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5.xml" ContentType="application/vnd.openxmlformats-officedocument.drawingml.chartshapes+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Ex2.xml" ContentType="application/vnd.ms-office.chartex+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6.xml" ContentType="application/vnd.openxmlformats-officedocument.drawing+xml"/>
  <Override PartName="/xl/slicers/slicer3.xml" ContentType="application/vnd.ms-excel.slicer+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charts/chart30.xml" ContentType="application/vnd.openxmlformats-officedocument.drawingml.chart+xml"/>
  <Override PartName="/xl/charts/style32.xml" ContentType="application/vnd.ms-office.chartstyle+xml"/>
  <Override PartName="/xl/charts/colors32.xml" ContentType="application/vnd.ms-office.chartcolorstyle+xml"/>
  <Override PartName="/xl/charts/chart31.xml" ContentType="application/vnd.openxmlformats-officedocument.drawingml.chart+xml"/>
  <Override PartName="/xl/charts/style33.xml" ContentType="application/vnd.ms-office.chartstyle+xml"/>
  <Override PartName="/xl/charts/colors33.xml" ContentType="application/vnd.ms-office.chartcolorstyle+xml"/>
  <Override PartName="/xl/charts/chart32.xml" ContentType="application/vnd.openxmlformats-officedocument.drawingml.chart+xml"/>
  <Override PartName="/xl/charts/chart33.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7.xml" ContentType="application/vnd.openxmlformats-officedocument.drawing+xml"/>
  <Override PartName="/xl/slicers/slicer4.xml" ContentType="application/vnd.ms-excel.slicer+xml"/>
  <Override PartName="/xl/charts/chart34.xml" ContentType="application/vnd.openxmlformats-officedocument.drawingml.chart+xml"/>
  <Override PartName="/xl/charts/style35.xml" ContentType="application/vnd.ms-office.chartstyle+xml"/>
  <Override PartName="/xl/charts/colors35.xml" ContentType="application/vnd.ms-office.chartcolorstyle+xml"/>
  <Override PartName="/xl/charts/chart35.xml" ContentType="application/vnd.openxmlformats-officedocument.drawingml.chart+xml"/>
  <Override PartName="/xl/charts/style36.xml" ContentType="application/vnd.ms-office.chartstyle+xml"/>
  <Override PartName="/xl/charts/colors36.xml" ContentType="application/vnd.ms-office.chartcolorstyle+xml"/>
  <Override PartName="/xl/charts/chartEx3.xml" ContentType="application/vnd.ms-office.chartex+xml"/>
  <Override PartName="/xl/charts/style37.xml" ContentType="application/vnd.ms-office.chartstyle+xml"/>
  <Override PartName="/xl/charts/colors37.xml" ContentType="application/vnd.ms-office.chartcolorstyle+xml"/>
  <Override PartName="/xl/charts/chart36.xml" ContentType="application/vnd.openxmlformats-officedocument.drawingml.chart+xml"/>
  <Override PartName="/xl/charts/style38.xml" ContentType="application/vnd.ms-office.chartstyle+xml"/>
  <Override PartName="/xl/charts/colors38.xml" ContentType="application/vnd.ms-office.chartcolorstyle+xml"/>
  <Override PartName="/xl/charts/chart37.xml" ContentType="application/vnd.openxmlformats-officedocument.drawingml.chart+xml"/>
  <Override PartName="/xl/charts/style39.xml" ContentType="application/vnd.ms-office.chartstyle+xml"/>
  <Override PartName="/xl/charts/colors39.xml" ContentType="application/vnd.ms-office.chartcolorstyle+xml"/>
  <Override PartName="/xl/charts/chart38.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8.xml" ContentType="application/vnd.openxmlformats-officedocument.drawing+xml"/>
  <Override PartName="/xl/slicers/slicer5.xml" ContentType="application/vnd.ms-excel.slicer+xml"/>
  <Override PartName="/xl/charts/chart39.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2.xml" ContentType="application/vnd.openxmlformats-officedocument.themeOverride+xml"/>
  <Override PartName="/xl/charts/chart40.xml" ContentType="application/vnd.openxmlformats-officedocument.drawingml.chart+xml"/>
  <Override PartName="/xl/charts/style42.xml" ContentType="application/vnd.ms-office.chartstyle+xml"/>
  <Override PartName="/xl/charts/colors42.xml" ContentType="application/vnd.ms-office.chartcolorstyle+xml"/>
  <Override PartName="/xl/charts/chart41.xml" ContentType="application/vnd.openxmlformats-officedocument.drawingml.chart+xml"/>
  <Override PartName="/xl/charts/style43.xml" ContentType="application/vnd.ms-office.chartstyle+xml"/>
  <Override PartName="/xl/charts/colors43.xml" ContentType="application/vnd.ms-office.chartcolorstyle+xml"/>
  <Override PartName="/xl/charts/chart42.xml" ContentType="application/vnd.openxmlformats-officedocument.drawingml.chart+xml"/>
  <Override PartName="/xl/charts/style44.xml" ContentType="application/vnd.ms-office.chartstyle+xml"/>
  <Override PartName="/xl/charts/colors44.xml" ContentType="application/vnd.ms-office.chartcolorstyle+xml"/>
  <Override PartName="/xl/charts/chart43.xml" ContentType="application/vnd.openxmlformats-officedocument.drawingml.chart+xml"/>
  <Override PartName="/xl/charts/style45.xml" ContentType="application/vnd.ms-office.chartstyle+xml"/>
  <Override PartName="/xl/charts/colors45.xml" ContentType="application/vnd.ms-office.chartcolorstyle+xml"/>
  <Override PartName="/xl/charts/chart44.xml" ContentType="application/vnd.openxmlformats-officedocument.drawingml.chart+xml"/>
  <Override PartName="/xl/charts/style46.xml" ContentType="application/vnd.ms-office.chartstyle+xml"/>
  <Override PartName="/xl/charts/colors46.xml" ContentType="application/vnd.ms-office.chartcolorstyle+xml"/>
  <Override PartName="/xl/charts/chart45.xml" ContentType="application/vnd.openxmlformats-officedocument.drawingml.chart+xml"/>
  <Override PartName="/xl/charts/style47.xml" ContentType="application/vnd.ms-office.chartstyle+xml"/>
  <Override PartName="/xl/charts/colors47.xml" ContentType="application/vnd.ms-office.chartcolorstyle+xml"/>
  <Override PartName="/xl/pivotTables/pivotTable1.xml" ContentType="application/vnd.openxmlformats-officedocument.spreadsheetml.pivotTable+xml"/>
  <Override PartName="/xl/drawings/drawing9.xml" ContentType="application/vnd.openxmlformats-officedocument.drawing+xml"/>
  <Override PartName="/xl/charts/chart46.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10.xml" ContentType="application/vnd.openxmlformats-officedocument.drawing+xml"/>
  <Override PartName="/xl/tables/table1.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1.xml" ContentType="application/vnd.openxmlformats-officedocument.drawing+xml"/>
  <Override PartName="/xl/pivotTables/pivotTable8.xml" ContentType="application/vnd.openxmlformats-officedocument.spreadsheetml.pivotTable+xml"/>
  <Override PartName="/xl/drawings/drawing12.xml" ContentType="application/vnd.openxmlformats-officedocument.drawing+xml"/>
  <Override PartName="/xl/slicers/slicer6.xml" ContentType="application/vnd.ms-excel.slicer+xml"/>
  <Override PartName="/xl/charts/chart47.xml" ContentType="application/vnd.openxmlformats-officedocument.drawingml.chart+xml"/>
  <Override PartName="/xl/charts/style49.xml" ContentType="application/vnd.ms-office.chartstyle+xml"/>
  <Override PartName="/xl/charts/colors49.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3.xml" ContentType="application/vnd.openxmlformats-officedocument.drawing+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14.xml" ContentType="application/vnd.openxmlformats-officedocument.drawing+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15.xml" ContentType="application/vnd.openxmlformats-officedocument.drawing+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drawings/drawing16.xml" ContentType="application/vnd.openxmlformats-officedocument.drawing+xml"/>
  <Override PartName="/xl/slicers/slicer7.xml" ContentType="application/vnd.ms-excel.slicer+xml"/>
  <Override PartName="/xl/timelines/timeline1.xml" ContentType="application/vnd.ms-excel.timeline+xml"/>
  <Override PartName="/xl/charts/chart48.xml" ContentType="application/vnd.openxmlformats-officedocument.drawingml.chart+xml"/>
  <Override PartName="/xl/charts/style50.xml" ContentType="application/vnd.ms-office.chartstyle+xml"/>
  <Override PartName="/xl/charts/colors50.xml" ContentType="application/vnd.ms-office.chartcolorstyle+xml"/>
  <Override PartName="/xl/charts/chartEx4.xml" ContentType="application/vnd.ms-office.chartex+xml"/>
  <Override PartName="/xl/charts/style51.xml" ContentType="application/vnd.ms-office.chartstyle+xml"/>
  <Override PartName="/xl/charts/colors51.xml" ContentType="application/vnd.ms-office.chartcolorsty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drawings/drawing17.xml" ContentType="application/vnd.openxmlformats-officedocument.drawing+xml"/>
  <Override PartName="/xl/charts/chart49.xml" ContentType="application/vnd.openxmlformats-officedocument.drawingml.chart+xml"/>
  <Override PartName="/xl/charts/style52.xml" ContentType="application/vnd.ms-office.chartstyle+xml"/>
  <Override PartName="/xl/charts/colors5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mc:AlternateContent xmlns:mc="http://schemas.openxmlformats.org/markup-compatibility/2006">
    <mc:Choice Requires="x15">
      <x15ac:absPath xmlns:x15ac="http://schemas.microsoft.com/office/spreadsheetml/2010/11/ac" url="C:\Users\ranar\OneDrive\Desktop\ENVISION\Assignments\My completed assignments\"/>
    </mc:Choice>
  </mc:AlternateContent>
  <xr:revisionPtr revIDLastSave="0" documentId="13_ncr:1_{E2C330E9-E898-4F99-A1F7-FD2AC140A3A1}" xr6:coauthVersionLast="47" xr6:coauthVersionMax="47" xr10:uidLastSave="{00000000-0000-0000-0000-000000000000}"/>
  <bookViews>
    <workbookView xWindow="-108" yWindow="-108" windowWidth="23256" windowHeight="12456" xr2:uid="{00000000-000D-0000-FFFF-FFFF00000000}"/>
  </bookViews>
  <sheets>
    <sheet name="SUMMARY DASHBOARD" sheetId="10" r:id="rId1"/>
    <sheet name="Product Category" sheetId="29" r:id="rId2"/>
    <sheet name="Customer Deemands" sheetId="31" r:id="rId3"/>
    <sheet name="Geographical" sheetId="36" r:id="rId4"/>
    <sheet name="Logistics Control" sheetId="40" r:id="rId5"/>
    <sheet name="Manaqger Performance" sheetId="42" r:id="rId6"/>
    <sheet name="DataCleaning and Transformation" sheetId="1" r:id="rId7"/>
    <sheet name="KPI-Data Aggrigation" sheetId="30" r:id="rId8"/>
    <sheet name="Sales and Profit trend Weekly" sheetId="3" r:id="rId9"/>
    <sheet name="customer deemand-KPI" sheetId="32" r:id="rId10"/>
    <sheet name="GEO-KPIS PROCESSING" sheetId="38" r:id="rId11"/>
    <sheet name="Logistic-KPI-Processing" sheetId="41" r:id="rId12"/>
    <sheet name="KPIS PRE-processing" sheetId="5" r:id="rId13"/>
    <sheet name="KPI PRE-PROCESSING-2" sheetId="25" r:id="rId14"/>
    <sheet name="Product Cate. PRE-Processing" sheetId="28" r:id="rId15"/>
  </sheets>
  <definedNames>
    <definedName name="_xlchart.v1.0" hidden="1">'KPIS PRE-processing'!$Q$53:$Q$56</definedName>
    <definedName name="_xlchart.v1.1" hidden="1">'KPIS PRE-processing'!$R$52</definedName>
    <definedName name="_xlchart.v1.13" hidden="1">'KPIS PRE-processing'!$Q$53:$Q$56</definedName>
    <definedName name="_xlchart.v1.14" hidden="1">'KPIS PRE-processing'!$R$52</definedName>
    <definedName name="_xlchart.v1.15" hidden="1">'KPIS PRE-processing'!$R$53:$R$56</definedName>
    <definedName name="_xlchart.v1.16" hidden="1">'KPIS PRE-processing'!$S$52</definedName>
    <definedName name="_xlchart.v1.17" hidden="1">'KPIS PRE-processing'!$S$53:$S$56</definedName>
    <definedName name="_xlchart.v1.2" hidden="1">'KPIS PRE-processing'!$R$53:$R$56</definedName>
    <definedName name="_xlchart.v1.3" hidden="1">'KPIS PRE-processing'!$S$52</definedName>
    <definedName name="_xlchart.v1.4" hidden="1">'KPIS PRE-processing'!$S$53:$S$56</definedName>
    <definedName name="_xlchart.v2.5" hidden="1">'Product Cate. PRE-Processing'!$G$44:$G$48</definedName>
    <definedName name="_xlchart.v2.6" hidden="1">'Product Cate. PRE-Processing'!$H$43</definedName>
    <definedName name="_xlchart.v2.7" hidden="1">'Product Cate. PRE-Processing'!$H$44:$H$48</definedName>
    <definedName name="_xlchart.v5.10" hidden="1">'GEO-KPIS PROCESSING'!$F$5:$F$6</definedName>
    <definedName name="_xlchart.v5.11" hidden="1">'GEO-KPIS PROCESSING'!$F$6</definedName>
    <definedName name="_xlchart.v5.12" hidden="1">'GEO-KPIS PROCESSING'!$F$7:$F$55</definedName>
    <definedName name="_xlchart.v5.8" hidden="1">'GEO-KPIS PROCESSING'!$E$6</definedName>
    <definedName name="_xlchart.v5.9" hidden="1">'GEO-KPIS PROCESSING'!$E$7:$E$55</definedName>
    <definedName name="_xlcn.WorksheetConnection_DataCleaningandFormationA1AO3671" hidden="1">'DataCleaning and Transformation'!$A$1:$AO$367</definedName>
    <definedName name="_xlcn.WorksheetConnection_DataCleaningandFormationA1AP19371" hidden="1">'DataCleaning and Transformation'!$A$1:$AP$1937</definedName>
    <definedName name="_xlcn.WorksheetConnection_DataCleaningandFormationAAL1" hidden="1">'DataCleaning and Transformation'!$A:$AL</definedName>
    <definedName name="_xlcn.WorksheetConnection_DataCleaningandFormationAAO1" hidden="1">'DataCleaning and Transformation'!$A:$AO</definedName>
    <definedName name="_xlcn.WorksheetConnection_Sheet1D3E531" hidden="1">'Product Category'!$D$3:$E$53</definedName>
    <definedName name="_xlcn.WorksheetConnection_SuperstoreProjectData_RoshniSrversion07.xlsxTable_11" hidden="1">Table_1[]</definedName>
    <definedName name="ExternalData_1" localSheetId="6">'DataCleaning and Transformation'!$A$1:$AD$1938</definedName>
    <definedName name="km">'GEO-KPIS PROCESSING'!$M$5:$O$15</definedName>
    <definedName name="NativeTimeline_Ship_date">#N/A</definedName>
    <definedName name="Slicer_Customer_Segment">#N/A</definedName>
    <definedName name="Slicer_Customer_Segment1">#N/A</definedName>
    <definedName name="Slicer_Customer_Segment2">#N/A</definedName>
    <definedName name="Slicer_Customer_Segment3">#N/A</definedName>
    <definedName name="Slicer_Customer_Segment4">#N/A</definedName>
    <definedName name="Slicer_Manager">#N/A</definedName>
    <definedName name="Slicer_Manager1">#N/A</definedName>
    <definedName name="Slicer_Manager2">#N/A</definedName>
    <definedName name="Slicer_Manager3">#N/A</definedName>
    <definedName name="Slicer_Manager4">#N/A</definedName>
    <definedName name="Slicer_O_Date">#N/A</definedName>
    <definedName name="Slicer_O_Date1">#N/A</definedName>
    <definedName name="Slicer_O_Date2">#N/A</definedName>
    <definedName name="Slicer_O_Date3">#N/A</definedName>
    <definedName name="Slicer_Order_Date">#N/A</definedName>
    <definedName name="Slicer_Order_Month">#N/A</definedName>
    <definedName name="Slicer_Order_Month__Month">#N/A</definedName>
    <definedName name="Slicer_Order_Month1">#N/A</definedName>
    <definedName name="Slicer_Order_Month2">#N/A</definedName>
    <definedName name="Slicer_Order_Month3">#N/A</definedName>
    <definedName name="Slicer_Order_Priority">#N/A</definedName>
    <definedName name="Slicer_Order_Priority1">#N/A</definedName>
    <definedName name="Slicer_Order_Priority2">#N/A</definedName>
    <definedName name="Slicer_Order_Priority3">#N/A</definedName>
    <definedName name="Slicer_Order_Priority4">#N/A</definedName>
    <definedName name="Slicer_Order_Year">#N/A</definedName>
    <definedName name="Slicer_Order_Year1">#N/A</definedName>
    <definedName name="Slicer_Order_Year2">#N/A</definedName>
    <definedName name="Slicer_Order_Year3">#N/A</definedName>
    <definedName name="Slicer_Product_Category">#N/A</definedName>
    <definedName name="Slicer_Product_Category1">#N/A</definedName>
    <definedName name="Slicer_Product_Category2">#N/A</definedName>
    <definedName name="Slicer_Product_Category3">#N/A</definedName>
    <definedName name="Slicer_Product_Category4">#N/A</definedName>
    <definedName name="Slicer_Quarter">#N/A</definedName>
    <definedName name="Slicer_Quarter1">#N/A</definedName>
    <definedName name="Slicer_Quarter2">#N/A</definedName>
    <definedName name="Slicer_Quarter3">#N/A</definedName>
    <definedName name="Slicer_Quarter4">#N/A</definedName>
    <definedName name="Slicer_Region">#N/A</definedName>
    <definedName name="Slicer_Region1">#N/A</definedName>
    <definedName name="Slicer_Region2">#N/A</definedName>
    <definedName name="Slicer_Region3">#N/A</definedName>
    <definedName name="Slicer_Region4">#N/A</definedName>
    <definedName name="Slicer_Ship_Mode">#N/A</definedName>
    <definedName name="Slicer_Ship_Mode1">#N/A</definedName>
    <definedName name="Slicer_Ship_Mode2">#N/A</definedName>
    <definedName name="Slicer_Ship_Mode3">#N/A</definedName>
    <definedName name="Slicer_Ship_Mode4">#N/A</definedName>
    <definedName name="Slicer_State_or_Province">#N/A</definedName>
    <definedName name="Slicer_State_or_Province1">#N/A</definedName>
    <definedName name="Slicer_State_or_Province2">#N/A</definedName>
    <definedName name="Slicer_Weekly_sales">#N/A</definedName>
    <definedName name="Slicer_Weekly_sales1">#N/A</definedName>
    <definedName name="Slicer_Weekly_sales2">#N/A</definedName>
    <definedName name="Slicer_Weekly_sales3">#N/A</definedName>
    <definedName name="Slicer_Weekly_sales4">#N/A</definedName>
  </definedNames>
  <calcPr calcId="191029"/>
  <pivotCaches>
    <pivotCache cacheId="0" r:id="rId16"/>
    <pivotCache cacheId="1" r:id="rId17"/>
    <pivotCache cacheId="444" r:id="rId18"/>
    <pivotCache cacheId="3" r:id="rId19"/>
    <pivotCache cacheId="4" r:id="rId20"/>
    <pivotCache cacheId="5" r:id="rId21"/>
    <pivotCache cacheId="6" r:id="rId22"/>
    <pivotCache cacheId="175" r:id="rId23"/>
    <pivotCache cacheId="178" r:id="rId24"/>
    <pivotCache cacheId="202" r:id="rId25"/>
    <pivotCache cacheId="204" r:id="rId26"/>
    <pivotCache cacheId="206" r:id="rId27"/>
    <pivotCache cacheId="208" r:id="rId28"/>
    <pivotCache cacheId="210" r:id="rId29"/>
    <pivotCache cacheId="212" r:id="rId30"/>
    <pivotCache cacheId="214" r:id="rId31"/>
    <pivotCache cacheId="219" r:id="rId32"/>
    <pivotCache cacheId="221" r:id="rId33"/>
    <pivotCache cacheId="223" r:id="rId34"/>
    <pivotCache cacheId="225" r:id="rId35"/>
    <pivotCache cacheId="227" r:id="rId36"/>
    <pivotCache cacheId="217" r:id="rId37"/>
    <pivotCache cacheId="230" r:id="rId38"/>
  </pivotCaches>
  <extLst>
    <ext xmlns:x14="http://schemas.microsoft.com/office/spreadsheetml/2009/9/main" uri="{876F7934-8845-4945-9796-88D515C7AA90}">
      <x14:pivotCaches>
        <pivotCache cacheId="132" r:id="rId39"/>
        <pivotCache cacheId="179" r:id="rId40"/>
      </x14:pivotCaches>
    </ext>
    <ext xmlns:x14="http://schemas.microsoft.com/office/spreadsheetml/2009/9/main" uri="{BBE1A952-AA13-448e-AADC-164F8A28A991}">
      <x14:slicerCaches>
        <x14:slicerCache r:id="rId41"/>
        <x14:slicerCache r:id="rId42"/>
        <x14:slicerCache r:id="rId43"/>
        <x14:slicerCache r:id="rId44"/>
        <x14:slicerCache r:id="rId45"/>
        <x14:slicerCache r:id="rId46"/>
        <x14:slicerCache r:id="rId47"/>
        <x14:slicerCache r:id="rId48"/>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8"/>
      </x15:timelineCacheRefs>
    </ext>
    <ext xmlns:x15="http://schemas.microsoft.com/office/spreadsheetml/2010/11/main" uri="{FCE2AD5D-F65C-4FA6-A056-5C36A1767C68}">
      <x15:dataModel>
        <x15:modelTables>
          <x15:modelTable id="Table_1 1_4d8badb9-2fe5-4a96-a2a5-0a7435d87ad3" name="Table_1 1" connection="Query - Table_1"/>
          <x15:modelTable id="Table_1" name="Table_1" connection="WorksheetConnection_Superstore Project Data_Roshni(Sr (version 07).xlsx!Table_1"/>
          <x15:modelTable id="Range 4" name="Range 4" connection="WorksheetConnection_Sheet1!$D$3:$E$53"/>
          <x15:modelTable id="Range 1" name="Range 1" connection="WorksheetConnection_DataCleaning and Formation!$A:$AO"/>
          <x15:modelTable id="Range" name="Range" connection="WorksheetConnection_DataCleaning and Formation!$A:$AL"/>
          <x15:modelTable id="Range 3" name="Range 3" connection="WorksheetConnection_DataCleaning and Formation!$A$1:$AP$1937"/>
          <x15:modelTable id="Range 2" name="Range 2" connection="WorksheetConnection_DataCleaning and Formation!$A$1:$AO$367"/>
        </x15:modelTables>
        <x15:extLst>
          <ext xmlns:x16="http://schemas.microsoft.com/office/spreadsheetml/2014/11/main" uri="{9835A34E-60A6-4A7C-AAB8-D5F71C897F49}">
            <x16:modelTimeGroupings>
              <x16:modelTimeGrouping tableName="Range" columnName="Order Month" columnId="Order Month">
                <x16:calculatedTimeColumn columnName="Order Month (Year)" columnId="Order Month (Year)" contentType="years" isSelected="1"/>
                <x16:calculatedTimeColumn columnName="Order Month (Quarter)" columnId="Order Month (Quarter)" contentType="quarters" isSelected="1"/>
                <x16:calculatedTimeColumn columnName="Order Month (Month Index)" columnId="Order Month (Month Index)" contentType="monthsindex" isSelected="1"/>
                <x16:calculatedTimeColumn columnName="Order Month (Month)" columnId="Order Month (Month)" contentType="months" isSelected="1"/>
              </x16:modelTimeGrouping>
              <x16:modelTimeGrouping tableName="Range"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 tableName="Range 3" columnName="Order Month" columnId="Order Month">
                <x16:calculatedTimeColumn columnName="Order Month (Month Index)" columnId="Order Month (Month Index)" contentType="monthsindex" isSelected="1"/>
                <x16:calculatedTimeColumn columnName="Order Month (Month)" columnId="Order Month (Month)" contentType="months" isSelected="1"/>
              </x16:modelTimeGrouping>
              <x16:modelTimeGrouping tableName="Table_1"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 tableName="Table_1" columnName="Order Month" columnId="Order Month">
                <x16:calculatedTimeColumn columnName="Order Month (Month Index)" columnId="Order Month (Month Index)" contentType="monthsindex" isSelected="1"/>
                <x16:calculatedTimeColumn columnName="Order Month (Month)" columnId="Order Month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1" i="28" l="1"/>
  <c r="F5" i="42"/>
  <c r="E61" i="38" a="1"/>
  <c r="E61" i="38" s="1"/>
  <c r="E62" i="38" a="1"/>
  <c r="E62" i="38" s="1"/>
  <c r="E63" i="38" a="1"/>
  <c r="E63" i="38" s="1"/>
  <c r="E64" i="38" a="1"/>
  <c r="E64" i="38" s="1"/>
  <c r="E65" i="38" a="1"/>
  <c r="E65" i="38" s="1"/>
  <c r="E66" i="38" a="1"/>
  <c r="E66" i="38" s="1"/>
  <c r="E67" i="38" a="1"/>
  <c r="E67" i="38" s="1"/>
  <c r="E68" i="38" a="1"/>
  <c r="E68" i="38" s="1"/>
  <c r="E69" i="38" a="1"/>
  <c r="E69" i="38" s="1"/>
  <c r="E70" i="38" a="1"/>
  <c r="E70" i="38" s="1"/>
  <c r="E71" i="38" a="1"/>
  <c r="E71" i="38" s="1"/>
  <c r="E72" i="38" a="1"/>
  <c r="E72" i="38" s="1"/>
  <c r="E73" i="38" a="1"/>
  <c r="E73" i="38" s="1"/>
  <c r="E74" i="38" a="1"/>
  <c r="E74" i="38" s="1"/>
  <c r="E75" i="38" a="1"/>
  <c r="E75" i="38" s="1"/>
  <c r="E76" i="38" a="1"/>
  <c r="E76" i="38" s="1"/>
  <c r="E77" i="38" a="1"/>
  <c r="E77" i="38" s="1"/>
  <c r="E78" i="38" a="1"/>
  <c r="E78" i="38" s="1"/>
  <c r="E79" i="38" a="1"/>
  <c r="E79" i="38" s="1"/>
  <c r="E80" i="38" a="1"/>
  <c r="E80" i="38" s="1"/>
  <c r="E81" i="38" a="1"/>
  <c r="E81" i="38" s="1"/>
  <c r="E82" i="38" a="1"/>
  <c r="E82" i="38" s="1"/>
  <c r="E83" i="38" a="1"/>
  <c r="E83" i="38" s="1"/>
  <c r="E84" i="38" a="1"/>
  <c r="E84" i="38" s="1"/>
  <c r="E85" i="38" a="1"/>
  <c r="E85" i="38" s="1"/>
  <c r="E86" i="38" a="1"/>
  <c r="E86" i="38" s="1"/>
  <c r="E87" i="38" a="1"/>
  <c r="E87" i="38" s="1"/>
  <c r="E88" i="38" a="1"/>
  <c r="E88" i="38" s="1"/>
  <c r="E89" i="38" a="1"/>
  <c r="E89" i="38" s="1"/>
  <c r="E90" i="38" a="1"/>
  <c r="E90" i="38" s="1"/>
  <c r="E91" i="38" a="1"/>
  <c r="E91" i="38" s="1"/>
  <c r="E92" i="38" a="1"/>
  <c r="E92" i="38" s="1"/>
  <c r="E93" i="38" a="1"/>
  <c r="E93" i="38" s="1"/>
  <c r="E94" i="38" a="1"/>
  <c r="E94" i="38" s="1"/>
  <c r="E95" i="38" a="1"/>
  <c r="E95" i="38" s="1"/>
  <c r="E96" i="38" a="1"/>
  <c r="E96" i="38" s="1"/>
  <c r="E97" i="38" a="1"/>
  <c r="E97" i="38" s="1"/>
  <c r="E98" i="38" a="1"/>
  <c r="E98" i="38" s="1"/>
  <c r="E99" i="38" a="1"/>
  <c r="E99" i="38" s="1"/>
  <c r="E100" i="38" a="1"/>
  <c r="E100" i="38" s="1"/>
  <c r="E101" i="38" a="1"/>
  <c r="E101" i="38" s="1"/>
  <c r="E102" i="38" a="1"/>
  <c r="E102" i="38" s="1"/>
  <c r="E103" i="38" a="1"/>
  <c r="E103" i="38" s="1"/>
  <c r="E104" i="38" a="1"/>
  <c r="E104" i="38" s="1"/>
  <c r="E105" i="38" a="1"/>
  <c r="E105" i="38" s="1"/>
  <c r="E106" i="38" a="1"/>
  <c r="E106" i="38" s="1"/>
  <c r="E107" i="38" a="1"/>
  <c r="E107" i="38" s="1"/>
  <c r="E108" i="38" a="1"/>
  <c r="E108" i="38" s="1"/>
  <c r="E109" i="38" a="1"/>
  <c r="E109" i="38" s="1"/>
  <c r="E110" i="38" a="1"/>
  <c r="E110" i="38" s="1"/>
  <c r="E111" i="38" a="1"/>
  <c r="E111" i="38" s="1"/>
  <c r="N42" i="28" a="1"/>
  <c r="N42" i="28" s="1"/>
  <c r="N39" i="28" a="1"/>
  <c r="N39" i="28" s="1"/>
  <c r="N40" i="28" a="1"/>
  <c r="N40" i="28" s="1"/>
  <c r="N41" i="28" a="1"/>
  <c r="N41" i="28" s="1"/>
  <c r="N38" i="28" a="1"/>
  <c r="N38" i="28" s="1"/>
  <c r="N44" i="28" s="1" a="1"/>
  <c r="N44" i="28" s="1"/>
  <c r="E60" i="38" a="1"/>
  <c r="E60" i="38" s="1"/>
  <c r="E56" i="38" a="1"/>
  <c r="E56" i="38" s="1"/>
  <c r="E55" i="38" a="1"/>
  <c r="E55" i="38" s="1"/>
  <c r="E54" i="38" a="1"/>
  <c r="E54" i="38" s="1"/>
  <c r="E53" i="38" a="1"/>
  <c r="E53" i="38" s="1"/>
  <c r="E52" i="38" a="1"/>
  <c r="E52" i="38" s="1"/>
  <c r="E51" i="38" a="1"/>
  <c r="E51" i="38" s="1"/>
  <c r="E50" i="38" a="1"/>
  <c r="E50" i="38" s="1"/>
  <c r="E49" i="38" a="1"/>
  <c r="E49" i="38" s="1"/>
  <c r="E48" i="38" a="1"/>
  <c r="E48" i="38" s="1"/>
  <c r="E47" i="38" a="1"/>
  <c r="E47" i="38" s="1"/>
  <c r="E46" i="38" a="1"/>
  <c r="E46" i="38" s="1"/>
  <c r="E45" i="38" a="1"/>
  <c r="E45" i="38" s="1"/>
  <c r="E44" i="38" a="1"/>
  <c r="E44" i="38" s="1"/>
  <c r="E43" i="38" a="1"/>
  <c r="E43" i="38" s="1"/>
  <c r="E42" i="38" a="1"/>
  <c r="E42" i="38" s="1"/>
  <c r="E41" i="38" a="1"/>
  <c r="E41" i="38" s="1"/>
  <c r="E40" i="38" a="1"/>
  <c r="E40" i="38" s="1"/>
  <c r="E39" i="38" a="1"/>
  <c r="E39" i="38" s="1"/>
  <c r="E38" i="38" a="1"/>
  <c r="E38" i="38" s="1"/>
  <c r="E37" i="38" a="1"/>
  <c r="E37" i="38" s="1"/>
  <c r="E36" i="38" a="1"/>
  <c r="E36" i="38" s="1"/>
  <c r="E35" i="38" a="1"/>
  <c r="E35" i="38" s="1"/>
  <c r="E34" i="38" a="1"/>
  <c r="E34" i="38" s="1"/>
  <c r="E33" i="38" a="1"/>
  <c r="E33" i="38" s="1"/>
  <c r="E32" i="38" a="1"/>
  <c r="E32" i="38" s="1"/>
  <c r="E31" i="38" a="1"/>
  <c r="E31" i="38" s="1"/>
  <c r="E30" i="38" a="1"/>
  <c r="E30" i="38" s="1"/>
  <c r="E29" i="38" a="1"/>
  <c r="E29" i="38" s="1"/>
  <c r="E28" i="38" a="1"/>
  <c r="E28" i="38" s="1"/>
  <c r="E27" i="38" a="1"/>
  <c r="E27" i="38" s="1"/>
  <c r="E26" i="38" a="1"/>
  <c r="E26" i="38" s="1"/>
  <c r="E25" i="38" a="1"/>
  <c r="E25" i="38" s="1"/>
  <c r="E24" i="38" a="1"/>
  <c r="E24" i="38" s="1"/>
  <c r="E23" i="38" a="1"/>
  <c r="E23" i="38" s="1"/>
  <c r="E22" i="38" a="1"/>
  <c r="E22" i="38" s="1"/>
  <c r="E21" i="38" a="1"/>
  <c r="E21" i="38" s="1"/>
  <c r="E20" i="38" a="1"/>
  <c r="E20" i="38" s="1"/>
  <c r="E19" i="38" a="1"/>
  <c r="E19" i="38" s="1"/>
  <c r="E18" i="38" a="1"/>
  <c r="E18" i="38" s="1"/>
  <c r="E17" i="38" a="1"/>
  <c r="E17" i="38" s="1"/>
  <c r="E16" i="38" a="1"/>
  <c r="E16" i="38" s="1"/>
  <c r="E15" i="38" a="1"/>
  <c r="E15" i="38" s="1"/>
  <c r="E14" i="38" a="1"/>
  <c r="E14" i="38" s="1"/>
  <c r="E13" i="38" a="1"/>
  <c r="E13" i="38" s="1"/>
  <c r="E12" i="38" a="1"/>
  <c r="E12" i="38" s="1"/>
  <c r="E11" i="38" a="1"/>
  <c r="E11" i="38" s="1"/>
  <c r="E10" i="38" a="1"/>
  <c r="E10" i="38" s="1"/>
  <c r="E9" i="38" a="1"/>
  <c r="E9" i="38" s="1"/>
  <c r="E8" i="38" a="1"/>
  <c r="E8" i="38" s="1"/>
  <c r="E7" i="38" a="1"/>
  <c r="E7" i="38" s="1"/>
  <c r="E6" i="38" a="1"/>
  <c r="E6" i="38" s="1"/>
  <c r="E5" i="38" a="1"/>
  <c r="E5" i="38" s="1"/>
  <c r="G48" i="28" a="1"/>
  <c r="G48" i="28" s="1"/>
  <c r="G44" i="28" a="1"/>
  <c r="G44" i="28" s="1"/>
  <c r="G45" i="28" a="1"/>
  <c r="G45" i="28" s="1"/>
  <c r="G46" i="28" a="1"/>
  <c r="G46" i="28" s="1"/>
  <c r="G47" i="28" a="1"/>
  <c r="G47" i="28" s="1"/>
  <c r="G49" i="28" a="1"/>
  <c r="G49" i="28" s="1"/>
  <c r="G43" i="28" a="1"/>
  <c r="G43" i="28" s="1"/>
  <c r="B37" i="28" a="1"/>
  <c r="B37" i="28" s="1"/>
  <c r="B38" i="28" a="1"/>
  <c r="B38" i="28" s="1"/>
  <c r="B39" i="28" a="1"/>
  <c r="B39" i="28" s="1"/>
  <c r="B40" i="28" a="1"/>
  <c r="B40" i="28" s="1"/>
  <c r="B41" i="28" a="1"/>
  <c r="B41" i="28" s="1"/>
  <c r="B42" i="28" a="1"/>
  <c r="B42" i="28" s="1"/>
  <c r="B43" i="28" a="1"/>
  <c r="B43" i="28" s="1"/>
  <c r="B44" i="28" a="1"/>
  <c r="B44" i="28" s="1"/>
  <c r="B45" i="28" a="1"/>
  <c r="B45" i="28" s="1"/>
  <c r="B46" i="28" a="1"/>
  <c r="B46" i="28" s="1"/>
  <c r="B47" i="28" a="1"/>
  <c r="B47" i="28" s="1"/>
  <c r="B48" i="28" a="1"/>
  <c r="B48" i="28" s="1"/>
  <c r="B49" i="28" a="1"/>
  <c r="B49" i="28" s="1"/>
  <c r="B50" i="28" a="1"/>
  <c r="B50" i="28" s="1"/>
  <c r="B51" i="28" a="1"/>
  <c r="B51" i="28" s="1"/>
  <c r="B52" i="28" a="1"/>
  <c r="B52" i="28" s="1"/>
  <c r="B53" i="28" a="1"/>
  <c r="B53" i="28" s="1"/>
  <c r="B54" i="28" a="1"/>
  <c r="B54" i="28" s="1"/>
  <c r="B36" i="28" a="1"/>
  <c r="B36" i="28" s="1"/>
  <c r="L57" i="5" a="1"/>
  <c r="L57" i="5" s="1"/>
  <c r="L56" i="5" a="1"/>
  <c r="L56" i="5" s="1"/>
  <c r="L55" i="5" a="1"/>
  <c r="L55" i="5" s="1"/>
  <c r="L54" i="5" a="1"/>
  <c r="L54" i="5" s="1"/>
  <c r="L53" i="5" a="1"/>
  <c r="L53" i="5" s="1"/>
  <c r="L52" i="5" a="1"/>
  <c r="L52" i="5" s="1"/>
  <c r="Q56" i="5" a="1"/>
  <c r="Q56" i="5" s="1"/>
  <c r="Q55" i="5" a="1"/>
  <c r="Q55" i="5" s="1"/>
  <c r="Q54" i="5" a="1"/>
  <c r="Q54" i="5" s="1"/>
  <c r="Q53" i="5" a="1"/>
  <c r="Q53" i="5" s="1"/>
  <c r="Q52" i="5" a="1"/>
  <c r="Q52" i="5" s="1"/>
  <c r="AJ2" i="1"/>
  <c r="H71" i="5" a="1"/>
  <c r="H71" i="5" s="1"/>
  <c r="J71" i="5" a="1"/>
  <c r="J71" i="5" s="1"/>
  <c r="I71" i="5" a="1"/>
  <c r="I71" i="5" s="1"/>
  <c r="F57" i="5" a="1"/>
  <c r="F57" i="5" s="1"/>
  <c r="F58" i="5" a="1"/>
  <c r="F58" i="5" s="1"/>
  <c r="F59" i="5" a="1"/>
  <c r="F59" i="5" s="1"/>
  <c r="F60" i="5" a="1"/>
  <c r="F60" i="5" s="1"/>
  <c r="F63" i="5" a="1"/>
  <c r="F63" i="5" s="1"/>
  <c r="F62" i="5" a="1"/>
  <c r="F62" i="5" s="1"/>
  <c r="F61" i="5" a="1"/>
  <c r="F61" i="5" s="1"/>
  <c r="M23" i="5"/>
  <c r="N23" i="5"/>
  <c r="G38" i="5"/>
  <c r="D80" i="5"/>
  <c r="D65" i="5"/>
  <c r="D29" i="5"/>
  <c r="I37" i="5"/>
  <c r="D13" i="5"/>
  <c r="F80" i="5"/>
  <c r="E80" i="5"/>
  <c r="D53" i="5"/>
  <c r="D10" i="41"/>
  <c r="C61" i="41"/>
  <c r="L889" i="38"/>
  <c r="K889" i="38"/>
  <c r="J889" i="38"/>
  <c r="A118" i="38"/>
  <c r="J18" i="38"/>
  <c r="K18" i="38"/>
  <c r="B112" i="38"/>
  <c r="B57" i="38"/>
  <c r="D97" i="28"/>
  <c r="C97" i="28"/>
  <c r="G8" i="25"/>
  <c r="F8" i="25"/>
  <c r="D8" i="25"/>
  <c r="H4" i="25"/>
  <c r="H5" i="25"/>
  <c r="E8" i="25"/>
  <c r="C8" i="25"/>
  <c r="B8" i="25"/>
  <c r="R19" i="28"/>
  <c r="E30" i="28"/>
  <c r="D30" i="28"/>
  <c r="Q19" i="28"/>
  <c r="C30" i="28"/>
  <c r="N23" i="28"/>
  <c r="C74" i="32"/>
  <c r="H80" i="5" l="1"/>
  <c r="I80" i="5"/>
  <c r="H8" i="25"/>
  <c r="G37" i="5"/>
  <c r="H37" i="5" s="1"/>
  <c r="H38" i="5"/>
  <c r="D41" i="5"/>
  <c r="I30" i="5" l="1"/>
  <c r="AA1939" i="1"/>
  <c r="J1939" i="1"/>
  <c r="AO1938" i="1"/>
  <c r="AM1938" i="1"/>
  <c r="AN1938" i="1" s="1"/>
  <c r="AK1938" i="1"/>
  <c r="AP1938" i="1" s="1"/>
  <c r="AJ1938" i="1"/>
  <c r="AI1938" i="1"/>
  <c r="AH1938" i="1"/>
  <c r="AG1938" i="1"/>
  <c r="U1938" i="1"/>
  <c r="T1938" i="1"/>
  <c r="AO1937" i="1"/>
  <c r="AM1937" i="1"/>
  <c r="AN1937" i="1" s="1"/>
  <c r="AK1937" i="1"/>
  <c r="AP1937" i="1" s="1"/>
  <c r="AJ1937" i="1"/>
  <c r="AI1937" i="1"/>
  <c r="AH1937" i="1"/>
  <c r="AG1937" i="1"/>
  <c r="AF1937" i="1"/>
  <c r="AE1937" i="1"/>
  <c r="Y1937" i="1"/>
  <c r="U1937" i="1"/>
  <c r="T1937" i="1"/>
  <c r="AO1936" i="1"/>
  <c r="AM1936" i="1"/>
  <c r="AN1936" i="1" s="1"/>
  <c r="AK1936" i="1"/>
  <c r="AP1936" i="1" s="1"/>
  <c r="AJ1936" i="1"/>
  <c r="AI1936" i="1"/>
  <c r="AH1936" i="1"/>
  <c r="AG1936" i="1"/>
  <c r="AF1936" i="1"/>
  <c r="AE1936" i="1"/>
  <c r="Y1936" i="1"/>
  <c r="U1936" i="1"/>
  <c r="T1936" i="1"/>
  <c r="AO1935" i="1"/>
  <c r="AM1935" i="1"/>
  <c r="AN1935" i="1" s="1"/>
  <c r="AK1935" i="1"/>
  <c r="AP1935" i="1" s="1"/>
  <c r="AJ1935" i="1"/>
  <c r="AI1935" i="1"/>
  <c r="AH1935" i="1"/>
  <c r="AG1935" i="1"/>
  <c r="AF1935" i="1"/>
  <c r="AE1935" i="1"/>
  <c r="Y1935" i="1"/>
  <c r="U1935" i="1"/>
  <c r="T1935" i="1"/>
  <c r="AO1934" i="1"/>
  <c r="AM1934" i="1"/>
  <c r="AN1934" i="1" s="1"/>
  <c r="AK1934" i="1"/>
  <c r="AP1934" i="1" s="1"/>
  <c r="AJ1934" i="1"/>
  <c r="AI1934" i="1"/>
  <c r="AH1934" i="1"/>
  <c r="AG1934" i="1"/>
  <c r="AF1934" i="1"/>
  <c r="AE1934" i="1"/>
  <c r="Y1934" i="1"/>
  <c r="U1934" i="1"/>
  <c r="T1934" i="1"/>
  <c r="AO1933" i="1"/>
  <c r="AM1933" i="1"/>
  <c r="AN1933" i="1" s="1"/>
  <c r="AK1933" i="1"/>
  <c r="AP1933" i="1" s="1"/>
  <c r="AJ1933" i="1"/>
  <c r="AI1933" i="1"/>
  <c r="AH1933" i="1"/>
  <c r="AG1933" i="1"/>
  <c r="AF1933" i="1"/>
  <c r="AE1933" i="1"/>
  <c r="Y1933" i="1"/>
  <c r="U1933" i="1"/>
  <c r="T1933" i="1"/>
  <c r="AO1932" i="1"/>
  <c r="AM1932" i="1"/>
  <c r="AN1932" i="1" s="1"/>
  <c r="AK1932" i="1"/>
  <c r="AP1932" i="1" s="1"/>
  <c r="AJ1932" i="1"/>
  <c r="AI1932" i="1"/>
  <c r="AH1932" i="1"/>
  <c r="AG1932" i="1"/>
  <c r="AF1932" i="1"/>
  <c r="AE1932" i="1"/>
  <c r="Y1932" i="1"/>
  <c r="U1932" i="1"/>
  <c r="T1932" i="1"/>
  <c r="AO1931" i="1"/>
  <c r="AM1931" i="1"/>
  <c r="AN1931" i="1" s="1"/>
  <c r="AK1931" i="1"/>
  <c r="AP1931" i="1" s="1"/>
  <c r="AJ1931" i="1"/>
  <c r="AI1931" i="1"/>
  <c r="AH1931" i="1"/>
  <c r="AG1931" i="1"/>
  <c r="AF1931" i="1"/>
  <c r="AE1931" i="1"/>
  <c r="Y1931" i="1"/>
  <c r="U1931" i="1"/>
  <c r="T1931" i="1"/>
  <c r="AO1930" i="1"/>
  <c r="AM1930" i="1"/>
  <c r="AN1930" i="1" s="1"/>
  <c r="AK1930" i="1"/>
  <c r="AP1930" i="1" s="1"/>
  <c r="AJ1930" i="1"/>
  <c r="AI1930" i="1"/>
  <c r="AH1930" i="1"/>
  <c r="AG1930" i="1"/>
  <c r="AF1930" i="1"/>
  <c r="AE1930" i="1"/>
  <c r="Y1930" i="1"/>
  <c r="U1930" i="1"/>
  <c r="T1930" i="1"/>
  <c r="AO1929" i="1"/>
  <c r="AM1929" i="1"/>
  <c r="AN1929" i="1" s="1"/>
  <c r="AK1929" i="1"/>
  <c r="AP1929" i="1" s="1"/>
  <c r="AJ1929" i="1"/>
  <c r="AI1929" i="1"/>
  <c r="AH1929" i="1"/>
  <c r="AG1929" i="1"/>
  <c r="AF1929" i="1"/>
  <c r="AE1929" i="1"/>
  <c r="Y1929" i="1"/>
  <c r="U1929" i="1"/>
  <c r="T1929" i="1"/>
  <c r="AO1928" i="1"/>
  <c r="AM1928" i="1"/>
  <c r="AN1928" i="1" s="1"/>
  <c r="AK1928" i="1"/>
  <c r="AP1928" i="1" s="1"/>
  <c r="AJ1928" i="1"/>
  <c r="AI1928" i="1"/>
  <c r="AH1928" i="1"/>
  <c r="AG1928" i="1"/>
  <c r="AF1928" i="1"/>
  <c r="AE1928" i="1"/>
  <c r="Y1928" i="1"/>
  <c r="U1928" i="1"/>
  <c r="T1928" i="1"/>
  <c r="AO1927" i="1"/>
  <c r="AM1927" i="1"/>
  <c r="AN1927" i="1" s="1"/>
  <c r="AK1927" i="1"/>
  <c r="AP1927" i="1" s="1"/>
  <c r="AJ1927" i="1"/>
  <c r="AI1927" i="1"/>
  <c r="AH1927" i="1"/>
  <c r="AG1927" i="1"/>
  <c r="AF1927" i="1"/>
  <c r="AE1927" i="1"/>
  <c r="Y1927" i="1"/>
  <c r="U1927" i="1"/>
  <c r="T1927" i="1"/>
  <c r="AO1926" i="1"/>
  <c r="AM1926" i="1"/>
  <c r="AN1926" i="1" s="1"/>
  <c r="AK1926" i="1"/>
  <c r="AP1926" i="1" s="1"/>
  <c r="AJ1926" i="1"/>
  <c r="AI1926" i="1"/>
  <c r="AH1926" i="1"/>
  <c r="AG1926" i="1"/>
  <c r="AF1926" i="1"/>
  <c r="AE1926" i="1"/>
  <c r="Y1926" i="1"/>
  <c r="U1926" i="1"/>
  <c r="T1926" i="1"/>
  <c r="AO1925" i="1"/>
  <c r="AM1925" i="1"/>
  <c r="AN1925" i="1" s="1"/>
  <c r="AK1925" i="1"/>
  <c r="AP1925" i="1" s="1"/>
  <c r="AJ1925" i="1"/>
  <c r="AI1925" i="1"/>
  <c r="AH1925" i="1"/>
  <c r="AG1925" i="1"/>
  <c r="AF1925" i="1"/>
  <c r="AE1925" i="1"/>
  <c r="Y1925" i="1"/>
  <c r="U1925" i="1"/>
  <c r="T1925" i="1"/>
  <c r="AO1924" i="1"/>
  <c r="AM1924" i="1"/>
  <c r="AN1924" i="1" s="1"/>
  <c r="AK1924" i="1"/>
  <c r="AP1924" i="1" s="1"/>
  <c r="AJ1924" i="1"/>
  <c r="AI1924" i="1"/>
  <c r="AH1924" i="1"/>
  <c r="AG1924" i="1"/>
  <c r="AF1924" i="1"/>
  <c r="AE1924" i="1"/>
  <c r="Y1924" i="1"/>
  <c r="U1924" i="1"/>
  <c r="T1924" i="1"/>
  <c r="AO1923" i="1"/>
  <c r="AM1923" i="1"/>
  <c r="AN1923" i="1" s="1"/>
  <c r="AK1923" i="1"/>
  <c r="AP1923" i="1" s="1"/>
  <c r="AJ1923" i="1"/>
  <c r="AI1923" i="1"/>
  <c r="AH1923" i="1"/>
  <c r="AG1923" i="1"/>
  <c r="AF1923" i="1"/>
  <c r="AE1923" i="1"/>
  <c r="Y1923" i="1"/>
  <c r="U1923" i="1"/>
  <c r="T1923" i="1"/>
  <c r="AO1922" i="1"/>
  <c r="AM1922" i="1"/>
  <c r="AN1922" i="1" s="1"/>
  <c r="AK1922" i="1"/>
  <c r="AP1922" i="1" s="1"/>
  <c r="AJ1922" i="1"/>
  <c r="AI1922" i="1"/>
  <c r="AH1922" i="1"/>
  <c r="AG1922" i="1"/>
  <c r="AF1922" i="1"/>
  <c r="AE1922" i="1"/>
  <c r="Y1922" i="1"/>
  <c r="U1922" i="1"/>
  <c r="T1922" i="1"/>
  <c r="AO1921" i="1"/>
  <c r="AM1921" i="1"/>
  <c r="AN1921" i="1" s="1"/>
  <c r="AK1921" i="1"/>
  <c r="AP1921" i="1" s="1"/>
  <c r="AJ1921" i="1"/>
  <c r="AI1921" i="1"/>
  <c r="AH1921" i="1"/>
  <c r="AG1921" i="1"/>
  <c r="AF1921" i="1"/>
  <c r="AE1921" i="1"/>
  <c r="Y1921" i="1"/>
  <c r="U1921" i="1"/>
  <c r="T1921" i="1"/>
  <c r="AO1920" i="1"/>
  <c r="AM1920" i="1"/>
  <c r="AN1920" i="1" s="1"/>
  <c r="AK1920" i="1"/>
  <c r="AP1920" i="1" s="1"/>
  <c r="AJ1920" i="1"/>
  <c r="AI1920" i="1"/>
  <c r="AH1920" i="1"/>
  <c r="AG1920" i="1"/>
  <c r="AF1920" i="1"/>
  <c r="AE1920" i="1"/>
  <c r="Y1920" i="1"/>
  <c r="U1920" i="1"/>
  <c r="T1920" i="1"/>
  <c r="AO1919" i="1"/>
  <c r="AM1919" i="1"/>
  <c r="AN1919" i="1" s="1"/>
  <c r="AK1919" i="1"/>
  <c r="AP1919" i="1" s="1"/>
  <c r="AJ1919" i="1"/>
  <c r="AI1919" i="1"/>
  <c r="AH1919" i="1"/>
  <c r="AG1919" i="1"/>
  <c r="AF1919" i="1"/>
  <c r="AE1919" i="1"/>
  <c r="Y1919" i="1"/>
  <c r="U1919" i="1"/>
  <c r="T1919" i="1"/>
  <c r="AO1918" i="1"/>
  <c r="AM1918" i="1"/>
  <c r="AN1918" i="1" s="1"/>
  <c r="AK1918" i="1"/>
  <c r="AP1918" i="1" s="1"/>
  <c r="AJ1918" i="1"/>
  <c r="AI1918" i="1"/>
  <c r="AH1918" i="1"/>
  <c r="AG1918" i="1"/>
  <c r="AF1918" i="1"/>
  <c r="AE1918" i="1"/>
  <c r="Y1918" i="1"/>
  <c r="U1918" i="1"/>
  <c r="T1918" i="1"/>
  <c r="AO1917" i="1"/>
  <c r="AM1917" i="1"/>
  <c r="AN1917" i="1" s="1"/>
  <c r="AK1917" i="1"/>
  <c r="AP1917" i="1" s="1"/>
  <c r="AJ1917" i="1"/>
  <c r="AI1917" i="1"/>
  <c r="AH1917" i="1"/>
  <c r="AG1917" i="1"/>
  <c r="AF1917" i="1"/>
  <c r="AE1917" i="1"/>
  <c r="Y1917" i="1"/>
  <c r="U1917" i="1"/>
  <c r="T1917" i="1"/>
  <c r="AO1916" i="1"/>
  <c r="AM1916" i="1"/>
  <c r="AN1916" i="1" s="1"/>
  <c r="AK1916" i="1"/>
  <c r="AP1916" i="1" s="1"/>
  <c r="AJ1916" i="1"/>
  <c r="AI1916" i="1"/>
  <c r="AH1916" i="1"/>
  <c r="AG1916" i="1"/>
  <c r="AF1916" i="1"/>
  <c r="AE1916" i="1"/>
  <c r="Y1916" i="1"/>
  <c r="U1916" i="1"/>
  <c r="T1916" i="1"/>
  <c r="AO1915" i="1"/>
  <c r="AM1915" i="1"/>
  <c r="AN1915" i="1" s="1"/>
  <c r="AK1915" i="1"/>
  <c r="AP1915" i="1" s="1"/>
  <c r="AJ1915" i="1"/>
  <c r="AI1915" i="1"/>
  <c r="AH1915" i="1"/>
  <c r="AG1915" i="1"/>
  <c r="AF1915" i="1"/>
  <c r="AE1915" i="1"/>
  <c r="Y1915" i="1"/>
  <c r="U1915" i="1"/>
  <c r="T1915" i="1"/>
  <c r="AO1914" i="1"/>
  <c r="AM1914" i="1"/>
  <c r="AN1914" i="1" s="1"/>
  <c r="AK1914" i="1"/>
  <c r="AP1914" i="1" s="1"/>
  <c r="AJ1914" i="1"/>
  <c r="AI1914" i="1"/>
  <c r="AH1914" i="1"/>
  <c r="AG1914" i="1"/>
  <c r="AF1914" i="1"/>
  <c r="AE1914" i="1"/>
  <c r="Y1914" i="1"/>
  <c r="U1914" i="1"/>
  <c r="T1914" i="1"/>
  <c r="AO1913" i="1"/>
  <c r="AM1913" i="1"/>
  <c r="AN1913" i="1" s="1"/>
  <c r="AK1913" i="1"/>
  <c r="AP1913" i="1" s="1"/>
  <c r="AJ1913" i="1"/>
  <c r="AI1913" i="1"/>
  <c r="AH1913" i="1"/>
  <c r="AG1913" i="1"/>
  <c r="AF1913" i="1"/>
  <c r="AE1913" i="1"/>
  <c r="Y1913" i="1"/>
  <c r="U1913" i="1"/>
  <c r="T1913" i="1"/>
  <c r="AO1912" i="1"/>
  <c r="AM1912" i="1"/>
  <c r="AN1912" i="1" s="1"/>
  <c r="AK1912" i="1"/>
  <c r="AP1912" i="1" s="1"/>
  <c r="AJ1912" i="1"/>
  <c r="AI1912" i="1"/>
  <c r="AH1912" i="1"/>
  <c r="AG1912" i="1"/>
  <c r="AF1912" i="1"/>
  <c r="AE1912" i="1"/>
  <c r="Y1912" i="1"/>
  <c r="U1912" i="1"/>
  <c r="T1912" i="1"/>
  <c r="AO1911" i="1"/>
  <c r="AM1911" i="1"/>
  <c r="AN1911" i="1" s="1"/>
  <c r="AK1911" i="1"/>
  <c r="AP1911" i="1" s="1"/>
  <c r="AJ1911" i="1"/>
  <c r="AI1911" i="1"/>
  <c r="AH1911" i="1"/>
  <c r="AG1911" i="1"/>
  <c r="AF1911" i="1"/>
  <c r="AE1911" i="1"/>
  <c r="Y1911" i="1"/>
  <c r="U1911" i="1"/>
  <c r="T1911" i="1"/>
  <c r="AO1910" i="1"/>
  <c r="AM1910" i="1"/>
  <c r="AN1910" i="1" s="1"/>
  <c r="AK1910" i="1"/>
  <c r="AP1910" i="1" s="1"/>
  <c r="AJ1910" i="1"/>
  <c r="AI1910" i="1"/>
  <c r="AH1910" i="1"/>
  <c r="AG1910" i="1"/>
  <c r="AF1910" i="1"/>
  <c r="AE1910" i="1"/>
  <c r="Y1910" i="1"/>
  <c r="U1910" i="1"/>
  <c r="T1910" i="1"/>
  <c r="AO1909" i="1"/>
  <c r="AM1909" i="1"/>
  <c r="AN1909" i="1" s="1"/>
  <c r="AK1909" i="1"/>
  <c r="AP1909" i="1" s="1"/>
  <c r="AJ1909" i="1"/>
  <c r="AI1909" i="1"/>
  <c r="AH1909" i="1"/>
  <c r="AG1909" i="1"/>
  <c r="AF1909" i="1"/>
  <c r="AE1909" i="1"/>
  <c r="Y1909" i="1"/>
  <c r="U1909" i="1"/>
  <c r="T1909" i="1"/>
  <c r="AO1908" i="1"/>
  <c r="AM1908" i="1"/>
  <c r="AN1908" i="1" s="1"/>
  <c r="AK1908" i="1"/>
  <c r="AP1908" i="1" s="1"/>
  <c r="AJ1908" i="1"/>
  <c r="AI1908" i="1"/>
  <c r="AH1908" i="1"/>
  <c r="AG1908" i="1"/>
  <c r="AF1908" i="1"/>
  <c r="AE1908" i="1"/>
  <c r="Y1908" i="1"/>
  <c r="U1908" i="1"/>
  <c r="T1908" i="1"/>
  <c r="AO1907" i="1"/>
  <c r="AM1907" i="1"/>
  <c r="AN1907" i="1" s="1"/>
  <c r="AK1907" i="1"/>
  <c r="AP1907" i="1" s="1"/>
  <c r="AJ1907" i="1"/>
  <c r="AI1907" i="1"/>
  <c r="AH1907" i="1"/>
  <c r="AG1907" i="1"/>
  <c r="AF1907" i="1"/>
  <c r="AE1907" i="1"/>
  <c r="Y1907" i="1"/>
  <c r="U1907" i="1"/>
  <c r="T1907" i="1"/>
  <c r="AO1906" i="1"/>
  <c r="AM1906" i="1"/>
  <c r="AN1906" i="1" s="1"/>
  <c r="AK1906" i="1"/>
  <c r="AP1906" i="1" s="1"/>
  <c r="AJ1906" i="1"/>
  <c r="AI1906" i="1"/>
  <c r="AH1906" i="1"/>
  <c r="AG1906" i="1"/>
  <c r="AF1906" i="1"/>
  <c r="AE1906" i="1"/>
  <c r="Y1906" i="1"/>
  <c r="U1906" i="1"/>
  <c r="T1906" i="1"/>
  <c r="AO1905" i="1"/>
  <c r="AM1905" i="1"/>
  <c r="AN1905" i="1" s="1"/>
  <c r="AK1905" i="1"/>
  <c r="AP1905" i="1" s="1"/>
  <c r="AJ1905" i="1"/>
  <c r="AI1905" i="1"/>
  <c r="AH1905" i="1"/>
  <c r="AG1905" i="1"/>
  <c r="AF1905" i="1"/>
  <c r="AE1905" i="1"/>
  <c r="Y1905" i="1"/>
  <c r="U1905" i="1"/>
  <c r="T1905" i="1"/>
  <c r="AO1904" i="1"/>
  <c r="AM1904" i="1"/>
  <c r="AN1904" i="1" s="1"/>
  <c r="AK1904" i="1"/>
  <c r="AP1904" i="1" s="1"/>
  <c r="AJ1904" i="1"/>
  <c r="AI1904" i="1"/>
  <c r="AH1904" i="1"/>
  <c r="AG1904" i="1"/>
  <c r="AF1904" i="1"/>
  <c r="AE1904" i="1"/>
  <c r="Y1904" i="1"/>
  <c r="U1904" i="1"/>
  <c r="T1904" i="1"/>
  <c r="AO1903" i="1"/>
  <c r="AM1903" i="1"/>
  <c r="AN1903" i="1" s="1"/>
  <c r="AK1903" i="1"/>
  <c r="AP1903" i="1" s="1"/>
  <c r="AJ1903" i="1"/>
  <c r="AI1903" i="1"/>
  <c r="AH1903" i="1"/>
  <c r="AG1903" i="1"/>
  <c r="AF1903" i="1"/>
  <c r="AE1903" i="1"/>
  <c r="Y1903" i="1"/>
  <c r="U1903" i="1"/>
  <c r="T1903" i="1"/>
  <c r="AO1902" i="1"/>
  <c r="AM1902" i="1"/>
  <c r="AN1902" i="1" s="1"/>
  <c r="AK1902" i="1"/>
  <c r="AP1902" i="1" s="1"/>
  <c r="AJ1902" i="1"/>
  <c r="AI1902" i="1"/>
  <c r="AH1902" i="1"/>
  <c r="AG1902" i="1"/>
  <c r="AF1902" i="1"/>
  <c r="AE1902" i="1"/>
  <c r="Y1902" i="1"/>
  <c r="U1902" i="1"/>
  <c r="T1902" i="1"/>
  <c r="AO1901" i="1"/>
  <c r="AM1901" i="1"/>
  <c r="AN1901" i="1" s="1"/>
  <c r="AK1901" i="1"/>
  <c r="AP1901" i="1" s="1"/>
  <c r="AJ1901" i="1"/>
  <c r="AI1901" i="1"/>
  <c r="AH1901" i="1"/>
  <c r="AG1901" i="1"/>
  <c r="AF1901" i="1"/>
  <c r="AE1901" i="1"/>
  <c r="Y1901" i="1"/>
  <c r="U1901" i="1"/>
  <c r="T1901" i="1"/>
  <c r="AO1900" i="1"/>
  <c r="AM1900" i="1"/>
  <c r="AN1900" i="1" s="1"/>
  <c r="AK1900" i="1"/>
  <c r="AP1900" i="1" s="1"/>
  <c r="AJ1900" i="1"/>
  <c r="AI1900" i="1"/>
  <c r="AH1900" i="1"/>
  <c r="AG1900" i="1"/>
  <c r="AF1900" i="1"/>
  <c r="AE1900" i="1"/>
  <c r="Y1900" i="1"/>
  <c r="U1900" i="1"/>
  <c r="T1900" i="1"/>
  <c r="AO1899" i="1"/>
  <c r="AM1899" i="1"/>
  <c r="AN1899" i="1" s="1"/>
  <c r="AK1899" i="1"/>
  <c r="AP1899" i="1" s="1"/>
  <c r="AJ1899" i="1"/>
  <c r="AI1899" i="1"/>
  <c r="AH1899" i="1"/>
  <c r="AG1899" i="1"/>
  <c r="AF1899" i="1"/>
  <c r="AE1899" i="1"/>
  <c r="Y1899" i="1"/>
  <c r="U1899" i="1"/>
  <c r="T1899" i="1"/>
  <c r="AO1898" i="1"/>
  <c r="AM1898" i="1"/>
  <c r="AN1898" i="1" s="1"/>
  <c r="AK1898" i="1"/>
  <c r="AP1898" i="1" s="1"/>
  <c r="AJ1898" i="1"/>
  <c r="AI1898" i="1"/>
  <c r="AH1898" i="1"/>
  <c r="AG1898" i="1"/>
  <c r="AF1898" i="1"/>
  <c r="AE1898" i="1"/>
  <c r="Y1898" i="1"/>
  <c r="U1898" i="1"/>
  <c r="T1898" i="1"/>
  <c r="AO1897" i="1"/>
  <c r="AM1897" i="1"/>
  <c r="AN1897" i="1" s="1"/>
  <c r="AK1897" i="1"/>
  <c r="AP1897" i="1" s="1"/>
  <c r="AJ1897" i="1"/>
  <c r="AI1897" i="1"/>
  <c r="AH1897" i="1"/>
  <c r="AG1897" i="1"/>
  <c r="AF1897" i="1"/>
  <c r="AE1897" i="1"/>
  <c r="Y1897" i="1"/>
  <c r="U1897" i="1"/>
  <c r="T1897" i="1"/>
  <c r="AO1896" i="1"/>
  <c r="AM1896" i="1"/>
  <c r="AN1896" i="1" s="1"/>
  <c r="AK1896" i="1"/>
  <c r="AP1896" i="1" s="1"/>
  <c r="AJ1896" i="1"/>
  <c r="AI1896" i="1"/>
  <c r="AH1896" i="1"/>
  <c r="AG1896" i="1"/>
  <c r="AF1896" i="1"/>
  <c r="AE1896" i="1"/>
  <c r="Y1896" i="1"/>
  <c r="U1896" i="1"/>
  <c r="T1896" i="1"/>
  <c r="AO1895" i="1"/>
  <c r="AM1895" i="1"/>
  <c r="AN1895" i="1" s="1"/>
  <c r="AK1895" i="1"/>
  <c r="AP1895" i="1" s="1"/>
  <c r="AJ1895" i="1"/>
  <c r="AI1895" i="1"/>
  <c r="AH1895" i="1"/>
  <c r="AG1895" i="1"/>
  <c r="AF1895" i="1"/>
  <c r="AE1895" i="1"/>
  <c r="Y1895" i="1"/>
  <c r="U1895" i="1"/>
  <c r="T1895" i="1"/>
  <c r="AO1894" i="1"/>
  <c r="AM1894" i="1"/>
  <c r="AN1894" i="1" s="1"/>
  <c r="AK1894" i="1"/>
  <c r="AP1894" i="1" s="1"/>
  <c r="AJ1894" i="1"/>
  <c r="AI1894" i="1"/>
  <c r="AH1894" i="1"/>
  <c r="AG1894" i="1"/>
  <c r="AF1894" i="1"/>
  <c r="AE1894" i="1"/>
  <c r="Y1894" i="1"/>
  <c r="U1894" i="1"/>
  <c r="T1894" i="1"/>
  <c r="AO1893" i="1"/>
  <c r="AM1893" i="1"/>
  <c r="AN1893" i="1" s="1"/>
  <c r="AK1893" i="1"/>
  <c r="AP1893" i="1" s="1"/>
  <c r="AJ1893" i="1"/>
  <c r="AI1893" i="1"/>
  <c r="AH1893" i="1"/>
  <c r="AG1893" i="1"/>
  <c r="AF1893" i="1"/>
  <c r="AE1893" i="1"/>
  <c r="Y1893" i="1"/>
  <c r="U1893" i="1"/>
  <c r="T1893" i="1"/>
  <c r="AO1892" i="1"/>
  <c r="AM1892" i="1"/>
  <c r="AN1892" i="1" s="1"/>
  <c r="AK1892" i="1"/>
  <c r="AP1892" i="1" s="1"/>
  <c r="AJ1892" i="1"/>
  <c r="AI1892" i="1"/>
  <c r="AH1892" i="1"/>
  <c r="AG1892" i="1"/>
  <c r="AF1892" i="1"/>
  <c r="AE1892" i="1"/>
  <c r="Y1892" i="1"/>
  <c r="U1892" i="1"/>
  <c r="T1892" i="1"/>
  <c r="AO1891" i="1"/>
  <c r="AM1891" i="1"/>
  <c r="AN1891" i="1" s="1"/>
  <c r="AK1891" i="1"/>
  <c r="AP1891" i="1" s="1"/>
  <c r="AJ1891" i="1"/>
  <c r="AI1891" i="1"/>
  <c r="AH1891" i="1"/>
  <c r="AG1891" i="1"/>
  <c r="AF1891" i="1"/>
  <c r="AE1891" i="1"/>
  <c r="Y1891" i="1"/>
  <c r="U1891" i="1"/>
  <c r="T1891" i="1"/>
  <c r="AO1890" i="1"/>
  <c r="AM1890" i="1"/>
  <c r="AN1890" i="1" s="1"/>
  <c r="AK1890" i="1"/>
  <c r="AP1890" i="1" s="1"/>
  <c r="AJ1890" i="1"/>
  <c r="AI1890" i="1"/>
  <c r="AH1890" i="1"/>
  <c r="AG1890" i="1"/>
  <c r="AF1890" i="1"/>
  <c r="AE1890" i="1"/>
  <c r="Y1890" i="1"/>
  <c r="U1890" i="1"/>
  <c r="T1890" i="1"/>
  <c r="AO1889" i="1"/>
  <c r="AM1889" i="1"/>
  <c r="AN1889" i="1" s="1"/>
  <c r="AK1889" i="1"/>
  <c r="AP1889" i="1" s="1"/>
  <c r="AJ1889" i="1"/>
  <c r="AI1889" i="1"/>
  <c r="AH1889" i="1"/>
  <c r="AG1889" i="1"/>
  <c r="AF1889" i="1"/>
  <c r="AE1889" i="1"/>
  <c r="Y1889" i="1"/>
  <c r="U1889" i="1"/>
  <c r="T1889" i="1"/>
  <c r="AO1888" i="1"/>
  <c r="AM1888" i="1"/>
  <c r="AN1888" i="1" s="1"/>
  <c r="AK1888" i="1"/>
  <c r="AP1888" i="1" s="1"/>
  <c r="AJ1888" i="1"/>
  <c r="AI1888" i="1"/>
  <c r="AH1888" i="1"/>
  <c r="AG1888" i="1"/>
  <c r="AF1888" i="1"/>
  <c r="AE1888" i="1"/>
  <c r="Y1888" i="1"/>
  <c r="U1888" i="1"/>
  <c r="T1888" i="1"/>
  <c r="AO1887" i="1"/>
  <c r="AM1887" i="1"/>
  <c r="AN1887" i="1" s="1"/>
  <c r="AK1887" i="1"/>
  <c r="AP1887" i="1" s="1"/>
  <c r="AJ1887" i="1"/>
  <c r="AI1887" i="1"/>
  <c r="AH1887" i="1"/>
  <c r="AG1887" i="1"/>
  <c r="AF1887" i="1"/>
  <c r="AE1887" i="1"/>
  <c r="Y1887" i="1"/>
  <c r="U1887" i="1"/>
  <c r="T1887" i="1"/>
  <c r="AO1886" i="1"/>
  <c r="AM1886" i="1"/>
  <c r="AN1886" i="1" s="1"/>
  <c r="AK1886" i="1"/>
  <c r="AP1886" i="1" s="1"/>
  <c r="AJ1886" i="1"/>
  <c r="AI1886" i="1"/>
  <c r="AH1886" i="1"/>
  <c r="AG1886" i="1"/>
  <c r="AF1886" i="1"/>
  <c r="AE1886" i="1"/>
  <c r="Y1886" i="1"/>
  <c r="U1886" i="1"/>
  <c r="T1886" i="1"/>
  <c r="AO1885" i="1"/>
  <c r="AM1885" i="1"/>
  <c r="AN1885" i="1" s="1"/>
  <c r="AK1885" i="1"/>
  <c r="AP1885" i="1" s="1"/>
  <c r="AJ1885" i="1"/>
  <c r="AI1885" i="1"/>
  <c r="AH1885" i="1"/>
  <c r="AG1885" i="1"/>
  <c r="AF1885" i="1"/>
  <c r="AE1885" i="1"/>
  <c r="Y1885" i="1"/>
  <c r="U1885" i="1"/>
  <c r="T1885" i="1"/>
  <c r="AO1884" i="1"/>
  <c r="AM1884" i="1"/>
  <c r="AN1884" i="1" s="1"/>
  <c r="AK1884" i="1"/>
  <c r="AP1884" i="1" s="1"/>
  <c r="AJ1884" i="1"/>
  <c r="AI1884" i="1"/>
  <c r="AH1884" i="1"/>
  <c r="AG1884" i="1"/>
  <c r="AF1884" i="1"/>
  <c r="AE1884" i="1"/>
  <c r="Y1884" i="1"/>
  <c r="U1884" i="1"/>
  <c r="T1884" i="1"/>
  <c r="AO1883" i="1"/>
  <c r="AM1883" i="1"/>
  <c r="AN1883" i="1" s="1"/>
  <c r="AK1883" i="1"/>
  <c r="AP1883" i="1" s="1"/>
  <c r="AJ1883" i="1"/>
  <c r="AI1883" i="1"/>
  <c r="AH1883" i="1"/>
  <c r="AG1883" i="1"/>
  <c r="AF1883" i="1"/>
  <c r="AE1883" i="1"/>
  <c r="Y1883" i="1"/>
  <c r="U1883" i="1"/>
  <c r="T1883" i="1"/>
  <c r="AO1882" i="1"/>
  <c r="AM1882" i="1"/>
  <c r="AN1882" i="1" s="1"/>
  <c r="AK1882" i="1"/>
  <c r="AP1882" i="1" s="1"/>
  <c r="AJ1882" i="1"/>
  <c r="AI1882" i="1"/>
  <c r="AH1882" i="1"/>
  <c r="AG1882" i="1"/>
  <c r="AF1882" i="1"/>
  <c r="AE1882" i="1"/>
  <c r="Y1882" i="1"/>
  <c r="U1882" i="1"/>
  <c r="T1882" i="1"/>
  <c r="AO1881" i="1"/>
  <c r="AM1881" i="1"/>
  <c r="AN1881" i="1" s="1"/>
  <c r="AK1881" i="1"/>
  <c r="AP1881" i="1" s="1"/>
  <c r="AJ1881" i="1"/>
  <c r="AI1881" i="1"/>
  <c r="AH1881" i="1"/>
  <c r="AG1881" i="1"/>
  <c r="AF1881" i="1"/>
  <c r="AE1881" i="1"/>
  <c r="Y1881" i="1"/>
  <c r="U1881" i="1"/>
  <c r="T1881" i="1"/>
  <c r="AO1880" i="1"/>
  <c r="AM1880" i="1"/>
  <c r="AN1880" i="1" s="1"/>
  <c r="AK1880" i="1"/>
  <c r="AP1880" i="1" s="1"/>
  <c r="AJ1880" i="1"/>
  <c r="AI1880" i="1"/>
  <c r="AH1880" i="1"/>
  <c r="AG1880" i="1"/>
  <c r="AF1880" i="1"/>
  <c r="AE1880" i="1"/>
  <c r="Y1880" i="1"/>
  <c r="U1880" i="1"/>
  <c r="T1880" i="1"/>
  <c r="AO1879" i="1"/>
  <c r="AM1879" i="1"/>
  <c r="AN1879" i="1" s="1"/>
  <c r="AK1879" i="1"/>
  <c r="AP1879" i="1" s="1"/>
  <c r="AJ1879" i="1"/>
  <c r="AI1879" i="1"/>
  <c r="AH1879" i="1"/>
  <c r="AG1879" i="1"/>
  <c r="AF1879" i="1"/>
  <c r="AE1879" i="1"/>
  <c r="Y1879" i="1"/>
  <c r="U1879" i="1"/>
  <c r="T1879" i="1"/>
  <c r="AO1878" i="1"/>
  <c r="AM1878" i="1"/>
  <c r="AN1878" i="1" s="1"/>
  <c r="AK1878" i="1"/>
  <c r="AP1878" i="1" s="1"/>
  <c r="AJ1878" i="1"/>
  <c r="AI1878" i="1"/>
  <c r="AH1878" i="1"/>
  <c r="AG1878" i="1"/>
  <c r="AF1878" i="1"/>
  <c r="AE1878" i="1"/>
  <c r="Y1878" i="1"/>
  <c r="U1878" i="1"/>
  <c r="T1878" i="1"/>
  <c r="AO1877" i="1"/>
  <c r="AM1877" i="1"/>
  <c r="AN1877" i="1" s="1"/>
  <c r="AK1877" i="1"/>
  <c r="AP1877" i="1" s="1"/>
  <c r="AJ1877" i="1"/>
  <c r="AI1877" i="1"/>
  <c r="AH1877" i="1"/>
  <c r="AG1877" i="1"/>
  <c r="AF1877" i="1"/>
  <c r="AE1877" i="1"/>
  <c r="Y1877" i="1"/>
  <c r="U1877" i="1"/>
  <c r="T1877" i="1"/>
  <c r="AO1876" i="1"/>
  <c r="AM1876" i="1"/>
  <c r="AN1876" i="1" s="1"/>
  <c r="AK1876" i="1"/>
  <c r="AP1876" i="1" s="1"/>
  <c r="AJ1876" i="1"/>
  <c r="AI1876" i="1"/>
  <c r="AH1876" i="1"/>
  <c r="AG1876" i="1"/>
  <c r="AF1876" i="1"/>
  <c r="AE1876" i="1"/>
  <c r="Y1876" i="1"/>
  <c r="U1876" i="1"/>
  <c r="T1876" i="1"/>
  <c r="AO1875" i="1"/>
  <c r="AM1875" i="1"/>
  <c r="AN1875" i="1" s="1"/>
  <c r="AK1875" i="1"/>
  <c r="AP1875" i="1" s="1"/>
  <c r="AJ1875" i="1"/>
  <c r="AI1875" i="1"/>
  <c r="AH1875" i="1"/>
  <c r="AG1875" i="1"/>
  <c r="AF1875" i="1"/>
  <c r="AE1875" i="1"/>
  <c r="Y1875" i="1"/>
  <c r="U1875" i="1"/>
  <c r="T1875" i="1"/>
  <c r="AO1874" i="1"/>
  <c r="AM1874" i="1"/>
  <c r="AN1874" i="1" s="1"/>
  <c r="AK1874" i="1"/>
  <c r="AP1874" i="1" s="1"/>
  <c r="AJ1874" i="1"/>
  <c r="AI1874" i="1"/>
  <c r="AH1874" i="1"/>
  <c r="AG1874" i="1"/>
  <c r="AF1874" i="1"/>
  <c r="AE1874" i="1"/>
  <c r="Y1874" i="1"/>
  <c r="U1874" i="1"/>
  <c r="T1874" i="1"/>
  <c r="AO1873" i="1"/>
  <c r="AM1873" i="1"/>
  <c r="AN1873" i="1" s="1"/>
  <c r="AK1873" i="1"/>
  <c r="AP1873" i="1" s="1"/>
  <c r="AJ1873" i="1"/>
  <c r="AI1873" i="1"/>
  <c r="AH1873" i="1"/>
  <c r="AG1873" i="1"/>
  <c r="AF1873" i="1"/>
  <c r="AE1873" i="1"/>
  <c r="Y1873" i="1"/>
  <c r="U1873" i="1"/>
  <c r="T1873" i="1"/>
  <c r="AO1872" i="1"/>
  <c r="AM1872" i="1"/>
  <c r="AN1872" i="1" s="1"/>
  <c r="AK1872" i="1"/>
  <c r="AP1872" i="1" s="1"/>
  <c r="AJ1872" i="1"/>
  <c r="AI1872" i="1"/>
  <c r="AH1872" i="1"/>
  <c r="AG1872" i="1"/>
  <c r="AF1872" i="1"/>
  <c r="AE1872" i="1"/>
  <c r="Y1872" i="1"/>
  <c r="U1872" i="1"/>
  <c r="T1872" i="1"/>
  <c r="AO1871" i="1"/>
  <c r="AM1871" i="1"/>
  <c r="AN1871" i="1" s="1"/>
  <c r="AK1871" i="1"/>
  <c r="AP1871" i="1" s="1"/>
  <c r="AJ1871" i="1"/>
  <c r="AI1871" i="1"/>
  <c r="AH1871" i="1"/>
  <c r="AG1871" i="1"/>
  <c r="AF1871" i="1"/>
  <c r="AE1871" i="1"/>
  <c r="Y1871" i="1"/>
  <c r="U1871" i="1"/>
  <c r="T1871" i="1"/>
  <c r="AO1870" i="1"/>
  <c r="AM1870" i="1"/>
  <c r="AN1870" i="1" s="1"/>
  <c r="AK1870" i="1"/>
  <c r="AP1870" i="1" s="1"/>
  <c r="AJ1870" i="1"/>
  <c r="AI1870" i="1"/>
  <c r="AH1870" i="1"/>
  <c r="AG1870" i="1"/>
  <c r="AF1870" i="1"/>
  <c r="AE1870" i="1"/>
  <c r="Y1870" i="1"/>
  <c r="U1870" i="1"/>
  <c r="T1870" i="1"/>
  <c r="AO1869" i="1"/>
  <c r="AM1869" i="1"/>
  <c r="AN1869" i="1" s="1"/>
  <c r="AK1869" i="1"/>
  <c r="AP1869" i="1" s="1"/>
  <c r="AJ1869" i="1"/>
  <c r="AI1869" i="1"/>
  <c r="AH1869" i="1"/>
  <c r="AG1869" i="1"/>
  <c r="AF1869" i="1"/>
  <c r="AE1869" i="1"/>
  <c r="Y1869" i="1"/>
  <c r="U1869" i="1"/>
  <c r="T1869" i="1"/>
  <c r="AO1868" i="1"/>
  <c r="AM1868" i="1"/>
  <c r="AN1868" i="1" s="1"/>
  <c r="AK1868" i="1"/>
  <c r="AP1868" i="1" s="1"/>
  <c r="AJ1868" i="1"/>
  <c r="AI1868" i="1"/>
  <c r="AH1868" i="1"/>
  <c r="AG1868" i="1"/>
  <c r="AF1868" i="1"/>
  <c r="AE1868" i="1"/>
  <c r="Y1868" i="1"/>
  <c r="U1868" i="1"/>
  <c r="T1868" i="1"/>
  <c r="AO1867" i="1"/>
  <c r="AM1867" i="1"/>
  <c r="AN1867" i="1" s="1"/>
  <c r="AK1867" i="1"/>
  <c r="AP1867" i="1" s="1"/>
  <c r="AJ1867" i="1"/>
  <c r="AI1867" i="1"/>
  <c r="AH1867" i="1"/>
  <c r="AG1867" i="1"/>
  <c r="AF1867" i="1"/>
  <c r="AE1867" i="1"/>
  <c r="Y1867" i="1"/>
  <c r="U1867" i="1"/>
  <c r="T1867" i="1"/>
  <c r="AO1866" i="1"/>
  <c r="AM1866" i="1"/>
  <c r="AN1866" i="1" s="1"/>
  <c r="AK1866" i="1"/>
  <c r="AP1866" i="1" s="1"/>
  <c r="AJ1866" i="1"/>
  <c r="AI1866" i="1"/>
  <c r="AH1866" i="1"/>
  <c r="AG1866" i="1"/>
  <c r="AF1866" i="1"/>
  <c r="AE1866" i="1"/>
  <c r="Y1866" i="1"/>
  <c r="U1866" i="1"/>
  <c r="T1866" i="1"/>
  <c r="AO1865" i="1"/>
  <c r="AM1865" i="1"/>
  <c r="AN1865" i="1" s="1"/>
  <c r="AK1865" i="1"/>
  <c r="AP1865" i="1" s="1"/>
  <c r="AJ1865" i="1"/>
  <c r="AI1865" i="1"/>
  <c r="AH1865" i="1"/>
  <c r="AG1865" i="1"/>
  <c r="AF1865" i="1"/>
  <c r="AE1865" i="1"/>
  <c r="Y1865" i="1"/>
  <c r="U1865" i="1"/>
  <c r="T1865" i="1"/>
  <c r="AO1864" i="1"/>
  <c r="AM1864" i="1"/>
  <c r="AN1864" i="1" s="1"/>
  <c r="AK1864" i="1"/>
  <c r="AP1864" i="1" s="1"/>
  <c r="AJ1864" i="1"/>
  <c r="AI1864" i="1"/>
  <c r="AH1864" i="1"/>
  <c r="AG1864" i="1"/>
  <c r="AF1864" i="1"/>
  <c r="AE1864" i="1"/>
  <c r="Y1864" i="1"/>
  <c r="U1864" i="1"/>
  <c r="T1864" i="1"/>
  <c r="AO1863" i="1"/>
  <c r="AM1863" i="1"/>
  <c r="AN1863" i="1" s="1"/>
  <c r="AK1863" i="1"/>
  <c r="AP1863" i="1" s="1"/>
  <c r="AJ1863" i="1"/>
  <c r="AI1863" i="1"/>
  <c r="AH1863" i="1"/>
  <c r="AG1863" i="1"/>
  <c r="AF1863" i="1"/>
  <c r="AE1863" i="1"/>
  <c r="Y1863" i="1"/>
  <c r="U1863" i="1"/>
  <c r="T1863" i="1"/>
  <c r="AO1862" i="1"/>
  <c r="AM1862" i="1"/>
  <c r="AN1862" i="1" s="1"/>
  <c r="AK1862" i="1"/>
  <c r="AP1862" i="1" s="1"/>
  <c r="AJ1862" i="1"/>
  <c r="AI1862" i="1"/>
  <c r="AH1862" i="1"/>
  <c r="AG1862" i="1"/>
  <c r="AF1862" i="1"/>
  <c r="AE1862" i="1"/>
  <c r="Y1862" i="1"/>
  <c r="U1862" i="1"/>
  <c r="T1862" i="1"/>
  <c r="AO1861" i="1"/>
  <c r="AM1861" i="1"/>
  <c r="AN1861" i="1" s="1"/>
  <c r="AK1861" i="1"/>
  <c r="AP1861" i="1" s="1"/>
  <c r="AJ1861" i="1"/>
  <c r="AI1861" i="1"/>
  <c r="AH1861" i="1"/>
  <c r="AG1861" i="1"/>
  <c r="AF1861" i="1"/>
  <c r="AE1861" i="1"/>
  <c r="Y1861" i="1"/>
  <c r="U1861" i="1"/>
  <c r="T1861" i="1"/>
  <c r="AO1860" i="1"/>
  <c r="AM1860" i="1"/>
  <c r="AN1860" i="1" s="1"/>
  <c r="AK1860" i="1"/>
  <c r="AP1860" i="1" s="1"/>
  <c r="AJ1860" i="1"/>
  <c r="AI1860" i="1"/>
  <c r="AH1860" i="1"/>
  <c r="AG1860" i="1"/>
  <c r="AF1860" i="1"/>
  <c r="AE1860" i="1"/>
  <c r="Y1860" i="1"/>
  <c r="U1860" i="1"/>
  <c r="T1860" i="1"/>
  <c r="AO1859" i="1"/>
  <c r="AM1859" i="1"/>
  <c r="AN1859" i="1" s="1"/>
  <c r="AK1859" i="1"/>
  <c r="AP1859" i="1" s="1"/>
  <c r="AJ1859" i="1"/>
  <c r="AI1859" i="1"/>
  <c r="AH1859" i="1"/>
  <c r="AG1859" i="1"/>
  <c r="AF1859" i="1"/>
  <c r="AE1859" i="1"/>
  <c r="Y1859" i="1"/>
  <c r="U1859" i="1"/>
  <c r="T1859" i="1"/>
  <c r="AO1858" i="1"/>
  <c r="AM1858" i="1"/>
  <c r="AN1858" i="1" s="1"/>
  <c r="AK1858" i="1"/>
  <c r="AP1858" i="1" s="1"/>
  <c r="AJ1858" i="1"/>
  <c r="AI1858" i="1"/>
  <c r="AH1858" i="1"/>
  <c r="AG1858" i="1"/>
  <c r="AF1858" i="1"/>
  <c r="AE1858" i="1"/>
  <c r="Y1858" i="1"/>
  <c r="U1858" i="1"/>
  <c r="T1858" i="1"/>
  <c r="AO1857" i="1"/>
  <c r="AM1857" i="1"/>
  <c r="AN1857" i="1" s="1"/>
  <c r="AK1857" i="1"/>
  <c r="AP1857" i="1" s="1"/>
  <c r="AJ1857" i="1"/>
  <c r="AI1857" i="1"/>
  <c r="AH1857" i="1"/>
  <c r="AG1857" i="1"/>
  <c r="AF1857" i="1"/>
  <c r="AE1857" i="1"/>
  <c r="Y1857" i="1"/>
  <c r="U1857" i="1"/>
  <c r="T1857" i="1"/>
  <c r="AO1856" i="1"/>
  <c r="AM1856" i="1"/>
  <c r="AN1856" i="1" s="1"/>
  <c r="AK1856" i="1"/>
  <c r="AP1856" i="1" s="1"/>
  <c r="AJ1856" i="1"/>
  <c r="AI1856" i="1"/>
  <c r="AH1856" i="1"/>
  <c r="AG1856" i="1"/>
  <c r="AF1856" i="1"/>
  <c r="AE1856" i="1"/>
  <c r="Y1856" i="1"/>
  <c r="U1856" i="1"/>
  <c r="T1856" i="1"/>
  <c r="AO1855" i="1"/>
  <c r="AM1855" i="1"/>
  <c r="AN1855" i="1" s="1"/>
  <c r="AK1855" i="1"/>
  <c r="AP1855" i="1" s="1"/>
  <c r="AJ1855" i="1"/>
  <c r="AI1855" i="1"/>
  <c r="AH1855" i="1"/>
  <c r="AG1855" i="1"/>
  <c r="AF1855" i="1"/>
  <c r="AE1855" i="1"/>
  <c r="Y1855" i="1"/>
  <c r="U1855" i="1"/>
  <c r="T1855" i="1"/>
  <c r="AO1854" i="1"/>
  <c r="AM1854" i="1"/>
  <c r="AN1854" i="1" s="1"/>
  <c r="AK1854" i="1"/>
  <c r="AP1854" i="1" s="1"/>
  <c r="AJ1854" i="1"/>
  <c r="AI1854" i="1"/>
  <c r="AH1854" i="1"/>
  <c r="AG1854" i="1"/>
  <c r="AF1854" i="1"/>
  <c r="AE1854" i="1"/>
  <c r="Y1854" i="1"/>
  <c r="U1854" i="1"/>
  <c r="T1854" i="1"/>
  <c r="AO1853" i="1"/>
  <c r="AM1853" i="1"/>
  <c r="AN1853" i="1" s="1"/>
  <c r="AK1853" i="1"/>
  <c r="AP1853" i="1" s="1"/>
  <c r="AJ1853" i="1"/>
  <c r="AI1853" i="1"/>
  <c r="AH1853" i="1"/>
  <c r="AG1853" i="1"/>
  <c r="AF1853" i="1"/>
  <c r="AE1853" i="1"/>
  <c r="Y1853" i="1"/>
  <c r="U1853" i="1"/>
  <c r="T1853" i="1"/>
  <c r="AO1852" i="1"/>
  <c r="AM1852" i="1"/>
  <c r="AN1852" i="1" s="1"/>
  <c r="AK1852" i="1"/>
  <c r="AP1852" i="1" s="1"/>
  <c r="AJ1852" i="1"/>
  <c r="AI1852" i="1"/>
  <c r="AH1852" i="1"/>
  <c r="AG1852" i="1"/>
  <c r="AF1852" i="1"/>
  <c r="AE1852" i="1"/>
  <c r="Y1852" i="1"/>
  <c r="U1852" i="1"/>
  <c r="T1852" i="1"/>
  <c r="AO1851" i="1"/>
  <c r="AM1851" i="1"/>
  <c r="AN1851" i="1" s="1"/>
  <c r="AK1851" i="1"/>
  <c r="AP1851" i="1" s="1"/>
  <c r="AJ1851" i="1"/>
  <c r="AI1851" i="1"/>
  <c r="AH1851" i="1"/>
  <c r="AG1851" i="1"/>
  <c r="AF1851" i="1"/>
  <c r="AE1851" i="1"/>
  <c r="Y1851" i="1"/>
  <c r="U1851" i="1"/>
  <c r="T1851" i="1"/>
  <c r="AO1850" i="1"/>
  <c r="AM1850" i="1"/>
  <c r="AN1850" i="1" s="1"/>
  <c r="AK1850" i="1"/>
  <c r="AP1850" i="1" s="1"/>
  <c r="AJ1850" i="1"/>
  <c r="AI1850" i="1"/>
  <c r="AH1850" i="1"/>
  <c r="AG1850" i="1"/>
  <c r="AF1850" i="1"/>
  <c r="AE1850" i="1"/>
  <c r="Y1850" i="1"/>
  <c r="U1850" i="1"/>
  <c r="T1850" i="1"/>
  <c r="AO1849" i="1"/>
  <c r="AM1849" i="1"/>
  <c r="AN1849" i="1" s="1"/>
  <c r="AK1849" i="1"/>
  <c r="AP1849" i="1" s="1"/>
  <c r="AJ1849" i="1"/>
  <c r="AI1849" i="1"/>
  <c r="AH1849" i="1"/>
  <c r="AG1849" i="1"/>
  <c r="AF1849" i="1"/>
  <c r="AE1849" i="1"/>
  <c r="Y1849" i="1"/>
  <c r="U1849" i="1"/>
  <c r="T1849" i="1"/>
  <c r="AO1848" i="1"/>
  <c r="AM1848" i="1"/>
  <c r="AN1848" i="1" s="1"/>
  <c r="AK1848" i="1"/>
  <c r="AP1848" i="1" s="1"/>
  <c r="AJ1848" i="1"/>
  <c r="AI1848" i="1"/>
  <c r="AH1848" i="1"/>
  <c r="AG1848" i="1"/>
  <c r="AF1848" i="1"/>
  <c r="AE1848" i="1"/>
  <c r="Y1848" i="1"/>
  <c r="U1848" i="1"/>
  <c r="T1848" i="1"/>
  <c r="AO1847" i="1"/>
  <c r="AM1847" i="1"/>
  <c r="AN1847" i="1" s="1"/>
  <c r="AK1847" i="1"/>
  <c r="AP1847" i="1" s="1"/>
  <c r="AJ1847" i="1"/>
  <c r="AI1847" i="1"/>
  <c r="AH1847" i="1"/>
  <c r="AG1847" i="1"/>
  <c r="AF1847" i="1"/>
  <c r="AE1847" i="1"/>
  <c r="Y1847" i="1"/>
  <c r="U1847" i="1"/>
  <c r="T1847" i="1"/>
  <c r="AO1846" i="1"/>
  <c r="AM1846" i="1"/>
  <c r="AN1846" i="1" s="1"/>
  <c r="AK1846" i="1"/>
  <c r="AP1846" i="1" s="1"/>
  <c r="AJ1846" i="1"/>
  <c r="AI1846" i="1"/>
  <c r="AH1846" i="1"/>
  <c r="AG1846" i="1"/>
  <c r="AF1846" i="1"/>
  <c r="AE1846" i="1"/>
  <c r="Y1846" i="1"/>
  <c r="U1846" i="1"/>
  <c r="T1846" i="1"/>
  <c r="AO1845" i="1"/>
  <c r="AM1845" i="1"/>
  <c r="AN1845" i="1" s="1"/>
  <c r="AK1845" i="1"/>
  <c r="AP1845" i="1" s="1"/>
  <c r="AJ1845" i="1"/>
  <c r="AI1845" i="1"/>
  <c r="AH1845" i="1"/>
  <c r="AG1845" i="1"/>
  <c r="AF1845" i="1"/>
  <c r="AE1845" i="1"/>
  <c r="Y1845" i="1"/>
  <c r="U1845" i="1"/>
  <c r="T1845" i="1"/>
  <c r="AO1844" i="1"/>
  <c r="AM1844" i="1"/>
  <c r="AN1844" i="1" s="1"/>
  <c r="AK1844" i="1"/>
  <c r="AP1844" i="1" s="1"/>
  <c r="AJ1844" i="1"/>
  <c r="AI1844" i="1"/>
  <c r="AH1844" i="1"/>
  <c r="AG1844" i="1"/>
  <c r="AF1844" i="1"/>
  <c r="AE1844" i="1"/>
  <c r="Y1844" i="1"/>
  <c r="U1844" i="1"/>
  <c r="T1844" i="1"/>
  <c r="AO1843" i="1"/>
  <c r="AM1843" i="1"/>
  <c r="AN1843" i="1" s="1"/>
  <c r="AK1843" i="1"/>
  <c r="AP1843" i="1" s="1"/>
  <c r="AJ1843" i="1"/>
  <c r="AI1843" i="1"/>
  <c r="AH1843" i="1"/>
  <c r="AG1843" i="1"/>
  <c r="AF1843" i="1"/>
  <c r="AE1843" i="1"/>
  <c r="Y1843" i="1"/>
  <c r="U1843" i="1"/>
  <c r="T1843" i="1"/>
  <c r="AO1842" i="1"/>
  <c r="AM1842" i="1"/>
  <c r="AN1842" i="1" s="1"/>
  <c r="AK1842" i="1"/>
  <c r="AP1842" i="1" s="1"/>
  <c r="AJ1842" i="1"/>
  <c r="AI1842" i="1"/>
  <c r="AH1842" i="1"/>
  <c r="AG1842" i="1"/>
  <c r="AF1842" i="1"/>
  <c r="AE1842" i="1"/>
  <c r="Y1842" i="1"/>
  <c r="U1842" i="1"/>
  <c r="T1842" i="1"/>
  <c r="AO1841" i="1"/>
  <c r="AM1841" i="1"/>
  <c r="AN1841" i="1" s="1"/>
  <c r="AK1841" i="1"/>
  <c r="AP1841" i="1" s="1"/>
  <c r="AJ1841" i="1"/>
  <c r="AI1841" i="1"/>
  <c r="AH1841" i="1"/>
  <c r="AG1841" i="1"/>
  <c r="AF1841" i="1"/>
  <c r="AE1841" i="1"/>
  <c r="Y1841" i="1"/>
  <c r="U1841" i="1"/>
  <c r="T1841" i="1"/>
  <c r="AO1840" i="1"/>
  <c r="AM1840" i="1"/>
  <c r="AN1840" i="1" s="1"/>
  <c r="AK1840" i="1"/>
  <c r="AP1840" i="1" s="1"/>
  <c r="AJ1840" i="1"/>
  <c r="AI1840" i="1"/>
  <c r="AH1840" i="1"/>
  <c r="AG1840" i="1"/>
  <c r="AF1840" i="1"/>
  <c r="AE1840" i="1"/>
  <c r="Y1840" i="1"/>
  <c r="U1840" i="1"/>
  <c r="T1840" i="1"/>
  <c r="AO1839" i="1"/>
  <c r="AM1839" i="1"/>
  <c r="AN1839" i="1" s="1"/>
  <c r="AK1839" i="1"/>
  <c r="AP1839" i="1" s="1"/>
  <c r="AJ1839" i="1"/>
  <c r="AI1839" i="1"/>
  <c r="AH1839" i="1"/>
  <c r="AG1839" i="1"/>
  <c r="AF1839" i="1"/>
  <c r="AE1839" i="1"/>
  <c r="Y1839" i="1"/>
  <c r="U1839" i="1"/>
  <c r="T1839" i="1"/>
  <c r="AO1838" i="1"/>
  <c r="AM1838" i="1"/>
  <c r="AN1838" i="1" s="1"/>
  <c r="AK1838" i="1"/>
  <c r="AP1838" i="1" s="1"/>
  <c r="AJ1838" i="1"/>
  <c r="AI1838" i="1"/>
  <c r="AH1838" i="1"/>
  <c r="AG1838" i="1"/>
  <c r="AF1838" i="1"/>
  <c r="AE1838" i="1"/>
  <c r="Y1838" i="1"/>
  <c r="U1838" i="1"/>
  <c r="T1838" i="1"/>
  <c r="AO1837" i="1"/>
  <c r="AM1837" i="1"/>
  <c r="AN1837" i="1" s="1"/>
  <c r="AK1837" i="1"/>
  <c r="AP1837" i="1" s="1"/>
  <c r="AJ1837" i="1"/>
  <c r="AI1837" i="1"/>
  <c r="AH1837" i="1"/>
  <c r="AG1837" i="1"/>
  <c r="AF1837" i="1"/>
  <c r="AE1837" i="1"/>
  <c r="Y1837" i="1"/>
  <c r="U1837" i="1"/>
  <c r="T1837" i="1"/>
  <c r="AO1836" i="1"/>
  <c r="AM1836" i="1"/>
  <c r="AN1836" i="1" s="1"/>
  <c r="AK1836" i="1"/>
  <c r="AP1836" i="1" s="1"/>
  <c r="AJ1836" i="1"/>
  <c r="AI1836" i="1"/>
  <c r="AH1836" i="1"/>
  <c r="AG1836" i="1"/>
  <c r="AF1836" i="1"/>
  <c r="AE1836" i="1"/>
  <c r="Y1836" i="1"/>
  <c r="U1836" i="1"/>
  <c r="T1836" i="1"/>
  <c r="AO1835" i="1"/>
  <c r="AM1835" i="1"/>
  <c r="AN1835" i="1" s="1"/>
  <c r="AK1835" i="1"/>
  <c r="AP1835" i="1" s="1"/>
  <c r="AJ1835" i="1"/>
  <c r="AI1835" i="1"/>
  <c r="AH1835" i="1"/>
  <c r="AG1835" i="1"/>
  <c r="AF1835" i="1"/>
  <c r="AE1835" i="1"/>
  <c r="Y1835" i="1"/>
  <c r="U1835" i="1"/>
  <c r="T1835" i="1"/>
  <c r="AO1834" i="1"/>
  <c r="AM1834" i="1"/>
  <c r="AN1834" i="1" s="1"/>
  <c r="AK1834" i="1"/>
  <c r="AP1834" i="1" s="1"/>
  <c r="AJ1834" i="1"/>
  <c r="AI1834" i="1"/>
  <c r="AH1834" i="1"/>
  <c r="AG1834" i="1"/>
  <c r="AF1834" i="1"/>
  <c r="AE1834" i="1"/>
  <c r="Y1834" i="1"/>
  <c r="U1834" i="1"/>
  <c r="T1834" i="1"/>
  <c r="AO1833" i="1"/>
  <c r="AM1833" i="1"/>
  <c r="AN1833" i="1" s="1"/>
  <c r="AK1833" i="1"/>
  <c r="AP1833" i="1" s="1"/>
  <c r="AJ1833" i="1"/>
  <c r="AI1833" i="1"/>
  <c r="AH1833" i="1"/>
  <c r="AG1833" i="1"/>
  <c r="AF1833" i="1"/>
  <c r="AE1833" i="1"/>
  <c r="Y1833" i="1"/>
  <c r="U1833" i="1"/>
  <c r="T1833" i="1"/>
  <c r="AO1832" i="1"/>
  <c r="AM1832" i="1"/>
  <c r="AN1832" i="1" s="1"/>
  <c r="AK1832" i="1"/>
  <c r="AP1832" i="1" s="1"/>
  <c r="AJ1832" i="1"/>
  <c r="AI1832" i="1"/>
  <c r="AH1832" i="1"/>
  <c r="AG1832" i="1"/>
  <c r="AF1832" i="1"/>
  <c r="AE1832" i="1"/>
  <c r="Y1832" i="1"/>
  <c r="U1832" i="1"/>
  <c r="T1832" i="1"/>
  <c r="AO1831" i="1"/>
  <c r="AM1831" i="1"/>
  <c r="AN1831" i="1" s="1"/>
  <c r="AK1831" i="1"/>
  <c r="AP1831" i="1" s="1"/>
  <c r="AJ1831" i="1"/>
  <c r="AI1831" i="1"/>
  <c r="AH1831" i="1"/>
  <c r="AG1831" i="1"/>
  <c r="AF1831" i="1"/>
  <c r="AE1831" i="1"/>
  <c r="Y1831" i="1"/>
  <c r="U1831" i="1"/>
  <c r="T1831" i="1"/>
  <c r="AO1830" i="1"/>
  <c r="AM1830" i="1"/>
  <c r="AN1830" i="1" s="1"/>
  <c r="AK1830" i="1"/>
  <c r="AP1830" i="1" s="1"/>
  <c r="AJ1830" i="1"/>
  <c r="AI1830" i="1"/>
  <c r="AH1830" i="1"/>
  <c r="AG1830" i="1"/>
  <c r="AF1830" i="1"/>
  <c r="AE1830" i="1"/>
  <c r="Y1830" i="1"/>
  <c r="U1830" i="1"/>
  <c r="T1830" i="1"/>
  <c r="AO1829" i="1"/>
  <c r="AM1829" i="1"/>
  <c r="AN1829" i="1" s="1"/>
  <c r="AK1829" i="1"/>
  <c r="AP1829" i="1" s="1"/>
  <c r="AJ1829" i="1"/>
  <c r="AI1829" i="1"/>
  <c r="AH1829" i="1"/>
  <c r="AG1829" i="1"/>
  <c r="AF1829" i="1"/>
  <c r="AE1829" i="1"/>
  <c r="Y1829" i="1"/>
  <c r="U1829" i="1"/>
  <c r="T1829" i="1"/>
  <c r="AO1828" i="1"/>
  <c r="AM1828" i="1"/>
  <c r="AN1828" i="1" s="1"/>
  <c r="AK1828" i="1"/>
  <c r="AP1828" i="1" s="1"/>
  <c r="AJ1828" i="1"/>
  <c r="AI1828" i="1"/>
  <c r="AH1828" i="1"/>
  <c r="AG1828" i="1"/>
  <c r="AF1828" i="1"/>
  <c r="AE1828" i="1"/>
  <c r="Y1828" i="1"/>
  <c r="U1828" i="1"/>
  <c r="T1828" i="1"/>
  <c r="AO1827" i="1"/>
  <c r="AM1827" i="1"/>
  <c r="AN1827" i="1" s="1"/>
  <c r="AK1827" i="1"/>
  <c r="AP1827" i="1" s="1"/>
  <c r="AJ1827" i="1"/>
  <c r="AI1827" i="1"/>
  <c r="AH1827" i="1"/>
  <c r="AG1827" i="1"/>
  <c r="AF1827" i="1"/>
  <c r="AE1827" i="1"/>
  <c r="Y1827" i="1"/>
  <c r="U1827" i="1"/>
  <c r="T1827" i="1"/>
  <c r="AO1826" i="1"/>
  <c r="AM1826" i="1"/>
  <c r="AN1826" i="1" s="1"/>
  <c r="AK1826" i="1"/>
  <c r="AP1826" i="1" s="1"/>
  <c r="AJ1826" i="1"/>
  <c r="AI1826" i="1"/>
  <c r="AH1826" i="1"/>
  <c r="AG1826" i="1"/>
  <c r="AF1826" i="1"/>
  <c r="AE1826" i="1"/>
  <c r="Y1826" i="1"/>
  <c r="U1826" i="1"/>
  <c r="T1826" i="1"/>
  <c r="AO1825" i="1"/>
  <c r="AM1825" i="1"/>
  <c r="AN1825" i="1" s="1"/>
  <c r="AK1825" i="1"/>
  <c r="AP1825" i="1" s="1"/>
  <c r="AJ1825" i="1"/>
  <c r="AI1825" i="1"/>
  <c r="AH1825" i="1"/>
  <c r="AG1825" i="1"/>
  <c r="AF1825" i="1"/>
  <c r="AE1825" i="1"/>
  <c r="Y1825" i="1"/>
  <c r="U1825" i="1"/>
  <c r="T1825" i="1"/>
  <c r="AO1824" i="1"/>
  <c r="AM1824" i="1"/>
  <c r="AN1824" i="1" s="1"/>
  <c r="AK1824" i="1"/>
  <c r="AP1824" i="1" s="1"/>
  <c r="AJ1824" i="1"/>
  <c r="AI1824" i="1"/>
  <c r="AH1824" i="1"/>
  <c r="AG1824" i="1"/>
  <c r="AF1824" i="1"/>
  <c r="AE1824" i="1"/>
  <c r="Y1824" i="1"/>
  <c r="U1824" i="1"/>
  <c r="T1824" i="1"/>
  <c r="AO1823" i="1"/>
  <c r="AM1823" i="1"/>
  <c r="AN1823" i="1" s="1"/>
  <c r="AK1823" i="1"/>
  <c r="AP1823" i="1" s="1"/>
  <c r="AJ1823" i="1"/>
  <c r="AI1823" i="1"/>
  <c r="AH1823" i="1"/>
  <c r="AG1823" i="1"/>
  <c r="AF1823" i="1"/>
  <c r="AE1823" i="1"/>
  <c r="Y1823" i="1"/>
  <c r="U1823" i="1"/>
  <c r="T1823" i="1"/>
  <c r="AO1822" i="1"/>
  <c r="AM1822" i="1"/>
  <c r="AN1822" i="1" s="1"/>
  <c r="AK1822" i="1"/>
  <c r="AP1822" i="1" s="1"/>
  <c r="AJ1822" i="1"/>
  <c r="AI1822" i="1"/>
  <c r="AH1822" i="1"/>
  <c r="AG1822" i="1"/>
  <c r="AF1822" i="1"/>
  <c r="AE1822" i="1"/>
  <c r="Y1822" i="1"/>
  <c r="U1822" i="1"/>
  <c r="T1822" i="1"/>
  <c r="AO1821" i="1"/>
  <c r="AM1821" i="1"/>
  <c r="AN1821" i="1" s="1"/>
  <c r="AK1821" i="1"/>
  <c r="AP1821" i="1" s="1"/>
  <c r="AJ1821" i="1"/>
  <c r="AI1821" i="1"/>
  <c r="AH1821" i="1"/>
  <c r="AG1821" i="1"/>
  <c r="AF1821" i="1"/>
  <c r="AE1821" i="1"/>
  <c r="Y1821" i="1"/>
  <c r="U1821" i="1"/>
  <c r="T1821" i="1"/>
  <c r="AO1820" i="1"/>
  <c r="AM1820" i="1"/>
  <c r="AN1820" i="1" s="1"/>
  <c r="AK1820" i="1"/>
  <c r="AP1820" i="1" s="1"/>
  <c r="AJ1820" i="1"/>
  <c r="AI1820" i="1"/>
  <c r="AH1820" i="1"/>
  <c r="AG1820" i="1"/>
  <c r="AF1820" i="1"/>
  <c r="AE1820" i="1"/>
  <c r="Y1820" i="1"/>
  <c r="U1820" i="1"/>
  <c r="T1820" i="1"/>
  <c r="AO1819" i="1"/>
  <c r="AM1819" i="1"/>
  <c r="AN1819" i="1" s="1"/>
  <c r="AK1819" i="1"/>
  <c r="AP1819" i="1" s="1"/>
  <c r="AJ1819" i="1"/>
  <c r="AI1819" i="1"/>
  <c r="AH1819" i="1"/>
  <c r="AG1819" i="1"/>
  <c r="AF1819" i="1"/>
  <c r="AE1819" i="1"/>
  <c r="Y1819" i="1"/>
  <c r="U1819" i="1"/>
  <c r="T1819" i="1"/>
  <c r="AO1818" i="1"/>
  <c r="AM1818" i="1"/>
  <c r="AN1818" i="1" s="1"/>
  <c r="AK1818" i="1"/>
  <c r="AP1818" i="1" s="1"/>
  <c r="AJ1818" i="1"/>
  <c r="AI1818" i="1"/>
  <c r="AH1818" i="1"/>
  <c r="AG1818" i="1"/>
  <c r="AF1818" i="1"/>
  <c r="AE1818" i="1"/>
  <c r="Y1818" i="1"/>
  <c r="U1818" i="1"/>
  <c r="T1818" i="1"/>
  <c r="AO1817" i="1"/>
  <c r="AM1817" i="1"/>
  <c r="AN1817" i="1" s="1"/>
  <c r="AK1817" i="1"/>
  <c r="AP1817" i="1" s="1"/>
  <c r="AJ1817" i="1"/>
  <c r="AI1817" i="1"/>
  <c r="AH1817" i="1"/>
  <c r="AG1817" i="1"/>
  <c r="AF1817" i="1"/>
  <c r="AE1817" i="1"/>
  <c r="Y1817" i="1"/>
  <c r="U1817" i="1"/>
  <c r="T1817" i="1"/>
  <c r="AO1816" i="1"/>
  <c r="AM1816" i="1"/>
  <c r="AN1816" i="1" s="1"/>
  <c r="AK1816" i="1"/>
  <c r="AP1816" i="1" s="1"/>
  <c r="AJ1816" i="1"/>
  <c r="AI1816" i="1"/>
  <c r="AH1816" i="1"/>
  <c r="AG1816" i="1"/>
  <c r="AF1816" i="1"/>
  <c r="AE1816" i="1"/>
  <c r="Y1816" i="1"/>
  <c r="U1816" i="1"/>
  <c r="T1816" i="1"/>
  <c r="AO1815" i="1"/>
  <c r="AM1815" i="1"/>
  <c r="AN1815" i="1" s="1"/>
  <c r="AK1815" i="1"/>
  <c r="AP1815" i="1" s="1"/>
  <c r="AJ1815" i="1"/>
  <c r="AI1815" i="1"/>
  <c r="AH1815" i="1"/>
  <c r="AG1815" i="1"/>
  <c r="AF1815" i="1"/>
  <c r="AE1815" i="1"/>
  <c r="Y1815" i="1"/>
  <c r="U1815" i="1"/>
  <c r="T1815" i="1"/>
  <c r="AO1814" i="1"/>
  <c r="AM1814" i="1"/>
  <c r="AN1814" i="1" s="1"/>
  <c r="AK1814" i="1"/>
  <c r="AP1814" i="1" s="1"/>
  <c r="AJ1814" i="1"/>
  <c r="AI1814" i="1"/>
  <c r="AH1814" i="1"/>
  <c r="AG1814" i="1"/>
  <c r="AF1814" i="1"/>
  <c r="AE1814" i="1"/>
  <c r="Y1814" i="1"/>
  <c r="U1814" i="1"/>
  <c r="T1814" i="1"/>
  <c r="AO1813" i="1"/>
  <c r="AM1813" i="1"/>
  <c r="AN1813" i="1" s="1"/>
  <c r="AK1813" i="1"/>
  <c r="AP1813" i="1" s="1"/>
  <c r="AJ1813" i="1"/>
  <c r="AI1813" i="1"/>
  <c r="AH1813" i="1"/>
  <c r="AG1813" i="1"/>
  <c r="AF1813" i="1"/>
  <c r="AE1813" i="1"/>
  <c r="Y1813" i="1"/>
  <c r="U1813" i="1"/>
  <c r="T1813" i="1"/>
  <c r="AO1812" i="1"/>
  <c r="AM1812" i="1"/>
  <c r="AN1812" i="1" s="1"/>
  <c r="AK1812" i="1"/>
  <c r="AP1812" i="1" s="1"/>
  <c r="AJ1812" i="1"/>
  <c r="AI1812" i="1"/>
  <c r="AH1812" i="1"/>
  <c r="AG1812" i="1"/>
  <c r="AF1812" i="1"/>
  <c r="AE1812" i="1"/>
  <c r="Y1812" i="1"/>
  <c r="U1812" i="1"/>
  <c r="T1812" i="1"/>
  <c r="AO1811" i="1"/>
  <c r="AM1811" i="1"/>
  <c r="AN1811" i="1" s="1"/>
  <c r="AK1811" i="1"/>
  <c r="AP1811" i="1" s="1"/>
  <c r="AJ1811" i="1"/>
  <c r="AI1811" i="1"/>
  <c r="AH1811" i="1"/>
  <c r="AG1811" i="1"/>
  <c r="AF1811" i="1"/>
  <c r="AE1811" i="1"/>
  <c r="Y1811" i="1"/>
  <c r="U1811" i="1"/>
  <c r="T1811" i="1"/>
  <c r="AO1810" i="1"/>
  <c r="AM1810" i="1"/>
  <c r="AN1810" i="1" s="1"/>
  <c r="AK1810" i="1"/>
  <c r="AP1810" i="1" s="1"/>
  <c r="AJ1810" i="1"/>
  <c r="AI1810" i="1"/>
  <c r="AH1810" i="1"/>
  <c r="AG1810" i="1"/>
  <c r="AF1810" i="1"/>
  <c r="AE1810" i="1"/>
  <c r="Y1810" i="1"/>
  <c r="U1810" i="1"/>
  <c r="T1810" i="1"/>
  <c r="AO1809" i="1"/>
  <c r="AM1809" i="1"/>
  <c r="AN1809" i="1" s="1"/>
  <c r="AK1809" i="1"/>
  <c r="AP1809" i="1" s="1"/>
  <c r="AJ1809" i="1"/>
  <c r="AI1809" i="1"/>
  <c r="AH1809" i="1"/>
  <c r="AG1809" i="1"/>
  <c r="AF1809" i="1"/>
  <c r="AE1809" i="1"/>
  <c r="Y1809" i="1"/>
  <c r="U1809" i="1"/>
  <c r="T1809" i="1"/>
  <c r="AO1808" i="1"/>
  <c r="AM1808" i="1"/>
  <c r="AN1808" i="1" s="1"/>
  <c r="AK1808" i="1"/>
  <c r="AP1808" i="1" s="1"/>
  <c r="AJ1808" i="1"/>
  <c r="AI1808" i="1"/>
  <c r="AH1808" i="1"/>
  <c r="AG1808" i="1"/>
  <c r="AF1808" i="1"/>
  <c r="AE1808" i="1"/>
  <c r="Y1808" i="1"/>
  <c r="U1808" i="1"/>
  <c r="T1808" i="1"/>
  <c r="AO1807" i="1"/>
  <c r="AM1807" i="1"/>
  <c r="AN1807" i="1" s="1"/>
  <c r="AK1807" i="1"/>
  <c r="AP1807" i="1" s="1"/>
  <c r="AJ1807" i="1"/>
  <c r="AI1807" i="1"/>
  <c r="AH1807" i="1"/>
  <c r="AG1807" i="1"/>
  <c r="AF1807" i="1"/>
  <c r="AE1807" i="1"/>
  <c r="Y1807" i="1"/>
  <c r="U1807" i="1"/>
  <c r="T1807" i="1"/>
  <c r="AO1806" i="1"/>
  <c r="AM1806" i="1"/>
  <c r="AN1806" i="1" s="1"/>
  <c r="AK1806" i="1"/>
  <c r="AP1806" i="1" s="1"/>
  <c r="AJ1806" i="1"/>
  <c r="AI1806" i="1"/>
  <c r="AH1806" i="1"/>
  <c r="AG1806" i="1"/>
  <c r="AF1806" i="1"/>
  <c r="AE1806" i="1"/>
  <c r="Y1806" i="1"/>
  <c r="U1806" i="1"/>
  <c r="T1806" i="1"/>
  <c r="AO1805" i="1"/>
  <c r="AM1805" i="1"/>
  <c r="AN1805" i="1" s="1"/>
  <c r="AK1805" i="1"/>
  <c r="AP1805" i="1" s="1"/>
  <c r="AJ1805" i="1"/>
  <c r="AI1805" i="1"/>
  <c r="AH1805" i="1"/>
  <c r="AG1805" i="1"/>
  <c r="AF1805" i="1"/>
  <c r="AE1805" i="1"/>
  <c r="Y1805" i="1"/>
  <c r="U1805" i="1"/>
  <c r="T1805" i="1"/>
  <c r="AO1804" i="1"/>
  <c r="AM1804" i="1"/>
  <c r="AN1804" i="1" s="1"/>
  <c r="AK1804" i="1"/>
  <c r="AP1804" i="1" s="1"/>
  <c r="AJ1804" i="1"/>
  <c r="AI1804" i="1"/>
  <c r="AH1804" i="1"/>
  <c r="AG1804" i="1"/>
  <c r="AF1804" i="1"/>
  <c r="AE1804" i="1"/>
  <c r="Y1804" i="1"/>
  <c r="U1804" i="1"/>
  <c r="T1804" i="1"/>
  <c r="AO1803" i="1"/>
  <c r="AM1803" i="1"/>
  <c r="AN1803" i="1" s="1"/>
  <c r="AK1803" i="1"/>
  <c r="AP1803" i="1" s="1"/>
  <c r="AJ1803" i="1"/>
  <c r="AI1803" i="1"/>
  <c r="AH1803" i="1"/>
  <c r="AG1803" i="1"/>
  <c r="AF1803" i="1"/>
  <c r="AE1803" i="1"/>
  <c r="Y1803" i="1"/>
  <c r="U1803" i="1"/>
  <c r="T1803" i="1"/>
  <c r="AO1802" i="1"/>
  <c r="AM1802" i="1"/>
  <c r="AN1802" i="1" s="1"/>
  <c r="AK1802" i="1"/>
  <c r="AP1802" i="1" s="1"/>
  <c r="AJ1802" i="1"/>
  <c r="AI1802" i="1"/>
  <c r="AH1802" i="1"/>
  <c r="AG1802" i="1"/>
  <c r="AF1802" i="1"/>
  <c r="AE1802" i="1"/>
  <c r="Y1802" i="1"/>
  <c r="U1802" i="1"/>
  <c r="T1802" i="1"/>
  <c r="AO1801" i="1"/>
  <c r="AM1801" i="1"/>
  <c r="AN1801" i="1" s="1"/>
  <c r="AK1801" i="1"/>
  <c r="AP1801" i="1" s="1"/>
  <c r="AJ1801" i="1"/>
  <c r="AI1801" i="1"/>
  <c r="AH1801" i="1"/>
  <c r="AG1801" i="1"/>
  <c r="AF1801" i="1"/>
  <c r="AE1801" i="1"/>
  <c r="Y1801" i="1"/>
  <c r="U1801" i="1"/>
  <c r="T1801" i="1"/>
  <c r="AO1800" i="1"/>
  <c r="AM1800" i="1"/>
  <c r="AN1800" i="1" s="1"/>
  <c r="AK1800" i="1"/>
  <c r="AP1800" i="1" s="1"/>
  <c r="AJ1800" i="1"/>
  <c r="AI1800" i="1"/>
  <c r="AH1800" i="1"/>
  <c r="AG1800" i="1"/>
  <c r="AF1800" i="1"/>
  <c r="AE1800" i="1"/>
  <c r="Y1800" i="1"/>
  <c r="U1800" i="1"/>
  <c r="T1800" i="1"/>
  <c r="AO1799" i="1"/>
  <c r="AM1799" i="1"/>
  <c r="AN1799" i="1" s="1"/>
  <c r="AK1799" i="1"/>
  <c r="AP1799" i="1" s="1"/>
  <c r="AJ1799" i="1"/>
  <c r="AI1799" i="1"/>
  <c r="AH1799" i="1"/>
  <c r="AG1799" i="1"/>
  <c r="AF1799" i="1"/>
  <c r="AE1799" i="1"/>
  <c r="Y1799" i="1"/>
  <c r="U1799" i="1"/>
  <c r="T1799" i="1"/>
  <c r="AO1798" i="1"/>
  <c r="AM1798" i="1"/>
  <c r="AN1798" i="1" s="1"/>
  <c r="AK1798" i="1"/>
  <c r="AP1798" i="1" s="1"/>
  <c r="AJ1798" i="1"/>
  <c r="AI1798" i="1"/>
  <c r="AH1798" i="1"/>
  <c r="AG1798" i="1"/>
  <c r="AF1798" i="1"/>
  <c r="AE1798" i="1"/>
  <c r="Y1798" i="1"/>
  <c r="U1798" i="1"/>
  <c r="T1798" i="1"/>
  <c r="AO1797" i="1"/>
  <c r="AM1797" i="1"/>
  <c r="AN1797" i="1" s="1"/>
  <c r="AK1797" i="1"/>
  <c r="AP1797" i="1" s="1"/>
  <c r="AJ1797" i="1"/>
  <c r="AI1797" i="1"/>
  <c r="AH1797" i="1"/>
  <c r="AG1797" i="1"/>
  <c r="AF1797" i="1"/>
  <c r="AE1797" i="1"/>
  <c r="Y1797" i="1"/>
  <c r="U1797" i="1"/>
  <c r="T1797" i="1"/>
  <c r="AO1796" i="1"/>
  <c r="AM1796" i="1"/>
  <c r="AN1796" i="1" s="1"/>
  <c r="AK1796" i="1"/>
  <c r="AP1796" i="1" s="1"/>
  <c r="AJ1796" i="1"/>
  <c r="AI1796" i="1"/>
  <c r="AH1796" i="1"/>
  <c r="AG1796" i="1"/>
  <c r="AF1796" i="1"/>
  <c r="AE1796" i="1"/>
  <c r="Y1796" i="1"/>
  <c r="U1796" i="1"/>
  <c r="T1796" i="1"/>
  <c r="AO1795" i="1"/>
  <c r="AM1795" i="1"/>
  <c r="AN1795" i="1" s="1"/>
  <c r="AK1795" i="1"/>
  <c r="AP1795" i="1" s="1"/>
  <c r="AJ1795" i="1"/>
  <c r="AI1795" i="1"/>
  <c r="AH1795" i="1"/>
  <c r="AG1795" i="1"/>
  <c r="AF1795" i="1"/>
  <c r="AE1795" i="1"/>
  <c r="Y1795" i="1"/>
  <c r="U1795" i="1"/>
  <c r="T1795" i="1"/>
  <c r="AO1794" i="1"/>
  <c r="AM1794" i="1"/>
  <c r="AN1794" i="1" s="1"/>
  <c r="AK1794" i="1"/>
  <c r="AP1794" i="1" s="1"/>
  <c r="AJ1794" i="1"/>
  <c r="AI1794" i="1"/>
  <c r="AH1794" i="1"/>
  <c r="AG1794" i="1"/>
  <c r="AF1794" i="1"/>
  <c r="AE1794" i="1"/>
  <c r="Y1794" i="1"/>
  <c r="U1794" i="1"/>
  <c r="T1794" i="1"/>
  <c r="AO1793" i="1"/>
  <c r="AM1793" i="1"/>
  <c r="AN1793" i="1" s="1"/>
  <c r="AK1793" i="1"/>
  <c r="AP1793" i="1" s="1"/>
  <c r="AJ1793" i="1"/>
  <c r="AI1793" i="1"/>
  <c r="AH1793" i="1"/>
  <c r="AG1793" i="1"/>
  <c r="AF1793" i="1"/>
  <c r="AE1793" i="1"/>
  <c r="Y1793" i="1"/>
  <c r="U1793" i="1"/>
  <c r="T1793" i="1"/>
  <c r="AO1792" i="1"/>
  <c r="AM1792" i="1"/>
  <c r="AN1792" i="1" s="1"/>
  <c r="AK1792" i="1"/>
  <c r="AP1792" i="1" s="1"/>
  <c r="AJ1792" i="1"/>
  <c r="AI1792" i="1"/>
  <c r="AH1792" i="1"/>
  <c r="AG1792" i="1"/>
  <c r="AF1792" i="1"/>
  <c r="AE1792" i="1"/>
  <c r="Y1792" i="1"/>
  <c r="U1792" i="1"/>
  <c r="T1792" i="1"/>
  <c r="AO1791" i="1"/>
  <c r="AM1791" i="1"/>
  <c r="AN1791" i="1" s="1"/>
  <c r="AK1791" i="1"/>
  <c r="AP1791" i="1" s="1"/>
  <c r="AJ1791" i="1"/>
  <c r="AI1791" i="1"/>
  <c r="AH1791" i="1"/>
  <c r="AG1791" i="1"/>
  <c r="AF1791" i="1"/>
  <c r="AE1791" i="1"/>
  <c r="Y1791" i="1"/>
  <c r="U1791" i="1"/>
  <c r="T1791" i="1"/>
  <c r="AO1790" i="1"/>
  <c r="AM1790" i="1"/>
  <c r="AN1790" i="1" s="1"/>
  <c r="AK1790" i="1"/>
  <c r="AP1790" i="1" s="1"/>
  <c r="AJ1790" i="1"/>
  <c r="AI1790" i="1"/>
  <c r="AH1790" i="1"/>
  <c r="AG1790" i="1"/>
  <c r="AF1790" i="1"/>
  <c r="AE1790" i="1"/>
  <c r="Y1790" i="1"/>
  <c r="U1790" i="1"/>
  <c r="T1790" i="1"/>
  <c r="AO1789" i="1"/>
  <c r="AM1789" i="1"/>
  <c r="AN1789" i="1" s="1"/>
  <c r="AK1789" i="1"/>
  <c r="AP1789" i="1" s="1"/>
  <c r="AJ1789" i="1"/>
  <c r="AI1789" i="1"/>
  <c r="AH1789" i="1"/>
  <c r="AG1789" i="1"/>
  <c r="AF1789" i="1"/>
  <c r="AE1789" i="1"/>
  <c r="Y1789" i="1"/>
  <c r="U1789" i="1"/>
  <c r="T1789" i="1"/>
  <c r="AO1788" i="1"/>
  <c r="AM1788" i="1"/>
  <c r="AN1788" i="1" s="1"/>
  <c r="AK1788" i="1"/>
  <c r="AP1788" i="1" s="1"/>
  <c r="AJ1788" i="1"/>
  <c r="AI1788" i="1"/>
  <c r="AH1788" i="1"/>
  <c r="AG1788" i="1"/>
  <c r="AF1788" i="1"/>
  <c r="AE1788" i="1"/>
  <c r="Y1788" i="1"/>
  <c r="U1788" i="1"/>
  <c r="T1788" i="1"/>
  <c r="AO1787" i="1"/>
  <c r="AM1787" i="1"/>
  <c r="AN1787" i="1" s="1"/>
  <c r="AK1787" i="1"/>
  <c r="AP1787" i="1" s="1"/>
  <c r="AJ1787" i="1"/>
  <c r="AI1787" i="1"/>
  <c r="AH1787" i="1"/>
  <c r="AG1787" i="1"/>
  <c r="AF1787" i="1"/>
  <c r="AE1787" i="1"/>
  <c r="Y1787" i="1"/>
  <c r="U1787" i="1"/>
  <c r="T1787" i="1"/>
  <c r="AO1786" i="1"/>
  <c r="AM1786" i="1"/>
  <c r="AN1786" i="1" s="1"/>
  <c r="AK1786" i="1"/>
  <c r="AP1786" i="1" s="1"/>
  <c r="AJ1786" i="1"/>
  <c r="AI1786" i="1"/>
  <c r="AH1786" i="1"/>
  <c r="AG1786" i="1"/>
  <c r="AF1786" i="1"/>
  <c r="AE1786" i="1"/>
  <c r="Y1786" i="1"/>
  <c r="U1786" i="1"/>
  <c r="T1786" i="1"/>
  <c r="AO1785" i="1"/>
  <c r="AM1785" i="1"/>
  <c r="AN1785" i="1" s="1"/>
  <c r="AK1785" i="1"/>
  <c r="AP1785" i="1" s="1"/>
  <c r="AJ1785" i="1"/>
  <c r="AI1785" i="1"/>
  <c r="AH1785" i="1"/>
  <c r="AG1785" i="1"/>
  <c r="AF1785" i="1"/>
  <c r="AE1785" i="1"/>
  <c r="Y1785" i="1"/>
  <c r="U1785" i="1"/>
  <c r="T1785" i="1"/>
  <c r="AO1784" i="1"/>
  <c r="AM1784" i="1"/>
  <c r="AN1784" i="1" s="1"/>
  <c r="AK1784" i="1"/>
  <c r="AP1784" i="1" s="1"/>
  <c r="AJ1784" i="1"/>
  <c r="AI1784" i="1"/>
  <c r="AH1784" i="1"/>
  <c r="AG1784" i="1"/>
  <c r="AF1784" i="1"/>
  <c r="AE1784" i="1"/>
  <c r="Y1784" i="1"/>
  <c r="U1784" i="1"/>
  <c r="T1784" i="1"/>
  <c r="AO1783" i="1"/>
  <c r="AM1783" i="1"/>
  <c r="AN1783" i="1" s="1"/>
  <c r="AK1783" i="1"/>
  <c r="AP1783" i="1" s="1"/>
  <c r="AJ1783" i="1"/>
  <c r="AI1783" i="1"/>
  <c r="AH1783" i="1"/>
  <c r="AG1783" i="1"/>
  <c r="AF1783" i="1"/>
  <c r="AE1783" i="1"/>
  <c r="Y1783" i="1"/>
  <c r="U1783" i="1"/>
  <c r="T1783" i="1"/>
  <c r="AO1782" i="1"/>
  <c r="AM1782" i="1"/>
  <c r="AN1782" i="1" s="1"/>
  <c r="AK1782" i="1"/>
  <c r="AP1782" i="1" s="1"/>
  <c r="AJ1782" i="1"/>
  <c r="AI1782" i="1"/>
  <c r="AH1782" i="1"/>
  <c r="AG1782" i="1"/>
  <c r="AF1782" i="1"/>
  <c r="AE1782" i="1"/>
  <c r="Y1782" i="1"/>
  <c r="U1782" i="1"/>
  <c r="T1782" i="1"/>
  <c r="AO1781" i="1"/>
  <c r="AM1781" i="1"/>
  <c r="AN1781" i="1" s="1"/>
  <c r="AK1781" i="1"/>
  <c r="AP1781" i="1" s="1"/>
  <c r="AJ1781" i="1"/>
  <c r="AI1781" i="1"/>
  <c r="AH1781" i="1"/>
  <c r="AG1781" i="1"/>
  <c r="AF1781" i="1"/>
  <c r="AE1781" i="1"/>
  <c r="Y1781" i="1"/>
  <c r="U1781" i="1"/>
  <c r="T1781" i="1"/>
  <c r="AO1780" i="1"/>
  <c r="AM1780" i="1"/>
  <c r="AN1780" i="1" s="1"/>
  <c r="AK1780" i="1"/>
  <c r="AP1780" i="1" s="1"/>
  <c r="AJ1780" i="1"/>
  <c r="AI1780" i="1"/>
  <c r="AH1780" i="1"/>
  <c r="AG1780" i="1"/>
  <c r="AF1780" i="1"/>
  <c r="AE1780" i="1"/>
  <c r="Y1780" i="1"/>
  <c r="U1780" i="1"/>
  <c r="T1780" i="1"/>
  <c r="AO1779" i="1"/>
  <c r="AM1779" i="1"/>
  <c r="AN1779" i="1" s="1"/>
  <c r="AK1779" i="1"/>
  <c r="AP1779" i="1" s="1"/>
  <c r="AJ1779" i="1"/>
  <c r="AI1779" i="1"/>
  <c r="AH1779" i="1"/>
  <c r="AG1779" i="1"/>
  <c r="AF1779" i="1"/>
  <c r="AE1779" i="1"/>
  <c r="Y1779" i="1"/>
  <c r="U1779" i="1"/>
  <c r="T1779" i="1"/>
  <c r="AO1778" i="1"/>
  <c r="AM1778" i="1"/>
  <c r="AN1778" i="1" s="1"/>
  <c r="AK1778" i="1"/>
  <c r="AP1778" i="1" s="1"/>
  <c r="AJ1778" i="1"/>
  <c r="AI1778" i="1"/>
  <c r="AH1778" i="1"/>
  <c r="AG1778" i="1"/>
  <c r="AF1778" i="1"/>
  <c r="AE1778" i="1"/>
  <c r="Y1778" i="1"/>
  <c r="U1778" i="1"/>
  <c r="T1778" i="1"/>
  <c r="AO1777" i="1"/>
  <c r="AM1777" i="1"/>
  <c r="AN1777" i="1" s="1"/>
  <c r="AK1777" i="1"/>
  <c r="AP1777" i="1" s="1"/>
  <c r="AJ1777" i="1"/>
  <c r="AI1777" i="1"/>
  <c r="AH1777" i="1"/>
  <c r="AG1777" i="1"/>
  <c r="AF1777" i="1"/>
  <c r="AE1777" i="1"/>
  <c r="Y1777" i="1"/>
  <c r="U1777" i="1"/>
  <c r="T1777" i="1"/>
  <c r="AO1776" i="1"/>
  <c r="AM1776" i="1"/>
  <c r="AN1776" i="1" s="1"/>
  <c r="AK1776" i="1"/>
  <c r="AP1776" i="1" s="1"/>
  <c r="AJ1776" i="1"/>
  <c r="AI1776" i="1"/>
  <c r="AH1776" i="1"/>
  <c r="AG1776" i="1"/>
  <c r="AF1776" i="1"/>
  <c r="AE1776" i="1"/>
  <c r="Y1776" i="1"/>
  <c r="U1776" i="1"/>
  <c r="T1776" i="1"/>
  <c r="AO1775" i="1"/>
  <c r="AM1775" i="1"/>
  <c r="AN1775" i="1" s="1"/>
  <c r="AK1775" i="1"/>
  <c r="AP1775" i="1" s="1"/>
  <c r="AJ1775" i="1"/>
  <c r="AI1775" i="1"/>
  <c r="AH1775" i="1"/>
  <c r="AG1775" i="1"/>
  <c r="AF1775" i="1"/>
  <c r="AE1775" i="1"/>
  <c r="Y1775" i="1"/>
  <c r="U1775" i="1"/>
  <c r="T1775" i="1"/>
  <c r="AO1774" i="1"/>
  <c r="AM1774" i="1"/>
  <c r="AN1774" i="1" s="1"/>
  <c r="AK1774" i="1"/>
  <c r="AP1774" i="1" s="1"/>
  <c r="AJ1774" i="1"/>
  <c r="AI1774" i="1"/>
  <c r="AH1774" i="1"/>
  <c r="AG1774" i="1"/>
  <c r="AF1774" i="1"/>
  <c r="AE1774" i="1"/>
  <c r="Y1774" i="1"/>
  <c r="U1774" i="1"/>
  <c r="T1774" i="1"/>
  <c r="AO1773" i="1"/>
  <c r="AM1773" i="1"/>
  <c r="AN1773" i="1" s="1"/>
  <c r="AK1773" i="1"/>
  <c r="AP1773" i="1" s="1"/>
  <c r="AJ1773" i="1"/>
  <c r="AI1773" i="1"/>
  <c r="AH1773" i="1"/>
  <c r="AG1773" i="1"/>
  <c r="AF1773" i="1"/>
  <c r="AE1773" i="1"/>
  <c r="Y1773" i="1"/>
  <c r="U1773" i="1"/>
  <c r="T1773" i="1"/>
  <c r="AO1772" i="1"/>
  <c r="AM1772" i="1"/>
  <c r="AN1772" i="1" s="1"/>
  <c r="AK1772" i="1"/>
  <c r="AP1772" i="1" s="1"/>
  <c r="AJ1772" i="1"/>
  <c r="AI1772" i="1"/>
  <c r="AH1772" i="1"/>
  <c r="AG1772" i="1"/>
  <c r="AF1772" i="1"/>
  <c r="AE1772" i="1"/>
  <c r="Y1772" i="1"/>
  <c r="U1772" i="1"/>
  <c r="T1772" i="1"/>
  <c r="AO1771" i="1"/>
  <c r="AM1771" i="1"/>
  <c r="AN1771" i="1" s="1"/>
  <c r="AK1771" i="1"/>
  <c r="AP1771" i="1" s="1"/>
  <c r="AJ1771" i="1"/>
  <c r="AI1771" i="1"/>
  <c r="AH1771" i="1"/>
  <c r="AG1771" i="1"/>
  <c r="AF1771" i="1"/>
  <c r="AE1771" i="1"/>
  <c r="Y1771" i="1"/>
  <c r="U1771" i="1"/>
  <c r="T1771" i="1"/>
  <c r="AO1770" i="1"/>
  <c r="AM1770" i="1"/>
  <c r="AN1770" i="1" s="1"/>
  <c r="AK1770" i="1"/>
  <c r="AP1770" i="1" s="1"/>
  <c r="AJ1770" i="1"/>
  <c r="AI1770" i="1"/>
  <c r="AH1770" i="1"/>
  <c r="AG1770" i="1"/>
  <c r="AF1770" i="1"/>
  <c r="AE1770" i="1"/>
  <c r="Y1770" i="1"/>
  <c r="U1770" i="1"/>
  <c r="T1770" i="1"/>
  <c r="AO1769" i="1"/>
  <c r="AM1769" i="1"/>
  <c r="AN1769" i="1" s="1"/>
  <c r="AK1769" i="1"/>
  <c r="AP1769" i="1" s="1"/>
  <c r="AJ1769" i="1"/>
  <c r="AI1769" i="1"/>
  <c r="AH1769" i="1"/>
  <c r="AG1769" i="1"/>
  <c r="AF1769" i="1"/>
  <c r="AE1769" i="1"/>
  <c r="Y1769" i="1"/>
  <c r="U1769" i="1"/>
  <c r="T1769" i="1"/>
  <c r="AO1768" i="1"/>
  <c r="AM1768" i="1"/>
  <c r="AN1768" i="1" s="1"/>
  <c r="AK1768" i="1"/>
  <c r="AP1768" i="1" s="1"/>
  <c r="AJ1768" i="1"/>
  <c r="AI1768" i="1"/>
  <c r="AH1768" i="1"/>
  <c r="AG1768" i="1"/>
  <c r="AF1768" i="1"/>
  <c r="AE1768" i="1"/>
  <c r="Y1768" i="1"/>
  <c r="U1768" i="1"/>
  <c r="T1768" i="1"/>
  <c r="AO1767" i="1"/>
  <c r="AM1767" i="1"/>
  <c r="AN1767" i="1" s="1"/>
  <c r="AK1767" i="1"/>
  <c r="AP1767" i="1" s="1"/>
  <c r="AJ1767" i="1"/>
  <c r="AI1767" i="1"/>
  <c r="AH1767" i="1"/>
  <c r="AG1767" i="1"/>
  <c r="AF1767" i="1"/>
  <c r="AE1767" i="1"/>
  <c r="Y1767" i="1"/>
  <c r="U1767" i="1"/>
  <c r="T1767" i="1"/>
  <c r="AO1766" i="1"/>
  <c r="AM1766" i="1"/>
  <c r="AN1766" i="1" s="1"/>
  <c r="AK1766" i="1"/>
  <c r="AP1766" i="1" s="1"/>
  <c r="AJ1766" i="1"/>
  <c r="AI1766" i="1"/>
  <c r="AH1766" i="1"/>
  <c r="AG1766" i="1"/>
  <c r="AF1766" i="1"/>
  <c r="AE1766" i="1"/>
  <c r="Y1766" i="1"/>
  <c r="U1766" i="1"/>
  <c r="T1766" i="1"/>
  <c r="AO1765" i="1"/>
  <c r="AM1765" i="1"/>
  <c r="AN1765" i="1" s="1"/>
  <c r="AK1765" i="1"/>
  <c r="AP1765" i="1" s="1"/>
  <c r="AJ1765" i="1"/>
  <c r="AI1765" i="1"/>
  <c r="AH1765" i="1"/>
  <c r="AG1765" i="1"/>
  <c r="AF1765" i="1"/>
  <c r="AE1765" i="1"/>
  <c r="Y1765" i="1"/>
  <c r="U1765" i="1"/>
  <c r="T1765" i="1"/>
  <c r="AO1764" i="1"/>
  <c r="AM1764" i="1"/>
  <c r="AN1764" i="1" s="1"/>
  <c r="AK1764" i="1"/>
  <c r="AP1764" i="1" s="1"/>
  <c r="AJ1764" i="1"/>
  <c r="AI1764" i="1"/>
  <c r="AH1764" i="1"/>
  <c r="AG1764" i="1"/>
  <c r="AF1764" i="1"/>
  <c r="AE1764" i="1"/>
  <c r="Y1764" i="1"/>
  <c r="U1764" i="1"/>
  <c r="T1764" i="1"/>
  <c r="AO1763" i="1"/>
  <c r="AM1763" i="1"/>
  <c r="AN1763" i="1" s="1"/>
  <c r="AK1763" i="1"/>
  <c r="AP1763" i="1" s="1"/>
  <c r="AJ1763" i="1"/>
  <c r="AI1763" i="1"/>
  <c r="AH1763" i="1"/>
  <c r="AG1763" i="1"/>
  <c r="AF1763" i="1"/>
  <c r="AE1763" i="1"/>
  <c r="Y1763" i="1"/>
  <c r="U1763" i="1"/>
  <c r="T1763" i="1"/>
  <c r="AO1762" i="1"/>
  <c r="AM1762" i="1"/>
  <c r="AN1762" i="1" s="1"/>
  <c r="AK1762" i="1"/>
  <c r="AP1762" i="1" s="1"/>
  <c r="AJ1762" i="1"/>
  <c r="AI1762" i="1"/>
  <c r="AH1762" i="1"/>
  <c r="AG1762" i="1"/>
  <c r="AF1762" i="1"/>
  <c r="AE1762" i="1"/>
  <c r="Y1762" i="1"/>
  <c r="U1762" i="1"/>
  <c r="T1762" i="1"/>
  <c r="AO1761" i="1"/>
  <c r="AM1761" i="1"/>
  <c r="AN1761" i="1" s="1"/>
  <c r="AK1761" i="1"/>
  <c r="AP1761" i="1" s="1"/>
  <c r="AJ1761" i="1"/>
  <c r="AI1761" i="1"/>
  <c r="AH1761" i="1"/>
  <c r="AG1761" i="1"/>
  <c r="AF1761" i="1"/>
  <c r="AE1761" i="1"/>
  <c r="Y1761" i="1"/>
  <c r="U1761" i="1"/>
  <c r="T1761" i="1"/>
  <c r="AO1760" i="1"/>
  <c r="AM1760" i="1"/>
  <c r="AN1760" i="1" s="1"/>
  <c r="AK1760" i="1"/>
  <c r="AP1760" i="1" s="1"/>
  <c r="AJ1760" i="1"/>
  <c r="AI1760" i="1"/>
  <c r="AH1760" i="1"/>
  <c r="AG1760" i="1"/>
  <c r="AF1760" i="1"/>
  <c r="AE1760" i="1"/>
  <c r="Y1760" i="1"/>
  <c r="U1760" i="1"/>
  <c r="T1760" i="1"/>
  <c r="AO1759" i="1"/>
  <c r="AM1759" i="1"/>
  <c r="AN1759" i="1" s="1"/>
  <c r="AK1759" i="1"/>
  <c r="AP1759" i="1" s="1"/>
  <c r="AJ1759" i="1"/>
  <c r="AI1759" i="1"/>
  <c r="AH1759" i="1"/>
  <c r="AG1759" i="1"/>
  <c r="AF1759" i="1"/>
  <c r="AE1759" i="1"/>
  <c r="Y1759" i="1"/>
  <c r="U1759" i="1"/>
  <c r="T1759" i="1"/>
  <c r="AO1758" i="1"/>
  <c r="AM1758" i="1"/>
  <c r="AN1758" i="1" s="1"/>
  <c r="AK1758" i="1"/>
  <c r="AP1758" i="1" s="1"/>
  <c r="AJ1758" i="1"/>
  <c r="AI1758" i="1"/>
  <c r="AH1758" i="1"/>
  <c r="AG1758" i="1"/>
  <c r="AF1758" i="1"/>
  <c r="AE1758" i="1"/>
  <c r="Y1758" i="1"/>
  <c r="U1758" i="1"/>
  <c r="T1758" i="1"/>
  <c r="AO1757" i="1"/>
  <c r="AM1757" i="1"/>
  <c r="AN1757" i="1" s="1"/>
  <c r="AK1757" i="1"/>
  <c r="AP1757" i="1" s="1"/>
  <c r="AJ1757" i="1"/>
  <c r="AI1757" i="1"/>
  <c r="AH1757" i="1"/>
  <c r="AG1757" i="1"/>
  <c r="AF1757" i="1"/>
  <c r="AE1757" i="1"/>
  <c r="Y1757" i="1"/>
  <c r="U1757" i="1"/>
  <c r="T1757" i="1"/>
  <c r="AO1756" i="1"/>
  <c r="AM1756" i="1"/>
  <c r="AN1756" i="1" s="1"/>
  <c r="AK1756" i="1"/>
  <c r="AP1756" i="1" s="1"/>
  <c r="AJ1756" i="1"/>
  <c r="AI1756" i="1"/>
  <c r="AH1756" i="1"/>
  <c r="AG1756" i="1"/>
  <c r="AF1756" i="1"/>
  <c r="AE1756" i="1"/>
  <c r="Y1756" i="1"/>
  <c r="U1756" i="1"/>
  <c r="T1756" i="1"/>
  <c r="AO1755" i="1"/>
  <c r="AM1755" i="1"/>
  <c r="AN1755" i="1" s="1"/>
  <c r="AK1755" i="1"/>
  <c r="AP1755" i="1" s="1"/>
  <c r="AJ1755" i="1"/>
  <c r="AI1755" i="1"/>
  <c r="AH1755" i="1"/>
  <c r="AG1755" i="1"/>
  <c r="AF1755" i="1"/>
  <c r="AE1755" i="1"/>
  <c r="Y1755" i="1"/>
  <c r="U1755" i="1"/>
  <c r="T1755" i="1"/>
  <c r="AO1754" i="1"/>
  <c r="AM1754" i="1"/>
  <c r="AN1754" i="1" s="1"/>
  <c r="AK1754" i="1"/>
  <c r="AP1754" i="1" s="1"/>
  <c r="AJ1754" i="1"/>
  <c r="AI1754" i="1"/>
  <c r="AH1754" i="1"/>
  <c r="AG1754" i="1"/>
  <c r="AF1754" i="1"/>
  <c r="AE1754" i="1"/>
  <c r="Y1754" i="1"/>
  <c r="U1754" i="1"/>
  <c r="T1754" i="1"/>
  <c r="AO1753" i="1"/>
  <c r="AM1753" i="1"/>
  <c r="AN1753" i="1" s="1"/>
  <c r="AK1753" i="1"/>
  <c r="AP1753" i="1" s="1"/>
  <c r="AJ1753" i="1"/>
  <c r="AI1753" i="1"/>
  <c r="AH1753" i="1"/>
  <c r="AG1753" i="1"/>
  <c r="AF1753" i="1"/>
  <c r="AE1753" i="1"/>
  <c r="Y1753" i="1"/>
  <c r="U1753" i="1"/>
  <c r="T1753" i="1"/>
  <c r="AO1752" i="1"/>
  <c r="AM1752" i="1"/>
  <c r="AN1752" i="1" s="1"/>
  <c r="AK1752" i="1"/>
  <c r="AP1752" i="1" s="1"/>
  <c r="AJ1752" i="1"/>
  <c r="AI1752" i="1"/>
  <c r="AH1752" i="1"/>
  <c r="AG1752" i="1"/>
  <c r="AF1752" i="1"/>
  <c r="AE1752" i="1"/>
  <c r="Y1752" i="1"/>
  <c r="U1752" i="1"/>
  <c r="T1752" i="1"/>
  <c r="AO1751" i="1"/>
  <c r="AM1751" i="1"/>
  <c r="AN1751" i="1" s="1"/>
  <c r="AK1751" i="1"/>
  <c r="AP1751" i="1" s="1"/>
  <c r="AJ1751" i="1"/>
  <c r="AI1751" i="1"/>
  <c r="AH1751" i="1"/>
  <c r="AG1751" i="1"/>
  <c r="AF1751" i="1"/>
  <c r="AE1751" i="1"/>
  <c r="Y1751" i="1"/>
  <c r="U1751" i="1"/>
  <c r="T1751" i="1"/>
  <c r="AO1750" i="1"/>
  <c r="AM1750" i="1"/>
  <c r="AN1750" i="1" s="1"/>
  <c r="AK1750" i="1"/>
  <c r="AP1750" i="1" s="1"/>
  <c r="AJ1750" i="1"/>
  <c r="AI1750" i="1"/>
  <c r="AH1750" i="1"/>
  <c r="AG1750" i="1"/>
  <c r="AF1750" i="1"/>
  <c r="AE1750" i="1"/>
  <c r="Y1750" i="1"/>
  <c r="U1750" i="1"/>
  <c r="T1750" i="1"/>
  <c r="AO1749" i="1"/>
  <c r="AM1749" i="1"/>
  <c r="AN1749" i="1" s="1"/>
  <c r="AK1749" i="1"/>
  <c r="AP1749" i="1" s="1"/>
  <c r="AJ1749" i="1"/>
  <c r="AI1749" i="1"/>
  <c r="AH1749" i="1"/>
  <c r="AG1749" i="1"/>
  <c r="AF1749" i="1"/>
  <c r="AE1749" i="1"/>
  <c r="Y1749" i="1"/>
  <c r="U1749" i="1"/>
  <c r="T1749" i="1"/>
  <c r="AO1748" i="1"/>
  <c r="AM1748" i="1"/>
  <c r="AN1748" i="1" s="1"/>
  <c r="AK1748" i="1"/>
  <c r="AP1748" i="1" s="1"/>
  <c r="AJ1748" i="1"/>
  <c r="AI1748" i="1"/>
  <c r="AH1748" i="1"/>
  <c r="AG1748" i="1"/>
  <c r="AF1748" i="1"/>
  <c r="AE1748" i="1"/>
  <c r="Y1748" i="1"/>
  <c r="U1748" i="1"/>
  <c r="T1748" i="1"/>
  <c r="AO1747" i="1"/>
  <c r="AM1747" i="1"/>
  <c r="AN1747" i="1" s="1"/>
  <c r="AK1747" i="1"/>
  <c r="AP1747" i="1" s="1"/>
  <c r="AJ1747" i="1"/>
  <c r="AI1747" i="1"/>
  <c r="AH1747" i="1"/>
  <c r="AG1747" i="1"/>
  <c r="AF1747" i="1"/>
  <c r="AE1747" i="1"/>
  <c r="Y1747" i="1"/>
  <c r="U1747" i="1"/>
  <c r="T1747" i="1"/>
  <c r="AO1746" i="1"/>
  <c r="AM1746" i="1"/>
  <c r="AN1746" i="1" s="1"/>
  <c r="AK1746" i="1"/>
  <c r="AP1746" i="1" s="1"/>
  <c r="AJ1746" i="1"/>
  <c r="AI1746" i="1"/>
  <c r="AH1746" i="1"/>
  <c r="AG1746" i="1"/>
  <c r="AF1746" i="1"/>
  <c r="AE1746" i="1"/>
  <c r="Y1746" i="1"/>
  <c r="U1746" i="1"/>
  <c r="T1746" i="1"/>
  <c r="AO1745" i="1"/>
  <c r="AM1745" i="1"/>
  <c r="AN1745" i="1" s="1"/>
  <c r="AK1745" i="1"/>
  <c r="AP1745" i="1" s="1"/>
  <c r="AJ1745" i="1"/>
  <c r="AI1745" i="1"/>
  <c r="AH1745" i="1"/>
  <c r="AG1745" i="1"/>
  <c r="AF1745" i="1"/>
  <c r="AE1745" i="1"/>
  <c r="Y1745" i="1"/>
  <c r="U1745" i="1"/>
  <c r="T1745" i="1"/>
  <c r="AO1744" i="1"/>
  <c r="AM1744" i="1"/>
  <c r="AN1744" i="1" s="1"/>
  <c r="AK1744" i="1"/>
  <c r="AP1744" i="1" s="1"/>
  <c r="AJ1744" i="1"/>
  <c r="AI1744" i="1"/>
  <c r="AH1744" i="1"/>
  <c r="AG1744" i="1"/>
  <c r="AF1744" i="1"/>
  <c r="AE1744" i="1"/>
  <c r="Y1744" i="1"/>
  <c r="U1744" i="1"/>
  <c r="T1744" i="1"/>
  <c r="AO1743" i="1"/>
  <c r="AM1743" i="1"/>
  <c r="AN1743" i="1" s="1"/>
  <c r="AK1743" i="1"/>
  <c r="AP1743" i="1" s="1"/>
  <c r="AJ1743" i="1"/>
  <c r="AI1743" i="1"/>
  <c r="AH1743" i="1"/>
  <c r="AG1743" i="1"/>
  <c r="AF1743" i="1"/>
  <c r="AE1743" i="1"/>
  <c r="Y1743" i="1"/>
  <c r="U1743" i="1"/>
  <c r="T1743" i="1"/>
  <c r="AO1742" i="1"/>
  <c r="AM1742" i="1"/>
  <c r="AN1742" i="1" s="1"/>
  <c r="AK1742" i="1"/>
  <c r="AP1742" i="1" s="1"/>
  <c r="AJ1742" i="1"/>
  <c r="AI1742" i="1"/>
  <c r="AH1742" i="1"/>
  <c r="AG1742" i="1"/>
  <c r="AF1742" i="1"/>
  <c r="AE1742" i="1"/>
  <c r="Y1742" i="1"/>
  <c r="U1742" i="1"/>
  <c r="T1742" i="1"/>
  <c r="AO1741" i="1"/>
  <c r="AM1741" i="1"/>
  <c r="AN1741" i="1" s="1"/>
  <c r="AK1741" i="1"/>
  <c r="AP1741" i="1" s="1"/>
  <c r="AJ1741" i="1"/>
  <c r="AI1741" i="1"/>
  <c r="AH1741" i="1"/>
  <c r="AG1741" i="1"/>
  <c r="AF1741" i="1"/>
  <c r="AE1741" i="1"/>
  <c r="Y1741" i="1"/>
  <c r="U1741" i="1"/>
  <c r="T1741" i="1"/>
  <c r="AO1740" i="1"/>
  <c r="AM1740" i="1"/>
  <c r="AN1740" i="1" s="1"/>
  <c r="AK1740" i="1"/>
  <c r="AP1740" i="1" s="1"/>
  <c r="AJ1740" i="1"/>
  <c r="AI1740" i="1"/>
  <c r="AH1740" i="1"/>
  <c r="AG1740" i="1"/>
  <c r="AF1740" i="1"/>
  <c r="AE1740" i="1"/>
  <c r="Y1740" i="1"/>
  <c r="U1740" i="1"/>
  <c r="T1740" i="1"/>
  <c r="AO1739" i="1"/>
  <c r="AM1739" i="1"/>
  <c r="AN1739" i="1" s="1"/>
  <c r="AK1739" i="1"/>
  <c r="AP1739" i="1" s="1"/>
  <c r="AJ1739" i="1"/>
  <c r="AI1739" i="1"/>
  <c r="AH1739" i="1"/>
  <c r="AG1739" i="1"/>
  <c r="AF1739" i="1"/>
  <c r="AE1739" i="1"/>
  <c r="Y1739" i="1"/>
  <c r="U1739" i="1"/>
  <c r="T1739" i="1"/>
  <c r="AO1738" i="1"/>
  <c r="AM1738" i="1"/>
  <c r="AN1738" i="1" s="1"/>
  <c r="AK1738" i="1"/>
  <c r="AP1738" i="1" s="1"/>
  <c r="AJ1738" i="1"/>
  <c r="AI1738" i="1"/>
  <c r="AH1738" i="1"/>
  <c r="AG1738" i="1"/>
  <c r="AF1738" i="1"/>
  <c r="AE1738" i="1"/>
  <c r="Y1738" i="1"/>
  <c r="U1738" i="1"/>
  <c r="T1738" i="1"/>
  <c r="AO1737" i="1"/>
  <c r="AM1737" i="1"/>
  <c r="AN1737" i="1" s="1"/>
  <c r="AK1737" i="1"/>
  <c r="AP1737" i="1" s="1"/>
  <c r="AJ1737" i="1"/>
  <c r="AI1737" i="1"/>
  <c r="AH1737" i="1"/>
  <c r="AG1737" i="1"/>
  <c r="AF1737" i="1"/>
  <c r="AE1737" i="1"/>
  <c r="Y1737" i="1"/>
  <c r="U1737" i="1"/>
  <c r="T1737" i="1"/>
  <c r="AO1736" i="1"/>
  <c r="AM1736" i="1"/>
  <c r="AN1736" i="1" s="1"/>
  <c r="AK1736" i="1"/>
  <c r="AP1736" i="1" s="1"/>
  <c r="AJ1736" i="1"/>
  <c r="AI1736" i="1"/>
  <c r="AH1736" i="1"/>
  <c r="AG1736" i="1"/>
  <c r="AF1736" i="1"/>
  <c r="AE1736" i="1"/>
  <c r="Y1736" i="1"/>
  <c r="U1736" i="1"/>
  <c r="T1736" i="1"/>
  <c r="AO1735" i="1"/>
  <c r="AM1735" i="1"/>
  <c r="AN1735" i="1" s="1"/>
  <c r="AK1735" i="1"/>
  <c r="AP1735" i="1" s="1"/>
  <c r="AJ1735" i="1"/>
  <c r="AI1735" i="1"/>
  <c r="AH1735" i="1"/>
  <c r="AG1735" i="1"/>
  <c r="AF1735" i="1"/>
  <c r="AE1735" i="1"/>
  <c r="Y1735" i="1"/>
  <c r="U1735" i="1"/>
  <c r="T1735" i="1"/>
  <c r="AO1734" i="1"/>
  <c r="AM1734" i="1"/>
  <c r="AN1734" i="1" s="1"/>
  <c r="AK1734" i="1"/>
  <c r="AP1734" i="1" s="1"/>
  <c r="AJ1734" i="1"/>
  <c r="AI1734" i="1"/>
  <c r="AH1734" i="1"/>
  <c r="AG1734" i="1"/>
  <c r="AF1734" i="1"/>
  <c r="AE1734" i="1"/>
  <c r="Y1734" i="1"/>
  <c r="U1734" i="1"/>
  <c r="T1734" i="1"/>
  <c r="AO1733" i="1"/>
  <c r="AM1733" i="1"/>
  <c r="AN1733" i="1" s="1"/>
  <c r="AK1733" i="1"/>
  <c r="AP1733" i="1" s="1"/>
  <c r="AJ1733" i="1"/>
  <c r="AI1733" i="1"/>
  <c r="AH1733" i="1"/>
  <c r="AG1733" i="1"/>
  <c r="AF1733" i="1"/>
  <c r="AE1733" i="1"/>
  <c r="Y1733" i="1"/>
  <c r="U1733" i="1"/>
  <c r="T1733" i="1"/>
  <c r="AO1732" i="1"/>
  <c r="AM1732" i="1"/>
  <c r="AN1732" i="1" s="1"/>
  <c r="AK1732" i="1"/>
  <c r="AP1732" i="1" s="1"/>
  <c r="AJ1732" i="1"/>
  <c r="AI1732" i="1"/>
  <c r="AH1732" i="1"/>
  <c r="AG1732" i="1"/>
  <c r="AF1732" i="1"/>
  <c r="AE1732" i="1"/>
  <c r="Y1732" i="1"/>
  <c r="U1732" i="1"/>
  <c r="T1732" i="1"/>
  <c r="AO1731" i="1"/>
  <c r="AM1731" i="1"/>
  <c r="AN1731" i="1" s="1"/>
  <c r="AK1731" i="1"/>
  <c r="AP1731" i="1" s="1"/>
  <c r="AJ1731" i="1"/>
  <c r="AI1731" i="1"/>
  <c r="AH1731" i="1"/>
  <c r="AG1731" i="1"/>
  <c r="AF1731" i="1"/>
  <c r="AE1731" i="1"/>
  <c r="Y1731" i="1"/>
  <c r="U1731" i="1"/>
  <c r="T1731" i="1"/>
  <c r="AO1730" i="1"/>
  <c r="AM1730" i="1"/>
  <c r="AN1730" i="1" s="1"/>
  <c r="AK1730" i="1"/>
  <c r="AP1730" i="1" s="1"/>
  <c r="AJ1730" i="1"/>
  <c r="AI1730" i="1"/>
  <c r="AH1730" i="1"/>
  <c r="AG1730" i="1"/>
  <c r="AF1730" i="1"/>
  <c r="AE1730" i="1"/>
  <c r="Y1730" i="1"/>
  <c r="U1730" i="1"/>
  <c r="T1730" i="1"/>
  <c r="AO1729" i="1"/>
  <c r="AM1729" i="1"/>
  <c r="AN1729" i="1" s="1"/>
  <c r="AK1729" i="1"/>
  <c r="AP1729" i="1" s="1"/>
  <c r="AJ1729" i="1"/>
  <c r="AI1729" i="1"/>
  <c r="AH1729" i="1"/>
  <c r="AG1729" i="1"/>
  <c r="AF1729" i="1"/>
  <c r="AE1729" i="1"/>
  <c r="Y1729" i="1"/>
  <c r="U1729" i="1"/>
  <c r="T1729" i="1"/>
  <c r="AO1728" i="1"/>
  <c r="AM1728" i="1"/>
  <c r="AN1728" i="1" s="1"/>
  <c r="AK1728" i="1"/>
  <c r="AP1728" i="1" s="1"/>
  <c r="AJ1728" i="1"/>
  <c r="AI1728" i="1"/>
  <c r="AH1728" i="1"/>
  <c r="AG1728" i="1"/>
  <c r="AF1728" i="1"/>
  <c r="AE1728" i="1"/>
  <c r="Y1728" i="1"/>
  <c r="U1728" i="1"/>
  <c r="T1728" i="1"/>
  <c r="AO1727" i="1"/>
  <c r="AM1727" i="1"/>
  <c r="AN1727" i="1" s="1"/>
  <c r="AK1727" i="1"/>
  <c r="AP1727" i="1" s="1"/>
  <c r="AJ1727" i="1"/>
  <c r="AI1727" i="1"/>
  <c r="AH1727" i="1"/>
  <c r="AG1727" i="1"/>
  <c r="AF1727" i="1"/>
  <c r="AE1727" i="1"/>
  <c r="Y1727" i="1"/>
  <c r="U1727" i="1"/>
  <c r="T1727" i="1"/>
  <c r="AO1726" i="1"/>
  <c r="AM1726" i="1"/>
  <c r="AN1726" i="1" s="1"/>
  <c r="AK1726" i="1"/>
  <c r="AP1726" i="1" s="1"/>
  <c r="AJ1726" i="1"/>
  <c r="AI1726" i="1"/>
  <c r="AH1726" i="1"/>
  <c r="AG1726" i="1"/>
  <c r="AF1726" i="1"/>
  <c r="AE1726" i="1"/>
  <c r="Y1726" i="1"/>
  <c r="U1726" i="1"/>
  <c r="T1726" i="1"/>
  <c r="AO1725" i="1"/>
  <c r="AM1725" i="1"/>
  <c r="AN1725" i="1" s="1"/>
  <c r="AK1725" i="1"/>
  <c r="AP1725" i="1" s="1"/>
  <c r="AJ1725" i="1"/>
  <c r="AI1725" i="1"/>
  <c r="AH1725" i="1"/>
  <c r="AG1725" i="1"/>
  <c r="AF1725" i="1"/>
  <c r="AE1725" i="1"/>
  <c r="Y1725" i="1"/>
  <c r="U1725" i="1"/>
  <c r="T1725" i="1"/>
  <c r="AO1724" i="1"/>
  <c r="AM1724" i="1"/>
  <c r="AN1724" i="1" s="1"/>
  <c r="AK1724" i="1"/>
  <c r="AP1724" i="1" s="1"/>
  <c r="AJ1724" i="1"/>
  <c r="AI1724" i="1"/>
  <c r="AH1724" i="1"/>
  <c r="AG1724" i="1"/>
  <c r="AF1724" i="1"/>
  <c r="AE1724" i="1"/>
  <c r="Y1724" i="1"/>
  <c r="U1724" i="1"/>
  <c r="T1724" i="1"/>
  <c r="AO1723" i="1"/>
  <c r="AM1723" i="1"/>
  <c r="AN1723" i="1" s="1"/>
  <c r="AK1723" i="1"/>
  <c r="AP1723" i="1" s="1"/>
  <c r="AJ1723" i="1"/>
  <c r="AI1723" i="1"/>
  <c r="AH1723" i="1"/>
  <c r="AG1723" i="1"/>
  <c r="AF1723" i="1"/>
  <c r="AE1723" i="1"/>
  <c r="Y1723" i="1"/>
  <c r="U1723" i="1"/>
  <c r="T1723" i="1"/>
  <c r="AO1722" i="1"/>
  <c r="AM1722" i="1"/>
  <c r="AN1722" i="1" s="1"/>
  <c r="AK1722" i="1"/>
  <c r="AP1722" i="1" s="1"/>
  <c r="AJ1722" i="1"/>
  <c r="AI1722" i="1"/>
  <c r="AH1722" i="1"/>
  <c r="AG1722" i="1"/>
  <c r="AF1722" i="1"/>
  <c r="AE1722" i="1"/>
  <c r="Y1722" i="1"/>
  <c r="U1722" i="1"/>
  <c r="T1722" i="1"/>
  <c r="AO1721" i="1"/>
  <c r="AM1721" i="1"/>
  <c r="AN1721" i="1" s="1"/>
  <c r="AK1721" i="1"/>
  <c r="AP1721" i="1" s="1"/>
  <c r="AJ1721" i="1"/>
  <c r="AI1721" i="1"/>
  <c r="AH1721" i="1"/>
  <c r="AG1721" i="1"/>
  <c r="AF1721" i="1"/>
  <c r="AE1721" i="1"/>
  <c r="Y1721" i="1"/>
  <c r="U1721" i="1"/>
  <c r="T1721" i="1"/>
  <c r="AO1720" i="1"/>
  <c r="AM1720" i="1"/>
  <c r="AN1720" i="1" s="1"/>
  <c r="AK1720" i="1"/>
  <c r="AP1720" i="1" s="1"/>
  <c r="AJ1720" i="1"/>
  <c r="AI1720" i="1"/>
  <c r="AH1720" i="1"/>
  <c r="AG1720" i="1"/>
  <c r="AF1720" i="1"/>
  <c r="AE1720" i="1"/>
  <c r="Y1720" i="1"/>
  <c r="U1720" i="1"/>
  <c r="T1720" i="1"/>
  <c r="AO1719" i="1"/>
  <c r="AM1719" i="1"/>
  <c r="AN1719" i="1" s="1"/>
  <c r="AK1719" i="1"/>
  <c r="AP1719" i="1" s="1"/>
  <c r="AJ1719" i="1"/>
  <c r="AI1719" i="1"/>
  <c r="AH1719" i="1"/>
  <c r="AG1719" i="1"/>
  <c r="AF1719" i="1"/>
  <c r="AE1719" i="1"/>
  <c r="Y1719" i="1"/>
  <c r="U1719" i="1"/>
  <c r="T1719" i="1"/>
  <c r="AO1718" i="1"/>
  <c r="AM1718" i="1"/>
  <c r="AN1718" i="1" s="1"/>
  <c r="AK1718" i="1"/>
  <c r="AP1718" i="1" s="1"/>
  <c r="AJ1718" i="1"/>
  <c r="AI1718" i="1"/>
  <c r="AH1718" i="1"/>
  <c r="AG1718" i="1"/>
  <c r="AF1718" i="1"/>
  <c r="AE1718" i="1"/>
  <c r="Y1718" i="1"/>
  <c r="U1718" i="1"/>
  <c r="T1718" i="1"/>
  <c r="AO1717" i="1"/>
  <c r="AM1717" i="1"/>
  <c r="AN1717" i="1" s="1"/>
  <c r="AK1717" i="1"/>
  <c r="AP1717" i="1" s="1"/>
  <c r="AJ1717" i="1"/>
  <c r="AI1717" i="1"/>
  <c r="AH1717" i="1"/>
  <c r="AG1717" i="1"/>
  <c r="AF1717" i="1"/>
  <c r="AE1717" i="1"/>
  <c r="Y1717" i="1"/>
  <c r="U1717" i="1"/>
  <c r="T1717" i="1"/>
  <c r="AO1716" i="1"/>
  <c r="AM1716" i="1"/>
  <c r="AN1716" i="1" s="1"/>
  <c r="AK1716" i="1"/>
  <c r="AP1716" i="1" s="1"/>
  <c r="AJ1716" i="1"/>
  <c r="AI1716" i="1"/>
  <c r="AH1716" i="1"/>
  <c r="AG1716" i="1"/>
  <c r="AF1716" i="1"/>
  <c r="AE1716" i="1"/>
  <c r="Y1716" i="1"/>
  <c r="U1716" i="1"/>
  <c r="T1716" i="1"/>
  <c r="AO1715" i="1"/>
  <c r="AM1715" i="1"/>
  <c r="AN1715" i="1" s="1"/>
  <c r="AK1715" i="1"/>
  <c r="AP1715" i="1" s="1"/>
  <c r="AJ1715" i="1"/>
  <c r="AI1715" i="1"/>
  <c r="AH1715" i="1"/>
  <c r="AG1715" i="1"/>
  <c r="AF1715" i="1"/>
  <c r="AE1715" i="1"/>
  <c r="Y1715" i="1"/>
  <c r="U1715" i="1"/>
  <c r="T1715" i="1"/>
  <c r="AO1714" i="1"/>
  <c r="AM1714" i="1"/>
  <c r="AN1714" i="1" s="1"/>
  <c r="AK1714" i="1"/>
  <c r="AP1714" i="1" s="1"/>
  <c r="AJ1714" i="1"/>
  <c r="AI1714" i="1"/>
  <c r="AH1714" i="1"/>
  <c r="AG1714" i="1"/>
  <c r="AF1714" i="1"/>
  <c r="AE1714" i="1"/>
  <c r="Y1714" i="1"/>
  <c r="U1714" i="1"/>
  <c r="T1714" i="1"/>
  <c r="AO1713" i="1"/>
  <c r="AM1713" i="1"/>
  <c r="AN1713" i="1" s="1"/>
  <c r="AK1713" i="1"/>
  <c r="AP1713" i="1" s="1"/>
  <c r="AJ1713" i="1"/>
  <c r="AI1713" i="1"/>
  <c r="AH1713" i="1"/>
  <c r="AG1713" i="1"/>
  <c r="AF1713" i="1"/>
  <c r="AE1713" i="1"/>
  <c r="Y1713" i="1"/>
  <c r="U1713" i="1"/>
  <c r="T1713" i="1"/>
  <c r="AO1712" i="1"/>
  <c r="AM1712" i="1"/>
  <c r="AN1712" i="1" s="1"/>
  <c r="AK1712" i="1"/>
  <c r="AP1712" i="1" s="1"/>
  <c r="AJ1712" i="1"/>
  <c r="AI1712" i="1"/>
  <c r="AH1712" i="1"/>
  <c r="AG1712" i="1"/>
  <c r="AF1712" i="1"/>
  <c r="AE1712" i="1"/>
  <c r="Y1712" i="1"/>
  <c r="U1712" i="1"/>
  <c r="T1712" i="1"/>
  <c r="AO1711" i="1"/>
  <c r="AM1711" i="1"/>
  <c r="AN1711" i="1" s="1"/>
  <c r="AK1711" i="1"/>
  <c r="AP1711" i="1" s="1"/>
  <c r="AJ1711" i="1"/>
  <c r="AI1711" i="1"/>
  <c r="AH1711" i="1"/>
  <c r="AG1711" i="1"/>
  <c r="AF1711" i="1"/>
  <c r="AE1711" i="1"/>
  <c r="Y1711" i="1"/>
  <c r="U1711" i="1"/>
  <c r="T1711" i="1"/>
  <c r="AO1710" i="1"/>
  <c r="AM1710" i="1"/>
  <c r="AN1710" i="1" s="1"/>
  <c r="AK1710" i="1"/>
  <c r="AP1710" i="1" s="1"/>
  <c r="AJ1710" i="1"/>
  <c r="AI1710" i="1"/>
  <c r="AH1710" i="1"/>
  <c r="AG1710" i="1"/>
  <c r="AF1710" i="1"/>
  <c r="AE1710" i="1"/>
  <c r="Y1710" i="1"/>
  <c r="U1710" i="1"/>
  <c r="T1710" i="1"/>
  <c r="AO1709" i="1"/>
  <c r="AM1709" i="1"/>
  <c r="AN1709" i="1" s="1"/>
  <c r="AK1709" i="1"/>
  <c r="AP1709" i="1" s="1"/>
  <c r="AJ1709" i="1"/>
  <c r="AI1709" i="1"/>
  <c r="AH1709" i="1"/>
  <c r="AG1709" i="1"/>
  <c r="AF1709" i="1"/>
  <c r="AE1709" i="1"/>
  <c r="Y1709" i="1"/>
  <c r="U1709" i="1"/>
  <c r="T1709" i="1"/>
  <c r="AO1708" i="1"/>
  <c r="AM1708" i="1"/>
  <c r="AN1708" i="1" s="1"/>
  <c r="AK1708" i="1"/>
  <c r="AP1708" i="1" s="1"/>
  <c r="AJ1708" i="1"/>
  <c r="AI1708" i="1"/>
  <c r="AH1708" i="1"/>
  <c r="AG1708" i="1"/>
  <c r="AF1708" i="1"/>
  <c r="AE1708" i="1"/>
  <c r="Y1708" i="1"/>
  <c r="U1708" i="1"/>
  <c r="T1708" i="1"/>
  <c r="AO1707" i="1"/>
  <c r="AM1707" i="1"/>
  <c r="AN1707" i="1" s="1"/>
  <c r="AK1707" i="1"/>
  <c r="AP1707" i="1" s="1"/>
  <c r="AJ1707" i="1"/>
  <c r="AI1707" i="1"/>
  <c r="AH1707" i="1"/>
  <c r="AG1707" i="1"/>
  <c r="AF1707" i="1"/>
  <c r="AE1707" i="1"/>
  <c r="Y1707" i="1"/>
  <c r="U1707" i="1"/>
  <c r="T1707" i="1"/>
  <c r="AO1706" i="1"/>
  <c r="AM1706" i="1"/>
  <c r="AN1706" i="1" s="1"/>
  <c r="AK1706" i="1"/>
  <c r="AP1706" i="1" s="1"/>
  <c r="AJ1706" i="1"/>
  <c r="AI1706" i="1"/>
  <c r="AH1706" i="1"/>
  <c r="AG1706" i="1"/>
  <c r="AF1706" i="1"/>
  <c r="AE1706" i="1"/>
  <c r="Y1706" i="1"/>
  <c r="U1706" i="1"/>
  <c r="T1706" i="1"/>
  <c r="AO1705" i="1"/>
  <c r="AM1705" i="1"/>
  <c r="AN1705" i="1" s="1"/>
  <c r="AK1705" i="1"/>
  <c r="AP1705" i="1" s="1"/>
  <c r="AJ1705" i="1"/>
  <c r="AI1705" i="1"/>
  <c r="AH1705" i="1"/>
  <c r="AG1705" i="1"/>
  <c r="AF1705" i="1"/>
  <c r="AE1705" i="1"/>
  <c r="Y1705" i="1"/>
  <c r="U1705" i="1"/>
  <c r="T1705" i="1"/>
  <c r="AO1704" i="1"/>
  <c r="AM1704" i="1"/>
  <c r="AN1704" i="1" s="1"/>
  <c r="AK1704" i="1"/>
  <c r="AP1704" i="1" s="1"/>
  <c r="AJ1704" i="1"/>
  <c r="AI1704" i="1"/>
  <c r="AH1704" i="1"/>
  <c r="AG1704" i="1"/>
  <c r="AF1704" i="1"/>
  <c r="AE1704" i="1"/>
  <c r="Y1704" i="1"/>
  <c r="U1704" i="1"/>
  <c r="T1704" i="1"/>
  <c r="AO1703" i="1"/>
  <c r="AM1703" i="1"/>
  <c r="AN1703" i="1" s="1"/>
  <c r="AK1703" i="1"/>
  <c r="AP1703" i="1" s="1"/>
  <c r="AJ1703" i="1"/>
  <c r="AI1703" i="1"/>
  <c r="AH1703" i="1"/>
  <c r="AG1703" i="1"/>
  <c r="AF1703" i="1"/>
  <c r="AE1703" i="1"/>
  <c r="Y1703" i="1"/>
  <c r="U1703" i="1"/>
  <c r="T1703" i="1"/>
  <c r="AO1702" i="1"/>
  <c r="AM1702" i="1"/>
  <c r="AN1702" i="1" s="1"/>
  <c r="AK1702" i="1"/>
  <c r="AP1702" i="1" s="1"/>
  <c r="AJ1702" i="1"/>
  <c r="AI1702" i="1"/>
  <c r="AH1702" i="1"/>
  <c r="AG1702" i="1"/>
  <c r="AF1702" i="1"/>
  <c r="AE1702" i="1"/>
  <c r="Y1702" i="1"/>
  <c r="U1702" i="1"/>
  <c r="T1702" i="1"/>
  <c r="AO1701" i="1"/>
  <c r="AM1701" i="1"/>
  <c r="AN1701" i="1" s="1"/>
  <c r="AK1701" i="1"/>
  <c r="AP1701" i="1" s="1"/>
  <c r="AJ1701" i="1"/>
  <c r="AI1701" i="1"/>
  <c r="AH1701" i="1"/>
  <c r="AG1701" i="1"/>
  <c r="AF1701" i="1"/>
  <c r="AE1701" i="1"/>
  <c r="Y1701" i="1"/>
  <c r="U1701" i="1"/>
  <c r="T1701" i="1"/>
  <c r="AO1700" i="1"/>
  <c r="AM1700" i="1"/>
  <c r="AN1700" i="1" s="1"/>
  <c r="AK1700" i="1"/>
  <c r="AP1700" i="1" s="1"/>
  <c r="AJ1700" i="1"/>
  <c r="AI1700" i="1"/>
  <c r="AH1700" i="1"/>
  <c r="AG1700" i="1"/>
  <c r="AF1700" i="1"/>
  <c r="AE1700" i="1"/>
  <c r="Y1700" i="1"/>
  <c r="U1700" i="1"/>
  <c r="T1700" i="1"/>
  <c r="AO1699" i="1"/>
  <c r="AM1699" i="1"/>
  <c r="AN1699" i="1" s="1"/>
  <c r="AK1699" i="1"/>
  <c r="AP1699" i="1" s="1"/>
  <c r="AJ1699" i="1"/>
  <c r="AI1699" i="1"/>
  <c r="AH1699" i="1"/>
  <c r="AG1699" i="1"/>
  <c r="AF1699" i="1"/>
  <c r="AE1699" i="1"/>
  <c r="Y1699" i="1"/>
  <c r="U1699" i="1"/>
  <c r="T1699" i="1"/>
  <c r="AO1698" i="1"/>
  <c r="AM1698" i="1"/>
  <c r="AN1698" i="1" s="1"/>
  <c r="AK1698" i="1"/>
  <c r="AP1698" i="1" s="1"/>
  <c r="AJ1698" i="1"/>
  <c r="AI1698" i="1"/>
  <c r="AH1698" i="1"/>
  <c r="AG1698" i="1"/>
  <c r="AF1698" i="1"/>
  <c r="AE1698" i="1"/>
  <c r="Y1698" i="1"/>
  <c r="U1698" i="1"/>
  <c r="T1698" i="1"/>
  <c r="AO1697" i="1"/>
  <c r="AM1697" i="1"/>
  <c r="AN1697" i="1" s="1"/>
  <c r="AK1697" i="1"/>
  <c r="AP1697" i="1" s="1"/>
  <c r="AJ1697" i="1"/>
  <c r="AI1697" i="1"/>
  <c r="AH1697" i="1"/>
  <c r="AG1697" i="1"/>
  <c r="AF1697" i="1"/>
  <c r="AE1697" i="1"/>
  <c r="Y1697" i="1"/>
  <c r="U1697" i="1"/>
  <c r="T1697" i="1"/>
  <c r="AO1696" i="1"/>
  <c r="AM1696" i="1"/>
  <c r="AN1696" i="1" s="1"/>
  <c r="AK1696" i="1"/>
  <c r="AP1696" i="1" s="1"/>
  <c r="AJ1696" i="1"/>
  <c r="AI1696" i="1"/>
  <c r="AH1696" i="1"/>
  <c r="AG1696" i="1"/>
  <c r="AF1696" i="1"/>
  <c r="AE1696" i="1"/>
  <c r="Y1696" i="1"/>
  <c r="U1696" i="1"/>
  <c r="T1696" i="1"/>
  <c r="AO1695" i="1"/>
  <c r="AM1695" i="1"/>
  <c r="AN1695" i="1" s="1"/>
  <c r="AK1695" i="1"/>
  <c r="AP1695" i="1" s="1"/>
  <c r="AJ1695" i="1"/>
  <c r="AI1695" i="1"/>
  <c r="AH1695" i="1"/>
  <c r="AG1695" i="1"/>
  <c r="AF1695" i="1"/>
  <c r="AE1695" i="1"/>
  <c r="Y1695" i="1"/>
  <c r="U1695" i="1"/>
  <c r="T1695" i="1"/>
  <c r="AO1694" i="1"/>
  <c r="AM1694" i="1"/>
  <c r="AN1694" i="1" s="1"/>
  <c r="AK1694" i="1"/>
  <c r="AP1694" i="1" s="1"/>
  <c r="AJ1694" i="1"/>
  <c r="AI1694" i="1"/>
  <c r="AH1694" i="1"/>
  <c r="AG1694" i="1"/>
  <c r="AF1694" i="1"/>
  <c r="AE1694" i="1"/>
  <c r="Y1694" i="1"/>
  <c r="U1694" i="1"/>
  <c r="T1694" i="1"/>
  <c r="AO1693" i="1"/>
  <c r="AM1693" i="1"/>
  <c r="AN1693" i="1" s="1"/>
  <c r="AK1693" i="1"/>
  <c r="AP1693" i="1" s="1"/>
  <c r="AJ1693" i="1"/>
  <c r="AI1693" i="1"/>
  <c r="AH1693" i="1"/>
  <c r="AG1693" i="1"/>
  <c r="AF1693" i="1"/>
  <c r="AE1693" i="1"/>
  <c r="Y1693" i="1"/>
  <c r="U1693" i="1"/>
  <c r="T1693" i="1"/>
  <c r="AO1692" i="1"/>
  <c r="AM1692" i="1"/>
  <c r="AN1692" i="1" s="1"/>
  <c r="AK1692" i="1"/>
  <c r="AP1692" i="1" s="1"/>
  <c r="AJ1692" i="1"/>
  <c r="AI1692" i="1"/>
  <c r="AH1692" i="1"/>
  <c r="AG1692" i="1"/>
  <c r="AF1692" i="1"/>
  <c r="AE1692" i="1"/>
  <c r="Y1692" i="1"/>
  <c r="U1692" i="1"/>
  <c r="T1692" i="1"/>
  <c r="AO1691" i="1"/>
  <c r="AM1691" i="1"/>
  <c r="AN1691" i="1" s="1"/>
  <c r="AK1691" i="1"/>
  <c r="AP1691" i="1" s="1"/>
  <c r="AJ1691" i="1"/>
  <c r="AI1691" i="1"/>
  <c r="AH1691" i="1"/>
  <c r="AG1691" i="1"/>
  <c r="AF1691" i="1"/>
  <c r="AE1691" i="1"/>
  <c r="Y1691" i="1"/>
  <c r="U1691" i="1"/>
  <c r="T1691" i="1"/>
  <c r="AO1690" i="1"/>
  <c r="AM1690" i="1"/>
  <c r="AN1690" i="1" s="1"/>
  <c r="AK1690" i="1"/>
  <c r="AP1690" i="1" s="1"/>
  <c r="AJ1690" i="1"/>
  <c r="AI1690" i="1"/>
  <c r="AH1690" i="1"/>
  <c r="AG1690" i="1"/>
  <c r="AF1690" i="1"/>
  <c r="AE1690" i="1"/>
  <c r="Y1690" i="1"/>
  <c r="U1690" i="1"/>
  <c r="T1690" i="1"/>
  <c r="AO1689" i="1"/>
  <c r="AM1689" i="1"/>
  <c r="AN1689" i="1" s="1"/>
  <c r="AK1689" i="1"/>
  <c r="AP1689" i="1" s="1"/>
  <c r="AJ1689" i="1"/>
  <c r="AI1689" i="1"/>
  <c r="AH1689" i="1"/>
  <c r="AG1689" i="1"/>
  <c r="AF1689" i="1"/>
  <c r="AE1689" i="1"/>
  <c r="Y1689" i="1"/>
  <c r="U1689" i="1"/>
  <c r="T1689" i="1"/>
  <c r="AO1688" i="1"/>
  <c r="AM1688" i="1"/>
  <c r="AN1688" i="1" s="1"/>
  <c r="AK1688" i="1"/>
  <c r="AP1688" i="1" s="1"/>
  <c r="AJ1688" i="1"/>
  <c r="AI1688" i="1"/>
  <c r="AH1688" i="1"/>
  <c r="AG1688" i="1"/>
  <c r="AF1688" i="1"/>
  <c r="AE1688" i="1"/>
  <c r="Y1688" i="1"/>
  <c r="U1688" i="1"/>
  <c r="T1688" i="1"/>
  <c r="AO1687" i="1"/>
  <c r="AM1687" i="1"/>
  <c r="AN1687" i="1" s="1"/>
  <c r="AK1687" i="1"/>
  <c r="AP1687" i="1" s="1"/>
  <c r="AJ1687" i="1"/>
  <c r="AI1687" i="1"/>
  <c r="AH1687" i="1"/>
  <c r="AG1687" i="1"/>
  <c r="AF1687" i="1"/>
  <c r="AE1687" i="1"/>
  <c r="Y1687" i="1"/>
  <c r="U1687" i="1"/>
  <c r="T1687" i="1"/>
  <c r="AO1686" i="1"/>
  <c r="AM1686" i="1"/>
  <c r="AN1686" i="1" s="1"/>
  <c r="AK1686" i="1"/>
  <c r="AP1686" i="1" s="1"/>
  <c r="AJ1686" i="1"/>
  <c r="AI1686" i="1"/>
  <c r="AH1686" i="1"/>
  <c r="AG1686" i="1"/>
  <c r="AF1686" i="1"/>
  <c r="AE1686" i="1"/>
  <c r="Y1686" i="1"/>
  <c r="U1686" i="1"/>
  <c r="T1686" i="1"/>
  <c r="AO1685" i="1"/>
  <c r="AM1685" i="1"/>
  <c r="AN1685" i="1" s="1"/>
  <c r="AK1685" i="1"/>
  <c r="AP1685" i="1" s="1"/>
  <c r="AJ1685" i="1"/>
  <c r="AI1685" i="1"/>
  <c r="AH1685" i="1"/>
  <c r="AG1685" i="1"/>
  <c r="AF1685" i="1"/>
  <c r="AE1685" i="1"/>
  <c r="Y1685" i="1"/>
  <c r="U1685" i="1"/>
  <c r="T1685" i="1"/>
  <c r="AO1684" i="1"/>
  <c r="AM1684" i="1"/>
  <c r="AN1684" i="1" s="1"/>
  <c r="AK1684" i="1"/>
  <c r="AP1684" i="1" s="1"/>
  <c r="AJ1684" i="1"/>
  <c r="AI1684" i="1"/>
  <c r="AH1684" i="1"/>
  <c r="AG1684" i="1"/>
  <c r="AF1684" i="1"/>
  <c r="AE1684" i="1"/>
  <c r="Y1684" i="1"/>
  <c r="U1684" i="1"/>
  <c r="T1684" i="1"/>
  <c r="AO1683" i="1"/>
  <c r="AM1683" i="1"/>
  <c r="AN1683" i="1" s="1"/>
  <c r="AK1683" i="1"/>
  <c r="AP1683" i="1" s="1"/>
  <c r="AJ1683" i="1"/>
  <c r="AI1683" i="1"/>
  <c r="AH1683" i="1"/>
  <c r="AG1683" i="1"/>
  <c r="AF1683" i="1"/>
  <c r="AE1683" i="1"/>
  <c r="Y1683" i="1"/>
  <c r="U1683" i="1"/>
  <c r="T1683" i="1"/>
  <c r="AO1682" i="1"/>
  <c r="AM1682" i="1"/>
  <c r="AN1682" i="1" s="1"/>
  <c r="AK1682" i="1"/>
  <c r="AP1682" i="1" s="1"/>
  <c r="AJ1682" i="1"/>
  <c r="AI1682" i="1"/>
  <c r="AH1682" i="1"/>
  <c r="AG1682" i="1"/>
  <c r="AF1682" i="1"/>
  <c r="AE1682" i="1"/>
  <c r="Y1682" i="1"/>
  <c r="U1682" i="1"/>
  <c r="T1682" i="1"/>
  <c r="AO1681" i="1"/>
  <c r="AN1681" i="1"/>
  <c r="AM1681" i="1"/>
  <c r="AK1681" i="1"/>
  <c r="AP1681" i="1" s="1"/>
  <c r="AJ1681" i="1"/>
  <c r="AI1681" i="1"/>
  <c r="AH1681" i="1"/>
  <c r="AG1681" i="1"/>
  <c r="AF1681" i="1"/>
  <c r="AE1681" i="1"/>
  <c r="Y1681" i="1"/>
  <c r="U1681" i="1"/>
  <c r="T1681" i="1"/>
  <c r="AO1680" i="1"/>
  <c r="AM1680" i="1"/>
  <c r="AN1680" i="1" s="1"/>
  <c r="AK1680" i="1"/>
  <c r="AP1680" i="1" s="1"/>
  <c r="AJ1680" i="1"/>
  <c r="AI1680" i="1"/>
  <c r="AH1680" i="1"/>
  <c r="AG1680" i="1"/>
  <c r="AF1680" i="1"/>
  <c r="AE1680" i="1"/>
  <c r="Y1680" i="1"/>
  <c r="U1680" i="1"/>
  <c r="T1680" i="1"/>
  <c r="AO1679" i="1"/>
  <c r="AM1679" i="1"/>
  <c r="AN1679" i="1" s="1"/>
  <c r="AK1679" i="1"/>
  <c r="AP1679" i="1" s="1"/>
  <c r="AJ1679" i="1"/>
  <c r="AI1679" i="1"/>
  <c r="AH1679" i="1"/>
  <c r="AG1679" i="1"/>
  <c r="AF1679" i="1"/>
  <c r="AE1679" i="1"/>
  <c r="Y1679" i="1"/>
  <c r="U1679" i="1"/>
  <c r="T1679" i="1"/>
  <c r="AO1678" i="1"/>
  <c r="AM1678" i="1"/>
  <c r="AN1678" i="1" s="1"/>
  <c r="AK1678" i="1"/>
  <c r="AP1678" i="1" s="1"/>
  <c r="AJ1678" i="1"/>
  <c r="AI1678" i="1"/>
  <c r="AH1678" i="1"/>
  <c r="AG1678" i="1"/>
  <c r="AF1678" i="1"/>
  <c r="AE1678" i="1"/>
  <c r="Y1678" i="1"/>
  <c r="U1678" i="1"/>
  <c r="T1678" i="1"/>
  <c r="AO1677" i="1"/>
  <c r="AM1677" i="1"/>
  <c r="AN1677" i="1" s="1"/>
  <c r="AK1677" i="1"/>
  <c r="AP1677" i="1" s="1"/>
  <c r="AJ1677" i="1"/>
  <c r="AI1677" i="1"/>
  <c r="AH1677" i="1"/>
  <c r="AG1677" i="1"/>
  <c r="AF1677" i="1"/>
  <c r="AE1677" i="1"/>
  <c r="Y1677" i="1"/>
  <c r="U1677" i="1"/>
  <c r="T1677" i="1"/>
  <c r="AO1676" i="1"/>
  <c r="AM1676" i="1"/>
  <c r="AN1676" i="1" s="1"/>
  <c r="AK1676" i="1"/>
  <c r="AP1676" i="1" s="1"/>
  <c r="AJ1676" i="1"/>
  <c r="AI1676" i="1"/>
  <c r="AH1676" i="1"/>
  <c r="AG1676" i="1"/>
  <c r="AF1676" i="1"/>
  <c r="AE1676" i="1"/>
  <c r="Y1676" i="1"/>
  <c r="U1676" i="1"/>
  <c r="T1676" i="1"/>
  <c r="AO1675" i="1"/>
  <c r="AM1675" i="1"/>
  <c r="AN1675" i="1" s="1"/>
  <c r="AK1675" i="1"/>
  <c r="AP1675" i="1" s="1"/>
  <c r="AJ1675" i="1"/>
  <c r="AI1675" i="1"/>
  <c r="AH1675" i="1"/>
  <c r="AG1675" i="1"/>
  <c r="AF1675" i="1"/>
  <c r="AE1675" i="1"/>
  <c r="Y1675" i="1"/>
  <c r="U1675" i="1"/>
  <c r="T1675" i="1"/>
  <c r="AO1674" i="1"/>
  <c r="AM1674" i="1"/>
  <c r="AN1674" i="1" s="1"/>
  <c r="AK1674" i="1"/>
  <c r="AP1674" i="1" s="1"/>
  <c r="AJ1674" i="1"/>
  <c r="AI1674" i="1"/>
  <c r="AH1674" i="1"/>
  <c r="AG1674" i="1"/>
  <c r="AF1674" i="1"/>
  <c r="AE1674" i="1"/>
  <c r="Y1674" i="1"/>
  <c r="U1674" i="1"/>
  <c r="T1674" i="1"/>
  <c r="AO1673" i="1"/>
  <c r="AM1673" i="1"/>
  <c r="AN1673" i="1" s="1"/>
  <c r="AK1673" i="1"/>
  <c r="AP1673" i="1" s="1"/>
  <c r="AJ1673" i="1"/>
  <c r="AI1673" i="1"/>
  <c r="AH1673" i="1"/>
  <c r="AG1673" i="1"/>
  <c r="AF1673" i="1"/>
  <c r="AE1673" i="1"/>
  <c r="Y1673" i="1"/>
  <c r="U1673" i="1"/>
  <c r="T1673" i="1"/>
  <c r="AO1672" i="1"/>
  <c r="AM1672" i="1"/>
  <c r="AN1672" i="1" s="1"/>
  <c r="AK1672" i="1"/>
  <c r="AP1672" i="1" s="1"/>
  <c r="AJ1672" i="1"/>
  <c r="AI1672" i="1"/>
  <c r="AH1672" i="1"/>
  <c r="AG1672" i="1"/>
  <c r="AF1672" i="1"/>
  <c r="AE1672" i="1"/>
  <c r="Y1672" i="1"/>
  <c r="U1672" i="1"/>
  <c r="T1672" i="1"/>
  <c r="AO1671" i="1"/>
  <c r="AM1671" i="1"/>
  <c r="AN1671" i="1" s="1"/>
  <c r="AK1671" i="1"/>
  <c r="AP1671" i="1" s="1"/>
  <c r="AJ1671" i="1"/>
  <c r="AI1671" i="1"/>
  <c r="AH1671" i="1"/>
  <c r="AG1671" i="1"/>
  <c r="AF1671" i="1"/>
  <c r="AE1671" i="1"/>
  <c r="Y1671" i="1"/>
  <c r="U1671" i="1"/>
  <c r="T1671" i="1"/>
  <c r="AO1670" i="1"/>
  <c r="AM1670" i="1"/>
  <c r="AN1670" i="1" s="1"/>
  <c r="AK1670" i="1"/>
  <c r="AP1670" i="1" s="1"/>
  <c r="AJ1670" i="1"/>
  <c r="AI1670" i="1"/>
  <c r="AH1670" i="1"/>
  <c r="AG1670" i="1"/>
  <c r="AF1670" i="1"/>
  <c r="AE1670" i="1"/>
  <c r="Y1670" i="1"/>
  <c r="U1670" i="1"/>
  <c r="T1670" i="1"/>
  <c r="AO1669" i="1"/>
  <c r="AM1669" i="1"/>
  <c r="AN1669" i="1" s="1"/>
  <c r="AK1669" i="1"/>
  <c r="AP1669" i="1" s="1"/>
  <c r="AJ1669" i="1"/>
  <c r="AI1669" i="1"/>
  <c r="AH1669" i="1"/>
  <c r="AG1669" i="1"/>
  <c r="AF1669" i="1"/>
  <c r="AE1669" i="1"/>
  <c r="Y1669" i="1"/>
  <c r="U1669" i="1"/>
  <c r="T1669" i="1"/>
  <c r="AO1668" i="1"/>
  <c r="AM1668" i="1"/>
  <c r="AN1668" i="1" s="1"/>
  <c r="AK1668" i="1"/>
  <c r="AP1668" i="1" s="1"/>
  <c r="AJ1668" i="1"/>
  <c r="AI1668" i="1"/>
  <c r="AH1668" i="1"/>
  <c r="AG1668" i="1"/>
  <c r="AF1668" i="1"/>
  <c r="AE1668" i="1"/>
  <c r="Y1668" i="1"/>
  <c r="U1668" i="1"/>
  <c r="T1668" i="1"/>
  <c r="AO1667" i="1"/>
  <c r="AM1667" i="1"/>
  <c r="AN1667" i="1" s="1"/>
  <c r="AK1667" i="1"/>
  <c r="AP1667" i="1" s="1"/>
  <c r="AJ1667" i="1"/>
  <c r="AI1667" i="1"/>
  <c r="AH1667" i="1"/>
  <c r="AG1667" i="1"/>
  <c r="AF1667" i="1"/>
  <c r="AE1667" i="1"/>
  <c r="Y1667" i="1"/>
  <c r="U1667" i="1"/>
  <c r="T1667" i="1"/>
  <c r="AO1666" i="1"/>
  <c r="AM1666" i="1"/>
  <c r="AN1666" i="1" s="1"/>
  <c r="AK1666" i="1"/>
  <c r="AP1666" i="1" s="1"/>
  <c r="AJ1666" i="1"/>
  <c r="AI1666" i="1"/>
  <c r="AH1666" i="1"/>
  <c r="AG1666" i="1"/>
  <c r="AF1666" i="1"/>
  <c r="AE1666" i="1"/>
  <c r="Y1666" i="1"/>
  <c r="U1666" i="1"/>
  <c r="T1666" i="1"/>
  <c r="AO1665" i="1"/>
  <c r="AM1665" i="1"/>
  <c r="AN1665" i="1" s="1"/>
  <c r="AK1665" i="1"/>
  <c r="AP1665" i="1" s="1"/>
  <c r="AJ1665" i="1"/>
  <c r="AI1665" i="1"/>
  <c r="AH1665" i="1"/>
  <c r="AG1665" i="1"/>
  <c r="AF1665" i="1"/>
  <c r="AE1665" i="1"/>
  <c r="Y1665" i="1"/>
  <c r="U1665" i="1"/>
  <c r="T1665" i="1"/>
  <c r="AO1664" i="1"/>
  <c r="AM1664" i="1"/>
  <c r="AN1664" i="1" s="1"/>
  <c r="AK1664" i="1"/>
  <c r="AP1664" i="1" s="1"/>
  <c r="AJ1664" i="1"/>
  <c r="AI1664" i="1"/>
  <c r="AH1664" i="1"/>
  <c r="AG1664" i="1"/>
  <c r="AF1664" i="1"/>
  <c r="AE1664" i="1"/>
  <c r="Y1664" i="1"/>
  <c r="U1664" i="1"/>
  <c r="T1664" i="1"/>
  <c r="AO1663" i="1"/>
  <c r="AM1663" i="1"/>
  <c r="AN1663" i="1" s="1"/>
  <c r="AK1663" i="1"/>
  <c r="AP1663" i="1" s="1"/>
  <c r="AJ1663" i="1"/>
  <c r="AI1663" i="1"/>
  <c r="AH1663" i="1"/>
  <c r="AG1663" i="1"/>
  <c r="AF1663" i="1"/>
  <c r="AE1663" i="1"/>
  <c r="Y1663" i="1"/>
  <c r="U1663" i="1"/>
  <c r="T1663" i="1"/>
  <c r="AO1662" i="1"/>
  <c r="AM1662" i="1"/>
  <c r="AN1662" i="1" s="1"/>
  <c r="AK1662" i="1"/>
  <c r="AP1662" i="1" s="1"/>
  <c r="AJ1662" i="1"/>
  <c r="AI1662" i="1"/>
  <c r="AH1662" i="1"/>
  <c r="AG1662" i="1"/>
  <c r="AF1662" i="1"/>
  <c r="AE1662" i="1"/>
  <c r="Y1662" i="1"/>
  <c r="U1662" i="1"/>
  <c r="T1662" i="1"/>
  <c r="AO1661" i="1"/>
  <c r="AM1661" i="1"/>
  <c r="AN1661" i="1" s="1"/>
  <c r="AK1661" i="1"/>
  <c r="AP1661" i="1" s="1"/>
  <c r="AJ1661" i="1"/>
  <c r="AI1661" i="1"/>
  <c r="AH1661" i="1"/>
  <c r="AG1661" i="1"/>
  <c r="AF1661" i="1"/>
  <c r="AE1661" i="1"/>
  <c r="Y1661" i="1"/>
  <c r="U1661" i="1"/>
  <c r="T1661" i="1"/>
  <c r="AO1660" i="1"/>
  <c r="AM1660" i="1"/>
  <c r="AN1660" i="1" s="1"/>
  <c r="AK1660" i="1"/>
  <c r="AP1660" i="1" s="1"/>
  <c r="AJ1660" i="1"/>
  <c r="AI1660" i="1"/>
  <c r="AH1660" i="1"/>
  <c r="AG1660" i="1"/>
  <c r="AF1660" i="1"/>
  <c r="AE1660" i="1"/>
  <c r="Y1660" i="1"/>
  <c r="U1660" i="1"/>
  <c r="T1660" i="1"/>
  <c r="AO1659" i="1"/>
  <c r="AM1659" i="1"/>
  <c r="AN1659" i="1" s="1"/>
  <c r="AK1659" i="1"/>
  <c r="AP1659" i="1" s="1"/>
  <c r="AJ1659" i="1"/>
  <c r="AI1659" i="1"/>
  <c r="AH1659" i="1"/>
  <c r="AG1659" i="1"/>
  <c r="AF1659" i="1"/>
  <c r="AE1659" i="1"/>
  <c r="Y1659" i="1"/>
  <c r="U1659" i="1"/>
  <c r="T1659" i="1"/>
  <c r="AO1658" i="1"/>
  <c r="AM1658" i="1"/>
  <c r="AN1658" i="1" s="1"/>
  <c r="AK1658" i="1"/>
  <c r="AP1658" i="1" s="1"/>
  <c r="AJ1658" i="1"/>
  <c r="AI1658" i="1"/>
  <c r="AH1658" i="1"/>
  <c r="AG1658" i="1"/>
  <c r="AF1658" i="1"/>
  <c r="AE1658" i="1"/>
  <c r="Y1658" i="1"/>
  <c r="U1658" i="1"/>
  <c r="T1658" i="1"/>
  <c r="AO1657" i="1"/>
  <c r="AM1657" i="1"/>
  <c r="AN1657" i="1" s="1"/>
  <c r="AK1657" i="1"/>
  <c r="AP1657" i="1" s="1"/>
  <c r="AJ1657" i="1"/>
  <c r="AI1657" i="1"/>
  <c r="AH1657" i="1"/>
  <c r="AG1657" i="1"/>
  <c r="AF1657" i="1"/>
  <c r="AE1657" i="1"/>
  <c r="Y1657" i="1"/>
  <c r="U1657" i="1"/>
  <c r="T1657" i="1"/>
  <c r="AO1656" i="1"/>
  <c r="AM1656" i="1"/>
  <c r="AN1656" i="1" s="1"/>
  <c r="AK1656" i="1"/>
  <c r="AP1656" i="1" s="1"/>
  <c r="AJ1656" i="1"/>
  <c r="AI1656" i="1"/>
  <c r="AH1656" i="1"/>
  <c r="AG1656" i="1"/>
  <c r="AF1656" i="1"/>
  <c r="AE1656" i="1"/>
  <c r="Y1656" i="1"/>
  <c r="U1656" i="1"/>
  <c r="T1656" i="1"/>
  <c r="AO1655" i="1"/>
  <c r="AM1655" i="1"/>
  <c r="AN1655" i="1" s="1"/>
  <c r="AK1655" i="1"/>
  <c r="AP1655" i="1" s="1"/>
  <c r="AJ1655" i="1"/>
  <c r="AI1655" i="1"/>
  <c r="AH1655" i="1"/>
  <c r="AG1655" i="1"/>
  <c r="AF1655" i="1"/>
  <c r="AE1655" i="1"/>
  <c r="Y1655" i="1"/>
  <c r="U1655" i="1"/>
  <c r="T1655" i="1"/>
  <c r="AO1654" i="1"/>
  <c r="AM1654" i="1"/>
  <c r="AN1654" i="1" s="1"/>
  <c r="AK1654" i="1"/>
  <c r="AP1654" i="1" s="1"/>
  <c r="AJ1654" i="1"/>
  <c r="AI1654" i="1"/>
  <c r="AH1654" i="1"/>
  <c r="AG1654" i="1"/>
  <c r="AF1654" i="1"/>
  <c r="AE1654" i="1"/>
  <c r="Y1654" i="1"/>
  <c r="U1654" i="1"/>
  <c r="T1654" i="1"/>
  <c r="AO1653" i="1"/>
  <c r="AM1653" i="1"/>
  <c r="AN1653" i="1" s="1"/>
  <c r="AK1653" i="1"/>
  <c r="AP1653" i="1" s="1"/>
  <c r="AJ1653" i="1"/>
  <c r="AI1653" i="1"/>
  <c r="AH1653" i="1"/>
  <c r="AG1653" i="1"/>
  <c r="AF1653" i="1"/>
  <c r="AE1653" i="1"/>
  <c r="Y1653" i="1"/>
  <c r="U1653" i="1"/>
  <c r="T1653" i="1"/>
  <c r="AO1652" i="1"/>
  <c r="AM1652" i="1"/>
  <c r="AN1652" i="1" s="1"/>
  <c r="AK1652" i="1"/>
  <c r="AP1652" i="1" s="1"/>
  <c r="AJ1652" i="1"/>
  <c r="AI1652" i="1"/>
  <c r="AH1652" i="1"/>
  <c r="AG1652" i="1"/>
  <c r="AF1652" i="1"/>
  <c r="AE1652" i="1"/>
  <c r="Y1652" i="1"/>
  <c r="U1652" i="1"/>
  <c r="T1652" i="1"/>
  <c r="AO1651" i="1"/>
  <c r="AM1651" i="1"/>
  <c r="AN1651" i="1" s="1"/>
  <c r="AK1651" i="1"/>
  <c r="AP1651" i="1" s="1"/>
  <c r="AJ1651" i="1"/>
  <c r="AI1651" i="1"/>
  <c r="AH1651" i="1"/>
  <c r="AG1651" i="1"/>
  <c r="AF1651" i="1"/>
  <c r="AE1651" i="1"/>
  <c r="Y1651" i="1"/>
  <c r="U1651" i="1"/>
  <c r="T1651" i="1"/>
  <c r="AO1650" i="1"/>
  <c r="AM1650" i="1"/>
  <c r="AN1650" i="1" s="1"/>
  <c r="AK1650" i="1"/>
  <c r="AP1650" i="1" s="1"/>
  <c r="AJ1650" i="1"/>
  <c r="AI1650" i="1"/>
  <c r="AH1650" i="1"/>
  <c r="AG1650" i="1"/>
  <c r="AF1650" i="1"/>
  <c r="AE1650" i="1"/>
  <c r="Y1650" i="1"/>
  <c r="U1650" i="1"/>
  <c r="T1650" i="1"/>
  <c r="AO1649" i="1"/>
  <c r="AM1649" i="1"/>
  <c r="AN1649" i="1" s="1"/>
  <c r="AK1649" i="1"/>
  <c r="AP1649" i="1" s="1"/>
  <c r="AJ1649" i="1"/>
  <c r="AI1649" i="1"/>
  <c r="AH1649" i="1"/>
  <c r="AG1649" i="1"/>
  <c r="AF1649" i="1"/>
  <c r="AE1649" i="1"/>
  <c r="Y1649" i="1"/>
  <c r="U1649" i="1"/>
  <c r="T1649" i="1"/>
  <c r="AO1648" i="1"/>
  <c r="AM1648" i="1"/>
  <c r="AN1648" i="1" s="1"/>
  <c r="AK1648" i="1"/>
  <c r="AP1648" i="1" s="1"/>
  <c r="AJ1648" i="1"/>
  <c r="AI1648" i="1"/>
  <c r="AH1648" i="1"/>
  <c r="AG1648" i="1"/>
  <c r="AF1648" i="1"/>
  <c r="AE1648" i="1"/>
  <c r="Y1648" i="1"/>
  <c r="U1648" i="1"/>
  <c r="T1648" i="1"/>
  <c r="AO1647" i="1"/>
  <c r="AM1647" i="1"/>
  <c r="AN1647" i="1" s="1"/>
  <c r="AK1647" i="1"/>
  <c r="AP1647" i="1" s="1"/>
  <c r="AJ1647" i="1"/>
  <c r="AI1647" i="1"/>
  <c r="AH1647" i="1"/>
  <c r="AG1647" i="1"/>
  <c r="AF1647" i="1"/>
  <c r="AE1647" i="1"/>
  <c r="Y1647" i="1"/>
  <c r="U1647" i="1"/>
  <c r="T1647" i="1"/>
  <c r="AO1646" i="1"/>
  <c r="AM1646" i="1"/>
  <c r="AN1646" i="1" s="1"/>
  <c r="AK1646" i="1"/>
  <c r="AP1646" i="1" s="1"/>
  <c r="AJ1646" i="1"/>
  <c r="AI1646" i="1"/>
  <c r="AH1646" i="1"/>
  <c r="AG1646" i="1"/>
  <c r="AF1646" i="1"/>
  <c r="AE1646" i="1"/>
  <c r="Y1646" i="1"/>
  <c r="U1646" i="1"/>
  <c r="T1646" i="1"/>
  <c r="AO1645" i="1"/>
  <c r="AM1645" i="1"/>
  <c r="AN1645" i="1" s="1"/>
  <c r="AK1645" i="1"/>
  <c r="AP1645" i="1" s="1"/>
  <c r="AJ1645" i="1"/>
  <c r="AI1645" i="1"/>
  <c r="AH1645" i="1"/>
  <c r="AG1645" i="1"/>
  <c r="AF1645" i="1"/>
  <c r="AE1645" i="1"/>
  <c r="Y1645" i="1"/>
  <c r="U1645" i="1"/>
  <c r="T1645" i="1"/>
  <c r="AO1644" i="1"/>
  <c r="AM1644" i="1"/>
  <c r="AN1644" i="1" s="1"/>
  <c r="AK1644" i="1"/>
  <c r="AP1644" i="1" s="1"/>
  <c r="AJ1644" i="1"/>
  <c r="AI1644" i="1"/>
  <c r="AH1644" i="1"/>
  <c r="AG1644" i="1"/>
  <c r="AF1644" i="1"/>
  <c r="AE1644" i="1"/>
  <c r="Y1644" i="1"/>
  <c r="U1644" i="1"/>
  <c r="T1644" i="1"/>
  <c r="AO1643" i="1"/>
  <c r="AM1643" i="1"/>
  <c r="AN1643" i="1" s="1"/>
  <c r="AK1643" i="1"/>
  <c r="AP1643" i="1" s="1"/>
  <c r="AJ1643" i="1"/>
  <c r="AI1643" i="1"/>
  <c r="AH1643" i="1"/>
  <c r="AG1643" i="1"/>
  <c r="AF1643" i="1"/>
  <c r="AE1643" i="1"/>
  <c r="Y1643" i="1"/>
  <c r="U1643" i="1"/>
  <c r="T1643" i="1"/>
  <c r="AO1642" i="1"/>
  <c r="AM1642" i="1"/>
  <c r="AN1642" i="1" s="1"/>
  <c r="AK1642" i="1"/>
  <c r="AP1642" i="1" s="1"/>
  <c r="AJ1642" i="1"/>
  <c r="AI1642" i="1"/>
  <c r="AH1642" i="1"/>
  <c r="AG1642" i="1"/>
  <c r="AF1642" i="1"/>
  <c r="AE1642" i="1"/>
  <c r="Y1642" i="1"/>
  <c r="U1642" i="1"/>
  <c r="T1642" i="1"/>
  <c r="AO1641" i="1"/>
  <c r="AM1641" i="1"/>
  <c r="AN1641" i="1" s="1"/>
  <c r="AK1641" i="1"/>
  <c r="AP1641" i="1" s="1"/>
  <c r="AJ1641" i="1"/>
  <c r="AI1641" i="1"/>
  <c r="AH1641" i="1"/>
  <c r="AG1641" i="1"/>
  <c r="AF1641" i="1"/>
  <c r="AE1641" i="1"/>
  <c r="Y1641" i="1"/>
  <c r="U1641" i="1"/>
  <c r="T1641" i="1"/>
  <c r="AO1640" i="1"/>
  <c r="AM1640" i="1"/>
  <c r="AN1640" i="1" s="1"/>
  <c r="AK1640" i="1"/>
  <c r="AP1640" i="1" s="1"/>
  <c r="AJ1640" i="1"/>
  <c r="AI1640" i="1"/>
  <c r="AH1640" i="1"/>
  <c r="AG1640" i="1"/>
  <c r="AF1640" i="1"/>
  <c r="AE1640" i="1"/>
  <c r="Y1640" i="1"/>
  <c r="U1640" i="1"/>
  <c r="T1640" i="1"/>
  <c r="AO1639" i="1"/>
  <c r="AM1639" i="1"/>
  <c r="AN1639" i="1" s="1"/>
  <c r="AK1639" i="1"/>
  <c r="AP1639" i="1" s="1"/>
  <c r="AJ1639" i="1"/>
  <c r="AI1639" i="1"/>
  <c r="AH1639" i="1"/>
  <c r="AG1639" i="1"/>
  <c r="AF1639" i="1"/>
  <c r="AE1639" i="1"/>
  <c r="Y1639" i="1"/>
  <c r="U1639" i="1"/>
  <c r="T1639" i="1"/>
  <c r="AO1638" i="1"/>
  <c r="AM1638" i="1"/>
  <c r="AN1638" i="1" s="1"/>
  <c r="AK1638" i="1"/>
  <c r="AP1638" i="1" s="1"/>
  <c r="AJ1638" i="1"/>
  <c r="AI1638" i="1"/>
  <c r="AH1638" i="1"/>
  <c r="AG1638" i="1"/>
  <c r="AF1638" i="1"/>
  <c r="AE1638" i="1"/>
  <c r="Y1638" i="1"/>
  <c r="U1638" i="1"/>
  <c r="T1638" i="1"/>
  <c r="AO1637" i="1"/>
  <c r="AM1637" i="1"/>
  <c r="AN1637" i="1" s="1"/>
  <c r="AK1637" i="1"/>
  <c r="AP1637" i="1" s="1"/>
  <c r="AJ1637" i="1"/>
  <c r="AI1637" i="1"/>
  <c r="AH1637" i="1"/>
  <c r="AG1637" i="1"/>
  <c r="AF1637" i="1"/>
  <c r="AE1637" i="1"/>
  <c r="Y1637" i="1"/>
  <c r="U1637" i="1"/>
  <c r="T1637" i="1"/>
  <c r="AO1636" i="1"/>
  <c r="AM1636" i="1"/>
  <c r="AN1636" i="1" s="1"/>
  <c r="AK1636" i="1"/>
  <c r="AP1636" i="1" s="1"/>
  <c r="AJ1636" i="1"/>
  <c r="AI1636" i="1"/>
  <c r="AH1636" i="1"/>
  <c r="AG1636" i="1"/>
  <c r="AF1636" i="1"/>
  <c r="AE1636" i="1"/>
  <c r="Y1636" i="1"/>
  <c r="U1636" i="1"/>
  <c r="T1636" i="1"/>
  <c r="AO1635" i="1"/>
  <c r="AM1635" i="1"/>
  <c r="AN1635" i="1" s="1"/>
  <c r="AK1635" i="1"/>
  <c r="AP1635" i="1" s="1"/>
  <c r="AJ1635" i="1"/>
  <c r="AI1635" i="1"/>
  <c r="AH1635" i="1"/>
  <c r="AG1635" i="1"/>
  <c r="AF1635" i="1"/>
  <c r="AE1635" i="1"/>
  <c r="Y1635" i="1"/>
  <c r="U1635" i="1"/>
  <c r="T1635" i="1"/>
  <c r="AO1634" i="1"/>
  <c r="AM1634" i="1"/>
  <c r="AN1634" i="1" s="1"/>
  <c r="AK1634" i="1"/>
  <c r="AP1634" i="1" s="1"/>
  <c r="AJ1634" i="1"/>
  <c r="AI1634" i="1"/>
  <c r="AH1634" i="1"/>
  <c r="AG1634" i="1"/>
  <c r="AF1634" i="1"/>
  <c r="AE1634" i="1"/>
  <c r="Y1634" i="1"/>
  <c r="U1634" i="1"/>
  <c r="T1634" i="1"/>
  <c r="AO1633" i="1"/>
  <c r="AM1633" i="1"/>
  <c r="AN1633" i="1" s="1"/>
  <c r="AK1633" i="1"/>
  <c r="AP1633" i="1" s="1"/>
  <c r="AJ1633" i="1"/>
  <c r="AI1633" i="1"/>
  <c r="AH1633" i="1"/>
  <c r="AG1633" i="1"/>
  <c r="AF1633" i="1"/>
  <c r="AE1633" i="1"/>
  <c r="Y1633" i="1"/>
  <c r="U1633" i="1"/>
  <c r="T1633" i="1"/>
  <c r="AO1632" i="1"/>
  <c r="AM1632" i="1"/>
  <c r="AN1632" i="1" s="1"/>
  <c r="AK1632" i="1"/>
  <c r="AP1632" i="1" s="1"/>
  <c r="AJ1632" i="1"/>
  <c r="AI1632" i="1"/>
  <c r="AH1632" i="1"/>
  <c r="AG1632" i="1"/>
  <c r="AF1632" i="1"/>
  <c r="AE1632" i="1"/>
  <c r="Y1632" i="1"/>
  <c r="U1632" i="1"/>
  <c r="T1632" i="1"/>
  <c r="AO1631" i="1"/>
  <c r="AM1631" i="1"/>
  <c r="AN1631" i="1" s="1"/>
  <c r="AK1631" i="1"/>
  <c r="AP1631" i="1" s="1"/>
  <c r="AJ1631" i="1"/>
  <c r="AI1631" i="1"/>
  <c r="AH1631" i="1"/>
  <c r="AG1631" i="1"/>
  <c r="AF1631" i="1"/>
  <c r="AE1631" i="1"/>
  <c r="Y1631" i="1"/>
  <c r="U1631" i="1"/>
  <c r="T1631" i="1"/>
  <c r="AO1630" i="1"/>
  <c r="AM1630" i="1"/>
  <c r="AN1630" i="1" s="1"/>
  <c r="AK1630" i="1"/>
  <c r="AP1630" i="1" s="1"/>
  <c r="AJ1630" i="1"/>
  <c r="AI1630" i="1"/>
  <c r="AH1630" i="1"/>
  <c r="AG1630" i="1"/>
  <c r="AF1630" i="1"/>
  <c r="AE1630" i="1"/>
  <c r="Y1630" i="1"/>
  <c r="U1630" i="1"/>
  <c r="T1630" i="1"/>
  <c r="AO1629" i="1"/>
  <c r="AM1629" i="1"/>
  <c r="AN1629" i="1" s="1"/>
  <c r="AK1629" i="1"/>
  <c r="AP1629" i="1" s="1"/>
  <c r="AJ1629" i="1"/>
  <c r="AI1629" i="1"/>
  <c r="AH1629" i="1"/>
  <c r="AG1629" i="1"/>
  <c r="AF1629" i="1"/>
  <c r="AE1629" i="1"/>
  <c r="Y1629" i="1"/>
  <c r="U1629" i="1"/>
  <c r="T1629" i="1"/>
  <c r="AO1628" i="1"/>
  <c r="AM1628" i="1"/>
  <c r="AN1628" i="1" s="1"/>
  <c r="AK1628" i="1"/>
  <c r="AP1628" i="1" s="1"/>
  <c r="AJ1628" i="1"/>
  <c r="AI1628" i="1"/>
  <c r="AH1628" i="1"/>
  <c r="AG1628" i="1"/>
  <c r="AF1628" i="1"/>
  <c r="AE1628" i="1"/>
  <c r="Y1628" i="1"/>
  <c r="U1628" i="1"/>
  <c r="T1628" i="1"/>
  <c r="AO1627" i="1"/>
  <c r="AM1627" i="1"/>
  <c r="AN1627" i="1" s="1"/>
  <c r="AK1627" i="1"/>
  <c r="AP1627" i="1" s="1"/>
  <c r="AJ1627" i="1"/>
  <c r="AI1627" i="1"/>
  <c r="AH1627" i="1"/>
  <c r="AG1627" i="1"/>
  <c r="AF1627" i="1"/>
  <c r="AE1627" i="1"/>
  <c r="Y1627" i="1"/>
  <c r="U1627" i="1"/>
  <c r="T1627" i="1"/>
  <c r="AO1626" i="1"/>
  <c r="AM1626" i="1"/>
  <c r="AN1626" i="1" s="1"/>
  <c r="AK1626" i="1"/>
  <c r="AP1626" i="1" s="1"/>
  <c r="AJ1626" i="1"/>
  <c r="AI1626" i="1"/>
  <c r="AH1626" i="1"/>
  <c r="AG1626" i="1"/>
  <c r="AF1626" i="1"/>
  <c r="AE1626" i="1"/>
  <c r="Y1626" i="1"/>
  <c r="U1626" i="1"/>
  <c r="T1626" i="1"/>
  <c r="AO1625" i="1"/>
  <c r="AM1625" i="1"/>
  <c r="AN1625" i="1" s="1"/>
  <c r="AK1625" i="1"/>
  <c r="AP1625" i="1" s="1"/>
  <c r="AJ1625" i="1"/>
  <c r="AI1625" i="1"/>
  <c r="AH1625" i="1"/>
  <c r="AG1625" i="1"/>
  <c r="AF1625" i="1"/>
  <c r="AE1625" i="1"/>
  <c r="Y1625" i="1"/>
  <c r="U1625" i="1"/>
  <c r="T1625" i="1"/>
  <c r="AO1624" i="1"/>
  <c r="AM1624" i="1"/>
  <c r="AN1624" i="1" s="1"/>
  <c r="AK1624" i="1"/>
  <c r="AP1624" i="1" s="1"/>
  <c r="AJ1624" i="1"/>
  <c r="AI1624" i="1"/>
  <c r="AH1624" i="1"/>
  <c r="AG1624" i="1"/>
  <c r="AF1624" i="1"/>
  <c r="AE1624" i="1"/>
  <c r="Y1624" i="1"/>
  <c r="U1624" i="1"/>
  <c r="T1624" i="1"/>
  <c r="AO1623" i="1"/>
  <c r="AM1623" i="1"/>
  <c r="AN1623" i="1" s="1"/>
  <c r="AK1623" i="1"/>
  <c r="AP1623" i="1" s="1"/>
  <c r="AJ1623" i="1"/>
  <c r="AI1623" i="1"/>
  <c r="AH1623" i="1"/>
  <c r="AG1623" i="1"/>
  <c r="AF1623" i="1"/>
  <c r="AE1623" i="1"/>
  <c r="Y1623" i="1"/>
  <c r="U1623" i="1"/>
  <c r="T1623" i="1"/>
  <c r="AO1622" i="1"/>
  <c r="AM1622" i="1"/>
  <c r="AN1622" i="1" s="1"/>
  <c r="AK1622" i="1"/>
  <c r="AP1622" i="1" s="1"/>
  <c r="AJ1622" i="1"/>
  <c r="AI1622" i="1"/>
  <c r="AH1622" i="1"/>
  <c r="AG1622" i="1"/>
  <c r="AF1622" i="1"/>
  <c r="AE1622" i="1"/>
  <c r="Y1622" i="1"/>
  <c r="U1622" i="1"/>
  <c r="T1622" i="1"/>
  <c r="AO1621" i="1"/>
  <c r="AM1621" i="1"/>
  <c r="AN1621" i="1" s="1"/>
  <c r="AK1621" i="1"/>
  <c r="AP1621" i="1" s="1"/>
  <c r="AJ1621" i="1"/>
  <c r="AI1621" i="1"/>
  <c r="AH1621" i="1"/>
  <c r="AG1621" i="1"/>
  <c r="AF1621" i="1"/>
  <c r="AE1621" i="1"/>
  <c r="Y1621" i="1"/>
  <c r="U1621" i="1"/>
  <c r="T1621" i="1"/>
  <c r="AO1620" i="1"/>
  <c r="AM1620" i="1"/>
  <c r="AN1620" i="1" s="1"/>
  <c r="AK1620" i="1"/>
  <c r="AP1620" i="1" s="1"/>
  <c r="AJ1620" i="1"/>
  <c r="AI1620" i="1"/>
  <c r="AH1620" i="1"/>
  <c r="AG1620" i="1"/>
  <c r="AF1620" i="1"/>
  <c r="AE1620" i="1"/>
  <c r="Y1620" i="1"/>
  <c r="U1620" i="1"/>
  <c r="T1620" i="1"/>
  <c r="AO1619" i="1"/>
  <c r="AM1619" i="1"/>
  <c r="AN1619" i="1" s="1"/>
  <c r="AK1619" i="1"/>
  <c r="AP1619" i="1" s="1"/>
  <c r="AJ1619" i="1"/>
  <c r="AI1619" i="1"/>
  <c r="AH1619" i="1"/>
  <c r="AG1619" i="1"/>
  <c r="AF1619" i="1"/>
  <c r="AE1619" i="1"/>
  <c r="Y1619" i="1"/>
  <c r="U1619" i="1"/>
  <c r="T1619" i="1"/>
  <c r="AO1618" i="1"/>
  <c r="AM1618" i="1"/>
  <c r="AN1618" i="1" s="1"/>
  <c r="AK1618" i="1"/>
  <c r="AP1618" i="1" s="1"/>
  <c r="AJ1618" i="1"/>
  <c r="AI1618" i="1"/>
  <c r="AH1618" i="1"/>
  <c r="AG1618" i="1"/>
  <c r="AF1618" i="1"/>
  <c r="AE1618" i="1"/>
  <c r="Y1618" i="1"/>
  <c r="U1618" i="1"/>
  <c r="T1618" i="1"/>
  <c r="AO1617" i="1"/>
  <c r="AM1617" i="1"/>
  <c r="AN1617" i="1" s="1"/>
  <c r="AK1617" i="1"/>
  <c r="AP1617" i="1" s="1"/>
  <c r="AJ1617" i="1"/>
  <c r="AI1617" i="1"/>
  <c r="AH1617" i="1"/>
  <c r="AG1617" i="1"/>
  <c r="AF1617" i="1"/>
  <c r="AE1617" i="1"/>
  <c r="Y1617" i="1"/>
  <c r="U1617" i="1"/>
  <c r="T1617" i="1"/>
  <c r="AO1616" i="1"/>
  <c r="AM1616" i="1"/>
  <c r="AN1616" i="1" s="1"/>
  <c r="AK1616" i="1"/>
  <c r="AP1616" i="1" s="1"/>
  <c r="AJ1616" i="1"/>
  <c r="AI1616" i="1"/>
  <c r="AH1616" i="1"/>
  <c r="AG1616" i="1"/>
  <c r="AF1616" i="1"/>
  <c r="AE1616" i="1"/>
  <c r="Y1616" i="1"/>
  <c r="U1616" i="1"/>
  <c r="T1616" i="1"/>
  <c r="AO1615" i="1"/>
  <c r="AM1615" i="1"/>
  <c r="AN1615" i="1" s="1"/>
  <c r="AK1615" i="1"/>
  <c r="AP1615" i="1" s="1"/>
  <c r="AJ1615" i="1"/>
  <c r="AI1615" i="1"/>
  <c r="AH1615" i="1"/>
  <c r="AG1615" i="1"/>
  <c r="AF1615" i="1"/>
  <c r="AE1615" i="1"/>
  <c r="Y1615" i="1"/>
  <c r="U1615" i="1"/>
  <c r="T1615" i="1"/>
  <c r="AO1614" i="1"/>
  <c r="AM1614" i="1"/>
  <c r="AN1614" i="1" s="1"/>
  <c r="AK1614" i="1"/>
  <c r="AP1614" i="1" s="1"/>
  <c r="AJ1614" i="1"/>
  <c r="AI1614" i="1"/>
  <c r="AH1614" i="1"/>
  <c r="AG1614" i="1"/>
  <c r="AF1614" i="1"/>
  <c r="AE1614" i="1"/>
  <c r="Y1614" i="1"/>
  <c r="U1614" i="1"/>
  <c r="T1614" i="1"/>
  <c r="AO1613" i="1"/>
  <c r="AM1613" i="1"/>
  <c r="AN1613" i="1" s="1"/>
  <c r="AK1613" i="1"/>
  <c r="AP1613" i="1" s="1"/>
  <c r="AJ1613" i="1"/>
  <c r="AI1613" i="1"/>
  <c r="AH1613" i="1"/>
  <c r="AG1613" i="1"/>
  <c r="AF1613" i="1"/>
  <c r="AE1613" i="1"/>
  <c r="Y1613" i="1"/>
  <c r="U1613" i="1"/>
  <c r="T1613" i="1"/>
  <c r="AO1612" i="1"/>
  <c r="AM1612" i="1"/>
  <c r="AN1612" i="1" s="1"/>
  <c r="AK1612" i="1"/>
  <c r="AP1612" i="1" s="1"/>
  <c r="AJ1612" i="1"/>
  <c r="AI1612" i="1"/>
  <c r="AH1612" i="1"/>
  <c r="AG1612" i="1"/>
  <c r="AF1612" i="1"/>
  <c r="AE1612" i="1"/>
  <c r="Y1612" i="1"/>
  <c r="U1612" i="1"/>
  <c r="T1612" i="1"/>
  <c r="AO1611" i="1"/>
  <c r="AM1611" i="1"/>
  <c r="AN1611" i="1" s="1"/>
  <c r="AK1611" i="1"/>
  <c r="AP1611" i="1" s="1"/>
  <c r="AJ1611" i="1"/>
  <c r="AI1611" i="1"/>
  <c r="AH1611" i="1"/>
  <c r="AG1611" i="1"/>
  <c r="AF1611" i="1"/>
  <c r="AE1611" i="1"/>
  <c r="Y1611" i="1"/>
  <c r="U1611" i="1"/>
  <c r="T1611" i="1"/>
  <c r="AO1610" i="1"/>
  <c r="AM1610" i="1"/>
  <c r="AN1610" i="1" s="1"/>
  <c r="AK1610" i="1"/>
  <c r="AP1610" i="1" s="1"/>
  <c r="AJ1610" i="1"/>
  <c r="AI1610" i="1"/>
  <c r="AH1610" i="1"/>
  <c r="AG1610" i="1"/>
  <c r="AF1610" i="1"/>
  <c r="AE1610" i="1"/>
  <c r="Y1610" i="1"/>
  <c r="U1610" i="1"/>
  <c r="T1610" i="1"/>
  <c r="AO1609" i="1"/>
  <c r="AM1609" i="1"/>
  <c r="AN1609" i="1" s="1"/>
  <c r="AK1609" i="1"/>
  <c r="AP1609" i="1" s="1"/>
  <c r="AJ1609" i="1"/>
  <c r="AI1609" i="1"/>
  <c r="AH1609" i="1"/>
  <c r="AG1609" i="1"/>
  <c r="AF1609" i="1"/>
  <c r="AE1609" i="1"/>
  <c r="Y1609" i="1"/>
  <c r="U1609" i="1"/>
  <c r="T1609" i="1"/>
  <c r="AO1608" i="1"/>
  <c r="AM1608" i="1"/>
  <c r="AN1608" i="1" s="1"/>
  <c r="AK1608" i="1"/>
  <c r="AP1608" i="1" s="1"/>
  <c r="AJ1608" i="1"/>
  <c r="AI1608" i="1"/>
  <c r="AH1608" i="1"/>
  <c r="AG1608" i="1"/>
  <c r="AF1608" i="1"/>
  <c r="AE1608" i="1"/>
  <c r="Y1608" i="1"/>
  <c r="U1608" i="1"/>
  <c r="T1608" i="1"/>
  <c r="AO1607" i="1"/>
  <c r="AM1607" i="1"/>
  <c r="AN1607" i="1" s="1"/>
  <c r="AK1607" i="1"/>
  <c r="AP1607" i="1" s="1"/>
  <c r="AJ1607" i="1"/>
  <c r="AI1607" i="1"/>
  <c r="AH1607" i="1"/>
  <c r="AG1607" i="1"/>
  <c r="AF1607" i="1"/>
  <c r="AE1607" i="1"/>
  <c r="Y1607" i="1"/>
  <c r="U1607" i="1"/>
  <c r="T1607" i="1"/>
  <c r="AO1606" i="1"/>
  <c r="AM1606" i="1"/>
  <c r="AN1606" i="1" s="1"/>
  <c r="AK1606" i="1"/>
  <c r="AP1606" i="1" s="1"/>
  <c r="AJ1606" i="1"/>
  <c r="AI1606" i="1"/>
  <c r="AH1606" i="1"/>
  <c r="AG1606" i="1"/>
  <c r="AF1606" i="1"/>
  <c r="AE1606" i="1"/>
  <c r="Y1606" i="1"/>
  <c r="U1606" i="1"/>
  <c r="T1606" i="1"/>
  <c r="AO1605" i="1"/>
  <c r="AM1605" i="1"/>
  <c r="AN1605" i="1" s="1"/>
  <c r="AK1605" i="1"/>
  <c r="AP1605" i="1" s="1"/>
  <c r="AJ1605" i="1"/>
  <c r="AI1605" i="1"/>
  <c r="AH1605" i="1"/>
  <c r="AG1605" i="1"/>
  <c r="AF1605" i="1"/>
  <c r="AE1605" i="1"/>
  <c r="Y1605" i="1"/>
  <c r="U1605" i="1"/>
  <c r="T1605" i="1"/>
  <c r="AO1604" i="1"/>
  <c r="AM1604" i="1"/>
  <c r="AN1604" i="1" s="1"/>
  <c r="AK1604" i="1"/>
  <c r="AP1604" i="1" s="1"/>
  <c r="AJ1604" i="1"/>
  <c r="AI1604" i="1"/>
  <c r="AH1604" i="1"/>
  <c r="AG1604" i="1"/>
  <c r="AF1604" i="1"/>
  <c r="AE1604" i="1"/>
  <c r="Y1604" i="1"/>
  <c r="U1604" i="1"/>
  <c r="T1604" i="1"/>
  <c r="AO1603" i="1"/>
  <c r="AM1603" i="1"/>
  <c r="AN1603" i="1" s="1"/>
  <c r="AK1603" i="1"/>
  <c r="AP1603" i="1" s="1"/>
  <c r="AJ1603" i="1"/>
  <c r="AI1603" i="1"/>
  <c r="AH1603" i="1"/>
  <c r="AG1603" i="1"/>
  <c r="AF1603" i="1"/>
  <c r="AE1603" i="1"/>
  <c r="Y1603" i="1"/>
  <c r="U1603" i="1"/>
  <c r="T1603" i="1"/>
  <c r="AO1602" i="1"/>
  <c r="AM1602" i="1"/>
  <c r="AN1602" i="1" s="1"/>
  <c r="AK1602" i="1"/>
  <c r="AP1602" i="1" s="1"/>
  <c r="AJ1602" i="1"/>
  <c r="AI1602" i="1"/>
  <c r="AH1602" i="1"/>
  <c r="AG1602" i="1"/>
  <c r="AF1602" i="1"/>
  <c r="AE1602" i="1"/>
  <c r="Y1602" i="1"/>
  <c r="U1602" i="1"/>
  <c r="T1602" i="1"/>
  <c r="AO1601" i="1"/>
  <c r="AM1601" i="1"/>
  <c r="AN1601" i="1" s="1"/>
  <c r="AK1601" i="1"/>
  <c r="AP1601" i="1" s="1"/>
  <c r="AJ1601" i="1"/>
  <c r="AI1601" i="1"/>
  <c r="AH1601" i="1"/>
  <c r="AG1601" i="1"/>
  <c r="AF1601" i="1"/>
  <c r="AE1601" i="1"/>
  <c r="Y1601" i="1"/>
  <c r="U1601" i="1"/>
  <c r="T1601" i="1"/>
  <c r="AO1600" i="1"/>
  <c r="AM1600" i="1"/>
  <c r="AN1600" i="1" s="1"/>
  <c r="AK1600" i="1"/>
  <c r="AP1600" i="1" s="1"/>
  <c r="AJ1600" i="1"/>
  <c r="AI1600" i="1"/>
  <c r="AH1600" i="1"/>
  <c r="AG1600" i="1"/>
  <c r="AF1600" i="1"/>
  <c r="AE1600" i="1"/>
  <c r="Y1600" i="1"/>
  <c r="U1600" i="1"/>
  <c r="T1600" i="1"/>
  <c r="AO1599" i="1"/>
  <c r="AM1599" i="1"/>
  <c r="AN1599" i="1" s="1"/>
  <c r="AK1599" i="1"/>
  <c r="AP1599" i="1" s="1"/>
  <c r="AJ1599" i="1"/>
  <c r="AI1599" i="1"/>
  <c r="AH1599" i="1"/>
  <c r="AG1599" i="1"/>
  <c r="AF1599" i="1"/>
  <c r="AE1599" i="1"/>
  <c r="Y1599" i="1"/>
  <c r="U1599" i="1"/>
  <c r="T1599" i="1"/>
  <c r="AO1598" i="1"/>
  <c r="AM1598" i="1"/>
  <c r="AN1598" i="1" s="1"/>
  <c r="AK1598" i="1"/>
  <c r="AP1598" i="1" s="1"/>
  <c r="AJ1598" i="1"/>
  <c r="AI1598" i="1"/>
  <c r="AH1598" i="1"/>
  <c r="AG1598" i="1"/>
  <c r="AF1598" i="1"/>
  <c r="AE1598" i="1"/>
  <c r="Y1598" i="1"/>
  <c r="U1598" i="1"/>
  <c r="T1598" i="1"/>
  <c r="AO1597" i="1"/>
  <c r="AM1597" i="1"/>
  <c r="AN1597" i="1" s="1"/>
  <c r="AK1597" i="1"/>
  <c r="AP1597" i="1" s="1"/>
  <c r="AJ1597" i="1"/>
  <c r="AI1597" i="1"/>
  <c r="AH1597" i="1"/>
  <c r="AG1597" i="1"/>
  <c r="AF1597" i="1"/>
  <c r="AE1597" i="1"/>
  <c r="Y1597" i="1"/>
  <c r="U1597" i="1"/>
  <c r="T1597" i="1"/>
  <c r="AO1596" i="1"/>
  <c r="AM1596" i="1"/>
  <c r="AN1596" i="1" s="1"/>
  <c r="AK1596" i="1"/>
  <c r="AP1596" i="1" s="1"/>
  <c r="AJ1596" i="1"/>
  <c r="AI1596" i="1"/>
  <c r="AH1596" i="1"/>
  <c r="AG1596" i="1"/>
  <c r="AF1596" i="1"/>
  <c r="AE1596" i="1"/>
  <c r="Y1596" i="1"/>
  <c r="U1596" i="1"/>
  <c r="T1596" i="1"/>
  <c r="AO1595" i="1"/>
  <c r="AM1595" i="1"/>
  <c r="AN1595" i="1" s="1"/>
  <c r="AK1595" i="1"/>
  <c r="AP1595" i="1" s="1"/>
  <c r="AJ1595" i="1"/>
  <c r="AI1595" i="1"/>
  <c r="AH1595" i="1"/>
  <c r="AG1595" i="1"/>
  <c r="AF1595" i="1"/>
  <c r="AE1595" i="1"/>
  <c r="Y1595" i="1"/>
  <c r="U1595" i="1"/>
  <c r="T1595" i="1"/>
  <c r="AO1594" i="1"/>
  <c r="AM1594" i="1"/>
  <c r="AN1594" i="1" s="1"/>
  <c r="AK1594" i="1"/>
  <c r="AP1594" i="1" s="1"/>
  <c r="AJ1594" i="1"/>
  <c r="AI1594" i="1"/>
  <c r="AH1594" i="1"/>
  <c r="AG1594" i="1"/>
  <c r="AF1594" i="1"/>
  <c r="AE1594" i="1"/>
  <c r="Y1594" i="1"/>
  <c r="U1594" i="1"/>
  <c r="T1594" i="1"/>
  <c r="AO1593" i="1"/>
  <c r="AM1593" i="1"/>
  <c r="AN1593" i="1" s="1"/>
  <c r="AK1593" i="1"/>
  <c r="AP1593" i="1" s="1"/>
  <c r="AJ1593" i="1"/>
  <c r="AI1593" i="1"/>
  <c r="AH1593" i="1"/>
  <c r="AG1593" i="1"/>
  <c r="AF1593" i="1"/>
  <c r="AE1593" i="1"/>
  <c r="Y1593" i="1"/>
  <c r="U1593" i="1"/>
  <c r="T1593" i="1"/>
  <c r="AO1592" i="1"/>
  <c r="AM1592" i="1"/>
  <c r="AN1592" i="1" s="1"/>
  <c r="AK1592" i="1"/>
  <c r="AP1592" i="1" s="1"/>
  <c r="AJ1592" i="1"/>
  <c r="AI1592" i="1"/>
  <c r="AH1592" i="1"/>
  <c r="AG1592" i="1"/>
  <c r="AF1592" i="1"/>
  <c r="AE1592" i="1"/>
  <c r="Y1592" i="1"/>
  <c r="U1592" i="1"/>
  <c r="T1592" i="1"/>
  <c r="AO1591" i="1"/>
  <c r="AM1591" i="1"/>
  <c r="AN1591" i="1" s="1"/>
  <c r="AK1591" i="1"/>
  <c r="AP1591" i="1" s="1"/>
  <c r="AJ1591" i="1"/>
  <c r="AI1591" i="1"/>
  <c r="AH1591" i="1"/>
  <c r="AG1591" i="1"/>
  <c r="AF1591" i="1"/>
  <c r="AE1591" i="1"/>
  <c r="Y1591" i="1"/>
  <c r="U1591" i="1"/>
  <c r="T1591" i="1"/>
  <c r="AO1590" i="1"/>
  <c r="AM1590" i="1"/>
  <c r="AN1590" i="1" s="1"/>
  <c r="AK1590" i="1"/>
  <c r="AP1590" i="1" s="1"/>
  <c r="AJ1590" i="1"/>
  <c r="AI1590" i="1"/>
  <c r="AH1590" i="1"/>
  <c r="AG1590" i="1"/>
  <c r="AF1590" i="1"/>
  <c r="AE1590" i="1"/>
  <c r="Y1590" i="1"/>
  <c r="U1590" i="1"/>
  <c r="T1590" i="1"/>
  <c r="AO1589" i="1"/>
  <c r="AM1589" i="1"/>
  <c r="AN1589" i="1" s="1"/>
  <c r="AK1589" i="1"/>
  <c r="AP1589" i="1" s="1"/>
  <c r="AJ1589" i="1"/>
  <c r="AI1589" i="1"/>
  <c r="AH1589" i="1"/>
  <c r="AG1589" i="1"/>
  <c r="AF1589" i="1"/>
  <c r="AE1589" i="1"/>
  <c r="Y1589" i="1"/>
  <c r="U1589" i="1"/>
  <c r="T1589" i="1"/>
  <c r="AO1588" i="1"/>
  <c r="AM1588" i="1"/>
  <c r="AN1588" i="1" s="1"/>
  <c r="AK1588" i="1"/>
  <c r="AP1588" i="1" s="1"/>
  <c r="AJ1588" i="1"/>
  <c r="AI1588" i="1"/>
  <c r="AH1588" i="1"/>
  <c r="AG1588" i="1"/>
  <c r="AF1588" i="1"/>
  <c r="AE1588" i="1"/>
  <c r="Y1588" i="1"/>
  <c r="U1588" i="1"/>
  <c r="T1588" i="1"/>
  <c r="AO1587" i="1"/>
  <c r="AM1587" i="1"/>
  <c r="AN1587" i="1" s="1"/>
  <c r="AK1587" i="1"/>
  <c r="AP1587" i="1" s="1"/>
  <c r="AJ1587" i="1"/>
  <c r="AI1587" i="1"/>
  <c r="AH1587" i="1"/>
  <c r="AG1587" i="1"/>
  <c r="AF1587" i="1"/>
  <c r="AE1587" i="1"/>
  <c r="Y1587" i="1"/>
  <c r="U1587" i="1"/>
  <c r="T1587" i="1"/>
  <c r="AO1586" i="1"/>
  <c r="AM1586" i="1"/>
  <c r="AN1586" i="1" s="1"/>
  <c r="AK1586" i="1"/>
  <c r="AP1586" i="1" s="1"/>
  <c r="AJ1586" i="1"/>
  <c r="AI1586" i="1"/>
  <c r="AH1586" i="1"/>
  <c r="AG1586" i="1"/>
  <c r="AF1586" i="1"/>
  <c r="AE1586" i="1"/>
  <c r="Y1586" i="1"/>
  <c r="U1586" i="1"/>
  <c r="T1586" i="1"/>
  <c r="AO1585" i="1"/>
  <c r="AM1585" i="1"/>
  <c r="AN1585" i="1" s="1"/>
  <c r="AK1585" i="1"/>
  <c r="AP1585" i="1" s="1"/>
  <c r="AJ1585" i="1"/>
  <c r="AI1585" i="1"/>
  <c r="AH1585" i="1"/>
  <c r="AG1585" i="1"/>
  <c r="AF1585" i="1"/>
  <c r="AE1585" i="1"/>
  <c r="Y1585" i="1"/>
  <c r="U1585" i="1"/>
  <c r="T1585" i="1"/>
  <c r="AO1584" i="1"/>
  <c r="AM1584" i="1"/>
  <c r="AN1584" i="1" s="1"/>
  <c r="AK1584" i="1"/>
  <c r="AP1584" i="1" s="1"/>
  <c r="AJ1584" i="1"/>
  <c r="AI1584" i="1"/>
  <c r="AH1584" i="1"/>
  <c r="AG1584" i="1"/>
  <c r="AF1584" i="1"/>
  <c r="AE1584" i="1"/>
  <c r="Y1584" i="1"/>
  <c r="U1584" i="1"/>
  <c r="T1584" i="1"/>
  <c r="AO1583" i="1"/>
  <c r="AM1583" i="1"/>
  <c r="AN1583" i="1" s="1"/>
  <c r="AK1583" i="1"/>
  <c r="AP1583" i="1" s="1"/>
  <c r="AJ1583" i="1"/>
  <c r="AI1583" i="1"/>
  <c r="AH1583" i="1"/>
  <c r="AG1583" i="1"/>
  <c r="AF1583" i="1"/>
  <c r="AE1583" i="1"/>
  <c r="Y1583" i="1"/>
  <c r="U1583" i="1"/>
  <c r="T1583" i="1"/>
  <c r="AO1582" i="1"/>
  <c r="AM1582" i="1"/>
  <c r="AN1582" i="1" s="1"/>
  <c r="AK1582" i="1"/>
  <c r="AP1582" i="1" s="1"/>
  <c r="AJ1582" i="1"/>
  <c r="AI1582" i="1"/>
  <c r="AH1582" i="1"/>
  <c r="AG1582" i="1"/>
  <c r="AF1582" i="1"/>
  <c r="AE1582" i="1"/>
  <c r="Y1582" i="1"/>
  <c r="U1582" i="1"/>
  <c r="T1582" i="1"/>
  <c r="AO1581" i="1"/>
  <c r="AM1581" i="1"/>
  <c r="AN1581" i="1" s="1"/>
  <c r="AK1581" i="1"/>
  <c r="AP1581" i="1" s="1"/>
  <c r="AJ1581" i="1"/>
  <c r="AI1581" i="1"/>
  <c r="AH1581" i="1"/>
  <c r="AG1581" i="1"/>
  <c r="AF1581" i="1"/>
  <c r="AE1581" i="1"/>
  <c r="Y1581" i="1"/>
  <c r="U1581" i="1"/>
  <c r="T1581" i="1"/>
  <c r="AO1580" i="1"/>
  <c r="AM1580" i="1"/>
  <c r="AN1580" i="1" s="1"/>
  <c r="AK1580" i="1"/>
  <c r="AP1580" i="1" s="1"/>
  <c r="AJ1580" i="1"/>
  <c r="AI1580" i="1"/>
  <c r="AH1580" i="1"/>
  <c r="AG1580" i="1"/>
  <c r="AF1580" i="1"/>
  <c r="AE1580" i="1"/>
  <c r="Y1580" i="1"/>
  <c r="U1580" i="1"/>
  <c r="T1580" i="1"/>
  <c r="AO1579" i="1"/>
  <c r="AM1579" i="1"/>
  <c r="AN1579" i="1" s="1"/>
  <c r="AK1579" i="1"/>
  <c r="AP1579" i="1" s="1"/>
  <c r="AJ1579" i="1"/>
  <c r="AI1579" i="1"/>
  <c r="AH1579" i="1"/>
  <c r="AG1579" i="1"/>
  <c r="AF1579" i="1"/>
  <c r="AE1579" i="1"/>
  <c r="Y1579" i="1"/>
  <c r="U1579" i="1"/>
  <c r="T1579" i="1"/>
  <c r="AO1578" i="1"/>
  <c r="AM1578" i="1"/>
  <c r="AN1578" i="1" s="1"/>
  <c r="AK1578" i="1"/>
  <c r="AP1578" i="1" s="1"/>
  <c r="AJ1578" i="1"/>
  <c r="AI1578" i="1"/>
  <c r="AH1578" i="1"/>
  <c r="AG1578" i="1"/>
  <c r="AF1578" i="1"/>
  <c r="AE1578" i="1"/>
  <c r="Y1578" i="1"/>
  <c r="U1578" i="1"/>
  <c r="T1578" i="1"/>
  <c r="AO1577" i="1"/>
  <c r="AM1577" i="1"/>
  <c r="AN1577" i="1" s="1"/>
  <c r="AK1577" i="1"/>
  <c r="AP1577" i="1" s="1"/>
  <c r="AJ1577" i="1"/>
  <c r="AI1577" i="1"/>
  <c r="AH1577" i="1"/>
  <c r="AG1577" i="1"/>
  <c r="AF1577" i="1"/>
  <c r="AE1577" i="1"/>
  <c r="Y1577" i="1"/>
  <c r="U1577" i="1"/>
  <c r="T1577" i="1"/>
  <c r="AO1576" i="1"/>
  <c r="AM1576" i="1"/>
  <c r="AN1576" i="1" s="1"/>
  <c r="AK1576" i="1"/>
  <c r="AP1576" i="1" s="1"/>
  <c r="AJ1576" i="1"/>
  <c r="AI1576" i="1"/>
  <c r="AH1576" i="1"/>
  <c r="AG1576" i="1"/>
  <c r="AF1576" i="1"/>
  <c r="AE1576" i="1"/>
  <c r="Y1576" i="1"/>
  <c r="U1576" i="1"/>
  <c r="T1576" i="1"/>
  <c r="AO1575" i="1"/>
  <c r="AM1575" i="1"/>
  <c r="AN1575" i="1" s="1"/>
  <c r="AK1575" i="1"/>
  <c r="AP1575" i="1" s="1"/>
  <c r="AJ1575" i="1"/>
  <c r="AI1575" i="1"/>
  <c r="AH1575" i="1"/>
  <c r="AG1575" i="1"/>
  <c r="AF1575" i="1"/>
  <c r="AE1575" i="1"/>
  <c r="Y1575" i="1"/>
  <c r="U1575" i="1"/>
  <c r="T1575" i="1"/>
  <c r="AO1574" i="1"/>
  <c r="AM1574" i="1"/>
  <c r="AN1574" i="1" s="1"/>
  <c r="AK1574" i="1"/>
  <c r="AP1574" i="1" s="1"/>
  <c r="AJ1574" i="1"/>
  <c r="AI1574" i="1"/>
  <c r="AH1574" i="1"/>
  <c r="AG1574" i="1"/>
  <c r="AF1574" i="1"/>
  <c r="AE1574" i="1"/>
  <c r="Y1574" i="1"/>
  <c r="U1574" i="1"/>
  <c r="T1574" i="1"/>
  <c r="AO1573" i="1"/>
  <c r="AM1573" i="1"/>
  <c r="AN1573" i="1" s="1"/>
  <c r="AK1573" i="1"/>
  <c r="AP1573" i="1" s="1"/>
  <c r="AJ1573" i="1"/>
  <c r="AI1573" i="1"/>
  <c r="AH1573" i="1"/>
  <c r="AG1573" i="1"/>
  <c r="AF1573" i="1"/>
  <c r="AE1573" i="1"/>
  <c r="Y1573" i="1"/>
  <c r="U1573" i="1"/>
  <c r="T1573" i="1"/>
  <c r="AO1572" i="1"/>
  <c r="AM1572" i="1"/>
  <c r="AN1572" i="1" s="1"/>
  <c r="AK1572" i="1"/>
  <c r="AP1572" i="1" s="1"/>
  <c r="AJ1572" i="1"/>
  <c r="AI1572" i="1"/>
  <c r="AH1572" i="1"/>
  <c r="AG1572" i="1"/>
  <c r="AF1572" i="1"/>
  <c r="AE1572" i="1"/>
  <c r="Y1572" i="1"/>
  <c r="U1572" i="1"/>
  <c r="T1572" i="1"/>
  <c r="AO1571" i="1"/>
  <c r="AM1571" i="1"/>
  <c r="AN1571" i="1" s="1"/>
  <c r="AK1571" i="1"/>
  <c r="AP1571" i="1" s="1"/>
  <c r="AJ1571" i="1"/>
  <c r="AI1571" i="1"/>
  <c r="AH1571" i="1"/>
  <c r="AG1571" i="1"/>
  <c r="AF1571" i="1"/>
  <c r="AE1571" i="1"/>
  <c r="Y1571" i="1"/>
  <c r="U1571" i="1"/>
  <c r="T1571" i="1"/>
  <c r="AO1570" i="1"/>
  <c r="AM1570" i="1"/>
  <c r="AN1570" i="1" s="1"/>
  <c r="AK1570" i="1"/>
  <c r="AP1570" i="1" s="1"/>
  <c r="AJ1570" i="1"/>
  <c r="AI1570" i="1"/>
  <c r="AH1570" i="1"/>
  <c r="AG1570" i="1"/>
  <c r="AF1570" i="1"/>
  <c r="AE1570" i="1"/>
  <c r="Y1570" i="1"/>
  <c r="U1570" i="1"/>
  <c r="T1570" i="1"/>
  <c r="AO1569" i="1"/>
  <c r="AM1569" i="1"/>
  <c r="AN1569" i="1" s="1"/>
  <c r="AK1569" i="1"/>
  <c r="AP1569" i="1" s="1"/>
  <c r="AJ1569" i="1"/>
  <c r="AI1569" i="1"/>
  <c r="AH1569" i="1"/>
  <c r="AG1569" i="1"/>
  <c r="AF1569" i="1"/>
  <c r="AE1569" i="1"/>
  <c r="Y1569" i="1"/>
  <c r="U1569" i="1"/>
  <c r="T1569" i="1"/>
  <c r="AO1568" i="1"/>
  <c r="AM1568" i="1"/>
  <c r="AN1568" i="1" s="1"/>
  <c r="AK1568" i="1"/>
  <c r="AP1568" i="1" s="1"/>
  <c r="AJ1568" i="1"/>
  <c r="AI1568" i="1"/>
  <c r="AH1568" i="1"/>
  <c r="AG1568" i="1"/>
  <c r="AF1568" i="1"/>
  <c r="AE1568" i="1"/>
  <c r="Y1568" i="1"/>
  <c r="U1568" i="1"/>
  <c r="T1568" i="1"/>
  <c r="AO1567" i="1"/>
  <c r="AM1567" i="1"/>
  <c r="AN1567" i="1" s="1"/>
  <c r="AK1567" i="1"/>
  <c r="AP1567" i="1" s="1"/>
  <c r="AJ1567" i="1"/>
  <c r="AI1567" i="1"/>
  <c r="AH1567" i="1"/>
  <c r="AG1567" i="1"/>
  <c r="AF1567" i="1"/>
  <c r="AE1567" i="1"/>
  <c r="Y1567" i="1"/>
  <c r="U1567" i="1"/>
  <c r="T1567" i="1"/>
  <c r="AO1566" i="1"/>
  <c r="AM1566" i="1"/>
  <c r="AN1566" i="1" s="1"/>
  <c r="AK1566" i="1"/>
  <c r="AP1566" i="1" s="1"/>
  <c r="AJ1566" i="1"/>
  <c r="AI1566" i="1"/>
  <c r="AH1566" i="1"/>
  <c r="AG1566" i="1"/>
  <c r="AF1566" i="1"/>
  <c r="AE1566" i="1"/>
  <c r="Y1566" i="1"/>
  <c r="U1566" i="1"/>
  <c r="T1566" i="1"/>
  <c r="AO1565" i="1"/>
  <c r="AM1565" i="1"/>
  <c r="AN1565" i="1" s="1"/>
  <c r="AK1565" i="1"/>
  <c r="AP1565" i="1" s="1"/>
  <c r="AJ1565" i="1"/>
  <c r="AI1565" i="1"/>
  <c r="AH1565" i="1"/>
  <c r="AG1565" i="1"/>
  <c r="AF1565" i="1"/>
  <c r="AE1565" i="1"/>
  <c r="Y1565" i="1"/>
  <c r="U1565" i="1"/>
  <c r="T1565" i="1"/>
  <c r="AO1564" i="1"/>
  <c r="AM1564" i="1"/>
  <c r="AN1564" i="1" s="1"/>
  <c r="AK1564" i="1"/>
  <c r="AP1564" i="1" s="1"/>
  <c r="AJ1564" i="1"/>
  <c r="AI1564" i="1"/>
  <c r="AH1564" i="1"/>
  <c r="AG1564" i="1"/>
  <c r="AF1564" i="1"/>
  <c r="AE1564" i="1"/>
  <c r="Y1564" i="1"/>
  <c r="U1564" i="1"/>
  <c r="T1564" i="1"/>
  <c r="AO1563" i="1"/>
  <c r="AM1563" i="1"/>
  <c r="AN1563" i="1" s="1"/>
  <c r="AK1563" i="1"/>
  <c r="AP1563" i="1" s="1"/>
  <c r="AJ1563" i="1"/>
  <c r="AI1563" i="1"/>
  <c r="AH1563" i="1"/>
  <c r="AG1563" i="1"/>
  <c r="AF1563" i="1"/>
  <c r="AE1563" i="1"/>
  <c r="Y1563" i="1"/>
  <c r="U1563" i="1"/>
  <c r="T1563" i="1"/>
  <c r="AO1562" i="1"/>
  <c r="AM1562" i="1"/>
  <c r="AN1562" i="1" s="1"/>
  <c r="AK1562" i="1"/>
  <c r="AP1562" i="1" s="1"/>
  <c r="AJ1562" i="1"/>
  <c r="AI1562" i="1"/>
  <c r="AH1562" i="1"/>
  <c r="AG1562" i="1"/>
  <c r="AF1562" i="1"/>
  <c r="AE1562" i="1"/>
  <c r="Y1562" i="1"/>
  <c r="U1562" i="1"/>
  <c r="T1562" i="1"/>
  <c r="AO1561" i="1"/>
  <c r="AM1561" i="1"/>
  <c r="AN1561" i="1" s="1"/>
  <c r="AK1561" i="1"/>
  <c r="AP1561" i="1" s="1"/>
  <c r="AJ1561" i="1"/>
  <c r="AI1561" i="1"/>
  <c r="AH1561" i="1"/>
  <c r="AG1561" i="1"/>
  <c r="AF1561" i="1"/>
  <c r="AE1561" i="1"/>
  <c r="Y1561" i="1"/>
  <c r="U1561" i="1"/>
  <c r="T1561" i="1"/>
  <c r="AO1560" i="1"/>
  <c r="AM1560" i="1"/>
  <c r="AN1560" i="1" s="1"/>
  <c r="AK1560" i="1"/>
  <c r="AP1560" i="1" s="1"/>
  <c r="AJ1560" i="1"/>
  <c r="AI1560" i="1"/>
  <c r="AH1560" i="1"/>
  <c r="AG1560" i="1"/>
  <c r="AF1560" i="1"/>
  <c r="AE1560" i="1"/>
  <c r="Y1560" i="1"/>
  <c r="U1560" i="1"/>
  <c r="T1560" i="1"/>
  <c r="AO1559" i="1"/>
  <c r="AM1559" i="1"/>
  <c r="AN1559" i="1" s="1"/>
  <c r="AK1559" i="1"/>
  <c r="AP1559" i="1" s="1"/>
  <c r="AJ1559" i="1"/>
  <c r="AI1559" i="1"/>
  <c r="AH1559" i="1"/>
  <c r="AG1559" i="1"/>
  <c r="AF1559" i="1"/>
  <c r="AE1559" i="1"/>
  <c r="Y1559" i="1"/>
  <c r="U1559" i="1"/>
  <c r="T1559" i="1"/>
  <c r="AO1558" i="1"/>
  <c r="AM1558" i="1"/>
  <c r="AN1558" i="1" s="1"/>
  <c r="AK1558" i="1"/>
  <c r="AP1558" i="1" s="1"/>
  <c r="AJ1558" i="1"/>
  <c r="AI1558" i="1"/>
  <c r="AH1558" i="1"/>
  <c r="AG1558" i="1"/>
  <c r="AF1558" i="1"/>
  <c r="AE1558" i="1"/>
  <c r="Y1558" i="1"/>
  <c r="U1558" i="1"/>
  <c r="T1558" i="1"/>
  <c r="AO1557" i="1"/>
  <c r="AM1557" i="1"/>
  <c r="AN1557" i="1" s="1"/>
  <c r="AK1557" i="1"/>
  <c r="AP1557" i="1" s="1"/>
  <c r="AJ1557" i="1"/>
  <c r="AI1557" i="1"/>
  <c r="AH1557" i="1"/>
  <c r="AG1557" i="1"/>
  <c r="AF1557" i="1"/>
  <c r="AE1557" i="1"/>
  <c r="Y1557" i="1"/>
  <c r="U1557" i="1"/>
  <c r="T1557" i="1"/>
  <c r="AO1556" i="1"/>
  <c r="AM1556" i="1"/>
  <c r="AN1556" i="1" s="1"/>
  <c r="AK1556" i="1"/>
  <c r="AP1556" i="1" s="1"/>
  <c r="AJ1556" i="1"/>
  <c r="AI1556" i="1"/>
  <c r="AH1556" i="1"/>
  <c r="AG1556" i="1"/>
  <c r="AF1556" i="1"/>
  <c r="AE1556" i="1"/>
  <c r="Y1556" i="1"/>
  <c r="U1556" i="1"/>
  <c r="T1556" i="1"/>
  <c r="AO1555" i="1"/>
  <c r="AM1555" i="1"/>
  <c r="AN1555" i="1" s="1"/>
  <c r="AK1555" i="1"/>
  <c r="AP1555" i="1" s="1"/>
  <c r="AJ1555" i="1"/>
  <c r="AI1555" i="1"/>
  <c r="AH1555" i="1"/>
  <c r="AG1555" i="1"/>
  <c r="AF1555" i="1"/>
  <c r="AE1555" i="1"/>
  <c r="Y1555" i="1"/>
  <c r="U1555" i="1"/>
  <c r="T1555" i="1"/>
  <c r="AO1554" i="1"/>
  <c r="AM1554" i="1"/>
  <c r="AN1554" i="1" s="1"/>
  <c r="AK1554" i="1"/>
  <c r="AP1554" i="1" s="1"/>
  <c r="AJ1554" i="1"/>
  <c r="AI1554" i="1"/>
  <c r="AH1554" i="1"/>
  <c r="AG1554" i="1"/>
  <c r="AF1554" i="1"/>
  <c r="AE1554" i="1"/>
  <c r="Y1554" i="1"/>
  <c r="U1554" i="1"/>
  <c r="T1554" i="1"/>
  <c r="AO1553" i="1"/>
  <c r="AM1553" i="1"/>
  <c r="AN1553" i="1" s="1"/>
  <c r="AK1553" i="1"/>
  <c r="AP1553" i="1" s="1"/>
  <c r="AJ1553" i="1"/>
  <c r="AI1553" i="1"/>
  <c r="AH1553" i="1"/>
  <c r="AG1553" i="1"/>
  <c r="AF1553" i="1"/>
  <c r="AE1553" i="1"/>
  <c r="Y1553" i="1"/>
  <c r="U1553" i="1"/>
  <c r="T1553" i="1"/>
  <c r="AO1552" i="1"/>
  <c r="AM1552" i="1"/>
  <c r="AN1552" i="1" s="1"/>
  <c r="AK1552" i="1"/>
  <c r="AP1552" i="1" s="1"/>
  <c r="AJ1552" i="1"/>
  <c r="AI1552" i="1"/>
  <c r="AH1552" i="1"/>
  <c r="AG1552" i="1"/>
  <c r="AF1552" i="1"/>
  <c r="AE1552" i="1"/>
  <c r="Y1552" i="1"/>
  <c r="U1552" i="1"/>
  <c r="T1552" i="1"/>
  <c r="AO1551" i="1"/>
  <c r="AM1551" i="1"/>
  <c r="AN1551" i="1" s="1"/>
  <c r="AK1551" i="1"/>
  <c r="AP1551" i="1" s="1"/>
  <c r="AJ1551" i="1"/>
  <c r="AI1551" i="1"/>
  <c r="AH1551" i="1"/>
  <c r="AG1551" i="1"/>
  <c r="AF1551" i="1"/>
  <c r="AE1551" i="1"/>
  <c r="Y1551" i="1"/>
  <c r="U1551" i="1"/>
  <c r="T1551" i="1"/>
  <c r="AO1550" i="1"/>
  <c r="AM1550" i="1"/>
  <c r="AN1550" i="1" s="1"/>
  <c r="AK1550" i="1"/>
  <c r="AP1550" i="1" s="1"/>
  <c r="AJ1550" i="1"/>
  <c r="AI1550" i="1"/>
  <c r="AH1550" i="1"/>
  <c r="AG1550" i="1"/>
  <c r="AF1550" i="1"/>
  <c r="AE1550" i="1"/>
  <c r="Y1550" i="1"/>
  <c r="U1550" i="1"/>
  <c r="T1550" i="1"/>
  <c r="AO1549" i="1"/>
  <c r="AM1549" i="1"/>
  <c r="AN1549" i="1" s="1"/>
  <c r="AK1549" i="1"/>
  <c r="AP1549" i="1" s="1"/>
  <c r="AJ1549" i="1"/>
  <c r="AI1549" i="1"/>
  <c r="AH1549" i="1"/>
  <c r="AG1549" i="1"/>
  <c r="AF1549" i="1"/>
  <c r="AE1549" i="1"/>
  <c r="Y1549" i="1"/>
  <c r="U1549" i="1"/>
  <c r="T1549" i="1"/>
  <c r="AO1548" i="1"/>
  <c r="AM1548" i="1"/>
  <c r="AN1548" i="1" s="1"/>
  <c r="AK1548" i="1"/>
  <c r="AP1548" i="1" s="1"/>
  <c r="AJ1548" i="1"/>
  <c r="AI1548" i="1"/>
  <c r="AH1548" i="1"/>
  <c r="AG1548" i="1"/>
  <c r="AF1548" i="1"/>
  <c r="AE1548" i="1"/>
  <c r="Y1548" i="1"/>
  <c r="U1548" i="1"/>
  <c r="T1548" i="1"/>
  <c r="AO1547" i="1"/>
  <c r="AM1547" i="1"/>
  <c r="AN1547" i="1" s="1"/>
  <c r="AK1547" i="1"/>
  <c r="AP1547" i="1" s="1"/>
  <c r="AJ1547" i="1"/>
  <c r="AI1547" i="1"/>
  <c r="AH1547" i="1"/>
  <c r="AG1547" i="1"/>
  <c r="AF1547" i="1"/>
  <c r="AE1547" i="1"/>
  <c r="Y1547" i="1"/>
  <c r="U1547" i="1"/>
  <c r="T1547" i="1"/>
  <c r="AO1546" i="1"/>
  <c r="AM1546" i="1"/>
  <c r="AN1546" i="1" s="1"/>
  <c r="AK1546" i="1"/>
  <c r="AP1546" i="1" s="1"/>
  <c r="AJ1546" i="1"/>
  <c r="AI1546" i="1"/>
  <c r="AH1546" i="1"/>
  <c r="AG1546" i="1"/>
  <c r="AF1546" i="1"/>
  <c r="AE1546" i="1"/>
  <c r="Y1546" i="1"/>
  <c r="U1546" i="1"/>
  <c r="T1546" i="1"/>
  <c r="AO1545" i="1"/>
  <c r="AM1545" i="1"/>
  <c r="AN1545" i="1" s="1"/>
  <c r="AK1545" i="1"/>
  <c r="AP1545" i="1" s="1"/>
  <c r="AJ1545" i="1"/>
  <c r="AI1545" i="1"/>
  <c r="AH1545" i="1"/>
  <c r="AG1545" i="1"/>
  <c r="AF1545" i="1"/>
  <c r="AE1545" i="1"/>
  <c r="Y1545" i="1"/>
  <c r="U1545" i="1"/>
  <c r="T1545" i="1"/>
  <c r="AO1544" i="1"/>
  <c r="AM1544" i="1"/>
  <c r="AN1544" i="1" s="1"/>
  <c r="AK1544" i="1"/>
  <c r="AP1544" i="1" s="1"/>
  <c r="AJ1544" i="1"/>
  <c r="AI1544" i="1"/>
  <c r="AH1544" i="1"/>
  <c r="AG1544" i="1"/>
  <c r="AF1544" i="1"/>
  <c r="AE1544" i="1"/>
  <c r="Y1544" i="1"/>
  <c r="U1544" i="1"/>
  <c r="T1544" i="1"/>
  <c r="AO1543" i="1"/>
  <c r="AM1543" i="1"/>
  <c r="AN1543" i="1" s="1"/>
  <c r="AK1543" i="1"/>
  <c r="AP1543" i="1" s="1"/>
  <c r="AJ1543" i="1"/>
  <c r="AI1543" i="1"/>
  <c r="AH1543" i="1"/>
  <c r="AG1543" i="1"/>
  <c r="AF1543" i="1"/>
  <c r="AE1543" i="1"/>
  <c r="Y1543" i="1"/>
  <c r="U1543" i="1"/>
  <c r="T1543" i="1"/>
  <c r="AO1542" i="1"/>
  <c r="AM1542" i="1"/>
  <c r="AN1542" i="1" s="1"/>
  <c r="AK1542" i="1"/>
  <c r="AP1542" i="1" s="1"/>
  <c r="AJ1542" i="1"/>
  <c r="AI1542" i="1"/>
  <c r="AH1542" i="1"/>
  <c r="AG1542" i="1"/>
  <c r="AF1542" i="1"/>
  <c r="AE1542" i="1"/>
  <c r="Y1542" i="1"/>
  <c r="U1542" i="1"/>
  <c r="T1542" i="1"/>
  <c r="AO1541" i="1"/>
  <c r="AM1541" i="1"/>
  <c r="AN1541" i="1" s="1"/>
  <c r="AK1541" i="1"/>
  <c r="AP1541" i="1" s="1"/>
  <c r="AJ1541" i="1"/>
  <c r="AI1541" i="1"/>
  <c r="AH1541" i="1"/>
  <c r="AG1541" i="1"/>
  <c r="AF1541" i="1"/>
  <c r="AE1541" i="1"/>
  <c r="Y1541" i="1"/>
  <c r="U1541" i="1"/>
  <c r="T1541" i="1"/>
  <c r="AO1540" i="1"/>
  <c r="AM1540" i="1"/>
  <c r="AN1540" i="1" s="1"/>
  <c r="AK1540" i="1"/>
  <c r="AP1540" i="1" s="1"/>
  <c r="AJ1540" i="1"/>
  <c r="AI1540" i="1"/>
  <c r="AH1540" i="1"/>
  <c r="AG1540" i="1"/>
  <c r="AF1540" i="1"/>
  <c r="AE1540" i="1"/>
  <c r="Y1540" i="1"/>
  <c r="U1540" i="1"/>
  <c r="T1540" i="1"/>
  <c r="AO1539" i="1"/>
  <c r="AM1539" i="1"/>
  <c r="AN1539" i="1" s="1"/>
  <c r="AK1539" i="1"/>
  <c r="AP1539" i="1" s="1"/>
  <c r="AJ1539" i="1"/>
  <c r="AI1539" i="1"/>
  <c r="AH1539" i="1"/>
  <c r="AG1539" i="1"/>
  <c r="AF1539" i="1"/>
  <c r="AE1539" i="1"/>
  <c r="Y1539" i="1"/>
  <c r="U1539" i="1"/>
  <c r="T1539" i="1"/>
  <c r="AO1538" i="1"/>
  <c r="AM1538" i="1"/>
  <c r="AN1538" i="1" s="1"/>
  <c r="AK1538" i="1"/>
  <c r="AP1538" i="1" s="1"/>
  <c r="AJ1538" i="1"/>
  <c r="AI1538" i="1"/>
  <c r="AH1538" i="1"/>
  <c r="AG1538" i="1"/>
  <c r="AF1538" i="1"/>
  <c r="AE1538" i="1"/>
  <c r="Y1538" i="1"/>
  <c r="U1538" i="1"/>
  <c r="T1538" i="1"/>
  <c r="AO1537" i="1"/>
  <c r="AM1537" i="1"/>
  <c r="AN1537" i="1" s="1"/>
  <c r="AK1537" i="1"/>
  <c r="AP1537" i="1" s="1"/>
  <c r="AJ1537" i="1"/>
  <c r="AI1537" i="1"/>
  <c r="AH1537" i="1"/>
  <c r="AG1537" i="1"/>
  <c r="AF1537" i="1"/>
  <c r="AE1537" i="1"/>
  <c r="Y1537" i="1"/>
  <c r="U1537" i="1"/>
  <c r="T1537" i="1"/>
  <c r="AO1536" i="1"/>
  <c r="AM1536" i="1"/>
  <c r="AN1536" i="1" s="1"/>
  <c r="AK1536" i="1"/>
  <c r="AP1536" i="1" s="1"/>
  <c r="AJ1536" i="1"/>
  <c r="AI1536" i="1"/>
  <c r="AH1536" i="1"/>
  <c r="AG1536" i="1"/>
  <c r="AF1536" i="1"/>
  <c r="AE1536" i="1"/>
  <c r="Y1536" i="1"/>
  <c r="U1536" i="1"/>
  <c r="T1536" i="1"/>
  <c r="AO1535" i="1"/>
  <c r="AM1535" i="1"/>
  <c r="AN1535" i="1" s="1"/>
  <c r="AK1535" i="1"/>
  <c r="AP1535" i="1" s="1"/>
  <c r="AJ1535" i="1"/>
  <c r="AI1535" i="1"/>
  <c r="AH1535" i="1"/>
  <c r="AG1535" i="1"/>
  <c r="AF1535" i="1"/>
  <c r="AE1535" i="1"/>
  <c r="Y1535" i="1"/>
  <c r="U1535" i="1"/>
  <c r="T1535" i="1"/>
  <c r="AO1534" i="1"/>
  <c r="AM1534" i="1"/>
  <c r="AN1534" i="1" s="1"/>
  <c r="AK1534" i="1"/>
  <c r="AP1534" i="1" s="1"/>
  <c r="AJ1534" i="1"/>
  <c r="AI1534" i="1"/>
  <c r="AH1534" i="1"/>
  <c r="AG1534" i="1"/>
  <c r="AF1534" i="1"/>
  <c r="AE1534" i="1"/>
  <c r="Y1534" i="1"/>
  <c r="U1534" i="1"/>
  <c r="T1534" i="1"/>
  <c r="AO1533" i="1"/>
  <c r="AM1533" i="1"/>
  <c r="AN1533" i="1" s="1"/>
  <c r="AK1533" i="1"/>
  <c r="AP1533" i="1" s="1"/>
  <c r="AJ1533" i="1"/>
  <c r="AI1533" i="1"/>
  <c r="AH1533" i="1"/>
  <c r="AG1533" i="1"/>
  <c r="AF1533" i="1"/>
  <c r="AE1533" i="1"/>
  <c r="Y1533" i="1"/>
  <c r="U1533" i="1"/>
  <c r="T1533" i="1"/>
  <c r="AO1532" i="1"/>
  <c r="AM1532" i="1"/>
  <c r="AN1532" i="1" s="1"/>
  <c r="AK1532" i="1"/>
  <c r="AP1532" i="1" s="1"/>
  <c r="AJ1532" i="1"/>
  <c r="AI1532" i="1"/>
  <c r="AH1532" i="1"/>
  <c r="AG1532" i="1"/>
  <c r="AF1532" i="1"/>
  <c r="AE1532" i="1"/>
  <c r="Y1532" i="1"/>
  <c r="U1532" i="1"/>
  <c r="T1532" i="1"/>
  <c r="AO1531" i="1"/>
  <c r="AM1531" i="1"/>
  <c r="AN1531" i="1" s="1"/>
  <c r="AK1531" i="1"/>
  <c r="AP1531" i="1" s="1"/>
  <c r="AJ1531" i="1"/>
  <c r="AI1531" i="1"/>
  <c r="AH1531" i="1"/>
  <c r="AG1531" i="1"/>
  <c r="AF1531" i="1"/>
  <c r="AE1531" i="1"/>
  <c r="Y1531" i="1"/>
  <c r="U1531" i="1"/>
  <c r="T1531" i="1"/>
  <c r="AO1530" i="1"/>
  <c r="AM1530" i="1"/>
  <c r="AN1530" i="1" s="1"/>
  <c r="AK1530" i="1"/>
  <c r="AP1530" i="1" s="1"/>
  <c r="AJ1530" i="1"/>
  <c r="AI1530" i="1"/>
  <c r="AH1530" i="1"/>
  <c r="AG1530" i="1"/>
  <c r="AF1530" i="1"/>
  <c r="AE1530" i="1"/>
  <c r="Y1530" i="1"/>
  <c r="U1530" i="1"/>
  <c r="T1530" i="1"/>
  <c r="AO1529" i="1"/>
  <c r="AM1529" i="1"/>
  <c r="AN1529" i="1" s="1"/>
  <c r="AK1529" i="1"/>
  <c r="AP1529" i="1" s="1"/>
  <c r="AJ1529" i="1"/>
  <c r="AI1529" i="1"/>
  <c r="AH1529" i="1"/>
  <c r="AG1529" i="1"/>
  <c r="AF1529" i="1"/>
  <c r="AE1529" i="1"/>
  <c r="Y1529" i="1"/>
  <c r="U1529" i="1"/>
  <c r="T1529" i="1"/>
  <c r="AO1528" i="1"/>
  <c r="AM1528" i="1"/>
  <c r="AN1528" i="1" s="1"/>
  <c r="AK1528" i="1"/>
  <c r="AP1528" i="1" s="1"/>
  <c r="AJ1528" i="1"/>
  <c r="AI1528" i="1"/>
  <c r="AH1528" i="1"/>
  <c r="AG1528" i="1"/>
  <c r="AF1528" i="1"/>
  <c r="AE1528" i="1"/>
  <c r="Y1528" i="1"/>
  <c r="U1528" i="1"/>
  <c r="T1528" i="1"/>
  <c r="AO1527" i="1"/>
  <c r="AM1527" i="1"/>
  <c r="AN1527" i="1" s="1"/>
  <c r="AK1527" i="1"/>
  <c r="AP1527" i="1" s="1"/>
  <c r="AJ1527" i="1"/>
  <c r="AI1527" i="1"/>
  <c r="AH1527" i="1"/>
  <c r="AG1527" i="1"/>
  <c r="AF1527" i="1"/>
  <c r="AE1527" i="1"/>
  <c r="Y1527" i="1"/>
  <c r="U1527" i="1"/>
  <c r="T1527" i="1"/>
  <c r="AO1526" i="1"/>
  <c r="AM1526" i="1"/>
  <c r="AN1526" i="1" s="1"/>
  <c r="AK1526" i="1"/>
  <c r="AP1526" i="1" s="1"/>
  <c r="AJ1526" i="1"/>
  <c r="AI1526" i="1"/>
  <c r="AH1526" i="1"/>
  <c r="AG1526" i="1"/>
  <c r="AF1526" i="1"/>
  <c r="AE1526" i="1"/>
  <c r="Y1526" i="1"/>
  <c r="U1526" i="1"/>
  <c r="T1526" i="1"/>
  <c r="AO1525" i="1"/>
  <c r="AM1525" i="1"/>
  <c r="AN1525" i="1" s="1"/>
  <c r="AK1525" i="1"/>
  <c r="AP1525" i="1" s="1"/>
  <c r="AJ1525" i="1"/>
  <c r="AI1525" i="1"/>
  <c r="AH1525" i="1"/>
  <c r="AG1525" i="1"/>
  <c r="AF1525" i="1"/>
  <c r="AE1525" i="1"/>
  <c r="Y1525" i="1"/>
  <c r="U1525" i="1"/>
  <c r="T1525" i="1"/>
  <c r="AO1524" i="1"/>
  <c r="AM1524" i="1"/>
  <c r="AN1524" i="1" s="1"/>
  <c r="AK1524" i="1"/>
  <c r="AP1524" i="1" s="1"/>
  <c r="AJ1524" i="1"/>
  <c r="AI1524" i="1"/>
  <c r="AH1524" i="1"/>
  <c r="AG1524" i="1"/>
  <c r="AF1524" i="1"/>
  <c r="AE1524" i="1"/>
  <c r="Y1524" i="1"/>
  <c r="U1524" i="1"/>
  <c r="T1524" i="1"/>
  <c r="AO1523" i="1"/>
  <c r="AM1523" i="1"/>
  <c r="AN1523" i="1" s="1"/>
  <c r="AK1523" i="1"/>
  <c r="AP1523" i="1" s="1"/>
  <c r="AJ1523" i="1"/>
  <c r="AI1523" i="1"/>
  <c r="AH1523" i="1"/>
  <c r="AG1523" i="1"/>
  <c r="AF1523" i="1"/>
  <c r="AE1523" i="1"/>
  <c r="Y1523" i="1"/>
  <c r="U1523" i="1"/>
  <c r="T1523" i="1"/>
  <c r="AO1522" i="1"/>
  <c r="AM1522" i="1"/>
  <c r="AN1522" i="1" s="1"/>
  <c r="AK1522" i="1"/>
  <c r="AP1522" i="1" s="1"/>
  <c r="AJ1522" i="1"/>
  <c r="AI1522" i="1"/>
  <c r="AH1522" i="1"/>
  <c r="AG1522" i="1"/>
  <c r="AF1522" i="1"/>
  <c r="AE1522" i="1"/>
  <c r="Y1522" i="1"/>
  <c r="U1522" i="1"/>
  <c r="T1522" i="1"/>
  <c r="AO1521" i="1"/>
  <c r="AM1521" i="1"/>
  <c r="AN1521" i="1" s="1"/>
  <c r="AK1521" i="1"/>
  <c r="AP1521" i="1" s="1"/>
  <c r="AJ1521" i="1"/>
  <c r="AI1521" i="1"/>
  <c r="AH1521" i="1"/>
  <c r="AG1521" i="1"/>
  <c r="AF1521" i="1"/>
  <c r="AE1521" i="1"/>
  <c r="Y1521" i="1"/>
  <c r="U1521" i="1"/>
  <c r="T1521" i="1"/>
  <c r="AO1520" i="1"/>
  <c r="AM1520" i="1"/>
  <c r="AN1520" i="1" s="1"/>
  <c r="AK1520" i="1"/>
  <c r="AP1520" i="1" s="1"/>
  <c r="AJ1520" i="1"/>
  <c r="AI1520" i="1"/>
  <c r="AH1520" i="1"/>
  <c r="AG1520" i="1"/>
  <c r="AF1520" i="1"/>
  <c r="AE1520" i="1"/>
  <c r="Y1520" i="1"/>
  <c r="U1520" i="1"/>
  <c r="T1520" i="1"/>
  <c r="AO1519" i="1"/>
  <c r="AM1519" i="1"/>
  <c r="AN1519" i="1" s="1"/>
  <c r="AK1519" i="1"/>
  <c r="AP1519" i="1" s="1"/>
  <c r="AJ1519" i="1"/>
  <c r="AI1519" i="1"/>
  <c r="AH1519" i="1"/>
  <c r="AG1519" i="1"/>
  <c r="AF1519" i="1"/>
  <c r="AE1519" i="1"/>
  <c r="Y1519" i="1"/>
  <c r="U1519" i="1"/>
  <c r="T1519" i="1"/>
  <c r="AO1518" i="1"/>
  <c r="AM1518" i="1"/>
  <c r="AN1518" i="1" s="1"/>
  <c r="AK1518" i="1"/>
  <c r="AP1518" i="1" s="1"/>
  <c r="AJ1518" i="1"/>
  <c r="AI1518" i="1"/>
  <c r="AH1518" i="1"/>
  <c r="AG1518" i="1"/>
  <c r="AF1518" i="1"/>
  <c r="AE1518" i="1"/>
  <c r="Y1518" i="1"/>
  <c r="U1518" i="1"/>
  <c r="T1518" i="1"/>
  <c r="AO1517" i="1"/>
  <c r="AM1517" i="1"/>
  <c r="AN1517" i="1" s="1"/>
  <c r="AK1517" i="1"/>
  <c r="AP1517" i="1" s="1"/>
  <c r="AJ1517" i="1"/>
  <c r="AI1517" i="1"/>
  <c r="AH1517" i="1"/>
  <c r="AG1517" i="1"/>
  <c r="AF1517" i="1"/>
  <c r="AE1517" i="1"/>
  <c r="Y1517" i="1"/>
  <c r="U1517" i="1"/>
  <c r="T1517" i="1"/>
  <c r="AO1516" i="1"/>
  <c r="AM1516" i="1"/>
  <c r="AN1516" i="1" s="1"/>
  <c r="AK1516" i="1"/>
  <c r="AP1516" i="1" s="1"/>
  <c r="AJ1516" i="1"/>
  <c r="AI1516" i="1"/>
  <c r="AH1516" i="1"/>
  <c r="AG1516" i="1"/>
  <c r="AF1516" i="1"/>
  <c r="AE1516" i="1"/>
  <c r="Y1516" i="1"/>
  <c r="U1516" i="1"/>
  <c r="T1516" i="1"/>
  <c r="AO1515" i="1"/>
  <c r="AM1515" i="1"/>
  <c r="AN1515" i="1" s="1"/>
  <c r="AK1515" i="1"/>
  <c r="AP1515" i="1" s="1"/>
  <c r="AJ1515" i="1"/>
  <c r="AI1515" i="1"/>
  <c r="AH1515" i="1"/>
  <c r="AG1515" i="1"/>
  <c r="AF1515" i="1"/>
  <c r="AE1515" i="1"/>
  <c r="Y1515" i="1"/>
  <c r="U1515" i="1"/>
  <c r="T1515" i="1"/>
  <c r="AO1514" i="1"/>
  <c r="AM1514" i="1"/>
  <c r="AN1514" i="1" s="1"/>
  <c r="AK1514" i="1"/>
  <c r="AP1514" i="1" s="1"/>
  <c r="AJ1514" i="1"/>
  <c r="AI1514" i="1"/>
  <c r="AH1514" i="1"/>
  <c r="AG1514" i="1"/>
  <c r="AF1514" i="1"/>
  <c r="AE1514" i="1"/>
  <c r="Y1514" i="1"/>
  <c r="U1514" i="1"/>
  <c r="T1514" i="1"/>
  <c r="AO1513" i="1"/>
  <c r="AM1513" i="1"/>
  <c r="AN1513" i="1" s="1"/>
  <c r="AK1513" i="1"/>
  <c r="AP1513" i="1" s="1"/>
  <c r="AJ1513" i="1"/>
  <c r="AI1513" i="1"/>
  <c r="AH1513" i="1"/>
  <c r="AG1513" i="1"/>
  <c r="AF1513" i="1"/>
  <c r="AE1513" i="1"/>
  <c r="Y1513" i="1"/>
  <c r="U1513" i="1"/>
  <c r="T1513" i="1"/>
  <c r="AO1512" i="1"/>
  <c r="AM1512" i="1"/>
  <c r="AN1512" i="1" s="1"/>
  <c r="AK1512" i="1"/>
  <c r="AP1512" i="1" s="1"/>
  <c r="AJ1512" i="1"/>
  <c r="AI1512" i="1"/>
  <c r="AH1512" i="1"/>
  <c r="AG1512" i="1"/>
  <c r="AF1512" i="1"/>
  <c r="AE1512" i="1"/>
  <c r="Y1512" i="1"/>
  <c r="U1512" i="1"/>
  <c r="T1512" i="1"/>
  <c r="AO1511" i="1"/>
  <c r="AM1511" i="1"/>
  <c r="AN1511" i="1" s="1"/>
  <c r="AK1511" i="1"/>
  <c r="AP1511" i="1" s="1"/>
  <c r="AJ1511" i="1"/>
  <c r="AI1511" i="1"/>
  <c r="AH1511" i="1"/>
  <c r="AG1511" i="1"/>
  <c r="AF1511" i="1"/>
  <c r="AE1511" i="1"/>
  <c r="Y1511" i="1"/>
  <c r="U1511" i="1"/>
  <c r="T1511" i="1"/>
  <c r="AO1510" i="1"/>
  <c r="AM1510" i="1"/>
  <c r="AN1510" i="1" s="1"/>
  <c r="AK1510" i="1"/>
  <c r="AP1510" i="1" s="1"/>
  <c r="AJ1510" i="1"/>
  <c r="AI1510" i="1"/>
  <c r="AH1510" i="1"/>
  <c r="AG1510" i="1"/>
  <c r="AF1510" i="1"/>
  <c r="AE1510" i="1"/>
  <c r="Y1510" i="1"/>
  <c r="U1510" i="1"/>
  <c r="T1510" i="1"/>
  <c r="AO1509" i="1"/>
  <c r="AM1509" i="1"/>
  <c r="AN1509" i="1" s="1"/>
  <c r="AK1509" i="1"/>
  <c r="AP1509" i="1" s="1"/>
  <c r="AJ1509" i="1"/>
  <c r="AI1509" i="1"/>
  <c r="AH1509" i="1"/>
  <c r="AG1509" i="1"/>
  <c r="AF1509" i="1"/>
  <c r="AE1509" i="1"/>
  <c r="Y1509" i="1"/>
  <c r="U1509" i="1"/>
  <c r="T1509" i="1"/>
  <c r="AO1508" i="1"/>
  <c r="AM1508" i="1"/>
  <c r="AN1508" i="1" s="1"/>
  <c r="AK1508" i="1"/>
  <c r="AP1508" i="1" s="1"/>
  <c r="AJ1508" i="1"/>
  <c r="AI1508" i="1"/>
  <c r="AH1508" i="1"/>
  <c r="AG1508" i="1"/>
  <c r="AF1508" i="1"/>
  <c r="AE1508" i="1"/>
  <c r="Y1508" i="1"/>
  <c r="U1508" i="1"/>
  <c r="T1508" i="1"/>
  <c r="AO1507" i="1"/>
  <c r="AM1507" i="1"/>
  <c r="AN1507" i="1" s="1"/>
  <c r="AK1507" i="1"/>
  <c r="AP1507" i="1" s="1"/>
  <c r="AJ1507" i="1"/>
  <c r="AI1507" i="1"/>
  <c r="AH1507" i="1"/>
  <c r="AG1507" i="1"/>
  <c r="AF1507" i="1"/>
  <c r="AE1507" i="1"/>
  <c r="Y1507" i="1"/>
  <c r="U1507" i="1"/>
  <c r="T1507" i="1"/>
  <c r="AO1506" i="1"/>
  <c r="AM1506" i="1"/>
  <c r="AN1506" i="1" s="1"/>
  <c r="AK1506" i="1"/>
  <c r="AP1506" i="1" s="1"/>
  <c r="AJ1506" i="1"/>
  <c r="AI1506" i="1"/>
  <c r="AH1506" i="1"/>
  <c r="AG1506" i="1"/>
  <c r="AF1506" i="1"/>
  <c r="AE1506" i="1"/>
  <c r="Y1506" i="1"/>
  <c r="U1506" i="1"/>
  <c r="T1506" i="1"/>
  <c r="AO1505" i="1"/>
  <c r="AM1505" i="1"/>
  <c r="AN1505" i="1" s="1"/>
  <c r="AK1505" i="1"/>
  <c r="AP1505" i="1" s="1"/>
  <c r="AJ1505" i="1"/>
  <c r="AI1505" i="1"/>
  <c r="AH1505" i="1"/>
  <c r="AG1505" i="1"/>
  <c r="AF1505" i="1"/>
  <c r="AE1505" i="1"/>
  <c r="Y1505" i="1"/>
  <c r="U1505" i="1"/>
  <c r="T1505" i="1"/>
  <c r="AO1504" i="1"/>
  <c r="AM1504" i="1"/>
  <c r="AN1504" i="1" s="1"/>
  <c r="AK1504" i="1"/>
  <c r="AP1504" i="1" s="1"/>
  <c r="AJ1504" i="1"/>
  <c r="AI1504" i="1"/>
  <c r="AH1504" i="1"/>
  <c r="AG1504" i="1"/>
  <c r="AF1504" i="1"/>
  <c r="AE1504" i="1"/>
  <c r="Y1504" i="1"/>
  <c r="U1504" i="1"/>
  <c r="T1504" i="1"/>
  <c r="AO1503" i="1"/>
  <c r="AM1503" i="1"/>
  <c r="AN1503" i="1" s="1"/>
  <c r="AK1503" i="1"/>
  <c r="AP1503" i="1" s="1"/>
  <c r="AJ1503" i="1"/>
  <c r="AI1503" i="1"/>
  <c r="AH1503" i="1"/>
  <c r="AG1503" i="1"/>
  <c r="AF1503" i="1"/>
  <c r="AE1503" i="1"/>
  <c r="Y1503" i="1"/>
  <c r="U1503" i="1"/>
  <c r="T1503" i="1"/>
  <c r="AO1502" i="1"/>
  <c r="AM1502" i="1"/>
  <c r="AN1502" i="1" s="1"/>
  <c r="AK1502" i="1"/>
  <c r="AP1502" i="1" s="1"/>
  <c r="AJ1502" i="1"/>
  <c r="AI1502" i="1"/>
  <c r="AH1502" i="1"/>
  <c r="AG1502" i="1"/>
  <c r="AF1502" i="1"/>
  <c r="AE1502" i="1"/>
  <c r="Y1502" i="1"/>
  <c r="U1502" i="1"/>
  <c r="T1502" i="1"/>
  <c r="AO1501" i="1"/>
  <c r="AM1501" i="1"/>
  <c r="AN1501" i="1" s="1"/>
  <c r="AK1501" i="1"/>
  <c r="AP1501" i="1" s="1"/>
  <c r="AJ1501" i="1"/>
  <c r="AI1501" i="1"/>
  <c r="AH1501" i="1"/>
  <c r="AG1501" i="1"/>
  <c r="AF1501" i="1"/>
  <c r="AE1501" i="1"/>
  <c r="Y1501" i="1"/>
  <c r="U1501" i="1"/>
  <c r="T1501" i="1"/>
  <c r="AO1500" i="1"/>
  <c r="AM1500" i="1"/>
  <c r="AN1500" i="1" s="1"/>
  <c r="AK1500" i="1"/>
  <c r="AP1500" i="1" s="1"/>
  <c r="AJ1500" i="1"/>
  <c r="AI1500" i="1"/>
  <c r="AH1500" i="1"/>
  <c r="AG1500" i="1"/>
  <c r="AF1500" i="1"/>
  <c r="AE1500" i="1"/>
  <c r="Y1500" i="1"/>
  <c r="U1500" i="1"/>
  <c r="T1500" i="1"/>
  <c r="AO1499" i="1"/>
  <c r="AM1499" i="1"/>
  <c r="AN1499" i="1" s="1"/>
  <c r="AK1499" i="1"/>
  <c r="AP1499" i="1" s="1"/>
  <c r="AJ1499" i="1"/>
  <c r="AI1499" i="1"/>
  <c r="AH1499" i="1"/>
  <c r="AG1499" i="1"/>
  <c r="AF1499" i="1"/>
  <c r="AE1499" i="1"/>
  <c r="Y1499" i="1"/>
  <c r="U1499" i="1"/>
  <c r="T1499" i="1"/>
  <c r="AO1498" i="1"/>
  <c r="AM1498" i="1"/>
  <c r="AN1498" i="1" s="1"/>
  <c r="AK1498" i="1"/>
  <c r="AP1498" i="1" s="1"/>
  <c r="AJ1498" i="1"/>
  <c r="AI1498" i="1"/>
  <c r="AH1498" i="1"/>
  <c r="AG1498" i="1"/>
  <c r="AF1498" i="1"/>
  <c r="AE1498" i="1"/>
  <c r="Y1498" i="1"/>
  <c r="U1498" i="1"/>
  <c r="T1498" i="1"/>
  <c r="AO1497" i="1"/>
  <c r="AM1497" i="1"/>
  <c r="AN1497" i="1" s="1"/>
  <c r="AK1497" i="1"/>
  <c r="AP1497" i="1" s="1"/>
  <c r="AJ1497" i="1"/>
  <c r="AI1497" i="1"/>
  <c r="AH1497" i="1"/>
  <c r="AG1497" i="1"/>
  <c r="AF1497" i="1"/>
  <c r="AE1497" i="1"/>
  <c r="Y1497" i="1"/>
  <c r="U1497" i="1"/>
  <c r="T1497" i="1"/>
  <c r="AO1496" i="1"/>
  <c r="AM1496" i="1"/>
  <c r="AN1496" i="1" s="1"/>
  <c r="AK1496" i="1"/>
  <c r="AP1496" i="1" s="1"/>
  <c r="AJ1496" i="1"/>
  <c r="AI1496" i="1"/>
  <c r="AH1496" i="1"/>
  <c r="AG1496" i="1"/>
  <c r="AF1496" i="1"/>
  <c r="AE1496" i="1"/>
  <c r="Y1496" i="1"/>
  <c r="U1496" i="1"/>
  <c r="T1496" i="1"/>
  <c r="AO1495" i="1"/>
  <c r="AM1495" i="1"/>
  <c r="AN1495" i="1" s="1"/>
  <c r="AK1495" i="1"/>
  <c r="AP1495" i="1" s="1"/>
  <c r="AJ1495" i="1"/>
  <c r="AI1495" i="1"/>
  <c r="AH1495" i="1"/>
  <c r="AG1495" i="1"/>
  <c r="AF1495" i="1"/>
  <c r="AE1495" i="1"/>
  <c r="Y1495" i="1"/>
  <c r="U1495" i="1"/>
  <c r="T1495" i="1"/>
  <c r="AO1494" i="1"/>
  <c r="AM1494" i="1"/>
  <c r="AN1494" i="1" s="1"/>
  <c r="AK1494" i="1"/>
  <c r="AP1494" i="1" s="1"/>
  <c r="AJ1494" i="1"/>
  <c r="AI1494" i="1"/>
  <c r="AH1494" i="1"/>
  <c r="AG1494" i="1"/>
  <c r="AF1494" i="1"/>
  <c r="AE1494" i="1"/>
  <c r="Y1494" i="1"/>
  <c r="U1494" i="1"/>
  <c r="T1494" i="1"/>
  <c r="AO1493" i="1"/>
  <c r="AM1493" i="1"/>
  <c r="AN1493" i="1" s="1"/>
  <c r="AK1493" i="1"/>
  <c r="AP1493" i="1" s="1"/>
  <c r="AJ1493" i="1"/>
  <c r="AI1493" i="1"/>
  <c r="AH1493" i="1"/>
  <c r="AG1493" i="1"/>
  <c r="AF1493" i="1"/>
  <c r="AE1493" i="1"/>
  <c r="Y1493" i="1"/>
  <c r="U1493" i="1"/>
  <c r="T1493" i="1"/>
  <c r="AO1492" i="1"/>
  <c r="AM1492" i="1"/>
  <c r="AN1492" i="1" s="1"/>
  <c r="AK1492" i="1"/>
  <c r="AP1492" i="1" s="1"/>
  <c r="AJ1492" i="1"/>
  <c r="AI1492" i="1"/>
  <c r="AH1492" i="1"/>
  <c r="AG1492" i="1"/>
  <c r="AF1492" i="1"/>
  <c r="AE1492" i="1"/>
  <c r="Y1492" i="1"/>
  <c r="U1492" i="1"/>
  <c r="T1492" i="1"/>
  <c r="AO1491" i="1"/>
  <c r="AM1491" i="1"/>
  <c r="AN1491" i="1" s="1"/>
  <c r="AK1491" i="1"/>
  <c r="AP1491" i="1" s="1"/>
  <c r="AJ1491" i="1"/>
  <c r="AI1491" i="1"/>
  <c r="AH1491" i="1"/>
  <c r="AG1491" i="1"/>
  <c r="AF1491" i="1"/>
  <c r="AE1491" i="1"/>
  <c r="Y1491" i="1"/>
  <c r="U1491" i="1"/>
  <c r="T1491" i="1"/>
  <c r="AO1490" i="1"/>
  <c r="AM1490" i="1"/>
  <c r="AN1490" i="1" s="1"/>
  <c r="AK1490" i="1"/>
  <c r="AP1490" i="1" s="1"/>
  <c r="AJ1490" i="1"/>
  <c r="AI1490" i="1"/>
  <c r="AH1490" i="1"/>
  <c r="AG1490" i="1"/>
  <c r="AF1490" i="1"/>
  <c r="AE1490" i="1"/>
  <c r="Y1490" i="1"/>
  <c r="U1490" i="1"/>
  <c r="T1490" i="1"/>
  <c r="AO1489" i="1"/>
  <c r="AM1489" i="1"/>
  <c r="AN1489" i="1" s="1"/>
  <c r="AK1489" i="1"/>
  <c r="AP1489" i="1" s="1"/>
  <c r="AJ1489" i="1"/>
  <c r="AI1489" i="1"/>
  <c r="AH1489" i="1"/>
  <c r="AG1489" i="1"/>
  <c r="AF1489" i="1"/>
  <c r="AE1489" i="1"/>
  <c r="Y1489" i="1"/>
  <c r="U1489" i="1"/>
  <c r="T1489" i="1"/>
  <c r="AO1488" i="1"/>
  <c r="AN1488" i="1"/>
  <c r="AM1488" i="1"/>
  <c r="AK1488" i="1"/>
  <c r="AP1488" i="1" s="1"/>
  <c r="AJ1488" i="1"/>
  <c r="AI1488" i="1"/>
  <c r="AH1488" i="1"/>
  <c r="AG1488" i="1"/>
  <c r="AF1488" i="1"/>
  <c r="AE1488" i="1"/>
  <c r="Y1488" i="1"/>
  <c r="U1488" i="1"/>
  <c r="T1488" i="1"/>
  <c r="AO1487" i="1"/>
  <c r="AM1487" i="1"/>
  <c r="AN1487" i="1" s="1"/>
  <c r="AK1487" i="1"/>
  <c r="AP1487" i="1" s="1"/>
  <c r="AJ1487" i="1"/>
  <c r="AI1487" i="1"/>
  <c r="AH1487" i="1"/>
  <c r="AG1487" i="1"/>
  <c r="AF1487" i="1"/>
  <c r="AE1487" i="1"/>
  <c r="Y1487" i="1"/>
  <c r="U1487" i="1"/>
  <c r="T1487" i="1"/>
  <c r="AO1486" i="1"/>
  <c r="AM1486" i="1"/>
  <c r="AN1486" i="1" s="1"/>
  <c r="AK1486" i="1"/>
  <c r="AP1486" i="1" s="1"/>
  <c r="AJ1486" i="1"/>
  <c r="AI1486" i="1"/>
  <c r="AH1486" i="1"/>
  <c r="AG1486" i="1"/>
  <c r="AF1486" i="1"/>
  <c r="AE1486" i="1"/>
  <c r="Y1486" i="1"/>
  <c r="U1486" i="1"/>
  <c r="T1486" i="1"/>
  <c r="AO1485" i="1"/>
  <c r="AM1485" i="1"/>
  <c r="AN1485" i="1" s="1"/>
  <c r="AK1485" i="1"/>
  <c r="AP1485" i="1" s="1"/>
  <c r="AJ1485" i="1"/>
  <c r="AI1485" i="1"/>
  <c r="AH1485" i="1"/>
  <c r="AG1485" i="1"/>
  <c r="AF1485" i="1"/>
  <c r="AE1485" i="1"/>
  <c r="Y1485" i="1"/>
  <c r="U1485" i="1"/>
  <c r="T1485" i="1"/>
  <c r="AO1484" i="1"/>
  <c r="AM1484" i="1"/>
  <c r="AN1484" i="1" s="1"/>
  <c r="AK1484" i="1"/>
  <c r="AP1484" i="1" s="1"/>
  <c r="AJ1484" i="1"/>
  <c r="AI1484" i="1"/>
  <c r="AH1484" i="1"/>
  <c r="AG1484" i="1"/>
  <c r="AF1484" i="1"/>
  <c r="AE1484" i="1"/>
  <c r="Y1484" i="1"/>
  <c r="U1484" i="1"/>
  <c r="T1484" i="1"/>
  <c r="AO1483" i="1"/>
  <c r="AM1483" i="1"/>
  <c r="AN1483" i="1" s="1"/>
  <c r="AK1483" i="1"/>
  <c r="AP1483" i="1" s="1"/>
  <c r="AJ1483" i="1"/>
  <c r="AI1483" i="1"/>
  <c r="AH1483" i="1"/>
  <c r="AG1483" i="1"/>
  <c r="AF1483" i="1"/>
  <c r="AE1483" i="1"/>
  <c r="Y1483" i="1"/>
  <c r="U1483" i="1"/>
  <c r="T1483" i="1"/>
  <c r="AO1482" i="1"/>
  <c r="AM1482" i="1"/>
  <c r="AN1482" i="1" s="1"/>
  <c r="AK1482" i="1"/>
  <c r="AP1482" i="1" s="1"/>
  <c r="AJ1482" i="1"/>
  <c r="AI1482" i="1"/>
  <c r="AH1482" i="1"/>
  <c r="AG1482" i="1"/>
  <c r="AF1482" i="1"/>
  <c r="AE1482" i="1"/>
  <c r="Y1482" i="1"/>
  <c r="U1482" i="1"/>
  <c r="T1482" i="1"/>
  <c r="AO1481" i="1"/>
  <c r="AM1481" i="1"/>
  <c r="AN1481" i="1" s="1"/>
  <c r="AK1481" i="1"/>
  <c r="AP1481" i="1" s="1"/>
  <c r="AJ1481" i="1"/>
  <c r="AI1481" i="1"/>
  <c r="AH1481" i="1"/>
  <c r="AG1481" i="1"/>
  <c r="AF1481" i="1"/>
  <c r="AE1481" i="1"/>
  <c r="Y1481" i="1"/>
  <c r="U1481" i="1"/>
  <c r="T1481" i="1"/>
  <c r="AO1480" i="1"/>
  <c r="AM1480" i="1"/>
  <c r="AN1480" i="1" s="1"/>
  <c r="AK1480" i="1"/>
  <c r="AP1480" i="1" s="1"/>
  <c r="AJ1480" i="1"/>
  <c r="AI1480" i="1"/>
  <c r="AH1480" i="1"/>
  <c r="AG1480" i="1"/>
  <c r="AF1480" i="1"/>
  <c r="AE1480" i="1"/>
  <c r="Y1480" i="1"/>
  <c r="U1480" i="1"/>
  <c r="T1480" i="1"/>
  <c r="AO1479" i="1"/>
  <c r="AM1479" i="1"/>
  <c r="AN1479" i="1" s="1"/>
  <c r="AK1479" i="1"/>
  <c r="AP1479" i="1" s="1"/>
  <c r="AJ1479" i="1"/>
  <c r="AI1479" i="1"/>
  <c r="AH1479" i="1"/>
  <c r="AG1479" i="1"/>
  <c r="AF1479" i="1"/>
  <c r="AE1479" i="1"/>
  <c r="Y1479" i="1"/>
  <c r="U1479" i="1"/>
  <c r="T1479" i="1"/>
  <c r="AO1478" i="1"/>
  <c r="AM1478" i="1"/>
  <c r="AN1478" i="1" s="1"/>
  <c r="AK1478" i="1"/>
  <c r="AP1478" i="1" s="1"/>
  <c r="AJ1478" i="1"/>
  <c r="AI1478" i="1"/>
  <c r="AH1478" i="1"/>
  <c r="AG1478" i="1"/>
  <c r="AF1478" i="1"/>
  <c r="AE1478" i="1"/>
  <c r="Y1478" i="1"/>
  <c r="U1478" i="1"/>
  <c r="T1478" i="1"/>
  <c r="AO1477" i="1"/>
  <c r="AM1477" i="1"/>
  <c r="AN1477" i="1" s="1"/>
  <c r="AK1477" i="1"/>
  <c r="AP1477" i="1" s="1"/>
  <c r="AJ1477" i="1"/>
  <c r="AL1477" i="1" s="1"/>
  <c r="AI1477" i="1"/>
  <c r="AH1477" i="1"/>
  <c r="AG1477" i="1"/>
  <c r="AF1477" i="1"/>
  <c r="AE1477" i="1"/>
  <c r="Y1477" i="1"/>
  <c r="U1477" i="1"/>
  <c r="T1477" i="1"/>
  <c r="AO1476" i="1"/>
  <c r="AM1476" i="1"/>
  <c r="AN1476" i="1" s="1"/>
  <c r="AK1476" i="1"/>
  <c r="AP1476" i="1" s="1"/>
  <c r="AJ1476" i="1"/>
  <c r="AI1476" i="1"/>
  <c r="AH1476" i="1"/>
  <c r="AG1476" i="1"/>
  <c r="AF1476" i="1"/>
  <c r="AE1476" i="1"/>
  <c r="Y1476" i="1"/>
  <c r="U1476" i="1"/>
  <c r="T1476" i="1"/>
  <c r="AO1475" i="1"/>
  <c r="AM1475" i="1"/>
  <c r="AN1475" i="1" s="1"/>
  <c r="AK1475" i="1"/>
  <c r="AP1475" i="1" s="1"/>
  <c r="AJ1475" i="1"/>
  <c r="AI1475" i="1"/>
  <c r="AH1475" i="1"/>
  <c r="AG1475" i="1"/>
  <c r="AF1475" i="1"/>
  <c r="AE1475" i="1"/>
  <c r="Y1475" i="1"/>
  <c r="U1475" i="1"/>
  <c r="T1475" i="1"/>
  <c r="AO1474" i="1"/>
  <c r="AM1474" i="1"/>
  <c r="AN1474" i="1" s="1"/>
  <c r="AK1474" i="1"/>
  <c r="AP1474" i="1" s="1"/>
  <c r="AJ1474" i="1"/>
  <c r="AI1474" i="1"/>
  <c r="AH1474" i="1"/>
  <c r="AG1474" i="1"/>
  <c r="AF1474" i="1"/>
  <c r="AE1474" i="1"/>
  <c r="Y1474" i="1"/>
  <c r="U1474" i="1"/>
  <c r="T1474" i="1"/>
  <c r="AO1473" i="1"/>
  <c r="AM1473" i="1"/>
  <c r="AN1473" i="1" s="1"/>
  <c r="AK1473" i="1"/>
  <c r="AP1473" i="1" s="1"/>
  <c r="AJ1473" i="1"/>
  <c r="AI1473" i="1"/>
  <c r="AH1473" i="1"/>
  <c r="AG1473" i="1"/>
  <c r="AF1473" i="1"/>
  <c r="AE1473" i="1"/>
  <c r="Y1473" i="1"/>
  <c r="U1473" i="1"/>
  <c r="T1473" i="1"/>
  <c r="AO1472" i="1"/>
  <c r="AM1472" i="1"/>
  <c r="AN1472" i="1" s="1"/>
  <c r="AK1472" i="1"/>
  <c r="AP1472" i="1" s="1"/>
  <c r="AJ1472" i="1"/>
  <c r="AI1472" i="1"/>
  <c r="AH1472" i="1"/>
  <c r="AG1472" i="1"/>
  <c r="AF1472" i="1"/>
  <c r="AE1472" i="1"/>
  <c r="Y1472" i="1"/>
  <c r="U1472" i="1"/>
  <c r="T1472" i="1"/>
  <c r="AO1471" i="1"/>
  <c r="AM1471" i="1"/>
  <c r="AN1471" i="1" s="1"/>
  <c r="AK1471" i="1"/>
  <c r="AP1471" i="1" s="1"/>
  <c r="AJ1471" i="1"/>
  <c r="AI1471" i="1"/>
  <c r="AH1471" i="1"/>
  <c r="AG1471" i="1"/>
  <c r="AF1471" i="1"/>
  <c r="AE1471" i="1"/>
  <c r="Y1471" i="1"/>
  <c r="U1471" i="1"/>
  <c r="T1471" i="1"/>
  <c r="AO1470" i="1"/>
  <c r="AM1470" i="1"/>
  <c r="AN1470" i="1" s="1"/>
  <c r="AK1470" i="1"/>
  <c r="AP1470" i="1" s="1"/>
  <c r="AJ1470" i="1"/>
  <c r="AI1470" i="1"/>
  <c r="AH1470" i="1"/>
  <c r="AG1470" i="1"/>
  <c r="AF1470" i="1"/>
  <c r="AE1470" i="1"/>
  <c r="Y1470" i="1"/>
  <c r="U1470" i="1"/>
  <c r="T1470" i="1"/>
  <c r="AO1469" i="1"/>
  <c r="AM1469" i="1"/>
  <c r="AN1469" i="1" s="1"/>
  <c r="AK1469" i="1"/>
  <c r="AP1469" i="1" s="1"/>
  <c r="AJ1469" i="1"/>
  <c r="AI1469" i="1"/>
  <c r="AH1469" i="1"/>
  <c r="AG1469" i="1"/>
  <c r="AF1469" i="1"/>
  <c r="AE1469" i="1"/>
  <c r="Y1469" i="1"/>
  <c r="U1469" i="1"/>
  <c r="T1469" i="1"/>
  <c r="AO1468" i="1"/>
  <c r="AM1468" i="1"/>
  <c r="AN1468" i="1" s="1"/>
  <c r="AK1468" i="1"/>
  <c r="AP1468" i="1" s="1"/>
  <c r="AJ1468" i="1"/>
  <c r="AI1468" i="1"/>
  <c r="AH1468" i="1"/>
  <c r="AG1468" i="1"/>
  <c r="AF1468" i="1"/>
  <c r="AE1468" i="1"/>
  <c r="Y1468" i="1"/>
  <c r="U1468" i="1"/>
  <c r="T1468" i="1"/>
  <c r="AO1467" i="1"/>
  <c r="AM1467" i="1"/>
  <c r="AN1467" i="1" s="1"/>
  <c r="AK1467" i="1"/>
  <c r="AP1467" i="1" s="1"/>
  <c r="AJ1467" i="1"/>
  <c r="AL1467" i="1" s="1"/>
  <c r="AI1467" i="1"/>
  <c r="AH1467" i="1"/>
  <c r="AG1467" i="1"/>
  <c r="AF1467" i="1"/>
  <c r="AE1467" i="1"/>
  <c r="Y1467" i="1"/>
  <c r="U1467" i="1"/>
  <c r="T1467" i="1"/>
  <c r="AO1466" i="1"/>
  <c r="AM1466" i="1"/>
  <c r="AN1466" i="1" s="1"/>
  <c r="AK1466" i="1"/>
  <c r="AP1466" i="1" s="1"/>
  <c r="AJ1466" i="1"/>
  <c r="AI1466" i="1"/>
  <c r="AH1466" i="1"/>
  <c r="AG1466" i="1"/>
  <c r="AF1466" i="1"/>
  <c r="AE1466" i="1"/>
  <c r="Y1466" i="1"/>
  <c r="U1466" i="1"/>
  <c r="T1466" i="1"/>
  <c r="AO1465" i="1"/>
  <c r="AM1465" i="1"/>
  <c r="AN1465" i="1" s="1"/>
  <c r="AK1465" i="1"/>
  <c r="AP1465" i="1" s="1"/>
  <c r="AJ1465" i="1"/>
  <c r="AI1465" i="1"/>
  <c r="AH1465" i="1"/>
  <c r="AG1465" i="1"/>
  <c r="AF1465" i="1"/>
  <c r="AE1465" i="1"/>
  <c r="Y1465" i="1"/>
  <c r="U1465" i="1"/>
  <c r="T1465" i="1"/>
  <c r="AO1464" i="1"/>
  <c r="AM1464" i="1"/>
  <c r="AN1464" i="1" s="1"/>
  <c r="AK1464" i="1"/>
  <c r="AP1464" i="1" s="1"/>
  <c r="AJ1464" i="1"/>
  <c r="AI1464" i="1"/>
  <c r="AH1464" i="1"/>
  <c r="AG1464" i="1"/>
  <c r="AF1464" i="1"/>
  <c r="AE1464" i="1"/>
  <c r="Y1464" i="1"/>
  <c r="U1464" i="1"/>
  <c r="T1464" i="1"/>
  <c r="AO1463" i="1"/>
  <c r="AM1463" i="1"/>
  <c r="AN1463" i="1" s="1"/>
  <c r="AK1463" i="1"/>
  <c r="AP1463" i="1" s="1"/>
  <c r="AJ1463" i="1"/>
  <c r="AI1463" i="1"/>
  <c r="AH1463" i="1"/>
  <c r="AG1463" i="1"/>
  <c r="AF1463" i="1"/>
  <c r="AE1463" i="1"/>
  <c r="Y1463" i="1"/>
  <c r="U1463" i="1"/>
  <c r="T1463" i="1"/>
  <c r="AO1462" i="1"/>
  <c r="AM1462" i="1"/>
  <c r="AN1462" i="1" s="1"/>
  <c r="AK1462" i="1"/>
  <c r="AP1462" i="1" s="1"/>
  <c r="AJ1462" i="1"/>
  <c r="AI1462" i="1"/>
  <c r="AH1462" i="1"/>
  <c r="AG1462" i="1"/>
  <c r="AF1462" i="1"/>
  <c r="AE1462" i="1"/>
  <c r="Y1462" i="1"/>
  <c r="U1462" i="1"/>
  <c r="T1462" i="1"/>
  <c r="AO1461" i="1"/>
  <c r="AM1461" i="1"/>
  <c r="AN1461" i="1" s="1"/>
  <c r="AK1461" i="1"/>
  <c r="AP1461" i="1" s="1"/>
  <c r="AJ1461" i="1"/>
  <c r="AI1461" i="1"/>
  <c r="AH1461" i="1"/>
  <c r="AG1461" i="1"/>
  <c r="AF1461" i="1"/>
  <c r="AE1461" i="1"/>
  <c r="Y1461" i="1"/>
  <c r="U1461" i="1"/>
  <c r="T1461" i="1"/>
  <c r="AO1460" i="1"/>
  <c r="AM1460" i="1"/>
  <c r="AN1460" i="1" s="1"/>
  <c r="AK1460" i="1"/>
  <c r="AP1460" i="1" s="1"/>
  <c r="AJ1460" i="1"/>
  <c r="AI1460" i="1"/>
  <c r="AH1460" i="1"/>
  <c r="AG1460" i="1"/>
  <c r="AF1460" i="1"/>
  <c r="AE1460" i="1"/>
  <c r="Y1460" i="1"/>
  <c r="U1460" i="1"/>
  <c r="T1460" i="1"/>
  <c r="AO1459" i="1"/>
  <c r="AM1459" i="1"/>
  <c r="AN1459" i="1" s="1"/>
  <c r="AK1459" i="1"/>
  <c r="AP1459" i="1" s="1"/>
  <c r="AJ1459" i="1"/>
  <c r="AI1459" i="1"/>
  <c r="AH1459" i="1"/>
  <c r="AG1459" i="1"/>
  <c r="AF1459" i="1"/>
  <c r="AE1459" i="1"/>
  <c r="Y1459" i="1"/>
  <c r="U1459" i="1"/>
  <c r="T1459" i="1"/>
  <c r="AO1458" i="1"/>
  <c r="AM1458" i="1"/>
  <c r="AN1458" i="1" s="1"/>
  <c r="AK1458" i="1"/>
  <c r="AP1458" i="1" s="1"/>
  <c r="AJ1458" i="1"/>
  <c r="AI1458" i="1"/>
  <c r="AH1458" i="1"/>
  <c r="AG1458" i="1"/>
  <c r="AF1458" i="1"/>
  <c r="AE1458" i="1"/>
  <c r="Y1458" i="1"/>
  <c r="U1458" i="1"/>
  <c r="T1458" i="1"/>
  <c r="AO1457" i="1"/>
  <c r="AM1457" i="1"/>
  <c r="AN1457" i="1" s="1"/>
  <c r="AK1457" i="1"/>
  <c r="AP1457" i="1" s="1"/>
  <c r="AJ1457" i="1"/>
  <c r="AI1457" i="1"/>
  <c r="AH1457" i="1"/>
  <c r="AG1457" i="1"/>
  <c r="AF1457" i="1"/>
  <c r="AE1457" i="1"/>
  <c r="Y1457" i="1"/>
  <c r="U1457" i="1"/>
  <c r="T1457" i="1"/>
  <c r="AO1456" i="1"/>
  <c r="AM1456" i="1"/>
  <c r="AN1456" i="1" s="1"/>
  <c r="AK1456" i="1"/>
  <c r="AP1456" i="1" s="1"/>
  <c r="AJ1456" i="1"/>
  <c r="AI1456" i="1"/>
  <c r="AH1456" i="1"/>
  <c r="AG1456" i="1"/>
  <c r="AF1456" i="1"/>
  <c r="AE1456" i="1"/>
  <c r="Y1456" i="1"/>
  <c r="U1456" i="1"/>
  <c r="T1456" i="1"/>
  <c r="AO1455" i="1"/>
  <c r="AM1455" i="1"/>
  <c r="AN1455" i="1" s="1"/>
  <c r="AK1455" i="1"/>
  <c r="AP1455" i="1" s="1"/>
  <c r="AJ1455" i="1"/>
  <c r="AI1455" i="1"/>
  <c r="AH1455" i="1"/>
  <c r="AG1455" i="1"/>
  <c r="AF1455" i="1"/>
  <c r="AE1455" i="1"/>
  <c r="Y1455" i="1"/>
  <c r="U1455" i="1"/>
  <c r="T1455" i="1"/>
  <c r="AO1454" i="1"/>
  <c r="AM1454" i="1"/>
  <c r="AN1454" i="1" s="1"/>
  <c r="AK1454" i="1"/>
  <c r="AP1454" i="1" s="1"/>
  <c r="AJ1454" i="1"/>
  <c r="AI1454" i="1"/>
  <c r="AH1454" i="1"/>
  <c r="AG1454" i="1"/>
  <c r="AF1454" i="1"/>
  <c r="AE1454" i="1"/>
  <c r="Y1454" i="1"/>
  <c r="U1454" i="1"/>
  <c r="T1454" i="1"/>
  <c r="AO1453" i="1"/>
  <c r="AM1453" i="1"/>
  <c r="AN1453" i="1" s="1"/>
  <c r="AK1453" i="1"/>
  <c r="AP1453" i="1" s="1"/>
  <c r="AJ1453" i="1"/>
  <c r="AI1453" i="1"/>
  <c r="AH1453" i="1"/>
  <c r="AG1453" i="1"/>
  <c r="AF1453" i="1"/>
  <c r="AE1453" i="1"/>
  <c r="Y1453" i="1"/>
  <c r="U1453" i="1"/>
  <c r="T1453" i="1"/>
  <c r="AO1452" i="1"/>
  <c r="AM1452" i="1"/>
  <c r="AN1452" i="1" s="1"/>
  <c r="AK1452" i="1"/>
  <c r="AP1452" i="1" s="1"/>
  <c r="AJ1452" i="1"/>
  <c r="AI1452" i="1"/>
  <c r="AH1452" i="1"/>
  <c r="AG1452" i="1"/>
  <c r="AF1452" i="1"/>
  <c r="AE1452" i="1"/>
  <c r="Y1452" i="1"/>
  <c r="U1452" i="1"/>
  <c r="T1452" i="1"/>
  <c r="AO1451" i="1"/>
  <c r="AM1451" i="1"/>
  <c r="AN1451" i="1" s="1"/>
  <c r="AK1451" i="1"/>
  <c r="AP1451" i="1" s="1"/>
  <c r="AJ1451" i="1"/>
  <c r="AI1451" i="1"/>
  <c r="AH1451" i="1"/>
  <c r="AG1451" i="1"/>
  <c r="AF1451" i="1"/>
  <c r="AE1451" i="1"/>
  <c r="Y1451" i="1"/>
  <c r="U1451" i="1"/>
  <c r="T1451" i="1"/>
  <c r="AO1450" i="1"/>
  <c r="AM1450" i="1"/>
  <c r="AN1450" i="1" s="1"/>
  <c r="AK1450" i="1"/>
  <c r="AP1450" i="1" s="1"/>
  <c r="AJ1450" i="1"/>
  <c r="AI1450" i="1"/>
  <c r="AH1450" i="1"/>
  <c r="AG1450" i="1"/>
  <c r="AF1450" i="1"/>
  <c r="AE1450" i="1"/>
  <c r="Y1450" i="1"/>
  <c r="U1450" i="1"/>
  <c r="T1450" i="1"/>
  <c r="AO1449" i="1"/>
  <c r="AM1449" i="1"/>
  <c r="AN1449" i="1" s="1"/>
  <c r="AK1449" i="1"/>
  <c r="AP1449" i="1" s="1"/>
  <c r="AJ1449" i="1"/>
  <c r="AI1449" i="1"/>
  <c r="AH1449" i="1"/>
  <c r="AG1449" i="1"/>
  <c r="AF1449" i="1"/>
  <c r="AE1449" i="1"/>
  <c r="Y1449" i="1"/>
  <c r="U1449" i="1"/>
  <c r="T1449" i="1"/>
  <c r="AO1448" i="1"/>
  <c r="AM1448" i="1"/>
  <c r="AN1448" i="1" s="1"/>
  <c r="AK1448" i="1"/>
  <c r="AP1448" i="1" s="1"/>
  <c r="AJ1448" i="1"/>
  <c r="AI1448" i="1"/>
  <c r="AH1448" i="1"/>
  <c r="AG1448" i="1"/>
  <c r="AF1448" i="1"/>
  <c r="AE1448" i="1"/>
  <c r="Y1448" i="1"/>
  <c r="U1448" i="1"/>
  <c r="T1448" i="1"/>
  <c r="AO1447" i="1"/>
  <c r="AM1447" i="1"/>
  <c r="AN1447" i="1" s="1"/>
  <c r="AK1447" i="1"/>
  <c r="AP1447" i="1" s="1"/>
  <c r="AJ1447" i="1"/>
  <c r="AI1447" i="1"/>
  <c r="AH1447" i="1"/>
  <c r="AG1447" i="1"/>
  <c r="AF1447" i="1"/>
  <c r="AE1447" i="1"/>
  <c r="Y1447" i="1"/>
  <c r="U1447" i="1"/>
  <c r="T1447" i="1"/>
  <c r="AO1446" i="1"/>
  <c r="AM1446" i="1"/>
  <c r="AN1446" i="1" s="1"/>
  <c r="AK1446" i="1"/>
  <c r="AP1446" i="1" s="1"/>
  <c r="AJ1446" i="1"/>
  <c r="AI1446" i="1"/>
  <c r="AH1446" i="1"/>
  <c r="AG1446" i="1"/>
  <c r="AF1446" i="1"/>
  <c r="AE1446" i="1"/>
  <c r="Y1446" i="1"/>
  <c r="U1446" i="1"/>
  <c r="T1446" i="1"/>
  <c r="AO1445" i="1"/>
  <c r="AM1445" i="1"/>
  <c r="AN1445" i="1" s="1"/>
  <c r="AK1445" i="1"/>
  <c r="AP1445" i="1" s="1"/>
  <c r="AJ1445" i="1"/>
  <c r="AI1445" i="1"/>
  <c r="AH1445" i="1"/>
  <c r="AG1445" i="1"/>
  <c r="AF1445" i="1"/>
  <c r="AE1445" i="1"/>
  <c r="Y1445" i="1"/>
  <c r="U1445" i="1"/>
  <c r="T1445" i="1"/>
  <c r="AO1444" i="1"/>
  <c r="AM1444" i="1"/>
  <c r="AN1444" i="1" s="1"/>
  <c r="AK1444" i="1"/>
  <c r="AP1444" i="1" s="1"/>
  <c r="AJ1444" i="1"/>
  <c r="AI1444" i="1"/>
  <c r="AH1444" i="1"/>
  <c r="AG1444" i="1"/>
  <c r="AF1444" i="1"/>
  <c r="AE1444" i="1"/>
  <c r="Y1444" i="1"/>
  <c r="U1444" i="1"/>
  <c r="T1444" i="1"/>
  <c r="AO1443" i="1"/>
  <c r="AM1443" i="1"/>
  <c r="AN1443" i="1" s="1"/>
  <c r="AK1443" i="1"/>
  <c r="AP1443" i="1" s="1"/>
  <c r="AJ1443" i="1"/>
  <c r="AI1443" i="1"/>
  <c r="AH1443" i="1"/>
  <c r="AG1443" i="1"/>
  <c r="AF1443" i="1"/>
  <c r="AE1443" i="1"/>
  <c r="Y1443" i="1"/>
  <c r="U1443" i="1"/>
  <c r="T1443" i="1"/>
  <c r="AO1442" i="1"/>
  <c r="AM1442" i="1"/>
  <c r="AN1442" i="1" s="1"/>
  <c r="AK1442" i="1"/>
  <c r="AP1442" i="1" s="1"/>
  <c r="AJ1442" i="1"/>
  <c r="AI1442" i="1"/>
  <c r="AH1442" i="1"/>
  <c r="AG1442" i="1"/>
  <c r="AF1442" i="1"/>
  <c r="AE1442" i="1"/>
  <c r="Y1442" i="1"/>
  <c r="U1442" i="1"/>
  <c r="T1442" i="1"/>
  <c r="AO1441" i="1"/>
  <c r="AM1441" i="1"/>
  <c r="AN1441" i="1" s="1"/>
  <c r="AK1441" i="1"/>
  <c r="AP1441" i="1" s="1"/>
  <c r="AJ1441" i="1"/>
  <c r="AI1441" i="1"/>
  <c r="AH1441" i="1"/>
  <c r="AG1441" i="1"/>
  <c r="AF1441" i="1"/>
  <c r="AE1441" i="1"/>
  <c r="Y1441" i="1"/>
  <c r="U1441" i="1"/>
  <c r="T1441" i="1"/>
  <c r="AO1440" i="1"/>
  <c r="AM1440" i="1"/>
  <c r="AN1440" i="1" s="1"/>
  <c r="AK1440" i="1"/>
  <c r="AP1440" i="1" s="1"/>
  <c r="AJ1440" i="1"/>
  <c r="AI1440" i="1"/>
  <c r="AH1440" i="1"/>
  <c r="AG1440" i="1"/>
  <c r="AF1440" i="1"/>
  <c r="AE1440" i="1"/>
  <c r="Y1440" i="1"/>
  <c r="U1440" i="1"/>
  <c r="T1440" i="1"/>
  <c r="AO1439" i="1"/>
  <c r="AM1439" i="1"/>
  <c r="AN1439" i="1" s="1"/>
  <c r="AK1439" i="1"/>
  <c r="AP1439" i="1" s="1"/>
  <c r="AJ1439" i="1"/>
  <c r="AI1439" i="1"/>
  <c r="AH1439" i="1"/>
  <c r="AG1439" i="1"/>
  <c r="AF1439" i="1"/>
  <c r="AE1439" i="1"/>
  <c r="Y1439" i="1"/>
  <c r="U1439" i="1"/>
  <c r="T1439" i="1"/>
  <c r="AO1438" i="1"/>
  <c r="AM1438" i="1"/>
  <c r="AN1438" i="1" s="1"/>
  <c r="AK1438" i="1"/>
  <c r="AP1438" i="1" s="1"/>
  <c r="AJ1438" i="1"/>
  <c r="AI1438" i="1"/>
  <c r="AH1438" i="1"/>
  <c r="AG1438" i="1"/>
  <c r="AF1438" i="1"/>
  <c r="AE1438" i="1"/>
  <c r="Y1438" i="1"/>
  <c r="U1438" i="1"/>
  <c r="T1438" i="1"/>
  <c r="AO1437" i="1"/>
  <c r="AM1437" i="1"/>
  <c r="AN1437" i="1" s="1"/>
  <c r="AK1437" i="1"/>
  <c r="AP1437" i="1" s="1"/>
  <c r="AJ1437" i="1"/>
  <c r="AI1437" i="1"/>
  <c r="AH1437" i="1"/>
  <c r="AG1437" i="1"/>
  <c r="AF1437" i="1"/>
  <c r="AE1437" i="1"/>
  <c r="Y1437" i="1"/>
  <c r="U1437" i="1"/>
  <c r="T1437" i="1"/>
  <c r="AO1436" i="1"/>
  <c r="AM1436" i="1"/>
  <c r="AN1436" i="1" s="1"/>
  <c r="AK1436" i="1"/>
  <c r="AP1436" i="1" s="1"/>
  <c r="AJ1436" i="1"/>
  <c r="AI1436" i="1"/>
  <c r="AH1436" i="1"/>
  <c r="AG1436" i="1"/>
  <c r="AF1436" i="1"/>
  <c r="AE1436" i="1"/>
  <c r="Y1436" i="1"/>
  <c r="U1436" i="1"/>
  <c r="T1436" i="1"/>
  <c r="AO1435" i="1"/>
  <c r="AM1435" i="1"/>
  <c r="AN1435" i="1" s="1"/>
  <c r="AK1435" i="1"/>
  <c r="AP1435" i="1" s="1"/>
  <c r="AJ1435" i="1"/>
  <c r="AI1435" i="1"/>
  <c r="AH1435" i="1"/>
  <c r="AG1435" i="1"/>
  <c r="AF1435" i="1"/>
  <c r="AE1435" i="1"/>
  <c r="Y1435" i="1"/>
  <c r="U1435" i="1"/>
  <c r="T1435" i="1"/>
  <c r="AO1434" i="1"/>
  <c r="AM1434" i="1"/>
  <c r="AN1434" i="1" s="1"/>
  <c r="AK1434" i="1"/>
  <c r="AP1434" i="1" s="1"/>
  <c r="AJ1434" i="1"/>
  <c r="AI1434" i="1"/>
  <c r="AH1434" i="1"/>
  <c r="AG1434" i="1"/>
  <c r="AF1434" i="1"/>
  <c r="AE1434" i="1"/>
  <c r="Y1434" i="1"/>
  <c r="U1434" i="1"/>
  <c r="T1434" i="1"/>
  <c r="AO1433" i="1"/>
  <c r="AM1433" i="1"/>
  <c r="AN1433" i="1" s="1"/>
  <c r="AK1433" i="1"/>
  <c r="AP1433" i="1" s="1"/>
  <c r="AJ1433" i="1"/>
  <c r="AI1433" i="1"/>
  <c r="AH1433" i="1"/>
  <c r="AG1433" i="1"/>
  <c r="AF1433" i="1"/>
  <c r="AE1433" i="1"/>
  <c r="Y1433" i="1"/>
  <c r="U1433" i="1"/>
  <c r="T1433" i="1"/>
  <c r="AO1432" i="1"/>
  <c r="AM1432" i="1"/>
  <c r="AN1432" i="1" s="1"/>
  <c r="AK1432" i="1"/>
  <c r="AP1432" i="1" s="1"/>
  <c r="AJ1432" i="1"/>
  <c r="AI1432" i="1"/>
  <c r="AH1432" i="1"/>
  <c r="AG1432" i="1"/>
  <c r="AF1432" i="1"/>
  <c r="AE1432" i="1"/>
  <c r="Y1432" i="1"/>
  <c r="U1432" i="1"/>
  <c r="T1432" i="1"/>
  <c r="AO1431" i="1"/>
  <c r="AM1431" i="1"/>
  <c r="AN1431" i="1" s="1"/>
  <c r="AK1431" i="1"/>
  <c r="AP1431" i="1" s="1"/>
  <c r="AJ1431" i="1"/>
  <c r="AI1431" i="1"/>
  <c r="AH1431" i="1"/>
  <c r="AG1431" i="1"/>
  <c r="AF1431" i="1"/>
  <c r="AE1431" i="1"/>
  <c r="Y1431" i="1"/>
  <c r="U1431" i="1"/>
  <c r="T1431" i="1"/>
  <c r="AO1430" i="1"/>
  <c r="AM1430" i="1"/>
  <c r="AN1430" i="1" s="1"/>
  <c r="AK1430" i="1"/>
  <c r="AP1430" i="1" s="1"/>
  <c r="AJ1430" i="1"/>
  <c r="AI1430" i="1"/>
  <c r="AH1430" i="1"/>
  <c r="AG1430" i="1"/>
  <c r="AF1430" i="1"/>
  <c r="AE1430" i="1"/>
  <c r="Y1430" i="1"/>
  <c r="U1430" i="1"/>
  <c r="T1430" i="1"/>
  <c r="AO1429" i="1"/>
  <c r="AM1429" i="1"/>
  <c r="AN1429" i="1" s="1"/>
  <c r="AK1429" i="1"/>
  <c r="AP1429" i="1" s="1"/>
  <c r="AJ1429" i="1"/>
  <c r="AI1429" i="1"/>
  <c r="AH1429" i="1"/>
  <c r="AG1429" i="1"/>
  <c r="AF1429" i="1"/>
  <c r="AE1429" i="1"/>
  <c r="Y1429" i="1"/>
  <c r="U1429" i="1"/>
  <c r="T1429" i="1"/>
  <c r="AO1428" i="1"/>
  <c r="AM1428" i="1"/>
  <c r="AN1428" i="1" s="1"/>
  <c r="AK1428" i="1"/>
  <c r="AP1428" i="1" s="1"/>
  <c r="AJ1428" i="1"/>
  <c r="AI1428" i="1"/>
  <c r="AH1428" i="1"/>
  <c r="AG1428" i="1"/>
  <c r="AF1428" i="1"/>
  <c r="AE1428" i="1"/>
  <c r="Y1428" i="1"/>
  <c r="U1428" i="1"/>
  <c r="T1428" i="1"/>
  <c r="AO1427" i="1"/>
  <c r="AM1427" i="1"/>
  <c r="AN1427" i="1" s="1"/>
  <c r="AK1427" i="1"/>
  <c r="AP1427" i="1" s="1"/>
  <c r="AJ1427" i="1"/>
  <c r="AI1427" i="1"/>
  <c r="AH1427" i="1"/>
  <c r="AG1427" i="1"/>
  <c r="AF1427" i="1"/>
  <c r="AE1427" i="1"/>
  <c r="Y1427" i="1"/>
  <c r="U1427" i="1"/>
  <c r="T1427" i="1"/>
  <c r="AO1426" i="1"/>
  <c r="AM1426" i="1"/>
  <c r="AN1426" i="1" s="1"/>
  <c r="AK1426" i="1"/>
  <c r="AP1426" i="1" s="1"/>
  <c r="AJ1426" i="1"/>
  <c r="AI1426" i="1"/>
  <c r="AH1426" i="1"/>
  <c r="AG1426" i="1"/>
  <c r="AF1426" i="1"/>
  <c r="AE1426" i="1"/>
  <c r="Y1426" i="1"/>
  <c r="U1426" i="1"/>
  <c r="T1426" i="1"/>
  <c r="AO1425" i="1"/>
  <c r="AM1425" i="1"/>
  <c r="AN1425" i="1" s="1"/>
  <c r="AK1425" i="1"/>
  <c r="AP1425" i="1" s="1"/>
  <c r="AJ1425" i="1"/>
  <c r="AI1425" i="1"/>
  <c r="AH1425" i="1"/>
  <c r="AG1425" i="1"/>
  <c r="AF1425" i="1"/>
  <c r="AE1425" i="1"/>
  <c r="Y1425" i="1"/>
  <c r="U1425" i="1"/>
  <c r="T1425" i="1"/>
  <c r="AO1424" i="1"/>
  <c r="AM1424" i="1"/>
  <c r="AN1424" i="1" s="1"/>
  <c r="AK1424" i="1"/>
  <c r="AP1424" i="1" s="1"/>
  <c r="AJ1424" i="1"/>
  <c r="AI1424" i="1"/>
  <c r="AH1424" i="1"/>
  <c r="AG1424" i="1"/>
  <c r="AF1424" i="1"/>
  <c r="AE1424" i="1"/>
  <c r="Y1424" i="1"/>
  <c r="U1424" i="1"/>
  <c r="T1424" i="1"/>
  <c r="AO1423" i="1"/>
  <c r="AM1423" i="1"/>
  <c r="AN1423" i="1" s="1"/>
  <c r="AK1423" i="1"/>
  <c r="AP1423" i="1" s="1"/>
  <c r="AJ1423" i="1"/>
  <c r="AI1423" i="1"/>
  <c r="AH1423" i="1"/>
  <c r="AG1423" i="1"/>
  <c r="AF1423" i="1"/>
  <c r="AE1423" i="1"/>
  <c r="Y1423" i="1"/>
  <c r="U1423" i="1"/>
  <c r="T1423" i="1"/>
  <c r="AO1422" i="1"/>
  <c r="AM1422" i="1"/>
  <c r="AN1422" i="1" s="1"/>
  <c r="AK1422" i="1"/>
  <c r="AP1422" i="1" s="1"/>
  <c r="AJ1422" i="1"/>
  <c r="AI1422" i="1"/>
  <c r="AH1422" i="1"/>
  <c r="AG1422" i="1"/>
  <c r="AF1422" i="1"/>
  <c r="AE1422" i="1"/>
  <c r="Y1422" i="1"/>
  <c r="U1422" i="1"/>
  <c r="T1422" i="1"/>
  <c r="AO1421" i="1"/>
  <c r="AM1421" i="1"/>
  <c r="AN1421" i="1" s="1"/>
  <c r="AK1421" i="1"/>
  <c r="AP1421" i="1" s="1"/>
  <c r="AJ1421" i="1"/>
  <c r="AI1421" i="1"/>
  <c r="AH1421" i="1"/>
  <c r="AG1421" i="1"/>
  <c r="AF1421" i="1"/>
  <c r="AE1421" i="1"/>
  <c r="Y1421" i="1"/>
  <c r="U1421" i="1"/>
  <c r="T1421" i="1"/>
  <c r="AO1420" i="1"/>
  <c r="AM1420" i="1"/>
  <c r="AN1420" i="1" s="1"/>
  <c r="AK1420" i="1"/>
  <c r="AP1420" i="1" s="1"/>
  <c r="AJ1420" i="1"/>
  <c r="AI1420" i="1"/>
  <c r="AH1420" i="1"/>
  <c r="AG1420" i="1"/>
  <c r="AF1420" i="1"/>
  <c r="AE1420" i="1"/>
  <c r="Y1420" i="1"/>
  <c r="U1420" i="1"/>
  <c r="T1420" i="1"/>
  <c r="AO1419" i="1"/>
  <c r="AM1419" i="1"/>
  <c r="AN1419" i="1" s="1"/>
  <c r="AK1419" i="1"/>
  <c r="AP1419" i="1" s="1"/>
  <c r="AJ1419" i="1"/>
  <c r="AI1419" i="1"/>
  <c r="AH1419" i="1"/>
  <c r="AG1419" i="1"/>
  <c r="AF1419" i="1"/>
  <c r="AE1419" i="1"/>
  <c r="Y1419" i="1"/>
  <c r="U1419" i="1"/>
  <c r="T1419" i="1"/>
  <c r="AO1418" i="1"/>
  <c r="AM1418" i="1"/>
  <c r="AN1418" i="1" s="1"/>
  <c r="AK1418" i="1"/>
  <c r="AP1418" i="1" s="1"/>
  <c r="AJ1418" i="1"/>
  <c r="AI1418" i="1"/>
  <c r="AH1418" i="1"/>
  <c r="AG1418" i="1"/>
  <c r="AF1418" i="1"/>
  <c r="AE1418" i="1"/>
  <c r="Y1418" i="1"/>
  <c r="U1418" i="1"/>
  <c r="T1418" i="1"/>
  <c r="AO1417" i="1"/>
  <c r="AM1417" i="1"/>
  <c r="AN1417" i="1" s="1"/>
  <c r="AK1417" i="1"/>
  <c r="AP1417" i="1" s="1"/>
  <c r="AJ1417" i="1"/>
  <c r="AI1417" i="1"/>
  <c r="AH1417" i="1"/>
  <c r="AG1417" i="1"/>
  <c r="AF1417" i="1"/>
  <c r="AE1417" i="1"/>
  <c r="Y1417" i="1"/>
  <c r="U1417" i="1"/>
  <c r="T1417" i="1"/>
  <c r="AO1416" i="1"/>
  <c r="AM1416" i="1"/>
  <c r="AN1416" i="1" s="1"/>
  <c r="AK1416" i="1"/>
  <c r="AP1416" i="1" s="1"/>
  <c r="AJ1416" i="1"/>
  <c r="AI1416" i="1"/>
  <c r="AH1416" i="1"/>
  <c r="AG1416" i="1"/>
  <c r="AF1416" i="1"/>
  <c r="AE1416" i="1"/>
  <c r="Y1416" i="1"/>
  <c r="U1416" i="1"/>
  <c r="T1416" i="1"/>
  <c r="AO1415" i="1"/>
  <c r="AM1415" i="1"/>
  <c r="AN1415" i="1" s="1"/>
  <c r="AK1415" i="1"/>
  <c r="AP1415" i="1" s="1"/>
  <c r="AJ1415" i="1"/>
  <c r="AI1415" i="1"/>
  <c r="AH1415" i="1"/>
  <c r="AG1415" i="1"/>
  <c r="AF1415" i="1"/>
  <c r="AE1415" i="1"/>
  <c r="Y1415" i="1"/>
  <c r="U1415" i="1"/>
  <c r="T1415" i="1"/>
  <c r="AO1414" i="1"/>
  <c r="AM1414" i="1"/>
  <c r="AN1414" i="1" s="1"/>
  <c r="AK1414" i="1"/>
  <c r="AP1414" i="1" s="1"/>
  <c r="AJ1414" i="1"/>
  <c r="AI1414" i="1"/>
  <c r="AH1414" i="1"/>
  <c r="AG1414" i="1"/>
  <c r="AF1414" i="1"/>
  <c r="AE1414" i="1"/>
  <c r="Y1414" i="1"/>
  <c r="U1414" i="1"/>
  <c r="T1414" i="1"/>
  <c r="AO1413" i="1"/>
  <c r="AM1413" i="1"/>
  <c r="AN1413" i="1" s="1"/>
  <c r="AK1413" i="1"/>
  <c r="AP1413" i="1" s="1"/>
  <c r="AJ1413" i="1"/>
  <c r="AI1413" i="1"/>
  <c r="AH1413" i="1"/>
  <c r="AG1413" i="1"/>
  <c r="AF1413" i="1"/>
  <c r="AE1413" i="1"/>
  <c r="Y1413" i="1"/>
  <c r="U1413" i="1"/>
  <c r="T1413" i="1"/>
  <c r="AO1412" i="1"/>
  <c r="AM1412" i="1"/>
  <c r="AN1412" i="1" s="1"/>
  <c r="AK1412" i="1"/>
  <c r="AP1412" i="1" s="1"/>
  <c r="AJ1412" i="1"/>
  <c r="AI1412" i="1"/>
  <c r="AH1412" i="1"/>
  <c r="AG1412" i="1"/>
  <c r="AF1412" i="1"/>
  <c r="AE1412" i="1"/>
  <c r="Y1412" i="1"/>
  <c r="U1412" i="1"/>
  <c r="T1412" i="1"/>
  <c r="AO1411" i="1"/>
  <c r="AM1411" i="1"/>
  <c r="AN1411" i="1" s="1"/>
  <c r="AK1411" i="1"/>
  <c r="AP1411" i="1" s="1"/>
  <c r="AJ1411" i="1"/>
  <c r="AI1411" i="1"/>
  <c r="AH1411" i="1"/>
  <c r="AG1411" i="1"/>
  <c r="AF1411" i="1"/>
  <c r="AE1411" i="1"/>
  <c r="Y1411" i="1"/>
  <c r="U1411" i="1"/>
  <c r="T1411" i="1"/>
  <c r="AO1410" i="1"/>
  <c r="AM1410" i="1"/>
  <c r="AN1410" i="1" s="1"/>
  <c r="AK1410" i="1"/>
  <c r="AP1410" i="1" s="1"/>
  <c r="AJ1410" i="1"/>
  <c r="AI1410" i="1"/>
  <c r="AH1410" i="1"/>
  <c r="AG1410" i="1"/>
  <c r="AF1410" i="1"/>
  <c r="AE1410" i="1"/>
  <c r="Y1410" i="1"/>
  <c r="U1410" i="1"/>
  <c r="T1410" i="1"/>
  <c r="AO1409" i="1"/>
  <c r="AM1409" i="1"/>
  <c r="AN1409" i="1" s="1"/>
  <c r="AK1409" i="1"/>
  <c r="AP1409" i="1" s="1"/>
  <c r="AJ1409" i="1"/>
  <c r="AI1409" i="1"/>
  <c r="AH1409" i="1"/>
  <c r="AG1409" i="1"/>
  <c r="AF1409" i="1"/>
  <c r="AE1409" i="1"/>
  <c r="Y1409" i="1"/>
  <c r="U1409" i="1"/>
  <c r="T1409" i="1"/>
  <c r="AO1408" i="1"/>
  <c r="AM1408" i="1"/>
  <c r="AN1408" i="1" s="1"/>
  <c r="AK1408" i="1"/>
  <c r="AP1408" i="1" s="1"/>
  <c r="AJ1408" i="1"/>
  <c r="AI1408" i="1"/>
  <c r="AH1408" i="1"/>
  <c r="AG1408" i="1"/>
  <c r="AF1408" i="1"/>
  <c r="AE1408" i="1"/>
  <c r="Y1408" i="1"/>
  <c r="U1408" i="1"/>
  <c r="T1408" i="1"/>
  <c r="AO1407" i="1"/>
  <c r="AM1407" i="1"/>
  <c r="AN1407" i="1" s="1"/>
  <c r="AK1407" i="1"/>
  <c r="AP1407" i="1" s="1"/>
  <c r="AJ1407" i="1"/>
  <c r="AI1407" i="1"/>
  <c r="AH1407" i="1"/>
  <c r="AG1407" i="1"/>
  <c r="AF1407" i="1"/>
  <c r="AE1407" i="1"/>
  <c r="Y1407" i="1"/>
  <c r="U1407" i="1"/>
  <c r="T1407" i="1"/>
  <c r="AO1406" i="1"/>
  <c r="AM1406" i="1"/>
  <c r="AN1406" i="1" s="1"/>
  <c r="AK1406" i="1"/>
  <c r="AP1406" i="1" s="1"/>
  <c r="AJ1406" i="1"/>
  <c r="AI1406" i="1"/>
  <c r="AH1406" i="1"/>
  <c r="AG1406" i="1"/>
  <c r="AF1406" i="1"/>
  <c r="AE1406" i="1"/>
  <c r="Y1406" i="1"/>
  <c r="U1406" i="1"/>
  <c r="T1406" i="1"/>
  <c r="AO1405" i="1"/>
  <c r="AM1405" i="1"/>
  <c r="AN1405" i="1" s="1"/>
  <c r="AK1405" i="1"/>
  <c r="AP1405" i="1" s="1"/>
  <c r="AJ1405" i="1"/>
  <c r="AI1405" i="1"/>
  <c r="AH1405" i="1"/>
  <c r="AG1405" i="1"/>
  <c r="AF1405" i="1"/>
  <c r="AE1405" i="1"/>
  <c r="Y1405" i="1"/>
  <c r="U1405" i="1"/>
  <c r="T1405" i="1"/>
  <c r="AO1404" i="1"/>
  <c r="AM1404" i="1"/>
  <c r="AN1404" i="1" s="1"/>
  <c r="AK1404" i="1"/>
  <c r="AP1404" i="1" s="1"/>
  <c r="AJ1404" i="1"/>
  <c r="AI1404" i="1"/>
  <c r="AH1404" i="1"/>
  <c r="AG1404" i="1"/>
  <c r="AF1404" i="1"/>
  <c r="AE1404" i="1"/>
  <c r="Y1404" i="1"/>
  <c r="U1404" i="1"/>
  <c r="T1404" i="1"/>
  <c r="AO1403" i="1"/>
  <c r="AM1403" i="1"/>
  <c r="AN1403" i="1" s="1"/>
  <c r="AK1403" i="1"/>
  <c r="AP1403" i="1" s="1"/>
  <c r="AJ1403" i="1"/>
  <c r="AI1403" i="1"/>
  <c r="AH1403" i="1"/>
  <c r="AG1403" i="1"/>
  <c r="AF1403" i="1"/>
  <c r="AE1403" i="1"/>
  <c r="Y1403" i="1"/>
  <c r="U1403" i="1"/>
  <c r="T1403" i="1"/>
  <c r="AO1402" i="1"/>
  <c r="AM1402" i="1"/>
  <c r="AN1402" i="1" s="1"/>
  <c r="AK1402" i="1"/>
  <c r="AP1402" i="1" s="1"/>
  <c r="AJ1402" i="1"/>
  <c r="AI1402" i="1"/>
  <c r="AH1402" i="1"/>
  <c r="AG1402" i="1"/>
  <c r="AF1402" i="1"/>
  <c r="AE1402" i="1"/>
  <c r="Y1402" i="1"/>
  <c r="U1402" i="1"/>
  <c r="T1402" i="1"/>
  <c r="AO1401" i="1"/>
  <c r="AM1401" i="1"/>
  <c r="AN1401" i="1" s="1"/>
  <c r="AK1401" i="1"/>
  <c r="AP1401" i="1" s="1"/>
  <c r="AJ1401" i="1"/>
  <c r="AI1401" i="1"/>
  <c r="AH1401" i="1"/>
  <c r="AG1401" i="1"/>
  <c r="AF1401" i="1"/>
  <c r="AE1401" i="1"/>
  <c r="Y1401" i="1"/>
  <c r="U1401" i="1"/>
  <c r="T1401" i="1"/>
  <c r="AO1400" i="1"/>
  <c r="AM1400" i="1"/>
  <c r="AN1400" i="1" s="1"/>
  <c r="AK1400" i="1"/>
  <c r="AP1400" i="1" s="1"/>
  <c r="AJ1400" i="1"/>
  <c r="AI1400" i="1"/>
  <c r="AH1400" i="1"/>
  <c r="AG1400" i="1"/>
  <c r="AF1400" i="1"/>
  <c r="AE1400" i="1"/>
  <c r="Y1400" i="1"/>
  <c r="U1400" i="1"/>
  <c r="T1400" i="1"/>
  <c r="AO1399" i="1"/>
  <c r="AM1399" i="1"/>
  <c r="AN1399" i="1" s="1"/>
  <c r="AK1399" i="1"/>
  <c r="AP1399" i="1" s="1"/>
  <c r="AJ1399" i="1"/>
  <c r="AI1399" i="1"/>
  <c r="AH1399" i="1"/>
  <c r="AG1399" i="1"/>
  <c r="AF1399" i="1"/>
  <c r="AE1399" i="1"/>
  <c r="Y1399" i="1"/>
  <c r="U1399" i="1"/>
  <c r="T1399" i="1"/>
  <c r="AO1398" i="1"/>
  <c r="AM1398" i="1"/>
  <c r="AN1398" i="1" s="1"/>
  <c r="AK1398" i="1"/>
  <c r="AP1398" i="1" s="1"/>
  <c r="AJ1398" i="1"/>
  <c r="AI1398" i="1"/>
  <c r="AH1398" i="1"/>
  <c r="AG1398" i="1"/>
  <c r="AF1398" i="1"/>
  <c r="AE1398" i="1"/>
  <c r="Y1398" i="1"/>
  <c r="U1398" i="1"/>
  <c r="T1398" i="1"/>
  <c r="AO1397" i="1"/>
  <c r="AM1397" i="1"/>
  <c r="AN1397" i="1" s="1"/>
  <c r="AK1397" i="1"/>
  <c r="AP1397" i="1" s="1"/>
  <c r="AJ1397" i="1"/>
  <c r="AI1397" i="1"/>
  <c r="AH1397" i="1"/>
  <c r="AG1397" i="1"/>
  <c r="AF1397" i="1"/>
  <c r="AE1397" i="1"/>
  <c r="Y1397" i="1"/>
  <c r="U1397" i="1"/>
  <c r="T1397" i="1"/>
  <c r="AO1396" i="1"/>
  <c r="AM1396" i="1"/>
  <c r="AN1396" i="1" s="1"/>
  <c r="AK1396" i="1"/>
  <c r="AP1396" i="1" s="1"/>
  <c r="AJ1396" i="1"/>
  <c r="AI1396" i="1"/>
  <c r="AH1396" i="1"/>
  <c r="AG1396" i="1"/>
  <c r="AF1396" i="1"/>
  <c r="AE1396" i="1"/>
  <c r="Y1396" i="1"/>
  <c r="U1396" i="1"/>
  <c r="T1396" i="1"/>
  <c r="AO1395" i="1"/>
  <c r="AM1395" i="1"/>
  <c r="AN1395" i="1" s="1"/>
  <c r="AK1395" i="1"/>
  <c r="AP1395" i="1" s="1"/>
  <c r="AJ1395" i="1"/>
  <c r="AI1395" i="1"/>
  <c r="AH1395" i="1"/>
  <c r="AG1395" i="1"/>
  <c r="AF1395" i="1"/>
  <c r="AE1395" i="1"/>
  <c r="Y1395" i="1"/>
  <c r="U1395" i="1"/>
  <c r="T1395" i="1"/>
  <c r="AO1394" i="1"/>
  <c r="AM1394" i="1"/>
  <c r="AN1394" i="1" s="1"/>
  <c r="AK1394" i="1"/>
  <c r="AP1394" i="1" s="1"/>
  <c r="AJ1394" i="1"/>
  <c r="AI1394" i="1"/>
  <c r="AH1394" i="1"/>
  <c r="AG1394" i="1"/>
  <c r="AF1394" i="1"/>
  <c r="AE1394" i="1"/>
  <c r="Y1394" i="1"/>
  <c r="U1394" i="1"/>
  <c r="T1394" i="1"/>
  <c r="AO1393" i="1"/>
  <c r="AM1393" i="1"/>
  <c r="AN1393" i="1" s="1"/>
  <c r="AK1393" i="1"/>
  <c r="AP1393" i="1" s="1"/>
  <c r="AJ1393" i="1"/>
  <c r="AI1393" i="1"/>
  <c r="AH1393" i="1"/>
  <c r="AG1393" i="1"/>
  <c r="AF1393" i="1"/>
  <c r="AE1393" i="1"/>
  <c r="Y1393" i="1"/>
  <c r="U1393" i="1"/>
  <c r="T1393" i="1"/>
  <c r="AO1392" i="1"/>
  <c r="AM1392" i="1"/>
  <c r="AN1392" i="1" s="1"/>
  <c r="AK1392" i="1"/>
  <c r="AP1392" i="1" s="1"/>
  <c r="AJ1392" i="1"/>
  <c r="AI1392" i="1"/>
  <c r="AH1392" i="1"/>
  <c r="AG1392" i="1"/>
  <c r="AF1392" i="1"/>
  <c r="AE1392" i="1"/>
  <c r="Y1392" i="1"/>
  <c r="U1392" i="1"/>
  <c r="T1392" i="1"/>
  <c r="AO1391" i="1"/>
  <c r="AM1391" i="1"/>
  <c r="AN1391" i="1" s="1"/>
  <c r="AK1391" i="1"/>
  <c r="AP1391" i="1" s="1"/>
  <c r="AJ1391" i="1"/>
  <c r="AI1391" i="1"/>
  <c r="AH1391" i="1"/>
  <c r="AG1391" i="1"/>
  <c r="AF1391" i="1"/>
  <c r="AE1391" i="1"/>
  <c r="Y1391" i="1"/>
  <c r="U1391" i="1"/>
  <c r="T1391" i="1"/>
  <c r="AO1390" i="1"/>
  <c r="AM1390" i="1"/>
  <c r="AN1390" i="1" s="1"/>
  <c r="AK1390" i="1"/>
  <c r="AP1390" i="1" s="1"/>
  <c r="AJ1390" i="1"/>
  <c r="AI1390" i="1"/>
  <c r="AH1390" i="1"/>
  <c r="AG1390" i="1"/>
  <c r="AF1390" i="1"/>
  <c r="AE1390" i="1"/>
  <c r="Y1390" i="1"/>
  <c r="U1390" i="1"/>
  <c r="T1390" i="1"/>
  <c r="AO1389" i="1"/>
  <c r="AM1389" i="1"/>
  <c r="AN1389" i="1" s="1"/>
  <c r="AK1389" i="1"/>
  <c r="AP1389" i="1" s="1"/>
  <c r="AJ1389" i="1"/>
  <c r="AI1389" i="1"/>
  <c r="AH1389" i="1"/>
  <c r="AG1389" i="1"/>
  <c r="AF1389" i="1"/>
  <c r="AE1389" i="1"/>
  <c r="Y1389" i="1"/>
  <c r="U1389" i="1"/>
  <c r="T1389" i="1"/>
  <c r="AO1388" i="1"/>
  <c r="AM1388" i="1"/>
  <c r="AN1388" i="1" s="1"/>
  <c r="AK1388" i="1"/>
  <c r="AP1388" i="1" s="1"/>
  <c r="AJ1388" i="1"/>
  <c r="AI1388" i="1"/>
  <c r="AH1388" i="1"/>
  <c r="AG1388" i="1"/>
  <c r="AF1388" i="1"/>
  <c r="AE1388" i="1"/>
  <c r="Y1388" i="1"/>
  <c r="U1388" i="1"/>
  <c r="T1388" i="1"/>
  <c r="AO1387" i="1"/>
  <c r="AM1387" i="1"/>
  <c r="AN1387" i="1" s="1"/>
  <c r="AK1387" i="1"/>
  <c r="AP1387" i="1" s="1"/>
  <c r="AJ1387" i="1"/>
  <c r="AI1387" i="1"/>
  <c r="AH1387" i="1"/>
  <c r="AG1387" i="1"/>
  <c r="AF1387" i="1"/>
  <c r="AE1387" i="1"/>
  <c r="Y1387" i="1"/>
  <c r="U1387" i="1"/>
  <c r="T1387" i="1"/>
  <c r="AO1386" i="1"/>
  <c r="AM1386" i="1"/>
  <c r="AN1386" i="1" s="1"/>
  <c r="AK1386" i="1"/>
  <c r="AP1386" i="1" s="1"/>
  <c r="AJ1386" i="1"/>
  <c r="AI1386" i="1"/>
  <c r="AH1386" i="1"/>
  <c r="AG1386" i="1"/>
  <c r="AF1386" i="1"/>
  <c r="AE1386" i="1"/>
  <c r="Y1386" i="1"/>
  <c r="U1386" i="1"/>
  <c r="T1386" i="1"/>
  <c r="AO1385" i="1"/>
  <c r="AM1385" i="1"/>
  <c r="AN1385" i="1" s="1"/>
  <c r="AK1385" i="1"/>
  <c r="AP1385" i="1" s="1"/>
  <c r="AJ1385" i="1"/>
  <c r="AI1385" i="1"/>
  <c r="AH1385" i="1"/>
  <c r="AG1385" i="1"/>
  <c r="AF1385" i="1"/>
  <c r="AE1385" i="1"/>
  <c r="Y1385" i="1"/>
  <c r="U1385" i="1"/>
  <c r="T1385" i="1"/>
  <c r="AO1384" i="1"/>
  <c r="AM1384" i="1"/>
  <c r="AN1384" i="1" s="1"/>
  <c r="AK1384" i="1"/>
  <c r="AP1384" i="1" s="1"/>
  <c r="AJ1384" i="1"/>
  <c r="AI1384" i="1"/>
  <c r="AH1384" i="1"/>
  <c r="AG1384" i="1"/>
  <c r="AF1384" i="1"/>
  <c r="AE1384" i="1"/>
  <c r="Y1384" i="1"/>
  <c r="U1384" i="1"/>
  <c r="T1384" i="1"/>
  <c r="AO1383" i="1"/>
  <c r="AM1383" i="1"/>
  <c r="AN1383" i="1" s="1"/>
  <c r="AK1383" i="1"/>
  <c r="AP1383" i="1" s="1"/>
  <c r="AJ1383" i="1"/>
  <c r="AI1383" i="1"/>
  <c r="AH1383" i="1"/>
  <c r="AG1383" i="1"/>
  <c r="AF1383" i="1"/>
  <c r="AE1383" i="1"/>
  <c r="Y1383" i="1"/>
  <c r="U1383" i="1"/>
  <c r="T1383" i="1"/>
  <c r="AO1382" i="1"/>
  <c r="AM1382" i="1"/>
  <c r="AN1382" i="1" s="1"/>
  <c r="AK1382" i="1"/>
  <c r="AP1382" i="1" s="1"/>
  <c r="AJ1382" i="1"/>
  <c r="AI1382" i="1"/>
  <c r="AH1382" i="1"/>
  <c r="AG1382" i="1"/>
  <c r="AF1382" i="1"/>
  <c r="AE1382" i="1"/>
  <c r="Y1382" i="1"/>
  <c r="U1382" i="1"/>
  <c r="T1382" i="1"/>
  <c r="AO1381" i="1"/>
  <c r="AM1381" i="1"/>
  <c r="AN1381" i="1" s="1"/>
  <c r="AK1381" i="1"/>
  <c r="AP1381" i="1" s="1"/>
  <c r="AJ1381" i="1"/>
  <c r="AI1381" i="1"/>
  <c r="AH1381" i="1"/>
  <c r="AG1381" i="1"/>
  <c r="AF1381" i="1"/>
  <c r="AE1381" i="1"/>
  <c r="Y1381" i="1"/>
  <c r="U1381" i="1"/>
  <c r="T1381" i="1"/>
  <c r="AO1380" i="1"/>
  <c r="AM1380" i="1"/>
  <c r="AN1380" i="1" s="1"/>
  <c r="AK1380" i="1"/>
  <c r="AP1380" i="1" s="1"/>
  <c r="AJ1380" i="1"/>
  <c r="AI1380" i="1"/>
  <c r="AH1380" i="1"/>
  <c r="AG1380" i="1"/>
  <c r="AF1380" i="1"/>
  <c r="AE1380" i="1"/>
  <c r="Y1380" i="1"/>
  <c r="U1380" i="1"/>
  <c r="T1380" i="1"/>
  <c r="AO1379" i="1"/>
  <c r="AM1379" i="1"/>
  <c r="AN1379" i="1" s="1"/>
  <c r="AK1379" i="1"/>
  <c r="AP1379" i="1" s="1"/>
  <c r="AJ1379" i="1"/>
  <c r="AI1379" i="1"/>
  <c r="AH1379" i="1"/>
  <c r="AG1379" i="1"/>
  <c r="AF1379" i="1"/>
  <c r="AE1379" i="1"/>
  <c r="Y1379" i="1"/>
  <c r="U1379" i="1"/>
  <c r="T1379" i="1"/>
  <c r="AO1378" i="1"/>
  <c r="AM1378" i="1"/>
  <c r="AN1378" i="1" s="1"/>
  <c r="AK1378" i="1"/>
  <c r="AP1378" i="1" s="1"/>
  <c r="AJ1378" i="1"/>
  <c r="AI1378" i="1"/>
  <c r="AH1378" i="1"/>
  <c r="AG1378" i="1"/>
  <c r="AF1378" i="1"/>
  <c r="AE1378" i="1"/>
  <c r="Y1378" i="1"/>
  <c r="U1378" i="1"/>
  <c r="T1378" i="1"/>
  <c r="AO1377" i="1"/>
  <c r="AM1377" i="1"/>
  <c r="AN1377" i="1" s="1"/>
  <c r="AK1377" i="1"/>
  <c r="AP1377" i="1" s="1"/>
  <c r="AJ1377" i="1"/>
  <c r="AI1377" i="1"/>
  <c r="AH1377" i="1"/>
  <c r="AG1377" i="1"/>
  <c r="AF1377" i="1"/>
  <c r="AE1377" i="1"/>
  <c r="Y1377" i="1"/>
  <c r="U1377" i="1"/>
  <c r="T1377" i="1"/>
  <c r="AO1376" i="1"/>
  <c r="AM1376" i="1"/>
  <c r="AN1376" i="1" s="1"/>
  <c r="AK1376" i="1"/>
  <c r="AP1376" i="1" s="1"/>
  <c r="AJ1376" i="1"/>
  <c r="AI1376" i="1"/>
  <c r="AH1376" i="1"/>
  <c r="AG1376" i="1"/>
  <c r="AF1376" i="1"/>
  <c r="AE1376" i="1"/>
  <c r="Y1376" i="1"/>
  <c r="U1376" i="1"/>
  <c r="T1376" i="1"/>
  <c r="AO1375" i="1"/>
  <c r="AM1375" i="1"/>
  <c r="AN1375" i="1" s="1"/>
  <c r="AK1375" i="1"/>
  <c r="AP1375" i="1" s="1"/>
  <c r="AJ1375" i="1"/>
  <c r="AI1375" i="1"/>
  <c r="AH1375" i="1"/>
  <c r="AG1375" i="1"/>
  <c r="AF1375" i="1"/>
  <c r="AE1375" i="1"/>
  <c r="Y1375" i="1"/>
  <c r="U1375" i="1"/>
  <c r="T1375" i="1"/>
  <c r="AO1374" i="1"/>
  <c r="AM1374" i="1"/>
  <c r="AN1374" i="1" s="1"/>
  <c r="AK1374" i="1"/>
  <c r="AP1374" i="1" s="1"/>
  <c r="AJ1374" i="1"/>
  <c r="AI1374" i="1"/>
  <c r="AH1374" i="1"/>
  <c r="AG1374" i="1"/>
  <c r="AF1374" i="1"/>
  <c r="AE1374" i="1"/>
  <c r="Y1374" i="1"/>
  <c r="U1374" i="1"/>
  <c r="T1374" i="1"/>
  <c r="AO1373" i="1"/>
  <c r="AM1373" i="1"/>
  <c r="AN1373" i="1" s="1"/>
  <c r="AK1373" i="1"/>
  <c r="AP1373" i="1" s="1"/>
  <c r="AJ1373" i="1"/>
  <c r="AI1373" i="1"/>
  <c r="AH1373" i="1"/>
  <c r="AG1373" i="1"/>
  <c r="AF1373" i="1"/>
  <c r="AE1373" i="1"/>
  <c r="Y1373" i="1"/>
  <c r="U1373" i="1"/>
  <c r="T1373" i="1"/>
  <c r="AO1372" i="1"/>
  <c r="AM1372" i="1"/>
  <c r="AN1372" i="1" s="1"/>
  <c r="AK1372" i="1"/>
  <c r="AP1372" i="1" s="1"/>
  <c r="AJ1372" i="1"/>
  <c r="AI1372" i="1"/>
  <c r="AH1372" i="1"/>
  <c r="AG1372" i="1"/>
  <c r="AF1372" i="1"/>
  <c r="AE1372" i="1"/>
  <c r="Y1372" i="1"/>
  <c r="U1372" i="1"/>
  <c r="T1372" i="1"/>
  <c r="AO1371" i="1"/>
  <c r="AM1371" i="1"/>
  <c r="AN1371" i="1" s="1"/>
  <c r="AK1371" i="1"/>
  <c r="AP1371" i="1" s="1"/>
  <c r="AJ1371" i="1"/>
  <c r="AI1371" i="1"/>
  <c r="AH1371" i="1"/>
  <c r="AG1371" i="1"/>
  <c r="AF1371" i="1"/>
  <c r="AE1371" i="1"/>
  <c r="Y1371" i="1"/>
  <c r="U1371" i="1"/>
  <c r="T1371" i="1"/>
  <c r="AO1370" i="1"/>
  <c r="AM1370" i="1"/>
  <c r="AN1370" i="1" s="1"/>
  <c r="AK1370" i="1"/>
  <c r="AP1370" i="1" s="1"/>
  <c r="AJ1370" i="1"/>
  <c r="AI1370" i="1"/>
  <c r="AH1370" i="1"/>
  <c r="AG1370" i="1"/>
  <c r="AF1370" i="1"/>
  <c r="AE1370" i="1"/>
  <c r="Y1370" i="1"/>
  <c r="U1370" i="1"/>
  <c r="T1370" i="1"/>
  <c r="AO1369" i="1"/>
  <c r="AM1369" i="1"/>
  <c r="AN1369" i="1" s="1"/>
  <c r="AK1369" i="1"/>
  <c r="AP1369" i="1" s="1"/>
  <c r="AJ1369" i="1"/>
  <c r="AI1369" i="1"/>
  <c r="AH1369" i="1"/>
  <c r="AG1369" i="1"/>
  <c r="AF1369" i="1"/>
  <c r="AE1369" i="1"/>
  <c r="Y1369" i="1"/>
  <c r="U1369" i="1"/>
  <c r="T1369" i="1"/>
  <c r="AO1368" i="1"/>
  <c r="AM1368" i="1"/>
  <c r="AN1368" i="1" s="1"/>
  <c r="AK1368" i="1"/>
  <c r="AP1368" i="1" s="1"/>
  <c r="AJ1368" i="1"/>
  <c r="AI1368" i="1"/>
  <c r="AH1368" i="1"/>
  <c r="AG1368" i="1"/>
  <c r="AF1368" i="1"/>
  <c r="AE1368" i="1"/>
  <c r="Y1368" i="1"/>
  <c r="U1368" i="1"/>
  <c r="T1368" i="1"/>
  <c r="AO1367" i="1"/>
  <c r="AM1367" i="1"/>
  <c r="AN1367" i="1" s="1"/>
  <c r="AK1367" i="1"/>
  <c r="AP1367" i="1" s="1"/>
  <c r="AJ1367" i="1"/>
  <c r="AI1367" i="1"/>
  <c r="AH1367" i="1"/>
  <c r="AG1367" i="1"/>
  <c r="AF1367" i="1"/>
  <c r="AE1367" i="1"/>
  <c r="Y1367" i="1"/>
  <c r="U1367" i="1"/>
  <c r="T1367" i="1"/>
  <c r="AO1366" i="1"/>
  <c r="AM1366" i="1"/>
  <c r="AN1366" i="1" s="1"/>
  <c r="AK1366" i="1"/>
  <c r="AP1366" i="1" s="1"/>
  <c r="AJ1366" i="1"/>
  <c r="AI1366" i="1"/>
  <c r="AH1366" i="1"/>
  <c r="AG1366" i="1"/>
  <c r="AF1366" i="1"/>
  <c r="AE1366" i="1"/>
  <c r="Y1366" i="1"/>
  <c r="U1366" i="1"/>
  <c r="T1366" i="1"/>
  <c r="AO1365" i="1"/>
  <c r="AM1365" i="1"/>
  <c r="AN1365" i="1" s="1"/>
  <c r="AK1365" i="1"/>
  <c r="AP1365" i="1" s="1"/>
  <c r="AJ1365" i="1"/>
  <c r="AI1365" i="1"/>
  <c r="AH1365" i="1"/>
  <c r="AG1365" i="1"/>
  <c r="AF1365" i="1"/>
  <c r="AE1365" i="1"/>
  <c r="Y1365" i="1"/>
  <c r="U1365" i="1"/>
  <c r="T1365" i="1"/>
  <c r="AO1364" i="1"/>
  <c r="AM1364" i="1"/>
  <c r="AN1364" i="1" s="1"/>
  <c r="AK1364" i="1"/>
  <c r="AP1364" i="1" s="1"/>
  <c r="AJ1364" i="1"/>
  <c r="AI1364" i="1"/>
  <c r="AH1364" i="1"/>
  <c r="AG1364" i="1"/>
  <c r="AF1364" i="1"/>
  <c r="AE1364" i="1"/>
  <c r="Y1364" i="1"/>
  <c r="U1364" i="1"/>
  <c r="T1364" i="1"/>
  <c r="AO1363" i="1"/>
  <c r="AM1363" i="1"/>
  <c r="AN1363" i="1" s="1"/>
  <c r="AK1363" i="1"/>
  <c r="AP1363" i="1" s="1"/>
  <c r="AJ1363" i="1"/>
  <c r="AI1363" i="1"/>
  <c r="AH1363" i="1"/>
  <c r="AG1363" i="1"/>
  <c r="AF1363" i="1"/>
  <c r="AE1363" i="1"/>
  <c r="Y1363" i="1"/>
  <c r="U1363" i="1"/>
  <c r="T1363" i="1"/>
  <c r="AO1362" i="1"/>
  <c r="AM1362" i="1"/>
  <c r="AN1362" i="1" s="1"/>
  <c r="AK1362" i="1"/>
  <c r="AP1362" i="1" s="1"/>
  <c r="AJ1362" i="1"/>
  <c r="AI1362" i="1"/>
  <c r="AH1362" i="1"/>
  <c r="AG1362" i="1"/>
  <c r="AF1362" i="1"/>
  <c r="AE1362" i="1"/>
  <c r="Y1362" i="1"/>
  <c r="U1362" i="1"/>
  <c r="T1362" i="1"/>
  <c r="AO1361" i="1"/>
  <c r="AM1361" i="1"/>
  <c r="AN1361" i="1" s="1"/>
  <c r="AK1361" i="1"/>
  <c r="AP1361" i="1" s="1"/>
  <c r="AJ1361" i="1"/>
  <c r="AI1361" i="1"/>
  <c r="AH1361" i="1"/>
  <c r="AG1361" i="1"/>
  <c r="AF1361" i="1"/>
  <c r="AE1361" i="1"/>
  <c r="Y1361" i="1"/>
  <c r="U1361" i="1"/>
  <c r="T1361" i="1"/>
  <c r="AO1360" i="1"/>
  <c r="AM1360" i="1"/>
  <c r="AN1360" i="1" s="1"/>
  <c r="AK1360" i="1"/>
  <c r="AP1360" i="1" s="1"/>
  <c r="AJ1360" i="1"/>
  <c r="AI1360" i="1"/>
  <c r="AH1360" i="1"/>
  <c r="AG1360" i="1"/>
  <c r="AF1360" i="1"/>
  <c r="AE1360" i="1"/>
  <c r="Y1360" i="1"/>
  <c r="U1360" i="1"/>
  <c r="T1360" i="1"/>
  <c r="AO1359" i="1"/>
  <c r="AM1359" i="1"/>
  <c r="AN1359" i="1" s="1"/>
  <c r="AK1359" i="1"/>
  <c r="AP1359" i="1" s="1"/>
  <c r="AJ1359" i="1"/>
  <c r="AI1359" i="1"/>
  <c r="AH1359" i="1"/>
  <c r="AG1359" i="1"/>
  <c r="AF1359" i="1"/>
  <c r="AE1359" i="1"/>
  <c r="Y1359" i="1"/>
  <c r="U1359" i="1"/>
  <c r="T1359" i="1"/>
  <c r="AO1358" i="1"/>
  <c r="AM1358" i="1"/>
  <c r="AN1358" i="1" s="1"/>
  <c r="AK1358" i="1"/>
  <c r="AP1358" i="1" s="1"/>
  <c r="AJ1358" i="1"/>
  <c r="AI1358" i="1"/>
  <c r="AH1358" i="1"/>
  <c r="AG1358" i="1"/>
  <c r="AF1358" i="1"/>
  <c r="AE1358" i="1"/>
  <c r="Y1358" i="1"/>
  <c r="U1358" i="1"/>
  <c r="T1358" i="1"/>
  <c r="AO1357" i="1"/>
  <c r="AM1357" i="1"/>
  <c r="AN1357" i="1" s="1"/>
  <c r="AK1357" i="1"/>
  <c r="AP1357" i="1" s="1"/>
  <c r="AJ1357" i="1"/>
  <c r="AI1357" i="1"/>
  <c r="AH1357" i="1"/>
  <c r="AG1357" i="1"/>
  <c r="AF1357" i="1"/>
  <c r="AE1357" i="1"/>
  <c r="Y1357" i="1"/>
  <c r="U1357" i="1"/>
  <c r="T1357" i="1"/>
  <c r="AO1356" i="1"/>
  <c r="AM1356" i="1"/>
  <c r="AN1356" i="1" s="1"/>
  <c r="AK1356" i="1"/>
  <c r="AP1356" i="1" s="1"/>
  <c r="AJ1356" i="1"/>
  <c r="AI1356" i="1"/>
  <c r="AH1356" i="1"/>
  <c r="AG1356" i="1"/>
  <c r="AF1356" i="1"/>
  <c r="AE1356" i="1"/>
  <c r="Y1356" i="1"/>
  <c r="U1356" i="1"/>
  <c r="T1356" i="1"/>
  <c r="AO1355" i="1"/>
  <c r="AM1355" i="1"/>
  <c r="AN1355" i="1" s="1"/>
  <c r="AK1355" i="1"/>
  <c r="AP1355" i="1" s="1"/>
  <c r="AJ1355" i="1"/>
  <c r="AI1355" i="1"/>
  <c r="AH1355" i="1"/>
  <c r="AG1355" i="1"/>
  <c r="AF1355" i="1"/>
  <c r="AE1355" i="1"/>
  <c r="Y1355" i="1"/>
  <c r="U1355" i="1"/>
  <c r="T1355" i="1"/>
  <c r="AO1354" i="1"/>
  <c r="AM1354" i="1"/>
  <c r="AN1354" i="1" s="1"/>
  <c r="AK1354" i="1"/>
  <c r="AP1354" i="1" s="1"/>
  <c r="AJ1354" i="1"/>
  <c r="AI1354" i="1"/>
  <c r="AH1354" i="1"/>
  <c r="AG1354" i="1"/>
  <c r="AF1354" i="1"/>
  <c r="AE1354" i="1"/>
  <c r="Y1354" i="1"/>
  <c r="U1354" i="1"/>
  <c r="T1354" i="1"/>
  <c r="AO1353" i="1"/>
  <c r="AM1353" i="1"/>
  <c r="AN1353" i="1" s="1"/>
  <c r="AK1353" i="1"/>
  <c r="AP1353" i="1" s="1"/>
  <c r="AJ1353" i="1"/>
  <c r="AI1353" i="1"/>
  <c r="AH1353" i="1"/>
  <c r="AG1353" i="1"/>
  <c r="AF1353" i="1"/>
  <c r="AE1353" i="1"/>
  <c r="Y1353" i="1"/>
  <c r="U1353" i="1"/>
  <c r="T1353" i="1"/>
  <c r="AO1352" i="1"/>
  <c r="AM1352" i="1"/>
  <c r="AN1352" i="1" s="1"/>
  <c r="AK1352" i="1"/>
  <c r="AP1352" i="1" s="1"/>
  <c r="AJ1352" i="1"/>
  <c r="AI1352" i="1"/>
  <c r="AH1352" i="1"/>
  <c r="AG1352" i="1"/>
  <c r="AF1352" i="1"/>
  <c r="AE1352" i="1"/>
  <c r="Y1352" i="1"/>
  <c r="U1352" i="1"/>
  <c r="T1352" i="1"/>
  <c r="AO1351" i="1"/>
  <c r="AM1351" i="1"/>
  <c r="AN1351" i="1" s="1"/>
  <c r="AK1351" i="1"/>
  <c r="AP1351" i="1" s="1"/>
  <c r="AJ1351" i="1"/>
  <c r="AI1351" i="1"/>
  <c r="AH1351" i="1"/>
  <c r="AG1351" i="1"/>
  <c r="AF1351" i="1"/>
  <c r="AE1351" i="1"/>
  <c r="Y1351" i="1"/>
  <c r="U1351" i="1"/>
  <c r="T1351" i="1"/>
  <c r="AO1350" i="1"/>
  <c r="AM1350" i="1"/>
  <c r="AN1350" i="1" s="1"/>
  <c r="AK1350" i="1"/>
  <c r="AP1350" i="1" s="1"/>
  <c r="AJ1350" i="1"/>
  <c r="AI1350" i="1"/>
  <c r="AH1350" i="1"/>
  <c r="AG1350" i="1"/>
  <c r="AF1350" i="1"/>
  <c r="AE1350" i="1"/>
  <c r="Y1350" i="1"/>
  <c r="U1350" i="1"/>
  <c r="T1350" i="1"/>
  <c r="AO1349" i="1"/>
  <c r="AM1349" i="1"/>
  <c r="AN1349" i="1" s="1"/>
  <c r="AK1349" i="1"/>
  <c r="AP1349" i="1" s="1"/>
  <c r="AJ1349" i="1"/>
  <c r="AI1349" i="1"/>
  <c r="AH1349" i="1"/>
  <c r="AG1349" i="1"/>
  <c r="AF1349" i="1"/>
  <c r="AE1349" i="1"/>
  <c r="Y1349" i="1"/>
  <c r="U1349" i="1"/>
  <c r="T1349" i="1"/>
  <c r="AO1348" i="1"/>
  <c r="AM1348" i="1"/>
  <c r="AN1348" i="1" s="1"/>
  <c r="AK1348" i="1"/>
  <c r="AP1348" i="1" s="1"/>
  <c r="AJ1348" i="1"/>
  <c r="AI1348" i="1"/>
  <c r="AH1348" i="1"/>
  <c r="AG1348" i="1"/>
  <c r="AF1348" i="1"/>
  <c r="AE1348" i="1"/>
  <c r="Y1348" i="1"/>
  <c r="U1348" i="1"/>
  <c r="T1348" i="1"/>
  <c r="AO1347" i="1"/>
  <c r="AM1347" i="1"/>
  <c r="AN1347" i="1" s="1"/>
  <c r="AK1347" i="1"/>
  <c r="AP1347" i="1" s="1"/>
  <c r="AJ1347" i="1"/>
  <c r="AI1347" i="1"/>
  <c r="AH1347" i="1"/>
  <c r="AG1347" i="1"/>
  <c r="AF1347" i="1"/>
  <c r="AE1347" i="1"/>
  <c r="Y1347" i="1"/>
  <c r="U1347" i="1"/>
  <c r="T1347" i="1"/>
  <c r="AO1346" i="1"/>
  <c r="AM1346" i="1"/>
  <c r="AN1346" i="1" s="1"/>
  <c r="AK1346" i="1"/>
  <c r="AP1346" i="1" s="1"/>
  <c r="AJ1346" i="1"/>
  <c r="AI1346" i="1"/>
  <c r="AH1346" i="1"/>
  <c r="AG1346" i="1"/>
  <c r="AF1346" i="1"/>
  <c r="AE1346" i="1"/>
  <c r="Y1346" i="1"/>
  <c r="U1346" i="1"/>
  <c r="T1346" i="1"/>
  <c r="AO1345" i="1"/>
  <c r="AM1345" i="1"/>
  <c r="AN1345" i="1" s="1"/>
  <c r="AK1345" i="1"/>
  <c r="AP1345" i="1" s="1"/>
  <c r="AJ1345" i="1"/>
  <c r="AI1345" i="1"/>
  <c r="AH1345" i="1"/>
  <c r="AG1345" i="1"/>
  <c r="AF1345" i="1"/>
  <c r="AE1345" i="1"/>
  <c r="Y1345" i="1"/>
  <c r="U1345" i="1"/>
  <c r="T1345" i="1"/>
  <c r="AO1344" i="1"/>
  <c r="AM1344" i="1"/>
  <c r="AN1344" i="1" s="1"/>
  <c r="AK1344" i="1"/>
  <c r="AP1344" i="1" s="1"/>
  <c r="AJ1344" i="1"/>
  <c r="AI1344" i="1"/>
  <c r="AH1344" i="1"/>
  <c r="AG1344" i="1"/>
  <c r="AF1344" i="1"/>
  <c r="AE1344" i="1"/>
  <c r="Y1344" i="1"/>
  <c r="U1344" i="1"/>
  <c r="T1344" i="1"/>
  <c r="AO1343" i="1"/>
  <c r="AM1343" i="1"/>
  <c r="AN1343" i="1" s="1"/>
  <c r="AK1343" i="1"/>
  <c r="AP1343" i="1" s="1"/>
  <c r="AJ1343" i="1"/>
  <c r="AI1343" i="1"/>
  <c r="AH1343" i="1"/>
  <c r="AG1343" i="1"/>
  <c r="AF1343" i="1"/>
  <c r="AE1343" i="1"/>
  <c r="Y1343" i="1"/>
  <c r="U1343" i="1"/>
  <c r="T1343" i="1"/>
  <c r="AO1342" i="1"/>
  <c r="AM1342" i="1"/>
  <c r="AN1342" i="1" s="1"/>
  <c r="AK1342" i="1"/>
  <c r="AP1342" i="1" s="1"/>
  <c r="AJ1342" i="1"/>
  <c r="AI1342" i="1"/>
  <c r="AH1342" i="1"/>
  <c r="AG1342" i="1"/>
  <c r="AF1342" i="1"/>
  <c r="AE1342" i="1"/>
  <c r="Y1342" i="1"/>
  <c r="U1342" i="1"/>
  <c r="T1342" i="1"/>
  <c r="AO1341" i="1"/>
  <c r="AM1341" i="1"/>
  <c r="AN1341" i="1" s="1"/>
  <c r="AK1341" i="1"/>
  <c r="AP1341" i="1" s="1"/>
  <c r="AJ1341" i="1"/>
  <c r="AI1341" i="1"/>
  <c r="AH1341" i="1"/>
  <c r="AG1341" i="1"/>
  <c r="AF1341" i="1"/>
  <c r="AE1341" i="1"/>
  <c r="Y1341" i="1"/>
  <c r="U1341" i="1"/>
  <c r="T1341" i="1"/>
  <c r="AO1340" i="1"/>
  <c r="AM1340" i="1"/>
  <c r="AN1340" i="1" s="1"/>
  <c r="AK1340" i="1"/>
  <c r="AP1340" i="1" s="1"/>
  <c r="AJ1340" i="1"/>
  <c r="AI1340" i="1"/>
  <c r="AH1340" i="1"/>
  <c r="AG1340" i="1"/>
  <c r="AF1340" i="1"/>
  <c r="AE1340" i="1"/>
  <c r="Y1340" i="1"/>
  <c r="U1340" i="1"/>
  <c r="T1340" i="1"/>
  <c r="AO1339" i="1"/>
  <c r="AM1339" i="1"/>
  <c r="AN1339" i="1" s="1"/>
  <c r="AK1339" i="1"/>
  <c r="AP1339" i="1" s="1"/>
  <c r="AJ1339" i="1"/>
  <c r="AI1339" i="1"/>
  <c r="AH1339" i="1"/>
  <c r="AG1339" i="1"/>
  <c r="AF1339" i="1"/>
  <c r="AE1339" i="1"/>
  <c r="Y1339" i="1"/>
  <c r="U1339" i="1"/>
  <c r="T1339" i="1"/>
  <c r="AO1338" i="1"/>
  <c r="AM1338" i="1"/>
  <c r="AN1338" i="1" s="1"/>
  <c r="AK1338" i="1"/>
  <c r="AP1338" i="1" s="1"/>
  <c r="AJ1338" i="1"/>
  <c r="AI1338" i="1"/>
  <c r="AH1338" i="1"/>
  <c r="AG1338" i="1"/>
  <c r="AF1338" i="1"/>
  <c r="AE1338" i="1"/>
  <c r="Y1338" i="1"/>
  <c r="U1338" i="1"/>
  <c r="T1338" i="1"/>
  <c r="AO1337" i="1"/>
  <c r="AM1337" i="1"/>
  <c r="AN1337" i="1" s="1"/>
  <c r="AK1337" i="1"/>
  <c r="AP1337" i="1" s="1"/>
  <c r="AJ1337" i="1"/>
  <c r="AI1337" i="1"/>
  <c r="AH1337" i="1"/>
  <c r="AG1337" i="1"/>
  <c r="AF1337" i="1"/>
  <c r="AE1337" i="1"/>
  <c r="Y1337" i="1"/>
  <c r="U1337" i="1"/>
  <c r="T1337" i="1"/>
  <c r="AO1336" i="1"/>
  <c r="AM1336" i="1"/>
  <c r="AN1336" i="1" s="1"/>
  <c r="AK1336" i="1"/>
  <c r="AP1336" i="1" s="1"/>
  <c r="AJ1336" i="1"/>
  <c r="AI1336" i="1"/>
  <c r="AH1336" i="1"/>
  <c r="AG1336" i="1"/>
  <c r="AF1336" i="1"/>
  <c r="AE1336" i="1"/>
  <c r="Y1336" i="1"/>
  <c r="U1336" i="1"/>
  <c r="T1336" i="1"/>
  <c r="AO1335" i="1"/>
  <c r="AM1335" i="1"/>
  <c r="AN1335" i="1" s="1"/>
  <c r="AK1335" i="1"/>
  <c r="AP1335" i="1" s="1"/>
  <c r="AJ1335" i="1"/>
  <c r="AI1335" i="1"/>
  <c r="AH1335" i="1"/>
  <c r="AG1335" i="1"/>
  <c r="AF1335" i="1"/>
  <c r="AE1335" i="1"/>
  <c r="Y1335" i="1"/>
  <c r="U1335" i="1"/>
  <c r="T1335" i="1"/>
  <c r="AO1334" i="1"/>
  <c r="AM1334" i="1"/>
  <c r="AN1334" i="1" s="1"/>
  <c r="AK1334" i="1"/>
  <c r="AP1334" i="1" s="1"/>
  <c r="AJ1334" i="1"/>
  <c r="AI1334" i="1"/>
  <c r="AH1334" i="1"/>
  <c r="AG1334" i="1"/>
  <c r="AF1334" i="1"/>
  <c r="AE1334" i="1"/>
  <c r="Y1334" i="1"/>
  <c r="U1334" i="1"/>
  <c r="T1334" i="1"/>
  <c r="AO1333" i="1"/>
  <c r="AM1333" i="1"/>
  <c r="AN1333" i="1" s="1"/>
  <c r="AK1333" i="1"/>
  <c r="AP1333" i="1" s="1"/>
  <c r="AJ1333" i="1"/>
  <c r="AI1333" i="1"/>
  <c r="AH1333" i="1"/>
  <c r="AG1333" i="1"/>
  <c r="AF1333" i="1"/>
  <c r="AE1333" i="1"/>
  <c r="Y1333" i="1"/>
  <c r="U1333" i="1"/>
  <c r="T1333" i="1"/>
  <c r="AO1332" i="1"/>
  <c r="AM1332" i="1"/>
  <c r="AN1332" i="1" s="1"/>
  <c r="AK1332" i="1"/>
  <c r="AP1332" i="1" s="1"/>
  <c r="AJ1332" i="1"/>
  <c r="AI1332" i="1"/>
  <c r="AH1332" i="1"/>
  <c r="AG1332" i="1"/>
  <c r="AF1332" i="1"/>
  <c r="AE1332" i="1"/>
  <c r="Y1332" i="1"/>
  <c r="U1332" i="1"/>
  <c r="T1332" i="1"/>
  <c r="AO1331" i="1"/>
  <c r="AM1331" i="1"/>
  <c r="AN1331" i="1" s="1"/>
  <c r="AK1331" i="1"/>
  <c r="AP1331" i="1" s="1"/>
  <c r="AJ1331" i="1"/>
  <c r="AI1331" i="1"/>
  <c r="AH1331" i="1"/>
  <c r="AG1331" i="1"/>
  <c r="AF1331" i="1"/>
  <c r="AE1331" i="1"/>
  <c r="Y1331" i="1"/>
  <c r="U1331" i="1"/>
  <c r="T1331" i="1"/>
  <c r="AO1330" i="1"/>
  <c r="AM1330" i="1"/>
  <c r="AN1330" i="1" s="1"/>
  <c r="AK1330" i="1"/>
  <c r="AP1330" i="1" s="1"/>
  <c r="AJ1330" i="1"/>
  <c r="AI1330" i="1"/>
  <c r="AH1330" i="1"/>
  <c r="AG1330" i="1"/>
  <c r="AF1330" i="1"/>
  <c r="AE1330" i="1"/>
  <c r="Y1330" i="1"/>
  <c r="U1330" i="1"/>
  <c r="T1330" i="1"/>
  <c r="AO1329" i="1"/>
  <c r="AM1329" i="1"/>
  <c r="AN1329" i="1" s="1"/>
  <c r="AK1329" i="1"/>
  <c r="AP1329" i="1" s="1"/>
  <c r="AJ1329" i="1"/>
  <c r="AI1329" i="1"/>
  <c r="AH1329" i="1"/>
  <c r="AG1329" i="1"/>
  <c r="AF1329" i="1"/>
  <c r="AE1329" i="1"/>
  <c r="Y1329" i="1"/>
  <c r="U1329" i="1"/>
  <c r="T1329" i="1"/>
  <c r="AO1328" i="1"/>
  <c r="AM1328" i="1"/>
  <c r="AN1328" i="1" s="1"/>
  <c r="AK1328" i="1"/>
  <c r="AP1328" i="1" s="1"/>
  <c r="AJ1328" i="1"/>
  <c r="AI1328" i="1"/>
  <c r="AH1328" i="1"/>
  <c r="AG1328" i="1"/>
  <c r="AF1328" i="1"/>
  <c r="AE1328" i="1"/>
  <c r="Y1328" i="1"/>
  <c r="U1328" i="1"/>
  <c r="T1328" i="1"/>
  <c r="AO1327" i="1"/>
  <c r="AM1327" i="1"/>
  <c r="AN1327" i="1" s="1"/>
  <c r="AK1327" i="1"/>
  <c r="AP1327" i="1" s="1"/>
  <c r="AJ1327" i="1"/>
  <c r="AI1327" i="1"/>
  <c r="AH1327" i="1"/>
  <c r="AG1327" i="1"/>
  <c r="AF1327" i="1"/>
  <c r="AE1327" i="1"/>
  <c r="Y1327" i="1"/>
  <c r="U1327" i="1"/>
  <c r="T1327" i="1"/>
  <c r="AO1326" i="1"/>
  <c r="AM1326" i="1"/>
  <c r="AN1326" i="1" s="1"/>
  <c r="AK1326" i="1"/>
  <c r="AP1326" i="1" s="1"/>
  <c r="AJ1326" i="1"/>
  <c r="AI1326" i="1"/>
  <c r="AH1326" i="1"/>
  <c r="AG1326" i="1"/>
  <c r="AF1326" i="1"/>
  <c r="AE1326" i="1"/>
  <c r="Y1326" i="1"/>
  <c r="U1326" i="1"/>
  <c r="T1326" i="1"/>
  <c r="AO1325" i="1"/>
  <c r="AM1325" i="1"/>
  <c r="AN1325" i="1" s="1"/>
  <c r="AK1325" i="1"/>
  <c r="AP1325" i="1" s="1"/>
  <c r="AJ1325" i="1"/>
  <c r="AI1325" i="1"/>
  <c r="AH1325" i="1"/>
  <c r="AG1325" i="1"/>
  <c r="AF1325" i="1"/>
  <c r="AE1325" i="1"/>
  <c r="Y1325" i="1"/>
  <c r="U1325" i="1"/>
  <c r="T1325" i="1"/>
  <c r="AO1324" i="1"/>
  <c r="AM1324" i="1"/>
  <c r="AN1324" i="1" s="1"/>
  <c r="AK1324" i="1"/>
  <c r="AP1324" i="1" s="1"/>
  <c r="AJ1324" i="1"/>
  <c r="AI1324" i="1"/>
  <c r="AH1324" i="1"/>
  <c r="AG1324" i="1"/>
  <c r="AF1324" i="1"/>
  <c r="AE1324" i="1"/>
  <c r="Y1324" i="1"/>
  <c r="U1324" i="1"/>
  <c r="T1324" i="1"/>
  <c r="AO1323" i="1"/>
  <c r="AM1323" i="1"/>
  <c r="AN1323" i="1" s="1"/>
  <c r="AK1323" i="1"/>
  <c r="AP1323" i="1" s="1"/>
  <c r="AJ1323" i="1"/>
  <c r="AI1323" i="1"/>
  <c r="AH1323" i="1"/>
  <c r="AG1323" i="1"/>
  <c r="AF1323" i="1"/>
  <c r="AE1323" i="1"/>
  <c r="Y1323" i="1"/>
  <c r="U1323" i="1"/>
  <c r="T1323" i="1"/>
  <c r="AO1322" i="1"/>
  <c r="AM1322" i="1"/>
  <c r="AN1322" i="1" s="1"/>
  <c r="AK1322" i="1"/>
  <c r="AP1322" i="1" s="1"/>
  <c r="AJ1322" i="1"/>
  <c r="AI1322" i="1"/>
  <c r="AH1322" i="1"/>
  <c r="AG1322" i="1"/>
  <c r="AF1322" i="1"/>
  <c r="AE1322" i="1"/>
  <c r="Y1322" i="1"/>
  <c r="U1322" i="1"/>
  <c r="T1322" i="1"/>
  <c r="AO1321" i="1"/>
  <c r="AM1321" i="1"/>
  <c r="AN1321" i="1" s="1"/>
  <c r="AK1321" i="1"/>
  <c r="AP1321" i="1" s="1"/>
  <c r="AJ1321" i="1"/>
  <c r="AI1321" i="1"/>
  <c r="AH1321" i="1"/>
  <c r="AG1321" i="1"/>
  <c r="AF1321" i="1"/>
  <c r="AE1321" i="1"/>
  <c r="Y1321" i="1"/>
  <c r="U1321" i="1"/>
  <c r="T1321" i="1"/>
  <c r="AO1320" i="1"/>
  <c r="AM1320" i="1"/>
  <c r="AN1320" i="1" s="1"/>
  <c r="AK1320" i="1"/>
  <c r="AP1320" i="1" s="1"/>
  <c r="AJ1320" i="1"/>
  <c r="AI1320" i="1"/>
  <c r="AH1320" i="1"/>
  <c r="AG1320" i="1"/>
  <c r="AF1320" i="1"/>
  <c r="AE1320" i="1"/>
  <c r="Y1320" i="1"/>
  <c r="U1320" i="1"/>
  <c r="T1320" i="1"/>
  <c r="AO1319" i="1"/>
  <c r="AM1319" i="1"/>
  <c r="AN1319" i="1" s="1"/>
  <c r="AK1319" i="1"/>
  <c r="AP1319" i="1" s="1"/>
  <c r="AJ1319" i="1"/>
  <c r="AI1319" i="1"/>
  <c r="AH1319" i="1"/>
  <c r="AG1319" i="1"/>
  <c r="AF1319" i="1"/>
  <c r="AE1319" i="1"/>
  <c r="Y1319" i="1"/>
  <c r="U1319" i="1"/>
  <c r="T1319" i="1"/>
  <c r="AO1318" i="1"/>
  <c r="AM1318" i="1"/>
  <c r="AN1318" i="1" s="1"/>
  <c r="AK1318" i="1"/>
  <c r="AP1318" i="1" s="1"/>
  <c r="AJ1318" i="1"/>
  <c r="AI1318" i="1"/>
  <c r="AH1318" i="1"/>
  <c r="AG1318" i="1"/>
  <c r="AF1318" i="1"/>
  <c r="AE1318" i="1"/>
  <c r="Y1318" i="1"/>
  <c r="U1318" i="1"/>
  <c r="T1318" i="1"/>
  <c r="AO1317" i="1"/>
  <c r="AM1317" i="1"/>
  <c r="AN1317" i="1" s="1"/>
  <c r="AK1317" i="1"/>
  <c r="AP1317" i="1" s="1"/>
  <c r="AJ1317" i="1"/>
  <c r="AI1317" i="1"/>
  <c r="AH1317" i="1"/>
  <c r="AG1317" i="1"/>
  <c r="AF1317" i="1"/>
  <c r="AE1317" i="1"/>
  <c r="Y1317" i="1"/>
  <c r="U1317" i="1"/>
  <c r="T1317" i="1"/>
  <c r="AO1316" i="1"/>
  <c r="AM1316" i="1"/>
  <c r="AN1316" i="1" s="1"/>
  <c r="AK1316" i="1"/>
  <c r="AP1316" i="1" s="1"/>
  <c r="AJ1316" i="1"/>
  <c r="AI1316" i="1"/>
  <c r="AH1316" i="1"/>
  <c r="AG1316" i="1"/>
  <c r="AF1316" i="1"/>
  <c r="AE1316" i="1"/>
  <c r="Y1316" i="1"/>
  <c r="U1316" i="1"/>
  <c r="T1316" i="1"/>
  <c r="AO1315" i="1"/>
  <c r="AM1315" i="1"/>
  <c r="AN1315" i="1" s="1"/>
  <c r="AK1315" i="1"/>
  <c r="AP1315" i="1" s="1"/>
  <c r="AJ1315" i="1"/>
  <c r="AI1315" i="1"/>
  <c r="AH1315" i="1"/>
  <c r="AG1315" i="1"/>
  <c r="AF1315" i="1"/>
  <c r="AE1315" i="1"/>
  <c r="Y1315" i="1"/>
  <c r="U1315" i="1"/>
  <c r="T1315" i="1"/>
  <c r="AO1314" i="1"/>
  <c r="AM1314" i="1"/>
  <c r="AN1314" i="1" s="1"/>
  <c r="AK1314" i="1"/>
  <c r="AP1314" i="1" s="1"/>
  <c r="AJ1314" i="1"/>
  <c r="AI1314" i="1"/>
  <c r="AH1314" i="1"/>
  <c r="AG1314" i="1"/>
  <c r="AF1314" i="1"/>
  <c r="AE1314" i="1"/>
  <c r="Y1314" i="1"/>
  <c r="U1314" i="1"/>
  <c r="T1314" i="1"/>
  <c r="AO1313" i="1"/>
  <c r="AN1313" i="1"/>
  <c r="AM1313" i="1"/>
  <c r="AK1313" i="1"/>
  <c r="AP1313" i="1" s="1"/>
  <c r="AJ1313" i="1"/>
  <c r="AI1313" i="1"/>
  <c r="AH1313" i="1"/>
  <c r="AG1313" i="1"/>
  <c r="AF1313" i="1"/>
  <c r="AE1313" i="1"/>
  <c r="Y1313" i="1"/>
  <c r="U1313" i="1"/>
  <c r="T1313" i="1"/>
  <c r="AO1312" i="1"/>
  <c r="AM1312" i="1"/>
  <c r="AN1312" i="1" s="1"/>
  <c r="AK1312" i="1"/>
  <c r="AP1312" i="1" s="1"/>
  <c r="AJ1312" i="1"/>
  <c r="AI1312" i="1"/>
  <c r="AH1312" i="1"/>
  <c r="AG1312" i="1"/>
  <c r="AF1312" i="1"/>
  <c r="AE1312" i="1"/>
  <c r="Y1312" i="1"/>
  <c r="U1312" i="1"/>
  <c r="T1312" i="1"/>
  <c r="AO1311" i="1"/>
  <c r="AM1311" i="1"/>
  <c r="AN1311" i="1" s="1"/>
  <c r="AK1311" i="1"/>
  <c r="AP1311" i="1" s="1"/>
  <c r="AJ1311" i="1"/>
  <c r="AI1311" i="1"/>
  <c r="AH1311" i="1"/>
  <c r="AG1311" i="1"/>
  <c r="AF1311" i="1"/>
  <c r="AE1311" i="1"/>
  <c r="Y1311" i="1"/>
  <c r="U1311" i="1"/>
  <c r="T1311" i="1"/>
  <c r="AO1310" i="1"/>
  <c r="AM1310" i="1"/>
  <c r="AN1310" i="1" s="1"/>
  <c r="AK1310" i="1"/>
  <c r="AP1310" i="1" s="1"/>
  <c r="AJ1310" i="1"/>
  <c r="AI1310" i="1"/>
  <c r="AH1310" i="1"/>
  <c r="AG1310" i="1"/>
  <c r="AF1310" i="1"/>
  <c r="AE1310" i="1"/>
  <c r="Y1310" i="1"/>
  <c r="U1310" i="1"/>
  <c r="T1310" i="1"/>
  <c r="AO1309" i="1"/>
  <c r="AM1309" i="1"/>
  <c r="AN1309" i="1" s="1"/>
  <c r="AK1309" i="1"/>
  <c r="AP1309" i="1" s="1"/>
  <c r="AJ1309" i="1"/>
  <c r="AI1309" i="1"/>
  <c r="AH1309" i="1"/>
  <c r="AG1309" i="1"/>
  <c r="AF1309" i="1"/>
  <c r="AE1309" i="1"/>
  <c r="Y1309" i="1"/>
  <c r="U1309" i="1"/>
  <c r="T1309" i="1"/>
  <c r="AO1308" i="1"/>
  <c r="AM1308" i="1"/>
  <c r="AN1308" i="1" s="1"/>
  <c r="AK1308" i="1"/>
  <c r="AP1308" i="1" s="1"/>
  <c r="AJ1308" i="1"/>
  <c r="AI1308" i="1"/>
  <c r="AH1308" i="1"/>
  <c r="AG1308" i="1"/>
  <c r="AF1308" i="1"/>
  <c r="AE1308" i="1"/>
  <c r="Y1308" i="1"/>
  <c r="U1308" i="1"/>
  <c r="T1308" i="1"/>
  <c r="AO1307" i="1"/>
  <c r="AM1307" i="1"/>
  <c r="AN1307" i="1" s="1"/>
  <c r="AK1307" i="1"/>
  <c r="AP1307" i="1" s="1"/>
  <c r="AJ1307" i="1"/>
  <c r="AI1307" i="1"/>
  <c r="AH1307" i="1"/>
  <c r="AG1307" i="1"/>
  <c r="AF1307" i="1"/>
  <c r="AE1307" i="1"/>
  <c r="Y1307" i="1"/>
  <c r="U1307" i="1"/>
  <c r="T1307" i="1"/>
  <c r="AO1306" i="1"/>
  <c r="AM1306" i="1"/>
  <c r="AN1306" i="1" s="1"/>
  <c r="AK1306" i="1"/>
  <c r="AP1306" i="1" s="1"/>
  <c r="AJ1306" i="1"/>
  <c r="AI1306" i="1"/>
  <c r="AH1306" i="1"/>
  <c r="AG1306" i="1"/>
  <c r="AF1306" i="1"/>
  <c r="AE1306" i="1"/>
  <c r="Y1306" i="1"/>
  <c r="U1306" i="1"/>
  <c r="T1306" i="1"/>
  <c r="AO1305" i="1"/>
  <c r="AM1305" i="1"/>
  <c r="AN1305" i="1" s="1"/>
  <c r="AK1305" i="1"/>
  <c r="AP1305" i="1" s="1"/>
  <c r="AJ1305" i="1"/>
  <c r="AI1305" i="1"/>
  <c r="AH1305" i="1"/>
  <c r="AG1305" i="1"/>
  <c r="AF1305" i="1"/>
  <c r="AE1305" i="1"/>
  <c r="Y1305" i="1"/>
  <c r="U1305" i="1"/>
  <c r="T1305" i="1"/>
  <c r="AO1304" i="1"/>
  <c r="AM1304" i="1"/>
  <c r="AN1304" i="1" s="1"/>
  <c r="AK1304" i="1"/>
  <c r="AP1304" i="1" s="1"/>
  <c r="AJ1304" i="1"/>
  <c r="AI1304" i="1"/>
  <c r="AH1304" i="1"/>
  <c r="AG1304" i="1"/>
  <c r="AF1304" i="1"/>
  <c r="AE1304" i="1"/>
  <c r="Y1304" i="1"/>
  <c r="U1304" i="1"/>
  <c r="T1304" i="1"/>
  <c r="AO1303" i="1"/>
  <c r="AM1303" i="1"/>
  <c r="AN1303" i="1" s="1"/>
  <c r="AK1303" i="1"/>
  <c r="AP1303" i="1" s="1"/>
  <c r="AJ1303" i="1"/>
  <c r="AI1303" i="1"/>
  <c r="AH1303" i="1"/>
  <c r="AG1303" i="1"/>
  <c r="AF1303" i="1"/>
  <c r="AE1303" i="1"/>
  <c r="Y1303" i="1"/>
  <c r="U1303" i="1"/>
  <c r="T1303" i="1"/>
  <c r="AO1302" i="1"/>
  <c r="AM1302" i="1"/>
  <c r="AN1302" i="1" s="1"/>
  <c r="AK1302" i="1"/>
  <c r="AP1302" i="1" s="1"/>
  <c r="AJ1302" i="1"/>
  <c r="AI1302" i="1"/>
  <c r="AH1302" i="1"/>
  <c r="AG1302" i="1"/>
  <c r="AF1302" i="1"/>
  <c r="AE1302" i="1"/>
  <c r="Y1302" i="1"/>
  <c r="U1302" i="1"/>
  <c r="T1302" i="1"/>
  <c r="AO1301" i="1"/>
  <c r="AM1301" i="1"/>
  <c r="AN1301" i="1" s="1"/>
  <c r="AK1301" i="1"/>
  <c r="AP1301" i="1" s="1"/>
  <c r="AJ1301" i="1"/>
  <c r="AI1301" i="1"/>
  <c r="AH1301" i="1"/>
  <c r="AG1301" i="1"/>
  <c r="AF1301" i="1"/>
  <c r="AE1301" i="1"/>
  <c r="Y1301" i="1"/>
  <c r="U1301" i="1"/>
  <c r="T1301" i="1"/>
  <c r="AO1300" i="1"/>
  <c r="AM1300" i="1"/>
  <c r="AN1300" i="1" s="1"/>
  <c r="AK1300" i="1"/>
  <c r="AP1300" i="1" s="1"/>
  <c r="AJ1300" i="1"/>
  <c r="AI1300" i="1"/>
  <c r="AH1300" i="1"/>
  <c r="AG1300" i="1"/>
  <c r="AF1300" i="1"/>
  <c r="AE1300" i="1"/>
  <c r="Y1300" i="1"/>
  <c r="U1300" i="1"/>
  <c r="T1300" i="1"/>
  <c r="AO1299" i="1"/>
  <c r="AM1299" i="1"/>
  <c r="AN1299" i="1" s="1"/>
  <c r="AK1299" i="1"/>
  <c r="AP1299" i="1" s="1"/>
  <c r="AJ1299" i="1"/>
  <c r="AI1299" i="1"/>
  <c r="AH1299" i="1"/>
  <c r="AG1299" i="1"/>
  <c r="AF1299" i="1"/>
  <c r="AE1299" i="1"/>
  <c r="Y1299" i="1"/>
  <c r="U1299" i="1"/>
  <c r="T1299" i="1"/>
  <c r="AO1298" i="1"/>
  <c r="AM1298" i="1"/>
  <c r="AN1298" i="1" s="1"/>
  <c r="AK1298" i="1"/>
  <c r="AP1298" i="1" s="1"/>
  <c r="AJ1298" i="1"/>
  <c r="AI1298" i="1"/>
  <c r="AH1298" i="1"/>
  <c r="AG1298" i="1"/>
  <c r="AF1298" i="1"/>
  <c r="AE1298" i="1"/>
  <c r="Y1298" i="1"/>
  <c r="U1298" i="1"/>
  <c r="T1298" i="1"/>
  <c r="AO1297" i="1"/>
  <c r="AM1297" i="1"/>
  <c r="AN1297" i="1" s="1"/>
  <c r="AK1297" i="1"/>
  <c r="AP1297" i="1" s="1"/>
  <c r="AJ1297" i="1"/>
  <c r="AI1297" i="1"/>
  <c r="AH1297" i="1"/>
  <c r="AG1297" i="1"/>
  <c r="AF1297" i="1"/>
  <c r="AE1297" i="1"/>
  <c r="Y1297" i="1"/>
  <c r="U1297" i="1"/>
  <c r="T1297" i="1"/>
  <c r="AO1296" i="1"/>
  <c r="AM1296" i="1"/>
  <c r="AN1296" i="1" s="1"/>
  <c r="AK1296" i="1"/>
  <c r="AP1296" i="1" s="1"/>
  <c r="AJ1296" i="1"/>
  <c r="AI1296" i="1"/>
  <c r="AH1296" i="1"/>
  <c r="AG1296" i="1"/>
  <c r="AF1296" i="1"/>
  <c r="AE1296" i="1"/>
  <c r="Y1296" i="1"/>
  <c r="U1296" i="1"/>
  <c r="T1296" i="1"/>
  <c r="AO1295" i="1"/>
  <c r="AM1295" i="1"/>
  <c r="AN1295" i="1" s="1"/>
  <c r="AK1295" i="1"/>
  <c r="AP1295" i="1" s="1"/>
  <c r="AJ1295" i="1"/>
  <c r="AI1295" i="1"/>
  <c r="AH1295" i="1"/>
  <c r="AG1295" i="1"/>
  <c r="AF1295" i="1"/>
  <c r="AE1295" i="1"/>
  <c r="Y1295" i="1"/>
  <c r="U1295" i="1"/>
  <c r="T1295" i="1"/>
  <c r="AO1294" i="1"/>
  <c r="AM1294" i="1"/>
  <c r="AN1294" i="1" s="1"/>
  <c r="AK1294" i="1"/>
  <c r="AP1294" i="1" s="1"/>
  <c r="AJ1294" i="1"/>
  <c r="AI1294" i="1"/>
  <c r="AH1294" i="1"/>
  <c r="AG1294" i="1"/>
  <c r="AF1294" i="1"/>
  <c r="AE1294" i="1"/>
  <c r="Y1294" i="1"/>
  <c r="U1294" i="1"/>
  <c r="T1294" i="1"/>
  <c r="AO1293" i="1"/>
  <c r="AM1293" i="1"/>
  <c r="AN1293" i="1" s="1"/>
  <c r="AK1293" i="1"/>
  <c r="AP1293" i="1" s="1"/>
  <c r="AJ1293" i="1"/>
  <c r="AI1293" i="1"/>
  <c r="AH1293" i="1"/>
  <c r="AG1293" i="1"/>
  <c r="AF1293" i="1"/>
  <c r="AE1293" i="1"/>
  <c r="Y1293" i="1"/>
  <c r="U1293" i="1"/>
  <c r="T1293" i="1"/>
  <c r="AO1292" i="1"/>
  <c r="AM1292" i="1"/>
  <c r="AN1292" i="1" s="1"/>
  <c r="AK1292" i="1"/>
  <c r="AP1292" i="1" s="1"/>
  <c r="AJ1292" i="1"/>
  <c r="AI1292" i="1"/>
  <c r="AH1292" i="1"/>
  <c r="AG1292" i="1"/>
  <c r="AF1292" i="1"/>
  <c r="AE1292" i="1"/>
  <c r="Y1292" i="1"/>
  <c r="U1292" i="1"/>
  <c r="T1292" i="1"/>
  <c r="AO1291" i="1"/>
  <c r="AM1291" i="1"/>
  <c r="AN1291" i="1" s="1"/>
  <c r="AK1291" i="1"/>
  <c r="AP1291" i="1" s="1"/>
  <c r="AJ1291" i="1"/>
  <c r="AI1291" i="1"/>
  <c r="AH1291" i="1"/>
  <c r="AG1291" i="1"/>
  <c r="AF1291" i="1"/>
  <c r="AE1291" i="1"/>
  <c r="Y1291" i="1"/>
  <c r="U1291" i="1"/>
  <c r="T1291" i="1"/>
  <c r="AO1290" i="1"/>
  <c r="AM1290" i="1"/>
  <c r="AN1290" i="1" s="1"/>
  <c r="AK1290" i="1"/>
  <c r="AP1290" i="1" s="1"/>
  <c r="AJ1290" i="1"/>
  <c r="AI1290" i="1"/>
  <c r="AH1290" i="1"/>
  <c r="AG1290" i="1"/>
  <c r="AF1290" i="1"/>
  <c r="AE1290" i="1"/>
  <c r="Y1290" i="1"/>
  <c r="U1290" i="1"/>
  <c r="T1290" i="1"/>
  <c r="AO1289" i="1"/>
  <c r="AM1289" i="1"/>
  <c r="AN1289" i="1" s="1"/>
  <c r="AK1289" i="1"/>
  <c r="AP1289" i="1" s="1"/>
  <c r="AJ1289" i="1"/>
  <c r="AI1289" i="1"/>
  <c r="AH1289" i="1"/>
  <c r="AG1289" i="1"/>
  <c r="AF1289" i="1"/>
  <c r="AE1289" i="1"/>
  <c r="Y1289" i="1"/>
  <c r="U1289" i="1"/>
  <c r="T1289" i="1"/>
  <c r="AO1288" i="1"/>
  <c r="AM1288" i="1"/>
  <c r="AN1288" i="1" s="1"/>
  <c r="AK1288" i="1"/>
  <c r="AP1288" i="1" s="1"/>
  <c r="AJ1288" i="1"/>
  <c r="AI1288" i="1"/>
  <c r="AH1288" i="1"/>
  <c r="AG1288" i="1"/>
  <c r="AF1288" i="1"/>
  <c r="AE1288" i="1"/>
  <c r="Y1288" i="1"/>
  <c r="U1288" i="1"/>
  <c r="T1288" i="1"/>
  <c r="AO1287" i="1"/>
  <c r="AM1287" i="1"/>
  <c r="AN1287" i="1" s="1"/>
  <c r="AK1287" i="1"/>
  <c r="AP1287" i="1" s="1"/>
  <c r="AJ1287" i="1"/>
  <c r="AI1287" i="1"/>
  <c r="AH1287" i="1"/>
  <c r="AG1287" i="1"/>
  <c r="AF1287" i="1"/>
  <c r="AE1287" i="1"/>
  <c r="Y1287" i="1"/>
  <c r="U1287" i="1"/>
  <c r="T1287" i="1"/>
  <c r="AO1286" i="1"/>
  <c r="AM1286" i="1"/>
  <c r="AN1286" i="1" s="1"/>
  <c r="AK1286" i="1"/>
  <c r="AP1286" i="1" s="1"/>
  <c r="AJ1286" i="1"/>
  <c r="AI1286" i="1"/>
  <c r="AH1286" i="1"/>
  <c r="AG1286" i="1"/>
  <c r="AF1286" i="1"/>
  <c r="AE1286" i="1"/>
  <c r="Y1286" i="1"/>
  <c r="U1286" i="1"/>
  <c r="T1286" i="1"/>
  <c r="AO1285" i="1"/>
  <c r="AM1285" i="1"/>
  <c r="AN1285" i="1" s="1"/>
  <c r="AK1285" i="1"/>
  <c r="AP1285" i="1" s="1"/>
  <c r="AJ1285" i="1"/>
  <c r="AI1285" i="1"/>
  <c r="AH1285" i="1"/>
  <c r="AG1285" i="1"/>
  <c r="AF1285" i="1"/>
  <c r="AE1285" i="1"/>
  <c r="Y1285" i="1"/>
  <c r="U1285" i="1"/>
  <c r="T1285" i="1"/>
  <c r="AO1284" i="1"/>
  <c r="AM1284" i="1"/>
  <c r="AN1284" i="1" s="1"/>
  <c r="AK1284" i="1"/>
  <c r="AP1284" i="1" s="1"/>
  <c r="AJ1284" i="1"/>
  <c r="AI1284" i="1"/>
  <c r="AH1284" i="1"/>
  <c r="AG1284" i="1"/>
  <c r="AF1284" i="1"/>
  <c r="AE1284" i="1"/>
  <c r="Y1284" i="1"/>
  <c r="U1284" i="1"/>
  <c r="T1284" i="1"/>
  <c r="AO1283" i="1"/>
  <c r="AM1283" i="1"/>
  <c r="AN1283" i="1" s="1"/>
  <c r="AK1283" i="1"/>
  <c r="AP1283" i="1" s="1"/>
  <c r="AJ1283" i="1"/>
  <c r="AI1283" i="1"/>
  <c r="AH1283" i="1"/>
  <c r="AG1283" i="1"/>
  <c r="AF1283" i="1"/>
  <c r="AE1283" i="1"/>
  <c r="Y1283" i="1"/>
  <c r="U1283" i="1"/>
  <c r="T1283" i="1"/>
  <c r="AO1282" i="1"/>
  <c r="AM1282" i="1"/>
  <c r="AN1282" i="1" s="1"/>
  <c r="AK1282" i="1"/>
  <c r="AP1282" i="1" s="1"/>
  <c r="AJ1282" i="1"/>
  <c r="AI1282" i="1"/>
  <c r="AH1282" i="1"/>
  <c r="AG1282" i="1"/>
  <c r="AF1282" i="1"/>
  <c r="AE1282" i="1"/>
  <c r="Y1282" i="1"/>
  <c r="U1282" i="1"/>
  <c r="T1282" i="1"/>
  <c r="AO1281" i="1"/>
  <c r="AM1281" i="1"/>
  <c r="AN1281" i="1" s="1"/>
  <c r="AK1281" i="1"/>
  <c r="AP1281" i="1" s="1"/>
  <c r="AJ1281" i="1"/>
  <c r="AI1281" i="1"/>
  <c r="AH1281" i="1"/>
  <c r="AG1281" i="1"/>
  <c r="AF1281" i="1"/>
  <c r="AE1281" i="1"/>
  <c r="Y1281" i="1"/>
  <c r="U1281" i="1"/>
  <c r="T1281" i="1"/>
  <c r="AO1280" i="1"/>
  <c r="AM1280" i="1"/>
  <c r="AN1280" i="1" s="1"/>
  <c r="AK1280" i="1"/>
  <c r="AP1280" i="1" s="1"/>
  <c r="AJ1280" i="1"/>
  <c r="AI1280" i="1"/>
  <c r="AH1280" i="1"/>
  <c r="AG1280" i="1"/>
  <c r="AF1280" i="1"/>
  <c r="AE1280" i="1"/>
  <c r="Y1280" i="1"/>
  <c r="U1280" i="1"/>
  <c r="T1280" i="1"/>
  <c r="AO1279" i="1"/>
  <c r="AM1279" i="1"/>
  <c r="AN1279" i="1" s="1"/>
  <c r="AK1279" i="1"/>
  <c r="AP1279" i="1" s="1"/>
  <c r="AJ1279" i="1"/>
  <c r="AI1279" i="1"/>
  <c r="AH1279" i="1"/>
  <c r="AG1279" i="1"/>
  <c r="AF1279" i="1"/>
  <c r="AE1279" i="1"/>
  <c r="Y1279" i="1"/>
  <c r="U1279" i="1"/>
  <c r="T1279" i="1"/>
  <c r="AO1278" i="1"/>
  <c r="AM1278" i="1"/>
  <c r="AN1278" i="1" s="1"/>
  <c r="AK1278" i="1"/>
  <c r="AP1278" i="1" s="1"/>
  <c r="AJ1278" i="1"/>
  <c r="AI1278" i="1"/>
  <c r="AH1278" i="1"/>
  <c r="AG1278" i="1"/>
  <c r="AF1278" i="1"/>
  <c r="AE1278" i="1"/>
  <c r="Y1278" i="1"/>
  <c r="U1278" i="1"/>
  <c r="T1278" i="1"/>
  <c r="AO1277" i="1"/>
  <c r="AM1277" i="1"/>
  <c r="AN1277" i="1" s="1"/>
  <c r="AK1277" i="1"/>
  <c r="AP1277" i="1" s="1"/>
  <c r="AJ1277" i="1"/>
  <c r="AI1277" i="1"/>
  <c r="AH1277" i="1"/>
  <c r="AG1277" i="1"/>
  <c r="AF1277" i="1"/>
  <c r="AE1277" i="1"/>
  <c r="Y1277" i="1"/>
  <c r="U1277" i="1"/>
  <c r="T1277" i="1"/>
  <c r="AO1276" i="1"/>
  <c r="AM1276" i="1"/>
  <c r="AN1276" i="1" s="1"/>
  <c r="AK1276" i="1"/>
  <c r="AP1276" i="1" s="1"/>
  <c r="AJ1276" i="1"/>
  <c r="AI1276" i="1"/>
  <c r="AH1276" i="1"/>
  <c r="AG1276" i="1"/>
  <c r="AF1276" i="1"/>
  <c r="AE1276" i="1"/>
  <c r="Y1276" i="1"/>
  <c r="U1276" i="1"/>
  <c r="T1276" i="1"/>
  <c r="AO1275" i="1"/>
  <c r="AM1275" i="1"/>
  <c r="AN1275" i="1" s="1"/>
  <c r="AK1275" i="1"/>
  <c r="AP1275" i="1" s="1"/>
  <c r="AJ1275" i="1"/>
  <c r="AI1275" i="1"/>
  <c r="AH1275" i="1"/>
  <c r="AG1275" i="1"/>
  <c r="AF1275" i="1"/>
  <c r="AE1275" i="1"/>
  <c r="Y1275" i="1"/>
  <c r="U1275" i="1"/>
  <c r="T1275" i="1"/>
  <c r="AO1274" i="1"/>
  <c r="AM1274" i="1"/>
  <c r="AN1274" i="1" s="1"/>
  <c r="AK1274" i="1"/>
  <c r="AP1274" i="1" s="1"/>
  <c r="AJ1274" i="1"/>
  <c r="AI1274" i="1"/>
  <c r="AH1274" i="1"/>
  <c r="AG1274" i="1"/>
  <c r="AF1274" i="1"/>
  <c r="AE1274" i="1"/>
  <c r="Y1274" i="1"/>
  <c r="U1274" i="1"/>
  <c r="T1274" i="1"/>
  <c r="AO1273" i="1"/>
  <c r="AM1273" i="1"/>
  <c r="AN1273" i="1" s="1"/>
  <c r="AK1273" i="1"/>
  <c r="AP1273" i="1" s="1"/>
  <c r="AJ1273" i="1"/>
  <c r="AI1273" i="1"/>
  <c r="AH1273" i="1"/>
  <c r="AG1273" i="1"/>
  <c r="AF1273" i="1"/>
  <c r="AE1273" i="1"/>
  <c r="Y1273" i="1"/>
  <c r="U1273" i="1"/>
  <c r="T1273" i="1"/>
  <c r="AO1272" i="1"/>
  <c r="AM1272" i="1"/>
  <c r="AN1272" i="1" s="1"/>
  <c r="AK1272" i="1"/>
  <c r="AP1272" i="1" s="1"/>
  <c r="AJ1272" i="1"/>
  <c r="AI1272" i="1"/>
  <c r="AH1272" i="1"/>
  <c r="AG1272" i="1"/>
  <c r="AF1272" i="1"/>
  <c r="AE1272" i="1"/>
  <c r="Y1272" i="1"/>
  <c r="U1272" i="1"/>
  <c r="T1272" i="1"/>
  <c r="AO1271" i="1"/>
  <c r="AM1271" i="1"/>
  <c r="AN1271" i="1" s="1"/>
  <c r="AK1271" i="1"/>
  <c r="AP1271" i="1" s="1"/>
  <c r="AJ1271" i="1"/>
  <c r="AI1271" i="1"/>
  <c r="AH1271" i="1"/>
  <c r="AG1271" i="1"/>
  <c r="AF1271" i="1"/>
  <c r="AE1271" i="1"/>
  <c r="Y1271" i="1"/>
  <c r="U1271" i="1"/>
  <c r="T1271" i="1"/>
  <c r="AO1270" i="1"/>
  <c r="AM1270" i="1"/>
  <c r="AN1270" i="1" s="1"/>
  <c r="AK1270" i="1"/>
  <c r="AP1270" i="1" s="1"/>
  <c r="AJ1270" i="1"/>
  <c r="AI1270" i="1"/>
  <c r="AH1270" i="1"/>
  <c r="AG1270" i="1"/>
  <c r="AF1270" i="1"/>
  <c r="AE1270" i="1"/>
  <c r="Y1270" i="1"/>
  <c r="U1270" i="1"/>
  <c r="T1270" i="1"/>
  <c r="AO1269" i="1"/>
  <c r="AM1269" i="1"/>
  <c r="AN1269" i="1" s="1"/>
  <c r="AK1269" i="1"/>
  <c r="AP1269" i="1" s="1"/>
  <c r="AJ1269" i="1"/>
  <c r="AI1269" i="1"/>
  <c r="AH1269" i="1"/>
  <c r="AG1269" i="1"/>
  <c r="AF1269" i="1"/>
  <c r="AE1269" i="1"/>
  <c r="Y1269" i="1"/>
  <c r="U1269" i="1"/>
  <c r="T1269" i="1"/>
  <c r="AO1268" i="1"/>
  <c r="AM1268" i="1"/>
  <c r="AN1268" i="1" s="1"/>
  <c r="AK1268" i="1"/>
  <c r="AP1268" i="1" s="1"/>
  <c r="AJ1268" i="1"/>
  <c r="AI1268" i="1"/>
  <c r="AH1268" i="1"/>
  <c r="AG1268" i="1"/>
  <c r="AF1268" i="1"/>
  <c r="AE1268" i="1"/>
  <c r="Y1268" i="1"/>
  <c r="U1268" i="1"/>
  <c r="T1268" i="1"/>
  <c r="AO1267" i="1"/>
  <c r="AM1267" i="1"/>
  <c r="AN1267" i="1" s="1"/>
  <c r="AK1267" i="1"/>
  <c r="AP1267" i="1" s="1"/>
  <c r="AJ1267" i="1"/>
  <c r="AI1267" i="1"/>
  <c r="AH1267" i="1"/>
  <c r="AG1267" i="1"/>
  <c r="AF1267" i="1"/>
  <c r="AE1267" i="1"/>
  <c r="Y1267" i="1"/>
  <c r="U1267" i="1"/>
  <c r="T1267" i="1"/>
  <c r="AO1266" i="1"/>
  <c r="AM1266" i="1"/>
  <c r="AN1266" i="1" s="1"/>
  <c r="AK1266" i="1"/>
  <c r="AP1266" i="1" s="1"/>
  <c r="AJ1266" i="1"/>
  <c r="AI1266" i="1"/>
  <c r="AH1266" i="1"/>
  <c r="AG1266" i="1"/>
  <c r="AF1266" i="1"/>
  <c r="AE1266" i="1"/>
  <c r="Y1266" i="1"/>
  <c r="U1266" i="1"/>
  <c r="T1266" i="1"/>
  <c r="AO1265" i="1"/>
  <c r="AM1265" i="1"/>
  <c r="AN1265" i="1" s="1"/>
  <c r="AK1265" i="1"/>
  <c r="AP1265" i="1" s="1"/>
  <c r="AJ1265" i="1"/>
  <c r="AI1265" i="1"/>
  <c r="AH1265" i="1"/>
  <c r="AG1265" i="1"/>
  <c r="AF1265" i="1"/>
  <c r="AE1265" i="1"/>
  <c r="Y1265" i="1"/>
  <c r="U1265" i="1"/>
  <c r="T1265" i="1"/>
  <c r="AO1264" i="1"/>
  <c r="AM1264" i="1"/>
  <c r="AN1264" i="1" s="1"/>
  <c r="AK1264" i="1"/>
  <c r="AP1264" i="1" s="1"/>
  <c r="AJ1264" i="1"/>
  <c r="AI1264" i="1"/>
  <c r="AH1264" i="1"/>
  <c r="AG1264" i="1"/>
  <c r="AF1264" i="1"/>
  <c r="AE1264" i="1"/>
  <c r="Y1264" i="1"/>
  <c r="U1264" i="1"/>
  <c r="T1264" i="1"/>
  <c r="AO1263" i="1"/>
  <c r="AM1263" i="1"/>
  <c r="AN1263" i="1" s="1"/>
  <c r="AK1263" i="1"/>
  <c r="AP1263" i="1" s="1"/>
  <c r="AJ1263" i="1"/>
  <c r="AI1263" i="1"/>
  <c r="AH1263" i="1"/>
  <c r="AG1263" i="1"/>
  <c r="AF1263" i="1"/>
  <c r="AE1263" i="1"/>
  <c r="Y1263" i="1"/>
  <c r="U1263" i="1"/>
  <c r="T1263" i="1"/>
  <c r="AO1262" i="1"/>
  <c r="AM1262" i="1"/>
  <c r="AN1262" i="1" s="1"/>
  <c r="AK1262" i="1"/>
  <c r="AP1262" i="1" s="1"/>
  <c r="AJ1262" i="1"/>
  <c r="AI1262" i="1"/>
  <c r="AH1262" i="1"/>
  <c r="AG1262" i="1"/>
  <c r="AF1262" i="1"/>
  <c r="AE1262" i="1"/>
  <c r="Y1262" i="1"/>
  <c r="U1262" i="1"/>
  <c r="T1262" i="1"/>
  <c r="AO1261" i="1"/>
  <c r="AM1261" i="1"/>
  <c r="AN1261" i="1" s="1"/>
  <c r="AK1261" i="1"/>
  <c r="AP1261" i="1" s="1"/>
  <c r="AJ1261" i="1"/>
  <c r="AI1261" i="1"/>
  <c r="AH1261" i="1"/>
  <c r="AG1261" i="1"/>
  <c r="AF1261" i="1"/>
  <c r="AE1261" i="1"/>
  <c r="Y1261" i="1"/>
  <c r="U1261" i="1"/>
  <c r="T1261" i="1"/>
  <c r="AO1260" i="1"/>
  <c r="AM1260" i="1"/>
  <c r="AN1260" i="1" s="1"/>
  <c r="AK1260" i="1"/>
  <c r="AP1260" i="1" s="1"/>
  <c r="AJ1260" i="1"/>
  <c r="AI1260" i="1"/>
  <c r="AH1260" i="1"/>
  <c r="AG1260" i="1"/>
  <c r="AF1260" i="1"/>
  <c r="AE1260" i="1"/>
  <c r="Y1260" i="1"/>
  <c r="U1260" i="1"/>
  <c r="T1260" i="1"/>
  <c r="AO1259" i="1"/>
  <c r="AM1259" i="1"/>
  <c r="AN1259" i="1" s="1"/>
  <c r="AK1259" i="1"/>
  <c r="AP1259" i="1" s="1"/>
  <c r="AJ1259" i="1"/>
  <c r="AI1259" i="1"/>
  <c r="AH1259" i="1"/>
  <c r="AG1259" i="1"/>
  <c r="AF1259" i="1"/>
  <c r="AE1259" i="1"/>
  <c r="Y1259" i="1"/>
  <c r="U1259" i="1"/>
  <c r="T1259" i="1"/>
  <c r="AO1258" i="1"/>
  <c r="AM1258" i="1"/>
  <c r="AN1258" i="1" s="1"/>
  <c r="AK1258" i="1"/>
  <c r="AP1258" i="1" s="1"/>
  <c r="AJ1258" i="1"/>
  <c r="AI1258" i="1"/>
  <c r="AH1258" i="1"/>
  <c r="AG1258" i="1"/>
  <c r="AF1258" i="1"/>
  <c r="AE1258" i="1"/>
  <c r="Y1258" i="1"/>
  <c r="U1258" i="1"/>
  <c r="T1258" i="1"/>
  <c r="AO1257" i="1"/>
  <c r="AM1257" i="1"/>
  <c r="AN1257" i="1" s="1"/>
  <c r="AK1257" i="1"/>
  <c r="AP1257" i="1" s="1"/>
  <c r="AJ1257" i="1"/>
  <c r="AI1257" i="1"/>
  <c r="AH1257" i="1"/>
  <c r="AG1257" i="1"/>
  <c r="AF1257" i="1"/>
  <c r="AE1257" i="1"/>
  <c r="Y1257" i="1"/>
  <c r="U1257" i="1"/>
  <c r="T1257" i="1"/>
  <c r="AO1256" i="1"/>
  <c r="AM1256" i="1"/>
  <c r="AN1256" i="1" s="1"/>
  <c r="AK1256" i="1"/>
  <c r="AP1256" i="1" s="1"/>
  <c r="AJ1256" i="1"/>
  <c r="AI1256" i="1"/>
  <c r="AH1256" i="1"/>
  <c r="AG1256" i="1"/>
  <c r="AF1256" i="1"/>
  <c r="AE1256" i="1"/>
  <c r="Y1256" i="1"/>
  <c r="U1256" i="1"/>
  <c r="T1256" i="1"/>
  <c r="AO1255" i="1"/>
  <c r="AM1255" i="1"/>
  <c r="AN1255" i="1" s="1"/>
  <c r="AK1255" i="1"/>
  <c r="AP1255" i="1" s="1"/>
  <c r="AJ1255" i="1"/>
  <c r="AI1255" i="1"/>
  <c r="AH1255" i="1"/>
  <c r="AG1255" i="1"/>
  <c r="AF1255" i="1"/>
  <c r="AE1255" i="1"/>
  <c r="Y1255" i="1"/>
  <c r="U1255" i="1"/>
  <c r="T1255" i="1"/>
  <c r="AO1254" i="1"/>
  <c r="AM1254" i="1"/>
  <c r="AN1254" i="1" s="1"/>
  <c r="AK1254" i="1"/>
  <c r="AP1254" i="1" s="1"/>
  <c r="AJ1254" i="1"/>
  <c r="AI1254" i="1"/>
  <c r="AH1254" i="1"/>
  <c r="AG1254" i="1"/>
  <c r="AF1254" i="1"/>
  <c r="AE1254" i="1"/>
  <c r="Y1254" i="1"/>
  <c r="U1254" i="1"/>
  <c r="T1254" i="1"/>
  <c r="AO1253" i="1"/>
  <c r="AM1253" i="1"/>
  <c r="AN1253" i="1" s="1"/>
  <c r="AK1253" i="1"/>
  <c r="AP1253" i="1" s="1"/>
  <c r="AJ1253" i="1"/>
  <c r="AI1253" i="1"/>
  <c r="AH1253" i="1"/>
  <c r="AG1253" i="1"/>
  <c r="AF1253" i="1"/>
  <c r="AE1253" i="1"/>
  <c r="Y1253" i="1"/>
  <c r="U1253" i="1"/>
  <c r="T1253" i="1"/>
  <c r="AO1252" i="1"/>
  <c r="AM1252" i="1"/>
  <c r="AN1252" i="1" s="1"/>
  <c r="AK1252" i="1"/>
  <c r="AP1252" i="1" s="1"/>
  <c r="AJ1252" i="1"/>
  <c r="AI1252" i="1"/>
  <c r="AH1252" i="1"/>
  <c r="AG1252" i="1"/>
  <c r="AF1252" i="1"/>
  <c r="AE1252" i="1"/>
  <c r="Y1252" i="1"/>
  <c r="U1252" i="1"/>
  <c r="T1252" i="1"/>
  <c r="AO1251" i="1"/>
  <c r="AM1251" i="1"/>
  <c r="AN1251" i="1" s="1"/>
  <c r="AK1251" i="1"/>
  <c r="AP1251" i="1" s="1"/>
  <c r="AJ1251" i="1"/>
  <c r="AI1251" i="1"/>
  <c r="AH1251" i="1"/>
  <c r="AG1251" i="1"/>
  <c r="AF1251" i="1"/>
  <c r="AE1251" i="1"/>
  <c r="Y1251" i="1"/>
  <c r="U1251" i="1"/>
  <c r="T1251" i="1"/>
  <c r="AO1250" i="1"/>
  <c r="AM1250" i="1"/>
  <c r="AN1250" i="1" s="1"/>
  <c r="AK1250" i="1"/>
  <c r="AP1250" i="1" s="1"/>
  <c r="AJ1250" i="1"/>
  <c r="AI1250" i="1"/>
  <c r="AH1250" i="1"/>
  <c r="AG1250" i="1"/>
  <c r="AF1250" i="1"/>
  <c r="AE1250" i="1"/>
  <c r="Y1250" i="1"/>
  <c r="U1250" i="1"/>
  <c r="T1250" i="1"/>
  <c r="AO1249" i="1"/>
  <c r="AM1249" i="1"/>
  <c r="AN1249" i="1" s="1"/>
  <c r="AK1249" i="1"/>
  <c r="AP1249" i="1" s="1"/>
  <c r="AJ1249" i="1"/>
  <c r="AI1249" i="1"/>
  <c r="AH1249" i="1"/>
  <c r="AG1249" i="1"/>
  <c r="AF1249" i="1"/>
  <c r="AE1249" i="1"/>
  <c r="Y1249" i="1"/>
  <c r="U1249" i="1"/>
  <c r="T1249" i="1"/>
  <c r="AO1248" i="1"/>
  <c r="AM1248" i="1"/>
  <c r="AN1248" i="1" s="1"/>
  <c r="AK1248" i="1"/>
  <c r="AP1248" i="1" s="1"/>
  <c r="AJ1248" i="1"/>
  <c r="AI1248" i="1"/>
  <c r="AH1248" i="1"/>
  <c r="AG1248" i="1"/>
  <c r="AF1248" i="1"/>
  <c r="AE1248" i="1"/>
  <c r="Y1248" i="1"/>
  <c r="U1248" i="1"/>
  <c r="T1248" i="1"/>
  <c r="AO1247" i="1"/>
  <c r="AM1247" i="1"/>
  <c r="AN1247" i="1" s="1"/>
  <c r="AK1247" i="1"/>
  <c r="AP1247" i="1" s="1"/>
  <c r="AJ1247" i="1"/>
  <c r="AI1247" i="1"/>
  <c r="AH1247" i="1"/>
  <c r="AG1247" i="1"/>
  <c r="AF1247" i="1"/>
  <c r="AE1247" i="1"/>
  <c r="Y1247" i="1"/>
  <c r="U1247" i="1"/>
  <c r="T1247" i="1"/>
  <c r="AO1246" i="1"/>
  <c r="AM1246" i="1"/>
  <c r="AN1246" i="1" s="1"/>
  <c r="AK1246" i="1"/>
  <c r="AP1246" i="1" s="1"/>
  <c r="AJ1246" i="1"/>
  <c r="AI1246" i="1"/>
  <c r="AH1246" i="1"/>
  <c r="AG1246" i="1"/>
  <c r="AF1246" i="1"/>
  <c r="AE1246" i="1"/>
  <c r="Y1246" i="1"/>
  <c r="U1246" i="1"/>
  <c r="T1246" i="1"/>
  <c r="AO1245" i="1"/>
  <c r="AM1245" i="1"/>
  <c r="AN1245" i="1" s="1"/>
  <c r="AK1245" i="1"/>
  <c r="AP1245" i="1" s="1"/>
  <c r="AJ1245" i="1"/>
  <c r="AI1245" i="1"/>
  <c r="AH1245" i="1"/>
  <c r="AG1245" i="1"/>
  <c r="AF1245" i="1"/>
  <c r="AE1245" i="1"/>
  <c r="Y1245" i="1"/>
  <c r="U1245" i="1"/>
  <c r="T1245" i="1"/>
  <c r="AO1244" i="1"/>
  <c r="AM1244" i="1"/>
  <c r="AN1244" i="1" s="1"/>
  <c r="AK1244" i="1"/>
  <c r="AP1244" i="1" s="1"/>
  <c r="AJ1244" i="1"/>
  <c r="AI1244" i="1"/>
  <c r="AH1244" i="1"/>
  <c r="AG1244" i="1"/>
  <c r="AF1244" i="1"/>
  <c r="AE1244" i="1"/>
  <c r="Y1244" i="1"/>
  <c r="U1244" i="1"/>
  <c r="T1244" i="1"/>
  <c r="AO1243" i="1"/>
  <c r="AM1243" i="1"/>
  <c r="AN1243" i="1" s="1"/>
  <c r="AK1243" i="1"/>
  <c r="AP1243" i="1" s="1"/>
  <c r="AJ1243" i="1"/>
  <c r="AI1243" i="1"/>
  <c r="AH1243" i="1"/>
  <c r="AG1243" i="1"/>
  <c r="AF1243" i="1"/>
  <c r="AE1243" i="1"/>
  <c r="Y1243" i="1"/>
  <c r="U1243" i="1"/>
  <c r="T1243" i="1"/>
  <c r="AO1242" i="1"/>
  <c r="AM1242" i="1"/>
  <c r="AN1242" i="1" s="1"/>
  <c r="AK1242" i="1"/>
  <c r="AP1242" i="1" s="1"/>
  <c r="AJ1242" i="1"/>
  <c r="AI1242" i="1"/>
  <c r="AH1242" i="1"/>
  <c r="AG1242" i="1"/>
  <c r="AF1242" i="1"/>
  <c r="AE1242" i="1"/>
  <c r="Y1242" i="1"/>
  <c r="U1242" i="1"/>
  <c r="T1242" i="1"/>
  <c r="AO1241" i="1"/>
  <c r="AM1241" i="1"/>
  <c r="AN1241" i="1" s="1"/>
  <c r="AK1241" i="1"/>
  <c r="AP1241" i="1" s="1"/>
  <c r="AJ1241" i="1"/>
  <c r="AI1241" i="1"/>
  <c r="AH1241" i="1"/>
  <c r="AG1241" i="1"/>
  <c r="AF1241" i="1"/>
  <c r="AE1241" i="1"/>
  <c r="Y1241" i="1"/>
  <c r="U1241" i="1"/>
  <c r="T1241" i="1"/>
  <c r="AO1240" i="1"/>
  <c r="AM1240" i="1"/>
  <c r="AN1240" i="1" s="1"/>
  <c r="AK1240" i="1"/>
  <c r="AP1240" i="1" s="1"/>
  <c r="AJ1240" i="1"/>
  <c r="AI1240" i="1"/>
  <c r="AH1240" i="1"/>
  <c r="AG1240" i="1"/>
  <c r="AF1240" i="1"/>
  <c r="AE1240" i="1"/>
  <c r="Y1240" i="1"/>
  <c r="U1240" i="1"/>
  <c r="T1240" i="1"/>
  <c r="AO1239" i="1"/>
  <c r="AM1239" i="1"/>
  <c r="AN1239" i="1" s="1"/>
  <c r="AK1239" i="1"/>
  <c r="AP1239" i="1" s="1"/>
  <c r="AJ1239" i="1"/>
  <c r="AI1239" i="1"/>
  <c r="AH1239" i="1"/>
  <c r="AG1239" i="1"/>
  <c r="AF1239" i="1"/>
  <c r="AE1239" i="1"/>
  <c r="Y1239" i="1"/>
  <c r="U1239" i="1"/>
  <c r="T1239" i="1"/>
  <c r="AO1238" i="1"/>
  <c r="AM1238" i="1"/>
  <c r="AN1238" i="1" s="1"/>
  <c r="AK1238" i="1"/>
  <c r="AP1238" i="1" s="1"/>
  <c r="AJ1238" i="1"/>
  <c r="AI1238" i="1"/>
  <c r="AH1238" i="1"/>
  <c r="AG1238" i="1"/>
  <c r="AF1238" i="1"/>
  <c r="AE1238" i="1"/>
  <c r="Y1238" i="1"/>
  <c r="U1238" i="1"/>
  <c r="T1238" i="1"/>
  <c r="AO1237" i="1"/>
  <c r="AM1237" i="1"/>
  <c r="AN1237" i="1" s="1"/>
  <c r="AK1237" i="1"/>
  <c r="AP1237" i="1" s="1"/>
  <c r="AJ1237" i="1"/>
  <c r="AI1237" i="1"/>
  <c r="AH1237" i="1"/>
  <c r="AG1237" i="1"/>
  <c r="AF1237" i="1"/>
  <c r="AE1237" i="1"/>
  <c r="Y1237" i="1"/>
  <c r="U1237" i="1"/>
  <c r="T1237" i="1"/>
  <c r="AO1236" i="1"/>
  <c r="AM1236" i="1"/>
  <c r="AN1236" i="1" s="1"/>
  <c r="AK1236" i="1"/>
  <c r="AP1236" i="1" s="1"/>
  <c r="AJ1236" i="1"/>
  <c r="AI1236" i="1"/>
  <c r="AH1236" i="1"/>
  <c r="AG1236" i="1"/>
  <c r="AF1236" i="1"/>
  <c r="AE1236" i="1"/>
  <c r="Y1236" i="1"/>
  <c r="U1236" i="1"/>
  <c r="T1236" i="1"/>
  <c r="AO1235" i="1"/>
  <c r="AM1235" i="1"/>
  <c r="AN1235" i="1" s="1"/>
  <c r="AK1235" i="1"/>
  <c r="AP1235" i="1" s="1"/>
  <c r="AJ1235" i="1"/>
  <c r="AI1235" i="1"/>
  <c r="AH1235" i="1"/>
  <c r="AG1235" i="1"/>
  <c r="AF1235" i="1"/>
  <c r="AE1235" i="1"/>
  <c r="Y1235" i="1"/>
  <c r="U1235" i="1"/>
  <c r="T1235" i="1"/>
  <c r="AO1234" i="1"/>
  <c r="AM1234" i="1"/>
  <c r="AN1234" i="1" s="1"/>
  <c r="AK1234" i="1"/>
  <c r="AP1234" i="1" s="1"/>
  <c r="AJ1234" i="1"/>
  <c r="AI1234" i="1"/>
  <c r="AH1234" i="1"/>
  <c r="AG1234" i="1"/>
  <c r="AF1234" i="1"/>
  <c r="AE1234" i="1"/>
  <c r="Y1234" i="1"/>
  <c r="U1234" i="1"/>
  <c r="T1234" i="1"/>
  <c r="AO1233" i="1"/>
  <c r="AM1233" i="1"/>
  <c r="AN1233" i="1" s="1"/>
  <c r="AK1233" i="1"/>
  <c r="AP1233" i="1" s="1"/>
  <c r="AJ1233" i="1"/>
  <c r="AI1233" i="1"/>
  <c r="AH1233" i="1"/>
  <c r="AG1233" i="1"/>
  <c r="AF1233" i="1"/>
  <c r="AE1233" i="1"/>
  <c r="Y1233" i="1"/>
  <c r="U1233" i="1"/>
  <c r="T1233" i="1"/>
  <c r="AO1232" i="1"/>
  <c r="AM1232" i="1"/>
  <c r="AN1232" i="1" s="1"/>
  <c r="AK1232" i="1"/>
  <c r="AP1232" i="1" s="1"/>
  <c r="AJ1232" i="1"/>
  <c r="AI1232" i="1"/>
  <c r="AH1232" i="1"/>
  <c r="AG1232" i="1"/>
  <c r="AF1232" i="1"/>
  <c r="AE1232" i="1"/>
  <c r="Y1232" i="1"/>
  <c r="U1232" i="1"/>
  <c r="T1232" i="1"/>
  <c r="AO1231" i="1"/>
  <c r="AM1231" i="1"/>
  <c r="AN1231" i="1" s="1"/>
  <c r="AK1231" i="1"/>
  <c r="AP1231" i="1" s="1"/>
  <c r="AJ1231" i="1"/>
  <c r="AI1231" i="1"/>
  <c r="AH1231" i="1"/>
  <c r="AG1231" i="1"/>
  <c r="AF1231" i="1"/>
  <c r="AE1231" i="1"/>
  <c r="Y1231" i="1"/>
  <c r="U1231" i="1"/>
  <c r="T1231" i="1"/>
  <c r="AO1230" i="1"/>
  <c r="AM1230" i="1"/>
  <c r="AN1230" i="1" s="1"/>
  <c r="AK1230" i="1"/>
  <c r="AP1230" i="1" s="1"/>
  <c r="AJ1230" i="1"/>
  <c r="AI1230" i="1"/>
  <c r="AH1230" i="1"/>
  <c r="AG1230" i="1"/>
  <c r="AF1230" i="1"/>
  <c r="AE1230" i="1"/>
  <c r="Y1230" i="1"/>
  <c r="U1230" i="1"/>
  <c r="T1230" i="1"/>
  <c r="AO1229" i="1"/>
  <c r="AM1229" i="1"/>
  <c r="AN1229" i="1" s="1"/>
  <c r="AK1229" i="1"/>
  <c r="AP1229" i="1" s="1"/>
  <c r="AJ1229" i="1"/>
  <c r="AI1229" i="1"/>
  <c r="AH1229" i="1"/>
  <c r="AG1229" i="1"/>
  <c r="AF1229" i="1"/>
  <c r="AE1229" i="1"/>
  <c r="Y1229" i="1"/>
  <c r="U1229" i="1"/>
  <c r="T1229" i="1"/>
  <c r="AO1228" i="1"/>
  <c r="AM1228" i="1"/>
  <c r="AN1228" i="1" s="1"/>
  <c r="AK1228" i="1"/>
  <c r="AP1228" i="1" s="1"/>
  <c r="AJ1228" i="1"/>
  <c r="AI1228" i="1"/>
  <c r="AH1228" i="1"/>
  <c r="AG1228" i="1"/>
  <c r="AF1228" i="1"/>
  <c r="AE1228" i="1"/>
  <c r="Y1228" i="1"/>
  <c r="U1228" i="1"/>
  <c r="T1228" i="1"/>
  <c r="AO1227" i="1"/>
  <c r="AM1227" i="1"/>
  <c r="AN1227" i="1" s="1"/>
  <c r="AK1227" i="1"/>
  <c r="AP1227" i="1" s="1"/>
  <c r="AJ1227" i="1"/>
  <c r="AI1227" i="1"/>
  <c r="AH1227" i="1"/>
  <c r="AG1227" i="1"/>
  <c r="AF1227" i="1"/>
  <c r="AE1227" i="1"/>
  <c r="Y1227" i="1"/>
  <c r="U1227" i="1"/>
  <c r="T1227" i="1"/>
  <c r="AO1226" i="1"/>
  <c r="AM1226" i="1"/>
  <c r="AN1226" i="1" s="1"/>
  <c r="AK1226" i="1"/>
  <c r="AP1226" i="1" s="1"/>
  <c r="AJ1226" i="1"/>
  <c r="AI1226" i="1"/>
  <c r="AH1226" i="1"/>
  <c r="AG1226" i="1"/>
  <c r="AF1226" i="1"/>
  <c r="AE1226" i="1"/>
  <c r="Y1226" i="1"/>
  <c r="U1226" i="1"/>
  <c r="T1226" i="1"/>
  <c r="AO1225" i="1"/>
  <c r="AM1225" i="1"/>
  <c r="AN1225" i="1" s="1"/>
  <c r="AK1225" i="1"/>
  <c r="AP1225" i="1" s="1"/>
  <c r="AJ1225" i="1"/>
  <c r="AI1225" i="1"/>
  <c r="AH1225" i="1"/>
  <c r="AG1225" i="1"/>
  <c r="AF1225" i="1"/>
  <c r="AE1225" i="1"/>
  <c r="Y1225" i="1"/>
  <c r="U1225" i="1"/>
  <c r="T1225" i="1"/>
  <c r="AO1224" i="1"/>
  <c r="AM1224" i="1"/>
  <c r="AN1224" i="1" s="1"/>
  <c r="AK1224" i="1"/>
  <c r="AP1224" i="1" s="1"/>
  <c r="AJ1224" i="1"/>
  <c r="AI1224" i="1"/>
  <c r="AH1224" i="1"/>
  <c r="AG1224" i="1"/>
  <c r="AF1224" i="1"/>
  <c r="AE1224" i="1"/>
  <c r="Y1224" i="1"/>
  <c r="U1224" i="1"/>
  <c r="T1224" i="1"/>
  <c r="AO1223" i="1"/>
  <c r="AM1223" i="1"/>
  <c r="AN1223" i="1" s="1"/>
  <c r="AK1223" i="1"/>
  <c r="AP1223" i="1" s="1"/>
  <c r="AJ1223" i="1"/>
  <c r="AI1223" i="1"/>
  <c r="AH1223" i="1"/>
  <c r="AG1223" i="1"/>
  <c r="AF1223" i="1"/>
  <c r="AE1223" i="1"/>
  <c r="Y1223" i="1"/>
  <c r="U1223" i="1"/>
  <c r="T1223" i="1"/>
  <c r="AO1222" i="1"/>
  <c r="AM1222" i="1"/>
  <c r="AN1222" i="1" s="1"/>
  <c r="AK1222" i="1"/>
  <c r="AP1222" i="1" s="1"/>
  <c r="AJ1222" i="1"/>
  <c r="AI1222" i="1"/>
  <c r="AH1222" i="1"/>
  <c r="AG1222" i="1"/>
  <c r="AF1222" i="1"/>
  <c r="AE1222" i="1"/>
  <c r="Y1222" i="1"/>
  <c r="U1222" i="1"/>
  <c r="T1222" i="1"/>
  <c r="AO1221" i="1"/>
  <c r="AM1221" i="1"/>
  <c r="AN1221" i="1" s="1"/>
  <c r="AK1221" i="1"/>
  <c r="AP1221" i="1" s="1"/>
  <c r="AJ1221" i="1"/>
  <c r="AI1221" i="1"/>
  <c r="AH1221" i="1"/>
  <c r="AG1221" i="1"/>
  <c r="AF1221" i="1"/>
  <c r="AE1221" i="1"/>
  <c r="Y1221" i="1"/>
  <c r="U1221" i="1"/>
  <c r="T1221" i="1"/>
  <c r="AO1220" i="1"/>
  <c r="AM1220" i="1"/>
  <c r="AN1220" i="1" s="1"/>
  <c r="AK1220" i="1"/>
  <c r="AP1220" i="1" s="1"/>
  <c r="AJ1220" i="1"/>
  <c r="AI1220" i="1"/>
  <c r="AH1220" i="1"/>
  <c r="AG1220" i="1"/>
  <c r="AF1220" i="1"/>
  <c r="AE1220" i="1"/>
  <c r="Y1220" i="1"/>
  <c r="U1220" i="1"/>
  <c r="T1220" i="1"/>
  <c r="AO1219" i="1"/>
  <c r="AM1219" i="1"/>
  <c r="AN1219" i="1" s="1"/>
  <c r="AK1219" i="1"/>
  <c r="AP1219" i="1" s="1"/>
  <c r="AJ1219" i="1"/>
  <c r="AI1219" i="1"/>
  <c r="AH1219" i="1"/>
  <c r="AG1219" i="1"/>
  <c r="AF1219" i="1"/>
  <c r="AE1219" i="1"/>
  <c r="Y1219" i="1"/>
  <c r="U1219" i="1"/>
  <c r="T1219" i="1"/>
  <c r="AO1218" i="1"/>
  <c r="AM1218" i="1"/>
  <c r="AN1218" i="1" s="1"/>
  <c r="AK1218" i="1"/>
  <c r="AP1218" i="1" s="1"/>
  <c r="AJ1218" i="1"/>
  <c r="AI1218" i="1"/>
  <c r="AH1218" i="1"/>
  <c r="AG1218" i="1"/>
  <c r="AF1218" i="1"/>
  <c r="AE1218" i="1"/>
  <c r="Y1218" i="1"/>
  <c r="U1218" i="1"/>
  <c r="T1218" i="1"/>
  <c r="AO1217" i="1"/>
  <c r="AM1217" i="1"/>
  <c r="AN1217" i="1" s="1"/>
  <c r="AK1217" i="1"/>
  <c r="AP1217" i="1" s="1"/>
  <c r="AJ1217" i="1"/>
  <c r="AI1217" i="1"/>
  <c r="AH1217" i="1"/>
  <c r="AG1217" i="1"/>
  <c r="AF1217" i="1"/>
  <c r="AE1217" i="1"/>
  <c r="Y1217" i="1"/>
  <c r="U1217" i="1"/>
  <c r="T1217" i="1"/>
  <c r="AO1216" i="1"/>
  <c r="AM1216" i="1"/>
  <c r="AN1216" i="1" s="1"/>
  <c r="AK1216" i="1"/>
  <c r="AP1216" i="1" s="1"/>
  <c r="AJ1216" i="1"/>
  <c r="AI1216" i="1"/>
  <c r="AH1216" i="1"/>
  <c r="AG1216" i="1"/>
  <c r="AF1216" i="1"/>
  <c r="AE1216" i="1"/>
  <c r="Y1216" i="1"/>
  <c r="U1216" i="1"/>
  <c r="T1216" i="1"/>
  <c r="AO1215" i="1"/>
  <c r="AM1215" i="1"/>
  <c r="AN1215" i="1" s="1"/>
  <c r="AK1215" i="1"/>
  <c r="AP1215" i="1" s="1"/>
  <c r="AJ1215" i="1"/>
  <c r="AI1215" i="1"/>
  <c r="AH1215" i="1"/>
  <c r="AG1215" i="1"/>
  <c r="AF1215" i="1"/>
  <c r="AE1215" i="1"/>
  <c r="Y1215" i="1"/>
  <c r="U1215" i="1"/>
  <c r="T1215" i="1"/>
  <c r="AO1214" i="1"/>
  <c r="AM1214" i="1"/>
  <c r="AN1214" i="1" s="1"/>
  <c r="AK1214" i="1"/>
  <c r="AP1214" i="1" s="1"/>
  <c r="AJ1214" i="1"/>
  <c r="AI1214" i="1"/>
  <c r="AH1214" i="1"/>
  <c r="AG1214" i="1"/>
  <c r="AF1214" i="1"/>
  <c r="AE1214" i="1"/>
  <c r="Y1214" i="1"/>
  <c r="U1214" i="1"/>
  <c r="T1214" i="1"/>
  <c r="AO1213" i="1"/>
  <c r="AM1213" i="1"/>
  <c r="AN1213" i="1" s="1"/>
  <c r="AK1213" i="1"/>
  <c r="AP1213" i="1" s="1"/>
  <c r="AJ1213" i="1"/>
  <c r="AI1213" i="1"/>
  <c r="AH1213" i="1"/>
  <c r="AG1213" i="1"/>
  <c r="AF1213" i="1"/>
  <c r="AE1213" i="1"/>
  <c r="Y1213" i="1"/>
  <c r="U1213" i="1"/>
  <c r="T1213" i="1"/>
  <c r="AO1212" i="1"/>
  <c r="AM1212" i="1"/>
  <c r="AN1212" i="1" s="1"/>
  <c r="AK1212" i="1"/>
  <c r="AP1212" i="1" s="1"/>
  <c r="AJ1212" i="1"/>
  <c r="AI1212" i="1"/>
  <c r="AH1212" i="1"/>
  <c r="AG1212" i="1"/>
  <c r="AF1212" i="1"/>
  <c r="AE1212" i="1"/>
  <c r="Y1212" i="1"/>
  <c r="U1212" i="1"/>
  <c r="T1212" i="1"/>
  <c r="AO1211" i="1"/>
  <c r="AM1211" i="1"/>
  <c r="AN1211" i="1" s="1"/>
  <c r="AK1211" i="1"/>
  <c r="AP1211" i="1" s="1"/>
  <c r="AJ1211" i="1"/>
  <c r="AI1211" i="1"/>
  <c r="AH1211" i="1"/>
  <c r="AG1211" i="1"/>
  <c r="AF1211" i="1"/>
  <c r="AE1211" i="1"/>
  <c r="Y1211" i="1"/>
  <c r="U1211" i="1"/>
  <c r="T1211" i="1"/>
  <c r="AO1210" i="1"/>
  <c r="AM1210" i="1"/>
  <c r="AN1210" i="1" s="1"/>
  <c r="AK1210" i="1"/>
  <c r="AP1210" i="1" s="1"/>
  <c r="AJ1210" i="1"/>
  <c r="AI1210" i="1"/>
  <c r="AH1210" i="1"/>
  <c r="AG1210" i="1"/>
  <c r="AF1210" i="1"/>
  <c r="AE1210" i="1"/>
  <c r="Y1210" i="1"/>
  <c r="U1210" i="1"/>
  <c r="T1210" i="1"/>
  <c r="AO1209" i="1"/>
  <c r="AM1209" i="1"/>
  <c r="AN1209" i="1" s="1"/>
  <c r="AK1209" i="1"/>
  <c r="AP1209" i="1" s="1"/>
  <c r="AJ1209" i="1"/>
  <c r="AI1209" i="1"/>
  <c r="AH1209" i="1"/>
  <c r="AG1209" i="1"/>
  <c r="AF1209" i="1"/>
  <c r="AE1209" i="1"/>
  <c r="Y1209" i="1"/>
  <c r="U1209" i="1"/>
  <c r="T1209" i="1"/>
  <c r="AO1208" i="1"/>
  <c r="AM1208" i="1"/>
  <c r="AN1208" i="1" s="1"/>
  <c r="AK1208" i="1"/>
  <c r="AP1208" i="1" s="1"/>
  <c r="AJ1208" i="1"/>
  <c r="AI1208" i="1"/>
  <c r="AH1208" i="1"/>
  <c r="AG1208" i="1"/>
  <c r="AF1208" i="1"/>
  <c r="AE1208" i="1"/>
  <c r="Y1208" i="1"/>
  <c r="U1208" i="1"/>
  <c r="T1208" i="1"/>
  <c r="AO1207" i="1"/>
  <c r="AM1207" i="1"/>
  <c r="AN1207" i="1" s="1"/>
  <c r="AK1207" i="1"/>
  <c r="AP1207" i="1" s="1"/>
  <c r="AJ1207" i="1"/>
  <c r="AI1207" i="1"/>
  <c r="AH1207" i="1"/>
  <c r="AG1207" i="1"/>
  <c r="AF1207" i="1"/>
  <c r="AE1207" i="1"/>
  <c r="Y1207" i="1"/>
  <c r="U1207" i="1"/>
  <c r="T1207" i="1"/>
  <c r="AO1206" i="1"/>
  <c r="AM1206" i="1"/>
  <c r="AN1206" i="1" s="1"/>
  <c r="AK1206" i="1"/>
  <c r="AP1206" i="1" s="1"/>
  <c r="AJ1206" i="1"/>
  <c r="AI1206" i="1"/>
  <c r="AH1206" i="1"/>
  <c r="AG1206" i="1"/>
  <c r="AF1206" i="1"/>
  <c r="AE1206" i="1"/>
  <c r="Y1206" i="1"/>
  <c r="U1206" i="1"/>
  <c r="T1206" i="1"/>
  <c r="AO1205" i="1"/>
  <c r="AM1205" i="1"/>
  <c r="AN1205" i="1" s="1"/>
  <c r="AK1205" i="1"/>
  <c r="AP1205" i="1" s="1"/>
  <c r="AJ1205" i="1"/>
  <c r="AI1205" i="1"/>
  <c r="AH1205" i="1"/>
  <c r="AG1205" i="1"/>
  <c r="AF1205" i="1"/>
  <c r="AE1205" i="1"/>
  <c r="Y1205" i="1"/>
  <c r="U1205" i="1"/>
  <c r="T1205" i="1"/>
  <c r="AO1204" i="1"/>
  <c r="AM1204" i="1"/>
  <c r="AN1204" i="1" s="1"/>
  <c r="AK1204" i="1"/>
  <c r="AP1204" i="1" s="1"/>
  <c r="AJ1204" i="1"/>
  <c r="AI1204" i="1"/>
  <c r="AH1204" i="1"/>
  <c r="AG1204" i="1"/>
  <c r="AF1204" i="1"/>
  <c r="AE1204" i="1"/>
  <c r="Y1204" i="1"/>
  <c r="U1204" i="1"/>
  <c r="T1204" i="1"/>
  <c r="AO1203" i="1"/>
  <c r="AM1203" i="1"/>
  <c r="AN1203" i="1" s="1"/>
  <c r="AK1203" i="1"/>
  <c r="AP1203" i="1" s="1"/>
  <c r="AJ1203" i="1"/>
  <c r="AI1203" i="1"/>
  <c r="AH1203" i="1"/>
  <c r="AG1203" i="1"/>
  <c r="AF1203" i="1"/>
  <c r="AE1203" i="1"/>
  <c r="Y1203" i="1"/>
  <c r="U1203" i="1"/>
  <c r="T1203" i="1"/>
  <c r="AO1202" i="1"/>
  <c r="AM1202" i="1"/>
  <c r="AN1202" i="1" s="1"/>
  <c r="AK1202" i="1"/>
  <c r="AP1202" i="1" s="1"/>
  <c r="AJ1202" i="1"/>
  <c r="AI1202" i="1"/>
  <c r="AH1202" i="1"/>
  <c r="AG1202" i="1"/>
  <c r="AF1202" i="1"/>
  <c r="AE1202" i="1"/>
  <c r="Y1202" i="1"/>
  <c r="U1202" i="1"/>
  <c r="T1202" i="1"/>
  <c r="AO1201" i="1"/>
  <c r="AM1201" i="1"/>
  <c r="AN1201" i="1" s="1"/>
  <c r="AK1201" i="1"/>
  <c r="AP1201" i="1" s="1"/>
  <c r="AJ1201" i="1"/>
  <c r="AI1201" i="1"/>
  <c r="AH1201" i="1"/>
  <c r="AG1201" i="1"/>
  <c r="AF1201" i="1"/>
  <c r="AE1201" i="1"/>
  <c r="Y1201" i="1"/>
  <c r="U1201" i="1"/>
  <c r="T1201" i="1"/>
  <c r="AO1200" i="1"/>
  <c r="AM1200" i="1"/>
  <c r="AN1200" i="1" s="1"/>
  <c r="AK1200" i="1"/>
  <c r="AP1200" i="1" s="1"/>
  <c r="AJ1200" i="1"/>
  <c r="AI1200" i="1"/>
  <c r="AH1200" i="1"/>
  <c r="AG1200" i="1"/>
  <c r="AF1200" i="1"/>
  <c r="AE1200" i="1"/>
  <c r="Y1200" i="1"/>
  <c r="U1200" i="1"/>
  <c r="T1200" i="1"/>
  <c r="AO1199" i="1"/>
  <c r="AM1199" i="1"/>
  <c r="AN1199" i="1" s="1"/>
  <c r="AK1199" i="1"/>
  <c r="AP1199" i="1" s="1"/>
  <c r="AJ1199" i="1"/>
  <c r="AI1199" i="1"/>
  <c r="AH1199" i="1"/>
  <c r="AG1199" i="1"/>
  <c r="AF1199" i="1"/>
  <c r="AE1199" i="1"/>
  <c r="Y1199" i="1"/>
  <c r="U1199" i="1"/>
  <c r="T1199" i="1"/>
  <c r="AO1198" i="1"/>
  <c r="AM1198" i="1"/>
  <c r="AN1198" i="1" s="1"/>
  <c r="AK1198" i="1"/>
  <c r="AP1198" i="1" s="1"/>
  <c r="AJ1198" i="1"/>
  <c r="AI1198" i="1"/>
  <c r="AH1198" i="1"/>
  <c r="AG1198" i="1"/>
  <c r="AF1198" i="1"/>
  <c r="AE1198" i="1"/>
  <c r="Y1198" i="1"/>
  <c r="U1198" i="1"/>
  <c r="T1198" i="1"/>
  <c r="AO1197" i="1"/>
  <c r="AM1197" i="1"/>
  <c r="AN1197" i="1" s="1"/>
  <c r="AK1197" i="1"/>
  <c r="AP1197" i="1" s="1"/>
  <c r="AJ1197" i="1"/>
  <c r="AI1197" i="1"/>
  <c r="AH1197" i="1"/>
  <c r="AG1197" i="1"/>
  <c r="AF1197" i="1"/>
  <c r="AE1197" i="1"/>
  <c r="Y1197" i="1"/>
  <c r="U1197" i="1"/>
  <c r="T1197" i="1"/>
  <c r="AO1196" i="1"/>
  <c r="AM1196" i="1"/>
  <c r="AN1196" i="1" s="1"/>
  <c r="AK1196" i="1"/>
  <c r="AP1196" i="1" s="1"/>
  <c r="AJ1196" i="1"/>
  <c r="AI1196" i="1"/>
  <c r="AH1196" i="1"/>
  <c r="AG1196" i="1"/>
  <c r="AF1196" i="1"/>
  <c r="AE1196" i="1"/>
  <c r="Y1196" i="1"/>
  <c r="U1196" i="1"/>
  <c r="T1196" i="1"/>
  <c r="AO1195" i="1"/>
  <c r="AM1195" i="1"/>
  <c r="AN1195" i="1" s="1"/>
  <c r="AK1195" i="1"/>
  <c r="AP1195" i="1" s="1"/>
  <c r="AJ1195" i="1"/>
  <c r="AI1195" i="1"/>
  <c r="AH1195" i="1"/>
  <c r="AG1195" i="1"/>
  <c r="AF1195" i="1"/>
  <c r="AE1195" i="1"/>
  <c r="Y1195" i="1"/>
  <c r="U1195" i="1"/>
  <c r="T1195" i="1"/>
  <c r="AO1194" i="1"/>
  <c r="AM1194" i="1"/>
  <c r="AN1194" i="1" s="1"/>
  <c r="AK1194" i="1"/>
  <c r="AP1194" i="1" s="1"/>
  <c r="AJ1194" i="1"/>
  <c r="AI1194" i="1"/>
  <c r="AH1194" i="1"/>
  <c r="AG1194" i="1"/>
  <c r="AF1194" i="1"/>
  <c r="AE1194" i="1"/>
  <c r="Y1194" i="1"/>
  <c r="U1194" i="1"/>
  <c r="T1194" i="1"/>
  <c r="AO1193" i="1"/>
  <c r="AM1193" i="1"/>
  <c r="AN1193" i="1" s="1"/>
  <c r="AK1193" i="1"/>
  <c r="AP1193" i="1" s="1"/>
  <c r="AJ1193" i="1"/>
  <c r="AI1193" i="1"/>
  <c r="AH1193" i="1"/>
  <c r="AG1193" i="1"/>
  <c r="AF1193" i="1"/>
  <c r="AE1193" i="1"/>
  <c r="Y1193" i="1"/>
  <c r="U1193" i="1"/>
  <c r="T1193" i="1"/>
  <c r="AO1192" i="1"/>
  <c r="AM1192" i="1"/>
  <c r="AN1192" i="1" s="1"/>
  <c r="AK1192" i="1"/>
  <c r="AP1192" i="1" s="1"/>
  <c r="AJ1192" i="1"/>
  <c r="AI1192" i="1"/>
  <c r="AH1192" i="1"/>
  <c r="AG1192" i="1"/>
  <c r="AF1192" i="1"/>
  <c r="AE1192" i="1"/>
  <c r="Y1192" i="1"/>
  <c r="U1192" i="1"/>
  <c r="T1192" i="1"/>
  <c r="AO1191" i="1"/>
  <c r="AM1191" i="1"/>
  <c r="AN1191" i="1" s="1"/>
  <c r="AK1191" i="1"/>
  <c r="AP1191" i="1" s="1"/>
  <c r="AJ1191" i="1"/>
  <c r="AI1191" i="1"/>
  <c r="AH1191" i="1"/>
  <c r="AG1191" i="1"/>
  <c r="AF1191" i="1"/>
  <c r="AE1191" i="1"/>
  <c r="Y1191" i="1"/>
  <c r="U1191" i="1"/>
  <c r="T1191" i="1"/>
  <c r="AO1190" i="1"/>
  <c r="AM1190" i="1"/>
  <c r="AN1190" i="1" s="1"/>
  <c r="AK1190" i="1"/>
  <c r="AP1190" i="1" s="1"/>
  <c r="AJ1190" i="1"/>
  <c r="AI1190" i="1"/>
  <c r="AH1190" i="1"/>
  <c r="AG1190" i="1"/>
  <c r="AF1190" i="1"/>
  <c r="AE1190" i="1"/>
  <c r="Y1190" i="1"/>
  <c r="U1190" i="1"/>
  <c r="T1190" i="1"/>
  <c r="AO1189" i="1"/>
  <c r="AM1189" i="1"/>
  <c r="AN1189" i="1" s="1"/>
  <c r="AK1189" i="1"/>
  <c r="AP1189" i="1" s="1"/>
  <c r="AJ1189" i="1"/>
  <c r="AI1189" i="1"/>
  <c r="AH1189" i="1"/>
  <c r="AG1189" i="1"/>
  <c r="AF1189" i="1"/>
  <c r="AE1189" i="1"/>
  <c r="Y1189" i="1"/>
  <c r="U1189" i="1"/>
  <c r="T1189" i="1"/>
  <c r="AO1188" i="1"/>
  <c r="AM1188" i="1"/>
  <c r="AN1188" i="1" s="1"/>
  <c r="AK1188" i="1"/>
  <c r="AP1188" i="1" s="1"/>
  <c r="AJ1188" i="1"/>
  <c r="AI1188" i="1"/>
  <c r="AH1188" i="1"/>
  <c r="AG1188" i="1"/>
  <c r="AF1188" i="1"/>
  <c r="AE1188" i="1"/>
  <c r="Y1188" i="1"/>
  <c r="U1188" i="1"/>
  <c r="T1188" i="1"/>
  <c r="AO1187" i="1"/>
  <c r="AM1187" i="1"/>
  <c r="AN1187" i="1" s="1"/>
  <c r="AK1187" i="1"/>
  <c r="AP1187" i="1" s="1"/>
  <c r="AJ1187" i="1"/>
  <c r="AI1187" i="1"/>
  <c r="AH1187" i="1"/>
  <c r="AG1187" i="1"/>
  <c r="AF1187" i="1"/>
  <c r="AE1187" i="1"/>
  <c r="Y1187" i="1"/>
  <c r="U1187" i="1"/>
  <c r="T1187" i="1"/>
  <c r="AO1186" i="1"/>
  <c r="AM1186" i="1"/>
  <c r="AN1186" i="1" s="1"/>
  <c r="AK1186" i="1"/>
  <c r="AP1186" i="1" s="1"/>
  <c r="AJ1186" i="1"/>
  <c r="AI1186" i="1"/>
  <c r="AH1186" i="1"/>
  <c r="AG1186" i="1"/>
  <c r="AF1186" i="1"/>
  <c r="AE1186" i="1"/>
  <c r="Y1186" i="1"/>
  <c r="U1186" i="1"/>
  <c r="T1186" i="1"/>
  <c r="AO1185" i="1"/>
  <c r="AM1185" i="1"/>
  <c r="AN1185" i="1" s="1"/>
  <c r="AK1185" i="1"/>
  <c r="AP1185" i="1" s="1"/>
  <c r="AJ1185" i="1"/>
  <c r="AI1185" i="1"/>
  <c r="AH1185" i="1"/>
  <c r="AG1185" i="1"/>
  <c r="AF1185" i="1"/>
  <c r="AE1185" i="1"/>
  <c r="Y1185" i="1"/>
  <c r="U1185" i="1"/>
  <c r="T1185" i="1"/>
  <c r="AO1184" i="1"/>
  <c r="AM1184" i="1"/>
  <c r="AN1184" i="1" s="1"/>
  <c r="AK1184" i="1"/>
  <c r="AP1184" i="1" s="1"/>
  <c r="AJ1184" i="1"/>
  <c r="AI1184" i="1"/>
  <c r="AH1184" i="1"/>
  <c r="AG1184" i="1"/>
  <c r="AF1184" i="1"/>
  <c r="AE1184" i="1"/>
  <c r="Y1184" i="1"/>
  <c r="U1184" i="1"/>
  <c r="T1184" i="1"/>
  <c r="AO1183" i="1"/>
  <c r="AM1183" i="1"/>
  <c r="AN1183" i="1" s="1"/>
  <c r="AK1183" i="1"/>
  <c r="AP1183" i="1" s="1"/>
  <c r="AJ1183" i="1"/>
  <c r="AI1183" i="1"/>
  <c r="AH1183" i="1"/>
  <c r="AG1183" i="1"/>
  <c r="AF1183" i="1"/>
  <c r="AE1183" i="1"/>
  <c r="Y1183" i="1"/>
  <c r="U1183" i="1"/>
  <c r="T1183" i="1"/>
  <c r="AO1182" i="1"/>
  <c r="AM1182" i="1"/>
  <c r="AN1182" i="1" s="1"/>
  <c r="AK1182" i="1"/>
  <c r="AP1182" i="1" s="1"/>
  <c r="AJ1182" i="1"/>
  <c r="AI1182" i="1"/>
  <c r="AH1182" i="1"/>
  <c r="AG1182" i="1"/>
  <c r="AF1182" i="1"/>
  <c r="AE1182" i="1"/>
  <c r="Y1182" i="1"/>
  <c r="U1182" i="1"/>
  <c r="T1182" i="1"/>
  <c r="AO1181" i="1"/>
  <c r="AM1181" i="1"/>
  <c r="AN1181" i="1" s="1"/>
  <c r="AK1181" i="1"/>
  <c r="AP1181" i="1" s="1"/>
  <c r="AJ1181" i="1"/>
  <c r="AI1181" i="1"/>
  <c r="AH1181" i="1"/>
  <c r="AG1181" i="1"/>
  <c r="AF1181" i="1"/>
  <c r="AE1181" i="1"/>
  <c r="Y1181" i="1"/>
  <c r="U1181" i="1"/>
  <c r="T1181" i="1"/>
  <c r="AO1180" i="1"/>
  <c r="AM1180" i="1"/>
  <c r="AN1180" i="1" s="1"/>
  <c r="AK1180" i="1"/>
  <c r="AP1180" i="1" s="1"/>
  <c r="AJ1180" i="1"/>
  <c r="AI1180" i="1"/>
  <c r="AH1180" i="1"/>
  <c r="AG1180" i="1"/>
  <c r="AF1180" i="1"/>
  <c r="AE1180" i="1"/>
  <c r="Y1180" i="1"/>
  <c r="U1180" i="1"/>
  <c r="T1180" i="1"/>
  <c r="AO1179" i="1"/>
  <c r="AM1179" i="1"/>
  <c r="AN1179" i="1" s="1"/>
  <c r="AK1179" i="1"/>
  <c r="AP1179" i="1" s="1"/>
  <c r="AJ1179" i="1"/>
  <c r="AI1179" i="1"/>
  <c r="AH1179" i="1"/>
  <c r="AG1179" i="1"/>
  <c r="AF1179" i="1"/>
  <c r="AE1179" i="1"/>
  <c r="Y1179" i="1"/>
  <c r="U1179" i="1"/>
  <c r="T1179" i="1"/>
  <c r="AO1178" i="1"/>
  <c r="AM1178" i="1"/>
  <c r="AN1178" i="1" s="1"/>
  <c r="AK1178" i="1"/>
  <c r="AP1178" i="1" s="1"/>
  <c r="AJ1178" i="1"/>
  <c r="AI1178" i="1"/>
  <c r="AH1178" i="1"/>
  <c r="AG1178" i="1"/>
  <c r="AF1178" i="1"/>
  <c r="AE1178" i="1"/>
  <c r="Y1178" i="1"/>
  <c r="U1178" i="1"/>
  <c r="T1178" i="1"/>
  <c r="AO1177" i="1"/>
  <c r="AM1177" i="1"/>
  <c r="AN1177" i="1" s="1"/>
  <c r="AK1177" i="1"/>
  <c r="AP1177" i="1" s="1"/>
  <c r="AJ1177" i="1"/>
  <c r="AI1177" i="1"/>
  <c r="AH1177" i="1"/>
  <c r="AG1177" i="1"/>
  <c r="AF1177" i="1"/>
  <c r="AE1177" i="1"/>
  <c r="Y1177" i="1"/>
  <c r="U1177" i="1"/>
  <c r="T1177" i="1"/>
  <c r="AO1176" i="1"/>
  <c r="AM1176" i="1"/>
  <c r="AN1176" i="1" s="1"/>
  <c r="AK1176" i="1"/>
  <c r="AP1176" i="1" s="1"/>
  <c r="AJ1176" i="1"/>
  <c r="AI1176" i="1"/>
  <c r="AH1176" i="1"/>
  <c r="AG1176" i="1"/>
  <c r="AF1176" i="1"/>
  <c r="AE1176" i="1"/>
  <c r="Y1176" i="1"/>
  <c r="U1176" i="1"/>
  <c r="T1176" i="1"/>
  <c r="AO1175" i="1"/>
  <c r="AM1175" i="1"/>
  <c r="AN1175" i="1" s="1"/>
  <c r="AK1175" i="1"/>
  <c r="AP1175" i="1" s="1"/>
  <c r="AJ1175" i="1"/>
  <c r="AI1175" i="1"/>
  <c r="AH1175" i="1"/>
  <c r="AG1175" i="1"/>
  <c r="AF1175" i="1"/>
  <c r="AE1175" i="1"/>
  <c r="Y1175" i="1"/>
  <c r="U1175" i="1"/>
  <c r="T1175" i="1"/>
  <c r="AO1174" i="1"/>
  <c r="AM1174" i="1"/>
  <c r="AN1174" i="1" s="1"/>
  <c r="AK1174" i="1"/>
  <c r="AP1174" i="1" s="1"/>
  <c r="AJ1174" i="1"/>
  <c r="AI1174" i="1"/>
  <c r="AH1174" i="1"/>
  <c r="AG1174" i="1"/>
  <c r="AF1174" i="1"/>
  <c r="AE1174" i="1"/>
  <c r="Y1174" i="1"/>
  <c r="U1174" i="1"/>
  <c r="T1174" i="1"/>
  <c r="AO1173" i="1"/>
  <c r="AM1173" i="1"/>
  <c r="AN1173" i="1" s="1"/>
  <c r="AK1173" i="1"/>
  <c r="AP1173" i="1" s="1"/>
  <c r="AJ1173" i="1"/>
  <c r="AI1173" i="1"/>
  <c r="AH1173" i="1"/>
  <c r="AG1173" i="1"/>
  <c r="AF1173" i="1"/>
  <c r="AE1173" i="1"/>
  <c r="Y1173" i="1"/>
  <c r="U1173" i="1"/>
  <c r="T1173" i="1"/>
  <c r="AO1172" i="1"/>
  <c r="AM1172" i="1"/>
  <c r="AN1172" i="1" s="1"/>
  <c r="AK1172" i="1"/>
  <c r="AP1172" i="1" s="1"/>
  <c r="AJ1172" i="1"/>
  <c r="AI1172" i="1"/>
  <c r="AH1172" i="1"/>
  <c r="AG1172" i="1"/>
  <c r="AF1172" i="1"/>
  <c r="AE1172" i="1"/>
  <c r="Y1172" i="1"/>
  <c r="U1172" i="1"/>
  <c r="T1172" i="1"/>
  <c r="AO1171" i="1"/>
  <c r="AM1171" i="1"/>
  <c r="AN1171" i="1" s="1"/>
  <c r="AK1171" i="1"/>
  <c r="AP1171" i="1" s="1"/>
  <c r="AJ1171" i="1"/>
  <c r="AI1171" i="1"/>
  <c r="AH1171" i="1"/>
  <c r="AG1171" i="1"/>
  <c r="AF1171" i="1"/>
  <c r="AE1171" i="1"/>
  <c r="Y1171" i="1"/>
  <c r="U1171" i="1"/>
  <c r="T1171" i="1"/>
  <c r="AO1170" i="1"/>
  <c r="AM1170" i="1"/>
  <c r="AN1170" i="1" s="1"/>
  <c r="AK1170" i="1"/>
  <c r="AP1170" i="1" s="1"/>
  <c r="AJ1170" i="1"/>
  <c r="AI1170" i="1"/>
  <c r="AH1170" i="1"/>
  <c r="AG1170" i="1"/>
  <c r="AF1170" i="1"/>
  <c r="AE1170" i="1"/>
  <c r="Y1170" i="1"/>
  <c r="U1170" i="1"/>
  <c r="T1170" i="1"/>
  <c r="AO1169" i="1"/>
  <c r="AM1169" i="1"/>
  <c r="AN1169" i="1" s="1"/>
  <c r="AK1169" i="1"/>
  <c r="AP1169" i="1" s="1"/>
  <c r="AJ1169" i="1"/>
  <c r="AI1169" i="1"/>
  <c r="AH1169" i="1"/>
  <c r="AG1169" i="1"/>
  <c r="AF1169" i="1"/>
  <c r="AE1169" i="1"/>
  <c r="Y1169" i="1"/>
  <c r="U1169" i="1"/>
  <c r="T1169" i="1"/>
  <c r="AO1168" i="1"/>
  <c r="AM1168" i="1"/>
  <c r="AN1168" i="1" s="1"/>
  <c r="AK1168" i="1"/>
  <c r="AP1168" i="1" s="1"/>
  <c r="AJ1168" i="1"/>
  <c r="AI1168" i="1"/>
  <c r="AH1168" i="1"/>
  <c r="AG1168" i="1"/>
  <c r="AF1168" i="1"/>
  <c r="AE1168" i="1"/>
  <c r="Y1168" i="1"/>
  <c r="U1168" i="1"/>
  <c r="T1168" i="1"/>
  <c r="AO1167" i="1"/>
  <c r="AM1167" i="1"/>
  <c r="AN1167" i="1" s="1"/>
  <c r="AK1167" i="1"/>
  <c r="AP1167" i="1" s="1"/>
  <c r="AJ1167" i="1"/>
  <c r="AI1167" i="1"/>
  <c r="AH1167" i="1"/>
  <c r="AG1167" i="1"/>
  <c r="AF1167" i="1"/>
  <c r="AE1167" i="1"/>
  <c r="Y1167" i="1"/>
  <c r="U1167" i="1"/>
  <c r="T1167" i="1"/>
  <c r="AO1166" i="1"/>
  <c r="AM1166" i="1"/>
  <c r="AN1166" i="1" s="1"/>
  <c r="AK1166" i="1"/>
  <c r="AP1166" i="1" s="1"/>
  <c r="AJ1166" i="1"/>
  <c r="AI1166" i="1"/>
  <c r="AH1166" i="1"/>
  <c r="AG1166" i="1"/>
  <c r="AF1166" i="1"/>
  <c r="AE1166" i="1"/>
  <c r="Y1166" i="1"/>
  <c r="U1166" i="1"/>
  <c r="T1166" i="1"/>
  <c r="AO1165" i="1"/>
  <c r="AM1165" i="1"/>
  <c r="AN1165" i="1" s="1"/>
  <c r="AK1165" i="1"/>
  <c r="AP1165" i="1" s="1"/>
  <c r="AJ1165" i="1"/>
  <c r="AI1165" i="1"/>
  <c r="AH1165" i="1"/>
  <c r="AG1165" i="1"/>
  <c r="AF1165" i="1"/>
  <c r="AE1165" i="1"/>
  <c r="Y1165" i="1"/>
  <c r="U1165" i="1"/>
  <c r="T1165" i="1"/>
  <c r="AO1164" i="1"/>
  <c r="AM1164" i="1"/>
  <c r="AN1164" i="1" s="1"/>
  <c r="AK1164" i="1"/>
  <c r="AP1164" i="1" s="1"/>
  <c r="AJ1164" i="1"/>
  <c r="AI1164" i="1"/>
  <c r="AH1164" i="1"/>
  <c r="AG1164" i="1"/>
  <c r="AF1164" i="1"/>
  <c r="AE1164" i="1"/>
  <c r="Y1164" i="1"/>
  <c r="U1164" i="1"/>
  <c r="T1164" i="1"/>
  <c r="AO1163" i="1"/>
  <c r="AM1163" i="1"/>
  <c r="AN1163" i="1" s="1"/>
  <c r="AK1163" i="1"/>
  <c r="AP1163" i="1" s="1"/>
  <c r="AJ1163" i="1"/>
  <c r="AI1163" i="1"/>
  <c r="AH1163" i="1"/>
  <c r="AG1163" i="1"/>
  <c r="AF1163" i="1"/>
  <c r="AE1163" i="1"/>
  <c r="Y1163" i="1"/>
  <c r="U1163" i="1"/>
  <c r="T1163" i="1"/>
  <c r="AO1162" i="1"/>
  <c r="AM1162" i="1"/>
  <c r="AN1162" i="1" s="1"/>
  <c r="AK1162" i="1"/>
  <c r="AP1162" i="1" s="1"/>
  <c r="AJ1162" i="1"/>
  <c r="AI1162" i="1"/>
  <c r="AH1162" i="1"/>
  <c r="AG1162" i="1"/>
  <c r="AF1162" i="1"/>
  <c r="AE1162" i="1"/>
  <c r="Y1162" i="1"/>
  <c r="U1162" i="1"/>
  <c r="T1162" i="1"/>
  <c r="AO1161" i="1"/>
  <c r="AM1161" i="1"/>
  <c r="AN1161" i="1" s="1"/>
  <c r="AK1161" i="1"/>
  <c r="AP1161" i="1" s="1"/>
  <c r="AJ1161" i="1"/>
  <c r="AI1161" i="1"/>
  <c r="AH1161" i="1"/>
  <c r="AG1161" i="1"/>
  <c r="AF1161" i="1"/>
  <c r="AE1161" i="1"/>
  <c r="Y1161" i="1"/>
  <c r="U1161" i="1"/>
  <c r="T1161" i="1"/>
  <c r="AO1160" i="1"/>
  <c r="AM1160" i="1"/>
  <c r="AN1160" i="1" s="1"/>
  <c r="AK1160" i="1"/>
  <c r="AP1160" i="1" s="1"/>
  <c r="AJ1160" i="1"/>
  <c r="AI1160" i="1"/>
  <c r="AH1160" i="1"/>
  <c r="AG1160" i="1"/>
  <c r="AF1160" i="1"/>
  <c r="AE1160" i="1"/>
  <c r="Y1160" i="1"/>
  <c r="U1160" i="1"/>
  <c r="T1160" i="1"/>
  <c r="AO1159" i="1"/>
  <c r="AM1159" i="1"/>
  <c r="AN1159" i="1" s="1"/>
  <c r="AK1159" i="1"/>
  <c r="AP1159" i="1" s="1"/>
  <c r="AJ1159" i="1"/>
  <c r="AI1159" i="1"/>
  <c r="AH1159" i="1"/>
  <c r="AG1159" i="1"/>
  <c r="AF1159" i="1"/>
  <c r="AE1159" i="1"/>
  <c r="Y1159" i="1"/>
  <c r="U1159" i="1"/>
  <c r="T1159" i="1"/>
  <c r="AO1158" i="1"/>
  <c r="AM1158" i="1"/>
  <c r="AN1158" i="1" s="1"/>
  <c r="AK1158" i="1"/>
  <c r="AP1158" i="1" s="1"/>
  <c r="AJ1158" i="1"/>
  <c r="AI1158" i="1"/>
  <c r="AH1158" i="1"/>
  <c r="AG1158" i="1"/>
  <c r="AF1158" i="1"/>
  <c r="AE1158" i="1"/>
  <c r="Y1158" i="1"/>
  <c r="U1158" i="1"/>
  <c r="T1158" i="1"/>
  <c r="AO1157" i="1"/>
  <c r="AM1157" i="1"/>
  <c r="AN1157" i="1" s="1"/>
  <c r="AK1157" i="1"/>
  <c r="AP1157" i="1" s="1"/>
  <c r="AJ1157" i="1"/>
  <c r="AI1157" i="1"/>
  <c r="AH1157" i="1"/>
  <c r="AG1157" i="1"/>
  <c r="AF1157" i="1"/>
  <c r="AE1157" i="1"/>
  <c r="Y1157" i="1"/>
  <c r="U1157" i="1"/>
  <c r="T1157" i="1"/>
  <c r="AO1156" i="1"/>
  <c r="AM1156" i="1"/>
  <c r="AN1156" i="1" s="1"/>
  <c r="AK1156" i="1"/>
  <c r="AP1156" i="1" s="1"/>
  <c r="AJ1156" i="1"/>
  <c r="AI1156" i="1"/>
  <c r="AH1156" i="1"/>
  <c r="AG1156" i="1"/>
  <c r="AF1156" i="1"/>
  <c r="AE1156" i="1"/>
  <c r="Y1156" i="1"/>
  <c r="U1156" i="1"/>
  <c r="T1156" i="1"/>
  <c r="AO1155" i="1"/>
  <c r="AM1155" i="1"/>
  <c r="AN1155" i="1" s="1"/>
  <c r="AK1155" i="1"/>
  <c r="AP1155" i="1" s="1"/>
  <c r="AJ1155" i="1"/>
  <c r="AI1155" i="1"/>
  <c r="AH1155" i="1"/>
  <c r="AG1155" i="1"/>
  <c r="AF1155" i="1"/>
  <c r="AE1155" i="1"/>
  <c r="Y1155" i="1"/>
  <c r="U1155" i="1"/>
  <c r="T1155" i="1"/>
  <c r="AO1154" i="1"/>
  <c r="AM1154" i="1"/>
  <c r="AN1154" i="1" s="1"/>
  <c r="AK1154" i="1"/>
  <c r="AP1154" i="1" s="1"/>
  <c r="AJ1154" i="1"/>
  <c r="AI1154" i="1"/>
  <c r="AH1154" i="1"/>
  <c r="AG1154" i="1"/>
  <c r="AF1154" i="1"/>
  <c r="AE1154" i="1"/>
  <c r="Y1154" i="1"/>
  <c r="U1154" i="1"/>
  <c r="T1154" i="1"/>
  <c r="AO1153" i="1"/>
  <c r="AM1153" i="1"/>
  <c r="AN1153" i="1" s="1"/>
  <c r="AK1153" i="1"/>
  <c r="AP1153" i="1" s="1"/>
  <c r="AJ1153" i="1"/>
  <c r="AI1153" i="1"/>
  <c r="AH1153" i="1"/>
  <c r="AG1153" i="1"/>
  <c r="AF1153" i="1"/>
  <c r="AE1153" i="1"/>
  <c r="Y1153" i="1"/>
  <c r="U1153" i="1"/>
  <c r="T1153" i="1"/>
  <c r="AO1152" i="1"/>
  <c r="AM1152" i="1"/>
  <c r="AN1152" i="1" s="1"/>
  <c r="AK1152" i="1"/>
  <c r="AP1152" i="1" s="1"/>
  <c r="AJ1152" i="1"/>
  <c r="AI1152" i="1"/>
  <c r="AH1152" i="1"/>
  <c r="AG1152" i="1"/>
  <c r="AF1152" i="1"/>
  <c r="AE1152" i="1"/>
  <c r="Y1152" i="1"/>
  <c r="U1152" i="1"/>
  <c r="T1152" i="1"/>
  <c r="AO1151" i="1"/>
  <c r="AM1151" i="1"/>
  <c r="AN1151" i="1" s="1"/>
  <c r="AK1151" i="1"/>
  <c r="AP1151" i="1" s="1"/>
  <c r="AJ1151" i="1"/>
  <c r="AI1151" i="1"/>
  <c r="AH1151" i="1"/>
  <c r="AG1151" i="1"/>
  <c r="AF1151" i="1"/>
  <c r="AE1151" i="1"/>
  <c r="Y1151" i="1"/>
  <c r="U1151" i="1"/>
  <c r="T1151" i="1"/>
  <c r="AO1150" i="1"/>
  <c r="AM1150" i="1"/>
  <c r="AN1150" i="1" s="1"/>
  <c r="AK1150" i="1"/>
  <c r="AP1150" i="1" s="1"/>
  <c r="AJ1150" i="1"/>
  <c r="AI1150" i="1"/>
  <c r="AH1150" i="1"/>
  <c r="AG1150" i="1"/>
  <c r="AF1150" i="1"/>
  <c r="AE1150" i="1"/>
  <c r="Y1150" i="1"/>
  <c r="U1150" i="1"/>
  <c r="T1150" i="1"/>
  <c r="AO1149" i="1"/>
  <c r="AM1149" i="1"/>
  <c r="AN1149" i="1" s="1"/>
  <c r="AK1149" i="1"/>
  <c r="AP1149" i="1" s="1"/>
  <c r="AJ1149" i="1"/>
  <c r="AI1149" i="1"/>
  <c r="AH1149" i="1"/>
  <c r="AG1149" i="1"/>
  <c r="AF1149" i="1"/>
  <c r="AE1149" i="1"/>
  <c r="Y1149" i="1"/>
  <c r="U1149" i="1"/>
  <c r="T1149" i="1"/>
  <c r="AO1148" i="1"/>
  <c r="AM1148" i="1"/>
  <c r="AN1148" i="1" s="1"/>
  <c r="AK1148" i="1"/>
  <c r="AP1148" i="1" s="1"/>
  <c r="AJ1148" i="1"/>
  <c r="AI1148" i="1"/>
  <c r="AH1148" i="1"/>
  <c r="AG1148" i="1"/>
  <c r="AF1148" i="1"/>
  <c r="AE1148" i="1"/>
  <c r="Y1148" i="1"/>
  <c r="U1148" i="1"/>
  <c r="T1148" i="1"/>
  <c r="AO1147" i="1"/>
  <c r="AM1147" i="1"/>
  <c r="AN1147" i="1" s="1"/>
  <c r="AK1147" i="1"/>
  <c r="AP1147" i="1" s="1"/>
  <c r="AJ1147" i="1"/>
  <c r="AI1147" i="1"/>
  <c r="AH1147" i="1"/>
  <c r="AG1147" i="1"/>
  <c r="AF1147" i="1"/>
  <c r="AE1147" i="1"/>
  <c r="Y1147" i="1"/>
  <c r="U1147" i="1"/>
  <c r="T1147" i="1"/>
  <c r="AO1146" i="1"/>
  <c r="AM1146" i="1"/>
  <c r="AN1146" i="1" s="1"/>
  <c r="AK1146" i="1"/>
  <c r="AP1146" i="1" s="1"/>
  <c r="AJ1146" i="1"/>
  <c r="AI1146" i="1"/>
  <c r="AH1146" i="1"/>
  <c r="AG1146" i="1"/>
  <c r="AF1146" i="1"/>
  <c r="AE1146" i="1"/>
  <c r="Y1146" i="1"/>
  <c r="U1146" i="1"/>
  <c r="T1146" i="1"/>
  <c r="AO1145" i="1"/>
  <c r="AM1145" i="1"/>
  <c r="AN1145" i="1" s="1"/>
  <c r="AK1145" i="1"/>
  <c r="AP1145" i="1" s="1"/>
  <c r="AJ1145" i="1"/>
  <c r="AI1145" i="1"/>
  <c r="AH1145" i="1"/>
  <c r="AG1145" i="1"/>
  <c r="AF1145" i="1"/>
  <c r="AE1145" i="1"/>
  <c r="Y1145" i="1"/>
  <c r="U1145" i="1"/>
  <c r="T1145" i="1"/>
  <c r="AO1144" i="1"/>
  <c r="AM1144" i="1"/>
  <c r="AN1144" i="1" s="1"/>
  <c r="AK1144" i="1"/>
  <c r="AP1144" i="1" s="1"/>
  <c r="AJ1144" i="1"/>
  <c r="AI1144" i="1"/>
  <c r="AH1144" i="1"/>
  <c r="AG1144" i="1"/>
  <c r="AF1144" i="1"/>
  <c r="AE1144" i="1"/>
  <c r="Y1144" i="1"/>
  <c r="U1144" i="1"/>
  <c r="T1144" i="1"/>
  <c r="AO1143" i="1"/>
  <c r="AM1143" i="1"/>
  <c r="AN1143" i="1" s="1"/>
  <c r="AK1143" i="1"/>
  <c r="AP1143" i="1" s="1"/>
  <c r="AJ1143" i="1"/>
  <c r="AI1143" i="1"/>
  <c r="AH1143" i="1"/>
  <c r="AG1143" i="1"/>
  <c r="AF1143" i="1"/>
  <c r="AE1143" i="1"/>
  <c r="Y1143" i="1"/>
  <c r="U1143" i="1"/>
  <c r="T1143" i="1"/>
  <c r="AO1142" i="1"/>
  <c r="AM1142" i="1"/>
  <c r="AN1142" i="1" s="1"/>
  <c r="AK1142" i="1"/>
  <c r="AP1142" i="1" s="1"/>
  <c r="AJ1142" i="1"/>
  <c r="AI1142" i="1"/>
  <c r="AH1142" i="1"/>
  <c r="AG1142" i="1"/>
  <c r="AF1142" i="1"/>
  <c r="AE1142" i="1"/>
  <c r="Y1142" i="1"/>
  <c r="U1142" i="1"/>
  <c r="T1142" i="1"/>
  <c r="AO1141" i="1"/>
  <c r="AM1141" i="1"/>
  <c r="AN1141" i="1" s="1"/>
  <c r="AK1141" i="1"/>
  <c r="AP1141" i="1" s="1"/>
  <c r="AJ1141" i="1"/>
  <c r="AI1141" i="1"/>
  <c r="AH1141" i="1"/>
  <c r="AG1141" i="1"/>
  <c r="AF1141" i="1"/>
  <c r="AE1141" i="1"/>
  <c r="Y1141" i="1"/>
  <c r="U1141" i="1"/>
  <c r="T1141" i="1"/>
  <c r="AO1140" i="1"/>
  <c r="AM1140" i="1"/>
  <c r="AN1140" i="1" s="1"/>
  <c r="AK1140" i="1"/>
  <c r="AP1140" i="1" s="1"/>
  <c r="AJ1140" i="1"/>
  <c r="AI1140" i="1"/>
  <c r="AH1140" i="1"/>
  <c r="AG1140" i="1"/>
  <c r="AF1140" i="1"/>
  <c r="AE1140" i="1"/>
  <c r="Y1140" i="1"/>
  <c r="U1140" i="1"/>
  <c r="T1140" i="1"/>
  <c r="AO1139" i="1"/>
  <c r="AM1139" i="1"/>
  <c r="AN1139" i="1" s="1"/>
  <c r="AK1139" i="1"/>
  <c r="AP1139" i="1" s="1"/>
  <c r="AJ1139" i="1"/>
  <c r="AI1139" i="1"/>
  <c r="AH1139" i="1"/>
  <c r="AG1139" i="1"/>
  <c r="AF1139" i="1"/>
  <c r="AE1139" i="1"/>
  <c r="Y1139" i="1"/>
  <c r="U1139" i="1"/>
  <c r="T1139" i="1"/>
  <c r="AO1138" i="1"/>
  <c r="AM1138" i="1"/>
  <c r="AN1138" i="1" s="1"/>
  <c r="AK1138" i="1"/>
  <c r="AP1138" i="1" s="1"/>
  <c r="AJ1138" i="1"/>
  <c r="AI1138" i="1"/>
  <c r="AH1138" i="1"/>
  <c r="AG1138" i="1"/>
  <c r="AF1138" i="1"/>
  <c r="AE1138" i="1"/>
  <c r="Y1138" i="1"/>
  <c r="U1138" i="1"/>
  <c r="T1138" i="1"/>
  <c r="AO1137" i="1"/>
  <c r="AM1137" i="1"/>
  <c r="AN1137" i="1" s="1"/>
  <c r="AK1137" i="1"/>
  <c r="AP1137" i="1" s="1"/>
  <c r="AJ1137" i="1"/>
  <c r="AI1137" i="1"/>
  <c r="AH1137" i="1"/>
  <c r="AG1137" i="1"/>
  <c r="AF1137" i="1"/>
  <c r="AE1137" i="1"/>
  <c r="Y1137" i="1"/>
  <c r="U1137" i="1"/>
  <c r="T1137" i="1"/>
  <c r="AO1136" i="1"/>
  <c r="AM1136" i="1"/>
  <c r="AN1136" i="1" s="1"/>
  <c r="AK1136" i="1"/>
  <c r="AP1136" i="1" s="1"/>
  <c r="AJ1136" i="1"/>
  <c r="AI1136" i="1"/>
  <c r="AH1136" i="1"/>
  <c r="AG1136" i="1"/>
  <c r="AF1136" i="1"/>
  <c r="AE1136" i="1"/>
  <c r="Y1136" i="1"/>
  <c r="U1136" i="1"/>
  <c r="T1136" i="1"/>
  <c r="AO1135" i="1"/>
  <c r="AM1135" i="1"/>
  <c r="AN1135" i="1" s="1"/>
  <c r="AK1135" i="1"/>
  <c r="AP1135" i="1" s="1"/>
  <c r="AJ1135" i="1"/>
  <c r="AI1135" i="1"/>
  <c r="AH1135" i="1"/>
  <c r="AG1135" i="1"/>
  <c r="AF1135" i="1"/>
  <c r="AE1135" i="1"/>
  <c r="Y1135" i="1"/>
  <c r="U1135" i="1"/>
  <c r="T1135" i="1"/>
  <c r="AO1134" i="1"/>
  <c r="AM1134" i="1"/>
  <c r="AN1134" i="1" s="1"/>
  <c r="AK1134" i="1"/>
  <c r="AP1134" i="1" s="1"/>
  <c r="AJ1134" i="1"/>
  <c r="AI1134" i="1"/>
  <c r="AH1134" i="1"/>
  <c r="AG1134" i="1"/>
  <c r="AF1134" i="1"/>
  <c r="AE1134" i="1"/>
  <c r="Y1134" i="1"/>
  <c r="U1134" i="1"/>
  <c r="T1134" i="1"/>
  <c r="AO1133" i="1"/>
  <c r="AM1133" i="1"/>
  <c r="AN1133" i="1" s="1"/>
  <c r="AK1133" i="1"/>
  <c r="AP1133" i="1" s="1"/>
  <c r="AJ1133" i="1"/>
  <c r="AI1133" i="1"/>
  <c r="AH1133" i="1"/>
  <c r="AG1133" i="1"/>
  <c r="AF1133" i="1"/>
  <c r="AE1133" i="1"/>
  <c r="Y1133" i="1"/>
  <c r="U1133" i="1"/>
  <c r="T1133" i="1"/>
  <c r="AO1132" i="1"/>
  <c r="AM1132" i="1"/>
  <c r="AN1132" i="1" s="1"/>
  <c r="AK1132" i="1"/>
  <c r="AP1132" i="1" s="1"/>
  <c r="AJ1132" i="1"/>
  <c r="AI1132" i="1"/>
  <c r="AH1132" i="1"/>
  <c r="AG1132" i="1"/>
  <c r="AF1132" i="1"/>
  <c r="AE1132" i="1"/>
  <c r="Y1132" i="1"/>
  <c r="U1132" i="1"/>
  <c r="T1132" i="1"/>
  <c r="AO1131" i="1"/>
  <c r="AM1131" i="1"/>
  <c r="AN1131" i="1" s="1"/>
  <c r="AK1131" i="1"/>
  <c r="AP1131" i="1" s="1"/>
  <c r="AJ1131" i="1"/>
  <c r="AI1131" i="1"/>
  <c r="AH1131" i="1"/>
  <c r="AG1131" i="1"/>
  <c r="AF1131" i="1"/>
  <c r="AE1131" i="1"/>
  <c r="Y1131" i="1"/>
  <c r="U1131" i="1"/>
  <c r="T1131" i="1"/>
  <c r="AO1130" i="1"/>
  <c r="AM1130" i="1"/>
  <c r="AN1130" i="1" s="1"/>
  <c r="AK1130" i="1"/>
  <c r="AP1130" i="1" s="1"/>
  <c r="AJ1130" i="1"/>
  <c r="AI1130" i="1"/>
  <c r="AH1130" i="1"/>
  <c r="AG1130" i="1"/>
  <c r="AF1130" i="1"/>
  <c r="AE1130" i="1"/>
  <c r="Y1130" i="1"/>
  <c r="U1130" i="1"/>
  <c r="T1130" i="1"/>
  <c r="AO1129" i="1"/>
  <c r="AM1129" i="1"/>
  <c r="AN1129" i="1" s="1"/>
  <c r="AK1129" i="1"/>
  <c r="AP1129" i="1" s="1"/>
  <c r="AJ1129" i="1"/>
  <c r="AI1129" i="1"/>
  <c r="AH1129" i="1"/>
  <c r="AG1129" i="1"/>
  <c r="AF1129" i="1"/>
  <c r="AE1129" i="1"/>
  <c r="Y1129" i="1"/>
  <c r="U1129" i="1"/>
  <c r="T1129" i="1"/>
  <c r="AO1128" i="1"/>
  <c r="AM1128" i="1"/>
  <c r="AN1128" i="1" s="1"/>
  <c r="AK1128" i="1"/>
  <c r="AP1128" i="1" s="1"/>
  <c r="AJ1128" i="1"/>
  <c r="AI1128" i="1"/>
  <c r="AH1128" i="1"/>
  <c r="AG1128" i="1"/>
  <c r="AF1128" i="1"/>
  <c r="AE1128" i="1"/>
  <c r="Y1128" i="1"/>
  <c r="U1128" i="1"/>
  <c r="T1128" i="1"/>
  <c r="AO1127" i="1"/>
  <c r="AM1127" i="1"/>
  <c r="AN1127" i="1" s="1"/>
  <c r="AK1127" i="1"/>
  <c r="AP1127" i="1" s="1"/>
  <c r="AJ1127" i="1"/>
  <c r="AI1127" i="1"/>
  <c r="AH1127" i="1"/>
  <c r="AG1127" i="1"/>
  <c r="AF1127" i="1"/>
  <c r="AE1127" i="1"/>
  <c r="Y1127" i="1"/>
  <c r="U1127" i="1"/>
  <c r="T1127" i="1"/>
  <c r="AO1126" i="1"/>
  <c r="AM1126" i="1"/>
  <c r="AN1126" i="1" s="1"/>
  <c r="AK1126" i="1"/>
  <c r="AP1126" i="1" s="1"/>
  <c r="AJ1126" i="1"/>
  <c r="AI1126" i="1"/>
  <c r="AH1126" i="1"/>
  <c r="AG1126" i="1"/>
  <c r="AF1126" i="1"/>
  <c r="AE1126" i="1"/>
  <c r="Y1126" i="1"/>
  <c r="U1126" i="1"/>
  <c r="T1126" i="1"/>
  <c r="AO1125" i="1"/>
  <c r="AM1125" i="1"/>
  <c r="AN1125" i="1" s="1"/>
  <c r="AK1125" i="1"/>
  <c r="AP1125" i="1" s="1"/>
  <c r="AJ1125" i="1"/>
  <c r="AI1125" i="1"/>
  <c r="AH1125" i="1"/>
  <c r="AG1125" i="1"/>
  <c r="AF1125" i="1"/>
  <c r="AE1125" i="1"/>
  <c r="Y1125" i="1"/>
  <c r="U1125" i="1"/>
  <c r="T1125" i="1"/>
  <c r="AO1124" i="1"/>
  <c r="AM1124" i="1"/>
  <c r="AN1124" i="1" s="1"/>
  <c r="AK1124" i="1"/>
  <c r="AP1124" i="1" s="1"/>
  <c r="AJ1124" i="1"/>
  <c r="AI1124" i="1"/>
  <c r="AH1124" i="1"/>
  <c r="AG1124" i="1"/>
  <c r="AF1124" i="1"/>
  <c r="AE1124" i="1"/>
  <c r="Y1124" i="1"/>
  <c r="U1124" i="1"/>
  <c r="T1124" i="1"/>
  <c r="AO1123" i="1"/>
  <c r="AM1123" i="1"/>
  <c r="AN1123" i="1" s="1"/>
  <c r="AK1123" i="1"/>
  <c r="AP1123" i="1" s="1"/>
  <c r="AJ1123" i="1"/>
  <c r="AI1123" i="1"/>
  <c r="AH1123" i="1"/>
  <c r="AG1123" i="1"/>
  <c r="AF1123" i="1"/>
  <c r="AE1123" i="1"/>
  <c r="Y1123" i="1"/>
  <c r="U1123" i="1"/>
  <c r="T1123" i="1"/>
  <c r="AO1122" i="1"/>
  <c r="AM1122" i="1"/>
  <c r="AN1122" i="1" s="1"/>
  <c r="AK1122" i="1"/>
  <c r="AP1122" i="1" s="1"/>
  <c r="AJ1122" i="1"/>
  <c r="AI1122" i="1"/>
  <c r="AH1122" i="1"/>
  <c r="AG1122" i="1"/>
  <c r="AF1122" i="1"/>
  <c r="AE1122" i="1"/>
  <c r="Y1122" i="1"/>
  <c r="U1122" i="1"/>
  <c r="T1122" i="1"/>
  <c r="AO1121" i="1"/>
  <c r="AM1121" i="1"/>
  <c r="AN1121" i="1" s="1"/>
  <c r="AK1121" i="1"/>
  <c r="AP1121" i="1" s="1"/>
  <c r="AJ1121" i="1"/>
  <c r="AI1121" i="1"/>
  <c r="AH1121" i="1"/>
  <c r="AG1121" i="1"/>
  <c r="AF1121" i="1"/>
  <c r="AE1121" i="1"/>
  <c r="Y1121" i="1"/>
  <c r="U1121" i="1"/>
  <c r="T1121" i="1"/>
  <c r="AO1120" i="1"/>
  <c r="AM1120" i="1"/>
  <c r="AN1120" i="1" s="1"/>
  <c r="AK1120" i="1"/>
  <c r="AP1120" i="1" s="1"/>
  <c r="AJ1120" i="1"/>
  <c r="AI1120" i="1"/>
  <c r="AH1120" i="1"/>
  <c r="AG1120" i="1"/>
  <c r="AF1120" i="1"/>
  <c r="AE1120" i="1"/>
  <c r="Y1120" i="1"/>
  <c r="U1120" i="1"/>
  <c r="T1120" i="1"/>
  <c r="AO1119" i="1"/>
  <c r="AM1119" i="1"/>
  <c r="AN1119" i="1" s="1"/>
  <c r="AK1119" i="1"/>
  <c r="AP1119" i="1" s="1"/>
  <c r="AJ1119" i="1"/>
  <c r="AI1119" i="1"/>
  <c r="AH1119" i="1"/>
  <c r="AG1119" i="1"/>
  <c r="AF1119" i="1"/>
  <c r="AE1119" i="1"/>
  <c r="Y1119" i="1"/>
  <c r="U1119" i="1"/>
  <c r="T1119" i="1"/>
  <c r="AO1118" i="1"/>
  <c r="AM1118" i="1"/>
  <c r="AN1118" i="1" s="1"/>
  <c r="AK1118" i="1"/>
  <c r="AP1118" i="1" s="1"/>
  <c r="AJ1118" i="1"/>
  <c r="AI1118" i="1"/>
  <c r="AH1118" i="1"/>
  <c r="AG1118" i="1"/>
  <c r="AF1118" i="1"/>
  <c r="AE1118" i="1"/>
  <c r="Y1118" i="1"/>
  <c r="U1118" i="1"/>
  <c r="T1118" i="1"/>
  <c r="AO1117" i="1"/>
  <c r="AM1117" i="1"/>
  <c r="AN1117" i="1" s="1"/>
  <c r="AK1117" i="1"/>
  <c r="AP1117" i="1" s="1"/>
  <c r="AJ1117" i="1"/>
  <c r="AI1117" i="1"/>
  <c r="AH1117" i="1"/>
  <c r="AG1117" i="1"/>
  <c r="AF1117" i="1"/>
  <c r="AE1117" i="1"/>
  <c r="Y1117" i="1"/>
  <c r="U1117" i="1"/>
  <c r="T1117" i="1"/>
  <c r="AO1116" i="1"/>
  <c r="AM1116" i="1"/>
  <c r="AN1116" i="1" s="1"/>
  <c r="AK1116" i="1"/>
  <c r="AP1116" i="1" s="1"/>
  <c r="AJ1116" i="1"/>
  <c r="AI1116" i="1"/>
  <c r="AH1116" i="1"/>
  <c r="AG1116" i="1"/>
  <c r="AF1116" i="1"/>
  <c r="AE1116" i="1"/>
  <c r="Y1116" i="1"/>
  <c r="U1116" i="1"/>
  <c r="T1116" i="1"/>
  <c r="AO1115" i="1"/>
  <c r="AM1115" i="1"/>
  <c r="AN1115" i="1" s="1"/>
  <c r="AK1115" i="1"/>
  <c r="AP1115" i="1" s="1"/>
  <c r="AJ1115" i="1"/>
  <c r="AI1115" i="1"/>
  <c r="AH1115" i="1"/>
  <c r="AG1115" i="1"/>
  <c r="AF1115" i="1"/>
  <c r="AE1115" i="1"/>
  <c r="Y1115" i="1"/>
  <c r="U1115" i="1"/>
  <c r="T1115" i="1"/>
  <c r="AO1114" i="1"/>
  <c r="AM1114" i="1"/>
  <c r="AN1114" i="1" s="1"/>
  <c r="AK1114" i="1"/>
  <c r="AP1114" i="1" s="1"/>
  <c r="AJ1114" i="1"/>
  <c r="AI1114" i="1"/>
  <c r="AH1114" i="1"/>
  <c r="AG1114" i="1"/>
  <c r="AF1114" i="1"/>
  <c r="AE1114" i="1"/>
  <c r="Y1114" i="1"/>
  <c r="U1114" i="1"/>
  <c r="T1114" i="1"/>
  <c r="AO1113" i="1"/>
  <c r="AM1113" i="1"/>
  <c r="AN1113" i="1" s="1"/>
  <c r="AK1113" i="1"/>
  <c r="AP1113" i="1" s="1"/>
  <c r="AJ1113" i="1"/>
  <c r="AI1113" i="1"/>
  <c r="AH1113" i="1"/>
  <c r="AG1113" i="1"/>
  <c r="AF1113" i="1"/>
  <c r="AE1113" i="1"/>
  <c r="Y1113" i="1"/>
  <c r="U1113" i="1"/>
  <c r="T1113" i="1"/>
  <c r="AO1112" i="1"/>
  <c r="AM1112" i="1"/>
  <c r="AN1112" i="1" s="1"/>
  <c r="AK1112" i="1"/>
  <c r="AP1112" i="1" s="1"/>
  <c r="AJ1112" i="1"/>
  <c r="AI1112" i="1"/>
  <c r="AH1112" i="1"/>
  <c r="AG1112" i="1"/>
  <c r="AF1112" i="1"/>
  <c r="AE1112" i="1"/>
  <c r="Y1112" i="1"/>
  <c r="U1112" i="1"/>
  <c r="T1112" i="1"/>
  <c r="AO1111" i="1"/>
  <c r="AM1111" i="1"/>
  <c r="AN1111" i="1" s="1"/>
  <c r="AK1111" i="1"/>
  <c r="AP1111" i="1" s="1"/>
  <c r="AJ1111" i="1"/>
  <c r="AI1111" i="1"/>
  <c r="AH1111" i="1"/>
  <c r="AG1111" i="1"/>
  <c r="AF1111" i="1"/>
  <c r="AE1111" i="1"/>
  <c r="Y1111" i="1"/>
  <c r="U1111" i="1"/>
  <c r="T1111" i="1"/>
  <c r="AO1110" i="1"/>
  <c r="AM1110" i="1"/>
  <c r="AN1110" i="1" s="1"/>
  <c r="AK1110" i="1"/>
  <c r="AP1110" i="1" s="1"/>
  <c r="AJ1110" i="1"/>
  <c r="AI1110" i="1"/>
  <c r="AH1110" i="1"/>
  <c r="AG1110" i="1"/>
  <c r="AF1110" i="1"/>
  <c r="AE1110" i="1"/>
  <c r="Y1110" i="1"/>
  <c r="U1110" i="1"/>
  <c r="T1110" i="1"/>
  <c r="AO1109" i="1"/>
  <c r="AM1109" i="1"/>
  <c r="AN1109" i="1" s="1"/>
  <c r="AK1109" i="1"/>
  <c r="AP1109" i="1" s="1"/>
  <c r="AJ1109" i="1"/>
  <c r="AI1109" i="1"/>
  <c r="AH1109" i="1"/>
  <c r="AG1109" i="1"/>
  <c r="AF1109" i="1"/>
  <c r="AE1109" i="1"/>
  <c r="Y1109" i="1"/>
  <c r="U1109" i="1"/>
  <c r="T1109" i="1"/>
  <c r="AO1108" i="1"/>
  <c r="AM1108" i="1"/>
  <c r="AN1108" i="1" s="1"/>
  <c r="AK1108" i="1"/>
  <c r="AP1108" i="1" s="1"/>
  <c r="AJ1108" i="1"/>
  <c r="AI1108" i="1"/>
  <c r="AH1108" i="1"/>
  <c r="AG1108" i="1"/>
  <c r="AF1108" i="1"/>
  <c r="AE1108" i="1"/>
  <c r="Y1108" i="1"/>
  <c r="U1108" i="1"/>
  <c r="T1108" i="1"/>
  <c r="AO1107" i="1"/>
  <c r="AM1107" i="1"/>
  <c r="AN1107" i="1" s="1"/>
  <c r="AK1107" i="1"/>
  <c r="AP1107" i="1" s="1"/>
  <c r="AJ1107" i="1"/>
  <c r="AI1107" i="1"/>
  <c r="AH1107" i="1"/>
  <c r="AG1107" i="1"/>
  <c r="AF1107" i="1"/>
  <c r="AE1107" i="1"/>
  <c r="Y1107" i="1"/>
  <c r="U1107" i="1"/>
  <c r="T1107" i="1"/>
  <c r="AO1106" i="1"/>
  <c r="AM1106" i="1"/>
  <c r="AN1106" i="1" s="1"/>
  <c r="AK1106" i="1"/>
  <c r="AP1106" i="1" s="1"/>
  <c r="AJ1106" i="1"/>
  <c r="AI1106" i="1"/>
  <c r="AH1106" i="1"/>
  <c r="AG1106" i="1"/>
  <c r="AF1106" i="1"/>
  <c r="AE1106" i="1"/>
  <c r="Y1106" i="1"/>
  <c r="U1106" i="1"/>
  <c r="T1106" i="1"/>
  <c r="AO1105" i="1"/>
  <c r="AM1105" i="1"/>
  <c r="AN1105" i="1" s="1"/>
  <c r="AK1105" i="1"/>
  <c r="AP1105" i="1" s="1"/>
  <c r="AJ1105" i="1"/>
  <c r="AI1105" i="1"/>
  <c r="AH1105" i="1"/>
  <c r="AG1105" i="1"/>
  <c r="AF1105" i="1"/>
  <c r="AE1105" i="1"/>
  <c r="Y1105" i="1"/>
  <c r="U1105" i="1"/>
  <c r="T1105" i="1"/>
  <c r="AO1104" i="1"/>
  <c r="AM1104" i="1"/>
  <c r="AN1104" i="1" s="1"/>
  <c r="AK1104" i="1"/>
  <c r="AP1104" i="1" s="1"/>
  <c r="AJ1104" i="1"/>
  <c r="AI1104" i="1"/>
  <c r="AH1104" i="1"/>
  <c r="AG1104" i="1"/>
  <c r="AF1104" i="1"/>
  <c r="AE1104" i="1"/>
  <c r="Y1104" i="1"/>
  <c r="U1104" i="1"/>
  <c r="T1104" i="1"/>
  <c r="AO1103" i="1"/>
  <c r="AM1103" i="1"/>
  <c r="AN1103" i="1" s="1"/>
  <c r="AK1103" i="1"/>
  <c r="AP1103" i="1" s="1"/>
  <c r="AJ1103" i="1"/>
  <c r="AI1103" i="1"/>
  <c r="AH1103" i="1"/>
  <c r="AG1103" i="1"/>
  <c r="AF1103" i="1"/>
  <c r="AE1103" i="1"/>
  <c r="Y1103" i="1"/>
  <c r="U1103" i="1"/>
  <c r="T1103" i="1"/>
  <c r="AO1102" i="1"/>
  <c r="AM1102" i="1"/>
  <c r="AN1102" i="1" s="1"/>
  <c r="AK1102" i="1"/>
  <c r="AP1102" i="1" s="1"/>
  <c r="AJ1102" i="1"/>
  <c r="AI1102" i="1"/>
  <c r="AH1102" i="1"/>
  <c r="AG1102" i="1"/>
  <c r="AF1102" i="1"/>
  <c r="AE1102" i="1"/>
  <c r="Y1102" i="1"/>
  <c r="U1102" i="1"/>
  <c r="T1102" i="1"/>
  <c r="AO1101" i="1"/>
  <c r="AM1101" i="1"/>
  <c r="AN1101" i="1" s="1"/>
  <c r="AK1101" i="1"/>
  <c r="AP1101" i="1" s="1"/>
  <c r="AJ1101" i="1"/>
  <c r="AI1101" i="1"/>
  <c r="AH1101" i="1"/>
  <c r="AG1101" i="1"/>
  <c r="AF1101" i="1"/>
  <c r="AE1101" i="1"/>
  <c r="Y1101" i="1"/>
  <c r="U1101" i="1"/>
  <c r="T1101" i="1"/>
  <c r="AO1100" i="1"/>
  <c r="AM1100" i="1"/>
  <c r="AN1100" i="1" s="1"/>
  <c r="AK1100" i="1"/>
  <c r="AP1100" i="1" s="1"/>
  <c r="AJ1100" i="1"/>
  <c r="AI1100" i="1"/>
  <c r="AH1100" i="1"/>
  <c r="AG1100" i="1"/>
  <c r="AF1100" i="1"/>
  <c r="AE1100" i="1"/>
  <c r="Y1100" i="1"/>
  <c r="U1100" i="1"/>
  <c r="T1100" i="1"/>
  <c r="AO1099" i="1"/>
  <c r="AM1099" i="1"/>
  <c r="AN1099" i="1" s="1"/>
  <c r="AK1099" i="1"/>
  <c r="AP1099" i="1" s="1"/>
  <c r="AJ1099" i="1"/>
  <c r="AI1099" i="1"/>
  <c r="AH1099" i="1"/>
  <c r="AG1099" i="1"/>
  <c r="AF1099" i="1"/>
  <c r="AE1099" i="1"/>
  <c r="Y1099" i="1"/>
  <c r="U1099" i="1"/>
  <c r="T1099" i="1"/>
  <c r="AO1098" i="1"/>
  <c r="AM1098" i="1"/>
  <c r="AN1098" i="1" s="1"/>
  <c r="AK1098" i="1"/>
  <c r="AP1098" i="1" s="1"/>
  <c r="AJ1098" i="1"/>
  <c r="AI1098" i="1"/>
  <c r="AH1098" i="1"/>
  <c r="AG1098" i="1"/>
  <c r="AF1098" i="1"/>
  <c r="AE1098" i="1"/>
  <c r="Y1098" i="1"/>
  <c r="U1098" i="1"/>
  <c r="T1098" i="1"/>
  <c r="AO1097" i="1"/>
  <c r="AM1097" i="1"/>
  <c r="AN1097" i="1" s="1"/>
  <c r="AK1097" i="1"/>
  <c r="AP1097" i="1" s="1"/>
  <c r="AJ1097" i="1"/>
  <c r="AI1097" i="1"/>
  <c r="AH1097" i="1"/>
  <c r="AG1097" i="1"/>
  <c r="AF1097" i="1"/>
  <c r="AE1097" i="1"/>
  <c r="Y1097" i="1"/>
  <c r="U1097" i="1"/>
  <c r="T1097" i="1"/>
  <c r="AO1096" i="1"/>
  <c r="AM1096" i="1"/>
  <c r="AN1096" i="1" s="1"/>
  <c r="AK1096" i="1"/>
  <c r="AP1096" i="1" s="1"/>
  <c r="AJ1096" i="1"/>
  <c r="AI1096" i="1"/>
  <c r="AH1096" i="1"/>
  <c r="AG1096" i="1"/>
  <c r="AF1096" i="1"/>
  <c r="AE1096" i="1"/>
  <c r="Y1096" i="1"/>
  <c r="U1096" i="1"/>
  <c r="T1096" i="1"/>
  <c r="AO1095" i="1"/>
  <c r="AM1095" i="1"/>
  <c r="AN1095" i="1" s="1"/>
  <c r="AK1095" i="1"/>
  <c r="AP1095" i="1" s="1"/>
  <c r="AJ1095" i="1"/>
  <c r="AI1095" i="1"/>
  <c r="AH1095" i="1"/>
  <c r="AG1095" i="1"/>
  <c r="AF1095" i="1"/>
  <c r="AE1095" i="1"/>
  <c r="Y1095" i="1"/>
  <c r="U1095" i="1"/>
  <c r="T1095" i="1"/>
  <c r="AO1094" i="1"/>
  <c r="AM1094" i="1"/>
  <c r="AN1094" i="1" s="1"/>
  <c r="AK1094" i="1"/>
  <c r="AP1094" i="1" s="1"/>
  <c r="AJ1094" i="1"/>
  <c r="AI1094" i="1"/>
  <c r="AH1094" i="1"/>
  <c r="AG1094" i="1"/>
  <c r="AF1094" i="1"/>
  <c r="AE1094" i="1"/>
  <c r="Y1094" i="1"/>
  <c r="U1094" i="1"/>
  <c r="T1094" i="1"/>
  <c r="AO1093" i="1"/>
  <c r="AM1093" i="1"/>
  <c r="AN1093" i="1" s="1"/>
  <c r="AK1093" i="1"/>
  <c r="AP1093" i="1" s="1"/>
  <c r="AJ1093" i="1"/>
  <c r="AI1093" i="1"/>
  <c r="AH1093" i="1"/>
  <c r="AG1093" i="1"/>
  <c r="AF1093" i="1"/>
  <c r="AE1093" i="1"/>
  <c r="Y1093" i="1"/>
  <c r="U1093" i="1"/>
  <c r="T1093" i="1"/>
  <c r="AO1092" i="1"/>
  <c r="AM1092" i="1"/>
  <c r="AN1092" i="1" s="1"/>
  <c r="AK1092" i="1"/>
  <c r="AP1092" i="1" s="1"/>
  <c r="AJ1092" i="1"/>
  <c r="AI1092" i="1"/>
  <c r="AH1092" i="1"/>
  <c r="AG1092" i="1"/>
  <c r="AF1092" i="1"/>
  <c r="AE1092" i="1"/>
  <c r="Y1092" i="1"/>
  <c r="U1092" i="1"/>
  <c r="T1092" i="1"/>
  <c r="AO1091" i="1"/>
  <c r="AM1091" i="1"/>
  <c r="AN1091" i="1" s="1"/>
  <c r="AK1091" i="1"/>
  <c r="AP1091" i="1" s="1"/>
  <c r="AJ1091" i="1"/>
  <c r="AI1091" i="1"/>
  <c r="AH1091" i="1"/>
  <c r="AG1091" i="1"/>
  <c r="AF1091" i="1"/>
  <c r="AE1091" i="1"/>
  <c r="Y1091" i="1"/>
  <c r="U1091" i="1"/>
  <c r="T1091" i="1"/>
  <c r="AO1090" i="1"/>
  <c r="AM1090" i="1"/>
  <c r="AN1090" i="1" s="1"/>
  <c r="AK1090" i="1"/>
  <c r="AP1090" i="1" s="1"/>
  <c r="AJ1090" i="1"/>
  <c r="AI1090" i="1"/>
  <c r="AH1090" i="1"/>
  <c r="AG1090" i="1"/>
  <c r="AF1090" i="1"/>
  <c r="AE1090" i="1"/>
  <c r="Y1090" i="1"/>
  <c r="U1090" i="1"/>
  <c r="T1090" i="1"/>
  <c r="AO1089" i="1"/>
  <c r="AM1089" i="1"/>
  <c r="AN1089" i="1" s="1"/>
  <c r="AK1089" i="1"/>
  <c r="AP1089" i="1" s="1"/>
  <c r="AJ1089" i="1"/>
  <c r="AI1089" i="1"/>
  <c r="AH1089" i="1"/>
  <c r="AG1089" i="1"/>
  <c r="AF1089" i="1"/>
  <c r="AE1089" i="1"/>
  <c r="Y1089" i="1"/>
  <c r="U1089" i="1"/>
  <c r="T1089" i="1"/>
  <c r="AO1088" i="1"/>
  <c r="AM1088" i="1"/>
  <c r="AN1088" i="1" s="1"/>
  <c r="AK1088" i="1"/>
  <c r="AP1088" i="1" s="1"/>
  <c r="AJ1088" i="1"/>
  <c r="AI1088" i="1"/>
  <c r="AH1088" i="1"/>
  <c r="AG1088" i="1"/>
  <c r="AF1088" i="1"/>
  <c r="AE1088" i="1"/>
  <c r="Y1088" i="1"/>
  <c r="U1088" i="1"/>
  <c r="T1088" i="1"/>
  <c r="AO1087" i="1"/>
  <c r="AM1087" i="1"/>
  <c r="AN1087" i="1" s="1"/>
  <c r="AK1087" i="1"/>
  <c r="AP1087" i="1" s="1"/>
  <c r="AJ1087" i="1"/>
  <c r="AI1087" i="1"/>
  <c r="AH1087" i="1"/>
  <c r="AG1087" i="1"/>
  <c r="AF1087" i="1"/>
  <c r="AE1087" i="1"/>
  <c r="Y1087" i="1"/>
  <c r="U1087" i="1"/>
  <c r="T1087" i="1"/>
  <c r="AO1086" i="1"/>
  <c r="AM1086" i="1"/>
  <c r="AN1086" i="1" s="1"/>
  <c r="AK1086" i="1"/>
  <c r="AP1086" i="1" s="1"/>
  <c r="AJ1086" i="1"/>
  <c r="AI1086" i="1"/>
  <c r="AH1086" i="1"/>
  <c r="AG1086" i="1"/>
  <c r="AF1086" i="1"/>
  <c r="AE1086" i="1"/>
  <c r="Y1086" i="1"/>
  <c r="U1086" i="1"/>
  <c r="T1086" i="1"/>
  <c r="AO1085" i="1"/>
  <c r="AM1085" i="1"/>
  <c r="AN1085" i="1" s="1"/>
  <c r="AK1085" i="1"/>
  <c r="AP1085" i="1" s="1"/>
  <c r="AJ1085" i="1"/>
  <c r="AI1085" i="1"/>
  <c r="AH1085" i="1"/>
  <c r="AG1085" i="1"/>
  <c r="AF1085" i="1"/>
  <c r="AE1085" i="1"/>
  <c r="Y1085" i="1"/>
  <c r="U1085" i="1"/>
  <c r="T1085" i="1"/>
  <c r="AO1084" i="1"/>
  <c r="AM1084" i="1"/>
  <c r="AN1084" i="1" s="1"/>
  <c r="AK1084" i="1"/>
  <c r="AP1084" i="1" s="1"/>
  <c r="AJ1084" i="1"/>
  <c r="AI1084" i="1"/>
  <c r="AH1084" i="1"/>
  <c r="AG1084" i="1"/>
  <c r="AF1084" i="1"/>
  <c r="AE1084" i="1"/>
  <c r="Y1084" i="1"/>
  <c r="U1084" i="1"/>
  <c r="T1084" i="1"/>
  <c r="AO1083" i="1"/>
  <c r="AM1083" i="1"/>
  <c r="AN1083" i="1" s="1"/>
  <c r="AK1083" i="1"/>
  <c r="AP1083" i="1" s="1"/>
  <c r="AJ1083" i="1"/>
  <c r="AI1083" i="1"/>
  <c r="AH1083" i="1"/>
  <c r="AG1083" i="1"/>
  <c r="AF1083" i="1"/>
  <c r="AE1083" i="1"/>
  <c r="Y1083" i="1"/>
  <c r="U1083" i="1"/>
  <c r="T1083" i="1"/>
  <c r="AO1082" i="1"/>
  <c r="AM1082" i="1"/>
  <c r="AN1082" i="1" s="1"/>
  <c r="AK1082" i="1"/>
  <c r="AP1082" i="1" s="1"/>
  <c r="AJ1082" i="1"/>
  <c r="AI1082" i="1"/>
  <c r="AH1082" i="1"/>
  <c r="AG1082" i="1"/>
  <c r="AF1082" i="1"/>
  <c r="AE1082" i="1"/>
  <c r="Y1082" i="1"/>
  <c r="U1082" i="1"/>
  <c r="T1082" i="1"/>
  <c r="AO1081" i="1"/>
  <c r="AM1081" i="1"/>
  <c r="AN1081" i="1" s="1"/>
  <c r="AK1081" i="1"/>
  <c r="AP1081" i="1" s="1"/>
  <c r="AJ1081" i="1"/>
  <c r="AI1081" i="1"/>
  <c r="AH1081" i="1"/>
  <c r="AG1081" i="1"/>
  <c r="AF1081" i="1"/>
  <c r="AE1081" i="1"/>
  <c r="Y1081" i="1"/>
  <c r="U1081" i="1"/>
  <c r="T1081" i="1"/>
  <c r="AO1080" i="1"/>
  <c r="AM1080" i="1"/>
  <c r="AN1080" i="1" s="1"/>
  <c r="AK1080" i="1"/>
  <c r="AP1080" i="1" s="1"/>
  <c r="AJ1080" i="1"/>
  <c r="AI1080" i="1"/>
  <c r="AH1080" i="1"/>
  <c r="AG1080" i="1"/>
  <c r="AF1080" i="1"/>
  <c r="AE1080" i="1"/>
  <c r="Y1080" i="1"/>
  <c r="U1080" i="1"/>
  <c r="T1080" i="1"/>
  <c r="AO1079" i="1"/>
  <c r="AM1079" i="1"/>
  <c r="AN1079" i="1" s="1"/>
  <c r="AK1079" i="1"/>
  <c r="AP1079" i="1" s="1"/>
  <c r="AJ1079" i="1"/>
  <c r="AI1079" i="1"/>
  <c r="AH1079" i="1"/>
  <c r="AG1079" i="1"/>
  <c r="AF1079" i="1"/>
  <c r="AE1079" i="1"/>
  <c r="Y1079" i="1"/>
  <c r="U1079" i="1"/>
  <c r="T1079" i="1"/>
  <c r="AO1078" i="1"/>
  <c r="AM1078" i="1"/>
  <c r="AN1078" i="1" s="1"/>
  <c r="AK1078" i="1"/>
  <c r="AP1078" i="1" s="1"/>
  <c r="AJ1078" i="1"/>
  <c r="AI1078" i="1"/>
  <c r="AH1078" i="1"/>
  <c r="AG1078" i="1"/>
  <c r="AF1078" i="1"/>
  <c r="AE1078" i="1"/>
  <c r="Y1078" i="1"/>
  <c r="U1078" i="1"/>
  <c r="T1078" i="1"/>
  <c r="AO1077" i="1"/>
  <c r="AM1077" i="1"/>
  <c r="AN1077" i="1" s="1"/>
  <c r="AK1077" i="1"/>
  <c r="AP1077" i="1" s="1"/>
  <c r="AJ1077" i="1"/>
  <c r="AI1077" i="1"/>
  <c r="AH1077" i="1"/>
  <c r="AG1077" i="1"/>
  <c r="AF1077" i="1"/>
  <c r="AE1077" i="1"/>
  <c r="Y1077" i="1"/>
  <c r="U1077" i="1"/>
  <c r="T1077" i="1"/>
  <c r="AO1076" i="1"/>
  <c r="AM1076" i="1"/>
  <c r="AN1076" i="1" s="1"/>
  <c r="AK1076" i="1"/>
  <c r="AP1076" i="1" s="1"/>
  <c r="AJ1076" i="1"/>
  <c r="AI1076" i="1"/>
  <c r="AH1076" i="1"/>
  <c r="AG1076" i="1"/>
  <c r="AF1076" i="1"/>
  <c r="AE1076" i="1"/>
  <c r="Y1076" i="1"/>
  <c r="U1076" i="1"/>
  <c r="T1076" i="1"/>
  <c r="AO1075" i="1"/>
  <c r="AM1075" i="1"/>
  <c r="AN1075" i="1" s="1"/>
  <c r="AK1075" i="1"/>
  <c r="AP1075" i="1" s="1"/>
  <c r="AJ1075" i="1"/>
  <c r="AI1075" i="1"/>
  <c r="AH1075" i="1"/>
  <c r="AG1075" i="1"/>
  <c r="AF1075" i="1"/>
  <c r="AE1075" i="1"/>
  <c r="Y1075" i="1"/>
  <c r="U1075" i="1"/>
  <c r="T1075" i="1"/>
  <c r="AO1074" i="1"/>
  <c r="AM1074" i="1"/>
  <c r="AN1074" i="1" s="1"/>
  <c r="AK1074" i="1"/>
  <c r="AP1074" i="1" s="1"/>
  <c r="AJ1074" i="1"/>
  <c r="AI1074" i="1"/>
  <c r="AH1074" i="1"/>
  <c r="AG1074" i="1"/>
  <c r="AF1074" i="1"/>
  <c r="AE1074" i="1"/>
  <c r="Y1074" i="1"/>
  <c r="U1074" i="1"/>
  <c r="T1074" i="1"/>
  <c r="AO1073" i="1"/>
  <c r="AM1073" i="1"/>
  <c r="AN1073" i="1" s="1"/>
  <c r="AK1073" i="1"/>
  <c r="AP1073" i="1" s="1"/>
  <c r="AJ1073" i="1"/>
  <c r="AI1073" i="1"/>
  <c r="AH1073" i="1"/>
  <c r="AG1073" i="1"/>
  <c r="AF1073" i="1"/>
  <c r="AE1073" i="1"/>
  <c r="Y1073" i="1"/>
  <c r="U1073" i="1"/>
  <c r="T1073" i="1"/>
  <c r="AO1072" i="1"/>
  <c r="AM1072" i="1"/>
  <c r="AN1072" i="1" s="1"/>
  <c r="AK1072" i="1"/>
  <c r="AP1072" i="1" s="1"/>
  <c r="AJ1072" i="1"/>
  <c r="AI1072" i="1"/>
  <c r="AH1072" i="1"/>
  <c r="AG1072" i="1"/>
  <c r="AF1072" i="1"/>
  <c r="AE1072" i="1"/>
  <c r="Y1072" i="1"/>
  <c r="U1072" i="1"/>
  <c r="T1072" i="1"/>
  <c r="AO1071" i="1"/>
  <c r="AM1071" i="1"/>
  <c r="AN1071" i="1" s="1"/>
  <c r="AK1071" i="1"/>
  <c r="AP1071" i="1" s="1"/>
  <c r="AJ1071" i="1"/>
  <c r="AI1071" i="1"/>
  <c r="AH1071" i="1"/>
  <c r="AG1071" i="1"/>
  <c r="AF1071" i="1"/>
  <c r="AE1071" i="1"/>
  <c r="Y1071" i="1"/>
  <c r="U1071" i="1"/>
  <c r="T1071" i="1"/>
  <c r="AO1070" i="1"/>
  <c r="AM1070" i="1"/>
  <c r="AN1070" i="1" s="1"/>
  <c r="AK1070" i="1"/>
  <c r="AP1070" i="1" s="1"/>
  <c r="AJ1070" i="1"/>
  <c r="AI1070" i="1"/>
  <c r="AH1070" i="1"/>
  <c r="AG1070" i="1"/>
  <c r="AF1070" i="1"/>
  <c r="AE1070" i="1"/>
  <c r="Y1070" i="1"/>
  <c r="U1070" i="1"/>
  <c r="T1070" i="1"/>
  <c r="AO1069" i="1"/>
  <c r="AM1069" i="1"/>
  <c r="AN1069" i="1" s="1"/>
  <c r="AK1069" i="1"/>
  <c r="AP1069" i="1" s="1"/>
  <c r="AJ1069" i="1"/>
  <c r="AI1069" i="1"/>
  <c r="AH1069" i="1"/>
  <c r="AG1069" i="1"/>
  <c r="AF1069" i="1"/>
  <c r="AE1069" i="1"/>
  <c r="Y1069" i="1"/>
  <c r="U1069" i="1"/>
  <c r="T1069" i="1"/>
  <c r="AO1068" i="1"/>
  <c r="AM1068" i="1"/>
  <c r="AN1068" i="1" s="1"/>
  <c r="AK1068" i="1"/>
  <c r="AP1068" i="1" s="1"/>
  <c r="AJ1068" i="1"/>
  <c r="AI1068" i="1"/>
  <c r="AH1068" i="1"/>
  <c r="AG1068" i="1"/>
  <c r="AF1068" i="1"/>
  <c r="AE1068" i="1"/>
  <c r="Y1068" i="1"/>
  <c r="U1068" i="1"/>
  <c r="T1068" i="1"/>
  <c r="AO1067" i="1"/>
  <c r="AM1067" i="1"/>
  <c r="AN1067" i="1" s="1"/>
  <c r="AK1067" i="1"/>
  <c r="AP1067" i="1" s="1"/>
  <c r="AJ1067" i="1"/>
  <c r="AI1067" i="1"/>
  <c r="AH1067" i="1"/>
  <c r="AG1067" i="1"/>
  <c r="AF1067" i="1"/>
  <c r="AE1067" i="1"/>
  <c r="Y1067" i="1"/>
  <c r="U1067" i="1"/>
  <c r="T1067" i="1"/>
  <c r="AO1066" i="1"/>
  <c r="AM1066" i="1"/>
  <c r="AN1066" i="1" s="1"/>
  <c r="AK1066" i="1"/>
  <c r="AP1066" i="1" s="1"/>
  <c r="AJ1066" i="1"/>
  <c r="AI1066" i="1"/>
  <c r="AH1066" i="1"/>
  <c r="AG1066" i="1"/>
  <c r="AF1066" i="1"/>
  <c r="AE1066" i="1"/>
  <c r="Y1066" i="1"/>
  <c r="U1066" i="1"/>
  <c r="T1066" i="1"/>
  <c r="AO1065" i="1"/>
  <c r="AM1065" i="1"/>
  <c r="AN1065" i="1" s="1"/>
  <c r="AK1065" i="1"/>
  <c r="AP1065" i="1" s="1"/>
  <c r="AJ1065" i="1"/>
  <c r="AI1065" i="1"/>
  <c r="AH1065" i="1"/>
  <c r="AG1065" i="1"/>
  <c r="AF1065" i="1"/>
  <c r="AE1065" i="1"/>
  <c r="Y1065" i="1"/>
  <c r="U1065" i="1"/>
  <c r="T1065" i="1"/>
  <c r="AO1064" i="1"/>
  <c r="AM1064" i="1"/>
  <c r="AN1064" i="1" s="1"/>
  <c r="AK1064" i="1"/>
  <c r="AP1064" i="1" s="1"/>
  <c r="AJ1064" i="1"/>
  <c r="AI1064" i="1"/>
  <c r="AH1064" i="1"/>
  <c r="AG1064" i="1"/>
  <c r="AF1064" i="1"/>
  <c r="AE1064" i="1"/>
  <c r="Y1064" i="1"/>
  <c r="U1064" i="1"/>
  <c r="T1064" i="1"/>
  <c r="AO1063" i="1"/>
  <c r="AM1063" i="1"/>
  <c r="AN1063" i="1" s="1"/>
  <c r="AK1063" i="1"/>
  <c r="AP1063" i="1" s="1"/>
  <c r="AJ1063" i="1"/>
  <c r="AI1063" i="1"/>
  <c r="AH1063" i="1"/>
  <c r="AG1063" i="1"/>
  <c r="AF1063" i="1"/>
  <c r="AE1063" i="1"/>
  <c r="Y1063" i="1"/>
  <c r="U1063" i="1"/>
  <c r="T1063" i="1"/>
  <c r="AO1062" i="1"/>
  <c r="AM1062" i="1"/>
  <c r="AN1062" i="1" s="1"/>
  <c r="AK1062" i="1"/>
  <c r="AP1062" i="1" s="1"/>
  <c r="AJ1062" i="1"/>
  <c r="AI1062" i="1"/>
  <c r="AH1062" i="1"/>
  <c r="AG1062" i="1"/>
  <c r="AF1062" i="1"/>
  <c r="AE1062" i="1"/>
  <c r="Y1062" i="1"/>
  <c r="U1062" i="1"/>
  <c r="T1062" i="1"/>
  <c r="AO1061" i="1"/>
  <c r="AM1061" i="1"/>
  <c r="AN1061" i="1" s="1"/>
  <c r="AK1061" i="1"/>
  <c r="AP1061" i="1" s="1"/>
  <c r="AJ1061" i="1"/>
  <c r="AI1061" i="1"/>
  <c r="AH1061" i="1"/>
  <c r="AG1061" i="1"/>
  <c r="AF1061" i="1"/>
  <c r="AE1061" i="1"/>
  <c r="Y1061" i="1"/>
  <c r="U1061" i="1"/>
  <c r="T1061" i="1"/>
  <c r="AO1060" i="1"/>
  <c r="AM1060" i="1"/>
  <c r="AN1060" i="1" s="1"/>
  <c r="AK1060" i="1"/>
  <c r="AP1060" i="1" s="1"/>
  <c r="AJ1060" i="1"/>
  <c r="AI1060" i="1"/>
  <c r="AH1060" i="1"/>
  <c r="AG1060" i="1"/>
  <c r="AF1060" i="1"/>
  <c r="AE1060" i="1"/>
  <c r="Y1060" i="1"/>
  <c r="U1060" i="1"/>
  <c r="T1060" i="1"/>
  <c r="AO1059" i="1"/>
  <c r="AM1059" i="1"/>
  <c r="AN1059" i="1" s="1"/>
  <c r="AK1059" i="1"/>
  <c r="AP1059" i="1" s="1"/>
  <c r="AJ1059" i="1"/>
  <c r="AI1059" i="1"/>
  <c r="AH1059" i="1"/>
  <c r="AG1059" i="1"/>
  <c r="AF1059" i="1"/>
  <c r="AE1059" i="1"/>
  <c r="Y1059" i="1"/>
  <c r="U1059" i="1"/>
  <c r="T1059" i="1"/>
  <c r="AO1058" i="1"/>
  <c r="AM1058" i="1"/>
  <c r="AN1058" i="1" s="1"/>
  <c r="AK1058" i="1"/>
  <c r="AP1058" i="1" s="1"/>
  <c r="AJ1058" i="1"/>
  <c r="AI1058" i="1"/>
  <c r="AH1058" i="1"/>
  <c r="AG1058" i="1"/>
  <c r="AF1058" i="1"/>
  <c r="AE1058" i="1"/>
  <c r="Y1058" i="1"/>
  <c r="U1058" i="1"/>
  <c r="T1058" i="1"/>
  <c r="AO1057" i="1"/>
  <c r="AM1057" i="1"/>
  <c r="AN1057" i="1" s="1"/>
  <c r="AK1057" i="1"/>
  <c r="AP1057" i="1" s="1"/>
  <c r="AJ1057" i="1"/>
  <c r="AI1057" i="1"/>
  <c r="AH1057" i="1"/>
  <c r="AG1057" i="1"/>
  <c r="AF1057" i="1"/>
  <c r="AE1057" i="1"/>
  <c r="Y1057" i="1"/>
  <c r="U1057" i="1"/>
  <c r="T1057" i="1"/>
  <c r="AO1056" i="1"/>
  <c r="AM1056" i="1"/>
  <c r="AN1056" i="1" s="1"/>
  <c r="AK1056" i="1"/>
  <c r="AP1056" i="1" s="1"/>
  <c r="AJ1056" i="1"/>
  <c r="AI1056" i="1"/>
  <c r="AH1056" i="1"/>
  <c r="AG1056" i="1"/>
  <c r="AF1056" i="1"/>
  <c r="AE1056" i="1"/>
  <c r="Y1056" i="1"/>
  <c r="U1056" i="1"/>
  <c r="T1056" i="1"/>
  <c r="AO1055" i="1"/>
  <c r="AM1055" i="1"/>
  <c r="AN1055" i="1" s="1"/>
  <c r="AK1055" i="1"/>
  <c r="AP1055" i="1" s="1"/>
  <c r="AJ1055" i="1"/>
  <c r="AI1055" i="1"/>
  <c r="AH1055" i="1"/>
  <c r="AG1055" i="1"/>
  <c r="AF1055" i="1"/>
  <c r="AE1055" i="1"/>
  <c r="Y1055" i="1"/>
  <c r="U1055" i="1"/>
  <c r="T1055" i="1"/>
  <c r="AO1054" i="1"/>
  <c r="AM1054" i="1"/>
  <c r="AN1054" i="1" s="1"/>
  <c r="AK1054" i="1"/>
  <c r="AP1054" i="1" s="1"/>
  <c r="AJ1054" i="1"/>
  <c r="AI1054" i="1"/>
  <c r="AH1054" i="1"/>
  <c r="AG1054" i="1"/>
  <c r="AF1054" i="1"/>
  <c r="AE1054" i="1"/>
  <c r="Y1054" i="1"/>
  <c r="U1054" i="1"/>
  <c r="T1054" i="1"/>
  <c r="AO1053" i="1"/>
  <c r="AM1053" i="1"/>
  <c r="AN1053" i="1" s="1"/>
  <c r="AK1053" i="1"/>
  <c r="AP1053" i="1" s="1"/>
  <c r="AJ1053" i="1"/>
  <c r="AI1053" i="1"/>
  <c r="AH1053" i="1"/>
  <c r="AG1053" i="1"/>
  <c r="AF1053" i="1"/>
  <c r="AE1053" i="1"/>
  <c r="Y1053" i="1"/>
  <c r="U1053" i="1"/>
  <c r="T1053" i="1"/>
  <c r="AO1052" i="1"/>
  <c r="AM1052" i="1"/>
  <c r="AN1052" i="1" s="1"/>
  <c r="AK1052" i="1"/>
  <c r="AP1052" i="1" s="1"/>
  <c r="AJ1052" i="1"/>
  <c r="AI1052" i="1"/>
  <c r="AH1052" i="1"/>
  <c r="AG1052" i="1"/>
  <c r="AF1052" i="1"/>
  <c r="AE1052" i="1"/>
  <c r="Y1052" i="1"/>
  <c r="U1052" i="1"/>
  <c r="T1052" i="1"/>
  <c r="AO1051" i="1"/>
  <c r="AM1051" i="1"/>
  <c r="AN1051" i="1" s="1"/>
  <c r="AK1051" i="1"/>
  <c r="AP1051" i="1" s="1"/>
  <c r="AJ1051" i="1"/>
  <c r="AI1051" i="1"/>
  <c r="AH1051" i="1"/>
  <c r="AG1051" i="1"/>
  <c r="AF1051" i="1"/>
  <c r="AE1051" i="1"/>
  <c r="Y1051" i="1"/>
  <c r="U1051" i="1"/>
  <c r="T1051" i="1"/>
  <c r="AO1050" i="1"/>
  <c r="AM1050" i="1"/>
  <c r="AN1050" i="1" s="1"/>
  <c r="AK1050" i="1"/>
  <c r="AP1050" i="1" s="1"/>
  <c r="AJ1050" i="1"/>
  <c r="AI1050" i="1"/>
  <c r="AH1050" i="1"/>
  <c r="AG1050" i="1"/>
  <c r="AF1050" i="1"/>
  <c r="AE1050" i="1"/>
  <c r="Y1050" i="1"/>
  <c r="U1050" i="1"/>
  <c r="T1050" i="1"/>
  <c r="AO1049" i="1"/>
  <c r="AM1049" i="1"/>
  <c r="AN1049" i="1" s="1"/>
  <c r="AK1049" i="1"/>
  <c r="AP1049" i="1" s="1"/>
  <c r="AJ1049" i="1"/>
  <c r="AI1049" i="1"/>
  <c r="AH1049" i="1"/>
  <c r="AG1049" i="1"/>
  <c r="AF1049" i="1"/>
  <c r="AE1049" i="1"/>
  <c r="Y1049" i="1"/>
  <c r="U1049" i="1"/>
  <c r="T1049" i="1"/>
  <c r="AO1048" i="1"/>
  <c r="AM1048" i="1"/>
  <c r="AN1048" i="1" s="1"/>
  <c r="AK1048" i="1"/>
  <c r="AP1048" i="1" s="1"/>
  <c r="AJ1048" i="1"/>
  <c r="AI1048" i="1"/>
  <c r="AH1048" i="1"/>
  <c r="AG1048" i="1"/>
  <c r="AF1048" i="1"/>
  <c r="AE1048" i="1"/>
  <c r="Y1048" i="1"/>
  <c r="U1048" i="1"/>
  <c r="T1048" i="1"/>
  <c r="AO1047" i="1"/>
  <c r="AM1047" i="1"/>
  <c r="AN1047" i="1" s="1"/>
  <c r="AK1047" i="1"/>
  <c r="AP1047" i="1" s="1"/>
  <c r="AJ1047" i="1"/>
  <c r="AI1047" i="1"/>
  <c r="AH1047" i="1"/>
  <c r="AG1047" i="1"/>
  <c r="AF1047" i="1"/>
  <c r="AE1047" i="1"/>
  <c r="Y1047" i="1"/>
  <c r="U1047" i="1"/>
  <c r="T1047" i="1"/>
  <c r="AO1046" i="1"/>
  <c r="AM1046" i="1"/>
  <c r="AN1046" i="1" s="1"/>
  <c r="AK1046" i="1"/>
  <c r="AP1046" i="1" s="1"/>
  <c r="AJ1046" i="1"/>
  <c r="AI1046" i="1"/>
  <c r="AH1046" i="1"/>
  <c r="AG1046" i="1"/>
  <c r="AF1046" i="1"/>
  <c r="AE1046" i="1"/>
  <c r="Y1046" i="1"/>
  <c r="U1046" i="1"/>
  <c r="T1046" i="1"/>
  <c r="AO1045" i="1"/>
  <c r="AM1045" i="1"/>
  <c r="AN1045" i="1" s="1"/>
  <c r="AK1045" i="1"/>
  <c r="AP1045" i="1" s="1"/>
  <c r="AJ1045" i="1"/>
  <c r="AI1045" i="1"/>
  <c r="AH1045" i="1"/>
  <c r="AG1045" i="1"/>
  <c r="AF1045" i="1"/>
  <c r="AE1045" i="1"/>
  <c r="Y1045" i="1"/>
  <c r="U1045" i="1"/>
  <c r="T1045" i="1"/>
  <c r="AO1044" i="1"/>
  <c r="AM1044" i="1"/>
  <c r="AN1044" i="1" s="1"/>
  <c r="AK1044" i="1"/>
  <c r="AP1044" i="1" s="1"/>
  <c r="AJ1044" i="1"/>
  <c r="AI1044" i="1"/>
  <c r="AH1044" i="1"/>
  <c r="AG1044" i="1"/>
  <c r="AF1044" i="1"/>
  <c r="AE1044" i="1"/>
  <c r="Y1044" i="1"/>
  <c r="U1044" i="1"/>
  <c r="T1044" i="1"/>
  <c r="AO1043" i="1"/>
  <c r="AM1043" i="1"/>
  <c r="AN1043" i="1" s="1"/>
  <c r="AK1043" i="1"/>
  <c r="AP1043" i="1" s="1"/>
  <c r="AJ1043" i="1"/>
  <c r="AI1043" i="1"/>
  <c r="AH1043" i="1"/>
  <c r="AG1043" i="1"/>
  <c r="AF1043" i="1"/>
  <c r="AE1043" i="1"/>
  <c r="Y1043" i="1"/>
  <c r="U1043" i="1"/>
  <c r="T1043" i="1"/>
  <c r="AO1042" i="1"/>
  <c r="AM1042" i="1"/>
  <c r="AN1042" i="1" s="1"/>
  <c r="AK1042" i="1"/>
  <c r="AP1042" i="1" s="1"/>
  <c r="AJ1042" i="1"/>
  <c r="AI1042" i="1"/>
  <c r="AH1042" i="1"/>
  <c r="AG1042" i="1"/>
  <c r="AF1042" i="1"/>
  <c r="AE1042" i="1"/>
  <c r="Y1042" i="1"/>
  <c r="U1042" i="1"/>
  <c r="T1042" i="1"/>
  <c r="AO1041" i="1"/>
  <c r="AM1041" i="1"/>
  <c r="AN1041" i="1" s="1"/>
  <c r="AK1041" i="1"/>
  <c r="AP1041" i="1" s="1"/>
  <c r="AJ1041" i="1"/>
  <c r="AI1041" i="1"/>
  <c r="AH1041" i="1"/>
  <c r="AG1041" i="1"/>
  <c r="AF1041" i="1"/>
  <c r="AE1041" i="1"/>
  <c r="Y1041" i="1"/>
  <c r="U1041" i="1"/>
  <c r="T1041" i="1"/>
  <c r="AO1040" i="1"/>
  <c r="AM1040" i="1"/>
  <c r="AN1040" i="1" s="1"/>
  <c r="AK1040" i="1"/>
  <c r="AP1040" i="1" s="1"/>
  <c r="AJ1040" i="1"/>
  <c r="AI1040" i="1"/>
  <c r="AH1040" i="1"/>
  <c r="AG1040" i="1"/>
  <c r="AF1040" i="1"/>
  <c r="AE1040" i="1"/>
  <c r="Y1040" i="1"/>
  <c r="U1040" i="1"/>
  <c r="T1040" i="1"/>
  <c r="AO1039" i="1"/>
  <c r="AM1039" i="1"/>
  <c r="AN1039" i="1" s="1"/>
  <c r="AK1039" i="1"/>
  <c r="AP1039" i="1" s="1"/>
  <c r="AJ1039" i="1"/>
  <c r="AI1039" i="1"/>
  <c r="AH1039" i="1"/>
  <c r="AG1039" i="1"/>
  <c r="AF1039" i="1"/>
  <c r="AE1039" i="1"/>
  <c r="Y1039" i="1"/>
  <c r="U1039" i="1"/>
  <c r="T1039" i="1"/>
  <c r="AO1038" i="1"/>
  <c r="AM1038" i="1"/>
  <c r="AN1038" i="1" s="1"/>
  <c r="AK1038" i="1"/>
  <c r="AP1038" i="1" s="1"/>
  <c r="AJ1038" i="1"/>
  <c r="AI1038" i="1"/>
  <c r="AH1038" i="1"/>
  <c r="AG1038" i="1"/>
  <c r="AF1038" i="1"/>
  <c r="AE1038" i="1"/>
  <c r="Y1038" i="1"/>
  <c r="U1038" i="1"/>
  <c r="T1038" i="1"/>
  <c r="AO1037" i="1"/>
  <c r="AM1037" i="1"/>
  <c r="AN1037" i="1" s="1"/>
  <c r="AK1037" i="1"/>
  <c r="AP1037" i="1" s="1"/>
  <c r="AJ1037" i="1"/>
  <c r="AI1037" i="1"/>
  <c r="AH1037" i="1"/>
  <c r="AG1037" i="1"/>
  <c r="AF1037" i="1"/>
  <c r="AE1037" i="1"/>
  <c r="Y1037" i="1"/>
  <c r="U1037" i="1"/>
  <c r="T1037" i="1"/>
  <c r="AO1036" i="1"/>
  <c r="AM1036" i="1"/>
  <c r="AN1036" i="1" s="1"/>
  <c r="AK1036" i="1"/>
  <c r="AP1036" i="1" s="1"/>
  <c r="AJ1036" i="1"/>
  <c r="AI1036" i="1"/>
  <c r="AH1036" i="1"/>
  <c r="AG1036" i="1"/>
  <c r="AF1036" i="1"/>
  <c r="AE1036" i="1"/>
  <c r="Y1036" i="1"/>
  <c r="U1036" i="1"/>
  <c r="T1036" i="1"/>
  <c r="AO1035" i="1"/>
  <c r="AM1035" i="1"/>
  <c r="AN1035" i="1" s="1"/>
  <c r="AK1035" i="1"/>
  <c r="AP1035" i="1" s="1"/>
  <c r="AJ1035" i="1"/>
  <c r="AI1035" i="1"/>
  <c r="AH1035" i="1"/>
  <c r="AG1035" i="1"/>
  <c r="AF1035" i="1"/>
  <c r="AE1035" i="1"/>
  <c r="Y1035" i="1"/>
  <c r="U1035" i="1"/>
  <c r="T1035" i="1"/>
  <c r="AO1034" i="1"/>
  <c r="AM1034" i="1"/>
  <c r="AN1034" i="1" s="1"/>
  <c r="AK1034" i="1"/>
  <c r="AP1034" i="1" s="1"/>
  <c r="AJ1034" i="1"/>
  <c r="AI1034" i="1"/>
  <c r="AH1034" i="1"/>
  <c r="AG1034" i="1"/>
  <c r="AF1034" i="1"/>
  <c r="AE1034" i="1"/>
  <c r="Y1034" i="1"/>
  <c r="U1034" i="1"/>
  <c r="T1034" i="1"/>
  <c r="AO1033" i="1"/>
  <c r="AM1033" i="1"/>
  <c r="AN1033" i="1" s="1"/>
  <c r="AK1033" i="1"/>
  <c r="AP1033" i="1" s="1"/>
  <c r="AJ1033" i="1"/>
  <c r="AI1033" i="1"/>
  <c r="AH1033" i="1"/>
  <c r="AG1033" i="1"/>
  <c r="AF1033" i="1"/>
  <c r="AE1033" i="1"/>
  <c r="Y1033" i="1"/>
  <c r="U1033" i="1"/>
  <c r="T1033" i="1"/>
  <c r="AO1032" i="1"/>
  <c r="AM1032" i="1"/>
  <c r="AN1032" i="1" s="1"/>
  <c r="AK1032" i="1"/>
  <c r="AP1032" i="1" s="1"/>
  <c r="AJ1032" i="1"/>
  <c r="AI1032" i="1"/>
  <c r="AH1032" i="1"/>
  <c r="AG1032" i="1"/>
  <c r="AF1032" i="1"/>
  <c r="AE1032" i="1"/>
  <c r="Y1032" i="1"/>
  <c r="U1032" i="1"/>
  <c r="T1032" i="1"/>
  <c r="AO1031" i="1"/>
  <c r="AM1031" i="1"/>
  <c r="AN1031" i="1" s="1"/>
  <c r="AK1031" i="1"/>
  <c r="AP1031" i="1" s="1"/>
  <c r="AJ1031" i="1"/>
  <c r="AI1031" i="1"/>
  <c r="AH1031" i="1"/>
  <c r="AG1031" i="1"/>
  <c r="AF1031" i="1"/>
  <c r="AE1031" i="1"/>
  <c r="Y1031" i="1"/>
  <c r="U1031" i="1"/>
  <c r="T1031" i="1"/>
  <c r="AO1030" i="1"/>
  <c r="AM1030" i="1"/>
  <c r="AN1030" i="1" s="1"/>
  <c r="AK1030" i="1"/>
  <c r="AP1030" i="1" s="1"/>
  <c r="AJ1030" i="1"/>
  <c r="AI1030" i="1"/>
  <c r="AH1030" i="1"/>
  <c r="AG1030" i="1"/>
  <c r="AF1030" i="1"/>
  <c r="AE1030" i="1"/>
  <c r="Y1030" i="1"/>
  <c r="U1030" i="1"/>
  <c r="T1030" i="1"/>
  <c r="AO1029" i="1"/>
  <c r="AM1029" i="1"/>
  <c r="AN1029" i="1" s="1"/>
  <c r="AK1029" i="1"/>
  <c r="AP1029" i="1" s="1"/>
  <c r="AJ1029" i="1"/>
  <c r="AI1029" i="1"/>
  <c r="AH1029" i="1"/>
  <c r="AG1029" i="1"/>
  <c r="AF1029" i="1"/>
  <c r="AE1029" i="1"/>
  <c r="Y1029" i="1"/>
  <c r="U1029" i="1"/>
  <c r="T1029" i="1"/>
  <c r="AO1028" i="1"/>
  <c r="AM1028" i="1"/>
  <c r="AN1028" i="1" s="1"/>
  <c r="AK1028" i="1"/>
  <c r="AP1028" i="1" s="1"/>
  <c r="AJ1028" i="1"/>
  <c r="AI1028" i="1"/>
  <c r="AH1028" i="1"/>
  <c r="AG1028" i="1"/>
  <c r="AF1028" i="1"/>
  <c r="AE1028" i="1"/>
  <c r="Y1028" i="1"/>
  <c r="U1028" i="1"/>
  <c r="T1028" i="1"/>
  <c r="AO1027" i="1"/>
  <c r="AM1027" i="1"/>
  <c r="AN1027" i="1" s="1"/>
  <c r="AK1027" i="1"/>
  <c r="AP1027" i="1" s="1"/>
  <c r="AJ1027" i="1"/>
  <c r="AI1027" i="1"/>
  <c r="AH1027" i="1"/>
  <c r="AG1027" i="1"/>
  <c r="AF1027" i="1"/>
  <c r="AE1027" i="1"/>
  <c r="Y1027" i="1"/>
  <c r="U1027" i="1"/>
  <c r="T1027" i="1"/>
  <c r="AO1026" i="1"/>
  <c r="AM1026" i="1"/>
  <c r="AN1026" i="1" s="1"/>
  <c r="AK1026" i="1"/>
  <c r="AP1026" i="1" s="1"/>
  <c r="AJ1026" i="1"/>
  <c r="AI1026" i="1"/>
  <c r="AH1026" i="1"/>
  <c r="AG1026" i="1"/>
  <c r="AF1026" i="1"/>
  <c r="AE1026" i="1"/>
  <c r="Y1026" i="1"/>
  <c r="U1026" i="1"/>
  <c r="T1026" i="1"/>
  <c r="AO1025" i="1"/>
  <c r="AM1025" i="1"/>
  <c r="AN1025" i="1" s="1"/>
  <c r="AK1025" i="1"/>
  <c r="AP1025" i="1" s="1"/>
  <c r="AJ1025" i="1"/>
  <c r="AI1025" i="1"/>
  <c r="AH1025" i="1"/>
  <c r="AG1025" i="1"/>
  <c r="AF1025" i="1"/>
  <c r="AE1025" i="1"/>
  <c r="Y1025" i="1"/>
  <c r="U1025" i="1"/>
  <c r="T1025" i="1"/>
  <c r="AO1024" i="1"/>
  <c r="AM1024" i="1"/>
  <c r="AN1024" i="1" s="1"/>
  <c r="AK1024" i="1"/>
  <c r="AP1024" i="1" s="1"/>
  <c r="AJ1024" i="1"/>
  <c r="AI1024" i="1"/>
  <c r="AH1024" i="1"/>
  <c r="AG1024" i="1"/>
  <c r="AF1024" i="1"/>
  <c r="AE1024" i="1"/>
  <c r="Y1024" i="1"/>
  <c r="U1024" i="1"/>
  <c r="T1024" i="1"/>
  <c r="AO1023" i="1"/>
  <c r="AM1023" i="1"/>
  <c r="AN1023" i="1" s="1"/>
  <c r="AK1023" i="1"/>
  <c r="AP1023" i="1" s="1"/>
  <c r="AJ1023" i="1"/>
  <c r="AI1023" i="1"/>
  <c r="AH1023" i="1"/>
  <c r="AG1023" i="1"/>
  <c r="AF1023" i="1"/>
  <c r="AE1023" i="1"/>
  <c r="Y1023" i="1"/>
  <c r="U1023" i="1"/>
  <c r="T1023" i="1"/>
  <c r="AO1022" i="1"/>
  <c r="AM1022" i="1"/>
  <c r="AN1022" i="1" s="1"/>
  <c r="AK1022" i="1"/>
  <c r="AP1022" i="1" s="1"/>
  <c r="AJ1022" i="1"/>
  <c r="AI1022" i="1"/>
  <c r="AH1022" i="1"/>
  <c r="AG1022" i="1"/>
  <c r="AF1022" i="1"/>
  <c r="AE1022" i="1"/>
  <c r="Y1022" i="1"/>
  <c r="U1022" i="1"/>
  <c r="T1022" i="1"/>
  <c r="AO1021" i="1"/>
  <c r="AM1021" i="1"/>
  <c r="AN1021" i="1" s="1"/>
  <c r="AK1021" i="1"/>
  <c r="AP1021" i="1" s="1"/>
  <c r="AJ1021" i="1"/>
  <c r="AI1021" i="1"/>
  <c r="AH1021" i="1"/>
  <c r="AG1021" i="1"/>
  <c r="AF1021" i="1"/>
  <c r="AE1021" i="1"/>
  <c r="Y1021" i="1"/>
  <c r="U1021" i="1"/>
  <c r="T1021" i="1"/>
  <c r="AO1020" i="1"/>
  <c r="AM1020" i="1"/>
  <c r="AN1020" i="1" s="1"/>
  <c r="AK1020" i="1"/>
  <c r="AP1020" i="1" s="1"/>
  <c r="AJ1020" i="1"/>
  <c r="AI1020" i="1"/>
  <c r="AH1020" i="1"/>
  <c r="AG1020" i="1"/>
  <c r="AF1020" i="1"/>
  <c r="AE1020" i="1"/>
  <c r="Y1020" i="1"/>
  <c r="U1020" i="1"/>
  <c r="T1020" i="1"/>
  <c r="AO1019" i="1"/>
  <c r="AM1019" i="1"/>
  <c r="AN1019" i="1" s="1"/>
  <c r="AK1019" i="1"/>
  <c r="AP1019" i="1" s="1"/>
  <c r="AJ1019" i="1"/>
  <c r="AI1019" i="1"/>
  <c r="AH1019" i="1"/>
  <c r="AG1019" i="1"/>
  <c r="AF1019" i="1"/>
  <c r="AE1019" i="1"/>
  <c r="Y1019" i="1"/>
  <c r="U1019" i="1"/>
  <c r="T1019" i="1"/>
  <c r="AO1018" i="1"/>
  <c r="AM1018" i="1"/>
  <c r="AN1018" i="1" s="1"/>
  <c r="AK1018" i="1"/>
  <c r="AP1018" i="1" s="1"/>
  <c r="AJ1018" i="1"/>
  <c r="AI1018" i="1"/>
  <c r="AH1018" i="1"/>
  <c r="AG1018" i="1"/>
  <c r="AF1018" i="1"/>
  <c r="AE1018" i="1"/>
  <c r="Y1018" i="1"/>
  <c r="U1018" i="1"/>
  <c r="T1018" i="1"/>
  <c r="AO1017" i="1"/>
  <c r="AM1017" i="1"/>
  <c r="AN1017" i="1" s="1"/>
  <c r="AK1017" i="1"/>
  <c r="AP1017" i="1" s="1"/>
  <c r="AJ1017" i="1"/>
  <c r="AI1017" i="1"/>
  <c r="AH1017" i="1"/>
  <c r="AG1017" i="1"/>
  <c r="AF1017" i="1"/>
  <c r="AE1017" i="1"/>
  <c r="Y1017" i="1"/>
  <c r="U1017" i="1"/>
  <c r="T1017" i="1"/>
  <c r="AO1016" i="1"/>
  <c r="AM1016" i="1"/>
  <c r="AN1016" i="1" s="1"/>
  <c r="AK1016" i="1"/>
  <c r="AP1016" i="1" s="1"/>
  <c r="AJ1016" i="1"/>
  <c r="AI1016" i="1"/>
  <c r="AH1016" i="1"/>
  <c r="AG1016" i="1"/>
  <c r="AF1016" i="1"/>
  <c r="AE1016" i="1"/>
  <c r="Y1016" i="1"/>
  <c r="U1016" i="1"/>
  <c r="T1016" i="1"/>
  <c r="AO1015" i="1"/>
  <c r="AM1015" i="1"/>
  <c r="AN1015" i="1" s="1"/>
  <c r="AK1015" i="1"/>
  <c r="AP1015" i="1" s="1"/>
  <c r="AJ1015" i="1"/>
  <c r="AI1015" i="1"/>
  <c r="AH1015" i="1"/>
  <c r="AG1015" i="1"/>
  <c r="AF1015" i="1"/>
  <c r="AE1015" i="1"/>
  <c r="Y1015" i="1"/>
  <c r="U1015" i="1"/>
  <c r="T1015" i="1"/>
  <c r="AO1014" i="1"/>
  <c r="AM1014" i="1"/>
  <c r="AN1014" i="1" s="1"/>
  <c r="AK1014" i="1"/>
  <c r="AP1014" i="1" s="1"/>
  <c r="AJ1014" i="1"/>
  <c r="AI1014" i="1"/>
  <c r="AH1014" i="1"/>
  <c r="AG1014" i="1"/>
  <c r="AF1014" i="1"/>
  <c r="AE1014" i="1"/>
  <c r="Y1014" i="1"/>
  <c r="U1014" i="1"/>
  <c r="T1014" i="1"/>
  <c r="AO1013" i="1"/>
  <c r="AM1013" i="1"/>
  <c r="AN1013" i="1" s="1"/>
  <c r="AK1013" i="1"/>
  <c r="AP1013" i="1" s="1"/>
  <c r="AJ1013" i="1"/>
  <c r="AI1013" i="1"/>
  <c r="AH1013" i="1"/>
  <c r="AG1013" i="1"/>
  <c r="AF1013" i="1"/>
  <c r="AE1013" i="1"/>
  <c r="Y1013" i="1"/>
  <c r="U1013" i="1"/>
  <c r="T1013" i="1"/>
  <c r="AO1012" i="1"/>
  <c r="AM1012" i="1"/>
  <c r="AN1012" i="1" s="1"/>
  <c r="AK1012" i="1"/>
  <c r="AP1012" i="1" s="1"/>
  <c r="AJ1012" i="1"/>
  <c r="AI1012" i="1"/>
  <c r="AH1012" i="1"/>
  <c r="AG1012" i="1"/>
  <c r="AF1012" i="1"/>
  <c r="AE1012" i="1"/>
  <c r="Y1012" i="1"/>
  <c r="U1012" i="1"/>
  <c r="T1012" i="1"/>
  <c r="AO1011" i="1"/>
  <c r="AM1011" i="1"/>
  <c r="AN1011" i="1" s="1"/>
  <c r="AK1011" i="1"/>
  <c r="AP1011" i="1" s="1"/>
  <c r="AJ1011" i="1"/>
  <c r="AI1011" i="1"/>
  <c r="AH1011" i="1"/>
  <c r="AG1011" i="1"/>
  <c r="AF1011" i="1"/>
  <c r="AE1011" i="1"/>
  <c r="Y1011" i="1"/>
  <c r="U1011" i="1"/>
  <c r="T1011" i="1"/>
  <c r="AO1010" i="1"/>
  <c r="AM1010" i="1"/>
  <c r="AN1010" i="1" s="1"/>
  <c r="AK1010" i="1"/>
  <c r="AP1010" i="1" s="1"/>
  <c r="AJ1010" i="1"/>
  <c r="AI1010" i="1"/>
  <c r="AH1010" i="1"/>
  <c r="AG1010" i="1"/>
  <c r="AF1010" i="1"/>
  <c r="AE1010" i="1"/>
  <c r="Y1010" i="1"/>
  <c r="U1010" i="1"/>
  <c r="T1010" i="1"/>
  <c r="AO1009" i="1"/>
  <c r="AM1009" i="1"/>
  <c r="AN1009" i="1" s="1"/>
  <c r="AK1009" i="1"/>
  <c r="AP1009" i="1" s="1"/>
  <c r="AJ1009" i="1"/>
  <c r="AI1009" i="1"/>
  <c r="AH1009" i="1"/>
  <c r="AG1009" i="1"/>
  <c r="AF1009" i="1"/>
  <c r="AE1009" i="1"/>
  <c r="Y1009" i="1"/>
  <c r="U1009" i="1"/>
  <c r="T1009" i="1"/>
  <c r="AO1008" i="1"/>
  <c r="AM1008" i="1"/>
  <c r="AN1008" i="1" s="1"/>
  <c r="AK1008" i="1"/>
  <c r="AP1008" i="1" s="1"/>
  <c r="AJ1008" i="1"/>
  <c r="AI1008" i="1"/>
  <c r="AH1008" i="1"/>
  <c r="AG1008" i="1"/>
  <c r="AF1008" i="1"/>
  <c r="AE1008" i="1"/>
  <c r="Y1008" i="1"/>
  <c r="U1008" i="1"/>
  <c r="T1008" i="1"/>
  <c r="AO1007" i="1"/>
  <c r="AM1007" i="1"/>
  <c r="AN1007" i="1" s="1"/>
  <c r="AK1007" i="1"/>
  <c r="AP1007" i="1" s="1"/>
  <c r="AJ1007" i="1"/>
  <c r="AI1007" i="1"/>
  <c r="AH1007" i="1"/>
  <c r="AG1007" i="1"/>
  <c r="AF1007" i="1"/>
  <c r="AE1007" i="1"/>
  <c r="Y1007" i="1"/>
  <c r="U1007" i="1"/>
  <c r="T1007" i="1"/>
  <c r="AO1006" i="1"/>
  <c r="AM1006" i="1"/>
  <c r="AN1006" i="1" s="1"/>
  <c r="AK1006" i="1"/>
  <c r="AP1006" i="1" s="1"/>
  <c r="AJ1006" i="1"/>
  <c r="AI1006" i="1"/>
  <c r="AH1006" i="1"/>
  <c r="AG1006" i="1"/>
  <c r="AF1006" i="1"/>
  <c r="AE1006" i="1"/>
  <c r="Y1006" i="1"/>
  <c r="U1006" i="1"/>
  <c r="T1006" i="1"/>
  <c r="AO1005" i="1"/>
  <c r="AM1005" i="1"/>
  <c r="AN1005" i="1" s="1"/>
  <c r="AK1005" i="1"/>
  <c r="AP1005" i="1" s="1"/>
  <c r="AJ1005" i="1"/>
  <c r="AI1005" i="1"/>
  <c r="AH1005" i="1"/>
  <c r="AG1005" i="1"/>
  <c r="AF1005" i="1"/>
  <c r="AE1005" i="1"/>
  <c r="Y1005" i="1"/>
  <c r="U1005" i="1"/>
  <c r="T1005" i="1"/>
  <c r="AO1004" i="1"/>
  <c r="AM1004" i="1"/>
  <c r="AN1004" i="1" s="1"/>
  <c r="AK1004" i="1"/>
  <c r="AP1004" i="1" s="1"/>
  <c r="AJ1004" i="1"/>
  <c r="AI1004" i="1"/>
  <c r="AH1004" i="1"/>
  <c r="AG1004" i="1"/>
  <c r="AF1004" i="1"/>
  <c r="AE1004" i="1"/>
  <c r="Y1004" i="1"/>
  <c r="U1004" i="1"/>
  <c r="T1004" i="1"/>
  <c r="AO1003" i="1"/>
  <c r="AM1003" i="1"/>
  <c r="AN1003" i="1" s="1"/>
  <c r="AK1003" i="1"/>
  <c r="AP1003" i="1" s="1"/>
  <c r="AJ1003" i="1"/>
  <c r="AI1003" i="1"/>
  <c r="AH1003" i="1"/>
  <c r="AG1003" i="1"/>
  <c r="AF1003" i="1"/>
  <c r="AE1003" i="1"/>
  <c r="Y1003" i="1"/>
  <c r="U1003" i="1"/>
  <c r="T1003" i="1"/>
  <c r="AO1002" i="1"/>
  <c r="AM1002" i="1"/>
  <c r="AN1002" i="1" s="1"/>
  <c r="AK1002" i="1"/>
  <c r="AP1002" i="1" s="1"/>
  <c r="AJ1002" i="1"/>
  <c r="AI1002" i="1"/>
  <c r="AH1002" i="1"/>
  <c r="AG1002" i="1"/>
  <c r="AF1002" i="1"/>
  <c r="AE1002" i="1"/>
  <c r="Y1002" i="1"/>
  <c r="U1002" i="1"/>
  <c r="T1002" i="1"/>
  <c r="AO1001" i="1"/>
  <c r="AM1001" i="1"/>
  <c r="AN1001" i="1" s="1"/>
  <c r="AK1001" i="1"/>
  <c r="AP1001" i="1" s="1"/>
  <c r="AJ1001" i="1"/>
  <c r="AI1001" i="1"/>
  <c r="AH1001" i="1"/>
  <c r="AG1001" i="1"/>
  <c r="AF1001" i="1"/>
  <c r="AE1001" i="1"/>
  <c r="Y1001" i="1"/>
  <c r="U1001" i="1"/>
  <c r="T1001" i="1"/>
  <c r="AO1000" i="1"/>
  <c r="AM1000" i="1"/>
  <c r="AN1000" i="1" s="1"/>
  <c r="AK1000" i="1"/>
  <c r="AP1000" i="1" s="1"/>
  <c r="AJ1000" i="1"/>
  <c r="AI1000" i="1"/>
  <c r="AH1000" i="1"/>
  <c r="AG1000" i="1"/>
  <c r="AF1000" i="1"/>
  <c r="AE1000" i="1"/>
  <c r="Y1000" i="1"/>
  <c r="U1000" i="1"/>
  <c r="T1000" i="1"/>
  <c r="AO999" i="1"/>
  <c r="AM999" i="1"/>
  <c r="AN999" i="1" s="1"/>
  <c r="AK999" i="1"/>
  <c r="AP999" i="1" s="1"/>
  <c r="AJ999" i="1"/>
  <c r="AI999" i="1"/>
  <c r="AH999" i="1"/>
  <c r="AG999" i="1"/>
  <c r="AF999" i="1"/>
  <c r="AE999" i="1"/>
  <c r="Y999" i="1"/>
  <c r="U999" i="1"/>
  <c r="T999" i="1"/>
  <c r="AO998" i="1"/>
  <c r="AM998" i="1"/>
  <c r="AN998" i="1" s="1"/>
  <c r="AK998" i="1"/>
  <c r="AP998" i="1" s="1"/>
  <c r="AJ998" i="1"/>
  <c r="AI998" i="1"/>
  <c r="AH998" i="1"/>
  <c r="AG998" i="1"/>
  <c r="AF998" i="1"/>
  <c r="AE998" i="1"/>
  <c r="Y998" i="1"/>
  <c r="U998" i="1"/>
  <c r="T998" i="1"/>
  <c r="AO997" i="1"/>
  <c r="AM997" i="1"/>
  <c r="AN997" i="1" s="1"/>
  <c r="AK997" i="1"/>
  <c r="AP997" i="1" s="1"/>
  <c r="AJ997" i="1"/>
  <c r="AI997" i="1"/>
  <c r="AH997" i="1"/>
  <c r="AG997" i="1"/>
  <c r="AF997" i="1"/>
  <c r="AE997" i="1"/>
  <c r="Y997" i="1"/>
  <c r="U997" i="1"/>
  <c r="T997" i="1"/>
  <c r="AO996" i="1"/>
  <c r="AM996" i="1"/>
  <c r="AN996" i="1" s="1"/>
  <c r="AK996" i="1"/>
  <c r="AP996" i="1" s="1"/>
  <c r="AJ996" i="1"/>
  <c r="AI996" i="1"/>
  <c r="AH996" i="1"/>
  <c r="AG996" i="1"/>
  <c r="AF996" i="1"/>
  <c r="AE996" i="1"/>
  <c r="Y996" i="1"/>
  <c r="U996" i="1"/>
  <c r="T996" i="1"/>
  <c r="AO995" i="1"/>
  <c r="AM995" i="1"/>
  <c r="AN995" i="1" s="1"/>
  <c r="AK995" i="1"/>
  <c r="AP995" i="1" s="1"/>
  <c r="AJ995" i="1"/>
  <c r="AI995" i="1"/>
  <c r="AH995" i="1"/>
  <c r="AG995" i="1"/>
  <c r="AF995" i="1"/>
  <c r="AE995" i="1"/>
  <c r="Y995" i="1"/>
  <c r="U995" i="1"/>
  <c r="T995" i="1"/>
  <c r="AO994" i="1"/>
  <c r="AM994" i="1"/>
  <c r="AN994" i="1" s="1"/>
  <c r="AK994" i="1"/>
  <c r="AP994" i="1" s="1"/>
  <c r="AJ994" i="1"/>
  <c r="AI994" i="1"/>
  <c r="AH994" i="1"/>
  <c r="AG994" i="1"/>
  <c r="AF994" i="1"/>
  <c r="AE994" i="1"/>
  <c r="Y994" i="1"/>
  <c r="U994" i="1"/>
  <c r="T994" i="1"/>
  <c r="AO993" i="1"/>
  <c r="AM993" i="1"/>
  <c r="AN993" i="1" s="1"/>
  <c r="AK993" i="1"/>
  <c r="AP993" i="1" s="1"/>
  <c r="AJ993" i="1"/>
  <c r="AI993" i="1"/>
  <c r="AH993" i="1"/>
  <c r="AG993" i="1"/>
  <c r="AF993" i="1"/>
  <c r="AE993" i="1"/>
  <c r="Y993" i="1"/>
  <c r="U993" i="1"/>
  <c r="T993" i="1"/>
  <c r="AO992" i="1"/>
  <c r="AM992" i="1"/>
  <c r="AN992" i="1" s="1"/>
  <c r="AK992" i="1"/>
  <c r="AP992" i="1" s="1"/>
  <c r="AJ992" i="1"/>
  <c r="AI992" i="1"/>
  <c r="AH992" i="1"/>
  <c r="AG992" i="1"/>
  <c r="AF992" i="1"/>
  <c r="AE992" i="1"/>
  <c r="Y992" i="1"/>
  <c r="U992" i="1"/>
  <c r="T992" i="1"/>
  <c r="AO991" i="1"/>
  <c r="AM991" i="1"/>
  <c r="AN991" i="1" s="1"/>
  <c r="AK991" i="1"/>
  <c r="AP991" i="1" s="1"/>
  <c r="AJ991" i="1"/>
  <c r="AI991" i="1"/>
  <c r="AH991" i="1"/>
  <c r="AG991" i="1"/>
  <c r="AF991" i="1"/>
  <c r="AE991" i="1"/>
  <c r="Y991" i="1"/>
  <c r="U991" i="1"/>
  <c r="T991" i="1"/>
  <c r="AO990" i="1"/>
  <c r="AM990" i="1"/>
  <c r="AN990" i="1" s="1"/>
  <c r="AK990" i="1"/>
  <c r="AP990" i="1" s="1"/>
  <c r="AJ990" i="1"/>
  <c r="AI990" i="1"/>
  <c r="AH990" i="1"/>
  <c r="AG990" i="1"/>
  <c r="AF990" i="1"/>
  <c r="AE990" i="1"/>
  <c r="Y990" i="1"/>
  <c r="U990" i="1"/>
  <c r="T990" i="1"/>
  <c r="AO989" i="1"/>
  <c r="AM989" i="1"/>
  <c r="AN989" i="1" s="1"/>
  <c r="AK989" i="1"/>
  <c r="AP989" i="1" s="1"/>
  <c r="AJ989" i="1"/>
  <c r="AI989" i="1"/>
  <c r="AH989" i="1"/>
  <c r="AG989" i="1"/>
  <c r="AF989" i="1"/>
  <c r="AE989" i="1"/>
  <c r="Y989" i="1"/>
  <c r="U989" i="1"/>
  <c r="T989" i="1"/>
  <c r="AO988" i="1"/>
  <c r="AM988" i="1"/>
  <c r="AN988" i="1" s="1"/>
  <c r="AK988" i="1"/>
  <c r="AP988" i="1" s="1"/>
  <c r="AJ988" i="1"/>
  <c r="AI988" i="1"/>
  <c r="AH988" i="1"/>
  <c r="AG988" i="1"/>
  <c r="AF988" i="1"/>
  <c r="AE988" i="1"/>
  <c r="Y988" i="1"/>
  <c r="U988" i="1"/>
  <c r="T988" i="1"/>
  <c r="AO987" i="1"/>
  <c r="AM987" i="1"/>
  <c r="AN987" i="1" s="1"/>
  <c r="AK987" i="1"/>
  <c r="AP987" i="1" s="1"/>
  <c r="AJ987" i="1"/>
  <c r="AI987" i="1"/>
  <c r="AH987" i="1"/>
  <c r="AG987" i="1"/>
  <c r="AF987" i="1"/>
  <c r="AE987" i="1"/>
  <c r="Y987" i="1"/>
  <c r="U987" i="1"/>
  <c r="T987" i="1"/>
  <c r="AO986" i="1"/>
  <c r="AM986" i="1"/>
  <c r="AN986" i="1" s="1"/>
  <c r="AK986" i="1"/>
  <c r="AP986" i="1" s="1"/>
  <c r="AJ986" i="1"/>
  <c r="AI986" i="1"/>
  <c r="AH986" i="1"/>
  <c r="AG986" i="1"/>
  <c r="AF986" i="1"/>
  <c r="AE986" i="1"/>
  <c r="Y986" i="1"/>
  <c r="U986" i="1"/>
  <c r="T986" i="1"/>
  <c r="AO985" i="1"/>
  <c r="AM985" i="1"/>
  <c r="AN985" i="1" s="1"/>
  <c r="AK985" i="1"/>
  <c r="AP985" i="1" s="1"/>
  <c r="AJ985" i="1"/>
  <c r="AI985" i="1"/>
  <c r="AH985" i="1"/>
  <c r="AG985" i="1"/>
  <c r="AF985" i="1"/>
  <c r="AE985" i="1"/>
  <c r="Y985" i="1"/>
  <c r="U985" i="1"/>
  <c r="T985" i="1"/>
  <c r="AO984" i="1"/>
  <c r="AM984" i="1"/>
  <c r="AN984" i="1" s="1"/>
  <c r="AK984" i="1"/>
  <c r="AP984" i="1" s="1"/>
  <c r="AJ984" i="1"/>
  <c r="AI984" i="1"/>
  <c r="AH984" i="1"/>
  <c r="AG984" i="1"/>
  <c r="AF984" i="1"/>
  <c r="AE984" i="1"/>
  <c r="Y984" i="1"/>
  <c r="U984" i="1"/>
  <c r="T984" i="1"/>
  <c r="AO983" i="1"/>
  <c r="AM983" i="1"/>
  <c r="AN983" i="1" s="1"/>
  <c r="AK983" i="1"/>
  <c r="AP983" i="1" s="1"/>
  <c r="AJ983" i="1"/>
  <c r="AI983" i="1"/>
  <c r="AH983" i="1"/>
  <c r="AG983" i="1"/>
  <c r="AF983" i="1"/>
  <c r="AE983" i="1"/>
  <c r="Y983" i="1"/>
  <c r="U983" i="1"/>
  <c r="T983" i="1"/>
  <c r="AO982" i="1"/>
  <c r="AM982" i="1"/>
  <c r="AN982" i="1" s="1"/>
  <c r="AK982" i="1"/>
  <c r="AP982" i="1" s="1"/>
  <c r="AJ982" i="1"/>
  <c r="AI982" i="1"/>
  <c r="AH982" i="1"/>
  <c r="AG982" i="1"/>
  <c r="AF982" i="1"/>
  <c r="AE982" i="1"/>
  <c r="Y982" i="1"/>
  <c r="U982" i="1"/>
  <c r="T982" i="1"/>
  <c r="AO981" i="1"/>
  <c r="AM981" i="1"/>
  <c r="AN981" i="1" s="1"/>
  <c r="AK981" i="1"/>
  <c r="AP981" i="1" s="1"/>
  <c r="AJ981" i="1"/>
  <c r="AI981" i="1"/>
  <c r="AH981" i="1"/>
  <c r="AG981" i="1"/>
  <c r="AF981" i="1"/>
  <c r="AE981" i="1"/>
  <c r="Y981" i="1"/>
  <c r="U981" i="1"/>
  <c r="T981" i="1"/>
  <c r="AO980" i="1"/>
  <c r="AM980" i="1"/>
  <c r="AN980" i="1" s="1"/>
  <c r="AK980" i="1"/>
  <c r="AP980" i="1" s="1"/>
  <c r="AJ980" i="1"/>
  <c r="AI980" i="1"/>
  <c r="AH980" i="1"/>
  <c r="AG980" i="1"/>
  <c r="AF980" i="1"/>
  <c r="AE980" i="1"/>
  <c r="Y980" i="1"/>
  <c r="U980" i="1"/>
  <c r="T980" i="1"/>
  <c r="AO979" i="1"/>
  <c r="AM979" i="1"/>
  <c r="AN979" i="1" s="1"/>
  <c r="AK979" i="1"/>
  <c r="AP979" i="1" s="1"/>
  <c r="AJ979" i="1"/>
  <c r="AI979" i="1"/>
  <c r="AH979" i="1"/>
  <c r="AG979" i="1"/>
  <c r="AF979" i="1"/>
  <c r="AE979" i="1"/>
  <c r="Y979" i="1"/>
  <c r="U979" i="1"/>
  <c r="T979" i="1"/>
  <c r="AO978" i="1"/>
  <c r="AM978" i="1"/>
  <c r="AN978" i="1" s="1"/>
  <c r="AK978" i="1"/>
  <c r="AP978" i="1" s="1"/>
  <c r="AJ978" i="1"/>
  <c r="AI978" i="1"/>
  <c r="AH978" i="1"/>
  <c r="AG978" i="1"/>
  <c r="AF978" i="1"/>
  <c r="AE978" i="1"/>
  <c r="Y978" i="1"/>
  <c r="U978" i="1"/>
  <c r="T978" i="1"/>
  <c r="AO977" i="1"/>
  <c r="AM977" i="1"/>
  <c r="AN977" i="1" s="1"/>
  <c r="AK977" i="1"/>
  <c r="AP977" i="1" s="1"/>
  <c r="AJ977" i="1"/>
  <c r="AI977" i="1"/>
  <c r="AH977" i="1"/>
  <c r="AG977" i="1"/>
  <c r="AF977" i="1"/>
  <c r="AE977" i="1"/>
  <c r="Y977" i="1"/>
  <c r="U977" i="1"/>
  <c r="T977" i="1"/>
  <c r="AO976" i="1"/>
  <c r="AM976" i="1"/>
  <c r="AN976" i="1" s="1"/>
  <c r="AK976" i="1"/>
  <c r="AP976" i="1" s="1"/>
  <c r="AJ976" i="1"/>
  <c r="AI976" i="1"/>
  <c r="AH976" i="1"/>
  <c r="AG976" i="1"/>
  <c r="AF976" i="1"/>
  <c r="AE976" i="1"/>
  <c r="Y976" i="1"/>
  <c r="U976" i="1"/>
  <c r="T976" i="1"/>
  <c r="AO975" i="1"/>
  <c r="AM975" i="1"/>
  <c r="AN975" i="1" s="1"/>
  <c r="AK975" i="1"/>
  <c r="AP975" i="1" s="1"/>
  <c r="AJ975" i="1"/>
  <c r="AI975" i="1"/>
  <c r="AH975" i="1"/>
  <c r="AG975" i="1"/>
  <c r="AF975" i="1"/>
  <c r="AE975" i="1"/>
  <c r="Y975" i="1"/>
  <c r="U975" i="1"/>
  <c r="T975" i="1"/>
  <c r="AO974" i="1"/>
  <c r="AM974" i="1"/>
  <c r="AN974" i="1" s="1"/>
  <c r="AK974" i="1"/>
  <c r="AP974" i="1" s="1"/>
  <c r="AJ974" i="1"/>
  <c r="AI974" i="1"/>
  <c r="AH974" i="1"/>
  <c r="AG974" i="1"/>
  <c r="AF974" i="1"/>
  <c r="AE974" i="1"/>
  <c r="Y974" i="1"/>
  <c r="U974" i="1"/>
  <c r="T974" i="1"/>
  <c r="AO973" i="1"/>
  <c r="AM973" i="1"/>
  <c r="AN973" i="1" s="1"/>
  <c r="AK973" i="1"/>
  <c r="AP973" i="1" s="1"/>
  <c r="AJ973" i="1"/>
  <c r="AI973" i="1"/>
  <c r="AH973" i="1"/>
  <c r="AG973" i="1"/>
  <c r="AF973" i="1"/>
  <c r="AE973" i="1"/>
  <c r="Y973" i="1"/>
  <c r="U973" i="1"/>
  <c r="T973" i="1"/>
  <c r="AO972" i="1"/>
  <c r="AM972" i="1"/>
  <c r="AN972" i="1" s="1"/>
  <c r="AK972" i="1"/>
  <c r="AP972" i="1" s="1"/>
  <c r="AJ972" i="1"/>
  <c r="AI972" i="1"/>
  <c r="AH972" i="1"/>
  <c r="AG972" i="1"/>
  <c r="AF972" i="1"/>
  <c r="AE972" i="1"/>
  <c r="Y972" i="1"/>
  <c r="U972" i="1"/>
  <c r="T972" i="1"/>
  <c r="AO971" i="1"/>
  <c r="AM971" i="1"/>
  <c r="AN971" i="1" s="1"/>
  <c r="AK971" i="1"/>
  <c r="AP971" i="1" s="1"/>
  <c r="AJ971" i="1"/>
  <c r="AI971" i="1"/>
  <c r="AH971" i="1"/>
  <c r="AG971" i="1"/>
  <c r="AF971" i="1"/>
  <c r="AE971" i="1"/>
  <c r="Y971" i="1"/>
  <c r="U971" i="1"/>
  <c r="T971" i="1"/>
  <c r="AO970" i="1"/>
  <c r="AM970" i="1"/>
  <c r="AN970" i="1" s="1"/>
  <c r="AK970" i="1"/>
  <c r="AP970" i="1" s="1"/>
  <c r="AJ970" i="1"/>
  <c r="AI970" i="1"/>
  <c r="AH970" i="1"/>
  <c r="AG970" i="1"/>
  <c r="AF970" i="1"/>
  <c r="AE970" i="1"/>
  <c r="Y970" i="1"/>
  <c r="U970" i="1"/>
  <c r="T970" i="1"/>
  <c r="AO969" i="1"/>
  <c r="AM969" i="1"/>
  <c r="AN969" i="1" s="1"/>
  <c r="AK969" i="1"/>
  <c r="AP969" i="1" s="1"/>
  <c r="AJ969" i="1"/>
  <c r="AI969" i="1"/>
  <c r="AH969" i="1"/>
  <c r="AG969" i="1"/>
  <c r="AF969" i="1"/>
  <c r="AE969" i="1"/>
  <c r="Y969" i="1"/>
  <c r="U969" i="1"/>
  <c r="T969" i="1"/>
  <c r="AO968" i="1"/>
  <c r="AM968" i="1"/>
  <c r="AN968" i="1" s="1"/>
  <c r="AK968" i="1"/>
  <c r="AP968" i="1" s="1"/>
  <c r="AJ968" i="1"/>
  <c r="AI968" i="1"/>
  <c r="AH968" i="1"/>
  <c r="AG968" i="1"/>
  <c r="AF968" i="1"/>
  <c r="AE968" i="1"/>
  <c r="Y968" i="1"/>
  <c r="U968" i="1"/>
  <c r="T968" i="1"/>
  <c r="AO967" i="1"/>
  <c r="AM967" i="1"/>
  <c r="AN967" i="1" s="1"/>
  <c r="AK967" i="1"/>
  <c r="AP967" i="1" s="1"/>
  <c r="AJ967" i="1"/>
  <c r="AI967" i="1"/>
  <c r="AH967" i="1"/>
  <c r="AG967" i="1"/>
  <c r="AF967" i="1"/>
  <c r="AE967" i="1"/>
  <c r="Y967" i="1"/>
  <c r="U967" i="1"/>
  <c r="T967" i="1"/>
  <c r="AO966" i="1"/>
  <c r="AM966" i="1"/>
  <c r="AN966" i="1" s="1"/>
  <c r="AK966" i="1"/>
  <c r="AP966" i="1" s="1"/>
  <c r="AJ966" i="1"/>
  <c r="AI966" i="1"/>
  <c r="AH966" i="1"/>
  <c r="AG966" i="1"/>
  <c r="AF966" i="1"/>
  <c r="AE966" i="1"/>
  <c r="Y966" i="1"/>
  <c r="U966" i="1"/>
  <c r="T966" i="1"/>
  <c r="AO965" i="1"/>
  <c r="AM965" i="1"/>
  <c r="AN965" i="1" s="1"/>
  <c r="AK965" i="1"/>
  <c r="AP965" i="1" s="1"/>
  <c r="AJ965" i="1"/>
  <c r="AI965" i="1"/>
  <c r="AH965" i="1"/>
  <c r="AG965" i="1"/>
  <c r="AF965" i="1"/>
  <c r="AE965" i="1"/>
  <c r="Y965" i="1"/>
  <c r="U965" i="1"/>
  <c r="T965" i="1"/>
  <c r="AO964" i="1"/>
  <c r="AM964" i="1"/>
  <c r="AN964" i="1" s="1"/>
  <c r="AK964" i="1"/>
  <c r="AP964" i="1" s="1"/>
  <c r="AJ964" i="1"/>
  <c r="AI964" i="1"/>
  <c r="AH964" i="1"/>
  <c r="AG964" i="1"/>
  <c r="AF964" i="1"/>
  <c r="AE964" i="1"/>
  <c r="Y964" i="1"/>
  <c r="U964" i="1"/>
  <c r="T964" i="1"/>
  <c r="AO963" i="1"/>
  <c r="AM963" i="1"/>
  <c r="AN963" i="1" s="1"/>
  <c r="AK963" i="1"/>
  <c r="AP963" i="1" s="1"/>
  <c r="AJ963" i="1"/>
  <c r="AI963" i="1"/>
  <c r="AH963" i="1"/>
  <c r="AG963" i="1"/>
  <c r="AF963" i="1"/>
  <c r="AE963" i="1"/>
  <c r="Y963" i="1"/>
  <c r="U963" i="1"/>
  <c r="T963" i="1"/>
  <c r="AO962" i="1"/>
  <c r="AM962" i="1"/>
  <c r="AN962" i="1" s="1"/>
  <c r="AK962" i="1"/>
  <c r="AP962" i="1" s="1"/>
  <c r="AJ962" i="1"/>
  <c r="AI962" i="1"/>
  <c r="AH962" i="1"/>
  <c r="AG962" i="1"/>
  <c r="AF962" i="1"/>
  <c r="AE962" i="1"/>
  <c r="Y962" i="1"/>
  <c r="U962" i="1"/>
  <c r="T962" i="1"/>
  <c r="AO961" i="1"/>
  <c r="AM961" i="1"/>
  <c r="AN961" i="1" s="1"/>
  <c r="AK961" i="1"/>
  <c r="AP961" i="1" s="1"/>
  <c r="AJ961" i="1"/>
  <c r="AI961" i="1"/>
  <c r="AH961" i="1"/>
  <c r="AG961" i="1"/>
  <c r="AF961" i="1"/>
  <c r="AE961" i="1"/>
  <c r="Y961" i="1"/>
  <c r="U961" i="1"/>
  <c r="T961" i="1"/>
  <c r="AO960" i="1"/>
  <c r="AM960" i="1"/>
  <c r="AN960" i="1" s="1"/>
  <c r="AK960" i="1"/>
  <c r="AP960" i="1" s="1"/>
  <c r="AJ960" i="1"/>
  <c r="AI960" i="1"/>
  <c r="AH960" i="1"/>
  <c r="AG960" i="1"/>
  <c r="AF960" i="1"/>
  <c r="AE960" i="1"/>
  <c r="Y960" i="1"/>
  <c r="U960" i="1"/>
  <c r="T960" i="1"/>
  <c r="AO959" i="1"/>
  <c r="AM959" i="1"/>
  <c r="AN959" i="1" s="1"/>
  <c r="AK959" i="1"/>
  <c r="AP959" i="1" s="1"/>
  <c r="AJ959" i="1"/>
  <c r="AI959" i="1"/>
  <c r="AH959" i="1"/>
  <c r="AG959" i="1"/>
  <c r="AF959" i="1"/>
  <c r="AE959" i="1"/>
  <c r="Y959" i="1"/>
  <c r="U959" i="1"/>
  <c r="T959" i="1"/>
  <c r="AO958" i="1"/>
  <c r="AM958" i="1"/>
  <c r="AN958" i="1" s="1"/>
  <c r="AK958" i="1"/>
  <c r="AP958" i="1" s="1"/>
  <c r="AJ958" i="1"/>
  <c r="AI958" i="1"/>
  <c r="AH958" i="1"/>
  <c r="AG958" i="1"/>
  <c r="AF958" i="1"/>
  <c r="AE958" i="1"/>
  <c r="Y958" i="1"/>
  <c r="U958" i="1"/>
  <c r="T958" i="1"/>
  <c r="AO957" i="1"/>
  <c r="AM957" i="1"/>
  <c r="AN957" i="1" s="1"/>
  <c r="AK957" i="1"/>
  <c r="AP957" i="1" s="1"/>
  <c r="AJ957" i="1"/>
  <c r="AI957" i="1"/>
  <c r="AH957" i="1"/>
  <c r="AG957" i="1"/>
  <c r="AF957" i="1"/>
  <c r="AE957" i="1"/>
  <c r="Y957" i="1"/>
  <c r="U957" i="1"/>
  <c r="T957" i="1"/>
  <c r="AO956" i="1"/>
  <c r="AM956" i="1"/>
  <c r="AN956" i="1" s="1"/>
  <c r="AK956" i="1"/>
  <c r="AP956" i="1" s="1"/>
  <c r="AJ956" i="1"/>
  <c r="AI956" i="1"/>
  <c r="AH956" i="1"/>
  <c r="AG956" i="1"/>
  <c r="AF956" i="1"/>
  <c r="AE956" i="1"/>
  <c r="Y956" i="1"/>
  <c r="U956" i="1"/>
  <c r="T956" i="1"/>
  <c r="AO955" i="1"/>
  <c r="AM955" i="1"/>
  <c r="AN955" i="1" s="1"/>
  <c r="AK955" i="1"/>
  <c r="AP955" i="1" s="1"/>
  <c r="AJ955" i="1"/>
  <c r="AI955" i="1"/>
  <c r="AH955" i="1"/>
  <c r="AG955" i="1"/>
  <c r="AF955" i="1"/>
  <c r="AE955" i="1"/>
  <c r="Y955" i="1"/>
  <c r="U955" i="1"/>
  <c r="T955" i="1"/>
  <c r="AO954" i="1"/>
  <c r="AM954" i="1"/>
  <c r="AN954" i="1" s="1"/>
  <c r="AK954" i="1"/>
  <c r="AP954" i="1" s="1"/>
  <c r="AJ954" i="1"/>
  <c r="AI954" i="1"/>
  <c r="AH954" i="1"/>
  <c r="AG954" i="1"/>
  <c r="AF954" i="1"/>
  <c r="AE954" i="1"/>
  <c r="Y954" i="1"/>
  <c r="U954" i="1"/>
  <c r="T954" i="1"/>
  <c r="AO953" i="1"/>
  <c r="AM953" i="1"/>
  <c r="AN953" i="1" s="1"/>
  <c r="AK953" i="1"/>
  <c r="AP953" i="1" s="1"/>
  <c r="AJ953" i="1"/>
  <c r="AI953" i="1"/>
  <c r="AH953" i="1"/>
  <c r="AG953" i="1"/>
  <c r="AF953" i="1"/>
  <c r="AE953" i="1"/>
  <c r="Y953" i="1"/>
  <c r="U953" i="1"/>
  <c r="T953" i="1"/>
  <c r="AO952" i="1"/>
  <c r="AM952" i="1"/>
  <c r="AN952" i="1" s="1"/>
  <c r="AK952" i="1"/>
  <c r="AP952" i="1" s="1"/>
  <c r="AJ952" i="1"/>
  <c r="AI952" i="1"/>
  <c r="AH952" i="1"/>
  <c r="AG952" i="1"/>
  <c r="AF952" i="1"/>
  <c r="AE952" i="1"/>
  <c r="Y952" i="1"/>
  <c r="U952" i="1"/>
  <c r="T952" i="1"/>
  <c r="AO951" i="1"/>
  <c r="AM951" i="1"/>
  <c r="AN951" i="1" s="1"/>
  <c r="AK951" i="1"/>
  <c r="AP951" i="1" s="1"/>
  <c r="AJ951" i="1"/>
  <c r="AI951" i="1"/>
  <c r="AH951" i="1"/>
  <c r="AG951" i="1"/>
  <c r="AF951" i="1"/>
  <c r="AE951" i="1"/>
  <c r="Y951" i="1"/>
  <c r="U951" i="1"/>
  <c r="T951" i="1"/>
  <c r="AO950" i="1"/>
  <c r="AM950" i="1"/>
  <c r="AN950" i="1" s="1"/>
  <c r="AK950" i="1"/>
  <c r="AP950" i="1" s="1"/>
  <c r="AJ950" i="1"/>
  <c r="AI950" i="1"/>
  <c r="AH950" i="1"/>
  <c r="AG950" i="1"/>
  <c r="AF950" i="1"/>
  <c r="AE950" i="1"/>
  <c r="Y950" i="1"/>
  <c r="U950" i="1"/>
  <c r="T950" i="1"/>
  <c r="AO949" i="1"/>
  <c r="AM949" i="1"/>
  <c r="AN949" i="1" s="1"/>
  <c r="AK949" i="1"/>
  <c r="AP949" i="1" s="1"/>
  <c r="AJ949" i="1"/>
  <c r="AI949" i="1"/>
  <c r="AH949" i="1"/>
  <c r="AG949" i="1"/>
  <c r="AF949" i="1"/>
  <c r="AE949" i="1"/>
  <c r="Y949" i="1"/>
  <c r="U949" i="1"/>
  <c r="T949" i="1"/>
  <c r="AO948" i="1"/>
  <c r="AM948" i="1"/>
  <c r="AN948" i="1" s="1"/>
  <c r="AK948" i="1"/>
  <c r="AP948" i="1" s="1"/>
  <c r="AJ948" i="1"/>
  <c r="AI948" i="1"/>
  <c r="AH948" i="1"/>
  <c r="AG948" i="1"/>
  <c r="AF948" i="1"/>
  <c r="AE948" i="1"/>
  <c r="Y948" i="1"/>
  <c r="U948" i="1"/>
  <c r="T948" i="1"/>
  <c r="AO947" i="1"/>
  <c r="AM947" i="1"/>
  <c r="AN947" i="1" s="1"/>
  <c r="AK947" i="1"/>
  <c r="AP947" i="1" s="1"/>
  <c r="AJ947" i="1"/>
  <c r="AI947" i="1"/>
  <c r="AH947" i="1"/>
  <c r="AG947" i="1"/>
  <c r="AF947" i="1"/>
  <c r="AE947" i="1"/>
  <c r="Y947" i="1"/>
  <c r="U947" i="1"/>
  <c r="T947" i="1"/>
  <c r="AO946" i="1"/>
  <c r="AM946" i="1"/>
  <c r="AN946" i="1" s="1"/>
  <c r="AK946" i="1"/>
  <c r="AP946" i="1" s="1"/>
  <c r="AJ946" i="1"/>
  <c r="AI946" i="1"/>
  <c r="AH946" i="1"/>
  <c r="AG946" i="1"/>
  <c r="AF946" i="1"/>
  <c r="AE946" i="1"/>
  <c r="Y946" i="1"/>
  <c r="U946" i="1"/>
  <c r="T946" i="1"/>
  <c r="AO945" i="1"/>
  <c r="AM945" i="1"/>
  <c r="AN945" i="1" s="1"/>
  <c r="AK945" i="1"/>
  <c r="AP945" i="1" s="1"/>
  <c r="AJ945" i="1"/>
  <c r="AI945" i="1"/>
  <c r="AH945" i="1"/>
  <c r="AG945" i="1"/>
  <c r="AF945" i="1"/>
  <c r="AE945" i="1"/>
  <c r="Y945" i="1"/>
  <c r="U945" i="1"/>
  <c r="T945" i="1"/>
  <c r="AO944" i="1"/>
  <c r="AM944" i="1"/>
  <c r="AN944" i="1" s="1"/>
  <c r="AK944" i="1"/>
  <c r="AP944" i="1" s="1"/>
  <c r="AJ944" i="1"/>
  <c r="AI944" i="1"/>
  <c r="AH944" i="1"/>
  <c r="AG944" i="1"/>
  <c r="AF944" i="1"/>
  <c r="AE944" i="1"/>
  <c r="Y944" i="1"/>
  <c r="U944" i="1"/>
  <c r="T944" i="1"/>
  <c r="AO943" i="1"/>
  <c r="AM943" i="1"/>
  <c r="AN943" i="1" s="1"/>
  <c r="AK943" i="1"/>
  <c r="AP943" i="1" s="1"/>
  <c r="AJ943" i="1"/>
  <c r="AI943" i="1"/>
  <c r="AH943" i="1"/>
  <c r="AG943" i="1"/>
  <c r="AF943" i="1"/>
  <c r="AE943" i="1"/>
  <c r="Y943" i="1"/>
  <c r="U943" i="1"/>
  <c r="T943" i="1"/>
  <c r="AO942" i="1"/>
  <c r="AM942" i="1"/>
  <c r="AN942" i="1" s="1"/>
  <c r="AK942" i="1"/>
  <c r="AP942" i="1" s="1"/>
  <c r="AJ942" i="1"/>
  <c r="AI942" i="1"/>
  <c r="AH942" i="1"/>
  <c r="AG942" i="1"/>
  <c r="AF942" i="1"/>
  <c r="AE942" i="1"/>
  <c r="Y942" i="1"/>
  <c r="U942" i="1"/>
  <c r="T942" i="1"/>
  <c r="AO941" i="1"/>
  <c r="AM941" i="1"/>
  <c r="AN941" i="1" s="1"/>
  <c r="AK941" i="1"/>
  <c r="AP941" i="1" s="1"/>
  <c r="AJ941" i="1"/>
  <c r="AI941" i="1"/>
  <c r="AH941" i="1"/>
  <c r="AG941" i="1"/>
  <c r="AF941" i="1"/>
  <c r="AE941" i="1"/>
  <c r="Y941" i="1"/>
  <c r="U941" i="1"/>
  <c r="T941" i="1"/>
  <c r="AO940" i="1"/>
  <c r="AM940" i="1"/>
  <c r="AN940" i="1" s="1"/>
  <c r="AK940" i="1"/>
  <c r="AP940" i="1" s="1"/>
  <c r="AJ940" i="1"/>
  <c r="AI940" i="1"/>
  <c r="AH940" i="1"/>
  <c r="AG940" i="1"/>
  <c r="AF940" i="1"/>
  <c r="AE940" i="1"/>
  <c r="Y940" i="1"/>
  <c r="U940" i="1"/>
  <c r="T940" i="1"/>
  <c r="AO939" i="1"/>
  <c r="AM939" i="1"/>
  <c r="AN939" i="1" s="1"/>
  <c r="AK939" i="1"/>
  <c r="AP939" i="1" s="1"/>
  <c r="AJ939" i="1"/>
  <c r="AI939" i="1"/>
  <c r="AH939" i="1"/>
  <c r="AG939" i="1"/>
  <c r="AF939" i="1"/>
  <c r="AE939" i="1"/>
  <c r="Y939" i="1"/>
  <c r="U939" i="1"/>
  <c r="T939" i="1"/>
  <c r="AO938" i="1"/>
  <c r="AM938" i="1"/>
  <c r="AN938" i="1" s="1"/>
  <c r="AK938" i="1"/>
  <c r="AP938" i="1" s="1"/>
  <c r="AJ938" i="1"/>
  <c r="AI938" i="1"/>
  <c r="AH938" i="1"/>
  <c r="AG938" i="1"/>
  <c r="AF938" i="1"/>
  <c r="AE938" i="1"/>
  <c r="Y938" i="1"/>
  <c r="U938" i="1"/>
  <c r="T938" i="1"/>
  <c r="AO937" i="1"/>
  <c r="AM937" i="1"/>
  <c r="AN937" i="1" s="1"/>
  <c r="AK937" i="1"/>
  <c r="AP937" i="1" s="1"/>
  <c r="AJ937" i="1"/>
  <c r="AI937" i="1"/>
  <c r="AH937" i="1"/>
  <c r="AG937" i="1"/>
  <c r="AF937" i="1"/>
  <c r="AE937" i="1"/>
  <c r="Y937" i="1"/>
  <c r="U937" i="1"/>
  <c r="T937" i="1"/>
  <c r="AO936" i="1"/>
  <c r="AM936" i="1"/>
  <c r="AN936" i="1" s="1"/>
  <c r="AK936" i="1"/>
  <c r="AP936" i="1" s="1"/>
  <c r="AJ936" i="1"/>
  <c r="AI936" i="1"/>
  <c r="AH936" i="1"/>
  <c r="AG936" i="1"/>
  <c r="AF936" i="1"/>
  <c r="AE936" i="1"/>
  <c r="Y936" i="1"/>
  <c r="U936" i="1"/>
  <c r="T936" i="1"/>
  <c r="AO935" i="1"/>
  <c r="AM935" i="1"/>
  <c r="AN935" i="1" s="1"/>
  <c r="AK935" i="1"/>
  <c r="AP935" i="1" s="1"/>
  <c r="AJ935" i="1"/>
  <c r="AI935" i="1"/>
  <c r="AH935" i="1"/>
  <c r="AG935" i="1"/>
  <c r="AF935" i="1"/>
  <c r="AE935" i="1"/>
  <c r="Y935" i="1"/>
  <c r="U935" i="1"/>
  <c r="T935" i="1"/>
  <c r="AO934" i="1"/>
  <c r="AM934" i="1"/>
  <c r="AN934" i="1" s="1"/>
  <c r="AK934" i="1"/>
  <c r="AP934" i="1" s="1"/>
  <c r="AJ934" i="1"/>
  <c r="AI934" i="1"/>
  <c r="AH934" i="1"/>
  <c r="AG934" i="1"/>
  <c r="AF934" i="1"/>
  <c r="AE934" i="1"/>
  <c r="Y934" i="1"/>
  <c r="U934" i="1"/>
  <c r="T934" i="1"/>
  <c r="AO933" i="1"/>
  <c r="AM933" i="1"/>
  <c r="AN933" i="1" s="1"/>
  <c r="AK933" i="1"/>
  <c r="AP933" i="1" s="1"/>
  <c r="AJ933" i="1"/>
  <c r="AI933" i="1"/>
  <c r="AH933" i="1"/>
  <c r="AG933" i="1"/>
  <c r="AF933" i="1"/>
  <c r="AE933" i="1"/>
  <c r="Y933" i="1"/>
  <c r="U933" i="1"/>
  <c r="T933" i="1"/>
  <c r="AO932" i="1"/>
  <c r="AM932" i="1"/>
  <c r="AN932" i="1" s="1"/>
  <c r="AK932" i="1"/>
  <c r="AP932" i="1" s="1"/>
  <c r="AJ932" i="1"/>
  <c r="AI932" i="1"/>
  <c r="AH932" i="1"/>
  <c r="AG932" i="1"/>
  <c r="AF932" i="1"/>
  <c r="AE932" i="1"/>
  <c r="Y932" i="1"/>
  <c r="U932" i="1"/>
  <c r="T932" i="1"/>
  <c r="AO931" i="1"/>
  <c r="AM931" i="1"/>
  <c r="AN931" i="1" s="1"/>
  <c r="AK931" i="1"/>
  <c r="AP931" i="1" s="1"/>
  <c r="AJ931" i="1"/>
  <c r="AI931" i="1"/>
  <c r="AH931" i="1"/>
  <c r="AG931" i="1"/>
  <c r="AF931" i="1"/>
  <c r="AE931" i="1"/>
  <c r="Y931" i="1"/>
  <c r="U931" i="1"/>
  <c r="T931" i="1"/>
  <c r="AO930" i="1"/>
  <c r="AM930" i="1"/>
  <c r="AN930" i="1" s="1"/>
  <c r="AK930" i="1"/>
  <c r="AP930" i="1" s="1"/>
  <c r="AJ930" i="1"/>
  <c r="AI930" i="1"/>
  <c r="AH930" i="1"/>
  <c r="AG930" i="1"/>
  <c r="AF930" i="1"/>
  <c r="AE930" i="1"/>
  <c r="Y930" i="1"/>
  <c r="U930" i="1"/>
  <c r="T930" i="1"/>
  <c r="AO929" i="1"/>
  <c r="AM929" i="1"/>
  <c r="AN929" i="1" s="1"/>
  <c r="AK929" i="1"/>
  <c r="AP929" i="1" s="1"/>
  <c r="AJ929" i="1"/>
  <c r="AI929" i="1"/>
  <c r="AH929" i="1"/>
  <c r="AG929" i="1"/>
  <c r="AF929" i="1"/>
  <c r="AE929" i="1"/>
  <c r="Y929" i="1"/>
  <c r="U929" i="1"/>
  <c r="T929" i="1"/>
  <c r="AO928" i="1"/>
  <c r="AM928" i="1"/>
  <c r="AN928" i="1" s="1"/>
  <c r="AK928" i="1"/>
  <c r="AP928" i="1" s="1"/>
  <c r="AJ928" i="1"/>
  <c r="AI928" i="1"/>
  <c r="AH928" i="1"/>
  <c r="AG928" i="1"/>
  <c r="AF928" i="1"/>
  <c r="AE928" i="1"/>
  <c r="Y928" i="1"/>
  <c r="U928" i="1"/>
  <c r="T928" i="1"/>
  <c r="AO927" i="1"/>
  <c r="AM927" i="1"/>
  <c r="AN927" i="1" s="1"/>
  <c r="AK927" i="1"/>
  <c r="AP927" i="1" s="1"/>
  <c r="AJ927" i="1"/>
  <c r="AI927" i="1"/>
  <c r="AH927" i="1"/>
  <c r="AG927" i="1"/>
  <c r="AF927" i="1"/>
  <c r="AE927" i="1"/>
  <c r="Y927" i="1"/>
  <c r="U927" i="1"/>
  <c r="T927" i="1"/>
  <c r="AO926" i="1"/>
  <c r="AM926" i="1"/>
  <c r="AN926" i="1" s="1"/>
  <c r="AK926" i="1"/>
  <c r="AP926" i="1" s="1"/>
  <c r="AJ926" i="1"/>
  <c r="AI926" i="1"/>
  <c r="AH926" i="1"/>
  <c r="AG926" i="1"/>
  <c r="AF926" i="1"/>
  <c r="AE926" i="1"/>
  <c r="Y926" i="1"/>
  <c r="U926" i="1"/>
  <c r="T926" i="1"/>
  <c r="AO925" i="1"/>
  <c r="AM925" i="1"/>
  <c r="AN925" i="1" s="1"/>
  <c r="AK925" i="1"/>
  <c r="AP925" i="1" s="1"/>
  <c r="AJ925" i="1"/>
  <c r="AI925" i="1"/>
  <c r="AH925" i="1"/>
  <c r="AG925" i="1"/>
  <c r="AF925" i="1"/>
  <c r="AE925" i="1"/>
  <c r="Y925" i="1"/>
  <c r="U925" i="1"/>
  <c r="T925" i="1"/>
  <c r="AO924" i="1"/>
  <c r="AM924" i="1"/>
  <c r="AN924" i="1" s="1"/>
  <c r="AK924" i="1"/>
  <c r="AP924" i="1" s="1"/>
  <c r="AJ924" i="1"/>
  <c r="AI924" i="1"/>
  <c r="AH924" i="1"/>
  <c r="AG924" i="1"/>
  <c r="AF924" i="1"/>
  <c r="AE924" i="1"/>
  <c r="Y924" i="1"/>
  <c r="U924" i="1"/>
  <c r="T924" i="1"/>
  <c r="AO923" i="1"/>
  <c r="AM923" i="1"/>
  <c r="AN923" i="1" s="1"/>
  <c r="AK923" i="1"/>
  <c r="AP923" i="1" s="1"/>
  <c r="AJ923" i="1"/>
  <c r="AI923" i="1"/>
  <c r="AH923" i="1"/>
  <c r="AG923" i="1"/>
  <c r="AF923" i="1"/>
  <c r="AE923" i="1"/>
  <c r="Y923" i="1"/>
  <c r="U923" i="1"/>
  <c r="T923" i="1"/>
  <c r="AO922" i="1"/>
  <c r="AM922" i="1"/>
  <c r="AN922" i="1" s="1"/>
  <c r="AK922" i="1"/>
  <c r="AP922" i="1" s="1"/>
  <c r="AJ922" i="1"/>
  <c r="AI922" i="1"/>
  <c r="AH922" i="1"/>
  <c r="AG922" i="1"/>
  <c r="AF922" i="1"/>
  <c r="AE922" i="1"/>
  <c r="Y922" i="1"/>
  <c r="U922" i="1"/>
  <c r="T922" i="1"/>
  <c r="AO921" i="1"/>
  <c r="AM921" i="1"/>
  <c r="AN921" i="1" s="1"/>
  <c r="AK921" i="1"/>
  <c r="AP921" i="1" s="1"/>
  <c r="AJ921" i="1"/>
  <c r="AI921" i="1"/>
  <c r="AH921" i="1"/>
  <c r="AG921" i="1"/>
  <c r="AF921" i="1"/>
  <c r="AE921" i="1"/>
  <c r="Y921" i="1"/>
  <c r="U921" i="1"/>
  <c r="T921" i="1"/>
  <c r="AO920" i="1"/>
  <c r="AM920" i="1"/>
  <c r="AN920" i="1" s="1"/>
  <c r="AK920" i="1"/>
  <c r="AP920" i="1" s="1"/>
  <c r="AJ920" i="1"/>
  <c r="AI920" i="1"/>
  <c r="AH920" i="1"/>
  <c r="AG920" i="1"/>
  <c r="AF920" i="1"/>
  <c r="AE920" i="1"/>
  <c r="Y920" i="1"/>
  <c r="U920" i="1"/>
  <c r="T920" i="1"/>
  <c r="AO919" i="1"/>
  <c r="AM919" i="1"/>
  <c r="AN919" i="1" s="1"/>
  <c r="AK919" i="1"/>
  <c r="AP919" i="1" s="1"/>
  <c r="AJ919" i="1"/>
  <c r="AI919" i="1"/>
  <c r="AH919" i="1"/>
  <c r="AG919" i="1"/>
  <c r="AF919" i="1"/>
  <c r="AE919" i="1"/>
  <c r="Y919" i="1"/>
  <c r="U919" i="1"/>
  <c r="T919" i="1"/>
  <c r="AO918" i="1"/>
  <c r="AM918" i="1"/>
  <c r="AN918" i="1" s="1"/>
  <c r="AK918" i="1"/>
  <c r="AP918" i="1" s="1"/>
  <c r="AJ918" i="1"/>
  <c r="AI918" i="1"/>
  <c r="AH918" i="1"/>
  <c r="AG918" i="1"/>
  <c r="AF918" i="1"/>
  <c r="AE918" i="1"/>
  <c r="Y918" i="1"/>
  <c r="U918" i="1"/>
  <c r="T918" i="1"/>
  <c r="AO917" i="1"/>
  <c r="AM917" i="1"/>
  <c r="AN917" i="1" s="1"/>
  <c r="AK917" i="1"/>
  <c r="AP917" i="1" s="1"/>
  <c r="AJ917" i="1"/>
  <c r="AI917" i="1"/>
  <c r="AH917" i="1"/>
  <c r="AG917" i="1"/>
  <c r="AF917" i="1"/>
  <c r="AE917" i="1"/>
  <c r="Y917" i="1"/>
  <c r="U917" i="1"/>
  <c r="T917" i="1"/>
  <c r="AO916" i="1"/>
  <c r="AM916" i="1"/>
  <c r="AN916" i="1" s="1"/>
  <c r="AK916" i="1"/>
  <c r="AP916" i="1" s="1"/>
  <c r="AJ916" i="1"/>
  <c r="AI916" i="1"/>
  <c r="AH916" i="1"/>
  <c r="AG916" i="1"/>
  <c r="AF916" i="1"/>
  <c r="AE916" i="1"/>
  <c r="Y916" i="1"/>
  <c r="U916" i="1"/>
  <c r="T916" i="1"/>
  <c r="AO915" i="1"/>
  <c r="AM915" i="1"/>
  <c r="AN915" i="1" s="1"/>
  <c r="AK915" i="1"/>
  <c r="AP915" i="1" s="1"/>
  <c r="AJ915" i="1"/>
  <c r="AI915" i="1"/>
  <c r="AH915" i="1"/>
  <c r="AG915" i="1"/>
  <c r="AF915" i="1"/>
  <c r="AE915" i="1"/>
  <c r="Y915" i="1"/>
  <c r="U915" i="1"/>
  <c r="T915" i="1"/>
  <c r="AO914" i="1"/>
  <c r="AM914" i="1"/>
  <c r="AN914" i="1" s="1"/>
  <c r="AK914" i="1"/>
  <c r="AP914" i="1" s="1"/>
  <c r="AJ914" i="1"/>
  <c r="AI914" i="1"/>
  <c r="AH914" i="1"/>
  <c r="AG914" i="1"/>
  <c r="AF914" i="1"/>
  <c r="AE914" i="1"/>
  <c r="Y914" i="1"/>
  <c r="U914" i="1"/>
  <c r="T914" i="1"/>
  <c r="AO913" i="1"/>
  <c r="AM913" i="1"/>
  <c r="AN913" i="1" s="1"/>
  <c r="AK913" i="1"/>
  <c r="AP913" i="1" s="1"/>
  <c r="AJ913" i="1"/>
  <c r="AI913" i="1"/>
  <c r="AH913" i="1"/>
  <c r="AG913" i="1"/>
  <c r="AF913" i="1"/>
  <c r="AE913" i="1"/>
  <c r="Y913" i="1"/>
  <c r="U913" i="1"/>
  <c r="T913" i="1"/>
  <c r="AO912" i="1"/>
  <c r="AM912" i="1"/>
  <c r="AN912" i="1" s="1"/>
  <c r="AK912" i="1"/>
  <c r="AP912" i="1" s="1"/>
  <c r="AJ912" i="1"/>
  <c r="AI912" i="1"/>
  <c r="AH912" i="1"/>
  <c r="AG912" i="1"/>
  <c r="AF912" i="1"/>
  <c r="AE912" i="1"/>
  <c r="Y912" i="1"/>
  <c r="U912" i="1"/>
  <c r="T912" i="1"/>
  <c r="AO911" i="1"/>
  <c r="AM911" i="1"/>
  <c r="AN911" i="1" s="1"/>
  <c r="AK911" i="1"/>
  <c r="AP911" i="1" s="1"/>
  <c r="AJ911" i="1"/>
  <c r="AI911" i="1"/>
  <c r="AH911" i="1"/>
  <c r="AG911" i="1"/>
  <c r="AF911" i="1"/>
  <c r="AE911" i="1"/>
  <c r="Y911" i="1"/>
  <c r="U911" i="1"/>
  <c r="T911" i="1"/>
  <c r="AO910" i="1"/>
  <c r="AM910" i="1"/>
  <c r="AN910" i="1" s="1"/>
  <c r="AK910" i="1"/>
  <c r="AP910" i="1" s="1"/>
  <c r="AJ910" i="1"/>
  <c r="AI910" i="1"/>
  <c r="AH910" i="1"/>
  <c r="AG910" i="1"/>
  <c r="AF910" i="1"/>
  <c r="AE910" i="1"/>
  <c r="Y910" i="1"/>
  <c r="U910" i="1"/>
  <c r="T910" i="1"/>
  <c r="AO909" i="1"/>
  <c r="AM909" i="1"/>
  <c r="AN909" i="1" s="1"/>
  <c r="AK909" i="1"/>
  <c r="AP909" i="1" s="1"/>
  <c r="AJ909" i="1"/>
  <c r="AI909" i="1"/>
  <c r="AH909" i="1"/>
  <c r="AG909" i="1"/>
  <c r="AF909" i="1"/>
  <c r="AE909" i="1"/>
  <c r="Y909" i="1"/>
  <c r="U909" i="1"/>
  <c r="T909" i="1"/>
  <c r="AO908" i="1"/>
  <c r="AM908" i="1"/>
  <c r="AN908" i="1" s="1"/>
  <c r="AK908" i="1"/>
  <c r="AP908" i="1" s="1"/>
  <c r="AJ908" i="1"/>
  <c r="AI908" i="1"/>
  <c r="AH908" i="1"/>
  <c r="AG908" i="1"/>
  <c r="AF908" i="1"/>
  <c r="AE908" i="1"/>
  <c r="Y908" i="1"/>
  <c r="U908" i="1"/>
  <c r="T908" i="1"/>
  <c r="AO907" i="1"/>
  <c r="AM907" i="1"/>
  <c r="AN907" i="1" s="1"/>
  <c r="AK907" i="1"/>
  <c r="AP907" i="1" s="1"/>
  <c r="AJ907" i="1"/>
  <c r="AI907" i="1"/>
  <c r="AH907" i="1"/>
  <c r="AG907" i="1"/>
  <c r="AF907" i="1"/>
  <c r="AE907" i="1"/>
  <c r="Y907" i="1"/>
  <c r="U907" i="1"/>
  <c r="T907" i="1"/>
  <c r="AO906" i="1"/>
  <c r="AM906" i="1"/>
  <c r="AN906" i="1" s="1"/>
  <c r="AK906" i="1"/>
  <c r="AP906" i="1" s="1"/>
  <c r="AJ906" i="1"/>
  <c r="AI906" i="1"/>
  <c r="AH906" i="1"/>
  <c r="AG906" i="1"/>
  <c r="AF906" i="1"/>
  <c r="AE906" i="1"/>
  <c r="Y906" i="1"/>
  <c r="U906" i="1"/>
  <c r="T906" i="1"/>
  <c r="AO905" i="1"/>
  <c r="AM905" i="1"/>
  <c r="AN905" i="1" s="1"/>
  <c r="AK905" i="1"/>
  <c r="AP905" i="1" s="1"/>
  <c r="AJ905" i="1"/>
  <c r="AI905" i="1"/>
  <c r="AH905" i="1"/>
  <c r="AG905" i="1"/>
  <c r="AF905" i="1"/>
  <c r="AE905" i="1"/>
  <c r="Y905" i="1"/>
  <c r="U905" i="1"/>
  <c r="T905" i="1"/>
  <c r="AO904" i="1"/>
  <c r="AM904" i="1"/>
  <c r="AN904" i="1" s="1"/>
  <c r="AK904" i="1"/>
  <c r="AP904" i="1" s="1"/>
  <c r="AJ904" i="1"/>
  <c r="AI904" i="1"/>
  <c r="AH904" i="1"/>
  <c r="AG904" i="1"/>
  <c r="AF904" i="1"/>
  <c r="AE904" i="1"/>
  <c r="Y904" i="1"/>
  <c r="U904" i="1"/>
  <c r="T904" i="1"/>
  <c r="AO903" i="1"/>
  <c r="AM903" i="1"/>
  <c r="AN903" i="1" s="1"/>
  <c r="AK903" i="1"/>
  <c r="AP903" i="1" s="1"/>
  <c r="AJ903" i="1"/>
  <c r="AI903" i="1"/>
  <c r="AH903" i="1"/>
  <c r="AG903" i="1"/>
  <c r="AF903" i="1"/>
  <c r="AE903" i="1"/>
  <c r="Y903" i="1"/>
  <c r="U903" i="1"/>
  <c r="T903" i="1"/>
  <c r="AO902" i="1"/>
  <c r="AM902" i="1"/>
  <c r="AN902" i="1" s="1"/>
  <c r="AK902" i="1"/>
  <c r="AP902" i="1" s="1"/>
  <c r="AJ902" i="1"/>
  <c r="AI902" i="1"/>
  <c r="AH902" i="1"/>
  <c r="AG902" i="1"/>
  <c r="AF902" i="1"/>
  <c r="AE902" i="1"/>
  <c r="Y902" i="1"/>
  <c r="U902" i="1"/>
  <c r="T902" i="1"/>
  <c r="AO901" i="1"/>
  <c r="AM901" i="1"/>
  <c r="AN901" i="1" s="1"/>
  <c r="AK901" i="1"/>
  <c r="AP901" i="1" s="1"/>
  <c r="AJ901" i="1"/>
  <c r="AI901" i="1"/>
  <c r="AH901" i="1"/>
  <c r="AG901" i="1"/>
  <c r="AF901" i="1"/>
  <c r="AE901" i="1"/>
  <c r="Y901" i="1"/>
  <c r="U901" i="1"/>
  <c r="T901" i="1"/>
  <c r="AO900" i="1"/>
  <c r="AM900" i="1"/>
  <c r="AN900" i="1" s="1"/>
  <c r="AK900" i="1"/>
  <c r="AP900" i="1" s="1"/>
  <c r="AJ900" i="1"/>
  <c r="AI900" i="1"/>
  <c r="AH900" i="1"/>
  <c r="AG900" i="1"/>
  <c r="AF900" i="1"/>
  <c r="AE900" i="1"/>
  <c r="Y900" i="1"/>
  <c r="U900" i="1"/>
  <c r="T900" i="1"/>
  <c r="AO899" i="1"/>
  <c r="AM899" i="1"/>
  <c r="AN899" i="1" s="1"/>
  <c r="AK899" i="1"/>
  <c r="AP899" i="1" s="1"/>
  <c r="AJ899" i="1"/>
  <c r="AI899" i="1"/>
  <c r="AH899" i="1"/>
  <c r="AG899" i="1"/>
  <c r="AF899" i="1"/>
  <c r="AE899" i="1"/>
  <c r="Y899" i="1"/>
  <c r="U899" i="1"/>
  <c r="T899" i="1"/>
  <c r="AO898" i="1"/>
  <c r="AM898" i="1"/>
  <c r="AN898" i="1" s="1"/>
  <c r="AK898" i="1"/>
  <c r="AP898" i="1" s="1"/>
  <c r="AJ898" i="1"/>
  <c r="AI898" i="1"/>
  <c r="AH898" i="1"/>
  <c r="AG898" i="1"/>
  <c r="AF898" i="1"/>
  <c r="AE898" i="1"/>
  <c r="Y898" i="1"/>
  <c r="U898" i="1"/>
  <c r="T898" i="1"/>
  <c r="AO897" i="1"/>
  <c r="AM897" i="1"/>
  <c r="AN897" i="1" s="1"/>
  <c r="AK897" i="1"/>
  <c r="AP897" i="1" s="1"/>
  <c r="AJ897" i="1"/>
  <c r="AI897" i="1"/>
  <c r="AH897" i="1"/>
  <c r="AG897" i="1"/>
  <c r="AF897" i="1"/>
  <c r="AE897" i="1"/>
  <c r="Y897" i="1"/>
  <c r="U897" i="1"/>
  <c r="T897" i="1"/>
  <c r="AO896" i="1"/>
  <c r="AM896" i="1"/>
  <c r="AN896" i="1" s="1"/>
  <c r="AK896" i="1"/>
  <c r="AP896" i="1" s="1"/>
  <c r="AJ896" i="1"/>
  <c r="AI896" i="1"/>
  <c r="AH896" i="1"/>
  <c r="AG896" i="1"/>
  <c r="AF896" i="1"/>
  <c r="AE896" i="1"/>
  <c r="Y896" i="1"/>
  <c r="U896" i="1"/>
  <c r="T896" i="1"/>
  <c r="AO895" i="1"/>
  <c r="AM895" i="1"/>
  <c r="AN895" i="1" s="1"/>
  <c r="AK895" i="1"/>
  <c r="AP895" i="1" s="1"/>
  <c r="AJ895" i="1"/>
  <c r="AI895" i="1"/>
  <c r="AH895" i="1"/>
  <c r="AG895" i="1"/>
  <c r="AF895" i="1"/>
  <c r="AE895" i="1"/>
  <c r="Y895" i="1"/>
  <c r="U895" i="1"/>
  <c r="T895" i="1"/>
  <c r="AO894" i="1"/>
  <c r="AM894" i="1"/>
  <c r="AN894" i="1" s="1"/>
  <c r="AK894" i="1"/>
  <c r="AP894" i="1" s="1"/>
  <c r="AJ894" i="1"/>
  <c r="AI894" i="1"/>
  <c r="AH894" i="1"/>
  <c r="AG894" i="1"/>
  <c r="AF894" i="1"/>
  <c r="AE894" i="1"/>
  <c r="Y894" i="1"/>
  <c r="U894" i="1"/>
  <c r="T894" i="1"/>
  <c r="AO893" i="1"/>
  <c r="AM893" i="1"/>
  <c r="AN893" i="1" s="1"/>
  <c r="AK893" i="1"/>
  <c r="AP893" i="1" s="1"/>
  <c r="AJ893" i="1"/>
  <c r="AI893" i="1"/>
  <c r="AH893" i="1"/>
  <c r="AG893" i="1"/>
  <c r="AF893" i="1"/>
  <c r="AE893" i="1"/>
  <c r="Y893" i="1"/>
  <c r="U893" i="1"/>
  <c r="T893" i="1"/>
  <c r="AO892" i="1"/>
  <c r="AM892" i="1"/>
  <c r="AN892" i="1" s="1"/>
  <c r="AK892" i="1"/>
  <c r="AP892" i="1" s="1"/>
  <c r="AJ892" i="1"/>
  <c r="AI892" i="1"/>
  <c r="AH892" i="1"/>
  <c r="AG892" i="1"/>
  <c r="AF892" i="1"/>
  <c r="AE892" i="1"/>
  <c r="Y892" i="1"/>
  <c r="U892" i="1"/>
  <c r="T892" i="1"/>
  <c r="AO891" i="1"/>
  <c r="AM891" i="1"/>
  <c r="AN891" i="1" s="1"/>
  <c r="AK891" i="1"/>
  <c r="AP891" i="1" s="1"/>
  <c r="AJ891" i="1"/>
  <c r="AI891" i="1"/>
  <c r="AH891" i="1"/>
  <c r="AG891" i="1"/>
  <c r="AF891" i="1"/>
  <c r="AE891" i="1"/>
  <c r="Y891" i="1"/>
  <c r="U891" i="1"/>
  <c r="T891" i="1"/>
  <c r="AO890" i="1"/>
  <c r="AM890" i="1"/>
  <c r="AN890" i="1" s="1"/>
  <c r="AK890" i="1"/>
  <c r="AP890" i="1" s="1"/>
  <c r="AJ890" i="1"/>
  <c r="AI890" i="1"/>
  <c r="AH890" i="1"/>
  <c r="AG890" i="1"/>
  <c r="AF890" i="1"/>
  <c r="AE890" i="1"/>
  <c r="Y890" i="1"/>
  <c r="U890" i="1"/>
  <c r="T890" i="1"/>
  <c r="AO889" i="1"/>
  <c r="AM889" i="1"/>
  <c r="AN889" i="1" s="1"/>
  <c r="AK889" i="1"/>
  <c r="AP889" i="1" s="1"/>
  <c r="AJ889" i="1"/>
  <c r="AI889" i="1"/>
  <c r="AH889" i="1"/>
  <c r="AG889" i="1"/>
  <c r="AF889" i="1"/>
  <c r="AE889" i="1"/>
  <c r="Y889" i="1"/>
  <c r="U889" i="1"/>
  <c r="T889" i="1"/>
  <c r="AO888" i="1"/>
  <c r="AM888" i="1"/>
  <c r="AN888" i="1" s="1"/>
  <c r="AK888" i="1"/>
  <c r="AP888" i="1" s="1"/>
  <c r="AJ888" i="1"/>
  <c r="AI888" i="1"/>
  <c r="AH888" i="1"/>
  <c r="AG888" i="1"/>
  <c r="AF888" i="1"/>
  <c r="AE888" i="1"/>
  <c r="Y888" i="1"/>
  <c r="U888" i="1"/>
  <c r="T888" i="1"/>
  <c r="AO887" i="1"/>
  <c r="AM887" i="1"/>
  <c r="AN887" i="1" s="1"/>
  <c r="AK887" i="1"/>
  <c r="AP887" i="1" s="1"/>
  <c r="AJ887" i="1"/>
  <c r="AI887" i="1"/>
  <c r="AH887" i="1"/>
  <c r="AG887" i="1"/>
  <c r="AF887" i="1"/>
  <c r="AE887" i="1"/>
  <c r="Y887" i="1"/>
  <c r="U887" i="1"/>
  <c r="T887" i="1"/>
  <c r="AO886" i="1"/>
  <c r="AM886" i="1"/>
  <c r="AN886" i="1" s="1"/>
  <c r="AK886" i="1"/>
  <c r="AP886" i="1" s="1"/>
  <c r="AJ886" i="1"/>
  <c r="AI886" i="1"/>
  <c r="AH886" i="1"/>
  <c r="AG886" i="1"/>
  <c r="AF886" i="1"/>
  <c r="AE886" i="1"/>
  <c r="Y886" i="1"/>
  <c r="U886" i="1"/>
  <c r="T886" i="1"/>
  <c r="AO885" i="1"/>
  <c r="AM885" i="1"/>
  <c r="AN885" i="1" s="1"/>
  <c r="AK885" i="1"/>
  <c r="AP885" i="1" s="1"/>
  <c r="AJ885" i="1"/>
  <c r="AI885" i="1"/>
  <c r="AH885" i="1"/>
  <c r="AG885" i="1"/>
  <c r="AF885" i="1"/>
  <c r="AE885" i="1"/>
  <c r="Y885" i="1"/>
  <c r="U885" i="1"/>
  <c r="T885" i="1"/>
  <c r="AO884" i="1"/>
  <c r="AM884" i="1"/>
  <c r="AN884" i="1" s="1"/>
  <c r="AK884" i="1"/>
  <c r="AP884" i="1" s="1"/>
  <c r="AJ884" i="1"/>
  <c r="AI884" i="1"/>
  <c r="AH884" i="1"/>
  <c r="AG884" i="1"/>
  <c r="AF884" i="1"/>
  <c r="AE884" i="1"/>
  <c r="Y884" i="1"/>
  <c r="U884" i="1"/>
  <c r="T884" i="1"/>
  <c r="AO883" i="1"/>
  <c r="AM883" i="1"/>
  <c r="AN883" i="1" s="1"/>
  <c r="AK883" i="1"/>
  <c r="AP883" i="1" s="1"/>
  <c r="AJ883" i="1"/>
  <c r="AI883" i="1"/>
  <c r="AH883" i="1"/>
  <c r="AG883" i="1"/>
  <c r="AF883" i="1"/>
  <c r="AE883" i="1"/>
  <c r="Y883" i="1"/>
  <c r="U883" i="1"/>
  <c r="T883" i="1"/>
  <c r="AO882" i="1"/>
  <c r="AM882" i="1"/>
  <c r="AN882" i="1" s="1"/>
  <c r="AK882" i="1"/>
  <c r="AP882" i="1" s="1"/>
  <c r="AJ882" i="1"/>
  <c r="AI882" i="1"/>
  <c r="AH882" i="1"/>
  <c r="AG882" i="1"/>
  <c r="AF882" i="1"/>
  <c r="AE882" i="1"/>
  <c r="Y882" i="1"/>
  <c r="U882" i="1"/>
  <c r="T882" i="1"/>
  <c r="AO881" i="1"/>
  <c r="AM881" i="1"/>
  <c r="AN881" i="1" s="1"/>
  <c r="AK881" i="1"/>
  <c r="AP881" i="1" s="1"/>
  <c r="AJ881" i="1"/>
  <c r="AI881" i="1"/>
  <c r="AH881" i="1"/>
  <c r="AG881" i="1"/>
  <c r="AF881" i="1"/>
  <c r="AE881" i="1"/>
  <c r="Y881" i="1"/>
  <c r="U881" i="1"/>
  <c r="T881" i="1"/>
  <c r="AO880" i="1"/>
  <c r="AM880" i="1"/>
  <c r="AN880" i="1" s="1"/>
  <c r="AK880" i="1"/>
  <c r="AP880" i="1" s="1"/>
  <c r="AJ880" i="1"/>
  <c r="AI880" i="1"/>
  <c r="AH880" i="1"/>
  <c r="AG880" i="1"/>
  <c r="AF880" i="1"/>
  <c r="AE880" i="1"/>
  <c r="Y880" i="1"/>
  <c r="U880" i="1"/>
  <c r="T880" i="1"/>
  <c r="AO879" i="1"/>
  <c r="AM879" i="1"/>
  <c r="AN879" i="1" s="1"/>
  <c r="AK879" i="1"/>
  <c r="AP879" i="1" s="1"/>
  <c r="AJ879" i="1"/>
  <c r="AI879" i="1"/>
  <c r="AH879" i="1"/>
  <c r="AG879" i="1"/>
  <c r="AF879" i="1"/>
  <c r="AE879" i="1"/>
  <c r="Y879" i="1"/>
  <c r="U879" i="1"/>
  <c r="T879" i="1"/>
  <c r="AO878" i="1"/>
  <c r="AM878" i="1"/>
  <c r="AN878" i="1" s="1"/>
  <c r="AK878" i="1"/>
  <c r="AP878" i="1" s="1"/>
  <c r="AJ878" i="1"/>
  <c r="AI878" i="1"/>
  <c r="AH878" i="1"/>
  <c r="AG878" i="1"/>
  <c r="AF878" i="1"/>
  <c r="AE878" i="1"/>
  <c r="Y878" i="1"/>
  <c r="U878" i="1"/>
  <c r="T878" i="1"/>
  <c r="AO877" i="1"/>
  <c r="AM877" i="1"/>
  <c r="AN877" i="1" s="1"/>
  <c r="AK877" i="1"/>
  <c r="AP877" i="1" s="1"/>
  <c r="AJ877" i="1"/>
  <c r="AI877" i="1"/>
  <c r="AH877" i="1"/>
  <c r="AG877" i="1"/>
  <c r="AF877" i="1"/>
  <c r="AE877" i="1"/>
  <c r="Y877" i="1"/>
  <c r="U877" i="1"/>
  <c r="T877" i="1"/>
  <c r="AO876" i="1"/>
  <c r="AM876" i="1"/>
  <c r="AN876" i="1" s="1"/>
  <c r="AK876" i="1"/>
  <c r="AP876" i="1" s="1"/>
  <c r="AJ876" i="1"/>
  <c r="AI876" i="1"/>
  <c r="AH876" i="1"/>
  <c r="AG876" i="1"/>
  <c r="AF876" i="1"/>
  <c r="AE876" i="1"/>
  <c r="Y876" i="1"/>
  <c r="U876" i="1"/>
  <c r="T876" i="1"/>
  <c r="AO875" i="1"/>
  <c r="AM875" i="1"/>
  <c r="AN875" i="1" s="1"/>
  <c r="AK875" i="1"/>
  <c r="AP875" i="1" s="1"/>
  <c r="AJ875" i="1"/>
  <c r="AI875" i="1"/>
  <c r="AH875" i="1"/>
  <c r="AG875" i="1"/>
  <c r="AF875" i="1"/>
  <c r="AE875" i="1"/>
  <c r="Y875" i="1"/>
  <c r="U875" i="1"/>
  <c r="T875" i="1"/>
  <c r="AO874" i="1"/>
  <c r="AM874" i="1"/>
  <c r="AN874" i="1" s="1"/>
  <c r="AK874" i="1"/>
  <c r="AP874" i="1" s="1"/>
  <c r="AJ874" i="1"/>
  <c r="AI874" i="1"/>
  <c r="AH874" i="1"/>
  <c r="AG874" i="1"/>
  <c r="AF874" i="1"/>
  <c r="AE874" i="1"/>
  <c r="Y874" i="1"/>
  <c r="U874" i="1"/>
  <c r="T874" i="1"/>
  <c r="AO873" i="1"/>
  <c r="AM873" i="1"/>
  <c r="AN873" i="1" s="1"/>
  <c r="AK873" i="1"/>
  <c r="AP873" i="1" s="1"/>
  <c r="AJ873" i="1"/>
  <c r="AI873" i="1"/>
  <c r="AH873" i="1"/>
  <c r="AG873" i="1"/>
  <c r="AF873" i="1"/>
  <c r="AE873" i="1"/>
  <c r="Y873" i="1"/>
  <c r="U873" i="1"/>
  <c r="T873" i="1"/>
  <c r="AO872" i="1"/>
  <c r="AM872" i="1"/>
  <c r="AN872" i="1" s="1"/>
  <c r="AK872" i="1"/>
  <c r="AP872" i="1" s="1"/>
  <c r="AJ872" i="1"/>
  <c r="AI872" i="1"/>
  <c r="AH872" i="1"/>
  <c r="AG872" i="1"/>
  <c r="AF872" i="1"/>
  <c r="AE872" i="1"/>
  <c r="Y872" i="1"/>
  <c r="U872" i="1"/>
  <c r="T872" i="1"/>
  <c r="AO871" i="1"/>
  <c r="AM871" i="1"/>
  <c r="AN871" i="1" s="1"/>
  <c r="AK871" i="1"/>
  <c r="AP871" i="1" s="1"/>
  <c r="AJ871" i="1"/>
  <c r="AI871" i="1"/>
  <c r="AH871" i="1"/>
  <c r="AG871" i="1"/>
  <c r="AF871" i="1"/>
  <c r="AE871" i="1"/>
  <c r="Y871" i="1"/>
  <c r="U871" i="1"/>
  <c r="T871" i="1"/>
  <c r="AO870" i="1"/>
  <c r="AM870" i="1"/>
  <c r="AN870" i="1" s="1"/>
  <c r="AK870" i="1"/>
  <c r="AP870" i="1" s="1"/>
  <c r="AJ870" i="1"/>
  <c r="AI870" i="1"/>
  <c r="AH870" i="1"/>
  <c r="AG870" i="1"/>
  <c r="AF870" i="1"/>
  <c r="AE870" i="1"/>
  <c r="Y870" i="1"/>
  <c r="U870" i="1"/>
  <c r="T870" i="1"/>
  <c r="AO869" i="1"/>
  <c r="AM869" i="1"/>
  <c r="AN869" i="1" s="1"/>
  <c r="AK869" i="1"/>
  <c r="AP869" i="1" s="1"/>
  <c r="AJ869" i="1"/>
  <c r="AI869" i="1"/>
  <c r="AH869" i="1"/>
  <c r="AG869" i="1"/>
  <c r="AF869" i="1"/>
  <c r="AE869" i="1"/>
  <c r="Y869" i="1"/>
  <c r="U869" i="1"/>
  <c r="T869" i="1"/>
  <c r="AO868" i="1"/>
  <c r="AM868" i="1"/>
  <c r="AN868" i="1" s="1"/>
  <c r="AK868" i="1"/>
  <c r="AP868" i="1" s="1"/>
  <c r="AJ868" i="1"/>
  <c r="AI868" i="1"/>
  <c r="AH868" i="1"/>
  <c r="AG868" i="1"/>
  <c r="AF868" i="1"/>
  <c r="AE868" i="1"/>
  <c r="Y868" i="1"/>
  <c r="U868" i="1"/>
  <c r="T868" i="1"/>
  <c r="AO867" i="1"/>
  <c r="AM867" i="1"/>
  <c r="AN867" i="1" s="1"/>
  <c r="AK867" i="1"/>
  <c r="AP867" i="1" s="1"/>
  <c r="AJ867" i="1"/>
  <c r="AI867" i="1"/>
  <c r="AH867" i="1"/>
  <c r="AG867" i="1"/>
  <c r="AF867" i="1"/>
  <c r="AE867" i="1"/>
  <c r="Y867" i="1"/>
  <c r="U867" i="1"/>
  <c r="T867" i="1"/>
  <c r="AO866" i="1"/>
  <c r="AM866" i="1"/>
  <c r="AN866" i="1" s="1"/>
  <c r="AK866" i="1"/>
  <c r="AP866" i="1" s="1"/>
  <c r="AJ866" i="1"/>
  <c r="AI866" i="1"/>
  <c r="AH866" i="1"/>
  <c r="AG866" i="1"/>
  <c r="AF866" i="1"/>
  <c r="AE866" i="1"/>
  <c r="Y866" i="1"/>
  <c r="U866" i="1"/>
  <c r="T866" i="1"/>
  <c r="AO865" i="1"/>
  <c r="AM865" i="1"/>
  <c r="AN865" i="1" s="1"/>
  <c r="AK865" i="1"/>
  <c r="AP865" i="1" s="1"/>
  <c r="AJ865" i="1"/>
  <c r="AI865" i="1"/>
  <c r="AH865" i="1"/>
  <c r="AG865" i="1"/>
  <c r="AF865" i="1"/>
  <c r="AE865" i="1"/>
  <c r="Y865" i="1"/>
  <c r="U865" i="1"/>
  <c r="T865" i="1"/>
  <c r="AO864" i="1"/>
  <c r="AM864" i="1"/>
  <c r="AN864" i="1" s="1"/>
  <c r="AK864" i="1"/>
  <c r="AP864" i="1" s="1"/>
  <c r="AJ864" i="1"/>
  <c r="AI864" i="1"/>
  <c r="AH864" i="1"/>
  <c r="AG864" i="1"/>
  <c r="AF864" i="1"/>
  <c r="AE864" i="1"/>
  <c r="Y864" i="1"/>
  <c r="U864" i="1"/>
  <c r="T864" i="1"/>
  <c r="AO863" i="1"/>
  <c r="AM863" i="1"/>
  <c r="AN863" i="1" s="1"/>
  <c r="AK863" i="1"/>
  <c r="AP863" i="1" s="1"/>
  <c r="AJ863" i="1"/>
  <c r="AI863" i="1"/>
  <c r="AH863" i="1"/>
  <c r="AG863" i="1"/>
  <c r="AF863" i="1"/>
  <c r="AE863" i="1"/>
  <c r="Y863" i="1"/>
  <c r="U863" i="1"/>
  <c r="T863" i="1"/>
  <c r="AO862" i="1"/>
  <c r="AM862" i="1"/>
  <c r="AN862" i="1" s="1"/>
  <c r="AK862" i="1"/>
  <c r="AP862" i="1" s="1"/>
  <c r="AJ862" i="1"/>
  <c r="AI862" i="1"/>
  <c r="AH862" i="1"/>
  <c r="AG862" i="1"/>
  <c r="AF862" i="1"/>
  <c r="AE862" i="1"/>
  <c r="Y862" i="1"/>
  <c r="U862" i="1"/>
  <c r="T862" i="1"/>
  <c r="AO861" i="1"/>
  <c r="AM861" i="1"/>
  <c r="AN861" i="1" s="1"/>
  <c r="AK861" i="1"/>
  <c r="AP861" i="1" s="1"/>
  <c r="AJ861" i="1"/>
  <c r="AI861" i="1"/>
  <c r="AH861" i="1"/>
  <c r="AG861" i="1"/>
  <c r="AF861" i="1"/>
  <c r="AE861" i="1"/>
  <c r="Y861" i="1"/>
  <c r="U861" i="1"/>
  <c r="T861" i="1"/>
  <c r="AO860" i="1"/>
  <c r="AM860" i="1"/>
  <c r="AN860" i="1" s="1"/>
  <c r="AK860" i="1"/>
  <c r="AP860" i="1" s="1"/>
  <c r="AJ860" i="1"/>
  <c r="AI860" i="1"/>
  <c r="AH860" i="1"/>
  <c r="AG860" i="1"/>
  <c r="AF860" i="1"/>
  <c r="AE860" i="1"/>
  <c r="Y860" i="1"/>
  <c r="U860" i="1"/>
  <c r="T860" i="1"/>
  <c r="AO859" i="1"/>
  <c r="AM859" i="1"/>
  <c r="AN859" i="1" s="1"/>
  <c r="AK859" i="1"/>
  <c r="AP859" i="1" s="1"/>
  <c r="AJ859" i="1"/>
  <c r="AI859" i="1"/>
  <c r="AH859" i="1"/>
  <c r="AG859" i="1"/>
  <c r="AF859" i="1"/>
  <c r="AE859" i="1"/>
  <c r="Y859" i="1"/>
  <c r="U859" i="1"/>
  <c r="T859" i="1"/>
  <c r="AO858" i="1"/>
  <c r="AM858" i="1"/>
  <c r="AN858" i="1" s="1"/>
  <c r="AK858" i="1"/>
  <c r="AP858" i="1" s="1"/>
  <c r="AJ858" i="1"/>
  <c r="AI858" i="1"/>
  <c r="AH858" i="1"/>
  <c r="AG858" i="1"/>
  <c r="AF858" i="1"/>
  <c r="AE858" i="1"/>
  <c r="Y858" i="1"/>
  <c r="U858" i="1"/>
  <c r="T858" i="1"/>
  <c r="AO857" i="1"/>
  <c r="AM857" i="1"/>
  <c r="AN857" i="1" s="1"/>
  <c r="AK857" i="1"/>
  <c r="AP857" i="1" s="1"/>
  <c r="AJ857" i="1"/>
  <c r="AI857" i="1"/>
  <c r="AH857" i="1"/>
  <c r="AG857" i="1"/>
  <c r="AF857" i="1"/>
  <c r="AE857" i="1"/>
  <c r="Y857" i="1"/>
  <c r="U857" i="1"/>
  <c r="T857" i="1"/>
  <c r="AO856" i="1"/>
  <c r="AM856" i="1"/>
  <c r="AN856" i="1" s="1"/>
  <c r="AK856" i="1"/>
  <c r="AP856" i="1" s="1"/>
  <c r="AJ856" i="1"/>
  <c r="AI856" i="1"/>
  <c r="AH856" i="1"/>
  <c r="AG856" i="1"/>
  <c r="AF856" i="1"/>
  <c r="AE856" i="1"/>
  <c r="Y856" i="1"/>
  <c r="U856" i="1"/>
  <c r="T856" i="1"/>
  <c r="AO855" i="1"/>
  <c r="AM855" i="1"/>
  <c r="AN855" i="1" s="1"/>
  <c r="AK855" i="1"/>
  <c r="AP855" i="1" s="1"/>
  <c r="AJ855" i="1"/>
  <c r="AI855" i="1"/>
  <c r="AH855" i="1"/>
  <c r="AG855" i="1"/>
  <c r="AF855" i="1"/>
  <c r="AE855" i="1"/>
  <c r="Y855" i="1"/>
  <c r="U855" i="1"/>
  <c r="T855" i="1"/>
  <c r="AO854" i="1"/>
  <c r="AM854" i="1"/>
  <c r="AN854" i="1" s="1"/>
  <c r="AK854" i="1"/>
  <c r="AP854" i="1" s="1"/>
  <c r="AJ854" i="1"/>
  <c r="AI854" i="1"/>
  <c r="AH854" i="1"/>
  <c r="AG854" i="1"/>
  <c r="AF854" i="1"/>
  <c r="AE854" i="1"/>
  <c r="Y854" i="1"/>
  <c r="U854" i="1"/>
  <c r="T854" i="1"/>
  <c r="AO853" i="1"/>
  <c r="AM853" i="1"/>
  <c r="AN853" i="1" s="1"/>
  <c r="AK853" i="1"/>
  <c r="AP853" i="1" s="1"/>
  <c r="AJ853" i="1"/>
  <c r="AI853" i="1"/>
  <c r="AH853" i="1"/>
  <c r="AG853" i="1"/>
  <c r="AF853" i="1"/>
  <c r="AE853" i="1"/>
  <c r="Y853" i="1"/>
  <c r="U853" i="1"/>
  <c r="T853" i="1"/>
  <c r="AO852" i="1"/>
  <c r="AM852" i="1"/>
  <c r="AN852" i="1" s="1"/>
  <c r="AK852" i="1"/>
  <c r="AP852" i="1" s="1"/>
  <c r="AJ852" i="1"/>
  <c r="AI852" i="1"/>
  <c r="AH852" i="1"/>
  <c r="AG852" i="1"/>
  <c r="AF852" i="1"/>
  <c r="AE852" i="1"/>
  <c r="Y852" i="1"/>
  <c r="U852" i="1"/>
  <c r="T852" i="1"/>
  <c r="AO851" i="1"/>
  <c r="AM851" i="1"/>
  <c r="AN851" i="1" s="1"/>
  <c r="AK851" i="1"/>
  <c r="AP851" i="1" s="1"/>
  <c r="AJ851" i="1"/>
  <c r="AI851" i="1"/>
  <c r="AH851" i="1"/>
  <c r="AG851" i="1"/>
  <c r="AF851" i="1"/>
  <c r="AE851" i="1"/>
  <c r="Y851" i="1"/>
  <c r="U851" i="1"/>
  <c r="T851" i="1"/>
  <c r="AO850" i="1"/>
  <c r="AM850" i="1"/>
  <c r="AN850" i="1" s="1"/>
  <c r="AK850" i="1"/>
  <c r="AP850" i="1" s="1"/>
  <c r="AJ850" i="1"/>
  <c r="AI850" i="1"/>
  <c r="AH850" i="1"/>
  <c r="AG850" i="1"/>
  <c r="AF850" i="1"/>
  <c r="AE850" i="1"/>
  <c r="Y850" i="1"/>
  <c r="U850" i="1"/>
  <c r="T850" i="1"/>
  <c r="AO849" i="1"/>
  <c r="AM849" i="1"/>
  <c r="AN849" i="1" s="1"/>
  <c r="AK849" i="1"/>
  <c r="AP849" i="1" s="1"/>
  <c r="AJ849" i="1"/>
  <c r="AI849" i="1"/>
  <c r="AH849" i="1"/>
  <c r="AG849" i="1"/>
  <c r="AF849" i="1"/>
  <c r="AE849" i="1"/>
  <c r="Y849" i="1"/>
  <c r="U849" i="1"/>
  <c r="T849" i="1"/>
  <c r="AO848" i="1"/>
  <c r="AM848" i="1"/>
  <c r="AN848" i="1" s="1"/>
  <c r="AK848" i="1"/>
  <c r="AP848" i="1" s="1"/>
  <c r="AJ848" i="1"/>
  <c r="AI848" i="1"/>
  <c r="AH848" i="1"/>
  <c r="AG848" i="1"/>
  <c r="AF848" i="1"/>
  <c r="AE848" i="1"/>
  <c r="Y848" i="1"/>
  <c r="U848" i="1"/>
  <c r="T848" i="1"/>
  <c r="AO847" i="1"/>
  <c r="AM847" i="1"/>
  <c r="AN847" i="1" s="1"/>
  <c r="AK847" i="1"/>
  <c r="AP847" i="1" s="1"/>
  <c r="AJ847" i="1"/>
  <c r="AI847" i="1"/>
  <c r="AH847" i="1"/>
  <c r="AG847" i="1"/>
  <c r="AF847" i="1"/>
  <c r="AE847" i="1"/>
  <c r="Y847" i="1"/>
  <c r="U847" i="1"/>
  <c r="T847" i="1"/>
  <c r="AO846" i="1"/>
  <c r="AM846" i="1"/>
  <c r="AN846" i="1" s="1"/>
  <c r="AK846" i="1"/>
  <c r="AP846" i="1" s="1"/>
  <c r="AJ846" i="1"/>
  <c r="AI846" i="1"/>
  <c r="AH846" i="1"/>
  <c r="AG846" i="1"/>
  <c r="AF846" i="1"/>
  <c r="AE846" i="1"/>
  <c r="Y846" i="1"/>
  <c r="U846" i="1"/>
  <c r="T846" i="1"/>
  <c r="AO845" i="1"/>
  <c r="AM845" i="1"/>
  <c r="AN845" i="1" s="1"/>
  <c r="AK845" i="1"/>
  <c r="AP845" i="1" s="1"/>
  <c r="AJ845" i="1"/>
  <c r="AI845" i="1"/>
  <c r="AH845" i="1"/>
  <c r="AG845" i="1"/>
  <c r="AF845" i="1"/>
  <c r="AE845" i="1"/>
  <c r="Y845" i="1"/>
  <c r="U845" i="1"/>
  <c r="T845" i="1"/>
  <c r="AO844" i="1"/>
  <c r="AM844" i="1"/>
  <c r="AN844" i="1" s="1"/>
  <c r="AK844" i="1"/>
  <c r="AP844" i="1" s="1"/>
  <c r="AJ844" i="1"/>
  <c r="AI844" i="1"/>
  <c r="AH844" i="1"/>
  <c r="AG844" i="1"/>
  <c r="AF844" i="1"/>
  <c r="AE844" i="1"/>
  <c r="Y844" i="1"/>
  <c r="U844" i="1"/>
  <c r="T844" i="1"/>
  <c r="AO843" i="1"/>
  <c r="AM843" i="1"/>
  <c r="AN843" i="1" s="1"/>
  <c r="AK843" i="1"/>
  <c r="AP843" i="1" s="1"/>
  <c r="AJ843" i="1"/>
  <c r="AI843" i="1"/>
  <c r="AH843" i="1"/>
  <c r="AG843" i="1"/>
  <c r="AF843" i="1"/>
  <c r="AE843" i="1"/>
  <c r="Y843" i="1"/>
  <c r="U843" i="1"/>
  <c r="T843" i="1"/>
  <c r="AO842" i="1"/>
  <c r="AM842" i="1"/>
  <c r="AN842" i="1" s="1"/>
  <c r="AK842" i="1"/>
  <c r="AP842" i="1" s="1"/>
  <c r="AJ842" i="1"/>
  <c r="AI842" i="1"/>
  <c r="AH842" i="1"/>
  <c r="AG842" i="1"/>
  <c r="AF842" i="1"/>
  <c r="AE842" i="1"/>
  <c r="Y842" i="1"/>
  <c r="U842" i="1"/>
  <c r="T842" i="1"/>
  <c r="AO841" i="1"/>
  <c r="AM841" i="1"/>
  <c r="AN841" i="1" s="1"/>
  <c r="AK841" i="1"/>
  <c r="AP841" i="1" s="1"/>
  <c r="AJ841" i="1"/>
  <c r="AI841" i="1"/>
  <c r="AH841" i="1"/>
  <c r="AG841" i="1"/>
  <c r="AF841" i="1"/>
  <c r="AE841" i="1"/>
  <c r="Y841" i="1"/>
  <c r="U841" i="1"/>
  <c r="T841" i="1"/>
  <c r="AO840" i="1"/>
  <c r="AM840" i="1"/>
  <c r="AN840" i="1" s="1"/>
  <c r="AK840" i="1"/>
  <c r="AP840" i="1" s="1"/>
  <c r="AJ840" i="1"/>
  <c r="AI840" i="1"/>
  <c r="AH840" i="1"/>
  <c r="AG840" i="1"/>
  <c r="AF840" i="1"/>
  <c r="AE840" i="1"/>
  <c r="Y840" i="1"/>
  <c r="U840" i="1"/>
  <c r="T840" i="1"/>
  <c r="AO839" i="1"/>
  <c r="AM839" i="1"/>
  <c r="AN839" i="1" s="1"/>
  <c r="AK839" i="1"/>
  <c r="AP839" i="1" s="1"/>
  <c r="AJ839" i="1"/>
  <c r="AI839" i="1"/>
  <c r="AH839" i="1"/>
  <c r="AG839" i="1"/>
  <c r="AF839" i="1"/>
  <c r="AE839" i="1"/>
  <c r="Y839" i="1"/>
  <c r="U839" i="1"/>
  <c r="T839" i="1"/>
  <c r="AO838" i="1"/>
  <c r="AM838" i="1"/>
  <c r="AN838" i="1" s="1"/>
  <c r="AK838" i="1"/>
  <c r="AP838" i="1" s="1"/>
  <c r="AJ838" i="1"/>
  <c r="AI838" i="1"/>
  <c r="AH838" i="1"/>
  <c r="AG838" i="1"/>
  <c r="AF838" i="1"/>
  <c r="AE838" i="1"/>
  <c r="Y838" i="1"/>
  <c r="U838" i="1"/>
  <c r="T838" i="1"/>
  <c r="AO837" i="1"/>
  <c r="AM837" i="1"/>
  <c r="AN837" i="1" s="1"/>
  <c r="AK837" i="1"/>
  <c r="AP837" i="1" s="1"/>
  <c r="AJ837" i="1"/>
  <c r="AI837" i="1"/>
  <c r="AH837" i="1"/>
  <c r="AG837" i="1"/>
  <c r="AF837" i="1"/>
  <c r="AE837" i="1"/>
  <c r="Y837" i="1"/>
  <c r="U837" i="1"/>
  <c r="T837" i="1"/>
  <c r="AO836" i="1"/>
  <c r="AM836" i="1"/>
  <c r="AN836" i="1" s="1"/>
  <c r="AK836" i="1"/>
  <c r="AP836" i="1" s="1"/>
  <c r="AJ836" i="1"/>
  <c r="AI836" i="1"/>
  <c r="AH836" i="1"/>
  <c r="AG836" i="1"/>
  <c r="AF836" i="1"/>
  <c r="AE836" i="1"/>
  <c r="Y836" i="1"/>
  <c r="U836" i="1"/>
  <c r="T836" i="1"/>
  <c r="AO835" i="1"/>
  <c r="AM835" i="1"/>
  <c r="AN835" i="1" s="1"/>
  <c r="AK835" i="1"/>
  <c r="AP835" i="1" s="1"/>
  <c r="AJ835" i="1"/>
  <c r="AI835" i="1"/>
  <c r="AH835" i="1"/>
  <c r="AG835" i="1"/>
  <c r="AF835" i="1"/>
  <c r="AE835" i="1"/>
  <c r="Y835" i="1"/>
  <c r="U835" i="1"/>
  <c r="T835" i="1"/>
  <c r="AO834" i="1"/>
  <c r="AM834" i="1"/>
  <c r="AN834" i="1" s="1"/>
  <c r="AK834" i="1"/>
  <c r="AP834" i="1" s="1"/>
  <c r="AJ834" i="1"/>
  <c r="AI834" i="1"/>
  <c r="AH834" i="1"/>
  <c r="AG834" i="1"/>
  <c r="AF834" i="1"/>
  <c r="AE834" i="1"/>
  <c r="Y834" i="1"/>
  <c r="U834" i="1"/>
  <c r="T834" i="1"/>
  <c r="AO833" i="1"/>
  <c r="AM833" i="1"/>
  <c r="AN833" i="1" s="1"/>
  <c r="AK833" i="1"/>
  <c r="AP833" i="1" s="1"/>
  <c r="AJ833" i="1"/>
  <c r="AI833" i="1"/>
  <c r="AH833" i="1"/>
  <c r="AG833" i="1"/>
  <c r="AF833" i="1"/>
  <c r="AE833" i="1"/>
  <c r="Y833" i="1"/>
  <c r="U833" i="1"/>
  <c r="T833" i="1"/>
  <c r="AO832" i="1"/>
  <c r="AM832" i="1"/>
  <c r="AN832" i="1" s="1"/>
  <c r="AK832" i="1"/>
  <c r="AP832" i="1" s="1"/>
  <c r="AJ832" i="1"/>
  <c r="AI832" i="1"/>
  <c r="AH832" i="1"/>
  <c r="AG832" i="1"/>
  <c r="AF832" i="1"/>
  <c r="AE832" i="1"/>
  <c r="Y832" i="1"/>
  <c r="U832" i="1"/>
  <c r="T832" i="1"/>
  <c r="AO831" i="1"/>
  <c r="AM831" i="1"/>
  <c r="AN831" i="1" s="1"/>
  <c r="AK831" i="1"/>
  <c r="AP831" i="1" s="1"/>
  <c r="AJ831" i="1"/>
  <c r="AI831" i="1"/>
  <c r="AH831" i="1"/>
  <c r="AG831" i="1"/>
  <c r="AF831" i="1"/>
  <c r="AE831" i="1"/>
  <c r="Y831" i="1"/>
  <c r="U831" i="1"/>
  <c r="T831" i="1"/>
  <c r="AO830" i="1"/>
  <c r="AM830" i="1"/>
  <c r="AN830" i="1" s="1"/>
  <c r="AK830" i="1"/>
  <c r="AP830" i="1" s="1"/>
  <c r="AJ830" i="1"/>
  <c r="AI830" i="1"/>
  <c r="AH830" i="1"/>
  <c r="AG830" i="1"/>
  <c r="AF830" i="1"/>
  <c r="AE830" i="1"/>
  <c r="Y830" i="1"/>
  <c r="U830" i="1"/>
  <c r="T830" i="1"/>
  <c r="AO829" i="1"/>
  <c r="AM829" i="1"/>
  <c r="AN829" i="1" s="1"/>
  <c r="AK829" i="1"/>
  <c r="AP829" i="1" s="1"/>
  <c r="AJ829" i="1"/>
  <c r="AI829" i="1"/>
  <c r="AH829" i="1"/>
  <c r="AG829" i="1"/>
  <c r="AF829" i="1"/>
  <c r="AE829" i="1"/>
  <c r="Y829" i="1"/>
  <c r="U829" i="1"/>
  <c r="T829" i="1"/>
  <c r="AO828" i="1"/>
  <c r="AM828" i="1"/>
  <c r="AN828" i="1" s="1"/>
  <c r="AK828" i="1"/>
  <c r="AP828" i="1" s="1"/>
  <c r="AJ828" i="1"/>
  <c r="AI828" i="1"/>
  <c r="AH828" i="1"/>
  <c r="AG828" i="1"/>
  <c r="AF828" i="1"/>
  <c r="AE828" i="1"/>
  <c r="Y828" i="1"/>
  <c r="U828" i="1"/>
  <c r="T828" i="1"/>
  <c r="AO827" i="1"/>
  <c r="AM827" i="1"/>
  <c r="AN827" i="1" s="1"/>
  <c r="AK827" i="1"/>
  <c r="AP827" i="1" s="1"/>
  <c r="AJ827" i="1"/>
  <c r="AI827" i="1"/>
  <c r="AH827" i="1"/>
  <c r="AG827" i="1"/>
  <c r="AF827" i="1"/>
  <c r="AE827" i="1"/>
  <c r="Y827" i="1"/>
  <c r="U827" i="1"/>
  <c r="T827" i="1"/>
  <c r="AO826" i="1"/>
  <c r="AM826" i="1"/>
  <c r="AN826" i="1" s="1"/>
  <c r="AK826" i="1"/>
  <c r="AP826" i="1" s="1"/>
  <c r="AJ826" i="1"/>
  <c r="AI826" i="1"/>
  <c r="AH826" i="1"/>
  <c r="AG826" i="1"/>
  <c r="AF826" i="1"/>
  <c r="AE826" i="1"/>
  <c r="Y826" i="1"/>
  <c r="U826" i="1"/>
  <c r="T826" i="1"/>
  <c r="AO825" i="1"/>
  <c r="AM825" i="1"/>
  <c r="AN825" i="1" s="1"/>
  <c r="AK825" i="1"/>
  <c r="AP825" i="1" s="1"/>
  <c r="AJ825" i="1"/>
  <c r="AI825" i="1"/>
  <c r="AH825" i="1"/>
  <c r="AG825" i="1"/>
  <c r="AF825" i="1"/>
  <c r="AE825" i="1"/>
  <c r="Y825" i="1"/>
  <c r="U825" i="1"/>
  <c r="T825" i="1"/>
  <c r="AO824" i="1"/>
  <c r="AM824" i="1"/>
  <c r="AN824" i="1" s="1"/>
  <c r="AK824" i="1"/>
  <c r="AP824" i="1" s="1"/>
  <c r="AJ824" i="1"/>
  <c r="AI824" i="1"/>
  <c r="AH824" i="1"/>
  <c r="AG824" i="1"/>
  <c r="AF824" i="1"/>
  <c r="AE824" i="1"/>
  <c r="Y824" i="1"/>
  <c r="U824" i="1"/>
  <c r="T824" i="1"/>
  <c r="AO823" i="1"/>
  <c r="AM823" i="1"/>
  <c r="AN823" i="1" s="1"/>
  <c r="AK823" i="1"/>
  <c r="AP823" i="1" s="1"/>
  <c r="AJ823" i="1"/>
  <c r="AI823" i="1"/>
  <c r="AH823" i="1"/>
  <c r="AG823" i="1"/>
  <c r="AF823" i="1"/>
  <c r="AE823" i="1"/>
  <c r="Y823" i="1"/>
  <c r="U823" i="1"/>
  <c r="T823" i="1"/>
  <c r="AO822" i="1"/>
  <c r="AM822" i="1"/>
  <c r="AN822" i="1" s="1"/>
  <c r="AK822" i="1"/>
  <c r="AP822" i="1" s="1"/>
  <c r="AJ822" i="1"/>
  <c r="AI822" i="1"/>
  <c r="AH822" i="1"/>
  <c r="AG822" i="1"/>
  <c r="AF822" i="1"/>
  <c r="AE822" i="1"/>
  <c r="Y822" i="1"/>
  <c r="U822" i="1"/>
  <c r="T822" i="1"/>
  <c r="AO821" i="1"/>
  <c r="AM821" i="1"/>
  <c r="AN821" i="1" s="1"/>
  <c r="AK821" i="1"/>
  <c r="AP821" i="1" s="1"/>
  <c r="AJ821" i="1"/>
  <c r="AI821" i="1"/>
  <c r="AH821" i="1"/>
  <c r="AG821" i="1"/>
  <c r="AF821" i="1"/>
  <c r="AE821" i="1"/>
  <c r="Y821" i="1"/>
  <c r="U821" i="1"/>
  <c r="T821" i="1"/>
  <c r="AO820" i="1"/>
  <c r="AM820" i="1"/>
  <c r="AN820" i="1" s="1"/>
  <c r="AK820" i="1"/>
  <c r="AP820" i="1" s="1"/>
  <c r="AJ820" i="1"/>
  <c r="AI820" i="1"/>
  <c r="AH820" i="1"/>
  <c r="AG820" i="1"/>
  <c r="AF820" i="1"/>
  <c r="AE820" i="1"/>
  <c r="Y820" i="1"/>
  <c r="U820" i="1"/>
  <c r="T820" i="1"/>
  <c r="AO819" i="1"/>
  <c r="AM819" i="1"/>
  <c r="AN819" i="1" s="1"/>
  <c r="AK819" i="1"/>
  <c r="AP819" i="1" s="1"/>
  <c r="AJ819" i="1"/>
  <c r="AI819" i="1"/>
  <c r="AH819" i="1"/>
  <c r="AG819" i="1"/>
  <c r="AF819" i="1"/>
  <c r="AE819" i="1"/>
  <c r="Y819" i="1"/>
  <c r="U819" i="1"/>
  <c r="T819" i="1"/>
  <c r="AO818" i="1"/>
  <c r="AM818" i="1"/>
  <c r="AN818" i="1" s="1"/>
  <c r="AK818" i="1"/>
  <c r="AP818" i="1" s="1"/>
  <c r="AJ818" i="1"/>
  <c r="AI818" i="1"/>
  <c r="AH818" i="1"/>
  <c r="AG818" i="1"/>
  <c r="AF818" i="1"/>
  <c r="AE818" i="1"/>
  <c r="Y818" i="1"/>
  <c r="U818" i="1"/>
  <c r="T818" i="1"/>
  <c r="AO817" i="1"/>
  <c r="AM817" i="1"/>
  <c r="AN817" i="1" s="1"/>
  <c r="AK817" i="1"/>
  <c r="AP817" i="1" s="1"/>
  <c r="AJ817" i="1"/>
  <c r="AI817" i="1"/>
  <c r="AH817" i="1"/>
  <c r="AG817" i="1"/>
  <c r="AF817" i="1"/>
  <c r="AE817" i="1"/>
  <c r="Y817" i="1"/>
  <c r="U817" i="1"/>
  <c r="T817" i="1"/>
  <c r="AO816" i="1"/>
  <c r="AM816" i="1"/>
  <c r="AN816" i="1" s="1"/>
  <c r="AK816" i="1"/>
  <c r="AP816" i="1" s="1"/>
  <c r="AJ816" i="1"/>
  <c r="AI816" i="1"/>
  <c r="AH816" i="1"/>
  <c r="AG816" i="1"/>
  <c r="AF816" i="1"/>
  <c r="AE816" i="1"/>
  <c r="Y816" i="1"/>
  <c r="U816" i="1"/>
  <c r="T816" i="1"/>
  <c r="AO815" i="1"/>
  <c r="AM815" i="1"/>
  <c r="AN815" i="1" s="1"/>
  <c r="AK815" i="1"/>
  <c r="AP815" i="1" s="1"/>
  <c r="AJ815" i="1"/>
  <c r="AI815" i="1"/>
  <c r="AH815" i="1"/>
  <c r="AG815" i="1"/>
  <c r="AF815" i="1"/>
  <c r="AE815" i="1"/>
  <c r="Y815" i="1"/>
  <c r="U815" i="1"/>
  <c r="T815" i="1"/>
  <c r="AO814" i="1"/>
  <c r="AM814" i="1"/>
  <c r="AN814" i="1" s="1"/>
  <c r="AK814" i="1"/>
  <c r="AP814" i="1" s="1"/>
  <c r="AJ814" i="1"/>
  <c r="AI814" i="1"/>
  <c r="AH814" i="1"/>
  <c r="AG814" i="1"/>
  <c r="AF814" i="1"/>
  <c r="AE814" i="1"/>
  <c r="Y814" i="1"/>
  <c r="U814" i="1"/>
  <c r="T814" i="1"/>
  <c r="AO813" i="1"/>
  <c r="AM813" i="1"/>
  <c r="AN813" i="1" s="1"/>
  <c r="AK813" i="1"/>
  <c r="AP813" i="1" s="1"/>
  <c r="AJ813" i="1"/>
  <c r="AI813" i="1"/>
  <c r="AH813" i="1"/>
  <c r="AG813" i="1"/>
  <c r="AF813" i="1"/>
  <c r="AE813" i="1"/>
  <c r="Y813" i="1"/>
  <c r="U813" i="1"/>
  <c r="T813" i="1"/>
  <c r="AO812" i="1"/>
  <c r="AM812" i="1"/>
  <c r="AN812" i="1" s="1"/>
  <c r="AK812" i="1"/>
  <c r="AP812" i="1" s="1"/>
  <c r="AJ812" i="1"/>
  <c r="AI812" i="1"/>
  <c r="AH812" i="1"/>
  <c r="AG812" i="1"/>
  <c r="AF812" i="1"/>
  <c r="AE812" i="1"/>
  <c r="Y812" i="1"/>
  <c r="U812" i="1"/>
  <c r="T812" i="1"/>
  <c r="AO811" i="1"/>
  <c r="AM811" i="1"/>
  <c r="AN811" i="1" s="1"/>
  <c r="AK811" i="1"/>
  <c r="AP811" i="1" s="1"/>
  <c r="AJ811" i="1"/>
  <c r="AI811" i="1"/>
  <c r="AH811" i="1"/>
  <c r="AG811" i="1"/>
  <c r="AF811" i="1"/>
  <c r="AE811" i="1"/>
  <c r="Y811" i="1"/>
  <c r="U811" i="1"/>
  <c r="T811" i="1"/>
  <c r="AO810" i="1"/>
  <c r="AM810" i="1"/>
  <c r="AN810" i="1" s="1"/>
  <c r="AK810" i="1"/>
  <c r="AP810" i="1" s="1"/>
  <c r="AJ810" i="1"/>
  <c r="AI810" i="1"/>
  <c r="AH810" i="1"/>
  <c r="AG810" i="1"/>
  <c r="AF810" i="1"/>
  <c r="AE810" i="1"/>
  <c r="Y810" i="1"/>
  <c r="U810" i="1"/>
  <c r="T810" i="1"/>
  <c r="AO809" i="1"/>
  <c r="AM809" i="1"/>
  <c r="AN809" i="1" s="1"/>
  <c r="AK809" i="1"/>
  <c r="AP809" i="1" s="1"/>
  <c r="AJ809" i="1"/>
  <c r="AI809" i="1"/>
  <c r="AH809" i="1"/>
  <c r="AG809" i="1"/>
  <c r="AF809" i="1"/>
  <c r="AE809" i="1"/>
  <c r="Y809" i="1"/>
  <c r="U809" i="1"/>
  <c r="T809" i="1"/>
  <c r="AO808" i="1"/>
  <c r="AM808" i="1"/>
  <c r="AN808" i="1" s="1"/>
  <c r="AK808" i="1"/>
  <c r="AP808" i="1" s="1"/>
  <c r="AJ808" i="1"/>
  <c r="AI808" i="1"/>
  <c r="AH808" i="1"/>
  <c r="AG808" i="1"/>
  <c r="AF808" i="1"/>
  <c r="AE808" i="1"/>
  <c r="Y808" i="1"/>
  <c r="U808" i="1"/>
  <c r="T808" i="1"/>
  <c r="AO807" i="1"/>
  <c r="AM807" i="1"/>
  <c r="AN807" i="1" s="1"/>
  <c r="AK807" i="1"/>
  <c r="AP807" i="1" s="1"/>
  <c r="AJ807" i="1"/>
  <c r="AI807" i="1"/>
  <c r="AH807" i="1"/>
  <c r="AG807" i="1"/>
  <c r="AF807" i="1"/>
  <c r="AE807" i="1"/>
  <c r="Y807" i="1"/>
  <c r="U807" i="1"/>
  <c r="T807" i="1"/>
  <c r="AO806" i="1"/>
  <c r="AM806" i="1"/>
  <c r="AN806" i="1" s="1"/>
  <c r="AK806" i="1"/>
  <c r="AP806" i="1" s="1"/>
  <c r="AJ806" i="1"/>
  <c r="AI806" i="1"/>
  <c r="AH806" i="1"/>
  <c r="AG806" i="1"/>
  <c r="AF806" i="1"/>
  <c r="AE806" i="1"/>
  <c r="Y806" i="1"/>
  <c r="U806" i="1"/>
  <c r="T806" i="1"/>
  <c r="AO805" i="1"/>
  <c r="AM805" i="1"/>
  <c r="AN805" i="1" s="1"/>
  <c r="AK805" i="1"/>
  <c r="AP805" i="1" s="1"/>
  <c r="AJ805" i="1"/>
  <c r="AI805" i="1"/>
  <c r="AH805" i="1"/>
  <c r="AG805" i="1"/>
  <c r="AF805" i="1"/>
  <c r="AE805" i="1"/>
  <c r="Y805" i="1"/>
  <c r="U805" i="1"/>
  <c r="T805" i="1"/>
  <c r="AO804" i="1"/>
  <c r="AM804" i="1"/>
  <c r="AN804" i="1" s="1"/>
  <c r="AK804" i="1"/>
  <c r="AP804" i="1" s="1"/>
  <c r="AJ804" i="1"/>
  <c r="AI804" i="1"/>
  <c r="AH804" i="1"/>
  <c r="AG804" i="1"/>
  <c r="AF804" i="1"/>
  <c r="AE804" i="1"/>
  <c r="Y804" i="1"/>
  <c r="U804" i="1"/>
  <c r="T804" i="1"/>
  <c r="AO803" i="1"/>
  <c r="AM803" i="1"/>
  <c r="AN803" i="1" s="1"/>
  <c r="AK803" i="1"/>
  <c r="AP803" i="1" s="1"/>
  <c r="AJ803" i="1"/>
  <c r="AI803" i="1"/>
  <c r="AH803" i="1"/>
  <c r="AG803" i="1"/>
  <c r="AF803" i="1"/>
  <c r="AE803" i="1"/>
  <c r="Y803" i="1"/>
  <c r="U803" i="1"/>
  <c r="T803" i="1"/>
  <c r="AO802" i="1"/>
  <c r="AM802" i="1"/>
  <c r="AN802" i="1" s="1"/>
  <c r="AK802" i="1"/>
  <c r="AP802" i="1" s="1"/>
  <c r="AJ802" i="1"/>
  <c r="AI802" i="1"/>
  <c r="AH802" i="1"/>
  <c r="AG802" i="1"/>
  <c r="AF802" i="1"/>
  <c r="AE802" i="1"/>
  <c r="Y802" i="1"/>
  <c r="U802" i="1"/>
  <c r="T802" i="1"/>
  <c r="AO801" i="1"/>
  <c r="AM801" i="1"/>
  <c r="AN801" i="1" s="1"/>
  <c r="AK801" i="1"/>
  <c r="AP801" i="1" s="1"/>
  <c r="AJ801" i="1"/>
  <c r="AI801" i="1"/>
  <c r="AH801" i="1"/>
  <c r="AG801" i="1"/>
  <c r="AF801" i="1"/>
  <c r="AE801" i="1"/>
  <c r="Y801" i="1"/>
  <c r="U801" i="1"/>
  <c r="T801" i="1"/>
  <c r="AO800" i="1"/>
  <c r="AM800" i="1"/>
  <c r="AN800" i="1" s="1"/>
  <c r="AK800" i="1"/>
  <c r="AP800" i="1" s="1"/>
  <c r="AJ800" i="1"/>
  <c r="AI800" i="1"/>
  <c r="AH800" i="1"/>
  <c r="AG800" i="1"/>
  <c r="AF800" i="1"/>
  <c r="AE800" i="1"/>
  <c r="Y800" i="1"/>
  <c r="U800" i="1"/>
  <c r="T800" i="1"/>
  <c r="AO799" i="1"/>
  <c r="AM799" i="1"/>
  <c r="AN799" i="1" s="1"/>
  <c r="AK799" i="1"/>
  <c r="AP799" i="1" s="1"/>
  <c r="AJ799" i="1"/>
  <c r="AI799" i="1"/>
  <c r="AH799" i="1"/>
  <c r="AG799" i="1"/>
  <c r="AF799" i="1"/>
  <c r="AE799" i="1"/>
  <c r="Y799" i="1"/>
  <c r="U799" i="1"/>
  <c r="T799" i="1"/>
  <c r="AO798" i="1"/>
  <c r="AM798" i="1"/>
  <c r="AN798" i="1" s="1"/>
  <c r="AK798" i="1"/>
  <c r="AP798" i="1" s="1"/>
  <c r="AJ798" i="1"/>
  <c r="AI798" i="1"/>
  <c r="AH798" i="1"/>
  <c r="AG798" i="1"/>
  <c r="AF798" i="1"/>
  <c r="AE798" i="1"/>
  <c r="Y798" i="1"/>
  <c r="U798" i="1"/>
  <c r="T798" i="1"/>
  <c r="AO797" i="1"/>
  <c r="AM797" i="1"/>
  <c r="AN797" i="1" s="1"/>
  <c r="AK797" i="1"/>
  <c r="AP797" i="1" s="1"/>
  <c r="AJ797" i="1"/>
  <c r="AI797" i="1"/>
  <c r="AH797" i="1"/>
  <c r="AG797" i="1"/>
  <c r="AF797" i="1"/>
  <c r="AE797" i="1"/>
  <c r="Y797" i="1"/>
  <c r="U797" i="1"/>
  <c r="T797" i="1"/>
  <c r="AO796" i="1"/>
  <c r="AM796" i="1"/>
  <c r="AN796" i="1" s="1"/>
  <c r="AK796" i="1"/>
  <c r="AP796" i="1" s="1"/>
  <c r="AJ796" i="1"/>
  <c r="AI796" i="1"/>
  <c r="AH796" i="1"/>
  <c r="AG796" i="1"/>
  <c r="AF796" i="1"/>
  <c r="AE796" i="1"/>
  <c r="Y796" i="1"/>
  <c r="U796" i="1"/>
  <c r="T796" i="1"/>
  <c r="AO795" i="1"/>
  <c r="AM795" i="1"/>
  <c r="AN795" i="1" s="1"/>
  <c r="AK795" i="1"/>
  <c r="AP795" i="1" s="1"/>
  <c r="AJ795" i="1"/>
  <c r="AI795" i="1"/>
  <c r="AH795" i="1"/>
  <c r="AG795" i="1"/>
  <c r="AF795" i="1"/>
  <c r="AE795" i="1"/>
  <c r="Y795" i="1"/>
  <c r="U795" i="1"/>
  <c r="T795" i="1"/>
  <c r="AO794" i="1"/>
  <c r="AM794" i="1"/>
  <c r="AN794" i="1" s="1"/>
  <c r="AK794" i="1"/>
  <c r="AP794" i="1" s="1"/>
  <c r="AJ794" i="1"/>
  <c r="AI794" i="1"/>
  <c r="AH794" i="1"/>
  <c r="AG794" i="1"/>
  <c r="AF794" i="1"/>
  <c r="AE794" i="1"/>
  <c r="Y794" i="1"/>
  <c r="U794" i="1"/>
  <c r="T794" i="1"/>
  <c r="AO793" i="1"/>
  <c r="AM793" i="1"/>
  <c r="AN793" i="1" s="1"/>
  <c r="AK793" i="1"/>
  <c r="AP793" i="1" s="1"/>
  <c r="AJ793" i="1"/>
  <c r="AI793" i="1"/>
  <c r="AH793" i="1"/>
  <c r="AG793" i="1"/>
  <c r="AF793" i="1"/>
  <c r="AE793" i="1"/>
  <c r="Y793" i="1"/>
  <c r="U793" i="1"/>
  <c r="T793" i="1"/>
  <c r="AO792" i="1"/>
  <c r="AM792" i="1"/>
  <c r="AN792" i="1" s="1"/>
  <c r="AK792" i="1"/>
  <c r="AP792" i="1" s="1"/>
  <c r="AJ792" i="1"/>
  <c r="AI792" i="1"/>
  <c r="AH792" i="1"/>
  <c r="AG792" i="1"/>
  <c r="AF792" i="1"/>
  <c r="AE792" i="1"/>
  <c r="Y792" i="1"/>
  <c r="U792" i="1"/>
  <c r="T792" i="1"/>
  <c r="AO791" i="1"/>
  <c r="AM791" i="1"/>
  <c r="AN791" i="1" s="1"/>
  <c r="AK791" i="1"/>
  <c r="AP791" i="1" s="1"/>
  <c r="AJ791" i="1"/>
  <c r="AI791" i="1"/>
  <c r="AH791" i="1"/>
  <c r="AG791" i="1"/>
  <c r="AF791" i="1"/>
  <c r="AE791" i="1"/>
  <c r="Y791" i="1"/>
  <c r="U791" i="1"/>
  <c r="T791" i="1"/>
  <c r="AO790" i="1"/>
  <c r="AM790" i="1"/>
  <c r="AN790" i="1" s="1"/>
  <c r="AK790" i="1"/>
  <c r="AP790" i="1" s="1"/>
  <c r="AJ790" i="1"/>
  <c r="AI790" i="1"/>
  <c r="AH790" i="1"/>
  <c r="AG790" i="1"/>
  <c r="AF790" i="1"/>
  <c r="AE790" i="1"/>
  <c r="Y790" i="1"/>
  <c r="U790" i="1"/>
  <c r="T790" i="1"/>
  <c r="AO789" i="1"/>
  <c r="AM789" i="1"/>
  <c r="AN789" i="1" s="1"/>
  <c r="AK789" i="1"/>
  <c r="AP789" i="1" s="1"/>
  <c r="AJ789" i="1"/>
  <c r="AI789" i="1"/>
  <c r="AH789" i="1"/>
  <c r="AG789" i="1"/>
  <c r="AF789" i="1"/>
  <c r="AE789" i="1"/>
  <c r="Y789" i="1"/>
  <c r="U789" i="1"/>
  <c r="T789" i="1"/>
  <c r="AO788" i="1"/>
  <c r="AM788" i="1"/>
  <c r="AN788" i="1" s="1"/>
  <c r="AK788" i="1"/>
  <c r="AP788" i="1" s="1"/>
  <c r="AJ788" i="1"/>
  <c r="AI788" i="1"/>
  <c r="AH788" i="1"/>
  <c r="AG788" i="1"/>
  <c r="AF788" i="1"/>
  <c r="AE788" i="1"/>
  <c r="Y788" i="1"/>
  <c r="U788" i="1"/>
  <c r="T788" i="1"/>
  <c r="AO787" i="1"/>
  <c r="AM787" i="1"/>
  <c r="AN787" i="1" s="1"/>
  <c r="AK787" i="1"/>
  <c r="AP787" i="1" s="1"/>
  <c r="AJ787" i="1"/>
  <c r="AI787" i="1"/>
  <c r="AH787" i="1"/>
  <c r="AG787" i="1"/>
  <c r="AF787" i="1"/>
  <c r="AE787" i="1"/>
  <c r="Y787" i="1"/>
  <c r="U787" i="1"/>
  <c r="T787" i="1"/>
  <c r="AO786" i="1"/>
  <c r="AM786" i="1"/>
  <c r="AN786" i="1" s="1"/>
  <c r="AK786" i="1"/>
  <c r="AP786" i="1" s="1"/>
  <c r="AJ786" i="1"/>
  <c r="AI786" i="1"/>
  <c r="AH786" i="1"/>
  <c r="AG786" i="1"/>
  <c r="AF786" i="1"/>
  <c r="AE786" i="1"/>
  <c r="Y786" i="1"/>
  <c r="U786" i="1"/>
  <c r="T786" i="1"/>
  <c r="AO785" i="1"/>
  <c r="AM785" i="1"/>
  <c r="AN785" i="1" s="1"/>
  <c r="AK785" i="1"/>
  <c r="AP785" i="1" s="1"/>
  <c r="AJ785" i="1"/>
  <c r="AI785" i="1"/>
  <c r="AH785" i="1"/>
  <c r="AG785" i="1"/>
  <c r="AF785" i="1"/>
  <c r="AE785" i="1"/>
  <c r="Y785" i="1"/>
  <c r="U785" i="1"/>
  <c r="T785" i="1"/>
  <c r="AO784" i="1"/>
  <c r="AM784" i="1"/>
  <c r="AN784" i="1" s="1"/>
  <c r="AK784" i="1"/>
  <c r="AP784" i="1" s="1"/>
  <c r="AJ784" i="1"/>
  <c r="AI784" i="1"/>
  <c r="AH784" i="1"/>
  <c r="AG784" i="1"/>
  <c r="AF784" i="1"/>
  <c r="AE784" i="1"/>
  <c r="Y784" i="1"/>
  <c r="U784" i="1"/>
  <c r="T784" i="1"/>
  <c r="AO783" i="1"/>
  <c r="AM783" i="1"/>
  <c r="AN783" i="1" s="1"/>
  <c r="AK783" i="1"/>
  <c r="AP783" i="1" s="1"/>
  <c r="AJ783" i="1"/>
  <c r="AI783" i="1"/>
  <c r="AH783" i="1"/>
  <c r="AG783" i="1"/>
  <c r="AF783" i="1"/>
  <c r="AE783" i="1"/>
  <c r="Y783" i="1"/>
  <c r="U783" i="1"/>
  <c r="T783" i="1"/>
  <c r="AO782" i="1"/>
  <c r="AM782" i="1"/>
  <c r="AN782" i="1" s="1"/>
  <c r="AK782" i="1"/>
  <c r="AP782" i="1" s="1"/>
  <c r="AJ782" i="1"/>
  <c r="AI782" i="1"/>
  <c r="AH782" i="1"/>
  <c r="AG782" i="1"/>
  <c r="AF782" i="1"/>
  <c r="AE782" i="1"/>
  <c r="Y782" i="1"/>
  <c r="U782" i="1"/>
  <c r="T782" i="1"/>
  <c r="AO781" i="1"/>
  <c r="AM781" i="1"/>
  <c r="AN781" i="1" s="1"/>
  <c r="AK781" i="1"/>
  <c r="AP781" i="1" s="1"/>
  <c r="AJ781" i="1"/>
  <c r="AI781" i="1"/>
  <c r="AH781" i="1"/>
  <c r="AG781" i="1"/>
  <c r="AF781" i="1"/>
  <c r="AE781" i="1"/>
  <c r="Y781" i="1"/>
  <c r="U781" i="1"/>
  <c r="T781" i="1"/>
  <c r="AO780" i="1"/>
  <c r="AM780" i="1"/>
  <c r="AN780" i="1" s="1"/>
  <c r="AK780" i="1"/>
  <c r="AP780" i="1" s="1"/>
  <c r="AJ780" i="1"/>
  <c r="AI780" i="1"/>
  <c r="AH780" i="1"/>
  <c r="AG780" i="1"/>
  <c r="AF780" i="1"/>
  <c r="AE780" i="1"/>
  <c r="Y780" i="1"/>
  <c r="U780" i="1"/>
  <c r="T780" i="1"/>
  <c r="AO779" i="1"/>
  <c r="AM779" i="1"/>
  <c r="AN779" i="1" s="1"/>
  <c r="AK779" i="1"/>
  <c r="AP779" i="1" s="1"/>
  <c r="AJ779" i="1"/>
  <c r="AI779" i="1"/>
  <c r="AH779" i="1"/>
  <c r="AG779" i="1"/>
  <c r="AF779" i="1"/>
  <c r="AE779" i="1"/>
  <c r="Y779" i="1"/>
  <c r="U779" i="1"/>
  <c r="T779" i="1"/>
  <c r="AO778" i="1"/>
  <c r="AM778" i="1"/>
  <c r="AN778" i="1" s="1"/>
  <c r="AK778" i="1"/>
  <c r="AP778" i="1" s="1"/>
  <c r="AJ778" i="1"/>
  <c r="AI778" i="1"/>
  <c r="AH778" i="1"/>
  <c r="AG778" i="1"/>
  <c r="AF778" i="1"/>
  <c r="AE778" i="1"/>
  <c r="Y778" i="1"/>
  <c r="U778" i="1"/>
  <c r="T778" i="1"/>
  <c r="AO777" i="1"/>
  <c r="AM777" i="1"/>
  <c r="AN777" i="1" s="1"/>
  <c r="AK777" i="1"/>
  <c r="AP777" i="1" s="1"/>
  <c r="AJ777" i="1"/>
  <c r="AI777" i="1"/>
  <c r="AH777" i="1"/>
  <c r="AG777" i="1"/>
  <c r="AF777" i="1"/>
  <c r="AE777" i="1"/>
  <c r="Y777" i="1"/>
  <c r="U777" i="1"/>
  <c r="T777" i="1"/>
  <c r="AO776" i="1"/>
  <c r="AM776" i="1"/>
  <c r="AN776" i="1" s="1"/>
  <c r="AK776" i="1"/>
  <c r="AP776" i="1" s="1"/>
  <c r="AJ776" i="1"/>
  <c r="AI776" i="1"/>
  <c r="AH776" i="1"/>
  <c r="AG776" i="1"/>
  <c r="AF776" i="1"/>
  <c r="AE776" i="1"/>
  <c r="Y776" i="1"/>
  <c r="U776" i="1"/>
  <c r="T776" i="1"/>
  <c r="AO775" i="1"/>
  <c r="AM775" i="1"/>
  <c r="AN775" i="1" s="1"/>
  <c r="AK775" i="1"/>
  <c r="AP775" i="1" s="1"/>
  <c r="AJ775" i="1"/>
  <c r="AI775" i="1"/>
  <c r="AH775" i="1"/>
  <c r="AG775" i="1"/>
  <c r="AF775" i="1"/>
  <c r="AE775" i="1"/>
  <c r="Y775" i="1"/>
  <c r="U775" i="1"/>
  <c r="T775" i="1"/>
  <c r="AO774" i="1"/>
  <c r="AM774" i="1"/>
  <c r="AN774" i="1" s="1"/>
  <c r="AK774" i="1"/>
  <c r="AP774" i="1" s="1"/>
  <c r="AJ774" i="1"/>
  <c r="AI774" i="1"/>
  <c r="AH774" i="1"/>
  <c r="AG774" i="1"/>
  <c r="AF774" i="1"/>
  <c r="AE774" i="1"/>
  <c r="Y774" i="1"/>
  <c r="U774" i="1"/>
  <c r="T774" i="1"/>
  <c r="AO773" i="1"/>
  <c r="AM773" i="1"/>
  <c r="AN773" i="1" s="1"/>
  <c r="AK773" i="1"/>
  <c r="AP773" i="1" s="1"/>
  <c r="AJ773" i="1"/>
  <c r="AI773" i="1"/>
  <c r="AH773" i="1"/>
  <c r="AG773" i="1"/>
  <c r="AF773" i="1"/>
  <c r="AE773" i="1"/>
  <c r="Y773" i="1"/>
  <c r="U773" i="1"/>
  <c r="T773" i="1"/>
  <c r="AO772" i="1"/>
  <c r="AM772" i="1"/>
  <c r="AN772" i="1" s="1"/>
  <c r="AK772" i="1"/>
  <c r="AP772" i="1" s="1"/>
  <c r="AJ772" i="1"/>
  <c r="AI772" i="1"/>
  <c r="AH772" i="1"/>
  <c r="AG772" i="1"/>
  <c r="AF772" i="1"/>
  <c r="AE772" i="1"/>
  <c r="Y772" i="1"/>
  <c r="U772" i="1"/>
  <c r="T772" i="1"/>
  <c r="AO771" i="1"/>
  <c r="AM771" i="1"/>
  <c r="AN771" i="1" s="1"/>
  <c r="AK771" i="1"/>
  <c r="AP771" i="1" s="1"/>
  <c r="AJ771" i="1"/>
  <c r="AI771" i="1"/>
  <c r="AH771" i="1"/>
  <c r="AG771" i="1"/>
  <c r="AF771" i="1"/>
  <c r="AE771" i="1"/>
  <c r="Y771" i="1"/>
  <c r="U771" i="1"/>
  <c r="T771" i="1"/>
  <c r="AO770" i="1"/>
  <c r="AM770" i="1"/>
  <c r="AN770" i="1" s="1"/>
  <c r="AK770" i="1"/>
  <c r="AP770" i="1" s="1"/>
  <c r="AJ770" i="1"/>
  <c r="AI770" i="1"/>
  <c r="AH770" i="1"/>
  <c r="AG770" i="1"/>
  <c r="AF770" i="1"/>
  <c r="AE770" i="1"/>
  <c r="Y770" i="1"/>
  <c r="U770" i="1"/>
  <c r="T770" i="1"/>
  <c r="AO769" i="1"/>
  <c r="AM769" i="1"/>
  <c r="AN769" i="1" s="1"/>
  <c r="AK769" i="1"/>
  <c r="AP769" i="1" s="1"/>
  <c r="AJ769" i="1"/>
  <c r="AI769" i="1"/>
  <c r="AH769" i="1"/>
  <c r="AG769" i="1"/>
  <c r="AF769" i="1"/>
  <c r="AE769" i="1"/>
  <c r="Y769" i="1"/>
  <c r="U769" i="1"/>
  <c r="T769" i="1"/>
  <c r="AO768" i="1"/>
  <c r="AM768" i="1"/>
  <c r="AN768" i="1" s="1"/>
  <c r="AK768" i="1"/>
  <c r="AP768" i="1" s="1"/>
  <c r="AJ768" i="1"/>
  <c r="AI768" i="1"/>
  <c r="AH768" i="1"/>
  <c r="AG768" i="1"/>
  <c r="AF768" i="1"/>
  <c r="AE768" i="1"/>
  <c r="Y768" i="1"/>
  <c r="U768" i="1"/>
  <c r="T768" i="1"/>
  <c r="AO767" i="1"/>
  <c r="AM767" i="1"/>
  <c r="AN767" i="1" s="1"/>
  <c r="AK767" i="1"/>
  <c r="AP767" i="1" s="1"/>
  <c r="AJ767" i="1"/>
  <c r="AI767" i="1"/>
  <c r="AH767" i="1"/>
  <c r="AG767" i="1"/>
  <c r="AF767" i="1"/>
  <c r="AE767" i="1"/>
  <c r="Y767" i="1"/>
  <c r="U767" i="1"/>
  <c r="T767" i="1"/>
  <c r="AO766" i="1"/>
  <c r="AM766" i="1"/>
  <c r="AN766" i="1" s="1"/>
  <c r="AK766" i="1"/>
  <c r="AP766" i="1" s="1"/>
  <c r="AJ766" i="1"/>
  <c r="AI766" i="1"/>
  <c r="AH766" i="1"/>
  <c r="AG766" i="1"/>
  <c r="AF766" i="1"/>
  <c r="AE766" i="1"/>
  <c r="Y766" i="1"/>
  <c r="U766" i="1"/>
  <c r="T766" i="1"/>
  <c r="AO765" i="1"/>
  <c r="AM765" i="1"/>
  <c r="AN765" i="1" s="1"/>
  <c r="AK765" i="1"/>
  <c r="AP765" i="1" s="1"/>
  <c r="AJ765" i="1"/>
  <c r="AI765" i="1"/>
  <c r="AH765" i="1"/>
  <c r="AG765" i="1"/>
  <c r="AF765" i="1"/>
  <c r="AE765" i="1"/>
  <c r="Y765" i="1"/>
  <c r="U765" i="1"/>
  <c r="T765" i="1"/>
  <c r="AO764" i="1"/>
  <c r="AM764" i="1"/>
  <c r="AN764" i="1" s="1"/>
  <c r="AK764" i="1"/>
  <c r="AP764" i="1" s="1"/>
  <c r="AJ764" i="1"/>
  <c r="AI764" i="1"/>
  <c r="AH764" i="1"/>
  <c r="AG764" i="1"/>
  <c r="AF764" i="1"/>
  <c r="AE764" i="1"/>
  <c r="Y764" i="1"/>
  <c r="U764" i="1"/>
  <c r="T764" i="1"/>
  <c r="AO763" i="1"/>
  <c r="AM763" i="1"/>
  <c r="AN763" i="1" s="1"/>
  <c r="AK763" i="1"/>
  <c r="AP763" i="1" s="1"/>
  <c r="AJ763" i="1"/>
  <c r="AI763" i="1"/>
  <c r="AH763" i="1"/>
  <c r="AG763" i="1"/>
  <c r="AF763" i="1"/>
  <c r="AE763" i="1"/>
  <c r="Y763" i="1"/>
  <c r="U763" i="1"/>
  <c r="T763" i="1"/>
  <c r="AO762" i="1"/>
  <c r="AM762" i="1"/>
  <c r="AN762" i="1" s="1"/>
  <c r="AK762" i="1"/>
  <c r="AP762" i="1" s="1"/>
  <c r="AJ762" i="1"/>
  <c r="AI762" i="1"/>
  <c r="AH762" i="1"/>
  <c r="AG762" i="1"/>
  <c r="AF762" i="1"/>
  <c r="AE762" i="1"/>
  <c r="Y762" i="1"/>
  <c r="U762" i="1"/>
  <c r="T762" i="1"/>
  <c r="AO761" i="1"/>
  <c r="AM761" i="1"/>
  <c r="AN761" i="1" s="1"/>
  <c r="AK761" i="1"/>
  <c r="AP761" i="1" s="1"/>
  <c r="AJ761" i="1"/>
  <c r="AI761" i="1"/>
  <c r="AH761" i="1"/>
  <c r="AG761" i="1"/>
  <c r="AF761" i="1"/>
  <c r="AE761" i="1"/>
  <c r="Y761" i="1"/>
  <c r="U761" i="1"/>
  <c r="T761" i="1"/>
  <c r="AO760" i="1"/>
  <c r="AM760" i="1"/>
  <c r="AN760" i="1" s="1"/>
  <c r="AK760" i="1"/>
  <c r="AP760" i="1" s="1"/>
  <c r="AJ760" i="1"/>
  <c r="AI760" i="1"/>
  <c r="AH760" i="1"/>
  <c r="AG760" i="1"/>
  <c r="AF760" i="1"/>
  <c r="AE760" i="1"/>
  <c r="Y760" i="1"/>
  <c r="U760" i="1"/>
  <c r="T760" i="1"/>
  <c r="AO759" i="1"/>
  <c r="AM759" i="1"/>
  <c r="AN759" i="1" s="1"/>
  <c r="AK759" i="1"/>
  <c r="AP759" i="1" s="1"/>
  <c r="AJ759" i="1"/>
  <c r="AI759" i="1"/>
  <c r="AH759" i="1"/>
  <c r="AG759" i="1"/>
  <c r="AF759" i="1"/>
  <c r="AE759" i="1"/>
  <c r="Y759" i="1"/>
  <c r="U759" i="1"/>
  <c r="T759" i="1"/>
  <c r="AO758" i="1"/>
  <c r="AM758" i="1"/>
  <c r="AN758" i="1" s="1"/>
  <c r="AK758" i="1"/>
  <c r="AP758" i="1" s="1"/>
  <c r="AJ758" i="1"/>
  <c r="AI758" i="1"/>
  <c r="AH758" i="1"/>
  <c r="AG758" i="1"/>
  <c r="AF758" i="1"/>
  <c r="AE758" i="1"/>
  <c r="Y758" i="1"/>
  <c r="U758" i="1"/>
  <c r="T758" i="1"/>
  <c r="AO757" i="1"/>
  <c r="AM757" i="1"/>
  <c r="AN757" i="1" s="1"/>
  <c r="AK757" i="1"/>
  <c r="AP757" i="1" s="1"/>
  <c r="AJ757" i="1"/>
  <c r="AI757" i="1"/>
  <c r="AH757" i="1"/>
  <c r="AG757" i="1"/>
  <c r="AF757" i="1"/>
  <c r="AE757" i="1"/>
  <c r="Y757" i="1"/>
  <c r="U757" i="1"/>
  <c r="T757" i="1"/>
  <c r="AO756" i="1"/>
  <c r="AM756" i="1"/>
  <c r="AN756" i="1" s="1"/>
  <c r="AK756" i="1"/>
  <c r="AP756" i="1" s="1"/>
  <c r="AJ756" i="1"/>
  <c r="AI756" i="1"/>
  <c r="AH756" i="1"/>
  <c r="AG756" i="1"/>
  <c r="AF756" i="1"/>
  <c r="AE756" i="1"/>
  <c r="Y756" i="1"/>
  <c r="U756" i="1"/>
  <c r="T756" i="1"/>
  <c r="AO755" i="1"/>
  <c r="AM755" i="1"/>
  <c r="AN755" i="1" s="1"/>
  <c r="AK755" i="1"/>
  <c r="AP755" i="1" s="1"/>
  <c r="AJ755" i="1"/>
  <c r="AI755" i="1"/>
  <c r="AH755" i="1"/>
  <c r="AG755" i="1"/>
  <c r="AF755" i="1"/>
  <c r="AE755" i="1"/>
  <c r="Y755" i="1"/>
  <c r="U755" i="1"/>
  <c r="T755" i="1"/>
  <c r="AO754" i="1"/>
  <c r="AM754" i="1"/>
  <c r="AN754" i="1" s="1"/>
  <c r="AK754" i="1"/>
  <c r="AP754" i="1" s="1"/>
  <c r="AJ754" i="1"/>
  <c r="AI754" i="1"/>
  <c r="AH754" i="1"/>
  <c r="AG754" i="1"/>
  <c r="AF754" i="1"/>
  <c r="AE754" i="1"/>
  <c r="Y754" i="1"/>
  <c r="U754" i="1"/>
  <c r="T754" i="1"/>
  <c r="AO753" i="1"/>
  <c r="AM753" i="1"/>
  <c r="AN753" i="1" s="1"/>
  <c r="AK753" i="1"/>
  <c r="AP753" i="1" s="1"/>
  <c r="AJ753" i="1"/>
  <c r="AI753" i="1"/>
  <c r="AH753" i="1"/>
  <c r="AG753" i="1"/>
  <c r="AF753" i="1"/>
  <c r="AE753" i="1"/>
  <c r="Y753" i="1"/>
  <c r="U753" i="1"/>
  <c r="T753" i="1"/>
  <c r="AO752" i="1"/>
  <c r="AM752" i="1"/>
  <c r="AN752" i="1" s="1"/>
  <c r="AK752" i="1"/>
  <c r="AP752" i="1" s="1"/>
  <c r="AJ752" i="1"/>
  <c r="AI752" i="1"/>
  <c r="AH752" i="1"/>
  <c r="AG752" i="1"/>
  <c r="AF752" i="1"/>
  <c r="AE752" i="1"/>
  <c r="Y752" i="1"/>
  <c r="U752" i="1"/>
  <c r="T752" i="1"/>
  <c r="AO751" i="1"/>
  <c r="AM751" i="1"/>
  <c r="AN751" i="1" s="1"/>
  <c r="AK751" i="1"/>
  <c r="AP751" i="1" s="1"/>
  <c r="AJ751" i="1"/>
  <c r="AI751" i="1"/>
  <c r="AH751" i="1"/>
  <c r="AG751" i="1"/>
  <c r="AF751" i="1"/>
  <c r="AE751" i="1"/>
  <c r="Y751" i="1"/>
  <c r="U751" i="1"/>
  <c r="T751" i="1"/>
  <c r="AO750" i="1"/>
  <c r="AM750" i="1"/>
  <c r="AN750" i="1" s="1"/>
  <c r="AK750" i="1"/>
  <c r="AP750" i="1" s="1"/>
  <c r="AJ750" i="1"/>
  <c r="AI750" i="1"/>
  <c r="AH750" i="1"/>
  <c r="AG750" i="1"/>
  <c r="AF750" i="1"/>
  <c r="AE750" i="1"/>
  <c r="Y750" i="1"/>
  <c r="U750" i="1"/>
  <c r="T750" i="1"/>
  <c r="AO749" i="1"/>
  <c r="AM749" i="1"/>
  <c r="AN749" i="1" s="1"/>
  <c r="AK749" i="1"/>
  <c r="AP749" i="1" s="1"/>
  <c r="AJ749" i="1"/>
  <c r="AI749" i="1"/>
  <c r="AH749" i="1"/>
  <c r="AG749" i="1"/>
  <c r="AF749" i="1"/>
  <c r="AE749" i="1"/>
  <c r="Y749" i="1"/>
  <c r="U749" i="1"/>
  <c r="T749" i="1"/>
  <c r="AO748" i="1"/>
  <c r="AM748" i="1"/>
  <c r="AN748" i="1" s="1"/>
  <c r="AK748" i="1"/>
  <c r="AP748" i="1" s="1"/>
  <c r="AJ748" i="1"/>
  <c r="AI748" i="1"/>
  <c r="AH748" i="1"/>
  <c r="AG748" i="1"/>
  <c r="AF748" i="1"/>
  <c r="AE748" i="1"/>
  <c r="Y748" i="1"/>
  <c r="U748" i="1"/>
  <c r="T748" i="1"/>
  <c r="AO747" i="1"/>
  <c r="AM747" i="1"/>
  <c r="AN747" i="1" s="1"/>
  <c r="AK747" i="1"/>
  <c r="AP747" i="1" s="1"/>
  <c r="AJ747" i="1"/>
  <c r="AI747" i="1"/>
  <c r="AH747" i="1"/>
  <c r="AG747" i="1"/>
  <c r="AF747" i="1"/>
  <c r="AE747" i="1"/>
  <c r="Y747" i="1"/>
  <c r="U747" i="1"/>
  <c r="T747" i="1"/>
  <c r="AO746" i="1"/>
  <c r="AM746" i="1"/>
  <c r="AN746" i="1" s="1"/>
  <c r="AK746" i="1"/>
  <c r="AP746" i="1" s="1"/>
  <c r="AJ746" i="1"/>
  <c r="AI746" i="1"/>
  <c r="AH746" i="1"/>
  <c r="AG746" i="1"/>
  <c r="AF746" i="1"/>
  <c r="AE746" i="1"/>
  <c r="Y746" i="1"/>
  <c r="U746" i="1"/>
  <c r="T746" i="1"/>
  <c r="AO745" i="1"/>
  <c r="AM745" i="1"/>
  <c r="AN745" i="1" s="1"/>
  <c r="AK745" i="1"/>
  <c r="AP745" i="1" s="1"/>
  <c r="AJ745" i="1"/>
  <c r="AI745" i="1"/>
  <c r="AH745" i="1"/>
  <c r="AG745" i="1"/>
  <c r="AF745" i="1"/>
  <c r="AE745" i="1"/>
  <c r="Y745" i="1"/>
  <c r="U745" i="1"/>
  <c r="T745" i="1"/>
  <c r="AO744" i="1"/>
  <c r="AM744" i="1"/>
  <c r="AN744" i="1" s="1"/>
  <c r="AK744" i="1"/>
  <c r="AP744" i="1" s="1"/>
  <c r="AJ744" i="1"/>
  <c r="AI744" i="1"/>
  <c r="AH744" i="1"/>
  <c r="AG744" i="1"/>
  <c r="AF744" i="1"/>
  <c r="AE744" i="1"/>
  <c r="Y744" i="1"/>
  <c r="U744" i="1"/>
  <c r="T744" i="1"/>
  <c r="AO743" i="1"/>
  <c r="AM743" i="1"/>
  <c r="AN743" i="1" s="1"/>
  <c r="AK743" i="1"/>
  <c r="AP743" i="1" s="1"/>
  <c r="AJ743" i="1"/>
  <c r="AI743" i="1"/>
  <c r="AH743" i="1"/>
  <c r="AG743" i="1"/>
  <c r="AF743" i="1"/>
  <c r="AE743" i="1"/>
  <c r="Y743" i="1"/>
  <c r="U743" i="1"/>
  <c r="T743" i="1"/>
  <c r="AO742" i="1"/>
  <c r="AM742" i="1"/>
  <c r="AN742" i="1" s="1"/>
  <c r="AK742" i="1"/>
  <c r="AP742" i="1" s="1"/>
  <c r="AJ742" i="1"/>
  <c r="AI742" i="1"/>
  <c r="AH742" i="1"/>
  <c r="AG742" i="1"/>
  <c r="AF742" i="1"/>
  <c r="AE742" i="1"/>
  <c r="Y742" i="1"/>
  <c r="U742" i="1"/>
  <c r="T742" i="1"/>
  <c r="AO741" i="1"/>
  <c r="AM741" i="1"/>
  <c r="AN741" i="1" s="1"/>
  <c r="AK741" i="1"/>
  <c r="AP741" i="1" s="1"/>
  <c r="AJ741" i="1"/>
  <c r="AI741" i="1"/>
  <c r="AH741" i="1"/>
  <c r="AG741" i="1"/>
  <c r="AF741" i="1"/>
  <c r="AE741" i="1"/>
  <c r="Y741" i="1"/>
  <c r="U741" i="1"/>
  <c r="T741" i="1"/>
  <c r="AO740" i="1"/>
  <c r="AM740" i="1"/>
  <c r="AN740" i="1" s="1"/>
  <c r="AK740" i="1"/>
  <c r="AP740" i="1" s="1"/>
  <c r="AJ740" i="1"/>
  <c r="AI740" i="1"/>
  <c r="AH740" i="1"/>
  <c r="AG740" i="1"/>
  <c r="AF740" i="1"/>
  <c r="AE740" i="1"/>
  <c r="Y740" i="1"/>
  <c r="U740" i="1"/>
  <c r="T740" i="1"/>
  <c r="AO739" i="1"/>
  <c r="AM739" i="1"/>
  <c r="AN739" i="1" s="1"/>
  <c r="AK739" i="1"/>
  <c r="AP739" i="1" s="1"/>
  <c r="AJ739" i="1"/>
  <c r="AI739" i="1"/>
  <c r="AH739" i="1"/>
  <c r="AG739" i="1"/>
  <c r="AF739" i="1"/>
  <c r="AE739" i="1"/>
  <c r="Y739" i="1"/>
  <c r="U739" i="1"/>
  <c r="T739" i="1"/>
  <c r="AO738" i="1"/>
  <c r="AM738" i="1"/>
  <c r="AN738" i="1" s="1"/>
  <c r="AK738" i="1"/>
  <c r="AP738" i="1" s="1"/>
  <c r="AJ738" i="1"/>
  <c r="AI738" i="1"/>
  <c r="AH738" i="1"/>
  <c r="AG738" i="1"/>
  <c r="AF738" i="1"/>
  <c r="AE738" i="1"/>
  <c r="Y738" i="1"/>
  <c r="U738" i="1"/>
  <c r="T738" i="1"/>
  <c r="AO737" i="1"/>
  <c r="AM737" i="1"/>
  <c r="AN737" i="1" s="1"/>
  <c r="AK737" i="1"/>
  <c r="AP737" i="1" s="1"/>
  <c r="AJ737" i="1"/>
  <c r="AI737" i="1"/>
  <c r="AH737" i="1"/>
  <c r="AG737" i="1"/>
  <c r="AF737" i="1"/>
  <c r="AE737" i="1"/>
  <c r="Y737" i="1"/>
  <c r="U737" i="1"/>
  <c r="T737" i="1"/>
  <c r="AO736" i="1"/>
  <c r="AM736" i="1"/>
  <c r="AN736" i="1" s="1"/>
  <c r="AK736" i="1"/>
  <c r="AP736" i="1" s="1"/>
  <c r="AJ736" i="1"/>
  <c r="AI736" i="1"/>
  <c r="AH736" i="1"/>
  <c r="AG736" i="1"/>
  <c r="AF736" i="1"/>
  <c r="AE736" i="1"/>
  <c r="Y736" i="1"/>
  <c r="U736" i="1"/>
  <c r="T736" i="1"/>
  <c r="AO735" i="1"/>
  <c r="AM735" i="1"/>
  <c r="AN735" i="1" s="1"/>
  <c r="AK735" i="1"/>
  <c r="AP735" i="1" s="1"/>
  <c r="AJ735" i="1"/>
  <c r="AI735" i="1"/>
  <c r="AH735" i="1"/>
  <c r="AG735" i="1"/>
  <c r="AF735" i="1"/>
  <c r="AE735" i="1"/>
  <c r="Y735" i="1"/>
  <c r="U735" i="1"/>
  <c r="T735" i="1"/>
  <c r="AO734" i="1"/>
  <c r="AM734" i="1"/>
  <c r="AN734" i="1" s="1"/>
  <c r="AK734" i="1"/>
  <c r="AP734" i="1" s="1"/>
  <c r="AJ734" i="1"/>
  <c r="AI734" i="1"/>
  <c r="AH734" i="1"/>
  <c r="AG734" i="1"/>
  <c r="AF734" i="1"/>
  <c r="AE734" i="1"/>
  <c r="Y734" i="1"/>
  <c r="U734" i="1"/>
  <c r="T734" i="1"/>
  <c r="AO733" i="1"/>
  <c r="AM733" i="1"/>
  <c r="AN733" i="1" s="1"/>
  <c r="AK733" i="1"/>
  <c r="AP733" i="1" s="1"/>
  <c r="AJ733" i="1"/>
  <c r="AI733" i="1"/>
  <c r="AH733" i="1"/>
  <c r="AG733" i="1"/>
  <c r="AF733" i="1"/>
  <c r="AE733" i="1"/>
  <c r="Y733" i="1"/>
  <c r="U733" i="1"/>
  <c r="T733" i="1"/>
  <c r="AO732" i="1"/>
  <c r="AM732" i="1"/>
  <c r="AN732" i="1" s="1"/>
  <c r="AK732" i="1"/>
  <c r="AP732" i="1" s="1"/>
  <c r="AJ732" i="1"/>
  <c r="AI732" i="1"/>
  <c r="AH732" i="1"/>
  <c r="AG732" i="1"/>
  <c r="AF732" i="1"/>
  <c r="AE732" i="1"/>
  <c r="Y732" i="1"/>
  <c r="U732" i="1"/>
  <c r="T732" i="1"/>
  <c r="AO731" i="1"/>
  <c r="AM731" i="1"/>
  <c r="AN731" i="1" s="1"/>
  <c r="AK731" i="1"/>
  <c r="AP731" i="1" s="1"/>
  <c r="AJ731" i="1"/>
  <c r="AI731" i="1"/>
  <c r="AH731" i="1"/>
  <c r="AG731" i="1"/>
  <c r="AF731" i="1"/>
  <c r="AE731" i="1"/>
  <c r="Y731" i="1"/>
  <c r="U731" i="1"/>
  <c r="T731" i="1"/>
  <c r="AO730" i="1"/>
  <c r="AM730" i="1"/>
  <c r="AN730" i="1" s="1"/>
  <c r="AK730" i="1"/>
  <c r="AP730" i="1" s="1"/>
  <c r="AJ730" i="1"/>
  <c r="AI730" i="1"/>
  <c r="AH730" i="1"/>
  <c r="AG730" i="1"/>
  <c r="AF730" i="1"/>
  <c r="AE730" i="1"/>
  <c r="Y730" i="1"/>
  <c r="U730" i="1"/>
  <c r="T730" i="1"/>
  <c r="AO729" i="1"/>
  <c r="AM729" i="1"/>
  <c r="AN729" i="1" s="1"/>
  <c r="AK729" i="1"/>
  <c r="AP729" i="1" s="1"/>
  <c r="AJ729" i="1"/>
  <c r="AI729" i="1"/>
  <c r="AH729" i="1"/>
  <c r="AG729" i="1"/>
  <c r="AF729" i="1"/>
  <c r="AE729" i="1"/>
  <c r="Y729" i="1"/>
  <c r="U729" i="1"/>
  <c r="T729" i="1"/>
  <c r="AO728" i="1"/>
  <c r="AM728" i="1"/>
  <c r="AN728" i="1" s="1"/>
  <c r="AK728" i="1"/>
  <c r="AP728" i="1" s="1"/>
  <c r="AJ728" i="1"/>
  <c r="AI728" i="1"/>
  <c r="AH728" i="1"/>
  <c r="AG728" i="1"/>
  <c r="AF728" i="1"/>
  <c r="AE728" i="1"/>
  <c r="Y728" i="1"/>
  <c r="U728" i="1"/>
  <c r="T728" i="1"/>
  <c r="AO727" i="1"/>
  <c r="AM727" i="1"/>
  <c r="AN727" i="1" s="1"/>
  <c r="AK727" i="1"/>
  <c r="AP727" i="1" s="1"/>
  <c r="AJ727" i="1"/>
  <c r="AI727" i="1"/>
  <c r="AH727" i="1"/>
  <c r="AG727" i="1"/>
  <c r="AF727" i="1"/>
  <c r="AE727" i="1"/>
  <c r="Y727" i="1"/>
  <c r="U727" i="1"/>
  <c r="T727" i="1"/>
  <c r="AO726" i="1"/>
  <c r="AM726" i="1"/>
  <c r="AN726" i="1" s="1"/>
  <c r="AK726" i="1"/>
  <c r="AP726" i="1" s="1"/>
  <c r="AJ726" i="1"/>
  <c r="AI726" i="1"/>
  <c r="AH726" i="1"/>
  <c r="AG726" i="1"/>
  <c r="AF726" i="1"/>
  <c r="AE726" i="1"/>
  <c r="Y726" i="1"/>
  <c r="U726" i="1"/>
  <c r="T726" i="1"/>
  <c r="AO725" i="1"/>
  <c r="AM725" i="1"/>
  <c r="AN725" i="1" s="1"/>
  <c r="AK725" i="1"/>
  <c r="AP725" i="1" s="1"/>
  <c r="AJ725" i="1"/>
  <c r="AI725" i="1"/>
  <c r="AH725" i="1"/>
  <c r="AG725" i="1"/>
  <c r="AF725" i="1"/>
  <c r="AE725" i="1"/>
  <c r="Y725" i="1"/>
  <c r="U725" i="1"/>
  <c r="T725" i="1"/>
  <c r="AO724" i="1"/>
  <c r="AM724" i="1"/>
  <c r="AN724" i="1" s="1"/>
  <c r="AK724" i="1"/>
  <c r="AP724" i="1" s="1"/>
  <c r="AJ724" i="1"/>
  <c r="AI724" i="1"/>
  <c r="AH724" i="1"/>
  <c r="AG724" i="1"/>
  <c r="AF724" i="1"/>
  <c r="AE724" i="1"/>
  <c r="Y724" i="1"/>
  <c r="U724" i="1"/>
  <c r="T724" i="1"/>
  <c r="AO723" i="1"/>
  <c r="AM723" i="1"/>
  <c r="AN723" i="1" s="1"/>
  <c r="AK723" i="1"/>
  <c r="AP723" i="1" s="1"/>
  <c r="AJ723" i="1"/>
  <c r="AI723" i="1"/>
  <c r="AH723" i="1"/>
  <c r="AG723" i="1"/>
  <c r="AF723" i="1"/>
  <c r="AE723" i="1"/>
  <c r="Y723" i="1"/>
  <c r="U723" i="1"/>
  <c r="T723" i="1"/>
  <c r="AO722" i="1"/>
  <c r="AM722" i="1"/>
  <c r="AN722" i="1" s="1"/>
  <c r="AK722" i="1"/>
  <c r="AP722" i="1" s="1"/>
  <c r="AJ722" i="1"/>
  <c r="AI722" i="1"/>
  <c r="AH722" i="1"/>
  <c r="AG722" i="1"/>
  <c r="AF722" i="1"/>
  <c r="AE722" i="1"/>
  <c r="Y722" i="1"/>
  <c r="U722" i="1"/>
  <c r="T722" i="1"/>
  <c r="AO721" i="1"/>
  <c r="AM721" i="1"/>
  <c r="AN721" i="1" s="1"/>
  <c r="AK721" i="1"/>
  <c r="AP721" i="1" s="1"/>
  <c r="AJ721" i="1"/>
  <c r="AI721" i="1"/>
  <c r="AH721" i="1"/>
  <c r="AG721" i="1"/>
  <c r="AF721" i="1"/>
  <c r="AE721" i="1"/>
  <c r="Y721" i="1"/>
  <c r="U721" i="1"/>
  <c r="T721" i="1"/>
  <c r="AO720" i="1"/>
  <c r="AM720" i="1"/>
  <c r="AN720" i="1" s="1"/>
  <c r="AK720" i="1"/>
  <c r="AP720" i="1" s="1"/>
  <c r="AJ720" i="1"/>
  <c r="AI720" i="1"/>
  <c r="AH720" i="1"/>
  <c r="AG720" i="1"/>
  <c r="AF720" i="1"/>
  <c r="AE720" i="1"/>
  <c r="Y720" i="1"/>
  <c r="U720" i="1"/>
  <c r="T720" i="1"/>
  <c r="AO719" i="1"/>
  <c r="AM719" i="1"/>
  <c r="AN719" i="1" s="1"/>
  <c r="AK719" i="1"/>
  <c r="AP719" i="1" s="1"/>
  <c r="AJ719" i="1"/>
  <c r="AI719" i="1"/>
  <c r="AH719" i="1"/>
  <c r="AG719" i="1"/>
  <c r="AF719" i="1"/>
  <c r="AE719" i="1"/>
  <c r="Y719" i="1"/>
  <c r="U719" i="1"/>
  <c r="T719" i="1"/>
  <c r="AO718" i="1"/>
  <c r="AM718" i="1"/>
  <c r="AN718" i="1" s="1"/>
  <c r="AK718" i="1"/>
  <c r="AP718" i="1" s="1"/>
  <c r="AJ718" i="1"/>
  <c r="AI718" i="1"/>
  <c r="AH718" i="1"/>
  <c r="AG718" i="1"/>
  <c r="AF718" i="1"/>
  <c r="AE718" i="1"/>
  <c r="Y718" i="1"/>
  <c r="U718" i="1"/>
  <c r="T718" i="1"/>
  <c r="AO717" i="1"/>
  <c r="AM717" i="1"/>
  <c r="AN717" i="1" s="1"/>
  <c r="AK717" i="1"/>
  <c r="AP717" i="1" s="1"/>
  <c r="AJ717" i="1"/>
  <c r="AI717" i="1"/>
  <c r="AH717" i="1"/>
  <c r="AG717" i="1"/>
  <c r="AF717" i="1"/>
  <c r="AE717" i="1"/>
  <c r="Y717" i="1"/>
  <c r="U717" i="1"/>
  <c r="T717" i="1"/>
  <c r="AO716" i="1"/>
  <c r="AM716" i="1"/>
  <c r="AN716" i="1" s="1"/>
  <c r="AK716" i="1"/>
  <c r="AP716" i="1" s="1"/>
  <c r="AJ716" i="1"/>
  <c r="AI716" i="1"/>
  <c r="AH716" i="1"/>
  <c r="AG716" i="1"/>
  <c r="AF716" i="1"/>
  <c r="AE716" i="1"/>
  <c r="Y716" i="1"/>
  <c r="U716" i="1"/>
  <c r="T716" i="1"/>
  <c r="AO715" i="1"/>
  <c r="AM715" i="1"/>
  <c r="AN715" i="1" s="1"/>
  <c r="AK715" i="1"/>
  <c r="AP715" i="1" s="1"/>
  <c r="AJ715" i="1"/>
  <c r="AI715" i="1"/>
  <c r="AH715" i="1"/>
  <c r="AG715" i="1"/>
  <c r="AF715" i="1"/>
  <c r="AE715" i="1"/>
  <c r="Y715" i="1"/>
  <c r="U715" i="1"/>
  <c r="T715" i="1"/>
  <c r="AO714" i="1"/>
  <c r="AM714" i="1"/>
  <c r="AN714" i="1" s="1"/>
  <c r="AK714" i="1"/>
  <c r="AP714" i="1" s="1"/>
  <c r="AJ714" i="1"/>
  <c r="AI714" i="1"/>
  <c r="AH714" i="1"/>
  <c r="AG714" i="1"/>
  <c r="AF714" i="1"/>
  <c r="AE714" i="1"/>
  <c r="Y714" i="1"/>
  <c r="U714" i="1"/>
  <c r="T714" i="1"/>
  <c r="AO713" i="1"/>
  <c r="AM713" i="1"/>
  <c r="AN713" i="1" s="1"/>
  <c r="AK713" i="1"/>
  <c r="AP713" i="1" s="1"/>
  <c r="AJ713" i="1"/>
  <c r="AI713" i="1"/>
  <c r="AH713" i="1"/>
  <c r="AG713" i="1"/>
  <c r="AF713" i="1"/>
  <c r="AE713" i="1"/>
  <c r="Y713" i="1"/>
  <c r="U713" i="1"/>
  <c r="T713" i="1"/>
  <c r="AO712" i="1"/>
  <c r="AM712" i="1"/>
  <c r="AN712" i="1" s="1"/>
  <c r="AK712" i="1"/>
  <c r="AP712" i="1" s="1"/>
  <c r="AJ712" i="1"/>
  <c r="AI712" i="1"/>
  <c r="AH712" i="1"/>
  <c r="AG712" i="1"/>
  <c r="AF712" i="1"/>
  <c r="AE712" i="1"/>
  <c r="Y712" i="1"/>
  <c r="U712" i="1"/>
  <c r="T712" i="1"/>
  <c r="AO711" i="1"/>
  <c r="AM711" i="1"/>
  <c r="AN711" i="1" s="1"/>
  <c r="AK711" i="1"/>
  <c r="AP711" i="1" s="1"/>
  <c r="AJ711" i="1"/>
  <c r="AI711" i="1"/>
  <c r="AH711" i="1"/>
  <c r="AG711" i="1"/>
  <c r="AF711" i="1"/>
  <c r="AE711" i="1"/>
  <c r="Y711" i="1"/>
  <c r="U711" i="1"/>
  <c r="T711" i="1"/>
  <c r="AO710" i="1"/>
  <c r="AM710" i="1"/>
  <c r="AN710" i="1" s="1"/>
  <c r="AK710" i="1"/>
  <c r="AP710" i="1" s="1"/>
  <c r="AJ710" i="1"/>
  <c r="AI710" i="1"/>
  <c r="AH710" i="1"/>
  <c r="AG710" i="1"/>
  <c r="AF710" i="1"/>
  <c r="AE710" i="1"/>
  <c r="Y710" i="1"/>
  <c r="U710" i="1"/>
  <c r="T710" i="1"/>
  <c r="AO709" i="1"/>
  <c r="AM709" i="1"/>
  <c r="AN709" i="1" s="1"/>
  <c r="AK709" i="1"/>
  <c r="AP709" i="1" s="1"/>
  <c r="AJ709" i="1"/>
  <c r="AI709" i="1"/>
  <c r="AH709" i="1"/>
  <c r="AG709" i="1"/>
  <c r="AF709" i="1"/>
  <c r="AE709" i="1"/>
  <c r="Y709" i="1"/>
  <c r="U709" i="1"/>
  <c r="T709" i="1"/>
  <c r="AO708" i="1"/>
  <c r="AM708" i="1"/>
  <c r="AN708" i="1" s="1"/>
  <c r="AK708" i="1"/>
  <c r="AP708" i="1" s="1"/>
  <c r="AJ708" i="1"/>
  <c r="AI708" i="1"/>
  <c r="AH708" i="1"/>
  <c r="AG708" i="1"/>
  <c r="AF708" i="1"/>
  <c r="AE708" i="1"/>
  <c r="Y708" i="1"/>
  <c r="U708" i="1"/>
  <c r="T708" i="1"/>
  <c r="AO707" i="1"/>
  <c r="AM707" i="1"/>
  <c r="AN707" i="1" s="1"/>
  <c r="AK707" i="1"/>
  <c r="AP707" i="1" s="1"/>
  <c r="AJ707" i="1"/>
  <c r="AI707" i="1"/>
  <c r="AH707" i="1"/>
  <c r="AG707" i="1"/>
  <c r="AF707" i="1"/>
  <c r="AE707" i="1"/>
  <c r="Y707" i="1"/>
  <c r="U707" i="1"/>
  <c r="T707" i="1"/>
  <c r="AO706" i="1"/>
  <c r="AM706" i="1"/>
  <c r="AN706" i="1" s="1"/>
  <c r="AK706" i="1"/>
  <c r="AP706" i="1" s="1"/>
  <c r="AJ706" i="1"/>
  <c r="AI706" i="1"/>
  <c r="AH706" i="1"/>
  <c r="AG706" i="1"/>
  <c r="AF706" i="1"/>
  <c r="AE706" i="1"/>
  <c r="Y706" i="1"/>
  <c r="U706" i="1"/>
  <c r="T706" i="1"/>
  <c r="AO705" i="1"/>
  <c r="AM705" i="1"/>
  <c r="AN705" i="1" s="1"/>
  <c r="AK705" i="1"/>
  <c r="AP705" i="1" s="1"/>
  <c r="AJ705" i="1"/>
  <c r="AI705" i="1"/>
  <c r="AH705" i="1"/>
  <c r="AG705" i="1"/>
  <c r="AF705" i="1"/>
  <c r="AE705" i="1"/>
  <c r="Y705" i="1"/>
  <c r="U705" i="1"/>
  <c r="T705" i="1"/>
  <c r="AO704" i="1"/>
  <c r="AM704" i="1"/>
  <c r="AN704" i="1" s="1"/>
  <c r="AK704" i="1"/>
  <c r="AP704" i="1" s="1"/>
  <c r="AJ704" i="1"/>
  <c r="AI704" i="1"/>
  <c r="AH704" i="1"/>
  <c r="AG704" i="1"/>
  <c r="AF704" i="1"/>
  <c r="AE704" i="1"/>
  <c r="Y704" i="1"/>
  <c r="U704" i="1"/>
  <c r="T704" i="1"/>
  <c r="AO703" i="1"/>
  <c r="AM703" i="1"/>
  <c r="AN703" i="1" s="1"/>
  <c r="AK703" i="1"/>
  <c r="AP703" i="1" s="1"/>
  <c r="AJ703" i="1"/>
  <c r="AI703" i="1"/>
  <c r="AH703" i="1"/>
  <c r="AG703" i="1"/>
  <c r="AF703" i="1"/>
  <c r="AE703" i="1"/>
  <c r="Y703" i="1"/>
  <c r="U703" i="1"/>
  <c r="T703" i="1"/>
  <c r="AO702" i="1"/>
  <c r="AM702" i="1"/>
  <c r="AN702" i="1" s="1"/>
  <c r="AK702" i="1"/>
  <c r="AP702" i="1" s="1"/>
  <c r="AJ702" i="1"/>
  <c r="AI702" i="1"/>
  <c r="AH702" i="1"/>
  <c r="AG702" i="1"/>
  <c r="AF702" i="1"/>
  <c r="AE702" i="1"/>
  <c r="Y702" i="1"/>
  <c r="U702" i="1"/>
  <c r="T702" i="1"/>
  <c r="AO701" i="1"/>
  <c r="AM701" i="1"/>
  <c r="AN701" i="1" s="1"/>
  <c r="AK701" i="1"/>
  <c r="AP701" i="1" s="1"/>
  <c r="AJ701" i="1"/>
  <c r="AI701" i="1"/>
  <c r="AH701" i="1"/>
  <c r="AG701" i="1"/>
  <c r="AF701" i="1"/>
  <c r="AE701" i="1"/>
  <c r="Y701" i="1"/>
  <c r="U701" i="1"/>
  <c r="T701" i="1"/>
  <c r="AO700" i="1"/>
  <c r="AM700" i="1"/>
  <c r="AN700" i="1" s="1"/>
  <c r="AK700" i="1"/>
  <c r="AP700" i="1" s="1"/>
  <c r="AJ700" i="1"/>
  <c r="AI700" i="1"/>
  <c r="AH700" i="1"/>
  <c r="AG700" i="1"/>
  <c r="AF700" i="1"/>
  <c r="AE700" i="1"/>
  <c r="Y700" i="1"/>
  <c r="U700" i="1"/>
  <c r="T700" i="1"/>
  <c r="AO699" i="1"/>
  <c r="AM699" i="1"/>
  <c r="AN699" i="1" s="1"/>
  <c r="AK699" i="1"/>
  <c r="AP699" i="1" s="1"/>
  <c r="AJ699" i="1"/>
  <c r="AI699" i="1"/>
  <c r="AH699" i="1"/>
  <c r="AG699" i="1"/>
  <c r="AF699" i="1"/>
  <c r="AE699" i="1"/>
  <c r="Y699" i="1"/>
  <c r="U699" i="1"/>
  <c r="T699" i="1"/>
  <c r="AO698" i="1"/>
  <c r="AM698" i="1"/>
  <c r="AN698" i="1" s="1"/>
  <c r="AK698" i="1"/>
  <c r="AP698" i="1" s="1"/>
  <c r="AJ698" i="1"/>
  <c r="AI698" i="1"/>
  <c r="AH698" i="1"/>
  <c r="AG698" i="1"/>
  <c r="AF698" i="1"/>
  <c r="AE698" i="1"/>
  <c r="Y698" i="1"/>
  <c r="U698" i="1"/>
  <c r="T698" i="1"/>
  <c r="AO697" i="1"/>
  <c r="AM697" i="1"/>
  <c r="AN697" i="1" s="1"/>
  <c r="AK697" i="1"/>
  <c r="AP697" i="1" s="1"/>
  <c r="AJ697" i="1"/>
  <c r="AI697" i="1"/>
  <c r="AH697" i="1"/>
  <c r="AG697" i="1"/>
  <c r="AF697" i="1"/>
  <c r="AE697" i="1"/>
  <c r="Y697" i="1"/>
  <c r="U697" i="1"/>
  <c r="T697" i="1"/>
  <c r="AO696" i="1"/>
  <c r="AM696" i="1"/>
  <c r="AN696" i="1" s="1"/>
  <c r="AK696" i="1"/>
  <c r="AP696" i="1" s="1"/>
  <c r="AJ696" i="1"/>
  <c r="AI696" i="1"/>
  <c r="AH696" i="1"/>
  <c r="AG696" i="1"/>
  <c r="AF696" i="1"/>
  <c r="AE696" i="1"/>
  <c r="Y696" i="1"/>
  <c r="U696" i="1"/>
  <c r="T696" i="1"/>
  <c r="AO695" i="1"/>
  <c r="AM695" i="1"/>
  <c r="AN695" i="1" s="1"/>
  <c r="AK695" i="1"/>
  <c r="AP695" i="1" s="1"/>
  <c r="AJ695" i="1"/>
  <c r="AI695" i="1"/>
  <c r="AH695" i="1"/>
  <c r="AG695" i="1"/>
  <c r="AF695" i="1"/>
  <c r="AE695" i="1"/>
  <c r="Y695" i="1"/>
  <c r="U695" i="1"/>
  <c r="T695" i="1"/>
  <c r="AO694" i="1"/>
  <c r="AM694" i="1"/>
  <c r="AN694" i="1" s="1"/>
  <c r="AK694" i="1"/>
  <c r="AP694" i="1" s="1"/>
  <c r="AJ694" i="1"/>
  <c r="AI694" i="1"/>
  <c r="AH694" i="1"/>
  <c r="AG694" i="1"/>
  <c r="AF694" i="1"/>
  <c r="AE694" i="1"/>
  <c r="Y694" i="1"/>
  <c r="U694" i="1"/>
  <c r="T694" i="1"/>
  <c r="AO693" i="1"/>
  <c r="AM693" i="1"/>
  <c r="AN693" i="1" s="1"/>
  <c r="AK693" i="1"/>
  <c r="AP693" i="1" s="1"/>
  <c r="AJ693" i="1"/>
  <c r="AI693" i="1"/>
  <c r="AH693" i="1"/>
  <c r="AG693" i="1"/>
  <c r="AF693" i="1"/>
  <c r="AE693" i="1"/>
  <c r="Y693" i="1"/>
  <c r="U693" i="1"/>
  <c r="T693" i="1"/>
  <c r="AO692" i="1"/>
  <c r="AM692" i="1"/>
  <c r="AN692" i="1" s="1"/>
  <c r="AK692" i="1"/>
  <c r="AP692" i="1" s="1"/>
  <c r="AJ692" i="1"/>
  <c r="AI692" i="1"/>
  <c r="AH692" i="1"/>
  <c r="AG692" i="1"/>
  <c r="AF692" i="1"/>
  <c r="AE692" i="1"/>
  <c r="Y692" i="1"/>
  <c r="U692" i="1"/>
  <c r="T692" i="1"/>
  <c r="AO691" i="1"/>
  <c r="AM691" i="1"/>
  <c r="AN691" i="1" s="1"/>
  <c r="AK691" i="1"/>
  <c r="AP691" i="1" s="1"/>
  <c r="AJ691" i="1"/>
  <c r="AI691" i="1"/>
  <c r="AH691" i="1"/>
  <c r="AG691" i="1"/>
  <c r="AF691" i="1"/>
  <c r="AE691" i="1"/>
  <c r="Y691" i="1"/>
  <c r="U691" i="1"/>
  <c r="T691" i="1"/>
  <c r="AO690" i="1"/>
  <c r="AM690" i="1"/>
  <c r="AN690" i="1" s="1"/>
  <c r="AK690" i="1"/>
  <c r="AP690" i="1" s="1"/>
  <c r="AJ690" i="1"/>
  <c r="AI690" i="1"/>
  <c r="AH690" i="1"/>
  <c r="AG690" i="1"/>
  <c r="AF690" i="1"/>
  <c r="AE690" i="1"/>
  <c r="Y690" i="1"/>
  <c r="U690" i="1"/>
  <c r="T690" i="1"/>
  <c r="AO689" i="1"/>
  <c r="AM689" i="1"/>
  <c r="AN689" i="1" s="1"/>
  <c r="AK689" i="1"/>
  <c r="AP689" i="1" s="1"/>
  <c r="AJ689" i="1"/>
  <c r="AI689" i="1"/>
  <c r="AH689" i="1"/>
  <c r="AG689" i="1"/>
  <c r="AF689" i="1"/>
  <c r="AE689" i="1"/>
  <c r="Y689" i="1"/>
  <c r="U689" i="1"/>
  <c r="T689" i="1"/>
  <c r="AO688" i="1"/>
  <c r="AM688" i="1"/>
  <c r="AN688" i="1" s="1"/>
  <c r="AK688" i="1"/>
  <c r="AP688" i="1" s="1"/>
  <c r="AJ688" i="1"/>
  <c r="AI688" i="1"/>
  <c r="AH688" i="1"/>
  <c r="AG688" i="1"/>
  <c r="AF688" i="1"/>
  <c r="AE688" i="1"/>
  <c r="Y688" i="1"/>
  <c r="U688" i="1"/>
  <c r="T688" i="1"/>
  <c r="AO687" i="1"/>
  <c r="AM687" i="1"/>
  <c r="AN687" i="1" s="1"/>
  <c r="AK687" i="1"/>
  <c r="AP687" i="1" s="1"/>
  <c r="AJ687" i="1"/>
  <c r="AI687" i="1"/>
  <c r="AH687" i="1"/>
  <c r="AG687" i="1"/>
  <c r="AF687" i="1"/>
  <c r="AE687" i="1"/>
  <c r="Y687" i="1"/>
  <c r="U687" i="1"/>
  <c r="T687" i="1"/>
  <c r="AO686" i="1"/>
  <c r="AM686" i="1"/>
  <c r="AN686" i="1" s="1"/>
  <c r="AK686" i="1"/>
  <c r="AP686" i="1" s="1"/>
  <c r="AJ686" i="1"/>
  <c r="AI686" i="1"/>
  <c r="AH686" i="1"/>
  <c r="AG686" i="1"/>
  <c r="AF686" i="1"/>
  <c r="AE686" i="1"/>
  <c r="Y686" i="1"/>
  <c r="U686" i="1"/>
  <c r="T686" i="1"/>
  <c r="AO685" i="1"/>
  <c r="AM685" i="1"/>
  <c r="AN685" i="1" s="1"/>
  <c r="AK685" i="1"/>
  <c r="AP685" i="1" s="1"/>
  <c r="AJ685" i="1"/>
  <c r="AI685" i="1"/>
  <c r="AH685" i="1"/>
  <c r="AG685" i="1"/>
  <c r="AF685" i="1"/>
  <c r="AE685" i="1"/>
  <c r="Y685" i="1"/>
  <c r="U685" i="1"/>
  <c r="T685" i="1"/>
  <c r="AO684" i="1"/>
  <c r="AM684" i="1"/>
  <c r="AN684" i="1" s="1"/>
  <c r="AK684" i="1"/>
  <c r="AP684" i="1" s="1"/>
  <c r="AJ684" i="1"/>
  <c r="AI684" i="1"/>
  <c r="AH684" i="1"/>
  <c r="AG684" i="1"/>
  <c r="AF684" i="1"/>
  <c r="AE684" i="1"/>
  <c r="Y684" i="1"/>
  <c r="U684" i="1"/>
  <c r="T684" i="1"/>
  <c r="AO683" i="1"/>
  <c r="AM683" i="1"/>
  <c r="AN683" i="1" s="1"/>
  <c r="AK683" i="1"/>
  <c r="AP683" i="1" s="1"/>
  <c r="AJ683" i="1"/>
  <c r="AI683" i="1"/>
  <c r="AH683" i="1"/>
  <c r="AG683" i="1"/>
  <c r="AF683" i="1"/>
  <c r="AE683" i="1"/>
  <c r="Y683" i="1"/>
  <c r="U683" i="1"/>
  <c r="T683" i="1"/>
  <c r="AO682" i="1"/>
  <c r="AM682" i="1"/>
  <c r="AN682" i="1" s="1"/>
  <c r="AK682" i="1"/>
  <c r="AP682" i="1" s="1"/>
  <c r="AJ682" i="1"/>
  <c r="AI682" i="1"/>
  <c r="AH682" i="1"/>
  <c r="AG682" i="1"/>
  <c r="AF682" i="1"/>
  <c r="AE682" i="1"/>
  <c r="Y682" i="1"/>
  <c r="U682" i="1"/>
  <c r="T682" i="1"/>
  <c r="AO681" i="1"/>
  <c r="AM681" i="1"/>
  <c r="AN681" i="1" s="1"/>
  <c r="AK681" i="1"/>
  <c r="AP681" i="1" s="1"/>
  <c r="AJ681" i="1"/>
  <c r="AI681" i="1"/>
  <c r="AH681" i="1"/>
  <c r="AG681" i="1"/>
  <c r="AF681" i="1"/>
  <c r="AE681" i="1"/>
  <c r="Y681" i="1"/>
  <c r="U681" i="1"/>
  <c r="T681" i="1"/>
  <c r="AO680" i="1"/>
  <c r="AM680" i="1"/>
  <c r="AN680" i="1" s="1"/>
  <c r="AK680" i="1"/>
  <c r="AP680" i="1" s="1"/>
  <c r="AJ680" i="1"/>
  <c r="AI680" i="1"/>
  <c r="AH680" i="1"/>
  <c r="AG680" i="1"/>
  <c r="AF680" i="1"/>
  <c r="AE680" i="1"/>
  <c r="Y680" i="1"/>
  <c r="U680" i="1"/>
  <c r="T680" i="1"/>
  <c r="AO679" i="1"/>
  <c r="AM679" i="1"/>
  <c r="AN679" i="1" s="1"/>
  <c r="AK679" i="1"/>
  <c r="AP679" i="1" s="1"/>
  <c r="AJ679" i="1"/>
  <c r="AI679" i="1"/>
  <c r="AH679" i="1"/>
  <c r="AG679" i="1"/>
  <c r="AF679" i="1"/>
  <c r="AE679" i="1"/>
  <c r="Y679" i="1"/>
  <c r="U679" i="1"/>
  <c r="T679" i="1"/>
  <c r="AO678" i="1"/>
  <c r="AM678" i="1"/>
  <c r="AN678" i="1" s="1"/>
  <c r="AK678" i="1"/>
  <c r="AP678" i="1" s="1"/>
  <c r="AJ678" i="1"/>
  <c r="AI678" i="1"/>
  <c r="AH678" i="1"/>
  <c r="AG678" i="1"/>
  <c r="AF678" i="1"/>
  <c r="AE678" i="1"/>
  <c r="Y678" i="1"/>
  <c r="U678" i="1"/>
  <c r="T678" i="1"/>
  <c r="AO677" i="1"/>
  <c r="AM677" i="1"/>
  <c r="AN677" i="1" s="1"/>
  <c r="AK677" i="1"/>
  <c r="AP677" i="1" s="1"/>
  <c r="AJ677" i="1"/>
  <c r="AI677" i="1"/>
  <c r="AH677" i="1"/>
  <c r="AG677" i="1"/>
  <c r="AF677" i="1"/>
  <c r="AE677" i="1"/>
  <c r="Y677" i="1"/>
  <c r="U677" i="1"/>
  <c r="T677" i="1"/>
  <c r="AO676" i="1"/>
  <c r="AM676" i="1"/>
  <c r="AN676" i="1" s="1"/>
  <c r="AK676" i="1"/>
  <c r="AP676" i="1" s="1"/>
  <c r="AJ676" i="1"/>
  <c r="AI676" i="1"/>
  <c r="AH676" i="1"/>
  <c r="AG676" i="1"/>
  <c r="AF676" i="1"/>
  <c r="AE676" i="1"/>
  <c r="Y676" i="1"/>
  <c r="U676" i="1"/>
  <c r="T676" i="1"/>
  <c r="AO675" i="1"/>
  <c r="AM675" i="1"/>
  <c r="AN675" i="1" s="1"/>
  <c r="AK675" i="1"/>
  <c r="AP675" i="1" s="1"/>
  <c r="AJ675" i="1"/>
  <c r="AI675" i="1"/>
  <c r="AH675" i="1"/>
  <c r="AG675" i="1"/>
  <c r="AF675" i="1"/>
  <c r="AE675" i="1"/>
  <c r="Y675" i="1"/>
  <c r="U675" i="1"/>
  <c r="T675" i="1"/>
  <c r="AO674" i="1"/>
  <c r="AM674" i="1"/>
  <c r="AN674" i="1" s="1"/>
  <c r="AK674" i="1"/>
  <c r="AP674" i="1" s="1"/>
  <c r="AJ674" i="1"/>
  <c r="AI674" i="1"/>
  <c r="AH674" i="1"/>
  <c r="AG674" i="1"/>
  <c r="AF674" i="1"/>
  <c r="AE674" i="1"/>
  <c r="Y674" i="1"/>
  <c r="U674" i="1"/>
  <c r="T674" i="1"/>
  <c r="AO673" i="1"/>
  <c r="AM673" i="1"/>
  <c r="AN673" i="1" s="1"/>
  <c r="AK673" i="1"/>
  <c r="AP673" i="1" s="1"/>
  <c r="AJ673" i="1"/>
  <c r="AI673" i="1"/>
  <c r="AH673" i="1"/>
  <c r="AG673" i="1"/>
  <c r="AF673" i="1"/>
  <c r="AE673" i="1"/>
  <c r="Y673" i="1"/>
  <c r="U673" i="1"/>
  <c r="T673" i="1"/>
  <c r="AO672" i="1"/>
  <c r="AM672" i="1"/>
  <c r="AN672" i="1" s="1"/>
  <c r="AK672" i="1"/>
  <c r="AP672" i="1" s="1"/>
  <c r="AJ672" i="1"/>
  <c r="AI672" i="1"/>
  <c r="AH672" i="1"/>
  <c r="AG672" i="1"/>
  <c r="AF672" i="1"/>
  <c r="AE672" i="1"/>
  <c r="Y672" i="1"/>
  <c r="U672" i="1"/>
  <c r="T672" i="1"/>
  <c r="AO671" i="1"/>
  <c r="AM671" i="1"/>
  <c r="AN671" i="1" s="1"/>
  <c r="AK671" i="1"/>
  <c r="AP671" i="1" s="1"/>
  <c r="AJ671" i="1"/>
  <c r="AI671" i="1"/>
  <c r="AH671" i="1"/>
  <c r="AG671" i="1"/>
  <c r="AF671" i="1"/>
  <c r="AE671" i="1"/>
  <c r="Y671" i="1"/>
  <c r="U671" i="1"/>
  <c r="T671" i="1"/>
  <c r="AO670" i="1"/>
  <c r="AM670" i="1"/>
  <c r="AN670" i="1" s="1"/>
  <c r="AK670" i="1"/>
  <c r="AP670" i="1" s="1"/>
  <c r="AJ670" i="1"/>
  <c r="AI670" i="1"/>
  <c r="AH670" i="1"/>
  <c r="AG670" i="1"/>
  <c r="AF670" i="1"/>
  <c r="AE670" i="1"/>
  <c r="Y670" i="1"/>
  <c r="U670" i="1"/>
  <c r="T670" i="1"/>
  <c r="AO669" i="1"/>
  <c r="AM669" i="1"/>
  <c r="AN669" i="1" s="1"/>
  <c r="AK669" i="1"/>
  <c r="AP669" i="1" s="1"/>
  <c r="AJ669" i="1"/>
  <c r="AI669" i="1"/>
  <c r="AH669" i="1"/>
  <c r="AG669" i="1"/>
  <c r="AF669" i="1"/>
  <c r="AE669" i="1"/>
  <c r="Y669" i="1"/>
  <c r="U669" i="1"/>
  <c r="T669" i="1"/>
  <c r="AO668" i="1"/>
  <c r="AM668" i="1"/>
  <c r="AN668" i="1" s="1"/>
  <c r="AK668" i="1"/>
  <c r="AP668" i="1" s="1"/>
  <c r="AJ668" i="1"/>
  <c r="AI668" i="1"/>
  <c r="AH668" i="1"/>
  <c r="AG668" i="1"/>
  <c r="AF668" i="1"/>
  <c r="AE668" i="1"/>
  <c r="Y668" i="1"/>
  <c r="U668" i="1"/>
  <c r="T668" i="1"/>
  <c r="AO667" i="1"/>
  <c r="AM667" i="1"/>
  <c r="AN667" i="1" s="1"/>
  <c r="AK667" i="1"/>
  <c r="AP667" i="1" s="1"/>
  <c r="AJ667" i="1"/>
  <c r="AI667" i="1"/>
  <c r="AH667" i="1"/>
  <c r="AG667" i="1"/>
  <c r="AF667" i="1"/>
  <c r="AE667" i="1"/>
  <c r="Y667" i="1"/>
  <c r="U667" i="1"/>
  <c r="T667" i="1"/>
  <c r="AO666" i="1"/>
  <c r="AM666" i="1"/>
  <c r="AN666" i="1" s="1"/>
  <c r="AK666" i="1"/>
  <c r="AP666" i="1" s="1"/>
  <c r="AJ666" i="1"/>
  <c r="AI666" i="1"/>
  <c r="AH666" i="1"/>
  <c r="AG666" i="1"/>
  <c r="AF666" i="1"/>
  <c r="AE666" i="1"/>
  <c r="Y666" i="1"/>
  <c r="U666" i="1"/>
  <c r="T666" i="1"/>
  <c r="AO665" i="1"/>
  <c r="AM665" i="1"/>
  <c r="AN665" i="1" s="1"/>
  <c r="AK665" i="1"/>
  <c r="AP665" i="1" s="1"/>
  <c r="AJ665" i="1"/>
  <c r="AI665" i="1"/>
  <c r="AH665" i="1"/>
  <c r="AG665" i="1"/>
  <c r="AF665" i="1"/>
  <c r="AE665" i="1"/>
  <c r="Y665" i="1"/>
  <c r="U665" i="1"/>
  <c r="T665" i="1"/>
  <c r="AO664" i="1"/>
  <c r="AM664" i="1"/>
  <c r="AN664" i="1" s="1"/>
  <c r="AK664" i="1"/>
  <c r="AP664" i="1" s="1"/>
  <c r="AJ664" i="1"/>
  <c r="AI664" i="1"/>
  <c r="AH664" i="1"/>
  <c r="AG664" i="1"/>
  <c r="AF664" i="1"/>
  <c r="AE664" i="1"/>
  <c r="Y664" i="1"/>
  <c r="U664" i="1"/>
  <c r="T664" i="1"/>
  <c r="AO663" i="1"/>
  <c r="AM663" i="1"/>
  <c r="AN663" i="1" s="1"/>
  <c r="AK663" i="1"/>
  <c r="AP663" i="1" s="1"/>
  <c r="AJ663" i="1"/>
  <c r="AI663" i="1"/>
  <c r="AH663" i="1"/>
  <c r="AG663" i="1"/>
  <c r="AF663" i="1"/>
  <c r="AE663" i="1"/>
  <c r="Y663" i="1"/>
  <c r="U663" i="1"/>
  <c r="T663" i="1"/>
  <c r="AO662" i="1"/>
  <c r="AM662" i="1"/>
  <c r="AN662" i="1" s="1"/>
  <c r="AK662" i="1"/>
  <c r="AP662" i="1" s="1"/>
  <c r="AJ662" i="1"/>
  <c r="AI662" i="1"/>
  <c r="AH662" i="1"/>
  <c r="AG662" i="1"/>
  <c r="AF662" i="1"/>
  <c r="AE662" i="1"/>
  <c r="Y662" i="1"/>
  <c r="U662" i="1"/>
  <c r="T662" i="1"/>
  <c r="AO661" i="1"/>
  <c r="AM661" i="1"/>
  <c r="AN661" i="1" s="1"/>
  <c r="AK661" i="1"/>
  <c r="AP661" i="1" s="1"/>
  <c r="AJ661" i="1"/>
  <c r="AI661" i="1"/>
  <c r="AH661" i="1"/>
  <c r="AG661" i="1"/>
  <c r="AF661" i="1"/>
  <c r="AE661" i="1"/>
  <c r="Y661" i="1"/>
  <c r="U661" i="1"/>
  <c r="T661" i="1"/>
  <c r="AO660" i="1"/>
  <c r="AM660" i="1"/>
  <c r="AN660" i="1" s="1"/>
  <c r="AK660" i="1"/>
  <c r="AP660" i="1" s="1"/>
  <c r="AJ660" i="1"/>
  <c r="AI660" i="1"/>
  <c r="AH660" i="1"/>
  <c r="AG660" i="1"/>
  <c r="AF660" i="1"/>
  <c r="AE660" i="1"/>
  <c r="Y660" i="1"/>
  <c r="U660" i="1"/>
  <c r="T660" i="1"/>
  <c r="AO659" i="1"/>
  <c r="AM659" i="1"/>
  <c r="AN659" i="1" s="1"/>
  <c r="AK659" i="1"/>
  <c r="AP659" i="1" s="1"/>
  <c r="AJ659" i="1"/>
  <c r="AI659" i="1"/>
  <c r="AH659" i="1"/>
  <c r="AG659" i="1"/>
  <c r="AF659" i="1"/>
  <c r="AE659" i="1"/>
  <c r="Y659" i="1"/>
  <c r="U659" i="1"/>
  <c r="T659" i="1"/>
  <c r="AO658" i="1"/>
  <c r="AM658" i="1"/>
  <c r="AN658" i="1" s="1"/>
  <c r="AK658" i="1"/>
  <c r="AP658" i="1" s="1"/>
  <c r="AJ658" i="1"/>
  <c r="AI658" i="1"/>
  <c r="AH658" i="1"/>
  <c r="AG658" i="1"/>
  <c r="AF658" i="1"/>
  <c r="AE658" i="1"/>
  <c r="Y658" i="1"/>
  <c r="U658" i="1"/>
  <c r="T658" i="1"/>
  <c r="AO657" i="1"/>
  <c r="AM657" i="1"/>
  <c r="AN657" i="1" s="1"/>
  <c r="AK657" i="1"/>
  <c r="AP657" i="1" s="1"/>
  <c r="AJ657" i="1"/>
  <c r="AI657" i="1"/>
  <c r="AH657" i="1"/>
  <c r="AG657" i="1"/>
  <c r="AF657" i="1"/>
  <c r="AE657" i="1"/>
  <c r="Y657" i="1"/>
  <c r="U657" i="1"/>
  <c r="T657" i="1"/>
  <c r="AO656" i="1"/>
  <c r="AM656" i="1"/>
  <c r="AN656" i="1" s="1"/>
  <c r="AK656" i="1"/>
  <c r="AP656" i="1" s="1"/>
  <c r="AJ656" i="1"/>
  <c r="AI656" i="1"/>
  <c r="AH656" i="1"/>
  <c r="AG656" i="1"/>
  <c r="AF656" i="1"/>
  <c r="AE656" i="1"/>
  <c r="Y656" i="1"/>
  <c r="U656" i="1"/>
  <c r="T656" i="1"/>
  <c r="AO655" i="1"/>
  <c r="AM655" i="1"/>
  <c r="AN655" i="1" s="1"/>
  <c r="AK655" i="1"/>
  <c r="AP655" i="1" s="1"/>
  <c r="AJ655" i="1"/>
  <c r="AI655" i="1"/>
  <c r="AH655" i="1"/>
  <c r="AG655" i="1"/>
  <c r="AF655" i="1"/>
  <c r="AE655" i="1"/>
  <c r="Y655" i="1"/>
  <c r="U655" i="1"/>
  <c r="T655" i="1"/>
  <c r="AO654" i="1"/>
  <c r="AM654" i="1"/>
  <c r="AN654" i="1" s="1"/>
  <c r="AK654" i="1"/>
  <c r="AP654" i="1" s="1"/>
  <c r="AJ654" i="1"/>
  <c r="AI654" i="1"/>
  <c r="AH654" i="1"/>
  <c r="AG654" i="1"/>
  <c r="AF654" i="1"/>
  <c r="AE654" i="1"/>
  <c r="Y654" i="1"/>
  <c r="U654" i="1"/>
  <c r="T654" i="1"/>
  <c r="AO653" i="1"/>
  <c r="AM653" i="1"/>
  <c r="AN653" i="1" s="1"/>
  <c r="AK653" i="1"/>
  <c r="AP653" i="1" s="1"/>
  <c r="AJ653" i="1"/>
  <c r="AI653" i="1"/>
  <c r="AH653" i="1"/>
  <c r="AG653" i="1"/>
  <c r="AF653" i="1"/>
  <c r="AE653" i="1"/>
  <c r="Y653" i="1"/>
  <c r="U653" i="1"/>
  <c r="T653" i="1"/>
  <c r="AO652" i="1"/>
  <c r="AM652" i="1"/>
  <c r="AN652" i="1" s="1"/>
  <c r="AK652" i="1"/>
  <c r="AP652" i="1" s="1"/>
  <c r="AJ652" i="1"/>
  <c r="AI652" i="1"/>
  <c r="AH652" i="1"/>
  <c r="AG652" i="1"/>
  <c r="AF652" i="1"/>
  <c r="AE652" i="1"/>
  <c r="Y652" i="1"/>
  <c r="U652" i="1"/>
  <c r="T652" i="1"/>
  <c r="AO651" i="1"/>
  <c r="AM651" i="1"/>
  <c r="AN651" i="1" s="1"/>
  <c r="AK651" i="1"/>
  <c r="AP651" i="1" s="1"/>
  <c r="AJ651" i="1"/>
  <c r="AI651" i="1"/>
  <c r="AH651" i="1"/>
  <c r="AG651" i="1"/>
  <c r="AF651" i="1"/>
  <c r="AE651" i="1"/>
  <c r="Y651" i="1"/>
  <c r="U651" i="1"/>
  <c r="T651" i="1"/>
  <c r="AO650" i="1"/>
  <c r="AM650" i="1"/>
  <c r="AN650" i="1" s="1"/>
  <c r="AK650" i="1"/>
  <c r="AP650" i="1" s="1"/>
  <c r="AJ650" i="1"/>
  <c r="AI650" i="1"/>
  <c r="AH650" i="1"/>
  <c r="AG650" i="1"/>
  <c r="AF650" i="1"/>
  <c r="AE650" i="1"/>
  <c r="Y650" i="1"/>
  <c r="U650" i="1"/>
  <c r="T650" i="1"/>
  <c r="AO649" i="1"/>
  <c r="AM649" i="1"/>
  <c r="AN649" i="1" s="1"/>
  <c r="AK649" i="1"/>
  <c r="AP649" i="1" s="1"/>
  <c r="AJ649" i="1"/>
  <c r="AI649" i="1"/>
  <c r="AH649" i="1"/>
  <c r="AG649" i="1"/>
  <c r="AF649" i="1"/>
  <c r="AE649" i="1"/>
  <c r="Y649" i="1"/>
  <c r="U649" i="1"/>
  <c r="T649" i="1"/>
  <c r="AO648" i="1"/>
  <c r="AM648" i="1"/>
  <c r="AN648" i="1" s="1"/>
  <c r="AK648" i="1"/>
  <c r="AP648" i="1" s="1"/>
  <c r="AJ648" i="1"/>
  <c r="AI648" i="1"/>
  <c r="AH648" i="1"/>
  <c r="AG648" i="1"/>
  <c r="AF648" i="1"/>
  <c r="AE648" i="1"/>
  <c r="Y648" i="1"/>
  <c r="U648" i="1"/>
  <c r="T648" i="1"/>
  <c r="AO647" i="1"/>
  <c r="AM647" i="1"/>
  <c r="AN647" i="1" s="1"/>
  <c r="AK647" i="1"/>
  <c r="AP647" i="1" s="1"/>
  <c r="AJ647" i="1"/>
  <c r="AI647" i="1"/>
  <c r="AH647" i="1"/>
  <c r="AG647" i="1"/>
  <c r="AF647" i="1"/>
  <c r="AE647" i="1"/>
  <c r="Y647" i="1"/>
  <c r="U647" i="1"/>
  <c r="T647" i="1"/>
  <c r="AO646" i="1"/>
  <c r="AM646" i="1"/>
  <c r="AN646" i="1" s="1"/>
  <c r="AK646" i="1"/>
  <c r="AP646" i="1" s="1"/>
  <c r="AJ646" i="1"/>
  <c r="AI646" i="1"/>
  <c r="AH646" i="1"/>
  <c r="AG646" i="1"/>
  <c r="AF646" i="1"/>
  <c r="AE646" i="1"/>
  <c r="Y646" i="1"/>
  <c r="U646" i="1"/>
  <c r="T646" i="1"/>
  <c r="AO645" i="1"/>
  <c r="AM645" i="1"/>
  <c r="AN645" i="1" s="1"/>
  <c r="AK645" i="1"/>
  <c r="AP645" i="1" s="1"/>
  <c r="AJ645" i="1"/>
  <c r="AI645" i="1"/>
  <c r="AH645" i="1"/>
  <c r="AG645" i="1"/>
  <c r="AF645" i="1"/>
  <c r="AE645" i="1"/>
  <c r="Y645" i="1"/>
  <c r="U645" i="1"/>
  <c r="T645" i="1"/>
  <c r="AO644" i="1"/>
  <c r="AM644" i="1"/>
  <c r="AN644" i="1" s="1"/>
  <c r="AK644" i="1"/>
  <c r="AP644" i="1" s="1"/>
  <c r="AJ644" i="1"/>
  <c r="AI644" i="1"/>
  <c r="AH644" i="1"/>
  <c r="AG644" i="1"/>
  <c r="AF644" i="1"/>
  <c r="AE644" i="1"/>
  <c r="Y644" i="1"/>
  <c r="U644" i="1"/>
  <c r="T644" i="1"/>
  <c r="AO643" i="1"/>
  <c r="AM643" i="1"/>
  <c r="AN643" i="1" s="1"/>
  <c r="AK643" i="1"/>
  <c r="AP643" i="1" s="1"/>
  <c r="AJ643" i="1"/>
  <c r="AI643" i="1"/>
  <c r="AH643" i="1"/>
  <c r="AG643" i="1"/>
  <c r="AF643" i="1"/>
  <c r="AE643" i="1"/>
  <c r="Y643" i="1"/>
  <c r="U643" i="1"/>
  <c r="T643" i="1"/>
  <c r="AO642" i="1"/>
  <c r="AM642" i="1"/>
  <c r="AN642" i="1" s="1"/>
  <c r="AK642" i="1"/>
  <c r="AP642" i="1" s="1"/>
  <c r="AJ642" i="1"/>
  <c r="AI642" i="1"/>
  <c r="AH642" i="1"/>
  <c r="AG642" i="1"/>
  <c r="AF642" i="1"/>
  <c r="AE642" i="1"/>
  <c r="Y642" i="1"/>
  <c r="U642" i="1"/>
  <c r="T642" i="1"/>
  <c r="AO641" i="1"/>
  <c r="AM641" i="1"/>
  <c r="AN641" i="1" s="1"/>
  <c r="AK641" i="1"/>
  <c r="AP641" i="1" s="1"/>
  <c r="AJ641" i="1"/>
  <c r="AI641" i="1"/>
  <c r="AH641" i="1"/>
  <c r="AG641" i="1"/>
  <c r="AF641" i="1"/>
  <c r="AE641" i="1"/>
  <c r="Y641" i="1"/>
  <c r="U641" i="1"/>
  <c r="T641" i="1"/>
  <c r="AO640" i="1"/>
  <c r="AM640" i="1"/>
  <c r="AN640" i="1" s="1"/>
  <c r="AK640" i="1"/>
  <c r="AP640" i="1" s="1"/>
  <c r="AJ640" i="1"/>
  <c r="AI640" i="1"/>
  <c r="AH640" i="1"/>
  <c r="AG640" i="1"/>
  <c r="AF640" i="1"/>
  <c r="AE640" i="1"/>
  <c r="Y640" i="1"/>
  <c r="U640" i="1"/>
  <c r="T640" i="1"/>
  <c r="AO639" i="1"/>
  <c r="AM639" i="1"/>
  <c r="AN639" i="1" s="1"/>
  <c r="AK639" i="1"/>
  <c r="AP639" i="1" s="1"/>
  <c r="AJ639" i="1"/>
  <c r="AI639" i="1"/>
  <c r="AH639" i="1"/>
  <c r="AG639" i="1"/>
  <c r="AF639" i="1"/>
  <c r="AE639" i="1"/>
  <c r="Y639" i="1"/>
  <c r="U639" i="1"/>
  <c r="T639" i="1"/>
  <c r="AO638" i="1"/>
  <c r="AM638" i="1"/>
  <c r="AN638" i="1" s="1"/>
  <c r="AK638" i="1"/>
  <c r="AP638" i="1" s="1"/>
  <c r="AJ638" i="1"/>
  <c r="AI638" i="1"/>
  <c r="AH638" i="1"/>
  <c r="AG638" i="1"/>
  <c r="AF638" i="1"/>
  <c r="AE638" i="1"/>
  <c r="Y638" i="1"/>
  <c r="U638" i="1"/>
  <c r="T638" i="1"/>
  <c r="AO637" i="1"/>
  <c r="AM637" i="1"/>
  <c r="AN637" i="1" s="1"/>
  <c r="AK637" i="1"/>
  <c r="AP637" i="1" s="1"/>
  <c r="AJ637" i="1"/>
  <c r="AI637" i="1"/>
  <c r="AH637" i="1"/>
  <c r="AG637" i="1"/>
  <c r="AF637" i="1"/>
  <c r="AE637" i="1"/>
  <c r="Y637" i="1"/>
  <c r="U637" i="1"/>
  <c r="T637" i="1"/>
  <c r="AO636" i="1"/>
  <c r="AM636" i="1"/>
  <c r="AN636" i="1" s="1"/>
  <c r="AK636" i="1"/>
  <c r="AP636" i="1" s="1"/>
  <c r="AJ636" i="1"/>
  <c r="AI636" i="1"/>
  <c r="AH636" i="1"/>
  <c r="AG636" i="1"/>
  <c r="AF636" i="1"/>
  <c r="AE636" i="1"/>
  <c r="Y636" i="1"/>
  <c r="U636" i="1"/>
  <c r="T636" i="1"/>
  <c r="AO635" i="1"/>
  <c r="AM635" i="1"/>
  <c r="AN635" i="1" s="1"/>
  <c r="AK635" i="1"/>
  <c r="AP635" i="1" s="1"/>
  <c r="AJ635" i="1"/>
  <c r="AI635" i="1"/>
  <c r="AH635" i="1"/>
  <c r="AG635" i="1"/>
  <c r="AF635" i="1"/>
  <c r="AE635" i="1"/>
  <c r="Y635" i="1"/>
  <c r="U635" i="1"/>
  <c r="T635" i="1"/>
  <c r="AO634" i="1"/>
  <c r="AM634" i="1"/>
  <c r="AN634" i="1" s="1"/>
  <c r="AK634" i="1"/>
  <c r="AP634" i="1" s="1"/>
  <c r="AJ634" i="1"/>
  <c r="AI634" i="1"/>
  <c r="AH634" i="1"/>
  <c r="AG634" i="1"/>
  <c r="AF634" i="1"/>
  <c r="AE634" i="1"/>
  <c r="Y634" i="1"/>
  <c r="U634" i="1"/>
  <c r="T634" i="1"/>
  <c r="AO633" i="1"/>
  <c r="AM633" i="1"/>
  <c r="AN633" i="1" s="1"/>
  <c r="AK633" i="1"/>
  <c r="AP633" i="1" s="1"/>
  <c r="AJ633" i="1"/>
  <c r="AI633" i="1"/>
  <c r="AH633" i="1"/>
  <c r="AG633" i="1"/>
  <c r="AF633" i="1"/>
  <c r="AE633" i="1"/>
  <c r="Y633" i="1"/>
  <c r="U633" i="1"/>
  <c r="T633" i="1"/>
  <c r="AO632" i="1"/>
  <c r="AM632" i="1"/>
  <c r="AN632" i="1" s="1"/>
  <c r="AK632" i="1"/>
  <c r="AP632" i="1" s="1"/>
  <c r="AJ632" i="1"/>
  <c r="AI632" i="1"/>
  <c r="AH632" i="1"/>
  <c r="AG632" i="1"/>
  <c r="AF632" i="1"/>
  <c r="AE632" i="1"/>
  <c r="Y632" i="1"/>
  <c r="U632" i="1"/>
  <c r="T632" i="1"/>
  <c r="AO631" i="1"/>
  <c r="AM631" i="1"/>
  <c r="AN631" i="1" s="1"/>
  <c r="AK631" i="1"/>
  <c r="AP631" i="1" s="1"/>
  <c r="AJ631" i="1"/>
  <c r="AI631" i="1"/>
  <c r="AH631" i="1"/>
  <c r="AG631" i="1"/>
  <c r="AF631" i="1"/>
  <c r="AE631" i="1"/>
  <c r="Y631" i="1"/>
  <c r="U631" i="1"/>
  <c r="T631" i="1"/>
  <c r="AO630" i="1"/>
  <c r="AM630" i="1"/>
  <c r="AN630" i="1" s="1"/>
  <c r="AK630" i="1"/>
  <c r="AP630" i="1" s="1"/>
  <c r="AJ630" i="1"/>
  <c r="AI630" i="1"/>
  <c r="AH630" i="1"/>
  <c r="AG630" i="1"/>
  <c r="AF630" i="1"/>
  <c r="AE630" i="1"/>
  <c r="Y630" i="1"/>
  <c r="U630" i="1"/>
  <c r="T630" i="1"/>
  <c r="AO629" i="1"/>
  <c r="AM629" i="1"/>
  <c r="AN629" i="1" s="1"/>
  <c r="AK629" i="1"/>
  <c r="AP629" i="1" s="1"/>
  <c r="AJ629" i="1"/>
  <c r="AI629" i="1"/>
  <c r="AH629" i="1"/>
  <c r="AG629" i="1"/>
  <c r="AF629" i="1"/>
  <c r="AE629" i="1"/>
  <c r="Y629" i="1"/>
  <c r="U629" i="1"/>
  <c r="T629" i="1"/>
  <c r="AO628" i="1"/>
  <c r="AM628" i="1"/>
  <c r="AN628" i="1" s="1"/>
  <c r="AK628" i="1"/>
  <c r="AP628" i="1" s="1"/>
  <c r="AJ628" i="1"/>
  <c r="AI628" i="1"/>
  <c r="AH628" i="1"/>
  <c r="AG628" i="1"/>
  <c r="AF628" i="1"/>
  <c r="AE628" i="1"/>
  <c r="Y628" i="1"/>
  <c r="U628" i="1"/>
  <c r="T628" i="1"/>
  <c r="AO627" i="1"/>
  <c r="AM627" i="1"/>
  <c r="AN627" i="1" s="1"/>
  <c r="AK627" i="1"/>
  <c r="AP627" i="1" s="1"/>
  <c r="AJ627" i="1"/>
  <c r="AI627" i="1"/>
  <c r="AH627" i="1"/>
  <c r="AG627" i="1"/>
  <c r="AF627" i="1"/>
  <c r="AE627" i="1"/>
  <c r="Y627" i="1"/>
  <c r="U627" i="1"/>
  <c r="T627" i="1"/>
  <c r="AO626" i="1"/>
  <c r="AM626" i="1"/>
  <c r="AN626" i="1" s="1"/>
  <c r="AK626" i="1"/>
  <c r="AP626" i="1" s="1"/>
  <c r="AJ626" i="1"/>
  <c r="AI626" i="1"/>
  <c r="AH626" i="1"/>
  <c r="AG626" i="1"/>
  <c r="AF626" i="1"/>
  <c r="AE626" i="1"/>
  <c r="Y626" i="1"/>
  <c r="U626" i="1"/>
  <c r="T626" i="1"/>
  <c r="AO625" i="1"/>
  <c r="AM625" i="1"/>
  <c r="AN625" i="1" s="1"/>
  <c r="AK625" i="1"/>
  <c r="AP625" i="1" s="1"/>
  <c r="AJ625" i="1"/>
  <c r="AI625" i="1"/>
  <c r="AH625" i="1"/>
  <c r="AG625" i="1"/>
  <c r="AF625" i="1"/>
  <c r="AE625" i="1"/>
  <c r="Y625" i="1"/>
  <c r="U625" i="1"/>
  <c r="T625" i="1"/>
  <c r="AO624" i="1"/>
  <c r="AM624" i="1"/>
  <c r="AN624" i="1" s="1"/>
  <c r="AK624" i="1"/>
  <c r="AP624" i="1" s="1"/>
  <c r="AJ624" i="1"/>
  <c r="AI624" i="1"/>
  <c r="AH624" i="1"/>
  <c r="AG624" i="1"/>
  <c r="AF624" i="1"/>
  <c r="AE624" i="1"/>
  <c r="Y624" i="1"/>
  <c r="U624" i="1"/>
  <c r="T624" i="1"/>
  <c r="AO623" i="1"/>
  <c r="AM623" i="1"/>
  <c r="AN623" i="1" s="1"/>
  <c r="AK623" i="1"/>
  <c r="AP623" i="1" s="1"/>
  <c r="AJ623" i="1"/>
  <c r="AI623" i="1"/>
  <c r="AH623" i="1"/>
  <c r="AG623" i="1"/>
  <c r="AF623" i="1"/>
  <c r="AE623" i="1"/>
  <c r="Y623" i="1"/>
  <c r="U623" i="1"/>
  <c r="T623" i="1"/>
  <c r="AO622" i="1"/>
  <c r="AM622" i="1"/>
  <c r="AN622" i="1" s="1"/>
  <c r="AK622" i="1"/>
  <c r="AP622" i="1" s="1"/>
  <c r="AJ622" i="1"/>
  <c r="AI622" i="1"/>
  <c r="AH622" i="1"/>
  <c r="AG622" i="1"/>
  <c r="AF622" i="1"/>
  <c r="AE622" i="1"/>
  <c r="Y622" i="1"/>
  <c r="U622" i="1"/>
  <c r="T622" i="1"/>
  <c r="AO621" i="1"/>
  <c r="AM621" i="1"/>
  <c r="AN621" i="1" s="1"/>
  <c r="AK621" i="1"/>
  <c r="AP621" i="1" s="1"/>
  <c r="AJ621" i="1"/>
  <c r="AI621" i="1"/>
  <c r="AH621" i="1"/>
  <c r="AG621" i="1"/>
  <c r="AF621" i="1"/>
  <c r="AE621" i="1"/>
  <c r="Y621" i="1"/>
  <c r="U621" i="1"/>
  <c r="T621" i="1"/>
  <c r="AO620" i="1"/>
  <c r="AM620" i="1"/>
  <c r="AN620" i="1" s="1"/>
  <c r="AK620" i="1"/>
  <c r="AP620" i="1" s="1"/>
  <c r="AJ620" i="1"/>
  <c r="AI620" i="1"/>
  <c r="AH620" i="1"/>
  <c r="AG620" i="1"/>
  <c r="AF620" i="1"/>
  <c r="AE620" i="1"/>
  <c r="Y620" i="1"/>
  <c r="U620" i="1"/>
  <c r="T620" i="1"/>
  <c r="AO619" i="1"/>
  <c r="AM619" i="1"/>
  <c r="AN619" i="1" s="1"/>
  <c r="AK619" i="1"/>
  <c r="AP619" i="1" s="1"/>
  <c r="AJ619" i="1"/>
  <c r="AI619" i="1"/>
  <c r="AH619" i="1"/>
  <c r="AG619" i="1"/>
  <c r="AF619" i="1"/>
  <c r="AE619" i="1"/>
  <c r="Y619" i="1"/>
  <c r="U619" i="1"/>
  <c r="T619" i="1"/>
  <c r="AO618" i="1"/>
  <c r="AM618" i="1"/>
  <c r="AN618" i="1" s="1"/>
  <c r="AK618" i="1"/>
  <c r="AP618" i="1" s="1"/>
  <c r="AJ618" i="1"/>
  <c r="AI618" i="1"/>
  <c r="AH618" i="1"/>
  <c r="AG618" i="1"/>
  <c r="AF618" i="1"/>
  <c r="AE618" i="1"/>
  <c r="Y618" i="1"/>
  <c r="U618" i="1"/>
  <c r="T618" i="1"/>
  <c r="AO617" i="1"/>
  <c r="AM617" i="1"/>
  <c r="AN617" i="1" s="1"/>
  <c r="AK617" i="1"/>
  <c r="AP617" i="1" s="1"/>
  <c r="AJ617" i="1"/>
  <c r="AI617" i="1"/>
  <c r="AH617" i="1"/>
  <c r="AG617" i="1"/>
  <c r="AF617" i="1"/>
  <c r="AE617" i="1"/>
  <c r="Y617" i="1"/>
  <c r="U617" i="1"/>
  <c r="T617" i="1"/>
  <c r="AO616" i="1"/>
  <c r="AM616" i="1"/>
  <c r="AN616" i="1" s="1"/>
  <c r="AK616" i="1"/>
  <c r="AP616" i="1" s="1"/>
  <c r="AJ616" i="1"/>
  <c r="AI616" i="1"/>
  <c r="AH616" i="1"/>
  <c r="AG616" i="1"/>
  <c r="AF616" i="1"/>
  <c r="AE616" i="1"/>
  <c r="Y616" i="1"/>
  <c r="U616" i="1"/>
  <c r="T616" i="1"/>
  <c r="AO615" i="1"/>
  <c r="AM615" i="1"/>
  <c r="AN615" i="1" s="1"/>
  <c r="AK615" i="1"/>
  <c r="AP615" i="1" s="1"/>
  <c r="AJ615" i="1"/>
  <c r="AI615" i="1"/>
  <c r="AH615" i="1"/>
  <c r="AG615" i="1"/>
  <c r="AF615" i="1"/>
  <c r="AE615" i="1"/>
  <c r="Y615" i="1"/>
  <c r="U615" i="1"/>
  <c r="T615" i="1"/>
  <c r="AO614" i="1"/>
  <c r="AM614" i="1"/>
  <c r="AN614" i="1" s="1"/>
  <c r="AK614" i="1"/>
  <c r="AP614" i="1" s="1"/>
  <c r="AJ614" i="1"/>
  <c r="AI614" i="1"/>
  <c r="AH614" i="1"/>
  <c r="AG614" i="1"/>
  <c r="AF614" i="1"/>
  <c r="AE614" i="1"/>
  <c r="Y614" i="1"/>
  <c r="U614" i="1"/>
  <c r="T614" i="1"/>
  <c r="AO613" i="1"/>
  <c r="AM613" i="1"/>
  <c r="AN613" i="1" s="1"/>
  <c r="AK613" i="1"/>
  <c r="AP613" i="1" s="1"/>
  <c r="AJ613" i="1"/>
  <c r="AI613" i="1"/>
  <c r="AH613" i="1"/>
  <c r="AG613" i="1"/>
  <c r="AF613" i="1"/>
  <c r="AE613" i="1"/>
  <c r="Y613" i="1"/>
  <c r="U613" i="1"/>
  <c r="T613" i="1"/>
  <c r="AO612" i="1"/>
  <c r="AM612" i="1"/>
  <c r="AN612" i="1" s="1"/>
  <c r="AK612" i="1"/>
  <c r="AP612" i="1" s="1"/>
  <c r="AJ612" i="1"/>
  <c r="AI612" i="1"/>
  <c r="AH612" i="1"/>
  <c r="AG612" i="1"/>
  <c r="AF612" i="1"/>
  <c r="AE612" i="1"/>
  <c r="Y612" i="1"/>
  <c r="U612" i="1"/>
  <c r="T612" i="1"/>
  <c r="AO611" i="1"/>
  <c r="AM611" i="1"/>
  <c r="AN611" i="1" s="1"/>
  <c r="AK611" i="1"/>
  <c r="AP611" i="1" s="1"/>
  <c r="AJ611" i="1"/>
  <c r="AI611" i="1"/>
  <c r="AH611" i="1"/>
  <c r="AG611" i="1"/>
  <c r="AF611" i="1"/>
  <c r="AE611" i="1"/>
  <c r="Y611" i="1"/>
  <c r="U611" i="1"/>
  <c r="T611" i="1"/>
  <c r="AO610" i="1"/>
  <c r="AM610" i="1"/>
  <c r="AN610" i="1" s="1"/>
  <c r="AK610" i="1"/>
  <c r="AP610" i="1" s="1"/>
  <c r="AJ610" i="1"/>
  <c r="AI610" i="1"/>
  <c r="AH610" i="1"/>
  <c r="AG610" i="1"/>
  <c r="AF610" i="1"/>
  <c r="AE610" i="1"/>
  <c r="Y610" i="1"/>
  <c r="U610" i="1"/>
  <c r="T610" i="1"/>
  <c r="AO609" i="1"/>
  <c r="AM609" i="1"/>
  <c r="AN609" i="1" s="1"/>
  <c r="AK609" i="1"/>
  <c r="AP609" i="1" s="1"/>
  <c r="AJ609" i="1"/>
  <c r="AI609" i="1"/>
  <c r="AH609" i="1"/>
  <c r="AG609" i="1"/>
  <c r="AF609" i="1"/>
  <c r="AE609" i="1"/>
  <c r="Y609" i="1"/>
  <c r="U609" i="1"/>
  <c r="T609" i="1"/>
  <c r="AO608" i="1"/>
  <c r="AM608" i="1"/>
  <c r="AN608" i="1" s="1"/>
  <c r="AK608" i="1"/>
  <c r="AP608" i="1" s="1"/>
  <c r="AJ608" i="1"/>
  <c r="AI608" i="1"/>
  <c r="AH608" i="1"/>
  <c r="AG608" i="1"/>
  <c r="AF608" i="1"/>
  <c r="AE608" i="1"/>
  <c r="Y608" i="1"/>
  <c r="U608" i="1"/>
  <c r="T608" i="1"/>
  <c r="AO607" i="1"/>
  <c r="AM607" i="1"/>
  <c r="AN607" i="1" s="1"/>
  <c r="AK607" i="1"/>
  <c r="AP607" i="1" s="1"/>
  <c r="AJ607" i="1"/>
  <c r="AI607" i="1"/>
  <c r="AH607" i="1"/>
  <c r="AG607" i="1"/>
  <c r="AF607" i="1"/>
  <c r="AE607" i="1"/>
  <c r="Y607" i="1"/>
  <c r="U607" i="1"/>
  <c r="T607" i="1"/>
  <c r="AO606" i="1"/>
  <c r="AM606" i="1"/>
  <c r="AN606" i="1" s="1"/>
  <c r="AK606" i="1"/>
  <c r="AP606" i="1" s="1"/>
  <c r="AJ606" i="1"/>
  <c r="AI606" i="1"/>
  <c r="AH606" i="1"/>
  <c r="AG606" i="1"/>
  <c r="AF606" i="1"/>
  <c r="AE606" i="1"/>
  <c r="Y606" i="1"/>
  <c r="U606" i="1"/>
  <c r="T606" i="1"/>
  <c r="AO605" i="1"/>
  <c r="AM605" i="1"/>
  <c r="AN605" i="1" s="1"/>
  <c r="AK605" i="1"/>
  <c r="AP605" i="1" s="1"/>
  <c r="AJ605" i="1"/>
  <c r="AI605" i="1"/>
  <c r="AH605" i="1"/>
  <c r="AG605" i="1"/>
  <c r="AF605" i="1"/>
  <c r="AE605" i="1"/>
  <c r="Y605" i="1"/>
  <c r="U605" i="1"/>
  <c r="T605" i="1"/>
  <c r="AO604" i="1"/>
  <c r="AM604" i="1"/>
  <c r="AN604" i="1" s="1"/>
  <c r="AK604" i="1"/>
  <c r="AP604" i="1" s="1"/>
  <c r="AJ604" i="1"/>
  <c r="AI604" i="1"/>
  <c r="AH604" i="1"/>
  <c r="AG604" i="1"/>
  <c r="AF604" i="1"/>
  <c r="AE604" i="1"/>
  <c r="Y604" i="1"/>
  <c r="U604" i="1"/>
  <c r="T604" i="1"/>
  <c r="AO603" i="1"/>
  <c r="AM603" i="1"/>
  <c r="AN603" i="1" s="1"/>
  <c r="AK603" i="1"/>
  <c r="AP603" i="1" s="1"/>
  <c r="AJ603" i="1"/>
  <c r="AI603" i="1"/>
  <c r="AH603" i="1"/>
  <c r="AG603" i="1"/>
  <c r="AF603" i="1"/>
  <c r="AE603" i="1"/>
  <c r="Y603" i="1"/>
  <c r="U603" i="1"/>
  <c r="T603" i="1"/>
  <c r="AO602" i="1"/>
  <c r="AM602" i="1"/>
  <c r="AN602" i="1" s="1"/>
  <c r="AK602" i="1"/>
  <c r="AP602" i="1" s="1"/>
  <c r="AJ602" i="1"/>
  <c r="AI602" i="1"/>
  <c r="AH602" i="1"/>
  <c r="AG602" i="1"/>
  <c r="AF602" i="1"/>
  <c r="AE602" i="1"/>
  <c r="Y602" i="1"/>
  <c r="U602" i="1"/>
  <c r="T602" i="1"/>
  <c r="AO601" i="1"/>
  <c r="AM601" i="1"/>
  <c r="AN601" i="1" s="1"/>
  <c r="AK601" i="1"/>
  <c r="AP601" i="1" s="1"/>
  <c r="AJ601" i="1"/>
  <c r="AI601" i="1"/>
  <c r="AH601" i="1"/>
  <c r="AG601" i="1"/>
  <c r="AF601" i="1"/>
  <c r="AE601" i="1"/>
  <c r="Y601" i="1"/>
  <c r="U601" i="1"/>
  <c r="T601" i="1"/>
  <c r="AO600" i="1"/>
  <c r="AM600" i="1"/>
  <c r="AN600" i="1" s="1"/>
  <c r="AK600" i="1"/>
  <c r="AP600" i="1" s="1"/>
  <c r="AJ600" i="1"/>
  <c r="AI600" i="1"/>
  <c r="AH600" i="1"/>
  <c r="AG600" i="1"/>
  <c r="AF600" i="1"/>
  <c r="AE600" i="1"/>
  <c r="Y600" i="1"/>
  <c r="U600" i="1"/>
  <c r="T600" i="1"/>
  <c r="AO599" i="1"/>
  <c r="AM599" i="1"/>
  <c r="AN599" i="1" s="1"/>
  <c r="AK599" i="1"/>
  <c r="AP599" i="1" s="1"/>
  <c r="AJ599" i="1"/>
  <c r="AI599" i="1"/>
  <c r="AH599" i="1"/>
  <c r="AG599" i="1"/>
  <c r="AF599" i="1"/>
  <c r="AE599" i="1"/>
  <c r="Y599" i="1"/>
  <c r="U599" i="1"/>
  <c r="T599" i="1"/>
  <c r="AO598" i="1"/>
  <c r="AM598" i="1"/>
  <c r="AN598" i="1" s="1"/>
  <c r="AK598" i="1"/>
  <c r="AP598" i="1" s="1"/>
  <c r="AJ598" i="1"/>
  <c r="AI598" i="1"/>
  <c r="AH598" i="1"/>
  <c r="AG598" i="1"/>
  <c r="AF598" i="1"/>
  <c r="AE598" i="1"/>
  <c r="Y598" i="1"/>
  <c r="U598" i="1"/>
  <c r="T598" i="1"/>
  <c r="AO597" i="1"/>
  <c r="AM597" i="1"/>
  <c r="AN597" i="1" s="1"/>
  <c r="AK597" i="1"/>
  <c r="AP597" i="1" s="1"/>
  <c r="AJ597" i="1"/>
  <c r="AI597" i="1"/>
  <c r="AH597" i="1"/>
  <c r="AG597" i="1"/>
  <c r="AF597" i="1"/>
  <c r="AE597" i="1"/>
  <c r="Y597" i="1"/>
  <c r="U597" i="1"/>
  <c r="T597" i="1"/>
  <c r="AO596" i="1"/>
  <c r="AM596" i="1"/>
  <c r="AN596" i="1" s="1"/>
  <c r="AK596" i="1"/>
  <c r="AP596" i="1" s="1"/>
  <c r="AJ596" i="1"/>
  <c r="AI596" i="1"/>
  <c r="AH596" i="1"/>
  <c r="AG596" i="1"/>
  <c r="AF596" i="1"/>
  <c r="AE596" i="1"/>
  <c r="Y596" i="1"/>
  <c r="U596" i="1"/>
  <c r="T596" i="1"/>
  <c r="AO595" i="1"/>
  <c r="AM595" i="1"/>
  <c r="AN595" i="1" s="1"/>
  <c r="AK595" i="1"/>
  <c r="AP595" i="1" s="1"/>
  <c r="AJ595" i="1"/>
  <c r="AI595" i="1"/>
  <c r="AH595" i="1"/>
  <c r="AG595" i="1"/>
  <c r="AF595" i="1"/>
  <c r="AE595" i="1"/>
  <c r="Y595" i="1"/>
  <c r="U595" i="1"/>
  <c r="T595" i="1"/>
  <c r="AO594" i="1"/>
  <c r="AM594" i="1"/>
  <c r="AN594" i="1" s="1"/>
  <c r="AK594" i="1"/>
  <c r="AP594" i="1" s="1"/>
  <c r="AJ594" i="1"/>
  <c r="AI594" i="1"/>
  <c r="AH594" i="1"/>
  <c r="AG594" i="1"/>
  <c r="AF594" i="1"/>
  <c r="AE594" i="1"/>
  <c r="Y594" i="1"/>
  <c r="U594" i="1"/>
  <c r="T594" i="1"/>
  <c r="AO593" i="1"/>
  <c r="AM593" i="1"/>
  <c r="AN593" i="1" s="1"/>
  <c r="AK593" i="1"/>
  <c r="AP593" i="1" s="1"/>
  <c r="AJ593" i="1"/>
  <c r="AI593" i="1"/>
  <c r="AH593" i="1"/>
  <c r="AG593" i="1"/>
  <c r="AF593" i="1"/>
  <c r="AE593" i="1"/>
  <c r="Y593" i="1"/>
  <c r="U593" i="1"/>
  <c r="T593" i="1"/>
  <c r="AO592" i="1"/>
  <c r="AM592" i="1"/>
  <c r="AN592" i="1" s="1"/>
  <c r="AK592" i="1"/>
  <c r="AP592" i="1" s="1"/>
  <c r="AJ592" i="1"/>
  <c r="AI592" i="1"/>
  <c r="AH592" i="1"/>
  <c r="AG592" i="1"/>
  <c r="AF592" i="1"/>
  <c r="AE592" i="1"/>
  <c r="Y592" i="1"/>
  <c r="U592" i="1"/>
  <c r="T592" i="1"/>
  <c r="AO591" i="1"/>
  <c r="AM591" i="1"/>
  <c r="AN591" i="1" s="1"/>
  <c r="AK591" i="1"/>
  <c r="AP591" i="1" s="1"/>
  <c r="AJ591" i="1"/>
  <c r="AI591" i="1"/>
  <c r="AH591" i="1"/>
  <c r="AG591" i="1"/>
  <c r="AF591" i="1"/>
  <c r="AE591" i="1"/>
  <c r="Y591" i="1"/>
  <c r="U591" i="1"/>
  <c r="T591" i="1"/>
  <c r="AO590" i="1"/>
  <c r="AM590" i="1"/>
  <c r="AN590" i="1" s="1"/>
  <c r="AK590" i="1"/>
  <c r="AP590" i="1" s="1"/>
  <c r="AJ590" i="1"/>
  <c r="AI590" i="1"/>
  <c r="AH590" i="1"/>
  <c r="AG590" i="1"/>
  <c r="AF590" i="1"/>
  <c r="AE590" i="1"/>
  <c r="Y590" i="1"/>
  <c r="U590" i="1"/>
  <c r="T590" i="1"/>
  <c r="AO589" i="1"/>
  <c r="AM589" i="1"/>
  <c r="AN589" i="1" s="1"/>
  <c r="AK589" i="1"/>
  <c r="AP589" i="1" s="1"/>
  <c r="AJ589" i="1"/>
  <c r="AI589" i="1"/>
  <c r="AH589" i="1"/>
  <c r="AG589" i="1"/>
  <c r="AF589" i="1"/>
  <c r="AE589" i="1"/>
  <c r="Y589" i="1"/>
  <c r="U589" i="1"/>
  <c r="T589" i="1"/>
  <c r="AO588" i="1"/>
  <c r="AM588" i="1"/>
  <c r="AN588" i="1" s="1"/>
  <c r="AK588" i="1"/>
  <c r="AP588" i="1" s="1"/>
  <c r="AJ588" i="1"/>
  <c r="AI588" i="1"/>
  <c r="AH588" i="1"/>
  <c r="AG588" i="1"/>
  <c r="AF588" i="1"/>
  <c r="AE588" i="1"/>
  <c r="Y588" i="1"/>
  <c r="U588" i="1"/>
  <c r="T588" i="1"/>
  <c r="AO587" i="1"/>
  <c r="AM587" i="1"/>
  <c r="AN587" i="1" s="1"/>
  <c r="AK587" i="1"/>
  <c r="AP587" i="1" s="1"/>
  <c r="AJ587" i="1"/>
  <c r="AI587" i="1"/>
  <c r="AH587" i="1"/>
  <c r="AG587" i="1"/>
  <c r="AF587" i="1"/>
  <c r="AE587" i="1"/>
  <c r="Y587" i="1"/>
  <c r="U587" i="1"/>
  <c r="T587" i="1"/>
  <c r="AO586" i="1"/>
  <c r="AM586" i="1"/>
  <c r="AN586" i="1" s="1"/>
  <c r="AK586" i="1"/>
  <c r="AP586" i="1" s="1"/>
  <c r="AJ586" i="1"/>
  <c r="AI586" i="1"/>
  <c r="AH586" i="1"/>
  <c r="AG586" i="1"/>
  <c r="AF586" i="1"/>
  <c r="AE586" i="1"/>
  <c r="Y586" i="1"/>
  <c r="U586" i="1"/>
  <c r="T586" i="1"/>
  <c r="AO585" i="1"/>
  <c r="AM585" i="1"/>
  <c r="AN585" i="1" s="1"/>
  <c r="AK585" i="1"/>
  <c r="AP585" i="1" s="1"/>
  <c r="AJ585" i="1"/>
  <c r="AI585" i="1"/>
  <c r="AH585" i="1"/>
  <c r="AG585" i="1"/>
  <c r="AF585" i="1"/>
  <c r="AE585" i="1"/>
  <c r="Y585" i="1"/>
  <c r="U585" i="1"/>
  <c r="T585" i="1"/>
  <c r="AO584" i="1"/>
  <c r="AM584" i="1"/>
  <c r="AN584" i="1" s="1"/>
  <c r="AK584" i="1"/>
  <c r="AP584" i="1" s="1"/>
  <c r="AJ584" i="1"/>
  <c r="AI584" i="1"/>
  <c r="AH584" i="1"/>
  <c r="AG584" i="1"/>
  <c r="AF584" i="1"/>
  <c r="AE584" i="1"/>
  <c r="Y584" i="1"/>
  <c r="U584" i="1"/>
  <c r="T584" i="1"/>
  <c r="AO583" i="1"/>
  <c r="AM583" i="1"/>
  <c r="AN583" i="1" s="1"/>
  <c r="AK583" i="1"/>
  <c r="AP583" i="1" s="1"/>
  <c r="AJ583" i="1"/>
  <c r="AI583" i="1"/>
  <c r="AH583" i="1"/>
  <c r="AG583" i="1"/>
  <c r="AF583" i="1"/>
  <c r="AE583" i="1"/>
  <c r="Y583" i="1"/>
  <c r="U583" i="1"/>
  <c r="T583" i="1"/>
  <c r="AO582" i="1"/>
  <c r="AM582" i="1"/>
  <c r="AN582" i="1" s="1"/>
  <c r="AK582" i="1"/>
  <c r="AP582" i="1" s="1"/>
  <c r="AJ582" i="1"/>
  <c r="AI582" i="1"/>
  <c r="AH582" i="1"/>
  <c r="AG582" i="1"/>
  <c r="AF582" i="1"/>
  <c r="AE582" i="1"/>
  <c r="Y582" i="1"/>
  <c r="U582" i="1"/>
  <c r="T582" i="1"/>
  <c r="AO581" i="1"/>
  <c r="AM581" i="1"/>
  <c r="AN581" i="1" s="1"/>
  <c r="AK581" i="1"/>
  <c r="AP581" i="1" s="1"/>
  <c r="AJ581" i="1"/>
  <c r="AI581" i="1"/>
  <c r="AH581" i="1"/>
  <c r="AG581" i="1"/>
  <c r="AF581" i="1"/>
  <c r="AE581" i="1"/>
  <c r="Y581" i="1"/>
  <c r="U581" i="1"/>
  <c r="T581" i="1"/>
  <c r="AO580" i="1"/>
  <c r="AM580" i="1"/>
  <c r="AN580" i="1" s="1"/>
  <c r="AK580" i="1"/>
  <c r="AP580" i="1" s="1"/>
  <c r="AJ580" i="1"/>
  <c r="AI580" i="1"/>
  <c r="AH580" i="1"/>
  <c r="AG580" i="1"/>
  <c r="AF580" i="1"/>
  <c r="AE580" i="1"/>
  <c r="Y580" i="1"/>
  <c r="U580" i="1"/>
  <c r="T580" i="1"/>
  <c r="AO579" i="1"/>
  <c r="AM579" i="1"/>
  <c r="AN579" i="1" s="1"/>
  <c r="AK579" i="1"/>
  <c r="AP579" i="1" s="1"/>
  <c r="AJ579" i="1"/>
  <c r="AI579" i="1"/>
  <c r="AH579" i="1"/>
  <c r="AG579" i="1"/>
  <c r="AF579" i="1"/>
  <c r="AE579" i="1"/>
  <c r="Y579" i="1"/>
  <c r="U579" i="1"/>
  <c r="T579" i="1"/>
  <c r="AO578" i="1"/>
  <c r="AM578" i="1"/>
  <c r="AN578" i="1" s="1"/>
  <c r="AK578" i="1"/>
  <c r="AP578" i="1" s="1"/>
  <c r="AJ578" i="1"/>
  <c r="AI578" i="1"/>
  <c r="AH578" i="1"/>
  <c r="AG578" i="1"/>
  <c r="AF578" i="1"/>
  <c r="AE578" i="1"/>
  <c r="Y578" i="1"/>
  <c r="U578" i="1"/>
  <c r="T578" i="1"/>
  <c r="AO577" i="1"/>
  <c r="AM577" i="1"/>
  <c r="AN577" i="1" s="1"/>
  <c r="AK577" i="1"/>
  <c r="AP577" i="1" s="1"/>
  <c r="AJ577" i="1"/>
  <c r="AI577" i="1"/>
  <c r="AH577" i="1"/>
  <c r="AG577" i="1"/>
  <c r="AF577" i="1"/>
  <c r="AE577" i="1"/>
  <c r="Y577" i="1"/>
  <c r="U577" i="1"/>
  <c r="T577" i="1"/>
  <c r="AO576" i="1"/>
  <c r="AM576" i="1"/>
  <c r="AN576" i="1" s="1"/>
  <c r="AK576" i="1"/>
  <c r="AP576" i="1" s="1"/>
  <c r="AJ576" i="1"/>
  <c r="AI576" i="1"/>
  <c r="AH576" i="1"/>
  <c r="AG576" i="1"/>
  <c r="AF576" i="1"/>
  <c r="AE576" i="1"/>
  <c r="Y576" i="1"/>
  <c r="U576" i="1"/>
  <c r="T576" i="1"/>
  <c r="AO575" i="1"/>
  <c r="AM575" i="1"/>
  <c r="AN575" i="1" s="1"/>
  <c r="AK575" i="1"/>
  <c r="AP575" i="1" s="1"/>
  <c r="AJ575" i="1"/>
  <c r="AI575" i="1"/>
  <c r="AH575" i="1"/>
  <c r="AG575" i="1"/>
  <c r="AF575" i="1"/>
  <c r="AE575" i="1"/>
  <c r="Y575" i="1"/>
  <c r="U575" i="1"/>
  <c r="T575" i="1"/>
  <c r="AO574" i="1"/>
  <c r="AM574" i="1"/>
  <c r="AN574" i="1" s="1"/>
  <c r="AK574" i="1"/>
  <c r="AP574" i="1" s="1"/>
  <c r="AJ574" i="1"/>
  <c r="AI574" i="1"/>
  <c r="AH574" i="1"/>
  <c r="AG574" i="1"/>
  <c r="AF574" i="1"/>
  <c r="AE574" i="1"/>
  <c r="Y574" i="1"/>
  <c r="U574" i="1"/>
  <c r="T574" i="1"/>
  <c r="AO573" i="1"/>
  <c r="AM573" i="1"/>
  <c r="AN573" i="1" s="1"/>
  <c r="AK573" i="1"/>
  <c r="AP573" i="1" s="1"/>
  <c r="AJ573" i="1"/>
  <c r="AI573" i="1"/>
  <c r="AH573" i="1"/>
  <c r="AG573" i="1"/>
  <c r="AF573" i="1"/>
  <c r="AE573" i="1"/>
  <c r="Y573" i="1"/>
  <c r="U573" i="1"/>
  <c r="T573" i="1"/>
  <c r="AO572" i="1"/>
  <c r="AM572" i="1"/>
  <c r="AN572" i="1" s="1"/>
  <c r="AK572" i="1"/>
  <c r="AP572" i="1" s="1"/>
  <c r="AJ572" i="1"/>
  <c r="AI572" i="1"/>
  <c r="AH572" i="1"/>
  <c r="AG572" i="1"/>
  <c r="AF572" i="1"/>
  <c r="AE572" i="1"/>
  <c r="Y572" i="1"/>
  <c r="U572" i="1"/>
  <c r="T572" i="1"/>
  <c r="AO571" i="1"/>
  <c r="AM571" i="1"/>
  <c r="AN571" i="1" s="1"/>
  <c r="AK571" i="1"/>
  <c r="AP571" i="1" s="1"/>
  <c r="AJ571" i="1"/>
  <c r="AI571" i="1"/>
  <c r="AH571" i="1"/>
  <c r="AG571" i="1"/>
  <c r="AF571" i="1"/>
  <c r="AE571" i="1"/>
  <c r="Y571" i="1"/>
  <c r="U571" i="1"/>
  <c r="T571" i="1"/>
  <c r="AO570" i="1"/>
  <c r="AM570" i="1"/>
  <c r="AN570" i="1" s="1"/>
  <c r="AK570" i="1"/>
  <c r="AP570" i="1" s="1"/>
  <c r="AJ570" i="1"/>
  <c r="AI570" i="1"/>
  <c r="AH570" i="1"/>
  <c r="AG570" i="1"/>
  <c r="AF570" i="1"/>
  <c r="AE570" i="1"/>
  <c r="Y570" i="1"/>
  <c r="U570" i="1"/>
  <c r="T570" i="1"/>
  <c r="AO569" i="1"/>
  <c r="AM569" i="1"/>
  <c r="AN569" i="1" s="1"/>
  <c r="AK569" i="1"/>
  <c r="AP569" i="1" s="1"/>
  <c r="AJ569" i="1"/>
  <c r="AI569" i="1"/>
  <c r="AH569" i="1"/>
  <c r="AG569" i="1"/>
  <c r="AF569" i="1"/>
  <c r="AE569" i="1"/>
  <c r="Y569" i="1"/>
  <c r="U569" i="1"/>
  <c r="T569" i="1"/>
  <c r="AO568" i="1"/>
  <c r="AM568" i="1"/>
  <c r="AN568" i="1" s="1"/>
  <c r="AK568" i="1"/>
  <c r="AP568" i="1" s="1"/>
  <c r="AJ568" i="1"/>
  <c r="AI568" i="1"/>
  <c r="AH568" i="1"/>
  <c r="AG568" i="1"/>
  <c r="AF568" i="1"/>
  <c r="AE568" i="1"/>
  <c r="Y568" i="1"/>
  <c r="U568" i="1"/>
  <c r="T568" i="1"/>
  <c r="AO567" i="1"/>
  <c r="AM567" i="1"/>
  <c r="AN567" i="1" s="1"/>
  <c r="AK567" i="1"/>
  <c r="AP567" i="1" s="1"/>
  <c r="AJ567" i="1"/>
  <c r="AI567" i="1"/>
  <c r="AH567" i="1"/>
  <c r="AG567" i="1"/>
  <c r="AF567" i="1"/>
  <c r="AE567" i="1"/>
  <c r="Y567" i="1"/>
  <c r="U567" i="1"/>
  <c r="T567" i="1"/>
  <c r="AO566" i="1"/>
  <c r="AM566" i="1"/>
  <c r="AN566" i="1" s="1"/>
  <c r="AK566" i="1"/>
  <c r="AP566" i="1" s="1"/>
  <c r="AJ566" i="1"/>
  <c r="AI566" i="1"/>
  <c r="AH566" i="1"/>
  <c r="AG566" i="1"/>
  <c r="AF566" i="1"/>
  <c r="AE566" i="1"/>
  <c r="Y566" i="1"/>
  <c r="U566" i="1"/>
  <c r="T566" i="1"/>
  <c r="AO565" i="1"/>
  <c r="AM565" i="1"/>
  <c r="AN565" i="1" s="1"/>
  <c r="AK565" i="1"/>
  <c r="AP565" i="1" s="1"/>
  <c r="AJ565" i="1"/>
  <c r="AI565" i="1"/>
  <c r="AH565" i="1"/>
  <c r="AG565" i="1"/>
  <c r="AF565" i="1"/>
  <c r="AE565" i="1"/>
  <c r="Y565" i="1"/>
  <c r="U565" i="1"/>
  <c r="T565" i="1"/>
  <c r="AO564" i="1"/>
  <c r="AM564" i="1"/>
  <c r="AN564" i="1" s="1"/>
  <c r="AK564" i="1"/>
  <c r="AP564" i="1" s="1"/>
  <c r="AJ564" i="1"/>
  <c r="AI564" i="1"/>
  <c r="AH564" i="1"/>
  <c r="AG564" i="1"/>
  <c r="AF564" i="1"/>
  <c r="AE564" i="1"/>
  <c r="Y564" i="1"/>
  <c r="U564" i="1"/>
  <c r="T564" i="1"/>
  <c r="AO563" i="1"/>
  <c r="AM563" i="1"/>
  <c r="AN563" i="1" s="1"/>
  <c r="AK563" i="1"/>
  <c r="AP563" i="1" s="1"/>
  <c r="AJ563" i="1"/>
  <c r="AI563" i="1"/>
  <c r="AH563" i="1"/>
  <c r="AG563" i="1"/>
  <c r="AF563" i="1"/>
  <c r="AE563" i="1"/>
  <c r="Y563" i="1"/>
  <c r="U563" i="1"/>
  <c r="T563" i="1"/>
  <c r="AO562" i="1"/>
  <c r="AM562" i="1"/>
  <c r="AN562" i="1" s="1"/>
  <c r="AK562" i="1"/>
  <c r="AP562" i="1" s="1"/>
  <c r="AJ562" i="1"/>
  <c r="AI562" i="1"/>
  <c r="AH562" i="1"/>
  <c r="AG562" i="1"/>
  <c r="AF562" i="1"/>
  <c r="AE562" i="1"/>
  <c r="Y562" i="1"/>
  <c r="U562" i="1"/>
  <c r="T562" i="1"/>
  <c r="AO561" i="1"/>
  <c r="AM561" i="1"/>
  <c r="AN561" i="1" s="1"/>
  <c r="AK561" i="1"/>
  <c r="AP561" i="1" s="1"/>
  <c r="AJ561" i="1"/>
  <c r="AI561" i="1"/>
  <c r="AH561" i="1"/>
  <c r="AG561" i="1"/>
  <c r="AF561" i="1"/>
  <c r="AE561" i="1"/>
  <c r="Y561" i="1"/>
  <c r="U561" i="1"/>
  <c r="T561" i="1"/>
  <c r="AO560" i="1"/>
  <c r="AM560" i="1"/>
  <c r="AN560" i="1" s="1"/>
  <c r="AK560" i="1"/>
  <c r="AP560" i="1" s="1"/>
  <c r="AJ560" i="1"/>
  <c r="AI560" i="1"/>
  <c r="AH560" i="1"/>
  <c r="AG560" i="1"/>
  <c r="AF560" i="1"/>
  <c r="AE560" i="1"/>
  <c r="Y560" i="1"/>
  <c r="U560" i="1"/>
  <c r="T560" i="1"/>
  <c r="AO559" i="1"/>
  <c r="AM559" i="1"/>
  <c r="AN559" i="1" s="1"/>
  <c r="AK559" i="1"/>
  <c r="AP559" i="1" s="1"/>
  <c r="AJ559" i="1"/>
  <c r="AI559" i="1"/>
  <c r="AH559" i="1"/>
  <c r="AG559" i="1"/>
  <c r="AF559" i="1"/>
  <c r="AE559" i="1"/>
  <c r="Y559" i="1"/>
  <c r="U559" i="1"/>
  <c r="T559" i="1"/>
  <c r="AO558" i="1"/>
  <c r="AM558" i="1"/>
  <c r="AN558" i="1" s="1"/>
  <c r="AK558" i="1"/>
  <c r="AP558" i="1" s="1"/>
  <c r="AJ558" i="1"/>
  <c r="AI558" i="1"/>
  <c r="AH558" i="1"/>
  <c r="AG558" i="1"/>
  <c r="AF558" i="1"/>
  <c r="AE558" i="1"/>
  <c r="Y558" i="1"/>
  <c r="U558" i="1"/>
  <c r="T558" i="1"/>
  <c r="AO557" i="1"/>
  <c r="AM557" i="1"/>
  <c r="AN557" i="1" s="1"/>
  <c r="AK557" i="1"/>
  <c r="AP557" i="1" s="1"/>
  <c r="AJ557" i="1"/>
  <c r="AI557" i="1"/>
  <c r="AH557" i="1"/>
  <c r="AG557" i="1"/>
  <c r="AF557" i="1"/>
  <c r="AE557" i="1"/>
  <c r="Y557" i="1"/>
  <c r="U557" i="1"/>
  <c r="T557" i="1"/>
  <c r="AO556" i="1"/>
  <c r="AM556" i="1"/>
  <c r="AN556" i="1" s="1"/>
  <c r="AK556" i="1"/>
  <c r="AP556" i="1" s="1"/>
  <c r="AJ556" i="1"/>
  <c r="AI556" i="1"/>
  <c r="AH556" i="1"/>
  <c r="AG556" i="1"/>
  <c r="AF556" i="1"/>
  <c r="AE556" i="1"/>
  <c r="Y556" i="1"/>
  <c r="U556" i="1"/>
  <c r="T556" i="1"/>
  <c r="AO555" i="1"/>
  <c r="AM555" i="1"/>
  <c r="AN555" i="1" s="1"/>
  <c r="AK555" i="1"/>
  <c r="AP555" i="1" s="1"/>
  <c r="AJ555" i="1"/>
  <c r="AI555" i="1"/>
  <c r="AH555" i="1"/>
  <c r="AG555" i="1"/>
  <c r="AF555" i="1"/>
  <c r="AE555" i="1"/>
  <c r="Y555" i="1"/>
  <c r="U555" i="1"/>
  <c r="T555" i="1"/>
  <c r="AO554" i="1"/>
  <c r="AM554" i="1"/>
  <c r="AN554" i="1" s="1"/>
  <c r="AK554" i="1"/>
  <c r="AP554" i="1" s="1"/>
  <c r="AJ554" i="1"/>
  <c r="AI554" i="1"/>
  <c r="AH554" i="1"/>
  <c r="AG554" i="1"/>
  <c r="AF554" i="1"/>
  <c r="AE554" i="1"/>
  <c r="Y554" i="1"/>
  <c r="U554" i="1"/>
  <c r="T554" i="1"/>
  <c r="AO553" i="1"/>
  <c r="AM553" i="1"/>
  <c r="AN553" i="1" s="1"/>
  <c r="AK553" i="1"/>
  <c r="AP553" i="1" s="1"/>
  <c r="AJ553" i="1"/>
  <c r="AI553" i="1"/>
  <c r="AH553" i="1"/>
  <c r="AG553" i="1"/>
  <c r="AF553" i="1"/>
  <c r="AE553" i="1"/>
  <c r="Y553" i="1"/>
  <c r="U553" i="1"/>
  <c r="T553" i="1"/>
  <c r="AO552" i="1"/>
  <c r="AM552" i="1"/>
  <c r="AN552" i="1" s="1"/>
  <c r="AK552" i="1"/>
  <c r="AP552" i="1" s="1"/>
  <c r="AJ552" i="1"/>
  <c r="AI552" i="1"/>
  <c r="AH552" i="1"/>
  <c r="AG552" i="1"/>
  <c r="AF552" i="1"/>
  <c r="AE552" i="1"/>
  <c r="Y552" i="1"/>
  <c r="U552" i="1"/>
  <c r="T552" i="1"/>
  <c r="AO551" i="1"/>
  <c r="AM551" i="1"/>
  <c r="AN551" i="1" s="1"/>
  <c r="AK551" i="1"/>
  <c r="AP551" i="1" s="1"/>
  <c r="AJ551" i="1"/>
  <c r="AI551" i="1"/>
  <c r="AH551" i="1"/>
  <c r="AG551" i="1"/>
  <c r="AF551" i="1"/>
  <c r="AE551" i="1"/>
  <c r="Y551" i="1"/>
  <c r="U551" i="1"/>
  <c r="T551" i="1"/>
  <c r="AO550" i="1"/>
  <c r="AM550" i="1"/>
  <c r="AN550" i="1" s="1"/>
  <c r="AK550" i="1"/>
  <c r="AP550" i="1" s="1"/>
  <c r="AJ550" i="1"/>
  <c r="AI550" i="1"/>
  <c r="AH550" i="1"/>
  <c r="AG550" i="1"/>
  <c r="AF550" i="1"/>
  <c r="AE550" i="1"/>
  <c r="Y550" i="1"/>
  <c r="U550" i="1"/>
  <c r="T550" i="1"/>
  <c r="AO549" i="1"/>
  <c r="AM549" i="1"/>
  <c r="AN549" i="1" s="1"/>
  <c r="AK549" i="1"/>
  <c r="AP549" i="1" s="1"/>
  <c r="AJ549" i="1"/>
  <c r="AI549" i="1"/>
  <c r="AH549" i="1"/>
  <c r="AG549" i="1"/>
  <c r="AF549" i="1"/>
  <c r="AE549" i="1"/>
  <c r="Y549" i="1"/>
  <c r="U549" i="1"/>
  <c r="T549" i="1"/>
  <c r="AO548" i="1"/>
  <c r="AM548" i="1"/>
  <c r="AN548" i="1" s="1"/>
  <c r="AK548" i="1"/>
  <c r="AP548" i="1" s="1"/>
  <c r="AJ548" i="1"/>
  <c r="AI548" i="1"/>
  <c r="AH548" i="1"/>
  <c r="AG548" i="1"/>
  <c r="AF548" i="1"/>
  <c r="AE548" i="1"/>
  <c r="Y548" i="1"/>
  <c r="U548" i="1"/>
  <c r="T548" i="1"/>
  <c r="AO547" i="1"/>
  <c r="AM547" i="1"/>
  <c r="AN547" i="1" s="1"/>
  <c r="AK547" i="1"/>
  <c r="AP547" i="1" s="1"/>
  <c r="AJ547" i="1"/>
  <c r="AI547" i="1"/>
  <c r="AH547" i="1"/>
  <c r="AG547" i="1"/>
  <c r="AF547" i="1"/>
  <c r="AE547" i="1"/>
  <c r="Y547" i="1"/>
  <c r="U547" i="1"/>
  <c r="T547" i="1"/>
  <c r="AO546" i="1"/>
  <c r="AM546" i="1"/>
  <c r="AN546" i="1" s="1"/>
  <c r="AK546" i="1"/>
  <c r="AP546" i="1" s="1"/>
  <c r="AJ546" i="1"/>
  <c r="AI546" i="1"/>
  <c r="AH546" i="1"/>
  <c r="AG546" i="1"/>
  <c r="AF546" i="1"/>
  <c r="AE546" i="1"/>
  <c r="Y546" i="1"/>
  <c r="U546" i="1"/>
  <c r="T546" i="1"/>
  <c r="AO545" i="1"/>
  <c r="AM545" i="1"/>
  <c r="AN545" i="1" s="1"/>
  <c r="AK545" i="1"/>
  <c r="AP545" i="1" s="1"/>
  <c r="AJ545" i="1"/>
  <c r="AI545" i="1"/>
  <c r="AH545" i="1"/>
  <c r="AG545" i="1"/>
  <c r="AF545" i="1"/>
  <c r="AE545" i="1"/>
  <c r="Y545" i="1"/>
  <c r="U545" i="1"/>
  <c r="T545" i="1"/>
  <c r="AO544" i="1"/>
  <c r="AM544" i="1"/>
  <c r="AN544" i="1" s="1"/>
  <c r="AK544" i="1"/>
  <c r="AP544" i="1" s="1"/>
  <c r="AJ544" i="1"/>
  <c r="AI544" i="1"/>
  <c r="AH544" i="1"/>
  <c r="AG544" i="1"/>
  <c r="AF544" i="1"/>
  <c r="AE544" i="1"/>
  <c r="Y544" i="1"/>
  <c r="U544" i="1"/>
  <c r="T544" i="1"/>
  <c r="AO543" i="1"/>
  <c r="AM543" i="1"/>
  <c r="AN543" i="1" s="1"/>
  <c r="AK543" i="1"/>
  <c r="AP543" i="1" s="1"/>
  <c r="AJ543" i="1"/>
  <c r="AI543" i="1"/>
  <c r="AH543" i="1"/>
  <c r="AG543" i="1"/>
  <c r="AF543" i="1"/>
  <c r="AE543" i="1"/>
  <c r="Y543" i="1"/>
  <c r="U543" i="1"/>
  <c r="T543" i="1"/>
  <c r="AO542" i="1"/>
  <c r="AM542" i="1"/>
  <c r="AN542" i="1" s="1"/>
  <c r="AK542" i="1"/>
  <c r="AP542" i="1" s="1"/>
  <c r="AJ542" i="1"/>
  <c r="AI542" i="1"/>
  <c r="AH542" i="1"/>
  <c r="AG542" i="1"/>
  <c r="AF542" i="1"/>
  <c r="AE542" i="1"/>
  <c r="Y542" i="1"/>
  <c r="U542" i="1"/>
  <c r="T542" i="1"/>
  <c r="AO541" i="1"/>
  <c r="AM541" i="1"/>
  <c r="AN541" i="1" s="1"/>
  <c r="AK541" i="1"/>
  <c r="AP541" i="1" s="1"/>
  <c r="AJ541" i="1"/>
  <c r="AI541" i="1"/>
  <c r="AH541" i="1"/>
  <c r="AG541" i="1"/>
  <c r="AF541" i="1"/>
  <c r="AE541" i="1"/>
  <c r="Y541" i="1"/>
  <c r="U541" i="1"/>
  <c r="T541" i="1"/>
  <c r="AO540" i="1"/>
  <c r="AM540" i="1"/>
  <c r="AN540" i="1" s="1"/>
  <c r="AK540" i="1"/>
  <c r="AP540" i="1" s="1"/>
  <c r="AJ540" i="1"/>
  <c r="AI540" i="1"/>
  <c r="AH540" i="1"/>
  <c r="AG540" i="1"/>
  <c r="AF540" i="1"/>
  <c r="AE540" i="1"/>
  <c r="Y540" i="1"/>
  <c r="U540" i="1"/>
  <c r="T540" i="1"/>
  <c r="AO539" i="1"/>
  <c r="AM539" i="1"/>
  <c r="AN539" i="1" s="1"/>
  <c r="AK539" i="1"/>
  <c r="AP539" i="1" s="1"/>
  <c r="AJ539" i="1"/>
  <c r="AI539" i="1"/>
  <c r="AH539" i="1"/>
  <c r="AG539" i="1"/>
  <c r="AF539" i="1"/>
  <c r="AE539" i="1"/>
  <c r="Y539" i="1"/>
  <c r="U539" i="1"/>
  <c r="T539" i="1"/>
  <c r="AO538" i="1"/>
  <c r="AM538" i="1"/>
  <c r="AN538" i="1" s="1"/>
  <c r="AK538" i="1"/>
  <c r="AP538" i="1" s="1"/>
  <c r="AJ538" i="1"/>
  <c r="AI538" i="1"/>
  <c r="AH538" i="1"/>
  <c r="AG538" i="1"/>
  <c r="AF538" i="1"/>
  <c r="AE538" i="1"/>
  <c r="Y538" i="1"/>
  <c r="U538" i="1"/>
  <c r="T538" i="1"/>
  <c r="AO537" i="1"/>
  <c r="AM537" i="1"/>
  <c r="AN537" i="1" s="1"/>
  <c r="AK537" i="1"/>
  <c r="AP537" i="1" s="1"/>
  <c r="AJ537" i="1"/>
  <c r="AI537" i="1"/>
  <c r="AH537" i="1"/>
  <c r="AG537" i="1"/>
  <c r="AF537" i="1"/>
  <c r="AE537" i="1"/>
  <c r="Y537" i="1"/>
  <c r="U537" i="1"/>
  <c r="T537" i="1"/>
  <c r="AO536" i="1"/>
  <c r="AM536" i="1"/>
  <c r="AN536" i="1" s="1"/>
  <c r="AK536" i="1"/>
  <c r="AP536" i="1" s="1"/>
  <c r="AJ536" i="1"/>
  <c r="AI536" i="1"/>
  <c r="AH536" i="1"/>
  <c r="AG536" i="1"/>
  <c r="AF536" i="1"/>
  <c r="AE536" i="1"/>
  <c r="Y536" i="1"/>
  <c r="U536" i="1"/>
  <c r="T536" i="1"/>
  <c r="AO535" i="1"/>
  <c r="AM535" i="1"/>
  <c r="AN535" i="1" s="1"/>
  <c r="AK535" i="1"/>
  <c r="AP535" i="1" s="1"/>
  <c r="AJ535" i="1"/>
  <c r="AI535" i="1"/>
  <c r="AH535" i="1"/>
  <c r="AG535" i="1"/>
  <c r="AF535" i="1"/>
  <c r="AE535" i="1"/>
  <c r="Y535" i="1"/>
  <c r="U535" i="1"/>
  <c r="T535" i="1"/>
  <c r="AO534" i="1"/>
  <c r="AM534" i="1"/>
  <c r="AN534" i="1" s="1"/>
  <c r="AK534" i="1"/>
  <c r="AP534" i="1" s="1"/>
  <c r="AJ534" i="1"/>
  <c r="AI534" i="1"/>
  <c r="AH534" i="1"/>
  <c r="AG534" i="1"/>
  <c r="AF534" i="1"/>
  <c r="AE534" i="1"/>
  <c r="Y534" i="1"/>
  <c r="U534" i="1"/>
  <c r="T534" i="1"/>
  <c r="AO533" i="1"/>
  <c r="AM533" i="1"/>
  <c r="AN533" i="1" s="1"/>
  <c r="AK533" i="1"/>
  <c r="AP533" i="1" s="1"/>
  <c r="AJ533" i="1"/>
  <c r="AI533" i="1"/>
  <c r="AH533" i="1"/>
  <c r="AG533" i="1"/>
  <c r="AF533" i="1"/>
  <c r="AE533" i="1"/>
  <c r="Y533" i="1"/>
  <c r="U533" i="1"/>
  <c r="T533" i="1"/>
  <c r="AO532" i="1"/>
  <c r="AM532" i="1"/>
  <c r="AN532" i="1" s="1"/>
  <c r="AK532" i="1"/>
  <c r="AP532" i="1" s="1"/>
  <c r="AJ532" i="1"/>
  <c r="AI532" i="1"/>
  <c r="AH532" i="1"/>
  <c r="AG532" i="1"/>
  <c r="AF532" i="1"/>
  <c r="AE532" i="1"/>
  <c r="Y532" i="1"/>
  <c r="U532" i="1"/>
  <c r="T532" i="1"/>
  <c r="AO531" i="1"/>
  <c r="AM531" i="1"/>
  <c r="AN531" i="1" s="1"/>
  <c r="AK531" i="1"/>
  <c r="AP531" i="1" s="1"/>
  <c r="AJ531" i="1"/>
  <c r="AI531" i="1"/>
  <c r="AH531" i="1"/>
  <c r="AG531" i="1"/>
  <c r="AF531" i="1"/>
  <c r="AE531" i="1"/>
  <c r="Y531" i="1"/>
  <c r="U531" i="1"/>
  <c r="T531" i="1"/>
  <c r="AO530" i="1"/>
  <c r="AM530" i="1"/>
  <c r="AN530" i="1" s="1"/>
  <c r="AK530" i="1"/>
  <c r="AP530" i="1" s="1"/>
  <c r="AJ530" i="1"/>
  <c r="AI530" i="1"/>
  <c r="AH530" i="1"/>
  <c r="AG530" i="1"/>
  <c r="AF530" i="1"/>
  <c r="AE530" i="1"/>
  <c r="Y530" i="1"/>
  <c r="U530" i="1"/>
  <c r="T530" i="1"/>
  <c r="AO529" i="1"/>
  <c r="AM529" i="1"/>
  <c r="AN529" i="1" s="1"/>
  <c r="AK529" i="1"/>
  <c r="AP529" i="1" s="1"/>
  <c r="AJ529" i="1"/>
  <c r="AI529" i="1"/>
  <c r="AH529" i="1"/>
  <c r="AG529" i="1"/>
  <c r="AF529" i="1"/>
  <c r="AE529" i="1"/>
  <c r="Y529" i="1"/>
  <c r="U529" i="1"/>
  <c r="T529" i="1"/>
  <c r="AO528" i="1"/>
  <c r="AM528" i="1"/>
  <c r="AN528" i="1" s="1"/>
  <c r="AK528" i="1"/>
  <c r="AP528" i="1" s="1"/>
  <c r="AJ528" i="1"/>
  <c r="AI528" i="1"/>
  <c r="AH528" i="1"/>
  <c r="AG528" i="1"/>
  <c r="AF528" i="1"/>
  <c r="AE528" i="1"/>
  <c r="Y528" i="1"/>
  <c r="U528" i="1"/>
  <c r="T528" i="1"/>
  <c r="AO527" i="1"/>
  <c r="AM527" i="1"/>
  <c r="AN527" i="1" s="1"/>
  <c r="AK527" i="1"/>
  <c r="AP527" i="1" s="1"/>
  <c r="AJ527" i="1"/>
  <c r="AI527" i="1"/>
  <c r="AH527" i="1"/>
  <c r="AG527" i="1"/>
  <c r="AF527" i="1"/>
  <c r="AE527" i="1"/>
  <c r="Y527" i="1"/>
  <c r="U527" i="1"/>
  <c r="T527" i="1"/>
  <c r="AO526" i="1"/>
  <c r="AM526" i="1"/>
  <c r="AN526" i="1" s="1"/>
  <c r="AK526" i="1"/>
  <c r="AP526" i="1" s="1"/>
  <c r="AJ526" i="1"/>
  <c r="AI526" i="1"/>
  <c r="AH526" i="1"/>
  <c r="AG526" i="1"/>
  <c r="AF526" i="1"/>
  <c r="AE526" i="1"/>
  <c r="Y526" i="1"/>
  <c r="U526" i="1"/>
  <c r="T526" i="1"/>
  <c r="AO525" i="1"/>
  <c r="AM525" i="1"/>
  <c r="AN525" i="1" s="1"/>
  <c r="AK525" i="1"/>
  <c r="AP525" i="1" s="1"/>
  <c r="AJ525" i="1"/>
  <c r="AI525" i="1"/>
  <c r="AH525" i="1"/>
  <c r="AG525" i="1"/>
  <c r="AF525" i="1"/>
  <c r="AE525" i="1"/>
  <c r="Y525" i="1"/>
  <c r="U525" i="1"/>
  <c r="T525" i="1"/>
  <c r="AO524" i="1"/>
  <c r="AM524" i="1"/>
  <c r="AN524" i="1" s="1"/>
  <c r="AK524" i="1"/>
  <c r="AP524" i="1" s="1"/>
  <c r="AJ524" i="1"/>
  <c r="AI524" i="1"/>
  <c r="AH524" i="1"/>
  <c r="AG524" i="1"/>
  <c r="AF524" i="1"/>
  <c r="AE524" i="1"/>
  <c r="Y524" i="1"/>
  <c r="U524" i="1"/>
  <c r="T524" i="1"/>
  <c r="AO523" i="1"/>
  <c r="AM523" i="1"/>
  <c r="AN523" i="1" s="1"/>
  <c r="AK523" i="1"/>
  <c r="AP523" i="1" s="1"/>
  <c r="AJ523" i="1"/>
  <c r="AI523" i="1"/>
  <c r="AH523" i="1"/>
  <c r="AG523" i="1"/>
  <c r="AF523" i="1"/>
  <c r="AE523" i="1"/>
  <c r="Y523" i="1"/>
  <c r="U523" i="1"/>
  <c r="T523" i="1"/>
  <c r="AO522" i="1"/>
  <c r="AM522" i="1"/>
  <c r="AN522" i="1" s="1"/>
  <c r="AK522" i="1"/>
  <c r="AP522" i="1" s="1"/>
  <c r="AJ522" i="1"/>
  <c r="AI522" i="1"/>
  <c r="AH522" i="1"/>
  <c r="AG522" i="1"/>
  <c r="AF522" i="1"/>
  <c r="AE522" i="1"/>
  <c r="Y522" i="1"/>
  <c r="U522" i="1"/>
  <c r="T522" i="1"/>
  <c r="AO521" i="1"/>
  <c r="AM521" i="1"/>
  <c r="AN521" i="1" s="1"/>
  <c r="AK521" i="1"/>
  <c r="AP521" i="1" s="1"/>
  <c r="AJ521" i="1"/>
  <c r="AI521" i="1"/>
  <c r="AH521" i="1"/>
  <c r="AG521" i="1"/>
  <c r="AF521" i="1"/>
  <c r="AE521" i="1"/>
  <c r="Y521" i="1"/>
  <c r="U521" i="1"/>
  <c r="T521" i="1"/>
  <c r="AO520" i="1"/>
  <c r="AM520" i="1"/>
  <c r="AN520" i="1" s="1"/>
  <c r="AK520" i="1"/>
  <c r="AP520" i="1" s="1"/>
  <c r="AJ520" i="1"/>
  <c r="AI520" i="1"/>
  <c r="AH520" i="1"/>
  <c r="AG520" i="1"/>
  <c r="AF520" i="1"/>
  <c r="AE520" i="1"/>
  <c r="Y520" i="1"/>
  <c r="U520" i="1"/>
  <c r="T520" i="1"/>
  <c r="AO519" i="1"/>
  <c r="AM519" i="1"/>
  <c r="AN519" i="1" s="1"/>
  <c r="AK519" i="1"/>
  <c r="AP519" i="1" s="1"/>
  <c r="AJ519" i="1"/>
  <c r="AI519" i="1"/>
  <c r="AH519" i="1"/>
  <c r="AG519" i="1"/>
  <c r="AF519" i="1"/>
  <c r="AE519" i="1"/>
  <c r="Y519" i="1"/>
  <c r="U519" i="1"/>
  <c r="T519" i="1"/>
  <c r="AO518" i="1"/>
  <c r="AM518" i="1"/>
  <c r="AN518" i="1" s="1"/>
  <c r="AK518" i="1"/>
  <c r="AP518" i="1" s="1"/>
  <c r="AJ518" i="1"/>
  <c r="AI518" i="1"/>
  <c r="AH518" i="1"/>
  <c r="AG518" i="1"/>
  <c r="AF518" i="1"/>
  <c r="AE518" i="1"/>
  <c r="Y518" i="1"/>
  <c r="U518" i="1"/>
  <c r="T518" i="1"/>
  <c r="AO517" i="1"/>
  <c r="AM517" i="1"/>
  <c r="AN517" i="1" s="1"/>
  <c r="AK517" i="1"/>
  <c r="AP517" i="1" s="1"/>
  <c r="AJ517" i="1"/>
  <c r="AI517" i="1"/>
  <c r="AH517" i="1"/>
  <c r="AG517" i="1"/>
  <c r="AF517" i="1"/>
  <c r="AE517" i="1"/>
  <c r="Y517" i="1"/>
  <c r="U517" i="1"/>
  <c r="T517" i="1"/>
  <c r="AO516" i="1"/>
  <c r="AM516" i="1"/>
  <c r="AN516" i="1" s="1"/>
  <c r="AK516" i="1"/>
  <c r="AP516" i="1" s="1"/>
  <c r="AJ516" i="1"/>
  <c r="AI516" i="1"/>
  <c r="AH516" i="1"/>
  <c r="AG516" i="1"/>
  <c r="AF516" i="1"/>
  <c r="AE516" i="1"/>
  <c r="Y516" i="1"/>
  <c r="U516" i="1"/>
  <c r="T516" i="1"/>
  <c r="AO515" i="1"/>
  <c r="AM515" i="1"/>
  <c r="AN515" i="1" s="1"/>
  <c r="AK515" i="1"/>
  <c r="AP515" i="1" s="1"/>
  <c r="AJ515" i="1"/>
  <c r="AI515" i="1"/>
  <c r="AH515" i="1"/>
  <c r="AG515" i="1"/>
  <c r="AF515" i="1"/>
  <c r="AE515" i="1"/>
  <c r="Y515" i="1"/>
  <c r="U515" i="1"/>
  <c r="T515" i="1"/>
  <c r="AO514" i="1"/>
  <c r="AM514" i="1"/>
  <c r="AN514" i="1" s="1"/>
  <c r="AK514" i="1"/>
  <c r="AP514" i="1" s="1"/>
  <c r="AJ514" i="1"/>
  <c r="AI514" i="1"/>
  <c r="AH514" i="1"/>
  <c r="AG514" i="1"/>
  <c r="AF514" i="1"/>
  <c r="AE514" i="1"/>
  <c r="Y514" i="1"/>
  <c r="U514" i="1"/>
  <c r="T514" i="1"/>
  <c r="AO513" i="1"/>
  <c r="AM513" i="1"/>
  <c r="AN513" i="1" s="1"/>
  <c r="AK513" i="1"/>
  <c r="AP513" i="1" s="1"/>
  <c r="AJ513" i="1"/>
  <c r="AI513" i="1"/>
  <c r="AH513" i="1"/>
  <c r="AG513" i="1"/>
  <c r="AF513" i="1"/>
  <c r="AE513" i="1"/>
  <c r="Y513" i="1"/>
  <c r="U513" i="1"/>
  <c r="T513" i="1"/>
  <c r="AO512" i="1"/>
  <c r="AM512" i="1"/>
  <c r="AN512" i="1" s="1"/>
  <c r="AK512" i="1"/>
  <c r="AP512" i="1" s="1"/>
  <c r="AJ512" i="1"/>
  <c r="AI512" i="1"/>
  <c r="AH512" i="1"/>
  <c r="AG512" i="1"/>
  <c r="AF512" i="1"/>
  <c r="AE512" i="1"/>
  <c r="Y512" i="1"/>
  <c r="U512" i="1"/>
  <c r="T512" i="1"/>
  <c r="AO511" i="1"/>
  <c r="AM511" i="1"/>
  <c r="AN511" i="1" s="1"/>
  <c r="AK511" i="1"/>
  <c r="AP511" i="1" s="1"/>
  <c r="AJ511" i="1"/>
  <c r="AI511" i="1"/>
  <c r="AH511" i="1"/>
  <c r="AG511" i="1"/>
  <c r="AF511" i="1"/>
  <c r="AE511" i="1"/>
  <c r="Y511" i="1"/>
  <c r="U511" i="1"/>
  <c r="T511" i="1"/>
  <c r="AO510" i="1"/>
  <c r="AM510" i="1"/>
  <c r="AN510" i="1" s="1"/>
  <c r="AK510" i="1"/>
  <c r="AP510" i="1" s="1"/>
  <c r="AJ510" i="1"/>
  <c r="AI510" i="1"/>
  <c r="AH510" i="1"/>
  <c r="AG510" i="1"/>
  <c r="AF510" i="1"/>
  <c r="AE510" i="1"/>
  <c r="Y510" i="1"/>
  <c r="U510" i="1"/>
  <c r="T510" i="1"/>
  <c r="AO509" i="1"/>
  <c r="AM509" i="1"/>
  <c r="AN509" i="1" s="1"/>
  <c r="AK509" i="1"/>
  <c r="AP509" i="1" s="1"/>
  <c r="AJ509" i="1"/>
  <c r="AI509" i="1"/>
  <c r="AH509" i="1"/>
  <c r="AG509" i="1"/>
  <c r="AF509" i="1"/>
  <c r="AE509" i="1"/>
  <c r="Y509" i="1"/>
  <c r="U509" i="1"/>
  <c r="T509" i="1"/>
  <c r="AO508" i="1"/>
  <c r="AM508" i="1"/>
  <c r="AN508" i="1" s="1"/>
  <c r="AK508" i="1"/>
  <c r="AP508" i="1" s="1"/>
  <c r="AJ508" i="1"/>
  <c r="AI508" i="1"/>
  <c r="AH508" i="1"/>
  <c r="AG508" i="1"/>
  <c r="AF508" i="1"/>
  <c r="AE508" i="1"/>
  <c r="Y508" i="1"/>
  <c r="U508" i="1"/>
  <c r="T508" i="1"/>
  <c r="AO507" i="1"/>
  <c r="AM507" i="1"/>
  <c r="AN507" i="1" s="1"/>
  <c r="AK507" i="1"/>
  <c r="AP507" i="1" s="1"/>
  <c r="AJ507" i="1"/>
  <c r="AI507" i="1"/>
  <c r="AH507" i="1"/>
  <c r="AG507" i="1"/>
  <c r="AF507" i="1"/>
  <c r="AE507" i="1"/>
  <c r="Y507" i="1"/>
  <c r="U507" i="1"/>
  <c r="T507" i="1"/>
  <c r="AO506" i="1"/>
  <c r="AM506" i="1"/>
  <c r="AN506" i="1" s="1"/>
  <c r="AK506" i="1"/>
  <c r="AP506" i="1" s="1"/>
  <c r="AJ506" i="1"/>
  <c r="AI506" i="1"/>
  <c r="AH506" i="1"/>
  <c r="AG506" i="1"/>
  <c r="AF506" i="1"/>
  <c r="AE506" i="1"/>
  <c r="Y506" i="1"/>
  <c r="U506" i="1"/>
  <c r="T506" i="1"/>
  <c r="AO505" i="1"/>
  <c r="AM505" i="1"/>
  <c r="AN505" i="1" s="1"/>
  <c r="AK505" i="1"/>
  <c r="AP505" i="1" s="1"/>
  <c r="AJ505" i="1"/>
  <c r="AI505" i="1"/>
  <c r="AH505" i="1"/>
  <c r="AG505" i="1"/>
  <c r="AF505" i="1"/>
  <c r="AE505" i="1"/>
  <c r="Y505" i="1"/>
  <c r="U505" i="1"/>
  <c r="T505" i="1"/>
  <c r="AO504" i="1"/>
  <c r="AM504" i="1"/>
  <c r="AN504" i="1" s="1"/>
  <c r="AK504" i="1"/>
  <c r="AP504" i="1" s="1"/>
  <c r="AJ504" i="1"/>
  <c r="AI504" i="1"/>
  <c r="AH504" i="1"/>
  <c r="AG504" i="1"/>
  <c r="AF504" i="1"/>
  <c r="AE504" i="1"/>
  <c r="Y504" i="1"/>
  <c r="U504" i="1"/>
  <c r="T504" i="1"/>
  <c r="AO503" i="1"/>
  <c r="AM503" i="1"/>
  <c r="AN503" i="1" s="1"/>
  <c r="AK503" i="1"/>
  <c r="AP503" i="1" s="1"/>
  <c r="AJ503" i="1"/>
  <c r="AI503" i="1"/>
  <c r="AH503" i="1"/>
  <c r="AG503" i="1"/>
  <c r="AF503" i="1"/>
  <c r="AE503" i="1"/>
  <c r="Y503" i="1"/>
  <c r="U503" i="1"/>
  <c r="T503" i="1"/>
  <c r="AO502" i="1"/>
  <c r="AM502" i="1"/>
  <c r="AN502" i="1" s="1"/>
  <c r="AK502" i="1"/>
  <c r="AP502" i="1" s="1"/>
  <c r="AJ502" i="1"/>
  <c r="AI502" i="1"/>
  <c r="AH502" i="1"/>
  <c r="AG502" i="1"/>
  <c r="AF502" i="1"/>
  <c r="AE502" i="1"/>
  <c r="Y502" i="1"/>
  <c r="U502" i="1"/>
  <c r="T502" i="1"/>
  <c r="AO501" i="1"/>
  <c r="AM501" i="1"/>
  <c r="AN501" i="1" s="1"/>
  <c r="AK501" i="1"/>
  <c r="AP501" i="1" s="1"/>
  <c r="AJ501" i="1"/>
  <c r="AI501" i="1"/>
  <c r="AH501" i="1"/>
  <c r="AG501" i="1"/>
  <c r="AF501" i="1"/>
  <c r="AE501" i="1"/>
  <c r="Y501" i="1"/>
  <c r="U501" i="1"/>
  <c r="T501" i="1"/>
  <c r="AO500" i="1"/>
  <c r="AM500" i="1"/>
  <c r="AN500" i="1" s="1"/>
  <c r="AK500" i="1"/>
  <c r="AP500" i="1" s="1"/>
  <c r="AJ500" i="1"/>
  <c r="AI500" i="1"/>
  <c r="AH500" i="1"/>
  <c r="AG500" i="1"/>
  <c r="AF500" i="1"/>
  <c r="AE500" i="1"/>
  <c r="Y500" i="1"/>
  <c r="U500" i="1"/>
  <c r="T500" i="1"/>
  <c r="AO499" i="1"/>
  <c r="AM499" i="1"/>
  <c r="AN499" i="1" s="1"/>
  <c r="AK499" i="1"/>
  <c r="AP499" i="1" s="1"/>
  <c r="AJ499" i="1"/>
  <c r="AI499" i="1"/>
  <c r="AH499" i="1"/>
  <c r="AG499" i="1"/>
  <c r="AF499" i="1"/>
  <c r="AE499" i="1"/>
  <c r="Y499" i="1"/>
  <c r="U499" i="1"/>
  <c r="T499" i="1"/>
  <c r="AO498" i="1"/>
  <c r="AM498" i="1"/>
  <c r="AN498" i="1" s="1"/>
  <c r="AK498" i="1"/>
  <c r="AP498" i="1" s="1"/>
  <c r="AJ498" i="1"/>
  <c r="AI498" i="1"/>
  <c r="AH498" i="1"/>
  <c r="AG498" i="1"/>
  <c r="AF498" i="1"/>
  <c r="AE498" i="1"/>
  <c r="Y498" i="1"/>
  <c r="U498" i="1"/>
  <c r="T498" i="1"/>
  <c r="AO497" i="1"/>
  <c r="AM497" i="1"/>
  <c r="AN497" i="1" s="1"/>
  <c r="AK497" i="1"/>
  <c r="AP497" i="1" s="1"/>
  <c r="AJ497" i="1"/>
  <c r="AI497" i="1"/>
  <c r="AH497" i="1"/>
  <c r="AG497" i="1"/>
  <c r="AF497" i="1"/>
  <c r="AE497" i="1"/>
  <c r="Y497" i="1"/>
  <c r="U497" i="1"/>
  <c r="T497" i="1"/>
  <c r="AO496" i="1"/>
  <c r="AM496" i="1"/>
  <c r="AN496" i="1" s="1"/>
  <c r="AK496" i="1"/>
  <c r="AP496" i="1" s="1"/>
  <c r="AJ496" i="1"/>
  <c r="AI496" i="1"/>
  <c r="AH496" i="1"/>
  <c r="AG496" i="1"/>
  <c r="AF496" i="1"/>
  <c r="AE496" i="1"/>
  <c r="Y496" i="1"/>
  <c r="U496" i="1"/>
  <c r="T496" i="1"/>
  <c r="AO495" i="1"/>
  <c r="AM495" i="1"/>
  <c r="AN495" i="1" s="1"/>
  <c r="AK495" i="1"/>
  <c r="AP495" i="1" s="1"/>
  <c r="AJ495" i="1"/>
  <c r="AI495" i="1"/>
  <c r="AH495" i="1"/>
  <c r="AG495" i="1"/>
  <c r="AF495" i="1"/>
  <c r="AE495" i="1"/>
  <c r="Y495" i="1"/>
  <c r="U495" i="1"/>
  <c r="T495" i="1"/>
  <c r="AO494" i="1"/>
  <c r="AM494" i="1"/>
  <c r="AN494" i="1" s="1"/>
  <c r="AK494" i="1"/>
  <c r="AP494" i="1" s="1"/>
  <c r="AJ494" i="1"/>
  <c r="AI494" i="1"/>
  <c r="AH494" i="1"/>
  <c r="AG494" i="1"/>
  <c r="AF494" i="1"/>
  <c r="AE494" i="1"/>
  <c r="Y494" i="1"/>
  <c r="U494" i="1"/>
  <c r="T494" i="1"/>
  <c r="AO493" i="1"/>
  <c r="AM493" i="1"/>
  <c r="AN493" i="1" s="1"/>
  <c r="AK493" i="1"/>
  <c r="AP493" i="1" s="1"/>
  <c r="AJ493" i="1"/>
  <c r="AI493" i="1"/>
  <c r="AH493" i="1"/>
  <c r="AG493" i="1"/>
  <c r="AF493" i="1"/>
  <c r="AE493" i="1"/>
  <c r="Y493" i="1"/>
  <c r="U493" i="1"/>
  <c r="T493" i="1"/>
  <c r="AO492" i="1"/>
  <c r="AM492" i="1"/>
  <c r="AN492" i="1" s="1"/>
  <c r="AK492" i="1"/>
  <c r="AP492" i="1" s="1"/>
  <c r="AJ492" i="1"/>
  <c r="AI492" i="1"/>
  <c r="AH492" i="1"/>
  <c r="AG492" i="1"/>
  <c r="AF492" i="1"/>
  <c r="AE492" i="1"/>
  <c r="Y492" i="1"/>
  <c r="U492" i="1"/>
  <c r="T492" i="1"/>
  <c r="AO491" i="1"/>
  <c r="AM491" i="1"/>
  <c r="AN491" i="1" s="1"/>
  <c r="AK491" i="1"/>
  <c r="AP491" i="1" s="1"/>
  <c r="AJ491" i="1"/>
  <c r="AI491" i="1"/>
  <c r="AH491" i="1"/>
  <c r="AG491" i="1"/>
  <c r="AF491" i="1"/>
  <c r="AE491" i="1"/>
  <c r="Y491" i="1"/>
  <c r="U491" i="1"/>
  <c r="T491" i="1"/>
  <c r="AO490" i="1"/>
  <c r="AM490" i="1"/>
  <c r="AN490" i="1" s="1"/>
  <c r="AK490" i="1"/>
  <c r="AP490" i="1" s="1"/>
  <c r="AJ490" i="1"/>
  <c r="AI490" i="1"/>
  <c r="AH490" i="1"/>
  <c r="AG490" i="1"/>
  <c r="AF490" i="1"/>
  <c r="AE490" i="1"/>
  <c r="Y490" i="1"/>
  <c r="U490" i="1"/>
  <c r="T490" i="1"/>
  <c r="AO489" i="1"/>
  <c r="AM489" i="1"/>
  <c r="AN489" i="1" s="1"/>
  <c r="AK489" i="1"/>
  <c r="AP489" i="1" s="1"/>
  <c r="AJ489" i="1"/>
  <c r="AI489" i="1"/>
  <c r="AH489" i="1"/>
  <c r="AG489" i="1"/>
  <c r="AF489" i="1"/>
  <c r="AE489" i="1"/>
  <c r="Y489" i="1"/>
  <c r="U489" i="1"/>
  <c r="T489" i="1"/>
  <c r="AO488" i="1"/>
  <c r="AM488" i="1"/>
  <c r="AN488" i="1" s="1"/>
  <c r="AK488" i="1"/>
  <c r="AP488" i="1" s="1"/>
  <c r="AJ488" i="1"/>
  <c r="AI488" i="1"/>
  <c r="AH488" i="1"/>
  <c r="AG488" i="1"/>
  <c r="AF488" i="1"/>
  <c r="AE488" i="1"/>
  <c r="Y488" i="1"/>
  <c r="U488" i="1"/>
  <c r="T488" i="1"/>
  <c r="AO487" i="1"/>
  <c r="AM487" i="1"/>
  <c r="AN487" i="1" s="1"/>
  <c r="AK487" i="1"/>
  <c r="AP487" i="1" s="1"/>
  <c r="AJ487" i="1"/>
  <c r="AI487" i="1"/>
  <c r="AH487" i="1"/>
  <c r="AG487" i="1"/>
  <c r="AF487" i="1"/>
  <c r="AE487" i="1"/>
  <c r="Y487" i="1"/>
  <c r="U487" i="1"/>
  <c r="T487" i="1"/>
  <c r="AO486" i="1"/>
  <c r="AM486" i="1"/>
  <c r="AN486" i="1" s="1"/>
  <c r="AK486" i="1"/>
  <c r="AP486" i="1" s="1"/>
  <c r="AJ486" i="1"/>
  <c r="AI486" i="1"/>
  <c r="AH486" i="1"/>
  <c r="AG486" i="1"/>
  <c r="AF486" i="1"/>
  <c r="AE486" i="1"/>
  <c r="Y486" i="1"/>
  <c r="U486" i="1"/>
  <c r="T486" i="1"/>
  <c r="AO485" i="1"/>
  <c r="AM485" i="1"/>
  <c r="AN485" i="1" s="1"/>
  <c r="AK485" i="1"/>
  <c r="AP485" i="1" s="1"/>
  <c r="AJ485" i="1"/>
  <c r="AI485" i="1"/>
  <c r="AH485" i="1"/>
  <c r="AG485" i="1"/>
  <c r="AF485" i="1"/>
  <c r="AE485" i="1"/>
  <c r="Y485" i="1"/>
  <c r="U485" i="1"/>
  <c r="T485" i="1"/>
  <c r="AO484" i="1"/>
  <c r="AM484" i="1"/>
  <c r="AN484" i="1" s="1"/>
  <c r="AK484" i="1"/>
  <c r="AP484" i="1" s="1"/>
  <c r="AJ484" i="1"/>
  <c r="AI484" i="1"/>
  <c r="AH484" i="1"/>
  <c r="AG484" i="1"/>
  <c r="AF484" i="1"/>
  <c r="AE484" i="1"/>
  <c r="Y484" i="1"/>
  <c r="U484" i="1"/>
  <c r="T484" i="1"/>
  <c r="AO483" i="1"/>
  <c r="AM483" i="1"/>
  <c r="AN483" i="1" s="1"/>
  <c r="AK483" i="1"/>
  <c r="AP483" i="1" s="1"/>
  <c r="AJ483" i="1"/>
  <c r="AI483" i="1"/>
  <c r="AH483" i="1"/>
  <c r="AG483" i="1"/>
  <c r="AF483" i="1"/>
  <c r="AE483" i="1"/>
  <c r="Y483" i="1"/>
  <c r="U483" i="1"/>
  <c r="T483" i="1"/>
  <c r="AO482" i="1"/>
  <c r="AM482" i="1"/>
  <c r="AN482" i="1" s="1"/>
  <c r="AK482" i="1"/>
  <c r="AP482" i="1" s="1"/>
  <c r="AJ482" i="1"/>
  <c r="AI482" i="1"/>
  <c r="AH482" i="1"/>
  <c r="AG482" i="1"/>
  <c r="AF482" i="1"/>
  <c r="AE482" i="1"/>
  <c r="Y482" i="1"/>
  <c r="U482" i="1"/>
  <c r="T482" i="1"/>
  <c r="AO481" i="1"/>
  <c r="AM481" i="1"/>
  <c r="AN481" i="1" s="1"/>
  <c r="AK481" i="1"/>
  <c r="AP481" i="1" s="1"/>
  <c r="AJ481" i="1"/>
  <c r="AI481" i="1"/>
  <c r="AH481" i="1"/>
  <c r="AG481" i="1"/>
  <c r="AF481" i="1"/>
  <c r="AE481" i="1"/>
  <c r="Y481" i="1"/>
  <c r="U481" i="1"/>
  <c r="T481" i="1"/>
  <c r="AO480" i="1"/>
  <c r="AM480" i="1"/>
  <c r="AN480" i="1" s="1"/>
  <c r="AK480" i="1"/>
  <c r="AP480" i="1" s="1"/>
  <c r="AJ480" i="1"/>
  <c r="AI480" i="1"/>
  <c r="AH480" i="1"/>
  <c r="AG480" i="1"/>
  <c r="AF480" i="1"/>
  <c r="AE480" i="1"/>
  <c r="Y480" i="1"/>
  <c r="U480" i="1"/>
  <c r="T480" i="1"/>
  <c r="AO479" i="1"/>
  <c r="AM479" i="1"/>
  <c r="AN479" i="1" s="1"/>
  <c r="AK479" i="1"/>
  <c r="AP479" i="1" s="1"/>
  <c r="AJ479" i="1"/>
  <c r="AI479" i="1"/>
  <c r="AH479" i="1"/>
  <c r="AG479" i="1"/>
  <c r="AF479" i="1"/>
  <c r="AE479" i="1"/>
  <c r="Y479" i="1"/>
  <c r="U479" i="1"/>
  <c r="T479" i="1"/>
  <c r="AO478" i="1"/>
  <c r="AM478" i="1"/>
  <c r="AN478" i="1" s="1"/>
  <c r="AK478" i="1"/>
  <c r="AP478" i="1" s="1"/>
  <c r="AJ478" i="1"/>
  <c r="AI478" i="1"/>
  <c r="AH478" i="1"/>
  <c r="AG478" i="1"/>
  <c r="AF478" i="1"/>
  <c r="AE478" i="1"/>
  <c r="Y478" i="1"/>
  <c r="U478" i="1"/>
  <c r="T478" i="1"/>
  <c r="AO477" i="1"/>
  <c r="AM477" i="1"/>
  <c r="AN477" i="1" s="1"/>
  <c r="AK477" i="1"/>
  <c r="AP477" i="1" s="1"/>
  <c r="AJ477" i="1"/>
  <c r="AI477" i="1"/>
  <c r="AH477" i="1"/>
  <c r="AG477" i="1"/>
  <c r="AF477" i="1"/>
  <c r="AE477" i="1"/>
  <c r="Y477" i="1"/>
  <c r="U477" i="1"/>
  <c r="T477" i="1"/>
  <c r="AO476" i="1"/>
  <c r="AM476" i="1"/>
  <c r="AN476" i="1" s="1"/>
  <c r="AK476" i="1"/>
  <c r="AP476" i="1" s="1"/>
  <c r="AJ476" i="1"/>
  <c r="AI476" i="1"/>
  <c r="AH476" i="1"/>
  <c r="AG476" i="1"/>
  <c r="AF476" i="1"/>
  <c r="AE476" i="1"/>
  <c r="Y476" i="1"/>
  <c r="U476" i="1"/>
  <c r="T476" i="1"/>
  <c r="AO475" i="1"/>
  <c r="AM475" i="1"/>
  <c r="AN475" i="1" s="1"/>
  <c r="AK475" i="1"/>
  <c r="AP475" i="1" s="1"/>
  <c r="AJ475" i="1"/>
  <c r="AI475" i="1"/>
  <c r="AH475" i="1"/>
  <c r="AG475" i="1"/>
  <c r="AF475" i="1"/>
  <c r="AE475" i="1"/>
  <c r="Y475" i="1"/>
  <c r="U475" i="1"/>
  <c r="T475" i="1"/>
  <c r="AO474" i="1"/>
  <c r="AM474" i="1"/>
  <c r="AN474" i="1" s="1"/>
  <c r="AK474" i="1"/>
  <c r="AP474" i="1" s="1"/>
  <c r="AJ474" i="1"/>
  <c r="AI474" i="1"/>
  <c r="AH474" i="1"/>
  <c r="AG474" i="1"/>
  <c r="AF474" i="1"/>
  <c r="AE474" i="1"/>
  <c r="Y474" i="1"/>
  <c r="U474" i="1"/>
  <c r="T474" i="1"/>
  <c r="AO473" i="1"/>
  <c r="AM473" i="1"/>
  <c r="AN473" i="1" s="1"/>
  <c r="AK473" i="1"/>
  <c r="AP473" i="1" s="1"/>
  <c r="AJ473" i="1"/>
  <c r="AI473" i="1"/>
  <c r="AH473" i="1"/>
  <c r="AG473" i="1"/>
  <c r="AF473" i="1"/>
  <c r="AE473" i="1"/>
  <c r="Y473" i="1"/>
  <c r="U473" i="1"/>
  <c r="T473" i="1"/>
  <c r="AO472" i="1"/>
  <c r="AM472" i="1"/>
  <c r="AN472" i="1" s="1"/>
  <c r="AK472" i="1"/>
  <c r="AP472" i="1" s="1"/>
  <c r="AJ472" i="1"/>
  <c r="AI472" i="1"/>
  <c r="AH472" i="1"/>
  <c r="AG472" i="1"/>
  <c r="AF472" i="1"/>
  <c r="AE472" i="1"/>
  <c r="Y472" i="1"/>
  <c r="U472" i="1"/>
  <c r="T472" i="1"/>
  <c r="AO471" i="1"/>
  <c r="AM471" i="1"/>
  <c r="AN471" i="1" s="1"/>
  <c r="AK471" i="1"/>
  <c r="AP471" i="1" s="1"/>
  <c r="AJ471" i="1"/>
  <c r="AI471" i="1"/>
  <c r="AH471" i="1"/>
  <c r="AG471" i="1"/>
  <c r="AF471" i="1"/>
  <c r="AE471" i="1"/>
  <c r="Y471" i="1"/>
  <c r="U471" i="1"/>
  <c r="T471" i="1"/>
  <c r="AO470" i="1"/>
  <c r="AM470" i="1"/>
  <c r="AN470" i="1" s="1"/>
  <c r="AK470" i="1"/>
  <c r="AP470" i="1" s="1"/>
  <c r="AJ470" i="1"/>
  <c r="AI470" i="1"/>
  <c r="AH470" i="1"/>
  <c r="AG470" i="1"/>
  <c r="AF470" i="1"/>
  <c r="AE470" i="1"/>
  <c r="Y470" i="1"/>
  <c r="U470" i="1"/>
  <c r="T470" i="1"/>
  <c r="AO469" i="1"/>
  <c r="AM469" i="1"/>
  <c r="AN469" i="1" s="1"/>
  <c r="AK469" i="1"/>
  <c r="AP469" i="1" s="1"/>
  <c r="AJ469" i="1"/>
  <c r="AI469" i="1"/>
  <c r="AH469" i="1"/>
  <c r="AG469" i="1"/>
  <c r="AF469" i="1"/>
  <c r="AE469" i="1"/>
  <c r="Y469" i="1"/>
  <c r="U469" i="1"/>
  <c r="T469" i="1"/>
  <c r="AO468" i="1"/>
  <c r="AM468" i="1"/>
  <c r="AN468" i="1" s="1"/>
  <c r="AK468" i="1"/>
  <c r="AP468" i="1" s="1"/>
  <c r="AJ468" i="1"/>
  <c r="AI468" i="1"/>
  <c r="AH468" i="1"/>
  <c r="AG468" i="1"/>
  <c r="AF468" i="1"/>
  <c r="AE468" i="1"/>
  <c r="Y468" i="1"/>
  <c r="U468" i="1"/>
  <c r="T468" i="1"/>
  <c r="AO467" i="1"/>
  <c r="AM467" i="1"/>
  <c r="AN467" i="1" s="1"/>
  <c r="AK467" i="1"/>
  <c r="AP467" i="1" s="1"/>
  <c r="AJ467" i="1"/>
  <c r="AI467" i="1"/>
  <c r="AH467" i="1"/>
  <c r="AG467" i="1"/>
  <c r="AF467" i="1"/>
  <c r="AE467" i="1"/>
  <c r="Y467" i="1"/>
  <c r="U467" i="1"/>
  <c r="T467" i="1"/>
  <c r="AO466" i="1"/>
  <c r="AM466" i="1"/>
  <c r="AN466" i="1" s="1"/>
  <c r="AK466" i="1"/>
  <c r="AP466" i="1" s="1"/>
  <c r="AJ466" i="1"/>
  <c r="AI466" i="1"/>
  <c r="AH466" i="1"/>
  <c r="AG466" i="1"/>
  <c r="AF466" i="1"/>
  <c r="AE466" i="1"/>
  <c r="Y466" i="1"/>
  <c r="U466" i="1"/>
  <c r="T466" i="1"/>
  <c r="AO465" i="1"/>
  <c r="AM465" i="1"/>
  <c r="AN465" i="1" s="1"/>
  <c r="AK465" i="1"/>
  <c r="AP465" i="1" s="1"/>
  <c r="AJ465" i="1"/>
  <c r="AI465" i="1"/>
  <c r="AH465" i="1"/>
  <c r="AG465" i="1"/>
  <c r="AF465" i="1"/>
  <c r="AE465" i="1"/>
  <c r="Y465" i="1"/>
  <c r="U465" i="1"/>
  <c r="T465" i="1"/>
  <c r="AO464" i="1"/>
  <c r="AM464" i="1"/>
  <c r="AN464" i="1" s="1"/>
  <c r="AK464" i="1"/>
  <c r="AP464" i="1" s="1"/>
  <c r="AJ464" i="1"/>
  <c r="AI464" i="1"/>
  <c r="AH464" i="1"/>
  <c r="AG464" i="1"/>
  <c r="AF464" i="1"/>
  <c r="AE464" i="1"/>
  <c r="Y464" i="1"/>
  <c r="U464" i="1"/>
  <c r="T464" i="1"/>
  <c r="AO463" i="1"/>
  <c r="AM463" i="1"/>
  <c r="AN463" i="1" s="1"/>
  <c r="AK463" i="1"/>
  <c r="AP463" i="1" s="1"/>
  <c r="AJ463" i="1"/>
  <c r="AI463" i="1"/>
  <c r="AH463" i="1"/>
  <c r="AG463" i="1"/>
  <c r="AF463" i="1"/>
  <c r="AE463" i="1"/>
  <c r="Y463" i="1"/>
  <c r="U463" i="1"/>
  <c r="T463" i="1"/>
  <c r="AO462" i="1"/>
  <c r="AM462" i="1"/>
  <c r="AN462" i="1" s="1"/>
  <c r="AK462" i="1"/>
  <c r="AP462" i="1" s="1"/>
  <c r="AJ462" i="1"/>
  <c r="AI462" i="1"/>
  <c r="AH462" i="1"/>
  <c r="AG462" i="1"/>
  <c r="AF462" i="1"/>
  <c r="AE462" i="1"/>
  <c r="Y462" i="1"/>
  <c r="U462" i="1"/>
  <c r="T462" i="1"/>
  <c r="AO461" i="1"/>
  <c r="AM461" i="1"/>
  <c r="AN461" i="1" s="1"/>
  <c r="AK461" i="1"/>
  <c r="AP461" i="1" s="1"/>
  <c r="AJ461" i="1"/>
  <c r="AI461" i="1"/>
  <c r="AH461" i="1"/>
  <c r="AG461" i="1"/>
  <c r="AF461" i="1"/>
  <c r="AE461" i="1"/>
  <c r="Y461" i="1"/>
  <c r="U461" i="1"/>
  <c r="T461" i="1"/>
  <c r="AO460" i="1"/>
  <c r="AM460" i="1"/>
  <c r="AN460" i="1" s="1"/>
  <c r="AK460" i="1"/>
  <c r="AP460" i="1" s="1"/>
  <c r="AJ460" i="1"/>
  <c r="AI460" i="1"/>
  <c r="AH460" i="1"/>
  <c r="AG460" i="1"/>
  <c r="AF460" i="1"/>
  <c r="AE460" i="1"/>
  <c r="Y460" i="1"/>
  <c r="U460" i="1"/>
  <c r="T460" i="1"/>
  <c r="AO459" i="1"/>
  <c r="AM459" i="1"/>
  <c r="AN459" i="1" s="1"/>
  <c r="AK459" i="1"/>
  <c r="AP459" i="1" s="1"/>
  <c r="AJ459" i="1"/>
  <c r="AI459" i="1"/>
  <c r="AH459" i="1"/>
  <c r="AG459" i="1"/>
  <c r="AF459" i="1"/>
  <c r="AE459" i="1"/>
  <c r="Y459" i="1"/>
  <c r="U459" i="1"/>
  <c r="T459" i="1"/>
  <c r="AO458" i="1"/>
  <c r="AM458" i="1"/>
  <c r="AN458" i="1" s="1"/>
  <c r="AK458" i="1"/>
  <c r="AP458" i="1" s="1"/>
  <c r="AJ458" i="1"/>
  <c r="AI458" i="1"/>
  <c r="AH458" i="1"/>
  <c r="AG458" i="1"/>
  <c r="AF458" i="1"/>
  <c r="AE458" i="1"/>
  <c r="Y458" i="1"/>
  <c r="U458" i="1"/>
  <c r="T458" i="1"/>
  <c r="AO457" i="1"/>
  <c r="AM457" i="1"/>
  <c r="AN457" i="1" s="1"/>
  <c r="AK457" i="1"/>
  <c r="AP457" i="1" s="1"/>
  <c r="AJ457" i="1"/>
  <c r="AI457" i="1"/>
  <c r="AH457" i="1"/>
  <c r="AG457" i="1"/>
  <c r="AF457" i="1"/>
  <c r="AE457" i="1"/>
  <c r="Y457" i="1"/>
  <c r="U457" i="1"/>
  <c r="T457" i="1"/>
  <c r="AO456" i="1"/>
  <c r="AM456" i="1"/>
  <c r="AN456" i="1" s="1"/>
  <c r="AK456" i="1"/>
  <c r="AP456" i="1" s="1"/>
  <c r="AJ456" i="1"/>
  <c r="AI456" i="1"/>
  <c r="AH456" i="1"/>
  <c r="AG456" i="1"/>
  <c r="AF456" i="1"/>
  <c r="AE456" i="1"/>
  <c r="Y456" i="1"/>
  <c r="U456" i="1"/>
  <c r="T456" i="1"/>
  <c r="AO455" i="1"/>
  <c r="AM455" i="1"/>
  <c r="AN455" i="1" s="1"/>
  <c r="AK455" i="1"/>
  <c r="AP455" i="1" s="1"/>
  <c r="AJ455" i="1"/>
  <c r="AI455" i="1"/>
  <c r="AH455" i="1"/>
  <c r="AG455" i="1"/>
  <c r="AF455" i="1"/>
  <c r="AE455" i="1"/>
  <c r="Y455" i="1"/>
  <c r="U455" i="1"/>
  <c r="T455" i="1"/>
  <c r="AO454" i="1"/>
  <c r="AM454" i="1"/>
  <c r="AN454" i="1" s="1"/>
  <c r="AK454" i="1"/>
  <c r="AP454" i="1" s="1"/>
  <c r="AJ454" i="1"/>
  <c r="AI454" i="1"/>
  <c r="AH454" i="1"/>
  <c r="AG454" i="1"/>
  <c r="AF454" i="1"/>
  <c r="AE454" i="1"/>
  <c r="Y454" i="1"/>
  <c r="U454" i="1"/>
  <c r="T454" i="1"/>
  <c r="AO453" i="1"/>
  <c r="AM453" i="1"/>
  <c r="AN453" i="1" s="1"/>
  <c r="AK453" i="1"/>
  <c r="AP453" i="1" s="1"/>
  <c r="AJ453" i="1"/>
  <c r="AI453" i="1"/>
  <c r="AH453" i="1"/>
  <c r="AG453" i="1"/>
  <c r="AF453" i="1"/>
  <c r="AE453" i="1"/>
  <c r="Y453" i="1"/>
  <c r="U453" i="1"/>
  <c r="T453" i="1"/>
  <c r="AO452" i="1"/>
  <c r="AM452" i="1"/>
  <c r="AN452" i="1" s="1"/>
  <c r="AK452" i="1"/>
  <c r="AP452" i="1" s="1"/>
  <c r="AJ452" i="1"/>
  <c r="AI452" i="1"/>
  <c r="AH452" i="1"/>
  <c r="AG452" i="1"/>
  <c r="AF452" i="1"/>
  <c r="AE452" i="1"/>
  <c r="Y452" i="1"/>
  <c r="U452" i="1"/>
  <c r="T452" i="1"/>
  <c r="AO451" i="1"/>
  <c r="AM451" i="1"/>
  <c r="AN451" i="1" s="1"/>
  <c r="AK451" i="1"/>
  <c r="AP451" i="1" s="1"/>
  <c r="AJ451" i="1"/>
  <c r="AI451" i="1"/>
  <c r="AH451" i="1"/>
  <c r="AG451" i="1"/>
  <c r="AF451" i="1"/>
  <c r="AE451" i="1"/>
  <c r="Y451" i="1"/>
  <c r="U451" i="1"/>
  <c r="T451" i="1"/>
  <c r="AO450" i="1"/>
  <c r="AM450" i="1"/>
  <c r="AN450" i="1" s="1"/>
  <c r="AK450" i="1"/>
  <c r="AP450" i="1" s="1"/>
  <c r="AJ450" i="1"/>
  <c r="AI450" i="1"/>
  <c r="AH450" i="1"/>
  <c r="AG450" i="1"/>
  <c r="AF450" i="1"/>
  <c r="AE450" i="1"/>
  <c r="Y450" i="1"/>
  <c r="U450" i="1"/>
  <c r="T450" i="1"/>
  <c r="AO449" i="1"/>
  <c r="AM449" i="1"/>
  <c r="AN449" i="1" s="1"/>
  <c r="AK449" i="1"/>
  <c r="AP449" i="1" s="1"/>
  <c r="AJ449" i="1"/>
  <c r="AI449" i="1"/>
  <c r="AH449" i="1"/>
  <c r="AG449" i="1"/>
  <c r="AF449" i="1"/>
  <c r="AE449" i="1"/>
  <c r="Y449" i="1"/>
  <c r="U449" i="1"/>
  <c r="T449" i="1"/>
  <c r="AO448" i="1"/>
  <c r="AM448" i="1"/>
  <c r="AN448" i="1" s="1"/>
  <c r="AK448" i="1"/>
  <c r="AP448" i="1" s="1"/>
  <c r="AJ448" i="1"/>
  <c r="AI448" i="1"/>
  <c r="AH448" i="1"/>
  <c r="AG448" i="1"/>
  <c r="AF448" i="1"/>
  <c r="AE448" i="1"/>
  <c r="Y448" i="1"/>
  <c r="U448" i="1"/>
  <c r="T448" i="1"/>
  <c r="AO447" i="1"/>
  <c r="AM447" i="1"/>
  <c r="AN447" i="1" s="1"/>
  <c r="AK447" i="1"/>
  <c r="AP447" i="1" s="1"/>
  <c r="AJ447" i="1"/>
  <c r="AI447" i="1"/>
  <c r="AH447" i="1"/>
  <c r="AG447" i="1"/>
  <c r="AF447" i="1"/>
  <c r="AE447" i="1"/>
  <c r="Y447" i="1"/>
  <c r="U447" i="1"/>
  <c r="T447" i="1"/>
  <c r="AO446" i="1"/>
  <c r="AM446" i="1"/>
  <c r="AN446" i="1" s="1"/>
  <c r="AK446" i="1"/>
  <c r="AP446" i="1" s="1"/>
  <c r="AJ446" i="1"/>
  <c r="AI446" i="1"/>
  <c r="AH446" i="1"/>
  <c r="AG446" i="1"/>
  <c r="AF446" i="1"/>
  <c r="AE446" i="1"/>
  <c r="Y446" i="1"/>
  <c r="U446" i="1"/>
  <c r="T446" i="1"/>
  <c r="AO445" i="1"/>
  <c r="AM445" i="1"/>
  <c r="AN445" i="1" s="1"/>
  <c r="AK445" i="1"/>
  <c r="AP445" i="1" s="1"/>
  <c r="AJ445" i="1"/>
  <c r="AI445" i="1"/>
  <c r="AH445" i="1"/>
  <c r="AG445" i="1"/>
  <c r="AF445" i="1"/>
  <c r="AE445" i="1"/>
  <c r="Y445" i="1"/>
  <c r="U445" i="1"/>
  <c r="T445" i="1"/>
  <c r="AO444" i="1"/>
  <c r="AM444" i="1"/>
  <c r="AN444" i="1" s="1"/>
  <c r="AK444" i="1"/>
  <c r="AP444" i="1" s="1"/>
  <c r="AJ444" i="1"/>
  <c r="AI444" i="1"/>
  <c r="AH444" i="1"/>
  <c r="AG444" i="1"/>
  <c r="AF444" i="1"/>
  <c r="AE444" i="1"/>
  <c r="Y444" i="1"/>
  <c r="U444" i="1"/>
  <c r="T444" i="1"/>
  <c r="AO443" i="1"/>
  <c r="AM443" i="1"/>
  <c r="AN443" i="1" s="1"/>
  <c r="AK443" i="1"/>
  <c r="AP443" i="1" s="1"/>
  <c r="AJ443" i="1"/>
  <c r="AI443" i="1"/>
  <c r="AH443" i="1"/>
  <c r="AG443" i="1"/>
  <c r="AF443" i="1"/>
  <c r="AE443" i="1"/>
  <c r="Y443" i="1"/>
  <c r="U443" i="1"/>
  <c r="T443" i="1"/>
  <c r="AO442" i="1"/>
  <c r="AM442" i="1"/>
  <c r="AN442" i="1" s="1"/>
  <c r="AK442" i="1"/>
  <c r="AP442" i="1" s="1"/>
  <c r="AJ442" i="1"/>
  <c r="AI442" i="1"/>
  <c r="AH442" i="1"/>
  <c r="AG442" i="1"/>
  <c r="AF442" i="1"/>
  <c r="AE442" i="1"/>
  <c r="Y442" i="1"/>
  <c r="U442" i="1"/>
  <c r="T442" i="1"/>
  <c r="AO441" i="1"/>
  <c r="AM441" i="1"/>
  <c r="AN441" i="1" s="1"/>
  <c r="AK441" i="1"/>
  <c r="AP441" i="1" s="1"/>
  <c r="AJ441" i="1"/>
  <c r="AI441" i="1"/>
  <c r="AH441" i="1"/>
  <c r="AG441" i="1"/>
  <c r="AF441" i="1"/>
  <c r="AE441" i="1"/>
  <c r="Y441" i="1"/>
  <c r="U441" i="1"/>
  <c r="T441" i="1"/>
  <c r="AO440" i="1"/>
  <c r="AM440" i="1"/>
  <c r="AN440" i="1" s="1"/>
  <c r="AK440" i="1"/>
  <c r="AP440" i="1" s="1"/>
  <c r="AJ440" i="1"/>
  <c r="AI440" i="1"/>
  <c r="AH440" i="1"/>
  <c r="AG440" i="1"/>
  <c r="AF440" i="1"/>
  <c r="AE440" i="1"/>
  <c r="Y440" i="1"/>
  <c r="U440" i="1"/>
  <c r="T440" i="1"/>
  <c r="AO439" i="1"/>
  <c r="AM439" i="1"/>
  <c r="AN439" i="1" s="1"/>
  <c r="AK439" i="1"/>
  <c r="AP439" i="1" s="1"/>
  <c r="AJ439" i="1"/>
  <c r="AI439" i="1"/>
  <c r="AH439" i="1"/>
  <c r="AG439" i="1"/>
  <c r="AF439" i="1"/>
  <c r="AE439" i="1"/>
  <c r="Y439" i="1"/>
  <c r="U439" i="1"/>
  <c r="T439" i="1"/>
  <c r="AO438" i="1"/>
  <c r="AM438" i="1"/>
  <c r="AN438" i="1" s="1"/>
  <c r="AK438" i="1"/>
  <c r="AP438" i="1" s="1"/>
  <c r="AJ438" i="1"/>
  <c r="AI438" i="1"/>
  <c r="AH438" i="1"/>
  <c r="AG438" i="1"/>
  <c r="AF438" i="1"/>
  <c r="AE438" i="1"/>
  <c r="Y438" i="1"/>
  <c r="U438" i="1"/>
  <c r="T438" i="1"/>
  <c r="AO437" i="1"/>
  <c r="AM437" i="1"/>
  <c r="AN437" i="1" s="1"/>
  <c r="AK437" i="1"/>
  <c r="AP437" i="1" s="1"/>
  <c r="AJ437" i="1"/>
  <c r="AI437" i="1"/>
  <c r="AH437" i="1"/>
  <c r="AG437" i="1"/>
  <c r="AF437" i="1"/>
  <c r="AE437" i="1"/>
  <c r="Y437" i="1"/>
  <c r="U437" i="1"/>
  <c r="T437" i="1"/>
  <c r="AO436" i="1"/>
  <c r="AM436" i="1"/>
  <c r="AN436" i="1" s="1"/>
  <c r="AK436" i="1"/>
  <c r="AP436" i="1" s="1"/>
  <c r="AJ436" i="1"/>
  <c r="AI436" i="1"/>
  <c r="AH436" i="1"/>
  <c r="AG436" i="1"/>
  <c r="AF436" i="1"/>
  <c r="AE436" i="1"/>
  <c r="Y436" i="1"/>
  <c r="U436" i="1"/>
  <c r="T436" i="1"/>
  <c r="AO435" i="1"/>
  <c r="AM435" i="1"/>
  <c r="AN435" i="1" s="1"/>
  <c r="AK435" i="1"/>
  <c r="AP435" i="1" s="1"/>
  <c r="AJ435" i="1"/>
  <c r="AI435" i="1"/>
  <c r="AH435" i="1"/>
  <c r="AG435" i="1"/>
  <c r="AF435" i="1"/>
  <c r="AE435" i="1"/>
  <c r="Y435" i="1"/>
  <c r="U435" i="1"/>
  <c r="T435" i="1"/>
  <c r="AO434" i="1"/>
  <c r="AM434" i="1"/>
  <c r="AN434" i="1" s="1"/>
  <c r="AK434" i="1"/>
  <c r="AP434" i="1" s="1"/>
  <c r="AJ434" i="1"/>
  <c r="AI434" i="1"/>
  <c r="AH434" i="1"/>
  <c r="AG434" i="1"/>
  <c r="AF434" i="1"/>
  <c r="AE434" i="1"/>
  <c r="Y434" i="1"/>
  <c r="U434" i="1"/>
  <c r="T434" i="1"/>
  <c r="AO433" i="1"/>
  <c r="AM433" i="1"/>
  <c r="AN433" i="1" s="1"/>
  <c r="AK433" i="1"/>
  <c r="AP433" i="1" s="1"/>
  <c r="AJ433" i="1"/>
  <c r="AI433" i="1"/>
  <c r="AH433" i="1"/>
  <c r="AG433" i="1"/>
  <c r="AF433" i="1"/>
  <c r="AE433" i="1"/>
  <c r="Y433" i="1"/>
  <c r="U433" i="1"/>
  <c r="T433" i="1"/>
  <c r="AO432" i="1"/>
  <c r="AM432" i="1"/>
  <c r="AN432" i="1" s="1"/>
  <c r="AK432" i="1"/>
  <c r="AP432" i="1" s="1"/>
  <c r="AJ432" i="1"/>
  <c r="AI432" i="1"/>
  <c r="AH432" i="1"/>
  <c r="AG432" i="1"/>
  <c r="AF432" i="1"/>
  <c r="AE432" i="1"/>
  <c r="Y432" i="1"/>
  <c r="U432" i="1"/>
  <c r="T432" i="1"/>
  <c r="AO431" i="1"/>
  <c r="AM431" i="1"/>
  <c r="AN431" i="1" s="1"/>
  <c r="AK431" i="1"/>
  <c r="AP431" i="1" s="1"/>
  <c r="AJ431" i="1"/>
  <c r="AI431" i="1"/>
  <c r="AH431" i="1"/>
  <c r="AG431" i="1"/>
  <c r="AF431" i="1"/>
  <c r="AE431" i="1"/>
  <c r="Y431" i="1"/>
  <c r="U431" i="1"/>
  <c r="T431" i="1"/>
  <c r="AO430" i="1"/>
  <c r="AM430" i="1"/>
  <c r="AN430" i="1" s="1"/>
  <c r="AK430" i="1"/>
  <c r="AP430" i="1" s="1"/>
  <c r="AJ430" i="1"/>
  <c r="AI430" i="1"/>
  <c r="AH430" i="1"/>
  <c r="AG430" i="1"/>
  <c r="AF430" i="1"/>
  <c r="AE430" i="1"/>
  <c r="Y430" i="1"/>
  <c r="U430" i="1"/>
  <c r="T430" i="1"/>
  <c r="AO429" i="1"/>
  <c r="AM429" i="1"/>
  <c r="AN429" i="1" s="1"/>
  <c r="AK429" i="1"/>
  <c r="AP429" i="1" s="1"/>
  <c r="AJ429" i="1"/>
  <c r="AI429" i="1"/>
  <c r="AH429" i="1"/>
  <c r="AG429" i="1"/>
  <c r="AF429" i="1"/>
  <c r="AE429" i="1"/>
  <c r="Y429" i="1"/>
  <c r="U429" i="1"/>
  <c r="T429" i="1"/>
  <c r="AO428" i="1"/>
  <c r="AM428" i="1"/>
  <c r="AN428" i="1" s="1"/>
  <c r="AK428" i="1"/>
  <c r="AP428" i="1" s="1"/>
  <c r="AJ428" i="1"/>
  <c r="AI428" i="1"/>
  <c r="AH428" i="1"/>
  <c r="AG428" i="1"/>
  <c r="AF428" i="1"/>
  <c r="AE428" i="1"/>
  <c r="Y428" i="1"/>
  <c r="U428" i="1"/>
  <c r="T428" i="1"/>
  <c r="AO427" i="1"/>
  <c r="AM427" i="1"/>
  <c r="AN427" i="1" s="1"/>
  <c r="AK427" i="1"/>
  <c r="AP427" i="1" s="1"/>
  <c r="AJ427" i="1"/>
  <c r="AI427" i="1"/>
  <c r="AH427" i="1"/>
  <c r="AG427" i="1"/>
  <c r="AF427" i="1"/>
  <c r="AE427" i="1"/>
  <c r="Y427" i="1"/>
  <c r="U427" i="1"/>
  <c r="T427" i="1"/>
  <c r="AO426" i="1"/>
  <c r="AM426" i="1"/>
  <c r="AN426" i="1" s="1"/>
  <c r="AK426" i="1"/>
  <c r="AP426" i="1" s="1"/>
  <c r="AJ426" i="1"/>
  <c r="AI426" i="1"/>
  <c r="AH426" i="1"/>
  <c r="AG426" i="1"/>
  <c r="AF426" i="1"/>
  <c r="AE426" i="1"/>
  <c r="Y426" i="1"/>
  <c r="U426" i="1"/>
  <c r="T426" i="1"/>
  <c r="AO425" i="1"/>
  <c r="AM425" i="1"/>
  <c r="AN425" i="1" s="1"/>
  <c r="AK425" i="1"/>
  <c r="AP425" i="1" s="1"/>
  <c r="AJ425" i="1"/>
  <c r="AI425" i="1"/>
  <c r="AH425" i="1"/>
  <c r="AG425" i="1"/>
  <c r="AF425" i="1"/>
  <c r="AE425" i="1"/>
  <c r="Y425" i="1"/>
  <c r="U425" i="1"/>
  <c r="T425" i="1"/>
  <c r="AO424" i="1"/>
  <c r="AM424" i="1"/>
  <c r="AN424" i="1" s="1"/>
  <c r="AK424" i="1"/>
  <c r="AP424" i="1" s="1"/>
  <c r="AJ424" i="1"/>
  <c r="AI424" i="1"/>
  <c r="AH424" i="1"/>
  <c r="AG424" i="1"/>
  <c r="AF424" i="1"/>
  <c r="AE424" i="1"/>
  <c r="Y424" i="1"/>
  <c r="U424" i="1"/>
  <c r="T424" i="1"/>
  <c r="AO423" i="1"/>
  <c r="AM423" i="1"/>
  <c r="AN423" i="1" s="1"/>
  <c r="AK423" i="1"/>
  <c r="AP423" i="1" s="1"/>
  <c r="AJ423" i="1"/>
  <c r="AI423" i="1"/>
  <c r="AH423" i="1"/>
  <c r="AG423" i="1"/>
  <c r="AF423" i="1"/>
  <c r="AE423" i="1"/>
  <c r="Y423" i="1"/>
  <c r="U423" i="1"/>
  <c r="T423" i="1"/>
  <c r="AO422" i="1"/>
  <c r="AM422" i="1"/>
  <c r="AN422" i="1" s="1"/>
  <c r="AK422" i="1"/>
  <c r="AP422" i="1" s="1"/>
  <c r="AJ422" i="1"/>
  <c r="AI422" i="1"/>
  <c r="AH422" i="1"/>
  <c r="AG422" i="1"/>
  <c r="AF422" i="1"/>
  <c r="AE422" i="1"/>
  <c r="Y422" i="1"/>
  <c r="U422" i="1"/>
  <c r="T422" i="1"/>
  <c r="AO421" i="1"/>
  <c r="AM421" i="1"/>
  <c r="AN421" i="1" s="1"/>
  <c r="AK421" i="1"/>
  <c r="AP421" i="1" s="1"/>
  <c r="AJ421" i="1"/>
  <c r="AI421" i="1"/>
  <c r="AH421" i="1"/>
  <c r="AG421" i="1"/>
  <c r="AF421" i="1"/>
  <c r="AE421" i="1"/>
  <c r="Y421" i="1"/>
  <c r="U421" i="1"/>
  <c r="T421" i="1"/>
  <c r="AO420" i="1"/>
  <c r="AM420" i="1"/>
  <c r="AN420" i="1" s="1"/>
  <c r="AK420" i="1"/>
  <c r="AP420" i="1" s="1"/>
  <c r="AJ420" i="1"/>
  <c r="AI420" i="1"/>
  <c r="AH420" i="1"/>
  <c r="AG420" i="1"/>
  <c r="AF420" i="1"/>
  <c r="AE420" i="1"/>
  <c r="Y420" i="1"/>
  <c r="U420" i="1"/>
  <c r="T420" i="1"/>
  <c r="AO419" i="1"/>
  <c r="AM419" i="1"/>
  <c r="AN419" i="1" s="1"/>
  <c r="AK419" i="1"/>
  <c r="AP419" i="1" s="1"/>
  <c r="AJ419" i="1"/>
  <c r="AI419" i="1"/>
  <c r="AH419" i="1"/>
  <c r="AG419" i="1"/>
  <c r="AF419" i="1"/>
  <c r="AE419" i="1"/>
  <c r="Y419" i="1"/>
  <c r="U419" i="1"/>
  <c r="T419" i="1"/>
  <c r="AO418" i="1"/>
  <c r="AM418" i="1"/>
  <c r="AN418" i="1" s="1"/>
  <c r="AK418" i="1"/>
  <c r="AP418" i="1" s="1"/>
  <c r="AJ418" i="1"/>
  <c r="AI418" i="1"/>
  <c r="AH418" i="1"/>
  <c r="AG418" i="1"/>
  <c r="AF418" i="1"/>
  <c r="AE418" i="1"/>
  <c r="Y418" i="1"/>
  <c r="U418" i="1"/>
  <c r="T418" i="1"/>
  <c r="AO417" i="1"/>
  <c r="AM417" i="1"/>
  <c r="AN417" i="1" s="1"/>
  <c r="AK417" i="1"/>
  <c r="AP417" i="1" s="1"/>
  <c r="AJ417" i="1"/>
  <c r="AI417" i="1"/>
  <c r="AH417" i="1"/>
  <c r="AG417" i="1"/>
  <c r="AF417" i="1"/>
  <c r="AE417" i="1"/>
  <c r="Y417" i="1"/>
  <c r="U417" i="1"/>
  <c r="T417" i="1"/>
  <c r="AO416" i="1"/>
  <c r="AM416" i="1"/>
  <c r="AN416" i="1" s="1"/>
  <c r="AK416" i="1"/>
  <c r="AP416" i="1" s="1"/>
  <c r="AJ416" i="1"/>
  <c r="AI416" i="1"/>
  <c r="AH416" i="1"/>
  <c r="AG416" i="1"/>
  <c r="AF416" i="1"/>
  <c r="AE416" i="1"/>
  <c r="Y416" i="1"/>
  <c r="U416" i="1"/>
  <c r="T416" i="1"/>
  <c r="AO415" i="1"/>
  <c r="AM415" i="1"/>
  <c r="AN415" i="1" s="1"/>
  <c r="AK415" i="1"/>
  <c r="AP415" i="1" s="1"/>
  <c r="AJ415" i="1"/>
  <c r="AI415" i="1"/>
  <c r="AH415" i="1"/>
  <c r="AG415" i="1"/>
  <c r="AF415" i="1"/>
  <c r="AE415" i="1"/>
  <c r="Y415" i="1"/>
  <c r="U415" i="1"/>
  <c r="T415" i="1"/>
  <c r="AO414" i="1"/>
  <c r="AM414" i="1"/>
  <c r="AN414" i="1" s="1"/>
  <c r="AK414" i="1"/>
  <c r="AP414" i="1" s="1"/>
  <c r="AJ414" i="1"/>
  <c r="AI414" i="1"/>
  <c r="AH414" i="1"/>
  <c r="AG414" i="1"/>
  <c r="AF414" i="1"/>
  <c r="AE414" i="1"/>
  <c r="Y414" i="1"/>
  <c r="U414" i="1"/>
  <c r="T414" i="1"/>
  <c r="AO413" i="1"/>
  <c r="AM413" i="1"/>
  <c r="AN413" i="1" s="1"/>
  <c r="AK413" i="1"/>
  <c r="AP413" i="1" s="1"/>
  <c r="AJ413" i="1"/>
  <c r="AI413" i="1"/>
  <c r="AH413" i="1"/>
  <c r="AG413" i="1"/>
  <c r="AF413" i="1"/>
  <c r="AE413" i="1"/>
  <c r="Y413" i="1"/>
  <c r="U413" i="1"/>
  <c r="T413" i="1"/>
  <c r="AO412" i="1"/>
  <c r="AM412" i="1"/>
  <c r="AN412" i="1" s="1"/>
  <c r="AK412" i="1"/>
  <c r="AP412" i="1" s="1"/>
  <c r="AJ412" i="1"/>
  <c r="AI412" i="1"/>
  <c r="AH412" i="1"/>
  <c r="AG412" i="1"/>
  <c r="AF412" i="1"/>
  <c r="AE412" i="1"/>
  <c r="Y412" i="1"/>
  <c r="U412" i="1"/>
  <c r="T412" i="1"/>
  <c r="AO411" i="1"/>
  <c r="AM411" i="1"/>
  <c r="AN411" i="1" s="1"/>
  <c r="AK411" i="1"/>
  <c r="AP411" i="1" s="1"/>
  <c r="AJ411" i="1"/>
  <c r="AI411" i="1"/>
  <c r="AH411" i="1"/>
  <c r="AG411" i="1"/>
  <c r="AF411" i="1"/>
  <c r="AE411" i="1"/>
  <c r="Y411" i="1"/>
  <c r="U411" i="1"/>
  <c r="T411" i="1"/>
  <c r="AO410" i="1"/>
  <c r="AM410" i="1"/>
  <c r="AN410" i="1" s="1"/>
  <c r="AK410" i="1"/>
  <c r="AP410" i="1" s="1"/>
  <c r="AJ410" i="1"/>
  <c r="AI410" i="1"/>
  <c r="AH410" i="1"/>
  <c r="AG410" i="1"/>
  <c r="AF410" i="1"/>
  <c r="AE410" i="1"/>
  <c r="Y410" i="1"/>
  <c r="U410" i="1"/>
  <c r="T410" i="1"/>
  <c r="AO409" i="1"/>
  <c r="AM409" i="1"/>
  <c r="AN409" i="1" s="1"/>
  <c r="AK409" i="1"/>
  <c r="AP409" i="1" s="1"/>
  <c r="AJ409" i="1"/>
  <c r="AI409" i="1"/>
  <c r="AH409" i="1"/>
  <c r="AG409" i="1"/>
  <c r="AF409" i="1"/>
  <c r="AE409" i="1"/>
  <c r="Y409" i="1"/>
  <c r="U409" i="1"/>
  <c r="T409" i="1"/>
  <c r="AO408" i="1"/>
  <c r="AM408" i="1"/>
  <c r="AN408" i="1" s="1"/>
  <c r="AK408" i="1"/>
  <c r="AP408" i="1" s="1"/>
  <c r="AJ408" i="1"/>
  <c r="AI408" i="1"/>
  <c r="AH408" i="1"/>
  <c r="AG408" i="1"/>
  <c r="AF408" i="1"/>
  <c r="AE408" i="1"/>
  <c r="Y408" i="1"/>
  <c r="U408" i="1"/>
  <c r="T408" i="1"/>
  <c r="AO407" i="1"/>
  <c r="AM407" i="1"/>
  <c r="AN407" i="1" s="1"/>
  <c r="AK407" i="1"/>
  <c r="AP407" i="1" s="1"/>
  <c r="AJ407" i="1"/>
  <c r="AI407" i="1"/>
  <c r="AH407" i="1"/>
  <c r="AG407" i="1"/>
  <c r="AF407" i="1"/>
  <c r="AE407" i="1"/>
  <c r="Y407" i="1"/>
  <c r="U407" i="1"/>
  <c r="T407" i="1"/>
  <c r="AO406" i="1"/>
  <c r="AM406" i="1"/>
  <c r="AN406" i="1" s="1"/>
  <c r="AK406" i="1"/>
  <c r="AP406" i="1" s="1"/>
  <c r="AJ406" i="1"/>
  <c r="AI406" i="1"/>
  <c r="AH406" i="1"/>
  <c r="AG406" i="1"/>
  <c r="AF406" i="1"/>
  <c r="AE406" i="1"/>
  <c r="Y406" i="1"/>
  <c r="U406" i="1"/>
  <c r="T406" i="1"/>
  <c r="AO405" i="1"/>
  <c r="AM405" i="1"/>
  <c r="AN405" i="1" s="1"/>
  <c r="AK405" i="1"/>
  <c r="AP405" i="1" s="1"/>
  <c r="AJ405" i="1"/>
  <c r="AI405" i="1"/>
  <c r="AH405" i="1"/>
  <c r="AG405" i="1"/>
  <c r="AF405" i="1"/>
  <c r="AE405" i="1"/>
  <c r="Y405" i="1"/>
  <c r="U405" i="1"/>
  <c r="T405" i="1"/>
  <c r="AO404" i="1"/>
  <c r="AM404" i="1"/>
  <c r="AN404" i="1" s="1"/>
  <c r="AK404" i="1"/>
  <c r="AP404" i="1" s="1"/>
  <c r="AJ404" i="1"/>
  <c r="AI404" i="1"/>
  <c r="AH404" i="1"/>
  <c r="AG404" i="1"/>
  <c r="AF404" i="1"/>
  <c r="AE404" i="1"/>
  <c r="Y404" i="1"/>
  <c r="U404" i="1"/>
  <c r="T404" i="1"/>
  <c r="AO403" i="1"/>
  <c r="AM403" i="1"/>
  <c r="AN403" i="1" s="1"/>
  <c r="AK403" i="1"/>
  <c r="AP403" i="1" s="1"/>
  <c r="AJ403" i="1"/>
  <c r="AI403" i="1"/>
  <c r="AH403" i="1"/>
  <c r="AG403" i="1"/>
  <c r="AF403" i="1"/>
  <c r="AE403" i="1"/>
  <c r="Y403" i="1"/>
  <c r="U403" i="1"/>
  <c r="T403" i="1"/>
  <c r="AO402" i="1"/>
  <c r="AM402" i="1"/>
  <c r="AN402" i="1" s="1"/>
  <c r="AK402" i="1"/>
  <c r="AP402" i="1" s="1"/>
  <c r="AJ402" i="1"/>
  <c r="AI402" i="1"/>
  <c r="AH402" i="1"/>
  <c r="AG402" i="1"/>
  <c r="AF402" i="1"/>
  <c r="AE402" i="1"/>
  <c r="Y402" i="1"/>
  <c r="U402" i="1"/>
  <c r="T402" i="1"/>
  <c r="AO401" i="1"/>
  <c r="AM401" i="1"/>
  <c r="AN401" i="1" s="1"/>
  <c r="AK401" i="1"/>
  <c r="AP401" i="1" s="1"/>
  <c r="AJ401" i="1"/>
  <c r="AI401" i="1"/>
  <c r="AH401" i="1"/>
  <c r="AG401" i="1"/>
  <c r="AF401" i="1"/>
  <c r="AE401" i="1"/>
  <c r="Y401" i="1"/>
  <c r="U401" i="1"/>
  <c r="T401" i="1"/>
  <c r="AO400" i="1"/>
  <c r="AM400" i="1"/>
  <c r="AN400" i="1" s="1"/>
  <c r="AK400" i="1"/>
  <c r="AP400" i="1" s="1"/>
  <c r="AJ400" i="1"/>
  <c r="AI400" i="1"/>
  <c r="AH400" i="1"/>
  <c r="AG400" i="1"/>
  <c r="AF400" i="1"/>
  <c r="AE400" i="1"/>
  <c r="Y400" i="1"/>
  <c r="U400" i="1"/>
  <c r="T400" i="1"/>
  <c r="AO399" i="1"/>
  <c r="AM399" i="1"/>
  <c r="AN399" i="1" s="1"/>
  <c r="AK399" i="1"/>
  <c r="AP399" i="1" s="1"/>
  <c r="AJ399" i="1"/>
  <c r="AI399" i="1"/>
  <c r="AH399" i="1"/>
  <c r="AG399" i="1"/>
  <c r="AF399" i="1"/>
  <c r="AE399" i="1"/>
  <c r="Y399" i="1"/>
  <c r="U399" i="1"/>
  <c r="T399" i="1"/>
  <c r="AO398" i="1"/>
  <c r="AM398" i="1"/>
  <c r="AN398" i="1" s="1"/>
  <c r="AK398" i="1"/>
  <c r="AP398" i="1" s="1"/>
  <c r="AJ398" i="1"/>
  <c r="AI398" i="1"/>
  <c r="AH398" i="1"/>
  <c r="AG398" i="1"/>
  <c r="AF398" i="1"/>
  <c r="AE398" i="1"/>
  <c r="Y398" i="1"/>
  <c r="U398" i="1"/>
  <c r="T398" i="1"/>
  <c r="AO397" i="1"/>
  <c r="AM397" i="1"/>
  <c r="AN397" i="1" s="1"/>
  <c r="AK397" i="1"/>
  <c r="AP397" i="1" s="1"/>
  <c r="AJ397" i="1"/>
  <c r="AI397" i="1"/>
  <c r="AH397" i="1"/>
  <c r="AG397" i="1"/>
  <c r="AF397" i="1"/>
  <c r="AE397" i="1"/>
  <c r="Y397" i="1"/>
  <c r="U397" i="1"/>
  <c r="T397" i="1"/>
  <c r="AO396" i="1"/>
  <c r="AM396" i="1"/>
  <c r="AN396" i="1" s="1"/>
  <c r="AK396" i="1"/>
  <c r="AP396" i="1" s="1"/>
  <c r="AJ396" i="1"/>
  <c r="AI396" i="1"/>
  <c r="AH396" i="1"/>
  <c r="AG396" i="1"/>
  <c r="AF396" i="1"/>
  <c r="AE396" i="1"/>
  <c r="Y396" i="1"/>
  <c r="U396" i="1"/>
  <c r="T396" i="1"/>
  <c r="AO395" i="1"/>
  <c r="AM395" i="1"/>
  <c r="AN395" i="1" s="1"/>
  <c r="AK395" i="1"/>
  <c r="AP395" i="1" s="1"/>
  <c r="AJ395" i="1"/>
  <c r="AI395" i="1"/>
  <c r="AH395" i="1"/>
  <c r="AG395" i="1"/>
  <c r="AF395" i="1"/>
  <c r="AE395" i="1"/>
  <c r="Y395" i="1"/>
  <c r="U395" i="1"/>
  <c r="T395" i="1"/>
  <c r="AO394" i="1"/>
  <c r="AM394" i="1"/>
  <c r="AN394" i="1" s="1"/>
  <c r="AK394" i="1"/>
  <c r="AP394" i="1" s="1"/>
  <c r="AJ394" i="1"/>
  <c r="AI394" i="1"/>
  <c r="AH394" i="1"/>
  <c r="AG394" i="1"/>
  <c r="AF394" i="1"/>
  <c r="AE394" i="1"/>
  <c r="Y394" i="1"/>
  <c r="U394" i="1"/>
  <c r="T394" i="1"/>
  <c r="AO393" i="1"/>
  <c r="AM393" i="1"/>
  <c r="AN393" i="1" s="1"/>
  <c r="AK393" i="1"/>
  <c r="AP393" i="1" s="1"/>
  <c r="AJ393" i="1"/>
  <c r="AI393" i="1"/>
  <c r="AH393" i="1"/>
  <c r="AG393" i="1"/>
  <c r="AF393" i="1"/>
  <c r="AE393" i="1"/>
  <c r="Y393" i="1"/>
  <c r="U393" i="1"/>
  <c r="T393" i="1"/>
  <c r="AO392" i="1"/>
  <c r="AM392" i="1"/>
  <c r="AN392" i="1" s="1"/>
  <c r="AK392" i="1"/>
  <c r="AP392" i="1" s="1"/>
  <c r="AJ392" i="1"/>
  <c r="AI392" i="1"/>
  <c r="AH392" i="1"/>
  <c r="AG392" i="1"/>
  <c r="AF392" i="1"/>
  <c r="AE392" i="1"/>
  <c r="Y392" i="1"/>
  <c r="U392" i="1"/>
  <c r="T392" i="1"/>
  <c r="AO391" i="1"/>
  <c r="AM391" i="1"/>
  <c r="AN391" i="1" s="1"/>
  <c r="AK391" i="1"/>
  <c r="AP391" i="1" s="1"/>
  <c r="AJ391" i="1"/>
  <c r="AI391" i="1"/>
  <c r="AH391" i="1"/>
  <c r="AG391" i="1"/>
  <c r="AF391" i="1"/>
  <c r="AE391" i="1"/>
  <c r="Y391" i="1"/>
  <c r="U391" i="1"/>
  <c r="T391" i="1"/>
  <c r="AO390" i="1"/>
  <c r="AM390" i="1"/>
  <c r="AN390" i="1" s="1"/>
  <c r="AK390" i="1"/>
  <c r="AP390" i="1" s="1"/>
  <c r="AJ390" i="1"/>
  <c r="AI390" i="1"/>
  <c r="AH390" i="1"/>
  <c r="AG390" i="1"/>
  <c r="AF390" i="1"/>
  <c r="AE390" i="1"/>
  <c r="Y390" i="1"/>
  <c r="U390" i="1"/>
  <c r="T390" i="1"/>
  <c r="AO389" i="1"/>
  <c r="AM389" i="1"/>
  <c r="AN389" i="1" s="1"/>
  <c r="AK389" i="1"/>
  <c r="AP389" i="1" s="1"/>
  <c r="AJ389" i="1"/>
  <c r="AI389" i="1"/>
  <c r="AH389" i="1"/>
  <c r="AG389" i="1"/>
  <c r="AF389" i="1"/>
  <c r="AE389" i="1"/>
  <c r="Y389" i="1"/>
  <c r="U389" i="1"/>
  <c r="T389" i="1"/>
  <c r="AO388" i="1"/>
  <c r="AM388" i="1"/>
  <c r="AN388" i="1" s="1"/>
  <c r="AK388" i="1"/>
  <c r="AP388" i="1" s="1"/>
  <c r="AJ388" i="1"/>
  <c r="AI388" i="1"/>
  <c r="AH388" i="1"/>
  <c r="AG388" i="1"/>
  <c r="AF388" i="1"/>
  <c r="AE388" i="1"/>
  <c r="Y388" i="1"/>
  <c r="U388" i="1"/>
  <c r="T388" i="1"/>
  <c r="AO387" i="1"/>
  <c r="AM387" i="1"/>
  <c r="AN387" i="1" s="1"/>
  <c r="AK387" i="1"/>
  <c r="AP387" i="1" s="1"/>
  <c r="AJ387" i="1"/>
  <c r="AI387" i="1"/>
  <c r="AH387" i="1"/>
  <c r="AG387" i="1"/>
  <c r="AF387" i="1"/>
  <c r="AE387" i="1"/>
  <c r="Y387" i="1"/>
  <c r="U387" i="1"/>
  <c r="T387" i="1"/>
  <c r="AO386" i="1"/>
  <c r="AM386" i="1"/>
  <c r="AN386" i="1" s="1"/>
  <c r="AK386" i="1"/>
  <c r="AP386" i="1" s="1"/>
  <c r="AJ386" i="1"/>
  <c r="AI386" i="1"/>
  <c r="AH386" i="1"/>
  <c r="AG386" i="1"/>
  <c r="AF386" i="1"/>
  <c r="AE386" i="1"/>
  <c r="Y386" i="1"/>
  <c r="U386" i="1"/>
  <c r="T386" i="1"/>
  <c r="AO385" i="1"/>
  <c r="AM385" i="1"/>
  <c r="AN385" i="1" s="1"/>
  <c r="AK385" i="1"/>
  <c r="AP385" i="1" s="1"/>
  <c r="AJ385" i="1"/>
  <c r="AI385" i="1"/>
  <c r="AH385" i="1"/>
  <c r="AG385" i="1"/>
  <c r="AF385" i="1"/>
  <c r="AE385" i="1"/>
  <c r="Y385" i="1"/>
  <c r="U385" i="1"/>
  <c r="T385" i="1"/>
  <c r="AO384" i="1"/>
  <c r="AM384" i="1"/>
  <c r="AN384" i="1" s="1"/>
  <c r="AK384" i="1"/>
  <c r="AP384" i="1" s="1"/>
  <c r="AJ384" i="1"/>
  <c r="AI384" i="1"/>
  <c r="AH384" i="1"/>
  <c r="AG384" i="1"/>
  <c r="AF384" i="1"/>
  <c r="AE384" i="1"/>
  <c r="Y384" i="1"/>
  <c r="U384" i="1"/>
  <c r="T384" i="1"/>
  <c r="AO383" i="1"/>
  <c r="AM383" i="1"/>
  <c r="AN383" i="1" s="1"/>
  <c r="AK383" i="1"/>
  <c r="AP383" i="1" s="1"/>
  <c r="AJ383" i="1"/>
  <c r="AI383" i="1"/>
  <c r="AH383" i="1"/>
  <c r="AG383" i="1"/>
  <c r="AF383" i="1"/>
  <c r="AE383" i="1"/>
  <c r="Y383" i="1"/>
  <c r="U383" i="1"/>
  <c r="T383" i="1"/>
  <c r="AO382" i="1"/>
  <c r="AM382" i="1"/>
  <c r="AN382" i="1" s="1"/>
  <c r="AK382" i="1"/>
  <c r="AP382" i="1" s="1"/>
  <c r="AJ382" i="1"/>
  <c r="AI382" i="1"/>
  <c r="AH382" i="1"/>
  <c r="AG382" i="1"/>
  <c r="AF382" i="1"/>
  <c r="AE382" i="1"/>
  <c r="Y382" i="1"/>
  <c r="U382" i="1"/>
  <c r="T382" i="1"/>
  <c r="AO381" i="1"/>
  <c r="AM381" i="1"/>
  <c r="AN381" i="1" s="1"/>
  <c r="AK381" i="1"/>
  <c r="AP381" i="1" s="1"/>
  <c r="AJ381" i="1"/>
  <c r="AI381" i="1"/>
  <c r="AH381" i="1"/>
  <c r="AG381" i="1"/>
  <c r="AF381" i="1"/>
  <c r="AE381" i="1"/>
  <c r="Y381" i="1"/>
  <c r="U381" i="1"/>
  <c r="T381" i="1"/>
  <c r="AO380" i="1"/>
  <c r="AM380" i="1"/>
  <c r="AN380" i="1" s="1"/>
  <c r="AK380" i="1"/>
  <c r="AP380" i="1" s="1"/>
  <c r="AJ380" i="1"/>
  <c r="AI380" i="1"/>
  <c r="AH380" i="1"/>
  <c r="AG380" i="1"/>
  <c r="AF380" i="1"/>
  <c r="AE380" i="1"/>
  <c r="Y380" i="1"/>
  <c r="U380" i="1"/>
  <c r="T380" i="1"/>
  <c r="AO379" i="1"/>
  <c r="AM379" i="1"/>
  <c r="AN379" i="1" s="1"/>
  <c r="AK379" i="1"/>
  <c r="AP379" i="1" s="1"/>
  <c r="AJ379" i="1"/>
  <c r="AI379" i="1"/>
  <c r="AH379" i="1"/>
  <c r="AG379" i="1"/>
  <c r="AF379" i="1"/>
  <c r="AE379" i="1"/>
  <c r="Y379" i="1"/>
  <c r="U379" i="1"/>
  <c r="T379" i="1"/>
  <c r="AO378" i="1"/>
  <c r="AM378" i="1"/>
  <c r="AN378" i="1" s="1"/>
  <c r="AK378" i="1"/>
  <c r="AP378" i="1" s="1"/>
  <c r="AJ378" i="1"/>
  <c r="AI378" i="1"/>
  <c r="AH378" i="1"/>
  <c r="AG378" i="1"/>
  <c r="AF378" i="1"/>
  <c r="AE378" i="1"/>
  <c r="Y378" i="1"/>
  <c r="U378" i="1"/>
  <c r="T378" i="1"/>
  <c r="AO377" i="1"/>
  <c r="AM377" i="1"/>
  <c r="AN377" i="1" s="1"/>
  <c r="AK377" i="1"/>
  <c r="AP377" i="1" s="1"/>
  <c r="AJ377" i="1"/>
  <c r="AI377" i="1"/>
  <c r="AH377" i="1"/>
  <c r="AG377" i="1"/>
  <c r="AF377" i="1"/>
  <c r="AE377" i="1"/>
  <c r="Y377" i="1"/>
  <c r="U377" i="1"/>
  <c r="T377" i="1"/>
  <c r="AO376" i="1"/>
  <c r="AM376" i="1"/>
  <c r="AN376" i="1" s="1"/>
  <c r="AK376" i="1"/>
  <c r="AP376" i="1" s="1"/>
  <c r="AJ376" i="1"/>
  <c r="AI376" i="1"/>
  <c r="AH376" i="1"/>
  <c r="AG376" i="1"/>
  <c r="AF376" i="1"/>
  <c r="AE376" i="1"/>
  <c r="Y376" i="1"/>
  <c r="U376" i="1"/>
  <c r="T376" i="1"/>
  <c r="AO375" i="1"/>
  <c r="AM375" i="1"/>
  <c r="AN375" i="1" s="1"/>
  <c r="AK375" i="1"/>
  <c r="AP375" i="1" s="1"/>
  <c r="AJ375" i="1"/>
  <c r="AI375" i="1"/>
  <c r="AH375" i="1"/>
  <c r="AG375" i="1"/>
  <c r="AF375" i="1"/>
  <c r="AE375" i="1"/>
  <c r="Y375" i="1"/>
  <c r="U375" i="1"/>
  <c r="T375" i="1"/>
  <c r="AO374" i="1"/>
  <c r="AM374" i="1"/>
  <c r="AN374" i="1" s="1"/>
  <c r="AK374" i="1"/>
  <c r="AP374" i="1" s="1"/>
  <c r="AJ374" i="1"/>
  <c r="AI374" i="1"/>
  <c r="AH374" i="1"/>
  <c r="AG374" i="1"/>
  <c r="AF374" i="1"/>
  <c r="AE374" i="1"/>
  <c r="Y374" i="1"/>
  <c r="U374" i="1"/>
  <c r="T374" i="1"/>
  <c r="AO373" i="1"/>
  <c r="AM373" i="1"/>
  <c r="AN373" i="1" s="1"/>
  <c r="AK373" i="1"/>
  <c r="AP373" i="1" s="1"/>
  <c r="AJ373" i="1"/>
  <c r="AI373" i="1"/>
  <c r="AH373" i="1"/>
  <c r="AG373" i="1"/>
  <c r="AF373" i="1"/>
  <c r="AE373" i="1"/>
  <c r="Y373" i="1"/>
  <c r="U373" i="1"/>
  <c r="T373" i="1"/>
  <c r="AO372" i="1"/>
  <c r="AM372" i="1"/>
  <c r="AN372" i="1" s="1"/>
  <c r="AK372" i="1"/>
  <c r="AP372" i="1" s="1"/>
  <c r="AJ372" i="1"/>
  <c r="AI372" i="1"/>
  <c r="AH372" i="1"/>
  <c r="AG372" i="1"/>
  <c r="AF372" i="1"/>
  <c r="AE372" i="1"/>
  <c r="Y372" i="1"/>
  <c r="U372" i="1"/>
  <c r="T372" i="1"/>
  <c r="AO371" i="1"/>
  <c r="AM371" i="1"/>
  <c r="AN371" i="1" s="1"/>
  <c r="AK371" i="1"/>
  <c r="AP371" i="1" s="1"/>
  <c r="AJ371" i="1"/>
  <c r="AI371" i="1"/>
  <c r="AH371" i="1"/>
  <c r="AG371" i="1"/>
  <c r="AF371" i="1"/>
  <c r="AE371" i="1"/>
  <c r="Y371" i="1"/>
  <c r="U371" i="1"/>
  <c r="T371" i="1"/>
  <c r="AO370" i="1"/>
  <c r="AM370" i="1"/>
  <c r="AN370" i="1" s="1"/>
  <c r="AK370" i="1"/>
  <c r="AP370" i="1" s="1"/>
  <c r="AJ370" i="1"/>
  <c r="AI370" i="1"/>
  <c r="AH370" i="1"/>
  <c r="AG370" i="1"/>
  <c r="AF370" i="1"/>
  <c r="AE370" i="1"/>
  <c r="Y370" i="1"/>
  <c r="U370" i="1"/>
  <c r="T370" i="1"/>
  <c r="AO369" i="1"/>
  <c r="AM369" i="1"/>
  <c r="AN369" i="1" s="1"/>
  <c r="AK369" i="1"/>
  <c r="AP369" i="1" s="1"/>
  <c r="AJ369" i="1"/>
  <c r="AI369" i="1"/>
  <c r="AH369" i="1"/>
  <c r="AG369" i="1"/>
  <c r="AF369" i="1"/>
  <c r="AE369" i="1"/>
  <c r="Y369" i="1"/>
  <c r="U369" i="1"/>
  <c r="T369" i="1"/>
  <c r="AO368" i="1"/>
  <c r="AM368" i="1"/>
  <c r="AN368" i="1" s="1"/>
  <c r="AK368" i="1"/>
  <c r="AP368" i="1" s="1"/>
  <c r="AJ368" i="1"/>
  <c r="AI368" i="1"/>
  <c r="AH368" i="1"/>
  <c r="AG368" i="1"/>
  <c r="AF368" i="1"/>
  <c r="AE368" i="1"/>
  <c r="Y368" i="1"/>
  <c r="U368" i="1"/>
  <c r="T368" i="1"/>
  <c r="AO367" i="1"/>
  <c r="AM367" i="1"/>
  <c r="AN367" i="1" s="1"/>
  <c r="AK367" i="1"/>
  <c r="AP367" i="1" s="1"/>
  <c r="AJ367" i="1"/>
  <c r="AI367" i="1"/>
  <c r="AH367" i="1"/>
  <c r="AG367" i="1"/>
  <c r="AF367" i="1"/>
  <c r="AE367" i="1"/>
  <c r="Y367" i="1"/>
  <c r="U367" i="1"/>
  <c r="T367" i="1"/>
  <c r="AO366" i="1"/>
  <c r="AM366" i="1"/>
  <c r="AN366" i="1" s="1"/>
  <c r="AK366" i="1"/>
  <c r="AP366" i="1" s="1"/>
  <c r="AJ366" i="1"/>
  <c r="AI366" i="1"/>
  <c r="AH366" i="1"/>
  <c r="AG366" i="1"/>
  <c r="AF366" i="1"/>
  <c r="AE366" i="1"/>
  <c r="Y366" i="1"/>
  <c r="U366" i="1"/>
  <c r="T366" i="1"/>
  <c r="AO365" i="1"/>
  <c r="AM365" i="1"/>
  <c r="AN365" i="1" s="1"/>
  <c r="AK365" i="1"/>
  <c r="AP365" i="1" s="1"/>
  <c r="AJ365" i="1"/>
  <c r="AI365" i="1"/>
  <c r="AH365" i="1"/>
  <c r="AG365" i="1"/>
  <c r="AF365" i="1"/>
  <c r="AE365" i="1"/>
  <c r="Y365" i="1"/>
  <c r="U365" i="1"/>
  <c r="T365" i="1"/>
  <c r="AO364" i="1"/>
  <c r="AM364" i="1"/>
  <c r="AN364" i="1" s="1"/>
  <c r="AK364" i="1"/>
  <c r="AP364" i="1" s="1"/>
  <c r="AJ364" i="1"/>
  <c r="AI364" i="1"/>
  <c r="AH364" i="1"/>
  <c r="AG364" i="1"/>
  <c r="AF364" i="1"/>
  <c r="AE364" i="1"/>
  <c r="Y364" i="1"/>
  <c r="U364" i="1"/>
  <c r="T364" i="1"/>
  <c r="AO363" i="1"/>
  <c r="AM363" i="1"/>
  <c r="AN363" i="1" s="1"/>
  <c r="AK363" i="1"/>
  <c r="AP363" i="1" s="1"/>
  <c r="AJ363" i="1"/>
  <c r="AI363" i="1"/>
  <c r="AH363" i="1"/>
  <c r="AG363" i="1"/>
  <c r="AF363" i="1"/>
  <c r="AE363" i="1"/>
  <c r="Y363" i="1"/>
  <c r="U363" i="1"/>
  <c r="T363" i="1"/>
  <c r="AO362" i="1"/>
  <c r="AM362" i="1"/>
  <c r="AN362" i="1" s="1"/>
  <c r="AK362" i="1"/>
  <c r="AP362" i="1" s="1"/>
  <c r="AJ362" i="1"/>
  <c r="AI362" i="1"/>
  <c r="AH362" i="1"/>
  <c r="AG362" i="1"/>
  <c r="AF362" i="1"/>
  <c r="AE362" i="1"/>
  <c r="Y362" i="1"/>
  <c r="U362" i="1"/>
  <c r="T362" i="1"/>
  <c r="AO361" i="1"/>
  <c r="AM361" i="1"/>
  <c r="AN361" i="1" s="1"/>
  <c r="AK361" i="1"/>
  <c r="AP361" i="1" s="1"/>
  <c r="AJ361" i="1"/>
  <c r="AI361" i="1"/>
  <c r="AH361" i="1"/>
  <c r="AG361" i="1"/>
  <c r="AF361" i="1"/>
  <c r="AE361" i="1"/>
  <c r="Y361" i="1"/>
  <c r="U361" i="1"/>
  <c r="T361" i="1"/>
  <c r="AO360" i="1"/>
  <c r="AM360" i="1"/>
  <c r="AN360" i="1" s="1"/>
  <c r="AK360" i="1"/>
  <c r="AP360" i="1" s="1"/>
  <c r="AJ360" i="1"/>
  <c r="AI360" i="1"/>
  <c r="AH360" i="1"/>
  <c r="AG360" i="1"/>
  <c r="AF360" i="1"/>
  <c r="AE360" i="1"/>
  <c r="Y360" i="1"/>
  <c r="U360" i="1"/>
  <c r="T360" i="1"/>
  <c r="AO359" i="1"/>
  <c r="AM359" i="1"/>
  <c r="AN359" i="1" s="1"/>
  <c r="AK359" i="1"/>
  <c r="AP359" i="1" s="1"/>
  <c r="AJ359" i="1"/>
  <c r="AI359" i="1"/>
  <c r="AH359" i="1"/>
  <c r="AG359" i="1"/>
  <c r="AF359" i="1"/>
  <c r="AE359" i="1"/>
  <c r="Y359" i="1"/>
  <c r="U359" i="1"/>
  <c r="T359" i="1"/>
  <c r="AO358" i="1"/>
  <c r="AM358" i="1"/>
  <c r="AN358" i="1" s="1"/>
  <c r="AK358" i="1"/>
  <c r="AP358" i="1" s="1"/>
  <c r="AJ358" i="1"/>
  <c r="AI358" i="1"/>
  <c r="AH358" i="1"/>
  <c r="AG358" i="1"/>
  <c r="AF358" i="1"/>
  <c r="AE358" i="1"/>
  <c r="Y358" i="1"/>
  <c r="U358" i="1"/>
  <c r="T358" i="1"/>
  <c r="AO357" i="1"/>
  <c r="AM357" i="1"/>
  <c r="AN357" i="1" s="1"/>
  <c r="AK357" i="1"/>
  <c r="AP357" i="1" s="1"/>
  <c r="AJ357" i="1"/>
  <c r="AI357" i="1"/>
  <c r="AH357" i="1"/>
  <c r="AG357" i="1"/>
  <c r="AF357" i="1"/>
  <c r="AE357" i="1"/>
  <c r="Y357" i="1"/>
  <c r="U357" i="1"/>
  <c r="T357" i="1"/>
  <c r="AO356" i="1"/>
  <c r="AM356" i="1"/>
  <c r="AN356" i="1" s="1"/>
  <c r="AK356" i="1"/>
  <c r="AP356" i="1" s="1"/>
  <c r="AJ356" i="1"/>
  <c r="AI356" i="1"/>
  <c r="AH356" i="1"/>
  <c r="AG356" i="1"/>
  <c r="AF356" i="1"/>
  <c r="AE356" i="1"/>
  <c r="Y356" i="1"/>
  <c r="U356" i="1"/>
  <c r="T356" i="1"/>
  <c r="AO355" i="1"/>
  <c r="AM355" i="1"/>
  <c r="AN355" i="1" s="1"/>
  <c r="AK355" i="1"/>
  <c r="AP355" i="1" s="1"/>
  <c r="AJ355" i="1"/>
  <c r="AI355" i="1"/>
  <c r="AH355" i="1"/>
  <c r="AG355" i="1"/>
  <c r="AF355" i="1"/>
  <c r="AE355" i="1"/>
  <c r="Y355" i="1"/>
  <c r="U355" i="1"/>
  <c r="T355" i="1"/>
  <c r="AO354" i="1"/>
  <c r="AM354" i="1"/>
  <c r="AN354" i="1" s="1"/>
  <c r="AK354" i="1"/>
  <c r="AP354" i="1" s="1"/>
  <c r="AJ354" i="1"/>
  <c r="AI354" i="1"/>
  <c r="AH354" i="1"/>
  <c r="AG354" i="1"/>
  <c r="AF354" i="1"/>
  <c r="AE354" i="1"/>
  <c r="Y354" i="1"/>
  <c r="U354" i="1"/>
  <c r="T354" i="1"/>
  <c r="AO353" i="1"/>
  <c r="AM353" i="1"/>
  <c r="AN353" i="1" s="1"/>
  <c r="AK353" i="1"/>
  <c r="AP353" i="1" s="1"/>
  <c r="AJ353" i="1"/>
  <c r="AI353" i="1"/>
  <c r="AH353" i="1"/>
  <c r="AG353" i="1"/>
  <c r="AF353" i="1"/>
  <c r="AE353" i="1"/>
  <c r="Y353" i="1"/>
  <c r="U353" i="1"/>
  <c r="T353" i="1"/>
  <c r="AO352" i="1"/>
  <c r="AM352" i="1"/>
  <c r="AN352" i="1" s="1"/>
  <c r="AK352" i="1"/>
  <c r="AP352" i="1" s="1"/>
  <c r="AJ352" i="1"/>
  <c r="AI352" i="1"/>
  <c r="AH352" i="1"/>
  <c r="AG352" i="1"/>
  <c r="AF352" i="1"/>
  <c r="AE352" i="1"/>
  <c r="Y352" i="1"/>
  <c r="U352" i="1"/>
  <c r="T352" i="1"/>
  <c r="AO351" i="1"/>
  <c r="AM351" i="1"/>
  <c r="AN351" i="1" s="1"/>
  <c r="AK351" i="1"/>
  <c r="AP351" i="1" s="1"/>
  <c r="AJ351" i="1"/>
  <c r="AI351" i="1"/>
  <c r="AH351" i="1"/>
  <c r="AG351" i="1"/>
  <c r="AF351" i="1"/>
  <c r="AE351" i="1"/>
  <c r="Y351" i="1"/>
  <c r="U351" i="1"/>
  <c r="T351" i="1"/>
  <c r="AO350" i="1"/>
  <c r="AM350" i="1"/>
  <c r="AN350" i="1" s="1"/>
  <c r="AK350" i="1"/>
  <c r="AP350" i="1" s="1"/>
  <c r="AJ350" i="1"/>
  <c r="AI350" i="1"/>
  <c r="AH350" i="1"/>
  <c r="AG350" i="1"/>
  <c r="AF350" i="1"/>
  <c r="AE350" i="1"/>
  <c r="Y350" i="1"/>
  <c r="U350" i="1"/>
  <c r="T350" i="1"/>
  <c r="AO349" i="1"/>
  <c r="AM349" i="1"/>
  <c r="AN349" i="1" s="1"/>
  <c r="AK349" i="1"/>
  <c r="AP349" i="1" s="1"/>
  <c r="AJ349" i="1"/>
  <c r="AI349" i="1"/>
  <c r="AH349" i="1"/>
  <c r="AG349" i="1"/>
  <c r="AF349" i="1"/>
  <c r="AE349" i="1"/>
  <c r="Y349" i="1"/>
  <c r="U349" i="1"/>
  <c r="T349" i="1"/>
  <c r="AO348" i="1"/>
  <c r="AM348" i="1"/>
  <c r="AN348" i="1" s="1"/>
  <c r="AK348" i="1"/>
  <c r="AP348" i="1" s="1"/>
  <c r="AJ348" i="1"/>
  <c r="AI348" i="1"/>
  <c r="AH348" i="1"/>
  <c r="AG348" i="1"/>
  <c r="AF348" i="1"/>
  <c r="AE348" i="1"/>
  <c r="Y348" i="1"/>
  <c r="U348" i="1"/>
  <c r="T348" i="1"/>
  <c r="AO347" i="1"/>
  <c r="AM347" i="1"/>
  <c r="AN347" i="1" s="1"/>
  <c r="AK347" i="1"/>
  <c r="AP347" i="1" s="1"/>
  <c r="AJ347" i="1"/>
  <c r="AI347" i="1"/>
  <c r="AH347" i="1"/>
  <c r="AG347" i="1"/>
  <c r="AF347" i="1"/>
  <c r="AE347" i="1"/>
  <c r="Y347" i="1"/>
  <c r="U347" i="1"/>
  <c r="T347" i="1"/>
  <c r="AO346" i="1"/>
  <c r="AM346" i="1"/>
  <c r="AN346" i="1" s="1"/>
  <c r="AK346" i="1"/>
  <c r="AP346" i="1" s="1"/>
  <c r="AJ346" i="1"/>
  <c r="AI346" i="1"/>
  <c r="AH346" i="1"/>
  <c r="AG346" i="1"/>
  <c r="AF346" i="1"/>
  <c r="AE346" i="1"/>
  <c r="Y346" i="1"/>
  <c r="U346" i="1"/>
  <c r="T346" i="1"/>
  <c r="AO345" i="1"/>
  <c r="AM345" i="1"/>
  <c r="AN345" i="1" s="1"/>
  <c r="AK345" i="1"/>
  <c r="AP345" i="1" s="1"/>
  <c r="AJ345" i="1"/>
  <c r="AI345" i="1"/>
  <c r="AH345" i="1"/>
  <c r="AG345" i="1"/>
  <c r="AF345" i="1"/>
  <c r="AE345" i="1"/>
  <c r="Y345" i="1"/>
  <c r="U345" i="1"/>
  <c r="T345" i="1"/>
  <c r="AO344" i="1"/>
  <c r="AM344" i="1"/>
  <c r="AN344" i="1" s="1"/>
  <c r="AK344" i="1"/>
  <c r="AP344" i="1" s="1"/>
  <c r="AJ344" i="1"/>
  <c r="AI344" i="1"/>
  <c r="AH344" i="1"/>
  <c r="AG344" i="1"/>
  <c r="AF344" i="1"/>
  <c r="AE344" i="1"/>
  <c r="Y344" i="1"/>
  <c r="U344" i="1"/>
  <c r="T344" i="1"/>
  <c r="AO343" i="1"/>
  <c r="AM343" i="1"/>
  <c r="AN343" i="1" s="1"/>
  <c r="AK343" i="1"/>
  <c r="AP343" i="1" s="1"/>
  <c r="AJ343" i="1"/>
  <c r="AI343" i="1"/>
  <c r="AH343" i="1"/>
  <c r="AG343" i="1"/>
  <c r="AF343" i="1"/>
  <c r="AE343" i="1"/>
  <c r="Y343" i="1"/>
  <c r="U343" i="1"/>
  <c r="T343" i="1"/>
  <c r="AO342" i="1"/>
  <c r="AM342" i="1"/>
  <c r="AN342" i="1" s="1"/>
  <c r="AK342" i="1"/>
  <c r="AP342" i="1" s="1"/>
  <c r="AJ342" i="1"/>
  <c r="AI342" i="1"/>
  <c r="AH342" i="1"/>
  <c r="AG342" i="1"/>
  <c r="AF342" i="1"/>
  <c r="AE342" i="1"/>
  <c r="Y342" i="1"/>
  <c r="U342" i="1"/>
  <c r="T342" i="1"/>
  <c r="AO341" i="1"/>
  <c r="AM341" i="1"/>
  <c r="AN341" i="1" s="1"/>
  <c r="AK341" i="1"/>
  <c r="AP341" i="1" s="1"/>
  <c r="AJ341" i="1"/>
  <c r="AI341" i="1"/>
  <c r="AH341" i="1"/>
  <c r="AG341" i="1"/>
  <c r="AF341" i="1"/>
  <c r="AE341" i="1"/>
  <c r="Y341" i="1"/>
  <c r="U341" i="1"/>
  <c r="T341" i="1"/>
  <c r="AO340" i="1"/>
  <c r="AM340" i="1"/>
  <c r="AN340" i="1" s="1"/>
  <c r="AK340" i="1"/>
  <c r="AP340" i="1" s="1"/>
  <c r="AJ340" i="1"/>
  <c r="AI340" i="1"/>
  <c r="AH340" i="1"/>
  <c r="AG340" i="1"/>
  <c r="AF340" i="1"/>
  <c r="AE340" i="1"/>
  <c r="Y340" i="1"/>
  <c r="U340" i="1"/>
  <c r="T340" i="1"/>
  <c r="AO339" i="1"/>
  <c r="AM339" i="1"/>
  <c r="AN339" i="1" s="1"/>
  <c r="AK339" i="1"/>
  <c r="AP339" i="1" s="1"/>
  <c r="AJ339" i="1"/>
  <c r="AI339" i="1"/>
  <c r="AH339" i="1"/>
  <c r="AG339" i="1"/>
  <c r="AF339" i="1"/>
  <c r="AE339" i="1"/>
  <c r="Y339" i="1"/>
  <c r="U339" i="1"/>
  <c r="T339" i="1"/>
  <c r="AO338" i="1"/>
  <c r="AM338" i="1"/>
  <c r="AN338" i="1" s="1"/>
  <c r="AK338" i="1"/>
  <c r="AP338" i="1" s="1"/>
  <c r="AJ338" i="1"/>
  <c r="AI338" i="1"/>
  <c r="AH338" i="1"/>
  <c r="AG338" i="1"/>
  <c r="AF338" i="1"/>
  <c r="AE338" i="1"/>
  <c r="Y338" i="1"/>
  <c r="U338" i="1"/>
  <c r="T338" i="1"/>
  <c r="AO337" i="1"/>
  <c r="AM337" i="1"/>
  <c r="AN337" i="1" s="1"/>
  <c r="AK337" i="1"/>
  <c r="AP337" i="1" s="1"/>
  <c r="AJ337" i="1"/>
  <c r="AI337" i="1"/>
  <c r="AH337" i="1"/>
  <c r="AG337" i="1"/>
  <c r="AF337" i="1"/>
  <c r="AE337" i="1"/>
  <c r="Y337" i="1"/>
  <c r="U337" i="1"/>
  <c r="T337" i="1"/>
  <c r="AO336" i="1"/>
  <c r="AM336" i="1"/>
  <c r="AN336" i="1" s="1"/>
  <c r="AK336" i="1"/>
  <c r="AP336" i="1" s="1"/>
  <c r="AJ336" i="1"/>
  <c r="AI336" i="1"/>
  <c r="AH336" i="1"/>
  <c r="AG336" i="1"/>
  <c r="AF336" i="1"/>
  <c r="AE336" i="1"/>
  <c r="Y336" i="1"/>
  <c r="U336" i="1"/>
  <c r="T336" i="1"/>
  <c r="AO335" i="1"/>
  <c r="AM335" i="1"/>
  <c r="AN335" i="1" s="1"/>
  <c r="AK335" i="1"/>
  <c r="AP335" i="1" s="1"/>
  <c r="AJ335" i="1"/>
  <c r="AI335" i="1"/>
  <c r="AH335" i="1"/>
  <c r="AG335" i="1"/>
  <c r="AF335" i="1"/>
  <c r="AE335" i="1"/>
  <c r="Y335" i="1"/>
  <c r="U335" i="1"/>
  <c r="T335" i="1"/>
  <c r="AO334" i="1"/>
  <c r="AM334" i="1"/>
  <c r="AN334" i="1" s="1"/>
  <c r="AK334" i="1"/>
  <c r="AP334" i="1" s="1"/>
  <c r="AJ334" i="1"/>
  <c r="AI334" i="1"/>
  <c r="AH334" i="1"/>
  <c r="AG334" i="1"/>
  <c r="AF334" i="1"/>
  <c r="AE334" i="1"/>
  <c r="Y334" i="1"/>
  <c r="U334" i="1"/>
  <c r="T334" i="1"/>
  <c r="AO333" i="1"/>
  <c r="AM333" i="1"/>
  <c r="AN333" i="1" s="1"/>
  <c r="AK333" i="1"/>
  <c r="AP333" i="1" s="1"/>
  <c r="AJ333" i="1"/>
  <c r="AI333" i="1"/>
  <c r="AH333" i="1"/>
  <c r="AG333" i="1"/>
  <c r="AF333" i="1"/>
  <c r="AE333" i="1"/>
  <c r="Y333" i="1"/>
  <c r="U333" i="1"/>
  <c r="T333" i="1"/>
  <c r="AO332" i="1"/>
  <c r="AM332" i="1"/>
  <c r="AN332" i="1" s="1"/>
  <c r="AK332" i="1"/>
  <c r="AP332" i="1" s="1"/>
  <c r="AJ332" i="1"/>
  <c r="AI332" i="1"/>
  <c r="AH332" i="1"/>
  <c r="AG332" i="1"/>
  <c r="AF332" i="1"/>
  <c r="AE332" i="1"/>
  <c r="Y332" i="1"/>
  <c r="U332" i="1"/>
  <c r="T332" i="1"/>
  <c r="AO331" i="1"/>
  <c r="AM331" i="1"/>
  <c r="AN331" i="1" s="1"/>
  <c r="AK331" i="1"/>
  <c r="AP331" i="1" s="1"/>
  <c r="AJ331" i="1"/>
  <c r="AI331" i="1"/>
  <c r="AH331" i="1"/>
  <c r="AG331" i="1"/>
  <c r="AF331" i="1"/>
  <c r="AE331" i="1"/>
  <c r="Y331" i="1"/>
  <c r="U331" i="1"/>
  <c r="T331" i="1"/>
  <c r="AO330" i="1"/>
  <c r="AM330" i="1"/>
  <c r="AN330" i="1" s="1"/>
  <c r="AK330" i="1"/>
  <c r="AP330" i="1" s="1"/>
  <c r="AJ330" i="1"/>
  <c r="AI330" i="1"/>
  <c r="AH330" i="1"/>
  <c r="AG330" i="1"/>
  <c r="AF330" i="1"/>
  <c r="AE330" i="1"/>
  <c r="Y330" i="1"/>
  <c r="U330" i="1"/>
  <c r="T330" i="1"/>
  <c r="AO329" i="1"/>
  <c r="AM329" i="1"/>
  <c r="AN329" i="1" s="1"/>
  <c r="AK329" i="1"/>
  <c r="AP329" i="1" s="1"/>
  <c r="AJ329" i="1"/>
  <c r="AI329" i="1"/>
  <c r="AH329" i="1"/>
  <c r="AG329" i="1"/>
  <c r="AF329" i="1"/>
  <c r="AE329" i="1"/>
  <c r="Y329" i="1"/>
  <c r="U329" i="1"/>
  <c r="T329" i="1"/>
  <c r="AO328" i="1"/>
  <c r="AM328" i="1"/>
  <c r="AN328" i="1" s="1"/>
  <c r="AK328" i="1"/>
  <c r="AP328" i="1" s="1"/>
  <c r="AJ328" i="1"/>
  <c r="AI328" i="1"/>
  <c r="AH328" i="1"/>
  <c r="AG328" i="1"/>
  <c r="AF328" i="1"/>
  <c r="AE328" i="1"/>
  <c r="Y328" i="1"/>
  <c r="U328" i="1"/>
  <c r="T328" i="1"/>
  <c r="AO327" i="1"/>
  <c r="AM327" i="1"/>
  <c r="AN327" i="1" s="1"/>
  <c r="AK327" i="1"/>
  <c r="AP327" i="1" s="1"/>
  <c r="AJ327" i="1"/>
  <c r="AI327" i="1"/>
  <c r="AH327" i="1"/>
  <c r="AG327" i="1"/>
  <c r="AF327" i="1"/>
  <c r="AE327" i="1"/>
  <c r="Y327" i="1"/>
  <c r="U327" i="1"/>
  <c r="T327" i="1"/>
  <c r="AO326" i="1"/>
  <c r="AM326" i="1"/>
  <c r="AN326" i="1" s="1"/>
  <c r="AK326" i="1"/>
  <c r="AP326" i="1" s="1"/>
  <c r="AJ326" i="1"/>
  <c r="AI326" i="1"/>
  <c r="AH326" i="1"/>
  <c r="AG326" i="1"/>
  <c r="AF326" i="1"/>
  <c r="AE326" i="1"/>
  <c r="Y326" i="1"/>
  <c r="U326" i="1"/>
  <c r="T326" i="1"/>
  <c r="AO325" i="1"/>
  <c r="AM325" i="1"/>
  <c r="AN325" i="1" s="1"/>
  <c r="AK325" i="1"/>
  <c r="AP325" i="1" s="1"/>
  <c r="AJ325" i="1"/>
  <c r="AI325" i="1"/>
  <c r="AH325" i="1"/>
  <c r="AG325" i="1"/>
  <c r="AF325" i="1"/>
  <c r="AE325" i="1"/>
  <c r="Y325" i="1"/>
  <c r="U325" i="1"/>
  <c r="T325" i="1"/>
  <c r="AO324" i="1"/>
  <c r="AM324" i="1"/>
  <c r="AN324" i="1" s="1"/>
  <c r="AK324" i="1"/>
  <c r="AP324" i="1" s="1"/>
  <c r="AJ324" i="1"/>
  <c r="AI324" i="1"/>
  <c r="AH324" i="1"/>
  <c r="AG324" i="1"/>
  <c r="AF324" i="1"/>
  <c r="AE324" i="1"/>
  <c r="Y324" i="1"/>
  <c r="U324" i="1"/>
  <c r="T324" i="1"/>
  <c r="AO323" i="1"/>
  <c r="AM323" i="1"/>
  <c r="AN323" i="1" s="1"/>
  <c r="AK323" i="1"/>
  <c r="AP323" i="1" s="1"/>
  <c r="AJ323" i="1"/>
  <c r="AI323" i="1"/>
  <c r="AH323" i="1"/>
  <c r="AG323" i="1"/>
  <c r="AF323" i="1"/>
  <c r="AE323" i="1"/>
  <c r="Y323" i="1"/>
  <c r="U323" i="1"/>
  <c r="T323" i="1"/>
  <c r="AO322" i="1"/>
  <c r="AM322" i="1"/>
  <c r="AN322" i="1" s="1"/>
  <c r="AK322" i="1"/>
  <c r="AP322" i="1" s="1"/>
  <c r="AJ322" i="1"/>
  <c r="AI322" i="1"/>
  <c r="AH322" i="1"/>
  <c r="AG322" i="1"/>
  <c r="AF322" i="1"/>
  <c r="AE322" i="1"/>
  <c r="Y322" i="1"/>
  <c r="U322" i="1"/>
  <c r="T322" i="1"/>
  <c r="AO321" i="1"/>
  <c r="AM321" i="1"/>
  <c r="AN321" i="1" s="1"/>
  <c r="AK321" i="1"/>
  <c r="AP321" i="1" s="1"/>
  <c r="AJ321" i="1"/>
  <c r="AI321" i="1"/>
  <c r="AH321" i="1"/>
  <c r="AG321" i="1"/>
  <c r="AF321" i="1"/>
  <c r="AE321" i="1"/>
  <c r="Y321" i="1"/>
  <c r="U321" i="1"/>
  <c r="T321" i="1"/>
  <c r="AO320" i="1"/>
  <c r="AM320" i="1"/>
  <c r="AN320" i="1" s="1"/>
  <c r="AK320" i="1"/>
  <c r="AP320" i="1" s="1"/>
  <c r="AJ320" i="1"/>
  <c r="AI320" i="1"/>
  <c r="AH320" i="1"/>
  <c r="AG320" i="1"/>
  <c r="AF320" i="1"/>
  <c r="AE320" i="1"/>
  <c r="Y320" i="1"/>
  <c r="U320" i="1"/>
  <c r="T320" i="1"/>
  <c r="AO319" i="1"/>
  <c r="AM319" i="1"/>
  <c r="AN319" i="1" s="1"/>
  <c r="AK319" i="1"/>
  <c r="AP319" i="1" s="1"/>
  <c r="AJ319" i="1"/>
  <c r="AI319" i="1"/>
  <c r="AH319" i="1"/>
  <c r="AG319" i="1"/>
  <c r="AF319" i="1"/>
  <c r="AE319" i="1"/>
  <c r="Y319" i="1"/>
  <c r="U319" i="1"/>
  <c r="T319" i="1"/>
  <c r="AO318" i="1"/>
  <c r="AM318" i="1"/>
  <c r="AN318" i="1" s="1"/>
  <c r="AK318" i="1"/>
  <c r="AP318" i="1" s="1"/>
  <c r="AJ318" i="1"/>
  <c r="AI318" i="1"/>
  <c r="AH318" i="1"/>
  <c r="AG318" i="1"/>
  <c r="AF318" i="1"/>
  <c r="AE318" i="1"/>
  <c r="Y318" i="1"/>
  <c r="U318" i="1"/>
  <c r="T318" i="1"/>
  <c r="AO317" i="1"/>
  <c r="AM317" i="1"/>
  <c r="AN317" i="1" s="1"/>
  <c r="AK317" i="1"/>
  <c r="AP317" i="1" s="1"/>
  <c r="AJ317" i="1"/>
  <c r="AI317" i="1"/>
  <c r="AH317" i="1"/>
  <c r="AG317" i="1"/>
  <c r="AF317" i="1"/>
  <c r="AE317" i="1"/>
  <c r="Y317" i="1"/>
  <c r="U317" i="1"/>
  <c r="T317" i="1"/>
  <c r="AO316" i="1"/>
  <c r="AM316" i="1"/>
  <c r="AN316" i="1" s="1"/>
  <c r="AK316" i="1"/>
  <c r="AP316" i="1" s="1"/>
  <c r="AJ316" i="1"/>
  <c r="AI316" i="1"/>
  <c r="AH316" i="1"/>
  <c r="AG316" i="1"/>
  <c r="AF316" i="1"/>
  <c r="AE316" i="1"/>
  <c r="Y316" i="1"/>
  <c r="U316" i="1"/>
  <c r="T316" i="1"/>
  <c r="AO315" i="1"/>
  <c r="AM315" i="1"/>
  <c r="AN315" i="1" s="1"/>
  <c r="AK315" i="1"/>
  <c r="AP315" i="1" s="1"/>
  <c r="AJ315" i="1"/>
  <c r="AI315" i="1"/>
  <c r="AH315" i="1"/>
  <c r="AG315" i="1"/>
  <c r="AF315" i="1"/>
  <c r="AE315" i="1"/>
  <c r="Y315" i="1"/>
  <c r="U315" i="1"/>
  <c r="T315" i="1"/>
  <c r="AO314" i="1"/>
  <c r="AM314" i="1"/>
  <c r="AN314" i="1" s="1"/>
  <c r="AK314" i="1"/>
  <c r="AP314" i="1" s="1"/>
  <c r="AJ314" i="1"/>
  <c r="AI314" i="1"/>
  <c r="AH314" i="1"/>
  <c r="AG314" i="1"/>
  <c r="AF314" i="1"/>
  <c r="AE314" i="1"/>
  <c r="Y314" i="1"/>
  <c r="U314" i="1"/>
  <c r="T314" i="1"/>
  <c r="AO313" i="1"/>
  <c r="AM313" i="1"/>
  <c r="AN313" i="1" s="1"/>
  <c r="AK313" i="1"/>
  <c r="AP313" i="1" s="1"/>
  <c r="AJ313" i="1"/>
  <c r="AI313" i="1"/>
  <c r="AH313" i="1"/>
  <c r="AG313" i="1"/>
  <c r="AF313" i="1"/>
  <c r="AE313" i="1"/>
  <c r="Y313" i="1"/>
  <c r="U313" i="1"/>
  <c r="T313" i="1"/>
  <c r="AO312" i="1"/>
  <c r="AM312" i="1"/>
  <c r="AN312" i="1" s="1"/>
  <c r="AK312" i="1"/>
  <c r="AP312" i="1" s="1"/>
  <c r="AJ312" i="1"/>
  <c r="AI312" i="1"/>
  <c r="AH312" i="1"/>
  <c r="AG312" i="1"/>
  <c r="AF312" i="1"/>
  <c r="AE312" i="1"/>
  <c r="Y312" i="1"/>
  <c r="U312" i="1"/>
  <c r="T312" i="1"/>
  <c r="AO311" i="1"/>
  <c r="AM311" i="1"/>
  <c r="AN311" i="1" s="1"/>
  <c r="AK311" i="1"/>
  <c r="AP311" i="1" s="1"/>
  <c r="AJ311" i="1"/>
  <c r="AI311" i="1"/>
  <c r="AH311" i="1"/>
  <c r="AG311" i="1"/>
  <c r="AF311" i="1"/>
  <c r="AE311" i="1"/>
  <c r="Y311" i="1"/>
  <c r="U311" i="1"/>
  <c r="T311" i="1"/>
  <c r="AO310" i="1"/>
  <c r="AM310" i="1"/>
  <c r="AN310" i="1" s="1"/>
  <c r="AK310" i="1"/>
  <c r="AP310" i="1" s="1"/>
  <c r="AJ310" i="1"/>
  <c r="AI310" i="1"/>
  <c r="AH310" i="1"/>
  <c r="AG310" i="1"/>
  <c r="AF310" i="1"/>
  <c r="AE310" i="1"/>
  <c r="Y310" i="1"/>
  <c r="U310" i="1"/>
  <c r="T310" i="1"/>
  <c r="AO309" i="1"/>
  <c r="AM309" i="1"/>
  <c r="AN309" i="1" s="1"/>
  <c r="AK309" i="1"/>
  <c r="AP309" i="1" s="1"/>
  <c r="AJ309" i="1"/>
  <c r="AI309" i="1"/>
  <c r="AH309" i="1"/>
  <c r="AG309" i="1"/>
  <c r="AF309" i="1"/>
  <c r="AE309" i="1"/>
  <c r="Y309" i="1"/>
  <c r="U309" i="1"/>
  <c r="T309" i="1"/>
  <c r="AO308" i="1"/>
  <c r="AM308" i="1"/>
  <c r="AN308" i="1" s="1"/>
  <c r="AK308" i="1"/>
  <c r="AP308" i="1" s="1"/>
  <c r="AJ308" i="1"/>
  <c r="AI308" i="1"/>
  <c r="AH308" i="1"/>
  <c r="AG308" i="1"/>
  <c r="AF308" i="1"/>
  <c r="AE308" i="1"/>
  <c r="Y308" i="1"/>
  <c r="U308" i="1"/>
  <c r="T308" i="1"/>
  <c r="AO307" i="1"/>
  <c r="AM307" i="1"/>
  <c r="AN307" i="1" s="1"/>
  <c r="AK307" i="1"/>
  <c r="AP307" i="1" s="1"/>
  <c r="AJ307" i="1"/>
  <c r="AI307" i="1"/>
  <c r="AH307" i="1"/>
  <c r="AG307" i="1"/>
  <c r="AF307" i="1"/>
  <c r="AE307" i="1"/>
  <c r="Y307" i="1"/>
  <c r="U307" i="1"/>
  <c r="T307" i="1"/>
  <c r="AO306" i="1"/>
  <c r="AM306" i="1"/>
  <c r="AN306" i="1" s="1"/>
  <c r="AK306" i="1"/>
  <c r="AP306" i="1" s="1"/>
  <c r="AJ306" i="1"/>
  <c r="AI306" i="1"/>
  <c r="AH306" i="1"/>
  <c r="AG306" i="1"/>
  <c r="AF306" i="1"/>
  <c r="AE306" i="1"/>
  <c r="Y306" i="1"/>
  <c r="U306" i="1"/>
  <c r="T306" i="1"/>
  <c r="AO305" i="1"/>
  <c r="AM305" i="1"/>
  <c r="AN305" i="1" s="1"/>
  <c r="AK305" i="1"/>
  <c r="AP305" i="1" s="1"/>
  <c r="AJ305" i="1"/>
  <c r="AI305" i="1"/>
  <c r="AH305" i="1"/>
  <c r="AG305" i="1"/>
  <c r="AF305" i="1"/>
  <c r="AE305" i="1"/>
  <c r="Y305" i="1"/>
  <c r="U305" i="1"/>
  <c r="T305" i="1"/>
  <c r="AO304" i="1"/>
  <c r="AM304" i="1"/>
  <c r="AN304" i="1" s="1"/>
  <c r="AK304" i="1"/>
  <c r="AP304" i="1" s="1"/>
  <c r="AJ304" i="1"/>
  <c r="AI304" i="1"/>
  <c r="AH304" i="1"/>
  <c r="AG304" i="1"/>
  <c r="AF304" i="1"/>
  <c r="AE304" i="1"/>
  <c r="Y304" i="1"/>
  <c r="U304" i="1"/>
  <c r="T304" i="1"/>
  <c r="AO303" i="1"/>
  <c r="AM303" i="1"/>
  <c r="AN303" i="1" s="1"/>
  <c r="AK303" i="1"/>
  <c r="AP303" i="1" s="1"/>
  <c r="AJ303" i="1"/>
  <c r="AI303" i="1"/>
  <c r="AH303" i="1"/>
  <c r="AG303" i="1"/>
  <c r="AF303" i="1"/>
  <c r="AE303" i="1"/>
  <c r="Y303" i="1"/>
  <c r="U303" i="1"/>
  <c r="T303" i="1"/>
  <c r="AO302" i="1"/>
  <c r="AM302" i="1"/>
  <c r="AN302" i="1" s="1"/>
  <c r="AK302" i="1"/>
  <c r="AP302" i="1" s="1"/>
  <c r="AJ302" i="1"/>
  <c r="AI302" i="1"/>
  <c r="AH302" i="1"/>
  <c r="AG302" i="1"/>
  <c r="AF302" i="1"/>
  <c r="AE302" i="1"/>
  <c r="Y302" i="1"/>
  <c r="U302" i="1"/>
  <c r="T302" i="1"/>
  <c r="AO301" i="1"/>
  <c r="AM301" i="1"/>
  <c r="AN301" i="1" s="1"/>
  <c r="AK301" i="1"/>
  <c r="AP301" i="1" s="1"/>
  <c r="AJ301" i="1"/>
  <c r="AI301" i="1"/>
  <c r="AH301" i="1"/>
  <c r="AG301" i="1"/>
  <c r="AF301" i="1"/>
  <c r="AE301" i="1"/>
  <c r="Y301" i="1"/>
  <c r="U301" i="1"/>
  <c r="T301" i="1"/>
  <c r="AO300" i="1"/>
  <c r="AM300" i="1"/>
  <c r="AN300" i="1" s="1"/>
  <c r="AK300" i="1"/>
  <c r="AP300" i="1" s="1"/>
  <c r="AJ300" i="1"/>
  <c r="AI300" i="1"/>
  <c r="AH300" i="1"/>
  <c r="AG300" i="1"/>
  <c r="AF300" i="1"/>
  <c r="AE300" i="1"/>
  <c r="Y300" i="1"/>
  <c r="U300" i="1"/>
  <c r="T300" i="1"/>
  <c r="AO299" i="1"/>
  <c r="AM299" i="1"/>
  <c r="AN299" i="1" s="1"/>
  <c r="AK299" i="1"/>
  <c r="AP299" i="1" s="1"/>
  <c r="AJ299" i="1"/>
  <c r="AI299" i="1"/>
  <c r="AH299" i="1"/>
  <c r="AG299" i="1"/>
  <c r="AF299" i="1"/>
  <c r="AE299" i="1"/>
  <c r="Y299" i="1"/>
  <c r="U299" i="1"/>
  <c r="T299" i="1"/>
  <c r="AO298" i="1"/>
  <c r="AM298" i="1"/>
  <c r="AN298" i="1" s="1"/>
  <c r="AK298" i="1"/>
  <c r="AP298" i="1" s="1"/>
  <c r="AJ298" i="1"/>
  <c r="AI298" i="1"/>
  <c r="AH298" i="1"/>
  <c r="AG298" i="1"/>
  <c r="AF298" i="1"/>
  <c r="AE298" i="1"/>
  <c r="Y298" i="1"/>
  <c r="U298" i="1"/>
  <c r="T298" i="1"/>
  <c r="AO297" i="1"/>
  <c r="AM297" i="1"/>
  <c r="AN297" i="1" s="1"/>
  <c r="AK297" i="1"/>
  <c r="AP297" i="1" s="1"/>
  <c r="AJ297" i="1"/>
  <c r="AI297" i="1"/>
  <c r="AH297" i="1"/>
  <c r="AG297" i="1"/>
  <c r="AF297" i="1"/>
  <c r="AE297" i="1"/>
  <c r="Y297" i="1"/>
  <c r="U297" i="1"/>
  <c r="T297" i="1"/>
  <c r="AO296" i="1"/>
  <c r="AM296" i="1"/>
  <c r="AN296" i="1" s="1"/>
  <c r="AK296" i="1"/>
  <c r="AP296" i="1" s="1"/>
  <c r="AJ296" i="1"/>
  <c r="AI296" i="1"/>
  <c r="AH296" i="1"/>
  <c r="AG296" i="1"/>
  <c r="AF296" i="1"/>
  <c r="AE296" i="1"/>
  <c r="Y296" i="1"/>
  <c r="U296" i="1"/>
  <c r="T296" i="1"/>
  <c r="AO295" i="1"/>
  <c r="AM295" i="1"/>
  <c r="AN295" i="1" s="1"/>
  <c r="AK295" i="1"/>
  <c r="AP295" i="1" s="1"/>
  <c r="AJ295" i="1"/>
  <c r="AI295" i="1"/>
  <c r="AH295" i="1"/>
  <c r="AG295" i="1"/>
  <c r="AF295" i="1"/>
  <c r="AE295" i="1"/>
  <c r="Y295" i="1"/>
  <c r="U295" i="1"/>
  <c r="T295" i="1"/>
  <c r="AO294" i="1"/>
  <c r="AM294" i="1"/>
  <c r="AN294" i="1" s="1"/>
  <c r="AK294" i="1"/>
  <c r="AP294" i="1" s="1"/>
  <c r="AJ294" i="1"/>
  <c r="AI294" i="1"/>
  <c r="AH294" i="1"/>
  <c r="AG294" i="1"/>
  <c r="AF294" i="1"/>
  <c r="AE294" i="1"/>
  <c r="Y294" i="1"/>
  <c r="U294" i="1"/>
  <c r="T294" i="1"/>
  <c r="AO293" i="1"/>
  <c r="AM293" i="1"/>
  <c r="AN293" i="1" s="1"/>
  <c r="AK293" i="1"/>
  <c r="AP293" i="1" s="1"/>
  <c r="AJ293" i="1"/>
  <c r="AI293" i="1"/>
  <c r="AH293" i="1"/>
  <c r="AG293" i="1"/>
  <c r="AF293" i="1"/>
  <c r="AE293" i="1"/>
  <c r="Y293" i="1"/>
  <c r="U293" i="1"/>
  <c r="T293" i="1"/>
  <c r="AO292" i="1"/>
  <c r="AM292" i="1"/>
  <c r="AN292" i="1" s="1"/>
  <c r="AK292" i="1"/>
  <c r="AP292" i="1" s="1"/>
  <c r="AJ292" i="1"/>
  <c r="AI292" i="1"/>
  <c r="AH292" i="1"/>
  <c r="AG292" i="1"/>
  <c r="AF292" i="1"/>
  <c r="AE292" i="1"/>
  <c r="Y292" i="1"/>
  <c r="U292" i="1"/>
  <c r="T292" i="1"/>
  <c r="AO291" i="1"/>
  <c r="AM291" i="1"/>
  <c r="AN291" i="1" s="1"/>
  <c r="AK291" i="1"/>
  <c r="AP291" i="1" s="1"/>
  <c r="AJ291" i="1"/>
  <c r="AI291" i="1"/>
  <c r="AH291" i="1"/>
  <c r="AG291" i="1"/>
  <c r="AF291" i="1"/>
  <c r="AE291" i="1"/>
  <c r="Y291" i="1"/>
  <c r="U291" i="1"/>
  <c r="T291" i="1"/>
  <c r="AO290" i="1"/>
  <c r="AM290" i="1"/>
  <c r="AN290" i="1" s="1"/>
  <c r="AK290" i="1"/>
  <c r="AP290" i="1" s="1"/>
  <c r="AJ290" i="1"/>
  <c r="AI290" i="1"/>
  <c r="AH290" i="1"/>
  <c r="AG290" i="1"/>
  <c r="AF290" i="1"/>
  <c r="AE290" i="1"/>
  <c r="Y290" i="1"/>
  <c r="U290" i="1"/>
  <c r="T290" i="1"/>
  <c r="AO289" i="1"/>
  <c r="AM289" i="1"/>
  <c r="AN289" i="1" s="1"/>
  <c r="AK289" i="1"/>
  <c r="AP289" i="1" s="1"/>
  <c r="AJ289" i="1"/>
  <c r="AI289" i="1"/>
  <c r="AH289" i="1"/>
  <c r="AG289" i="1"/>
  <c r="AF289" i="1"/>
  <c r="AE289" i="1"/>
  <c r="Y289" i="1"/>
  <c r="U289" i="1"/>
  <c r="T289" i="1"/>
  <c r="AO288" i="1"/>
  <c r="AM288" i="1"/>
  <c r="AN288" i="1" s="1"/>
  <c r="AK288" i="1"/>
  <c r="AP288" i="1" s="1"/>
  <c r="AJ288" i="1"/>
  <c r="AI288" i="1"/>
  <c r="AH288" i="1"/>
  <c r="AG288" i="1"/>
  <c r="AF288" i="1"/>
  <c r="AE288" i="1"/>
  <c r="Y288" i="1"/>
  <c r="U288" i="1"/>
  <c r="T288" i="1"/>
  <c r="AO287" i="1"/>
  <c r="AM287" i="1"/>
  <c r="AN287" i="1" s="1"/>
  <c r="AK287" i="1"/>
  <c r="AP287" i="1" s="1"/>
  <c r="AJ287" i="1"/>
  <c r="AI287" i="1"/>
  <c r="AH287" i="1"/>
  <c r="AG287" i="1"/>
  <c r="AF287" i="1"/>
  <c r="AE287" i="1"/>
  <c r="Y287" i="1"/>
  <c r="U287" i="1"/>
  <c r="T287" i="1"/>
  <c r="AO286" i="1"/>
  <c r="AM286" i="1"/>
  <c r="AN286" i="1" s="1"/>
  <c r="AK286" i="1"/>
  <c r="AP286" i="1" s="1"/>
  <c r="AJ286" i="1"/>
  <c r="AI286" i="1"/>
  <c r="AH286" i="1"/>
  <c r="AG286" i="1"/>
  <c r="AF286" i="1"/>
  <c r="AE286" i="1"/>
  <c r="Y286" i="1"/>
  <c r="U286" i="1"/>
  <c r="T286" i="1"/>
  <c r="AO285" i="1"/>
  <c r="AM285" i="1"/>
  <c r="AN285" i="1" s="1"/>
  <c r="AK285" i="1"/>
  <c r="AP285" i="1" s="1"/>
  <c r="AJ285" i="1"/>
  <c r="AI285" i="1"/>
  <c r="AH285" i="1"/>
  <c r="AG285" i="1"/>
  <c r="AF285" i="1"/>
  <c r="AE285" i="1"/>
  <c r="Y285" i="1"/>
  <c r="U285" i="1"/>
  <c r="T285" i="1"/>
  <c r="AO284" i="1"/>
  <c r="AM284" i="1"/>
  <c r="AN284" i="1" s="1"/>
  <c r="AK284" i="1"/>
  <c r="AP284" i="1" s="1"/>
  <c r="AJ284" i="1"/>
  <c r="AI284" i="1"/>
  <c r="AH284" i="1"/>
  <c r="AG284" i="1"/>
  <c r="AF284" i="1"/>
  <c r="AE284" i="1"/>
  <c r="Y284" i="1"/>
  <c r="U284" i="1"/>
  <c r="T284" i="1"/>
  <c r="AO283" i="1"/>
  <c r="AM283" i="1"/>
  <c r="AN283" i="1" s="1"/>
  <c r="AK283" i="1"/>
  <c r="AP283" i="1" s="1"/>
  <c r="AJ283" i="1"/>
  <c r="AI283" i="1"/>
  <c r="AH283" i="1"/>
  <c r="AG283" i="1"/>
  <c r="AF283" i="1"/>
  <c r="AE283" i="1"/>
  <c r="Y283" i="1"/>
  <c r="U283" i="1"/>
  <c r="T283" i="1"/>
  <c r="AO282" i="1"/>
  <c r="AM282" i="1"/>
  <c r="AN282" i="1" s="1"/>
  <c r="AK282" i="1"/>
  <c r="AP282" i="1" s="1"/>
  <c r="AJ282" i="1"/>
  <c r="AI282" i="1"/>
  <c r="AH282" i="1"/>
  <c r="AG282" i="1"/>
  <c r="AF282" i="1"/>
  <c r="AE282" i="1"/>
  <c r="Y282" i="1"/>
  <c r="U282" i="1"/>
  <c r="T282" i="1"/>
  <c r="AO281" i="1"/>
  <c r="AM281" i="1"/>
  <c r="AN281" i="1" s="1"/>
  <c r="AK281" i="1"/>
  <c r="AP281" i="1" s="1"/>
  <c r="AJ281" i="1"/>
  <c r="AI281" i="1"/>
  <c r="AH281" i="1"/>
  <c r="AG281" i="1"/>
  <c r="AF281" i="1"/>
  <c r="AE281" i="1"/>
  <c r="Y281" i="1"/>
  <c r="U281" i="1"/>
  <c r="T281" i="1"/>
  <c r="AO280" i="1"/>
  <c r="AM280" i="1"/>
  <c r="AN280" i="1" s="1"/>
  <c r="AK280" i="1"/>
  <c r="AP280" i="1" s="1"/>
  <c r="AJ280" i="1"/>
  <c r="AI280" i="1"/>
  <c r="AH280" i="1"/>
  <c r="AG280" i="1"/>
  <c r="AF280" i="1"/>
  <c r="AE280" i="1"/>
  <c r="Y280" i="1"/>
  <c r="U280" i="1"/>
  <c r="T280" i="1"/>
  <c r="AO279" i="1"/>
  <c r="AM279" i="1"/>
  <c r="AN279" i="1" s="1"/>
  <c r="AK279" i="1"/>
  <c r="AP279" i="1" s="1"/>
  <c r="AJ279" i="1"/>
  <c r="AI279" i="1"/>
  <c r="AH279" i="1"/>
  <c r="AG279" i="1"/>
  <c r="AF279" i="1"/>
  <c r="AE279" i="1"/>
  <c r="Y279" i="1"/>
  <c r="U279" i="1"/>
  <c r="T279" i="1"/>
  <c r="AO278" i="1"/>
  <c r="AM278" i="1"/>
  <c r="AN278" i="1" s="1"/>
  <c r="AK278" i="1"/>
  <c r="AP278" i="1" s="1"/>
  <c r="AJ278" i="1"/>
  <c r="AI278" i="1"/>
  <c r="AH278" i="1"/>
  <c r="AG278" i="1"/>
  <c r="AF278" i="1"/>
  <c r="AE278" i="1"/>
  <c r="Y278" i="1"/>
  <c r="U278" i="1"/>
  <c r="T278" i="1"/>
  <c r="AO277" i="1"/>
  <c r="AM277" i="1"/>
  <c r="AN277" i="1" s="1"/>
  <c r="AK277" i="1"/>
  <c r="AP277" i="1" s="1"/>
  <c r="AJ277" i="1"/>
  <c r="AI277" i="1"/>
  <c r="AH277" i="1"/>
  <c r="AG277" i="1"/>
  <c r="AF277" i="1"/>
  <c r="AE277" i="1"/>
  <c r="Y277" i="1"/>
  <c r="U277" i="1"/>
  <c r="T277" i="1"/>
  <c r="AO276" i="1"/>
  <c r="AM276" i="1"/>
  <c r="AN276" i="1" s="1"/>
  <c r="AK276" i="1"/>
  <c r="AP276" i="1" s="1"/>
  <c r="AJ276" i="1"/>
  <c r="AI276" i="1"/>
  <c r="AH276" i="1"/>
  <c r="AG276" i="1"/>
  <c r="AF276" i="1"/>
  <c r="AE276" i="1"/>
  <c r="Y276" i="1"/>
  <c r="U276" i="1"/>
  <c r="T276" i="1"/>
  <c r="AO275" i="1"/>
  <c r="AM275" i="1"/>
  <c r="AN275" i="1" s="1"/>
  <c r="AK275" i="1"/>
  <c r="AP275" i="1" s="1"/>
  <c r="AJ275" i="1"/>
  <c r="AI275" i="1"/>
  <c r="AH275" i="1"/>
  <c r="AG275" i="1"/>
  <c r="AF275" i="1"/>
  <c r="AE275" i="1"/>
  <c r="Y275" i="1"/>
  <c r="U275" i="1"/>
  <c r="T275" i="1"/>
  <c r="AO274" i="1"/>
  <c r="AM274" i="1"/>
  <c r="AN274" i="1" s="1"/>
  <c r="AK274" i="1"/>
  <c r="AP274" i="1" s="1"/>
  <c r="AJ274" i="1"/>
  <c r="AI274" i="1"/>
  <c r="AH274" i="1"/>
  <c r="AG274" i="1"/>
  <c r="AF274" i="1"/>
  <c r="AE274" i="1"/>
  <c r="Y274" i="1"/>
  <c r="U274" i="1"/>
  <c r="T274" i="1"/>
  <c r="AO273" i="1"/>
  <c r="AM273" i="1"/>
  <c r="AN273" i="1" s="1"/>
  <c r="AK273" i="1"/>
  <c r="AP273" i="1" s="1"/>
  <c r="AJ273" i="1"/>
  <c r="AI273" i="1"/>
  <c r="AH273" i="1"/>
  <c r="AG273" i="1"/>
  <c r="AF273" i="1"/>
  <c r="AE273" i="1"/>
  <c r="Y273" i="1"/>
  <c r="U273" i="1"/>
  <c r="T273" i="1"/>
  <c r="AO272" i="1"/>
  <c r="AM272" i="1"/>
  <c r="AN272" i="1" s="1"/>
  <c r="AK272" i="1"/>
  <c r="AP272" i="1" s="1"/>
  <c r="AJ272" i="1"/>
  <c r="AI272" i="1"/>
  <c r="AH272" i="1"/>
  <c r="AG272" i="1"/>
  <c r="AF272" i="1"/>
  <c r="AE272" i="1"/>
  <c r="Y272" i="1"/>
  <c r="U272" i="1"/>
  <c r="T272" i="1"/>
  <c r="AO271" i="1"/>
  <c r="AM271" i="1"/>
  <c r="AN271" i="1" s="1"/>
  <c r="AK271" i="1"/>
  <c r="AP271" i="1" s="1"/>
  <c r="AJ271" i="1"/>
  <c r="AI271" i="1"/>
  <c r="AH271" i="1"/>
  <c r="AG271" i="1"/>
  <c r="AF271" i="1"/>
  <c r="AE271" i="1"/>
  <c r="Y271" i="1"/>
  <c r="U271" i="1"/>
  <c r="T271" i="1"/>
  <c r="AO270" i="1"/>
  <c r="AM270" i="1"/>
  <c r="AN270" i="1" s="1"/>
  <c r="AK270" i="1"/>
  <c r="AP270" i="1" s="1"/>
  <c r="AJ270" i="1"/>
  <c r="AI270" i="1"/>
  <c r="AH270" i="1"/>
  <c r="AG270" i="1"/>
  <c r="AF270" i="1"/>
  <c r="AE270" i="1"/>
  <c r="Y270" i="1"/>
  <c r="U270" i="1"/>
  <c r="T270" i="1"/>
  <c r="AO269" i="1"/>
  <c r="AM269" i="1"/>
  <c r="AN269" i="1" s="1"/>
  <c r="AK269" i="1"/>
  <c r="AP269" i="1" s="1"/>
  <c r="AJ269" i="1"/>
  <c r="AI269" i="1"/>
  <c r="AH269" i="1"/>
  <c r="AG269" i="1"/>
  <c r="AF269" i="1"/>
  <c r="AE269" i="1"/>
  <c r="Y269" i="1"/>
  <c r="U269" i="1"/>
  <c r="T269" i="1"/>
  <c r="AO268" i="1"/>
  <c r="AM268" i="1"/>
  <c r="AN268" i="1" s="1"/>
  <c r="AK268" i="1"/>
  <c r="AP268" i="1" s="1"/>
  <c r="AJ268" i="1"/>
  <c r="AI268" i="1"/>
  <c r="AH268" i="1"/>
  <c r="AG268" i="1"/>
  <c r="AF268" i="1"/>
  <c r="AE268" i="1"/>
  <c r="Y268" i="1"/>
  <c r="U268" i="1"/>
  <c r="T268" i="1"/>
  <c r="AO267" i="1"/>
  <c r="AM267" i="1"/>
  <c r="AN267" i="1" s="1"/>
  <c r="AK267" i="1"/>
  <c r="AP267" i="1" s="1"/>
  <c r="AJ267" i="1"/>
  <c r="AI267" i="1"/>
  <c r="AH267" i="1"/>
  <c r="AG267" i="1"/>
  <c r="AF267" i="1"/>
  <c r="AE267" i="1"/>
  <c r="Y267" i="1"/>
  <c r="U267" i="1"/>
  <c r="T267" i="1"/>
  <c r="AO266" i="1"/>
  <c r="AM266" i="1"/>
  <c r="AN266" i="1" s="1"/>
  <c r="AK266" i="1"/>
  <c r="AP266" i="1" s="1"/>
  <c r="AJ266" i="1"/>
  <c r="AI266" i="1"/>
  <c r="AH266" i="1"/>
  <c r="AG266" i="1"/>
  <c r="AF266" i="1"/>
  <c r="AE266" i="1"/>
  <c r="Y266" i="1"/>
  <c r="U266" i="1"/>
  <c r="T266" i="1"/>
  <c r="AO265" i="1"/>
  <c r="AM265" i="1"/>
  <c r="AN265" i="1" s="1"/>
  <c r="AK265" i="1"/>
  <c r="AP265" i="1" s="1"/>
  <c r="AJ265" i="1"/>
  <c r="AI265" i="1"/>
  <c r="AH265" i="1"/>
  <c r="AG265" i="1"/>
  <c r="AF265" i="1"/>
  <c r="AE265" i="1"/>
  <c r="Y265" i="1"/>
  <c r="U265" i="1"/>
  <c r="T265" i="1"/>
  <c r="AO264" i="1"/>
  <c r="AM264" i="1"/>
  <c r="AN264" i="1" s="1"/>
  <c r="AK264" i="1"/>
  <c r="AP264" i="1" s="1"/>
  <c r="AJ264" i="1"/>
  <c r="AI264" i="1"/>
  <c r="AH264" i="1"/>
  <c r="AG264" i="1"/>
  <c r="AF264" i="1"/>
  <c r="AE264" i="1"/>
  <c r="Y264" i="1"/>
  <c r="U264" i="1"/>
  <c r="T264" i="1"/>
  <c r="AO263" i="1"/>
  <c r="AM263" i="1"/>
  <c r="AN263" i="1" s="1"/>
  <c r="AK263" i="1"/>
  <c r="AP263" i="1" s="1"/>
  <c r="AJ263" i="1"/>
  <c r="AI263" i="1"/>
  <c r="AH263" i="1"/>
  <c r="AG263" i="1"/>
  <c r="AF263" i="1"/>
  <c r="AE263" i="1"/>
  <c r="Y263" i="1"/>
  <c r="U263" i="1"/>
  <c r="T263" i="1"/>
  <c r="AO262" i="1"/>
  <c r="AM262" i="1"/>
  <c r="AN262" i="1" s="1"/>
  <c r="AK262" i="1"/>
  <c r="AP262" i="1" s="1"/>
  <c r="AJ262" i="1"/>
  <c r="AI262" i="1"/>
  <c r="AH262" i="1"/>
  <c r="AG262" i="1"/>
  <c r="AF262" i="1"/>
  <c r="AE262" i="1"/>
  <c r="Y262" i="1"/>
  <c r="U262" i="1"/>
  <c r="T262" i="1"/>
  <c r="AO261" i="1"/>
  <c r="AM261" i="1"/>
  <c r="AN261" i="1" s="1"/>
  <c r="AK261" i="1"/>
  <c r="AP261" i="1" s="1"/>
  <c r="AJ261" i="1"/>
  <c r="AI261" i="1"/>
  <c r="AH261" i="1"/>
  <c r="AG261" i="1"/>
  <c r="AF261" i="1"/>
  <c r="AE261" i="1"/>
  <c r="Y261" i="1"/>
  <c r="U261" i="1"/>
  <c r="T261" i="1"/>
  <c r="AO260" i="1"/>
  <c r="AM260" i="1"/>
  <c r="AN260" i="1" s="1"/>
  <c r="AK260" i="1"/>
  <c r="AP260" i="1" s="1"/>
  <c r="AJ260" i="1"/>
  <c r="AI260" i="1"/>
  <c r="AH260" i="1"/>
  <c r="AG260" i="1"/>
  <c r="AF260" i="1"/>
  <c r="AE260" i="1"/>
  <c r="Y260" i="1"/>
  <c r="U260" i="1"/>
  <c r="T260" i="1"/>
  <c r="AO259" i="1"/>
  <c r="AM259" i="1"/>
  <c r="AN259" i="1" s="1"/>
  <c r="AK259" i="1"/>
  <c r="AP259" i="1" s="1"/>
  <c r="AJ259" i="1"/>
  <c r="AI259" i="1"/>
  <c r="AH259" i="1"/>
  <c r="AG259" i="1"/>
  <c r="AF259" i="1"/>
  <c r="AE259" i="1"/>
  <c r="Y259" i="1"/>
  <c r="U259" i="1"/>
  <c r="T259" i="1"/>
  <c r="AO258" i="1"/>
  <c r="AM258" i="1"/>
  <c r="AN258" i="1" s="1"/>
  <c r="AK258" i="1"/>
  <c r="AP258" i="1" s="1"/>
  <c r="AJ258" i="1"/>
  <c r="AI258" i="1"/>
  <c r="AH258" i="1"/>
  <c r="AG258" i="1"/>
  <c r="AF258" i="1"/>
  <c r="AE258" i="1"/>
  <c r="Y258" i="1"/>
  <c r="U258" i="1"/>
  <c r="T258" i="1"/>
  <c r="AO257" i="1"/>
  <c r="AM257" i="1"/>
  <c r="AN257" i="1" s="1"/>
  <c r="AK257" i="1"/>
  <c r="AP257" i="1" s="1"/>
  <c r="AJ257" i="1"/>
  <c r="AI257" i="1"/>
  <c r="AH257" i="1"/>
  <c r="AG257" i="1"/>
  <c r="AF257" i="1"/>
  <c r="AE257" i="1"/>
  <c r="Y257" i="1"/>
  <c r="U257" i="1"/>
  <c r="T257" i="1"/>
  <c r="AO256" i="1"/>
  <c r="AM256" i="1"/>
  <c r="AN256" i="1" s="1"/>
  <c r="AK256" i="1"/>
  <c r="AP256" i="1" s="1"/>
  <c r="AJ256" i="1"/>
  <c r="AI256" i="1"/>
  <c r="AH256" i="1"/>
  <c r="AG256" i="1"/>
  <c r="AF256" i="1"/>
  <c r="AE256" i="1"/>
  <c r="Y256" i="1"/>
  <c r="U256" i="1"/>
  <c r="T256" i="1"/>
  <c r="AO255" i="1"/>
  <c r="AM255" i="1"/>
  <c r="AN255" i="1" s="1"/>
  <c r="AK255" i="1"/>
  <c r="AP255" i="1" s="1"/>
  <c r="AJ255" i="1"/>
  <c r="AI255" i="1"/>
  <c r="AH255" i="1"/>
  <c r="AG255" i="1"/>
  <c r="AF255" i="1"/>
  <c r="AE255" i="1"/>
  <c r="Y255" i="1"/>
  <c r="U255" i="1"/>
  <c r="T255" i="1"/>
  <c r="AO254" i="1"/>
  <c r="AM254" i="1"/>
  <c r="AN254" i="1" s="1"/>
  <c r="AK254" i="1"/>
  <c r="AP254" i="1" s="1"/>
  <c r="AJ254" i="1"/>
  <c r="AI254" i="1"/>
  <c r="AH254" i="1"/>
  <c r="AG254" i="1"/>
  <c r="AF254" i="1"/>
  <c r="AE254" i="1"/>
  <c r="Y254" i="1"/>
  <c r="U254" i="1"/>
  <c r="T254" i="1"/>
  <c r="AO253" i="1"/>
  <c r="AM253" i="1"/>
  <c r="AN253" i="1" s="1"/>
  <c r="AK253" i="1"/>
  <c r="AP253" i="1" s="1"/>
  <c r="AJ253" i="1"/>
  <c r="AI253" i="1"/>
  <c r="AH253" i="1"/>
  <c r="AG253" i="1"/>
  <c r="AF253" i="1"/>
  <c r="AE253" i="1"/>
  <c r="Y253" i="1"/>
  <c r="U253" i="1"/>
  <c r="T253" i="1"/>
  <c r="AO252" i="1"/>
  <c r="AM252" i="1"/>
  <c r="AN252" i="1" s="1"/>
  <c r="AK252" i="1"/>
  <c r="AP252" i="1" s="1"/>
  <c r="AJ252" i="1"/>
  <c r="AI252" i="1"/>
  <c r="AH252" i="1"/>
  <c r="AG252" i="1"/>
  <c r="AF252" i="1"/>
  <c r="AE252" i="1"/>
  <c r="Y252" i="1"/>
  <c r="U252" i="1"/>
  <c r="T252" i="1"/>
  <c r="AO251" i="1"/>
  <c r="AM251" i="1"/>
  <c r="AN251" i="1" s="1"/>
  <c r="AK251" i="1"/>
  <c r="AP251" i="1" s="1"/>
  <c r="AJ251" i="1"/>
  <c r="AI251" i="1"/>
  <c r="AH251" i="1"/>
  <c r="AG251" i="1"/>
  <c r="AF251" i="1"/>
  <c r="AE251" i="1"/>
  <c r="Y251" i="1"/>
  <c r="U251" i="1"/>
  <c r="T251" i="1"/>
  <c r="AO250" i="1"/>
  <c r="AM250" i="1"/>
  <c r="AN250" i="1" s="1"/>
  <c r="AK250" i="1"/>
  <c r="AP250" i="1" s="1"/>
  <c r="AJ250" i="1"/>
  <c r="AI250" i="1"/>
  <c r="AH250" i="1"/>
  <c r="AG250" i="1"/>
  <c r="AF250" i="1"/>
  <c r="AE250" i="1"/>
  <c r="Y250" i="1"/>
  <c r="U250" i="1"/>
  <c r="T250" i="1"/>
  <c r="AO249" i="1"/>
  <c r="AM249" i="1"/>
  <c r="AN249" i="1" s="1"/>
  <c r="AK249" i="1"/>
  <c r="AP249" i="1" s="1"/>
  <c r="AJ249" i="1"/>
  <c r="AI249" i="1"/>
  <c r="AH249" i="1"/>
  <c r="AG249" i="1"/>
  <c r="AF249" i="1"/>
  <c r="AE249" i="1"/>
  <c r="Y249" i="1"/>
  <c r="U249" i="1"/>
  <c r="T249" i="1"/>
  <c r="AO248" i="1"/>
  <c r="AM248" i="1"/>
  <c r="AN248" i="1" s="1"/>
  <c r="AK248" i="1"/>
  <c r="AP248" i="1" s="1"/>
  <c r="AJ248" i="1"/>
  <c r="AI248" i="1"/>
  <c r="AH248" i="1"/>
  <c r="AG248" i="1"/>
  <c r="AF248" i="1"/>
  <c r="AE248" i="1"/>
  <c r="Y248" i="1"/>
  <c r="U248" i="1"/>
  <c r="T248" i="1"/>
  <c r="AO247" i="1"/>
  <c r="AM247" i="1"/>
  <c r="AN247" i="1" s="1"/>
  <c r="AK247" i="1"/>
  <c r="AP247" i="1" s="1"/>
  <c r="AJ247" i="1"/>
  <c r="AI247" i="1"/>
  <c r="AH247" i="1"/>
  <c r="AG247" i="1"/>
  <c r="AF247" i="1"/>
  <c r="AE247" i="1"/>
  <c r="Y247" i="1"/>
  <c r="U247" i="1"/>
  <c r="T247" i="1"/>
  <c r="AO246" i="1"/>
  <c r="AM246" i="1"/>
  <c r="AN246" i="1" s="1"/>
  <c r="AK246" i="1"/>
  <c r="AP246" i="1" s="1"/>
  <c r="AJ246" i="1"/>
  <c r="AI246" i="1"/>
  <c r="AH246" i="1"/>
  <c r="AG246" i="1"/>
  <c r="AF246" i="1"/>
  <c r="AE246" i="1"/>
  <c r="Y246" i="1"/>
  <c r="U246" i="1"/>
  <c r="T246" i="1"/>
  <c r="AO245" i="1"/>
  <c r="AM245" i="1"/>
  <c r="AN245" i="1" s="1"/>
  <c r="AK245" i="1"/>
  <c r="AP245" i="1" s="1"/>
  <c r="AJ245" i="1"/>
  <c r="AI245" i="1"/>
  <c r="AH245" i="1"/>
  <c r="AG245" i="1"/>
  <c r="AF245" i="1"/>
  <c r="AE245" i="1"/>
  <c r="Y245" i="1"/>
  <c r="U245" i="1"/>
  <c r="T245" i="1"/>
  <c r="AO244" i="1"/>
  <c r="AM244" i="1"/>
  <c r="AN244" i="1" s="1"/>
  <c r="AK244" i="1"/>
  <c r="AP244" i="1" s="1"/>
  <c r="AJ244" i="1"/>
  <c r="AI244" i="1"/>
  <c r="AH244" i="1"/>
  <c r="AG244" i="1"/>
  <c r="AF244" i="1"/>
  <c r="AE244" i="1"/>
  <c r="Y244" i="1"/>
  <c r="U244" i="1"/>
  <c r="T244" i="1"/>
  <c r="AO243" i="1"/>
  <c r="AM243" i="1"/>
  <c r="AN243" i="1" s="1"/>
  <c r="AK243" i="1"/>
  <c r="AP243" i="1" s="1"/>
  <c r="AJ243" i="1"/>
  <c r="AI243" i="1"/>
  <c r="AH243" i="1"/>
  <c r="AG243" i="1"/>
  <c r="AF243" i="1"/>
  <c r="AE243" i="1"/>
  <c r="Y243" i="1"/>
  <c r="U243" i="1"/>
  <c r="T243" i="1"/>
  <c r="AO242" i="1"/>
  <c r="AM242" i="1"/>
  <c r="AN242" i="1" s="1"/>
  <c r="AK242" i="1"/>
  <c r="AP242" i="1" s="1"/>
  <c r="AJ242" i="1"/>
  <c r="AI242" i="1"/>
  <c r="AH242" i="1"/>
  <c r="AG242" i="1"/>
  <c r="AF242" i="1"/>
  <c r="AE242" i="1"/>
  <c r="Y242" i="1"/>
  <c r="U242" i="1"/>
  <c r="T242" i="1"/>
  <c r="AO241" i="1"/>
  <c r="AM241" i="1"/>
  <c r="AN241" i="1" s="1"/>
  <c r="AK241" i="1"/>
  <c r="AP241" i="1" s="1"/>
  <c r="AJ241" i="1"/>
  <c r="AI241" i="1"/>
  <c r="AH241" i="1"/>
  <c r="AG241" i="1"/>
  <c r="AF241" i="1"/>
  <c r="AE241" i="1"/>
  <c r="Y241" i="1"/>
  <c r="U241" i="1"/>
  <c r="T241" i="1"/>
  <c r="AO240" i="1"/>
  <c r="AM240" i="1"/>
  <c r="AN240" i="1" s="1"/>
  <c r="AK240" i="1"/>
  <c r="AP240" i="1" s="1"/>
  <c r="AJ240" i="1"/>
  <c r="AI240" i="1"/>
  <c r="AH240" i="1"/>
  <c r="AG240" i="1"/>
  <c r="AF240" i="1"/>
  <c r="AE240" i="1"/>
  <c r="Y240" i="1"/>
  <c r="U240" i="1"/>
  <c r="T240" i="1"/>
  <c r="AO239" i="1"/>
  <c r="AM239" i="1"/>
  <c r="AN239" i="1" s="1"/>
  <c r="AK239" i="1"/>
  <c r="AP239" i="1" s="1"/>
  <c r="AJ239" i="1"/>
  <c r="AI239" i="1"/>
  <c r="AH239" i="1"/>
  <c r="AG239" i="1"/>
  <c r="AF239" i="1"/>
  <c r="AE239" i="1"/>
  <c r="Y239" i="1"/>
  <c r="U239" i="1"/>
  <c r="T239" i="1"/>
  <c r="AO238" i="1"/>
  <c r="AM238" i="1"/>
  <c r="AN238" i="1" s="1"/>
  <c r="AK238" i="1"/>
  <c r="AP238" i="1" s="1"/>
  <c r="AJ238" i="1"/>
  <c r="AI238" i="1"/>
  <c r="AH238" i="1"/>
  <c r="AG238" i="1"/>
  <c r="AF238" i="1"/>
  <c r="AE238" i="1"/>
  <c r="Y238" i="1"/>
  <c r="U238" i="1"/>
  <c r="T238" i="1"/>
  <c r="AO237" i="1"/>
  <c r="AM237" i="1"/>
  <c r="AN237" i="1" s="1"/>
  <c r="AK237" i="1"/>
  <c r="AP237" i="1" s="1"/>
  <c r="AJ237" i="1"/>
  <c r="AI237" i="1"/>
  <c r="AH237" i="1"/>
  <c r="AG237" i="1"/>
  <c r="AF237" i="1"/>
  <c r="AE237" i="1"/>
  <c r="Y237" i="1"/>
  <c r="U237" i="1"/>
  <c r="T237" i="1"/>
  <c r="AO236" i="1"/>
  <c r="AM236" i="1"/>
  <c r="AN236" i="1" s="1"/>
  <c r="AK236" i="1"/>
  <c r="AP236" i="1" s="1"/>
  <c r="AJ236" i="1"/>
  <c r="AI236" i="1"/>
  <c r="AH236" i="1"/>
  <c r="AG236" i="1"/>
  <c r="AF236" i="1"/>
  <c r="AE236" i="1"/>
  <c r="Y236" i="1"/>
  <c r="U236" i="1"/>
  <c r="T236" i="1"/>
  <c r="AO235" i="1"/>
  <c r="AM235" i="1"/>
  <c r="AN235" i="1" s="1"/>
  <c r="AK235" i="1"/>
  <c r="AP235" i="1" s="1"/>
  <c r="AJ235" i="1"/>
  <c r="AI235" i="1"/>
  <c r="AH235" i="1"/>
  <c r="AG235" i="1"/>
  <c r="AF235" i="1"/>
  <c r="AE235" i="1"/>
  <c r="Y235" i="1"/>
  <c r="U235" i="1"/>
  <c r="T235" i="1"/>
  <c r="AO234" i="1"/>
  <c r="AM234" i="1"/>
  <c r="AN234" i="1" s="1"/>
  <c r="AK234" i="1"/>
  <c r="AP234" i="1" s="1"/>
  <c r="AJ234" i="1"/>
  <c r="AI234" i="1"/>
  <c r="AH234" i="1"/>
  <c r="AG234" i="1"/>
  <c r="AF234" i="1"/>
  <c r="AE234" i="1"/>
  <c r="Y234" i="1"/>
  <c r="U234" i="1"/>
  <c r="T234" i="1"/>
  <c r="AO233" i="1"/>
  <c r="AM233" i="1"/>
  <c r="AN233" i="1" s="1"/>
  <c r="AK233" i="1"/>
  <c r="AP233" i="1" s="1"/>
  <c r="AJ233" i="1"/>
  <c r="AI233" i="1"/>
  <c r="AH233" i="1"/>
  <c r="AG233" i="1"/>
  <c r="AF233" i="1"/>
  <c r="AE233" i="1"/>
  <c r="Y233" i="1"/>
  <c r="U233" i="1"/>
  <c r="T233" i="1"/>
  <c r="AO232" i="1"/>
  <c r="AM232" i="1"/>
  <c r="AN232" i="1" s="1"/>
  <c r="AK232" i="1"/>
  <c r="AP232" i="1" s="1"/>
  <c r="AJ232" i="1"/>
  <c r="AI232" i="1"/>
  <c r="AH232" i="1"/>
  <c r="AG232" i="1"/>
  <c r="AF232" i="1"/>
  <c r="AE232" i="1"/>
  <c r="Y232" i="1"/>
  <c r="U232" i="1"/>
  <c r="T232" i="1"/>
  <c r="AO231" i="1"/>
  <c r="AM231" i="1"/>
  <c r="AN231" i="1" s="1"/>
  <c r="AK231" i="1"/>
  <c r="AP231" i="1" s="1"/>
  <c r="AJ231" i="1"/>
  <c r="AI231" i="1"/>
  <c r="AH231" i="1"/>
  <c r="AG231" i="1"/>
  <c r="AF231" i="1"/>
  <c r="AE231" i="1"/>
  <c r="Y231" i="1"/>
  <c r="U231" i="1"/>
  <c r="T231" i="1"/>
  <c r="AO230" i="1"/>
  <c r="AM230" i="1"/>
  <c r="AN230" i="1" s="1"/>
  <c r="AK230" i="1"/>
  <c r="AP230" i="1" s="1"/>
  <c r="AJ230" i="1"/>
  <c r="AI230" i="1"/>
  <c r="AH230" i="1"/>
  <c r="AG230" i="1"/>
  <c r="AF230" i="1"/>
  <c r="AE230" i="1"/>
  <c r="Y230" i="1"/>
  <c r="U230" i="1"/>
  <c r="T230" i="1"/>
  <c r="AO229" i="1"/>
  <c r="AM229" i="1"/>
  <c r="AN229" i="1" s="1"/>
  <c r="AK229" i="1"/>
  <c r="AP229" i="1" s="1"/>
  <c r="AJ229" i="1"/>
  <c r="AI229" i="1"/>
  <c r="AH229" i="1"/>
  <c r="AG229" i="1"/>
  <c r="AF229" i="1"/>
  <c r="AE229" i="1"/>
  <c r="Y229" i="1"/>
  <c r="U229" i="1"/>
  <c r="T229" i="1"/>
  <c r="AO228" i="1"/>
  <c r="AM228" i="1"/>
  <c r="AN228" i="1" s="1"/>
  <c r="AK228" i="1"/>
  <c r="AP228" i="1" s="1"/>
  <c r="AJ228" i="1"/>
  <c r="AI228" i="1"/>
  <c r="AH228" i="1"/>
  <c r="AG228" i="1"/>
  <c r="AF228" i="1"/>
  <c r="AE228" i="1"/>
  <c r="Y228" i="1"/>
  <c r="U228" i="1"/>
  <c r="T228" i="1"/>
  <c r="AO227" i="1"/>
  <c r="AM227" i="1"/>
  <c r="AN227" i="1" s="1"/>
  <c r="AK227" i="1"/>
  <c r="AP227" i="1" s="1"/>
  <c r="AJ227" i="1"/>
  <c r="AI227" i="1"/>
  <c r="AH227" i="1"/>
  <c r="AG227" i="1"/>
  <c r="AF227" i="1"/>
  <c r="AE227" i="1"/>
  <c r="Y227" i="1"/>
  <c r="U227" i="1"/>
  <c r="T227" i="1"/>
  <c r="AO226" i="1"/>
  <c r="AM226" i="1"/>
  <c r="AN226" i="1" s="1"/>
  <c r="AK226" i="1"/>
  <c r="AP226" i="1" s="1"/>
  <c r="AJ226" i="1"/>
  <c r="AI226" i="1"/>
  <c r="AH226" i="1"/>
  <c r="AG226" i="1"/>
  <c r="AF226" i="1"/>
  <c r="AE226" i="1"/>
  <c r="Y226" i="1"/>
  <c r="U226" i="1"/>
  <c r="T226" i="1"/>
  <c r="AO225" i="1"/>
  <c r="AM225" i="1"/>
  <c r="AN225" i="1" s="1"/>
  <c r="AK225" i="1"/>
  <c r="AP225" i="1" s="1"/>
  <c r="AJ225" i="1"/>
  <c r="AI225" i="1"/>
  <c r="AH225" i="1"/>
  <c r="AG225" i="1"/>
  <c r="AF225" i="1"/>
  <c r="AE225" i="1"/>
  <c r="Y225" i="1"/>
  <c r="U225" i="1"/>
  <c r="T225" i="1"/>
  <c r="AO224" i="1"/>
  <c r="AM224" i="1"/>
  <c r="AN224" i="1" s="1"/>
  <c r="AK224" i="1"/>
  <c r="AP224" i="1" s="1"/>
  <c r="AJ224" i="1"/>
  <c r="AI224" i="1"/>
  <c r="AH224" i="1"/>
  <c r="AG224" i="1"/>
  <c r="AF224" i="1"/>
  <c r="AE224" i="1"/>
  <c r="Y224" i="1"/>
  <c r="U224" i="1"/>
  <c r="T224" i="1"/>
  <c r="AO223" i="1"/>
  <c r="AM223" i="1"/>
  <c r="AN223" i="1" s="1"/>
  <c r="AK223" i="1"/>
  <c r="AP223" i="1" s="1"/>
  <c r="AJ223" i="1"/>
  <c r="AI223" i="1"/>
  <c r="AH223" i="1"/>
  <c r="AG223" i="1"/>
  <c r="AF223" i="1"/>
  <c r="AE223" i="1"/>
  <c r="Y223" i="1"/>
  <c r="U223" i="1"/>
  <c r="T223" i="1"/>
  <c r="AO222" i="1"/>
  <c r="AM222" i="1"/>
  <c r="AN222" i="1" s="1"/>
  <c r="AK222" i="1"/>
  <c r="AP222" i="1" s="1"/>
  <c r="AJ222" i="1"/>
  <c r="AI222" i="1"/>
  <c r="AH222" i="1"/>
  <c r="AG222" i="1"/>
  <c r="AF222" i="1"/>
  <c r="AE222" i="1"/>
  <c r="Y222" i="1"/>
  <c r="U222" i="1"/>
  <c r="T222" i="1"/>
  <c r="AO221" i="1"/>
  <c r="AM221" i="1"/>
  <c r="AN221" i="1" s="1"/>
  <c r="AK221" i="1"/>
  <c r="AP221" i="1" s="1"/>
  <c r="AJ221" i="1"/>
  <c r="AI221" i="1"/>
  <c r="AH221" i="1"/>
  <c r="AG221" i="1"/>
  <c r="AF221" i="1"/>
  <c r="AE221" i="1"/>
  <c r="Y221" i="1"/>
  <c r="U221" i="1"/>
  <c r="T221" i="1"/>
  <c r="AO220" i="1"/>
  <c r="AM220" i="1"/>
  <c r="AN220" i="1" s="1"/>
  <c r="AK220" i="1"/>
  <c r="AP220" i="1" s="1"/>
  <c r="AJ220" i="1"/>
  <c r="AI220" i="1"/>
  <c r="AH220" i="1"/>
  <c r="AG220" i="1"/>
  <c r="AF220" i="1"/>
  <c r="AE220" i="1"/>
  <c r="Y220" i="1"/>
  <c r="U220" i="1"/>
  <c r="T220" i="1"/>
  <c r="AO219" i="1"/>
  <c r="AM219" i="1"/>
  <c r="AN219" i="1" s="1"/>
  <c r="AK219" i="1"/>
  <c r="AP219" i="1" s="1"/>
  <c r="AJ219" i="1"/>
  <c r="AI219" i="1"/>
  <c r="AH219" i="1"/>
  <c r="AG219" i="1"/>
  <c r="AF219" i="1"/>
  <c r="AE219" i="1"/>
  <c r="Y219" i="1"/>
  <c r="U219" i="1"/>
  <c r="T219" i="1"/>
  <c r="AO218" i="1"/>
  <c r="AM218" i="1"/>
  <c r="AN218" i="1" s="1"/>
  <c r="AK218" i="1"/>
  <c r="AP218" i="1" s="1"/>
  <c r="AJ218" i="1"/>
  <c r="AI218" i="1"/>
  <c r="AH218" i="1"/>
  <c r="AG218" i="1"/>
  <c r="AF218" i="1"/>
  <c r="AE218" i="1"/>
  <c r="Y218" i="1"/>
  <c r="U218" i="1"/>
  <c r="T218" i="1"/>
  <c r="AO217" i="1"/>
  <c r="AM217" i="1"/>
  <c r="AN217" i="1" s="1"/>
  <c r="AK217" i="1"/>
  <c r="AP217" i="1" s="1"/>
  <c r="AJ217" i="1"/>
  <c r="AI217" i="1"/>
  <c r="AH217" i="1"/>
  <c r="AG217" i="1"/>
  <c r="AF217" i="1"/>
  <c r="AE217" i="1"/>
  <c r="Y217" i="1"/>
  <c r="U217" i="1"/>
  <c r="T217" i="1"/>
  <c r="AO216" i="1"/>
  <c r="AM216" i="1"/>
  <c r="AN216" i="1" s="1"/>
  <c r="AK216" i="1"/>
  <c r="AP216" i="1" s="1"/>
  <c r="AJ216" i="1"/>
  <c r="AI216" i="1"/>
  <c r="AH216" i="1"/>
  <c r="AG216" i="1"/>
  <c r="AF216" i="1"/>
  <c r="AE216" i="1"/>
  <c r="Y216" i="1"/>
  <c r="U216" i="1"/>
  <c r="T216" i="1"/>
  <c r="AO215" i="1"/>
  <c r="AM215" i="1"/>
  <c r="AN215" i="1" s="1"/>
  <c r="AK215" i="1"/>
  <c r="AP215" i="1" s="1"/>
  <c r="AJ215" i="1"/>
  <c r="AI215" i="1"/>
  <c r="AH215" i="1"/>
  <c r="AG215" i="1"/>
  <c r="AF215" i="1"/>
  <c r="AE215" i="1"/>
  <c r="Y215" i="1"/>
  <c r="U215" i="1"/>
  <c r="T215" i="1"/>
  <c r="AO214" i="1"/>
  <c r="AM214" i="1"/>
  <c r="AN214" i="1" s="1"/>
  <c r="AK214" i="1"/>
  <c r="AP214" i="1" s="1"/>
  <c r="AJ214" i="1"/>
  <c r="AI214" i="1"/>
  <c r="AH214" i="1"/>
  <c r="AG214" i="1"/>
  <c r="AF214" i="1"/>
  <c r="AE214" i="1"/>
  <c r="Y214" i="1"/>
  <c r="U214" i="1"/>
  <c r="T214" i="1"/>
  <c r="AO213" i="1"/>
  <c r="AM213" i="1"/>
  <c r="AN213" i="1" s="1"/>
  <c r="AK213" i="1"/>
  <c r="AP213" i="1" s="1"/>
  <c r="AJ213" i="1"/>
  <c r="AI213" i="1"/>
  <c r="AH213" i="1"/>
  <c r="AG213" i="1"/>
  <c r="AF213" i="1"/>
  <c r="AE213" i="1"/>
  <c r="Y213" i="1"/>
  <c r="U213" i="1"/>
  <c r="T213" i="1"/>
  <c r="AO212" i="1"/>
  <c r="AM212" i="1"/>
  <c r="AN212" i="1" s="1"/>
  <c r="AK212" i="1"/>
  <c r="AP212" i="1" s="1"/>
  <c r="AJ212" i="1"/>
  <c r="AI212" i="1"/>
  <c r="AH212" i="1"/>
  <c r="AG212" i="1"/>
  <c r="AF212" i="1"/>
  <c r="AE212" i="1"/>
  <c r="Y212" i="1"/>
  <c r="U212" i="1"/>
  <c r="T212" i="1"/>
  <c r="AO211" i="1"/>
  <c r="AM211" i="1"/>
  <c r="AN211" i="1" s="1"/>
  <c r="AK211" i="1"/>
  <c r="AP211" i="1" s="1"/>
  <c r="AJ211" i="1"/>
  <c r="AI211" i="1"/>
  <c r="AH211" i="1"/>
  <c r="AG211" i="1"/>
  <c r="AF211" i="1"/>
  <c r="AE211" i="1"/>
  <c r="Y211" i="1"/>
  <c r="U211" i="1"/>
  <c r="T211" i="1"/>
  <c r="AO210" i="1"/>
  <c r="AM210" i="1"/>
  <c r="AN210" i="1" s="1"/>
  <c r="AK210" i="1"/>
  <c r="AP210" i="1" s="1"/>
  <c r="AJ210" i="1"/>
  <c r="AI210" i="1"/>
  <c r="AH210" i="1"/>
  <c r="AG210" i="1"/>
  <c r="AF210" i="1"/>
  <c r="AE210" i="1"/>
  <c r="Y210" i="1"/>
  <c r="U210" i="1"/>
  <c r="T210" i="1"/>
  <c r="AO209" i="1"/>
  <c r="AM209" i="1"/>
  <c r="AN209" i="1" s="1"/>
  <c r="AK209" i="1"/>
  <c r="AP209" i="1" s="1"/>
  <c r="AJ209" i="1"/>
  <c r="AI209" i="1"/>
  <c r="AH209" i="1"/>
  <c r="AG209" i="1"/>
  <c r="AF209" i="1"/>
  <c r="AE209" i="1"/>
  <c r="Y209" i="1"/>
  <c r="U209" i="1"/>
  <c r="T209" i="1"/>
  <c r="AO208" i="1"/>
  <c r="AM208" i="1"/>
  <c r="AN208" i="1" s="1"/>
  <c r="AK208" i="1"/>
  <c r="AP208" i="1" s="1"/>
  <c r="AJ208" i="1"/>
  <c r="AI208" i="1"/>
  <c r="AH208" i="1"/>
  <c r="AG208" i="1"/>
  <c r="AF208" i="1"/>
  <c r="AE208" i="1"/>
  <c r="Y208" i="1"/>
  <c r="U208" i="1"/>
  <c r="T208" i="1"/>
  <c r="AO207" i="1"/>
  <c r="AM207" i="1"/>
  <c r="AN207" i="1" s="1"/>
  <c r="AK207" i="1"/>
  <c r="AP207" i="1" s="1"/>
  <c r="AJ207" i="1"/>
  <c r="AI207" i="1"/>
  <c r="AH207" i="1"/>
  <c r="AG207" i="1"/>
  <c r="AF207" i="1"/>
  <c r="AE207" i="1"/>
  <c r="Y207" i="1"/>
  <c r="U207" i="1"/>
  <c r="T207" i="1"/>
  <c r="AO206" i="1"/>
  <c r="AM206" i="1"/>
  <c r="AN206" i="1" s="1"/>
  <c r="AK206" i="1"/>
  <c r="AP206" i="1" s="1"/>
  <c r="AJ206" i="1"/>
  <c r="AI206" i="1"/>
  <c r="AH206" i="1"/>
  <c r="AG206" i="1"/>
  <c r="AF206" i="1"/>
  <c r="AE206" i="1"/>
  <c r="Y206" i="1"/>
  <c r="U206" i="1"/>
  <c r="T206" i="1"/>
  <c r="AO205" i="1"/>
  <c r="AM205" i="1"/>
  <c r="AN205" i="1" s="1"/>
  <c r="AK205" i="1"/>
  <c r="AP205" i="1" s="1"/>
  <c r="AJ205" i="1"/>
  <c r="AI205" i="1"/>
  <c r="AH205" i="1"/>
  <c r="AG205" i="1"/>
  <c r="AF205" i="1"/>
  <c r="AE205" i="1"/>
  <c r="Y205" i="1"/>
  <c r="U205" i="1"/>
  <c r="T205" i="1"/>
  <c r="AO204" i="1"/>
  <c r="AM204" i="1"/>
  <c r="AN204" i="1" s="1"/>
  <c r="AK204" i="1"/>
  <c r="AP204" i="1" s="1"/>
  <c r="AJ204" i="1"/>
  <c r="AI204" i="1"/>
  <c r="AH204" i="1"/>
  <c r="AG204" i="1"/>
  <c r="AF204" i="1"/>
  <c r="AE204" i="1"/>
  <c r="Y204" i="1"/>
  <c r="U204" i="1"/>
  <c r="T204" i="1"/>
  <c r="AO203" i="1"/>
  <c r="AM203" i="1"/>
  <c r="AN203" i="1" s="1"/>
  <c r="AK203" i="1"/>
  <c r="AP203" i="1" s="1"/>
  <c r="AJ203" i="1"/>
  <c r="AI203" i="1"/>
  <c r="AH203" i="1"/>
  <c r="AG203" i="1"/>
  <c r="AF203" i="1"/>
  <c r="AE203" i="1"/>
  <c r="Y203" i="1"/>
  <c r="U203" i="1"/>
  <c r="T203" i="1"/>
  <c r="AO202" i="1"/>
  <c r="AM202" i="1"/>
  <c r="AN202" i="1" s="1"/>
  <c r="AK202" i="1"/>
  <c r="AP202" i="1" s="1"/>
  <c r="AJ202" i="1"/>
  <c r="AI202" i="1"/>
  <c r="AH202" i="1"/>
  <c r="AG202" i="1"/>
  <c r="AF202" i="1"/>
  <c r="AE202" i="1"/>
  <c r="Y202" i="1"/>
  <c r="U202" i="1"/>
  <c r="T202" i="1"/>
  <c r="AO201" i="1"/>
  <c r="AM201" i="1"/>
  <c r="AN201" i="1" s="1"/>
  <c r="AK201" i="1"/>
  <c r="AP201" i="1" s="1"/>
  <c r="AJ201" i="1"/>
  <c r="AI201" i="1"/>
  <c r="AH201" i="1"/>
  <c r="AG201" i="1"/>
  <c r="AF201" i="1"/>
  <c r="AE201" i="1"/>
  <c r="Y201" i="1"/>
  <c r="U201" i="1"/>
  <c r="T201" i="1"/>
  <c r="AO200" i="1"/>
  <c r="AM200" i="1"/>
  <c r="AN200" i="1" s="1"/>
  <c r="AK200" i="1"/>
  <c r="AP200" i="1" s="1"/>
  <c r="AJ200" i="1"/>
  <c r="AI200" i="1"/>
  <c r="AH200" i="1"/>
  <c r="AG200" i="1"/>
  <c r="AF200" i="1"/>
  <c r="AE200" i="1"/>
  <c r="Y200" i="1"/>
  <c r="U200" i="1"/>
  <c r="T200" i="1"/>
  <c r="AO199" i="1"/>
  <c r="AM199" i="1"/>
  <c r="AN199" i="1" s="1"/>
  <c r="AK199" i="1"/>
  <c r="AP199" i="1" s="1"/>
  <c r="AJ199" i="1"/>
  <c r="AI199" i="1"/>
  <c r="AH199" i="1"/>
  <c r="AG199" i="1"/>
  <c r="AF199" i="1"/>
  <c r="AE199" i="1"/>
  <c r="Y199" i="1"/>
  <c r="U199" i="1"/>
  <c r="T199" i="1"/>
  <c r="AO198" i="1"/>
  <c r="AM198" i="1"/>
  <c r="AN198" i="1" s="1"/>
  <c r="AK198" i="1"/>
  <c r="AP198" i="1" s="1"/>
  <c r="AJ198" i="1"/>
  <c r="AI198" i="1"/>
  <c r="AH198" i="1"/>
  <c r="AG198" i="1"/>
  <c r="AF198" i="1"/>
  <c r="AE198" i="1"/>
  <c r="Y198" i="1"/>
  <c r="U198" i="1"/>
  <c r="T198" i="1"/>
  <c r="AO197" i="1"/>
  <c r="AM197" i="1"/>
  <c r="AN197" i="1" s="1"/>
  <c r="AK197" i="1"/>
  <c r="AP197" i="1" s="1"/>
  <c r="AJ197" i="1"/>
  <c r="AI197" i="1"/>
  <c r="AH197" i="1"/>
  <c r="AG197" i="1"/>
  <c r="AF197" i="1"/>
  <c r="AE197" i="1"/>
  <c r="Y197" i="1"/>
  <c r="U197" i="1"/>
  <c r="T197" i="1"/>
  <c r="AO196" i="1"/>
  <c r="AM196" i="1"/>
  <c r="AN196" i="1" s="1"/>
  <c r="AK196" i="1"/>
  <c r="AP196" i="1" s="1"/>
  <c r="AJ196" i="1"/>
  <c r="AI196" i="1"/>
  <c r="AH196" i="1"/>
  <c r="AG196" i="1"/>
  <c r="AF196" i="1"/>
  <c r="AE196" i="1"/>
  <c r="Y196" i="1"/>
  <c r="U196" i="1"/>
  <c r="T196" i="1"/>
  <c r="AO195" i="1"/>
  <c r="AM195" i="1"/>
  <c r="AN195" i="1" s="1"/>
  <c r="AK195" i="1"/>
  <c r="AP195" i="1" s="1"/>
  <c r="AJ195" i="1"/>
  <c r="AI195" i="1"/>
  <c r="AH195" i="1"/>
  <c r="AG195" i="1"/>
  <c r="AF195" i="1"/>
  <c r="AE195" i="1"/>
  <c r="Y195" i="1"/>
  <c r="U195" i="1"/>
  <c r="T195" i="1"/>
  <c r="AO194" i="1"/>
  <c r="AM194" i="1"/>
  <c r="AN194" i="1" s="1"/>
  <c r="AK194" i="1"/>
  <c r="AP194" i="1" s="1"/>
  <c r="AJ194" i="1"/>
  <c r="AI194" i="1"/>
  <c r="AH194" i="1"/>
  <c r="AG194" i="1"/>
  <c r="AF194" i="1"/>
  <c r="AE194" i="1"/>
  <c r="Y194" i="1"/>
  <c r="U194" i="1"/>
  <c r="T194" i="1"/>
  <c r="AO193" i="1"/>
  <c r="AM193" i="1"/>
  <c r="AN193" i="1" s="1"/>
  <c r="AK193" i="1"/>
  <c r="AP193" i="1" s="1"/>
  <c r="AJ193" i="1"/>
  <c r="AI193" i="1"/>
  <c r="AH193" i="1"/>
  <c r="AG193" i="1"/>
  <c r="AF193" i="1"/>
  <c r="AE193" i="1"/>
  <c r="Y193" i="1"/>
  <c r="U193" i="1"/>
  <c r="T193" i="1"/>
  <c r="AO192" i="1"/>
  <c r="AM192" i="1"/>
  <c r="AN192" i="1" s="1"/>
  <c r="AK192" i="1"/>
  <c r="AP192" i="1" s="1"/>
  <c r="AJ192" i="1"/>
  <c r="AI192" i="1"/>
  <c r="AH192" i="1"/>
  <c r="AG192" i="1"/>
  <c r="AF192" i="1"/>
  <c r="AE192" i="1"/>
  <c r="Y192" i="1"/>
  <c r="U192" i="1"/>
  <c r="T192" i="1"/>
  <c r="AO191" i="1"/>
  <c r="AM191" i="1"/>
  <c r="AN191" i="1" s="1"/>
  <c r="AK191" i="1"/>
  <c r="AP191" i="1" s="1"/>
  <c r="AJ191" i="1"/>
  <c r="AI191" i="1"/>
  <c r="AH191" i="1"/>
  <c r="AG191" i="1"/>
  <c r="AF191" i="1"/>
  <c r="AE191" i="1"/>
  <c r="Y191" i="1"/>
  <c r="U191" i="1"/>
  <c r="T191" i="1"/>
  <c r="AO190" i="1"/>
  <c r="AM190" i="1"/>
  <c r="AN190" i="1" s="1"/>
  <c r="AK190" i="1"/>
  <c r="AP190" i="1" s="1"/>
  <c r="AJ190" i="1"/>
  <c r="AI190" i="1"/>
  <c r="AH190" i="1"/>
  <c r="AG190" i="1"/>
  <c r="AF190" i="1"/>
  <c r="AE190" i="1"/>
  <c r="Y190" i="1"/>
  <c r="U190" i="1"/>
  <c r="T190" i="1"/>
  <c r="AO189" i="1"/>
  <c r="AM189" i="1"/>
  <c r="AN189" i="1" s="1"/>
  <c r="AK189" i="1"/>
  <c r="AP189" i="1" s="1"/>
  <c r="AJ189" i="1"/>
  <c r="AI189" i="1"/>
  <c r="AH189" i="1"/>
  <c r="AG189" i="1"/>
  <c r="AF189" i="1"/>
  <c r="AE189" i="1"/>
  <c r="Y189" i="1"/>
  <c r="U189" i="1"/>
  <c r="T189" i="1"/>
  <c r="AO188" i="1"/>
  <c r="AM188" i="1"/>
  <c r="AN188" i="1" s="1"/>
  <c r="AK188" i="1"/>
  <c r="AP188" i="1" s="1"/>
  <c r="AJ188" i="1"/>
  <c r="AI188" i="1"/>
  <c r="AH188" i="1"/>
  <c r="AG188" i="1"/>
  <c r="AF188" i="1"/>
  <c r="AE188" i="1"/>
  <c r="Y188" i="1"/>
  <c r="U188" i="1"/>
  <c r="T188" i="1"/>
  <c r="AO187" i="1"/>
  <c r="AM187" i="1"/>
  <c r="AN187" i="1" s="1"/>
  <c r="AK187" i="1"/>
  <c r="AP187" i="1" s="1"/>
  <c r="AJ187" i="1"/>
  <c r="AI187" i="1"/>
  <c r="AH187" i="1"/>
  <c r="AG187" i="1"/>
  <c r="AF187" i="1"/>
  <c r="AE187" i="1"/>
  <c r="Y187" i="1"/>
  <c r="U187" i="1"/>
  <c r="T187" i="1"/>
  <c r="AO186" i="1"/>
  <c r="AM186" i="1"/>
  <c r="AN186" i="1" s="1"/>
  <c r="AK186" i="1"/>
  <c r="AP186" i="1" s="1"/>
  <c r="AJ186" i="1"/>
  <c r="AI186" i="1"/>
  <c r="AH186" i="1"/>
  <c r="AG186" i="1"/>
  <c r="AF186" i="1"/>
  <c r="AE186" i="1"/>
  <c r="Y186" i="1"/>
  <c r="U186" i="1"/>
  <c r="T186" i="1"/>
  <c r="AO185" i="1"/>
  <c r="AM185" i="1"/>
  <c r="AN185" i="1" s="1"/>
  <c r="AK185" i="1"/>
  <c r="AP185" i="1" s="1"/>
  <c r="AJ185" i="1"/>
  <c r="AI185" i="1"/>
  <c r="AH185" i="1"/>
  <c r="AG185" i="1"/>
  <c r="AF185" i="1"/>
  <c r="AE185" i="1"/>
  <c r="Y185" i="1"/>
  <c r="U185" i="1"/>
  <c r="T185" i="1"/>
  <c r="AO184" i="1"/>
  <c r="AM184" i="1"/>
  <c r="AN184" i="1" s="1"/>
  <c r="AK184" i="1"/>
  <c r="AP184" i="1" s="1"/>
  <c r="AJ184" i="1"/>
  <c r="AI184" i="1"/>
  <c r="AH184" i="1"/>
  <c r="AG184" i="1"/>
  <c r="AF184" i="1"/>
  <c r="AE184" i="1"/>
  <c r="Y184" i="1"/>
  <c r="U184" i="1"/>
  <c r="T184" i="1"/>
  <c r="AO183" i="1"/>
  <c r="AM183" i="1"/>
  <c r="AN183" i="1" s="1"/>
  <c r="AK183" i="1"/>
  <c r="AP183" i="1" s="1"/>
  <c r="AJ183" i="1"/>
  <c r="AI183" i="1"/>
  <c r="AH183" i="1"/>
  <c r="AG183" i="1"/>
  <c r="AF183" i="1"/>
  <c r="AE183" i="1"/>
  <c r="Y183" i="1"/>
  <c r="U183" i="1"/>
  <c r="T183" i="1"/>
  <c r="AO182" i="1"/>
  <c r="AM182" i="1"/>
  <c r="AN182" i="1" s="1"/>
  <c r="AK182" i="1"/>
  <c r="AP182" i="1" s="1"/>
  <c r="AJ182" i="1"/>
  <c r="AI182" i="1"/>
  <c r="AH182" i="1"/>
  <c r="AG182" i="1"/>
  <c r="AF182" i="1"/>
  <c r="AE182" i="1"/>
  <c r="Y182" i="1"/>
  <c r="U182" i="1"/>
  <c r="T182" i="1"/>
  <c r="AO181" i="1"/>
  <c r="AM181" i="1"/>
  <c r="AN181" i="1" s="1"/>
  <c r="AK181" i="1"/>
  <c r="AP181" i="1" s="1"/>
  <c r="AJ181" i="1"/>
  <c r="AI181" i="1"/>
  <c r="AH181" i="1"/>
  <c r="AG181" i="1"/>
  <c r="AF181" i="1"/>
  <c r="AE181" i="1"/>
  <c r="Y181" i="1"/>
  <c r="U181" i="1"/>
  <c r="T181" i="1"/>
  <c r="AO180" i="1"/>
  <c r="AM180" i="1"/>
  <c r="AN180" i="1" s="1"/>
  <c r="AK180" i="1"/>
  <c r="AP180" i="1" s="1"/>
  <c r="AJ180" i="1"/>
  <c r="AI180" i="1"/>
  <c r="AH180" i="1"/>
  <c r="AG180" i="1"/>
  <c r="AF180" i="1"/>
  <c r="AE180" i="1"/>
  <c r="Y180" i="1"/>
  <c r="U180" i="1"/>
  <c r="T180" i="1"/>
  <c r="AO179" i="1"/>
  <c r="AM179" i="1"/>
  <c r="AN179" i="1" s="1"/>
  <c r="AK179" i="1"/>
  <c r="AP179" i="1" s="1"/>
  <c r="AJ179" i="1"/>
  <c r="AI179" i="1"/>
  <c r="AH179" i="1"/>
  <c r="AG179" i="1"/>
  <c r="AF179" i="1"/>
  <c r="AE179" i="1"/>
  <c r="Y179" i="1"/>
  <c r="U179" i="1"/>
  <c r="T179" i="1"/>
  <c r="AO178" i="1"/>
  <c r="AM178" i="1"/>
  <c r="AN178" i="1" s="1"/>
  <c r="AK178" i="1"/>
  <c r="AP178" i="1" s="1"/>
  <c r="AJ178" i="1"/>
  <c r="AI178" i="1"/>
  <c r="AH178" i="1"/>
  <c r="AG178" i="1"/>
  <c r="AF178" i="1"/>
  <c r="AE178" i="1"/>
  <c r="Y178" i="1"/>
  <c r="U178" i="1"/>
  <c r="T178" i="1"/>
  <c r="AO177" i="1"/>
  <c r="AM177" i="1"/>
  <c r="AN177" i="1" s="1"/>
  <c r="AK177" i="1"/>
  <c r="AP177" i="1" s="1"/>
  <c r="AJ177" i="1"/>
  <c r="AI177" i="1"/>
  <c r="AH177" i="1"/>
  <c r="AG177" i="1"/>
  <c r="AF177" i="1"/>
  <c r="AE177" i="1"/>
  <c r="Y177" i="1"/>
  <c r="U177" i="1"/>
  <c r="T177" i="1"/>
  <c r="AO176" i="1"/>
  <c r="AM176" i="1"/>
  <c r="AN176" i="1" s="1"/>
  <c r="AK176" i="1"/>
  <c r="AP176" i="1" s="1"/>
  <c r="AJ176" i="1"/>
  <c r="AI176" i="1"/>
  <c r="AH176" i="1"/>
  <c r="AG176" i="1"/>
  <c r="AF176" i="1"/>
  <c r="AE176" i="1"/>
  <c r="Y176" i="1"/>
  <c r="U176" i="1"/>
  <c r="T176" i="1"/>
  <c r="AO175" i="1"/>
  <c r="AM175" i="1"/>
  <c r="AN175" i="1" s="1"/>
  <c r="AK175" i="1"/>
  <c r="AP175" i="1" s="1"/>
  <c r="AJ175" i="1"/>
  <c r="AI175" i="1"/>
  <c r="AH175" i="1"/>
  <c r="AG175" i="1"/>
  <c r="AF175" i="1"/>
  <c r="AE175" i="1"/>
  <c r="Y175" i="1"/>
  <c r="U175" i="1"/>
  <c r="T175" i="1"/>
  <c r="AO174" i="1"/>
  <c r="AM174" i="1"/>
  <c r="AN174" i="1" s="1"/>
  <c r="AK174" i="1"/>
  <c r="AP174" i="1" s="1"/>
  <c r="AJ174" i="1"/>
  <c r="AI174" i="1"/>
  <c r="AH174" i="1"/>
  <c r="AG174" i="1"/>
  <c r="AF174" i="1"/>
  <c r="AE174" i="1"/>
  <c r="Y174" i="1"/>
  <c r="U174" i="1"/>
  <c r="T174" i="1"/>
  <c r="AO173" i="1"/>
  <c r="AM173" i="1"/>
  <c r="AN173" i="1" s="1"/>
  <c r="AK173" i="1"/>
  <c r="AP173" i="1" s="1"/>
  <c r="AJ173" i="1"/>
  <c r="AI173" i="1"/>
  <c r="AH173" i="1"/>
  <c r="AG173" i="1"/>
  <c r="AF173" i="1"/>
  <c r="AE173" i="1"/>
  <c r="Y173" i="1"/>
  <c r="U173" i="1"/>
  <c r="T173" i="1"/>
  <c r="AO172" i="1"/>
  <c r="AM172" i="1"/>
  <c r="AN172" i="1" s="1"/>
  <c r="AK172" i="1"/>
  <c r="AP172" i="1" s="1"/>
  <c r="AJ172" i="1"/>
  <c r="AI172" i="1"/>
  <c r="AH172" i="1"/>
  <c r="AG172" i="1"/>
  <c r="AF172" i="1"/>
  <c r="AE172" i="1"/>
  <c r="Y172" i="1"/>
  <c r="U172" i="1"/>
  <c r="T172" i="1"/>
  <c r="AO171" i="1"/>
  <c r="AM171" i="1"/>
  <c r="AN171" i="1" s="1"/>
  <c r="AK171" i="1"/>
  <c r="AP171" i="1" s="1"/>
  <c r="AJ171" i="1"/>
  <c r="AI171" i="1"/>
  <c r="AH171" i="1"/>
  <c r="AG171" i="1"/>
  <c r="AF171" i="1"/>
  <c r="AE171" i="1"/>
  <c r="Y171" i="1"/>
  <c r="U171" i="1"/>
  <c r="T171" i="1"/>
  <c r="AO170" i="1"/>
  <c r="AM170" i="1"/>
  <c r="AN170" i="1" s="1"/>
  <c r="AK170" i="1"/>
  <c r="AP170" i="1" s="1"/>
  <c r="AJ170" i="1"/>
  <c r="AI170" i="1"/>
  <c r="AH170" i="1"/>
  <c r="AG170" i="1"/>
  <c r="AF170" i="1"/>
  <c r="AE170" i="1"/>
  <c r="Y170" i="1"/>
  <c r="U170" i="1"/>
  <c r="T170" i="1"/>
  <c r="AO169" i="1"/>
  <c r="AM169" i="1"/>
  <c r="AN169" i="1" s="1"/>
  <c r="AK169" i="1"/>
  <c r="AP169" i="1" s="1"/>
  <c r="AJ169" i="1"/>
  <c r="AI169" i="1"/>
  <c r="AH169" i="1"/>
  <c r="AG169" i="1"/>
  <c r="AF169" i="1"/>
  <c r="AE169" i="1"/>
  <c r="Y169" i="1"/>
  <c r="U169" i="1"/>
  <c r="T169" i="1"/>
  <c r="AO168" i="1"/>
  <c r="AM168" i="1"/>
  <c r="AN168" i="1" s="1"/>
  <c r="AK168" i="1"/>
  <c r="AP168" i="1" s="1"/>
  <c r="AJ168" i="1"/>
  <c r="AI168" i="1"/>
  <c r="AH168" i="1"/>
  <c r="AG168" i="1"/>
  <c r="AF168" i="1"/>
  <c r="AE168" i="1"/>
  <c r="Y168" i="1"/>
  <c r="U168" i="1"/>
  <c r="T168" i="1"/>
  <c r="AO167" i="1"/>
  <c r="AM167" i="1"/>
  <c r="AN167" i="1" s="1"/>
  <c r="AK167" i="1"/>
  <c r="AP167" i="1" s="1"/>
  <c r="AJ167" i="1"/>
  <c r="AI167" i="1"/>
  <c r="AH167" i="1"/>
  <c r="AG167" i="1"/>
  <c r="AF167" i="1"/>
  <c r="AE167" i="1"/>
  <c r="Y167" i="1"/>
  <c r="U167" i="1"/>
  <c r="T167" i="1"/>
  <c r="AO166" i="1"/>
  <c r="AM166" i="1"/>
  <c r="AN166" i="1" s="1"/>
  <c r="AK166" i="1"/>
  <c r="AP166" i="1" s="1"/>
  <c r="AJ166" i="1"/>
  <c r="AI166" i="1"/>
  <c r="AH166" i="1"/>
  <c r="AG166" i="1"/>
  <c r="AF166" i="1"/>
  <c r="AE166" i="1"/>
  <c r="Y166" i="1"/>
  <c r="U166" i="1"/>
  <c r="T166" i="1"/>
  <c r="AO165" i="1"/>
  <c r="AM165" i="1"/>
  <c r="AN165" i="1" s="1"/>
  <c r="AK165" i="1"/>
  <c r="AP165" i="1" s="1"/>
  <c r="AJ165" i="1"/>
  <c r="AI165" i="1"/>
  <c r="AH165" i="1"/>
  <c r="AG165" i="1"/>
  <c r="AF165" i="1"/>
  <c r="AE165" i="1"/>
  <c r="Y165" i="1"/>
  <c r="U165" i="1"/>
  <c r="T165" i="1"/>
  <c r="AO164" i="1"/>
  <c r="AM164" i="1"/>
  <c r="AN164" i="1" s="1"/>
  <c r="AK164" i="1"/>
  <c r="AP164" i="1" s="1"/>
  <c r="AJ164" i="1"/>
  <c r="AI164" i="1"/>
  <c r="AH164" i="1"/>
  <c r="AG164" i="1"/>
  <c r="AF164" i="1"/>
  <c r="AE164" i="1"/>
  <c r="Y164" i="1"/>
  <c r="U164" i="1"/>
  <c r="T164" i="1"/>
  <c r="AO163" i="1"/>
  <c r="AM163" i="1"/>
  <c r="AN163" i="1" s="1"/>
  <c r="AK163" i="1"/>
  <c r="AP163" i="1" s="1"/>
  <c r="AJ163" i="1"/>
  <c r="AI163" i="1"/>
  <c r="AH163" i="1"/>
  <c r="AG163" i="1"/>
  <c r="AF163" i="1"/>
  <c r="AE163" i="1"/>
  <c r="Y163" i="1"/>
  <c r="U163" i="1"/>
  <c r="T163" i="1"/>
  <c r="AO162" i="1"/>
  <c r="AM162" i="1"/>
  <c r="AN162" i="1" s="1"/>
  <c r="AK162" i="1"/>
  <c r="AP162" i="1" s="1"/>
  <c r="AJ162" i="1"/>
  <c r="AI162" i="1"/>
  <c r="AH162" i="1"/>
  <c r="AG162" i="1"/>
  <c r="AF162" i="1"/>
  <c r="AE162" i="1"/>
  <c r="Y162" i="1"/>
  <c r="U162" i="1"/>
  <c r="T162" i="1"/>
  <c r="AO161" i="1"/>
  <c r="AM161" i="1"/>
  <c r="AN161" i="1" s="1"/>
  <c r="AK161" i="1"/>
  <c r="AP161" i="1" s="1"/>
  <c r="AJ161" i="1"/>
  <c r="AI161" i="1"/>
  <c r="AH161" i="1"/>
  <c r="AG161" i="1"/>
  <c r="AF161" i="1"/>
  <c r="AE161" i="1"/>
  <c r="Y161" i="1"/>
  <c r="U161" i="1"/>
  <c r="T161" i="1"/>
  <c r="AO160" i="1"/>
  <c r="AM160" i="1"/>
  <c r="AN160" i="1" s="1"/>
  <c r="AK160" i="1"/>
  <c r="AP160" i="1" s="1"/>
  <c r="AJ160" i="1"/>
  <c r="AI160" i="1"/>
  <c r="AH160" i="1"/>
  <c r="AG160" i="1"/>
  <c r="AF160" i="1"/>
  <c r="AE160" i="1"/>
  <c r="Y160" i="1"/>
  <c r="U160" i="1"/>
  <c r="T160" i="1"/>
  <c r="AO159" i="1"/>
  <c r="AM159" i="1"/>
  <c r="AN159" i="1" s="1"/>
  <c r="AK159" i="1"/>
  <c r="AP159" i="1" s="1"/>
  <c r="AJ159" i="1"/>
  <c r="AI159" i="1"/>
  <c r="AH159" i="1"/>
  <c r="AG159" i="1"/>
  <c r="AF159" i="1"/>
  <c r="AE159" i="1"/>
  <c r="Y159" i="1"/>
  <c r="U159" i="1"/>
  <c r="T159" i="1"/>
  <c r="AO158" i="1"/>
  <c r="AM158" i="1"/>
  <c r="AN158" i="1" s="1"/>
  <c r="AK158" i="1"/>
  <c r="AP158" i="1" s="1"/>
  <c r="AJ158" i="1"/>
  <c r="AI158" i="1"/>
  <c r="AH158" i="1"/>
  <c r="AG158" i="1"/>
  <c r="AF158" i="1"/>
  <c r="AE158" i="1"/>
  <c r="Y158" i="1"/>
  <c r="U158" i="1"/>
  <c r="T158" i="1"/>
  <c r="AO157" i="1"/>
  <c r="AM157" i="1"/>
  <c r="AN157" i="1" s="1"/>
  <c r="AK157" i="1"/>
  <c r="AP157" i="1" s="1"/>
  <c r="AJ157" i="1"/>
  <c r="AI157" i="1"/>
  <c r="AH157" i="1"/>
  <c r="AG157" i="1"/>
  <c r="AF157" i="1"/>
  <c r="AE157" i="1"/>
  <c r="Y157" i="1"/>
  <c r="U157" i="1"/>
  <c r="T157" i="1"/>
  <c r="AO156" i="1"/>
  <c r="AM156" i="1"/>
  <c r="AN156" i="1" s="1"/>
  <c r="AK156" i="1"/>
  <c r="AP156" i="1" s="1"/>
  <c r="AJ156" i="1"/>
  <c r="AI156" i="1"/>
  <c r="AH156" i="1"/>
  <c r="AG156" i="1"/>
  <c r="AF156" i="1"/>
  <c r="AE156" i="1"/>
  <c r="Y156" i="1"/>
  <c r="U156" i="1"/>
  <c r="T156" i="1"/>
  <c r="AO155" i="1"/>
  <c r="AM155" i="1"/>
  <c r="AN155" i="1" s="1"/>
  <c r="AK155" i="1"/>
  <c r="AP155" i="1" s="1"/>
  <c r="AJ155" i="1"/>
  <c r="AI155" i="1"/>
  <c r="AH155" i="1"/>
  <c r="AG155" i="1"/>
  <c r="AF155" i="1"/>
  <c r="AE155" i="1"/>
  <c r="Y155" i="1"/>
  <c r="U155" i="1"/>
  <c r="T155" i="1"/>
  <c r="AO154" i="1"/>
  <c r="AM154" i="1"/>
  <c r="AN154" i="1" s="1"/>
  <c r="AK154" i="1"/>
  <c r="AP154" i="1" s="1"/>
  <c r="AJ154" i="1"/>
  <c r="AI154" i="1"/>
  <c r="AH154" i="1"/>
  <c r="AG154" i="1"/>
  <c r="AF154" i="1"/>
  <c r="AE154" i="1"/>
  <c r="Y154" i="1"/>
  <c r="U154" i="1"/>
  <c r="T154" i="1"/>
  <c r="AO153" i="1"/>
  <c r="AM153" i="1"/>
  <c r="AN153" i="1" s="1"/>
  <c r="AK153" i="1"/>
  <c r="AP153" i="1" s="1"/>
  <c r="AJ153" i="1"/>
  <c r="AI153" i="1"/>
  <c r="AH153" i="1"/>
  <c r="AG153" i="1"/>
  <c r="AF153" i="1"/>
  <c r="AE153" i="1"/>
  <c r="Y153" i="1"/>
  <c r="U153" i="1"/>
  <c r="T153" i="1"/>
  <c r="AO152" i="1"/>
  <c r="AM152" i="1"/>
  <c r="AN152" i="1" s="1"/>
  <c r="AK152" i="1"/>
  <c r="AP152" i="1" s="1"/>
  <c r="AJ152" i="1"/>
  <c r="AI152" i="1"/>
  <c r="AH152" i="1"/>
  <c r="AG152" i="1"/>
  <c r="AF152" i="1"/>
  <c r="AE152" i="1"/>
  <c r="Y152" i="1"/>
  <c r="U152" i="1"/>
  <c r="T152" i="1"/>
  <c r="AO151" i="1"/>
  <c r="AM151" i="1"/>
  <c r="AN151" i="1" s="1"/>
  <c r="AK151" i="1"/>
  <c r="AP151" i="1" s="1"/>
  <c r="AJ151" i="1"/>
  <c r="AI151" i="1"/>
  <c r="AH151" i="1"/>
  <c r="AG151" i="1"/>
  <c r="AF151" i="1"/>
  <c r="AE151" i="1"/>
  <c r="Y151" i="1"/>
  <c r="U151" i="1"/>
  <c r="T151" i="1"/>
  <c r="AO150" i="1"/>
  <c r="AM150" i="1"/>
  <c r="AN150" i="1" s="1"/>
  <c r="AK150" i="1"/>
  <c r="AP150" i="1" s="1"/>
  <c r="AJ150" i="1"/>
  <c r="AI150" i="1"/>
  <c r="AH150" i="1"/>
  <c r="AG150" i="1"/>
  <c r="AF150" i="1"/>
  <c r="AE150" i="1"/>
  <c r="Y150" i="1"/>
  <c r="U150" i="1"/>
  <c r="T150" i="1"/>
  <c r="AO149" i="1"/>
  <c r="AM149" i="1"/>
  <c r="AN149" i="1" s="1"/>
  <c r="AK149" i="1"/>
  <c r="AP149" i="1" s="1"/>
  <c r="AJ149" i="1"/>
  <c r="AI149" i="1"/>
  <c r="AH149" i="1"/>
  <c r="AG149" i="1"/>
  <c r="AF149" i="1"/>
  <c r="AE149" i="1"/>
  <c r="Y149" i="1"/>
  <c r="U149" i="1"/>
  <c r="T149" i="1"/>
  <c r="AO148" i="1"/>
  <c r="AM148" i="1"/>
  <c r="AN148" i="1" s="1"/>
  <c r="AK148" i="1"/>
  <c r="AP148" i="1" s="1"/>
  <c r="AJ148" i="1"/>
  <c r="AI148" i="1"/>
  <c r="AH148" i="1"/>
  <c r="AG148" i="1"/>
  <c r="AF148" i="1"/>
  <c r="AE148" i="1"/>
  <c r="Y148" i="1"/>
  <c r="U148" i="1"/>
  <c r="T148" i="1"/>
  <c r="AO147" i="1"/>
  <c r="AM147" i="1"/>
  <c r="AN147" i="1" s="1"/>
  <c r="AK147" i="1"/>
  <c r="AP147" i="1" s="1"/>
  <c r="AJ147" i="1"/>
  <c r="AI147" i="1"/>
  <c r="AH147" i="1"/>
  <c r="AG147" i="1"/>
  <c r="AF147" i="1"/>
  <c r="AE147" i="1"/>
  <c r="Y147" i="1"/>
  <c r="U147" i="1"/>
  <c r="T147" i="1"/>
  <c r="AO146" i="1"/>
  <c r="AM146" i="1"/>
  <c r="AN146" i="1" s="1"/>
  <c r="AK146" i="1"/>
  <c r="AP146" i="1" s="1"/>
  <c r="AJ146" i="1"/>
  <c r="AI146" i="1"/>
  <c r="AH146" i="1"/>
  <c r="AG146" i="1"/>
  <c r="AF146" i="1"/>
  <c r="AE146" i="1"/>
  <c r="Y146" i="1"/>
  <c r="U146" i="1"/>
  <c r="T146" i="1"/>
  <c r="AO145" i="1"/>
  <c r="AM145" i="1"/>
  <c r="AN145" i="1" s="1"/>
  <c r="AK145" i="1"/>
  <c r="AP145" i="1" s="1"/>
  <c r="AJ145" i="1"/>
  <c r="AI145" i="1"/>
  <c r="AH145" i="1"/>
  <c r="AG145" i="1"/>
  <c r="AF145" i="1"/>
  <c r="AE145" i="1"/>
  <c r="Y145" i="1"/>
  <c r="U145" i="1"/>
  <c r="T145" i="1"/>
  <c r="AO144" i="1"/>
  <c r="AM144" i="1"/>
  <c r="AN144" i="1" s="1"/>
  <c r="AK144" i="1"/>
  <c r="AP144" i="1" s="1"/>
  <c r="AJ144" i="1"/>
  <c r="AI144" i="1"/>
  <c r="AH144" i="1"/>
  <c r="AG144" i="1"/>
  <c r="AF144" i="1"/>
  <c r="AE144" i="1"/>
  <c r="Y144" i="1"/>
  <c r="U144" i="1"/>
  <c r="T144" i="1"/>
  <c r="AO143" i="1"/>
  <c r="AM143" i="1"/>
  <c r="AN143" i="1" s="1"/>
  <c r="AK143" i="1"/>
  <c r="AP143" i="1" s="1"/>
  <c r="AJ143" i="1"/>
  <c r="AI143" i="1"/>
  <c r="AH143" i="1"/>
  <c r="AG143" i="1"/>
  <c r="AF143" i="1"/>
  <c r="AE143" i="1"/>
  <c r="Y143" i="1"/>
  <c r="U143" i="1"/>
  <c r="T143" i="1"/>
  <c r="AO142" i="1"/>
  <c r="AM142" i="1"/>
  <c r="AN142" i="1" s="1"/>
  <c r="AK142" i="1"/>
  <c r="AP142" i="1" s="1"/>
  <c r="AJ142" i="1"/>
  <c r="AI142" i="1"/>
  <c r="AH142" i="1"/>
  <c r="AG142" i="1"/>
  <c r="AF142" i="1"/>
  <c r="AE142" i="1"/>
  <c r="Y142" i="1"/>
  <c r="U142" i="1"/>
  <c r="T142" i="1"/>
  <c r="AO141" i="1"/>
  <c r="AM141" i="1"/>
  <c r="AN141" i="1" s="1"/>
  <c r="AK141" i="1"/>
  <c r="AP141" i="1" s="1"/>
  <c r="AJ141" i="1"/>
  <c r="AI141" i="1"/>
  <c r="AH141" i="1"/>
  <c r="AG141" i="1"/>
  <c r="AF141" i="1"/>
  <c r="AE141" i="1"/>
  <c r="Y141" i="1"/>
  <c r="U141" i="1"/>
  <c r="T141" i="1"/>
  <c r="AO140" i="1"/>
  <c r="AM140" i="1"/>
  <c r="AN140" i="1" s="1"/>
  <c r="AK140" i="1"/>
  <c r="AP140" i="1" s="1"/>
  <c r="AJ140" i="1"/>
  <c r="AI140" i="1"/>
  <c r="AH140" i="1"/>
  <c r="AG140" i="1"/>
  <c r="AF140" i="1"/>
  <c r="AE140" i="1"/>
  <c r="Y140" i="1"/>
  <c r="U140" i="1"/>
  <c r="T140" i="1"/>
  <c r="AO139" i="1"/>
  <c r="AM139" i="1"/>
  <c r="AN139" i="1" s="1"/>
  <c r="AK139" i="1"/>
  <c r="AP139" i="1" s="1"/>
  <c r="AJ139" i="1"/>
  <c r="AI139" i="1"/>
  <c r="AH139" i="1"/>
  <c r="AG139" i="1"/>
  <c r="AF139" i="1"/>
  <c r="AE139" i="1"/>
  <c r="Y139" i="1"/>
  <c r="U139" i="1"/>
  <c r="T139" i="1"/>
  <c r="AO138" i="1"/>
  <c r="AM138" i="1"/>
  <c r="AN138" i="1" s="1"/>
  <c r="AK138" i="1"/>
  <c r="AP138" i="1" s="1"/>
  <c r="AJ138" i="1"/>
  <c r="AI138" i="1"/>
  <c r="AH138" i="1"/>
  <c r="AG138" i="1"/>
  <c r="AF138" i="1"/>
  <c r="AE138" i="1"/>
  <c r="Y138" i="1"/>
  <c r="U138" i="1"/>
  <c r="T138" i="1"/>
  <c r="AO137" i="1"/>
  <c r="AM137" i="1"/>
  <c r="AN137" i="1" s="1"/>
  <c r="AK137" i="1"/>
  <c r="AP137" i="1" s="1"/>
  <c r="AJ137" i="1"/>
  <c r="AI137" i="1"/>
  <c r="AH137" i="1"/>
  <c r="AG137" i="1"/>
  <c r="AF137" i="1"/>
  <c r="AE137" i="1"/>
  <c r="Y137" i="1"/>
  <c r="U137" i="1"/>
  <c r="T137" i="1"/>
  <c r="AO136" i="1"/>
  <c r="AM136" i="1"/>
  <c r="AN136" i="1" s="1"/>
  <c r="AK136" i="1"/>
  <c r="AP136" i="1" s="1"/>
  <c r="AJ136" i="1"/>
  <c r="AI136" i="1"/>
  <c r="AH136" i="1"/>
  <c r="AG136" i="1"/>
  <c r="AF136" i="1"/>
  <c r="AE136" i="1"/>
  <c r="Y136" i="1"/>
  <c r="U136" i="1"/>
  <c r="T136" i="1"/>
  <c r="AO135" i="1"/>
  <c r="AM135" i="1"/>
  <c r="AN135" i="1" s="1"/>
  <c r="AK135" i="1"/>
  <c r="AP135" i="1" s="1"/>
  <c r="AJ135" i="1"/>
  <c r="AI135" i="1"/>
  <c r="AH135" i="1"/>
  <c r="AG135" i="1"/>
  <c r="AF135" i="1"/>
  <c r="AE135" i="1"/>
  <c r="Y135" i="1"/>
  <c r="U135" i="1"/>
  <c r="T135" i="1"/>
  <c r="AO134" i="1"/>
  <c r="AM134" i="1"/>
  <c r="AN134" i="1" s="1"/>
  <c r="AK134" i="1"/>
  <c r="AP134" i="1" s="1"/>
  <c r="AJ134" i="1"/>
  <c r="AI134" i="1"/>
  <c r="AH134" i="1"/>
  <c r="AG134" i="1"/>
  <c r="AF134" i="1"/>
  <c r="AE134" i="1"/>
  <c r="Y134" i="1"/>
  <c r="U134" i="1"/>
  <c r="T134" i="1"/>
  <c r="AO133" i="1"/>
  <c r="AM133" i="1"/>
  <c r="AN133" i="1" s="1"/>
  <c r="AK133" i="1"/>
  <c r="AP133" i="1" s="1"/>
  <c r="AJ133" i="1"/>
  <c r="AI133" i="1"/>
  <c r="AH133" i="1"/>
  <c r="AG133" i="1"/>
  <c r="AF133" i="1"/>
  <c r="AE133" i="1"/>
  <c r="Y133" i="1"/>
  <c r="U133" i="1"/>
  <c r="T133" i="1"/>
  <c r="AO132" i="1"/>
  <c r="AM132" i="1"/>
  <c r="AN132" i="1" s="1"/>
  <c r="AK132" i="1"/>
  <c r="AP132" i="1" s="1"/>
  <c r="AJ132" i="1"/>
  <c r="AI132" i="1"/>
  <c r="AH132" i="1"/>
  <c r="AG132" i="1"/>
  <c r="AF132" i="1"/>
  <c r="AE132" i="1"/>
  <c r="Y132" i="1"/>
  <c r="U132" i="1"/>
  <c r="T132" i="1"/>
  <c r="AO131" i="1"/>
  <c r="AM131" i="1"/>
  <c r="AN131" i="1" s="1"/>
  <c r="AK131" i="1"/>
  <c r="AP131" i="1" s="1"/>
  <c r="AJ131" i="1"/>
  <c r="AI131" i="1"/>
  <c r="AH131" i="1"/>
  <c r="AG131" i="1"/>
  <c r="AF131" i="1"/>
  <c r="AE131" i="1"/>
  <c r="Y131" i="1"/>
  <c r="U131" i="1"/>
  <c r="T131" i="1"/>
  <c r="AO130" i="1"/>
  <c r="AM130" i="1"/>
  <c r="AN130" i="1" s="1"/>
  <c r="AK130" i="1"/>
  <c r="AP130" i="1" s="1"/>
  <c r="AJ130" i="1"/>
  <c r="AI130" i="1"/>
  <c r="AH130" i="1"/>
  <c r="AG130" i="1"/>
  <c r="AF130" i="1"/>
  <c r="AE130" i="1"/>
  <c r="Y130" i="1"/>
  <c r="U130" i="1"/>
  <c r="T130" i="1"/>
  <c r="AO129" i="1"/>
  <c r="AM129" i="1"/>
  <c r="AN129" i="1" s="1"/>
  <c r="AK129" i="1"/>
  <c r="AP129" i="1" s="1"/>
  <c r="AJ129" i="1"/>
  <c r="AI129" i="1"/>
  <c r="AH129" i="1"/>
  <c r="AG129" i="1"/>
  <c r="AF129" i="1"/>
  <c r="AE129" i="1"/>
  <c r="Y129" i="1"/>
  <c r="U129" i="1"/>
  <c r="T129" i="1"/>
  <c r="AO128" i="1"/>
  <c r="AM128" i="1"/>
  <c r="AN128" i="1" s="1"/>
  <c r="AK128" i="1"/>
  <c r="AP128" i="1" s="1"/>
  <c r="AJ128" i="1"/>
  <c r="AI128" i="1"/>
  <c r="AH128" i="1"/>
  <c r="AG128" i="1"/>
  <c r="AF128" i="1"/>
  <c r="AE128" i="1"/>
  <c r="Y128" i="1"/>
  <c r="U128" i="1"/>
  <c r="T128" i="1"/>
  <c r="AO127" i="1"/>
  <c r="AM127" i="1"/>
  <c r="AN127" i="1" s="1"/>
  <c r="AK127" i="1"/>
  <c r="AP127" i="1" s="1"/>
  <c r="AJ127" i="1"/>
  <c r="AI127" i="1"/>
  <c r="AH127" i="1"/>
  <c r="AG127" i="1"/>
  <c r="AF127" i="1"/>
  <c r="AE127" i="1"/>
  <c r="Y127" i="1"/>
  <c r="U127" i="1"/>
  <c r="T127" i="1"/>
  <c r="AO126" i="1"/>
  <c r="AM126" i="1"/>
  <c r="AN126" i="1" s="1"/>
  <c r="AK126" i="1"/>
  <c r="AP126" i="1" s="1"/>
  <c r="AJ126" i="1"/>
  <c r="AI126" i="1"/>
  <c r="AH126" i="1"/>
  <c r="AG126" i="1"/>
  <c r="AF126" i="1"/>
  <c r="AE126" i="1"/>
  <c r="Y126" i="1"/>
  <c r="U126" i="1"/>
  <c r="T126" i="1"/>
  <c r="AO125" i="1"/>
  <c r="AM125" i="1"/>
  <c r="AN125" i="1" s="1"/>
  <c r="AK125" i="1"/>
  <c r="AP125" i="1" s="1"/>
  <c r="AJ125" i="1"/>
  <c r="AI125" i="1"/>
  <c r="AH125" i="1"/>
  <c r="AG125" i="1"/>
  <c r="AF125" i="1"/>
  <c r="AE125" i="1"/>
  <c r="Y125" i="1"/>
  <c r="U125" i="1"/>
  <c r="T125" i="1"/>
  <c r="AO124" i="1"/>
  <c r="AM124" i="1"/>
  <c r="AN124" i="1" s="1"/>
  <c r="AK124" i="1"/>
  <c r="AP124" i="1" s="1"/>
  <c r="AJ124" i="1"/>
  <c r="AI124" i="1"/>
  <c r="AH124" i="1"/>
  <c r="AG124" i="1"/>
  <c r="AF124" i="1"/>
  <c r="AE124" i="1"/>
  <c r="Y124" i="1"/>
  <c r="U124" i="1"/>
  <c r="T124" i="1"/>
  <c r="AO123" i="1"/>
  <c r="AM123" i="1"/>
  <c r="AN123" i="1" s="1"/>
  <c r="AK123" i="1"/>
  <c r="AP123" i="1" s="1"/>
  <c r="AJ123" i="1"/>
  <c r="AI123" i="1"/>
  <c r="AH123" i="1"/>
  <c r="AG123" i="1"/>
  <c r="AF123" i="1"/>
  <c r="AE123" i="1"/>
  <c r="Y123" i="1"/>
  <c r="U123" i="1"/>
  <c r="T123" i="1"/>
  <c r="AO122" i="1"/>
  <c r="AM122" i="1"/>
  <c r="AN122" i="1" s="1"/>
  <c r="AK122" i="1"/>
  <c r="AP122" i="1" s="1"/>
  <c r="AJ122" i="1"/>
  <c r="AI122" i="1"/>
  <c r="AH122" i="1"/>
  <c r="AG122" i="1"/>
  <c r="AF122" i="1"/>
  <c r="AE122" i="1"/>
  <c r="Y122" i="1"/>
  <c r="U122" i="1"/>
  <c r="T122" i="1"/>
  <c r="AO121" i="1"/>
  <c r="AM121" i="1"/>
  <c r="AN121" i="1" s="1"/>
  <c r="AK121" i="1"/>
  <c r="AP121" i="1" s="1"/>
  <c r="AJ121" i="1"/>
  <c r="AI121" i="1"/>
  <c r="AH121" i="1"/>
  <c r="AG121" i="1"/>
  <c r="AF121" i="1"/>
  <c r="AE121" i="1"/>
  <c r="Y121" i="1"/>
  <c r="U121" i="1"/>
  <c r="T121" i="1"/>
  <c r="AO120" i="1"/>
  <c r="AM120" i="1"/>
  <c r="AN120" i="1" s="1"/>
  <c r="AK120" i="1"/>
  <c r="AP120" i="1" s="1"/>
  <c r="AJ120" i="1"/>
  <c r="AI120" i="1"/>
  <c r="AH120" i="1"/>
  <c r="AG120" i="1"/>
  <c r="AF120" i="1"/>
  <c r="AE120" i="1"/>
  <c r="Y120" i="1"/>
  <c r="U120" i="1"/>
  <c r="T120" i="1"/>
  <c r="AO119" i="1"/>
  <c r="AM119" i="1"/>
  <c r="AN119" i="1" s="1"/>
  <c r="AK119" i="1"/>
  <c r="AP119" i="1" s="1"/>
  <c r="AJ119" i="1"/>
  <c r="AI119" i="1"/>
  <c r="AH119" i="1"/>
  <c r="AG119" i="1"/>
  <c r="AF119" i="1"/>
  <c r="AE119" i="1"/>
  <c r="Y119" i="1"/>
  <c r="U119" i="1"/>
  <c r="T119" i="1"/>
  <c r="AO118" i="1"/>
  <c r="AM118" i="1"/>
  <c r="AN118" i="1" s="1"/>
  <c r="AK118" i="1"/>
  <c r="AP118" i="1" s="1"/>
  <c r="AJ118" i="1"/>
  <c r="AI118" i="1"/>
  <c r="AH118" i="1"/>
  <c r="AG118" i="1"/>
  <c r="AF118" i="1"/>
  <c r="AE118" i="1"/>
  <c r="Y118" i="1"/>
  <c r="U118" i="1"/>
  <c r="T118" i="1"/>
  <c r="AO117" i="1"/>
  <c r="AM117" i="1"/>
  <c r="AN117" i="1" s="1"/>
  <c r="AK117" i="1"/>
  <c r="AP117" i="1" s="1"/>
  <c r="AJ117" i="1"/>
  <c r="AI117" i="1"/>
  <c r="AH117" i="1"/>
  <c r="AG117" i="1"/>
  <c r="AF117" i="1"/>
  <c r="AE117" i="1"/>
  <c r="Y117" i="1"/>
  <c r="U117" i="1"/>
  <c r="T117" i="1"/>
  <c r="AO116" i="1"/>
  <c r="AM116" i="1"/>
  <c r="AN116" i="1" s="1"/>
  <c r="AK116" i="1"/>
  <c r="AP116" i="1" s="1"/>
  <c r="AJ116" i="1"/>
  <c r="AI116" i="1"/>
  <c r="AH116" i="1"/>
  <c r="AG116" i="1"/>
  <c r="AF116" i="1"/>
  <c r="AE116" i="1"/>
  <c r="Y116" i="1"/>
  <c r="U116" i="1"/>
  <c r="T116" i="1"/>
  <c r="AO115" i="1"/>
  <c r="AM115" i="1"/>
  <c r="AN115" i="1" s="1"/>
  <c r="AK115" i="1"/>
  <c r="AP115" i="1" s="1"/>
  <c r="AJ115" i="1"/>
  <c r="AI115" i="1"/>
  <c r="AH115" i="1"/>
  <c r="AG115" i="1"/>
  <c r="AF115" i="1"/>
  <c r="AE115" i="1"/>
  <c r="Y115" i="1"/>
  <c r="U115" i="1"/>
  <c r="T115" i="1"/>
  <c r="AO114" i="1"/>
  <c r="AM114" i="1"/>
  <c r="AN114" i="1" s="1"/>
  <c r="AK114" i="1"/>
  <c r="AP114" i="1" s="1"/>
  <c r="AJ114" i="1"/>
  <c r="AI114" i="1"/>
  <c r="AH114" i="1"/>
  <c r="AG114" i="1"/>
  <c r="AF114" i="1"/>
  <c r="AE114" i="1"/>
  <c r="Y114" i="1"/>
  <c r="U114" i="1"/>
  <c r="T114" i="1"/>
  <c r="AO113" i="1"/>
  <c r="AM113" i="1"/>
  <c r="AN113" i="1" s="1"/>
  <c r="AK113" i="1"/>
  <c r="AP113" i="1" s="1"/>
  <c r="AJ113" i="1"/>
  <c r="AI113" i="1"/>
  <c r="AH113" i="1"/>
  <c r="AG113" i="1"/>
  <c r="AF113" i="1"/>
  <c r="AE113" i="1"/>
  <c r="Y113" i="1"/>
  <c r="U113" i="1"/>
  <c r="T113" i="1"/>
  <c r="AO112" i="1"/>
  <c r="AM112" i="1"/>
  <c r="AN112" i="1" s="1"/>
  <c r="AK112" i="1"/>
  <c r="AP112" i="1" s="1"/>
  <c r="AJ112" i="1"/>
  <c r="AI112" i="1"/>
  <c r="AH112" i="1"/>
  <c r="AG112" i="1"/>
  <c r="AF112" i="1"/>
  <c r="AE112" i="1"/>
  <c r="Y112" i="1"/>
  <c r="U112" i="1"/>
  <c r="T112" i="1"/>
  <c r="AO111" i="1"/>
  <c r="AM111" i="1"/>
  <c r="AN111" i="1" s="1"/>
  <c r="AK111" i="1"/>
  <c r="AP111" i="1" s="1"/>
  <c r="AJ111" i="1"/>
  <c r="AI111" i="1"/>
  <c r="AH111" i="1"/>
  <c r="AG111" i="1"/>
  <c r="AF111" i="1"/>
  <c r="AE111" i="1"/>
  <c r="Y111" i="1"/>
  <c r="U111" i="1"/>
  <c r="T111" i="1"/>
  <c r="AO110" i="1"/>
  <c r="AM110" i="1"/>
  <c r="AN110" i="1" s="1"/>
  <c r="AK110" i="1"/>
  <c r="AP110" i="1" s="1"/>
  <c r="AJ110" i="1"/>
  <c r="AI110" i="1"/>
  <c r="AH110" i="1"/>
  <c r="AG110" i="1"/>
  <c r="AF110" i="1"/>
  <c r="AE110" i="1"/>
  <c r="Y110" i="1"/>
  <c r="U110" i="1"/>
  <c r="T110" i="1"/>
  <c r="AO109" i="1"/>
  <c r="AM109" i="1"/>
  <c r="AN109" i="1" s="1"/>
  <c r="AK109" i="1"/>
  <c r="AP109" i="1" s="1"/>
  <c r="AJ109" i="1"/>
  <c r="AI109" i="1"/>
  <c r="AH109" i="1"/>
  <c r="AG109" i="1"/>
  <c r="AF109" i="1"/>
  <c r="AE109" i="1"/>
  <c r="Y109" i="1"/>
  <c r="U109" i="1"/>
  <c r="T109" i="1"/>
  <c r="AO108" i="1"/>
  <c r="AM108" i="1"/>
  <c r="AN108" i="1" s="1"/>
  <c r="AK108" i="1"/>
  <c r="AP108" i="1" s="1"/>
  <c r="AJ108" i="1"/>
  <c r="AI108" i="1"/>
  <c r="AH108" i="1"/>
  <c r="AG108" i="1"/>
  <c r="AF108" i="1"/>
  <c r="AE108" i="1"/>
  <c r="Y108" i="1"/>
  <c r="U108" i="1"/>
  <c r="T108" i="1"/>
  <c r="AO107" i="1"/>
  <c r="AM107" i="1"/>
  <c r="AN107" i="1" s="1"/>
  <c r="AK107" i="1"/>
  <c r="AP107" i="1" s="1"/>
  <c r="AJ107" i="1"/>
  <c r="AI107" i="1"/>
  <c r="AH107" i="1"/>
  <c r="AG107" i="1"/>
  <c r="AF107" i="1"/>
  <c r="AE107" i="1"/>
  <c r="Y107" i="1"/>
  <c r="U107" i="1"/>
  <c r="T107" i="1"/>
  <c r="AO106" i="1"/>
  <c r="AM106" i="1"/>
  <c r="AN106" i="1" s="1"/>
  <c r="AK106" i="1"/>
  <c r="AP106" i="1" s="1"/>
  <c r="AJ106" i="1"/>
  <c r="AI106" i="1"/>
  <c r="AH106" i="1"/>
  <c r="AG106" i="1"/>
  <c r="AF106" i="1"/>
  <c r="AE106" i="1"/>
  <c r="Y106" i="1"/>
  <c r="U106" i="1"/>
  <c r="T106" i="1"/>
  <c r="AO105" i="1"/>
  <c r="AM105" i="1"/>
  <c r="AN105" i="1" s="1"/>
  <c r="AK105" i="1"/>
  <c r="AP105" i="1" s="1"/>
  <c r="AJ105" i="1"/>
  <c r="AI105" i="1"/>
  <c r="AH105" i="1"/>
  <c r="AG105" i="1"/>
  <c r="AF105" i="1"/>
  <c r="AE105" i="1"/>
  <c r="Y105" i="1"/>
  <c r="U105" i="1"/>
  <c r="T105" i="1"/>
  <c r="AO104" i="1"/>
  <c r="AM104" i="1"/>
  <c r="AN104" i="1" s="1"/>
  <c r="AK104" i="1"/>
  <c r="AP104" i="1" s="1"/>
  <c r="AJ104" i="1"/>
  <c r="AI104" i="1"/>
  <c r="AH104" i="1"/>
  <c r="AG104" i="1"/>
  <c r="AF104" i="1"/>
  <c r="AE104" i="1"/>
  <c r="Y104" i="1"/>
  <c r="U104" i="1"/>
  <c r="T104" i="1"/>
  <c r="AO103" i="1"/>
  <c r="AM103" i="1"/>
  <c r="AN103" i="1" s="1"/>
  <c r="AK103" i="1"/>
  <c r="AP103" i="1" s="1"/>
  <c r="AJ103" i="1"/>
  <c r="AI103" i="1"/>
  <c r="AH103" i="1"/>
  <c r="AG103" i="1"/>
  <c r="AF103" i="1"/>
  <c r="AE103" i="1"/>
  <c r="Y103" i="1"/>
  <c r="U103" i="1"/>
  <c r="T103" i="1"/>
  <c r="AO102" i="1"/>
  <c r="AM102" i="1"/>
  <c r="AN102" i="1" s="1"/>
  <c r="AK102" i="1"/>
  <c r="AP102" i="1" s="1"/>
  <c r="AJ102" i="1"/>
  <c r="AI102" i="1"/>
  <c r="AH102" i="1"/>
  <c r="AG102" i="1"/>
  <c r="AF102" i="1"/>
  <c r="AE102" i="1"/>
  <c r="Y102" i="1"/>
  <c r="U102" i="1"/>
  <c r="T102" i="1"/>
  <c r="AO101" i="1"/>
  <c r="AM101" i="1"/>
  <c r="AN101" i="1" s="1"/>
  <c r="AK101" i="1"/>
  <c r="AP101" i="1" s="1"/>
  <c r="AJ101" i="1"/>
  <c r="AI101" i="1"/>
  <c r="AH101" i="1"/>
  <c r="AG101" i="1"/>
  <c r="AF101" i="1"/>
  <c r="AE101" i="1"/>
  <c r="Y101" i="1"/>
  <c r="U101" i="1"/>
  <c r="T101" i="1"/>
  <c r="AO100" i="1"/>
  <c r="AM100" i="1"/>
  <c r="AN100" i="1" s="1"/>
  <c r="AK100" i="1"/>
  <c r="AP100" i="1" s="1"/>
  <c r="AJ100" i="1"/>
  <c r="AI100" i="1"/>
  <c r="AH100" i="1"/>
  <c r="AG100" i="1"/>
  <c r="AF100" i="1"/>
  <c r="AE100" i="1"/>
  <c r="Y100" i="1"/>
  <c r="U100" i="1"/>
  <c r="T100" i="1"/>
  <c r="AO99" i="1"/>
  <c r="AM99" i="1"/>
  <c r="AN99" i="1" s="1"/>
  <c r="AK99" i="1"/>
  <c r="AP99" i="1" s="1"/>
  <c r="AJ99" i="1"/>
  <c r="AI99" i="1"/>
  <c r="AH99" i="1"/>
  <c r="AG99" i="1"/>
  <c r="AF99" i="1"/>
  <c r="AE99" i="1"/>
  <c r="Y99" i="1"/>
  <c r="U99" i="1"/>
  <c r="T99" i="1"/>
  <c r="AO98" i="1"/>
  <c r="AM98" i="1"/>
  <c r="AN98" i="1" s="1"/>
  <c r="AK98" i="1"/>
  <c r="AP98" i="1" s="1"/>
  <c r="AJ98" i="1"/>
  <c r="AI98" i="1"/>
  <c r="AH98" i="1"/>
  <c r="AG98" i="1"/>
  <c r="AF98" i="1"/>
  <c r="AE98" i="1"/>
  <c r="Y98" i="1"/>
  <c r="U98" i="1"/>
  <c r="T98" i="1"/>
  <c r="AO97" i="1"/>
  <c r="AM97" i="1"/>
  <c r="AN97" i="1" s="1"/>
  <c r="AK97" i="1"/>
  <c r="AP97" i="1" s="1"/>
  <c r="AJ97" i="1"/>
  <c r="AI97" i="1"/>
  <c r="AH97" i="1"/>
  <c r="AG97" i="1"/>
  <c r="AF97" i="1"/>
  <c r="AE97" i="1"/>
  <c r="Y97" i="1"/>
  <c r="U97" i="1"/>
  <c r="T97" i="1"/>
  <c r="AO96" i="1"/>
  <c r="AM96" i="1"/>
  <c r="AN96" i="1" s="1"/>
  <c r="AK96" i="1"/>
  <c r="AP96" i="1" s="1"/>
  <c r="AJ96" i="1"/>
  <c r="AI96" i="1"/>
  <c r="AH96" i="1"/>
  <c r="AG96" i="1"/>
  <c r="AF96" i="1"/>
  <c r="AE96" i="1"/>
  <c r="Y96" i="1"/>
  <c r="U96" i="1"/>
  <c r="T96" i="1"/>
  <c r="AO95" i="1"/>
  <c r="AM95" i="1"/>
  <c r="AN95" i="1" s="1"/>
  <c r="AK95" i="1"/>
  <c r="AP95" i="1" s="1"/>
  <c r="AJ95" i="1"/>
  <c r="AI95" i="1"/>
  <c r="AH95" i="1"/>
  <c r="AG95" i="1"/>
  <c r="AF95" i="1"/>
  <c r="AE95" i="1"/>
  <c r="Y95" i="1"/>
  <c r="U95" i="1"/>
  <c r="T95" i="1"/>
  <c r="AO94" i="1"/>
  <c r="AM94" i="1"/>
  <c r="AN94" i="1" s="1"/>
  <c r="AK94" i="1"/>
  <c r="AP94" i="1" s="1"/>
  <c r="AJ94" i="1"/>
  <c r="AI94" i="1"/>
  <c r="AH94" i="1"/>
  <c r="AG94" i="1"/>
  <c r="AF94" i="1"/>
  <c r="AE94" i="1"/>
  <c r="Y94" i="1"/>
  <c r="U94" i="1"/>
  <c r="T94" i="1"/>
  <c r="AO93" i="1"/>
  <c r="AM93" i="1"/>
  <c r="AN93" i="1" s="1"/>
  <c r="AK93" i="1"/>
  <c r="AP93" i="1" s="1"/>
  <c r="AJ93" i="1"/>
  <c r="AI93" i="1"/>
  <c r="AH93" i="1"/>
  <c r="AG93" i="1"/>
  <c r="AF93" i="1"/>
  <c r="AE93" i="1"/>
  <c r="Y93" i="1"/>
  <c r="U93" i="1"/>
  <c r="T93" i="1"/>
  <c r="AO92" i="1"/>
  <c r="AM92" i="1"/>
  <c r="AN92" i="1" s="1"/>
  <c r="AK92" i="1"/>
  <c r="AP92" i="1" s="1"/>
  <c r="AJ92" i="1"/>
  <c r="AI92" i="1"/>
  <c r="AH92" i="1"/>
  <c r="AG92" i="1"/>
  <c r="AF92" i="1"/>
  <c r="AE92" i="1"/>
  <c r="Y92" i="1"/>
  <c r="U92" i="1"/>
  <c r="T92" i="1"/>
  <c r="AO91" i="1"/>
  <c r="AM91" i="1"/>
  <c r="AN91" i="1" s="1"/>
  <c r="AK91" i="1"/>
  <c r="AP91" i="1" s="1"/>
  <c r="AJ91" i="1"/>
  <c r="AI91" i="1"/>
  <c r="AH91" i="1"/>
  <c r="AG91" i="1"/>
  <c r="AF91" i="1"/>
  <c r="AE91" i="1"/>
  <c r="Y91" i="1"/>
  <c r="U91" i="1"/>
  <c r="T91" i="1"/>
  <c r="AO90" i="1"/>
  <c r="AM90" i="1"/>
  <c r="AN90" i="1" s="1"/>
  <c r="AK90" i="1"/>
  <c r="AP90" i="1" s="1"/>
  <c r="AJ90" i="1"/>
  <c r="AI90" i="1"/>
  <c r="AH90" i="1"/>
  <c r="AG90" i="1"/>
  <c r="AF90" i="1"/>
  <c r="AE90" i="1"/>
  <c r="Y90" i="1"/>
  <c r="U90" i="1"/>
  <c r="T90" i="1"/>
  <c r="AO89" i="1"/>
  <c r="AM89" i="1"/>
  <c r="AN89" i="1" s="1"/>
  <c r="AK89" i="1"/>
  <c r="AP89" i="1" s="1"/>
  <c r="AJ89" i="1"/>
  <c r="AI89" i="1"/>
  <c r="AH89" i="1"/>
  <c r="AG89" i="1"/>
  <c r="AF89" i="1"/>
  <c r="AE89" i="1"/>
  <c r="Y89" i="1"/>
  <c r="U89" i="1"/>
  <c r="T89" i="1"/>
  <c r="AO88" i="1"/>
  <c r="AM88" i="1"/>
  <c r="AN88" i="1" s="1"/>
  <c r="AK88" i="1"/>
  <c r="AP88" i="1" s="1"/>
  <c r="AJ88" i="1"/>
  <c r="AI88" i="1"/>
  <c r="AH88" i="1"/>
  <c r="AG88" i="1"/>
  <c r="AF88" i="1"/>
  <c r="AE88" i="1"/>
  <c r="Y88" i="1"/>
  <c r="U88" i="1"/>
  <c r="T88" i="1"/>
  <c r="AO87" i="1"/>
  <c r="AM87" i="1"/>
  <c r="AN87" i="1" s="1"/>
  <c r="AK87" i="1"/>
  <c r="AP87" i="1" s="1"/>
  <c r="AJ87" i="1"/>
  <c r="AI87" i="1"/>
  <c r="AH87" i="1"/>
  <c r="AG87" i="1"/>
  <c r="AF87" i="1"/>
  <c r="AE87" i="1"/>
  <c r="Y87" i="1"/>
  <c r="U87" i="1"/>
  <c r="T87" i="1"/>
  <c r="AO86" i="1"/>
  <c r="AM86" i="1"/>
  <c r="AN86" i="1" s="1"/>
  <c r="AK86" i="1"/>
  <c r="AP86" i="1" s="1"/>
  <c r="AJ86" i="1"/>
  <c r="AI86" i="1"/>
  <c r="AH86" i="1"/>
  <c r="AG86" i="1"/>
  <c r="AF86" i="1"/>
  <c r="AE86" i="1"/>
  <c r="Y86" i="1"/>
  <c r="U86" i="1"/>
  <c r="T86" i="1"/>
  <c r="AO85" i="1"/>
  <c r="AM85" i="1"/>
  <c r="AN85" i="1" s="1"/>
  <c r="AK85" i="1"/>
  <c r="AP85" i="1" s="1"/>
  <c r="AJ85" i="1"/>
  <c r="AI85" i="1"/>
  <c r="AH85" i="1"/>
  <c r="AG85" i="1"/>
  <c r="AF85" i="1"/>
  <c r="AE85" i="1"/>
  <c r="Y85" i="1"/>
  <c r="U85" i="1"/>
  <c r="T85" i="1"/>
  <c r="AO84" i="1"/>
  <c r="AM84" i="1"/>
  <c r="AN84" i="1" s="1"/>
  <c r="AK84" i="1"/>
  <c r="AP84" i="1" s="1"/>
  <c r="AJ84" i="1"/>
  <c r="AI84" i="1"/>
  <c r="AH84" i="1"/>
  <c r="AG84" i="1"/>
  <c r="AF84" i="1"/>
  <c r="AE84" i="1"/>
  <c r="Y84" i="1"/>
  <c r="U84" i="1"/>
  <c r="T84" i="1"/>
  <c r="AO83" i="1"/>
  <c r="AM83" i="1"/>
  <c r="AN83" i="1" s="1"/>
  <c r="AK83" i="1"/>
  <c r="AP83" i="1" s="1"/>
  <c r="AJ83" i="1"/>
  <c r="AI83" i="1"/>
  <c r="AH83" i="1"/>
  <c r="AG83" i="1"/>
  <c r="AF83" i="1"/>
  <c r="AE83" i="1"/>
  <c r="Y83" i="1"/>
  <c r="U83" i="1"/>
  <c r="T83" i="1"/>
  <c r="AO82" i="1"/>
  <c r="AM82" i="1"/>
  <c r="AN82" i="1" s="1"/>
  <c r="AK82" i="1"/>
  <c r="AP82" i="1" s="1"/>
  <c r="AJ82" i="1"/>
  <c r="AI82" i="1"/>
  <c r="AH82" i="1"/>
  <c r="AG82" i="1"/>
  <c r="AF82" i="1"/>
  <c r="AE82" i="1"/>
  <c r="Y82" i="1"/>
  <c r="U82" i="1"/>
  <c r="T82" i="1"/>
  <c r="AO81" i="1"/>
  <c r="AM81" i="1"/>
  <c r="AN81" i="1" s="1"/>
  <c r="AK81" i="1"/>
  <c r="AP81" i="1" s="1"/>
  <c r="AJ81" i="1"/>
  <c r="AI81" i="1"/>
  <c r="AH81" i="1"/>
  <c r="AG81" i="1"/>
  <c r="AF81" i="1"/>
  <c r="AE81" i="1"/>
  <c r="Y81" i="1"/>
  <c r="U81" i="1"/>
  <c r="T81" i="1"/>
  <c r="AO80" i="1"/>
  <c r="AM80" i="1"/>
  <c r="AN80" i="1" s="1"/>
  <c r="AK80" i="1"/>
  <c r="AP80" i="1" s="1"/>
  <c r="AJ80" i="1"/>
  <c r="AI80" i="1"/>
  <c r="AH80" i="1"/>
  <c r="AG80" i="1"/>
  <c r="AF80" i="1"/>
  <c r="AE80" i="1"/>
  <c r="Y80" i="1"/>
  <c r="U80" i="1"/>
  <c r="T80" i="1"/>
  <c r="AO79" i="1"/>
  <c r="AM79" i="1"/>
  <c r="AN79" i="1" s="1"/>
  <c r="AK79" i="1"/>
  <c r="AP79" i="1" s="1"/>
  <c r="AJ79" i="1"/>
  <c r="AI79" i="1"/>
  <c r="AH79" i="1"/>
  <c r="AG79" i="1"/>
  <c r="AF79" i="1"/>
  <c r="AE79" i="1"/>
  <c r="Y79" i="1"/>
  <c r="U79" i="1"/>
  <c r="T79" i="1"/>
  <c r="AO78" i="1"/>
  <c r="AM78" i="1"/>
  <c r="AN78" i="1" s="1"/>
  <c r="AK78" i="1"/>
  <c r="AP78" i="1" s="1"/>
  <c r="AJ78" i="1"/>
  <c r="AI78" i="1"/>
  <c r="AH78" i="1"/>
  <c r="AG78" i="1"/>
  <c r="AF78" i="1"/>
  <c r="AE78" i="1"/>
  <c r="Y78" i="1"/>
  <c r="U78" i="1"/>
  <c r="T78" i="1"/>
  <c r="AO77" i="1"/>
  <c r="AM77" i="1"/>
  <c r="AN77" i="1" s="1"/>
  <c r="AK77" i="1"/>
  <c r="AP77" i="1" s="1"/>
  <c r="AJ77" i="1"/>
  <c r="AI77" i="1"/>
  <c r="AH77" i="1"/>
  <c r="AG77" i="1"/>
  <c r="AF77" i="1"/>
  <c r="AE77" i="1"/>
  <c r="Y77" i="1"/>
  <c r="U77" i="1"/>
  <c r="T77" i="1"/>
  <c r="AO76" i="1"/>
  <c r="AM76" i="1"/>
  <c r="AN76" i="1" s="1"/>
  <c r="AK76" i="1"/>
  <c r="AP76" i="1" s="1"/>
  <c r="AJ76" i="1"/>
  <c r="AI76" i="1"/>
  <c r="AH76" i="1"/>
  <c r="AG76" i="1"/>
  <c r="AF76" i="1"/>
  <c r="AE76" i="1"/>
  <c r="Y76" i="1"/>
  <c r="U76" i="1"/>
  <c r="T76" i="1"/>
  <c r="AO75" i="1"/>
  <c r="AM75" i="1"/>
  <c r="AN75" i="1" s="1"/>
  <c r="AK75" i="1"/>
  <c r="AP75" i="1" s="1"/>
  <c r="AJ75" i="1"/>
  <c r="AI75" i="1"/>
  <c r="AH75" i="1"/>
  <c r="AG75" i="1"/>
  <c r="AF75" i="1"/>
  <c r="AE75" i="1"/>
  <c r="Y75" i="1"/>
  <c r="U75" i="1"/>
  <c r="T75" i="1"/>
  <c r="AO74" i="1"/>
  <c r="AM74" i="1"/>
  <c r="AN74" i="1" s="1"/>
  <c r="AK74" i="1"/>
  <c r="AP74" i="1" s="1"/>
  <c r="AJ74" i="1"/>
  <c r="AI74" i="1"/>
  <c r="AH74" i="1"/>
  <c r="AG74" i="1"/>
  <c r="AF74" i="1"/>
  <c r="AE74" i="1"/>
  <c r="Y74" i="1"/>
  <c r="U74" i="1"/>
  <c r="T74" i="1"/>
  <c r="AO73" i="1"/>
  <c r="AM73" i="1"/>
  <c r="AN73" i="1" s="1"/>
  <c r="AK73" i="1"/>
  <c r="AP73" i="1" s="1"/>
  <c r="AJ73" i="1"/>
  <c r="AI73" i="1"/>
  <c r="AH73" i="1"/>
  <c r="AG73" i="1"/>
  <c r="AF73" i="1"/>
  <c r="AE73" i="1"/>
  <c r="Y73" i="1"/>
  <c r="U73" i="1"/>
  <c r="T73" i="1"/>
  <c r="AO72" i="1"/>
  <c r="AM72" i="1"/>
  <c r="AN72" i="1" s="1"/>
  <c r="AK72" i="1"/>
  <c r="AP72" i="1" s="1"/>
  <c r="AJ72" i="1"/>
  <c r="AI72" i="1"/>
  <c r="AH72" i="1"/>
  <c r="AG72" i="1"/>
  <c r="AF72" i="1"/>
  <c r="AE72" i="1"/>
  <c r="Y72" i="1"/>
  <c r="U72" i="1"/>
  <c r="T72" i="1"/>
  <c r="AO71" i="1"/>
  <c r="AM71" i="1"/>
  <c r="AN71" i="1" s="1"/>
  <c r="AK71" i="1"/>
  <c r="AP71" i="1" s="1"/>
  <c r="AJ71" i="1"/>
  <c r="AI71" i="1"/>
  <c r="AH71" i="1"/>
  <c r="AG71" i="1"/>
  <c r="AF71" i="1"/>
  <c r="AE71" i="1"/>
  <c r="Y71" i="1"/>
  <c r="U71" i="1"/>
  <c r="T71" i="1"/>
  <c r="AO70" i="1"/>
  <c r="AM70" i="1"/>
  <c r="AN70" i="1" s="1"/>
  <c r="AK70" i="1"/>
  <c r="AP70" i="1" s="1"/>
  <c r="AJ70" i="1"/>
  <c r="AI70" i="1"/>
  <c r="AH70" i="1"/>
  <c r="AG70" i="1"/>
  <c r="AF70" i="1"/>
  <c r="AE70" i="1"/>
  <c r="Y70" i="1"/>
  <c r="U70" i="1"/>
  <c r="T70" i="1"/>
  <c r="AO69" i="1"/>
  <c r="AM69" i="1"/>
  <c r="AN69" i="1" s="1"/>
  <c r="AK69" i="1"/>
  <c r="AP69" i="1" s="1"/>
  <c r="AJ69" i="1"/>
  <c r="AI69" i="1"/>
  <c r="AH69" i="1"/>
  <c r="AG69" i="1"/>
  <c r="AF69" i="1"/>
  <c r="AE69" i="1"/>
  <c r="Y69" i="1"/>
  <c r="U69" i="1"/>
  <c r="T69" i="1"/>
  <c r="AO68" i="1"/>
  <c r="AM68" i="1"/>
  <c r="AN68" i="1" s="1"/>
  <c r="AK68" i="1"/>
  <c r="AP68" i="1" s="1"/>
  <c r="AJ68" i="1"/>
  <c r="AI68" i="1"/>
  <c r="AH68" i="1"/>
  <c r="AG68" i="1"/>
  <c r="AF68" i="1"/>
  <c r="AE68" i="1"/>
  <c r="Y68" i="1"/>
  <c r="U68" i="1"/>
  <c r="T68" i="1"/>
  <c r="AO67" i="1"/>
  <c r="AM67" i="1"/>
  <c r="AN67" i="1" s="1"/>
  <c r="AK67" i="1"/>
  <c r="AP67" i="1" s="1"/>
  <c r="AJ67" i="1"/>
  <c r="AI67" i="1"/>
  <c r="AH67" i="1"/>
  <c r="AG67" i="1"/>
  <c r="AF67" i="1"/>
  <c r="AE67" i="1"/>
  <c r="Y67" i="1"/>
  <c r="U67" i="1"/>
  <c r="T67" i="1"/>
  <c r="AO66" i="1"/>
  <c r="AM66" i="1"/>
  <c r="AN66" i="1" s="1"/>
  <c r="AK66" i="1"/>
  <c r="AP66" i="1" s="1"/>
  <c r="AJ66" i="1"/>
  <c r="AI66" i="1"/>
  <c r="AH66" i="1"/>
  <c r="AG66" i="1"/>
  <c r="AF66" i="1"/>
  <c r="AE66" i="1"/>
  <c r="Y66" i="1"/>
  <c r="U66" i="1"/>
  <c r="T66" i="1"/>
  <c r="AO65" i="1"/>
  <c r="AM65" i="1"/>
  <c r="AN65" i="1" s="1"/>
  <c r="AK65" i="1"/>
  <c r="AP65" i="1" s="1"/>
  <c r="AJ65" i="1"/>
  <c r="AI65" i="1"/>
  <c r="AH65" i="1"/>
  <c r="AG65" i="1"/>
  <c r="AF65" i="1"/>
  <c r="AE65" i="1"/>
  <c r="Y65" i="1"/>
  <c r="U65" i="1"/>
  <c r="T65" i="1"/>
  <c r="AO64" i="1"/>
  <c r="AM64" i="1"/>
  <c r="AN64" i="1" s="1"/>
  <c r="AK64" i="1"/>
  <c r="AP64" i="1" s="1"/>
  <c r="AJ64" i="1"/>
  <c r="AI64" i="1"/>
  <c r="AH64" i="1"/>
  <c r="AG64" i="1"/>
  <c r="AF64" i="1"/>
  <c r="AE64" i="1"/>
  <c r="Y64" i="1"/>
  <c r="U64" i="1"/>
  <c r="T64" i="1"/>
  <c r="AO63" i="1"/>
  <c r="AM63" i="1"/>
  <c r="AN63" i="1" s="1"/>
  <c r="AK63" i="1"/>
  <c r="AP63" i="1" s="1"/>
  <c r="AJ63" i="1"/>
  <c r="AI63" i="1"/>
  <c r="AH63" i="1"/>
  <c r="AG63" i="1"/>
  <c r="AF63" i="1"/>
  <c r="AE63" i="1"/>
  <c r="Y63" i="1"/>
  <c r="U63" i="1"/>
  <c r="T63" i="1"/>
  <c r="AO62" i="1"/>
  <c r="AM62" i="1"/>
  <c r="AN62" i="1" s="1"/>
  <c r="AK62" i="1"/>
  <c r="AP62" i="1" s="1"/>
  <c r="AJ62" i="1"/>
  <c r="AI62" i="1"/>
  <c r="AH62" i="1"/>
  <c r="AG62" i="1"/>
  <c r="AF62" i="1"/>
  <c r="AE62" i="1"/>
  <c r="Y62" i="1"/>
  <c r="U62" i="1"/>
  <c r="T62" i="1"/>
  <c r="AO61" i="1"/>
  <c r="AM61" i="1"/>
  <c r="AN61" i="1" s="1"/>
  <c r="AK61" i="1"/>
  <c r="AP61" i="1" s="1"/>
  <c r="AJ61" i="1"/>
  <c r="AI61" i="1"/>
  <c r="AH61" i="1"/>
  <c r="AG61" i="1"/>
  <c r="AF61" i="1"/>
  <c r="AE61" i="1"/>
  <c r="Y61" i="1"/>
  <c r="U61" i="1"/>
  <c r="T61" i="1"/>
  <c r="AO60" i="1"/>
  <c r="AM60" i="1"/>
  <c r="AN60" i="1" s="1"/>
  <c r="AK60" i="1"/>
  <c r="AP60" i="1" s="1"/>
  <c r="AJ60" i="1"/>
  <c r="AI60" i="1"/>
  <c r="AH60" i="1"/>
  <c r="AG60" i="1"/>
  <c r="AF60" i="1"/>
  <c r="AE60" i="1"/>
  <c r="Y60" i="1"/>
  <c r="U60" i="1"/>
  <c r="T60" i="1"/>
  <c r="AO59" i="1"/>
  <c r="AM59" i="1"/>
  <c r="AN59" i="1" s="1"/>
  <c r="AK59" i="1"/>
  <c r="AP59" i="1" s="1"/>
  <c r="AJ59" i="1"/>
  <c r="AI59" i="1"/>
  <c r="AH59" i="1"/>
  <c r="AG59" i="1"/>
  <c r="AF59" i="1"/>
  <c r="AE59" i="1"/>
  <c r="Y59" i="1"/>
  <c r="U59" i="1"/>
  <c r="T59" i="1"/>
  <c r="AO58" i="1"/>
  <c r="AM58" i="1"/>
  <c r="AN58" i="1" s="1"/>
  <c r="AK58" i="1"/>
  <c r="AP58" i="1" s="1"/>
  <c r="AJ58" i="1"/>
  <c r="AI58" i="1"/>
  <c r="AH58" i="1"/>
  <c r="AG58" i="1"/>
  <c r="AF58" i="1"/>
  <c r="AE58" i="1"/>
  <c r="Y58" i="1"/>
  <c r="U58" i="1"/>
  <c r="T58" i="1"/>
  <c r="AO57" i="1"/>
  <c r="AM57" i="1"/>
  <c r="AN57" i="1" s="1"/>
  <c r="AK57" i="1"/>
  <c r="AP57" i="1" s="1"/>
  <c r="AJ57" i="1"/>
  <c r="AI57" i="1"/>
  <c r="AH57" i="1"/>
  <c r="AG57" i="1"/>
  <c r="AF57" i="1"/>
  <c r="AE57" i="1"/>
  <c r="Y57" i="1"/>
  <c r="U57" i="1"/>
  <c r="T57" i="1"/>
  <c r="AO56" i="1"/>
  <c r="AM56" i="1"/>
  <c r="AN56" i="1" s="1"/>
  <c r="AK56" i="1"/>
  <c r="AP56" i="1" s="1"/>
  <c r="AJ56" i="1"/>
  <c r="AI56" i="1"/>
  <c r="AH56" i="1"/>
  <c r="AG56" i="1"/>
  <c r="AF56" i="1"/>
  <c r="AE56" i="1"/>
  <c r="Y56" i="1"/>
  <c r="U56" i="1"/>
  <c r="T56" i="1"/>
  <c r="AO55" i="1"/>
  <c r="AM55" i="1"/>
  <c r="AN55" i="1" s="1"/>
  <c r="AK55" i="1"/>
  <c r="AP55" i="1" s="1"/>
  <c r="AJ55" i="1"/>
  <c r="AI55" i="1"/>
  <c r="AH55" i="1"/>
  <c r="AG55" i="1"/>
  <c r="AF55" i="1"/>
  <c r="AE55" i="1"/>
  <c r="Y55" i="1"/>
  <c r="U55" i="1"/>
  <c r="T55" i="1"/>
  <c r="AO54" i="1"/>
  <c r="AM54" i="1"/>
  <c r="AN54" i="1" s="1"/>
  <c r="AK54" i="1"/>
  <c r="AP54" i="1" s="1"/>
  <c r="AJ54" i="1"/>
  <c r="AI54" i="1"/>
  <c r="AH54" i="1"/>
  <c r="AG54" i="1"/>
  <c r="AF54" i="1"/>
  <c r="AE54" i="1"/>
  <c r="Y54" i="1"/>
  <c r="U54" i="1"/>
  <c r="T54" i="1"/>
  <c r="AO53" i="1"/>
  <c r="AM53" i="1"/>
  <c r="AN53" i="1" s="1"/>
  <c r="AK53" i="1"/>
  <c r="AP53" i="1" s="1"/>
  <c r="AJ53" i="1"/>
  <c r="AI53" i="1"/>
  <c r="AH53" i="1"/>
  <c r="AG53" i="1"/>
  <c r="AF53" i="1"/>
  <c r="AE53" i="1"/>
  <c r="Y53" i="1"/>
  <c r="U53" i="1"/>
  <c r="T53" i="1"/>
  <c r="AO52" i="1"/>
  <c r="AM52" i="1"/>
  <c r="AN52" i="1" s="1"/>
  <c r="AK52" i="1"/>
  <c r="AP52" i="1" s="1"/>
  <c r="AJ52" i="1"/>
  <c r="AI52" i="1"/>
  <c r="AH52" i="1"/>
  <c r="AG52" i="1"/>
  <c r="AF52" i="1"/>
  <c r="AE52" i="1"/>
  <c r="Y52" i="1"/>
  <c r="U52" i="1"/>
  <c r="T52" i="1"/>
  <c r="AO51" i="1"/>
  <c r="AM51" i="1"/>
  <c r="AN51" i="1" s="1"/>
  <c r="AK51" i="1"/>
  <c r="AP51" i="1" s="1"/>
  <c r="AJ51" i="1"/>
  <c r="AI51" i="1"/>
  <c r="AH51" i="1"/>
  <c r="AG51" i="1"/>
  <c r="AF51" i="1"/>
  <c r="AE51" i="1"/>
  <c r="Y51" i="1"/>
  <c r="U51" i="1"/>
  <c r="T51" i="1"/>
  <c r="AO50" i="1"/>
  <c r="AM50" i="1"/>
  <c r="AN50" i="1" s="1"/>
  <c r="AK50" i="1"/>
  <c r="AP50" i="1" s="1"/>
  <c r="AJ50" i="1"/>
  <c r="AI50" i="1"/>
  <c r="AH50" i="1"/>
  <c r="AG50" i="1"/>
  <c r="AF50" i="1"/>
  <c r="AE50" i="1"/>
  <c r="Y50" i="1"/>
  <c r="U50" i="1"/>
  <c r="T50" i="1"/>
  <c r="AO49" i="1"/>
  <c r="AM49" i="1"/>
  <c r="AN49" i="1" s="1"/>
  <c r="AK49" i="1"/>
  <c r="AP49" i="1" s="1"/>
  <c r="AJ49" i="1"/>
  <c r="AI49" i="1"/>
  <c r="AH49" i="1"/>
  <c r="AG49" i="1"/>
  <c r="AF49" i="1"/>
  <c r="AE49" i="1"/>
  <c r="Y49" i="1"/>
  <c r="U49" i="1"/>
  <c r="T49" i="1"/>
  <c r="AO48" i="1"/>
  <c r="AM48" i="1"/>
  <c r="AN48" i="1" s="1"/>
  <c r="AK48" i="1"/>
  <c r="AP48" i="1" s="1"/>
  <c r="AJ48" i="1"/>
  <c r="AI48" i="1"/>
  <c r="AH48" i="1"/>
  <c r="AG48" i="1"/>
  <c r="AF48" i="1"/>
  <c r="AE48" i="1"/>
  <c r="Y48" i="1"/>
  <c r="U48" i="1"/>
  <c r="T48" i="1"/>
  <c r="AO47" i="1"/>
  <c r="AM47" i="1"/>
  <c r="AN47" i="1" s="1"/>
  <c r="AK47" i="1"/>
  <c r="AP47" i="1" s="1"/>
  <c r="AJ47" i="1"/>
  <c r="AI47" i="1"/>
  <c r="AH47" i="1"/>
  <c r="AG47" i="1"/>
  <c r="AF47" i="1"/>
  <c r="AE47" i="1"/>
  <c r="Y47" i="1"/>
  <c r="U47" i="1"/>
  <c r="T47" i="1"/>
  <c r="AO46" i="1"/>
  <c r="AM46" i="1"/>
  <c r="AN46" i="1" s="1"/>
  <c r="AK46" i="1"/>
  <c r="AP46" i="1" s="1"/>
  <c r="AJ46" i="1"/>
  <c r="AI46" i="1"/>
  <c r="AH46" i="1"/>
  <c r="AG46" i="1"/>
  <c r="AF46" i="1"/>
  <c r="AE46" i="1"/>
  <c r="Y46" i="1"/>
  <c r="U46" i="1"/>
  <c r="T46" i="1"/>
  <c r="AO45" i="1"/>
  <c r="AM45" i="1"/>
  <c r="AN45" i="1" s="1"/>
  <c r="AK45" i="1"/>
  <c r="AP45" i="1" s="1"/>
  <c r="AJ45" i="1"/>
  <c r="AI45" i="1"/>
  <c r="AH45" i="1"/>
  <c r="AG45" i="1"/>
  <c r="AF45" i="1"/>
  <c r="AE45" i="1"/>
  <c r="Y45" i="1"/>
  <c r="U45" i="1"/>
  <c r="T45" i="1"/>
  <c r="AO44" i="1"/>
  <c r="AM44" i="1"/>
  <c r="AN44" i="1" s="1"/>
  <c r="AK44" i="1"/>
  <c r="AP44" i="1" s="1"/>
  <c r="AJ44" i="1"/>
  <c r="AI44" i="1"/>
  <c r="AH44" i="1"/>
  <c r="AG44" i="1"/>
  <c r="AF44" i="1"/>
  <c r="AE44" i="1"/>
  <c r="Y44" i="1"/>
  <c r="U44" i="1"/>
  <c r="T44" i="1"/>
  <c r="AO43" i="1"/>
  <c r="AM43" i="1"/>
  <c r="AN43" i="1" s="1"/>
  <c r="AK43" i="1"/>
  <c r="AP43" i="1" s="1"/>
  <c r="AJ43" i="1"/>
  <c r="AI43" i="1"/>
  <c r="AH43" i="1"/>
  <c r="AG43" i="1"/>
  <c r="AF43" i="1"/>
  <c r="AE43" i="1"/>
  <c r="Y43" i="1"/>
  <c r="U43" i="1"/>
  <c r="T43" i="1"/>
  <c r="AO42" i="1"/>
  <c r="AM42" i="1"/>
  <c r="AN42" i="1" s="1"/>
  <c r="AK42" i="1"/>
  <c r="AP42" i="1" s="1"/>
  <c r="AJ42" i="1"/>
  <c r="AI42" i="1"/>
  <c r="AH42" i="1"/>
  <c r="AG42" i="1"/>
  <c r="AF42" i="1"/>
  <c r="AE42" i="1"/>
  <c r="Y42" i="1"/>
  <c r="U42" i="1"/>
  <c r="T42" i="1"/>
  <c r="AO41" i="1"/>
  <c r="AM41" i="1"/>
  <c r="AN41" i="1" s="1"/>
  <c r="AK41" i="1"/>
  <c r="AP41" i="1" s="1"/>
  <c r="AJ41" i="1"/>
  <c r="AI41" i="1"/>
  <c r="AH41" i="1"/>
  <c r="AG41" i="1"/>
  <c r="AF41" i="1"/>
  <c r="AE41" i="1"/>
  <c r="Y41" i="1"/>
  <c r="U41" i="1"/>
  <c r="T41" i="1"/>
  <c r="AO40" i="1"/>
  <c r="AM40" i="1"/>
  <c r="AN40" i="1" s="1"/>
  <c r="AK40" i="1"/>
  <c r="AP40" i="1" s="1"/>
  <c r="AJ40" i="1"/>
  <c r="AI40" i="1"/>
  <c r="AH40" i="1"/>
  <c r="AG40" i="1"/>
  <c r="AF40" i="1"/>
  <c r="AE40" i="1"/>
  <c r="Y40" i="1"/>
  <c r="U40" i="1"/>
  <c r="T40" i="1"/>
  <c r="AO39" i="1"/>
  <c r="AM39" i="1"/>
  <c r="AN39" i="1" s="1"/>
  <c r="AK39" i="1"/>
  <c r="AP39" i="1" s="1"/>
  <c r="AJ39" i="1"/>
  <c r="AI39" i="1"/>
  <c r="AH39" i="1"/>
  <c r="AG39" i="1"/>
  <c r="AF39" i="1"/>
  <c r="AE39" i="1"/>
  <c r="Y39" i="1"/>
  <c r="U39" i="1"/>
  <c r="T39" i="1"/>
  <c r="AO38" i="1"/>
  <c r="AM38" i="1"/>
  <c r="AN38" i="1" s="1"/>
  <c r="AK38" i="1"/>
  <c r="AP38" i="1" s="1"/>
  <c r="AJ38" i="1"/>
  <c r="AI38" i="1"/>
  <c r="AH38" i="1"/>
  <c r="AG38" i="1"/>
  <c r="AF38" i="1"/>
  <c r="AE38" i="1"/>
  <c r="Y38" i="1"/>
  <c r="U38" i="1"/>
  <c r="T38" i="1"/>
  <c r="AO37" i="1"/>
  <c r="AM37" i="1"/>
  <c r="AN37" i="1" s="1"/>
  <c r="AK37" i="1"/>
  <c r="AP37" i="1" s="1"/>
  <c r="AJ37" i="1"/>
  <c r="AI37" i="1"/>
  <c r="AH37" i="1"/>
  <c r="AG37" i="1"/>
  <c r="AF37" i="1"/>
  <c r="AE37" i="1"/>
  <c r="Y37" i="1"/>
  <c r="U37" i="1"/>
  <c r="T37" i="1"/>
  <c r="AO36" i="1"/>
  <c r="AM36" i="1"/>
  <c r="AN36" i="1" s="1"/>
  <c r="AK36" i="1"/>
  <c r="AP36" i="1" s="1"/>
  <c r="AJ36" i="1"/>
  <c r="AI36" i="1"/>
  <c r="AH36" i="1"/>
  <c r="AG36" i="1"/>
  <c r="AF36" i="1"/>
  <c r="AE36" i="1"/>
  <c r="Y36" i="1"/>
  <c r="U36" i="1"/>
  <c r="T36" i="1"/>
  <c r="AO35" i="1"/>
  <c r="AM35" i="1"/>
  <c r="AN35" i="1" s="1"/>
  <c r="AK35" i="1"/>
  <c r="AP35" i="1" s="1"/>
  <c r="AJ35" i="1"/>
  <c r="AI35" i="1"/>
  <c r="AH35" i="1"/>
  <c r="AG35" i="1"/>
  <c r="AF35" i="1"/>
  <c r="AE35" i="1"/>
  <c r="Y35" i="1"/>
  <c r="U35" i="1"/>
  <c r="T35" i="1"/>
  <c r="AO34" i="1"/>
  <c r="AM34" i="1"/>
  <c r="AN34" i="1" s="1"/>
  <c r="AK34" i="1"/>
  <c r="AP34" i="1" s="1"/>
  <c r="AJ34" i="1"/>
  <c r="AI34" i="1"/>
  <c r="AH34" i="1"/>
  <c r="AG34" i="1"/>
  <c r="AF34" i="1"/>
  <c r="AE34" i="1"/>
  <c r="Y34" i="1"/>
  <c r="U34" i="1"/>
  <c r="T34" i="1"/>
  <c r="AO33" i="1"/>
  <c r="AM33" i="1"/>
  <c r="AN33" i="1" s="1"/>
  <c r="AK33" i="1"/>
  <c r="AP33" i="1" s="1"/>
  <c r="AJ33" i="1"/>
  <c r="AI33" i="1"/>
  <c r="AH33" i="1"/>
  <c r="AG33" i="1"/>
  <c r="AF33" i="1"/>
  <c r="AE33" i="1"/>
  <c r="Y33" i="1"/>
  <c r="U33" i="1"/>
  <c r="T33" i="1"/>
  <c r="AO32" i="1"/>
  <c r="AM32" i="1"/>
  <c r="AN32" i="1" s="1"/>
  <c r="AK32" i="1"/>
  <c r="AP32" i="1" s="1"/>
  <c r="AJ32" i="1"/>
  <c r="AI32" i="1"/>
  <c r="AH32" i="1"/>
  <c r="AG32" i="1"/>
  <c r="AF32" i="1"/>
  <c r="AE32" i="1"/>
  <c r="Y32" i="1"/>
  <c r="U32" i="1"/>
  <c r="T32" i="1"/>
  <c r="AO31" i="1"/>
  <c r="AM31" i="1"/>
  <c r="AN31" i="1" s="1"/>
  <c r="AK31" i="1"/>
  <c r="AP31" i="1" s="1"/>
  <c r="AJ31" i="1"/>
  <c r="AI31" i="1"/>
  <c r="AH31" i="1"/>
  <c r="AG31" i="1"/>
  <c r="AF31" i="1"/>
  <c r="AE31" i="1"/>
  <c r="Y31" i="1"/>
  <c r="U31" i="1"/>
  <c r="T31" i="1"/>
  <c r="AO30" i="1"/>
  <c r="AM30" i="1"/>
  <c r="AN30" i="1" s="1"/>
  <c r="AK30" i="1"/>
  <c r="AP30" i="1" s="1"/>
  <c r="AJ30" i="1"/>
  <c r="AI30" i="1"/>
  <c r="AH30" i="1"/>
  <c r="AG30" i="1"/>
  <c r="AF30" i="1"/>
  <c r="AE30" i="1"/>
  <c r="Y30" i="1"/>
  <c r="U30" i="1"/>
  <c r="T30" i="1"/>
  <c r="AO29" i="1"/>
  <c r="AM29" i="1"/>
  <c r="AN29" i="1" s="1"/>
  <c r="AK29" i="1"/>
  <c r="AP29" i="1" s="1"/>
  <c r="AJ29" i="1"/>
  <c r="AI29" i="1"/>
  <c r="AH29" i="1"/>
  <c r="AG29" i="1"/>
  <c r="AF29" i="1"/>
  <c r="AE29" i="1"/>
  <c r="Y29" i="1"/>
  <c r="U29" i="1"/>
  <c r="T29" i="1"/>
  <c r="AO28" i="1"/>
  <c r="AM28" i="1"/>
  <c r="AN28" i="1" s="1"/>
  <c r="AK28" i="1"/>
  <c r="AP28" i="1" s="1"/>
  <c r="AJ28" i="1"/>
  <c r="AI28" i="1"/>
  <c r="AH28" i="1"/>
  <c r="AG28" i="1"/>
  <c r="AF28" i="1"/>
  <c r="AE28" i="1"/>
  <c r="Y28" i="1"/>
  <c r="U28" i="1"/>
  <c r="T28" i="1"/>
  <c r="AO27" i="1"/>
  <c r="AM27" i="1"/>
  <c r="AN27" i="1" s="1"/>
  <c r="AK27" i="1"/>
  <c r="AP27" i="1" s="1"/>
  <c r="AJ27" i="1"/>
  <c r="AI27" i="1"/>
  <c r="AH27" i="1"/>
  <c r="AG27" i="1"/>
  <c r="AF27" i="1"/>
  <c r="AE27" i="1"/>
  <c r="Y27" i="1"/>
  <c r="U27" i="1"/>
  <c r="T27" i="1"/>
  <c r="AO26" i="1"/>
  <c r="AM26" i="1"/>
  <c r="AN26" i="1" s="1"/>
  <c r="AK26" i="1"/>
  <c r="AP26" i="1" s="1"/>
  <c r="AJ26" i="1"/>
  <c r="AI26" i="1"/>
  <c r="AH26" i="1"/>
  <c r="AG26" i="1"/>
  <c r="AF26" i="1"/>
  <c r="AE26" i="1"/>
  <c r="Y26" i="1"/>
  <c r="U26" i="1"/>
  <c r="T26" i="1"/>
  <c r="AO25" i="1"/>
  <c r="AM25" i="1"/>
  <c r="AN25" i="1" s="1"/>
  <c r="AK25" i="1"/>
  <c r="AP25" i="1" s="1"/>
  <c r="AJ25" i="1"/>
  <c r="AI25" i="1"/>
  <c r="AH25" i="1"/>
  <c r="AG25" i="1"/>
  <c r="AF25" i="1"/>
  <c r="AE25" i="1"/>
  <c r="Y25" i="1"/>
  <c r="U25" i="1"/>
  <c r="T25" i="1"/>
  <c r="AO24" i="1"/>
  <c r="AM24" i="1"/>
  <c r="AN24" i="1" s="1"/>
  <c r="AK24" i="1"/>
  <c r="AP24" i="1" s="1"/>
  <c r="AJ24" i="1"/>
  <c r="AI24" i="1"/>
  <c r="AH24" i="1"/>
  <c r="AG24" i="1"/>
  <c r="AF24" i="1"/>
  <c r="AE24" i="1"/>
  <c r="Y24" i="1"/>
  <c r="U24" i="1"/>
  <c r="T24" i="1"/>
  <c r="AO23" i="1"/>
  <c r="AM23" i="1"/>
  <c r="AN23" i="1" s="1"/>
  <c r="AK23" i="1"/>
  <c r="AP23" i="1" s="1"/>
  <c r="AJ23" i="1"/>
  <c r="AI23" i="1"/>
  <c r="AH23" i="1"/>
  <c r="AG23" i="1"/>
  <c r="AF23" i="1"/>
  <c r="AE23" i="1"/>
  <c r="Y23" i="1"/>
  <c r="U23" i="1"/>
  <c r="T23" i="1"/>
  <c r="AO22" i="1"/>
  <c r="AM22" i="1"/>
  <c r="AN22" i="1" s="1"/>
  <c r="AK22" i="1"/>
  <c r="AP22" i="1" s="1"/>
  <c r="AJ22" i="1"/>
  <c r="AI22" i="1"/>
  <c r="AH22" i="1"/>
  <c r="AG22" i="1"/>
  <c r="AF22" i="1"/>
  <c r="AE22" i="1"/>
  <c r="Y22" i="1"/>
  <c r="U22" i="1"/>
  <c r="T22" i="1"/>
  <c r="AO21" i="1"/>
  <c r="AM21" i="1"/>
  <c r="AN21" i="1" s="1"/>
  <c r="AK21" i="1"/>
  <c r="AP21" i="1" s="1"/>
  <c r="AJ21" i="1"/>
  <c r="AI21" i="1"/>
  <c r="AH21" i="1"/>
  <c r="AG21" i="1"/>
  <c r="AF21" i="1"/>
  <c r="AE21" i="1"/>
  <c r="Y21" i="1"/>
  <c r="U21" i="1"/>
  <c r="T21" i="1"/>
  <c r="AO20" i="1"/>
  <c r="AM20" i="1"/>
  <c r="AN20" i="1" s="1"/>
  <c r="AK20" i="1"/>
  <c r="AP20" i="1" s="1"/>
  <c r="AJ20" i="1"/>
  <c r="AI20" i="1"/>
  <c r="AH20" i="1"/>
  <c r="AG20" i="1"/>
  <c r="AF20" i="1"/>
  <c r="AE20" i="1"/>
  <c r="Y20" i="1"/>
  <c r="U20" i="1"/>
  <c r="T20" i="1"/>
  <c r="AO19" i="1"/>
  <c r="AM19" i="1"/>
  <c r="AN19" i="1" s="1"/>
  <c r="AK19" i="1"/>
  <c r="AP19" i="1" s="1"/>
  <c r="AJ19" i="1"/>
  <c r="AI19" i="1"/>
  <c r="AH19" i="1"/>
  <c r="AG19" i="1"/>
  <c r="AF19" i="1"/>
  <c r="AE19" i="1"/>
  <c r="Y19" i="1"/>
  <c r="U19" i="1"/>
  <c r="T19" i="1"/>
  <c r="AO18" i="1"/>
  <c r="AM18" i="1"/>
  <c r="AN18" i="1" s="1"/>
  <c r="AK18" i="1"/>
  <c r="AP18" i="1" s="1"/>
  <c r="AJ18" i="1"/>
  <c r="AI18" i="1"/>
  <c r="AH18" i="1"/>
  <c r="AG18" i="1"/>
  <c r="AF18" i="1"/>
  <c r="AE18" i="1"/>
  <c r="Y18" i="1"/>
  <c r="U18" i="1"/>
  <c r="T18" i="1"/>
  <c r="AO17" i="1"/>
  <c r="AM17" i="1"/>
  <c r="AN17" i="1" s="1"/>
  <c r="AK17" i="1"/>
  <c r="AP17" i="1" s="1"/>
  <c r="AJ17" i="1"/>
  <c r="AI17" i="1"/>
  <c r="AH17" i="1"/>
  <c r="AG17" i="1"/>
  <c r="AF17" i="1"/>
  <c r="AE17" i="1"/>
  <c r="Y17" i="1"/>
  <c r="U17" i="1"/>
  <c r="T17" i="1"/>
  <c r="AO16" i="1"/>
  <c r="AM16" i="1"/>
  <c r="AN16" i="1" s="1"/>
  <c r="AK16" i="1"/>
  <c r="AP16" i="1" s="1"/>
  <c r="AJ16" i="1"/>
  <c r="AI16" i="1"/>
  <c r="AH16" i="1"/>
  <c r="AG16" i="1"/>
  <c r="AF16" i="1"/>
  <c r="AE16" i="1"/>
  <c r="Y16" i="1"/>
  <c r="U16" i="1"/>
  <c r="T16" i="1"/>
  <c r="AO15" i="1"/>
  <c r="AM15" i="1"/>
  <c r="AN15" i="1" s="1"/>
  <c r="AK15" i="1"/>
  <c r="AP15" i="1" s="1"/>
  <c r="AJ15" i="1"/>
  <c r="AI15" i="1"/>
  <c r="AH15" i="1"/>
  <c r="AG15" i="1"/>
  <c r="AF15" i="1"/>
  <c r="AE15" i="1"/>
  <c r="Y15" i="1"/>
  <c r="U15" i="1"/>
  <c r="T15" i="1"/>
  <c r="AO14" i="1"/>
  <c r="AM14" i="1"/>
  <c r="AN14" i="1" s="1"/>
  <c r="AK14" i="1"/>
  <c r="AP14" i="1" s="1"/>
  <c r="AJ14" i="1"/>
  <c r="AI14" i="1"/>
  <c r="AH14" i="1"/>
  <c r="AG14" i="1"/>
  <c r="AF14" i="1"/>
  <c r="AE14" i="1"/>
  <c r="Y14" i="1"/>
  <c r="U14" i="1"/>
  <c r="T14" i="1"/>
  <c r="AO13" i="1"/>
  <c r="AM13" i="1"/>
  <c r="AN13" i="1" s="1"/>
  <c r="AK13" i="1"/>
  <c r="AP13" i="1" s="1"/>
  <c r="AJ13" i="1"/>
  <c r="AI13" i="1"/>
  <c r="AH13" i="1"/>
  <c r="AG13" i="1"/>
  <c r="AF13" i="1"/>
  <c r="AE13" i="1"/>
  <c r="Y13" i="1"/>
  <c r="U13" i="1"/>
  <c r="T13" i="1"/>
  <c r="AO12" i="1"/>
  <c r="AM12" i="1"/>
  <c r="AN12" i="1" s="1"/>
  <c r="AK12" i="1"/>
  <c r="AP12" i="1" s="1"/>
  <c r="AJ12" i="1"/>
  <c r="AI12" i="1"/>
  <c r="AH12" i="1"/>
  <c r="AG12" i="1"/>
  <c r="AF12" i="1"/>
  <c r="AE12" i="1"/>
  <c r="Y12" i="1"/>
  <c r="U12" i="1"/>
  <c r="T12" i="1"/>
  <c r="AO11" i="1"/>
  <c r="AM11" i="1"/>
  <c r="AN11" i="1" s="1"/>
  <c r="AK11" i="1"/>
  <c r="AP11" i="1" s="1"/>
  <c r="AJ11" i="1"/>
  <c r="AI11" i="1"/>
  <c r="AH11" i="1"/>
  <c r="AG11" i="1"/>
  <c r="AF11" i="1"/>
  <c r="AE11" i="1"/>
  <c r="Y11" i="1"/>
  <c r="U11" i="1"/>
  <c r="T11" i="1"/>
  <c r="AO10" i="1"/>
  <c r="AM10" i="1"/>
  <c r="AN10" i="1" s="1"/>
  <c r="AK10" i="1"/>
  <c r="AP10" i="1" s="1"/>
  <c r="AJ10" i="1"/>
  <c r="AI10" i="1"/>
  <c r="AH10" i="1"/>
  <c r="AG10" i="1"/>
  <c r="AF10" i="1"/>
  <c r="AE10" i="1"/>
  <c r="Y10" i="1"/>
  <c r="U10" i="1"/>
  <c r="T10" i="1"/>
  <c r="AO9" i="1"/>
  <c r="AM9" i="1"/>
  <c r="AN9" i="1" s="1"/>
  <c r="AK9" i="1"/>
  <c r="AP9" i="1" s="1"/>
  <c r="AJ9" i="1"/>
  <c r="AI9" i="1"/>
  <c r="AH9" i="1"/>
  <c r="AG9" i="1"/>
  <c r="AF9" i="1"/>
  <c r="AE9" i="1"/>
  <c r="Y9" i="1"/>
  <c r="U9" i="1"/>
  <c r="T9" i="1"/>
  <c r="AO8" i="1"/>
  <c r="AM8" i="1"/>
  <c r="AN8" i="1" s="1"/>
  <c r="AK8" i="1"/>
  <c r="AP8" i="1" s="1"/>
  <c r="AJ8" i="1"/>
  <c r="AI8" i="1"/>
  <c r="AH8" i="1"/>
  <c r="AG8" i="1"/>
  <c r="AF8" i="1"/>
  <c r="AE8" i="1"/>
  <c r="Y8" i="1"/>
  <c r="U8" i="1"/>
  <c r="T8" i="1"/>
  <c r="AO7" i="1"/>
  <c r="AM7" i="1"/>
  <c r="AN7" i="1" s="1"/>
  <c r="AK7" i="1"/>
  <c r="AP7" i="1" s="1"/>
  <c r="AJ7" i="1"/>
  <c r="AI7" i="1"/>
  <c r="AH7" i="1"/>
  <c r="AG7" i="1"/>
  <c r="AF7" i="1"/>
  <c r="AE7" i="1"/>
  <c r="Y7" i="1"/>
  <c r="U7" i="1"/>
  <c r="T7" i="1"/>
  <c r="AO6" i="1"/>
  <c r="AM6" i="1"/>
  <c r="AN6" i="1" s="1"/>
  <c r="AK6" i="1"/>
  <c r="AP6" i="1" s="1"/>
  <c r="AJ6" i="1"/>
  <c r="AI6" i="1"/>
  <c r="AH6" i="1"/>
  <c r="AG6" i="1"/>
  <c r="AF6" i="1"/>
  <c r="AE6" i="1"/>
  <c r="Y6" i="1"/>
  <c r="U6" i="1"/>
  <c r="T6" i="1"/>
  <c r="AO5" i="1"/>
  <c r="AM5" i="1"/>
  <c r="AN5" i="1" s="1"/>
  <c r="AK5" i="1"/>
  <c r="AP5" i="1" s="1"/>
  <c r="AJ5" i="1"/>
  <c r="AI5" i="1"/>
  <c r="AH5" i="1"/>
  <c r="AG5" i="1"/>
  <c r="AF5" i="1"/>
  <c r="AE5" i="1"/>
  <c r="Y5" i="1"/>
  <c r="U5" i="1"/>
  <c r="T5" i="1"/>
  <c r="AO4" i="1"/>
  <c r="AM4" i="1"/>
  <c r="AN4" i="1" s="1"/>
  <c r="AK4" i="1"/>
  <c r="AP4" i="1" s="1"/>
  <c r="AJ4" i="1"/>
  <c r="AI4" i="1"/>
  <c r="AH4" i="1"/>
  <c r="AG4" i="1"/>
  <c r="AF4" i="1"/>
  <c r="AE4" i="1"/>
  <c r="Y4" i="1"/>
  <c r="U4" i="1"/>
  <c r="T4" i="1"/>
  <c r="AO3" i="1"/>
  <c r="AM3" i="1"/>
  <c r="AN3" i="1" s="1"/>
  <c r="AK3" i="1"/>
  <c r="AP3" i="1" s="1"/>
  <c r="AJ3" i="1"/>
  <c r="AI3" i="1"/>
  <c r="AH3" i="1"/>
  <c r="AG3" i="1"/>
  <c r="AF3" i="1"/>
  <c r="AE3" i="1"/>
  <c r="Y3" i="1"/>
  <c r="U3" i="1"/>
  <c r="T3" i="1"/>
  <c r="AO2" i="1"/>
  <c r="AM2" i="1"/>
  <c r="AN2" i="1" s="1"/>
  <c r="AK2" i="1"/>
  <c r="AP2" i="1" s="1"/>
  <c r="AI2" i="1"/>
  <c r="AH2" i="1"/>
  <c r="AG2" i="1"/>
  <c r="AF2" i="1"/>
  <c r="AE2" i="1"/>
  <c r="Y2" i="1"/>
  <c r="U2" i="1"/>
  <c r="T2" i="1"/>
  <c r="J30" i="5"/>
  <c r="AL1586" i="1" l="1"/>
  <c r="AL1887" i="1"/>
  <c r="AL1903" i="1"/>
  <c r="AL1171" i="1"/>
  <c r="AL457" i="1"/>
  <c r="AL1871" i="1"/>
  <c r="AL31" i="1"/>
  <c r="AL95" i="1"/>
  <c r="AL103" i="1"/>
  <c r="AL237" i="1"/>
  <c r="AL1852" i="1"/>
  <c r="AL1884" i="1"/>
  <c r="AL1634" i="1"/>
  <c r="AL839" i="1"/>
  <c r="AL303" i="1"/>
  <c r="AL855" i="1"/>
  <c r="AL1502" i="1"/>
  <c r="AL1758" i="1"/>
  <c r="AL423" i="1"/>
  <c r="AL806" i="1"/>
  <c r="AL810" i="1"/>
  <c r="AL1562" i="1"/>
  <c r="AL1566" i="1"/>
  <c r="AL951" i="1"/>
  <c r="AL1219" i="1"/>
  <c r="AL1288" i="1"/>
  <c r="AL1296" i="1"/>
  <c r="AL854" i="1"/>
  <c r="AL1031" i="1"/>
  <c r="AL1047" i="1"/>
  <c r="AL1336" i="1"/>
  <c r="AL1352" i="1"/>
  <c r="AL1362" i="1"/>
  <c r="AL1059" i="1"/>
  <c r="AL1063" i="1"/>
  <c r="AL1287" i="1"/>
  <c r="AL1295" i="1"/>
  <c r="AL173" i="1"/>
  <c r="AL571" i="1"/>
  <c r="AL937" i="1"/>
  <c r="AL1023" i="1"/>
  <c r="AL1304" i="1"/>
  <c r="AL1312" i="1"/>
  <c r="AL1794" i="1"/>
  <c r="AL1798" i="1"/>
  <c r="AL827" i="1"/>
  <c r="AL1066" i="1"/>
  <c r="AL1146" i="1"/>
  <c r="AL1203" i="1"/>
  <c r="AL1460" i="1"/>
  <c r="AL1618" i="1"/>
  <c r="AL327" i="1"/>
  <c r="AL391" i="1"/>
  <c r="AL611" i="1"/>
  <c r="AL818" i="1"/>
  <c r="AL867" i="1"/>
  <c r="AL939" i="1"/>
  <c r="AL955" i="1"/>
  <c r="AL963" i="1"/>
  <c r="AL1051" i="1"/>
  <c r="AL1123" i="1"/>
  <c r="AL1626" i="1"/>
  <c r="AL1522" i="1"/>
  <c r="AL51" i="1"/>
  <c r="AL67" i="1"/>
  <c r="AL1014" i="1"/>
  <c r="AL1744" i="1"/>
  <c r="AL79" i="1"/>
  <c r="AL495" i="1"/>
  <c r="AL821" i="1"/>
  <c r="AL823" i="1"/>
  <c r="AL870" i="1"/>
  <c r="AL899" i="1"/>
  <c r="AL915" i="1"/>
  <c r="AL921" i="1"/>
  <c r="AL999" i="1"/>
  <c r="AL1130" i="1"/>
  <c r="AL1410" i="1"/>
  <c r="AL1614" i="1"/>
  <c r="AL1778" i="1"/>
  <c r="AL1207" i="1"/>
  <c r="AL1261" i="1"/>
  <c r="AL1303" i="1"/>
  <c r="AL1309" i="1"/>
  <c r="AL1311" i="1"/>
  <c r="AL1554" i="1"/>
  <c r="AL1726" i="1"/>
  <c r="AL1730" i="1"/>
  <c r="AL934" i="1"/>
  <c r="AL1082" i="1"/>
  <c r="AL1111" i="1"/>
  <c r="AL125" i="1"/>
  <c r="AL507" i="1"/>
  <c r="AL598" i="1"/>
  <c r="AL871" i="1"/>
  <c r="AL875" i="1"/>
  <c r="AL1094" i="1"/>
  <c r="AL1271" i="1"/>
  <c r="AL1279" i="1"/>
  <c r="AL1779" i="1"/>
  <c r="AL614" i="1"/>
  <c r="AL887" i="1"/>
  <c r="AL969" i="1"/>
  <c r="AL979" i="1"/>
  <c r="AL1110" i="1"/>
  <c r="AL1317" i="1"/>
  <c r="AL1319" i="1"/>
  <c r="AL1321" i="1"/>
  <c r="AL1325" i="1"/>
  <c r="AL1327" i="1"/>
  <c r="AL269" i="1"/>
  <c r="AL859" i="1"/>
  <c r="AL15" i="1"/>
  <c r="AL157" i="1"/>
  <c r="AL987" i="1"/>
  <c r="AL1002" i="1"/>
  <c r="AL1017" i="1"/>
  <c r="AL1127" i="1"/>
  <c r="AL1662" i="1"/>
  <c r="AL205" i="1"/>
  <c r="AL431" i="1"/>
  <c r="AL193" i="1"/>
  <c r="AL351" i="1"/>
  <c r="AL475" i="1"/>
  <c r="AL579" i="1"/>
  <c r="AL773" i="1"/>
  <c r="AL857" i="1"/>
  <c r="AL935" i="1"/>
  <c r="AL1247" i="1"/>
  <c r="AL1272" i="1"/>
  <c r="AL1280" i="1"/>
  <c r="AL1456" i="1"/>
  <c r="AL1674" i="1"/>
  <c r="AL706" i="1"/>
  <c r="AL726" i="1"/>
  <c r="AL758" i="1"/>
  <c r="AL886" i="1"/>
  <c r="AL890" i="1"/>
  <c r="AL1107" i="1"/>
  <c r="AL1320" i="1"/>
  <c r="AL1328" i="1"/>
  <c r="AL1698" i="1"/>
  <c r="AL1710" i="1"/>
  <c r="AL1771" i="1"/>
  <c r="AL1810" i="1"/>
  <c r="AL1927" i="1"/>
  <c r="AL3" i="1"/>
  <c r="AL35" i="1"/>
  <c r="AL63" i="1"/>
  <c r="AL99" i="1"/>
  <c r="AL359" i="1"/>
  <c r="AL399" i="1"/>
  <c r="AL447" i="1"/>
  <c r="AL511" i="1"/>
  <c r="AL515" i="1"/>
  <c r="AL523" i="1"/>
  <c r="AL547" i="1"/>
  <c r="AL555" i="1"/>
  <c r="AL583" i="1"/>
  <c r="AL587" i="1"/>
  <c r="AL621" i="1"/>
  <c r="AL714" i="1"/>
  <c r="AL723" i="1"/>
  <c r="AL807" i="1"/>
  <c r="AL851" i="1"/>
  <c r="AL862" i="1"/>
  <c r="AL926" i="1"/>
  <c r="AL942" i="1"/>
  <c r="AL971" i="1"/>
  <c r="AL982" i="1"/>
  <c r="AL995" i="1"/>
  <c r="AL1075" i="1"/>
  <c r="AL1145" i="1"/>
  <c r="AL1231" i="1"/>
  <c r="AL1251" i="1"/>
  <c r="AL1263" i="1"/>
  <c r="AL1424" i="1"/>
  <c r="AL1470" i="1"/>
  <c r="AL1483" i="1"/>
  <c r="AL1530" i="1"/>
  <c r="AL1539" i="1"/>
  <c r="AL1600" i="1"/>
  <c r="AL1742" i="1"/>
  <c r="AL1774" i="1"/>
  <c r="AL1776" i="1"/>
  <c r="AL1800" i="1"/>
  <c r="AL850" i="1"/>
  <c r="AL903" i="1"/>
  <c r="AL1864" i="1"/>
  <c r="AL71" i="1"/>
  <c r="AL527" i="1"/>
  <c r="AL703" i="1"/>
  <c r="AL787" i="1"/>
  <c r="AL1046" i="1"/>
  <c r="AL1058" i="1"/>
  <c r="AL1081" i="1"/>
  <c r="AL1126" i="1"/>
  <c r="AL1344" i="1"/>
  <c r="AL1478" i="1"/>
  <c r="AL1534" i="1"/>
  <c r="AL141" i="1"/>
  <c r="AL367" i="1"/>
  <c r="AL415" i="1"/>
  <c r="AL453" i="1"/>
  <c r="AL483" i="1"/>
  <c r="AL531" i="1"/>
  <c r="AL563" i="1"/>
  <c r="AL739" i="1"/>
  <c r="AL819" i="1"/>
  <c r="AL953" i="1"/>
  <c r="AL1163" i="1"/>
  <c r="AL1215" i="1"/>
  <c r="AL1255" i="1"/>
  <c r="AL1257" i="1"/>
  <c r="AL1337" i="1"/>
  <c r="AL1462" i="1"/>
  <c r="AL1514" i="1"/>
  <c r="AL1523" i="1"/>
  <c r="AL1538" i="1"/>
  <c r="AL1570" i="1"/>
  <c r="AL1646" i="1"/>
  <c r="AL1690" i="1"/>
  <c r="AL1754" i="1"/>
  <c r="AL1822" i="1"/>
  <c r="AL1847" i="1"/>
  <c r="AL7" i="1"/>
  <c r="AL19" i="1"/>
  <c r="AL47" i="1"/>
  <c r="AL83" i="1"/>
  <c r="AL109" i="1"/>
  <c r="AL253" i="1"/>
  <c r="AL319" i="1"/>
  <c r="AL461" i="1"/>
  <c r="AL595" i="1"/>
  <c r="AL741" i="1"/>
  <c r="AL793" i="1"/>
  <c r="AL838" i="1"/>
  <c r="AL905" i="1"/>
  <c r="AL998" i="1"/>
  <c r="AL1010" i="1"/>
  <c r="AL1043" i="1"/>
  <c r="AL1062" i="1"/>
  <c r="AL1098" i="1"/>
  <c r="AL1191" i="1"/>
  <c r="AL1223" i="1"/>
  <c r="AL1694" i="1"/>
  <c r="AL1715" i="1"/>
  <c r="AL1803" i="1"/>
  <c r="AL1446" i="1"/>
  <c r="AL1740" i="1"/>
  <c r="AL161" i="1"/>
  <c r="AL285" i="1"/>
  <c r="AL335" i="1"/>
  <c r="AL383" i="1"/>
  <c r="AL463" i="1"/>
  <c r="AL539" i="1"/>
  <c r="AL691" i="1"/>
  <c r="AL757" i="1"/>
  <c r="AL777" i="1"/>
  <c r="AL803" i="1"/>
  <c r="AL822" i="1"/>
  <c r="AL835" i="1"/>
  <c r="AL842" i="1"/>
  <c r="AL858" i="1"/>
  <c r="AL891" i="1"/>
  <c r="AL918" i="1"/>
  <c r="AL938" i="1"/>
  <c r="AL954" i="1"/>
  <c r="AL985" i="1"/>
  <c r="AL1042" i="1"/>
  <c r="AL1087" i="1"/>
  <c r="AL1091" i="1"/>
  <c r="AL1139" i="1"/>
  <c r="AL1243" i="1"/>
  <c r="AL1259" i="1"/>
  <c r="AL1313" i="1"/>
  <c r="AL1329" i="1"/>
  <c r="AL1454" i="1"/>
  <c r="AL1494" i="1"/>
  <c r="AL1550" i="1"/>
  <c r="AL1632" i="1"/>
  <c r="AL1714" i="1"/>
  <c r="AL1747" i="1"/>
  <c r="AL1764" i="1"/>
  <c r="AL1826" i="1"/>
  <c r="AL32" i="1"/>
  <c r="AL108" i="1"/>
  <c r="AL343" i="1"/>
  <c r="AL478" i="1"/>
  <c r="AL732" i="1"/>
  <c r="AL734" i="1"/>
  <c r="AL795" i="1"/>
  <c r="AL814" i="1"/>
  <c r="AL967" i="1"/>
  <c r="AL1132" i="1"/>
  <c r="AL1134" i="1"/>
  <c r="AL1240" i="1"/>
  <c r="AL142" i="1"/>
  <c r="AL339" i="1"/>
  <c r="AL341" i="1"/>
  <c r="AL420" i="1"/>
  <c r="AL465" i="1"/>
  <c r="AL476" i="1"/>
  <c r="AL480" i="1"/>
  <c r="AL23" i="1"/>
  <c r="AL62" i="1"/>
  <c r="AL73" i="1"/>
  <c r="AL75" i="1"/>
  <c r="AL88" i="1"/>
  <c r="AL101" i="1"/>
  <c r="AL110" i="1"/>
  <c r="AL112" i="1"/>
  <c r="AL114" i="1"/>
  <c r="AL129" i="1"/>
  <c r="AL291" i="1"/>
  <c r="AL324" i="1"/>
  <c r="AL401" i="1"/>
  <c r="AL467" i="1"/>
  <c r="AL574" i="1"/>
  <c r="AL576" i="1"/>
  <c r="AL613" i="1"/>
  <c r="AL712" i="1"/>
  <c r="AL725" i="1"/>
  <c r="AL790" i="1"/>
  <c r="AL826" i="1"/>
  <c r="AL829" i="1"/>
  <c r="AL861" i="1"/>
  <c r="AL878" i="1"/>
  <c r="AL883" i="1"/>
  <c r="AL885" i="1"/>
  <c r="AL931" i="1"/>
  <c r="AL1079" i="1"/>
  <c r="AL1426" i="1"/>
  <c r="AL34" i="1"/>
  <c r="AL66" i="1"/>
  <c r="AL190" i="1"/>
  <c r="AL192" i="1"/>
  <c r="AL305" i="1"/>
  <c r="AL403" i="1"/>
  <c r="AL405" i="1"/>
  <c r="AL407" i="1"/>
  <c r="AL520" i="1"/>
  <c r="AL565" i="1"/>
  <c r="AL600" i="1"/>
  <c r="AL602" i="1"/>
  <c r="AL779" i="1"/>
  <c r="AL824" i="1"/>
  <c r="AL831" i="1"/>
  <c r="AL876" i="1"/>
  <c r="AL1004" i="1"/>
  <c r="AL1006" i="1"/>
  <c r="AL1011" i="1"/>
  <c r="AL1033" i="1"/>
  <c r="AL1068" i="1"/>
  <c r="AL1070" i="1"/>
  <c r="AL1101" i="1"/>
  <c r="AL1184" i="1"/>
  <c r="AL1188" i="1"/>
  <c r="AL1190" i="1"/>
  <c r="AL1235" i="1"/>
  <c r="AL1267" i="1"/>
  <c r="AL1283" i="1"/>
  <c r="AL1299" i="1"/>
  <c r="AL1315" i="1"/>
  <c r="AL1331" i="1"/>
  <c r="AL146" i="1"/>
  <c r="AL40" i="1"/>
  <c r="AL53" i="1"/>
  <c r="AL64" i="1"/>
  <c r="AL5" i="1"/>
  <c r="AL16" i="1"/>
  <c r="AL18" i="1"/>
  <c r="AL55" i="1"/>
  <c r="AL94" i="1"/>
  <c r="AL98" i="1"/>
  <c r="AL158" i="1"/>
  <c r="AL160" i="1"/>
  <c r="AL175" i="1"/>
  <c r="AL177" i="1"/>
  <c r="AL247" i="1"/>
  <c r="AL249" i="1"/>
  <c r="AL251" i="1"/>
  <c r="AL266" i="1"/>
  <c r="AL307" i="1"/>
  <c r="AL309" i="1"/>
  <c r="AL311" i="1"/>
  <c r="AL388" i="1"/>
  <c r="AL460" i="1"/>
  <c r="AL509" i="1"/>
  <c r="AL567" i="1"/>
  <c r="AL701" i="1"/>
  <c r="AL761" i="1"/>
  <c r="AL774" i="1"/>
  <c r="AL809" i="1"/>
  <c r="AL873" i="1"/>
  <c r="AL914" i="1"/>
  <c r="AL919" i="1"/>
  <c r="AL977" i="1"/>
  <c r="AL1001" i="1"/>
  <c r="AL1228" i="1"/>
  <c r="AL1262" i="1"/>
  <c r="AL1458" i="1"/>
  <c r="AL21" i="1"/>
  <c r="AL25" i="1"/>
  <c r="AL57" i="1"/>
  <c r="AL128" i="1"/>
  <c r="AL143" i="1"/>
  <c r="AL145" i="1"/>
  <c r="AL215" i="1"/>
  <c r="AL217" i="1"/>
  <c r="AL219" i="1"/>
  <c r="AL234" i="1"/>
  <c r="AL255" i="1"/>
  <c r="AL270" i="1"/>
  <c r="AL272" i="1"/>
  <c r="AL274" i="1"/>
  <c r="AL276" i="1"/>
  <c r="AL278" i="1"/>
  <c r="AL282" i="1"/>
  <c r="AL284" i="1"/>
  <c r="AL369" i="1"/>
  <c r="AL500" i="1"/>
  <c r="AL558" i="1"/>
  <c r="AL560" i="1"/>
  <c r="AL676" i="1"/>
  <c r="AL678" i="1"/>
  <c r="AL680" i="1"/>
  <c r="AL682" i="1"/>
  <c r="AL763" i="1"/>
  <c r="AL893" i="1"/>
  <c r="AL907" i="1"/>
  <c r="AL1030" i="1"/>
  <c r="AL1055" i="1"/>
  <c r="AL127" i="1"/>
  <c r="AL144" i="1"/>
  <c r="AL46" i="1"/>
  <c r="AL59" i="1"/>
  <c r="AL72" i="1"/>
  <c r="AL11" i="1"/>
  <c r="AL37" i="1"/>
  <c r="AL48" i="1"/>
  <c r="AL111" i="1"/>
  <c r="AL185" i="1"/>
  <c r="AL202" i="1"/>
  <c r="AL221" i="1"/>
  <c r="AL223" i="1"/>
  <c r="AL238" i="1"/>
  <c r="AL240" i="1"/>
  <c r="AL242" i="1"/>
  <c r="AL257" i="1"/>
  <c r="AL371" i="1"/>
  <c r="AL373" i="1"/>
  <c r="AL375" i="1"/>
  <c r="AL450" i="1"/>
  <c r="AL455" i="1"/>
  <c r="AL549" i="1"/>
  <c r="AL597" i="1"/>
  <c r="AL684" i="1"/>
  <c r="AL688" i="1"/>
  <c r="AL690" i="1"/>
  <c r="AL895" i="1"/>
  <c r="AL902" i="1"/>
  <c r="AL950" i="1"/>
  <c r="AL1153" i="1"/>
  <c r="AL1155" i="1"/>
  <c r="AL1364" i="1"/>
  <c r="AL1366" i="1"/>
  <c r="AL1368" i="1"/>
  <c r="AL1370" i="1"/>
  <c r="AL1372" i="1"/>
  <c r="AL14" i="1"/>
  <c r="AL27" i="1"/>
  <c r="AL85" i="1"/>
  <c r="AL96" i="1"/>
  <c r="AL126" i="1"/>
  <c r="AL9" i="1"/>
  <c r="AL24" i="1"/>
  <c r="AL50" i="1"/>
  <c r="AL87" i="1"/>
  <c r="AL113" i="1"/>
  <c r="AL183" i="1"/>
  <c r="AL187" i="1"/>
  <c r="AL2" i="1"/>
  <c r="AL39" i="1"/>
  <c r="AL78" i="1"/>
  <c r="AL89" i="1"/>
  <c r="AL91" i="1"/>
  <c r="AL151" i="1"/>
  <c r="AL153" i="1"/>
  <c r="AL155" i="1"/>
  <c r="AL170" i="1"/>
  <c r="AL172" i="1"/>
  <c r="AL189" i="1"/>
  <c r="AL191" i="1"/>
  <c r="AL206" i="1"/>
  <c r="AL208" i="1"/>
  <c r="AL210" i="1"/>
  <c r="AL225" i="1"/>
  <c r="AL356" i="1"/>
  <c r="AL433" i="1"/>
  <c r="AL485" i="1"/>
  <c r="AL487" i="1"/>
  <c r="AL551" i="1"/>
  <c r="AL590" i="1"/>
  <c r="AL592" i="1"/>
  <c r="AL645" i="1"/>
  <c r="AL647" i="1"/>
  <c r="AL651" i="1"/>
  <c r="AL653" i="1"/>
  <c r="AL655" i="1"/>
  <c r="AL659" i="1"/>
  <c r="AL750" i="1"/>
  <c r="AL802" i="1"/>
  <c r="AL843" i="1"/>
  <c r="AL866" i="1"/>
  <c r="AL941" i="1"/>
  <c r="AL1021" i="1"/>
  <c r="AL1212" i="1"/>
  <c r="AL1275" i="1"/>
  <c r="AL1291" i="1"/>
  <c r="AL1307" i="1"/>
  <c r="AL1323" i="1"/>
  <c r="AL8" i="1"/>
  <c r="AL30" i="1"/>
  <c r="AL41" i="1"/>
  <c r="AL43" i="1"/>
  <c r="AL56" i="1"/>
  <c r="AL69" i="1"/>
  <c r="AL80" i="1"/>
  <c r="AL82" i="1"/>
  <c r="AL119" i="1"/>
  <c r="AL121" i="1"/>
  <c r="AL123" i="1"/>
  <c r="AL138" i="1"/>
  <c r="AL140" i="1"/>
  <c r="AL159" i="1"/>
  <c r="AL174" i="1"/>
  <c r="AL176" i="1"/>
  <c r="AL178" i="1"/>
  <c r="AL337" i="1"/>
  <c r="AL435" i="1"/>
  <c r="AL437" i="1"/>
  <c r="AL439" i="1"/>
  <c r="AL489" i="1"/>
  <c r="AL491" i="1"/>
  <c r="AL529" i="1"/>
  <c r="AL540" i="1"/>
  <c r="AL542" i="1"/>
  <c r="AL544" i="1"/>
  <c r="AL581" i="1"/>
  <c r="AL622" i="1"/>
  <c r="AL624" i="1"/>
  <c r="AL626" i="1"/>
  <c r="AL743" i="1"/>
  <c r="AL1089" i="1"/>
  <c r="AL1143" i="1"/>
  <c r="AL1353" i="1"/>
  <c r="AL1437" i="1"/>
  <c r="AL1439" i="1"/>
  <c r="AL1441" i="1"/>
  <c r="AL1448" i="1"/>
  <c r="AL207" i="1"/>
  <c r="AL222" i="1"/>
  <c r="AL256" i="1"/>
  <c r="AL271" i="1"/>
  <c r="AL459" i="1"/>
  <c r="AL573" i="1"/>
  <c r="AL619" i="1"/>
  <c r="AL644" i="1"/>
  <c r="AL646" i="1"/>
  <c r="AL648" i="1"/>
  <c r="AL650" i="1"/>
  <c r="AL10" i="1"/>
  <c r="AL17" i="1"/>
  <c r="AL26" i="1"/>
  <c r="AL33" i="1"/>
  <c r="AL42" i="1"/>
  <c r="AL49" i="1"/>
  <c r="AL58" i="1"/>
  <c r="AL65" i="1"/>
  <c r="AL74" i="1"/>
  <c r="AL81" i="1"/>
  <c r="AL90" i="1"/>
  <c r="AL97" i="1"/>
  <c r="AL130" i="1"/>
  <c r="AL162" i="1"/>
  <c r="AL194" i="1"/>
  <c r="AL209" i="1"/>
  <c r="AL226" i="1"/>
  <c r="AL241" i="1"/>
  <c r="AL258" i="1"/>
  <c r="AL275" i="1"/>
  <c r="AL277" i="1"/>
  <c r="AL279" i="1"/>
  <c r="AL281" i="1"/>
  <c r="AL283" i="1"/>
  <c r="AL308" i="1"/>
  <c r="AL323" i="1"/>
  <c r="AL325" i="1"/>
  <c r="AL340" i="1"/>
  <c r="AL355" i="1"/>
  <c r="AL357" i="1"/>
  <c r="AL372" i="1"/>
  <c r="AL387" i="1"/>
  <c r="AL389" i="1"/>
  <c r="AL404" i="1"/>
  <c r="AL419" i="1"/>
  <c r="AL421" i="1"/>
  <c r="AL436" i="1"/>
  <c r="AL449" i="1"/>
  <c r="AL468" i="1"/>
  <c r="AL479" i="1"/>
  <c r="AL499" i="1"/>
  <c r="AL512" i="1"/>
  <c r="AL521" i="1"/>
  <c r="AL532" i="1"/>
  <c r="AL543" i="1"/>
  <c r="AL552" i="1"/>
  <c r="AL559" i="1"/>
  <c r="AL568" i="1"/>
  <c r="AL575" i="1"/>
  <c r="AL584" i="1"/>
  <c r="AL591" i="1"/>
  <c r="AL603" i="1"/>
  <c r="AL605" i="1"/>
  <c r="AL623" i="1"/>
  <c r="AL627" i="1"/>
  <c r="AL652" i="1"/>
  <c r="AL654" i="1"/>
  <c r="AL656" i="1"/>
  <c r="AL658" i="1"/>
  <c r="AL685" i="1"/>
  <c r="AL687" i="1"/>
  <c r="AL704" i="1"/>
  <c r="AL715" i="1"/>
  <c r="AL733" i="1"/>
  <c r="AL735" i="1"/>
  <c r="AL742" i="1"/>
  <c r="AL755" i="1"/>
  <c r="AL764" i="1"/>
  <c r="AL771" i="1"/>
  <c r="AL789" i="1"/>
  <c r="AL799" i="1"/>
  <c r="AL815" i="1"/>
  <c r="AL825" i="1"/>
  <c r="AL860" i="1"/>
  <c r="AL874" i="1"/>
  <c r="AL877" i="1"/>
  <c r="AL889" i="1"/>
  <c r="AL913" i="1"/>
  <c r="AL923" i="1"/>
  <c r="AL940" i="1"/>
  <c r="AL947" i="1"/>
  <c r="AL949" i="1"/>
  <c r="AL959" i="1"/>
  <c r="AL966" i="1"/>
  <c r="AL978" i="1"/>
  <c r="AL983" i="1"/>
  <c r="AL990" i="1"/>
  <c r="AL1005" i="1"/>
  <c r="AL1015" i="1"/>
  <c r="AL1027" i="1"/>
  <c r="AL1029" i="1"/>
  <c r="AL1039" i="1"/>
  <c r="AL1049" i="1"/>
  <c r="AL1069" i="1"/>
  <c r="AL1078" i="1"/>
  <c r="AL1090" i="1"/>
  <c r="AL1095" i="1"/>
  <c r="AL1114" i="1"/>
  <c r="AL1121" i="1"/>
  <c r="AL1133" i="1"/>
  <c r="AL1142" i="1"/>
  <c r="AL1154" i="1"/>
  <c r="AL1158" i="1"/>
  <c r="AL1181" i="1"/>
  <c r="AL1183" i="1"/>
  <c r="AL1185" i="1"/>
  <c r="AL1187" i="1"/>
  <c r="AL1189" i="1"/>
  <c r="AL1204" i="1"/>
  <c r="AL1211" i="1"/>
  <c r="AL1220" i="1"/>
  <c r="AL1227" i="1"/>
  <c r="AL1239" i="1"/>
  <c r="AL1241" i="1"/>
  <c r="AL1246" i="1"/>
  <c r="AL1256" i="1"/>
  <c r="AL1268" i="1"/>
  <c r="AL1276" i="1"/>
  <c r="AL1284" i="1"/>
  <c r="AL1292" i="1"/>
  <c r="AL1300" i="1"/>
  <c r="AL1308" i="1"/>
  <c r="AL1316" i="1"/>
  <c r="AL1324" i="1"/>
  <c r="AL1332" i="1"/>
  <c r="AL1341" i="1"/>
  <c r="AL1394" i="1"/>
  <c r="AL1396" i="1"/>
  <c r="AL1398" i="1"/>
  <c r="AL1400" i="1"/>
  <c r="AL1402" i="1"/>
  <c r="AL1404" i="1"/>
  <c r="AL1436" i="1"/>
  <c r="AL1438" i="1"/>
  <c r="AL1440" i="1"/>
  <c r="AL1474" i="1"/>
  <c r="AL1481" i="1"/>
  <c r="AL1486" i="1"/>
  <c r="AL1491" i="1"/>
  <c r="AL1518" i="1"/>
  <c r="AL1520" i="1"/>
  <c r="AL1525" i="1"/>
  <c r="AL1536" i="1"/>
  <c r="AL1541" i="1"/>
  <c r="AL1546" i="1"/>
  <c r="AL1548" i="1"/>
  <c r="AL1557" i="1"/>
  <c r="AL1579" i="1"/>
  <c r="AL1581" i="1"/>
  <c r="AL1590" i="1"/>
  <c r="AL1592" i="1"/>
  <c r="AL1594" i="1"/>
  <c r="AL1610" i="1"/>
  <c r="AL1612" i="1"/>
  <c r="AL1619" i="1"/>
  <c r="AL1621" i="1"/>
  <c r="AL1630" i="1"/>
  <c r="AL1639" i="1"/>
  <c r="AL1648" i="1"/>
  <c r="AL1650" i="1"/>
  <c r="AL1664" i="1"/>
  <c r="AL1666" i="1"/>
  <c r="AL1675" i="1"/>
  <c r="AL1677" i="1"/>
  <c r="AL1695" i="1"/>
  <c r="AL1697" i="1"/>
  <c r="AL1706" i="1"/>
  <c r="AL1708" i="1"/>
  <c r="AL1717" i="1"/>
  <c r="AL1722" i="1"/>
  <c r="AL1724" i="1"/>
  <c r="AL1733" i="1"/>
  <c r="AL1738" i="1"/>
  <c r="AL1745" i="1"/>
  <c r="AL1748" i="1"/>
  <c r="AL1755" i="1"/>
  <c r="AL1760" i="1"/>
  <c r="AL1765" i="1"/>
  <c r="AL1770" i="1"/>
  <c r="AL1787" i="1"/>
  <c r="AL1796" i="1"/>
  <c r="AL1808" i="1"/>
  <c r="AL1817" i="1"/>
  <c r="AL1836" i="1"/>
  <c r="AL1845" i="1"/>
  <c r="AL1849" i="1"/>
  <c r="AL1851" i="1"/>
  <c r="AL1855" i="1"/>
  <c r="AL1868" i="1"/>
  <c r="AL1872" i="1"/>
  <c r="AL1901" i="1"/>
  <c r="AL1920" i="1"/>
  <c r="AL1922" i="1"/>
  <c r="AL1924" i="1"/>
  <c r="AL1935" i="1"/>
  <c r="AL224" i="1"/>
  <c r="AL254" i="1"/>
  <c r="AL353" i="1"/>
  <c r="AL385" i="1"/>
  <c r="AL488" i="1"/>
  <c r="AL517" i="1"/>
  <c r="AL519" i="1"/>
  <c r="AL557" i="1"/>
  <c r="AL12" i="1"/>
  <c r="AL28" i="1"/>
  <c r="AL44" i="1"/>
  <c r="AL60" i="1"/>
  <c r="AL76" i="1"/>
  <c r="AL92" i="1"/>
  <c r="AL104" i="1"/>
  <c r="AL106" i="1"/>
  <c r="AL115" i="1"/>
  <c r="AL117" i="1"/>
  <c r="AL132" i="1"/>
  <c r="AL134" i="1"/>
  <c r="AL147" i="1"/>
  <c r="AL149" i="1"/>
  <c r="AL164" i="1"/>
  <c r="AL166" i="1"/>
  <c r="AL179" i="1"/>
  <c r="AL181" i="1"/>
  <c r="AL196" i="1"/>
  <c r="AL198" i="1"/>
  <c r="AL211" i="1"/>
  <c r="AL213" i="1"/>
  <c r="AL228" i="1"/>
  <c r="AL230" i="1"/>
  <c r="AL243" i="1"/>
  <c r="AL245" i="1"/>
  <c r="AL260" i="1"/>
  <c r="AL262" i="1"/>
  <c r="AL287" i="1"/>
  <c r="AL289" i="1"/>
  <c r="AL329" i="1"/>
  <c r="AL361" i="1"/>
  <c r="AL393" i="1"/>
  <c r="AL425" i="1"/>
  <c r="AL451" i="1"/>
  <c r="AL472" i="1"/>
  <c r="AL481" i="1"/>
  <c r="AL492" i="1"/>
  <c r="AL494" i="1"/>
  <c r="AL501" i="1"/>
  <c r="AL503" i="1"/>
  <c r="AL525" i="1"/>
  <c r="AL536" i="1"/>
  <c r="AL545" i="1"/>
  <c r="AL561" i="1"/>
  <c r="AL577" i="1"/>
  <c r="AL593" i="1"/>
  <c r="AL607" i="1"/>
  <c r="AL629" i="1"/>
  <c r="AL631" i="1"/>
  <c r="AL635" i="1"/>
  <c r="AL660" i="1"/>
  <c r="AL664" i="1"/>
  <c r="AL666" i="1"/>
  <c r="AL710" i="1"/>
  <c r="AL737" i="1"/>
  <c r="AL744" i="1"/>
  <c r="AL746" i="1"/>
  <c r="AL766" i="1"/>
  <c r="AL775" i="1"/>
  <c r="AL782" i="1"/>
  <c r="AL791" i="1"/>
  <c r="AL805" i="1"/>
  <c r="AL817" i="1"/>
  <c r="AL834" i="1"/>
  <c r="AL846" i="1"/>
  <c r="AL849" i="1"/>
  <c r="AL869" i="1"/>
  <c r="AL879" i="1"/>
  <c r="AL898" i="1"/>
  <c r="AL910" i="1"/>
  <c r="AL922" i="1"/>
  <c r="AL925" i="1"/>
  <c r="AL961" i="1"/>
  <c r="AL988" i="1"/>
  <c r="AL997" i="1"/>
  <c r="AL1007" i="1"/>
  <c r="AL1034" i="1"/>
  <c r="AL1041" i="1"/>
  <c r="AL1071" i="1"/>
  <c r="AL1073" i="1"/>
  <c r="AL1083" i="1"/>
  <c r="AL1097" i="1"/>
  <c r="AL1135" i="1"/>
  <c r="AL1137" i="1"/>
  <c r="AL1147" i="1"/>
  <c r="AL1160" i="1"/>
  <c r="AL1162" i="1"/>
  <c r="AL1193" i="1"/>
  <c r="AL1195" i="1"/>
  <c r="AL1206" i="1"/>
  <c r="AL1213" i="1"/>
  <c r="AL1222" i="1"/>
  <c r="AL1229" i="1"/>
  <c r="AL1236" i="1"/>
  <c r="AL1253" i="1"/>
  <c r="AL1258" i="1"/>
  <c r="AL1273" i="1"/>
  <c r="AL1281" i="1"/>
  <c r="AL1289" i="1"/>
  <c r="AL1297" i="1"/>
  <c r="AL1305" i="1"/>
  <c r="AL1334" i="1"/>
  <c r="AL1354" i="1"/>
  <c r="AL1406" i="1"/>
  <c r="AL1408" i="1"/>
  <c r="AL1442" i="1"/>
  <c r="AL1444" i="1"/>
  <c r="AL1449" i="1"/>
  <c r="AL1504" i="1"/>
  <c r="AL1506" i="1"/>
  <c r="AL1511" i="1"/>
  <c r="AL1513" i="1"/>
  <c r="AL1527" i="1"/>
  <c r="AL1543" i="1"/>
  <c r="AL1552" i="1"/>
  <c r="AL1559" i="1"/>
  <c r="AL1583" i="1"/>
  <c r="AL1585" i="1"/>
  <c r="AL1596" i="1"/>
  <c r="AL1603" i="1"/>
  <c r="AL1605" i="1"/>
  <c r="AL1616" i="1"/>
  <c r="AL1623" i="1"/>
  <c r="AL1668" i="1"/>
  <c r="AL1686" i="1"/>
  <c r="AL1688" i="1"/>
  <c r="AL1699" i="1"/>
  <c r="AL1701" i="1"/>
  <c r="AL1712" i="1"/>
  <c r="AL1719" i="1"/>
  <c r="AL1728" i="1"/>
  <c r="AL1735" i="1"/>
  <c r="AL1757" i="1"/>
  <c r="AL1767" i="1"/>
  <c r="AL1772" i="1"/>
  <c r="AL1789" i="1"/>
  <c r="AL1812" i="1"/>
  <c r="AL1853" i="1"/>
  <c r="AL1857" i="1"/>
  <c r="AL1859" i="1"/>
  <c r="AL1863" i="1"/>
  <c r="AL1876" i="1"/>
  <c r="AL1880" i="1"/>
  <c r="AL1905" i="1"/>
  <c r="AL1907" i="1"/>
  <c r="AL1926" i="1"/>
  <c r="AL1937" i="1"/>
  <c r="AL293" i="1"/>
  <c r="AL295" i="1"/>
  <c r="AL297" i="1"/>
  <c r="AL299" i="1"/>
  <c r="AL301" i="1"/>
  <c r="AL316" i="1"/>
  <c r="AL331" i="1"/>
  <c r="AL333" i="1"/>
  <c r="AL348" i="1"/>
  <c r="AL363" i="1"/>
  <c r="AL365" i="1"/>
  <c r="AL380" i="1"/>
  <c r="AL395" i="1"/>
  <c r="AL397" i="1"/>
  <c r="AL412" i="1"/>
  <c r="AL427" i="1"/>
  <c r="AL429" i="1"/>
  <c r="AL444" i="1"/>
  <c r="AL458" i="1"/>
  <c r="AL496" i="1"/>
  <c r="AL505" i="1"/>
  <c r="AL516" i="1"/>
  <c r="AL556" i="1"/>
  <c r="AL572" i="1"/>
  <c r="AL588" i="1"/>
  <c r="AL616" i="1"/>
  <c r="AL618" i="1"/>
  <c r="AL637" i="1"/>
  <c r="AL639" i="1"/>
  <c r="AL643" i="1"/>
  <c r="AL668" i="1"/>
  <c r="AL672" i="1"/>
  <c r="AL674" i="1"/>
  <c r="AL693" i="1"/>
  <c r="AL695" i="1"/>
  <c r="AL699" i="1"/>
  <c r="AL708" i="1"/>
  <c r="AL717" i="1"/>
  <c r="AL719" i="1"/>
  <c r="AL728" i="1"/>
  <c r="AL748" i="1"/>
  <c r="AL759" i="1"/>
  <c r="AL796" i="1"/>
  <c r="AL841" i="1"/>
  <c r="AL881" i="1"/>
  <c r="AL908" i="1"/>
  <c r="AL917" i="1"/>
  <c r="AL927" i="1"/>
  <c r="AL946" i="1"/>
  <c r="AL958" i="1"/>
  <c r="AL970" i="1"/>
  <c r="AL973" i="1"/>
  <c r="AL1009" i="1"/>
  <c r="AL1026" i="1"/>
  <c r="AL1085" i="1"/>
  <c r="AL1116" i="1"/>
  <c r="AL1118" i="1"/>
  <c r="AL1125" i="1"/>
  <c r="AL1149" i="1"/>
  <c r="AL1164" i="1"/>
  <c r="AL1166" i="1"/>
  <c r="AL1168" i="1"/>
  <c r="AL1170" i="1"/>
  <c r="AL1197" i="1"/>
  <c r="AL1199" i="1"/>
  <c r="AL1208" i="1"/>
  <c r="AL1224" i="1"/>
  <c r="AL1233" i="1"/>
  <c r="AL1248" i="1"/>
  <c r="AL1265" i="1"/>
  <c r="AL1383" i="1"/>
  <c r="AL1412" i="1"/>
  <c r="AL1414" i="1"/>
  <c r="AL1416" i="1"/>
  <c r="AL1418" i="1"/>
  <c r="AL1420" i="1"/>
  <c r="AL1429" i="1"/>
  <c r="AL1464" i="1"/>
  <c r="AL1476" i="1"/>
  <c r="AL1490" i="1"/>
  <c r="AL1495" i="1"/>
  <c r="AL1508" i="1"/>
  <c r="AL1515" i="1"/>
  <c r="AL1517" i="1"/>
  <c r="AL1531" i="1"/>
  <c r="AL1533" i="1"/>
  <c r="AL1563" i="1"/>
  <c r="AL1565" i="1"/>
  <c r="AL1572" i="1"/>
  <c r="AL1598" i="1"/>
  <c r="AL1607" i="1"/>
  <c r="AL1643" i="1"/>
  <c r="AL1645" i="1"/>
  <c r="AL1652" i="1"/>
  <c r="AL1659" i="1"/>
  <c r="AL1661" i="1"/>
  <c r="AL1670" i="1"/>
  <c r="AL1672" i="1"/>
  <c r="AL1681" i="1"/>
  <c r="AL1703" i="1"/>
  <c r="AL1752" i="1"/>
  <c r="AL1762" i="1"/>
  <c r="AL1784" i="1"/>
  <c r="AL1786" i="1"/>
  <c r="AL1791" i="1"/>
  <c r="AL1814" i="1"/>
  <c r="AL1819" i="1"/>
  <c r="AL1824" i="1"/>
  <c r="AL1838" i="1"/>
  <c r="AL1861" i="1"/>
  <c r="AL1888" i="1"/>
  <c r="AL1890" i="1"/>
  <c r="AL1892" i="1"/>
  <c r="AL1909" i="1"/>
  <c r="AL1911" i="1"/>
  <c r="AL1913" i="1"/>
  <c r="AL1915" i="1"/>
  <c r="AL1928" i="1"/>
  <c r="AL1930" i="1"/>
  <c r="AL1932" i="1"/>
  <c r="AL1938" i="1"/>
  <c r="AL929" i="1"/>
  <c r="AL956" i="1"/>
  <c r="AL965" i="1"/>
  <c r="AL975" i="1"/>
  <c r="AL994" i="1"/>
  <c r="AL1019" i="1"/>
  <c r="AL1050" i="1"/>
  <c r="AL1053" i="1"/>
  <c r="AL1099" i="1"/>
  <c r="AL1113" i="1"/>
  <c r="AL1141" i="1"/>
  <c r="AL1151" i="1"/>
  <c r="AL1172" i="1"/>
  <c r="AL1174" i="1"/>
  <c r="AL1176" i="1"/>
  <c r="AL1180" i="1"/>
  <c r="AL1201" i="1"/>
  <c r="AL1217" i="1"/>
  <c r="AL1245" i="1"/>
  <c r="AL1260" i="1"/>
  <c r="AL1338" i="1"/>
  <c r="AL1345" i="1"/>
  <c r="AL1347" i="1"/>
  <c r="AL1351" i="1"/>
  <c r="AL1358" i="1"/>
  <c r="AL1360" i="1"/>
  <c r="AL1422" i="1"/>
  <c r="AL1431" i="1"/>
  <c r="AL1433" i="1"/>
  <c r="AL1453" i="1"/>
  <c r="AL1461" i="1"/>
  <c r="AL1466" i="1"/>
  <c r="AL1471" i="1"/>
  <c r="AL1485" i="1"/>
  <c r="AL1499" i="1"/>
  <c r="AL1501" i="1"/>
  <c r="AL1524" i="1"/>
  <c r="AL1535" i="1"/>
  <c r="AL1540" i="1"/>
  <c r="AL1556" i="1"/>
  <c r="AL1569" i="1"/>
  <c r="AL1576" i="1"/>
  <c r="AL1578" i="1"/>
  <c r="AL1587" i="1"/>
  <c r="AL1589" i="1"/>
  <c r="AL1627" i="1"/>
  <c r="AL1629" i="1"/>
  <c r="AL1636" i="1"/>
  <c r="AL1647" i="1"/>
  <c r="AL1683" i="1"/>
  <c r="AL1692" i="1"/>
  <c r="AL1716" i="1"/>
  <c r="AL1732" i="1"/>
  <c r="AL1759" i="1"/>
  <c r="AL1781" i="1"/>
  <c r="AL1793" i="1"/>
  <c r="AL1807" i="1"/>
  <c r="AL1828" i="1"/>
  <c r="AL1840" i="1"/>
  <c r="AL1842" i="1"/>
  <c r="AL1865" i="1"/>
  <c r="AL1867" i="1"/>
  <c r="AL1894" i="1"/>
  <c r="AL1896" i="1"/>
  <c r="AL1898" i="1"/>
  <c r="AL1900" i="1"/>
  <c r="AL1917" i="1"/>
  <c r="AL1521" i="1"/>
  <c r="AL1580" i="1"/>
  <c r="AL1620" i="1"/>
  <c r="AL1665" i="1"/>
  <c r="AL1676" i="1"/>
  <c r="AL1696" i="1"/>
  <c r="AL1707" i="1"/>
  <c r="AL1709" i="1"/>
  <c r="AL1723" i="1"/>
  <c r="AL1725" i="1"/>
  <c r="AL1739" i="1"/>
  <c r="AL1749" i="1"/>
  <c r="AL1761" i="1"/>
  <c r="AL1788" i="1"/>
  <c r="AL1795" i="1"/>
  <c r="AL1797" i="1"/>
  <c r="AL1802" i="1"/>
  <c r="AL1816" i="1"/>
  <c r="AL1830" i="1"/>
  <c r="AL1835" i="1"/>
  <c r="AL1844" i="1"/>
  <c r="AL1848" i="1"/>
  <c r="AL1850" i="1"/>
  <c r="AL1869" i="1"/>
  <c r="AL1873" i="1"/>
  <c r="AL1875" i="1"/>
  <c r="AL1879" i="1"/>
  <c r="AL1919" i="1"/>
  <c r="AL1921" i="1"/>
  <c r="AL1923" i="1"/>
  <c r="AL1936" i="1"/>
  <c r="AL1473" i="1"/>
  <c r="AL1480" i="1"/>
  <c r="AL1519" i="1"/>
  <c r="AL1537" i="1"/>
  <c r="AL1547" i="1"/>
  <c r="AL1549" i="1"/>
  <c r="AL1591" i="1"/>
  <c r="AL1611" i="1"/>
  <c r="AL1640" i="1"/>
  <c r="AL1649" i="1"/>
  <c r="AL1656" i="1"/>
  <c r="AL1685" i="1"/>
  <c r="AL4" i="1"/>
  <c r="AL20" i="1"/>
  <c r="AL36" i="1"/>
  <c r="AL52" i="1"/>
  <c r="AL68" i="1"/>
  <c r="AL84" i="1"/>
  <c r="AL116" i="1"/>
  <c r="AL118" i="1"/>
  <c r="AL131" i="1"/>
  <c r="AL133" i="1"/>
  <c r="AL148" i="1"/>
  <c r="AL150" i="1"/>
  <c r="AL163" i="1"/>
  <c r="AL165" i="1"/>
  <c r="AL180" i="1"/>
  <c r="AL182" i="1"/>
  <c r="AL195" i="1"/>
  <c r="AL197" i="1"/>
  <c r="AL212" i="1"/>
  <c r="AL214" i="1"/>
  <c r="AL227" i="1"/>
  <c r="AL229" i="1"/>
  <c r="AL244" i="1"/>
  <c r="AL246" i="1"/>
  <c r="AL259" i="1"/>
  <c r="AL261" i="1"/>
  <c r="AL286" i="1"/>
  <c r="AL288" i="1"/>
  <c r="AL290" i="1"/>
  <c r="AL313" i="1"/>
  <c r="AL345" i="1"/>
  <c r="AL377" i="1"/>
  <c r="AL409" i="1"/>
  <c r="AL441" i="1"/>
  <c r="AL452" i="1"/>
  <c r="AL462" i="1"/>
  <c r="AL469" i="1"/>
  <c r="AL471" i="1"/>
  <c r="AL493" i="1"/>
  <c r="AL504" i="1"/>
  <c r="AL513" i="1"/>
  <c r="AL524" i="1"/>
  <c r="AL526" i="1"/>
  <c r="AL533" i="1"/>
  <c r="AL535" i="1"/>
  <c r="AL553" i="1"/>
  <c r="AL569" i="1"/>
  <c r="AL585" i="1"/>
  <c r="AL606" i="1"/>
  <c r="AL608" i="1"/>
  <c r="AL615" i="1"/>
  <c r="AL628" i="1"/>
  <c r="AL632" i="1"/>
  <c r="AL634" i="1"/>
  <c r="AL661" i="1"/>
  <c r="AL663" i="1"/>
  <c r="AL667" i="1"/>
  <c r="AL707" i="1"/>
  <c r="AL716" i="1"/>
  <c r="AL718" i="1"/>
  <c r="AL727" i="1"/>
  <c r="AL745" i="1"/>
  <c r="AL765" i="1"/>
  <c r="AL781" i="1"/>
  <c r="AL783" i="1"/>
  <c r="AL897" i="1"/>
  <c r="AL933" i="1"/>
  <c r="AL943" i="1"/>
  <c r="AL962" i="1"/>
  <c r="AL974" i="1"/>
  <c r="AL986" i="1"/>
  <c r="AL989" i="1"/>
  <c r="AL1018" i="1"/>
  <c r="AL1065" i="1"/>
  <c r="AL1074" i="1"/>
  <c r="AL1103" i="1"/>
  <c r="AL1105" i="1"/>
  <c r="AL1115" i="1"/>
  <c r="AL1129" i="1"/>
  <c r="AL1159" i="1"/>
  <c r="AL1192" i="1"/>
  <c r="AL1196" i="1"/>
  <c r="AL1205" i="1"/>
  <c r="AL1221" i="1"/>
  <c r="AL1237" i="1"/>
  <c r="AL1252" i="1"/>
  <c r="AL1269" i="1"/>
  <c r="AL1277" i="1"/>
  <c r="AL1285" i="1"/>
  <c r="AL1293" i="1"/>
  <c r="AL1301" i="1"/>
  <c r="AL1335" i="1"/>
  <c r="AL1342" i="1"/>
  <c r="AL1355" i="1"/>
  <c r="AL1374" i="1"/>
  <c r="AL1376" i="1"/>
  <c r="AL1443" i="1"/>
  <c r="AL1445" i="1"/>
  <c r="AL1503" i="1"/>
  <c r="AL1505" i="1"/>
  <c r="AL1510" i="1"/>
  <c r="AL1512" i="1"/>
  <c r="AL1526" i="1"/>
  <c r="AL1528" i="1"/>
  <c r="AL1542" i="1"/>
  <c r="AL1553" i="1"/>
  <c r="AL1558" i="1"/>
  <c r="AL1560" i="1"/>
  <c r="AL1582" i="1"/>
  <c r="AL1584" i="1"/>
  <c r="AL1595" i="1"/>
  <c r="AL1597" i="1"/>
  <c r="AL1602" i="1"/>
  <c r="AL1604" i="1"/>
  <c r="AL1617" i="1"/>
  <c r="AL1622" i="1"/>
  <c r="AL1624" i="1"/>
  <c r="AL1633" i="1"/>
  <c r="AL1667" i="1"/>
  <c r="AL1669" i="1"/>
  <c r="AL1678" i="1"/>
  <c r="AL1687" i="1"/>
  <c r="AL1700" i="1"/>
  <c r="AL1713" i="1"/>
  <c r="AL1718" i="1"/>
  <c r="AL1727" i="1"/>
  <c r="AL1729" i="1"/>
  <c r="AL1734" i="1"/>
  <c r="AL1741" i="1"/>
  <c r="AL1751" i="1"/>
  <c r="AL1756" i="1"/>
  <c r="AL1766" i="1"/>
  <c r="AL1804" i="1"/>
  <c r="AL1811" i="1"/>
  <c r="AL1813" i="1"/>
  <c r="AL1823" i="1"/>
  <c r="AL1856" i="1"/>
  <c r="AL1858" i="1"/>
  <c r="AL1877" i="1"/>
  <c r="AL1881" i="1"/>
  <c r="AL1883" i="1"/>
  <c r="AL1904" i="1"/>
  <c r="AL1906" i="1"/>
  <c r="AL1908" i="1"/>
  <c r="AL1925" i="1"/>
  <c r="AL1487" i="1"/>
  <c r="AL1613" i="1"/>
  <c r="AL6" i="1"/>
  <c r="AL13" i="1"/>
  <c r="AL22" i="1"/>
  <c r="AL29" i="1"/>
  <c r="AL38" i="1"/>
  <c r="AL45" i="1"/>
  <c r="AL54" i="1"/>
  <c r="AL61" i="1"/>
  <c r="AL70" i="1"/>
  <c r="AL77" i="1"/>
  <c r="AL86" i="1"/>
  <c r="AL93" i="1"/>
  <c r="AL100" i="1"/>
  <c r="AL102" i="1"/>
  <c r="AL105" i="1"/>
  <c r="AL107" i="1"/>
  <c r="AL122" i="1"/>
  <c r="AL124" i="1"/>
  <c r="AL135" i="1"/>
  <c r="AL137" i="1"/>
  <c r="AL139" i="1"/>
  <c r="AL154" i="1"/>
  <c r="AL156" i="1"/>
  <c r="AL167" i="1"/>
  <c r="AL169" i="1"/>
  <c r="AL171" i="1"/>
  <c r="AL186" i="1"/>
  <c r="AL199" i="1"/>
  <c r="AL201" i="1"/>
  <c r="AL203" i="1"/>
  <c r="AL218" i="1"/>
  <c r="AL231" i="1"/>
  <c r="AL233" i="1"/>
  <c r="AL235" i="1"/>
  <c r="AL250" i="1"/>
  <c r="AL263" i="1"/>
  <c r="AL265" i="1"/>
  <c r="AL267" i="1"/>
  <c r="AL292" i="1"/>
  <c r="AL294" i="1"/>
  <c r="AL298" i="1"/>
  <c r="AL300" i="1"/>
  <c r="AL315" i="1"/>
  <c r="AL317" i="1"/>
  <c r="AL332" i="1"/>
  <c r="AL347" i="1"/>
  <c r="AL349" i="1"/>
  <c r="AL364" i="1"/>
  <c r="AL379" i="1"/>
  <c r="AL381" i="1"/>
  <c r="AL396" i="1"/>
  <c r="AL411" i="1"/>
  <c r="AL413" i="1"/>
  <c r="AL428" i="1"/>
  <c r="AL443" i="1"/>
  <c r="AL445" i="1"/>
  <c r="AL473" i="1"/>
  <c r="AL484" i="1"/>
  <c r="AL528" i="1"/>
  <c r="AL537" i="1"/>
  <c r="AL548" i="1"/>
  <c r="AL564" i="1"/>
  <c r="AL580" i="1"/>
  <c r="AL599" i="1"/>
  <c r="AL617" i="1"/>
  <c r="AL636" i="1"/>
  <c r="AL640" i="1"/>
  <c r="AL642" i="1"/>
  <c r="AL669" i="1"/>
  <c r="AL671" i="1"/>
  <c r="AL675" i="1"/>
  <c r="AL692" i="1"/>
  <c r="AL696" i="1"/>
  <c r="AL698" i="1"/>
  <c r="AL709" i="1"/>
  <c r="AL711" i="1"/>
  <c r="AL729" i="1"/>
  <c r="AL747" i="1"/>
  <c r="AL767" i="1"/>
  <c r="AL776" i="1"/>
  <c r="AL785" i="1"/>
  <c r="AL792" i="1"/>
  <c r="AL794" i="1"/>
  <c r="AL797" i="1"/>
  <c r="AL811" i="1"/>
  <c r="AL837" i="1"/>
  <c r="AL840" i="1"/>
  <c r="AL845" i="1"/>
  <c r="AL863" i="1"/>
  <c r="AL882" i="1"/>
  <c r="AL894" i="1"/>
  <c r="AL906" i="1"/>
  <c r="AL909" i="1"/>
  <c r="AL945" i="1"/>
  <c r="AL972" i="1"/>
  <c r="AL981" i="1"/>
  <c r="AL991" i="1"/>
  <c r="AL1025" i="1"/>
  <c r="AL1035" i="1"/>
  <c r="AL1054" i="1"/>
  <c r="AL1057" i="1"/>
  <c r="AL1117" i="1"/>
  <c r="AL1150" i="1"/>
  <c r="AL1167" i="1"/>
  <c r="AL1200" i="1"/>
  <c r="AL1216" i="1"/>
  <c r="AL1232" i="1"/>
  <c r="AL1249" i="1"/>
  <c r="AL1254" i="1"/>
  <c r="AL1264" i="1"/>
  <c r="AL1348" i="1"/>
  <c r="AL1357" i="1"/>
  <c r="AL1378" i="1"/>
  <c r="AL1380" i="1"/>
  <c r="AL1382" i="1"/>
  <c r="AL1384" i="1"/>
  <c r="AL1386" i="1"/>
  <c r="AL1388" i="1"/>
  <c r="AL1415" i="1"/>
  <c r="AL1421" i="1"/>
  <c r="AL1428" i="1"/>
  <c r="AL1450" i="1"/>
  <c r="AL1475" i="1"/>
  <c r="AL1489" i="1"/>
  <c r="AL1496" i="1"/>
  <c r="AL1498" i="1"/>
  <c r="AL1507" i="1"/>
  <c r="AL1516" i="1"/>
  <c r="AL1532" i="1"/>
  <c r="AL1544" i="1"/>
  <c r="AL1564" i="1"/>
  <c r="AL1571" i="1"/>
  <c r="AL1573" i="1"/>
  <c r="AL1608" i="1"/>
  <c r="AL1642" i="1"/>
  <c r="AL1644" i="1"/>
  <c r="AL1651" i="1"/>
  <c r="AL1653" i="1"/>
  <c r="AL1658" i="1"/>
  <c r="AL1660" i="1"/>
  <c r="AL1671" i="1"/>
  <c r="AL1680" i="1"/>
  <c r="AL1682" i="1"/>
  <c r="AL1702" i="1"/>
  <c r="AL1704" i="1"/>
  <c r="AL1720" i="1"/>
  <c r="AL1736" i="1"/>
  <c r="AL1746" i="1"/>
  <c r="AL1763" i="1"/>
  <c r="AL1768" i="1"/>
  <c r="AL1773" i="1"/>
  <c r="AL1790" i="1"/>
  <c r="AL1820" i="1"/>
  <c r="AL1825" i="1"/>
  <c r="AL1832" i="1"/>
  <c r="AL1839" i="1"/>
  <c r="AL1860" i="1"/>
  <c r="AL1885" i="1"/>
  <c r="AL1889" i="1"/>
  <c r="AL1891" i="1"/>
  <c r="AL1910" i="1"/>
  <c r="AL1912" i="1"/>
  <c r="AL1914" i="1"/>
  <c r="AL1916" i="1"/>
  <c r="AL1929" i="1"/>
  <c r="AL1931" i="1"/>
  <c r="AL239" i="1"/>
  <c r="AL273" i="1"/>
  <c r="AL321" i="1"/>
  <c r="AL417" i="1"/>
  <c r="AL454" i="1"/>
  <c r="AL477" i="1"/>
  <c r="AL497" i="1"/>
  <c r="AL508" i="1"/>
  <c r="AL510" i="1"/>
  <c r="AL541" i="1"/>
  <c r="AL589" i="1"/>
  <c r="AL601" i="1"/>
  <c r="AL677" i="1"/>
  <c r="AL679" i="1"/>
  <c r="AL683" i="1"/>
  <c r="AL700" i="1"/>
  <c r="AL720" i="1"/>
  <c r="AL722" i="1"/>
  <c r="AL731" i="1"/>
  <c r="AL749" i="1"/>
  <c r="AL751" i="1"/>
  <c r="AL760" i="1"/>
  <c r="AL762" i="1"/>
  <c r="AL769" i="1"/>
  <c r="AL778" i="1"/>
  <c r="AL813" i="1"/>
  <c r="AL828" i="1"/>
  <c r="AL847" i="1"/>
  <c r="AL865" i="1"/>
  <c r="AL892" i="1"/>
  <c r="AL901" i="1"/>
  <c r="AL911" i="1"/>
  <c r="AL930" i="1"/>
  <c r="AL957" i="1"/>
  <c r="AL993" i="1"/>
  <c r="AL1003" i="1"/>
  <c r="AL1037" i="1"/>
  <c r="AL1052" i="1"/>
  <c r="AL1067" i="1"/>
  <c r="AL1119" i="1"/>
  <c r="AL1131" i="1"/>
  <c r="AL1175" i="1"/>
  <c r="AL1179" i="1"/>
  <c r="AL1209" i="1"/>
  <c r="AL1225" i="1"/>
  <c r="AL1244" i="1"/>
  <c r="AL1339" i="1"/>
  <c r="AL1346" i="1"/>
  <c r="AL1350" i="1"/>
  <c r="AL1390" i="1"/>
  <c r="AL1392" i="1"/>
  <c r="AL1430" i="1"/>
  <c r="AL1432" i="1"/>
  <c r="AL1434" i="1"/>
  <c r="AL1447" i="1"/>
  <c r="AL1452" i="1"/>
  <c r="AL1457" i="1"/>
  <c r="AL1465" i="1"/>
  <c r="AL1479" i="1"/>
  <c r="AL1500" i="1"/>
  <c r="AL1509" i="1"/>
  <c r="AL1555" i="1"/>
  <c r="AL1568" i="1"/>
  <c r="AL1575" i="1"/>
  <c r="AL1588" i="1"/>
  <c r="AL1601" i="1"/>
  <c r="AL1628" i="1"/>
  <c r="AL1635" i="1"/>
  <c r="AL1637" i="1"/>
  <c r="AL1655" i="1"/>
  <c r="AL1684" i="1"/>
  <c r="AL1691" i="1"/>
  <c r="AL1693" i="1"/>
  <c r="AL1731" i="1"/>
  <c r="AL1775" i="1"/>
  <c r="AL1780" i="1"/>
  <c r="AL1792" i="1"/>
  <c r="AL1801" i="1"/>
  <c r="AL1806" i="1"/>
  <c r="AL1827" i="1"/>
  <c r="AL1829" i="1"/>
  <c r="AL1841" i="1"/>
  <c r="AL1843" i="1"/>
  <c r="AL1866" i="1"/>
  <c r="AL1893" i="1"/>
  <c r="AL1895" i="1"/>
  <c r="AL1897" i="1"/>
  <c r="AL1899" i="1"/>
  <c r="AL1933" i="1"/>
  <c r="AL120" i="1"/>
  <c r="AL136" i="1"/>
  <c r="AL152" i="1"/>
  <c r="AL168" i="1"/>
  <c r="AL184" i="1"/>
  <c r="AL200" i="1"/>
  <c r="AL216" i="1"/>
  <c r="AL232" i="1"/>
  <c r="AL248" i="1"/>
  <c r="AL264" i="1"/>
  <c r="AL280" i="1"/>
  <c r="AL296" i="1"/>
  <c r="AL188" i="1"/>
  <c r="AL204" i="1"/>
  <c r="AL220" i="1"/>
  <c r="AL236" i="1"/>
  <c r="AL252" i="1"/>
  <c r="AL268" i="1"/>
  <c r="AL474" i="1"/>
  <c r="AL490" i="1"/>
  <c r="AL506" i="1"/>
  <c r="AL522" i="1"/>
  <c r="AL538" i="1"/>
  <c r="AL554" i="1"/>
  <c r="AL570" i="1"/>
  <c r="AL586" i="1"/>
  <c r="AL609" i="1"/>
  <c r="AL662" i="1"/>
  <c r="AL302" i="1"/>
  <c r="AL310" i="1"/>
  <c r="AL318" i="1"/>
  <c r="AL326" i="1"/>
  <c r="AL334" i="1"/>
  <c r="AL342" i="1"/>
  <c r="AL350" i="1"/>
  <c r="AL358" i="1"/>
  <c r="AL366" i="1"/>
  <c r="AL374" i="1"/>
  <c r="AL382" i="1"/>
  <c r="AL390" i="1"/>
  <c r="AL398" i="1"/>
  <c r="AL406" i="1"/>
  <c r="AL414" i="1"/>
  <c r="AL422" i="1"/>
  <c r="AL430" i="1"/>
  <c r="AL438" i="1"/>
  <c r="AL446" i="1"/>
  <c r="AL670" i="1"/>
  <c r="AL304" i="1"/>
  <c r="AL312" i="1"/>
  <c r="AL320" i="1"/>
  <c r="AL328" i="1"/>
  <c r="AL336" i="1"/>
  <c r="AL344" i="1"/>
  <c r="AL352" i="1"/>
  <c r="AL360" i="1"/>
  <c r="AL368" i="1"/>
  <c r="AL376" i="1"/>
  <c r="AL384" i="1"/>
  <c r="AL392" i="1"/>
  <c r="AL400" i="1"/>
  <c r="AL408" i="1"/>
  <c r="AL416" i="1"/>
  <c r="AL424" i="1"/>
  <c r="AL432" i="1"/>
  <c r="AL440" i="1"/>
  <c r="AL448" i="1"/>
  <c r="AL456" i="1"/>
  <c r="AL464" i="1"/>
  <c r="AL686" i="1"/>
  <c r="AL466" i="1"/>
  <c r="AL482" i="1"/>
  <c r="AL498" i="1"/>
  <c r="AL514" i="1"/>
  <c r="AL530" i="1"/>
  <c r="AL546" i="1"/>
  <c r="AL562" i="1"/>
  <c r="AL578" i="1"/>
  <c r="AL594" i="1"/>
  <c r="AL610" i="1"/>
  <c r="AL630" i="1"/>
  <c r="AL306" i="1"/>
  <c r="AL314" i="1"/>
  <c r="AL322" i="1"/>
  <c r="AL330" i="1"/>
  <c r="AL338" i="1"/>
  <c r="AL346" i="1"/>
  <c r="AL354" i="1"/>
  <c r="AL362" i="1"/>
  <c r="AL370" i="1"/>
  <c r="AL378" i="1"/>
  <c r="AL386" i="1"/>
  <c r="AL394" i="1"/>
  <c r="AL402" i="1"/>
  <c r="AL410" i="1"/>
  <c r="AL418" i="1"/>
  <c r="AL426" i="1"/>
  <c r="AL434" i="1"/>
  <c r="AL442" i="1"/>
  <c r="AL638" i="1"/>
  <c r="AL694" i="1"/>
  <c r="AL470" i="1"/>
  <c r="AL486" i="1"/>
  <c r="AL502" i="1"/>
  <c r="AL518" i="1"/>
  <c r="AL534" i="1"/>
  <c r="AL550" i="1"/>
  <c r="AL566" i="1"/>
  <c r="AL582" i="1"/>
  <c r="AL702" i="1"/>
  <c r="AL604" i="1"/>
  <c r="AL620" i="1"/>
  <c r="AL753" i="1"/>
  <c r="AL1106" i="1"/>
  <c r="AL625" i="1"/>
  <c r="AL633" i="1"/>
  <c r="AL641" i="1"/>
  <c r="AL649" i="1"/>
  <c r="AL657" i="1"/>
  <c r="AL665" i="1"/>
  <c r="AL673" i="1"/>
  <c r="AL681" i="1"/>
  <c r="AL689" i="1"/>
  <c r="AL697" i="1"/>
  <c r="AL705" i="1"/>
  <c r="AL713" i="1"/>
  <c r="AL721" i="1"/>
  <c r="AL738" i="1"/>
  <c r="AL780" i="1"/>
  <c r="AL596" i="1"/>
  <c r="AL612" i="1"/>
  <c r="AL754" i="1"/>
  <c r="AL830" i="1"/>
  <c r="AL730" i="1"/>
  <c r="AL770" i="1"/>
  <c r="AL786" i="1"/>
  <c r="AL798" i="1"/>
  <c r="AL1100" i="1"/>
  <c r="AL1102" i="1"/>
  <c r="AL801" i="1"/>
  <c r="AL833" i="1"/>
  <c r="AL853" i="1"/>
  <c r="AL1013" i="1"/>
  <c r="AL1084" i="1"/>
  <c r="AL1086" i="1"/>
  <c r="AL1122" i="1"/>
  <c r="AL812" i="1"/>
  <c r="AL844" i="1"/>
  <c r="AL1036" i="1"/>
  <c r="AL1038" i="1"/>
  <c r="AL1109" i="1"/>
  <c r="AL724" i="1"/>
  <c r="AL740" i="1"/>
  <c r="AL756" i="1"/>
  <c r="AL772" i="1"/>
  <c r="AL788" i="1"/>
  <c r="AL1020" i="1"/>
  <c r="AL1022" i="1"/>
  <c r="AL1093" i="1"/>
  <c r="AL1138" i="1"/>
  <c r="AL1157" i="1"/>
  <c r="AL1077" i="1"/>
  <c r="AL1148" i="1"/>
  <c r="AL736" i="1"/>
  <c r="AL752" i="1"/>
  <c r="AL768" i="1"/>
  <c r="AL784" i="1"/>
  <c r="AL808" i="1"/>
  <c r="AL924" i="1"/>
  <c r="AL1045" i="1"/>
  <c r="AL1061" i="1"/>
  <c r="AL1238" i="1"/>
  <c r="AL1455" i="1"/>
  <c r="AL1463" i="1"/>
  <c r="AL856" i="1"/>
  <c r="AL872" i="1"/>
  <c r="AL888" i="1"/>
  <c r="AL904" i="1"/>
  <c r="AL920" i="1"/>
  <c r="AL936" i="1"/>
  <c r="AL952" i="1"/>
  <c r="AL968" i="1"/>
  <c r="AL984" i="1"/>
  <c r="AL1000" i="1"/>
  <c r="AL1016" i="1"/>
  <c r="AL1032" i="1"/>
  <c r="AL1048" i="1"/>
  <c r="AL1064" i="1"/>
  <c r="AL1080" i="1"/>
  <c r="AL1096" i="1"/>
  <c r="AL1112" i="1"/>
  <c r="AL1128" i="1"/>
  <c r="AL1144" i="1"/>
  <c r="AL1165" i="1"/>
  <c r="AL1173" i="1"/>
  <c r="AL1178" i="1"/>
  <c r="AL1194" i="1"/>
  <c r="AL1210" i="1"/>
  <c r="AL1226" i="1"/>
  <c r="AL1250" i="1"/>
  <c r="AL1270" i="1"/>
  <c r="AL1278" i="1"/>
  <c r="AL1286" i="1"/>
  <c r="AL1294" i="1"/>
  <c r="AL1302" i="1"/>
  <c r="AL1310" i="1"/>
  <c r="AL1318" i="1"/>
  <c r="AL1326" i="1"/>
  <c r="AL1359" i="1"/>
  <c r="AL1391" i="1"/>
  <c r="AL1423" i="1"/>
  <c r="AL804" i="1"/>
  <c r="AL820" i="1"/>
  <c r="AL836" i="1"/>
  <c r="AL852" i="1"/>
  <c r="AL868" i="1"/>
  <c r="AL884" i="1"/>
  <c r="AL900" i="1"/>
  <c r="AL916" i="1"/>
  <c r="AL932" i="1"/>
  <c r="AL948" i="1"/>
  <c r="AL964" i="1"/>
  <c r="AL980" i="1"/>
  <c r="AL996" i="1"/>
  <c r="AL1012" i="1"/>
  <c r="AL1028" i="1"/>
  <c r="AL1044" i="1"/>
  <c r="AL1060" i="1"/>
  <c r="AL1076" i="1"/>
  <c r="AL1092" i="1"/>
  <c r="AL1108" i="1"/>
  <c r="AL1124" i="1"/>
  <c r="AL1140" i="1"/>
  <c r="AL1156" i="1"/>
  <c r="AL1182" i="1"/>
  <c r="AL1198" i="1"/>
  <c r="AL1214" i="1"/>
  <c r="AL1230" i="1"/>
  <c r="AL1242" i="1"/>
  <c r="AL1333" i="1"/>
  <c r="AL1349" i="1"/>
  <c r="AL1367" i="1"/>
  <c r="AL1399" i="1"/>
  <c r="AL1638" i="1"/>
  <c r="AL1340" i="1"/>
  <c r="AL1356" i="1"/>
  <c r="AL800" i="1"/>
  <c r="AL816" i="1"/>
  <c r="AL832" i="1"/>
  <c r="AL848" i="1"/>
  <c r="AL864" i="1"/>
  <c r="AL880" i="1"/>
  <c r="AL896" i="1"/>
  <c r="AL912" i="1"/>
  <c r="AL928" i="1"/>
  <c r="AL944" i="1"/>
  <c r="AL960" i="1"/>
  <c r="AL976" i="1"/>
  <c r="AL992" i="1"/>
  <c r="AL1008" i="1"/>
  <c r="AL1024" i="1"/>
  <c r="AL1040" i="1"/>
  <c r="AL1056" i="1"/>
  <c r="AL1072" i="1"/>
  <c r="AL1088" i="1"/>
  <c r="AL1104" i="1"/>
  <c r="AL1120" i="1"/>
  <c r="AL1136" i="1"/>
  <c r="AL1152" i="1"/>
  <c r="AL1161" i="1"/>
  <c r="AL1169" i="1"/>
  <c r="AL1177" i="1"/>
  <c r="AL1186" i="1"/>
  <c r="AL1202" i="1"/>
  <c r="AL1218" i="1"/>
  <c r="AL1234" i="1"/>
  <c r="AL1266" i="1"/>
  <c r="AL1274" i="1"/>
  <c r="AL1282" i="1"/>
  <c r="AL1290" i="1"/>
  <c r="AL1298" i="1"/>
  <c r="AL1306" i="1"/>
  <c r="AL1314" i="1"/>
  <c r="AL1322" i="1"/>
  <c r="AL1330" i="1"/>
  <c r="AL1375" i="1"/>
  <c r="AL1407" i="1"/>
  <c r="AL1497" i="1"/>
  <c r="AL1343" i="1"/>
  <c r="AL1435" i="1"/>
  <c r="AL1482" i="1"/>
  <c r="AL1361" i="1"/>
  <c r="AL1369" i="1"/>
  <c r="AL1377" i="1"/>
  <c r="AL1385" i="1"/>
  <c r="AL1393" i="1"/>
  <c r="AL1401" i="1"/>
  <c r="AL1409" i="1"/>
  <c r="AL1417" i="1"/>
  <c r="AL1425" i="1"/>
  <c r="AL1492" i="1"/>
  <c r="AL1363" i="1"/>
  <c r="AL1371" i="1"/>
  <c r="AL1379" i="1"/>
  <c r="AL1387" i="1"/>
  <c r="AL1395" i="1"/>
  <c r="AL1403" i="1"/>
  <c r="AL1411" i="1"/>
  <c r="AL1419" i="1"/>
  <c r="AL1427" i="1"/>
  <c r="AL1451" i="1"/>
  <c r="AL1459" i="1"/>
  <c r="AL1469" i="1"/>
  <c r="AL1574" i="1"/>
  <c r="AL1365" i="1"/>
  <c r="AL1373" i="1"/>
  <c r="AL1381" i="1"/>
  <c r="AL1389" i="1"/>
  <c r="AL1397" i="1"/>
  <c r="AL1405" i="1"/>
  <c r="AL1413" i="1"/>
  <c r="AL1567" i="1"/>
  <c r="AL1631" i="1"/>
  <c r="AL1654" i="1"/>
  <c r="AL1663" i="1"/>
  <c r="AL1743" i="1"/>
  <c r="AL1472" i="1"/>
  <c r="AL1488" i="1"/>
  <c r="AL1599" i="1"/>
  <c r="AL1679" i="1"/>
  <c r="AL1468" i="1"/>
  <c r="AL1484" i="1"/>
  <c r="AL1551" i="1"/>
  <c r="AL1606" i="1"/>
  <c r="AL1615" i="1"/>
  <c r="AL1711" i="1"/>
  <c r="AL1750" i="1"/>
  <c r="AL1493" i="1"/>
  <c r="AL1529" i="1"/>
  <c r="AL1545" i="1"/>
  <c r="AL1561" i="1"/>
  <c r="AL1577" i="1"/>
  <c r="AL1593" i="1"/>
  <c r="AL1609" i="1"/>
  <c r="AL1625" i="1"/>
  <c r="AL1641" i="1"/>
  <c r="AL1657" i="1"/>
  <c r="AL1673" i="1"/>
  <c r="AL1689" i="1"/>
  <c r="AL1705" i="1"/>
  <c r="AL1721" i="1"/>
  <c r="AL1737" i="1"/>
  <c r="AL1753" i="1"/>
  <c r="AL1777" i="1"/>
  <c r="AL1782" i="1"/>
  <c r="AL1799" i="1"/>
  <c r="AL1809" i="1"/>
  <c r="AL1818" i="1"/>
  <c r="AL1815" i="1"/>
  <c r="AL1783" i="1"/>
  <c r="AL1834" i="1"/>
  <c r="AL1831" i="1"/>
  <c r="AL1846" i="1"/>
  <c r="AL1854" i="1"/>
  <c r="AL1862" i="1"/>
  <c r="AL1870" i="1"/>
  <c r="AL1878" i="1"/>
  <c r="AL1886" i="1"/>
  <c r="AL1805" i="1"/>
  <c r="AL1821" i="1"/>
  <c r="AL1837" i="1"/>
  <c r="AL1902" i="1"/>
  <c r="AL1918" i="1"/>
  <c r="AL1934" i="1"/>
  <c r="AL1769" i="1"/>
  <c r="AL1785" i="1"/>
  <c r="AL1833" i="1"/>
  <c r="AL1874" i="1"/>
  <c r="AL1882" i="1"/>
  <c r="J31"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D400EC9-E7DF-4959-9009-A60C4384323E}" name="Query - Table_1" description="Connection to the 'Table_1' query in the workbook." type="100" refreshedVersion="8" minRefreshableVersion="5">
    <extLst>
      <ext xmlns:x15="http://schemas.microsoft.com/office/spreadsheetml/2010/11/main" uri="{DE250136-89BD-433C-8126-D09CA5730AF9}">
        <x15:connection id="3f4764cc-d4d8-40e8-b61a-53bdf3249dae"/>
      </ext>
    </extLst>
  </connection>
  <connection id="2" xr16:uid="{8894B11D-6C0E-43F4-9BEA-AB97D6CB43D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68964174-3F3F-4BAA-9068-C671CDD08B62}" name="WorksheetConnection_DataCleaning and Formation!$A$1:$AO$367" type="102" refreshedVersion="8" minRefreshableVersion="5">
    <extLst>
      <ext xmlns:x15="http://schemas.microsoft.com/office/spreadsheetml/2010/11/main" uri="{DE250136-89BD-433C-8126-D09CA5730AF9}">
        <x15:connection id="Range 2" autoDelete="1">
          <x15:rangePr sourceName="_xlcn.WorksheetConnection_DataCleaningandFormationA1AO3671"/>
        </x15:connection>
      </ext>
    </extLst>
  </connection>
  <connection id="4" xr16:uid="{09B36BFC-C193-405A-8B94-F72153ED8084}" interval="60" name="WorksheetConnection_DataCleaning and Formation!$A$1:$AP$1937" type="102" refreshedVersion="8" minRefreshableVersion="5" refreshOnLoad="1" saveData="1">
    <extLst>
      <ext xmlns:x15="http://schemas.microsoft.com/office/spreadsheetml/2010/11/main" uri="{DE250136-89BD-433C-8126-D09CA5730AF9}">
        <x15:connection id="Range 3" autoDelete="1">
          <x15:rangePr sourceName="_xlcn.WorksheetConnection_DataCleaningandFormationA1AP19371"/>
        </x15:connection>
      </ext>
    </extLst>
  </connection>
  <connection id="5" xr16:uid="{53EB1D98-43C3-4168-ACEA-EDBE1E12D54C}" name="WorksheetConnection_DataCleaning and Formation!$A:$AL" type="102" refreshedVersion="8" minRefreshableVersion="5">
    <extLst>
      <ext xmlns:x15="http://schemas.microsoft.com/office/spreadsheetml/2010/11/main" uri="{DE250136-89BD-433C-8126-D09CA5730AF9}">
        <x15:connection id="Range" autoDelete="1">
          <x15:rangePr sourceName="_xlcn.WorksheetConnection_DataCleaningandFormationAAL1"/>
        </x15:connection>
      </ext>
    </extLst>
  </connection>
  <connection id="6" xr16:uid="{92092D2E-6D7C-46D2-BE54-4C1DCBA56847}" name="WorksheetConnection_DataCleaning and Formation!$A:$AO" type="102" refreshedVersion="8" minRefreshableVersion="5">
    <extLst>
      <ext xmlns:x15="http://schemas.microsoft.com/office/spreadsheetml/2010/11/main" uri="{DE250136-89BD-433C-8126-D09CA5730AF9}">
        <x15:connection id="Range 1" autoDelete="1">
          <x15:rangePr sourceName="_xlcn.WorksheetConnection_DataCleaningandFormationAAO1"/>
        </x15:connection>
      </ext>
    </extLst>
  </connection>
  <connection id="7" xr16:uid="{6547D482-B9F1-4603-8262-6ADA59DCA6AA}" name="WorksheetConnection_Sheet1!$D$3:$E$53" type="102" refreshedVersion="8" minRefreshableVersion="5">
    <extLst>
      <ext xmlns:x15="http://schemas.microsoft.com/office/spreadsheetml/2010/11/main" uri="{DE250136-89BD-433C-8126-D09CA5730AF9}">
        <x15:connection id="Range 4">
          <x15:rangePr sourceName="_xlcn.WorksheetConnection_Sheet1D3E531"/>
        </x15:connection>
      </ext>
    </extLst>
  </connection>
  <connection id="8" xr16:uid="{1727BFB9-6451-4BC3-91E7-3FFD3BE31F51}" name="WorksheetConnection_Superstore Project Data_Roshni(Sr (version 07).xlsx!Table_1" type="102" refreshedVersion="8" minRefreshableVersion="5">
    <extLst>
      <ext xmlns:x15="http://schemas.microsoft.com/office/spreadsheetml/2010/11/main" uri="{DE250136-89BD-433C-8126-D09CA5730AF9}">
        <x15:connection id="Table_1">
          <x15:rangePr sourceName="_xlcn.WorksheetConnection_SuperstoreProjectData_RoshniSrversion07.xlsxTable_1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3">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Table_1].[Product Category].&amp;[Furniture],[Table_1].[Product Category].&amp;[Office Supplies],[Table_1].[Product Category].&amp;[Technology]}"/>
  </metadataStrings>
  <mdxMetadata count="1">
    <mdx n="0" f="s">
      <ms ns="1" c="0"/>
    </mdx>
  </mdxMetadata>
  <futureMetadata name="XLRICHVALUE" count="1">
    <bk>
      <extLst>
        <ext uri="{3e2802c4-a4d2-4d8b-9148-e3be6c30e623}">
          <xlrd:rvb i="0"/>
        </ext>
      </extLst>
    </bk>
  </futureMetadata>
  <futureMetadata name="XLDAPR" count="1">
    <bk>
      <extLst>
        <ext uri="{bdbb8cdc-fa1e-496e-a857-3c3f30c029c3}">
          <xda:dynamicArrayProperties fDynamic="1" fCollapsed="0"/>
        </ext>
      </extLst>
    </bk>
  </futureMetadata>
  <cellMetadata count="1">
    <bk>
      <rc t="2" v="0"/>
    </bk>
  </cellMetadata>
  <valueMetadata count="2">
    <bk>
      <rc t="3" v="0"/>
    </bk>
    <bk>
      <rc t="1" v="0"/>
    </bk>
  </valueMetadata>
</metadata>
</file>

<file path=xl/sharedStrings.xml><?xml version="1.0" encoding="utf-8"?>
<sst xmlns="http://schemas.openxmlformats.org/spreadsheetml/2006/main" count="24885" uniqueCount="3135">
  <si>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</si>
  <si>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</si>
  <si>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</si>
  <si>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</si>
  <si>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</si>
  <si>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</si>
  <si>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</si>
  <si>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</si>
  <si>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</si>
  <si>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</si>
  <si>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</si>
  <si>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</si>
  <si>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</si>
  <si>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</si>
  <si>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</si>
  <si>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</si>
  <si>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</si>
  <si>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</si>
  <si>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</si>
  <si>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</si>
  <si>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</si>
  <si>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</si>
  <si>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</si>
  <si>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</si>
  <si>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</si>
  <si>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</si>
  <si>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</si>
  <si>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</si>
  <si>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</si>
  <si>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</si>
  <si>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</si>
  <si>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</si>
  <si>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</si>
  <si>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</si>
  <si>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</si>
  <si>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</si>
  <si>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</si>
  <si>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</si>
  <si>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</si>
  <si>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</si>
  <si>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</si>
  <si>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</si>
  <si>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</si>
  <si>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</si>
  <si>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</si>
  <si>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</si>
  <si>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</si>
  <si>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</si>
  <si>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</si>
  <si>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</si>
  <si>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</si>
  <si>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</si>
  <si>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</si>
  <si>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</si>
  <si>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</si>
  <si>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</si>
  <si>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</si>
  <si>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</si>
  <si>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</si>
  <si>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</si>
  <si>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</si>
  <si>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</si>
  <si>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</si>
  <si>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</si>
  <si>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</si>
  <si>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</si>
  <si>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</si>
  <si>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</si>
  <si>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</si>
  <si>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</si>
  <si>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</si>
  <si>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</si>
  <si>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</si>
  <si>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</si>
  <si>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</si>
  <si>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</si>
  <si>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</si>
  <si>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</si>
  <si>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</si>
  <si>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</si>
  <si>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</si>
  <si>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</si>
  <si>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</si>
  <si>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</si>
  <si>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</si>
  <si>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</si>
  <si>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</si>
  <si>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</si>
  <si>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</si>
  <si>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</si>
  <si>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</si>
  <si>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</si>
  <si>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</si>
  <si>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</si>
  <si>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</si>
  <si>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</si>
  <si>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</si>
  <si>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</si>
  <si>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</si>
  <si>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</si>
  <si>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</si>
  <si>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</si>
  <si>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</si>
  <si>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</si>
  <si>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</si>
  <si>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</si>
  <si>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</si>
  <si>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</si>
  <si>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</si>
  <si>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</si>
  <si>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</si>
  <si>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</si>
  <si>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</si>
  <si>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</si>
  <si>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</si>
  <si>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</si>
  <si>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</si>
  <si>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</si>
  <si>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</si>
  <si>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</si>
  <si>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</si>
  <si>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</si>
  <si>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</si>
  <si>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</si>
  <si>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</si>
  <si>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</si>
  <si>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</si>
  <si>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</si>
  <si>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</si>
  <si>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</si>
  <si>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</si>
  <si>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</si>
  <si>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</si>
  <si>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</si>
  <si>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</si>
  <si>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</si>
  <si>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</si>
  <si>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</si>
  <si>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</si>
  <si>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</si>
  <si>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</si>
  <si>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</si>
  <si>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</si>
  <si>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</si>
  <si>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</si>
  <si>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</si>
  <si>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</si>
  <si>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</si>
  <si>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</si>
  <si>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</si>
  <si>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</si>
  <si>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</si>
  <si>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</si>
  <si>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</si>
  <si>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</si>
  <si>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</si>
  <si>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</si>
  <si>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</si>
  <si>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</si>
  <si>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</si>
  <si>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</si>
  <si>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</si>
  <si>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</si>
  <si>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</si>
  <si>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</si>
  <si>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</si>
  <si>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</si>
  <si>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</si>
  <si>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</si>
  <si>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</si>
  <si>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</si>
  <si>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</si>
  <si>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</si>
  <si>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</si>
  <si>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</si>
  <si>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</si>
  <si>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</si>
  <si>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</si>
  <si>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</si>
  <si>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</si>
  <si>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</si>
  <si>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</si>
  <si>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</si>
  <si>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</si>
  <si>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</si>
  <si>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</si>
  <si>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</si>
  <si>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</si>
  <si>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</si>
  <si>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</si>
  <si>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</si>
  <si>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</si>
  <si>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</si>
  <si>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</si>
  <si>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</si>
  <si>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</si>
  <si>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</si>
  <si>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</si>
  <si>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</si>
  <si>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</si>
  <si>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</si>
  <si>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</si>
  <si>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</si>
  <si>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</si>
  <si>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</si>
  <si>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</si>
  <si>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</si>
  <si>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</si>
  <si>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</si>
  <si>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</si>
  <si>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</si>
  <si>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</si>
  <si>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</si>
  <si>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</si>
  <si>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</si>
  <si>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</si>
  <si>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</si>
  <si>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</si>
  <si>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</si>
  <si>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</si>
  <si>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</si>
  <si>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</si>
  <si>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</si>
  <si>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</si>
  <si>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</si>
  <si>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</si>
  <si>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</si>
  <si>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</si>
  <si>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</si>
  <si>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</si>
  <si>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</si>
  <si>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</si>
  <si>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</si>
  <si>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</si>
  <si>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</si>
  <si>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</si>
  <si>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</si>
  <si>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</si>
  <si>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</si>
  <si>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</si>
  <si>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</si>
  <si>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</si>
  <si>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</si>
  <si>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</si>
  <si>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</si>
  <si>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</si>
  <si>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</si>
  <si>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</si>
  <si>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</si>
  <si>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</si>
  <si>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</si>
  <si>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</si>
  <si>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</si>
  <si>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</si>
  <si>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</si>
  <si>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</si>
  <si>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</si>
  <si>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</si>
  <si>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</si>
  <si>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</si>
  <si>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</si>
  <si>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</si>
  <si>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</si>
  <si>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</si>
  <si>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</si>
  <si>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</si>
  <si>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</si>
  <si>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</si>
  <si>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</si>
  <si>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</si>
  <si>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</si>
  <si>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</si>
  <si>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</si>
  <si>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</si>
  <si>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</si>
  <si>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</si>
  <si>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</si>
  <si>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</si>
  <si>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</si>
  <si>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</si>
  <si>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</si>
  <si>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</si>
  <si>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</si>
  <si>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</si>
  <si>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</si>
  <si>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</si>
  <si>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</si>
  <si>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</si>
  <si>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</si>
  <si>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</si>
  <si>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</si>
  <si>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</si>
  <si>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</si>
  <si>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</si>
  <si>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</si>
  <si>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</si>
  <si>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</si>
  <si>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</si>
  <si>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</si>
  <si>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</si>
  <si>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</si>
  <si>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</si>
  <si>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</si>
  <si>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</si>
  <si>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</si>
  <si>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</si>
  <si>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</si>
  <si>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</si>
  <si>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</si>
  <si>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</si>
  <si>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</si>
  <si>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</si>
  <si>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</si>
  <si>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</si>
  <si>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</si>
  <si>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</si>
  <si>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</si>
  <si>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</si>
  <si>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</si>
  <si>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</si>
  <si>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</si>
  <si>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</si>
  <si>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</si>
  <si>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</si>
  <si>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</si>
  <si>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</si>
  <si>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</si>
  <si>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</si>
  <si>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</si>
  <si>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</si>
  <si>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</si>
  <si>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</si>
  <si>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</si>
  <si>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</si>
  <si>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</si>
  <si>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</si>
  <si>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</si>
  <si>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</si>
  <si>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</si>
  <si>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</si>
  <si>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</si>
  <si>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</si>
  <si>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</si>
  <si>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</si>
  <si>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</si>
  <si>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</si>
  <si>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</si>
  <si>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</si>
  <si>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</si>
  <si>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</si>
  <si>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</si>
  <si>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</si>
  <si>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</si>
  <si>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</si>
  <si>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</si>
  <si>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</si>
  <si>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</si>
  <si>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</si>
  <si>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</si>
  <si>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</si>
  <si>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</si>
  <si>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</si>
  <si>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</si>
  <si>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</si>
  <si>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</si>
  <si>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</si>
  <si>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</si>
  <si>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</si>
  <si>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</si>
  <si>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</si>
  <si>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</si>
  <si>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</si>
  <si>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</si>
  <si>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</si>
  <si>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</si>
  <si>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</si>
  <si>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</si>
  <si>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</si>
  <si>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</si>
  <si>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</si>
  <si>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</si>
  <si>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</si>
  <si>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</si>
  <si>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</si>
  <si>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</si>
  <si>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</si>
  <si>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</si>
  <si>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</si>
  <si>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</si>
  <si>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</si>
  <si>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</si>
  <si>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</si>
  <si>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</si>
  <si>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</si>
  <si>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</si>
  <si>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</si>
  <si>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</si>
  <si>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</si>
  <si>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</si>
  <si>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</si>
  <si>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</si>
  <si>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</si>
  <si>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</si>
  <si>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</si>
  <si>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</si>
  <si>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</si>
  <si>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</si>
  <si>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</si>
  <si>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</si>
  <si>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</si>
  <si>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</si>
  <si>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</si>
  <si>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</si>
  <si>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</si>
  <si>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</si>
  <si>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</si>
  <si>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</si>
  <si>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</si>
  <si>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</si>
  <si>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</si>
  <si>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</si>
  <si>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</si>
  <si>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</si>
  <si>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</si>
  <si>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</si>
  <si>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</si>
  <si>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</si>
  <si>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</si>
  <si>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</si>
  <si>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</si>
  <si>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</si>
  <si>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</si>
  <si>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</si>
  <si>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</si>
  <si>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</si>
  <si>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</si>
  <si>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</si>
  <si>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</si>
  <si>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</si>
  <si>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</si>
  <si>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</si>
  <si>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</si>
  <si>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</si>
  <si>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</si>
  <si>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</si>
  <si>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</si>
  <si>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</si>
  <si>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</si>
  <si>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</si>
  <si>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</si>
  <si>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</si>
  <si>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</si>
  <si>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</si>
  <si>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</si>
  <si>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</si>
  <si>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</si>
  <si>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</si>
  <si>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</si>
  <si>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</si>
  <si>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</si>
  <si>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</si>
  <si>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</si>
  <si>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</si>
  <si>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</si>
  <si>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</si>
  <si>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</si>
  <si>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</si>
  <si>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</si>
  <si>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</si>
  <si>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</si>
  <si>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</si>
  <si>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</si>
  <si>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</si>
  <si>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</si>
  <si>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</si>
  <si>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</si>
  <si>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</si>
  <si>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</si>
  <si>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</si>
  <si>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</si>
  <si>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</si>
  <si>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</si>
  <si>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</si>
  <si>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</si>
  <si>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</si>
  <si>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</si>
  <si>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</si>
  <si>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</si>
  <si>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</si>
  <si>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</si>
  <si>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</si>
  <si>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</si>
  <si>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</si>
  <si>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</si>
  <si>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</si>
  <si>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</si>
  <si>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</si>
  <si>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</si>
  <si>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</si>
  <si>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</si>
  <si>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</si>
  <si>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</si>
  <si>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</si>
  <si>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</si>
  <si>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</si>
  <si>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</si>
  <si>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</si>
  <si>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</si>
  <si>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</si>
  <si>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</si>
  <si>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</si>
  <si>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</si>
  <si>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</si>
  <si>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</si>
  <si>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</si>
  <si>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</si>
  <si>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</si>
  <si>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</si>
  <si>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</si>
  <si>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</si>
  <si>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</si>
  <si>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</si>
  <si>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</si>
  <si>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</si>
  <si>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</si>
  <si>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</si>
  <si>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</si>
  <si>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</si>
  <si>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</si>
  <si>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</si>
  <si>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</si>
  <si>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</si>
  <si>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</si>
  <si>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</si>
  <si>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</si>
  <si>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</si>
  <si>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</si>
  <si>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</si>
  <si>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</si>
  <si>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</si>
  <si>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</si>
  <si>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</si>
  <si>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</si>
  <si>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</si>
  <si>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</si>
  <si>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</si>
  <si>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</si>
  <si>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</si>
  <si>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</si>
  <si>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</si>
  <si>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</si>
  <si>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</si>
  <si>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</si>
  <si>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</si>
  <si>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</si>
  <si>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</si>
  <si>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</si>
  <si>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</si>
  <si>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</si>
  <si>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</si>
  <si>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</si>
  <si>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</si>
  <si>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</si>
  <si>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</si>
  <si>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</si>
  <si>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</si>
  <si>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</si>
  <si>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</si>
  <si>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</si>
  <si>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</si>
  <si>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</si>
  <si>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</si>
  <si>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</si>
  <si>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</si>
  <si>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</si>
  <si>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</si>
  <si>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</si>
  <si>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</si>
  <si>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</si>
  <si>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</si>
  <si>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</si>
  <si>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</si>
  <si>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</si>
  <si>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</si>
  <si>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</si>
  <si>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</si>
  <si>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</si>
  <si>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</si>
  <si>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</si>
  <si>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</si>
  <si>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</si>
  <si>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</si>
  <si>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</si>
  <si>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</si>
  <si>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</si>
  <si>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</si>
  <si>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</si>
  <si>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</si>
  <si>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</si>
  <si>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</si>
  <si>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</si>
  <si>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</si>
  <si>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</si>
  <si>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</si>
  <si>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</si>
  <si>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</si>
  <si>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</si>
  <si>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</si>
  <si>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</si>
  <si>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</si>
  <si>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</si>
  <si>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</si>
  <si>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</si>
  <si>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</si>
  <si>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</si>
  <si>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</si>
  <si>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</si>
  <si>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</si>
  <si>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</si>
  <si>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</si>
  <si>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</si>
  <si>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</si>
  <si>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</si>
  <si>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</si>
  <si>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</si>
  <si>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</si>
  <si>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</si>
  <si>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</si>
  <si>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</si>
  <si>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</si>
  <si>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</si>
  <si>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</si>
  <si>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</si>
  <si>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</si>
  <si>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</si>
  <si>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</si>
  <si>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</si>
  <si>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</si>
  <si>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</si>
  <si>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</si>
  <si>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</si>
  <si>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</si>
  <si>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</si>
  <si>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</si>
  <si>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</si>
  <si>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</si>
  <si>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</si>
  <si>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</si>
  <si>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</si>
  <si>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</si>
  <si>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</si>
  <si>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</si>
  <si>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</si>
  <si>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</si>
  <si>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</si>
  <si>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</si>
  <si>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</si>
  <si>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</si>
  <si>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</si>
  <si>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</si>
  <si>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</si>
  <si>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</si>
  <si>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</si>
  <si>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</si>
  <si>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</si>
  <si>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</si>
  <si>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</si>
  <si>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</si>
  <si>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</si>
  <si>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</si>
  <si>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</si>
  <si>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</si>
  <si>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</si>
  <si>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</si>
  <si>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</si>
  <si>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</si>
  <si>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</si>
  <si>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</si>
  <si>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</si>
  <si>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</si>
  <si>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</si>
  <si>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</si>
  <si>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</si>
  <si>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</si>
  <si>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</si>
  <si>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</si>
  <si>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</si>
  <si>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</si>
  <si>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</si>
  <si>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</si>
  <si>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</si>
  <si>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</si>
  <si>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</si>
  <si>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</si>
  <si>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</si>
  <si>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</si>
  <si>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</si>
  <si>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</si>
  <si>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</si>
  <si>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</si>
  <si>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</si>
  <si>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</si>
  <si>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</si>
  <si>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</si>
  <si>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</si>
  <si>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</si>
  <si>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</si>
  <si>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</si>
  <si>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</si>
  <si>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</si>
  <si>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</si>
  <si>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</si>
  <si>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</si>
  <si>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</si>
  <si>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</si>
  <si>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</si>
  <si>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</si>
  <si>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</si>
  <si>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</si>
  <si>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</si>
  <si>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</si>
  <si>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</si>
  <si>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</si>
  <si>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</si>
  <si>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</si>
  <si>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</si>
  <si>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</si>
  <si>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</si>
  <si>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</si>
  <si>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</si>
  <si>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</si>
  <si>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</si>
  <si>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</si>
  <si>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</si>
  <si>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</si>
  <si>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</si>
  <si>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</si>
  <si>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</si>
  <si>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</si>
  <si>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</si>
  <si>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</si>
  <si>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</si>
  <si>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</si>
  <si>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</si>
  <si>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</si>
  <si>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</si>
  <si>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</si>
  <si>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</si>
  <si>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</si>
  <si>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</si>
  <si>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</si>
  <si>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</si>
  <si>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</si>
  <si>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</si>
  <si>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</si>
  <si>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</si>
  <si>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</si>
  <si>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</si>
  <si>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</si>
  <si>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</si>
  <si>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</si>
  <si>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</si>
  <si>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</si>
  <si>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</si>
  <si>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</si>
  <si>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</si>
  <si>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</si>
  <si>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</si>
  <si>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</si>
  <si>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</si>
  <si>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</si>
  <si>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</si>
  <si>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</si>
  <si>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</si>
  <si>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</si>
  <si>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</si>
  <si>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</si>
  <si>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</si>
  <si>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</si>
  <si>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</si>
  <si>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</si>
  <si>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</si>
  <si>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</si>
  <si>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</si>
  <si>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</si>
  <si>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</si>
  <si>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</si>
  <si>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</si>
  <si>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</si>
  <si>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</si>
  <si>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</si>
  <si>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</si>
  <si>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</si>
  <si>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</si>
  <si>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</si>
  <si>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</si>
  <si>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</si>
  <si>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</si>
  <si>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</si>
  <si>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</si>
  <si>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</si>
  <si>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</si>
  <si>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</si>
  <si>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</si>
  <si>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</si>
  <si>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</si>
  <si>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</si>
  <si>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</si>
  <si>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</si>
  <si>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</si>
  <si>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</si>
  <si>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</si>
  <si>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</si>
  <si>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</si>
  <si>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</si>
  <si>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</si>
  <si>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</si>
  <si>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</si>
  <si>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</si>
  <si>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</si>
  <si>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</si>
  <si>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</si>
  <si>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</si>
  <si>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</si>
  <si>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</si>
  <si>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</si>
  <si>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</si>
  <si>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</si>
  <si>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</si>
  <si>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</si>
  <si>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</si>
  <si>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</si>
  <si>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</si>
  <si>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</si>
  <si>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</si>
  <si>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</si>
  <si>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</si>
  <si>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</si>
  <si>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</si>
  <si>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</si>
  <si>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</si>
  <si>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</si>
  <si>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</si>
  <si>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</si>
  <si>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</si>
  <si>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</si>
  <si>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</si>
  <si>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</si>
  <si>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</si>
  <si>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</si>
  <si>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</si>
  <si>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</si>
  <si>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</si>
  <si>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</si>
  <si>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</si>
  <si>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</si>
  <si>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</si>
  <si>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</si>
  <si>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</si>
  <si>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</si>
  <si>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</si>
  <si>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</si>
  <si>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</si>
  <si>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</si>
  <si>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</si>
  <si>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</si>
  <si>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</si>
  <si>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</si>
  <si>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</si>
  <si>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</si>
  <si>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</si>
  <si>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</si>
  <si>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</si>
  <si>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</si>
  <si>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</si>
  <si>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</si>
  <si>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</si>
  <si>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</si>
  <si>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</si>
  <si>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</si>
  <si>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</si>
  <si>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</si>
  <si>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</si>
  <si>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</si>
  <si>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</si>
  <si>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</si>
  <si>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</si>
  <si>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</si>
  <si>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</si>
  <si>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</si>
  <si>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</si>
  <si>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</si>
  <si>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</si>
  <si>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</si>
  <si>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</si>
  <si>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</si>
  <si>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</si>
  <si>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</si>
  <si>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</si>
  <si>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</si>
  <si>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</si>
  <si>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</si>
  <si>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</si>
  <si>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</si>
  <si>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</si>
  <si>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</si>
  <si>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</si>
  <si>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</si>
  <si>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</si>
  <si>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</si>
  <si>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</si>
  <si>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</si>
  <si>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</si>
  <si>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</si>
  <si>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</si>
  <si>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</si>
  <si>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</si>
  <si>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</si>
  <si>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</si>
  <si>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</si>
  <si>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</si>
  <si>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</si>
  <si>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</si>
  <si>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</si>
  <si>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</si>
  <si>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</si>
  <si>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</si>
  <si>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</si>
  <si>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</si>
  <si>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</si>
  <si>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</si>
  <si>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</si>
  <si>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</si>
  <si>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</si>
  <si>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</si>
  <si>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</si>
  <si>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</si>
  <si>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</si>
  <si>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</si>
  <si>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</si>
  <si>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</si>
  <si>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</si>
  <si>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</si>
  <si>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</si>
  <si>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</si>
  <si>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</si>
  <si>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</si>
  <si>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</si>
  <si>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</si>
  <si>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</si>
  <si>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</si>
  <si>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</si>
  <si>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</si>
  <si>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</si>
  <si>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</si>
  <si>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</si>
  <si>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</si>
  <si>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</si>
  <si>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</si>
  <si>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</si>
  <si>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</si>
  <si>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</si>
  <si>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</si>
  <si>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</si>
  <si>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</si>
  <si>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</si>
  <si>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</si>
  <si>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</si>
  <si>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</si>
  <si>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</si>
  <si>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</si>
  <si>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</si>
  <si>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</si>
  <si>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</si>
  <si>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</si>
  <si>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</si>
  <si>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</si>
  <si>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</si>
  <si>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</si>
  <si>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</si>
  <si>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</si>
  <si>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</si>
  <si>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</si>
  <si>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</si>
  <si>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</si>
  <si>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</si>
  <si>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</si>
  <si>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</si>
  <si>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</si>
  <si>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</si>
  <si>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</si>
  <si>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</si>
  <si>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</si>
  <si>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</si>
  <si>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</si>
  <si>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</si>
  <si>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</si>
  <si>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</si>
  <si>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</si>
  <si>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</si>
  <si>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</si>
  <si>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</si>
  <si>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</si>
  <si>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</si>
  <si>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</si>
  <si>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</si>
  <si>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</si>
  <si>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</si>
  <si>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</si>
  <si>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</si>
  <si>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</si>
  <si>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</si>
  <si>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</si>
  <si>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</si>
  <si>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</si>
  <si>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</si>
  <si>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</si>
  <si>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</si>
  <si>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</si>
  <si>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</si>
  <si>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</si>
  <si>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</si>
  <si>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</si>
  <si>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</si>
  <si>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</si>
  <si>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</si>
  <si>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</si>
  <si>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</si>
  <si>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</si>
  <si>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</si>
  <si>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</si>
  <si>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</si>
  <si>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</si>
  <si>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</si>
  <si>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</si>
  <si>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</si>
  <si>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</si>
  <si>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</si>
  <si>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</si>
  <si>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</si>
  <si>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</si>
  <si>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</si>
  <si>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</si>
  <si>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</si>
  <si>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</si>
  <si>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</si>
  <si>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</si>
  <si>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</si>
  <si>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</si>
  <si>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</si>
  <si>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</si>
  <si>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</si>
  <si>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</si>
  <si>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</si>
  <si>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</si>
  <si>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</si>
  <si>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</si>
  <si>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</si>
  <si>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</si>
  <si>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</si>
  <si>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</si>
  <si>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</si>
  <si>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</si>
  <si>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</si>
  <si>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</si>
  <si>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</si>
  <si>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</si>
  <si>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</si>
  <si>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</si>
  <si>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</si>
  <si>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</si>
  <si>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</si>
  <si>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</si>
  <si>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</si>
  <si>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</si>
  <si>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</si>
  <si>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</si>
  <si>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</si>
  <si>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</si>
  <si>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</si>
  <si>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</si>
  <si>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</si>
  <si>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</si>
  <si>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</si>
  <si>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</si>
  <si>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</si>
  <si>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</si>
  <si>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</si>
  <si>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</si>
  <si>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</si>
  <si>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</si>
  <si>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</si>
  <si>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</si>
  <si>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</si>
  <si>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</si>
  <si>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</si>
  <si>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</si>
  <si>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</si>
  <si>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</si>
  <si>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</si>
  <si>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</si>
  <si>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</si>
  <si>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</si>
  <si>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</si>
  <si>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</si>
  <si>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</si>
  <si>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</si>
  <si>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</si>
  <si>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</si>
  <si>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</si>
  <si>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</si>
  <si>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</si>
  <si>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</si>
  <si>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</si>
  <si>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</si>
  <si>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</si>
  <si>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</si>
  <si>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</si>
  <si>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</si>
  <si>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</si>
  <si>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</si>
  <si>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</si>
  <si>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</si>
  <si>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</si>
  <si>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</si>
  <si>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</si>
  <si>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</si>
  <si>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</si>
  <si>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</si>
  <si>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</si>
  <si>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</si>
  <si>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</si>
  <si>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</si>
  <si>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</si>
  <si>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</si>
  <si>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</si>
  <si>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</si>
  <si>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</si>
  <si>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</si>
  <si>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</si>
  <si>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</si>
  <si>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</si>
  <si>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</si>
  <si>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</si>
  <si>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</si>
  <si>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</si>
  <si>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</si>
  <si>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</si>
  <si>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</si>
  <si>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</si>
  <si>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</si>
  <si>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</si>
  <si>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</si>
  <si>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</si>
  <si>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</si>
  <si>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</si>
  <si>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</si>
  <si>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</si>
  <si>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</si>
  <si>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</si>
  <si>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</si>
  <si>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</si>
  <si>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</si>
  <si>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</si>
  <si>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</si>
  <si>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</si>
  <si>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</si>
  <si>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</si>
  <si>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</si>
  <si>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</si>
  <si>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</si>
  <si>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</si>
  <si>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</si>
  <si>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</si>
  <si>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</si>
  <si>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</si>
  <si>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</si>
  <si>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</si>
  <si>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</si>
  <si>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</si>
  <si>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</si>
  <si>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</si>
  <si>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</si>
  <si>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</si>
  <si>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</si>
  <si>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</si>
  <si>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</si>
  <si>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</si>
  <si>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</si>
  <si>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</si>
  <si>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</si>
  <si>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</si>
  <si>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</si>
  <si>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</si>
  <si>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</si>
  <si>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</si>
  <si>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</si>
  <si>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</si>
  <si>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</si>
  <si>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</si>
  <si>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</si>
  <si>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</si>
  <si>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</si>
  <si>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</si>
  <si>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</si>
  <si>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</si>
  <si>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</si>
  <si>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</si>
  <si>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</si>
  <si>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</si>
  <si>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</si>
  <si>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</si>
  <si>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</si>
  <si>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</si>
  <si>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</si>
  <si>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</si>
  <si>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</si>
  <si>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</si>
  <si>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</si>
  <si>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</si>
  <si>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</si>
  <si>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</si>
  <si>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</si>
  <si>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</si>
  <si>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</si>
  <si>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</si>
  <si>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</si>
  <si>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</si>
  <si>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</si>
  <si>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</si>
  <si>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</si>
  <si>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</si>
  <si>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</si>
  <si>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</si>
  <si>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</si>
  <si>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</si>
  <si>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</si>
  <si>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</si>
  <si>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</si>
  <si>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</si>
  <si>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</si>
  <si>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</si>
  <si>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</si>
  <si>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</si>
  <si>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</si>
  <si>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</si>
  <si>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</si>
  <si>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</si>
  <si>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</si>
  <si>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</si>
  <si>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</si>
  <si>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</si>
  <si>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</si>
  <si>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</si>
  <si>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</si>
  <si>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</si>
  <si>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</si>
  <si>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</si>
  <si>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</si>
  <si>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</si>
  <si>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</si>
  <si>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</si>
  <si>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</si>
  <si>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</si>
  <si>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</si>
  <si>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</si>
  <si>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</si>
  <si>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</si>
  <si>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</si>
  <si>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</si>
  <si>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</si>
  <si>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</si>
  <si>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</si>
  <si>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</si>
  <si>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</si>
  <si>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</si>
  <si>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</si>
  <si>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</si>
  <si>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</si>
  <si>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</si>
  <si>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</si>
  <si>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</si>
  <si>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</si>
  <si>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</si>
  <si>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</si>
  <si>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</si>
  <si>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</si>
  <si>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</si>
  <si>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</si>
  <si>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</si>
  <si>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</si>
  <si>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</si>
  <si>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</si>
  <si>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</si>
  <si>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</si>
  <si>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</si>
  <si>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</si>
  <si>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</si>
  <si>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</si>
  <si>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</si>
  <si>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</si>
  <si>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</si>
  <si>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</si>
  <si>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</si>
  <si>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</si>
  <si>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</si>
  <si>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</si>
  <si>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</si>
  <si>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</si>
  <si>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</si>
  <si>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</si>
  <si>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</si>
  <si>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</si>
  <si>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</si>
  <si>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</si>
  <si>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</si>
  <si>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</si>
  <si>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</si>
  <si>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</si>
  <si>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</si>
  <si>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</si>
  <si>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</si>
  <si>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</si>
  <si>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</si>
  <si>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</si>
  <si>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</si>
  <si>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</si>
  <si>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</si>
  <si>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</si>
  <si>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</si>
  <si>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</si>
  <si>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</si>
  <si>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</si>
  <si>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</si>
  <si>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</si>
  <si>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</si>
  <si>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</si>
  <si>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</si>
  <si>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</si>
  <si>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</si>
  <si>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</si>
  <si>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</si>
  <si>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</si>
  <si>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</si>
  <si>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</si>
  <si>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</si>
  <si>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</si>
  <si>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</si>
  <si>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</si>
  <si>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</si>
  <si>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</si>
  <si>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</si>
  <si>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</si>
  <si>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</si>
  <si>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</si>
  <si>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</si>
  <si>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</si>
  <si>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</si>
  <si>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</si>
  <si>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</si>
  <si>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</si>
  <si>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</si>
  <si>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</si>
  <si>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</si>
  <si>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</si>
  <si>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</si>
  <si>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</si>
  <si>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</si>
  <si>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</si>
  <si>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</si>
  <si>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</si>
  <si>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</si>
  <si>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</si>
  <si>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</si>
  <si>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</si>
  <si>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</si>
  <si>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</si>
  <si>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</si>
  <si>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</si>
  <si>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</si>
  <si>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</si>
  <si>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</si>
  <si>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</si>
  <si>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</si>
  <si>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</si>
  <si>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</si>
  <si>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</si>
  <si>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</si>
  <si>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</si>
  <si>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</si>
  <si>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</si>
  <si>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</si>
  <si>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</si>
  <si>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</si>
  <si>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</si>
  <si>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</si>
  <si>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</si>
  <si>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</si>
  <si>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</si>
  <si>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</si>
  <si>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</si>
  <si>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</si>
  <si>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</si>
  <si>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</si>
  <si>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</si>
  <si>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</si>
  <si>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</si>
  <si>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</si>
  <si>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</si>
  <si>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</si>
  <si>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</si>
  <si>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</si>
  <si>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</si>
  <si>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</si>
  <si>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</si>
  <si>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</si>
  <si>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</si>
  <si>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</si>
  <si>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</si>
  <si>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</si>
  <si>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</si>
  <si>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</si>
  <si>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</si>
  <si>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</si>
  <si>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</si>
  <si>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</si>
  <si>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</si>
  <si>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</si>
  <si>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</si>
  <si>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</si>
  <si>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</si>
  <si>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</si>
  <si>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</si>
  <si>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</si>
  <si>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</si>
  <si>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</si>
  <si>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</si>
  <si>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</si>
  <si>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</si>
  <si>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</si>
  <si>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</si>
  <si>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</si>
  <si>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</si>
  <si>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</si>
  <si>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</si>
  <si>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</si>
  <si>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</si>
  <si>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</si>
  <si>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</si>
  <si>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</si>
  <si>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</si>
  <si>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</si>
  <si>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</si>
  <si>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</si>
  <si>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</si>
  <si>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</si>
  <si>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</si>
  <si>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</si>
  <si>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</si>
  <si>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</si>
  <si>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</si>
  <si>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</si>
  <si>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</si>
  <si>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</si>
  <si>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</si>
  <si>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</si>
  <si>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</si>
  <si>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</si>
  <si>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</si>
  <si>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</si>
  <si>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</si>
  <si>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</si>
  <si>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</si>
  <si>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</si>
  <si>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</si>
  <si>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</si>
  <si>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</si>
  <si>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</si>
  <si>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</si>
  <si>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</si>
  <si>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</si>
  <si>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</si>
  <si>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</si>
  <si>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</si>
  <si>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</si>
  <si>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</si>
  <si>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</si>
  <si>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</si>
  <si>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</si>
  <si>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</si>
  <si>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</si>
  <si>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</si>
  <si>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</si>
  <si>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</si>
  <si>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</si>
  <si>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</si>
  <si>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</si>
  <si>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</si>
  <si>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</si>
  <si>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</si>
  <si>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</si>
  <si>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</si>
  <si>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</si>
  <si>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</si>
  <si>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</si>
  <si>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</si>
  <si>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</si>
  <si>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</si>
  <si>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</si>
  <si>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</si>
  <si>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</si>
  <si>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</si>
  <si>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</si>
  <si>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</si>
  <si>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</si>
  <si>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</si>
  <si>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</si>
  <si>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</si>
  <si>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</si>
  <si>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</si>
  <si>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</si>
  <si>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</si>
  <si>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</si>
  <si>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</si>
  <si>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</si>
  <si>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</si>
  <si>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</si>
  <si>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</si>
  <si>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</si>
  <si>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</si>
  <si>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</si>
  <si>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</si>
  <si>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</si>
  <si>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</si>
  <si>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</si>
  <si>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</si>
  <si>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</si>
  <si>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</si>
  <si>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</si>
  <si>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</si>
  <si>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</si>
  <si>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</si>
  <si>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</si>
  <si>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</si>
  <si>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</si>
  <si>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</si>
  <si>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</si>
  <si>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</si>
  <si>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</si>
  <si>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</si>
  <si>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</si>
  <si>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</si>
  <si>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</si>
  <si>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</si>
  <si>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</si>
  <si>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</si>
  <si>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</si>
  <si>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</si>
  <si>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</si>
  <si>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</si>
  <si>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</si>
  <si>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</si>
  <si>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</si>
  <si>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</si>
  <si>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</si>
  <si>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</si>
  <si>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</si>
  <si>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</si>
  <si>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</si>
  <si>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</si>
  <si>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</si>
  <si>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</si>
  <si>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</si>
  <si>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</si>
  <si>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</si>
  <si>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</si>
  <si>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</si>
  <si>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</si>
  <si>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</si>
  <si>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</si>
  <si>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</si>
  <si>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</si>
  <si>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</si>
  <si>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</si>
  <si>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</si>
  <si>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</si>
  <si>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</si>
  <si>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</si>
  <si>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</si>
  <si>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</si>
  <si>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</si>
  <si>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</si>
  <si>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</si>
  <si>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</si>
  <si>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</si>
  <si>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</si>
  <si>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</si>
  <si>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</si>
  <si>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</si>
  <si>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</si>
  <si>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</si>
  <si>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</si>
  <si>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</si>
  <si>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</si>
  <si>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</si>
  <si>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</si>
  <si>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</si>
  <si>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</si>
  <si>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</si>
  <si>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</si>
  <si>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</si>
  <si>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</si>
  <si>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</si>
  <si>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</si>
  <si>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</si>
  <si>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</si>
  <si>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</si>
  <si>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</si>
  <si>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</si>
  <si>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</si>
  <si>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</si>
  <si>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</si>
  <si>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</si>
  <si>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</si>
  <si>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</si>
  <si>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</si>
  <si>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</si>
  <si>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</si>
  <si>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</si>
  <si>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</si>
  <si>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</si>
  <si>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</si>
  <si>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</si>
  <si>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</si>
  <si>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</si>
  <si>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</si>
  <si>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</si>
  <si>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</si>
  <si>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</si>
  <si>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</si>
  <si>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</si>
  <si>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</si>
  <si>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</si>
  <si>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</si>
  <si>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</si>
  <si>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</si>
  <si>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</si>
  <si>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</si>
  <si>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</si>
  <si>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</si>
  <si>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</si>
  <si>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</si>
  <si>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</si>
  <si>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</si>
  <si>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</si>
  <si>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</si>
  <si>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</si>
  <si>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</si>
  <si>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</si>
  <si>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</si>
  <si>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</si>
  <si>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</si>
  <si>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</si>
  <si>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</si>
  <si>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</si>
  <si>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</si>
  <si>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</si>
  <si>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</si>
  <si>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</si>
  <si>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</si>
  <si>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</si>
  <si>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</si>
  <si>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</si>
  <si>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</si>
  <si>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</si>
  <si>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</si>
  <si>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</si>
  <si>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</si>
  <si>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</si>
  <si>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</si>
  <si>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</si>
  <si>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</si>
  <si>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</si>
  <si>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</si>
  <si>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</si>
  <si>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</si>
  <si>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</si>
  <si>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</si>
  <si>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</si>
  <si>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</si>
  <si>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</si>
  <si>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</si>
  <si>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</si>
  <si>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</si>
  <si>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</si>
  <si>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</si>
  <si>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</si>
  <si>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</si>
  <si>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</si>
  <si>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</si>
  <si>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</si>
  <si>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</si>
  <si>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</si>
  <si>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</si>
  <si>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</si>
  <si>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</si>
  <si>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</si>
  <si>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</si>
  <si>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</si>
  <si>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</si>
  <si>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</si>
  <si>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</si>
  <si>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</si>
  <si>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</si>
  <si>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</si>
  <si>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</si>
  <si>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</si>
  <si>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</si>
  <si>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</si>
  <si>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</si>
  <si>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</si>
  <si>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</si>
  <si>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</si>
  <si>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</si>
  <si>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</si>
  <si>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</si>
  <si>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</si>
  <si>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</si>
  <si>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</si>
  <si>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</si>
  <si>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</si>
  <si>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</si>
  <si>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</si>
  <si>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</si>
  <si>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</si>
  <si>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</si>
  <si>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</si>
  <si>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</si>
  <si>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</si>
  <si>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</si>
  <si>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</si>
  <si>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</si>
  <si>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</si>
  <si>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</si>
  <si>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</si>
  <si>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</si>
  <si>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</si>
  <si>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</si>
  <si>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</si>
  <si>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</si>
  <si>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</si>
  <si>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</si>
  <si>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</si>
  <si>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</si>
  <si>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</si>
  <si>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</si>
  <si>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</si>
  <si>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</si>
  <si>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</si>
  <si>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</si>
  <si>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</si>
  <si>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</si>
  <si>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</si>
  <si>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</si>
  <si>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</si>
  <si>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</si>
  <si>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</si>
  <si>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</si>
  <si>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</si>
  <si>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</si>
  <si>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</si>
  <si>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</si>
  <si>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</si>
  <si>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</si>
  <si>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</si>
  <si>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</si>
  <si>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</si>
  <si>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</si>
  <si>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</si>
  <si>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</si>
  <si>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</si>
  <si>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</si>
  <si>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</si>
  <si>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</si>
  <si>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</si>
  <si>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</si>
  <si>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</si>
  <si>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</si>
  <si>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</si>
  <si>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</si>
  <si>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</si>
  <si>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</si>
  <si>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</si>
  <si>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</si>
  <si>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</si>
  <si>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</si>
  <si>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</si>
  <si>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</si>
  <si>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</si>
  <si>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</si>
  <si>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</si>
  <si>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</si>
  <si>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</si>
  <si>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</si>
  <si>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</si>
  <si>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</si>
  <si>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</si>
  <si>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</si>
  <si>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</si>
  <si>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</si>
  <si>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</si>
  <si>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</si>
  <si>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</si>
  <si>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</si>
  <si>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</si>
  <si>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</si>
  <si>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</si>
  <si>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</si>
  <si>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</si>
  <si>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</si>
  <si>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</si>
  <si>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</si>
  <si>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</si>
  <si>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</si>
  <si>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</si>
  <si>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</si>
  <si>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</si>
  <si>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</si>
  <si>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</si>
  <si>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</si>
  <si>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</si>
  <si>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</si>
  <si>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</si>
  <si>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</si>
  <si>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</si>
  <si>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</si>
  <si>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</si>
  <si>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</si>
  <si>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</si>
  <si>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</si>
  <si>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</si>
  <si>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</si>
  <si>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</si>
  <si>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</si>
  <si>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</si>
  <si>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</si>
  <si>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</si>
  <si>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</si>
  <si>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</si>
  <si>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</si>
  <si>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</si>
  <si>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</si>
  <si>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</si>
  <si>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</si>
  <si>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</si>
  <si>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</si>
  <si>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</si>
  <si>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</si>
  <si>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</si>
  <si>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</si>
  <si>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</si>
  <si>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</si>
  <si>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</si>
  <si>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</si>
  <si>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</si>
  <si>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</si>
  <si>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</si>
  <si>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</si>
  <si>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</si>
  <si>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</si>
  <si>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</si>
  <si>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</si>
  <si>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</si>
  <si>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</si>
  <si>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</si>
  <si>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</si>
  <si>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</si>
  <si>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</si>
  <si>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</si>
  <si>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</si>
  <si>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</si>
  <si>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</si>
  <si>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</si>
  <si>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</si>
  <si>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</si>
  <si>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</si>
  <si>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</si>
  <si>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</si>
  <si>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</si>
  <si>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</si>
  <si>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</si>
  <si>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</si>
  <si>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</si>
  <si>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</si>
  <si>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</si>
  <si>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</si>
  <si>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</si>
  <si>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</si>
  <si>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</si>
  <si>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</si>
  <si>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</si>
  <si>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</si>
  <si>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</si>
  <si>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</si>
  <si>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</si>
  <si>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</si>
  <si>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</si>
  <si>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</si>
  <si>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</si>
  <si>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</si>
  <si>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</si>
  <si>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</si>
  <si>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</si>
  <si>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</si>
  <si>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</si>
  <si>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</si>
  <si>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</si>
  <si>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</si>
  <si>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</si>
  <si>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</si>
  <si>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</si>
  <si>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</si>
  <si>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</si>
  <si>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</si>
  <si>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</si>
  <si>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</si>
  <si>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</si>
  <si>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</si>
  <si>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</si>
  <si>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</si>
  <si>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</si>
  <si>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</si>
  <si>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</si>
  <si>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</si>
  <si>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</si>
  <si>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</si>
  <si>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</si>
  <si>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</si>
  <si>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</si>
  <si>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</si>
  <si>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</si>
  <si>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</si>
  <si>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</si>
  <si>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</si>
  <si>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</si>
  <si>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</si>
  <si>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</si>
  <si>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</si>
  <si>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</si>
  <si>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</si>
  <si>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</si>
  <si>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</si>
  <si>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</si>
  <si>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</si>
  <si>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</si>
  <si>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</si>
  <si>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</si>
  <si>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</si>
  <si>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</si>
  <si>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</si>
  <si>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</si>
  <si>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</si>
  <si>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</si>
  <si>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</si>
  <si>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</si>
  <si>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</si>
  <si>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</si>
  <si>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</si>
  <si>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</si>
  <si>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</si>
  <si>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</si>
  <si>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</si>
  <si>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</si>
  <si>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</si>
  <si>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</si>
  <si>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</si>
  <si>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</si>
  <si>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</si>
  <si>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</si>
  <si>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</si>
  <si>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</si>
  <si>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</si>
  <si>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</si>
  <si>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</si>
  <si>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</si>
  <si>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</si>
  <si>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</si>
  <si>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</si>
  <si>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</si>
  <si>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</si>
  <si>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</si>
  <si>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</si>
  <si>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</si>
  <si>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</si>
  <si>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</si>
  <si>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</si>
  <si>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</si>
  <si>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</si>
  <si>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</si>
  <si>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</si>
  <si>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</si>
  <si>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</si>
  <si>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</si>
  <si>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</si>
  <si>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</si>
  <si>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</si>
  <si>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</si>
  <si>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</si>
  <si>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</si>
  <si>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</si>
  <si>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</si>
  <si>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</si>
  <si>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</si>
  <si>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</si>
  <si>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</si>
  <si>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</si>
  <si>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</si>
  <si>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</si>
  <si>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</si>
  <si>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</si>
  <si>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</si>
  <si>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</si>
  <si>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</si>
  <si>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</si>
  <si>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</si>
  <si>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</si>
  <si>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</si>
  <si>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</si>
  <si>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</si>
  <si>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</si>
  <si>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</si>
  <si>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</si>
  <si>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</si>
  <si>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</si>
  <si>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</si>
  <si>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</si>
  <si>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</si>
  <si>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</si>
  <si>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</si>
  <si>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</si>
  <si>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</si>
  <si>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</si>
  <si>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</si>
  <si>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</si>
  <si>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</si>
  <si>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</si>
  <si>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</si>
  <si>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</si>
  <si>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</si>
  <si>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</si>
  <si>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</si>
  <si>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</si>
  <si>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</si>
  <si>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</si>
  <si>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</si>
  <si>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</si>
  <si>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</si>
  <si>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</si>
  <si>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</si>
  <si>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</si>
  <si>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</si>
  <si>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</si>
  <si>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</si>
  <si>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</si>
  <si>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</si>
  <si>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</si>
  <si>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</si>
  <si>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</si>
  <si>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</si>
  <si>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</si>
  <si>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</si>
  <si>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</si>
  <si>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</si>
  <si>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</si>
  <si>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</si>
  <si>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</si>
  <si>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</si>
  <si>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</si>
  <si>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</si>
  <si>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</si>
  <si>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</si>
  <si>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</si>
  <si>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</si>
  <si>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</si>
  <si>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</si>
  <si>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</si>
  <si>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</si>
  <si>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</si>
  <si>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</si>
  <si>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</si>
  <si>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</si>
  <si>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</si>
  <si>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</si>
  <si>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</si>
  <si>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</si>
  <si>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</si>
  <si>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</si>
  <si>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</si>
  <si>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</si>
  <si>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</si>
  <si>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</si>
  <si>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</si>
  <si>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</si>
  <si>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</si>
  <si>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</si>
  <si>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</si>
  <si>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</si>
  <si>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</si>
  <si>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</si>
  <si>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</si>
  <si>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</si>
  <si>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</si>
  <si>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</si>
  <si>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</si>
  <si>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</si>
  <si>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</si>
  <si>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</si>
  <si>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</si>
  <si>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</si>
  <si>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</si>
  <si>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</si>
  <si>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</si>
  <si>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</si>
  <si>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</si>
  <si>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</si>
  <si>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</si>
  <si>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</si>
  <si>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</si>
  <si>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</si>
  <si>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</si>
  <si>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</si>
  <si>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</si>
  <si>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</si>
  <si>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</si>
  <si>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</si>
  <si>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</si>
  <si>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</si>
  <si>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</si>
  <si>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</si>
  <si>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</si>
  <si>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</si>
  <si>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</si>
  <si>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</si>
  <si>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</si>
  <si>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</si>
  <si>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</si>
  <si>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</si>
  <si>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</si>
  <si>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</si>
  <si>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</si>
  <si>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</si>
  <si>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</si>
  <si>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</si>
  <si>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</si>
  <si>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</si>
  <si>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</si>
  <si>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</si>
  <si>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</si>
  <si>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</si>
  <si>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</si>
  <si>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</si>
  <si>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</si>
  <si>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</si>
  <si>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</si>
  <si>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</si>
  <si>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</si>
  <si>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</si>
  <si>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</si>
  <si>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</si>
  <si>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</si>
  <si>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</si>
  <si>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</si>
  <si>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</si>
  <si>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</si>
  <si>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</si>
  <si>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</si>
  <si>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</si>
  <si>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</si>
  <si>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</si>
  <si>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</si>
  <si>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</si>
  <si>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</si>
  <si>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</si>
  <si>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</si>
  <si>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</si>
  <si>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</si>
  <si>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</si>
  <si>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</si>
  <si>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</si>
  <si>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</si>
  <si>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</si>
  <si>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</si>
  <si>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</si>
  <si>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</si>
  <si>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</si>
  <si>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</si>
  <si>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</si>
  <si>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</si>
  <si>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</si>
  <si>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</si>
  <si>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</si>
  <si>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</si>
  <si>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</si>
  <si>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</si>
  <si>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</si>
  <si>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</si>
  <si>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</si>
  <si>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</si>
  <si>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</si>
  <si>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</si>
  <si>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</si>
  <si>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</si>
  <si>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</si>
  <si>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</si>
  <si>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</si>
  <si>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</si>
  <si>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</si>
  <si>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</si>
  <si>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</si>
  <si>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</si>
  <si>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</si>
  <si>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</si>
  <si>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</si>
  <si>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</si>
  <si>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</si>
  <si>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</si>
  <si>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</si>
  <si>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</si>
  <si>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</si>
  <si>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</si>
  <si>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</si>
  <si>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</si>
  <si>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</si>
  <si>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</si>
  <si>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</si>
  <si>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</si>
  <si>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</si>
  <si>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</si>
  <si>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</si>
  <si>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</si>
  <si>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</si>
  <si>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</si>
  <si>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</si>
  <si>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</si>
  <si>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</si>
  <si>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</si>
  <si>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</si>
  <si>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</si>
  <si>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</si>
  <si>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</si>
  <si>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</si>
  <si>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</si>
  <si>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</si>
  <si>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</si>
  <si>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</si>
  <si>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</si>
  <si>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</si>
  <si>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</si>
  <si>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</si>
  <si>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</si>
  <si>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</si>
  <si>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</si>
  <si>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</si>
  <si>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</si>
  <si>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</si>
  <si>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</si>
  <si>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</si>
  <si>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</si>
  <si>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</si>
  <si>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</si>
  <si>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</si>
  <si>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</si>
  <si>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</si>
  <si>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</si>
  <si>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</si>
  <si>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</si>
  <si>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</si>
  <si>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</si>
  <si>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</si>
  <si>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</si>
  <si>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</si>
  <si>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</si>
  <si>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</si>
  <si>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</si>
  <si>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</si>
  <si>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</si>
  <si>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</si>
  <si>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</si>
  <si>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</si>
  <si>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</si>
  <si>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</si>
  <si>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</si>
  <si>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</si>
  <si>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</si>
  <si>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</si>
  <si>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</si>
  <si>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</si>
  <si>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</si>
  <si>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</si>
  <si>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</si>
  <si>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</si>
  <si>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</si>
  <si>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</si>
  <si>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</si>
  <si>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</si>
  <si>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</si>
  <si>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</si>
  <si>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</si>
  <si>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</si>
  <si>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</si>
  <si>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</si>
  <si>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</si>
  <si>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</si>
  <si>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</si>
  <si>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</si>
  <si>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</si>
  <si>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</si>
  <si>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</si>
  <si>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</si>
  <si>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</si>
  <si>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</si>
  <si>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</si>
  <si>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</si>
  <si>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</si>
  <si>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</si>
  <si>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</si>
  <si>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</si>
  <si>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</si>
  <si>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</si>
  <si>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</si>
  <si>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</si>
  <si>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</si>
  <si>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</si>
  <si>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</si>
  <si>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</si>
  <si>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</si>
  <si>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</si>
  <si>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</si>
  <si>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</si>
  <si>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</si>
  <si>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</si>
  <si>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</si>
  <si>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</si>
  <si>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</si>
  <si>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</si>
  <si>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</si>
  <si>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</si>
  <si>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</si>
  <si>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</si>
  <si>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</si>
  <si>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</si>
  <si>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</si>
  <si>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</si>
  <si>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</si>
  <si>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</si>
  <si>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</si>
  <si>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</si>
  <si>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</si>
  <si>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</si>
  <si>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</si>
  <si>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</si>
  <si>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</si>
  <si>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</si>
  <si>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</si>
  <si>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</si>
  <si>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</si>
  <si>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</si>
  <si>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</si>
  <si>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</si>
  <si>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</si>
  <si>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</si>
  <si>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</si>
  <si>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</si>
  <si>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</si>
  <si>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</si>
  <si>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</si>
  <si>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</si>
  <si>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</si>
  <si>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</si>
  <si>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</si>
  <si>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</si>
  <si>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</si>
  <si>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</si>
  <si>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</si>
  <si>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</si>
  <si>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</si>
  <si>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</si>
  <si>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</si>
  <si>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</si>
  <si>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</si>
  <si>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</si>
  <si>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</si>
  <si>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</si>
  <si>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</si>
  <si>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</si>
  <si>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</si>
  <si>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</si>
  <si>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</si>
  <si>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</si>
  <si>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</si>
  <si>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</si>
  <si>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</si>
  <si>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</si>
  <si>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</si>
  <si>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</si>
  <si>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</si>
  <si>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</si>
  <si>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</si>
  <si>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</si>
  <si>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</si>
  <si>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</si>
  <si>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</si>
  <si>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</si>
  <si>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</si>
  <si>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</si>
  <si>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</si>
  <si>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</si>
  <si>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</si>
  <si>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</si>
  <si>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</si>
  <si>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</si>
  <si>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</si>
  <si>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</si>
  <si>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</si>
  <si>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</si>
  <si>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</si>
  <si>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</si>
  <si>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</si>
  <si>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</si>
  <si>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</si>
  <si>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</si>
  <si>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</si>
  <si>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</si>
  <si>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</si>
  <si>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</si>
  <si>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</si>
  <si>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</si>
  <si>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</si>
  <si>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</si>
  <si>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</si>
  <si>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</si>
  <si>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</si>
  <si>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</si>
  <si>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</si>
  <si>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</si>
  <si>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</si>
  <si>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</si>
  <si>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</si>
  <si>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</si>
  <si>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</si>
  <si>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</si>
  <si>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</si>
  <si>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</si>
  <si>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</si>
  <si>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</si>
  <si>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</si>
  <si>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</si>
  <si>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</si>
  <si>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</si>
  <si>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</si>
  <si>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</si>
  <si>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</si>
  <si>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</si>
  <si>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</si>
  <si>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</si>
  <si>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</si>
  <si>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</si>
  <si>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</si>
  <si>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</si>
  <si>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</si>
  <si>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</si>
  <si>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</si>
  <si>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</si>
  <si>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</si>
  <si>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</si>
  <si>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</si>
  <si>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</si>
  <si>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</si>
  <si>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</si>
  <si>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</si>
  <si>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</si>
  <si>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</si>
  <si>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</si>
  <si>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</si>
  <si>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</si>
  <si>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</si>
  <si>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</si>
  <si>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</si>
  <si>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</si>
  <si>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</si>
  <si>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</si>
  <si>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</si>
  <si>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</si>
  <si>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</si>
  <si>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</si>
  <si>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</si>
  <si>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</si>
  <si>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</si>
  <si>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</si>
  <si>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</si>
  <si>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</si>
  <si>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</si>
  <si>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</si>
  <si>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</si>
  <si>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</si>
  <si>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</si>
  <si>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</si>
  <si>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</si>
  <si>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</si>
  <si>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</si>
  <si>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</si>
  <si>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</si>
  <si>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</si>
  <si>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</si>
  <si>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</si>
  <si>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</si>
  <si>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</si>
  <si>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</si>
  <si>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</si>
  <si>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</si>
  <si>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</si>
  <si>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</si>
  <si>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</si>
  <si>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</si>
  <si>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</si>
  <si>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</si>
  <si>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</si>
  <si>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</si>
  <si>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</si>
  <si>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</si>
  <si>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</si>
  <si>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</si>
  <si>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</si>
  <si>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</si>
  <si>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</si>
  <si>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</si>
  <si>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</si>
  <si>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</si>
  <si>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</si>
  <si>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</si>
  <si>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</si>
  <si>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</si>
  <si>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</si>
  <si>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</si>
  <si>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</si>
  <si>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</si>
  <si>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</si>
  <si>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</si>
  <si>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</si>
  <si>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</si>
  <si>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</si>
  <si>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</si>
  <si>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</si>
  <si>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</si>
  <si>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</si>
  <si>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</si>
  <si>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</si>
  <si>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</si>
  <si>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</si>
  <si>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</si>
  <si>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</si>
  <si>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</si>
  <si>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</si>
  <si>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</si>
  <si>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</si>
  <si>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</si>
  <si>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</si>
  <si>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</si>
  <si>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</si>
  <si>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</si>
  <si>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</si>
  <si>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</si>
  <si>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</si>
  <si>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</si>
  <si>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</si>
  <si>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</si>
  <si>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</si>
  <si>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</si>
  <si>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</si>
  <si>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</si>
  <si>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</si>
  <si>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</si>
  <si>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</si>
  <si>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</si>
  <si>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</si>
  <si>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</si>
  <si>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</si>
  <si>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</si>
  <si>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</si>
  <si>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</si>
  <si>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</si>
  <si>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</si>
  <si>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</si>
  <si>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</si>
  <si>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</si>
  <si>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</si>
  <si>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</si>
  <si>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</si>
  <si>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</si>
  <si>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</si>
  <si>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</si>
  <si>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</si>
  <si>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</si>
  <si>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</si>
  <si>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</si>
  <si>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</si>
  <si>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</si>
  <si>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</si>
  <si>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</si>
  <si>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</si>
  <si>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</si>
  <si>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</si>
  <si>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</si>
  <si>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</si>
  <si>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</si>
  <si>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</si>
  <si>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</si>
  <si>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</si>
  <si>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</si>
  <si>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</si>
  <si>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</si>
  <si>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</si>
  <si>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</si>
  <si>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</si>
  <si>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</si>
  <si>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</si>
  <si>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</si>
  <si>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</si>
  <si>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</si>
  <si>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</si>
  <si>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</si>
  <si>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</si>
  <si>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</si>
  <si>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</si>
  <si>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</si>
  <si>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</si>
  <si>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</si>
  <si>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</si>
  <si>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</si>
  <si>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</si>
  <si>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</si>
  <si>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</si>
  <si>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</si>
  <si>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</si>
  <si>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</si>
  <si>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</si>
  <si>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</si>
  <si>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</si>
  <si>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</si>
  <si>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</si>
  <si>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</si>
  <si>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</si>
  <si>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</si>
  <si>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</si>
  <si>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</si>
  <si>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</si>
  <si>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</si>
  <si>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</si>
  <si>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</si>
  <si>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</si>
  <si>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</si>
  <si>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</si>
  <si>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</si>
  <si>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</si>
  <si>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</si>
  <si>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</si>
  <si>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</si>
  <si>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</si>
  <si>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</si>
  <si>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</si>
  <si>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</si>
  <si>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</si>
  <si>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</si>
  <si>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</si>
  <si>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</si>
  <si>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</si>
  <si>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</si>
  <si>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</si>
  <si>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</si>
  <si>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</si>
  <si>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</si>
  <si>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</si>
  <si>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</si>
  <si>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</si>
  <si>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</si>
  <si>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</si>
  <si>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</si>
  <si>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</si>
  <si>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</si>
  <si>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</si>
  <si>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</si>
  <si>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</si>
  <si>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</si>
  <si>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</si>
  <si>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</si>
  <si>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</si>
  <si>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</si>
  <si>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</si>
  <si>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</si>
  <si>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</si>
  <si>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</si>
  <si>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</si>
  <si>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</si>
  <si>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</si>
  <si>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</si>
  <si>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</si>
  <si>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</si>
  <si>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</si>
  <si>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</si>
  <si>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</si>
  <si>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</si>
  <si>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</si>
  <si>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</si>
  <si>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</si>
  <si>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</si>
  <si>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</si>
  <si>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</si>
  <si>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</si>
  <si>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</si>
  <si>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</si>
  <si>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</si>
  <si>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</si>
  <si>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</si>
  <si>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</si>
  <si>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</si>
  <si>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</si>
  <si>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</si>
  <si>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</si>
  <si>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</si>
  <si>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</si>
  <si>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</si>
  <si>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</si>
  <si>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</si>
  <si>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</si>
  <si>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</si>
  <si>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</si>
  <si>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</si>
  <si>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</si>
  <si>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</si>
  <si>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</si>
  <si>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</si>
  <si>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</si>
  <si>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</si>
  <si>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</si>
  <si>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</si>
  <si>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</si>
  <si>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</si>
  <si>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</si>
  <si>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</si>
  <si>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</si>
  <si>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</si>
  <si>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</si>
  <si>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</si>
  <si>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</si>
  <si>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</si>
  <si>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</si>
  <si>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</si>
  <si>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</si>
  <si>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</si>
  <si>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</si>
  <si>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</si>
  <si>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</si>
  <si>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</si>
  <si>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</si>
  <si>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</si>
  <si>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</si>
  <si>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</si>
  <si>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</si>
  <si>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</si>
  <si>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</si>
  <si>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</si>
  <si>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</si>
  <si>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</si>
  <si>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</si>
  <si>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</si>
  <si>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</si>
  <si>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</si>
  <si>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</si>
  <si>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</si>
  <si>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</si>
  <si>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</si>
  <si>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</si>
  <si>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</si>
  <si>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</si>
  <si>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</si>
  <si>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</si>
  <si>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</si>
  <si>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</si>
  <si>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</si>
  <si>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</si>
  <si>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</si>
  <si>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</si>
  <si>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</si>
  <si>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</si>
  <si>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</si>
  <si>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</si>
  <si>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</si>
  <si>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</si>
  <si>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</si>
  <si>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</si>
  <si>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</si>
  <si>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</si>
  <si>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</si>
  <si>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</si>
  <si>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</si>
  <si>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</si>
  <si>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</si>
  <si>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</si>
  <si>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</si>
  <si>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</si>
  <si>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</si>
  <si>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</si>
  <si>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</si>
  <si>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</si>
  <si>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</si>
  <si>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</si>
  <si>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</si>
  <si>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</si>
  <si>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</si>
  <si>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</si>
  <si>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</si>
  <si>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</si>
  <si>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</si>
  <si>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</si>
  <si>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</si>
  <si>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</si>
  <si>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</si>
  <si>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</si>
  <si>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</si>
  <si>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</si>
  <si>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</si>
  <si>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</si>
  <si>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</si>
  <si>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</si>
  <si>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</si>
  <si>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</si>
  <si>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</si>
  <si>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</si>
  <si>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</si>
  <si>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</si>
  <si>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</si>
  <si>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</si>
  <si>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</si>
  <si>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</si>
  <si>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</si>
  <si>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</si>
  <si>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</si>
  <si>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</si>
  <si>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</si>
  <si>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</si>
  <si>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</si>
  <si>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</si>
  <si>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</si>
  <si>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</si>
  <si>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</si>
  <si>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</si>
  <si>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</si>
  <si>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</si>
  <si>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</si>
  <si>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</si>
  <si>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</si>
  <si>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</si>
  <si>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</si>
  <si>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</si>
  <si>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</si>
  <si>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</si>
  <si>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</si>
  <si>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</si>
  <si>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</si>
  <si>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</si>
  <si>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</si>
  <si>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</si>
  <si>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</si>
  <si>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</si>
  <si>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</si>
  <si>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</si>
  <si>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</si>
  <si>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</si>
  <si>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</si>
  <si>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</si>
  <si>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</si>
  <si>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</si>
  <si>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</si>
  <si>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</si>
  <si>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</si>
  <si>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</si>
  <si>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</si>
  <si>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</si>
  <si>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</si>
  <si>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</si>
  <si>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</si>
  <si>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</si>
  <si>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</si>
  <si>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</si>
  <si>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</si>
  <si>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</si>
  <si>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</si>
  <si>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</si>
  <si>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</si>
  <si>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</si>
  <si>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</si>
  <si>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</si>
  <si>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</si>
  <si>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</si>
  <si>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</si>
  <si>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</si>
  <si>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</si>
  <si>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</si>
  <si>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</si>
  <si>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</si>
  <si>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</si>
  <si>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</si>
  <si>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</si>
  <si>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</si>
  <si>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</si>
  <si>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</si>
  <si>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</si>
  <si>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</si>
  <si>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</si>
  <si>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</si>
  <si>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</si>
  <si>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</si>
  <si>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</si>
  <si>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</si>
  <si>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</si>
  <si>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</si>
  <si>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</si>
  <si>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</si>
  <si>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</si>
  <si>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</si>
  <si>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</si>
  <si>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</si>
  <si>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</si>
  <si>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</si>
  <si>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</si>
  <si>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</si>
  <si>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</si>
  <si>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</si>
  <si>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</si>
  <si>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</si>
  <si>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</si>
  <si>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</si>
  <si>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</si>
  <si>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</si>
  <si>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</si>
  <si>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</si>
  <si>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</si>
  <si>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</si>
  <si>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</si>
  <si>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</si>
  <si>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</si>
  <si>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</si>
  <si>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</si>
  <si>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</si>
  <si>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</si>
  <si>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</si>
  <si>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</si>
  <si>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</si>
  <si>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</si>
  <si>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</si>
  <si>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</si>
  <si>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</si>
  <si>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</si>
  <si>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</si>
  <si>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</si>
  <si>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</si>
  <si>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</si>
  <si>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</si>
  <si>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</si>
  <si>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</si>
  <si>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</si>
  <si>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</si>
  <si>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</si>
  <si>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</si>
  <si>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</si>
  <si>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</si>
  <si>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</si>
  <si>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</si>
  <si>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</si>
  <si>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</si>
  <si>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</si>
  <si>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</si>
  <si>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</si>
  <si>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</si>
  <si>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</si>
  <si>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</si>
  <si>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</si>
  <si>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</si>
  <si>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</si>
  <si>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</si>
  <si>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</si>
  <si>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</si>
  <si>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</si>
  <si>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</si>
  <si>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</si>
  <si>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</si>
  <si>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</si>
  <si>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</si>
  <si>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</si>
  <si>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</si>
  <si>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</si>
  <si>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</si>
  <si>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</si>
  <si>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</si>
  <si>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</si>
  <si>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</si>
  <si>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</si>
  <si>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</si>
  <si>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</si>
  <si>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</si>
  <si>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</si>
  <si>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</si>
  <si>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Order Year</t>
  </si>
  <si>
    <t>Order Month</t>
  </si>
  <si>
    <t>O-Date</t>
  </si>
  <si>
    <t>Shipping months</t>
  </si>
  <si>
    <t>Shipping date</t>
  </si>
  <si>
    <t>Shipping years</t>
  </si>
  <si>
    <t>Ship date</t>
  </si>
  <si>
    <t>Order fullfillment time</t>
  </si>
  <si>
    <t xml:space="preserve">Profit margin </t>
  </si>
  <si>
    <t>Row Labels</t>
  </si>
  <si>
    <t>Grand Total</t>
  </si>
  <si>
    <t>Sum of Sales</t>
  </si>
  <si>
    <t>Sum of Profit</t>
  </si>
  <si>
    <t>Months</t>
  </si>
  <si>
    <t>Revenue</t>
  </si>
  <si>
    <t>Jan</t>
  </si>
  <si>
    <t>Feb</t>
  </si>
  <si>
    <t>Mar</t>
  </si>
  <si>
    <t>Apr</t>
  </si>
  <si>
    <t>May</t>
  </si>
  <si>
    <t>Jun</t>
  </si>
  <si>
    <t>Weekly sales</t>
  </si>
  <si>
    <t xml:space="preserve">Weekly Sales and Profit Trend </t>
  </si>
  <si>
    <t>Distinct Count of Customer ID</t>
  </si>
  <si>
    <t>Weekly sales03</t>
  </si>
  <si>
    <t>Monthly sales</t>
  </si>
  <si>
    <t>Distinct Count of Order ID</t>
  </si>
  <si>
    <t>Sum of Revenue</t>
  </si>
  <si>
    <t>Average of Order fullfillment time</t>
  </si>
  <si>
    <t>Sum of Profit Margin2</t>
  </si>
  <si>
    <t>Average Shipping Time per order</t>
  </si>
  <si>
    <t>Average of Shipping Cost</t>
  </si>
  <si>
    <t>Max of Discount</t>
  </si>
  <si>
    <t>Distinct Count of City</t>
  </si>
  <si>
    <t>Profit Margin</t>
  </si>
  <si>
    <t>Sum of Quantity ordered new</t>
  </si>
  <si>
    <t>Unique Customers</t>
  </si>
  <si>
    <t>Repeat Customers</t>
  </si>
  <si>
    <t>Sum of Repeat Customers</t>
  </si>
  <si>
    <t>Repeted order</t>
  </si>
  <si>
    <t>DATA BASE</t>
  </si>
  <si>
    <t>Sum of Sales2</t>
  </si>
  <si>
    <t>Count of Customer ID</t>
  </si>
  <si>
    <t>Quarter</t>
  </si>
  <si>
    <t>Dis count of Customers</t>
  </si>
  <si>
    <t>Customers Counts</t>
  </si>
  <si>
    <t>Values</t>
  </si>
  <si>
    <t>Sum of Profit2</t>
  </si>
  <si>
    <t>Sum of Profit3</t>
  </si>
  <si>
    <t>Sum of Profit4</t>
  </si>
  <si>
    <t>Sum of Profit5</t>
  </si>
  <si>
    <t>Sum of Profit6</t>
  </si>
  <si>
    <t>Count of Order ID</t>
  </si>
  <si>
    <t>Q1</t>
  </si>
  <si>
    <t>Q2</t>
  </si>
  <si>
    <t>Profit margin</t>
  </si>
  <si>
    <t>Column Labels</t>
  </si>
  <si>
    <t>Repeated order ID</t>
  </si>
  <si>
    <t>Total Count of Order ID</t>
  </si>
  <si>
    <t>Unique Count of order ID</t>
  </si>
  <si>
    <t>Days (Order Date)</t>
  </si>
  <si>
    <t>01-Jan</t>
  </si>
  <si>
    <t>08-Jan</t>
  </si>
  <si>
    <t>16-Jan</t>
  </si>
  <si>
    <t>24-Jan</t>
  </si>
  <si>
    <t>31-Jan</t>
  </si>
  <si>
    <t>01-Feb</t>
  </si>
  <si>
    <t>08-Feb</t>
  </si>
  <si>
    <t>16-Feb</t>
  </si>
  <si>
    <t>24-Feb</t>
  </si>
  <si>
    <t>01-Mar</t>
  </si>
  <si>
    <t>08-Mar</t>
  </si>
  <si>
    <t>16-Mar</t>
  </si>
  <si>
    <t>24-Mar</t>
  </si>
  <si>
    <t>31-Mar</t>
  </si>
  <si>
    <t>01-Apr</t>
  </si>
  <si>
    <t>08-Apr</t>
  </si>
  <si>
    <t>16-Apr</t>
  </si>
  <si>
    <t>24-Apr</t>
  </si>
  <si>
    <t>30-Apr</t>
  </si>
  <si>
    <t>01-May</t>
  </si>
  <si>
    <t>08-May</t>
  </si>
  <si>
    <t>16-May</t>
  </si>
  <si>
    <t>24-May</t>
  </si>
  <si>
    <t>01-Jun</t>
  </si>
  <si>
    <t>08-Jun</t>
  </si>
  <si>
    <t>16-Jun</t>
  </si>
  <si>
    <t>24-Jun</t>
  </si>
  <si>
    <t>30-Jun</t>
  </si>
  <si>
    <t xml:space="preserve">Total </t>
  </si>
  <si>
    <t>Category</t>
  </si>
  <si>
    <t>Sum of Unique Customers</t>
  </si>
  <si>
    <t>Sum of Shipping Cost</t>
  </si>
  <si>
    <t>Average of Profit Margin</t>
  </si>
  <si>
    <t>Repeated</t>
  </si>
  <si>
    <t>Unique</t>
  </si>
  <si>
    <t>Dis. Count of order ID</t>
  </si>
  <si>
    <t>Repeated order id</t>
  </si>
  <si>
    <t>Sum of Unique Customers(dis. Count)</t>
  </si>
  <si>
    <t>Average Profit margin</t>
  </si>
  <si>
    <t>Count of Customers</t>
  </si>
  <si>
    <t>Quantity Ordered</t>
  </si>
  <si>
    <t xml:space="preserve">Count of city, max discount, average shipping cost </t>
  </si>
  <si>
    <t>Sub Category</t>
  </si>
  <si>
    <t>Total Sum of Sales</t>
  </si>
  <si>
    <t>Total Sum of Profit</t>
  </si>
  <si>
    <t>Average of Unit Price</t>
  </si>
  <si>
    <t>Count of Repeted order</t>
  </si>
  <si>
    <t>Max of Order fullfillment time</t>
  </si>
  <si>
    <t>(Multiple Items)</t>
  </si>
  <si>
    <t>(All)</t>
  </si>
  <si>
    <t>Average of Shipping Cost2</t>
  </si>
  <si>
    <t>LOGISTIC-KPI-PROCESSING</t>
  </si>
  <si>
    <t>S.MODE</t>
  </si>
  <si>
    <t>Overall Sales, Profit, Revenenue (SUMMARY DB)</t>
  </si>
  <si>
    <t>CUSTOMER DEEMAND (KPI PROCESSING)</t>
  </si>
  <si>
    <t>GEOGRAPHICAL KPI PROCESSING</t>
  </si>
  <si>
    <t>Chris</t>
  </si>
  <si>
    <t>Erin</t>
  </si>
  <si>
    <t>Sam</t>
  </si>
  <si>
    <t>William</t>
  </si>
  <si>
    <t>Managers</t>
  </si>
  <si>
    <t>Managers Performance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</si>
</sst>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4">
    <numFmt numFmtId="164" formatCode="&quot;$&quot;#,##0.00"/>
    <numFmt numFmtId="165" formatCode="dd"/>
    <numFmt numFmtId="166" formatCode="mmm"/>
    <numFmt numFmtId="167" formatCode="yyyy"/>
    <numFmt numFmtId="168" formatCode="&quot;$&quot;0.00,\ &quot;k&quot;"/>
    <numFmt numFmtId="169" formatCode="&quot;$&quot;\ #.##,\ &quot;K&quot;"/>
    <numFmt numFmtId="170" formatCode="0.00\ &quot;days&quot;"/>
    <numFmt numFmtId="171" formatCode="0\ &quot;days&quot;"/>
    <numFmt numFmtId="172" formatCode="&quot;$&quot;#,##0"/>
    <numFmt numFmtId="173" formatCode="[Green]\▲0.00%;[Red]\▼0.00%;0.00%"/>
    <numFmt numFmtId="174" formatCode="mmm/dd"/>
    <numFmt numFmtId="175" formatCode="0.000000000000000%"/>
    <numFmt numFmtId="178" formatCode="0\ &quot;Days&quot;"/>
    <numFmt numFmtId="180" formatCode="0_ ;[Red]\-0\ "/>
  </numFmts>
  <fonts count="12" x14ac:knownFonts="1">
    <font>
      <sz val="10"/>
      <color rgb="FF000000"/>
      <name val="Arial"/>
      <scheme val="minor"/>
    </font>
    <font>
      <sz val="10"/>
      <color theme="1"/>
      <name val="Arial"/>
      <family val="2"/>
      <scheme val="minor"/>
    </font>
    <font>
      <sz val="11"/>
      <color theme="1"/>
      <name val="Calibri"/>
      <family val="2"/>
    </font>
    <font>
      <sz val="8"/>
      <name val="Arial"/>
      <family val="2"/>
      <scheme val="minor"/>
    </font>
    <font>
      <b/>
      <sz val="10"/>
      <color rgb="FF000000"/>
      <name val="Arial"/>
      <family val="2"/>
      <scheme val="minor"/>
    </font>
    <font>
      <sz val="10"/>
      <color rgb="FF000000"/>
      <name val="Arial"/>
      <family val="2"/>
      <scheme val="minor"/>
    </font>
    <font>
      <sz val="9"/>
      <color theme="0"/>
      <name val="Arial"/>
      <family val="2"/>
      <scheme val="minor"/>
    </font>
    <font>
      <b/>
      <sz val="9"/>
      <color theme="0"/>
      <name val="Arial"/>
      <family val="2"/>
      <scheme val="minor"/>
    </font>
    <font>
      <b/>
      <sz val="10"/>
      <color rgb="FF00FFFF"/>
      <name val="Arial"/>
      <family val="2"/>
      <scheme val="minor"/>
    </font>
    <font>
      <sz val="10"/>
      <color rgb="FF000000"/>
      <name val="Arial"/>
      <family val="2"/>
    </font>
    <font>
      <b/>
      <sz val="10"/>
      <color theme="1"/>
      <name val="Arial"/>
      <family val="2"/>
      <scheme val="minor"/>
    </font>
    <font>
      <u/>
      <sz val="10"/>
      <color theme="10"/>
      <name val="Arial"/>
      <family val="2"/>
      <scheme val="minor"/>
    </font>
  </fonts>
  <fills count="9">
    <fill>
      <patternFill patternType="none"/>
    </fill>
    <fill>
      <patternFill patternType="gray125"/>
    </fill>
    <fill>
      <patternFill patternType="solid">
        <fgColor rgb="FFC00000"/>
        <bgColor indexed="64"/>
      </patternFill>
    </fill>
    <fill>
      <patternFill patternType="solid">
        <fgColor rgb="FF080808"/>
        <bgColor indexed="64"/>
      </patternFill>
    </fill>
    <fill>
      <patternFill patternType="solid">
        <fgColor rgb="FF002060"/>
        <bgColor indexed="64"/>
      </patternFill>
    </fill>
    <fill>
      <patternFill patternType="solid">
        <fgColor theme="1"/>
        <bgColor indexed="64"/>
      </patternFill>
    </fill>
    <fill>
      <patternFill patternType="solid">
        <fgColor theme="3" tint="4.9989318521683403E-2"/>
        <bgColor indexed="64"/>
      </patternFill>
    </fill>
    <fill>
      <patternFill patternType="solid">
        <fgColor theme="4" tint="0.79998168889431442"/>
        <bgColor theme="4" tint="0.79998168889431442"/>
      </patternFill>
    </fill>
    <fill>
      <patternFill patternType="solid">
        <fgColor theme="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1" fontId="6" fillId="4" borderId="0"/>
    <xf numFmtId="0" fontId="11" fillId="0" borderId="0" applyNumberFormat="0" applyFill="0" applyBorder="0" applyAlignment="0" applyProtection="0"/>
  </cellStyleXfs>
  <cellXfs count="73">
    <xf numFmtId="0" fontId="0" fillId="0" borderId="0" xfId="0"/>
    <xf numFmtId="14" fontId="2" fillId="0" borderId="0" xfId="0" applyNumberFormat="1" applyFont="1"/>
    <xf numFmtId="1" fontId="1" fillId="0" borderId="0" xfId="0" applyNumberFormat="1" applyFont="1"/>
    <xf numFmtId="1" fontId="0" fillId="0" borderId="0" xfId="0" applyNumberFormat="1"/>
    <xf numFmtId="164" fontId="1" fillId="0" borderId="0" xfId="0" applyNumberFormat="1" applyFont="1"/>
    <xf numFmtId="164" fontId="0" fillId="0" borderId="0" xfId="0" applyNumberFormat="1"/>
    <xf numFmtId="9" fontId="1" fillId="0" borderId="0" xfId="0" applyNumberFormat="1" applyFont="1"/>
    <xf numFmtId="9" fontId="0" fillId="0" borderId="0" xfId="0" applyNumberFormat="1"/>
    <xf numFmtId="14" fontId="0" fillId="0" borderId="0" xfId="0" applyNumberFormat="1"/>
    <xf numFmtId="165" fontId="0" fillId="0" borderId="0" xfId="0" applyNumberFormat="1"/>
    <xf numFmtId="166" fontId="2" fillId="0" borderId="0" xfId="0" applyNumberFormat="1" applyFont="1"/>
    <xf numFmtId="166" fontId="0" fillId="0" borderId="0" xfId="0" applyNumberFormat="1"/>
    <xf numFmtId="167" fontId="2" fillId="0" borderId="0" xfId="0" applyNumberFormat="1" applyFont="1"/>
    <xf numFmtId="167" fontId="0" fillId="0" borderId="0" xfId="0" applyNumberFormat="1"/>
    <xf numFmtId="165" fontId="2" fillId="0" borderId="0" xfId="0" applyNumberFormat="1" applyFont="1"/>
    <xf numFmtId="0" fontId="1" fillId="0" borderId="0" xfId="0" applyFont="1"/>
    <xf numFmtId="10" fontId="0" fillId="0" borderId="0" xfId="0" applyNumberFormat="1"/>
    <xf numFmtId="0" fontId="4" fillId="0" borderId="0" xfId="0" applyFont="1"/>
    <xf numFmtId="0" fontId="5" fillId="0" borderId="0" xfId="0" applyFont="1"/>
    <xf numFmtId="0" fontId="0" fillId="0" borderId="0" xfId="0" pivotButton="1"/>
    <xf numFmtId="0" fontId="0" fillId="0" borderId="0" xfId="0" applyAlignment="1">
      <alignment horizontal="left"/>
    </xf>
    <xf numFmtId="169" fontId="0" fillId="0" borderId="0" xfId="0" applyNumberFormat="1"/>
    <xf numFmtId="10" fontId="4" fillId="0" borderId="0" xfId="0" applyNumberFormat="1" applyFont="1"/>
    <xf numFmtId="164" fontId="4" fillId="0" borderId="0" xfId="0" applyNumberFormat="1" applyFont="1"/>
    <xf numFmtId="1" fontId="6" fillId="4" borderId="0" xfId="1"/>
    <xf numFmtId="0" fontId="6" fillId="4" borderId="0" xfId="1" applyNumberFormat="1"/>
    <xf numFmtId="9" fontId="6" fillId="4" borderId="0" xfId="1" applyNumberFormat="1"/>
    <xf numFmtId="164" fontId="6" fillId="4" borderId="0" xfId="1" applyNumberFormat="1"/>
    <xf numFmtId="14" fontId="6" fillId="4" borderId="0" xfId="1" applyNumberFormat="1"/>
    <xf numFmtId="1" fontId="7" fillId="4" borderId="0" xfId="1" applyFont="1"/>
    <xf numFmtId="164" fontId="7" fillId="4" borderId="0" xfId="1" applyNumberFormat="1" applyFont="1"/>
    <xf numFmtId="171" fontId="4" fillId="0" borderId="0" xfId="0" applyNumberFormat="1" applyFont="1"/>
    <xf numFmtId="170" fontId="0" fillId="0" borderId="0" xfId="0" applyNumberFormat="1"/>
    <xf numFmtId="2" fontId="7" fillId="4" borderId="0" xfId="1" applyNumberFormat="1" applyFont="1"/>
    <xf numFmtId="2" fontId="4" fillId="0" borderId="0" xfId="0" applyNumberFormat="1" applyFont="1"/>
    <xf numFmtId="172" fontId="0" fillId="0" borderId="0" xfId="0" applyNumberFormat="1"/>
    <xf numFmtId="0" fontId="0" fillId="3" borderId="0" xfId="0" applyFill="1"/>
    <xf numFmtId="0" fontId="5" fillId="3" borderId="0" xfId="0" applyFont="1" applyFill="1"/>
    <xf numFmtId="173" fontId="0" fillId="0" borderId="0" xfId="0" applyNumberFormat="1"/>
    <xf numFmtId="0" fontId="9" fillId="3" borderId="0" xfId="0" applyFont="1" applyFill="1"/>
    <xf numFmtId="1" fontId="7" fillId="2" borderId="0" xfId="0" applyNumberFormat="1" applyFont="1" applyFill="1"/>
    <xf numFmtId="1" fontId="6" fillId="2" borderId="0" xfId="0" applyNumberFormat="1" applyFont="1" applyFill="1"/>
    <xf numFmtId="0" fontId="0" fillId="0" borderId="1" xfId="0" applyBorder="1"/>
    <xf numFmtId="0" fontId="0" fillId="0" borderId="1" xfId="0" pivotButton="1" applyBorder="1"/>
    <xf numFmtId="169" fontId="0" fillId="0" borderId="1" xfId="0" applyNumberFormat="1" applyBorder="1"/>
    <xf numFmtId="0" fontId="0" fillId="0" borderId="1" xfId="0" applyBorder="1" applyAlignment="1">
      <alignment horizontal="left"/>
    </xf>
    <xf numFmtId="10" fontId="0" fillId="0" borderId="1" xfId="0" applyNumberFormat="1" applyBorder="1"/>
    <xf numFmtId="1" fontId="0" fillId="0" borderId="1" xfId="0" applyNumberFormat="1" applyBorder="1"/>
    <xf numFmtId="1" fontId="6" fillId="0" borderId="0" xfId="0" applyNumberFormat="1" applyFont="1"/>
    <xf numFmtId="0" fontId="0" fillId="5" borderId="0" xfId="0" applyFill="1"/>
    <xf numFmtId="169" fontId="5" fillId="0" borderId="0" xfId="0" applyNumberFormat="1" applyFont="1"/>
    <xf numFmtId="164" fontId="5" fillId="0" borderId="0" xfId="0" applyNumberFormat="1" applyFont="1"/>
    <xf numFmtId="0" fontId="0" fillId="6" borderId="0" xfId="0" applyFill="1"/>
    <xf numFmtId="0" fontId="0" fillId="0" borderId="0" xfId="0" applyAlignment="1">
      <alignment horizontal="left" indent="1"/>
    </xf>
    <xf numFmtId="0" fontId="10" fillId="7" borderId="2" xfId="0" applyFont="1" applyFill="1" applyBorder="1"/>
    <xf numFmtId="169" fontId="10" fillId="7" borderId="3" xfId="0" applyNumberFormat="1" applyFont="1" applyFill="1" applyBorder="1"/>
    <xf numFmtId="3" fontId="0" fillId="0" borderId="0" xfId="0" applyNumberFormat="1"/>
    <xf numFmtId="1" fontId="7" fillId="0" borderId="1" xfId="0" applyNumberFormat="1" applyFont="1" applyBorder="1"/>
    <xf numFmtId="175" fontId="0" fillId="0" borderId="0" xfId="0" applyNumberFormat="1"/>
    <xf numFmtId="175" fontId="5" fillId="0" borderId="0" xfId="0" applyNumberFormat="1" applyFont="1"/>
    <xf numFmtId="0" fontId="0" fillId="0" borderId="0" xfId="0" applyNumberFormat="1"/>
    <xf numFmtId="178" fontId="0" fillId="0" borderId="0" xfId="0" applyNumberFormat="1"/>
    <xf numFmtId="180" fontId="0" fillId="0" borderId="0" xfId="0" applyNumberFormat="1"/>
    <xf numFmtId="178" fontId="0" fillId="0" borderId="0" xfId="0" pivotButton="1" applyNumberFormat="1"/>
    <xf numFmtId="178" fontId="0" fillId="0" borderId="0" xfId="0" applyNumberFormat="1" applyAlignment="1">
      <alignment horizontal="left"/>
    </xf>
    <xf numFmtId="0" fontId="8" fillId="8" borderId="0" xfId="0" applyFont="1" applyFill="1"/>
    <xf numFmtId="0" fontId="0" fillId="8" borderId="0" xfId="0" applyFill="1"/>
    <xf numFmtId="0" fontId="0" fillId="8" borderId="1" xfId="0" applyFill="1" applyBorder="1"/>
    <xf numFmtId="1" fontId="6" fillId="8" borderId="0" xfId="0" applyNumberFormat="1" applyFont="1" applyFill="1"/>
    <xf numFmtId="168" fontId="0" fillId="8" borderId="1" xfId="0" applyNumberFormat="1" applyFill="1" applyBorder="1"/>
    <xf numFmtId="174" fontId="0" fillId="8" borderId="0" xfId="0" applyNumberFormat="1" applyFill="1"/>
    <xf numFmtId="0" fontId="5" fillId="8" borderId="0" xfId="0" applyFont="1" applyFill="1"/>
    <xf numFmtId="0" fontId="11" fillId="0" borderId="0" xfId="2" quotePrefix="1"/>
  </cellXfs>
  <cellStyles count="3">
    <cellStyle name="Hyperlink" xfId="2" builtinId="8"/>
    <cellStyle name="Normal" xfId="0" builtinId="0"/>
    <cellStyle name="Style 1" xfId="1" xr:uid="{DA22E26D-7436-4B4F-921F-CB05E6B1EB7E}"/>
  </cellStyles>
  <dxfs count="302">
    <dxf>
      <fill>
        <patternFill>
          <bgColor theme="4" tint="0.39994506668294322"/>
        </patternFill>
      </fill>
    </dxf>
    <dxf>
      <font>
        <color theme="2"/>
      </font>
      <fill>
        <patternFill>
          <bgColor rgb="FFFF5050"/>
        </patternFill>
      </fill>
    </dxf>
    <dxf>
      <font>
        <color theme="2"/>
      </font>
      <fill>
        <patternFill>
          <bgColor rgb="FF15432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none">
          <bgColor auto="1"/>
        </patternFill>
      </fill>
    </dxf>
    <dxf>
      <fill>
        <patternFill patternType="none">
          <bgColor auto="1"/>
        </patternFill>
      </fill>
    </dxf>
    <dxf>
      <fill>
        <patternFill patternType="solid">
          <bgColor theme="1"/>
        </patternFill>
      </fill>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font>
        <b/>
      </font>
    </dxf>
    <dxf>
      <numFmt numFmtId="169" formatCode="&quot;$&quot;\ #.##,\ &quot;K&quot;"/>
    </dxf>
    <dxf>
      <numFmt numFmtId="180" formatCode="0_ ;[Red]\-0\ "/>
    </dxf>
    <dxf>
      <numFmt numFmtId="178" formatCode="0\ &quot;Days&quot;"/>
    </dxf>
    <dxf>
      <numFmt numFmtId="178" formatCode="0\ &quot;Days&quot;"/>
    </dxf>
    <dxf>
      <numFmt numFmtId="180" formatCode="0_ ;[Red]\-0\ "/>
    </dxf>
    <dxf>
      <numFmt numFmtId="178" formatCode="0\ &quot;Days&quot;"/>
    </dxf>
    <dxf>
      <numFmt numFmtId="178" formatCode="0\ &quot;Days&quot;"/>
    </dxf>
    <dxf>
      <numFmt numFmtId="178" formatCode="0\ &quot;Days&quot;"/>
    </dxf>
    <dxf>
      <numFmt numFmtId="2" formatCode="0.00"/>
    </dxf>
    <dxf>
      <numFmt numFmtId="180" formatCode="0_ ;[Red]\-0\ "/>
    </dxf>
    <dxf>
      <numFmt numFmtId="178" formatCode="0\ &quot;Days&quot;"/>
    </dxf>
    <dxf>
      <numFmt numFmtId="178" formatCode="0\ &quot;Days&quot;"/>
    </dxf>
    <dxf>
      <numFmt numFmtId="178" formatCode="0\ &quot;Days&quot;"/>
    </dxf>
    <dxf>
      <numFmt numFmtId="178" formatCode="0\ &quot;Days&quot;"/>
    </dxf>
    <dxf>
      <numFmt numFmtId="178" formatCode="0\ &quot;Days&quot;"/>
    </dxf>
    <dxf>
      <numFmt numFmtId="1" formatCode="0"/>
    </dxf>
    <dxf>
      <numFmt numFmtId="169" formatCode="&quot;$&quot;\ #.##,\ &quot;K&quot;"/>
    </dxf>
    <dxf>
      <numFmt numFmtId="164" formatCode="&quot;$&quot;#,##0.00"/>
    </dxf>
    <dxf>
      <numFmt numFmtId="169" formatCode="&quot;$&quot;\ #.##,\ &quot;K&quot;"/>
    </dxf>
    <dxf>
      <numFmt numFmtId="164" formatCode="&quot;$&quot;#,##0.00"/>
    </dxf>
    <dxf>
      <numFmt numFmtId="169" formatCode="&quot;$&quot;\ #.##,\ &quot;K&quot;"/>
    </dxf>
    <dxf>
      <numFmt numFmtId="1" formatCode="0"/>
    </dxf>
    <dxf>
      <numFmt numFmtId="1" formatCode="0"/>
    </dxf>
    <dxf>
      <font>
        <color theme="0"/>
      </font>
      <border>
        <bottom style="thin">
          <color rgb="FFFF0066"/>
        </bottom>
        <vertical/>
        <horizontal/>
      </border>
    </dxf>
    <dxf>
      <font>
        <color theme="1"/>
      </font>
      <fill>
        <patternFill>
          <bgColor rgb="FF000000"/>
        </patternFill>
      </fill>
      <border>
        <left style="thin">
          <color rgb="FFFF0066"/>
        </left>
        <right style="thin">
          <color rgb="FFFF0066"/>
        </right>
        <top style="thin">
          <color rgb="FFFF0066"/>
        </top>
        <bottom style="thin">
          <color rgb="FFFF0066"/>
        </bottom>
        <vertical/>
        <horizontal/>
      </border>
    </dxf>
    <dxf>
      <font>
        <color theme="0"/>
      </font>
      <border>
        <bottom style="thin">
          <color rgb="FFFF0066"/>
        </bottom>
        <vertical/>
        <horizontal/>
      </border>
    </dxf>
    <dxf>
      <font>
        <color theme="1"/>
      </font>
      <fill>
        <patternFill>
          <bgColor rgb="FF000000"/>
        </patternFill>
      </fill>
      <border>
        <left style="thin">
          <color rgb="FFFF0066"/>
        </left>
        <right style="thin">
          <color rgb="FFFF0066"/>
        </right>
        <top style="thin">
          <color rgb="FFFF0066"/>
        </top>
        <bottom style="thin">
          <color rgb="FFFF0066"/>
        </bottom>
        <vertical/>
        <horizontal/>
      </border>
    </dxf>
    <dxf>
      <numFmt numFmtId="1" formatCode="0"/>
    </dxf>
    <dxf>
      <numFmt numFmtId="1" formatCode="0"/>
    </dxf>
    <dxf>
      <numFmt numFmtId="169" formatCode="&quot;$&quot;\ #.##,\ &quot;K&quot;"/>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9" formatCode="&quot;$&quot;\ #.##,\ &quot;K&quot;"/>
    </dxf>
    <dxf>
      <numFmt numFmtId="169" formatCode="&quot;$&quot;\ #.##,\ &quot;K&quot;"/>
    </dxf>
    <dxf>
      <numFmt numFmtId="1" formatCode="0"/>
    </dxf>
    <dxf>
      <numFmt numFmtId="169" formatCode="&quot;$&quot;\ #.##,\ &quot;K&quot;"/>
    </dxf>
    <dxf>
      <numFmt numFmtId="169" formatCode="&quot;$&quot;\ #.##,\ &quot;K&quot;"/>
    </dxf>
    <dxf>
      <numFmt numFmtId="169" formatCode="&quot;$&quot;\ #.##,\ &quot;K&quot;"/>
    </dxf>
    <dxf>
      <numFmt numFmtId="1" formatCode="0"/>
    </dxf>
    <dxf>
      <font>
        <color theme="0"/>
      </font>
      <border>
        <bottom style="thin">
          <color rgb="FF6600FF"/>
        </bottom>
        <vertical/>
        <horizontal/>
      </border>
    </dxf>
    <dxf>
      <font>
        <color theme="0"/>
      </font>
      <fill>
        <patternFill>
          <bgColor theme="1" tint="4.9989318521683403E-2"/>
        </patternFill>
      </fill>
      <border>
        <left style="thin">
          <color rgb="FF6600FF"/>
        </left>
        <right style="thin">
          <color rgb="FF6600FF"/>
        </right>
        <top style="thin">
          <color rgb="FF6600FF"/>
        </top>
        <bottom style="thin">
          <color rgb="FF6600FF"/>
        </bottom>
        <vertical/>
        <horizontal/>
      </border>
    </dxf>
    <dxf>
      <font>
        <color theme="0"/>
      </font>
      <border>
        <bottom style="thin">
          <color theme="9"/>
        </bottom>
        <vertical/>
        <horizontal/>
      </border>
    </dxf>
    <dxf>
      <font>
        <color theme="0"/>
      </font>
      <fill>
        <patternFill>
          <bgColor theme="1" tint="4.9989318521683403E-2"/>
        </patternFill>
      </fill>
      <border>
        <left style="thin">
          <color theme="9"/>
        </left>
        <right style="thin">
          <color theme="9"/>
        </right>
        <top style="thin">
          <color theme="9"/>
        </top>
        <bottom style="thin">
          <color theme="9"/>
        </bottom>
        <vertical/>
        <horizontal/>
      </border>
    </dxf>
    <dxf>
      <numFmt numFmtId="1" formatCode="0"/>
    </dxf>
    <dxf>
      <numFmt numFmtId="1" formatCode="0"/>
    </dxf>
    <dxf>
      <numFmt numFmtId="1" formatCode="0"/>
    </dxf>
    <dxf>
      <numFmt numFmtId="1" formatCode="0"/>
    </dxf>
    <dxf>
      <numFmt numFmtId="169" formatCode="&quot;$&quot;\ #.##,\ &quot;K&quot;"/>
    </dxf>
    <dxf>
      <numFmt numFmtId="1" formatCode="0"/>
    </dxf>
    <dxf>
      <numFmt numFmtId="1" formatCode="0"/>
    </dxf>
    <dxf>
      <numFmt numFmtId="1" formatCode="0"/>
    </dxf>
    <dxf>
      <numFmt numFmtId="3" formatCode="#,##0"/>
    </dxf>
    <dxf>
      <numFmt numFmtId="164" formatCode="&quot;$&quot;#,##0.0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quot;$&quot;\ #.##,\ &quot;K&quot;"/>
    </dxf>
    <dxf>
      <font>
        <b/>
      </font>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quot;$&quot;\ #.##,\ &quot;K&quot;"/>
    </dxf>
    <dxf>
      <font>
        <b/>
      </font>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quot;$&quot;\ #.##,\ &quot;K&quot;"/>
    </dxf>
    <dxf>
      <font>
        <b/>
      </font>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quot;$&quot;\ #.##,\ &quot;K&quot;"/>
    </dxf>
    <dxf>
      <font>
        <b/>
      </font>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quot;$&quot;\ #.##,\ &quot;K&quot;"/>
    </dxf>
    <dxf>
      <numFmt numFmtId="169" formatCode="&quot;$&quot;\ #.##,\ &quot;K&quot;"/>
    </dxf>
    <dxf>
      <font>
        <b/>
      </font>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numFmt numFmtId="14" formatCode="0.00%"/>
    </dxf>
    <dxf>
      <numFmt numFmtId="0" formatCode="General"/>
    </dxf>
    <dxf>
      <numFmt numFmtId="172" formatCode="&quot;$&quot;#,##0"/>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font>
        <b/>
      </font>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numFmt numFmtId="14" formatCode="0.00%"/>
    </dxf>
    <dxf>
      <numFmt numFmtId="170" formatCode="0.00\ &quot;days&quot;"/>
    </dxf>
    <dxf>
      <numFmt numFmtId="2" formatCode="0.00"/>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font>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font>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font>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numFmt numFmtId="14" formatCode="0.00%"/>
    </dxf>
    <dxf>
      <numFmt numFmtId="0" formatCode="General"/>
    </dxf>
    <dxf>
      <numFmt numFmtId="172" formatCode="&quot;$&quot;#,##0"/>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numFmt numFmtId="14" formatCode="0.00%"/>
    </dxf>
    <dxf>
      <numFmt numFmtId="14" formatCode="0.00%"/>
    </dxf>
    <dxf>
      <numFmt numFmtId="1" formatCode="0"/>
    </dxf>
    <dxf>
      <font>
        <b/>
      </font>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font>
        <b/>
      </font>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numFmt numFmtId="0" formatCode="General"/>
    </dxf>
    <dxf>
      <numFmt numFmtId="0" formatCode="General"/>
    </dxf>
    <dxf>
      <numFmt numFmtId="1" formatCode="0"/>
    </dxf>
    <dxf>
      <numFmt numFmtId="1" formatCode="0"/>
    </dxf>
    <dxf>
      <font>
        <b/>
      </font>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font>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font>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numFmt numFmtId="169" formatCode="&quot;$&quot;\ #.##,\ &quot;K&quot;"/>
    </dxf>
    <dxf>
      <font>
        <b/>
      </font>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numFmt numFmtId="1" formatCode="0"/>
    </dxf>
    <dxf>
      <font>
        <b/>
      </font>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C00000"/>
        </patternFill>
      </fill>
      <alignment horizontal="general" vertical="bottom" textRotation="0" wrapText="0" indent="0" justifyLastLine="0" shrinkToFit="0" readingOrder="0"/>
      <border diagonalUp="0" diagonalDown="0" outline="0">
        <left/>
        <right/>
        <top/>
        <bottom/>
      </border>
      <protection locked="1" hidden="0"/>
    </dxf>
    <dxf>
      <fill>
        <patternFill patternType="none">
          <bgColor auto="1"/>
        </patternFill>
      </fill>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002060"/>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9"/>
        <color theme="0"/>
        <name val="Arial"/>
        <family val="2"/>
        <scheme val="minor"/>
      </font>
      <numFmt numFmtId="1" formatCode="0"/>
      <fill>
        <patternFill patternType="solid">
          <fgColor indexed="64"/>
          <bgColor rgb="FF002060"/>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0"/>
        <name val="Arial"/>
        <family val="2"/>
        <scheme val="minor"/>
      </font>
      <fill>
        <patternFill patternType="solid">
          <fgColor indexed="65"/>
          <bgColor theme="4"/>
        </patternFill>
      </fill>
    </dxf>
    <dxf>
      <fill>
        <patternFill>
          <bgColor theme="1" tint="0.14999847407452621"/>
        </patternFill>
      </fill>
    </dxf>
    <dxf>
      <fill>
        <patternFill>
          <bgColor theme="1" tint="0.149998474074526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0.00"/>
    </dxf>
    <dxf>
      <numFmt numFmtId="168" formatCode="&quot;$&quot;0.00,\ &quot;k&quot;"/>
    </dxf>
    <dxf>
      <font>
        <b/>
        <i val="0"/>
        <strike val="0"/>
        <condense val="0"/>
        <extend val="0"/>
        <outline val="0"/>
        <shadow val="0"/>
        <u val="none"/>
        <vertAlign val="baseline"/>
        <sz val="10"/>
        <color rgb="FF000000"/>
        <name val="Arial"/>
        <family val="2"/>
        <scheme val="minor"/>
      </font>
    </dxf>
    <dxf>
      <font>
        <b/>
        <family val="2"/>
      </font>
      <numFmt numFmtId="0" formatCode="General"/>
    </dxf>
    <dxf>
      <font>
        <b/>
        <family val="2"/>
      </font>
      <numFmt numFmtId="0" formatCode="General"/>
    </dxf>
    <dxf>
      <numFmt numFmtId="1" formatCode="0"/>
    </dxf>
    <dxf>
      <font>
        <b/>
        <i val="0"/>
        <strike val="0"/>
        <condense val="0"/>
        <extend val="0"/>
        <outline val="0"/>
        <shadow val="0"/>
        <u val="none"/>
        <vertAlign val="baseline"/>
        <sz val="10"/>
        <color rgb="FF000000"/>
        <name val="Arial"/>
        <family val="2"/>
        <scheme val="minor"/>
      </font>
    </dxf>
    <dxf>
      <font>
        <b/>
        <family val="2"/>
      </font>
      <numFmt numFmtId="0" formatCode="General"/>
    </dxf>
    <dxf>
      <font>
        <b/>
        <i val="0"/>
        <strike val="0"/>
        <condense val="0"/>
        <extend val="0"/>
        <outline val="0"/>
        <shadow val="0"/>
        <u val="none"/>
        <vertAlign val="baseline"/>
        <sz val="10"/>
        <color rgb="FF000000"/>
        <name val="Arial"/>
        <family val="2"/>
        <scheme val="minor"/>
      </font>
    </dxf>
    <dxf>
      <font>
        <b/>
        <family val="2"/>
      </font>
      <numFmt numFmtId="0" formatCode="General"/>
    </dxf>
    <dxf>
      <font>
        <b/>
        <i val="0"/>
        <strike val="0"/>
        <condense val="0"/>
        <extend val="0"/>
        <outline val="0"/>
        <shadow val="0"/>
        <u val="none"/>
        <vertAlign val="baseline"/>
        <sz val="10"/>
        <color rgb="FF000000"/>
        <name val="Arial"/>
        <family val="2"/>
        <scheme val="minor"/>
      </font>
    </dxf>
    <dxf>
      <font>
        <b/>
        <family val="2"/>
      </font>
      <numFmt numFmtId="0" formatCode="General"/>
    </dxf>
    <dxf>
      <font>
        <b/>
        <i val="0"/>
        <strike val="0"/>
        <condense val="0"/>
        <extend val="0"/>
        <outline val="0"/>
        <shadow val="0"/>
        <u val="none"/>
        <vertAlign val="baseline"/>
        <sz val="10"/>
        <color rgb="FF000000"/>
        <name val="Arial"/>
        <family val="2"/>
        <scheme val="minor"/>
      </font>
    </dxf>
    <dxf>
      <font>
        <b/>
        <family val="2"/>
      </font>
      <numFmt numFmtId="0" formatCode="General"/>
    </dxf>
    <dxf>
      <font>
        <b/>
        <i val="0"/>
        <strike val="0"/>
        <condense val="0"/>
        <extend val="0"/>
        <outline val="0"/>
        <shadow val="0"/>
        <u val="none"/>
        <vertAlign val="baseline"/>
        <sz val="10"/>
        <color rgb="FF000000"/>
        <name val="Arial"/>
        <family val="2"/>
        <scheme val="minor"/>
      </font>
      <numFmt numFmtId="164" formatCode="&quot;$&quot;#,##0.00"/>
    </dxf>
    <dxf>
      <font>
        <b/>
        <family val="2"/>
      </font>
      <numFmt numFmtId="164" formatCode="&quot;$&quot;#,##0.00"/>
    </dxf>
    <dxf>
      <font>
        <b/>
        <i val="0"/>
        <strike val="0"/>
        <condense val="0"/>
        <extend val="0"/>
        <outline val="0"/>
        <shadow val="0"/>
        <u val="none"/>
        <vertAlign val="baseline"/>
        <sz val="10"/>
        <color rgb="FF000000"/>
        <name val="Arial"/>
        <family val="2"/>
        <scheme val="minor"/>
      </font>
      <numFmt numFmtId="2" formatCode="0.00"/>
    </dxf>
    <dxf>
      <font>
        <b/>
        <family val="2"/>
      </font>
      <numFmt numFmtId="2" formatCode="0.00"/>
    </dxf>
    <dxf>
      <font>
        <b/>
        <i val="0"/>
        <strike val="0"/>
        <condense val="0"/>
        <extend val="0"/>
        <outline val="0"/>
        <shadow val="0"/>
        <u val="none"/>
        <vertAlign val="baseline"/>
        <sz val="10"/>
        <color rgb="FF000000"/>
        <name val="Arial"/>
        <family val="2"/>
        <scheme val="minor"/>
      </font>
    </dxf>
    <dxf>
      <font>
        <b/>
        <family val="2"/>
      </font>
      <numFmt numFmtId="171" formatCode="0\ &quot;days&quo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numFmt numFmtId="0" formatCode="General"/>
    </dxf>
    <dxf>
      <font>
        <b val="0"/>
        <i val="0"/>
        <strike val="0"/>
        <condense val="0"/>
        <extend val="0"/>
        <outline val="0"/>
        <shadow val="0"/>
        <u val="none"/>
        <vertAlign val="baseline"/>
        <sz val="10"/>
        <color theme="1"/>
        <name val="Arial"/>
        <family val="2"/>
        <scheme val="minor"/>
      </font>
      <numFmt numFmtId="164" formatCode="&quot;$&quot;#,##0.00"/>
    </dxf>
    <dxf>
      <numFmt numFmtId="164" formatCode="&quot;$&quot;#,##0.00"/>
    </dxf>
    <dxf>
      <font>
        <b val="0"/>
        <i val="0"/>
        <strike val="0"/>
        <condense val="0"/>
        <extend val="0"/>
        <outline val="0"/>
        <shadow val="0"/>
        <u val="none"/>
        <vertAlign val="baseline"/>
        <sz val="10"/>
        <color theme="1"/>
        <name val="Arial"/>
        <family val="2"/>
        <scheme val="minor"/>
      </font>
      <numFmt numFmtId="1" formatCode="0"/>
    </dxf>
    <dxf>
      <numFmt numFmtId="1" formatCode="0"/>
    </dxf>
    <dxf>
      <font>
        <b val="0"/>
        <i val="0"/>
        <strike val="0"/>
        <condense val="0"/>
        <extend val="0"/>
        <outline val="0"/>
        <shadow val="0"/>
        <u val="none"/>
        <vertAlign val="baseline"/>
        <sz val="10"/>
        <color theme="1"/>
        <name val="Arial"/>
        <family val="2"/>
        <scheme val="minor"/>
      </font>
      <numFmt numFmtId="164" formatCode="&quot;$&quot;#,##0.00"/>
    </dxf>
    <dxf>
      <numFmt numFmtId="164" formatCode="&quot;$&quot;#,##0.00"/>
    </dxf>
    <dxf>
      <font>
        <b val="0"/>
        <i val="0"/>
        <strike val="0"/>
        <condense val="0"/>
        <extend val="0"/>
        <outline val="0"/>
        <shadow val="0"/>
        <u val="none"/>
        <vertAlign val="baseline"/>
        <sz val="10"/>
        <color theme="1"/>
        <name val="Arial"/>
        <family val="2"/>
        <scheme val="minor"/>
      </font>
      <numFmt numFmtId="1" formatCode="0"/>
    </dxf>
    <dxf>
      <numFmt numFmtId="1" formatCode="0"/>
    </dxf>
    <dxf>
      <font>
        <b val="0"/>
        <i val="0"/>
        <strike val="0"/>
        <condense val="0"/>
        <extend val="0"/>
        <outline val="0"/>
        <shadow val="0"/>
        <u val="none"/>
        <vertAlign val="baseline"/>
        <sz val="10"/>
        <color theme="1"/>
        <name val="Arial"/>
        <family val="2"/>
        <scheme val="minor"/>
      </font>
      <numFmt numFmtId="164" formatCode="&quot;$&quot;#,##0.00"/>
    </dxf>
    <dxf>
      <numFmt numFmtId="164" formatCode="&quot;$&quot;#,##0.00"/>
    </dxf>
    <dxf>
      <font>
        <b val="0"/>
        <i val="0"/>
        <strike val="0"/>
        <condense val="0"/>
        <extend val="0"/>
        <outline val="0"/>
        <shadow val="0"/>
        <u val="none"/>
        <vertAlign val="baseline"/>
        <sz val="11"/>
        <color theme="1"/>
        <name val="Calibri"/>
        <family val="2"/>
        <scheme val="none"/>
      </font>
      <numFmt numFmtId="19" formatCode="yyyy/mm/dd"/>
    </dxf>
    <dxf>
      <font>
        <b val="0"/>
        <i val="0"/>
        <strike val="0"/>
        <condense val="0"/>
        <extend val="0"/>
        <outline val="0"/>
        <shadow val="0"/>
        <u val="none"/>
        <vertAlign val="baseline"/>
        <sz val="11"/>
        <color theme="1"/>
        <name val="Calibri"/>
        <family val="2"/>
        <scheme val="none"/>
      </font>
      <numFmt numFmtId="19" formatCode="yyyy/mm/dd"/>
    </dxf>
    <dxf>
      <font>
        <b val="0"/>
        <i val="0"/>
        <strike val="0"/>
        <condense val="0"/>
        <extend val="0"/>
        <outline val="0"/>
        <shadow val="0"/>
        <u val="none"/>
        <vertAlign val="baseline"/>
        <sz val="11"/>
        <color theme="1"/>
        <name val="Calibri"/>
        <family val="2"/>
        <scheme val="none"/>
      </font>
      <numFmt numFmtId="19" formatCode="yyyy/mm/dd"/>
    </dxf>
    <dxf>
      <font>
        <b val="0"/>
        <i val="0"/>
        <strike val="0"/>
        <condense val="0"/>
        <extend val="0"/>
        <outline val="0"/>
        <shadow val="0"/>
        <u val="none"/>
        <vertAlign val="baseline"/>
        <sz val="11"/>
        <color theme="1"/>
        <name val="Calibri"/>
        <family val="2"/>
        <scheme val="none"/>
      </font>
      <numFmt numFmtId="19" formatCode="yyyy/mm/dd"/>
    </dxf>
    <dxf>
      <font>
        <b val="0"/>
        <i val="0"/>
        <strike val="0"/>
        <condense val="0"/>
        <extend val="0"/>
        <outline val="0"/>
        <shadow val="0"/>
        <u val="none"/>
        <vertAlign val="baseline"/>
        <sz val="11"/>
        <color theme="1"/>
        <name val="Calibri"/>
        <family val="2"/>
        <scheme val="none"/>
      </font>
      <numFmt numFmtId="19" formatCode="yyyy/mm/dd"/>
    </dxf>
    <dxf>
      <font>
        <b val="0"/>
        <i val="0"/>
        <strike val="0"/>
        <condense val="0"/>
        <extend val="0"/>
        <outline val="0"/>
        <shadow val="0"/>
        <u val="none"/>
        <vertAlign val="baseline"/>
        <sz val="11"/>
        <color theme="1"/>
        <name val="Calibri"/>
        <family val="2"/>
        <scheme val="none"/>
      </font>
      <numFmt numFmtId="19" formatCode="yyyy/mm/dd"/>
    </dxf>
    <dxf>
      <font>
        <b val="0"/>
        <i val="0"/>
        <strike val="0"/>
        <condense val="0"/>
        <extend val="0"/>
        <outline val="0"/>
        <shadow val="0"/>
        <u val="none"/>
        <vertAlign val="baseline"/>
        <sz val="11"/>
        <color theme="1"/>
        <name val="Calibri"/>
        <family val="2"/>
        <scheme val="none"/>
      </font>
      <numFmt numFmtId="19" formatCode="yyyy/mm/dd"/>
    </dxf>
    <dxf>
      <numFmt numFmtId="19" formatCode="yyyy/mm/dd"/>
    </dxf>
    <dxf>
      <font>
        <b val="0"/>
        <i val="0"/>
        <strike val="0"/>
        <condense val="0"/>
        <extend val="0"/>
        <outline val="0"/>
        <shadow val="0"/>
        <u val="none"/>
        <vertAlign val="baseline"/>
        <sz val="11"/>
        <color theme="1"/>
        <name val="Calibri"/>
        <family val="2"/>
        <scheme val="none"/>
      </font>
      <numFmt numFmtId="19" formatCode="yyyy/mm/dd"/>
    </dxf>
    <dxf>
      <font>
        <b val="0"/>
        <i val="0"/>
        <strike val="0"/>
        <condense val="0"/>
        <extend val="0"/>
        <outline val="0"/>
        <shadow val="0"/>
        <u val="none"/>
        <vertAlign val="baseline"/>
        <sz val="11"/>
        <color theme="1"/>
        <name val="Calibri"/>
        <family val="2"/>
        <scheme val="none"/>
      </font>
      <numFmt numFmtId="165" formatCode="dd"/>
    </dxf>
    <dxf>
      <font>
        <b val="0"/>
        <i val="0"/>
        <strike val="0"/>
        <condense val="0"/>
        <extend val="0"/>
        <outline val="0"/>
        <shadow val="0"/>
        <u val="none"/>
        <vertAlign val="baseline"/>
        <sz val="11"/>
        <color theme="1"/>
        <name val="Calibri"/>
        <family val="2"/>
        <scheme val="none"/>
      </font>
      <numFmt numFmtId="166" formatCode="mmm"/>
    </dxf>
    <dxf>
      <font>
        <b val="0"/>
        <i val="0"/>
        <strike val="0"/>
        <condense val="0"/>
        <extend val="0"/>
        <outline val="0"/>
        <shadow val="0"/>
        <u val="none"/>
        <vertAlign val="baseline"/>
        <sz val="11"/>
        <color theme="1"/>
        <name val="Calibri"/>
        <family val="2"/>
        <scheme val="none"/>
      </font>
      <numFmt numFmtId="166" formatCode="mmm"/>
    </dxf>
    <dxf>
      <font>
        <b val="0"/>
        <i val="0"/>
        <strike val="0"/>
        <condense val="0"/>
        <extend val="0"/>
        <outline val="0"/>
        <shadow val="0"/>
        <u val="none"/>
        <vertAlign val="baseline"/>
        <sz val="11"/>
        <color theme="1"/>
        <name val="Calibri"/>
        <family val="2"/>
        <scheme val="none"/>
      </font>
      <numFmt numFmtId="167" formatCode="yyyy"/>
    </dxf>
    <dxf>
      <font>
        <b val="0"/>
        <i val="0"/>
        <strike val="0"/>
        <condense val="0"/>
        <extend val="0"/>
        <outline val="0"/>
        <shadow val="0"/>
        <u val="none"/>
        <vertAlign val="baseline"/>
        <sz val="11"/>
        <color theme="1"/>
        <name val="Calibri"/>
        <family val="2"/>
        <scheme val="none"/>
      </font>
      <numFmt numFmtId="167" formatCode="yyyy"/>
    </dxf>
    <dxf>
      <font>
        <b val="0"/>
        <i val="0"/>
        <strike val="0"/>
        <condense val="0"/>
        <extend val="0"/>
        <outline val="0"/>
        <shadow val="0"/>
        <u val="none"/>
        <vertAlign val="baseline"/>
        <sz val="11"/>
        <color theme="1"/>
        <name val="Calibri"/>
        <family val="2"/>
        <scheme val="none"/>
      </font>
      <numFmt numFmtId="19" formatCode="yyyy/mm/dd"/>
    </dxf>
    <dxf>
      <numFmt numFmtId="19" formatCode="yyyy/mm/dd"/>
    </dxf>
    <dxf>
      <font>
        <b val="0"/>
        <i val="0"/>
        <strike val="0"/>
        <condense val="0"/>
        <extend val="0"/>
        <outline val="0"/>
        <shadow val="0"/>
        <u val="none"/>
        <vertAlign val="baseline"/>
        <sz val="10"/>
        <color theme="1"/>
        <name val="Arial"/>
        <family val="2"/>
        <scheme val="minor"/>
      </font>
      <numFmt numFmtId="1" formatCode="0"/>
    </dxf>
    <dxf>
      <numFmt numFmtId="1" formatCode="0"/>
    </dxf>
    <dxf>
      <font>
        <b val="0"/>
        <i val="0"/>
        <strike val="0"/>
        <condense val="0"/>
        <extend val="0"/>
        <outline val="0"/>
        <shadow val="0"/>
        <u val="none"/>
        <vertAlign val="baseline"/>
        <sz val="10"/>
        <color theme="1"/>
        <name val="Arial"/>
        <family val="2"/>
        <scheme val="minor"/>
      </font>
    </dxf>
    <dxf>
      <numFmt numFmtId="0" formatCode="General"/>
    </dxf>
    <dxf>
      <font>
        <b val="0"/>
        <i val="0"/>
        <strike val="0"/>
        <condense val="0"/>
        <extend val="0"/>
        <outline val="0"/>
        <shadow val="0"/>
        <u val="none"/>
        <vertAlign val="baseline"/>
        <sz val="10"/>
        <color theme="1"/>
        <name val="Arial"/>
        <family val="2"/>
        <scheme val="minor"/>
      </font>
    </dxf>
    <dxf>
      <numFmt numFmtId="0" formatCode="General"/>
    </dxf>
    <dxf>
      <font>
        <b val="0"/>
        <i val="0"/>
        <strike val="0"/>
        <condense val="0"/>
        <extend val="0"/>
        <outline val="0"/>
        <shadow val="0"/>
        <u val="none"/>
        <vertAlign val="baseline"/>
        <sz val="10"/>
        <color theme="1"/>
        <name val="Arial"/>
        <family val="2"/>
        <scheme val="minor"/>
      </font>
    </dxf>
    <dxf>
      <numFmt numFmtId="0" formatCode="General"/>
    </dxf>
    <dxf>
      <font>
        <b val="0"/>
        <i val="0"/>
        <strike val="0"/>
        <condense val="0"/>
        <extend val="0"/>
        <outline val="0"/>
        <shadow val="0"/>
        <u val="none"/>
        <vertAlign val="baseline"/>
        <sz val="10"/>
        <color theme="1"/>
        <name val="Arial"/>
        <family val="2"/>
        <scheme val="minor"/>
      </font>
    </dxf>
    <dxf>
      <numFmt numFmtId="0" formatCode="General"/>
    </dxf>
    <dxf>
      <font>
        <b val="0"/>
        <i val="0"/>
        <strike val="0"/>
        <condense val="0"/>
        <extend val="0"/>
        <outline val="0"/>
        <shadow val="0"/>
        <u val="none"/>
        <vertAlign val="baseline"/>
        <sz val="10"/>
        <color theme="1"/>
        <name val="Arial"/>
        <family val="2"/>
        <scheme val="minor"/>
      </font>
      <numFmt numFmtId="13" formatCode="0%"/>
    </dxf>
    <dxf>
      <numFmt numFmtId="13" formatCode="0%"/>
    </dxf>
    <dxf>
      <font>
        <b val="0"/>
        <i val="0"/>
        <strike val="0"/>
        <condense val="0"/>
        <extend val="0"/>
        <outline val="0"/>
        <shadow val="0"/>
        <u val="none"/>
        <vertAlign val="baseline"/>
        <sz val="10"/>
        <color theme="1"/>
        <name val="Arial"/>
        <family val="2"/>
        <scheme val="minor"/>
      </font>
    </dxf>
    <dxf>
      <numFmt numFmtId="0" formatCode="General"/>
    </dxf>
    <dxf>
      <font>
        <b val="0"/>
        <i val="0"/>
        <strike val="0"/>
        <condense val="0"/>
        <extend val="0"/>
        <outline val="0"/>
        <shadow val="0"/>
        <u val="none"/>
        <vertAlign val="baseline"/>
        <sz val="10"/>
        <color theme="1"/>
        <name val="Arial"/>
        <family val="2"/>
        <scheme val="minor"/>
      </font>
    </dxf>
    <dxf>
      <numFmt numFmtId="0" formatCode="General"/>
    </dxf>
    <dxf>
      <font>
        <b val="0"/>
        <i val="0"/>
        <strike val="0"/>
        <condense val="0"/>
        <extend val="0"/>
        <outline val="0"/>
        <shadow val="0"/>
        <u val="none"/>
        <vertAlign val="baseline"/>
        <sz val="10"/>
        <color theme="1"/>
        <name val="Arial"/>
        <family val="2"/>
        <scheme val="minor"/>
      </font>
    </dxf>
    <dxf>
      <numFmt numFmtId="0" formatCode="General"/>
    </dxf>
    <dxf>
      <font>
        <b val="0"/>
        <i val="0"/>
        <strike val="0"/>
        <condense val="0"/>
        <extend val="0"/>
        <outline val="0"/>
        <shadow val="0"/>
        <u val="none"/>
        <vertAlign val="baseline"/>
        <sz val="10"/>
        <color theme="1"/>
        <name val="Arial"/>
        <family val="2"/>
        <scheme val="minor"/>
      </font>
    </dxf>
    <dxf>
      <numFmt numFmtId="0" formatCode="General"/>
    </dxf>
    <dxf>
      <font>
        <b val="0"/>
        <i val="0"/>
        <strike val="0"/>
        <condense val="0"/>
        <extend val="0"/>
        <outline val="0"/>
        <shadow val="0"/>
        <u val="none"/>
        <vertAlign val="baseline"/>
        <sz val="10"/>
        <color theme="1"/>
        <name val="Arial"/>
        <family val="2"/>
        <scheme val="minor"/>
      </font>
    </dxf>
    <dxf>
      <numFmt numFmtId="0" formatCode="General"/>
    </dxf>
    <dxf>
      <font>
        <b val="0"/>
        <i val="0"/>
        <strike val="0"/>
        <condense val="0"/>
        <extend val="0"/>
        <outline val="0"/>
        <shadow val="0"/>
        <u val="none"/>
        <vertAlign val="baseline"/>
        <sz val="10"/>
        <color theme="1"/>
        <name val="Arial"/>
        <family val="2"/>
        <scheme val="minor"/>
      </font>
    </dxf>
    <dxf>
      <numFmt numFmtId="0" formatCode="General"/>
    </dxf>
    <dxf>
      <font>
        <b val="0"/>
        <i val="0"/>
        <strike val="0"/>
        <condense val="0"/>
        <extend val="0"/>
        <outline val="0"/>
        <shadow val="0"/>
        <u val="none"/>
        <vertAlign val="baseline"/>
        <sz val="10"/>
        <color theme="1"/>
        <name val="Arial"/>
        <family val="2"/>
        <scheme val="minor"/>
      </font>
      <numFmt numFmtId="164" formatCode="&quot;$&quot;#,##0.00"/>
    </dxf>
    <dxf>
      <numFmt numFmtId="164" formatCode="&quot;$&quot;#,##0.00"/>
    </dxf>
    <dxf>
      <font>
        <b val="0"/>
        <i val="0"/>
        <strike val="0"/>
        <condense val="0"/>
        <extend val="0"/>
        <outline val="0"/>
        <shadow val="0"/>
        <u val="none"/>
        <vertAlign val="baseline"/>
        <sz val="10"/>
        <color theme="1"/>
        <name val="Arial"/>
        <family val="2"/>
        <scheme val="minor"/>
      </font>
      <numFmt numFmtId="164" formatCode="&quot;$&quot;#,##0.00"/>
    </dxf>
    <dxf>
      <numFmt numFmtId="164" formatCode="&quot;$&quot;#,##0.00"/>
    </dxf>
    <dxf>
      <font>
        <b val="0"/>
        <i val="0"/>
        <strike val="0"/>
        <condense val="0"/>
        <extend val="0"/>
        <outline val="0"/>
        <shadow val="0"/>
        <u val="none"/>
        <vertAlign val="baseline"/>
        <sz val="10"/>
        <color theme="1"/>
        <name val="Arial"/>
        <family val="2"/>
        <scheme val="minor"/>
      </font>
      <numFmt numFmtId="13" formatCode="0%"/>
    </dxf>
    <dxf>
      <numFmt numFmtId="13" formatCode="0%"/>
    </dxf>
    <dxf>
      <font>
        <b val="0"/>
        <i val="0"/>
        <strike val="0"/>
        <condense val="0"/>
        <extend val="0"/>
        <outline val="0"/>
        <shadow val="0"/>
        <u val="none"/>
        <vertAlign val="baseline"/>
        <sz val="10"/>
        <color theme="1"/>
        <name val="Arial"/>
        <family val="2"/>
        <scheme val="minor"/>
      </font>
    </dxf>
    <dxf>
      <numFmt numFmtId="0" formatCode="General"/>
    </dxf>
    <dxf>
      <font>
        <b val="0"/>
        <i val="0"/>
        <strike val="0"/>
        <condense val="0"/>
        <extend val="0"/>
        <outline val="0"/>
        <shadow val="0"/>
        <u val="none"/>
        <vertAlign val="baseline"/>
        <sz val="10"/>
        <color theme="1"/>
        <name val="Arial"/>
        <family val="2"/>
        <scheme val="minor"/>
      </font>
    </dxf>
    <dxf>
      <numFmt numFmtId="0" formatCode="General"/>
    </dxf>
    <dxf>
      <font>
        <b val="0"/>
        <i val="0"/>
        <strike val="0"/>
        <condense val="0"/>
        <extend val="0"/>
        <outline val="0"/>
        <shadow val="0"/>
        <u val="none"/>
        <vertAlign val="baseline"/>
        <sz val="10"/>
        <color theme="1"/>
        <name val="Arial"/>
        <family val="2"/>
        <scheme val="minor"/>
      </font>
      <numFmt numFmtId="1" formatCode="0"/>
    </dxf>
    <dxf>
      <numFmt numFmtId="1" formatCode="0"/>
    </dxf>
    <dxf>
      <font>
        <strike val="0"/>
        <outline val="0"/>
        <shadow val="0"/>
        <u val="none"/>
        <vertAlign val="baseline"/>
        <sz val="9"/>
        <color theme="0"/>
        <name val="Arial"/>
        <family val="2"/>
        <scheme val="minor"/>
      </font>
    </dxf>
    <dxf>
      <font>
        <sz val="11"/>
        <color theme="0"/>
        <name val="Arial"/>
        <family val="2"/>
        <scheme val="minor"/>
      </font>
    </dxf>
    <dxf>
      <fill>
        <patternFill patternType="solid">
          <fgColor theme="0"/>
          <bgColor theme="1" tint="4.9989318521683403E-2"/>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rgb="FF66FF66"/>
        </patternFill>
      </fill>
    </dxf>
    <dxf>
      <font>
        <color theme="0"/>
        <name val="Arial"/>
        <family val="2"/>
        <scheme val="minor"/>
      </font>
      <border>
        <bottom style="thin">
          <color theme="4"/>
        </bottom>
        <vertical/>
        <horizontal/>
      </border>
    </dxf>
    <dxf>
      <font>
        <sz val="10"/>
        <color theme="4" tint="0.79995117038483843"/>
        <name val="Arial"/>
        <family val="2"/>
        <scheme val="minor"/>
      </font>
      <fill>
        <patternFill>
          <bgColor theme="3"/>
        </patternFill>
      </fill>
      <border diagonalUp="0" diagonalDown="0">
        <left/>
        <right/>
        <top/>
        <bottom/>
        <vertical/>
        <horizontal/>
      </border>
    </dxf>
    <dxf>
      <font>
        <color theme="0"/>
      </font>
      <border>
        <vertical/>
        <horizontal/>
      </border>
    </dxf>
    <dxf>
      <font>
        <color theme="1"/>
      </font>
      <fill>
        <patternFill patternType="solid">
          <fgColor indexed="64"/>
          <bgColor theme="3" tint="0.14996795556505021"/>
        </patternFill>
      </fill>
      <border diagonalUp="0" diagonalDown="0">
        <left/>
        <right/>
        <top/>
        <bottom/>
        <vertical/>
        <horizontal/>
      </border>
    </dxf>
    <dxf>
      <fill>
        <patternFill>
          <bgColor rgb="FF00CC99"/>
        </patternFill>
      </fill>
    </dxf>
    <dxf>
      <fill>
        <patternFill patternType="solid">
          <fgColor theme="9" tint="0.79998168889431442"/>
          <bgColor theme="9" tint="0.79998168889431442"/>
        </patternFill>
      </fill>
    </dxf>
    <dxf>
      <fill>
        <patternFill patternType="solid">
          <fgColor theme="9" tint="0.79998168889431442"/>
          <bgColor theme="9" tint="0.79998168889431442"/>
        </patternFill>
      </fill>
    </dxf>
    <dxf>
      <font>
        <b/>
        <color theme="1"/>
      </font>
    </dxf>
    <dxf>
      <font>
        <b/>
        <color theme="1"/>
      </font>
      <fill>
        <patternFill patternType="solid">
          <fgColor theme="9" tint="0.79998168889431442"/>
          <bgColor theme="9" tint="0.79998168889431442"/>
        </patternFill>
      </fill>
    </dxf>
    <dxf>
      <font>
        <b/>
        <color theme="1"/>
      </font>
    </dxf>
    <dxf>
      <font>
        <b/>
        <color theme="1"/>
      </font>
      <fill>
        <patternFill patternType="solid">
          <fgColor theme="9" tint="0.59999389629810485"/>
          <bgColor theme="9" tint="0.59999389629810485"/>
        </patternFill>
      </fill>
    </dxf>
    <dxf>
      <font>
        <b/>
        <color theme="1"/>
      </font>
      <border>
        <left style="medium">
          <color theme="9" tint="0.59999389629810485"/>
        </left>
        <right style="medium">
          <color theme="9" tint="0.59999389629810485"/>
        </right>
        <top style="medium">
          <color theme="9" tint="0.59999389629810485"/>
        </top>
        <bottom style="medium">
          <color theme="9" tint="0.59999389629810485"/>
        </bottom>
      </border>
    </dxf>
    <dxf>
      <fill>
        <patternFill>
          <fgColor rgb="FFA2CFF8"/>
        </patternFill>
      </fill>
    </dxf>
    <dxf>
      <border>
        <left style="thin">
          <color theme="9" tint="0.39997558519241921"/>
        </left>
        <right style="thin">
          <color theme="9" tint="0.39997558519241921"/>
        </right>
      </border>
    </dxf>
    <dxf>
      <border>
        <top style="thin">
          <color theme="9" tint="0.39997558519241921"/>
        </top>
        <bottom style="thin">
          <color theme="9" tint="0.39997558519241921"/>
        </bottom>
        <horizontal style="thin">
          <color theme="9" tint="0.39997558519241921"/>
        </horizontal>
      </border>
    </dxf>
    <dxf>
      <font>
        <b/>
        <color theme="1"/>
      </font>
      <border>
        <top style="thin">
          <color theme="9" tint="-0.249977111117893"/>
        </top>
        <bottom style="medium">
          <color theme="9" tint="-0.249977111117893"/>
        </bottom>
      </border>
    </dxf>
    <dxf>
      <font>
        <b/>
        <color theme="0"/>
      </font>
      <fill>
        <patternFill patternType="solid">
          <fgColor theme="9"/>
          <bgColor theme="9"/>
        </patternFill>
      </fill>
      <border>
        <top style="medium">
          <color theme="9" tint="-0.249977111117893"/>
        </top>
      </border>
    </dxf>
    <dxf>
      <font>
        <color theme="1"/>
      </font>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s>
  <tableStyles count="11" defaultTableStyle="TableStyleMedium2" defaultPivotStyle="PivotStyleLight16">
    <tableStyle name="DataSheet-style" pivot="0" count="4" xr9:uid="{00000000-0011-0000-FFFF-FFFF00000000}">
      <tableStyleElement type="headerRow" dxfId="301"/>
      <tableStyleElement type="totalRow" dxfId="300"/>
      <tableStyleElement type="firstRowStripe" dxfId="299"/>
      <tableStyleElement type="secondRowStripe" dxfId="298"/>
    </tableStyle>
    <tableStyle name="PivotStyleMedium14 2" table="0" count="13" xr9:uid="{EF75C9A0-747F-4D19-8A46-4A3105451183}">
      <tableStyleElement type="wholeTable" dxfId="297"/>
      <tableStyleElement type="headerRow" dxfId="296"/>
      <tableStyleElement type="totalRow" dxfId="295"/>
      <tableStyleElement type="firstRowStripe" dxfId="294"/>
      <tableStyleElement type="firstColumnStripe" dxfId="293"/>
      <tableStyleElement type="secondColumnStripe" dxfId="292"/>
      <tableStyleElement type="firstSubtotalColumn" dxfId="291"/>
      <tableStyleElement type="firstSubtotalRow" dxfId="290"/>
      <tableStyleElement type="secondSubtotalRow" dxfId="289"/>
      <tableStyleElement type="firstRowSubheading" dxfId="288"/>
      <tableStyleElement type="secondRowSubheading" dxfId="287"/>
      <tableStyleElement type="pageFieldLabels" dxfId="286"/>
      <tableStyleElement type="pageFieldValues" dxfId="285"/>
    </tableStyle>
    <tableStyle name="PivotTable Style 1" table="0" count="1" xr9:uid="{B919C69A-DEF6-4AE9-9EC0-6936A70D5C1A}">
      <tableStyleElement type="wholeTable" dxfId="284"/>
    </tableStyle>
    <tableStyle name="PURPLE" pivot="0" table="0" count="10" xr9:uid="{DAB8ADD1-2E48-4B64-84D1-158187FC4022}">
      <tableStyleElement type="wholeTable" dxfId="68"/>
      <tableStyleElement type="headerRow" dxfId="67"/>
    </tableStyle>
    <tableStyle name="SlicerStyleDark4 2" pivot="0" table="0" count="10" xr9:uid="{3F824284-9F57-4B3B-9E42-4E8869225A09}">
      <tableStyleElement type="wholeTable" dxfId="283"/>
      <tableStyleElement type="headerRow" dxfId="282"/>
    </tableStyle>
    <tableStyle name="SlicerStyleLight1 3" pivot="0" table="0" count="10" xr9:uid="{9D08CAC2-AC8B-492F-844F-B63AD4E1114E}">
      <tableStyleElement type="wholeTable" dxfId="281"/>
      <tableStyleElement type="headerRow" dxfId="280"/>
    </tableStyle>
    <tableStyle name="SlicerStyleLight2 2" pivot="0" table="0" count="10" xr9:uid="{AE8E61A2-6F6C-4D66-8EAB-16B651FD3743}">
      <tableStyleElement type="wholeTable" dxfId="42"/>
      <tableStyleElement type="headerRow" dxfId="41"/>
    </tableStyle>
    <tableStyle name="SlicerStyleLight2 2 2" pivot="0" table="0" count="10" xr9:uid="{735506BA-0001-49CA-BE40-B8113A6FEE00}">
      <tableStyleElement type="wholeTable" dxfId="40"/>
      <tableStyleElement type="headerRow" dxfId="39"/>
    </tableStyle>
    <tableStyle name="SlicerStyleLight6 2" pivot="0" table="0" count="10" xr9:uid="{AF11B1F2-E24A-4F84-839E-F4E8C2832F7C}">
      <tableStyleElement type="wholeTable" dxfId="70"/>
      <tableStyleElement type="headerRow" dxfId="69"/>
    </tableStyle>
    <tableStyle name="Table Style 1" pivot="0" count="1" xr9:uid="{D44D755F-FF28-4AA2-8CBB-E3A1778B3ACD}">
      <tableStyleElement type="wholeTable" dxfId="279"/>
    </tableStyle>
    <tableStyle name="Timeline Style 1" pivot="0" table="0" count="8" xr9:uid="{651C6F05-335C-43FF-ACFF-A174E3EF7002}">
      <tableStyleElement type="wholeTable" dxfId="278"/>
      <tableStyleElement type="headerRow" dxfId="277"/>
    </tableStyle>
  </tableStyles>
  <colors>
    <mruColors>
      <color rgb="FF0000FF"/>
      <color rgb="FF9966FF"/>
      <color rgb="FFFFFF66"/>
      <color rgb="FF00FF99"/>
      <color rgb="FF00FFFF"/>
      <color rgb="FFCCCCFF"/>
      <color rgb="FF6600CC"/>
      <color rgb="FFFFFFCC"/>
      <color rgb="FFFFFF99"/>
      <color rgb="FFFFFF00"/>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rgb="FFFF006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5117038483843"/>
              <bgColor rgb="FF9999FF"/>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00FF99"/>
              <bgColor rgb="FFCC99FF"/>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5117038483843"/>
              <bgColor rgb="FF9999FF"/>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00FF99"/>
              <bgColor rgb="FF66FFCC"/>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9"/>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9"/>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9"/>
            <color theme="4" tint="0.79998168889431442"/>
          </font>
          <fill>
            <patternFill patternType="solid">
              <fgColor theme="4" tint="0.59999389629810485"/>
              <bgColor rgb="FF181C2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9"/>
            <color theme="0" tint="-0.499984740745262"/>
          </font>
          <fill>
            <patternFill patternType="solid">
              <fgColor rgb="FFFFFFFF"/>
              <bgColor rgb="FFFFFFFF"/>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2" tint="-0.24994659260841701"/>
            </patternFill>
          </fill>
          <border>
            <left style="thick">
              <color rgb="FF9999FF"/>
            </left>
            <right style="thick">
              <color rgb="FF9999FF"/>
            </right>
            <top style="thick">
              <color rgb="FF9999FF"/>
            </top>
            <bottom style="thick">
              <color rgb="FF9999FF"/>
            </bottom>
            <vertical/>
            <horizontal/>
          </border>
        </dxf>
        <dxf>
          <font>
            <color theme="0"/>
          </font>
          <fill>
            <patternFill>
              <bgColor theme="1" tint="4.9989318521683403E-2"/>
            </patternFill>
          </fill>
          <border>
            <left style="thin">
              <color auto="1"/>
            </left>
            <right style="thin">
              <color auto="1"/>
            </right>
            <top style="thin">
              <color auto="1"/>
            </top>
            <bottom style="thin">
              <color auto="1"/>
            </bottom>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1" tint="0.499984740745262"/>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4 2">
        <x14:slicerStyle name="PURPLE">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4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Light1 3">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6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1.xml"/><Relationship Id="rId117" Type="http://schemas.openxmlformats.org/officeDocument/2006/relationships/customXml" Target="../customXml/item8.xml"/><Relationship Id="rId21" Type="http://schemas.openxmlformats.org/officeDocument/2006/relationships/pivotCacheDefinition" Target="pivotCache/pivotCacheDefinition6.xml"/><Relationship Id="rId42" Type="http://schemas.microsoft.com/office/2007/relationships/slicerCache" Target="slicerCaches/slicerCache2.xml"/><Relationship Id="rId47" Type="http://schemas.microsoft.com/office/2007/relationships/slicerCache" Target="slicerCaches/slicerCache7.xml"/><Relationship Id="rId63" Type="http://schemas.microsoft.com/office/2007/relationships/slicerCache" Target="slicerCaches/slicerCache23.xml"/><Relationship Id="rId68" Type="http://schemas.microsoft.com/office/2007/relationships/slicerCache" Target="slicerCaches/slicerCache28.xml"/><Relationship Id="rId84" Type="http://schemas.microsoft.com/office/2007/relationships/slicerCache" Target="slicerCaches/slicerCache44.xml"/><Relationship Id="rId89" Type="http://schemas.microsoft.com/office/2007/relationships/slicerCache" Target="slicerCaches/slicerCache49.xml"/><Relationship Id="rId112" Type="http://schemas.openxmlformats.org/officeDocument/2006/relationships/customXml" Target="../customXml/item3.xml"/><Relationship Id="rId16" Type="http://schemas.openxmlformats.org/officeDocument/2006/relationships/pivotCacheDefinition" Target="pivotCache/pivotCacheDefinition1.xml"/><Relationship Id="rId107" Type="http://schemas.microsoft.com/office/2017/06/relationships/rdRichValueTypes" Target="richData/rdRichValueTypes.xml"/><Relationship Id="rId11" Type="http://schemas.openxmlformats.org/officeDocument/2006/relationships/worksheet" Target="worksheets/sheet11.xml"/><Relationship Id="rId32" Type="http://schemas.openxmlformats.org/officeDocument/2006/relationships/pivotCacheDefinition" Target="pivotCache/pivotCacheDefinition17.xml"/><Relationship Id="rId37" Type="http://schemas.openxmlformats.org/officeDocument/2006/relationships/pivotCacheDefinition" Target="pivotCache/pivotCacheDefinition22.xml"/><Relationship Id="rId53" Type="http://schemas.microsoft.com/office/2007/relationships/slicerCache" Target="slicerCaches/slicerCache13.xml"/><Relationship Id="rId58" Type="http://schemas.microsoft.com/office/2007/relationships/slicerCache" Target="slicerCaches/slicerCache18.xml"/><Relationship Id="rId74" Type="http://schemas.microsoft.com/office/2007/relationships/slicerCache" Target="slicerCaches/slicerCache34.xml"/><Relationship Id="rId79" Type="http://schemas.microsoft.com/office/2007/relationships/slicerCache" Target="slicerCaches/slicerCache39.xml"/><Relationship Id="rId102" Type="http://schemas.openxmlformats.org/officeDocument/2006/relationships/sharedStrings" Target="sharedStrings.xml"/><Relationship Id="rId5" Type="http://schemas.openxmlformats.org/officeDocument/2006/relationships/worksheet" Target="worksheets/sheet5.xml"/><Relationship Id="rId90" Type="http://schemas.microsoft.com/office/2007/relationships/slicerCache" Target="slicerCaches/slicerCache50.xml"/><Relationship Id="rId95" Type="http://schemas.microsoft.com/office/2007/relationships/slicerCache" Target="slicerCaches/slicerCache55.xml"/><Relationship Id="rId22" Type="http://schemas.openxmlformats.org/officeDocument/2006/relationships/pivotCacheDefinition" Target="pivotCache/pivotCacheDefinition7.xml"/><Relationship Id="rId27" Type="http://schemas.openxmlformats.org/officeDocument/2006/relationships/pivotCacheDefinition" Target="pivotCache/pivotCacheDefinition12.xml"/><Relationship Id="rId43" Type="http://schemas.microsoft.com/office/2007/relationships/slicerCache" Target="slicerCaches/slicerCache3.xml"/><Relationship Id="rId48" Type="http://schemas.microsoft.com/office/2007/relationships/slicerCache" Target="slicerCaches/slicerCache8.xml"/><Relationship Id="rId64" Type="http://schemas.microsoft.com/office/2007/relationships/slicerCache" Target="slicerCaches/slicerCache24.xml"/><Relationship Id="rId69" Type="http://schemas.microsoft.com/office/2007/relationships/slicerCache" Target="slicerCaches/slicerCache29.xml"/><Relationship Id="rId113" Type="http://schemas.openxmlformats.org/officeDocument/2006/relationships/customXml" Target="../customXml/item4.xml"/><Relationship Id="rId118" Type="http://schemas.openxmlformats.org/officeDocument/2006/relationships/customXml" Target="../customXml/item9.xml"/><Relationship Id="rId80" Type="http://schemas.microsoft.com/office/2007/relationships/slicerCache" Target="slicerCaches/slicerCache40.xml"/><Relationship Id="rId85" Type="http://schemas.microsoft.com/office/2007/relationships/slicerCache" Target="slicerCaches/slicerCache45.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33" Type="http://schemas.openxmlformats.org/officeDocument/2006/relationships/pivotCacheDefinition" Target="pivotCache/pivotCacheDefinition18.xml"/><Relationship Id="rId38" Type="http://schemas.openxmlformats.org/officeDocument/2006/relationships/pivotCacheDefinition" Target="pivotCache/pivotCacheDefinition23.xml"/><Relationship Id="rId59" Type="http://schemas.microsoft.com/office/2007/relationships/slicerCache" Target="slicerCaches/slicerCache19.xml"/><Relationship Id="rId103" Type="http://schemas.openxmlformats.org/officeDocument/2006/relationships/sheetMetadata" Target="metadata.xml"/><Relationship Id="rId108" Type="http://schemas.openxmlformats.org/officeDocument/2006/relationships/powerPivotData" Target="model/item.data"/><Relationship Id="rId54" Type="http://schemas.microsoft.com/office/2007/relationships/slicerCache" Target="slicerCaches/slicerCache14.xml"/><Relationship Id="rId70" Type="http://schemas.microsoft.com/office/2007/relationships/slicerCache" Target="slicerCaches/slicerCache30.xml"/><Relationship Id="rId75" Type="http://schemas.microsoft.com/office/2007/relationships/slicerCache" Target="slicerCaches/slicerCache35.xml"/><Relationship Id="rId91" Type="http://schemas.microsoft.com/office/2007/relationships/slicerCache" Target="slicerCaches/slicerCache51.xml"/><Relationship Id="rId96" Type="http://schemas.microsoft.com/office/2007/relationships/slicerCache" Target="slicerCaches/slicerCache5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pivotCacheDefinition" Target="pivotCache/pivotCacheDefinition8.xml"/><Relationship Id="rId28" Type="http://schemas.openxmlformats.org/officeDocument/2006/relationships/pivotCacheDefinition" Target="pivotCache/pivotCacheDefinition13.xml"/><Relationship Id="rId49" Type="http://schemas.microsoft.com/office/2007/relationships/slicerCache" Target="slicerCaches/slicerCache9.xml"/><Relationship Id="rId114" Type="http://schemas.openxmlformats.org/officeDocument/2006/relationships/customXml" Target="../customXml/item5.xml"/><Relationship Id="rId119" Type="http://schemas.openxmlformats.org/officeDocument/2006/relationships/customXml" Target="../customXml/item10.xml"/><Relationship Id="rId10" Type="http://schemas.openxmlformats.org/officeDocument/2006/relationships/worksheet" Target="worksheets/sheet10.xml"/><Relationship Id="rId31" Type="http://schemas.openxmlformats.org/officeDocument/2006/relationships/pivotCacheDefinition" Target="pivotCache/pivotCacheDefinition16.xml"/><Relationship Id="rId44" Type="http://schemas.microsoft.com/office/2007/relationships/slicerCache" Target="slicerCaches/slicerCache4.xml"/><Relationship Id="rId52" Type="http://schemas.microsoft.com/office/2007/relationships/slicerCache" Target="slicerCaches/slicerCache12.xml"/><Relationship Id="rId60" Type="http://schemas.microsoft.com/office/2007/relationships/slicerCache" Target="slicerCaches/slicerCache20.xml"/><Relationship Id="rId65" Type="http://schemas.microsoft.com/office/2007/relationships/slicerCache" Target="slicerCaches/slicerCache25.xml"/><Relationship Id="rId73" Type="http://schemas.microsoft.com/office/2007/relationships/slicerCache" Target="slicerCaches/slicerCache33.xml"/><Relationship Id="rId78" Type="http://schemas.microsoft.com/office/2007/relationships/slicerCache" Target="slicerCaches/slicerCache38.xml"/><Relationship Id="rId81" Type="http://schemas.microsoft.com/office/2007/relationships/slicerCache" Target="slicerCaches/slicerCache41.xml"/><Relationship Id="rId86" Type="http://schemas.microsoft.com/office/2007/relationships/slicerCache" Target="slicerCaches/slicerCache46.xml"/><Relationship Id="rId94" Type="http://schemas.microsoft.com/office/2007/relationships/slicerCache" Target="slicerCaches/slicerCache54.xml"/><Relationship Id="rId99" Type="http://schemas.openxmlformats.org/officeDocument/2006/relationships/theme" Target="theme/theme1.xml"/><Relationship Id="rId10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9" Type="http://schemas.openxmlformats.org/officeDocument/2006/relationships/pivotCacheDefinition" Target="pivotCache/pivotCacheDefinition24.xml"/><Relationship Id="rId109" Type="http://schemas.openxmlformats.org/officeDocument/2006/relationships/calcChain" Target="calcChain.xml"/><Relationship Id="rId34" Type="http://schemas.openxmlformats.org/officeDocument/2006/relationships/pivotCacheDefinition" Target="pivotCache/pivotCacheDefinition19.xml"/><Relationship Id="rId50" Type="http://schemas.microsoft.com/office/2007/relationships/slicerCache" Target="slicerCaches/slicerCache10.xml"/><Relationship Id="rId55" Type="http://schemas.microsoft.com/office/2007/relationships/slicerCache" Target="slicerCaches/slicerCache15.xml"/><Relationship Id="rId76" Type="http://schemas.microsoft.com/office/2007/relationships/slicerCache" Target="slicerCaches/slicerCache36.xml"/><Relationship Id="rId97" Type="http://schemas.microsoft.com/office/2007/relationships/slicerCache" Target="slicerCaches/slicerCache57.xml"/><Relationship Id="rId104" Type="http://schemas.microsoft.com/office/2022/10/relationships/richValueRel" Target="richData/richValueRel.xml"/><Relationship Id="rId7" Type="http://schemas.openxmlformats.org/officeDocument/2006/relationships/worksheet" Target="worksheets/sheet7.xml"/><Relationship Id="rId71" Type="http://schemas.microsoft.com/office/2007/relationships/slicerCache" Target="slicerCaches/slicerCache31.xml"/><Relationship Id="rId92" Type="http://schemas.microsoft.com/office/2007/relationships/slicerCache" Target="slicerCaches/slicerCache52.xml"/><Relationship Id="rId2" Type="http://schemas.openxmlformats.org/officeDocument/2006/relationships/worksheet" Target="worksheets/sheet2.xml"/><Relationship Id="rId29" Type="http://schemas.openxmlformats.org/officeDocument/2006/relationships/pivotCacheDefinition" Target="pivotCache/pivotCacheDefinition14.xml"/><Relationship Id="rId24" Type="http://schemas.openxmlformats.org/officeDocument/2006/relationships/pivotCacheDefinition" Target="pivotCache/pivotCacheDefinition9.xml"/><Relationship Id="rId40" Type="http://schemas.openxmlformats.org/officeDocument/2006/relationships/pivotCacheDefinition" Target="pivotCache/pivotCacheDefinition25.xml"/><Relationship Id="rId45" Type="http://schemas.microsoft.com/office/2007/relationships/slicerCache" Target="slicerCaches/slicerCache5.xml"/><Relationship Id="rId66" Type="http://schemas.microsoft.com/office/2007/relationships/slicerCache" Target="slicerCaches/slicerCache26.xml"/><Relationship Id="rId87" Type="http://schemas.microsoft.com/office/2007/relationships/slicerCache" Target="slicerCaches/slicerCache47.xml"/><Relationship Id="rId110" Type="http://schemas.openxmlformats.org/officeDocument/2006/relationships/customXml" Target="../customXml/item1.xml"/><Relationship Id="rId115" Type="http://schemas.openxmlformats.org/officeDocument/2006/relationships/customXml" Target="../customXml/item6.xml"/><Relationship Id="rId61" Type="http://schemas.microsoft.com/office/2007/relationships/slicerCache" Target="slicerCaches/slicerCache21.xml"/><Relationship Id="rId82" Type="http://schemas.microsoft.com/office/2007/relationships/slicerCache" Target="slicerCaches/slicerCache42.xml"/><Relationship Id="rId19" Type="http://schemas.openxmlformats.org/officeDocument/2006/relationships/pivotCacheDefinition" Target="pivotCache/pivotCacheDefinition4.xml"/><Relationship Id="rId14" Type="http://schemas.openxmlformats.org/officeDocument/2006/relationships/worksheet" Target="worksheets/sheet14.xml"/><Relationship Id="rId30" Type="http://schemas.openxmlformats.org/officeDocument/2006/relationships/pivotCacheDefinition" Target="pivotCache/pivotCacheDefinition15.xml"/><Relationship Id="rId35" Type="http://schemas.openxmlformats.org/officeDocument/2006/relationships/pivotCacheDefinition" Target="pivotCache/pivotCacheDefinition20.xml"/><Relationship Id="rId56" Type="http://schemas.microsoft.com/office/2007/relationships/slicerCache" Target="slicerCaches/slicerCache16.xml"/><Relationship Id="rId77" Type="http://schemas.microsoft.com/office/2007/relationships/slicerCache" Target="slicerCaches/slicerCache37.xml"/><Relationship Id="rId100" Type="http://schemas.openxmlformats.org/officeDocument/2006/relationships/connections" Target="connections.xml"/><Relationship Id="rId105" Type="http://schemas.microsoft.com/office/2017/06/relationships/rdRichValue" Target="richData/rdrichvalue.xml"/><Relationship Id="rId8" Type="http://schemas.openxmlformats.org/officeDocument/2006/relationships/worksheet" Target="worksheets/sheet8.xml"/><Relationship Id="rId51" Type="http://schemas.microsoft.com/office/2007/relationships/slicerCache" Target="slicerCaches/slicerCache11.xml"/><Relationship Id="rId72" Type="http://schemas.microsoft.com/office/2007/relationships/slicerCache" Target="slicerCaches/slicerCache32.xml"/><Relationship Id="rId93" Type="http://schemas.microsoft.com/office/2007/relationships/slicerCache" Target="slicerCaches/slicerCache53.xml"/><Relationship Id="rId98" Type="http://schemas.microsoft.com/office/2011/relationships/timelineCache" Target="timelineCaches/timelineCache1.xml"/><Relationship Id="rId3" Type="http://schemas.openxmlformats.org/officeDocument/2006/relationships/worksheet" Target="worksheets/sheet3.xml"/><Relationship Id="rId25" Type="http://schemas.openxmlformats.org/officeDocument/2006/relationships/pivotCacheDefinition" Target="pivotCache/pivotCacheDefinition10.xml"/><Relationship Id="rId46" Type="http://schemas.microsoft.com/office/2007/relationships/slicerCache" Target="slicerCaches/slicerCache6.xml"/><Relationship Id="rId67" Type="http://schemas.microsoft.com/office/2007/relationships/slicerCache" Target="slicerCaches/slicerCache27.xml"/><Relationship Id="rId116" Type="http://schemas.openxmlformats.org/officeDocument/2006/relationships/customXml" Target="../customXml/item7.xml"/><Relationship Id="rId20" Type="http://schemas.openxmlformats.org/officeDocument/2006/relationships/pivotCacheDefinition" Target="pivotCache/pivotCacheDefinition5.xml"/><Relationship Id="rId41" Type="http://schemas.microsoft.com/office/2007/relationships/slicerCache" Target="slicerCaches/slicerCache1.xml"/><Relationship Id="rId62" Type="http://schemas.microsoft.com/office/2007/relationships/slicerCache" Target="slicerCaches/slicerCache22.xml"/><Relationship Id="rId83" Type="http://schemas.microsoft.com/office/2007/relationships/slicerCache" Target="slicerCaches/slicerCache43.xml"/><Relationship Id="rId88" Type="http://schemas.microsoft.com/office/2007/relationships/slicerCache" Target="slicerCaches/slicerCache48.xml"/><Relationship Id="rId111" Type="http://schemas.openxmlformats.org/officeDocument/2006/relationships/customXml" Target="../customXml/item2.xml"/><Relationship Id="rId15" Type="http://schemas.openxmlformats.org/officeDocument/2006/relationships/worksheet" Target="worksheets/sheet15.xml"/><Relationship Id="rId36" Type="http://schemas.openxmlformats.org/officeDocument/2006/relationships/pivotCacheDefinition" Target="pivotCache/pivotCacheDefinition21.xml"/><Relationship Id="rId57" Type="http://schemas.microsoft.com/office/2007/relationships/slicerCache" Target="slicerCaches/slicerCache17.xml"/><Relationship Id="rId106"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0.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1.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6.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7.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8.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1.xml"/><Relationship Id="rId1" Type="http://schemas.microsoft.com/office/2011/relationships/chartStyle" Target="style41.xml"/></Relationships>
</file>

<file path=xl/charts/_rels/chart4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48.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49.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3.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Ex4.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(FINAL)).xlsx]Sales and Profit trend Weekly!PivotTable2</c:name>
    <c:fmtId val="26"/>
  </c:pivotSource>
  <c:chart>
    <c:autoTitleDeleted val="0"/>
    <c:pivotFmts>
      <c:pivotFmt>
        <c:idx val="0"/>
        <c:spPr>
          <a:solidFill>
            <a:srgbClr val="FF5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sq">
            <a:solidFill>
              <a:schemeClr val="accent4">
                <a:lumMod val="50000"/>
              </a:schemeClr>
            </a:solidFill>
            <a:round/>
          </a:ln>
          <a:effectLst/>
        </c:spPr>
        <c:marker>
          <c:symbol val="circle"/>
          <c:size val="5"/>
          <c:spPr>
            <a:gradFill>
              <a:gsLst>
                <a:gs pos="74000">
                  <a:schemeClr val="tx1"/>
                </a:gs>
                <a:gs pos="83000">
                  <a:schemeClr val="accent1">
                    <a:lumMod val="45000"/>
                    <a:lumOff val="55000"/>
                  </a:schemeClr>
                </a:gs>
                <a:gs pos="100000">
                  <a:schemeClr val="accent1">
                    <a:lumMod val="30000"/>
                    <a:lumOff val="70000"/>
                  </a:schemeClr>
                </a:gs>
              </a:gsLst>
              <a:lin ang="5400000" scaled="1"/>
            </a:gradFill>
            <a:ln w="9525" cap="rnd">
              <a:no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632DC">
              <a:alpha val="23000"/>
            </a:srgbClr>
          </a:solidFill>
          <a:ln>
            <a:noFill/>
          </a:ln>
          <a:effectLst/>
        </c:spPr>
      </c:pivotFmt>
      <c:pivotFmt>
        <c:idx val="3"/>
        <c:spPr>
          <a:solidFill>
            <a:schemeClr val="accent1"/>
          </a:solidFill>
          <a:ln w="28575" cap="sq">
            <a:solidFill>
              <a:schemeClr val="accent4">
                <a:lumMod val="50000"/>
              </a:schemeClr>
            </a:solidFill>
            <a:round/>
          </a:ln>
          <a:effectLst/>
        </c:spPr>
        <c:marker>
          <c:symbol val="circle"/>
          <c:size val="5"/>
          <c:spPr>
            <a:gradFill>
              <a:gsLst>
                <a:gs pos="74000">
                  <a:schemeClr val="tx1"/>
                </a:gs>
                <a:gs pos="83000">
                  <a:schemeClr val="accent1">
                    <a:lumMod val="45000"/>
                    <a:lumOff val="55000"/>
                  </a:schemeClr>
                </a:gs>
                <a:gs pos="100000">
                  <a:schemeClr val="accent1">
                    <a:lumMod val="30000"/>
                    <a:lumOff val="70000"/>
                  </a:schemeClr>
                </a:gs>
              </a:gsLst>
              <a:lin ang="5400000" scaled="1"/>
            </a:gradFill>
            <a:ln w="9525" cap="rnd">
              <a:noFill/>
              <a:round/>
            </a:ln>
            <a:effectLst/>
          </c:spPr>
        </c:marker>
      </c:pivotFmt>
      <c:pivotFmt>
        <c:idx val="4"/>
        <c:spPr>
          <a:solidFill>
            <a:srgbClr val="FF5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sq">
            <a:solidFill>
              <a:schemeClr val="accent4">
                <a:lumMod val="50000"/>
              </a:schemeClr>
            </a:solidFill>
            <a:round/>
          </a:ln>
          <a:effectLst/>
        </c:spPr>
        <c:marker>
          <c:symbol val="circle"/>
          <c:size val="5"/>
          <c:spPr>
            <a:gradFill>
              <a:gsLst>
                <a:gs pos="74000">
                  <a:schemeClr val="tx1"/>
                </a:gs>
                <a:gs pos="83000">
                  <a:schemeClr val="accent1">
                    <a:lumMod val="45000"/>
                    <a:lumOff val="55000"/>
                  </a:schemeClr>
                </a:gs>
                <a:gs pos="100000">
                  <a:schemeClr val="accent1">
                    <a:lumMod val="30000"/>
                    <a:lumOff val="70000"/>
                  </a:schemeClr>
                </a:gs>
              </a:gsLst>
              <a:lin ang="5400000" scaled="1"/>
            </a:gradFill>
            <a:ln w="9525" cap="rnd">
              <a:no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87000">
                <a:srgbClr val="CC99FF">
                  <a:lumMod val="93000"/>
                </a:srgbClr>
              </a:gs>
              <a:gs pos="0">
                <a:srgbClr val="3333CC"/>
              </a:gs>
              <a:gs pos="81000">
                <a:srgbClr val="9933FF"/>
              </a:gs>
            </a:gsLst>
            <a:lin ang="16200000" scaled="1"/>
          </a:gradFill>
          <a:ln w="0">
            <a:noFill/>
          </a:ln>
          <a:effectLst>
            <a:glow>
              <a:srgbClr val="CC99FF">
                <a:alpha val="37000"/>
              </a:srgbClr>
            </a:glow>
            <a:outerShdw blurRad="50800" dist="12700" dir="5400000" sx="1000" sy="1000" algn="ctr" rotWithShape="0">
              <a:schemeClr val="bg1"/>
            </a:outerShdw>
            <a:softEdge rad="50800"/>
          </a:effectLst>
          <a:scene3d>
            <a:camera prst="orthographicFront"/>
            <a:lightRig rig="threePt" dir="t"/>
          </a:scene3d>
          <a:sp3d prstMaterial="legacyWireframe">
            <a:bevelT w="0" h="0" prst="coolSlant"/>
            <a:bevelB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gradFill flip="none" rotWithShape="1">
              <a:gsLst>
                <a:gs pos="85000">
                  <a:schemeClr val="accent1">
                    <a:alpha val="97000"/>
                    <a:lumMod val="0"/>
                    <a:lumOff val="100000"/>
                  </a:schemeClr>
                </a:gs>
                <a:gs pos="0">
                  <a:srgbClr val="FF0066"/>
                </a:gs>
              </a:gsLst>
              <a:lin ang="0" scaled="1"/>
              <a:tileRect/>
            </a:gradFill>
            <a:round/>
          </a:ln>
          <a:effectLst>
            <a:glow rad="76200">
              <a:srgbClr val="00FF00">
                <a:alpha val="40000"/>
              </a:srgbClr>
            </a:glow>
            <a:innerShdw dir="10620000">
              <a:prstClr val="black"/>
            </a:innerShdw>
            <a:softEdge rad="0"/>
          </a:effectLst>
        </c:spPr>
        <c:marker>
          <c:symbol val="circle"/>
          <c:size val="5"/>
          <c:spPr>
            <a:solidFill>
              <a:schemeClr val="bg1"/>
            </a:solidFill>
            <a:ln w="12700">
              <a:noFill/>
            </a:ln>
            <a:effectLst>
              <a:glow rad="76200">
                <a:srgbClr val="00FF00">
                  <a:alpha val="40000"/>
                </a:srgbClr>
              </a:glow>
              <a:innerShdw dir="10620000">
                <a:prstClr val="black"/>
              </a:innerShdw>
              <a:softEdge rad="0"/>
            </a:effectLst>
            <a:scene3d>
              <a:camera prst="orthographicFront"/>
              <a:lightRig rig="threePt" dir="t"/>
            </a:scene3d>
            <a:sp3d>
              <a:bevelT w="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2700" cap="rnd">
            <a:gradFill flip="none" rotWithShape="1">
              <a:gsLst>
                <a:gs pos="100000">
                  <a:schemeClr val="accent1">
                    <a:lumMod val="5000"/>
                    <a:lumOff val="95000"/>
                  </a:schemeClr>
                </a:gs>
                <a:gs pos="0">
                  <a:srgbClr val="FF0066"/>
                </a:gs>
              </a:gsLst>
              <a:lin ang="0" scaled="1"/>
              <a:tileRect/>
            </a:gradFill>
            <a:round/>
          </a:ln>
          <a:effectLst>
            <a:glow rad="63500">
              <a:srgbClr val="00FF00">
                <a:alpha val="40000"/>
              </a:srgbClr>
            </a:glow>
            <a:innerShdw dir="10620000">
              <a:prstClr val="black"/>
            </a:innerShdw>
            <a:softEdge rad="0"/>
          </a:effectLst>
        </c:spPr>
        <c:marker>
          <c:symbol val="circle"/>
          <c:size val="5"/>
          <c:spPr>
            <a:solidFill>
              <a:schemeClr val="tx1"/>
            </a:solidFill>
            <a:ln w="12700" cap="rnd">
              <a:gradFill>
                <a:gsLst>
                  <a:gs pos="0">
                    <a:schemeClr val="accent1">
                      <a:lumMod val="5000"/>
                      <a:lumOff val="95000"/>
                    </a:schemeClr>
                  </a:gs>
                  <a:gs pos="100000">
                    <a:schemeClr val="accent1">
                      <a:lumMod val="30000"/>
                      <a:lumOff val="70000"/>
                    </a:schemeClr>
                  </a:gs>
                </a:gsLst>
                <a:lin ang="5400000" scaled="1"/>
              </a:gradFill>
              <a:round/>
            </a:ln>
            <a:effectLst>
              <a:glow rad="63500">
                <a:srgbClr val="00FF00">
                  <a:alpha val="40000"/>
                </a:srgbClr>
              </a:glow>
              <a:innerShdw dir="10620000">
                <a:prstClr val="black"/>
              </a:innerShdw>
              <a:softEdge rad="0"/>
            </a:effectLst>
            <a:scene3d>
              <a:camera prst="orthographicFront"/>
              <a:lightRig rig="threePt" dir="t"/>
            </a:scene3d>
            <a:sp3d>
              <a:bevelT w="0"/>
            </a:sp3d>
          </c:spPr>
        </c:marker>
      </c:pivotFmt>
      <c:pivotFmt>
        <c:idx val="9"/>
      </c:pivotFmt>
      <c:pivotFmt>
        <c:idx val="10"/>
      </c:pivotFmt>
      <c:pivotFmt>
        <c:idx val="11"/>
      </c:pivotFmt>
      <c:pivotFmt>
        <c:idx val="12"/>
      </c:pivotFmt>
      <c:pivotFmt>
        <c:idx val="13"/>
        <c:spPr>
          <a:solidFill>
            <a:schemeClr val="accent1"/>
          </a:solidFill>
          <a:ln w="12700" cap="rnd">
            <a:gradFill flip="none" rotWithShape="1">
              <a:gsLst>
                <a:gs pos="100000">
                  <a:schemeClr val="accent1">
                    <a:lumMod val="5000"/>
                    <a:lumOff val="95000"/>
                  </a:schemeClr>
                </a:gs>
                <a:gs pos="0">
                  <a:srgbClr val="FF0066"/>
                </a:gs>
              </a:gsLst>
              <a:lin ang="0" scaled="1"/>
              <a:tileRect/>
            </a:gradFill>
            <a:round/>
          </a:ln>
          <a:effectLst>
            <a:glow rad="63500">
              <a:srgbClr val="00FF00">
                <a:alpha val="40000"/>
              </a:srgbClr>
            </a:glow>
            <a:innerShdw dir="10620000">
              <a:prstClr val="black"/>
            </a:innerShdw>
            <a:softEdge rad="0"/>
          </a:effectLst>
        </c:spPr>
        <c:marker>
          <c:symbol val="circle"/>
          <c:size val="5"/>
          <c:spPr>
            <a:solidFill>
              <a:schemeClr val="tx1"/>
            </a:solidFill>
            <a:ln w="12700" cap="rnd">
              <a:gradFill>
                <a:gsLst>
                  <a:gs pos="0">
                    <a:schemeClr val="accent1">
                      <a:lumMod val="5000"/>
                      <a:lumOff val="95000"/>
                    </a:schemeClr>
                  </a:gs>
                  <a:gs pos="100000">
                    <a:schemeClr val="accent1">
                      <a:lumMod val="30000"/>
                      <a:lumOff val="70000"/>
                    </a:schemeClr>
                  </a:gs>
                </a:gsLst>
                <a:lin ang="5400000" scaled="1"/>
              </a:gradFill>
              <a:round/>
            </a:ln>
            <a:effectLst>
              <a:glow rad="63500">
                <a:srgbClr val="00FF00">
                  <a:alpha val="40000"/>
                </a:srgbClr>
              </a:glow>
              <a:innerShdw dir="10620000">
                <a:prstClr val="black"/>
              </a:innerShdw>
              <a:softEdge rad="0"/>
            </a:effectLst>
            <a:scene3d>
              <a:camera prst="orthographicFront"/>
              <a:lightRig rig="threePt" dir="t"/>
            </a:scene3d>
            <a:sp3d>
              <a:bevelT w="0"/>
            </a:sp3d>
          </c:spPr>
        </c:marker>
      </c:pivotFmt>
      <c:pivotFmt>
        <c:idx val="14"/>
        <c:spPr>
          <a:solidFill>
            <a:schemeClr val="accent1"/>
          </a:solidFill>
          <a:ln w="12700" cap="rnd">
            <a:gradFill flip="none" rotWithShape="1">
              <a:gsLst>
                <a:gs pos="100000">
                  <a:schemeClr val="accent1">
                    <a:lumMod val="5000"/>
                    <a:lumOff val="95000"/>
                  </a:schemeClr>
                </a:gs>
                <a:gs pos="0">
                  <a:srgbClr val="FF0066"/>
                </a:gs>
              </a:gsLst>
              <a:lin ang="0" scaled="1"/>
              <a:tileRect/>
            </a:gradFill>
            <a:round/>
          </a:ln>
          <a:effectLst>
            <a:glow rad="63500">
              <a:srgbClr val="00FF00">
                <a:alpha val="40000"/>
              </a:srgbClr>
            </a:glow>
            <a:innerShdw dir="10620000">
              <a:prstClr val="black"/>
            </a:innerShdw>
            <a:softEdge rad="0"/>
          </a:effectLst>
        </c:spPr>
        <c:marker>
          <c:symbol val="circle"/>
          <c:size val="5"/>
          <c:spPr>
            <a:solidFill>
              <a:schemeClr val="tx1"/>
            </a:solidFill>
            <a:ln w="12700" cap="rnd">
              <a:gradFill>
                <a:gsLst>
                  <a:gs pos="0">
                    <a:schemeClr val="accent1">
                      <a:lumMod val="5000"/>
                      <a:lumOff val="95000"/>
                    </a:schemeClr>
                  </a:gs>
                  <a:gs pos="100000">
                    <a:schemeClr val="accent1">
                      <a:lumMod val="30000"/>
                      <a:lumOff val="70000"/>
                    </a:schemeClr>
                  </a:gs>
                </a:gsLst>
                <a:lin ang="5400000" scaled="1"/>
              </a:gradFill>
              <a:round/>
            </a:ln>
            <a:effectLst>
              <a:glow rad="63500">
                <a:srgbClr val="00FF00">
                  <a:alpha val="40000"/>
                </a:srgbClr>
              </a:glow>
              <a:innerShdw dir="10620000">
                <a:prstClr val="black"/>
              </a:innerShdw>
              <a:softEdge rad="0"/>
            </a:effectLst>
            <a:scene3d>
              <a:camera prst="orthographicFront"/>
              <a:lightRig rig="threePt" dir="t"/>
            </a:scene3d>
            <a:sp3d>
              <a:bevelT w="0"/>
            </a:sp3d>
          </c:spPr>
        </c:marker>
      </c:pivotFmt>
      <c:pivotFmt>
        <c:idx val="15"/>
        <c:spPr>
          <a:solidFill>
            <a:schemeClr val="accent1"/>
          </a:solidFill>
          <a:ln w="12700" cap="rnd">
            <a:gradFill flip="none" rotWithShape="1">
              <a:gsLst>
                <a:gs pos="100000">
                  <a:schemeClr val="accent1">
                    <a:lumMod val="5000"/>
                    <a:lumOff val="95000"/>
                  </a:schemeClr>
                </a:gs>
                <a:gs pos="0">
                  <a:srgbClr val="FF0066"/>
                </a:gs>
              </a:gsLst>
              <a:lin ang="0" scaled="1"/>
              <a:tileRect/>
            </a:gradFill>
            <a:round/>
          </a:ln>
          <a:effectLst>
            <a:glow rad="63500">
              <a:srgbClr val="00FF00">
                <a:alpha val="40000"/>
              </a:srgbClr>
            </a:glow>
            <a:innerShdw dir="10620000">
              <a:prstClr val="black"/>
            </a:innerShdw>
            <a:softEdge rad="0"/>
          </a:effectLst>
        </c:spPr>
        <c:marker>
          <c:symbol val="circle"/>
          <c:size val="5"/>
          <c:spPr>
            <a:solidFill>
              <a:schemeClr val="tx1"/>
            </a:solidFill>
            <a:ln w="12700" cap="rnd">
              <a:gradFill>
                <a:gsLst>
                  <a:gs pos="0">
                    <a:schemeClr val="accent1">
                      <a:lumMod val="5000"/>
                      <a:lumOff val="95000"/>
                    </a:schemeClr>
                  </a:gs>
                  <a:gs pos="100000">
                    <a:schemeClr val="accent1">
                      <a:lumMod val="30000"/>
                      <a:lumOff val="70000"/>
                    </a:schemeClr>
                  </a:gs>
                </a:gsLst>
                <a:lin ang="5400000" scaled="1"/>
              </a:gradFill>
              <a:round/>
            </a:ln>
            <a:effectLst>
              <a:glow rad="63500">
                <a:srgbClr val="00FF00">
                  <a:alpha val="40000"/>
                </a:srgbClr>
              </a:glow>
              <a:innerShdw dir="10620000">
                <a:prstClr val="black"/>
              </a:innerShdw>
              <a:softEdge rad="0"/>
            </a:effectLst>
            <a:scene3d>
              <a:camera prst="orthographicFront"/>
              <a:lightRig rig="threePt" dir="t"/>
            </a:scene3d>
            <a:sp3d>
              <a:bevelT w="0"/>
            </a:sp3d>
          </c:spPr>
        </c:marker>
      </c:pivotFmt>
      <c:pivotFmt>
        <c:idx val="16"/>
        <c:marker>
          <c:symbol val="circle"/>
          <c:size val="5"/>
          <c:spPr>
            <a:solidFill>
              <a:schemeClr val="tx1"/>
            </a:solidFill>
            <a:ln w="12700" cap="rnd">
              <a:gradFill>
                <a:gsLst>
                  <a:gs pos="0">
                    <a:schemeClr val="accent1">
                      <a:lumMod val="5000"/>
                      <a:lumOff val="95000"/>
                    </a:schemeClr>
                  </a:gs>
                  <a:gs pos="100000">
                    <a:schemeClr val="accent1">
                      <a:lumMod val="30000"/>
                      <a:lumOff val="70000"/>
                    </a:schemeClr>
                  </a:gs>
                </a:gsLst>
                <a:lin ang="5400000" scaled="1"/>
              </a:gradFill>
              <a:round/>
            </a:ln>
            <a:effectLst>
              <a:glow rad="63500">
                <a:srgbClr val="00FF00">
                  <a:alpha val="40000"/>
                </a:srgbClr>
              </a:glow>
              <a:innerShdw dir="10620000">
                <a:prstClr val="black"/>
              </a:innerShdw>
              <a:softEdge rad="0"/>
            </a:effectLst>
            <a:scene3d>
              <a:camera prst="orthographicFront"/>
              <a:lightRig rig="threePt" dir="t"/>
            </a:scene3d>
            <a:sp3d>
              <a:bevelT w="0"/>
            </a:sp3d>
          </c:spPr>
        </c:marker>
      </c:pivotFmt>
      <c:pivotFmt>
        <c:idx val="17"/>
        <c:marker>
          <c:symbol val="circle"/>
          <c:size val="5"/>
          <c:spPr>
            <a:solidFill>
              <a:schemeClr val="tx1"/>
            </a:solidFill>
            <a:ln w="12700" cap="rnd">
              <a:gradFill>
                <a:gsLst>
                  <a:gs pos="0">
                    <a:schemeClr val="accent1">
                      <a:lumMod val="5000"/>
                      <a:lumOff val="95000"/>
                    </a:schemeClr>
                  </a:gs>
                  <a:gs pos="100000">
                    <a:schemeClr val="accent1">
                      <a:lumMod val="30000"/>
                      <a:lumOff val="70000"/>
                    </a:schemeClr>
                  </a:gs>
                </a:gsLst>
                <a:lin ang="5400000" scaled="1"/>
              </a:gradFill>
              <a:round/>
            </a:ln>
            <a:effectLst>
              <a:glow rad="63500">
                <a:srgbClr val="00FF00">
                  <a:alpha val="40000"/>
                </a:srgbClr>
              </a:glow>
              <a:innerShdw dir="10620000">
                <a:prstClr val="black"/>
              </a:innerShdw>
              <a:softEdge rad="0"/>
            </a:effectLst>
            <a:scene3d>
              <a:camera prst="orthographicFront"/>
              <a:lightRig rig="threePt" dir="t"/>
            </a:scene3d>
            <a:sp3d>
              <a:bevelT w="0"/>
            </a:sp3d>
          </c:spPr>
        </c:marker>
      </c:pivotFmt>
      <c:pivotFmt>
        <c:idx val="18"/>
        <c:marker>
          <c:symbol val="circle"/>
          <c:size val="5"/>
          <c:spPr>
            <a:solidFill>
              <a:schemeClr val="tx1"/>
            </a:solidFill>
            <a:ln w="12700" cap="rnd">
              <a:gradFill>
                <a:gsLst>
                  <a:gs pos="0">
                    <a:schemeClr val="accent1">
                      <a:lumMod val="5000"/>
                      <a:lumOff val="95000"/>
                    </a:schemeClr>
                  </a:gs>
                  <a:gs pos="100000">
                    <a:schemeClr val="accent1">
                      <a:lumMod val="30000"/>
                      <a:lumOff val="70000"/>
                    </a:schemeClr>
                  </a:gs>
                </a:gsLst>
                <a:lin ang="5400000" scaled="1"/>
              </a:gradFill>
              <a:round/>
            </a:ln>
            <a:effectLst>
              <a:glow rad="63500">
                <a:srgbClr val="00FF00">
                  <a:alpha val="40000"/>
                </a:srgbClr>
              </a:glow>
              <a:innerShdw dir="10620000">
                <a:prstClr val="black"/>
              </a:innerShdw>
              <a:softEdge rad="0"/>
            </a:effectLst>
            <a:scene3d>
              <a:camera prst="orthographicFront"/>
              <a:lightRig rig="threePt" dir="t"/>
            </a:scene3d>
            <a:sp3d>
              <a:bevelT w="0"/>
            </a:sp3d>
          </c:spPr>
        </c:marker>
      </c:pivotFmt>
      <c:pivotFmt>
        <c:idx val="19"/>
        <c:spPr>
          <a:ln w="22225" cap="rnd">
            <a:gradFill flip="none" rotWithShape="1">
              <a:gsLst>
                <a:gs pos="85000">
                  <a:schemeClr val="accent1">
                    <a:alpha val="97000"/>
                    <a:lumMod val="0"/>
                    <a:lumOff val="100000"/>
                  </a:schemeClr>
                </a:gs>
                <a:gs pos="0">
                  <a:srgbClr val="FF0066"/>
                </a:gs>
              </a:gsLst>
              <a:lin ang="0" scaled="1"/>
              <a:tileRect/>
            </a:gradFill>
            <a:round/>
          </a:ln>
          <a:effectLst>
            <a:glow rad="76200">
              <a:srgbClr val="00FF00">
                <a:alpha val="40000"/>
              </a:srgbClr>
            </a:glow>
            <a:innerShdw dir="10620000">
              <a:prstClr val="black"/>
            </a:innerShdw>
            <a:softEdge rad="0"/>
          </a:effectLst>
        </c:spPr>
        <c:marker>
          <c:symbol val="circle"/>
          <c:size val="5"/>
        </c:marker>
      </c:pivotFmt>
      <c:pivotFmt>
        <c:idx val="20"/>
        <c:spPr>
          <a:ln w="22225" cap="rnd">
            <a:gradFill flip="none" rotWithShape="1">
              <a:gsLst>
                <a:gs pos="85000">
                  <a:schemeClr val="accent1">
                    <a:alpha val="97000"/>
                    <a:lumMod val="0"/>
                    <a:lumOff val="100000"/>
                  </a:schemeClr>
                </a:gs>
                <a:gs pos="0">
                  <a:srgbClr val="FF0066"/>
                </a:gs>
              </a:gsLst>
              <a:lin ang="0" scaled="1"/>
              <a:tileRect/>
            </a:gradFill>
            <a:round/>
          </a:ln>
          <a:effectLst>
            <a:glow rad="76200">
              <a:srgbClr val="00FF00">
                <a:alpha val="40000"/>
              </a:srgbClr>
            </a:glow>
            <a:innerShdw dir="10620000">
              <a:prstClr val="black"/>
            </a:innerShdw>
            <a:softEdge rad="0"/>
          </a:effectLst>
        </c:spPr>
        <c:marker>
          <c:symbol val="circle"/>
          <c:size val="5"/>
        </c:marker>
      </c:pivotFmt>
    </c:pivotFmts>
    <c:plotArea>
      <c:layout>
        <c:manualLayout>
          <c:layoutTarget val="inner"/>
          <c:xMode val="edge"/>
          <c:yMode val="edge"/>
          <c:x val="9.2051853204697234E-2"/>
          <c:y val="0.17536178766422408"/>
          <c:w val="0.81764527454800717"/>
          <c:h val="0.60172619489905899"/>
        </c:manualLayout>
      </c:layout>
      <c:barChart>
        <c:barDir val="col"/>
        <c:grouping val="clustered"/>
        <c:varyColors val="0"/>
        <c:ser>
          <c:idx val="0"/>
          <c:order val="0"/>
          <c:tx>
            <c:strRef>
              <c:f>'Sales and Profit trend Weekly'!$D$9:$D$10</c:f>
              <c:strCache>
                <c:ptCount val="1"/>
                <c:pt idx="0">
                  <c:v>Sum of Sales</c:v>
                </c:pt>
              </c:strCache>
            </c:strRef>
          </c:tx>
          <c:spPr>
            <a:gradFill>
              <a:gsLst>
                <a:gs pos="87000">
                  <a:srgbClr val="CC99FF">
                    <a:lumMod val="93000"/>
                  </a:srgbClr>
                </a:gs>
                <a:gs pos="0">
                  <a:srgbClr val="3333CC"/>
                </a:gs>
                <a:gs pos="81000">
                  <a:srgbClr val="9933FF"/>
                </a:gs>
              </a:gsLst>
              <a:lin ang="16200000" scaled="1"/>
            </a:gradFill>
            <a:ln w="0">
              <a:noFill/>
            </a:ln>
            <a:effectLst>
              <a:glow>
                <a:srgbClr val="CC99FF">
                  <a:alpha val="37000"/>
                </a:srgbClr>
              </a:glow>
              <a:outerShdw blurRad="50800" dist="12700" dir="5400000" sx="1000" sy="1000" algn="ctr" rotWithShape="0">
                <a:schemeClr val="bg1"/>
              </a:outerShdw>
              <a:softEdge rad="50800"/>
            </a:effectLst>
            <a:scene3d>
              <a:camera prst="orthographicFront"/>
              <a:lightRig rig="threePt" dir="t"/>
            </a:scene3d>
            <a:sp3d prstMaterial="legacyWireframe">
              <a:bevelT w="0" h="0" prst="coolSlant"/>
              <a:bevelB w="0" h="0"/>
            </a:sp3d>
          </c:spPr>
          <c:invertIfNegative val="0"/>
          <c:cat>
            <c:strRef>
              <c:f>'Sales and Profit trend Weekly'!$C$11:$C$38</c:f>
              <c:strCache>
                <c:ptCount val="28"/>
                <c:pt idx="0">
                  <c:v>01-Jan</c:v>
                </c:pt>
                <c:pt idx="1">
                  <c:v>08-Jan</c:v>
                </c:pt>
                <c:pt idx="2">
                  <c:v>16-Jan</c:v>
                </c:pt>
                <c:pt idx="3">
                  <c:v>24-Jan</c:v>
                </c:pt>
                <c:pt idx="4">
                  <c:v>31-Jan</c:v>
                </c:pt>
                <c:pt idx="5">
                  <c:v>01-Feb</c:v>
                </c:pt>
                <c:pt idx="6">
                  <c:v>08-Feb</c:v>
                </c:pt>
                <c:pt idx="7">
                  <c:v>16-Feb</c:v>
                </c:pt>
                <c:pt idx="8">
                  <c:v>24-Feb</c:v>
                </c:pt>
                <c:pt idx="9">
                  <c:v>01-Mar</c:v>
                </c:pt>
                <c:pt idx="10">
                  <c:v>08-Mar</c:v>
                </c:pt>
                <c:pt idx="11">
                  <c:v>16-Mar</c:v>
                </c:pt>
                <c:pt idx="12">
                  <c:v>24-Mar</c:v>
                </c:pt>
                <c:pt idx="13">
                  <c:v>31-Mar</c:v>
                </c:pt>
                <c:pt idx="14">
                  <c:v>01-Apr</c:v>
                </c:pt>
                <c:pt idx="15">
                  <c:v>08-Apr</c:v>
                </c:pt>
                <c:pt idx="16">
                  <c:v>16-Apr</c:v>
                </c:pt>
                <c:pt idx="17">
                  <c:v>24-Apr</c:v>
                </c:pt>
                <c:pt idx="18">
                  <c:v>30-Apr</c:v>
                </c:pt>
                <c:pt idx="19">
                  <c:v>01-May</c:v>
                </c:pt>
                <c:pt idx="20">
                  <c:v>08-May</c:v>
                </c:pt>
                <c:pt idx="21">
                  <c:v>16-May</c:v>
                </c:pt>
                <c:pt idx="22">
                  <c:v>24-May</c:v>
                </c:pt>
                <c:pt idx="23">
                  <c:v>01-Jun</c:v>
                </c:pt>
                <c:pt idx="24">
                  <c:v>08-Jun</c:v>
                </c:pt>
                <c:pt idx="25">
                  <c:v>16-Jun</c:v>
                </c:pt>
                <c:pt idx="26">
                  <c:v>24-Jun</c:v>
                </c:pt>
                <c:pt idx="27">
                  <c:v>30-Jun</c:v>
                </c:pt>
              </c:strCache>
            </c:strRef>
          </c:cat>
          <c:val>
            <c:numRef>
              <c:f>'Sales and Profit trend Weekly'!$D$11:$D$38</c:f>
              <c:numCache>
                <c:formatCode>"$"0.00,\ "k"</c:formatCode>
                <c:ptCount val="28"/>
                <c:pt idx="0">
                  <c:v>8666.18</c:v>
                </c:pt>
                <c:pt idx="1">
                  <c:v>5388.8399999999992</c:v>
                </c:pt>
                <c:pt idx="2">
                  <c:v>3964.13</c:v>
                </c:pt>
                <c:pt idx="3">
                  <c:v>8376.5799999999981</c:v>
                </c:pt>
                <c:pt idx="4">
                  <c:v>16299.109999999999</c:v>
                </c:pt>
                <c:pt idx="5">
                  <c:v>7529.0300000000007</c:v>
                </c:pt>
                <c:pt idx="6">
                  <c:v>1404.04</c:v>
                </c:pt>
                <c:pt idx="7">
                  <c:v>16120.57</c:v>
                </c:pt>
                <c:pt idx="8">
                  <c:v>5160.96</c:v>
                </c:pt>
                <c:pt idx="9">
                  <c:v>14138.970000000001</c:v>
                </c:pt>
                <c:pt idx="10">
                  <c:v>5373.5199999999995</c:v>
                </c:pt>
                <c:pt idx="11">
                  <c:v>16728.530000000002</c:v>
                </c:pt>
                <c:pt idx="12">
                  <c:v>7449.4500000000007</c:v>
                </c:pt>
                <c:pt idx="13">
                  <c:v>101.71</c:v>
                </c:pt>
                <c:pt idx="14">
                  <c:v>5203.5199999999995</c:v>
                </c:pt>
                <c:pt idx="15">
                  <c:v>3637.0199999999995</c:v>
                </c:pt>
                <c:pt idx="16">
                  <c:v>5886.630000000001</c:v>
                </c:pt>
                <c:pt idx="17">
                  <c:v>2152.5299999999997</c:v>
                </c:pt>
                <c:pt idx="18">
                  <c:v>9015.7999999999975</c:v>
                </c:pt>
                <c:pt idx="19">
                  <c:v>1701.6000000000001</c:v>
                </c:pt>
                <c:pt idx="20">
                  <c:v>8591.7799999999988</c:v>
                </c:pt>
                <c:pt idx="21">
                  <c:v>10835.31</c:v>
                </c:pt>
                <c:pt idx="22">
                  <c:v>11562.93</c:v>
                </c:pt>
                <c:pt idx="23">
                  <c:v>6929.82</c:v>
                </c:pt>
                <c:pt idx="24">
                  <c:v>5137.93</c:v>
                </c:pt>
                <c:pt idx="25">
                  <c:v>3219.89</c:v>
                </c:pt>
                <c:pt idx="26">
                  <c:v>572.28</c:v>
                </c:pt>
                <c:pt idx="27">
                  <c:v>20508.899999999998</c:v>
                </c:pt>
              </c:numCache>
            </c:numRef>
          </c:val>
          <c:extLst>
            <c:ext xmlns:c16="http://schemas.microsoft.com/office/drawing/2014/chart" uri="{C3380CC4-5D6E-409C-BE32-E72D297353CC}">
              <c16:uniqueId val="{00000000-910E-4AE0-9ACC-7457B00332FC}"/>
            </c:ext>
          </c:extLst>
        </c:ser>
        <c:dLbls>
          <c:showLegendKey val="0"/>
          <c:showVal val="0"/>
          <c:showCatName val="0"/>
          <c:showSerName val="0"/>
          <c:showPercent val="0"/>
          <c:showBubbleSize val="0"/>
        </c:dLbls>
        <c:gapWidth val="264"/>
        <c:overlap val="-2"/>
        <c:axId val="279820336"/>
        <c:axId val="279820816"/>
      </c:barChart>
      <c:lineChart>
        <c:grouping val="stacked"/>
        <c:varyColors val="0"/>
        <c:ser>
          <c:idx val="1"/>
          <c:order val="1"/>
          <c:tx>
            <c:strRef>
              <c:f>'Sales and Profit trend Weekly'!$E$9:$E$10</c:f>
              <c:strCache>
                <c:ptCount val="1"/>
                <c:pt idx="0">
                  <c:v>Sum of Profit</c:v>
                </c:pt>
              </c:strCache>
            </c:strRef>
          </c:tx>
          <c:spPr>
            <a:ln w="22225" cap="rnd">
              <a:gradFill flip="none" rotWithShape="1">
                <a:gsLst>
                  <a:gs pos="85000">
                    <a:schemeClr val="accent1">
                      <a:alpha val="97000"/>
                      <a:lumMod val="0"/>
                      <a:lumOff val="100000"/>
                    </a:schemeClr>
                  </a:gs>
                  <a:gs pos="0">
                    <a:srgbClr val="FF0066"/>
                  </a:gs>
                </a:gsLst>
                <a:lin ang="0" scaled="1"/>
                <a:tileRect/>
              </a:gradFill>
              <a:round/>
            </a:ln>
            <a:effectLst>
              <a:glow rad="76200">
                <a:srgbClr val="00FF00">
                  <a:alpha val="40000"/>
                </a:srgbClr>
              </a:glow>
              <a:innerShdw dir="10620000">
                <a:prstClr val="black"/>
              </a:innerShdw>
              <a:softEdge rad="0"/>
            </a:effectLst>
          </c:spPr>
          <c:marker>
            <c:symbol val="circle"/>
            <c:size val="5"/>
            <c:spPr>
              <a:solidFill>
                <a:schemeClr val="bg1"/>
              </a:solidFill>
              <a:ln w="12700">
                <a:noFill/>
              </a:ln>
              <a:effectLst>
                <a:glow rad="76200">
                  <a:srgbClr val="00FF00">
                    <a:alpha val="40000"/>
                  </a:srgbClr>
                </a:glow>
                <a:innerShdw dir="10620000">
                  <a:prstClr val="black"/>
                </a:innerShdw>
                <a:softEdge rad="0"/>
              </a:effectLst>
              <a:scene3d>
                <a:camera prst="orthographicFront"/>
                <a:lightRig rig="threePt" dir="t"/>
              </a:scene3d>
              <a:sp3d>
                <a:bevelT w="0"/>
              </a:sp3d>
            </c:spPr>
          </c:marker>
          <c:dPt>
            <c:idx val="4"/>
            <c:marker>
              <c:symbol val="circle"/>
              <c:size val="5"/>
              <c:spPr>
                <a:solidFill>
                  <a:schemeClr val="bg1"/>
                </a:solidFill>
                <a:ln w="12700">
                  <a:noFill/>
                </a:ln>
                <a:effectLst>
                  <a:glow rad="76200">
                    <a:srgbClr val="00FF00">
                      <a:alpha val="40000"/>
                    </a:srgbClr>
                  </a:glow>
                  <a:innerShdw dir="10620000">
                    <a:prstClr val="black"/>
                  </a:innerShdw>
                  <a:softEdge rad="0"/>
                </a:effectLst>
                <a:scene3d>
                  <a:camera prst="orthographicFront"/>
                  <a:lightRig rig="threePt" dir="t"/>
                </a:scene3d>
                <a:sp3d>
                  <a:bevelT w="0"/>
                </a:sp3d>
              </c:spPr>
            </c:marker>
            <c:bubble3D val="0"/>
            <c:spPr>
              <a:ln w="22225" cap="rnd">
                <a:gradFill flip="none" rotWithShape="1">
                  <a:gsLst>
                    <a:gs pos="85000">
                      <a:schemeClr val="accent1">
                        <a:alpha val="97000"/>
                        <a:lumMod val="0"/>
                        <a:lumOff val="100000"/>
                      </a:schemeClr>
                    </a:gs>
                    <a:gs pos="0">
                      <a:srgbClr val="FF0066"/>
                    </a:gs>
                  </a:gsLst>
                  <a:lin ang="0" scaled="1"/>
                  <a:tileRect/>
                </a:gradFill>
                <a:round/>
              </a:ln>
              <a:effectLst>
                <a:glow rad="76200">
                  <a:srgbClr val="00FF00">
                    <a:alpha val="40000"/>
                  </a:srgbClr>
                </a:glow>
                <a:innerShdw dir="10620000">
                  <a:prstClr val="black"/>
                </a:innerShdw>
                <a:softEdge rad="0"/>
              </a:effectLst>
            </c:spPr>
            <c:extLst>
              <c:ext xmlns:c16="http://schemas.microsoft.com/office/drawing/2014/chart" uri="{C3380CC4-5D6E-409C-BE32-E72D297353CC}">
                <c16:uniqueId val="{00000001-72AA-499F-8943-DD6C58C7A826}"/>
              </c:ext>
            </c:extLst>
          </c:dPt>
          <c:dPt>
            <c:idx val="24"/>
            <c:marker>
              <c:symbol val="circle"/>
              <c:size val="5"/>
              <c:spPr>
                <a:solidFill>
                  <a:schemeClr val="bg1"/>
                </a:solidFill>
                <a:ln w="12700">
                  <a:noFill/>
                </a:ln>
                <a:effectLst>
                  <a:glow rad="76200">
                    <a:srgbClr val="00FF00">
                      <a:alpha val="40000"/>
                    </a:srgbClr>
                  </a:glow>
                  <a:innerShdw dir="10620000">
                    <a:prstClr val="black"/>
                  </a:innerShdw>
                  <a:softEdge rad="0"/>
                </a:effectLst>
                <a:scene3d>
                  <a:camera prst="orthographicFront"/>
                  <a:lightRig rig="threePt" dir="t"/>
                </a:scene3d>
                <a:sp3d>
                  <a:bevelT w="0"/>
                </a:sp3d>
              </c:spPr>
            </c:marker>
            <c:bubble3D val="0"/>
            <c:spPr>
              <a:ln w="22225" cap="rnd">
                <a:gradFill flip="none" rotWithShape="1">
                  <a:gsLst>
                    <a:gs pos="85000">
                      <a:schemeClr val="accent1">
                        <a:alpha val="97000"/>
                        <a:lumMod val="0"/>
                        <a:lumOff val="100000"/>
                      </a:schemeClr>
                    </a:gs>
                    <a:gs pos="0">
                      <a:srgbClr val="FF0066"/>
                    </a:gs>
                  </a:gsLst>
                  <a:lin ang="0" scaled="1"/>
                  <a:tileRect/>
                </a:gradFill>
                <a:round/>
              </a:ln>
              <a:effectLst>
                <a:glow rad="76200">
                  <a:srgbClr val="00FF00">
                    <a:alpha val="40000"/>
                  </a:srgbClr>
                </a:glow>
                <a:innerShdw dir="10620000">
                  <a:prstClr val="black"/>
                </a:innerShdw>
                <a:softEdge rad="0"/>
              </a:effectLst>
            </c:spPr>
            <c:extLst>
              <c:ext xmlns:c16="http://schemas.microsoft.com/office/drawing/2014/chart" uri="{C3380CC4-5D6E-409C-BE32-E72D297353CC}">
                <c16:uniqueId val="{00000008-910E-4AE0-9ACC-7457B00332FC}"/>
              </c:ext>
            </c:extLst>
          </c:dPt>
          <c:dPt>
            <c:idx val="30"/>
            <c:marker>
              <c:symbol val="circle"/>
              <c:size val="5"/>
              <c:spPr>
                <a:solidFill>
                  <a:schemeClr val="bg1"/>
                </a:solidFill>
                <a:ln w="12700">
                  <a:noFill/>
                </a:ln>
                <a:effectLst>
                  <a:glow rad="76200">
                    <a:srgbClr val="00FF00">
                      <a:alpha val="40000"/>
                    </a:srgbClr>
                  </a:glow>
                  <a:innerShdw dir="10620000">
                    <a:prstClr val="black"/>
                  </a:innerShdw>
                  <a:softEdge rad="0"/>
                </a:effectLst>
                <a:scene3d>
                  <a:camera prst="orthographicFront"/>
                  <a:lightRig rig="threePt" dir="t"/>
                </a:scene3d>
                <a:sp3d>
                  <a:bevelT w="0"/>
                </a:sp3d>
              </c:spPr>
            </c:marker>
            <c:bubble3D val="0"/>
            <c:extLst>
              <c:ext xmlns:c16="http://schemas.microsoft.com/office/drawing/2014/chart" uri="{C3380CC4-5D6E-409C-BE32-E72D297353CC}">
                <c16:uniqueId val="{00000002-03EF-4AC6-8A1D-4FFFCD81E49D}"/>
              </c:ext>
            </c:extLst>
          </c:dPt>
          <c:errBars>
            <c:errDir val="y"/>
            <c:errBarType val="both"/>
            <c:errValType val="cust"/>
            <c:noEndCap val="1"/>
            <c:plus>
              <c:numLit>
                <c:formatCode>General</c:formatCode>
                <c:ptCount val="1"/>
                <c:pt idx="0">
                  <c:v>1</c:v>
                </c:pt>
              </c:numLit>
            </c:plus>
            <c:minus>
              <c:numLit>
                <c:formatCode>General</c:formatCode>
                <c:ptCount val="1"/>
                <c:pt idx="0">
                  <c:v>1</c:v>
                </c:pt>
              </c:numLit>
            </c:minus>
            <c:spPr>
              <a:noFill/>
              <a:ln w="9525" cap="flat" cmpd="sng" algn="ctr">
                <a:solidFill>
                  <a:schemeClr val="tx1">
                    <a:lumMod val="65000"/>
                    <a:lumOff val="35000"/>
                  </a:schemeClr>
                </a:solidFill>
                <a:round/>
              </a:ln>
              <a:effectLst/>
            </c:spPr>
          </c:errBars>
          <c:cat>
            <c:strRef>
              <c:f>'Sales and Profit trend Weekly'!$C$11:$C$38</c:f>
              <c:strCache>
                <c:ptCount val="28"/>
                <c:pt idx="0">
                  <c:v>01-Jan</c:v>
                </c:pt>
                <c:pt idx="1">
                  <c:v>08-Jan</c:v>
                </c:pt>
                <c:pt idx="2">
                  <c:v>16-Jan</c:v>
                </c:pt>
                <c:pt idx="3">
                  <c:v>24-Jan</c:v>
                </c:pt>
                <c:pt idx="4">
                  <c:v>31-Jan</c:v>
                </c:pt>
                <c:pt idx="5">
                  <c:v>01-Feb</c:v>
                </c:pt>
                <c:pt idx="6">
                  <c:v>08-Feb</c:v>
                </c:pt>
                <c:pt idx="7">
                  <c:v>16-Feb</c:v>
                </c:pt>
                <c:pt idx="8">
                  <c:v>24-Feb</c:v>
                </c:pt>
                <c:pt idx="9">
                  <c:v>01-Mar</c:v>
                </c:pt>
                <c:pt idx="10">
                  <c:v>08-Mar</c:v>
                </c:pt>
                <c:pt idx="11">
                  <c:v>16-Mar</c:v>
                </c:pt>
                <c:pt idx="12">
                  <c:v>24-Mar</c:v>
                </c:pt>
                <c:pt idx="13">
                  <c:v>31-Mar</c:v>
                </c:pt>
                <c:pt idx="14">
                  <c:v>01-Apr</c:v>
                </c:pt>
                <c:pt idx="15">
                  <c:v>08-Apr</c:v>
                </c:pt>
                <c:pt idx="16">
                  <c:v>16-Apr</c:v>
                </c:pt>
                <c:pt idx="17">
                  <c:v>24-Apr</c:v>
                </c:pt>
                <c:pt idx="18">
                  <c:v>30-Apr</c:v>
                </c:pt>
                <c:pt idx="19">
                  <c:v>01-May</c:v>
                </c:pt>
                <c:pt idx="20">
                  <c:v>08-May</c:v>
                </c:pt>
                <c:pt idx="21">
                  <c:v>16-May</c:v>
                </c:pt>
                <c:pt idx="22">
                  <c:v>24-May</c:v>
                </c:pt>
                <c:pt idx="23">
                  <c:v>01-Jun</c:v>
                </c:pt>
                <c:pt idx="24">
                  <c:v>08-Jun</c:v>
                </c:pt>
                <c:pt idx="25">
                  <c:v>16-Jun</c:v>
                </c:pt>
                <c:pt idx="26">
                  <c:v>24-Jun</c:v>
                </c:pt>
                <c:pt idx="27">
                  <c:v>30-Jun</c:v>
                </c:pt>
              </c:strCache>
            </c:strRef>
          </c:cat>
          <c:val>
            <c:numRef>
              <c:f>'Sales and Profit trend Weekly'!$E$11:$E$38</c:f>
              <c:numCache>
                <c:formatCode>"$"0.00,\ "k"</c:formatCode>
                <c:ptCount val="28"/>
                <c:pt idx="0">
                  <c:v>-1531.8796999999995</c:v>
                </c:pt>
                <c:pt idx="1">
                  <c:v>3447.4977999999996</c:v>
                </c:pt>
                <c:pt idx="2">
                  <c:v>-823.3061573199999</c:v>
                </c:pt>
                <c:pt idx="3">
                  <c:v>729.50390000000004</c:v>
                </c:pt>
                <c:pt idx="4">
                  <c:v>7714.6917750000002</c:v>
                </c:pt>
                <c:pt idx="5">
                  <c:v>918.25949999999989</c:v>
                </c:pt>
                <c:pt idx="6">
                  <c:v>-646.52010000000007</c:v>
                </c:pt>
                <c:pt idx="7">
                  <c:v>170.10927092000003</c:v>
                </c:pt>
                <c:pt idx="8">
                  <c:v>2713.4770999999996</c:v>
                </c:pt>
                <c:pt idx="9">
                  <c:v>3159.7702000000008</c:v>
                </c:pt>
                <c:pt idx="10">
                  <c:v>2831.3710000000001</c:v>
                </c:pt>
                <c:pt idx="11">
                  <c:v>1146.3708999999999</c:v>
                </c:pt>
                <c:pt idx="12">
                  <c:v>-1726.2517012500002</c:v>
                </c:pt>
                <c:pt idx="13">
                  <c:v>-1279.797</c:v>
                </c:pt>
                <c:pt idx="14">
                  <c:v>-1327.6013399999999</c:v>
                </c:pt>
                <c:pt idx="15">
                  <c:v>823.54313999999988</c:v>
                </c:pt>
                <c:pt idx="16">
                  <c:v>-3995.8900000000003</c:v>
                </c:pt>
                <c:pt idx="17">
                  <c:v>1136.6989999999998</c:v>
                </c:pt>
                <c:pt idx="18">
                  <c:v>4801.0758400000004</c:v>
                </c:pt>
                <c:pt idx="19">
                  <c:v>-770.3646</c:v>
                </c:pt>
                <c:pt idx="20">
                  <c:v>1396.5057000000004</c:v>
                </c:pt>
                <c:pt idx="21">
                  <c:v>2517.1756999999998</c:v>
                </c:pt>
                <c:pt idx="22">
                  <c:v>2504.865863</c:v>
                </c:pt>
                <c:pt idx="23">
                  <c:v>-2598.6374000000005</c:v>
                </c:pt>
                <c:pt idx="24">
                  <c:v>3545.1716999999999</c:v>
                </c:pt>
                <c:pt idx="25">
                  <c:v>-56.559100000000058</c:v>
                </c:pt>
                <c:pt idx="26">
                  <c:v>-225.53025000000002</c:v>
                </c:pt>
                <c:pt idx="27">
                  <c:v>12054.811599999999</c:v>
                </c:pt>
              </c:numCache>
            </c:numRef>
          </c:val>
          <c:smooth val="1"/>
          <c:extLst>
            <c:ext xmlns:c16="http://schemas.microsoft.com/office/drawing/2014/chart" uri="{C3380CC4-5D6E-409C-BE32-E72D297353CC}">
              <c16:uniqueId val="{00000001-910E-4AE0-9ACC-7457B00332FC}"/>
            </c:ext>
          </c:extLst>
        </c:ser>
        <c:dLbls>
          <c:showLegendKey val="0"/>
          <c:showVal val="0"/>
          <c:showCatName val="0"/>
          <c:showSerName val="0"/>
          <c:showPercent val="0"/>
          <c:showBubbleSize val="0"/>
        </c:dLbls>
        <c:marker val="1"/>
        <c:smooth val="0"/>
        <c:axId val="1795537728"/>
        <c:axId val="1795529568"/>
      </c:lineChart>
      <c:dateAx>
        <c:axId val="27982033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279820816"/>
        <c:crosses val="autoZero"/>
        <c:auto val="0"/>
        <c:lblOffset val="100"/>
        <c:baseTimeUnit val="days"/>
      </c:dateAx>
      <c:valAx>
        <c:axId val="279820816"/>
        <c:scaling>
          <c:orientation val="minMax"/>
        </c:scaling>
        <c:delete val="0"/>
        <c:axPos val="l"/>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820336"/>
        <c:crosses val="autoZero"/>
        <c:crossBetween val="between"/>
      </c:valAx>
      <c:valAx>
        <c:axId val="1795529568"/>
        <c:scaling>
          <c:orientation val="minMax"/>
        </c:scaling>
        <c:delete val="0"/>
        <c:axPos val="r"/>
        <c:numFmt formatCode="&quot;$&quot;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537728"/>
        <c:crosses val="max"/>
        <c:crossBetween val="between"/>
      </c:valAx>
      <c:catAx>
        <c:axId val="1795537728"/>
        <c:scaling>
          <c:orientation val="minMax"/>
        </c:scaling>
        <c:delete val="1"/>
        <c:axPos val="b"/>
        <c:numFmt formatCode="General" sourceLinked="1"/>
        <c:majorTickMark val="out"/>
        <c:minorTickMark val="none"/>
        <c:tickLblPos val="nextTo"/>
        <c:crossAx val="1795529568"/>
        <c:crosses val="autoZero"/>
        <c:auto val="1"/>
        <c:lblAlgn val="ctr"/>
        <c:lblOffset val="100"/>
        <c:noMultiLvlLbl val="0"/>
      </c:catAx>
      <c:spPr>
        <a:noFill/>
        <a:ln>
          <a:noFill/>
        </a:ln>
        <a:effectLst>
          <a:glow>
            <a:schemeClr val="accent1"/>
          </a:glow>
          <a:softEdge rad="0"/>
        </a:effectLst>
      </c:spPr>
    </c:plotArea>
    <c:legend>
      <c:legendPos val="t"/>
      <c:layout>
        <c:manualLayout>
          <c:xMode val="edge"/>
          <c:yMode val="edge"/>
          <c:x val="0.60998365798050191"/>
          <c:y val="6.4473775640779538E-2"/>
          <c:w val="0.13731950127064427"/>
          <c:h val="9.65072791590741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1270000"/>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[Superstore Project Data_Roshni(Sr Data Analyst (FINAL)).xlsx]KPIS PRE-processing!PivotTable9</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noFill/>
          <a:ln w="19050">
            <a:solidFill>
              <a:srgbClr val="FFFFFF">
                <a:lumMod val="95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19050">
            <a:solidFill>
              <a:srgbClr val="CC00FF"/>
            </a:solidFill>
          </a:ln>
          <a:effectLst/>
        </c:spPr>
      </c:pivotFmt>
      <c:pivotFmt>
        <c:idx val="10"/>
        <c:spPr>
          <a:noFill/>
          <a:ln w="19050">
            <a:solidFill>
              <a:srgbClr val="FF0066"/>
            </a:solidFill>
          </a:ln>
          <a:effectLst/>
        </c:spPr>
      </c:pivotFmt>
      <c:pivotFmt>
        <c:idx val="11"/>
        <c:spPr>
          <a:noFill/>
          <a:ln w="19050">
            <a:solidFill>
              <a:srgbClr val="00FFFF"/>
            </a:solidFill>
          </a:ln>
          <a:effectLst/>
        </c:spPr>
      </c:pivotFmt>
      <c:pivotFmt>
        <c:idx val="12"/>
        <c:spPr>
          <a:noFill/>
          <a:ln w="19050">
            <a:solidFill>
              <a:srgbClr val="00FF00"/>
            </a:solidFill>
          </a:ln>
          <a:effectLst/>
        </c:spPr>
      </c:pivotFmt>
      <c:pivotFmt>
        <c:idx val="13"/>
        <c:spPr>
          <a:noFill/>
          <a:ln w="19050">
            <a:solidFill>
              <a:srgbClr val="00FF99"/>
            </a:solidFill>
          </a:ln>
          <a:effectLst/>
        </c:spPr>
      </c:pivotFmt>
      <c:pivotFmt>
        <c:idx val="14"/>
        <c:spPr>
          <a:noFill/>
          <a:ln w="19050" cap="rnd">
            <a:solidFill>
              <a:srgbClr val="0000FF"/>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9900FF"/>
          </a:solidFill>
          <a:ln w="19050">
            <a:noFill/>
          </a:ln>
          <a:effectLst/>
        </c:spPr>
      </c:pivotFmt>
      <c:pivotFmt>
        <c:idx val="18"/>
        <c:spPr>
          <a:solidFill>
            <a:srgbClr val="FF0066"/>
          </a:solidFill>
          <a:ln w="19050">
            <a:noFill/>
          </a:ln>
          <a:effectLst/>
        </c:spPr>
      </c:pivotFmt>
      <c:pivotFmt>
        <c:idx val="19"/>
        <c:spPr>
          <a:solidFill>
            <a:srgbClr val="00FFFF"/>
          </a:solidFill>
          <a:ln w="19050">
            <a:noFill/>
          </a:ln>
          <a:effectLst/>
        </c:spPr>
      </c:pivotFmt>
      <c:pivotFmt>
        <c:idx val="20"/>
        <c:spPr>
          <a:solidFill>
            <a:srgbClr val="00FF00"/>
          </a:solidFill>
          <a:ln w="19050">
            <a:noFill/>
          </a:ln>
          <a:effectLst/>
        </c:spPr>
      </c:pivotFmt>
      <c:pivotFmt>
        <c:idx val="21"/>
        <c:spPr>
          <a:solidFill>
            <a:srgbClr val="00FFCC"/>
          </a:solidFill>
          <a:ln w="19050">
            <a:noFill/>
          </a:ln>
          <a:effectLst/>
        </c:spPr>
      </c:pivotFmt>
      <c:pivotFmt>
        <c:idx val="22"/>
        <c:spPr>
          <a:solidFill>
            <a:srgbClr val="0000FF"/>
          </a:solidFill>
          <a:ln w="19050">
            <a:noFill/>
          </a:ln>
          <a:effectLst/>
        </c:spPr>
      </c:pivotFmt>
      <c:pivotFmt>
        <c:idx val="23"/>
        <c:spPr>
          <a:solidFill>
            <a:srgbClr val="0000FF"/>
          </a:solidFill>
          <a:ln w="19050">
            <a:noFill/>
          </a:ln>
          <a:effectLst/>
        </c:spPr>
      </c:pivotFmt>
      <c:pivotFmt>
        <c:idx val="24"/>
        <c:spPr>
          <a:solidFill>
            <a:srgbClr val="3399FF"/>
          </a:solidFill>
          <a:ln w="19050">
            <a:noFill/>
          </a:ln>
          <a:effectLst/>
        </c:spPr>
      </c:pivotFmt>
      <c:pivotFmt>
        <c:idx val="25"/>
        <c:spPr>
          <a:solidFill>
            <a:srgbClr val="00FFFF"/>
          </a:solidFill>
          <a:ln w="19050">
            <a:noFill/>
          </a:ln>
          <a:effectLst/>
        </c:spPr>
      </c:pivotFmt>
      <c:pivotFmt>
        <c:idx val="26"/>
        <c:spPr>
          <a:solidFill>
            <a:srgbClr val="00FF99"/>
          </a:solidFill>
          <a:ln w="19050">
            <a:noFill/>
          </a:ln>
          <a:effectLst/>
        </c:spPr>
      </c:pivotFmt>
      <c:pivotFmt>
        <c:idx val="27"/>
        <c:spPr>
          <a:solidFill>
            <a:srgbClr val="9966FF"/>
          </a:solidFill>
          <a:ln w="19050">
            <a:noFill/>
          </a:ln>
          <a:effectLst/>
        </c:spPr>
      </c:pivotFmt>
      <c:pivotFmt>
        <c:idx val="28"/>
        <c:spPr>
          <a:solidFill>
            <a:srgbClr val="6600CC"/>
          </a:solidFill>
          <a:ln w="19050">
            <a:noFill/>
          </a:ln>
          <a:effectLst/>
        </c:spPr>
      </c:pivotFmt>
      <c:pivotFmt>
        <c:idx val="29"/>
        <c:spPr>
          <a:solidFill>
            <a:srgbClr val="000000"/>
          </a:solidFill>
          <a:ln w="19050">
            <a:solidFill>
              <a:srgbClr val="FFFFFF">
                <a:lumMod val="95000"/>
              </a:srgbClr>
            </a:solidFill>
          </a:ln>
          <a:effectLst/>
        </c:spPr>
      </c:pivotFmt>
      <c:pivotFmt>
        <c:idx val="30"/>
        <c:spPr>
          <a:noFill/>
          <a:ln w="19050">
            <a:solidFill>
              <a:srgbClr val="FFFFFF">
                <a:lumMod val="95000"/>
              </a:srgbClr>
            </a:solidFill>
          </a:ln>
          <a:effectLst/>
        </c:spPr>
      </c:pivotFmt>
      <c:pivotFmt>
        <c:idx val="31"/>
        <c:spPr>
          <a:noFill/>
          <a:ln w="19050">
            <a:solidFill>
              <a:srgbClr val="FFFFFF">
                <a:lumMod val="95000"/>
              </a:srgbClr>
            </a:solidFill>
          </a:ln>
          <a:effectLst/>
        </c:spPr>
      </c:pivotFmt>
      <c:pivotFmt>
        <c:idx val="32"/>
        <c:spPr>
          <a:noFill/>
          <a:ln w="19050">
            <a:solidFill>
              <a:srgbClr val="FFFFFF">
                <a:lumMod val="95000"/>
              </a:srgbClr>
            </a:solidFill>
          </a:ln>
          <a:effectLst/>
        </c:spPr>
      </c:pivotFmt>
      <c:pivotFmt>
        <c:idx val="33"/>
        <c:spPr>
          <a:noFill/>
          <a:ln w="19050">
            <a:solidFill>
              <a:srgbClr val="FFFFFF">
                <a:lumMod val="95000"/>
              </a:srgbClr>
            </a:solidFill>
          </a:ln>
          <a:effectLst/>
        </c:spPr>
      </c:pivotFmt>
      <c:pivotFmt>
        <c:idx val="34"/>
        <c:spPr>
          <a:noFill/>
          <a:ln w="19050">
            <a:solidFill>
              <a:srgbClr val="FFFFFF">
                <a:lumMod val="95000"/>
              </a:srgbClr>
            </a:solidFill>
          </a:ln>
          <a:effectLst/>
        </c:spPr>
      </c:pivotFmt>
    </c:pivotFmts>
    <c:plotArea>
      <c:layout>
        <c:manualLayout>
          <c:layoutTarget val="inner"/>
          <c:xMode val="edge"/>
          <c:yMode val="edge"/>
          <c:x val="0.19809293810063189"/>
          <c:y val="9.0177127938356472E-2"/>
          <c:w val="0.58119581400981668"/>
          <c:h val="0.7241170119240613"/>
        </c:manualLayout>
      </c:layout>
      <c:doughnutChart>
        <c:varyColors val="1"/>
        <c:ser>
          <c:idx val="0"/>
          <c:order val="0"/>
          <c:tx>
            <c:strRef>
              <c:f>'KPIS PRE-processing'!$D$32</c:f>
              <c:strCache>
                <c:ptCount val="1"/>
                <c:pt idx="0">
                  <c:v>Sum of Sales</c:v>
                </c:pt>
              </c:strCache>
            </c:strRef>
          </c:tx>
          <c:spPr>
            <a:noFill/>
            <a:ln>
              <a:solidFill>
                <a:srgbClr val="FFFFFF">
                  <a:lumMod val="95000"/>
                </a:srgbClr>
              </a:solidFill>
            </a:ln>
          </c:spPr>
          <c:dPt>
            <c:idx val="0"/>
            <c:bubble3D val="0"/>
            <c:spPr>
              <a:solidFill>
                <a:srgbClr val="000000"/>
              </a:solidFill>
              <a:ln w="19050">
                <a:solidFill>
                  <a:srgbClr val="FFFFFF">
                    <a:lumMod val="95000"/>
                  </a:srgbClr>
                </a:solidFill>
              </a:ln>
              <a:effectLst/>
            </c:spPr>
            <c:extLst>
              <c:ext xmlns:c16="http://schemas.microsoft.com/office/drawing/2014/chart" uri="{C3380CC4-5D6E-409C-BE32-E72D297353CC}">
                <c16:uniqueId val="{00000001-F9E8-45CA-934F-D79254D03165}"/>
              </c:ext>
            </c:extLst>
          </c:dPt>
          <c:dPt>
            <c:idx val="1"/>
            <c:bubble3D val="0"/>
            <c:spPr>
              <a:noFill/>
              <a:ln w="19050">
                <a:solidFill>
                  <a:srgbClr val="FFFFFF">
                    <a:lumMod val="95000"/>
                  </a:srgbClr>
                </a:solidFill>
              </a:ln>
              <a:effectLst/>
            </c:spPr>
            <c:extLst>
              <c:ext xmlns:c16="http://schemas.microsoft.com/office/drawing/2014/chart" uri="{C3380CC4-5D6E-409C-BE32-E72D297353CC}">
                <c16:uniqueId val="{00000003-F9E8-45CA-934F-D79254D03165}"/>
              </c:ext>
            </c:extLst>
          </c:dPt>
          <c:dPt>
            <c:idx val="2"/>
            <c:bubble3D val="0"/>
            <c:spPr>
              <a:noFill/>
              <a:ln w="19050">
                <a:solidFill>
                  <a:srgbClr val="FFFFFF">
                    <a:lumMod val="95000"/>
                  </a:srgbClr>
                </a:solidFill>
              </a:ln>
              <a:effectLst/>
            </c:spPr>
            <c:extLst>
              <c:ext xmlns:c16="http://schemas.microsoft.com/office/drawing/2014/chart" uri="{C3380CC4-5D6E-409C-BE32-E72D297353CC}">
                <c16:uniqueId val="{00000005-F9E8-45CA-934F-D79254D03165}"/>
              </c:ext>
            </c:extLst>
          </c:dPt>
          <c:dPt>
            <c:idx val="3"/>
            <c:bubble3D val="0"/>
            <c:spPr>
              <a:noFill/>
              <a:ln w="19050">
                <a:solidFill>
                  <a:srgbClr val="FFFFFF">
                    <a:lumMod val="95000"/>
                  </a:srgbClr>
                </a:solidFill>
              </a:ln>
              <a:effectLst/>
            </c:spPr>
            <c:extLst>
              <c:ext xmlns:c16="http://schemas.microsoft.com/office/drawing/2014/chart" uri="{C3380CC4-5D6E-409C-BE32-E72D297353CC}">
                <c16:uniqueId val="{00000007-F9E8-45CA-934F-D79254D03165}"/>
              </c:ext>
            </c:extLst>
          </c:dPt>
          <c:dPt>
            <c:idx val="4"/>
            <c:bubble3D val="0"/>
            <c:spPr>
              <a:noFill/>
              <a:ln w="19050">
                <a:solidFill>
                  <a:srgbClr val="FFFFFF">
                    <a:lumMod val="95000"/>
                  </a:srgbClr>
                </a:solidFill>
              </a:ln>
              <a:effectLst/>
            </c:spPr>
            <c:extLst>
              <c:ext xmlns:c16="http://schemas.microsoft.com/office/drawing/2014/chart" uri="{C3380CC4-5D6E-409C-BE32-E72D297353CC}">
                <c16:uniqueId val="{00000009-F9E8-45CA-934F-D79254D03165}"/>
              </c:ext>
            </c:extLst>
          </c:dPt>
          <c:dPt>
            <c:idx val="5"/>
            <c:bubble3D val="0"/>
            <c:spPr>
              <a:noFill/>
              <a:ln w="19050">
                <a:solidFill>
                  <a:srgbClr val="FFFFFF">
                    <a:lumMod val="95000"/>
                  </a:srgbClr>
                </a:solidFill>
              </a:ln>
              <a:effectLst/>
            </c:spPr>
            <c:extLst>
              <c:ext xmlns:c16="http://schemas.microsoft.com/office/drawing/2014/chart" uri="{C3380CC4-5D6E-409C-BE32-E72D297353CC}">
                <c16:uniqueId val="{0000000B-F9E8-45CA-934F-D79254D03165}"/>
              </c:ext>
            </c:extLst>
          </c:dPt>
          <c:cat>
            <c:strRef>
              <c:f>'KPIS PRE-processing'!$C$33:$C$39</c:f>
              <c:strCache>
                <c:ptCount val="6"/>
                <c:pt idx="0">
                  <c:v>Jan</c:v>
                </c:pt>
                <c:pt idx="1">
                  <c:v>Feb</c:v>
                </c:pt>
                <c:pt idx="2">
                  <c:v>Mar</c:v>
                </c:pt>
                <c:pt idx="3">
                  <c:v>Apr</c:v>
                </c:pt>
                <c:pt idx="4">
                  <c:v>May</c:v>
                </c:pt>
                <c:pt idx="5">
                  <c:v>Jun</c:v>
                </c:pt>
              </c:strCache>
            </c:strRef>
          </c:cat>
          <c:val>
            <c:numRef>
              <c:f>'KPIS PRE-processing'!$D$33:$D$39</c:f>
              <c:numCache>
                <c:formatCode>"$"\ #.##,\ "K"</c:formatCode>
                <c:ptCount val="6"/>
                <c:pt idx="0">
                  <c:v>264998.55000000005</c:v>
                </c:pt>
                <c:pt idx="1">
                  <c:v>325502.44000000006</c:v>
                </c:pt>
                <c:pt idx="2">
                  <c:v>265167.13000000012</c:v>
                </c:pt>
                <c:pt idx="3">
                  <c:v>384029.19000000006</c:v>
                </c:pt>
                <c:pt idx="4">
                  <c:v>290230.8499999998</c:v>
                </c:pt>
                <c:pt idx="5">
                  <c:v>351596.61000000004</c:v>
                </c:pt>
              </c:numCache>
            </c:numRef>
          </c:val>
          <c:extLst>
            <c:ext xmlns:c16="http://schemas.microsoft.com/office/drawing/2014/chart" uri="{C3380CC4-5D6E-409C-BE32-E72D297353CC}">
              <c16:uniqueId val="{0000000C-F9E8-45CA-934F-D79254D03165}"/>
            </c:ext>
          </c:extLst>
        </c:ser>
        <c:ser>
          <c:idx val="1"/>
          <c:order val="1"/>
          <c:tx>
            <c:strRef>
              <c:f>'KPIS PRE-processing'!$E$32</c:f>
              <c:strCache>
                <c:ptCount val="1"/>
                <c:pt idx="0">
                  <c:v>Sum of Sales2</c:v>
                </c:pt>
              </c:strCache>
            </c:strRef>
          </c:tx>
          <c:spPr>
            <a:ln>
              <a:noFill/>
            </a:ln>
          </c:spPr>
          <c:dPt>
            <c:idx val="0"/>
            <c:bubble3D val="0"/>
            <c:spPr>
              <a:solidFill>
                <a:srgbClr val="0000FF"/>
              </a:solidFill>
              <a:ln w="19050">
                <a:noFill/>
              </a:ln>
              <a:effectLst/>
            </c:spPr>
            <c:extLst>
              <c:ext xmlns:c16="http://schemas.microsoft.com/office/drawing/2014/chart" uri="{C3380CC4-5D6E-409C-BE32-E72D297353CC}">
                <c16:uniqueId val="{00000010-F9E8-45CA-934F-D79254D03165}"/>
              </c:ext>
            </c:extLst>
          </c:dPt>
          <c:dPt>
            <c:idx val="1"/>
            <c:bubble3D val="0"/>
            <c:spPr>
              <a:solidFill>
                <a:srgbClr val="3399FF"/>
              </a:solidFill>
              <a:ln w="19050">
                <a:noFill/>
              </a:ln>
              <a:effectLst/>
            </c:spPr>
            <c:extLst>
              <c:ext xmlns:c16="http://schemas.microsoft.com/office/drawing/2014/chart" uri="{C3380CC4-5D6E-409C-BE32-E72D297353CC}">
                <c16:uniqueId val="{00000011-F9E8-45CA-934F-D79254D03165}"/>
              </c:ext>
            </c:extLst>
          </c:dPt>
          <c:dPt>
            <c:idx val="2"/>
            <c:bubble3D val="0"/>
            <c:spPr>
              <a:solidFill>
                <a:srgbClr val="00FFFF"/>
              </a:solidFill>
              <a:ln w="19050">
                <a:noFill/>
              </a:ln>
              <a:effectLst/>
            </c:spPr>
            <c:extLst>
              <c:ext xmlns:c16="http://schemas.microsoft.com/office/drawing/2014/chart" uri="{C3380CC4-5D6E-409C-BE32-E72D297353CC}">
                <c16:uniqueId val="{00000012-F9E8-45CA-934F-D79254D03165}"/>
              </c:ext>
            </c:extLst>
          </c:dPt>
          <c:dPt>
            <c:idx val="3"/>
            <c:bubble3D val="0"/>
            <c:spPr>
              <a:solidFill>
                <a:srgbClr val="00FF99"/>
              </a:solidFill>
              <a:ln w="19050">
                <a:noFill/>
              </a:ln>
              <a:effectLst/>
            </c:spPr>
            <c:extLst>
              <c:ext xmlns:c16="http://schemas.microsoft.com/office/drawing/2014/chart" uri="{C3380CC4-5D6E-409C-BE32-E72D297353CC}">
                <c16:uniqueId val="{00000013-F9E8-45CA-934F-D79254D03165}"/>
              </c:ext>
            </c:extLst>
          </c:dPt>
          <c:dPt>
            <c:idx val="4"/>
            <c:bubble3D val="0"/>
            <c:spPr>
              <a:solidFill>
                <a:srgbClr val="9966FF"/>
              </a:solidFill>
              <a:ln w="19050">
                <a:noFill/>
              </a:ln>
              <a:effectLst/>
            </c:spPr>
            <c:extLst>
              <c:ext xmlns:c16="http://schemas.microsoft.com/office/drawing/2014/chart" uri="{C3380CC4-5D6E-409C-BE32-E72D297353CC}">
                <c16:uniqueId val="{00000014-F9E8-45CA-934F-D79254D03165}"/>
              </c:ext>
            </c:extLst>
          </c:dPt>
          <c:dPt>
            <c:idx val="5"/>
            <c:bubble3D val="0"/>
            <c:spPr>
              <a:solidFill>
                <a:srgbClr val="6600CC"/>
              </a:solidFill>
              <a:ln w="19050">
                <a:noFill/>
              </a:ln>
              <a:effectLst/>
            </c:spPr>
            <c:extLst>
              <c:ext xmlns:c16="http://schemas.microsoft.com/office/drawing/2014/chart" uri="{C3380CC4-5D6E-409C-BE32-E72D297353CC}">
                <c16:uniqueId val="{00000015-F9E8-45CA-934F-D79254D03165}"/>
              </c:ext>
            </c:extLst>
          </c:dPt>
          <c:cat>
            <c:strRef>
              <c:f>'KPIS PRE-processing'!$C$33:$C$39</c:f>
              <c:strCache>
                <c:ptCount val="6"/>
                <c:pt idx="0">
                  <c:v>Jan</c:v>
                </c:pt>
                <c:pt idx="1">
                  <c:v>Feb</c:v>
                </c:pt>
                <c:pt idx="2">
                  <c:v>Mar</c:v>
                </c:pt>
                <c:pt idx="3">
                  <c:v>Apr</c:v>
                </c:pt>
                <c:pt idx="4">
                  <c:v>May</c:v>
                </c:pt>
                <c:pt idx="5">
                  <c:v>Jun</c:v>
                </c:pt>
              </c:strCache>
            </c:strRef>
          </c:cat>
          <c:val>
            <c:numRef>
              <c:f>'KPIS PRE-processing'!$E$33:$E$39</c:f>
              <c:numCache>
                <c:formatCode>"$"\ #.##,\ "K"</c:formatCode>
                <c:ptCount val="6"/>
                <c:pt idx="0">
                  <c:v>264998.55000000005</c:v>
                </c:pt>
                <c:pt idx="1">
                  <c:v>325502.44000000006</c:v>
                </c:pt>
                <c:pt idx="2">
                  <c:v>265167.13000000012</c:v>
                </c:pt>
                <c:pt idx="3">
                  <c:v>384029.19000000006</c:v>
                </c:pt>
                <c:pt idx="4">
                  <c:v>290230.8499999998</c:v>
                </c:pt>
                <c:pt idx="5">
                  <c:v>351596.61000000004</c:v>
                </c:pt>
              </c:numCache>
            </c:numRef>
          </c:val>
          <c:extLst>
            <c:ext xmlns:c16="http://schemas.microsoft.com/office/drawing/2014/chart" uri="{C3380CC4-5D6E-409C-BE32-E72D297353CC}">
              <c16:uniqueId val="{0000000D-F9E8-45CA-934F-D79254D03165}"/>
            </c:ext>
          </c:extLst>
        </c:ser>
        <c:dLbls>
          <c:showLegendKey val="0"/>
          <c:showVal val="0"/>
          <c:showCatName val="0"/>
          <c:showSerName val="0"/>
          <c:showPercent val="0"/>
          <c:showBubbleSize val="0"/>
          <c:showLeaderLines val="1"/>
        </c:dLbls>
        <c:firstSliceAng val="30"/>
        <c:holeSize val="77"/>
      </c:doughnutChart>
      <c:spPr>
        <a:noFill/>
        <a:ln>
          <a:noFill/>
        </a:ln>
        <a:effectLst/>
      </c:spPr>
    </c:plotArea>
    <c:legend>
      <c:legendPos val="b"/>
      <c:legendEntry>
        <c:idx val="0"/>
        <c:txPr>
          <a:bodyPr rot="0" spcFirstLastPara="1" vertOverflow="ellipsis" vert="horz" wrap="square" anchor="ctr" anchorCtr="1"/>
          <a:lstStyle/>
          <a:p>
            <a:pPr>
              <a:defRPr sz="900" b="0" i="0" u="none" strike="noStrike" kern="1200" baseline="0">
                <a:solidFill>
                  <a:srgbClr val="0000FF"/>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accent1">
                    <a:lumMod val="60000"/>
                    <a:lumOff val="40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rgbClr val="00FFFF"/>
                </a:solidFill>
                <a:latin typeface="+mn-lt"/>
                <a:ea typeface="+mn-ea"/>
                <a:cs typeface="+mn-cs"/>
              </a:defRPr>
            </a:pPr>
            <a:endParaRPr lang="en-US"/>
          </a:p>
        </c:txPr>
      </c:legendEntry>
      <c:legendEntry>
        <c:idx val="3"/>
        <c:txPr>
          <a:bodyPr rot="0" spcFirstLastPara="1" vertOverflow="ellipsis" vert="horz" wrap="square" anchor="ctr" anchorCtr="1"/>
          <a:lstStyle/>
          <a:p>
            <a:pPr>
              <a:defRPr sz="900" b="0" i="0" u="none" strike="noStrike" kern="1200" baseline="0">
                <a:solidFill>
                  <a:srgbClr val="00FF99"/>
                </a:solidFill>
                <a:latin typeface="+mn-lt"/>
                <a:ea typeface="+mn-ea"/>
                <a:cs typeface="+mn-cs"/>
              </a:defRPr>
            </a:pPr>
            <a:endParaRPr lang="en-US"/>
          </a:p>
        </c:txPr>
      </c:legendEntry>
      <c:legendEntry>
        <c:idx val="4"/>
        <c:txPr>
          <a:bodyPr rot="0" spcFirstLastPara="1" vertOverflow="ellipsis" vert="horz" wrap="square" anchor="ctr" anchorCtr="1"/>
          <a:lstStyle/>
          <a:p>
            <a:pPr>
              <a:defRPr sz="900" b="0" i="0" u="none" strike="noStrike" kern="1200" baseline="0">
                <a:solidFill>
                  <a:srgbClr val="9966FF"/>
                </a:solidFill>
                <a:latin typeface="+mn-lt"/>
                <a:ea typeface="+mn-ea"/>
                <a:cs typeface="+mn-cs"/>
              </a:defRPr>
            </a:pPr>
            <a:endParaRPr lang="en-US"/>
          </a:p>
        </c:txPr>
      </c:legendEntry>
      <c:legendEntry>
        <c:idx val="5"/>
        <c:txPr>
          <a:bodyPr rot="0" spcFirstLastPara="1" vertOverflow="ellipsis" vert="horz" wrap="square" anchor="ctr" anchorCtr="1"/>
          <a:lstStyle/>
          <a:p>
            <a:pPr>
              <a:defRPr sz="900" b="0" i="0" u="none" strike="noStrike" kern="1200" baseline="0">
                <a:solidFill>
                  <a:srgbClr val="6600CC"/>
                </a:solidFill>
                <a:latin typeface="+mn-lt"/>
                <a:ea typeface="+mn-ea"/>
                <a:cs typeface="+mn-cs"/>
              </a:defRPr>
            </a:pPr>
            <a:endParaRPr lang="en-US"/>
          </a:p>
        </c:txPr>
      </c:legendEntry>
      <c:layout>
        <c:manualLayout>
          <c:xMode val="edge"/>
          <c:yMode val="edge"/>
          <c:x val="1.9957554287140279E-2"/>
          <c:y val="0.8184094497492026"/>
          <c:w val="0.75607462704967177"/>
          <c:h val="9.06518407928136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(FINAL)).xlsx]KPIS PRE-processing!PivotTable5</c:name>
    <c:fmtId val="27"/>
  </c:pivotSource>
  <c:chart>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19050">
            <a:noFill/>
          </a:ln>
          <a:effectLst/>
        </c:spPr>
      </c:pivotFmt>
      <c:pivotFmt>
        <c:idx val="7"/>
        <c:spPr>
          <a:noFill/>
          <a:ln w="19050">
            <a:noFill/>
          </a:ln>
          <a:effectLst/>
        </c:spPr>
      </c:pivotFmt>
      <c:pivotFmt>
        <c:idx val="8"/>
        <c:spPr>
          <a:noFill/>
          <a:ln w="19050">
            <a:noFill/>
          </a:ln>
          <a:effectLst/>
        </c:spPr>
      </c:pivotFmt>
      <c:pivotFmt>
        <c:idx val="9"/>
        <c:spPr>
          <a:noFill/>
          <a:ln w="19050">
            <a:noFill/>
          </a:ln>
          <a:effectLst/>
        </c:spPr>
      </c:pivotFmt>
      <c:pivotFmt>
        <c:idx val="10"/>
        <c:spPr>
          <a:noFill/>
          <a:ln w="19050">
            <a:noFill/>
          </a:ln>
          <a:effectLst/>
        </c:spPr>
      </c:pivotFmt>
      <c:pivotFmt>
        <c:idx val="11"/>
        <c:spPr>
          <a:noFill/>
          <a:ln w="19050">
            <a:noFill/>
          </a:ln>
          <a:effectLst/>
        </c:spPr>
      </c:pivotFmt>
      <c:pivotFmt>
        <c:idx val="12"/>
        <c:spPr>
          <a:noFill/>
          <a:ln w="19050">
            <a:noFill/>
          </a:ln>
          <a:effectLst/>
        </c:spPr>
      </c:pivotFmt>
      <c:pivotFmt>
        <c:idx val="13"/>
        <c:spPr>
          <a:noFill/>
          <a:ln w="19050">
            <a:noFill/>
          </a:ln>
          <a:effectLst/>
        </c:spPr>
      </c:pivotFmt>
      <c:pivotFmt>
        <c:idx val="14"/>
        <c:spPr>
          <a:noFill/>
          <a:ln w="19050">
            <a:noFill/>
          </a:ln>
          <a:effectLst/>
        </c:spPr>
      </c:pivotFmt>
      <c:pivotFmt>
        <c:idx val="15"/>
        <c:spPr>
          <a:noFill/>
          <a:ln w="19050">
            <a:noFill/>
          </a:ln>
          <a:effectLst/>
        </c:spPr>
      </c:pivotFmt>
      <c:pivotFmt>
        <c:idx val="16"/>
        <c:spPr>
          <a:noFill/>
          <a:ln w="19050">
            <a:noFill/>
          </a:ln>
          <a:effectLst/>
        </c:spPr>
      </c:pivotFmt>
      <c:pivotFmt>
        <c:idx val="17"/>
        <c:spPr>
          <a:noFill/>
          <a:ln w="19050">
            <a:noFill/>
          </a:ln>
          <a:effectLst/>
        </c:spPr>
      </c:pivotFmt>
      <c:pivotFmt>
        <c:idx val="18"/>
        <c:spPr>
          <a:noFill/>
          <a:ln w="19050">
            <a:noFill/>
          </a:ln>
          <a:effectLst/>
        </c:spPr>
      </c:pivotFmt>
      <c:pivotFmt>
        <c:idx val="19"/>
        <c:spPr>
          <a:noFill/>
          <a:ln w="19050">
            <a:noFill/>
          </a:ln>
          <a:effectLst/>
        </c:spPr>
      </c:pivotFmt>
      <c:pivotFmt>
        <c:idx val="20"/>
        <c:spPr>
          <a:noFill/>
          <a:ln w="19050">
            <a:noFill/>
          </a:ln>
          <a:effectLst/>
        </c:spPr>
      </c:pivotFmt>
      <c:pivotFmt>
        <c:idx val="21"/>
        <c:spPr>
          <a:solidFill>
            <a:srgbClr val="99FFCC"/>
          </a:solidFill>
          <a:ln w="19050">
            <a:noFill/>
          </a:ln>
          <a:effectLst/>
        </c:spPr>
      </c:pivotFmt>
      <c:pivotFmt>
        <c:idx val="22"/>
        <c:spPr>
          <a:solidFill>
            <a:srgbClr val="99FFCC"/>
          </a:solidFill>
          <a:ln w="19050">
            <a:noFill/>
          </a:ln>
          <a:effectLst/>
        </c:spPr>
      </c:pivotFmt>
      <c:pivotFmt>
        <c:idx val="23"/>
        <c:spPr>
          <a:solidFill>
            <a:schemeClr val="accent4">
              <a:lumMod val="50000"/>
            </a:schemeClr>
          </a:solidFill>
          <a:ln w="19050">
            <a:noFill/>
          </a:ln>
          <a:effectLst/>
        </c:spPr>
      </c:pivotFmt>
      <c:pivotFmt>
        <c:idx val="24"/>
        <c:spPr>
          <a:solidFill>
            <a:schemeClr val="accent4">
              <a:lumMod val="50000"/>
            </a:schemeClr>
          </a:solidFill>
          <a:ln w="19050">
            <a:noFill/>
          </a:ln>
          <a:effectLst/>
        </c:spPr>
      </c:pivotFmt>
      <c:pivotFmt>
        <c:idx val="25"/>
        <c:spPr>
          <a:solidFill>
            <a:schemeClr val="accent4">
              <a:lumMod val="50000"/>
            </a:schemeClr>
          </a:solidFill>
          <a:ln w="19050">
            <a:noFill/>
          </a:ln>
          <a:effectLst/>
        </c:spPr>
      </c:pivotFmt>
      <c:pivotFmt>
        <c:idx val="26"/>
        <c:spPr>
          <a:solidFill>
            <a:schemeClr val="accent4">
              <a:lumMod val="50000"/>
            </a:schemeClr>
          </a:solidFill>
          <a:ln w="19050">
            <a:noFill/>
          </a:ln>
          <a:effectLst/>
        </c:spPr>
      </c:pivotFmt>
      <c:pivotFmt>
        <c:idx val="27"/>
        <c:spPr>
          <a:solidFill>
            <a:schemeClr val="accent4">
              <a:lumMod val="50000"/>
            </a:schemeClr>
          </a:solidFill>
          <a:ln w="19050">
            <a:noFill/>
          </a:ln>
          <a:effectLst/>
        </c:spPr>
      </c:pivotFmt>
      <c:pivotFmt>
        <c:idx val="28"/>
        <c:spPr>
          <a:solidFill>
            <a:schemeClr val="accent4">
              <a:lumMod val="50000"/>
            </a:schemeClr>
          </a:solidFill>
          <a:ln w="19050">
            <a:noFill/>
          </a:ln>
          <a:effectLst/>
        </c:spPr>
      </c:pivotFmt>
      <c:pivotFmt>
        <c:idx val="29"/>
        <c:spPr>
          <a:solidFill>
            <a:srgbClr val="00FF00"/>
          </a:solidFill>
          <a:ln w="19050">
            <a:noFill/>
          </a:ln>
          <a:effectLst/>
        </c:spPr>
      </c:pivotFmt>
      <c:pivotFmt>
        <c:idx val="30"/>
        <c:spPr>
          <a:solidFill>
            <a:srgbClr val="00FF00"/>
          </a:solidFill>
          <a:ln w="19050">
            <a:noFill/>
          </a:ln>
          <a:effectLst/>
        </c:spPr>
      </c:pivotFmt>
      <c:pivotFmt>
        <c:idx val="31"/>
        <c:spPr>
          <a:solidFill>
            <a:srgbClr val="00FF00"/>
          </a:solidFill>
          <a:ln w="19050">
            <a:noFill/>
          </a:ln>
          <a:effectLst/>
        </c:spPr>
      </c:pivotFmt>
      <c:pivotFmt>
        <c:idx val="32"/>
        <c:spPr>
          <a:solidFill>
            <a:srgbClr val="00FF00"/>
          </a:solidFill>
          <a:ln w="19050">
            <a:noFill/>
          </a:ln>
          <a:effectLst/>
        </c:spPr>
      </c:pivotFmt>
      <c:pivotFmt>
        <c:idx val="33"/>
        <c:spPr>
          <a:solidFill>
            <a:srgbClr val="00FF00"/>
          </a:solidFill>
          <a:ln w="19050">
            <a:noFill/>
          </a:ln>
          <a:effectLst/>
        </c:spPr>
      </c:pivotFmt>
      <c:pivotFmt>
        <c:idx val="34"/>
        <c:spPr>
          <a:solidFill>
            <a:srgbClr val="00FF99"/>
          </a:solidFill>
          <a:ln w="19050">
            <a:noFill/>
          </a:ln>
          <a:effectLst/>
        </c:spPr>
      </c:pivotFmt>
      <c:pivotFmt>
        <c:idx val="35"/>
        <c:spPr>
          <a:solidFill>
            <a:srgbClr val="00FF99"/>
          </a:solidFill>
          <a:ln w="19050">
            <a:noFill/>
          </a:ln>
          <a:effectLst/>
        </c:spPr>
      </c:pivotFmt>
      <c:pivotFmt>
        <c:idx val="36"/>
        <c:spPr>
          <a:solidFill>
            <a:srgbClr val="00FF99"/>
          </a:solidFill>
          <a:ln w="19050">
            <a:noFill/>
          </a:ln>
          <a:effectLst/>
        </c:spPr>
      </c:pivotFmt>
      <c:pivotFmt>
        <c:idx val="37"/>
        <c:spPr>
          <a:solidFill>
            <a:srgbClr val="00FF99"/>
          </a:solidFill>
          <a:ln w="19050">
            <a:noFill/>
          </a:ln>
          <a:effectLst/>
        </c:spPr>
      </c:pivotFmt>
      <c:pivotFmt>
        <c:idx val="38"/>
        <c:spPr>
          <a:solidFill>
            <a:srgbClr val="009999"/>
          </a:solidFill>
          <a:ln w="19050">
            <a:noFill/>
          </a:ln>
          <a:effectLst/>
        </c:spPr>
      </c:pivotFmt>
      <c:pivotFmt>
        <c:idx val="39"/>
        <c:spPr>
          <a:solidFill>
            <a:srgbClr val="009999"/>
          </a:solidFill>
          <a:ln w="19050">
            <a:noFill/>
          </a:ln>
          <a:effectLst/>
        </c:spPr>
      </c:pivotFmt>
      <c:pivotFmt>
        <c:idx val="40"/>
        <c:spPr>
          <a:solidFill>
            <a:srgbClr val="009999"/>
          </a:solidFill>
          <a:ln w="19050">
            <a:noFill/>
          </a:ln>
          <a:effectLst/>
        </c:spPr>
      </c:pivotFmt>
      <c:pivotFmt>
        <c:idx val="41"/>
        <c:spPr>
          <a:solidFill>
            <a:srgbClr val="0000CC"/>
          </a:solidFill>
          <a:ln w="19050">
            <a:noFill/>
          </a:ln>
          <a:effectLst/>
        </c:spPr>
      </c:pivotFmt>
      <c:pivotFmt>
        <c:idx val="4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0000CC"/>
          </a:solidFill>
          <a:ln w="19050">
            <a:noFill/>
          </a:ln>
          <a:effectLst/>
        </c:spPr>
      </c:pivotFmt>
      <c:pivotFmt>
        <c:idx val="44"/>
        <c:spPr>
          <a:solidFill>
            <a:srgbClr val="99FFCC"/>
          </a:solidFill>
          <a:ln w="19050">
            <a:noFill/>
          </a:ln>
          <a:effectLst/>
        </c:spPr>
      </c:pivotFmt>
      <c:pivotFmt>
        <c:idx val="45"/>
        <c:spPr>
          <a:solidFill>
            <a:srgbClr val="009999"/>
          </a:solidFill>
          <a:ln w="19050">
            <a:noFill/>
          </a:ln>
          <a:effectLst/>
        </c:spPr>
      </c:pivotFmt>
      <c:pivotFmt>
        <c:idx val="46"/>
        <c:spPr>
          <a:solidFill>
            <a:srgbClr val="00FF99"/>
          </a:solidFill>
          <a:ln w="19050">
            <a:noFill/>
          </a:ln>
          <a:effectLst/>
        </c:spPr>
      </c:pivotFmt>
      <c:pivotFmt>
        <c:idx val="47"/>
        <c:spPr>
          <a:solidFill>
            <a:srgbClr val="00FF00"/>
          </a:solidFill>
          <a:ln w="19050">
            <a:noFill/>
          </a:ln>
          <a:effectLst/>
        </c:spPr>
      </c:pivotFmt>
      <c:pivotFmt>
        <c:idx val="48"/>
        <c:spPr>
          <a:solidFill>
            <a:schemeClr val="accent4">
              <a:lumMod val="50000"/>
            </a:schemeClr>
          </a:solidFill>
          <a:ln w="19050">
            <a:noFill/>
          </a:ln>
          <a:effectLst/>
        </c:spPr>
      </c:pivotFmt>
      <c:pivotFmt>
        <c:idx val="4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noFill/>
          <a:ln w="19050">
            <a:noFill/>
          </a:ln>
          <a:effectLst/>
        </c:spPr>
      </c:pivotFmt>
      <c:pivotFmt>
        <c:idx val="51"/>
        <c:spPr>
          <a:solidFill>
            <a:srgbClr val="99FFCC"/>
          </a:solidFill>
          <a:ln w="19050">
            <a:noFill/>
          </a:ln>
          <a:effectLst/>
        </c:spPr>
      </c:pivotFmt>
      <c:pivotFmt>
        <c:idx val="52"/>
        <c:spPr>
          <a:solidFill>
            <a:srgbClr val="009999"/>
          </a:solidFill>
          <a:ln w="19050">
            <a:noFill/>
          </a:ln>
          <a:effectLst/>
        </c:spPr>
      </c:pivotFmt>
      <c:pivotFmt>
        <c:idx val="53"/>
        <c:spPr>
          <a:solidFill>
            <a:srgbClr val="00FF99"/>
          </a:solidFill>
          <a:ln w="19050">
            <a:noFill/>
          </a:ln>
          <a:effectLst/>
        </c:spPr>
      </c:pivotFmt>
      <c:pivotFmt>
        <c:idx val="54"/>
        <c:spPr>
          <a:solidFill>
            <a:srgbClr val="00FF00"/>
          </a:solidFill>
          <a:ln w="19050">
            <a:noFill/>
          </a:ln>
          <a:effectLst/>
        </c:spPr>
      </c:pivotFmt>
      <c:pivotFmt>
        <c:idx val="55"/>
        <c:spPr>
          <a:solidFill>
            <a:schemeClr val="accent4">
              <a:lumMod val="50000"/>
            </a:schemeClr>
          </a:solidFill>
          <a:ln w="19050">
            <a:noFill/>
          </a:ln>
          <a:effectLst/>
        </c:spPr>
      </c:pivotFmt>
      <c:pivotFmt>
        <c:idx val="5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noFill/>
          <a:ln w="19050">
            <a:noFill/>
          </a:ln>
          <a:effectLst/>
        </c:spPr>
      </c:pivotFmt>
      <c:pivotFmt>
        <c:idx val="58"/>
        <c:spPr>
          <a:noFill/>
          <a:ln w="19050">
            <a:noFill/>
          </a:ln>
          <a:effectLst/>
        </c:spPr>
      </c:pivotFmt>
      <c:pivotFmt>
        <c:idx val="59"/>
        <c:spPr>
          <a:solidFill>
            <a:srgbClr val="009999"/>
          </a:solidFill>
          <a:ln w="19050">
            <a:noFill/>
          </a:ln>
          <a:effectLst/>
        </c:spPr>
      </c:pivotFmt>
      <c:pivotFmt>
        <c:idx val="60"/>
        <c:spPr>
          <a:solidFill>
            <a:srgbClr val="00FF99"/>
          </a:solidFill>
          <a:ln w="19050">
            <a:noFill/>
          </a:ln>
          <a:effectLst/>
        </c:spPr>
      </c:pivotFmt>
      <c:pivotFmt>
        <c:idx val="61"/>
        <c:spPr>
          <a:solidFill>
            <a:srgbClr val="00FF00"/>
          </a:solidFill>
          <a:ln w="19050">
            <a:noFill/>
          </a:ln>
          <a:effectLst/>
        </c:spPr>
      </c:pivotFmt>
      <c:pivotFmt>
        <c:idx val="62"/>
        <c:spPr>
          <a:solidFill>
            <a:schemeClr val="accent4">
              <a:lumMod val="50000"/>
            </a:schemeClr>
          </a:solidFill>
          <a:ln w="19050">
            <a:noFill/>
          </a:ln>
          <a:effectLst/>
        </c:spPr>
      </c:pivotFmt>
      <c:pivotFmt>
        <c:idx val="6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noFill/>
          <a:ln w="19050">
            <a:noFill/>
          </a:ln>
          <a:effectLst/>
        </c:spPr>
      </c:pivotFmt>
      <c:pivotFmt>
        <c:idx val="65"/>
        <c:spPr>
          <a:noFill/>
          <a:ln w="19050">
            <a:noFill/>
          </a:ln>
          <a:effectLst/>
        </c:spPr>
      </c:pivotFmt>
      <c:pivotFmt>
        <c:idx val="66"/>
        <c:spPr>
          <a:noFill/>
          <a:ln w="19050">
            <a:noFill/>
          </a:ln>
          <a:effectLst/>
        </c:spPr>
      </c:pivotFmt>
      <c:pivotFmt>
        <c:idx val="67"/>
        <c:spPr>
          <a:solidFill>
            <a:srgbClr val="00FF99"/>
          </a:solidFill>
          <a:ln w="19050">
            <a:noFill/>
          </a:ln>
          <a:effectLst/>
        </c:spPr>
      </c:pivotFmt>
      <c:pivotFmt>
        <c:idx val="68"/>
        <c:spPr>
          <a:solidFill>
            <a:srgbClr val="00FF00"/>
          </a:solidFill>
          <a:ln w="19050">
            <a:noFill/>
          </a:ln>
          <a:effectLst/>
        </c:spPr>
      </c:pivotFmt>
      <c:pivotFmt>
        <c:idx val="69"/>
        <c:spPr>
          <a:solidFill>
            <a:schemeClr val="accent4">
              <a:lumMod val="50000"/>
            </a:schemeClr>
          </a:solidFill>
          <a:ln w="19050">
            <a:noFill/>
          </a:ln>
          <a:effectLst/>
        </c:spPr>
      </c:pivotFmt>
      <c:pivotFmt>
        <c:idx val="7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noFill/>
          <a:ln w="19050">
            <a:noFill/>
          </a:ln>
          <a:effectLst/>
        </c:spPr>
      </c:pivotFmt>
      <c:pivotFmt>
        <c:idx val="72"/>
        <c:spPr>
          <a:noFill/>
          <a:ln w="19050">
            <a:noFill/>
          </a:ln>
          <a:effectLst/>
        </c:spPr>
      </c:pivotFmt>
      <c:pivotFmt>
        <c:idx val="73"/>
        <c:spPr>
          <a:noFill/>
          <a:ln w="19050">
            <a:noFill/>
          </a:ln>
          <a:effectLst/>
        </c:spPr>
      </c:pivotFmt>
      <c:pivotFmt>
        <c:idx val="74"/>
        <c:spPr>
          <a:noFill/>
          <a:ln w="19050">
            <a:noFill/>
          </a:ln>
          <a:effectLst/>
        </c:spPr>
      </c:pivotFmt>
      <c:pivotFmt>
        <c:idx val="75"/>
        <c:spPr>
          <a:solidFill>
            <a:srgbClr val="00FF00"/>
          </a:solidFill>
          <a:ln w="19050">
            <a:noFill/>
          </a:ln>
          <a:effectLst/>
        </c:spPr>
      </c:pivotFmt>
      <c:pivotFmt>
        <c:idx val="76"/>
        <c:spPr>
          <a:solidFill>
            <a:schemeClr val="accent4">
              <a:lumMod val="50000"/>
            </a:schemeClr>
          </a:solidFill>
          <a:ln w="19050">
            <a:noFill/>
          </a:ln>
          <a:effectLst/>
        </c:spPr>
      </c:pivotFmt>
      <c:pivotFmt>
        <c:idx val="7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noFill/>
          <a:ln w="19050">
            <a:noFill/>
          </a:ln>
          <a:effectLst/>
        </c:spPr>
      </c:pivotFmt>
      <c:pivotFmt>
        <c:idx val="79"/>
        <c:spPr>
          <a:noFill/>
          <a:ln w="19050">
            <a:noFill/>
          </a:ln>
          <a:effectLst/>
        </c:spPr>
      </c:pivotFmt>
      <c:pivotFmt>
        <c:idx val="80"/>
        <c:spPr>
          <a:noFill/>
          <a:ln w="19050">
            <a:noFill/>
          </a:ln>
          <a:effectLst/>
        </c:spPr>
      </c:pivotFmt>
      <c:pivotFmt>
        <c:idx val="81"/>
        <c:spPr>
          <a:noFill/>
          <a:ln w="19050">
            <a:noFill/>
          </a:ln>
          <a:effectLst/>
        </c:spPr>
      </c:pivotFmt>
      <c:pivotFmt>
        <c:idx val="82"/>
        <c:spPr>
          <a:noFill/>
          <a:ln w="19050">
            <a:noFill/>
          </a:ln>
          <a:effectLst/>
        </c:spPr>
      </c:pivotFmt>
      <c:pivotFmt>
        <c:idx val="83"/>
        <c:spPr>
          <a:solidFill>
            <a:schemeClr val="accent4">
              <a:lumMod val="50000"/>
            </a:schemeClr>
          </a:solidFill>
          <a:ln w="19050">
            <a:noFill/>
          </a:ln>
          <a:effectLst/>
        </c:spPr>
      </c:pivotFmt>
      <c:pivotFmt>
        <c:idx val="8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rgbClr val="0000CC"/>
          </a:solidFill>
          <a:ln w="19050">
            <a:noFill/>
          </a:ln>
          <a:effectLst/>
        </c:spPr>
      </c:pivotFmt>
      <c:pivotFmt>
        <c:idx val="86"/>
        <c:spPr>
          <a:solidFill>
            <a:srgbClr val="99FFCC"/>
          </a:solidFill>
          <a:ln w="19050">
            <a:noFill/>
          </a:ln>
          <a:effectLst/>
        </c:spPr>
      </c:pivotFmt>
      <c:pivotFmt>
        <c:idx val="87"/>
        <c:spPr>
          <a:solidFill>
            <a:srgbClr val="009999"/>
          </a:solidFill>
          <a:ln w="19050">
            <a:noFill/>
          </a:ln>
          <a:effectLst/>
        </c:spPr>
      </c:pivotFmt>
      <c:pivotFmt>
        <c:idx val="88"/>
        <c:spPr>
          <a:solidFill>
            <a:srgbClr val="00FF99"/>
          </a:solidFill>
          <a:ln w="19050">
            <a:noFill/>
          </a:ln>
          <a:effectLst/>
        </c:spPr>
      </c:pivotFmt>
      <c:pivotFmt>
        <c:idx val="89"/>
        <c:spPr>
          <a:solidFill>
            <a:srgbClr val="00FF00"/>
          </a:solidFill>
          <a:ln w="19050">
            <a:noFill/>
          </a:ln>
          <a:effectLst/>
        </c:spPr>
      </c:pivotFmt>
      <c:pivotFmt>
        <c:idx val="90"/>
        <c:spPr>
          <a:solidFill>
            <a:schemeClr val="accent4">
              <a:lumMod val="50000"/>
            </a:schemeClr>
          </a:solidFill>
          <a:ln w="19050">
            <a:noFill/>
          </a:ln>
          <a:effectLst/>
        </c:spPr>
      </c:pivotFmt>
      <c:pivotFmt>
        <c:idx val="9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noFill/>
          <a:ln w="19050">
            <a:noFill/>
          </a:ln>
          <a:effectLst/>
        </c:spPr>
      </c:pivotFmt>
      <c:pivotFmt>
        <c:idx val="93"/>
        <c:spPr>
          <a:solidFill>
            <a:srgbClr val="99FFCC"/>
          </a:solidFill>
          <a:ln w="19050">
            <a:noFill/>
          </a:ln>
          <a:effectLst/>
        </c:spPr>
      </c:pivotFmt>
      <c:pivotFmt>
        <c:idx val="94"/>
        <c:spPr>
          <a:solidFill>
            <a:srgbClr val="009999"/>
          </a:solidFill>
          <a:ln w="19050">
            <a:noFill/>
          </a:ln>
          <a:effectLst/>
        </c:spPr>
      </c:pivotFmt>
      <c:pivotFmt>
        <c:idx val="95"/>
        <c:spPr>
          <a:solidFill>
            <a:srgbClr val="00FF99"/>
          </a:solidFill>
          <a:ln w="19050">
            <a:noFill/>
          </a:ln>
          <a:effectLst/>
        </c:spPr>
      </c:pivotFmt>
      <c:pivotFmt>
        <c:idx val="96"/>
        <c:spPr>
          <a:solidFill>
            <a:srgbClr val="00FF00"/>
          </a:solidFill>
          <a:ln w="19050">
            <a:noFill/>
          </a:ln>
          <a:effectLst/>
        </c:spPr>
      </c:pivotFmt>
      <c:pivotFmt>
        <c:idx val="97"/>
        <c:spPr>
          <a:solidFill>
            <a:schemeClr val="accent4">
              <a:lumMod val="50000"/>
            </a:schemeClr>
          </a:solidFill>
          <a:ln w="19050">
            <a:noFill/>
          </a:ln>
          <a:effectLst/>
        </c:spPr>
      </c:pivotFmt>
      <c:pivotFmt>
        <c:idx val="9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noFill/>
          <a:ln w="19050">
            <a:noFill/>
          </a:ln>
          <a:effectLst/>
        </c:spPr>
      </c:pivotFmt>
      <c:pivotFmt>
        <c:idx val="100"/>
        <c:spPr>
          <a:noFill/>
          <a:ln w="19050">
            <a:noFill/>
          </a:ln>
          <a:effectLst/>
        </c:spPr>
      </c:pivotFmt>
      <c:pivotFmt>
        <c:idx val="101"/>
        <c:spPr>
          <a:solidFill>
            <a:srgbClr val="009999"/>
          </a:solidFill>
          <a:ln w="19050">
            <a:noFill/>
          </a:ln>
          <a:effectLst/>
        </c:spPr>
      </c:pivotFmt>
      <c:pivotFmt>
        <c:idx val="102"/>
        <c:spPr>
          <a:solidFill>
            <a:srgbClr val="00FF99"/>
          </a:solidFill>
          <a:ln w="19050">
            <a:noFill/>
          </a:ln>
          <a:effectLst/>
        </c:spPr>
      </c:pivotFmt>
      <c:pivotFmt>
        <c:idx val="103"/>
        <c:spPr>
          <a:solidFill>
            <a:srgbClr val="00FF00"/>
          </a:solidFill>
          <a:ln w="19050">
            <a:noFill/>
          </a:ln>
          <a:effectLst/>
        </c:spPr>
      </c:pivotFmt>
      <c:pivotFmt>
        <c:idx val="104"/>
        <c:spPr>
          <a:solidFill>
            <a:schemeClr val="accent4">
              <a:lumMod val="50000"/>
            </a:schemeClr>
          </a:solidFill>
          <a:ln w="19050">
            <a:noFill/>
          </a:ln>
          <a:effectLst/>
        </c:spPr>
      </c:pivotFmt>
      <c:pivotFmt>
        <c:idx val="10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noFill/>
          <a:ln w="19050">
            <a:noFill/>
          </a:ln>
          <a:effectLst/>
        </c:spPr>
      </c:pivotFmt>
      <c:pivotFmt>
        <c:idx val="107"/>
        <c:spPr>
          <a:noFill/>
          <a:ln w="19050">
            <a:noFill/>
          </a:ln>
          <a:effectLst/>
        </c:spPr>
      </c:pivotFmt>
      <c:pivotFmt>
        <c:idx val="108"/>
        <c:spPr>
          <a:noFill/>
          <a:ln w="19050">
            <a:noFill/>
          </a:ln>
          <a:effectLst/>
        </c:spPr>
      </c:pivotFmt>
      <c:pivotFmt>
        <c:idx val="109"/>
        <c:spPr>
          <a:solidFill>
            <a:srgbClr val="00FF99"/>
          </a:solidFill>
          <a:ln w="19050">
            <a:noFill/>
          </a:ln>
          <a:effectLst/>
        </c:spPr>
      </c:pivotFmt>
      <c:pivotFmt>
        <c:idx val="110"/>
        <c:spPr>
          <a:solidFill>
            <a:srgbClr val="00FF00"/>
          </a:solidFill>
          <a:ln w="19050">
            <a:noFill/>
          </a:ln>
          <a:effectLst/>
        </c:spPr>
      </c:pivotFmt>
      <c:pivotFmt>
        <c:idx val="111"/>
        <c:spPr>
          <a:solidFill>
            <a:schemeClr val="accent4">
              <a:lumMod val="50000"/>
            </a:schemeClr>
          </a:solidFill>
          <a:ln w="19050">
            <a:noFill/>
          </a:ln>
          <a:effectLst/>
        </c:spPr>
      </c:pivotFmt>
      <c:pivotFmt>
        <c:idx val="1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noFill/>
          <a:ln w="19050">
            <a:noFill/>
          </a:ln>
          <a:effectLst/>
        </c:spPr>
      </c:pivotFmt>
      <c:pivotFmt>
        <c:idx val="114"/>
        <c:spPr>
          <a:noFill/>
          <a:ln w="19050">
            <a:noFill/>
          </a:ln>
          <a:effectLst/>
        </c:spPr>
      </c:pivotFmt>
      <c:pivotFmt>
        <c:idx val="115"/>
        <c:spPr>
          <a:noFill/>
          <a:ln w="19050">
            <a:noFill/>
          </a:ln>
          <a:effectLst/>
        </c:spPr>
      </c:pivotFmt>
      <c:pivotFmt>
        <c:idx val="116"/>
        <c:spPr>
          <a:noFill/>
          <a:ln w="19050">
            <a:noFill/>
          </a:ln>
          <a:effectLst/>
        </c:spPr>
      </c:pivotFmt>
      <c:pivotFmt>
        <c:idx val="117"/>
        <c:spPr>
          <a:solidFill>
            <a:srgbClr val="00FF00"/>
          </a:solidFill>
          <a:ln w="19050">
            <a:noFill/>
          </a:ln>
          <a:effectLst/>
        </c:spPr>
      </c:pivotFmt>
      <c:pivotFmt>
        <c:idx val="118"/>
        <c:spPr>
          <a:solidFill>
            <a:schemeClr val="accent4">
              <a:lumMod val="50000"/>
            </a:schemeClr>
          </a:solidFill>
          <a:ln w="19050">
            <a:noFill/>
          </a:ln>
          <a:effectLst/>
        </c:spPr>
      </c:pivotFmt>
      <c:pivotFmt>
        <c:idx val="1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noFill/>
          <a:ln w="19050">
            <a:noFill/>
          </a:ln>
          <a:effectLst/>
        </c:spPr>
      </c:pivotFmt>
      <c:pivotFmt>
        <c:idx val="121"/>
        <c:spPr>
          <a:noFill/>
          <a:ln w="19050">
            <a:noFill/>
          </a:ln>
          <a:effectLst/>
        </c:spPr>
      </c:pivotFmt>
      <c:pivotFmt>
        <c:idx val="122"/>
        <c:spPr>
          <a:noFill/>
          <a:ln w="19050">
            <a:noFill/>
          </a:ln>
          <a:effectLst/>
        </c:spPr>
      </c:pivotFmt>
      <c:pivotFmt>
        <c:idx val="123"/>
        <c:spPr>
          <a:noFill/>
          <a:ln w="19050">
            <a:noFill/>
          </a:ln>
          <a:effectLst/>
        </c:spPr>
      </c:pivotFmt>
      <c:pivotFmt>
        <c:idx val="124"/>
        <c:spPr>
          <a:noFill/>
          <a:ln w="19050">
            <a:noFill/>
          </a:ln>
          <a:effectLst/>
        </c:spPr>
      </c:pivotFmt>
      <c:pivotFmt>
        <c:idx val="125"/>
        <c:spPr>
          <a:solidFill>
            <a:schemeClr val="accent4">
              <a:lumMod val="50000"/>
            </a:schemeClr>
          </a:solidFill>
          <a:ln w="19050">
            <a:noFill/>
          </a:ln>
          <a:effectLst/>
        </c:spPr>
      </c:pivotFmt>
    </c:pivotFmts>
    <c:plotArea>
      <c:layout>
        <c:manualLayout>
          <c:layoutTarget val="inner"/>
          <c:xMode val="edge"/>
          <c:yMode val="edge"/>
          <c:x val="0.18653273199557585"/>
          <c:y val="4.4744548904920266E-2"/>
          <c:w val="0.35613500793022612"/>
          <c:h val="0.71833692188178577"/>
        </c:manualLayout>
      </c:layout>
      <c:doughnutChart>
        <c:varyColors val="1"/>
        <c:ser>
          <c:idx val="0"/>
          <c:order val="0"/>
          <c:tx>
            <c:strRef>
              <c:f>'KPIS PRE-processing'!$D$4</c:f>
              <c:strCache>
                <c:ptCount val="1"/>
                <c:pt idx="0">
                  <c:v>Sum of Profit</c:v>
                </c:pt>
              </c:strCache>
            </c:strRef>
          </c:tx>
          <c:spPr>
            <a:ln>
              <a:noFill/>
            </a:ln>
          </c:spPr>
          <c:dPt>
            <c:idx val="0"/>
            <c:bubble3D val="0"/>
            <c:spPr>
              <a:solidFill>
                <a:srgbClr val="0000CC"/>
              </a:solidFill>
              <a:ln w="19050">
                <a:noFill/>
              </a:ln>
              <a:effectLst/>
            </c:spPr>
            <c:extLst>
              <c:ext xmlns:c16="http://schemas.microsoft.com/office/drawing/2014/chart" uri="{C3380CC4-5D6E-409C-BE32-E72D297353CC}">
                <c16:uniqueId val="{00000001-E511-4E87-88D3-B5D39AEE3D53}"/>
              </c:ext>
            </c:extLst>
          </c:dPt>
          <c:dPt>
            <c:idx val="1"/>
            <c:bubble3D val="0"/>
            <c:spPr>
              <a:solidFill>
                <a:srgbClr val="99FFCC"/>
              </a:solidFill>
              <a:ln w="19050">
                <a:noFill/>
              </a:ln>
              <a:effectLst/>
            </c:spPr>
            <c:extLst>
              <c:ext xmlns:c16="http://schemas.microsoft.com/office/drawing/2014/chart" uri="{C3380CC4-5D6E-409C-BE32-E72D297353CC}">
                <c16:uniqueId val="{00000003-E511-4E87-88D3-B5D39AEE3D53}"/>
              </c:ext>
            </c:extLst>
          </c:dPt>
          <c:dPt>
            <c:idx val="2"/>
            <c:bubble3D val="0"/>
            <c:spPr>
              <a:solidFill>
                <a:srgbClr val="009999"/>
              </a:solidFill>
              <a:ln w="19050">
                <a:noFill/>
              </a:ln>
              <a:effectLst/>
            </c:spPr>
            <c:extLst>
              <c:ext xmlns:c16="http://schemas.microsoft.com/office/drawing/2014/chart" uri="{C3380CC4-5D6E-409C-BE32-E72D297353CC}">
                <c16:uniqueId val="{00000005-E511-4E87-88D3-B5D39AEE3D53}"/>
              </c:ext>
            </c:extLst>
          </c:dPt>
          <c:dPt>
            <c:idx val="3"/>
            <c:bubble3D val="0"/>
            <c:spPr>
              <a:solidFill>
                <a:srgbClr val="00FF99"/>
              </a:solidFill>
              <a:ln w="19050">
                <a:noFill/>
              </a:ln>
              <a:effectLst/>
            </c:spPr>
            <c:extLst>
              <c:ext xmlns:c16="http://schemas.microsoft.com/office/drawing/2014/chart" uri="{C3380CC4-5D6E-409C-BE32-E72D297353CC}">
                <c16:uniqueId val="{00000007-E511-4E87-88D3-B5D39AEE3D53}"/>
              </c:ext>
            </c:extLst>
          </c:dPt>
          <c:dPt>
            <c:idx val="4"/>
            <c:bubble3D val="0"/>
            <c:spPr>
              <a:solidFill>
                <a:srgbClr val="00FF00"/>
              </a:solidFill>
              <a:ln w="19050">
                <a:noFill/>
              </a:ln>
              <a:effectLst/>
            </c:spPr>
            <c:extLst>
              <c:ext xmlns:c16="http://schemas.microsoft.com/office/drawing/2014/chart" uri="{C3380CC4-5D6E-409C-BE32-E72D297353CC}">
                <c16:uniqueId val="{00000009-E511-4E87-88D3-B5D39AEE3D53}"/>
              </c:ext>
            </c:extLst>
          </c:dPt>
          <c:dPt>
            <c:idx val="5"/>
            <c:bubble3D val="0"/>
            <c:spPr>
              <a:solidFill>
                <a:schemeClr val="accent4">
                  <a:lumMod val="50000"/>
                </a:schemeClr>
              </a:solidFill>
              <a:ln w="19050">
                <a:noFill/>
              </a:ln>
              <a:effectLst/>
            </c:spPr>
            <c:extLst>
              <c:ext xmlns:c16="http://schemas.microsoft.com/office/drawing/2014/chart" uri="{C3380CC4-5D6E-409C-BE32-E72D297353CC}">
                <c16:uniqueId val="{0000000B-E511-4E87-88D3-B5D39AEE3D53}"/>
              </c:ext>
            </c:extLst>
          </c:dPt>
          <c:cat>
            <c:strRef>
              <c:f>'KPIS PRE-processing'!$C$5:$C$11</c:f>
              <c:strCache>
                <c:ptCount val="6"/>
                <c:pt idx="0">
                  <c:v>Jan</c:v>
                </c:pt>
                <c:pt idx="1">
                  <c:v>Feb</c:v>
                </c:pt>
                <c:pt idx="2">
                  <c:v>Mar</c:v>
                </c:pt>
                <c:pt idx="3">
                  <c:v>Apr</c:v>
                </c:pt>
                <c:pt idx="4">
                  <c:v>May</c:v>
                </c:pt>
                <c:pt idx="5">
                  <c:v>Jun</c:v>
                </c:pt>
              </c:strCache>
            </c:strRef>
          </c:cat>
          <c:val>
            <c:numRef>
              <c:f>'KPIS PRE-processing'!$D$5:$D$11</c:f>
              <c:numCache>
                <c:formatCode>"$"\ #.##,\ "K"</c:formatCode>
                <c:ptCount val="6"/>
                <c:pt idx="0">
                  <c:v>-657.53850031999627</c:v>
                </c:pt>
                <c:pt idx="1">
                  <c:v>36266.168780320018</c:v>
                </c:pt>
                <c:pt idx="2">
                  <c:v>1881.830586749998</c:v>
                </c:pt>
                <c:pt idx="3">
                  <c:v>50182.103101999965</c:v>
                </c:pt>
                <c:pt idx="4">
                  <c:v>61026.94915840005</c:v>
                </c:pt>
                <c:pt idx="5">
                  <c:v>66323.886609999987</c:v>
                </c:pt>
              </c:numCache>
            </c:numRef>
          </c:val>
          <c:extLst>
            <c:ext xmlns:c16="http://schemas.microsoft.com/office/drawing/2014/chart" uri="{C3380CC4-5D6E-409C-BE32-E72D297353CC}">
              <c16:uniqueId val="{0000000C-E511-4E87-88D3-B5D39AEE3D53}"/>
            </c:ext>
          </c:extLst>
        </c:ser>
        <c:ser>
          <c:idx val="1"/>
          <c:order val="1"/>
          <c:tx>
            <c:strRef>
              <c:f>'KPIS PRE-processing'!$E$4</c:f>
              <c:strCache>
                <c:ptCount val="1"/>
                <c:pt idx="0">
                  <c:v>Sum of Profit2</c:v>
                </c:pt>
              </c:strCache>
            </c:strRef>
          </c:tx>
          <c:spPr>
            <a:ln>
              <a:noFill/>
            </a:ln>
          </c:spPr>
          <c:dPt>
            <c:idx val="0"/>
            <c:bubble3D val="0"/>
            <c:spPr>
              <a:noFill/>
              <a:ln w="19050">
                <a:noFill/>
              </a:ln>
              <a:effectLst/>
            </c:spPr>
            <c:extLst>
              <c:ext xmlns:c16="http://schemas.microsoft.com/office/drawing/2014/chart" uri="{C3380CC4-5D6E-409C-BE32-E72D297353CC}">
                <c16:uniqueId val="{0000000E-E511-4E87-88D3-B5D39AEE3D53}"/>
              </c:ext>
            </c:extLst>
          </c:dPt>
          <c:dPt>
            <c:idx val="1"/>
            <c:bubble3D val="0"/>
            <c:spPr>
              <a:solidFill>
                <a:srgbClr val="99FFCC"/>
              </a:solidFill>
              <a:ln w="19050">
                <a:noFill/>
              </a:ln>
              <a:effectLst/>
            </c:spPr>
            <c:extLst>
              <c:ext xmlns:c16="http://schemas.microsoft.com/office/drawing/2014/chart" uri="{C3380CC4-5D6E-409C-BE32-E72D297353CC}">
                <c16:uniqueId val="{00000010-E511-4E87-88D3-B5D39AEE3D53}"/>
              </c:ext>
            </c:extLst>
          </c:dPt>
          <c:dPt>
            <c:idx val="2"/>
            <c:bubble3D val="0"/>
            <c:spPr>
              <a:solidFill>
                <a:srgbClr val="009999"/>
              </a:solidFill>
              <a:ln w="19050">
                <a:noFill/>
              </a:ln>
              <a:effectLst/>
            </c:spPr>
            <c:extLst>
              <c:ext xmlns:c16="http://schemas.microsoft.com/office/drawing/2014/chart" uri="{C3380CC4-5D6E-409C-BE32-E72D297353CC}">
                <c16:uniqueId val="{00000012-E511-4E87-88D3-B5D39AEE3D53}"/>
              </c:ext>
            </c:extLst>
          </c:dPt>
          <c:dPt>
            <c:idx val="3"/>
            <c:bubble3D val="0"/>
            <c:spPr>
              <a:solidFill>
                <a:srgbClr val="00FF99"/>
              </a:solidFill>
              <a:ln w="19050">
                <a:noFill/>
              </a:ln>
              <a:effectLst/>
            </c:spPr>
            <c:extLst>
              <c:ext xmlns:c16="http://schemas.microsoft.com/office/drawing/2014/chart" uri="{C3380CC4-5D6E-409C-BE32-E72D297353CC}">
                <c16:uniqueId val="{00000014-E511-4E87-88D3-B5D39AEE3D53}"/>
              </c:ext>
            </c:extLst>
          </c:dPt>
          <c:dPt>
            <c:idx val="4"/>
            <c:bubble3D val="0"/>
            <c:spPr>
              <a:solidFill>
                <a:srgbClr val="00FF00"/>
              </a:solidFill>
              <a:ln w="19050">
                <a:noFill/>
              </a:ln>
              <a:effectLst/>
            </c:spPr>
            <c:extLst>
              <c:ext xmlns:c16="http://schemas.microsoft.com/office/drawing/2014/chart" uri="{C3380CC4-5D6E-409C-BE32-E72D297353CC}">
                <c16:uniqueId val="{00000016-E511-4E87-88D3-B5D39AEE3D53}"/>
              </c:ext>
            </c:extLst>
          </c:dPt>
          <c:dPt>
            <c:idx val="5"/>
            <c:bubble3D val="0"/>
            <c:spPr>
              <a:solidFill>
                <a:schemeClr val="accent4">
                  <a:lumMod val="50000"/>
                </a:schemeClr>
              </a:solidFill>
              <a:ln w="19050">
                <a:noFill/>
              </a:ln>
              <a:effectLst/>
            </c:spPr>
            <c:extLst>
              <c:ext xmlns:c16="http://schemas.microsoft.com/office/drawing/2014/chart" uri="{C3380CC4-5D6E-409C-BE32-E72D297353CC}">
                <c16:uniqueId val="{00000018-E511-4E87-88D3-B5D39AEE3D53}"/>
              </c:ext>
            </c:extLst>
          </c:dPt>
          <c:cat>
            <c:strRef>
              <c:f>'KPIS PRE-processing'!$C$5:$C$11</c:f>
              <c:strCache>
                <c:ptCount val="6"/>
                <c:pt idx="0">
                  <c:v>Jan</c:v>
                </c:pt>
                <c:pt idx="1">
                  <c:v>Feb</c:v>
                </c:pt>
                <c:pt idx="2">
                  <c:v>Mar</c:v>
                </c:pt>
                <c:pt idx="3">
                  <c:v>Apr</c:v>
                </c:pt>
                <c:pt idx="4">
                  <c:v>May</c:v>
                </c:pt>
                <c:pt idx="5">
                  <c:v>Jun</c:v>
                </c:pt>
              </c:strCache>
            </c:strRef>
          </c:cat>
          <c:val>
            <c:numRef>
              <c:f>'KPIS PRE-processing'!$E$5:$E$11</c:f>
              <c:numCache>
                <c:formatCode>"$"\ #.##,\ "K"</c:formatCode>
                <c:ptCount val="6"/>
                <c:pt idx="0">
                  <c:v>-657.53850031999627</c:v>
                </c:pt>
                <c:pt idx="1">
                  <c:v>36266.168780320018</c:v>
                </c:pt>
                <c:pt idx="2">
                  <c:v>1881.830586749998</c:v>
                </c:pt>
                <c:pt idx="3">
                  <c:v>50182.103101999965</c:v>
                </c:pt>
                <c:pt idx="4">
                  <c:v>61026.94915840005</c:v>
                </c:pt>
                <c:pt idx="5">
                  <c:v>66323.886609999987</c:v>
                </c:pt>
              </c:numCache>
            </c:numRef>
          </c:val>
          <c:extLst>
            <c:ext xmlns:c16="http://schemas.microsoft.com/office/drawing/2014/chart" uri="{C3380CC4-5D6E-409C-BE32-E72D297353CC}">
              <c16:uniqueId val="{00000019-E511-4E87-88D3-B5D39AEE3D53}"/>
            </c:ext>
          </c:extLst>
        </c:ser>
        <c:ser>
          <c:idx val="2"/>
          <c:order val="2"/>
          <c:tx>
            <c:strRef>
              <c:f>'KPIS PRE-processing'!$F$4</c:f>
              <c:strCache>
                <c:ptCount val="1"/>
                <c:pt idx="0">
                  <c:v>Sum of Profit3</c:v>
                </c:pt>
              </c:strCache>
            </c:strRef>
          </c:tx>
          <c:dPt>
            <c:idx val="0"/>
            <c:bubble3D val="0"/>
            <c:spPr>
              <a:noFill/>
              <a:ln w="19050">
                <a:noFill/>
              </a:ln>
              <a:effectLst/>
            </c:spPr>
            <c:extLst>
              <c:ext xmlns:c16="http://schemas.microsoft.com/office/drawing/2014/chart" uri="{C3380CC4-5D6E-409C-BE32-E72D297353CC}">
                <c16:uniqueId val="{0000001B-E511-4E87-88D3-B5D39AEE3D53}"/>
              </c:ext>
            </c:extLst>
          </c:dPt>
          <c:dPt>
            <c:idx val="1"/>
            <c:bubble3D val="0"/>
            <c:spPr>
              <a:noFill/>
              <a:ln w="19050">
                <a:noFill/>
              </a:ln>
              <a:effectLst/>
            </c:spPr>
            <c:extLst>
              <c:ext xmlns:c16="http://schemas.microsoft.com/office/drawing/2014/chart" uri="{C3380CC4-5D6E-409C-BE32-E72D297353CC}">
                <c16:uniqueId val="{0000001D-E511-4E87-88D3-B5D39AEE3D53}"/>
              </c:ext>
            </c:extLst>
          </c:dPt>
          <c:dPt>
            <c:idx val="2"/>
            <c:bubble3D val="0"/>
            <c:spPr>
              <a:solidFill>
                <a:srgbClr val="009999"/>
              </a:solidFill>
              <a:ln w="19050">
                <a:noFill/>
              </a:ln>
              <a:effectLst/>
            </c:spPr>
            <c:extLst>
              <c:ext xmlns:c16="http://schemas.microsoft.com/office/drawing/2014/chart" uri="{C3380CC4-5D6E-409C-BE32-E72D297353CC}">
                <c16:uniqueId val="{0000001F-E511-4E87-88D3-B5D39AEE3D53}"/>
              </c:ext>
            </c:extLst>
          </c:dPt>
          <c:dPt>
            <c:idx val="3"/>
            <c:bubble3D val="0"/>
            <c:spPr>
              <a:solidFill>
                <a:srgbClr val="00FF99"/>
              </a:solidFill>
              <a:ln w="19050">
                <a:noFill/>
              </a:ln>
              <a:effectLst/>
            </c:spPr>
            <c:extLst>
              <c:ext xmlns:c16="http://schemas.microsoft.com/office/drawing/2014/chart" uri="{C3380CC4-5D6E-409C-BE32-E72D297353CC}">
                <c16:uniqueId val="{00000021-E511-4E87-88D3-B5D39AEE3D53}"/>
              </c:ext>
            </c:extLst>
          </c:dPt>
          <c:dPt>
            <c:idx val="4"/>
            <c:bubble3D val="0"/>
            <c:spPr>
              <a:solidFill>
                <a:srgbClr val="00FF00"/>
              </a:solidFill>
              <a:ln w="19050">
                <a:noFill/>
              </a:ln>
              <a:effectLst/>
            </c:spPr>
            <c:extLst>
              <c:ext xmlns:c16="http://schemas.microsoft.com/office/drawing/2014/chart" uri="{C3380CC4-5D6E-409C-BE32-E72D297353CC}">
                <c16:uniqueId val="{00000023-E511-4E87-88D3-B5D39AEE3D53}"/>
              </c:ext>
            </c:extLst>
          </c:dPt>
          <c:dPt>
            <c:idx val="5"/>
            <c:bubble3D val="0"/>
            <c:spPr>
              <a:solidFill>
                <a:schemeClr val="accent4">
                  <a:lumMod val="50000"/>
                </a:schemeClr>
              </a:solidFill>
              <a:ln w="19050">
                <a:noFill/>
              </a:ln>
              <a:effectLst/>
            </c:spPr>
            <c:extLst>
              <c:ext xmlns:c16="http://schemas.microsoft.com/office/drawing/2014/chart" uri="{C3380CC4-5D6E-409C-BE32-E72D297353CC}">
                <c16:uniqueId val="{00000025-E511-4E87-88D3-B5D39AEE3D53}"/>
              </c:ext>
            </c:extLst>
          </c:dPt>
          <c:cat>
            <c:strRef>
              <c:f>'KPIS PRE-processing'!$C$5:$C$11</c:f>
              <c:strCache>
                <c:ptCount val="6"/>
                <c:pt idx="0">
                  <c:v>Jan</c:v>
                </c:pt>
                <c:pt idx="1">
                  <c:v>Feb</c:v>
                </c:pt>
                <c:pt idx="2">
                  <c:v>Mar</c:v>
                </c:pt>
                <c:pt idx="3">
                  <c:v>Apr</c:v>
                </c:pt>
                <c:pt idx="4">
                  <c:v>May</c:v>
                </c:pt>
                <c:pt idx="5">
                  <c:v>Jun</c:v>
                </c:pt>
              </c:strCache>
            </c:strRef>
          </c:cat>
          <c:val>
            <c:numRef>
              <c:f>'KPIS PRE-processing'!$F$5:$F$11</c:f>
              <c:numCache>
                <c:formatCode>"$"\ #.##,\ "K"</c:formatCode>
                <c:ptCount val="6"/>
                <c:pt idx="0">
                  <c:v>-657.53850031999627</c:v>
                </c:pt>
                <c:pt idx="1">
                  <c:v>36266.168780320018</c:v>
                </c:pt>
                <c:pt idx="2">
                  <c:v>1881.830586749998</c:v>
                </c:pt>
                <c:pt idx="3">
                  <c:v>50182.103101999965</c:v>
                </c:pt>
                <c:pt idx="4">
                  <c:v>61026.94915840005</c:v>
                </c:pt>
                <c:pt idx="5">
                  <c:v>66323.886609999987</c:v>
                </c:pt>
              </c:numCache>
            </c:numRef>
          </c:val>
          <c:extLst>
            <c:ext xmlns:c16="http://schemas.microsoft.com/office/drawing/2014/chart" uri="{C3380CC4-5D6E-409C-BE32-E72D297353CC}">
              <c16:uniqueId val="{00000026-E511-4E87-88D3-B5D39AEE3D53}"/>
            </c:ext>
          </c:extLst>
        </c:ser>
        <c:ser>
          <c:idx val="3"/>
          <c:order val="3"/>
          <c:tx>
            <c:strRef>
              <c:f>'KPIS PRE-processing'!$G$4</c:f>
              <c:strCache>
                <c:ptCount val="1"/>
                <c:pt idx="0">
                  <c:v>Sum of Profit4</c:v>
                </c:pt>
              </c:strCache>
            </c:strRef>
          </c:tx>
          <c:dPt>
            <c:idx val="0"/>
            <c:bubble3D val="0"/>
            <c:spPr>
              <a:noFill/>
              <a:ln w="19050">
                <a:noFill/>
              </a:ln>
              <a:effectLst/>
            </c:spPr>
            <c:extLst>
              <c:ext xmlns:c16="http://schemas.microsoft.com/office/drawing/2014/chart" uri="{C3380CC4-5D6E-409C-BE32-E72D297353CC}">
                <c16:uniqueId val="{00000028-E511-4E87-88D3-B5D39AEE3D53}"/>
              </c:ext>
            </c:extLst>
          </c:dPt>
          <c:dPt>
            <c:idx val="1"/>
            <c:bubble3D val="0"/>
            <c:spPr>
              <a:noFill/>
              <a:ln w="19050">
                <a:noFill/>
              </a:ln>
              <a:effectLst/>
            </c:spPr>
            <c:extLst>
              <c:ext xmlns:c16="http://schemas.microsoft.com/office/drawing/2014/chart" uri="{C3380CC4-5D6E-409C-BE32-E72D297353CC}">
                <c16:uniqueId val="{0000002A-E511-4E87-88D3-B5D39AEE3D53}"/>
              </c:ext>
            </c:extLst>
          </c:dPt>
          <c:dPt>
            <c:idx val="2"/>
            <c:bubble3D val="0"/>
            <c:spPr>
              <a:noFill/>
              <a:ln w="19050">
                <a:noFill/>
              </a:ln>
              <a:effectLst/>
            </c:spPr>
            <c:extLst>
              <c:ext xmlns:c16="http://schemas.microsoft.com/office/drawing/2014/chart" uri="{C3380CC4-5D6E-409C-BE32-E72D297353CC}">
                <c16:uniqueId val="{0000002C-E511-4E87-88D3-B5D39AEE3D53}"/>
              </c:ext>
            </c:extLst>
          </c:dPt>
          <c:dPt>
            <c:idx val="3"/>
            <c:bubble3D val="0"/>
            <c:spPr>
              <a:solidFill>
                <a:srgbClr val="00FF99"/>
              </a:solidFill>
              <a:ln w="19050">
                <a:noFill/>
              </a:ln>
              <a:effectLst/>
            </c:spPr>
            <c:extLst>
              <c:ext xmlns:c16="http://schemas.microsoft.com/office/drawing/2014/chart" uri="{C3380CC4-5D6E-409C-BE32-E72D297353CC}">
                <c16:uniqueId val="{0000002E-E511-4E87-88D3-B5D39AEE3D53}"/>
              </c:ext>
            </c:extLst>
          </c:dPt>
          <c:dPt>
            <c:idx val="4"/>
            <c:bubble3D val="0"/>
            <c:spPr>
              <a:solidFill>
                <a:srgbClr val="00FF00"/>
              </a:solidFill>
              <a:ln w="19050">
                <a:noFill/>
              </a:ln>
              <a:effectLst/>
            </c:spPr>
            <c:extLst>
              <c:ext xmlns:c16="http://schemas.microsoft.com/office/drawing/2014/chart" uri="{C3380CC4-5D6E-409C-BE32-E72D297353CC}">
                <c16:uniqueId val="{00000030-E511-4E87-88D3-B5D39AEE3D53}"/>
              </c:ext>
            </c:extLst>
          </c:dPt>
          <c:dPt>
            <c:idx val="5"/>
            <c:bubble3D val="0"/>
            <c:spPr>
              <a:solidFill>
                <a:schemeClr val="accent4">
                  <a:lumMod val="50000"/>
                </a:schemeClr>
              </a:solidFill>
              <a:ln w="19050">
                <a:noFill/>
              </a:ln>
              <a:effectLst/>
            </c:spPr>
            <c:extLst>
              <c:ext xmlns:c16="http://schemas.microsoft.com/office/drawing/2014/chart" uri="{C3380CC4-5D6E-409C-BE32-E72D297353CC}">
                <c16:uniqueId val="{00000032-E511-4E87-88D3-B5D39AEE3D53}"/>
              </c:ext>
            </c:extLst>
          </c:dPt>
          <c:cat>
            <c:strRef>
              <c:f>'KPIS PRE-processing'!$C$5:$C$11</c:f>
              <c:strCache>
                <c:ptCount val="6"/>
                <c:pt idx="0">
                  <c:v>Jan</c:v>
                </c:pt>
                <c:pt idx="1">
                  <c:v>Feb</c:v>
                </c:pt>
                <c:pt idx="2">
                  <c:v>Mar</c:v>
                </c:pt>
                <c:pt idx="3">
                  <c:v>Apr</c:v>
                </c:pt>
                <c:pt idx="4">
                  <c:v>May</c:v>
                </c:pt>
                <c:pt idx="5">
                  <c:v>Jun</c:v>
                </c:pt>
              </c:strCache>
            </c:strRef>
          </c:cat>
          <c:val>
            <c:numRef>
              <c:f>'KPIS PRE-processing'!$G$5:$G$11</c:f>
              <c:numCache>
                <c:formatCode>"$"\ #.##,\ "K"</c:formatCode>
                <c:ptCount val="6"/>
                <c:pt idx="0">
                  <c:v>-657.53850031999627</c:v>
                </c:pt>
                <c:pt idx="1">
                  <c:v>36266.168780320018</c:v>
                </c:pt>
                <c:pt idx="2">
                  <c:v>1881.830586749998</c:v>
                </c:pt>
                <c:pt idx="3">
                  <c:v>50182.103101999965</c:v>
                </c:pt>
                <c:pt idx="4">
                  <c:v>61026.94915840005</c:v>
                </c:pt>
                <c:pt idx="5">
                  <c:v>66323.886609999987</c:v>
                </c:pt>
              </c:numCache>
            </c:numRef>
          </c:val>
          <c:extLst>
            <c:ext xmlns:c16="http://schemas.microsoft.com/office/drawing/2014/chart" uri="{C3380CC4-5D6E-409C-BE32-E72D297353CC}">
              <c16:uniqueId val="{00000033-E511-4E87-88D3-B5D39AEE3D53}"/>
            </c:ext>
          </c:extLst>
        </c:ser>
        <c:ser>
          <c:idx val="4"/>
          <c:order val="4"/>
          <c:tx>
            <c:strRef>
              <c:f>'KPIS PRE-processing'!$H$4</c:f>
              <c:strCache>
                <c:ptCount val="1"/>
                <c:pt idx="0">
                  <c:v>Sum of Profit5</c:v>
                </c:pt>
              </c:strCache>
            </c:strRef>
          </c:tx>
          <c:dPt>
            <c:idx val="0"/>
            <c:bubble3D val="0"/>
            <c:spPr>
              <a:noFill/>
              <a:ln w="19050">
                <a:noFill/>
              </a:ln>
              <a:effectLst/>
            </c:spPr>
            <c:extLst>
              <c:ext xmlns:c16="http://schemas.microsoft.com/office/drawing/2014/chart" uri="{C3380CC4-5D6E-409C-BE32-E72D297353CC}">
                <c16:uniqueId val="{00000035-E511-4E87-88D3-B5D39AEE3D53}"/>
              </c:ext>
            </c:extLst>
          </c:dPt>
          <c:dPt>
            <c:idx val="1"/>
            <c:bubble3D val="0"/>
            <c:spPr>
              <a:noFill/>
              <a:ln w="19050">
                <a:noFill/>
              </a:ln>
              <a:effectLst/>
            </c:spPr>
            <c:extLst>
              <c:ext xmlns:c16="http://schemas.microsoft.com/office/drawing/2014/chart" uri="{C3380CC4-5D6E-409C-BE32-E72D297353CC}">
                <c16:uniqueId val="{00000037-E511-4E87-88D3-B5D39AEE3D53}"/>
              </c:ext>
            </c:extLst>
          </c:dPt>
          <c:dPt>
            <c:idx val="2"/>
            <c:bubble3D val="0"/>
            <c:spPr>
              <a:noFill/>
              <a:ln w="19050">
                <a:noFill/>
              </a:ln>
              <a:effectLst/>
            </c:spPr>
            <c:extLst>
              <c:ext xmlns:c16="http://schemas.microsoft.com/office/drawing/2014/chart" uri="{C3380CC4-5D6E-409C-BE32-E72D297353CC}">
                <c16:uniqueId val="{00000039-E511-4E87-88D3-B5D39AEE3D53}"/>
              </c:ext>
            </c:extLst>
          </c:dPt>
          <c:dPt>
            <c:idx val="3"/>
            <c:bubble3D val="0"/>
            <c:spPr>
              <a:noFill/>
              <a:ln w="19050">
                <a:noFill/>
              </a:ln>
              <a:effectLst/>
            </c:spPr>
            <c:extLst>
              <c:ext xmlns:c16="http://schemas.microsoft.com/office/drawing/2014/chart" uri="{C3380CC4-5D6E-409C-BE32-E72D297353CC}">
                <c16:uniqueId val="{0000003B-E511-4E87-88D3-B5D39AEE3D53}"/>
              </c:ext>
            </c:extLst>
          </c:dPt>
          <c:dPt>
            <c:idx val="4"/>
            <c:bubble3D val="0"/>
            <c:spPr>
              <a:solidFill>
                <a:srgbClr val="00FF00"/>
              </a:solidFill>
              <a:ln w="19050">
                <a:noFill/>
              </a:ln>
              <a:effectLst/>
            </c:spPr>
            <c:extLst>
              <c:ext xmlns:c16="http://schemas.microsoft.com/office/drawing/2014/chart" uri="{C3380CC4-5D6E-409C-BE32-E72D297353CC}">
                <c16:uniqueId val="{0000003D-E511-4E87-88D3-B5D39AEE3D53}"/>
              </c:ext>
            </c:extLst>
          </c:dPt>
          <c:dPt>
            <c:idx val="5"/>
            <c:bubble3D val="0"/>
            <c:spPr>
              <a:solidFill>
                <a:schemeClr val="accent4">
                  <a:lumMod val="50000"/>
                </a:schemeClr>
              </a:solidFill>
              <a:ln w="19050">
                <a:noFill/>
              </a:ln>
              <a:effectLst/>
            </c:spPr>
            <c:extLst>
              <c:ext xmlns:c16="http://schemas.microsoft.com/office/drawing/2014/chart" uri="{C3380CC4-5D6E-409C-BE32-E72D297353CC}">
                <c16:uniqueId val="{0000003F-E511-4E87-88D3-B5D39AEE3D53}"/>
              </c:ext>
            </c:extLst>
          </c:dPt>
          <c:cat>
            <c:strRef>
              <c:f>'KPIS PRE-processing'!$C$5:$C$11</c:f>
              <c:strCache>
                <c:ptCount val="6"/>
                <c:pt idx="0">
                  <c:v>Jan</c:v>
                </c:pt>
                <c:pt idx="1">
                  <c:v>Feb</c:v>
                </c:pt>
                <c:pt idx="2">
                  <c:v>Mar</c:v>
                </c:pt>
                <c:pt idx="3">
                  <c:v>Apr</c:v>
                </c:pt>
                <c:pt idx="4">
                  <c:v>May</c:v>
                </c:pt>
                <c:pt idx="5">
                  <c:v>Jun</c:v>
                </c:pt>
              </c:strCache>
            </c:strRef>
          </c:cat>
          <c:val>
            <c:numRef>
              <c:f>'KPIS PRE-processing'!$H$5:$H$11</c:f>
              <c:numCache>
                <c:formatCode>"$"\ #.##,\ "K"</c:formatCode>
                <c:ptCount val="6"/>
                <c:pt idx="0">
                  <c:v>-657.53850031999627</c:v>
                </c:pt>
                <c:pt idx="1">
                  <c:v>36266.168780320018</c:v>
                </c:pt>
                <c:pt idx="2">
                  <c:v>1881.830586749998</c:v>
                </c:pt>
                <c:pt idx="3">
                  <c:v>50182.103101999965</c:v>
                </c:pt>
                <c:pt idx="4">
                  <c:v>61026.94915840005</c:v>
                </c:pt>
                <c:pt idx="5">
                  <c:v>66323.886609999987</c:v>
                </c:pt>
              </c:numCache>
            </c:numRef>
          </c:val>
          <c:extLst>
            <c:ext xmlns:c16="http://schemas.microsoft.com/office/drawing/2014/chart" uri="{C3380CC4-5D6E-409C-BE32-E72D297353CC}">
              <c16:uniqueId val="{00000040-E511-4E87-88D3-B5D39AEE3D53}"/>
            </c:ext>
          </c:extLst>
        </c:ser>
        <c:ser>
          <c:idx val="5"/>
          <c:order val="5"/>
          <c:tx>
            <c:strRef>
              <c:f>'KPIS PRE-processing'!$I$4</c:f>
              <c:strCache>
                <c:ptCount val="1"/>
                <c:pt idx="0">
                  <c:v>Sum of Profit6</c:v>
                </c:pt>
              </c:strCache>
            </c:strRef>
          </c:tx>
          <c:dPt>
            <c:idx val="0"/>
            <c:bubble3D val="0"/>
            <c:spPr>
              <a:noFill/>
              <a:ln w="19050">
                <a:noFill/>
              </a:ln>
              <a:effectLst/>
            </c:spPr>
            <c:extLst>
              <c:ext xmlns:c16="http://schemas.microsoft.com/office/drawing/2014/chart" uri="{C3380CC4-5D6E-409C-BE32-E72D297353CC}">
                <c16:uniqueId val="{00000042-E511-4E87-88D3-B5D39AEE3D53}"/>
              </c:ext>
            </c:extLst>
          </c:dPt>
          <c:dPt>
            <c:idx val="1"/>
            <c:bubble3D val="0"/>
            <c:spPr>
              <a:noFill/>
              <a:ln w="19050">
                <a:noFill/>
              </a:ln>
              <a:effectLst/>
            </c:spPr>
            <c:extLst>
              <c:ext xmlns:c16="http://schemas.microsoft.com/office/drawing/2014/chart" uri="{C3380CC4-5D6E-409C-BE32-E72D297353CC}">
                <c16:uniqueId val="{00000044-E511-4E87-88D3-B5D39AEE3D53}"/>
              </c:ext>
            </c:extLst>
          </c:dPt>
          <c:dPt>
            <c:idx val="2"/>
            <c:bubble3D val="0"/>
            <c:spPr>
              <a:noFill/>
              <a:ln w="19050">
                <a:noFill/>
              </a:ln>
              <a:effectLst/>
            </c:spPr>
            <c:extLst>
              <c:ext xmlns:c16="http://schemas.microsoft.com/office/drawing/2014/chart" uri="{C3380CC4-5D6E-409C-BE32-E72D297353CC}">
                <c16:uniqueId val="{00000046-E511-4E87-88D3-B5D39AEE3D53}"/>
              </c:ext>
            </c:extLst>
          </c:dPt>
          <c:dPt>
            <c:idx val="3"/>
            <c:bubble3D val="0"/>
            <c:spPr>
              <a:noFill/>
              <a:ln w="19050">
                <a:noFill/>
              </a:ln>
              <a:effectLst/>
            </c:spPr>
            <c:extLst>
              <c:ext xmlns:c16="http://schemas.microsoft.com/office/drawing/2014/chart" uri="{C3380CC4-5D6E-409C-BE32-E72D297353CC}">
                <c16:uniqueId val="{00000048-E511-4E87-88D3-B5D39AEE3D53}"/>
              </c:ext>
            </c:extLst>
          </c:dPt>
          <c:dPt>
            <c:idx val="4"/>
            <c:bubble3D val="0"/>
            <c:spPr>
              <a:noFill/>
              <a:ln w="19050">
                <a:noFill/>
              </a:ln>
              <a:effectLst/>
            </c:spPr>
            <c:extLst>
              <c:ext xmlns:c16="http://schemas.microsoft.com/office/drawing/2014/chart" uri="{C3380CC4-5D6E-409C-BE32-E72D297353CC}">
                <c16:uniqueId val="{0000004A-E511-4E87-88D3-B5D39AEE3D53}"/>
              </c:ext>
            </c:extLst>
          </c:dPt>
          <c:dPt>
            <c:idx val="5"/>
            <c:bubble3D val="0"/>
            <c:spPr>
              <a:solidFill>
                <a:schemeClr val="accent4">
                  <a:lumMod val="50000"/>
                </a:schemeClr>
              </a:solidFill>
              <a:ln w="19050">
                <a:noFill/>
              </a:ln>
              <a:effectLst/>
            </c:spPr>
            <c:extLst>
              <c:ext xmlns:c16="http://schemas.microsoft.com/office/drawing/2014/chart" uri="{C3380CC4-5D6E-409C-BE32-E72D297353CC}">
                <c16:uniqueId val="{0000004C-E511-4E87-88D3-B5D39AEE3D53}"/>
              </c:ext>
            </c:extLst>
          </c:dPt>
          <c:cat>
            <c:strRef>
              <c:f>'KPIS PRE-processing'!$C$5:$C$11</c:f>
              <c:strCache>
                <c:ptCount val="6"/>
                <c:pt idx="0">
                  <c:v>Jan</c:v>
                </c:pt>
                <c:pt idx="1">
                  <c:v>Feb</c:v>
                </c:pt>
                <c:pt idx="2">
                  <c:v>Mar</c:v>
                </c:pt>
                <c:pt idx="3">
                  <c:v>Apr</c:v>
                </c:pt>
                <c:pt idx="4">
                  <c:v>May</c:v>
                </c:pt>
                <c:pt idx="5">
                  <c:v>Jun</c:v>
                </c:pt>
              </c:strCache>
            </c:strRef>
          </c:cat>
          <c:val>
            <c:numRef>
              <c:f>'KPIS PRE-processing'!$I$5:$I$11</c:f>
              <c:numCache>
                <c:formatCode>"$"\ #.##,\ "K"</c:formatCode>
                <c:ptCount val="6"/>
                <c:pt idx="0">
                  <c:v>-657.53850031999627</c:v>
                </c:pt>
                <c:pt idx="1">
                  <c:v>36266.168780320018</c:v>
                </c:pt>
                <c:pt idx="2">
                  <c:v>1881.830586749998</c:v>
                </c:pt>
                <c:pt idx="3">
                  <c:v>50182.103101999965</c:v>
                </c:pt>
                <c:pt idx="4">
                  <c:v>61026.94915840005</c:v>
                </c:pt>
                <c:pt idx="5">
                  <c:v>66323.886609999987</c:v>
                </c:pt>
              </c:numCache>
            </c:numRef>
          </c:val>
          <c:extLst>
            <c:ext xmlns:c16="http://schemas.microsoft.com/office/drawing/2014/chart" uri="{C3380CC4-5D6E-409C-BE32-E72D297353CC}">
              <c16:uniqueId val="{0000004D-E511-4E87-88D3-B5D39AEE3D5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13521337756203855"/>
          <c:y val="0.76081689040036304"/>
          <c:w val="0.38001770445237787"/>
          <c:h val="8.041562570343177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9819653121205859E-2"/>
          <c:y val="0"/>
          <c:w val="0.73966074937426729"/>
          <c:h val="1"/>
        </c:manualLayout>
      </c:layout>
      <c:doughnutChart>
        <c:varyColors val="1"/>
        <c:ser>
          <c:idx val="0"/>
          <c:order val="0"/>
          <c:spPr>
            <a:ln>
              <a:noFill/>
            </a:ln>
          </c:spPr>
          <c:dPt>
            <c:idx val="0"/>
            <c:bubble3D val="0"/>
            <c:spPr>
              <a:gradFill>
                <a:gsLst>
                  <a:gs pos="100000">
                    <a:srgbClr val="00FFFF"/>
                  </a:gs>
                  <a:gs pos="0">
                    <a:schemeClr val="tx1">
                      <a:lumMod val="50000"/>
                      <a:lumOff val="50000"/>
                    </a:schemeClr>
                  </a:gs>
                </a:gsLst>
                <a:lin ang="10800000" scaled="0"/>
              </a:gradFill>
              <a:ln w="19050">
                <a:noFill/>
              </a:ln>
              <a:effectLst/>
            </c:spPr>
            <c:extLst>
              <c:ext xmlns:c16="http://schemas.microsoft.com/office/drawing/2014/chart" uri="{C3380CC4-5D6E-409C-BE32-E72D297353CC}">
                <c16:uniqueId val="{00000001-A995-4489-9929-72B706695E54}"/>
              </c:ext>
            </c:extLst>
          </c:dPt>
          <c:dPt>
            <c:idx val="1"/>
            <c:bubble3D val="0"/>
            <c:spPr>
              <a:gradFill>
                <a:gsLst>
                  <a:gs pos="100000">
                    <a:srgbClr val="FFFFCC"/>
                  </a:gs>
                  <a:gs pos="0">
                    <a:srgbClr val="FFFF66"/>
                  </a:gs>
                </a:gsLst>
                <a:lin ang="10800000" scaled="0"/>
              </a:gradFill>
              <a:ln w="19050">
                <a:noFill/>
              </a:ln>
              <a:effectLst/>
            </c:spPr>
            <c:extLst>
              <c:ext xmlns:c16="http://schemas.microsoft.com/office/drawing/2014/chart" uri="{C3380CC4-5D6E-409C-BE32-E72D297353CC}">
                <c16:uniqueId val="{00000003-A995-4489-9929-72B706695E54}"/>
              </c:ext>
            </c:extLst>
          </c:dPt>
          <c:dPt>
            <c:idx val="2"/>
            <c:bubble3D val="0"/>
            <c:spPr>
              <a:gradFill>
                <a:gsLst>
                  <a:gs pos="100000">
                    <a:srgbClr val="FF5050"/>
                  </a:gs>
                  <a:gs pos="0">
                    <a:srgbClr val="FF0066"/>
                  </a:gs>
                </a:gsLst>
                <a:lin ang="10800000" scaled="0"/>
              </a:gradFill>
              <a:ln w="19050">
                <a:noFill/>
              </a:ln>
              <a:effectLst/>
            </c:spPr>
            <c:extLst>
              <c:ext xmlns:c16="http://schemas.microsoft.com/office/drawing/2014/chart" uri="{C3380CC4-5D6E-409C-BE32-E72D297353CC}">
                <c16:uniqueId val="{00000005-A995-4489-9929-72B706695E54}"/>
              </c:ext>
            </c:extLst>
          </c:dPt>
          <c:dPt>
            <c:idx val="3"/>
            <c:bubble3D val="0"/>
            <c:spPr>
              <a:gradFill>
                <a:gsLst>
                  <a:gs pos="69000">
                    <a:srgbClr val="0000FF"/>
                  </a:gs>
                  <a:gs pos="0">
                    <a:srgbClr val="CC00FF"/>
                  </a:gs>
                </a:gsLst>
                <a:lin ang="10800000" scaled="0"/>
              </a:gradFill>
              <a:ln w="19050">
                <a:noFill/>
              </a:ln>
              <a:effectLst/>
            </c:spPr>
            <c:extLst>
              <c:ext xmlns:c16="http://schemas.microsoft.com/office/drawing/2014/chart" uri="{C3380CC4-5D6E-409C-BE32-E72D297353CC}">
                <c16:uniqueId val="{00000007-A995-4489-9929-72B706695E54}"/>
              </c:ext>
            </c:extLst>
          </c:dPt>
          <c:dPt>
            <c:idx val="4"/>
            <c:bubble3D val="0"/>
            <c:spPr>
              <a:gradFill>
                <a:gsLst>
                  <a:gs pos="100000">
                    <a:srgbClr val="FF99FF"/>
                  </a:gs>
                  <a:gs pos="0">
                    <a:srgbClr val="FF99CC"/>
                  </a:gs>
                </a:gsLst>
                <a:lin ang="10800000" scaled="0"/>
              </a:gradFill>
              <a:ln w="19050">
                <a:noFill/>
              </a:ln>
              <a:effectLst/>
            </c:spPr>
            <c:extLst>
              <c:ext xmlns:c16="http://schemas.microsoft.com/office/drawing/2014/chart" uri="{C3380CC4-5D6E-409C-BE32-E72D297353CC}">
                <c16:uniqueId val="{00000009-A995-4489-9929-72B706695E54}"/>
              </c:ext>
            </c:extLst>
          </c:dPt>
          <c:dPt>
            <c:idx val="5"/>
            <c:bubble3D val="0"/>
            <c:spPr>
              <a:gradFill>
                <a:gsLst>
                  <a:gs pos="100000">
                    <a:srgbClr val="FF3300"/>
                  </a:gs>
                  <a:gs pos="0">
                    <a:srgbClr val="FF0000"/>
                  </a:gs>
                </a:gsLst>
                <a:lin ang="10800000" scaled="0"/>
              </a:gradFill>
              <a:ln w="19050">
                <a:noFill/>
              </a:ln>
              <a:effectLst/>
            </c:spPr>
            <c:extLst>
              <c:ext xmlns:c16="http://schemas.microsoft.com/office/drawing/2014/chart" uri="{C3380CC4-5D6E-409C-BE32-E72D297353CC}">
                <c16:uniqueId val="{0000000B-A995-4489-9929-72B706695E54}"/>
              </c:ext>
            </c:extLst>
          </c:dPt>
          <c:dPt>
            <c:idx val="6"/>
            <c:bubble3D val="0"/>
            <c:spPr>
              <a:noFill/>
              <a:ln w="19050">
                <a:noFill/>
              </a:ln>
              <a:effectLst/>
            </c:spPr>
            <c:extLst>
              <c:ext xmlns:c16="http://schemas.microsoft.com/office/drawing/2014/chart" uri="{C3380CC4-5D6E-409C-BE32-E72D297353CC}">
                <c16:uniqueId val="{0000000D-A995-4489-9929-72B706695E54}"/>
              </c:ext>
            </c:extLst>
          </c:dPt>
          <c:cat>
            <c:strRef>
              <c:f>'KPIS PRE-processing'!$F$57:$F$63</c:f>
              <c:strCache>
                <c:ptCount val="7"/>
                <c:pt idx="0">
                  <c:v>Jan</c:v>
                </c:pt>
                <c:pt idx="1">
                  <c:v>Feb</c:v>
                </c:pt>
                <c:pt idx="2">
                  <c:v>Mar</c:v>
                </c:pt>
                <c:pt idx="3">
                  <c:v>Apr</c:v>
                </c:pt>
                <c:pt idx="4">
                  <c:v>May</c:v>
                </c:pt>
                <c:pt idx="5">
                  <c:v>Jun</c:v>
                </c:pt>
                <c:pt idx="6">
                  <c:v>Grand Total</c:v>
                </c:pt>
              </c:strCache>
            </c:strRef>
          </c:cat>
          <c:val>
            <c:numRef>
              <c:f>'KPIS PRE-processing'!$G$57:$G$63</c:f>
              <c:numCache>
                <c:formatCode>"$"\ #.##,\ "K"</c:formatCode>
                <c:ptCount val="7"/>
                <c:pt idx="0">
                  <c:v>264341.01149968023</c:v>
                </c:pt>
                <c:pt idx="1">
                  <c:v>361768.60878031998</c:v>
                </c:pt>
                <c:pt idx="2">
                  <c:v>267048.96058674983</c:v>
                </c:pt>
                <c:pt idx="3">
                  <c:v>434211.29310200003</c:v>
                </c:pt>
                <c:pt idx="4">
                  <c:v>351257.79915839981</c:v>
                </c:pt>
                <c:pt idx="5">
                  <c:v>417920.49660999957</c:v>
                </c:pt>
                <c:pt idx="6">
                  <c:v>2096548.1697371493</c:v>
                </c:pt>
              </c:numCache>
            </c:numRef>
          </c:val>
          <c:extLst>
            <c:ext xmlns:c16="http://schemas.microsoft.com/office/drawing/2014/chart" uri="{C3380CC4-5D6E-409C-BE32-E72D297353CC}">
              <c16:uniqueId val="{0000000E-A995-4489-9929-72B706695E54}"/>
            </c:ext>
          </c:extLst>
        </c:ser>
        <c:ser>
          <c:idx val="1"/>
          <c:order val="1"/>
          <c:tx>
            <c:strRef>
              <c:f>'KPIS PRE-processing'!$F$57:$F$63</c:f>
              <c:strCache>
                <c:ptCount val="7"/>
                <c:pt idx="0">
                  <c:v>Jan</c:v>
                </c:pt>
                <c:pt idx="1">
                  <c:v>Feb</c:v>
                </c:pt>
                <c:pt idx="2">
                  <c:v>Mar</c:v>
                </c:pt>
                <c:pt idx="3">
                  <c:v>Apr</c:v>
                </c:pt>
                <c:pt idx="4">
                  <c:v>May</c:v>
                </c:pt>
                <c:pt idx="5">
                  <c:v>Jun</c:v>
                </c:pt>
                <c:pt idx="6">
                  <c:v>Grand Total</c:v>
                </c:pt>
              </c:strCache>
            </c:strRef>
          </c:tx>
          <c:spPr>
            <a:ln>
              <a:noFill/>
            </a:ln>
          </c:spPr>
          <c:dPt>
            <c:idx val="0"/>
            <c:bubble3D val="0"/>
            <c:spPr>
              <a:gradFill>
                <a:gsLst>
                  <a:gs pos="100000">
                    <a:srgbClr val="00FFFF"/>
                  </a:gs>
                  <a:gs pos="0">
                    <a:schemeClr val="tx1">
                      <a:lumMod val="50000"/>
                      <a:lumOff val="50000"/>
                    </a:schemeClr>
                  </a:gs>
                </a:gsLst>
                <a:lin ang="10800000" scaled="0"/>
              </a:gradFill>
              <a:ln w="19050">
                <a:noFill/>
              </a:ln>
              <a:effectLst/>
            </c:spPr>
            <c:extLst>
              <c:ext xmlns:c16="http://schemas.microsoft.com/office/drawing/2014/chart" uri="{C3380CC4-5D6E-409C-BE32-E72D297353CC}">
                <c16:uniqueId val="{00000010-A995-4489-9929-72B706695E54}"/>
              </c:ext>
            </c:extLst>
          </c:dPt>
          <c:dPt>
            <c:idx val="1"/>
            <c:bubble3D val="0"/>
            <c:spPr>
              <a:gradFill>
                <a:gsLst>
                  <a:gs pos="100000">
                    <a:srgbClr val="FFFFCC"/>
                  </a:gs>
                  <a:gs pos="0">
                    <a:srgbClr val="FFFF66"/>
                  </a:gs>
                </a:gsLst>
                <a:lin ang="10800000" scaled="0"/>
              </a:gradFill>
              <a:ln w="19050">
                <a:noFill/>
              </a:ln>
              <a:effectLst/>
            </c:spPr>
            <c:extLst>
              <c:ext xmlns:c16="http://schemas.microsoft.com/office/drawing/2014/chart" uri="{C3380CC4-5D6E-409C-BE32-E72D297353CC}">
                <c16:uniqueId val="{00000012-A995-4489-9929-72B706695E54}"/>
              </c:ext>
            </c:extLst>
          </c:dPt>
          <c:dPt>
            <c:idx val="2"/>
            <c:bubble3D val="0"/>
            <c:spPr>
              <a:gradFill>
                <a:gsLst>
                  <a:gs pos="100000">
                    <a:srgbClr val="FF5050"/>
                  </a:gs>
                  <a:gs pos="0">
                    <a:srgbClr val="FF0066"/>
                  </a:gs>
                </a:gsLst>
                <a:lin ang="10800000" scaled="0"/>
              </a:gradFill>
              <a:ln w="19050">
                <a:noFill/>
              </a:ln>
              <a:effectLst/>
            </c:spPr>
            <c:extLst>
              <c:ext xmlns:c16="http://schemas.microsoft.com/office/drawing/2014/chart" uri="{C3380CC4-5D6E-409C-BE32-E72D297353CC}">
                <c16:uniqueId val="{00000014-A995-4489-9929-72B706695E54}"/>
              </c:ext>
            </c:extLst>
          </c:dPt>
          <c:dPt>
            <c:idx val="3"/>
            <c:bubble3D val="0"/>
            <c:spPr>
              <a:gradFill>
                <a:gsLst>
                  <a:gs pos="86000">
                    <a:srgbClr val="0000FF"/>
                  </a:gs>
                  <a:gs pos="0">
                    <a:srgbClr val="CC00FF"/>
                  </a:gs>
                </a:gsLst>
                <a:lin ang="10800000" scaled="0"/>
              </a:gradFill>
              <a:ln w="19050">
                <a:noFill/>
              </a:ln>
              <a:effectLst/>
            </c:spPr>
            <c:extLst>
              <c:ext xmlns:c16="http://schemas.microsoft.com/office/drawing/2014/chart" uri="{C3380CC4-5D6E-409C-BE32-E72D297353CC}">
                <c16:uniqueId val="{00000016-A995-4489-9929-72B706695E54}"/>
              </c:ext>
            </c:extLst>
          </c:dPt>
          <c:dPt>
            <c:idx val="4"/>
            <c:bubble3D val="0"/>
            <c:spPr>
              <a:gradFill>
                <a:gsLst>
                  <a:gs pos="100000">
                    <a:srgbClr val="FF99FF"/>
                  </a:gs>
                  <a:gs pos="0">
                    <a:srgbClr val="FF99CC"/>
                  </a:gs>
                </a:gsLst>
                <a:lin ang="10800000" scaled="0"/>
              </a:gradFill>
              <a:ln w="19050">
                <a:noFill/>
              </a:ln>
              <a:effectLst/>
            </c:spPr>
            <c:extLst>
              <c:ext xmlns:c16="http://schemas.microsoft.com/office/drawing/2014/chart" uri="{C3380CC4-5D6E-409C-BE32-E72D297353CC}">
                <c16:uniqueId val="{00000018-A995-4489-9929-72B706695E54}"/>
              </c:ext>
            </c:extLst>
          </c:dPt>
          <c:dPt>
            <c:idx val="5"/>
            <c:bubble3D val="0"/>
            <c:spPr>
              <a:gradFill>
                <a:gsLst>
                  <a:gs pos="100000">
                    <a:srgbClr val="FF3300"/>
                  </a:gs>
                  <a:gs pos="0">
                    <a:srgbClr val="FF0000"/>
                  </a:gs>
                </a:gsLst>
                <a:lin ang="10800000" scaled="0"/>
              </a:gradFill>
              <a:ln w="19050">
                <a:noFill/>
              </a:ln>
              <a:effectLst/>
            </c:spPr>
            <c:extLst>
              <c:ext xmlns:c16="http://schemas.microsoft.com/office/drawing/2014/chart" uri="{C3380CC4-5D6E-409C-BE32-E72D297353CC}">
                <c16:uniqueId val="{0000001A-A995-4489-9929-72B706695E54}"/>
              </c:ext>
            </c:extLst>
          </c:dPt>
          <c:dPt>
            <c:idx val="6"/>
            <c:bubble3D val="0"/>
            <c:spPr>
              <a:noFill/>
              <a:ln w="19050">
                <a:noFill/>
              </a:ln>
              <a:effectLst/>
            </c:spPr>
            <c:extLst>
              <c:ext xmlns:c16="http://schemas.microsoft.com/office/drawing/2014/chart" uri="{C3380CC4-5D6E-409C-BE32-E72D297353CC}">
                <c16:uniqueId val="{0000001C-A995-4489-9929-72B706695E54}"/>
              </c:ext>
            </c:extLst>
          </c:dPt>
          <c:val>
            <c:numRef>
              <c:f>'KPIS PRE-processing'!$G$57:$G$63</c:f>
              <c:numCache>
                <c:formatCode>"$"\ #.##,\ "K"</c:formatCode>
                <c:ptCount val="7"/>
                <c:pt idx="0">
                  <c:v>264341.01149968023</c:v>
                </c:pt>
                <c:pt idx="1">
                  <c:v>361768.60878031998</c:v>
                </c:pt>
                <c:pt idx="2">
                  <c:v>267048.96058674983</c:v>
                </c:pt>
                <c:pt idx="3">
                  <c:v>434211.29310200003</c:v>
                </c:pt>
                <c:pt idx="4">
                  <c:v>351257.79915839981</c:v>
                </c:pt>
                <c:pt idx="5">
                  <c:v>417920.49660999957</c:v>
                </c:pt>
                <c:pt idx="6">
                  <c:v>2096548.1697371493</c:v>
                </c:pt>
              </c:numCache>
            </c:numRef>
          </c:val>
          <c:extLst>
            <c:ext xmlns:c16="http://schemas.microsoft.com/office/drawing/2014/chart" uri="{C3380CC4-5D6E-409C-BE32-E72D297353CC}">
              <c16:uniqueId val="{0000001D-A995-4489-9929-72B706695E54}"/>
            </c:ext>
          </c:extLst>
        </c:ser>
        <c:ser>
          <c:idx val="2"/>
          <c:order val="2"/>
          <c:tx>
            <c:strRef>
              <c:f>'KPIS PRE-processing'!$F$57:$F$63</c:f>
              <c:strCache>
                <c:ptCount val="7"/>
                <c:pt idx="0">
                  <c:v>Jan</c:v>
                </c:pt>
                <c:pt idx="1">
                  <c:v>Feb</c:v>
                </c:pt>
                <c:pt idx="2">
                  <c:v>Mar</c:v>
                </c:pt>
                <c:pt idx="3">
                  <c:v>Apr</c:v>
                </c:pt>
                <c:pt idx="4">
                  <c:v>May</c:v>
                </c:pt>
                <c:pt idx="5">
                  <c:v>Jun</c:v>
                </c:pt>
                <c:pt idx="6">
                  <c:v>Grand Total</c:v>
                </c:pt>
              </c:strCache>
            </c:strRef>
          </c:tx>
          <c:spPr>
            <a:solidFill>
              <a:schemeClr val="tx1">
                <a:lumMod val="95000"/>
                <a:lumOff val="5000"/>
              </a:schemeClr>
            </a:solidFill>
            <a:ln>
              <a:noFill/>
            </a:ln>
          </c:spPr>
          <c:dPt>
            <c:idx val="0"/>
            <c:bubble3D val="0"/>
            <c:spPr>
              <a:gradFill>
                <a:gsLst>
                  <a:gs pos="100000">
                    <a:srgbClr val="00FFFF"/>
                  </a:gs>
                  <a:gs pos="0">
                    <a:schemeClr val="tx1">
                      <a:lumMod val="50000"/>
                      <a:lumOff val="50000"/>
                    </a:schemeClr>
                  </a:gs>
                </a:gsLst>
                <a:lin ang="10800000" scaled="0"/>
              </a:gradFill>
              <a:ln w="19050">
                <a:noFill/>
              </a:ln>
              <a:effectLst/>
            </c:spPr>
            <c:extLst>
              <c:ext xmlns:c16="http://schemas.microsoft.com/office/drawing/2014/chart" uri="{C3380CC4-5D6E-409C-BE32-E72D297353CC}">
                <c16:uniqueId val="{0000001F-A995-4489-9929-72B706695E54}"/>
              </c:ext>
            </c:extLst>
          </c:dPt>
          <c:dPt>
            <c:idx val="1"/>
            <c:bubble3D val="0"/>
            <c:spPr>
              <a:gradFill>
                <a:gsLst>
                  <a:gs pos="100000">
                    <a:srgbClr val="FFFFCC"/>
                  </a:gs>
                  <a:gs pos="0">
                    <a:srgbClr val="FFFF66"/>
                  </a:gs>
                </a:gsLst>
                <a:lin ang="10800000" scaled="0"/>
              </a:gradFill>
              <a:ln w="19050">
                <a:noFill/>
              </a:ln>
              <a:effectLst/>
            </c:spPr>
            <c:extLst>
              <c:ext xmlns:c16="http://schemas.microsoft.com/office/drawing/2014/chart" uri="{C3380CC4-5D6E-409C-BE32-E72D297353CC}">
                <c16:uniqueId val="{00000021-A995-4489-9929-72B706695E54}"/>
              </c:ext>
            </c:extLst>
          </c:dPt>
          <c:dPt>
            <c:idx val="2"/>
            <c:bubble3D val="0"/>
            <c:spPr>
              <a:gradFill>
                <a:gsLst>
                  <a:gs pos="100000">
                    <a:srgbClr val="FF5050"/>
                  </a:gs>
                  <a:gs pos="0">
                    <a:srgbClr val="FF0066"/>
                  </a:gs>
                </a:gsLst>
                <a:lin ang="10800000" scaled="0"/>
              </a:gradFill>
              <a:ln w="19050">
                <a:noFill/>
              </a:ln>
              <a:effectLst/>
            </c:spPr>
            <c:extLst>
              <c:ext xmlns:c16="http://schemas.microsoft.com/office/drawing/2014/chart" uri="{C3380CC4-5D6E-409C-BE32-E72D297353CC}">
                <c16:uniqueId val="{00000023-A995-4489-9929-72B706695E54}"/>
              </c:ext>
            </c:extLst>
          </c:dPt>
          <c:dPt>
            <c:idx val="3"/>
            <c:bubble3D val="0"/>
            <c:spPr>
              <a:gradFill>
                <a:gsLst>
                  <a:gs pos="89000">
                    <a:srgbClr val="0000FF"/>
                  </a:gs>
                  <a:gs pos="0">
                    <a:srgbClr val="CC00FF"/>
                  </a:gs>
                </a:gsLst>
                <a:lin ang="10800000" scaled="0"/>
              </a:gradFill>
              <a:ln w="19050">
                <a:noFill/>
              </a:ln>
              <a:effectLst/>
            </c:spPr>
            <c:extLst>
              <c:ext xmlns:c16="http://schemas.microsoft.com/office/drawing/2014/chart" uri="{C3380CC4-5D6E-409C-BE32-E72D297353CC}">
                <c16:uniqueId val="{00000025-A995-4489-9929-72B706695E54}"/>
              </c:ext>
            </c:extLst>
          </c:dPt>
          <c:dPt>
            <c:idx val="4"/>
            <c:bubble3D val="0"/>
            <c:spPr>
              <a:gradFill>
                <a:gsLst>
                  <a:gs pos="100000">
                    <a:srgbClr val="FF99FF"/>
                  </a:gs>
                  <a:gs pos="0">
                    <a:srgbClr val="FF99CC"/>
                  </a:gs>
                </a:gsLst>
                <a:lin ang="10800000" scaled="0"/>
              </a:gradFill>
              <a:ln w="19050">
                <a:noFill/>
              </a:ln>
              <a:effectLst/>
            </c:spPr>
            <c:extLst>
              <c:ext xmlns:c16="http://schemas.microsoft.com/office/drawing/2014/chart" uri="{C3380CC4-5D6E-409C-BE32-E72D297353CC}">
                <c16:uniqueId val="{00000027-A995-4489-9929-72B706695E54}"/>
              </c:ext>
            </c:extLst>
          </c:dPt>
          <c:dPt>
            <c:idx val="5"/>
            <c:bubble3D val="0"/>
            <c:spPr>
              <a:gradFill>
                <a:gsLst>
                  <a:gs pos="100000">
                    <a:srgbClr val="FF3300"/>
                  </a:gs>
                  <a:gs pos="0">
                    <a:srgbClr val="FF0000"/>
                  </a:gs>
                </a:gsLst>
                <a:lin ang="10800000" scaled="0"/>
              </a:gradFill>
              <a:ln w="19050">
                <a:noFill/>
              </a:ln>
              <a:effectLst/>
            </c:spPr>
            <c:extLst>
              <c:ext xmlns:c16="http://schemas.microsoft.com/office/drawing/2014/chart" uri="{C3380CC4-5D6E-409C-BE32-E72D297353CC}">
                <c16:uniqueId val="{00000029-A995-4489-9929-72B706695E54}"/>
              </c:ext>
            </c:extLst>
          </c:dPt>
          <c:dPt>
            <c:idx val="6"/>
            <c:bubble3D val="0"/>
            <c:spPr>
              <a:noFill/>
              <a:ln w="19050">
                <a:noFill/>
              </a:ln>
              <a:effectLst/>
            </c:spPr>
            <c:extLst>
              <c:ext xmlns:c16="http://schemas.microsoft.com/office/drawing/2014/chart" uri="{C3380CC4-5D6E-409C-BE32-E72D297353CC}">
                <c16:uniqueId val="{0000002B-A995-4489-9929-72B706695E54}"/>
              </c:ext>
            </c:extLst>
          </c:dPt>
          <c:val>
            <c:numRef>
              <c:f>'KPIS PRE-processing'!$G$57:$G$63</c:f>
              <c:numCache>
                <c:formatCode>"$"\ #.##,\ "K"</c:formatCode>
                <c:ptCount val="7"/>
                <c:pt idx="0">
                  <c:v>264341.01149968023</c:v>
                </c:pt>
                <c:pt idx="1">
                  <c:v>361768.60878031998</c:v>
                </c:pt>
                <c:pt idx="2">
                  <c:v>267048.96058674983</c:v>
                </c:pt>
                <c:pt idx="3">
                  <c:v>434211.29310200003</c:v>
                </c:pt>
                <c:pt idx="4">
                  <c:v>351257.79915839981</c:v>
                </c:pt>
                <c:pt idx="5">
                  <c:v>417920.49660999957</c:v>
                </c:pt>
                <c:pt idx="6">
                  <c:v>2096548.1697371493</c:v>
                </c:pt>
              </c:numCache>
            </c:numRef>
          </c:val>
          <c:extLst>
            <c:ext xmlns:c16="http://schemas.microsoft.com/office/drawing/2014/chart" uri="{C3380CC4-5D6E-409C-BE32-E72D297353CC}">
              <c16:uniqueId val="{0000002C-A995-4489-9929-72B706695E54}"/>
            </c:ext>
          </c:extLst>
        </c:ser>
        <c:ser>
          <c:idx val="3"/>
          <c:order val="3"/>
          <c:tx>
            <c:strRef>
              <c:f>'KPIS PRE-processing'!$F$57:$F$63</c:f>
              <c:strCache>
                <c:ptCount val="7"/>
                <c:pt idx="0">
                  <c:v>Jan</c:v>
                </c:pt>
                <c:pt idx="1">
                  <c:v>Feb</c:v>
                </c:pt>
                <c:pt idx="2">
                  <c:v>Mar</c:v>
                </c:pt>
                <c:pt idx="3">
                  <c:v>Apr</c:v>
                </c:pt>
                <c:pt idx="4">
                  <c:v>May</c:v>
                </c:pt>
                <c:pt idx="5">
                  <c:v>Jun</c:v>
                </c:pt>
                <c:pt idx="6">
                  <c:v>Grand Total</c:v>
                </c:pt>
              </c:strCache>
            </c:strRef>
          </c:tx>
          <c:spPr>
            <a:ln>
              <a:noFill/>
            </a:ln>
          </c:spPr>
          <c:dPt>
            <c:idx val="0"/>
            <c:bubble3D val="0"/>
            <c:spPr>
              <a:solidFill>
                <a:schemeClr val="tx1">
                  <a:lumMod val="85000"/>
                  <a:lumOff val="15000"/>
                </a:schemeClr>
              </a:solidFill>
              <a:ln w="19050">
                <a:noFill/>
              </a:ln>
              <a:effectLst/>
            </c:spPr>
            <c:extLst>
              <c:ext xmlns:c16="http://schemas.microsoft.com/office/drawing/2014/chart" uri="{C3380CC4-5D6E-409C-BE32-E72D297353CC}">
                <c16:uniqueId val="{0000002E-A995-4489-9929-72B706695E54}"/>
              </c:ext>
            </c:extLst>
          </c:dPt>
          <c:dPt>
            <c:idx val="1"/>
            <c:bubble3D val="0"/>
            <c:spPr>
              <a:gradFill>
                <a:gsLst>
                  <a:gs pos="100000">
                    <a:srgbClr val="FFFFCC"/>
                  </a:gs>
                  <a:gs pos="0">
                    <a:srgbClr val="FFFF66"/>
                  </a:gs>
                </a:gsLst>
                <a:lin ang="10800000" scaled="0"/>
              </a:gradFill>
              <a:ln w="19050">
                <a:noFill/>
              </a:ln>
              <a:effectLst/>
            </c:spPr>
            <c:extLst>
              <c:ext xmlns:c16="http://schemas.microsoft.com/office/drawing/2014/chart" uri="{C3380CC4-5D6E-409C-BE32-E72D297353CC}">
                <c16:uniqueId val="{00000030-A995-4489-9929-72B706695E54}"/>
              </c:ext>
            </c:extLst>
          </c:dPt>
          <c:dPt>
            <c:idx val="2"/>
            <c:bubble3D val="0"/>
            <c:spPr>
              <a:gradFill>
                <a:gsLst>
                  <a:gs pos="100000">
                    <a:srgbClr val="FF5050"/>
                  </a:gs>
                  <a:gs pos="0">
                    <a:srgbClr val="FF0066"/>
                  </a:gs>
                </a:gsLst>
                <a:lin ang="10800000" scaled="0"/>
              </a:gradFill>
              <a:ln w="19050">
                <a:noFill/>
              </a:ln>
              <a:effectLst/>
            </c:spPr>
            <c:extLst>
              <c:ext xmlns:c16="http://schemas.microsoft.com/office/drawing/2014/chart" uri="{C3380CC4-5D6E-409C-BE32-E72D297353CC}">
                <c16:uniqueId val="{00000032-A995-4489-9929-72B706695E54}"/>
              </c:ext>
            </c:extLst>
          </c:dPt>
          <c:dPt>
            <c:idx val="3"/>
            <c:bubble3D val="0"/>
            <c:spPr>
              <a:gradFill>
                <a:gsLst>
                  <a:gs pos="90000">
                    <a:srgbClr val="0000FF"/>
                  </a:gs>
                  <a:gs pos="0">
                    <a:srgbClr val="CC00FF"/>
                  </a:gs>
                </a:gsLst>
                <a:lin ang="10800000" scaled="0"/>
              </a:gradFill>
              <a:ln w="19050">
                <a:noFill/>
              </a:ln>
              <a:effectLst/>
            </c:spPr>
            <c:extLst>
              <c:ext xmlns:c16="http://schemas.microsoft.com/office/drawing/2014/chart" uri="{C3380CC4-5D6E-409C-BE32-E72D297353CC}">
                <c16:uniqueId val="{00000034-A995-4489-9929-72B706695E54}"/>
              </c:ext>
            </c:extLst>
          </c:dPt>
          <c:dPt>
            <c:idx val="4"/>
            <c:bubble3D val="0"/>
            <c:spPr>
              <a:gradFill>
                <a:gsLst>
                  <a:gs pos="100000">
                    <a:srgbClr val="FF99FF"/>
                  </a:gs>
                  <a:gs pos="0">
                    <a:srgbClr val="FF99CC"/>
                  </a:gs>
                </a:gsLst>
                <a:lin ang="10800000" scaled="0"/>
              </a:gradFill>
              <a:ln w="19050">
                <a:noFill/>
              </a:ln>
              <a:effectLst/>
            </c:spPr>
            <c:extLst>
              <c:ext xmlns:c16="http://schemas.microsoft.com/office/drawing/2014/chart" uri="{C3380CC4-5D6E-409C-BE32-E72D297353CC}">
                <c16:uniqueId val="{00000036-A995-4489-9929-72B706695E54}"/>
              </c:ext>
            </c:extLst>
          </c:dPt>
          <c:dPt>
            <c:idx val="5"/>
            <c:bubble3D val="0"/>
            <c:spPr>
              <a:gradFill>
                <a:gsLst>
                  <a:gs pos="100000">
                    <a:srgbClr val="FF3300"/>
                  </a:gs>
                  <a:gs pos="0">
                    <a:srgbClr val="FF0000"/>
                  </a:gs>
                </a:gsLst>
                <a:lin ang="10800000" scaled="0"/>
              </a:gradFill>
              <a:ln w="19050">
                <a:noFill/>
              </a:ln>
              <a:effectLst/>
            </c:spPr>
            <c:extLst>
              <c:ext xmlns:c16="http://schemas.microsoft.com/office/drawing/2014/chart" uri="{C3380CC4-5D6E-409C-BE32-E72D297353CC}">
                <c16:uniqueId val="{00000038-A995-4489-9929-72B706695E54}"/>
              </c:ext>
            </c:extLst>
          </c:dPt>
          <c:dPt>
            <c:idx val="6"/>
            <c:bubble3D val="0"/>
            <c:spPr>
              <a:noFill/>
              <a:ln w="19050">
                <a:noFill/>
              </a:ln>
              <a:effectLst/>
            </c:spPr>
            <c:extLst>
              <c:ext xmlns:c16="http://schemas.microsoft.com/office/drawing/2014/chart" uri="{C3380CC4-5D6E-409C-BE32-E72D297353CC}">
                <c16:uniqueId val="{0000003A-A995-4489-9929-72B706695E54}"/>
              </c:ext>
            </c:extLst>
          </c:dPt>
          <c:val>
            <c:numRef>
              <c:f>'KPIS PRE-processing'!$G$57:$G$63</c:f>
              <c:numCache>
                <c:formatCode>"$"\ #.##,\ "K"</c:formatCode>
                <c:ptCount val="7"/>
                <c:pt idx="0">
                  <c:v>264341.01149968023</c:v>
                </c:pt>
                <c:pt idx="1">
                  <c:v>361768.60878031998</c:v>
                </c:pt>
                <c:pt idx="2">
                  <c:v>267048.96058674983</c:v>
                </c:pt>
                <c:pt idx="3">
                  <c:v>434211.29310200003</c:v>
                </c:pt>
                <c:pt idx="4">
                  <c:v>351257.79915839981</c:v>
                </c:pt>
                <c:pt idx="5">
                  <c:v>417920.49660999957</c:v>
                </c:pt>
                <c:pt idx="6">
                  <c:v>2096548.1697371493</c:v>
                </c:pt>
              </c:numCache>
            </c:numRef>
          </c:val>
          <c:extLst>
            <c:ext xmlns:c16="http://schemas.microsoft.com/office/drawing/2014/chart" uri="{C3380CC4-5D6E-409C-BE32-E72D297353CC}">
              <c16:uniqueId val="{0000003B-A995-4489-9929-72B706695E54}"/>
            </c:ext>
          </c:extLst>
        </c:ser>
        <c:ser>
          <c:idx val="4"/>
          <c:order val="4"/>
          <c:tx>
            <c:strRef>
              <c:f>'KPIS PRE-processing'!$F$57:$F$63</c:f>
              <c:strCache>
                <c:ptCount val="7"/>
                <c:pt idx="0">
                  <c:v>Jan</c:v>
                </c:pt>
                <c:pt idx="1">
                  <c:v>Feb</c:v>
                </c:pt>
                <c:pt idx="2">
                  <c:v>Mar</c:v>
                </c:pt>
                <c:pt idx="3">
                  <c:v>Apr</c:v>
                </c:pt>
                <c:pt idx="4">
                  <c:v>May</c:v>
                </c:pt>
                <c:pt idx="5">
                  <c:v>Jun</c:v>
                </c:pt>
                <c:pt idx="6">
                  <c:v>Grand Total</c:v>
                </c:pt>
              </c:strCache>
            </c:strRef>
          </c:tx>
          <c:spPr>
            <a:solidFill>
              <a:schemeClr val="tx1">
                <a:lumMod val="95000"/>
                <a:lumOff val="5000"/>
              </a:schemeClr>
            </a:solidFill>
            <a:ln>
              <a:noFill/>
            </a:ln>
          </c:spPr>
          <c:dPt>
            <c:idx val="0"/>
            <c:bubble3D val="0"/>
            <c:spPr>
              <a:solidFill>
                <a:schemeClr val="tx1">
                  <a:lumMod val="85000"/>
                  <a:lumOff val="15000"/>
                </a:schemeClr>
              </a:solidFill>
              <a:ln w="19050">
                <a:noFill/>
              </a:ln>
              <a:effectLst/>
            </c:spPr>
            <c:extLst>
              <c:ext xmlns:c16="http://schemas.microsoft.com/office/drawing/2014/chart" uri="{C3380CC4-5D6E-409C-BE32-E72D297353CC}">
                <c16:uniqueId val="{0000003D-A995-4489-9929-72B706695E54}"/>
              </c:ext>
            </c:extLst>
          </c:dPt>
          <c:dPt>
            <c:idx val="1"/>
            <c:bubble3D val="0"/>
            <c:spPr>
              <a:gradFill>
                <a:gsLst>
                  <a:gs pos="100000">
                    <a:srgbClr val="FFFFCC"/>
                  </a:gs>
                  <a:gs pos="0">
                    <a:srgbClr val="FFFF66"/>
                  </a:gs>
                </a:gsLst>
                <a:lin ang="10800000" scaled="0"/>
              </a:gradFill>
              <a:ln w="19050">
                <a:noFill/>
              </a:ln>
              <a:effectLst/>
            </c:spPr>
            <c:extLst>
              <c:ext xmlns:c16="http://schemas.microsoft.com/office/drawing/2014/chart" uri="{C3380CC4-5D6E-409C-BE32-E72D297353CC}">
                <c16:uniqueId val="{0000003F-A995-4489-9929-72B706695E54}"/>
              </c:ext>
            </c:extLst>
          </c:dPt>
          <c:dPt>
            <c:idx val="2"/>
            <c:bubble3D val="0"/>
            <c:spPr>
              <a:solidFill>
                <a:schemeClr val="tx1">
                  <a:lumMod val="85000"/>
                  <a:lumOff val="15000"/>
                </a:schemeClr>
              </a:solidFill>
              <a:ln w="19050">
                <a:noFill/>
              </a:ln>
              <a:effectLst/>
            </c:spPr>
            <c:extLst>
              <c:ext xmlns:c16="http://schemas.microsoft.com/office/drawing/2014/chart" uri="{C3380CC4-5D6E-409C-BE32-E72D297353CC}">
                <c16:uniqueId val="{00000041-A995-4489-9929-72B706695E54}"/>
              </c:ext>
            </c:extLst>
          </c:dPt>
          <c:dPt>
            <c:idx val="3"/>
            <c:bubble3D val="0"/>
            <c:spPr>
              <a:gradFill>
                <a:gsLst>
                  <a:gs pos="82000">
                    <a:srgbClr val="0000FF"/>
                  </a:gs>
                  <a:gs pos="0">
                    <a:srgbClr val="CC00FF"/>
                  </a:gs>
                </a:gsLst>
                <a:lin ang="10800000" scaled="0"/>
              </a:gradFill>
              <a:ln w="19050">
                <a:noFill/>
              </a:ln>
              <a:effectLst/>
            </c:spPr>
            <c:extLst>
              <c:ext xmlns:c16="http://schemas.microsoft.com/office/drawing/2014/chart" uri="{C3380CC4-5D6E-409C-BE32-E72D297353CC}">
                <c16:uniqueId val="{00000043-A995-4489-9929-72B706695E54}"/>
              </c:ext>
            </c:extLst>
          </c:dPt>
          <c:dPt>
            <c:idx val="4"/>
            <c:bubble3D val="0"/>
            <c:spPr>
              <a:gradFill>
                <a:gsLst>
                  <a:gs pos="100000">
                    <a:srgbClr val="FF99CC"/>
                  </a:gs>
                  <a:gs pos="0">
                    <a:srgbClr val="FF99CC"/>
                  </a:gs>
                </a:gsLst>
                <a:lin ang="10800000" scaled="0"/>
              </a:gradFill>
              <a:ln w="19050">
                <a:noFill/>
              </a:ln>
              <a:effectLst/>
            </c:spPr>
            <c:extLst>
              <c:ext xmlns:c16="http://schemas.microsoft.com/office/drawing/2014/chart" uri="{C3380CC4-5D6E-409C-BE32-E72D297353CC}">
                <c16:uniqueId val="{00000045-A995-4489-9929-72B706695E54}"/>
              </c:ext>
            </c:extLst>
          </c:dPt>
          <c:dPt>
            <c:idx val="5"/>
            <c:bubble3D val="0"/>
            <c:spPr>
              <a:gradFill>
                <a:gsLst>
                  <a:gs pos="100000">
                    <a:srgbClr val="FF3300"/>
                  </a:gs>
                  <a:gs pos="0">
                    <a:srgbClr val="FF0000"/>
                  </a:gs>
                </a:gsLst>
                <a:lin ang="10800000" scaled="0"/>
              </a:gradFill>
              <a:ln w="19050">
                <a:noFill/>
              </a:ln>
              <a:effectLst/>
            </c:spPr>
            <c:extLst>
              <c:ext xmlns:c16="http://schemas.microsoft.com/office/drawing/2014/chart" uri="{C3380CC4-5D6E-409C-BE32-E72D297353CC}">
                <c16:uniqueId val="{00000047-A995-4489-9929-72B706695E54}"/>
              </c:ext>
            </c:extLst>
          </c:dPt>
          <c:dPt>
            <c:idx val="6"/>
            <c:bubble3D val="0"/>
            <c:spPr>
              <a:noFill/>
              <a:ln w="19050">
                <a:noFill/>
              </a:ln>
              <a:effectLst/>
            </c:spPr>
            <c:extLst>
              <c:ext xmlns:c16="http://schemas.microsoft.com/office/drawing/2014/chart" uri="{C3380CC4-5D6E-409C-BE32-E72D297353CC}">
                <c16:uniqueId val="{00000049-A995-4489-9929-72B706695E54}"/>
              </c:ext>
            </c:extLst>
          </c:dPt>
          <c:val>
            <c:numRef>
              <c:f>'KPIS PRE-processing'!$G$57:$G$63</c:f>
              <c:numCache>
                <c:formatCode>"$"\ #.##,\ "K"</c:formatCode>
                <c:ptCount val="7"/>
                <c:pt idx="0">
                  <c:v>264341.01149968023</c:v>
                </c:pt>
                <c:pt idx="1">
                  <c:v>361768.60878031998</c:v>
                </c:pt>
                <c:pt idx="2">
                  <c:v>267048.96058674983</c:v>
                </c:pt>
                <c:pt idx="3">
                  <c:v>434211.29310200003</c:v>
                </c:pt>
                <c:pt idx="4">
                  <c:v>351257.79915839981</c:v>
                </c:pt>
                <c:pt idx="5">
                  <c:v>417920.49660999957</c:v>
                </c:pt>
                <c:pt idx="6">
                  <c:v>2096548.1697371493</c:v>
                </c:pt>
              </c:numCache>
            </c:numRef>
          </c:val>
          <c:extLst>
            <c:ext xmlns:c16="http://schemas.microsoft.com/office/drawing/2014/chart" uri="{C3380CC4-5D6E-409C-BE32-E72D297353CC}">
              <c16:uniqueId val="{0000004A-A995-4489-9929-72B706695E54}"/>
            </c:ext>
          </c:extLst>
        </c:ser>
        <c:ser>
          <c:idx val="5"/>
          <c:order val="5"/>
          <c:tx>
            <c:strRef>
              <c:f>'KPIS PRE-processing'!$F$57:$F$63</c:f>
              <c:strCache>
                <c:ptCount val="7"/>
                <c:pt idx="0">
                  <c:v>Jan</c:v>
                </c:pt>
                <c:pt idx="1">
                  <c:v>Feb</c:v>
                </c:pt>
                <c:pt idx="2">
                  <c:v>Mar</c:v>
                </c:pt>
                <c:pt idx="3">
                  <c:v>Apr</c:v>
                </c:pt>
                <c:pt idx="4">
                  <c:v>May</c:v>
                </c:pt>
                <c:pt idx="5">
                  <c:v>Jun</c:v>
                </c:pt>
                <c:pt idx="6">
                  <c:v>Grand Total</c:v>
                </c:pt>
              </c:strCache>
            </c:strRef>
          </c:tx>
          <c:spPr>
            <a:solidFill>
              <a:schemeClr val="tx1">
                <a:lumMod val="95000"/>
                <a:lumOff val="5000"/>
              </a:schemeClr>
            </a:solidFill>
            <a:ln>
              <a:noFill/>
            </a:ln>
          </c:spPr>
          <c:dPt>
            <c:idx val="0"/>
            <c:bubble3D val="0"/>
            <c:spPr>
              <a:solidFill>
                <a:schemeClr val="tx1">
                  <a:lumMod val="85000"/>
                  <a:lumOff val="15000"/>
                </a:schemeClr>
              </a:solidFill>
              <a:ln w="19050">
                <a:noFill/>
              </a:ln>
              <a:effectLst/>
            </c:spPr>
            <c:extLst>
              <c:ext xmlns:c16="http://schemas.microsoft.com/office/drawing/2014/chart" uri="{C3380CC4-5D6E-409C-BE32-E72D297353CC}">
                <c16:uniqueId val="{0000004C-A995-4489-9929-72B706695E54}"/>
              </c:ext>
            </c:extLst>
          </c:dPt>
          <c:dPt>
            <c:idx val="1"/>
            <c:bubble3D val="0"/>
            <c:spPr>
              <a:solidFill>
                <a:schemeClr val="tx1">
                  <a:lumMod val="95000"/>
                  <a:lumOff val="5000"/>
                </a:schemeClr>
              </a:solidFill>
              <a:ln w="19050">
                <a:noFill/>
              </a:ln>
              <a:effectLst/>
            </c:spPr>
            <c:extLst>
              <c:ext xmlns:c16="http://schemas.microsoft.com/office/drawing/2014/chart" uri="{C3380CC4-5D6E-409C-BE32-E72D297353CC}">
                <c16:uniqueId val="{0000004E-A995-4489-9929-72B706695E54}"/>
              </c:ext>
            </c:extLst>
          </c:dPt>
          <c:dPt>
            <c:idx val="2"/>
            <c:bubble3D val="0"/>
            <c:spPr>
              <a:solidFill>
                <a:schemeClr val="tx1">
                  <a:lumMod val="85000"/>
                  <a:lumOff val="15000"/>
                </a:schemeClr>
              </a:solidFill>
              <a:ln w="19050">
                <a:noFill/>
              </a:ln>
              <a:effectLst/>
            </c:spPr>
            <c:extLst>
              <c:ext xmlns:c16="http://schemas.microsoft.com/office/drawing/2014/chart" uri="{C3380CC4-5D6E-409C-BE32-E72D297353CC}">
                <c16:uniqueId val="{00000050-A995-4489-9929-72B706695E54}"/>
              </c:ext>
            </c:extLst>
          </c:dPt>
          <c:dPt>
            <c:idx val="3"/>
            <c:bubble3D val="0"/>
            <c:spPr>
              <a:gradFill>
                <a:gsLst>
                  <a:gs pos="70000">
                    <a:srgbClr val="0000FF"/>
                  </a:gs>
                  <a:gs pos="0">
                    <a:srgbClr val="CC00FF"/>
                  </a:gs>
                </a:gsLst>
                <a:lin ang="10800000" scaled="0"/>
              </a:gradFill>
              <a:ln w="19050">
                <a:noFill/>
              </a:ln>
              <a:effectLst/>
            </c:spPr>
            <c:extLst>
              <c:ext xmlns:c16="http://schemas.microsoft.com/office/drawing/2014/chart" uri="{C3380CC4-5D6E-409C-BE32-E72D297353CC}">
                <c16:uniqueId val="{00000052-A995-4489-9929-72B706695E54}"/>
              </c:ext>
            </c:extLst>
          </c:dPt>
          <c:dPt>
            <c:idx val="4"/>
            <c:bubble3D val="0"/>
            <c:spPr>
              <a:solidFill>
                <a:schemeClr val="tx1">
                  <a:lumMod val="85000"/>
                  <a:lumOff val="15000"/>
                </a:schemeClr>
              </a:solidFill>
              <a:ln w="19050">
                <a:noFill/>
              </a:ln>
              <a:effectLst/>
            </c:spPr>
            <c:extLst>
              <c:ext xmlns:c16="http://schemas.microsoft.com/office/drawing/2014/chart" uri="{C3380CC4-5D6E-409C-BE32-E72D297353CC}">
                <c16:uniqueId val="{00000054-A995-4489-9929-72B706695E54}"/>
              </c:ext>
            </c:extLst>
          </c:dPt>
          <c:dPt>
            <c:idx val="5"/>
            <c:bubble3D val="0"/>
            <c:spPr>
              <a:gradFill>
                <a:gsLst>
                  <a:gs pos="0">
                    <a:srgbClr val="FF0000"/>
                  </a:gs>
                  <a:gs pos="100000">
                    <a:srgbClr val="FF3300"/>
                  </a:gs>
                </a:gsLst>
                <a:lin ang="10800000" scaled="0"/>
              </a:gradFill>
              <a:ln w="19050">
                <a:noFill/>
              </a:ln>
              <a:effectLst/>
            </c:spPr>
            <c:extLst>
              <c:ext xmlns:c16="http://schemas.microsoft.com/office/drawing/2014/chart" uri="{C3380CC4-5D6E-409C-BE32-E72D297353CC}">
                <c16:uniqueId val="{00000056-A995-4489-9929-72B706695E54}"/>
              </c:ext>
            </c:extLst>
          </c:dPt>
          <c:dPt>
            <c:idx val="6"/>
            <c:bubble3D val="0"/>
            <c:spPr>
              <a:noFill/>
              <a:ln w="19050">
                <a:noFill/>
              </a:ln>
              <a:effectLst/>
            </c:spPr>
            <c:extLst>
              <c:ext xmlns:c16="http://schemas.microsoft.com/office/drawing/2014/chart" uri="{C3380CC4-5D6E-409C-BE32-E72D297353CC}">
                <c16:uniqueId val="{00000058-A995-4489-9929-72B706695E54}"/>
              </c:ext>
            </c:extLst>
          </c:dPt>
          <c:val>
            <c:numRef>
              <c:f>'KPIS PRE-processing'!$G$57:$G$63</c:f>
              <c:numCache>
                <c:formatCode>"$"\ #.##,\ "K"</c:formatCode>
                <c:ptCount val="7"/>
                <c:pt idx="0">
                  <c:v>264341.01149968023</c:v>
                </c:pt>
                <c:pt idx="1">
                  <c:v>361768.60878031998</c:v>
                </c:pt>
                <c:pt idx="2">
                  <c:v>267048.96058674983</c:v>
                </c:pt>
                <c:pt idx="3">
                  <c:v>434211.29310200003</c:v>
                </c:pt>
                <c:pt idx="4">
                  <c:v>351257.79915839981</c:v>
                </c:pt>
                <c:pt idx="5">
                  <c:v>417920.49660999957</c:v>
                </c:pt>
                <c:pt idx="6">
                  <c:v>2096548.1697371493</c:v>
                </c:pt>
              </c:numCache>
            </c:numRef>
          </c:val>
          <c:extLst>
            <c:ext xmlns:c16="http://schemas.microsoft.com/office/drawing/2014/chart" uri="{C3380CC4-5D6E-409C-BE32-E72D297353CC}">
              <c16:uniqueId val="{00000059-A995-4489-9929-72B706695E54}"/>
            </c:ext>
          </c:extLst>
        </c:ser>
        <c:dLbls>
          <c:showLegendKey val="0"/>
          <c:showVal val="0"/>
          <c:showCatName val="0"/>
          <c:showSerName val="0"/>
          <c:showPercent val="0"/>
          <c:showBubbleSize val="0"/>
          <c:showLeaderLines val="1"/>
        </c:dLbls>
        <c:firstSliceAng val="270"/>
        <c:holeSize val="75"/>
      </c:doughnutChart>
      <c:spPr>
        <a:noFill/>
        <a:ln>
          <a:noFill/>
        </a:ln>
        <a:effectLst/>
      </c:spPr>
    </c:plotArea>
    <c:legend>
      <c:legendPos val="b"/>
      <c:legendEntry>
        <c:idx val="6"/>
        <c:delete val="1"/>
      </c:legendEntry>
      <c:layout>
        <c:manualLayout>
          <c:xMode val="edge"/>
          <c:yMode val="edge"/>
          <c:x val="9.9921437194074966E-2"/>
          <c:y val="0.62975065616797898"/>
          <c:w val="0.7364669317989454"/>
          <c:h val="9.272981138985533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280268456375839"/>
          <c:y val="0.16667466645333903"/>
          <c:w val="0.70308993288590604"/>
          <c:h val="0.58198670257682017"/>
        </c:manualLayout>
      </c:layout>
      <c:doughnutChart>
        <c:varyColors val="1"/>
        <c:ser>
          <c:idx val="0"/>
          <c:order val="0"/>
          <c:spPr>
            <a:ln>
              <a:noFill/>
            </a:ln>
          </c:spPr>
          <c:dPt>
            <c:idx val="0"/>
            <c:bubble3D val="0"/>
            <c:spPr>
              <a:solidFill>
                <a:srgbClr val="FFFFCC"/>
              </a:solidFill>
              <a:ln w="19050">
                <a:noFill/>
              </a:ln>
              <a:effectLst>
                <a:glow rad="38100">
                  <a:schemeClr val="accent1">
                    <a:alpha val="40000"/>
                  </a:schemeClr>
                </a:glow>
              </a:effectLst>
            </c:spPr>
            <c:extLst>
              <c:ext xmlns:c16="http://schemas.microsoft.com/office/drawing/2014/chart" uri="{C3380CC4-5D6E-409C-BE32-E72D297353CC}">
                <c16:uniqueId val="{00000001-F308-4385-AFCA-3B191581BD03}"/>
              </c:ext>
            </c:extLst>
          </c:dPt>
          <c:dPt>
            <c:idx val="1"/>
            <c:bubble3D val="0"/>
            <c:spPr>
              <a:solidFill>
                <a:srgbClr val="FF3399"/>
              </a:solidFill>
              <a:ln w="19050">
                <a:noFill/>
              </a:ln>
              <a:effectLst/>
            </c:spPr>
            <c:extLst>
              <c:ext xmlns:c16="http://schemas.microsoft.com/office/drawing/2014/chart" uri="{C3380CC4-5D6E-409C-BE32-E72D297353CC}">
                <c16:uniqueId val="{00000003-F308-4385-AFCA-3B191581BD03}"/>
              </c:ext>
            </c:extLst>
          </c:dPt>
          <c:val>
            <c:numRef>
              <c:f>'KPIS PRE-processing'!$G$37:$G$38</c:f>
              <c:numCache>
                <c:formatCode>General</c:formatCode>
                <c:ptCount val="2"/>
                <c:pt idx="0">
                  <c:v>312</c:v>
                </c:pt>
                <c:pt idx="1">
                  <c:v>812</c:v>
                </c:pt>
              </c:numCache>
            </c:numRef>
          </c:val>
          <c:extLst>
            <c:ext xmlns:c16="http://schemas.microsoft.com/office/drawing/2014/chart" uri="{C3380CC4-5D6E-409C-BE32-E72D297353CC}">
              <c16:uniqueId val="{00000004-F308-4385-AFCA-3B191581BD03}"/>
            </c:ext>
          </c:extLst>
        </c:ser>
        <c:dLbls>
          <c:showLegendKey val="0"/>
          <c:showVal val="0"/>
          <c:showCatName val="0"/>
          <c:showSerName val="0"/>
          <c:showPercent val="0"/>
          <c:showBubbleSize val="0"/>
          <c:showLeaderLines val="1"/>
        </c:dLbls>
        <c:firstSliceAng val="0"/>
        <c:holeSize val="8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3333333333333334E-2"/>
          <c:y val="0.12222222222222222"/>
          <c:w val="0.92666666666666664"/>
          <c:h val="0.75555555555555554"/>
        </c:manualLayout>
      </c:layout>
      <c:lineChart>
        <c:grouping val="standard"/>
        <c:varyColors val="0"/>
        <c:ser>
          <c:idx val="0"/>
          <c:order val="0"/>
          <c:tx>
            <c:strRef>
              <c:f>'KPIS PRE-processing'!$I$71</c:f>
              <c:strCache>
                <c:ptCount val="1"/>
                <c:pt idx="0">
                  <c:v>Unique Count of order ID</c:v>
                </c:pt>
              </c:strCache>
            </c:strRef>
          </c:tx>
          <c:spPr>
            <a:ln w="34925" cap="rnd">
              <a:solidFill>
                <a:schemeClr val="lt1"/>
              </a:solidFill>
              <a:round/>
            </a:ln>
            <a:effectLst>
              <a:outerShdw dist="25400" dir="2700000" algn="tl" rotWithShape="0">
                <a:schemeClr val="accent1"/>
              </a:outerShdw>
            </a:effectLst>
          </c:spPr>
          <c:marker>
            <c:symbol val="none"/>
          </c:marker>
          <c:cat>
            <c:strRef>
              <c:f>'KPIS PRE-processing'!$H$72:$H$77</c:f>
              <c:strCache>
                <c:ptCount val="6"/>
                <c:pt idx="0">
                  <c:v>Jan</c:v>
                </c:pt>
                <c:pt idx="1">
                  <c:v>Feb</c:v>
                </c:pt>
                <c:pt idx="2">
                  <c:v>Mar</c:v>
                </c:pt>
                <c:pt idx="3">
                  <c:v>Apr</c:v>
                </c:pt>
                <c:pt idx="4">
                  <c:v>May</c:v>
                </c:pt>
                <c:pt idx="5">
                  <c:v>Jun</c:v>
                </c:pt>
              </c:strCache>
            </c:strRef>
          </c:cat>
          <c:val>
            <c:numRef>
              <c:f>'KPIS PRE-processing'!$I$72:$I$77</c:f>
              <c:numCache>
                <c:formatCode>General</c:formatCode>
                <c:ptCount val="6"/>
                <c:pt idx="0">
                  <c:v>248</c:v>
                </c:pt>
                <c:pt idx="1">
                  <c:v>225</c:v>
                </c:pt>
                <c:pt idx="2">
                  <c:v>236</c:v>
                </c:pt>
                <c:pt idx="3">
                  <c:v>220</c:v>
                </c:pt>
                <c:pt idx="4">
                  <c:v>216</c:v>
                </c:pt>
                <c:pt idx="5">
                  <c:v>218</c:v>
                </c:pt>
              </c:numCache>
            </c:numRef>
          </c:val>
          <c:smooth val="0"/>
          <c:extLst>
            <c:ext xmlns:c16="http://schemas.microsoft.com/office/drawing/2014/chart" uri="{C3380CC4-5D6E-409C-BE32-E72D297353CC}">
              <c16:uniqueId val="{00000000-17B9-4FB0-A43A-9F83B594828C}"/>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449038815"/>
        <c:axId val="449036415"/>
      </c:lineChart>
      <c:catAx>
        <c:axId val="449038815"/>
        <c:scaling>
          <c:orientation val="minMax"/>
        </c:scaling>
        <c:delete val="1"/>
        <c:axPos val="b"/>
        <c:numFmt formatCode="General" sourceLinked="1"/>
        <c:majorTickMark val="none"/>
        <c:minorTickMark val="none"/>
        <c:tickLblPos val="nextTo"/>
        <c:crossAx val="449036415"/>
        <c:crosses val="autoZero"/>
        <c:auto val="1"/>
        <c:lblAlgn val="ctr"/>
        <c:lblOffset val="100"/>
        <c:noMultiLvlLbl val="0"/>
      </c:catAx>
      <c:valAx>
        <c:axId val="449036415"/>
        <c:scaling>
          <c:orientation val="minMax"/>
        </c:scaling>
        <c:delete val="1"/>
        <c:axPos val="l"/>
        <c:numFmt formatCode="General" sourceLinked="1"/>
        <c:majorTickMark val="none"/>
        <c:minorTickMark val="none"/>
        <c:tickLblPos val="nextTo"/>
        <c:crossAx val="449038815"/>
        <c:crosses val="autoZero"/>
        <c:crossBetween val="between"/>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dLbls>
          <c:showLegendKey val="0"/>
          <c:showVal val="0"/>
          <c:showCatName val="0"/>
          <c:showSerName val="0"/>
          <c:showPercent val="0"/>
          <c:showBubbleSize val="0"/>
        </c:dLbls>
        <c:axId val="467188991"/>
        <c:axId val="467180351"/>
      </c:areaChart>
      <c:catAx>
        <c:axId val="467188991"/>
        <c:scaling>
          <c:orientation val="minMax"/>
        </c:scaling>
        <c:delete val="1"/>
        <c:axPos val="b"/>
        <c:numFmt formatCode="General" sourceLinked="1"/>
        <c:majorTickMark val="none"/>
        <c:minorTickMark val="none"/>
        <c:tickLblPos val="nextTo"/>
        <c:crossAx val="467180351"/>
        <c:crosses val="autoZero"/>
        <c:auto val="1"/>
        <c:lblAlgn val="ctr"/>
        <c:lblOffset val="100"/>
        <c:noMultiLvlLbl val="0"/>
      </c:catAx>
      <c:valAx>
        <c:axId val="467180351"/>
        <c:scaling>
          <c:orientation val="minMax"/>
        </c:scaling>
        <c:delete val="1"/>
        <c:axPos val="l"/>
        <c:numFmt formatCode="General" sourceLinked="1"/>
        <c:majorTickMark val="out"/>
        <c:minorTickMark val="none"/>
        <c:tickLblPos val="nextTo"/>
        <c:crossAx val="467188991"/>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CC99"/>
            </a:solidFill>
            <a:ln>
              <a:solidFill>
                <a:srgbClr val="00FF00"/>
              </a:solidFill>
            </a:ln>
          </c:spPr>
          <c:dPt>
            <c:idx val="0"/>
            <c:bubble3D val="0"/>
            <c:spPr>
              <a:solidFill>
                <a:srgbClr val="00CC99">
                  <a:alpha val="50000"/>
                </a:srgbClr>
              </a:solidFill>
              <a:ln w="9525" cap="flat" cmpd="sng" algn="ctr">
                <a:solidFill>
                  <a:srgbClr val="00FF00"/>
                </a:solidFill>
                <a:round/>
              </a:ln>
              <a:effectLst/>
            </c:spPr>
            <c:extLst>
              <c:ext xmlns:c16="http://schemas.microsoft.com/office/drawing/2014/chart" uri="{C3380CC4-5D6E-409C-BE32-E72D297353CC}">
                <c16:uniqueId val="{00000001-8833-487C-AB13-681722B7DCCF}"/>
              </c:ext>
            </c:extLst>
          </c:dPt>
          <c:dPt>
            <c:idx val="1"/>
            <c:bubble3D val="0"/>
            <c:spPr>
              <a:solidFill>
                <a:srgbClr val="00CC99"/>
              </a:solidFill>
              <a:ln w="9525" cap="flat" cmpd="sng" algn="ctr">
                <a:solidFill>
                  <a:srgbClr val="00FF00"/>
                </a:solidFill>
                <a:round/>
              </a:ln>
              <a:effectLst/>
            </c:spPr>
            <c:extLst>
              <c:ext xmlns:c16="http://schemas.microsoft.com/office/drawing/2014/chart" uri="{C3380CC4-5D6E-409C-BE32-E72D297353CC}">
                <c16:uniqueId val="{00000003-8833-487C-AB13-681722B7DCCF}"/>
              </c:ext>
            </c:extLst>
          </c:dPt>
          <c:val>
            <c:numRef>
              <c:f>'KPIS PRE-processing'!$H$80:$I$80</c:f>
              <c:numCache>
                <c:formatCode>0.00%</c:formatCode>
                <c:ptCount val="2"/>
                <c:pt idx="0">
                  <c:v>0.29597107438016529</c:v>
                </c:pt>
                <c:pt idx="1">
                  <c:v>0.70402892561983466</c:v>
                </c:pt>
              </c:numCache>
            </c:numRef>
          </c:val>
          <c:extLst>
            <c:ext xmlns:c16="http://schemas.microsoft.com/office/drawing/2014/chart" uri="{C3380CC4-5D6E-409C-BE32-E72D297353CC}">
              <c16:uniqueId val="{00000004-8833-487C-AB13-681722B7DCC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49958346444393636"/>
          <c:y val="9.0362146672850835E-2"/>
          <c:w val="0.30933772222455869"/>
          <c:h val="0.70143898984109065"/>
        </c:manualLayout>
      </c:layout>
      <c:radarChart>
        <c:radarStyle val="filled"/>
        <c:varyColors val="0"/>
        <c:ser>
          <c:idx val="0"/>
          <c:order val="0"/>
          <c:tx>
            <c:strRef>
              <c:f>'KPIS PRE-processing'!$M$52</c:f>
              <c:strCache>
                <c:ptCount val="1"/>
                <c:pt idx="0">
                  <c:v>Sum of Shipping Cost</c:v>
                </c:pt>
              </c:strCache>
            </c:strRef>
          </c:tx>
          <c:spPr>
            <a:solidFill>
              <a:srgbClr val="FF0000">
                <a:alpha val="47000"/>
              </a:srgbClr>
            </a:solidFill>
            <a:ln w="25400">
              <a:solidFill>
                <a:srgbClr val="FF6600"/>
              </a:solidFill>
            </a:ln>
            <a:effectLst/>
          </c:spPr>
          <c:cat>
            <c:strRef>
              <c:f>'KPIS PRE-processing'!$L$53:$L$56</c:f>
              <c:strCache>
                <c:ptCount val="4"/>
                <c:pt idx="0">
                  <c:v>Central</c:v>
                </c:pt>
                <c:pt idx="1">
                  <c:v>East</c:v>
                </c:pt>
                <c:pt idx="2">
                  <c:v>South</c:v>
                </c:pt>
                <c:pt idx="3">
                  <c:v>West</c:v>
                </c:pt>
              </c:strCache>
            </c:strRef>
          </c:cat>
          <c:val>
            <c:numRef>
              <c:f>'KPIS PRE-processing'!$M$53:$M$56</c:f>
              <c:numCache>
                <c:formatCode>0</c:formatCode>
                <c:ptCount val="4"/>
                <c:pt idx="0">
                  <c:v>4</c:v>
                </c:pt>
                <c:pt idx="1">
                  <c:v>3</c:v>
                </c:pt>
                <c:pt idx="2">
                  <c:v>1</c:v>
                </c:pt>
                <c:pt idx="3">
                  <c:v>2</c:v>
                </c:pt>
              </c:numCache>
            </c:numRef>
          </c:val>
          <c:extLst>
            <c:ext xmlns:c16="http://schemas.microsoft.com/office/drawing/2014/chart" uri="{C3380CC4-5D6E-409C-BE32-E72D297353CC}">
              <c16:uniqueId val="{00000004-40AE-45A6-AD2E-C75C6061DF83}"/>
            </c:ext>
          </c:extLst>
        </c:ser>
        <c:ser>
          <c:idx val="1"/>
          <c:order val="1"/>
          <c:tx>
            <c:strRef>
              <c:f>'KPIS PRE-processing'!$N$52</c:f>
              <c:strCache>
                <c:ptCount val="1"/>
                <c:pt idx="0">
                  <c:v>Sum of Unique Customers</c:v>
                </c:pt>
              </c:strCache>
            </c:strRef>
          </c:tx>
          <c:spPr>
            <a:solidFill>
              <a:srgbClr val="FFCCCC">
                <a:alpha val="54902"/>
              </a:srgbClr>
            </a:solidFill>
            <a:ln w="25400">
              <a:solidFill>
                <a:srgbClr val="FFFF66"/>
              </a:solidFill>
            </a:ln>
            <a:effectLst/>
          </c:spPr>
          <c:cat>
            <c:strRef>
              <c:f>'KPIS PRE-processing'!$L$53:$L$56</c:f>
              <c:strCache>
                <c:ptCount val="4"/>
                <c:pt idx="0">
                  <c:v>Central</c:v>
                </c:pt>
                <c:pt idx="1">
                  <c:v>East</c:v>
                </c:pt>
                <c:pt idx="2">
                  <c:v>South</c:v>
                </c:pt>
                <c:pt idx="3">
                  <c:v>West</c:v>
                </c:pt>
              </c:strCache>
            </c:strRef>
          </c:cat>
          <c:val>
            <c:numRef>
              <c:f>'KPIS PRE-processing'!$N$53:$N$56</c:f>
              <c:numCache>
                <c:formatCode>0</c:formatCode>
                <c:ptCount val="4"/>
                <c:pt idx="0">
                  <c:v>4</c:v>
                </c:pt>
                <c:pt idx="1">
                  <c:v>3</c:v>
                </c:pt>
                <c:pt idx="2">
                  <c:v>2</c:v>
                </c:pt>
                <c:pt idx="3">
                  <c:v>1</c:v>
                </c:pt>
              </c:numCache>
            </c:numRef>
          </c:val>
          <c:extLst>
            <c:ext xmlns:c16="http://schemas.microsoft.com/office/drawing/2014/chart" uri="{C3380CC4-5D6E-409C-BE32-E72D297353CC}">
              <c16:uniqueId val="{00000005-40AE-45A6-AD2E-C75C6061DF83}"/>
            </c:ext>
          </c:extLst>
        </c:ser>
        <c:dLbls>
          <c:showLegendKey val="0"/>
          <c:showVal val="0"/>
          <c:showCatName val="0"/>
          <c:showSerName val="0"/>
          <c:showPercent val="0"/>
          <c:showBubbleSize val="0"/>
        </c:dLbls>
        <c:axId val="1564999695"/>
        <c:axId val="1564981455"/>
      </c:radarChart>
      <c:catAx>
        <c:axId val="156499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1564981455"/>
        <c:crosses val="autoZero"/>
        <c:auto val="1"/>
        <c:lblAlgn val="ctr"/>
        <c:lblOffset val="100"/>
        <c:noMultiLvlLbl val="0"/>
      </c:catAx>
      <c:valAx>
        <c:axId val="1564981455"/>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56499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(FINAL)).xlsx]KPIS PRE-processing!PivotTable6</c:name>
    <c:fmtId val="37"/>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66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FF99"/>
          </a:solidFill>
          <a:ln>
            <a:noFill/>
          </a:ln>
          <a:effectLst/>
        </c:spPr>
      </c:pivotFmt>
      <c:pivotFmt>
        <c:idx val="7"/>
        <c:spPr>
          <a:solidFill>
            <a:srgbClr val="00FF99"/>
          </a:solidFill>
          <a:ln>
            <a:noFill/>
          </a:ln>
          <a:effectLst/>
        </c:spPr>
      </c:pivotFmt>
      <c:pivotFmt>
        <c:idx val="8"/>
        <c:spPr>
          <a:solidFill>
            <a:srgbClr val="00FF99"/>
          </a:solidFill>
          <a:ln>
            <a:noFill/>
          </a:ln>
          <a:effectLst/>
        </c:spPr>
      </c:pivotFmt>
    </c:pivotFmts>
    <c:plotArea>
      <c:layout>
        <c:manualLayout>
          <c:layoutTarget val="inner"/>
          <c:xMode val="edge"/>
          <c:yMode val="edge"/>
          <c:x val="0"/>
          <c:y val="0.15120007619531398"/>
          <c:w val="1"/>
          <c:h val="0.76479988147395617"/>
        </c:manualLayout>
      </c:layout>
      <c:barChart>
        <c:barDir val="bar"/>
        <c:grouping val="stacked"/>
        <c:varyColors val="0"/>
        <c:ser>
          <c:idx val="0"/>
          <c:order val="0"/>
          <c:tx>
            <c:strRef>
              <c:f>'KPIS PRE-processing'!$V$44</c:f>
              <c:strCache>
                <c:ptCount val="1"/>
                <c:pt idx="0">
                  <c:v>Sum of Sales</c:v>
                </c:pt>
              </c:strCache>
            </c:strRef>
          </c:tx>
          <c:spPr>
            <a:solidFill>
              <a:srgbClr val="6600FF"/>
            </a:solidFill>
            <a:ln>
              <a:noFill/>
            </a:ln>
            <a:effectLst/>
          </c:spPr>
          <c:invertIfNegative val="0"/>
          <c:cat>
            <c:strRef>
              <c:f>'KPIS PRE-processing'!$U$45:$U$49</c:f>
              <c:strCache>
                <c:ptCount val="4"/>
                <c:pt idx="0">
                  <c:v>East</c:v>
                </c:pt>
                <c:pt idx="1">
                  <c:v>West</c:v>
                </c:pt>
                <c:pt idx="2">
                  <c:v>Central</c:v>
                </c:pt>
                <c:pt idx="3">
                  <c:v>South</c:v>
                </c:pt>
              </c:strCache>
            </c:strRef>
          </c:cat>
          <c:val>
            <c:numRef>
              <c:f>'KPIS PRE-processing'!$V$45:$V$49</c:f>
              <c:numCache>
                <c:formatCode>0.00%</c:formatCode>
                <c:ptCount val="4"/>
                <c:pt idx="0">
                  <c:v>0.31077145479195578</c:v>
                </c:pt>
                <c:pt idx="1">
                  <c:v>0.27319684980814807</c:v>
                </c:pt>
                <c:pt idx="2">
                  <c:v>0.23462121096604005</c:v>
                </c:pt>
                <c:pt idx="3">
                  <c:v>0.18141048443385616</c:v>
                </c:pt>
              </c:numCache>
            </c:numRef>
          </c:val>
          <c:extLst>
            <c:ext xmlns:c16="http://schemas.microsoft.com/office/drawing/2014/chart" uri="{C3380CC4-5D6E-409C-BE32-E72D297353CC}">
              <c16:uniqueId val="{00000000-A32F-4010-9B8A-60A594B70C21}"/>
            </c:ext>
          </c:extLst>
        </c:ser>
        <c:ser>
          <c:idx val="1"/>
          <c:order val="1"/>
          <c:tx>
            <c:strRef>
              <c:f>'KPIS PRE-processing'!$W$44</c:f>
              <c:strCache>
                <c:ptCount val="1"/>
                <c:pt idx="0">
                  <c:v>Sum of Profit</c:v>
                </c:pt>
              </c:strCache>
            </c:strRef>
          </c:tx>
          <c:spPr>
            <a:solidFill>
              <a:srgbClr val="C00000"/>
            </a:solidFill>
            <a:ln>
              <a:noFill/>
            </a:ln>
            <a:effectLst/>
          </c:spPr>
          <c:invertIfNegative val="0"/>
          <c:dPt>
            <c:idx val="0"/>
            <c:invertIfNegative val="0"/>
            <c:bubble3D val="0"/>
            <c:spPr>
              <a:solidFill>
                <a:srgbClr val="00FF99"/>
              </a:solidFill>
              <a:ln>
                <a:noFill/>
              </a:ln>
              <a:effectLst/>
            </c:spPr>
            <c:extLst>
              <c:ext xmlns:c16="http://schemas.microsoft.com/office/drawing/2014/chart" uri="{C3380CC4-5D6E-409C-BE32-E72D297353CC}">
                <c16:uniqueId val="{00000008-A32F-4010-9B8A-60A594B70C21}"/>
              </c:ext>
            </c:extLst>
          </c:dPt>
          <c:dPt>
            <c:idx val="1"/>
            <c:invertIfNegative val="0"/>
            <c:bubble3D val="0"/>
            <c:spPr>
              <a:solidFill>
                <a:srgbClr val="00FF99"/>
              </a:solidFill>
              <a:ln>
                <a:noFill/>
              </a:ln>
              <a:effectLst/>
            </c:spPr>
            <c:extLst>
              <c:ext xmlns:c16="http://schemas.microsoft.com/office/drawing/2014/chart" uri="{C3380CC4-5D6E-409C-BE32-E72D297353CC}">
                <c16:uniqueId val="{00000007-A32F-4010-9B8A-60A594B70C21}"/>
              </c:ext>
            </c:extLst>
          </c:dPt>
          <c:dPt>
            <c:idx val="2"/>
            <c:invertIfNegative val="0"/>
            <c:bubble3D val="0"/>
            <c:spPr>
              <a:solidFill>
                <a:srgbClr val="00FF99"/>
              </a:solidFill>
              <a:ln>
                <a:noFill/>
              </a:ln>
              <a:effectLst/>
            </c:spPr>
            <c:extLst>
              <c:ext xmlns:c16="http://schemas.microsoft.com/office/drawing/2014/chart" uri="{C3380CC4-5D6E-409C-BE32-E72D297353CC}">
                <c16:uniqueId val="{00000006-A32F-4010-9B8A-60A594B70C21}"/>
              </c:ext>
            </c:extLst>
          </c:dPt>
          <c:cat>
            <c:strRef>
              <c:f>'KPIS PRE-processing'!$U$45:$U$49</c:f>
              <c:strCache>
                <c:ptCount val="4"/>
                <c:pt idx="0">
                  <c:v>East</c:v>
                </c:pt>
                <c:pt idx="1">
                  <c:v>West</c:v>
                </c:pt>
                <c:pt idx="2">
                  <c:v>Central</c:v>
                </c:pt>
                <c:pt idx="3">
                  <c:v>South</c:v>
                </c:pt>
              </c:strCache>
            </c:strRef>
          </c:cat>
          <c:val>
            <c:numRef>
              <c:f>'KPIS PRE-processing'!$W$45:$W$49</c:f>
              <c:numCache>
                <c:formatCode>0.00%</c:formatCode>
                <c:ptCount val="4"/>
                <c:pt idx="0">
                  <c:v>0.39799131606426097</c:v>
                </c:pt>
                <c:pt idx="1">
                  <c:v>0.31732143797097395</c:v>
                </c:pt>
                <c:pt idx="2">
                  <c:v>0.3657544963233702</c:v>
                </c:pt>
                <c:pt idx="3">
                  <c:v>-8.1067250358605167E-2</c:v>
                </c:pt>
              </c:numCache>
            </c:numRef>
          </c:val>
          <c:extLst>
            <c:ext xmlns:c16="http://schemas.microsoft.com/office/drawing/2014/chart" uri="{C3380CC4-5D6E-409C-BE32-E72D297353CC}">
              <c16:uniqueId val="{00000001-A32F-4010-9B8A-60A594B70C21}"/>
            </c:ext>
          </c:extLst>
        </c:ser>
        <c:dLbls>
          <c:showLegendKey val="0"/>
          <c:showVal val="0"/>
          <c:showCatName val="0"/>
          <c:showSerName val="0"/>
          <c:showPercent val="0"/>
          <c:showBubbleSize val="0"/>
        </c:dLbls>
        <c:gapWidth val="150"/>
        <c:overlap val="100"/>
        <c:axId val="1980439599"/>
        <c:axId val="1980468879"/>
      </c:barChart>
      <c:catAx>
        <c:axId val="198043959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468879"/>
        <c:crosses val="autoZero"/>
        <c:auto val="1"/>
        <c:lblAlgn val="ctr"/>
        <c:lblOffset val="100"/>
        <c:noMultiLvlLbl val="0"/>
      </c:catAx>
      <c:valAx>
        <c:axId val="1980468879"/>
        <c:scaling>
          <c:orientation val="minMax"/>
        </c:scaling>
        <c:delete val="1"/>
        <c:axPos val="b"/>
        <c:numFmt formatCode="0.00%" sourceLinked="1"/>
        <c:majorTickMark val="out"/>
        <c:minorTickMark val="none"/>
        <c:tickLblPos val="nextTo"/>
        <c:crossAx val="1980439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8838841053216711E-2"/>
          <c:y val="0"/>
          <c:w val="0.96010060923676876"/>
          <c:h val="0.97397564697985173"/>
        </c:manualLayout>
      </c:layout>
      <c:doughnutChart>
        <c:varyColors val="1"/>
        <c:ser>
          <c:idx val="0"/>
          <c:order val="0"/>
          <c:spPr>
            <a:ln>
              <a:noFill/>
            </a:ln>
          </c:spPr>
          <c:dPt>
            <c:idx val="0"/>
            <c:bubble3D val="0"/>
            <c:spPr>
              <a:gradFill flip="none" rotWithShape="1">
                <a:gsLst>
                  <a:gs pos="0">
                    <a:schemeClr val="accent4">
                      <a:lumMod val="50000"/>
                    </a:schemeClr>
                  </a:gs>
                  <a:gs pos="100000">
                    <a:srgbClr val="00FF00"/>
                  </a:gs>
                </a:gsLst>
                <a:path path="circle">
                  <a:fillToRect r="100000" b="100000"/>
                </a:path>
                <a:tileRect l="-100000" t="-100000"/>
              </a:gra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1-EDEE-485F-8E42-42EC817CF385}"/>
              </c:ext>
            </c:extLst>
          </c:dPt>
          <c:dPt>
            <c:idx val="1"/>
            <c:bubble3D val="0"/>
            <c:spPr>
              <a:solidFill>
                <a:schemeClr val="tx2">
                  <a:lumMod val="85000"/>
                  <a:lumOff val="15000"/>
                </a:schemeClr>
              </a:solidFill>
              <a:ln w="19050">
                <a:noFill/>
              </a:ln>
              <a:effectLst/>
            </c:spPr>
            <c:extLst>
              <c:ext xmlns:c16="http://schemas.microsoft.com/office/drawing/2014/chart" uri="{C3380CC4-5D6E-409C-BE32-E72D297353CC}">
                <c16:uniqueId val="{00000003-EDEE-485F-8E42-42EC817CF385}"/>
              </c:ext>
            </c:extLst>
          </c:dPt>
          <c:val>
            <c:numRef>
              <c:f>'KPIS PRE-processing'!$J$30:$J$31</c:f>
              <c:numCache>
                <c:formatCode>0.00%</c:formatCode>
                <c:ptCount val="2"/>
                <c:pt idx="0">
                  <c:v>0.11428146106051533</c:v>
                </c:pt>
                <c:pt idx="1">
                  <c:v>0.88571853893948471</c:v>
                </c:pt>
              </c:numCache>
            </c:numRef>
          </c:val>
          <c:extLst>
            <c:ext xmlns:c16="http://schemas.microsoft.com/office/drawing/2014/chart" uri="{C3380CC4-5D6E-409C-BE32-E72D297353CC}">
              <c16:uniqueId val="{00000004-EDEE-485F-8E42-42EC817CF385}"/>
            </c:ext>
          </c:extLst>
        </c:ser>
        <c:dLbls>
          <c:showLegendKey val="0"/>
          <c:showVal val="0"/>
          <c:showCatName val="0"/>
          <c:showSerName val="0"/>
          <c:showPercent val="0"/>
          <c:showBubbleSize val="0"/>
          <c:showLeaderLines val="1"/>
        </c:dLbls>
        <c:firstSliceAng val="3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8838841053216711E-2"/>
          <c:y val="0"/>
          <c:w val="0.96010060923676876"/>
          <c:h val="0.97397564697985173"/>
        </c:manualLayout>
      </c:layout>
      <c:doughnutChart>
        <c:varyColors val="1"/>
        <c:dLbls>
          <c:showLegendKey val="0"/>
          <c:showVal val="0"/>
          <c:showCatName val="0"/>
          <c:showSerName val="0"/>
          <c:showPercent val="0"/>
          <c:showBubbleSize val="0"/>
          <c:showLeaderLines val="0"/>
        </c:dLbls>
        <c:firstSliceAng val="3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280268456375839"/>
          <c:y val="0.16667466645333903"/>
          <c:w val="0.70308993288590604"/>
          <c:h val="0.58198670257682017"/>
        </c:manualLayout>
      </c:layout>
      <c:doughnutChart>
        <c:varyColors val="1"/>
        <c:dLbls>
          <c:showLegendKey val="0"/>
          <c:showVal val="0"/>
          <c:showCatName val="0"/>
          <c:showSerName val="0"/>
          <c:showPercent val="0"/>
          <c:showBubbleSize val="0"/>
          <c:showLeaderLines val="0"/>
        </c:dLbls>
        <c:firstSliceAng val="0"/>
        <c:holeSize val="8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(FINAL)).xlsx]Product Cate. PRE-Processing!PivotTable2</c:name>
    <c:fmtId val="7"/>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noFill/>
          </a:ln>
          <a:effectLst/>
        </c:spPr>
        <c:dLbl>
          <c:idx val="0"/>
          <c:layout>
            <c:manualLayout>
              <c:x val="-4.9662292213473264E-2"/>
              <c:y val="-0.184305555555555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noFill/>
          </a:ln>
          <a:effectLst/>
        </c:spPr>
      </c:pivotFmt>
      <c:pivotFmt>
        <c:idx val="4"/>
        <c:spPr>
          <a:solidFill>
            <a:schemeClr val="accent1"/>
          </a:solidFill>
          <a:ln w="19050">
            <a:noFill/>
          </a:ln>
          <a:effectLst/>
        </c:spPr>
        <c:dLbl>
          <c:idx val="0"/>
          <c:layout>
            <c:manualLayout>
              <c:x val="-4.9662292213473264E-2"/>
              <c:y val="-0.184305555555555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0">
              <a:noAutofit/>
            </a:bodyPr>
            <a:lstStyle/>
            <a:p>
              <a:pPr algn="r">
                <a:defRPr sz="700" b="1" i="0" u="none" strike="noStrike" kern="1200" baseline="0">
                  <a:solidFill>
                    <a:srgbClr val="FF00FF"/>
                  </a:solidFill>
                  <a:latin typeface="+mn-lt"/>
                  <a:ea typeface="+mn-ea"/>
                  <a:cs typeface="+mn-cs"/>
                </a:defRPr>
              </a:pPr>
              <a:endParaRPr lang="en-US"/>
            </a:p>
          </c:txPr>
          <c:showLegendKey val="0"/>
          <c:showVal val="0"/>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660066"/>
          </a:solidFill>
          <a:ln w="19050">
            <a:noFill/>
          </a:ln>
          <a:effectLst/>
        </c:spPr>
        <c:dLbl>
          <c:idx val="0"/>
          <c:layout>
            <c:manualLayout>
              <c:x val="0.33187276262821808"/>
              <c:y val="-0.27627521301996638"/>
            </c:manualLayout>
          </c:layout>
          <c:spPr>
            <a:noFill/>
            <a:ln>
              <a:noFill/>
            </a:ln>
            <a:effectLst/>
          </c:spPr>
          <c:txPr>
            <a:bodyPr rot="0" spcFirstLastPara="1" vertOverflow="clip" horzOverflow="clip" vert="horz" wrap="square" lIns="38100" tIns="19050" rIns="38100" bIns="19050" anchor="ctr" anchorCtr="0">
              <a:spAutoFit/>
            </a:bodyPr>
            <a:lstStyle/>
            <a:p>
              <a:pPr algn="r">
                <a:defRPr sz="900" b="1" i="0" u="none" strike="noStrike" kern="1200" baseline="0">
                  <a:solidFill>
                    <a:srgbClr val="80008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605465248953657"/>
                  <c:h val="0.22789216940178877"/>
                </c:manualLayout>
              </c15:layout>
            </c:ext>
          </c:extLst>
        </c:dLbl>
      </c:pivotFmt>
      <c:pivotFmt>
        <c:idx val="8"/>
        <c:spPr>
          <a:solidFill>
            <a:srgbClr val="FF0066"/>
          </a:solidFill>
          <a:ln w="19050">
            <a:noFill/>
          </a:ln>
          <a:effectLst/>
        </c:spPr>
        <c:dLbl>
          <c:idx val="0"/>
          <c:layout>
            <c:manualLayout>
              <c:x val="0.35413335755352998"/>
              <c:y val="-0.54330289272010834"/>
            </c:manualLayout>
          </c:layout>
          <c:spPr>
            <a:noFill/>
            <a:ln>
              <a:noFill/>
            </a:ln>
            <a:effectLst/>
          </c:spPr>
          <c:txPr>
            <a:bodyPr rot="0" spcFirstLastPara="1" vertOverflow="clip" horzOverflow="clip" vert="horz" wrap="square" lIns="38100" tIns="19050" rIns="38100" bIns="19050" anchor="ctr" anchorCtr="0">
              <a:noAutofit/>
            </a:bodyPr>
            <a:lstStyle/>
            <a:p>
              <a:pPr algn="r">
                <a:defRPr sz="700" b="1" i="0" u="none" strike="noStrike" kern="1200" baseline="0">
                  <a:solidFill>
                    <a:srgbClr val="80008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4675239212058179"/>
                  <c:h val="0.10629806967416328"/>
                </c:manualLayout>
              </c15:layout>
            </c:ext>
          </c:extLst>
        </c:dLbl>
      </c:pivotFmt>
      <c:pivotFmt>
        <c:idx val="9"/>
        <c:spPr>
          <a:solidFill>
            <a:srgbClr val="CC00FF"/>
          </a:solidFill>
          <a:ln w="19050">
            <a:noFill/>
          </a:ln>
          <a:effectLst/>
        </c:spPr>
        <c:dLbl>
          <c:idx val="0"/>
          <c:layout>
            <c:manualLayout>
              <c:x val="0.44030808191771187"/>
              <c:y val="-0.13944023109302195"/>
            </c:manualLayout>
          </c:layout>
          <c:spPr>
            <a:noFill/>
            <a:ln>
              <a:noFill/>
            </a:ln>
            <a:effectLst/>
          </c:spPr>
          <c:txPr>
            <a:bodyPr rot="0" spcFirstLastPara="1" vertOverflow="clip" horzOverflow="clip" vert="horz" wrap="square" lIns="38100" tIns="19050" rIns="38100" bIns="19050" anchor="ctr" anchorCtr="0">
              <a:noAutofit/>
            </a:bodyPr>
            <a:lstStyle/>
            <a:p>
              <a:pPr algn="r">
                <a:defRPr sz="700" b="1" i="0" u="none" strike="noStrike" kern="1200" baseline="0">
                  <a:solidFill>
                    <a:srgbClr val="FF00FF"/>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773719878477437"/>
                  <c:h val="9.1446120332370401E-2"/>
                </c:manualLayout>
              </c15:layout>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6600CC"/>
          </a:solidFill>
          <a:ln w="19050">
            <a:noFill/>
          </a:ln>
          <a:effectLst/>
        </c:spPr>
      </c:pivotFmt>
      <c:pivotFmt>
        <c:idx val="12"/>
        <c:spPr>
          <a:solidFill>
            <a:srgbClr val="FF99FF"/>
          </a:solidFill>
          <a:ln w="19050">
            <a:noFill/>
          </a:ln>
          <a:effectLst/>
        </c:spPr>
      </c:pivotFmt>
      <c:pivotFmt>
        <c:idx val="13"/>
        <c:spPr>
          <a:solidFill>
            <a:srgbClr val="660066"/>
          </a:solidFill>
          <a:ln w="19050">
            <a:noFill/>
          </a:ln>
          <a:effectLst/>
        </c:spPr>
      </c:pivotFmt>
      <c:pivotFmt>
        <c:idx val="1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r">
                <a:defRPr sz="700" b="0" i="0" u="none" strike="noStrike" kern="1200" baseline="0">
                  <a:solidFill>
                    <a:srgbClr val="9966FF"/>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5"/>
        <c:spPr>
          <a:solidFill>
            <a:schemeClr val="accent1"/>
          </a:solidFill>
          <a:ln w="19050">
            <a:noFill/>
          </a:ln>
          <a:effectLst/>
        </c:spPr>
      </c:pivotFmt>
      <c:pivotFmt>
        <c:idx val="16"/>
        <c:spPr>
          <a:solidFill>
            <a:srgbClr val="9966FF"/>
          </a:solidFill>
          <a:ln w="19050">
            <a:noFill/>
          </a:ln>
          <a:effectLst/>
        </c:spPr>
        <c:dLbl>
          <c:idx val="0"/>
          <c:layout>
            <c:manualLayout>
              <c:x val="0.30634420454908079"/>
              <c:y val="0.2762755880881349"/>
            </c:manualLayout>
          </c:layout>
          <c:tx>
            <c:rich>
              <a:bodyPr rot="0" spcFirstLastPara="1" vertOverflow="ellipsis" vert="horz" wrap="square" lIns="38100" tIns="19050" rIns="38100" bIns="19050" anchor="ctr" anchorCtr="0">
                <a:noAutofit/>
              </a:bodyPr>
              <a:lstStyle/>
              <a:p>
                <a:pPr algn="r">
                  <a:defRPr sz="700" b="0" i="0" u="none" strike="noStrike" kern="1200" baseline="0">
                    <a:solidFill>
                      <a:srgbClr val="9966FF"/>
                    </a:solidFill>
                    <a:latin typeface="+mn-lt"/>
                    <a:ea typeface="+mn-ea"/>
                    <a:cs typeface="+mn-cs"/>
                  </a:defRPr>
                </a:pPr>
                <a:fld id="{34C01B61-C904-4F91-863F-2D2AB058BA1C}" type="CATEGORYNAME">
                  <a:rPr lang="en-US">
                    <a:solidFill>
                      <a:srgbClr val="9966FF"/>
                    </a:solidFill>
                  </a:rPr>
                  <a:pPr algn="r">
                    <a:defRPr sz="700">
                      <a:solidFill>
                        <a:srgbClr val="9966FF"/>
                      </a:solidFill>
                    </a:defRPr>
                  </a:pPr>
                  <a:t>[CATEGORY NAME]</a:t>
                </a:fld>
                <a:r>
                  <a:rPr lang="en-US" baseline="0">
                    <a:solidFill>
                      <a:srgbClr val="9966FF"/>
                    </a:solidFill>
                  </a:rPr>
                  <a:t>, </a:t>
                </a:r>
                <a:fld id="{EA5BA725-513C-4213-9FAA-AA7C12123635}" type="VALUE">
                  <a:rPr lang="en-US" baseline="0">
                    <a:solidFill>
                      <a:srgbClr val="9966FF"/>
                    </a:solidFill>
                  </a:rPr>
                  <a:pPr algn="r">
                    <a:defRPr sz="700">
                      <a:solidFill>
                        <a:srgbClr val="9966FF"/>
                      </a:solidFill>
                    </a:defRPr>
                  </a:pPr>
                  <a:t>[VALUE]</a:t>
                </a:fld>
                <a:r>
                  <a:rPr lang="en-US" baseline="0">
                    <a:solidFill>
                      <a:srgbClr val="9966FF"/>
                    </a:solidFill>
                  </a:rPr>
                  <a:t>, </a:t>
                </a:r>
                <a:fld id="{EB04E9ED-6411-4DB8-9980-012FAAA71A57}" type="PERCENTAGE">
                  <a:rPr lang="en-US" baseline="0">
                    <a:solidFill>
                      <a:srgbClr val="9966FF"/>
                    </a:solidFill>
                  </a:rPr>
                  <a:pPr algn="r">
                    <a:defRPr sz="700">
                      <a:solidFill>
                        <a:srgbClr val="9966FF"/>
                      </a:solidFill>
                    </a:defRPr>
                  </a:pPr>
                  <a:t>[PERCENTAGE]</a:t>
                </a:fld>
                <a:endParaRPr lang="en-US" baseline="0">
                  <a:solidFill>
                    <a:srgbClr val="9966FF"/>
                  </a:solidFill>
                </a:endParaRPr>
              </a:p>
            </c:rich>
          </c:tx>
          <c:spPr>
            <a:noFill/>
            <a:ln>
              <a:noFill/>
            </a:ln>
            <a:effectLst/>
          </c:spPr>
          <c:txPr>
            <a:bodyPr rot="0" spcFirstLastPara="1" vertOverflow="ellipsis" vert="horz" wrap="square" lIns="38100" tIns="19050" rIns="38100" bIns="19050" anchor="ctr" anchorCtr="0">
              <a:noAutofit/>
            </a:bodyPr>
            <a:lstStyle/>
            <a:p>
              <a:pPr algn="r">
                <a:defRPr sz="700" b="0" i="0" u="none" strike="noStrike" kern="1200" baseline="0">
                  <a:solidFill>
                    <a:srgbClr val="9966FF"/>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30615273942123761"/>
                  <c:h val="0.14385364540005144"/>
                </c:manualLayout>
              </c15:layout>
              <c15:dlblFieldTable/>
              <c15:showDataLabelsRange val="0"/>
            </c:ext>
          </c:extLst>
        </c:dLbl>
      </c:pivotFmt>
      <c:pivotFmt>
        <c:idx val="17"/>
        <c:spPr>
          <a:solidFill>
            <a:srgbClr val="FF6699"/>
          </a:solidFill>
          <a:ln w="19050">
            <a:noFill/>
          </a:ln>
          <a:effectLst/>
        </c:spPr>
        <c:dLbl>
          <c:idx val="0"/>
          <c:layout>
            <c:manualLayout>
              <c:x val="0.34196537256058052"/>
              <c:y val="-3.7957156142923269E-2"/>
            </c:manualLayout>
          </c:layout>
          <c:spPr>
            <a:noFill/>
            <a:ln>
              <a:noFill/>
            </a:ln>
            <a:effectLst/>
          </c:spPr>
          <c:txPr>
            <a:bodyPr rot="0" spcFirstLastPara="1" vertOverflow="ellipsis" vert="horz" wrap="square" lIns="38100" tIns="19050" rIns="38100" bIns="19050" anchor="ctr" anchorCtr="0">
              <a:noAutofit/>
            </a:bodyPr>
            <a:lstStyle/>
            <a:p>
              <a:pPr algn="r">
                <a:defRPr sz="700" b="0" i="0" u="none" strike="noStrike" kern="1200" baseline="0">
                  <a:solidFill>
                    <a:srgbClr val="FF66FF"/>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36614539741200453"/>
                  <c:h val="0.11527345094971012"/>
                </c:manualLayout>
              </c15:layout>
            </c:ext>
          </c:extLst>
        </c:dLbl>
      </c:pivotFmt>
      <c:pivotFmt>
        <c:idx val="18"/>
        <c:spPr>
          <a:solidFill>
            <a:srgbClr val="FF66FF"/>
          </a:solidFill>
          <a:ln w="19050">
            <a:noFill/>
          </a:ln>
          <a:effectLst/>
        </c:spPr>
        <c:dLbl>
          <c:idx val="0"/>
          <c:layout>
            <c:manualLayout>
              <c:x val="0.48504499053604444"/>
              <c:y val="0.32867261124709424"/>
            </c:manualLayout>
          </c:layout>
          <c:spPr>
            <a:noFill/>
            <a:ln>
              <a:noFill/>
            </a:ln>
            <a:effectLst/>
          </c:spPr>
          <c:txPr>
            <a:bodyPr rot="0" spcFirstLastPara="1" vertOverflow="ellipsis" vert="horz" wrap="square" lIns="38100" tIns="19050" rIns="38100" bIns="19050" anchor="ctr" anchorCtr="0">
              <a:noAutofit/>
            </a:bodyPr>
            <a:lstStyle/>
            <a:p>
              <a:pPr algn="r">
                <a:defRPr sz="700" b="0" i="0" u="none" strike="noStrike" kern="1200" baseline="0">
                  <a:solidFill>
                    <a:schemeClr val="accent2">
                      <a:lumMod val="60000"/>
                      <a:lumOff val="40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32509195728367768"/>
                  <c:h val="7.6690188441749282E-2"/>
                </c:manualLayout>
              </c15:layout>
            </c:ext>
          </c:extLst>
        </c:dLbl>
      </c:pivotFmt>
      <c:pivotFmt>
        <c:idx val="19"/>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0">
              <a:spAutoFit/>
            </a:bodyPr>
            <a:lstStyle/>
            <a:p>
              <a:pPr algn="r">
                <a:defRPr sz="700" b="0" i="0" u="none" strike="noStrike" kern="1200" baseline="0">
                  <a:solidFill>
                    <a:srgbClr val="9966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053566381690341"/>
          <c:y val="0.12537321507132554"/>
          <c:w val="0.24461121763825683"/>
          <c:h val="0.76704537770200554"/>
        </c:manualLayout>
      </c:layout>
      <c:doughnutChart>
        <c:varyColors val="1"/>
        <c:ser>
          <c:idx val="0"/>
          <c:order val="0"/>
          <c:tx>
            <c:strRef>
              <c:f>'Product Cate. PRE-Processing'!$C$3</c:f>
              <c:strCache>
                <c:ptCount val="1"/>
                <c:pt idx="0">
                  <c:v>Sum of Sales</c:v>
                </c:pt>
              </c:strCache>
            </c:strRef>
          </c:tx>
          <c:spPr>
            <a:ln>
              <a:noFill/>
            </a:ln>
          </c:spPr>
          <c:dPt>
            <c:idx val="0"/>
            <c:bubble3D val="0"/>
            <c:spPr>
              <a:solidFill>
                <a:srgbClr val="660066"/>
              </a:solidFill>
              <a:ln w="19050">
                <a:noFill/>
              </a:ln>
              <a:effectLst/>
            </c:spPr>
            <c:extLst>
              <c:ext xmlns:c16="http://schemas.microsoft.com/office/drawing/2014/chart" uri="{C3380CC4-5D6E-409C-BE32-E72D297353CC}">
                <c16:uniqueId val="{00000001-531F-49E4-924C-7D225997B8DF}"/>
              </c:ext>
            </c:extLst>
          </c:dPt>
          <c:dPt>
            <c:idx val="1"/>
            <c:bubble3D val="0"/>
            <c:spPr>
              <a:solidFill>
                <a:srgbClr val="FF0066"/>
              </a:solidFill>
              <a:ln w="19050">
                <a:noFill/>
              </a:ln>
              <a:effectLst/>
            </c:spPr>
            <c:extLst>
              <c:ext xmlns:c16="http://schemas.microsoft.com/office/drawing/2014/chart" uri="{C3380CC4-5D6E-409C-BE32-E72D297353CC}">
                <c16:uniqueId val="{00000003-531F-49E4-924C-7D225997B8DF}"/>
              </c:ext>
            </c:extLst>
          </c:dPt>
          <c:dPt>
            <c:idx val="2"/>
            <c:bubble3D val="0"/>
            <c:spPr>
              <a:solidFill>
                <a:srgbClr val="CC00FF"/>
              </a:solidFill>
              <a:ln w="19050">
                <a:noFill/>
              </a:ln>
              <a:effectLst/>
            </c:spPr>
            <c:extLst>
              <c:ext xmlns:c16="http://schemas.microsoft.com/office/drawing/2014/chart" uri="{C3380CC4-5D6E-409C-BE32-E72D297353CC}">
                <c16:uniqueId val="{00000005-531F-49E4-924C-7D225997B8DF}"/>
              </c:ext>
            </c:extLst>
          </c:dPt>
          <c:dPt>
            <c:idx val="3"/>
            <c:bubble3D val="0"/>
            <c:spPr>
              <a:solidFill>
                <a:schemeClr val="accent4"/>
              </a:solidFill>
              <a:ln w="19050">
                <a:noFill/>
              </a:ln>
              <a:effectLst/>
            </c:spPr>
            <c:extLst>
              <c:ext xmlns:c16="http://schemas.microsoft.com/office/drawing/2014/chart" uri="{C3380CC4-5D6E-409C-BE32-E72D297353CC}">
                <c16:uniqueId val="{00000007-E956-40B4-9338-6786932829E9}"/>
              </c:ext>
            </c:extLst>
          </c:dPt>
          <c:dLbls>
            <c:dLbl>
              <c:idx val="0"/>
              <c:layout>
                <c:manualLayout>
                  <c:x val="0.33187276262821808"/>
                  <c:y val="-0.27627521301996638"/>
                </c:manualLayout>
              </c:layout>
              <c:spPr>
                <a:noFill/>
                <a:ln>
                  <a:noFill/>
                </a:ln>
                <a:effectLst/>
              </c:spPr>
              <c:txPr>
                <a:bodyPr rot="0" spcFirstLastPara="1" vertOverflow="clip" horzOverflow="clip" vert="horz" wrap="square" lIns="38100" tIns="19050" rIns="38100" bIns="19050" anchor="ctr" anchorCtr="0">
                  <a:spAutoFit/>
                </a:bodyPr>
                <a:lstStyle/>
                <a:p>
                  <a:pPr algn="r">
                    <a:defRPr sz="900" b="1" i="0" u="none" strike="noStrike" kern="1200" baseline="0">
                      <a:solidFill>
                        <a:srgbClr val="80008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605465248953657"/>
                      <c:h val="0.22789216940178877"/>
                    </c:manualLayout>
                  </c15:layout>
                </c:ext>
                <c:ext xmlns:c16="http://schemas.microsoft.com/office/drawing/2014/chart" uri="{C3380CC4-5D6E-409C-BE32-E72D297353CC}">
                  <c16:uniqueId val="{00000001-531F-49E4-924C-7D225997B8DF}"/>
                </c:ext>
              </c:extLst>
            </c:dLbl>
            <c:dLbl>
              <c:idx val="1"/>
              <c:layout>
                <c:manualLayout>
                  <c:x val="0.35413335755352998"/>
                  <c:y val="-0.54330289272010834"/>
                </c:manualLayout>
              </c:layout>
              <c:spPr>
                <a:noFill/>
                <a:ln>
                  <a:noFill/>
                </a:ln>
                <a:effectLst/>
              </c:spPr>
              <c:txPr>
                <a:bodyPr rot="0" spcFirstLastPara="1" vertOverflow="clip" horzOverflow="clip" vert="horz" wrap="square" lIns="38100" tIns="19050" rIns="38100" bIns="19050" anchor="ctr" anchorCtr="0">
                  <a:noAutofit/>
                </a:bodyPr>
                <a:lstStyle/>
                <a:p>
                  <a:pPr algn="r">
                    <a:defRPr sz="700" b="1" i="0" u="none" strike="noStrike" kern="1200" baseline="0">
                      <a:solidFill>
                        <a:srgbClr val="80008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4675239212058179"/>
                      <c:h val="0.10629806967416328"/>
                    </c:manualLayout>
                  </c15:layout>
                </c:ext>
                <c:ext xmlns:c16="http://schemas.microsoft.com/office/drawing/2014/chart" uri="{C3380CC4-5D6E-409C-BE32-E72D297353CC}">
                  <c16:uniqueId val="{00000003-531F-49E4-924C-7D225997B8DF}"/>
                </c:ext>
              </c:extLst>
            </c:dLbl>
            <c:dLbl>
              <c:idx val="2"/>
              <c:layout>
                <c:manualLayout>
                  <c:x val="0.44030808191771187"/>
                  <c:y val="-0.13944023109302195"/>
                </c:manualLayout>
              </c:layout>
              <c:showLegendKey val="0"/>
              <c:showVal val="0"/>
              <c:showCatName val="0"/>
              <c:showSerName val="0"/>
              <c:showPercent val="1"/>
              <c:showBubbleSize val="0"/>
              <c:extLst>
                <c:ext xmlns:c15="http://schemas.microsoft.com/office/drawing/2012/chart" uri="{CE6537A1-D6FC-4f65-9D91-7224C49458BB}">
                  <c15:layout>
                    <c:manualLayout>
                      <c:w val="0.33773719878477437"/>
                      <c:h val="9.1446120332370401E-2"/>
                    </c:manualLayout>
                  </c15:layout>
                </c:ext>
                <c:ext xmlns:c16="http://schemas.microsoft.com/office/drawing/2014/chart" uri="{C3380CC4-5D6E-409C-BE32-E72D297353CC}">
                  <c16:uniqueId val="{00000005-531F-49E4-924C-7D225997B8DF}"/>
                </c:ext>
              </c:extLst>
            </c:dLbl>
            <c:spPr>
              <a:noFill/>
              <a:ln>
                <a:noFill/>
              </a:ln>
              <a:effectLst/>
            </c:spPr>
            <c:txPr>
              <a:bodyPr rot="0" spcFirstLastPara="1" vertOverflow="clip" horzOverflow="clip" vert="horz" wrap="square" lIns="38100" tIns="19050" rIns="38100" bIns="19050" anchor="ctr" anchorCtr="0">
                <a:noAutofit/>
              </a:bodyPr>
              <a:lstStyle/>
              <a:p>
                <a:pPr algn="r">
                  <a:defRPr sz="700" b="1" i="0" u="none" strike="noStrike" kern="1200" baseline="0">
                    <a:solidFill>
                      <a:srgbClr val="FF00FF"/>
                    </a:solidFill>
                    <a:latin typeface="+mn-lt"/>
                    <a:ea typeface="+mn-ea"/>
                    <a:cs typeface="+mn-cs"/>
                  </a:defRPr>
                </a:pPr>
                <a:endParaRPr lang="en-US"/>
              </a:p>
            </c:txPr>
            <c:showLegendKey val="0"/>
            <c:showVal val="0"/>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'Product Cate. PRE-Processing'!$B$4:$B$7</c:f>
              <c:strCache>
                <c:ptCount val="3"/>
                <c:pt idx="0">
                  <c:v>Furniture</c:v>
                </c:pt>
                <c:pt idx="1">
                  <c:v>Office Supplies</c:v>
                </c:pt>
                <c:pt idx="2">
                  <c:v>Technology</c:v>
                </c:pt>
              </c:strCache>
            </c:strRef>
          </c:cat>
          <c:val>
            <c:numRef>
              <c:f>'Product Cate. PRE-Processing'!$C$4:$C$7</c:f>
              <c:numCache>
                <c:formatCode>"$"\ #.##,\ "K"</c:formatCode>
                <c:ptCount val="3"/>
                <c:pt idx="0">
                  <c:v>619578.75000000035</c:v>
                </c:pt>
                <c:pt idx="1">
                  <c:v>549681.06999999948</c:v>
                </c:pt>
                <c:pt idx="2">
                  <c:v>712264.94999999972</c:v>
                </c:pt>
              </c:numCache>
            </c:numRef>
          </c:val>
          <c:extLst>
            <c:ext xmlns:c16="http://schemas.microsoft.com/office/drawing/2014/chart" uri="{C3380CC4-5D6E-409C-BE32-E72D297353CC}">
              <c16:uniqueId val="{00000006-531F-49E4-924C-7D225997B8DF}"/>
            </c:ext>
          </c:extLst>
        </c:ser>
        <c:ser>
          <c:idx val="1"/>
          <c:order val="1"/>
          <c:tx>
            <c:strRef>
              <c:f>'Product Cate. PRE-Processing'!$D$3</c:f>
              <c:strCache>
                <c:ptCount val="1"/>
                <c:pt idx="0">
                  <c:v>Sum of Revenue</c:v>
                </c:pt>
              </c:strCache>
            </c:strRef>
          </c:tx>
          <c:spPr>
            <a:ln>
              <a:noFill/>
            </a:ln>
          </c:spPr>
          <c:dPt>
            <c:idx val="0"/>
            <c:bubble3D val="0"/>
            <c:spPr>
              <a:solidFill>
                <a:srgbClr val="9966FF"/>
              </a:solidFill>
              <a:ln w="19050">
                <a:noFill/>
              </a:ln>
              <a:effectLst/>
            </c:spPr>
            <c:extLst>
              <c:ext xmlns:c16="http://schemas.microsoft.com/office/drawing/2014/chart" uri="{C3380CC4-5D6E-409C-BE32-E72D297353CC}">
                <c16:uniqueId val="{00000008-0B95-41E2-9834-DC5DAC2AF9FF}"/>
              </c:ext>
            </c:extLst>
          </c:dPt>
          <c:dPt>
            <c:idx val="1"/>
            <c:bubble3D val="0"/>
            <c:spPr>
              <a:solidFill>
                <a:srgbClr val="FF6699"/>
              </a:solidFill>
              <a:ln w="19050">
                <a:noFill/>
              </a:ln>
              <a:effectLst/>
            </c:spPr>
            <c:extLst>
              <c:ext xmlns:c16="http://schemas.microsoft.com/office/drawing/2014/chart" uri="{C3380CC4-5D6E-409C-BE32-E72D297353CC}">
                <c16:uniqueId val="{00000009-0B95-41E2-9834-DC5DAC2AF9FF}"/>
              </c:ext>
            </c:extLst>
          </c:dPt>
          <c:dPt>
            <c:idx val="2"/>
            <c:bubble3D val="0"/>
            <c:spPr>
              <a:solidFill>
                <a:srgbClr val="FF66FF"/>
              </a:solidFill>
              <a:ln w="19050">
                <a:noFill/>
              </a:ln>
              <a:effectLst/>
            </c:spPr>
            <c:extLst>
              <c:ext xmlns:c16="http://schemas.microsoft.com/office/drawing/2014/chart" uri="{C3380CC4-5D6E-409C-BE32-E72D297353CC}">
                <c16:uniqueId val="{0000000A-0B95-41E2-9834-DC5DAC2AF9FF}"/>
              </c:ext>
            </c:extLst>
          </c:dPt>
          <c:dPt>
            <c:idx val="3"/>
            <c:bubble3D val="0"/>
            <c:spPr>
              <a:solidFill>
                <a:schemeClr val="accent4"/>
              </a:solidFill>
              <a:ln w="19050">
                <a:noFill/>
              </a:ln>
              <a:effectLst/>
            </c:spPr>
            <c:extLst>
              <c:ext xmlns:c16="http://schemas.microsoft.com/office/drawing/2014/chart" uri="{C3380CC4-5D6E-409C-BE32-E72D297353CC}">
                <c16:uniqueId val="{0000000F-E956-40B4-9338-6786932829E9}"/>
              </c:ext>
            </c:extLst>
          </c:dPt>
          <c:dLbls>
            <c:dLbl>
              <c:idx val="0"/>
              <c:layout>
                <c:manualLayout>
                  <c:x val="0.30634420454908079"/>
                  <c:y val="0.2762755880881349"/>
                </c:manualLayout>
              </c:layout>
              <c:tx>
                <c:rich>
                  <a:bodyPr rot="0" spcFirstLastPara="1" vertOverflow="ellipsis" vert="horz" wrap="square" lIns="38100" tIns="19050" rIns="38100" bIns="19050" anchor="ctr" anchorCtr="0">
                    <a:noAutofit/>
                  </a:bodyPr>
                  <a:lstStyle/>
                  <a:p>
                    <a:pPr algn="r">
                      <a:defRPr sz="700" b="0" i="0" u="none" strike="noStrike" kern="1200" baseline="0">
                        <a:solidFill>
                          <a:srgbClr val="9966FF"/>
                        </a:solidFill>
                        <a:latin typeface="+mn-lt"/>
                        <a:ea typeface="+mn-ea"/>
                        <a:cs typeface="+mn-cs"/>
                      </a:defRPr>
                    </a:pPr>
                    <a:fld id="{34C01B61-C904-4F91-863F-2D2AB058BA1C}" type="CATEGORYNAME">
                      <a:rPr lang="en-US">
                        <a:solidFill>
                          <a:srgbClr val="9966FF"/>
                        </a:solidFill>
                      </a:rPr>
                      <a:pPr algn="r">
                        <a:defRPr sz="700">
                          <a:solidFill>
                            <a:srgbClr val="9966FF"/>
                          </a:solidFill>
                        </a:defRPr>
                      </a:pPr>
                      <a:t>[CATEGORY NAME]</a:t>
                    </a:fld>
                    <a:r>
                      <a:rPr lang="en-US" baseline="0">
                        <a:solidFill>
                          <a:srgbClr val="9966FF"/>
                        </a:solidFill>
                      </a:rPr>
                      <a:t>, </a:t>
                    </a:r>
                    <a:fld id="{EA5BA725-513C-4213-9FAA-AA7C12123635}" type="VALUE">
                      <a:rPr lang="en-US" baseline="0">
                        <a:solidFill>
                          <a:srgbClr val="9966FF"/>
                        </a:solidFill>
                      </a:rPr>
                      <a:pPr algn="r">
                        <a:defRPr sz="700">
                          <a:solidFill>
                            <a:srgbClr val="9966FF"/>
                          </a:solidFill>
                        </a:defRPr>
                      </a:pPr>
                      <a:t>[VALUE]</a:t>
                    </a:fld>
                    <a:r>
                      <a:rPr lang="en-US" baseline="0">
                        <a:solidFill>
                          <a:srgbClr val="9966FF"/>
                        </a:solidFill>
                      </a:rPr>
                      <a:t>, </a:t>
                    </a:r>
                    <a:fld id="{EB04E9ED-6411-4DB8-9980-012FAAA71A57}" type="PERCENTAGE">
                      <a:rPr lang="en-US" baseline="0">
                        <a:solidFill>
                          <a:srgbClr val="9966FF"/>
                        </a:solidFill>
                      </a:rPr>
                      <a:pPr algn="r">
                        <a:defRPr sz="700">
                          <a:solidFill>
                            <a:srgbClr val="9966FF"/>
                          </a:solidFill>
                        </a:defRPr>
                      </a:pPr>
                      <a:t>[PERCENTAGE]</a:t>
                    </a:fld>
                    <a:endParaRPr lang="en-US" baseline="0">
                      <a:solidFill>
                        <a:srgbClr val="9966FF"/>
                      </a:solidFill>
                    </a:endParaRPr>
                  </a:p>
                </c:rich>
              </c:tx>
              <c:spPr>
                <a:noFill/>
                <a:ln>
                  <a:noFill/>
                </a:ln>
                <a:effectLst/>
              </c:spPr>
              <c:txPr>
                <a:bodyPr rot="0" spcFirstLastPara="1" vertOverflow="ellipsis" vert="horz" wrap="square" lIns="38100" tIns="19050" rIns="38100" bIns="19050" anchor="ctr" anchorCtr="0">
                  <a:noAutofit/>
                </a:bodyPr>
                <a:lstStyle/>
                <a:p>
                  <a:pPr algn="r">
                    <a:defRPr sz="700" b="0" i="0" u="none" strike="noStrike" kern="1200" baseline="0">
                      <a:solidFill>
                        <a:srgbClr val="9966FF"/>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30615273942123761"/>
                      <c:h val="0.14385364540005144"/>
                    </c:manualLayout>
                  </c15:layout>
                  <c15:dlblFieldTable/>
                  <c15:showDataLabelsRange val="0"/>
                </c:ext>
                <c:ext xmlns:c16="http://schemas.microsoft.com/office/drawing/2014/chart" uri="{C3380CC4-5D6E-409C-BE32-E72D297353CC}">
                  <c16:uniqueId val="{00000008-0B95-41E2-9834-DC5DAC2AF9FF}"/>
                </c:ext>
              </c:extLst>
            </c:dLbl>
            <c:dLbl>
              <c:idx val="1"/>
              <c:layout>
                <c:manualLayout>
                  <c:x val="0.34196537256058052"/>
                  <c:y val="-3.7957156142923269E-2"/>
                </c:manualLayout>
              </c:layout>
              <c:spPr>
                <a:noFill/>
                <a:ln>
                  <a:noFill/>
                </a:ln>
                <a:effectLst/>
              </c:spPr>
              <c:txPr>
                <a:bodyPr rot="0" spcFirstLastPara="1" vertOverflow="ellipsis" vert="horz" wrap="square" lIns="38100" tIns="19050" rIns="38100" bIns="19050" anchor="ctr" anchorCtr="0">
                  <a:noAutofit/>
                </a:bodyPr>
                <a:lstStyle/>
                <a:p>
                  <a:pPr algn="r">
                    <a:defRPr sz="700" b="0" i="0" u="none" strike="noStrike" kern="1200" baseline="0">
                      <a:solidFill>
                        <a:srgbClr val="FF66FF"/>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36614539741200453"/>
                      <c:h val="0.11527345094971012"/>
                    </c:manualLayout>
                  </c15:layout>
                </c:ext>
                <c:ext xmlns:c16="http://schemas.microsoft.com/office/drawing/2014/chart" uri="{C3380CC4-5D6E-409C-BE32-E72D297353CC}">
                  <c16:uniqueId val="{00000009-0B95-41E2-9834-DC5DAC2AF9FF}"/>
                </c:ext>
              </c:extLst>
            </c:dLbl>
            <c:dLbl>
              <c:idx val="2"/>
              <c:layout>
                <c:manualLayout>
                  <c:x val="0.48504499053604444"/>
                  <c:y val="0.32867261124709424"/>
                </c:manualLayout>
              </c:layout>
              <c:spPr>
                <a:noFill/>
                <a:ln>
                  <a:noFill/>
                </a:ln>
                <a:effectLst/>
              </c:spPr>
              <c:txPr>
                <a:bodyPr rot="0" spcFirstLastPara="1" vertOverflow="ellipsis" vert="horz" wrap="square" lIns="38100" tIns="19050" rIns="38100" bIns="19050" anchor="ctr" anchorCtr="0">
                  <a:noAutofit/>
                </a:bodyPr>
                <a:lstStyle/>
                <a:p>
                  <a:pPr algn="r">
                    <a:defRPr sz="700" b="0" i="0" u="none" strike="noStrike" kern="1200" baseline="0">
                      <a:solidFill>
                        <a:schemeClr val="accent2">
                          <a:lumMod val="60000"/>
                          <a:lumOff val="40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32509195728367768"/>
                      <c:h val="7.6690188441749282E-2"/>
                    </c:manualLayout>
                  </c15:layout>
                </c:ext>
                <c:ext xmlns:c16="http://schemas.microsoft.com/office/drawing/2014/chart" uri="{C3380CC4-5D6E-409C-BE32-E72D297353CC}">
                  <c16:uniqueId val="{0000000A-0B95-41E2-9834-DC5DAC2AF9FF}"/>
                </c:ext>
              </c:extLst>
            </c:dLbl>
            <c:spPr>
              <a:noFill/>
              <a:ln>
                <a:noFill/>
              </a:ln>
              <a:effectLst/>
            </c:spPr>
            <c:txPr>
              <a:bodyPr rot="0" spcFirstLastPara="1" vertOverflow="ellipsis" vert="horz" wrap="square" lIns="38100" tIns="19050" rIns="38100" bIns="19050" anchor="ctr" anchorCtr="0">
                <a:spAutoFit/>
              </a:bodyPr>
              <a:lstStyle/>
              <a:p>
                <a:pPr algn="r">
                  <a:defRPr sz="700" b="0" i="0" u="none" strike="noStrike" kern="1200" baseline="0">
                    <a:solidFill>
                      <a:srgbClr val="9966FF"/>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'Product Cate. PRE-Processing'!$B$4:$B$7</c:f>
              <c:strCache>
                <c:ptCount val="3"/>
                <c:pt idx="0">
                  <c:v>Furniture</c:v>
                </c:pt>
                <c:pt idx="1">
                  <c:v>Office Supplies</c:v>
                </c:pt>
                <c:pt idx="2">
                  <c:v>Technology</c:v>
                </c:pt>
              </c:strCache>
            </c:strRef>
          </c:cat>
          <c:val>
            <c:numRef>
              <c:f>'Product Cate. PRE-Processing'!$D$4:$D$7</c:f>
              <c:numCache>
                <c:formatCode>"$"\ #.##,\ "K"</c:formatCode>
                <c:ptCount val="3"/>
                <c:pt idx="0">
                  <c:v>669094.27743635024</c:v>
                </c:pt>
                <c:pt idx="1">
                  <c:v>639885.78593680053</c:v>
                </c:pt>
                <c:pt idx="2">
                  <c:v>787568.10636400012</c:v>
                </c:pt>
              </c:numCache>
            </c:numRef>
          </c:val>
          <c:extLst>
            <c:ext xmlns:c16="http://schemas.microsoft.com/office/drawing/2014/chart" uri="{C3380CC4-5D6E-409C-BE32-E72D297353CC}">
              <c16:uniqueId val="{00000006-0B95-41E2-9834-DC5DAC2AF9FF}"/>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66627731685548108"/>
          <c:y val="5.646297523514638E-2"/>
          <c:w val="0.24672786325601648"/>
          <c:h val="0.290963362272998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23364345273715"/>
          <c:y val="5.4649746760819143E-2"/>
          <c:w val="0.51575824173027884"/>
          <c:h val="0.92349035453485318"/>
        </c:manualLayout>
      </c:layout>
      <c:barChart>
        <c:barDir val="bar"/>
        <c:grouping val="clustered"/>
        <c:varyColors val="0"/>
        <c:ser>
          <c:idx val="0"/>
          <c:order val="0"/>
          <c:tx>
            <c:strRef>
              <c:f>'Product Cate. PRE-Processing'!$C$36</c:f>
              <c:strCache>
                <c:ptCount val="1"/>
                <c:pt idx="0">
                  <c:v>Sum of Sales</c:v>
                </c:pt>
              </c:strCache>
            </c:strRef>
          </c:tx>
          <c:spPr>
            <a:gradFill>
              <a:gsLst>
                <a:gs pos="99000">
                  <a:srgbClr val="FF0066"/>
                </a:gs>
                <a:gs pos="0">
                  <a:srgbClr val="FF00FF"/>
                </a:gs>
              </a:gsLst>
              <a:lin ang="10800000" scaled="0"/>
            </a:gradFill>
            <a:ln>
              <a:noFill/>
            </a:ln>
            <a:effectLst>
              <a:softEdge rad="19050"/>
            </a:effectLst>
          </c:spPr>
          <c:invertIfNegative val="0"/>
          <c:dLbls>
            <c:spPr>
              <a:noFill/>
              <a:ln>
                <a:noFill/>
              </a:ln>
              <a:effectLst/>
            </c:spPr>
            <c:txPr>
              <a:bodyPr rot="0" spcFirstLastPara="1" vertOverflow="ellipsis" vert="horz" wrap="square" lIns="38100" tIns="19050" rIns="38100" bIns="19050" anchor="t" anchorCtr="0">
                <a:spAutoFit/>
              </a:bodyPr>
              <a:lstStyle/>
              <a:p>
                <a:pPr>
                  <a:defRPr sz="700" b="0" i="0" u="none" strike="noStrike" kern="1200" baseline="0">
                    <a:solidFill>
                      <a:schemeClr val="bg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Cate. PRE-Processing'!$B$37:$B$53</c:f>
              <c:strCache>
                <c:ptCount val="17"/>
                <c:pt idx="0">
                  <c:v>Rubber Bands</c:v>
                </c:pt>
                <c:pt idx="1">
                  <c:v>Labels</c:v>
                </c:pt>
                <c:pt idx="2">
                  <c:v>Scissors, Rulers and Trimmers</c:v>
                </c:pt>
                <c:pt idx="3">
                  <c:v>Envelopes</c:v>
                </c:pt>
                <c:pt idx="4">
                  <c:v>Pens &amp; Art Supplies</c:v>
                </c:pt>
                <c:pt idx="5">
                  <c:v>Paper</c:v>
                </c:pt>
                <c:pt idx="6">
                  <c:v>Appliances</c:v>
                </c:pt>
                <c:pt idx="7">
                  <c:v>Computer Peripherals</c:v>
                </c:pt>
                <c:pt idx="8">
                  <c:v>Office Furnishings</c:v>
                </c:pt>
                <c:pt idx="9">
                  <c:v>Copiers and Fax</c:v>
                </c:pt>
                <c:pt idx="10">
                  <c:v>Bookcases</c:v>
                </c:pt>
                <c:pt idx="11">
                  <c:v>Tables</c:v>
                </c:pt>
                <c:pt idx="12">
                  <c:v>Storage &amp; Organization</c:v>
                </c:pt>
                <c:pt idx="13">
                  <c:v>Binders and Binder Accessories</c:v>
                </c:pt>
                <c:pt idx="14">
                  <c:v>Telephones and Communication</c:v>
                </c:pt>
                <c:pt idx="15">
                  <c:v>Chairs &amp; Chairmats</c:v>
                </c:pt>
                <c:pt idx="16">
                  <c:v>Office Machines</c:v>
                </c:pt>
              </c:strCache>
            </c:strRef>
          </c:cat>
          <c:val>
            <c:numRef>
              <c:f>'Product Cate. PRE-Processing'!$C$37:$C$53</c:f>
              <c:numCache>
                <c:formatCode>"$"\ #.##,\ "K"</c:formatCode>
                <c:ptCount val="17"/>
                <c:pt idx="0">
                  <c:v>1789.4299999999998</c:v>
                </c:pt>
                <c:pt idx="1">
                  <c:v>4914.82</c:v>
                </c:pt>
                <c:pt idx="2">
                  <c:v>6752.18</c:v>
                </c:pt>
                <c:pt idx="3">
                  <c:v>10479.769999999999</c:v>
                </c:pt>
                <c:pt idx="4">
                  <c:v>26071.610000000004</c:v>
                </c:pt>
                <c:pt idx="5">
                  <c:v>55813.920000000035</c:v>
                </c:pt>
                <c:pt idx="6">
                  <c:v>82201.150000000009</c:v>
                </c:pt>
                <c:pt idx="7">
                  <c:v>96261.300000000017</c:v>
                </c:pt>
                <c:pt idx="8">
                  <c:v>98070.909999999989</c:v>
                </c:pt>
                <c:pt idx="9">
                  <c:v>99069.48</c:v>
                </c:pt>
                <c:pt idx="10">
                  <c:v>107796.09000000004</c:v>
                </c:pt>
                <c:pt idx="11">
                  <c:v>172511.33000000002</c:v>
                </c:pt>
                <c:pt idx="12">
                  <c:v>175730.04999999996</c:v>
                </c:pt>
                <c:pt idx="13">
                  <c:v>185928.13999999984</c:v>
                </c:pt>
                <c:pt idx="14">
                  <c:v>198764.48999999985</c:v>
                </c:pt>
                <c:pt idx="15">
                  <c:v>241200.42000000007</c:v>
                </c:pt>
                <c:pt idx="16">
                  <c:v>318169.67999999993</c:v>
                </c:pt>
              </c:numCache>
            </c:numRef>
          </c:val>
          <c:extLst>
            <c:ext xmlns:c16="http://schemas.microsoft.com/office/drawing/2014/chart" uri="{C3380CC4-5D6E-409C-BE32-E72D297353CC}">
              <c16:uniqueId val="{00000000-8503-4B49-9E46-8AF8546CA13F}"/>
            </c:ext>
          </c:extLst>
        </c:ser>
        <c:dLbls>
          <c:showLegendKey val="0"/>
          <c:showVal val="0"/>
          <c:showCatName val="0"/>
          <c:showSerName val="0"/>
          <c:showPercent val="0"/>
          <c:showBubbleSize val="0"/>
        </c:dLbls>
        <c:gapWidth val="182"/>
        <c:axId val="1568132143"/>
        <c:axId val="690011856"/>
      </c:barChart>
      <c:catAx>
        <c:axId val="1568132143"/>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011856"/>
        <c:crosses val="autoZero"/>
        <c:auto val="1"/>
        <c:lblAlgn val="ctr"/>
        <c:lblOffset val="100"/>
        <c:noMultiLvlLbl val="0"/>
      </c:catAx>
      <c:valAx>
        <c:axId val="690011856"/>
        <c:scaling>
          <c:orientation val="maxMin"/>
        </c:scaling>
        <c:delete val="1"/>
        <c:axPos val="b"/>
        <c:numFmt formatCode="&quot;$&quot;\ #.##,\ &quot;K&quot;" sourceLinked="1"/>
        <c:majorTickMark val="none"/>
        <c:minorTickMark val="none"/>
        <c:tickLblPos val="nextTo"/>
        <c:crossAx val="156813214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022738776144116E-2"/>
          <c:y val="7.3970217560198143E-2"/>
          <c:w val="0.92195452244771181"/>
          <c:h val="0.88779686887182963"/>
        </c:manualLayout>
      </c:layout>
      <c:barChart>
        <c:barDir val="bar"/>
        <c:grouping val="stacked"/>
        <c:varyColors val="0"/>
        <c:ser>
          <c:idx val="0"/>
          <c:order val="0"/>
          <c:tx>
            <c:strRef>
              <c:f>'Product Cate. PRE-Processing'!$D$36</c:f>
              <c:strCache>
                <c:ptCount val="1"/>
                <c:pt idx="0">
                  <c:v>Sum of Profit</c:v>
                </c:pt>
              </c:strCache>
            </c:strRef>
          </c:tx>
          <c:spPr>
            <a:solidFill>
              <a:srgbClr val="003300"/>
            </a:solidFill>
            <a:ln>
              <a:solidFill>
                <a:schemeClr val="accent4">
                  <a:lumMod val="60000"/>
                  <a:lumOff val="40000"/>
                </a:schemeClr>
              </a:solidFill>
            </a:ln>
            <a:effectLst/>
          </c:spPr>
          <c:invertIfNegative val="0"/>
          <c:dLbls>
            <c:dLbl>
              <c:idx val="6"/>
              <c:spPr>
                <a:noFill/>
                <a:ln>
                  <a:noFill/>
                </a:ln>
                <a:effectLst>
                  <a:glow>
                    <a:schemeClr val="accent1">
                      <a:alpha val="40000"/>
                    </a:schemeClr>
                  </a:glow>
                  <a:softEdge rad="88900"/>
                </a:effectLst>
              </c:spPr>
              <c:txPr>
                <a:bodyPr rot="0" spcFirstLastPara="1" vertOverflow="clip" horzOverflow="clip" vert="horz" wrap="none" lIns="468000" tIns="0" rIns="324000" bIns="288000" spcCol="360000" anchor="b" anchorCtr="0">
                  <a:spAutoFit/>
                </a:bodyPr>
                <a:lstStyle/>
                <a:p>
                  <a:pPr>
                    <a:defRPr sz="700" b="0" i="0" u="none" strike="noStrike" kern="1200" baseline="0">
                      <a:ln w="3175">
                        <a:noFill/>
                      </a:ln>
                      <a:solidFill>
                        <a:schemeClr val="bg2"/>
                      </a:solidFill>
                      <a:effectLst>
                        <a:glow>
                          <a:schemeClr val="accent4">
                            <a:lumMod val="40000"/>
                            <a:lumOff val="60000"/>
                          </a:schemeClr>
                        </a:glow>
                      </a:effectLst>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6-E139-4D97-B508-24BB11F001A9}"/>
                </c:ext>
              </c:extLst>
            </c:dLbl>
            <c:dLbl>
              <c:idx val="8"/>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139-4D97-B508-24BB11F001A9}"/>
                </c:ext>
              </c:extLst>
            </c:dLbl>
            <c:dLbl>
              <c:idx val="9"/>
              <c:spPr>
                <a:noFill/>
                <a:ln>
                  <a:noFill/>
                </a:ln>
                <a:effectLst>
                  <a:glow>
                    <a:schemeClr val="accent1">
                      <a:alpha val="40000"/>
                    </a:schemeClr>
                  </a:glow>
                  <a:softEdge rad="88900"/>
                </a:effectLst>
              </c:spPr>
              <c:txPr>
                <a:bodyPr rot="0" spcFirstLastPara="1" vertOverflow="clip" horzOverflow="clip" vert="horz" wrap="none" lIns="144000" tIns="0" rIns="0" bIns="288000" spcCol="360000" anchor="b" anchorCtr="0">
                  <a:spAutoFit/>
                </a:bodyPr>
                <a:lstStyle/>
                <a:p>
                  <a:pPr>
                    <a:defRPr sz="700" b="0" i="0" u="none" strike="noStrike" kern="1200" baseline="0">
                      <a:ln w="3175">
                        <a:noFill/>
                      </a:ln>
                      <a:solidFill>
                        <a:schemeClr val="bg2"/>
                      </a:solidFill>
                      <a:effectLst>
                        <a:glow>
                          <a:schemeClr val="accent4">
                            <a:lumMod val="40000"/>
                            <a:lumOff val="60000"/>
                          </a:schemeClr>
                        </a:glow>
                      </a:effectLst>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9-E139-4D97-B508-24BB11F001A9}"/>
                </c:ext>
              </c:extLst>
            </c:dLbl>
            <c:spPr>
              <a:noFill/>
              <a:ln>
                <a:noFill/>
              </a:ln>
              <a:effectLst>
                <a:glow>
                  <a:schemeClr val="accent1">
                    <a:alpha val="40000"/>
                  </a:schemeClr>
                </a:glow>
                <a:softEdge rad="88900"/>
              </a:effectLst>
            </c:spPr>
            <c:txPr>
              <a:bodyPr rot="0" spcFirstLastPara="1" vertOverflow="clip" horzOverflow="clip" vert="horz" wrap="none" lIns="288000" tIns="0" rIns="324000" bIns="288000" spcCol="360000" anchor="b" anchorCtr="0">
                <a:spAutoFit/>
              </a:bodyPr>
              <a:lstStyle/>
              <a:p>
                <a:pPr>
                  <a:defRPr sz="700" b="0" i="0" u="none" strike="noStrike" kern="1200" baseline="0">
                    <a:ln w="3175">
                      <a:noFill/>
                    </a:ln>
                    <a:solidFill>
                      <a:schemeClr val="bg2"/>
                    </a:solidFill>
                    <a:effectLst>
                      <a:glow>
                        <a:schemeClr val="accent4">
                          <a:lumMod val="40000"/>
                          <a:lumOff val="60000"/>
                        </a:schemeClr>
                      </a:glow>
                    </a:effectLst>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val>
            <c:numRef>
              <c:f>'Product Cate. PRE-Processing'!$D$37:$D$53</c:f>
              <c:numCache>
                <c:formatCode>"$"\ #.##,\ "K"</c:formatCode>
                <c:ptCount val="17"/>
                <c:pt idx="0">
                  <c:v>-1544.8260631999995</c:v>
                </c:pt>
                <c:pt idx="1">
                  <c:v>7028.1595000000016</c:v>
                </c:pt>
                <c:pt idx="2">
                  <c:v>-1291.0959000000003</c:v>
                </c:pt>
                <c:pt idx="3">
                  <c:v>-1194.4125000000008</c:v>
                </c:pt>
                <c:pt idx="4">
                  <c:v>-257.62880000000007</c:v>
                </c:pt>
                <c:pt idx="5">
                  <c:v>7769.3150699999978</c:v>
                </c:pt>
                <c:pt idx="6">
                  <c:v>12594.820600000001</c:v>
                </c:pt>
                <c:pt idx="7">
                  <c:v>1698.0439799999999</c:v>
                </c:pt>
                <c:pt idx="8">
                  <c:v>18724.1191</c:v>
                </c:pt>
                <c:pt idx="9">
                  <c:v>23990.207579999998</c:v>
                </c:pt>
                <c:pt idx="10">
                  <c:v>-930.43840000000046</c:v>
                </c:pt>
                <c:pt idx="11">
                  <c:v>-8086.6392636499986</c:v>
                </c:pt>
                <c:pt idx="12">
                  <c:v>7803.9946</c:v>
                </c:pt>
                <c:pt idx="13">
                  <c:v>59296.389429999988</c:v>
                </c:pt>
                <c:pt idx="14">
                  <c:v>40790.514240000019</c:v>
                </c:pt>
                <c:pt idx="15">
                  <c:v>39808.485999999997</c:v>
                </c:pt>
                <c:pt idx="16">
                  <c:v>8824.3905639999939</c:v>
                </c:pt>
              </c:numCache>
            </c:numRef>
          </c:val>
          <c:extLst>
            <c:ext xmlns:c16="http://schemas.microsoft.com/office/drawing/2014/chart" uri="{C3380CC4-5D6E-409C-BE32-E72D297353CC}">
              <c16:uniqueId val="{00000000-3751-4B29-955F-3AD77FC0A6AD}"/>
            </c:ext>
          </c:extLst>
        </c:ser>
        <c:dLbls>
          <c:showLegendKey val="0"/>
          <c:showVal val="0"/>
          <c:showCatName val="0"/>
          <c:showSerName val="0"/>
          <c:showPercent val="0"/>
          <c:showBubbleSize val="0"/>
        </c:dLbls>
        <c:gapWidth val="150"/>
        <c:overlap val="100"/>
        <c:axId val="1620149967"/>
        <c:axId val="1620148527"/>
      </c:barChart>
      <c:catAx>
        <c:axId val="1620149967"/>
        <c:scaling>
          <c:orientation val="minMax"/>
        </c:scaling>
        <c:delete val="1"/>
        <c:axPos val="l"/>
        <c:majorTickMark val="none"/>
        <c:minorTickMark val="none"/>
        <c:tickLblPos val="nextTo"/>
        <c:crossAx val="1620148527"/>
        <c:crosses val="autoZero"/>
        <c:auto val="1"/>
        <c:lblAlgn val="ctr"/>
        <c:lblOffset val="100"/>
        <c:noMultiLvlLbl val="0"/>
      </c:catAx>
      <c:valAx>
        <c:axId val="1620148527"/>
        <c:scaling>
          <c:orientation val="minMax"/>
        </c:scaling>
        <c:delete val="1"/>
        <c:axPos val="b"/>
        <c:numFmt formatCode="&quot;$&quot;\ #.##,\ &quot;K&quot;" sourceLinked="1"/>
        <c:majorTickMark val="none"/>
        <c:minorTickMark val="none"/>
        <c:tickLblPos val="nextTo"/>
        <c:crossAx val="1620149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(FINAL)).xlsx]Product Cate. PRE-Processing!PivotTable20</c:name>
    <c:fmtId val="1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00FFCC"/>
            </a:solidFill>
            <a:round/>
          </a:ln>
          <a:effectLst>
            <a:glow>
              <a:srgbClr val="00FF99">
                <a:alpha val="59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bg1"/>
            </a:solidFill>
            <a:round/>
          </a:ln>
          <a:effectLst>
            <a:glow rad="63500">
              <a:srgbClr val="00FF99"/>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rgbClr val="FF0066"/>
            </a:solidFill>
            <a:round/>
          </a:ln>
          <a:effectLst>
            <a:glow>
              <a:srgbClr val="FF66CC"/>
            </a:glow>
            <a:outerShdw blurRad="50800" dist="50800" dir="5400000" sx="1000" sy="1000" algn="ctr" rotWithShape="0">
              <a:srgbClr val="FF0066"/>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bg1"/>
            </a:solidFill>
            <a:round/>
          </a:ln>
          <a:effectLst>
            <a:glow rad="76200">
              <a:srgbClr val="FF66CC"/>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rgbClr val="7030A0"/>
            </a:solidFill>
            <a:round/>
          </a:ln>
          <a:effectLst>
            <a:glow>
              <a:srgbClr val="7030A0">
                <a:alpha val="62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bg1"/>
            </a:solidFill>
            <a:round/>
          </a:ln>
          <a:effectLst>
            <a:glow rad="76200">
              <a:srgbClr val="CC66FF"/>
            </a:glow>
            <a:outerShdw dist="50800" sx="1000" sy="1000" algn="ctr" rotWithShape="0">
              <a:srgbClr val="CC66FF"/>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210963977859512E-2"/>
          <c:y val="4.6744451396812541E-2"/>
          <c:w val="0.98178903602214052"/>
          <c:h val="0.74354896456188369"/>
        </c:manualLayout>
      </c:layout>
      <c:lineChart>
        <c:grouping val="standard"/>
        <c:varyColors val="0"/>
        <c:ser>
          <c:idx val="0"/>
          <c:order val="0"/>
          <c:tx>
            <c:strRef>
              <c:f>'Product Cate. PRE-Processing'!$L$3:$L$5</c:f>
              <c:strCache>
                <c:ptCount val="1"/>
                <c:pt idx="0">
                  <c:v>Furniture - Sum of Profit</c:v>
                </c:pt>
              </c:strCache>
            </c:strRef>
          </c:tx>
          <c:spPr>
            <a:ln w="28575" cap="rnd">
              <a:solidFill>
                <a:srgbClr val="00FFCC"/>
              </a:solidFill>
              <a:round/>
            </a:ln>
            <a:effectLst>
              <a:glow>
                <a:srgbClr val="00FF99">
                  <a:alpha val="59000"/>
                </a:srgbClr>
              </a:glow>
            </a:effectLst>
          </c:spPr>
          <c:marker>
            <c:symbol val="none"/>
          </c:marker>
          <c:cat>
            <c:strRef>
              <c:f>'Product Cate. PRE-Processing'!$K$6:$K$12</c:f>
              <c:strCache>
                <c:ptCount val="6"/>
                <c:pt idx="0">
                  <c:v>Jan</c:v>
                </c:pt>
                <c:pt idx="1">
                  <c:v>Feb</c:v>
                </c:pt>
                <c:pt idx="2">
                  <c:v>Mar</c:v>
                </c:pt>
                <c:pt idx="3">
                  <c:v>Apr</c:v>
                </c:pt>
                <c:pt idx="4">
                  <c:v>May</c:v>
                </c:pt>
                <c:pt idx="5">
                  <c:v>Jun</c:v>
                </c:pt>
              </c:strCache>
            </c:strRef>
          </c:cat>
          <c:val>
            <c:numRef>
              <c:f>'Product Cate. PRE-Processing'!$L$6:$L$12</c:f>
              <c:numCache>
                <c:formatCode>"$"\ #.##,\ "K"</c:formatCode>
                <c:ptCount val="6"/>
                <c:pt idx="0">
                  <c:v>-10668.342098319998</c:v>
                </c:pt>
                <c:pt idx="1">
                  <c:v>10842.463439519999</c:v>
                </c:pt>
                <c:pt idx="2">
                  <c:v>-1019.8150732499982</c:v>
                </c:pt>
                <c:pt idx="3">
                  <c:v>12993.794709999996</c:v>
                </c:pt>
                <c:pt idx="4">
                  <c:v>26418.490758399988</c:v>
                </c:pt>
                <c:pt idx="5">
                  <c:v>10948.935699999998</c:v>
                </c:pt>
              </c:numCache>
            </c:numRef>
          </c:val>
          <c:smooth val="1"/>
          <c:extLst>
            <c:ext xmlns:c16="http://schemas.microsoft.com/office/drawing/2014/chart" uri="{C3380CC4-5D6E-409C-BE32-E72D297353CC}">
              <c16:uniqueId val="{00000013-AF1B-460E-8234-C769947C5F2B}"/>
            </c:ext>
          </c:extLst>
        </c:ser>
        <c:ser>
          <c:idx val="1"/>
          <c:order val="1"/>
          <c:tx>
            <c:strRef>
              <c:f>'Product Cate. PRE-Processing'!$M$3:$M$5</c:f>
              <c:strCache>
                <c:ptCount val="1"/>
                <c:pt idx="0">
                  <c:v>Furniture - Sum of Sales</c:v>
                </c:pt>
              </c:strCache>
            </c:strRef>
          </c:tx>
          <c:spPr>
            <a:ln w="28575" cap="rnd">
              <a:solidFill>
                <a:schemeClr val="bg1"/>
              </a:solidFill>
              <a:round/>
            </a:ln>
            <a:effectLst>
              <a:glow rad="63500">
                <a:srgbClr val="00FF99"/>
              </a:glow>
            </a:effectLst>
          </c:spPr>
          <c:marker>
            <c:symbol val="none"/>
          </c:marker>
          <c:cat>
            <c:strRef>
              <c:f>'Product Cate. PRE-Processing'!$K$6:$K$12</c:f>
              <c:strCache>
                <c:ptCount val="6"/>
                <c:pt idx="0">
                  <c:v>Jan</c:v>
                </c:pt>
                <c:pt idx="1">
                  <c:v>Feb</c:v>
                </c:pt>
                <c:pt idx="2">
                  <c:v>Mar</c:v>
                </c:pt>
                <c:pt idx="3">
                  <c:v>Apr</c:v>
                </c:pt>
                <c:pt idx="4">
                  <c:v>May</c:v>
                </c:pt>
                <c:pt idx="5">
                  <c:v>Jun</c:v>
                </c:pt>
              </c:strCache>
            </c:strRef>
          </c:cat>
          <c:val>
            <c:numRef>
              <c:f>'Product Cate. PRE-Processing'!$M$6:$M$12</c:f>
              <c:numCache>
                <c:formatCode>"$"\ #.##,\ "K"</c:formatCode>
                <c:ptCount val="6"/>
                <c:pt idx="0">
                  <c:v>77992.7</c:v>
                </c:pt>
                <c:pt idx="1">
                  <c:v>125695.12000000004</c:v>
                </c:pt>
                <c:pt idx="2">
                  <c:v>81913.340000000026</c:v>
                </c:pt>
                <c:pt idx="3">
                  <c:v>111743.53999999998</c:v>
                </c:pt>
                <c:pt idx="4">
                  <c:v>96904.989999999976</c:v>
                </c:pt>
                <c:pt idx="5">
                  <c:v>125329.06</c:v>
                </c:pt>
              </c:numCache>
            </c:numRef>
          </c:val>
          <c:smooth val="1"/>
          <c:extLst>
            <c:ext xmlns:c16="http://schemas.microsoft.com/office/drawing/2014/chart" uri="{C3380CC4-5D6E-409C-BE32-E72D297353CC}">
              <c16:uniqueId val="{00000014-AF1B-460E-8234-C769947C5F2B}"/>
            </c:ext>
          </c:extLst>
        </c:ser>
        <c:ser>
          <c:idx val="2"/>
          <c:order val="2"/>
          <c:tx>
            <c:strRef>
              <c:f>'Product Cate. PRE-Processing'!$N$3:$N$5</c:f>
              <c:strCache>
                <c:ptCount val="1"/>
                <c:pt idx="0">
                  <c:v>Office Supplies - Sum of Profit</c:v>
                </c:pt>
              </c:strCache>
            </c:strRef>
          </c:tx>
          <c:spPr>
            <a:ln w="28575" cap="rnd">
              <a:solidFill>
                <a:srgbClr val="FF0066"/>
              </a:solidFill>
              <a:round/>
            </a:ln>
            <a:effectLst>
              <a:glow>
                <a:srgbClr val="FF66CC"/>
              </a:glow>
              <a:outerShdw blurRad="50800" dist="50800" dir="5400000" sx="1000" sy="1000" algn="ctr" rotWithShape="0">
                <a:srgbClr val="FF0066"/>
              </a:outerShdw>
            </a:effectLst>
          </c:spPr>
          <c:marker>
            <c:symbol val="none"/>
          </c:marker>
          <c:cat>
            <c:strRef>
              <c:f>'Product Cate. PRE-Processing'!$K$6:$K$12</c:f>
              <c:strCache>
                <c:ptCount val="6"/>
                <c:pt idx="0">
                  <c:v>Jan</c:v>
                </c:pt>
                <c:pt idx="1">
                  <c:v>Feb</c:v>
                </c:pt>
                <c:pt idx="2">
                  <c:v>Mar</c:v>
                </c:pt>
                <c:pt idx="3">
                  <c:v>Apr</c:v>
                </c:pt>
                <c:pt idx="4">
                  <c:v>May</c:v>
                </c:pt>
                <c:pt idx="5">
                  <c:v>Jun</c:v>
                </c:pt>
              </c:strCache>
            </c:strRef>
          </c:cat>
          <c:val>
            <c:numRef>
              <c:f>'Product Cate. PRE-Processing'!$N$6:$N$12</c:f>
              <c:numCache>
                <c:formatCode>"$"\ #.##,\ "K"</c:formatCode>
                <c:ptCount val="6"/>
                <c:pt idx="0">
                  <c:v>828.42821000000095</c:v>
                </c:pt>
                <c:pt idx="1">
                  <c:v>649.19123680000007</c:v>
                </c:pt>
                <c:pt idx="2">
                  <c:v>14441.671899999992</c:v>
                </c:pt>
                <c:pt idx="3">
                  <c:v>41422.983500000009</c:v>
                </c:pt>
                <c:pt idx="4">
                  <c:v>12252.583640000001</c:v>
                </c:pt>
                <c:pt idx="5">
                  <c:v>20609.85745000001</c:v>
                </c:pt>
              </c:numCache>
            </c:numRef>
          </c:val>
          <c:smooth val="1"/>
          <c:extLst>
            <c:ext xmlns:c16="http://schemas.microsoft.com/office/drawing/2014/chart" uri="{C3380CC4-5D6E-409C-BE32-E72D297353CC}">
              <c16:uniqueId val="{00000019-AF1B-460E-8234-C769947C5F2B}"/>
            </c:ext>
          </c:extLst>
        </c:ser>
        <c:ser>
          <c:idx val="3"/>
          <c:order val="3"/>
          <c:tx>
            <c:strRef>
              <c:f>'Product Cate. PRE-Processing'!$O$3:$O$5</c:f>
              <c:strCache>
                <c:ptCount val="1"/>
                <c:pt idx="0">
                  <c:v>Office Supplies - Sum of Sales</c:v>
                </c:pt>
              </c:strCache>
            </c:strRef>
          </c:tx>
          <c:spPr>
            <a:ln w="28575" cap="rnd">
              <a:solidFill>
                <a:schemeClr val="bg1"/>
              </a:solidFill>
              <a:round/>
            </a:ln>
            <a:effectLst>
              <a:glow rad="76200">
                <a:srgbClr val="FF66CC"/>
              </a:glow>
            </a:effectLst>
          </c:spPr>
          <c:marker>
            <c:symbol val="none"/>
          </c:marker>
          <c:cat>
            <c:strRef>
              <c:f>'Product Cate. PRE-Processing'!$K$6:$K$12</c:f>
              <c:strCache>
                <c:ptCount val="6"/>
                <c:pt idx="0">
                  <c:v>Jan</c:v>
                </c:pt>
                <c:pt idx="1">
                  <c:v>Feb</c:v>
                </c:pt>
                <c:pt idx="2">
                  <c:v>Mar</c:v>
                </c:pt>
                <c:pt idx="3">
                  <c:v>Apr</c:v>
                </c:pt>
                <c:pt idx="4">
                  <c:v>May</c:v>
                </c:pt>
                <c:pt idx="5">
                  <c:v>Jun</c:v>
                </c:pt>
              </c:strCache>
            </c:strRef>
          </c:cat>
          <c:val>
            <c:numRef>
              <c:f>'Product Cate. PRE-Processing'!$O$6:$O$12</c:f>
              <c:numCache>
                <c:formatCode>"$"\ #.##,\ "K"</c:formatCode>
                <c:ptCount val="6"/>
                <c:pt idx="0">
                  <c:v>68799.839999999997</c:v>
                </c:pt>
                <c:pt idx="1">
                  <c:v>41657.679999999993</c:v>
                </c:pt>
                <c:pt idx="2">
                  <c:v>68019.710000000021</c:v>
                </c:pt>
                <c:pt idx="3">
                  <c:v>181592.15</c:v>
                </c:pt>
                <c:pt idx="4">
                  <c:v>109443.89000000003</c:v>
                </c:pt>
                <c:pt idx="5">
                  <c:v>80167.799999999974</c:v>
                </c:pt>
              </c:numCache>
            </c:numRef>
          </c:val>
          <c:smooth val="1"/>
          <c:extLst>
            <c:ext xmlns:c16="http://schemas.microsoft.com/office/drawing/2014/chart" uri="{C3380CC4-5D6E-409C-BE32-E72D297353CC}">
              <c16:uniqueId val="{0000001A-AF1B-460E-8234-C769947C5F2B}"/>
            </c:ext>
          </c:extLst>
        </c:ser>
        <c:ser>
          <c:idx val="4"/>
          <c:order val="4"/>
          <c:tx>
            <c:strRef>
              <c:f>'Product Cate. PRE-Processing'!$P$3:$P$5</c:f>
              <c:strCache>
                <c:ptCount val="1"/>
                <c:pt idx="0">
                  <c:v>Technology - Sum of Profit</c:v>
                </c:pt>
              </c:strCache>
            </c:strRef>
          </c:tx>
          <c:spPr>
            <a:ln w="28575" cap="rnd">
              <a:solidFill>
                <a:srgbClr val="7030A0"/>
              </a:solidFill>
              <a:round/>
            </a:ln>
            <a:effectLst>
              <a:glow>
                <a:srgbClr val="7030A0">
                  <a:alpha val="62000"/>
                </a:srgbClr>
              </a:glow>
            </a:effectLst>
          </c:spPr>
          <c:marker>
            <c:symbol val="none"/>
          </c:marker>
          <c:cat>
            <c:strRef>
              <c:f>'Product Cate. PRE-Processing'!$K$6:$K$12</c:f>
              <c:strCache>
                <c:ptCount val="6"/>
                <c:pt idx="0">
                  <c:v>Jan</c:v>
                </c:pt>
                <c:pt idx="1">
                  <c:v>Feb</c:v>
                </c:pt>
                <c:pt idx="2">
                  <c:v>Mar</c:v>
                </c:pt>
                <c:pt idx="3">
                  <c:v>Apr</c:v>
                </c:pt>
                <c:pt idx="4">
                  <c:v>May</c:v>
                </c:pt>
                <c:pt idx="5">
                  <c:v>Jun</c:v>
                </c:pt>
              </c:strCache>
            </c:strRef>
          </c:cat>
          <c:val>
            <c:numRef>
              <c:f>'Product Cate. PRE-Processing'!$P$6:$P$12</c:f>
              <c:numCache>
                <c:formatCode>"$"\ #.##,\ "K"</c:formatCode>
                <c:ptCount val="6"/>
                <c:pt idx="0">
                  <c:v>9182.3753880000004</c:v>
                </c:pt>
                <c:pt idx="1">
                  <c:v>24774.514104000009</c:v>
                </c:pt>
                <c:pt idx="2">
                  <c:v>-11540.026240000001</c:v>
                </c:pt>
                <c:pt idx="3">
                  <c:v>-4234.6751079999995</c:v>
                </c:pt>
                <c:pt idx="4">
                  <c:v>22355.874759999995</c:v>
                </c:pt>
                <c:pt idx="5">
                  <c:v>34765.093459999989</c:v>
                </c:pt>
              </c:numCache>
            </c:numRef>
          </c:val>
          <c:smooth val="1"/>
          <c:extLst>
            <c:ext xmlns:c16="http://schemas.microsoft.com/office/drawing/2014/chart" uri="{C3380CC4-5D6E-409C-BE32-E72D297353CC}">
              <c16:uniqueId val="{0000001B-AF1B-460E-8234-C769947C5F2B}"/>
            </c:ext>
          </c:extLst>
        </c:ser>
        <c:ser>
          <c:idx val="5"/>
          <c:order val="5"/>
          <c:tx>
            <c:strRef>
              <c:f>'Product Cate. PRE-Processing'!$Q$3:$Q$5</c:f>
              <c:strCache>
                <c:ptCount val="1"/>
                <c:pt idx="0">
                  <c:v>Technology - Sum of Sales</c:v>
                </c:pt>
              </c:strCache>
            </c:strRef>
          </c:tx>
          <c:spPr>
            <a:ln w="28575" cap="rnd">
              <a:solidFill>
                <a:schemeClr val="bg1"/>
              </a:solidFill>
              <a:round/>
            </a:ln>
            <a:effectLst>
              <a:glow rad="76200">
                <a:srgbClr val="CC66FF"/>
              </a:glow>
              <a:outerShdw dist="50800" sx="1000" sy="1000" algn="ctr" rotWithShape="0">
                <a:srgbClr val="CC66FF"/>
              </a:outerShdw>
            </a:effectLst>
          </c:spPr>
          <c:marker>
            <c:symbol val="none"/>
          </c:marker>
          <c:cat>
            <c:strRef>
              <c:f>'Product Cate. PRE-Processing'!$K$6:$K$12</c:f>
              <c:strCache>
                <c:ptCount val="6"/>
                <c:pt idx="0">
                  <c:v>Jan</c:v>
                </c:pt>
                <c:pt idx="1">
                  <c:v>Feb</c:v>
                </c:pt>
                <c:pt idx="2">
                  <c:v>Mar</c:v>
                </c:pt>
                <c:pt idx="3">
                  <c:v>Apr</c:v>
                </c:pt>
                <c:pt idx="4">
                  <c:v>May</c:v>
                </c:pt>
                <c:pt idx="5">
                  <c:v>Jun</c:v>
                </c:pt>
              </c:strCache>
            </c:strRef>
          </c:cat>
          <c:val>
            <c:numRef>
              <c:f>'Product Cate. PRE-Processing'!$Q$6:$Q$12</c:f>
              <c:numCache>
                <c:formatCode>"$"\ #.##,\ "K"</c:formatCode>
                <c:ptCount val="6"/>
                <c:pt idx="0">
                  <c:v>118206.01000000004</c:v>
                </c:pt>
                <c:pt idx="1">
                  <c:v>158149.63999999996</c:v>
                </c:pt>
                <c:pt idx="2">
                  <c:v>115234.08000000003</c:v>
                </c:pt>
                <c:pt idx="3">
                  <c:v>90693.500000000015</c:v>
                </c:pt>
                <c:pt idx="4">
                  <c:v>83881.970000000016</c:v>
                </c:pt>
                <c:pt idx="5">
                  <c:v>146099.74999999997</c:v>
                </c:pt>
              </c:numCache>
            </c:numRef>
          </c:val>
          <c:smooth val="1"/>
          <c:extLst>
            <c:ext xmlns:c16="http://schemas.microsoft.com/office/drawing/2014/chart" uri="{C3380CC4-5D6E-409C-BE32-E72D297353CC}">
              <c16:uniqueId val="{0000001C-AF1B-460E-8234-C769947C5F2B}"/>
            </c:ext>
          </c:extLst>
        </c:ser>
        <c:dLbls>
          <c:showLegendKey val="0"/>
          <c:showVal val="0"/>
          <c:showCatName val="0"/>
          <c:showSerName val="0"/>
          <c:showPercent val="0"/>
          <c:showBubbleSize val="0"/>
        </c:dLbls>
        <c:smooth val="0"/>
        <c:axId val="1681166447"/>
        <c:axId val="1681166927"/>
      </c:lineChart>
      <c:catAx>
        <c:axId val="16811664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1166927"/>
        <c:crosses val="autoZero"/>
        <c:auto val="1"/>
        <c:lblAlgn val="ctr"/>
        <c:lblOffset val="100"/>
        <c:noMultiLvlLbl val="0"/>
      </c:catAx>
      <c:valAx>
        <c:axId val="1681166927"/>
        <c:scaling>
          <c:orientation val="minMax"/>
        </c:scaling>
        <c:delete val="1"/>
        <c:axPos val="l"/>
        <c:numFmt formatCode="&quot;$&quot;\ #.##,\ &quot;K&quot;" sourceLinked="1"/>
        <c:majorTickMark val="out"/>
        <c:minorTickMark val="none"/>
        <c:tickLblPos val="nextTo"/>
        <c:crossAx val="16811664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(FINAL)).xlsx]Product Cate. PRE-Processing!PivotTable21</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FF00"/>
          </a:solidFill>
          <a:ln>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rgbClr val="7030A0"/>
              </a:gs>
              <a:gs pos="81000">
                <a:schemeClr val="accent1">
                  <a:lumMod val="75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733337462944747E-2"/>
          <c:y val="3.4522279445706586E-2"/>
          <c:w val="0.90053332507411055"/>
          <c:h val="0.73481610292986255"/>
        </c:manualLayout>
      </c:layout>
      <c:barChart>
        <c:barDir val="col"/>
        <c:grouping val="stacked"/>
        <c:varyColors val="0"/>
        <c:ser>
          <c:idx val="0"/>
          <c:order val="0"/>
          <c:tx>
            <c:strRef>
              <c:f>'Product Cate. PRE-Processing'!$L$16:$L$17</c:f>
              <c:strCache>
                <c:ptCount val="1"/>
                <c:pt idx="0">
                  <c:v>Repeated</c:v>
                </c:pt>
              </c:strCache>
            </c:strRef>
          </c:tx>
          <c:spPr>
            <a:solidFill>
              <a:srgbClr val="00FF00"/>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Cate. PRE-Processing'!$K$18:$K$21</c:f>
              <c:strCache>
                <c:ptCount val="3"/>
                <c:pt idx="0">
                  <c:v>Furniture</c:v>
                </c:pt>
                <c:pt idx="1">
                  <c:v>Office Supplies</c:v>
                </c:pt>
                <c:pt idx="2">
                  <c:v>Technology</c:v>
                </c:pt>
              </c:strCache>
            </c:strRef>
          </c:cat>
          <c:val>
            <c:numRef>
              <c:f>'Product Cate. PRE-Processing'!$L$18:$L$21</c:f>
              <c:numCache>
                <c:formatCode>0</c:formatCode>
                <c:ptCount val="3"/>
                <c:pt idx="0">
                  <c:v>106</c:v>
                </c:pt>
                <c:pt idx="1">
                  <c:v>304</c:v>
                </c:pt>
                <c:pt idx="2">
                  <c:v>163</c:v>
                </c:pt>
              </c:numCache>
            </c:numRef>
          </c:val>
          <c:extLst>
            <c:ext xmlns:c16="http://schemas.microsoft.com/office/drawing/2014/chart" uri="{C3380CC4-5D6E-409C-BE32-E72D297353CC}">
              <c16:uniqueId val="{00000003-A047-4FF7-A4F2-B475115DC6B2}"/>
            </c:ext>
          </c:extLst>
        </c:ser>
        <c:ser>
          <c:idx val="1"/>
          <c:order val="1"/>
          <c:tx>
            <c:strRef>
              <c:f>'Product Cate. PRE-Processing'!$M$16:$M$17</c:f>
              <c:strCache>
                <c:ptCount val="1"/>
                <c:pt idx="0">
                  <c:v>Unique</c:v>
                </c:pt>
              </c:strCache>
            </c:strRef>
          </c:tx>
          <c:spPr>
            <a:gradFill flip="none" rotWithShape="1">
              <a:gsLst>
                <a:gs pos="0">
                  <a:srgbClr val="7030A0"/>
                </a:gs>
                <a:gs pos="81000">
                  <a:schemeClr val="accent1">
                    <a:lumMod val="75000"/>
                  </a:scheme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Cate. PRE-Processing'!$K$18:$K$21</c:f>
              <c:strCache>
                <c:ptCount val="3"/>
                <c:pt idx="0">
                  <c:v>Furniture</c:v>
                </c:pt>
                <c:pt idx="1">
                  <c:v>Office Supplies</c:v>
                </c:pt>
                <c:pt idx="2">
                  <c:v>Technology</c:v>
                </c:pt>
              </c:strCache>
            </c:strRef>
          </c:cat>
          <c:val>
            <c:numRef>
              <c:f>'Product Cate. PRE-Processing'!$M$18:$M$21</c:f>
              <c:numCache>
                <c:formatCode>0</c:formatCode>
                <c:ptCount val="3"/>
                <c:pt idx="0">
                  <c:v>281</c:v>
                </c:pt>
                <c:pt idx="1">
                  <c:v>764</c:v>
                </c:pt>
                <c:pt idx="2">
                  <c:v>318</c:v>
                </c:pt>
              </c:numCache>
            </c:numRef>
          </c:val>
          <c:extLst>
            <c:ext xmlns:c16="http://schemas.microsoft.com/office/drawing/2014/chart" uri="{C3380CC4-5D6E-409C-BE32-E72D297353CC}">
              <c16:uniqueId val="{00000004-A047-4FF7-A4F2-B475115DC6B2}"/>
            </c:ext>
          </c:extLst>
        </c:ser>
        <c:dLbls>
          <c:showLegendKey val="0"/>
          <c:showVal val="0"/>
          <c:showCatName val="0"/>
          <c:showSerName val="0"/>
          <c:showPercent val="0"/>
          <c:showBubbleSize val="0"/>
        </c:dLbls>
        <c:gapWidth val="29"/>
        <c:overlap val="100"/>
        <c:axId val="31223056"/>
        <c:axId val="31206736"/>
      </c:barChart>
      <c:catAx>
        <c:axId val="3122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06736"/>
        <c:crosses val="autoZero"/>
        <c:auto val="1"/>
        <c:lblAlgn val="ctr"/>
        <c:lblOffset val="100"/>
        <c:noMultiLvlLbl val="0"/>
      </c:catAx>
      <c:valAx>
        <c:axId val="31206736"/>
        <c:scaling>
          <c:orientation val="minMax"/>
        </c:scaling>
        <c:delete val="1"/>
        <c:axPos val="l"/>
        <c:numFmt formatCode="0" sourceLinked="1"/>
        <c:majorTickMark val="none"/>
        <c:minorTickMark val="none"/>
        <c:tickLblPos val="nextTo"/>
        <c:crossAx val="31223056"/>
        <c:crosses val="autoZero"/>
        <c:crossBetween val="between"/>
      </c:valAx>
      <c:spPr>
        <a:noFill/>
        <a:ln>
          <a:noFill/>
        </a:ln>
        <a:effectLst/>
      </c:spPr>
    </c:plotArea>
    <c:legend>
      <c:legendPos val="b"/>
      <c:layout>
        <c:manualLayout>
          <c:xMode val="edge"/>
          <c:yMode val="edge"/>
          <c:x val="0.26315948737282308"/>
          <c:y val="0.89194265181068577"/>
          <c:w val="0.46520364689205423"/>
          <c:h val="0.108057179004751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585580412314066E-2"/>
          <c:y val="4.2257679282061089E-2"/>
          <c:w val="0.90682883917537183"/>
          <c:h val="0.89243499819111727"/>
        </c:manualLayout>
      </c:layout>
      <c:barChart>
        <c:barDir val="bar"/>
        <c:grouping val="clustered"/>
        <c:varyColors val="0"/>
        <c:ser>
          <c:idx val="0"/>
          <c:order val="0"/>
          <c:tx>
            <c:strRef>
              <c:f>'Product Cate. PRE-Processing'!$E$36</c:f>
              <c:strCache>
                <c:ptCount val="1"/>
                <c:pt idx="0">
                  <c:v>Average of Unit Price</c:v>
                </c:pt>
              </c:strCache>
            </c:strRef>
          </c:tx>
          <c:spPr>
            <a:gradFill>
              <a:gsLst>
                <a:gs pos="0">
                  <a:srgbClr val="0000FF"/>
                </a:gs>
                <a:gs pos="100000">
                  <a:srgbClr val="00FFFF"/>
                </a:gs>
              </a:gsLst>
              <a:lin ang="10800000" scaled="0"/>
            </a:gradFill>
            <a:ln>
              <a:noFill/>
            </a:ln>
            <a:effectLst>
              <a:softEdge rad="25400"/>
            </a:effectLst>
          </c:spPr>
          <c:invertIfNegative val="0"/>
          <c:dLbls>
            <c:dLbl>
              <c:idx val="9"/>
              <c:dLblPos val="inBase"/>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282-4E68-B123-E4B79A708CF7}"/>
                </c:ext>
              </c:extLst>
            </c:dLbl>
            <c:dLbl>
              <c:idx val="16"/>
              <c:dLblPos val="inBase"/>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282-4E68-B123-E4B79A708CF7}"/>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bg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'Product Cate. PRE-Processing'!$E$37:$E$53</c:f>
              <c:numCache>
                <c:formatCode>"$"#,##0.00</c:formatCode>
                <c:ptCount val="17"/>
                <c:pt idx="0">
                  <c:v>3.1876470588235288</c:v>
                </c:pt>
                <c:pt idx="1">
                  <c:v>5.3707042253521138</c:v>
                </c:pt>
                <c:pt idx="2">
                  <c:v>53.893888888888888</c:v>
                </c:pt>
                <c:pt idx="3">
                  <c:v>22.768000000000008</c:v>
                </c:pt>
                <c:pt idx="4">
                  <c:v>9.4897515527950311</c:v>
                </c:pt>
                <c:pt idx="5">
                  <c:v>15.215528169014078</c:v>
                </c:pt>
                <c:pt idx="6">
                  <c:v>76.167699999999996</c:v>
                </c:pt>
                <c:pt idx="7">
                  <c:v>49.320574712643591</c:v>
                </c:pt>
                <c:pt idx="8">
                  <c:v>35.18129729729727</c:v>
                </c:pt>
                <c:pt idx="9">
                  <c:v>847.21222222222207</c:v>
                </c:pt>
                <c:pt idx="10">
                  <c:v>215.80139534883691</c:v>
                </c:pt>
                <c:pt idx="11">
                  <c:v>217.14813333333328</c:v>
                </c:pt>
                <c:pt idx="12">
                  <c:v>85.911496062992086</c:v>
                </c:pt>
                <c:pt idx="13">
                  <c:v>78.826499999999953</c:v>
                </c:pt>
                <c:pt idx="14">
                  <c:v>100.50546391752586</c:v>
                </c:pt>
                <c:pt idx="15">
                  <c:v>212.74392857142828</c:v>
                </c:pt>
                <c:pt idx="16">
                  <c:v>758.49347368421104</c:v>
                </c:pt>
              </c:numCache>
            </c:numRef>
          </c:val>
          <c:extLst>
            <c:ext xmlns:c16="http://schemas.microsoft.com/office/drawing/2014/chart" uri="{C3380CC4-5D6E-409C-BE32-E72D297353CC}">
              <c16:uniqueId val="{00000000-717D-4A7C-9B7E-B1189A9F87DC}"/>
            </c:ext>
          </c:extLst>
        </c:ser>
        <c:dLbls>
          <c:showLegendKey val="0"/>
          <c:showVal val="0"/>
          <c:showCatName val="0"/>
          <c:showSerName val="0"/>
          <c:showPercent val="0"/>
          <c:showBubbleSize val="0"/>
        </c:dLbls>
        <c:gapWidth val="182"/>
        <c:axId val="927497727"/>
        <c:axId val="927498207"/>
      </c:barChart>
      <c:catAx>
        <c:axId val="927497727"/>
        <c:scaling>
          <c:orientation val="minMax"/>
        </c:scaling>
        <c:delete val="1"/>
        <c:axPos val="r"/>
        <c:majorTickMark val="out"/>
        <c:minorTickMark val="none"/>
        <c:tickLblPos val="nextTo"/>
        <c:crossAx val="927498207"/>
        <c:crosses val="autoZero"/>
        <c:auto val="1"/>
        <c:lblAlgn val="ctr"/>
        <c:lblOffset val="100"/>
        <c:noMultiLvlLbl val="0"/>
      </c:catAx>
      <c:valAx>
        <c:axId val="927498207"/>
        <c:scaling>
          <c:orientation val="maxMin"/>
        </c:scaling>
        <c:delete val="1"/>
        <c:axPos val="b"/>
        <c:numFmt formatCode="&quot;$&quot;#,##0.00" sourceLinked="1"/>
        <c:majorTickMark val="out"/>
        <c:minorTickMark val="none"/>
        <c:tickLblPos val="nextTo"/>
        <c:crossAx val="92749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(FINAL)).xlsx]Product Cate. PRE-Processing!PivotTable7</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CCFF3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66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964883225074287E-2"/>
          <c:y val="3.2372573143033012E-3"/>
          <c:w val="0.3567890186818109"/>
          <c:h val="0.15156872445058645"/>
        </c:manualLayout>
      </c:layout>
      <c:barChart>
        <c:barDir val="bar"/>
        <c:grouping val="stacked"/>
        <c:varyColors val="0"/>
        <c:ser>
          <c:idx val="0"/>
          <c:order val="0"/>
          <c:tx>
            <c:strRef>
              <c:f>'Product Cate. PRE-Processing'!$G$14:$G$15</c:f>
              <c:strCache>
                <c:ptCount val="1"/>
                <c:pt idx="0">
                  <c:v>Furniture</c:v>
                </c:pt>
              </c:strCache>
            </c:strRef>
          </c:tx>
          <c:spPr>
            <a:solidFill>
              <a:srgbClr val="0000FF"/>
            </a:solidFill>
            <a:ln>
              <a:noFill/>
            </a:ln>
            <a:effectLst/>
          </c:spPr>
          <c:invertIfNegative val="0"/>
          <c:cat>
            <c:strRef>
              <c:f>'Product Cate. PRE-Processing'!$F$16:$F$20</c:f>
              <c:strCache>
                <c:ptCount val="4"/>
                <c:pt idx="0">
                  <c:v>Central</c:v>
                </c:pt>
                <c:pt idx="1">
                  <c:v>East</c:v>
                </c:pt>
                <c:pt idx="2">
                  <c:v>South</c:v>
                </c:pt>
                <c:pt idx="3">
                  <c:v>West</c:v>
                </c:pt>
              </c:strCache>
            </c:strRef>
          </c:cat>
          <c:val>
            <c:numRef>
              <c:f>'Product Cate. PRE-Processing'!$G$16:$G$20</c:f>
              <c:numCache>
                <c:formatCode>0</c:formatCode>
                <c:ptCount val="4"/>
                <c:pt idx="0">
                  <c:v>1314</c:v>
                </c:pt>
                <c:pt idx="1">
                  <c:v>1478</c:v>
                </c:pt>
                <c:pt idx="2">
                  <c:v>932</c:v>
                </c:pt>
                <c:pt idx="3">
                  <c:v>1188</c:v>
                </c:pt>
              </c:numCache>
            </c:numRef>
          </c:val>
          <c:extLst>
            <c:ext xmlns:c16="http://schemas.microsoft.com/office/drawing/2014/chart" uri="{C3380CC4-5D6E-409C-BE32-E72D297353CC}">
              <c16:uniqueId val="{0000000A-2C35-4777-BA76-9D625248849E}"/>
            </c:ext>
          </c:extLst>
        </c:ser>
        <c:ser>
          <c:idx val="1"/>
          <c:order val="1"/>
          <c:tx>
            <c:strRef>
              <c:f>'Product Cate. PRE-Processing'!$H$14:$H$15</c:f>
              <c:strCache>
                <c:ptCount val="1"/>
                <c:pt idx="0">
                  <c:v>Office Supplies</c:v>
                </c:pt>
              </c:strCache>
            </c:strRef>
          </c:tx>
          <c:spPr>
            <a:solidFill>
              <a:srgbClr val="CCFF33"/>
            </a:solidFill>
            <a:ln>
              <a:noFill/>
            </a:ln>
            <a:effectLst/>
          </c:spPr>
          <c:invertIfNegative val="0"/>
          <c:cat>
            <c:strRef>
              <c:f>'Product Cate. PRE-Processing'!$F$16:$F$20</c:f>
              <c:strCache>
                <c:ptCount val="4"/>
                <c:pt idx="0">
                  <c:v>Central</c:v>
                </c:pt>
                <c:pt idx="1">
                  <c:v>East</c:v>
                </c:pt>
                <c:pt idx="2">
                  <c:v>South</c:v>
                </c:pt>
                <c:pt idx="3">
                  <c:v>West</c:v>
                </c:pt>
              </c:strCache>
            </c:strRef>
          </c:cat>
          <c:val>
            <c:numRef>
              <c:f>'Product Cate. PRE-Processing'!$H$16:$H$20</c:f>
              <c:numCache>
                <c:formatCode>0</c:formatCode>
                <c:ptCount val="4"/>
                <c:pt idx="0">
                  <c:v>3639</c:v>
                </c:pt>
                <c:pt idx="1">
                  <c:v>4016</c:v>
                </c:pt>
                <c:pt idx="2">
                  <c:v>2841</c:v>
                </c:pt>
                <c:pt idx="3">
                  <c:v>3776</c:v>
                </c:pt>
              </c:numCache>
            </c:numRef>
          </c:val>
          <c:extLst>
            <c:ext xmlns:c16="http://schemas.microsoft.com/office/drawing/2014/chart" uri="{C3380CC4-5D6E-409C-BE32-E72D297353CC}">
              <c16:uniqueId val="{0000000D-2C35-4777-BA76-9D625248849E}"/>
            </c:ext>
          </c:extLst>
        </c:ser>
        <c:ser>
          <c:idx val="2"/>
          <c:order val="2"/>
          <c:tx>
            <c:strRef>
              <c:f>'Product Cate. PRE-Processing'!$I$14:$I$15</c:f>
              <c:strCache>
                <c:ptCount val="1"/>
                <c:pt idx="0">
                  <c:v>Technology</c:v>
                </c:pt>
              </c:strCache>
            </c:strRef>
          </c:tx>
          <c:spPr>
            <a:solidFill>
              <a:srgbClr val="66CCFF"/>
            </a:solidFill>
            <a:ln>
              <a:noFill/>
            </a:ln>
            <a:effectLst/>
          </c:spPr>
          <c:invertIfNegative val="0"/>
          <c:cat>
            <c:strRef>
              <c:f>'Product Cate. PRE-Processing'!$F$16:$F$20</c:f>
              <c:strCache>
                <c:ptCount val="4"/>
                <c:pt idx="0">
                  <c:v>Central</c:v>
                </c:pt>
                <c:pt idx="1">
                  <c:v>East</c:v>
                </c:pt>
                <c:pt idx="2">
                  <c:v>South</c:v>
                </c:pt>
                <c:pt idx="3">
                  <c:v>West</c:v>
                </c:pt>
              </c:strCache>
            </c:strRef>
          </c:cat>
          <c:val>
            <c:numRef>
              <c:f>'Product Cate. PRE-Processing'!$I$16:$I$20</c:f>
              <c:numCache>
                <c:formatCode>0</c:formatCode>
                <c:ptCount val="4"/>
                <c:pt idx="0">
                  <c:v>1593</c:v>
                </c:pt>
                <c:pt idx="1">
                  <c:v>1501</c:v>
                </c:pt>
                <c:pt idx="2">
                  <c:v>1219</c:v>
                </c:pt>
                <c:pt idx="3">
                  <c:v>1605</c:v>
                </c:pt>
              </c:numCache>
            </c:numRef>
          </c:val>
          <c:extLst>
            <c:ext xmlns:c16="http://schemas.microsoft.com/office/drawing/2014/chart" uri="{C3380CC4-5D6E-409C-BE32-E72D297353CC}">
              <c16:uniqueId val="{0000000E-2C35-4777-BA76-9D625248849E}"/>
            </c:ext>
          </c:extLst>
        </c:ser>
        <c:dLbls>
          <c:showLegendKey val="0"/>
          <c:showVal val="0"/>
          <c:showCatName val="0"/>
          <c:showSerName val="0"/>
          <c:showPercent val="0"/>
          <c:showBubbleSize val="0"/>
        </c:dLbls>
        <c:gapWidth val="150"/>
        <c:overlap val="100"/>
        <c:axId val="1301506976"/>
        <c:axId val="1301491616"/>
      </c:barChart>
      <c:catAx>
        <c:axId val="13015069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491616"/>
        <c:crosses val="autoZero"/>
        <c:auto val="1"/>
        <c:lblAlgn val="ctr"/>
        <c:lblOffset val="100"/>
        <c:noMultiLvlLbl val="0"/>
      </c:catAx>
      <c:valAx>
        <c:axId val="1301491616"/>
        <c:scaling>
          <c:orientation val="minMax"/>
        </c:scaling>
        <c:delete val="1"/>
        <c:axPos val="b"/>
        <c:numFmt formatCode="0" sourceLinked="1"/>
        <c:majorTickMark val="out"/>
        <c:minorTickMark val="none"/>
        <c:tickLblPos val="nextTo"/>
        <c:crossAx val="1301506976"/>
        <c:crosses val="autoZero"/>
        <c:crossBetween val="between"/>
      </c:valAx>
      <c:spPr>
        <a:noFill/>
        <a:ln>
          <a:noFill/>
        </a:ln>
        <a:effectLst/>
      </c:spPr>
    </c:plotArea>
    <c:legend>
      <c:legendPos val="b"/>
      <c:layout>
        <c:manualLayout>
          <c:xMode val="edge"/>
          <c:yMode val="edge"/>
          <c:x val="0"/>
          <c:y val="0.1651446355276604"/>
          <c:w val="0.4189647849512631"/>
          <c:h val="4.950904994020315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(FINAL)).xlsx]Product Cate. PRE-Processing!PivotTable9</c:name>
    <c:fmtId val="11"/>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00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00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00FF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66006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6600CC"/>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261735862669115"/>
          <c:y val="0.47805659982655285"/>
          <c:w val="0.42797082908760936"/>
          <c:h val="0.28698344128082803"/>
        </c:manualLayout>
      </c:layout>
      <c:barChart>
        <c:barDir val="bar"/>
        <c:grouping val="stacked"/>
        <c:varyColors val="0"/>
        <c:ser>
          <c:idx val="0"/>
          <c:order val="0"/>
          <c:tx>
            <c:strRef>
              <c:f>'Product Cate. PRE-Processing'!$C$78:$C$79</c:f>
              <c:strCache>
                <c:ptCount val="1"/>
                <c:pt idx="0">
                  <c:v>Furniture</c:v>
                </c:pt>
              </c:strCache>
            </c:strRef>
          </c:tx>
          <c:spPr>
            <a:solidFill>
              <a:srgbClr val="660066"/>
            </a:solidFill>
            <a:ln>
              <a:noFill/>
            </a:ln>
            <a:effectLst/>
            <a:sp3d/>
          </c:spPr>
          <c:invertIfNegative val="0"/>
          <c:cat>
            <c:strRef>
              <c:f>'Product Cate. PRE-Processing'!$B$80:$B$83</c:f>
              <c:strCache>
                <c:ptCount val="3"/>
                <c:pt idx="0">
                  <c:v>Regular Air</c:v>
                </c:pt>
                <c:pt idx="1">
                  <c:v>Delivery Truck</c:v>
                </c:pt>
                <c:pt idx="2">
                  <c:v>Express Air</c:v>
                </c:pt>
              </c:strCache>
            </c:strRef>
          </c:cat>
          <c:val>
            <c:numRef>
              <c:f>'Product Cate. PRE-Processing'!$C$80:$C$83</c:f>
              <c:numCache>
                <c:formatCode>0</c:formatCode>
                <c:ptCount val="3"/>
                <c:pt idx="0">
                  <c:v>166</c:v>
                </c:pt>
                <c:pt idx="1">
                  <c:v>190</c:v>
                </c:pt>
                <c:pt idx="2">
                  <c:v>31</c:v>
                </c:pt>
              </c:numCache>
            </c:numRef>
          </c:val>
          <c:extLst>
            <c:ext xmlns:c16="http://schemas.microsoft.com/office/drawing/2014/chart" uri="{C3380CC4-5D6E-409C-BE32-E72D297353CC}">
              <c16:uniqueId val="{00000000-0E4C-49C2-8754-877DAEF46188}"/>
            </c:ext>
          </c:extLst>
        </c:ser>
        <c:ser>
          <c:idx val="1"/>
          <c:order val="1"/>
          <c:tx>
            <c:strRef>
              <c:f>'Product Cate. PRE-Processing'!$D$78:$D$79</c:f>
              <c:strCache>
                <c:ptCount val="1"/>
                <c:pt idx="0">
                  <c:v>Office Supplies</c:v>
                </c:pt>
              </c:strCache>
            </c:strRef>
          </c:tx>
          <c:spPr>
            <a:solidFill>
              <a:srgbClr val="00FFFF"/>
            </a:solidFill>
            <a:ln>
              <a:noFill/>
            </a:ln>
            <a:effectLst/>
            <a:sp3d/>
          </c:spPr>
          <c:invertIfNegative val="0"/>
          <c:cat>
            <c:strRef>
              <c:f>'Product Cate. PRE-Processing'!$B$80:$B$83</c:f>
              <c:strCache>
                <c:ptCount val="3"/>
                <c:pt idx="0">
                  <c:v>Regular Air</c:v>
                </c:pt>
                <c:pt idx="1">
                  <c:v>Delivery Truck</c:v>
                </c:pt>
                <c:pt idx="2">
                  <c:v>Express Air</c:v>
                </c:pt>
              </c:strCache>
            </c:strRef>
          </c:cat>
          <c:val>
            <c:numRef>
              <c:f>'Product Cate. PRE-Processing'!$D$80:$D$83</c:f>
              <c:numCache>
                <c:formatCode>0</c:formatCode>
                <c:ptCount val="3"/>
                <c:pt idx="0">
                  <c:v>924</c:v>
                </c:pt>
                <c:pt idx="1">
                  <c:v>16</c:v>
                </c:pt>
                <c:pt idx="2">
                  <c:v>128</c:v>
                </c:pt>
              </c:numCache>
            </c:numRef>
          </c:val>
          <c:extLst>
            <c:ext xmlns:c16="http://schemas.microsoft.com/office/drawing/2014/chart" uri="{C3380CC4-5D6E-409C-BE32-E72D297353CC}">
              <c16:uniqueId val="{0000000C-8593-4437-A3EE-1E9F1220BF86}"/>
            </c:ext>
          </c:extLst>
        </c:ser>
        <c:ser>
          <c:idx val="2"/>
          <c:order val="2"/>
          <c:tx>
            <c:strRef>
              <c:f>'Product Cate. PRE-Processing'!$E$78:$E$79</c:f>
              <c:strCache>
                <c:ptCount val="1"/>
                <c:pt idx="0">
                  <c:v>Technology</c:v>
                </c:pt>
              </c:strCache>
            </c:strRef>
          </c:tx>
          <c:spPr>
            <a:solidFill>
              <a:srgbClr val="6600CC"/>
            </a:solidFill>
            <a:ln>
              <a:noFill/>
            </a:ln>
            <a:effectLst/>
            <a:sp3d/>
          </c:spPr>
          <c:invertIfNegative val="0"/>
          <c:cat>
            <c:strRef>
              <c:f>'Product Cate. PRE-Processing'!$B$80:$B$83</c:f>
              <c:strCache>
                <c:ptCount val="3"/>
                <c:pt idx="0">
                  <c:v>Regular Air</c:v>
                </c:pt>
                <c:pt idx="1">
                  <c:v>Delivery Truck</c:v>
                </c:pt>
                <c:pt idx="2">
                  <c:v>Express Air</c:v>
                </c:pt>
              </c:strCache>
            </c:strRef>
          </c:cat>
          <c:val>
            <c:numRef>
              <c:f>'Product Cate. PRE-Processing'!$E$80:$E$83</c:f>
              <c:numCache>
                <c:formatCode>0</c:formatCode>
                <c:ptCount val="3"/>
                <c:pt idx="0">
                  <c:v>338</c:v>
                </c:pt>
                <c:pt idx="1">
                  <c:v>64</c:v>
                </c:pt>
                <c:pt idx="2">
                  <c:v>79</c:v>
                </c:pt>
              </c:numCache>
            </c:numRef>
          </c:val>
          <c:extLst>
            <c:ext xmlns:c16="http://schemas.microsoft.com/office/drawing/2014/chart" uri="{C3380CC4-5D6E-409C-BE32-E72D297353CC}">
              <c16:uniqueId val="{0000000D-8593-4437-A3EE-1E9F1220BF86}"/>
            </c:ext>
          </c:extLst>
        </c:ser>
        <c:dLbls>
          <c:showLegendKey val="0"/>
          <c:showVal val="0"/>
          <c:showCatName val="0"/>
          <c:showSerName val="0"/>
          <c:showPercent val="0"/>
          <c:showBubbleSize val="0"/>
        </c:dLbls>
        <c:gapWidth val="343"/>
        <c:overlap val="100"/>
        <c:axId val="183705887"/>
        <c:axId val="183706847"/>
      </c:barChart>
      <c:catAx>
        <c:axId val="18370588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3706847"/>
        <c:crosses val="autoZero"/>
        <c:auto val="1"/>
        <c:lblAlgn val="ctr"/>
        <c:lblOffset val="100"/>
        <c:noMultiLvlLbl val="0"/>
      </c:catAx>
      <c:valAx>
        <c:axId val="183706847"/>
        <c:scaling>
          <c:orientation val="maxMin"/>
        </c:scaling>
        <c:delete val="1"/>
        <c:axPos val="b"/>
        <c:numFmt formatCode="0" sourceLinked="1"/>
        <c:majorTickMark val="out"/>
        <c:minorTickMark val="none"/>
        <c:tickLblPos val="nextTo"/>
        <c:crossAx val="183705887"/>
        <c:crosses val="autoZero"/>
        <c:crossBetween val="between"/>
      </c:valAx>
      <c:spPr>
        <a:noFill/>
        <a:ln>
          <a:noFill/>
        </a:ln>
        <a:effectLst/>
      </c:spPr>
    </c:plotArea>
    <c:legend>
      <c:legendPos val="b"/>
      <c:layout>
        <c:manualLayout>
          <c:xMode val="edge"/>
          <c:yMode val="edge"/>
          <c:x val="0.31662005667576554"/>
          <c:y val="0.80042457993902949"/>
          <c:w val="0.598784580431865"/>
          <c:h val="9.968459630147455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(FINAL)).xlsx]Product Cate. PRE-Processing!PivotTable10</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660066"/>
          </a:solidFill>
          <a:ln>
            <a:solidFill>
              <a:srgbClr val="66006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6600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'Product Cate. PRE-Processing'!$C$86:$C$87</c:f>
              <c:strCache>
                <c:ptCount val="1"/>
                <c:pt idx="0">
                  <c:v>Furniture</c:v>
                </c:pt>
              </c:strCache>
            </c:strRef>
          </c:tx>
          <c:spPr>
            <a:solidFill>
              <a:srgbClr val="660066"/>
            </a:solidFill>
            <a:ln>
              <a:solidFill>
                <a:srgbClr val="660066"/>
              </a:solidFill>
            </a:ln>
            <a:effectLst/>
          </c:spPr>
          <c:invertIfNegative val="0"/>
          <c:cat>
            <c:strRef>
              <c:f>'Product Cate. PRE-Processing'!$B$88:$B$91</c:f>
              <c:strCache>
                <c:ptCount val="3"/>
                <c:pt idx="0">
                  <c:v>Delivery Truck</c:v>
                </c:pt>
                <c:pt idx="1">
                  <c:v>Express Air</c:v>
                </c:pt>
                <c:pt idx="2">
                  <c:v>Regular Air</c:v>
                </c:pt>
              </c:strCache>
            </c:strRef>
          </c:cat>
          <c:val>
            <c:numRef>
              <c:f>'Product Cate. PRE-Processing'!$C$88:$C$91</c:f>
              <c:numCache>
                <c:formatCode>General</c:formatCode>
                <c:ptCount val="3"/>
                <c:pt idx="0">
                  <c:v>9293.64</c:v>
                </c:pt>
                <c:pt idx="1">
                  <c:v>625.13</c:v>
                </c:pt>
                <c:pt idx="2">
                  <c:v>1939.0700000000004</c:v>
                </c:pt>
              </c:numCache>
            </c:numRef>
          </c:val>
          <c:extLst>
            <c:ext xmlns:c16="http://schemas.microsoft.com/office/drawing/2014/chart" uri="{C3380CC4-5D6E-409C-BE32-E72D297353CC}">
              <c16:uniqueId val="{00000007-024E-4B2D-AFE8-9F18D3EF1853}"/>
            </c:ext>
          </c:extLst>
        </c:ser>
        <c:ser>
          <c:idx val="1"/>
          <c:order val="1"/>
          <c:tx>
            <c:strRef>
              <c:f>'Product Cate. PRE-Processing'!$D$86:$D$87</c:f>
              <c:strCache>
                <c:ptCount val="1"/>
                <c:pt idx="0">
                  <c:v>Office Supplies</c:v>
                </c:pt>
              </c:strCache>
            </c:strRef>
          </c:tx>
          <c:spPr>
            <a:solidFill>
              <a:srgbClr val="00FFFF"/>
            </a:solidFill>
            <a:ln>
              <a:noFill/>
            </a:ln>
            <a:effectLst/>
          </c:spPr>
          <c:invertIfNegative val="0"/>
          <c:cat>
            <c:strRef>
              <c:f>'Product Cate. PRE-Processing'!$B$88:$B$91</c:f>
              <c:strCache>
                <c:ptCount val="3"/>
                <c:pt idx="0">
                  <c:v>Delivery Truck</c:v>
                </c:pt>
                <c:pt idx="1">
                  <c:v>Express Air</c:v>
                </c:pt>
                <c:pt idx="2">
                  <c:v>Regular Air</c:v>
                </c:pt>
              </c:strCache>
            </c:strRef>
          </c:cat>
          <c:val>
            <c:numRef>
              <c:f>'Product Cate. PRE-Processing'!$D$88:$D$91</c:f>
              <c:numCache>
                <c:formatCode>General</c:formatCode>
                <c:ptCount val="3"/>
                <c:pt idx="0">
                  <c:v>982.16999999999985</c:v>
                </c:pt>
                <c:pt idx="1">
                  <c:v>871.39999999999986</c:v>
                </c:pt>
                <c:pt idx="2">
                  <c:v>6491.8799999999701</c:v>
                </c:pt>
              </c:numCache>
            </c:numRef>
          </c:val>
          <c:extLst>
            <c:ext xmlns:c16="http://schemas.microsoft.com/office/drawing/2014/chart" uri="{C3380CC4-5D6E-409C-BE32-E72D297353CC}">
              <c16:uniqueId val="{0000000A-024E-4B2D-AFE8-9F18D3EF1853}"/>
            </c:ext>
          </c:extLst>
        </c:ser>
        <c:ser>
          <c:idx val="2"/>
          <c:order val="2"/>
          <c:tx>
            <c:strRef>
              <c:f>'Product Cate. PRE-Processing'!$E$86:$E$87</c:f>
              <c:strCache>
                <c:ptCount val="1"/>
                <c:pt idx="0">
                  <c:v>Technology</c:v>
                </c:pt>
              </c:strCache>
            </c:strRef>
          </c:tx>
          <c:spPr>
            <a:solidFill>
              <a:srgbClr val="6600CC"/>
            </a:solidFill>
            <a:ln>
              <a:noFill/>
            </a:ln>
            <a:effectLst/>
          </c:spPr>
          <c:invertIfNegative val="0"/>
          <c:cat>
            <c:strRef>
              <c:f>'Product Cate. PRE-Processing'!$B$88:$B$91</c:f>
              <c:strCache>
                <c:ptCount val="3"/>
                <c:pt idx="0">
                  <c:v>Delivery Truck</c:v>
                </c:pt>
                <c:pt idx="1">
                  <c:v>Express Air</c:v>
                </c:pt>
                <c:pt idx="2">
                  <c:v>Regular Air</c:v>
                </c:pt>
              </c:strCache>
            </c:strRef>
          </c:cat>
          <c:val>
            <c:numRef>
              <c:f>'Product Cate. PRE-Processing'!$E$88:$E$91</c:f>
              <c:numCache>
                <c:formatCode>General</c:formatCode>
                <c:ptCount val="3"/>
                <c:pt idx="0">
                  <c:v>1561.9900000000007</c:v>
                </c:pt>
                <c:pt idx="1">
                  <c:v>635.44000000000017</c:v>
                </c:pt>
                <c:pt idx="2">
                  <c:v>2347.7099999999964</c:v>
                </c:pt>
              </c:numCache>
            </c:numRef>
          </c:val>
          <c:extLst>
            <c:ext xmlns:c16="http://schemas.microsoft.com/office/drawing/2014/chart" uri="{C3380CC4-5D6E-409C-BE32-E72D297353CC}">
              <c16:uniqueId val="{0000000B-024E-4B2D-AFE8-9F18D3EF1853}"/>
            </c:ext>
          </c:extLst>
        </c:ser>
        <c:dLbls>
          <c:showLegendKey val="0"/>
          <c:showVal val="0"/>
          <c:showCatName val="0"/>
          <c:showSerName val="0"/>
          <c:showPercent val="0"/>
          <c:showBubbleSize val="0"/>
        </c:dLbls>
        <c:gapWidth val="323"/>
        <c:overlap val="100"/>
        <c:axId val="170398911"/>
        <c:axId val="170412351"/>
      </c:barChart>
      <c:catAx>
        <c:axId val="170398911"/>
        <c:scaling>
          <c:orientation val="minMax"/>
        </c:scaling>
        <c:delete val="1"/>
        <c:axPos val="l"/>
        <c:numFmt formatCode="General" sourceLinked="1"/>
        <c:majorTickMark val="none"/>
        <c:minorTickMark val="none"/>
        <c:tickLblPos val="nextTo"/>
        <c:crossAx val="170412351"/>
        <c:crosses val="autoZero"/>
        <c:auto val="1"/>
        <c:lblAlgn val="ctr"/>
        <c:lblOffset val="100"/>
        <c:noMultiLvlLbl val="0"/>
      </c:catAx>
      <c:valAx>
        <c:axId val="170412351"/>
        <c:scaling>
          <c:orientation val="minMax"/>
        </c:scaling>
        <c:delete val="1"/>
        <c:axPos val="b"/>
        <c:numFmt formatCode="General" sourceLinked="1"/>
        <c:majorTickMark val="none"/>
        <c:minorTickMark val="none"/>
        <c:tickLblPos val="nextTo"/>
        <c:crossAx val="17039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111111111111109E-2"/>
          <c:y val="0.18981481481481483"/>
          <c:w val="0.93888888888888888"/>
          <c:h val="0.81018518518518523"/>
        </c:manualLayout>
      </c:layout>
      <c:barChart>
        <c:barDir val="col"/>
        <c:grouping val="clustered"/>
        <c:varyColors val="0"/>
        <c:ser>
          <c:idx val="0"/>
          <c:order val="0"/>
          <c:tx>
            <c:strRef>
              <c:f>'Product Cate. PRE-Processing'!$O$44</c:f>
              <c:strCache>
                <c:ptCount val="1"/>
                <c:pt idx="0">
                  <c:v>Corporate</c:v>
                </c:pt>
              </c:strCache>
            </c:strRef>
          </c:tx>
          <c:spPr>
            <a:solidFill>
              <a:schemeClr val="tx2">
                <a:lumMod val="85000"/>
                <a:lumOff val="15000"/>
              </a:schemeClr>
            </a:solidFill>
            <a:ln>
              <a:noFill/>
            </a:ln>
            <a:effectLst/>
          </c:spPr>
          <c:invertIfNegative val="0"/>
          <c:val>
            <c:numRef>
              <c:f>'Product Cate. PRE-Processing'!$O$45:$O$47</c:f>
              <c:numCache>
                <c:formatCode>0.00%</c:formatCode>
                <c:ptCount val="3"/>
                <c:pt idx="0">
                  <c:v>1</c:v>
                </c:pt>
                <c:pt idx="1">
                  <c:v>1</c:v>
                </c:pt>
                <c:pt idx="2">
                  <c:v>1</c:v>
                </c:pt>
              </c:numCache>
            </c:numRef>
          </c:val>
          <c:extLst>
            <c:ext xmlns:c16="http://schemas.microsoft.com/office/drawing/2014/chart" uri="{C3380CC4-5D6E-409C-BE32-E72D297353CC}">
              <c16:uniqueId val="{00000000-71A1-4C2D-B8CE-FF0CD8A72697}"/>
            </c:ext>
          </c:extLst>
        </c:ser>
        <c:ser>
          <c:idx val="1"/>
          <c:order val="1"/>
          <c:tx>
            <c:strRef>
              <c:f>'Product Cate. PRE-Processing'!$P$44</c:f>
              <c:strCache>
                <c:ptCount val="1"/>
                <c:pt idx="0">
                  <c:v>Home Office</c:v>
                </c:pt>
              </c:strCache>
            </c:strRef>
          </c:tx>
          <c:spPr>
            <a:solidFill>
              <a:schemeClr val="tx1">
                <a:lumMod val="75000"/>
                <a:lumOff val="25000"/>
              </a:schemeClr>
            </a:solidFill>
            <a:ln>
              <a:noFill/>
            </a:ln>
            <a:effectLst/>
          </c:spPr>
          <c:invertIfNegative val="0"/>
          <c:val>
            <c:numRef>
              <c:f>'Product Cate. PRE-Processing'!$P$45:$P$47</c:f>
              <c:numCache>
                <c:formatCode>0.00%</c:formatCode>
                <c:ptCount val="3"/>
                <c:pt idx="0">
                  <c:v>1</c:v>
                </c:pt>
                <c:pt idx="1">
                  <c:v>1</c:v>
                </c:pt>
                <c:pt idx="2">
                  <c:v>1</c:v>
                </c:pt>
              </c:numCache>
            </c:numRef>
          </c:val>
          <c:extLst>
            <c:ext xmlns:c16="http://schemas.microsoft.com/office/drawing/2014/chart" uri="{C3380CC4-5D6E-409C-BE32-E72D297353CC}">
              <c16:uniqueId val="{00000001-71A1-4C2D-B8CE-FF0CD8A72697}"/>
            </c:ext>
          </c:extLst>
        </c:ser>
        <c:ser>
          <c:idx val="2"/>
          <c:order val="2"/>
          <c:tx>
            <c:strRef>
              <c:f>'Product Cate. PRE-Processing'!$Q$44</c:f>
              <c:strCache>
                <c:ptCount val="1"/>
                <c:pt idx="0">
                  <c:v>Consumer</c:v>
                </c:pt>
              </c:strCache>
            </c:strRef>
          </c:tx>
          <c:spPr>
            <a:solidFill>
              <a:schemeClr val="tx1">
                <a:lumMod val="85000"/>
                <a:lumOff val="15000"/>
              </a:schemeClr>
            </a:solidFill>
            <a:ln>
              <a:noFill/>
            </a:ln>
            <a:effectLst/>
          </c:spPr>
          <c:invertIfNegative val="0"/>
          <c:val>
            <c:numRef>
              <c:f>'Product Cate. PRE-Processing'!$Q$45:$Q$47</c:f>
              <c:numCache>
                <c:formatCode>0.00%</c:formatCode>
                <c:ptCount val="3"/>
                <c:pt idx="0">
                  <c:v>1</c:v>
                </c:pt>
                <c:pt idx="1">
                  <c:v>1</c:v>
                </c:pt>
                <c:pt idx="2">
                  <c:v>1</c:v>
                </c:pt>
              </c:numCache>
            </c:numRef>
          </c:val>
          <c:extLst>
            <c:ext xmlns:c16="http://schemas.microsoft.com/office/drawing/2014/chart" uri="{C3380CC4-5D6E-409C-BE32-E72D297353CC}">
              <c16:uniqueId val="{00000002-71A1-4C2D-B8CE-FF0CD8A72697}"/>
            </c:ext>
          </c:extLst>
        </c:ser>
        <c:ser>
          <c:idx val="3"/>
          <c:order val="3"/>
          <c:tx>
            <c:strRef>
              <c:f>'Product Cate. PRE-Processing'!$R$44</c:f>
              <c:strCache>
                <c:ptCount val="1"/>
                <c:pt idx="0">
                  <c:v>Small Business</c:v>
                </c:pt>
              </c:strCache>
            </c:strRef>
          </c:tx>
          <c:spPr>
            <a:solidFill>
              <a:schemeClr val="tx1">
                <a:lumMod val="75000"/>
                <a:lumOff val="25000"/>
              </a:schemeClr>
            </a:solidFill>
            <a:ln>
              <a:noFill/>
            </a:ln>
            <a:effectLst/>
          </c:spPr>
          <c:invertIfNegative val="0"/>
          <c:val>
            <c:numRef>
              <c:f>'Product Cate. PRE-Processing'!$R$45:$R$47</c:f>
              <c:numCache>
                <c:formatCode>0.00%</c:formatCode>
                <c:ptCount val="3"/>
                <c:pt idx="0">
                  <c:v>1</c:v>
                </c:pt>
                <c:pt idx="1">
                  <c:v>1</c:v>
                </c:pt>
                <c:pt idx="2">
                  <c:v>1</c:v>
                </c:pt>
              </c:numCache>
            </c:numRef>
          </c:val>
          <c:extLst>
            <c:ext xmlns:c16="http://schemas.microsoft.com/office/drawing/2014/chart" uri="{C3380CC4-5D6E-409C-BE32-E72D297353CC}">
              <c16:uniqueId val="{00000003-71A1-4C2D-B8CE-FF0CD8A72697}"/>
            </c:ext>
          </c:extLst>
        </c:ser>
        <c:dLbls>
          <c:showLegendKey val="0"/>
          <c:showVal val="0"/>
          <c:showCatName val="0"/>
          <c:showSerName val="0"/>
          <c:showPercent val="0"/>
          <c:showBubbleSize val="0"/>
        </c:dLbls>
        <c:gapWidth val="219"/>
        <c:overlap val="6"/>
        <c:axId val="243150512"/>
        <c:axId val="243157712"/>
      </c:barChart>
      <c:catAx>
        <c:axId val="243150512"/>
        <c:scaling>
          <c:orientation val="minMax"/>
        </c:scaling>
        <c:delete val="1"/>
        <c:axPos val="b"/>
        <c:numFmt formatCode="General" sourceLinked="1"/>
        <c:majorTickMark val="none"/>
        <c:minorTickMark val="none"/>
        <c:tickLblPos val="nextTo"/>
        <c:crossAx val="243157712"/>
        <c:crosses val="autoZero"/>
        <c:auto val="1"/>
        <c:lblAlgn val="ctr"/>
        <c:lblOffset val="100"/>
        <c:noMultiLvlLbl val="0"/>
      </c:catAx>
      <c:valAx>
        <c:axId val="243157712"/>
        <c:scaling>
          <c:orientation val="minMax"/>
        </c:scaling>
        <c:delete val="1"/>
        <c:axPos val="l"/>
        <c:numFmt formatCode="0.00%" sourceLinked="1"/>
        <c:majorTickMark val="none"/>
        <c:minorTickMark val="none"/>
        <c:tickLblPos val="nextTo"/>
        <c:crossAx val="24315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9.4859198286670748E-2"/>
          <c:w val="1"/>
          <c:h val="0.72307808013617036"/>
        </c:manualLayout>
      </c:layout>
      <c:barChart>
        <c:barDir val="col"/>
        <c:grouping val="clustered"/>
        <c:varyColors val="0"/>
        <c:ser>
          <c:idx val="0"/>
          <c:order val="0"/>
          <c:tx>
            <c:strRef>
              <c:f>'Product Cate. PRE-Processing'!$O$38</c:f>
              <c:strCache>
                <c:ptCount val="1"/>
                <c:pt idx="0">
                  <c:v>Corporate</c:v>
                </c:pt>
              </c:strCache>
            </c:strRef>
          </c:tx>
          <c:spPr>
            <a:solidFill>
              <a:srgbClr val="9933FF"/>
            </a:solidFill>
            <a:ln>
              <a:noFill/>
            </a:ln>
            <a:effectLst/>
          </c:spPr>
          <c:invertIfNegative val="0"/>
          <c:dLbls>
            <c:dLbl>
              <c:idx val="0"/>
              <c:layout>
                <c:manualLayout>
                  <c:x val="9.4717671884373592E-2"/>
                  <c:y val="0.162073520122001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9562B1BB-DDC3-4D77-98F1-61F182913A9A}" type="CELLRANGE">
                      <a:rPr lang="en-US">
                        <a:solidFill>
                          <a:schemeClr val="bg1"/>
                        </a:solidFill>
                      </a:rPr>
                      <a:pPr>
                        <a:defRPr>
                          <a:solidFill>
                            <a:schemeClr val="bg1"/>
                          </a:solidFill>
                        </a:defRPr>
                      </a:pPr>
                      <a:t>[CELLRANGE]</a:t>
                    </a:fld>
                    <a:endParaRPr lang="en-CA"/>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0DB-4F87-9C0B-E56546BED339}"/>
                </c:ext>
              </c:extLst>
            </c:dLbl>
            <c:dLbl>
              <c:idx val="1"/>
              <c:layout>
                <c:manualLayout>
                  <c:x val="9.1757744637986971E-2"/>
                  <c:y val="-0.2764495040936731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82926C50-4990-4B72-AF07-2F7F7EF47366}" type="CELLRANGE">
                      <a:rPr lang="en-US">
                        <a:solidFill>
                          <a:schemeClr val="bg1"/>
                        </a:solidFill>
                      </a:rPr>
                      <a:pPr>
                        <a:defRPr>
                          <a:solidFill>
                            <a:schemeClr val="bg1"/>
                          </a:solidFill>
                        </a:defRPr>
                      </a:pPr>
                      <a:t>[CELLRANGE]</a:t>
                    </a:fld>
                    <a:endParaRPr lang="en-CA"/>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00DB-4F87-9C0B-E56546BED339}"/>
                </c:ext>
              </c:extLst>
            </c:dLbl>
            <c:dLbl>
              <c:idx val="2"/>
              <c:layout>
                <c:manualLayout>
                  <c:x val="8.8797817391600239E-2"/>
                  <c:y val="-0.3023005117783246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334F7781-891B-4BE9-BCD0-A16BE0C0C170}" type="CELLRANGE">
                      <a:rPr lang="en-US">
                        <a:solidFill>
                          <a:schemeClr val="bg1"/>
                        </a:solidFill>
                      </a:rPr>
                      <a:pPr>
                        <a:defRPr>
                          <a:solidFill>
                            <a:schemeClr val="bg1"/>
                          </a:solidFill>
                        </a:defRPr>
                      </a:pPr>
                      <a:t>[CELLRANGE]</a:t>
                    </a:fld>
                    <a:endParaRPr lang="en-CA"/>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0DB-4F87-9C0B-E56546BED3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f>'Product Cate. PRE-Processing'!$N$39:$N$41</c:f>
              <c:strCache>
                <c:ptCount val="3"/>
                <c:pt idx="0">
                  <c:v>Office Supplies</c:v>
                </c:pt>
                <c:pt idx="1">
                  <c:v>Technology</c:v>
                </c:pt>
                <c:pt idx="2">
                  <c:v>Furniture</c:v>
                </c:pt>
              </c:strCache>
            </c:strRef>
          </c:cat>
          <c:val>
            <c:numRef>
              <c:f>'Product Cate. PRE-Processing'!$O$39:$O$41</c:f>
              <c:numCache>
                <c:formatCode>0.00%</c:formatCode>
                <c:ptCount val="3"/>
                <c:pt idx="0">
                  <c:v>235</c:v>
                </c:pt>
                <c:pt idx="1">
                  <c:v>78</c:v>
                </c:pt>
                <c:pt idx="2">
                  <c:v>71</c:v>
                </c:pt>
              </c:numCache>
            </c:numRef>
          </c:val>
          <c:extLst>
            <c:ext xmlns:c15="http://schemas.microsoft.com/office/drawing/2012/chart" uri="{02D57815-91ED-43cb-92C2-25804820EDAC}">
              <c15:datalabelsRange>
                <c15:f>'Product Cate. PRE-Processing'!$S$33:$S$35</c15:f>
                <c15:dlblRangeCache>
                  <c:ptCount val="3"/>
                  <c:pt idx="0">
                    <c:v>620</c:v>
                  </c:pt>
                  <c:pt idx="1">
                    <c:v>267</c:v>
                  </c:pt>
                  <c:pt idx="2">
                    <c:v>237</c:v>
                  </c:pt>
                </c15:dlblRangeCache>
              </c15:datalabelsRange>
            </c:ext>
            <c:ext xmlns:c16="http://schemas.microsoft.com/office/drawing/2014/chart" uri="{C3380CC4-5D6E-409C-BE32-E72D297353CC}">
              <c16:uniqueId val="{00000000-00DB-4F87-9C0B-E56546BED339}"/>
            </c:ext>
          </c:extLst>
        </c:ser>
        <c:ser>
          <c:idx val="1"/>
          <c:order val="1"/>
          <c:tx>
            <c:strRef>
              <c:f>'Product Cate. PRE-Processing'!$P$38</c:f>
              <c:strCache>
                <c:ptCount val="1"/>
                <c:pt idx="0">
                  <c:v>Home Office</c:v>
                </c:pt>
              </c:strCache>
            </c:strRef>
          </c:tx>
          <c:spPr>
            <a:solidFill>
              <a:srgbClr val="0000FF"/>
            </a:solidFill>
            <a:ln>
              <a:noFill/>
            </a:ln>
            <a:effectLst/>
          </c:spPr>
          <c:invertIfNegative val="0"/>
          <c:dLbls>
            <c:delete val="1"/>
          </c:dLbls>
          <c:cat>
            <c:strRef>
              <c:f>'Product Cate. PRE-Processing'!$N$39:$N$41</c:f>
              <c:strCache>
                <c:ptCount val="3"/>
                <c:pt idx="0">
                  <c:v>Office Supplies</c:v>
                </c:pt>
                <c:pt idx="1">
                  <c:v>Technology</c:v>
                </c:pt>
                <c:pt idx="2">
                  <c:v>Furniture</c:v>
                </c:pt>
              </c:strCache>
            </c:strRef>
          </c:cat>
          <c:val>
            <c:numRef>
              <c:f>'Product Cate. PRE-Processing'!$P$39:$P$41</c:f>
              <c:numCache>
                <c:formatCode>0.00%</c:formatCode>
                <c:ptCount val="3"/>
                <c:pt idx="0">
                  <c:v>155</c:v>
                </c:pt>
                <c:pt idx="1">
                  <c:v>62</c:v>
                </c:pt>
                <c:pt idx="2">
                  <c:v>56</c:v>
                </c:pt>
              </c:numCache>
            </c:numRef>
          </c:val>
          <c:extLst>
            <c:ext xmlns:c16="http://schemas.microsoft.com/office/drawing/2014/chart" uri="{C3380CC4-5D6E-409C-BE32-E72D297353CC}">
              <c16:uniqueId val="{00000001-00DB-4F87-9C0B-E56546BED339}"/>
            </c:ext>
          </c:extLst>
        </c:ser>
        <c:ser>
          <c:idx val="2"/>
          <c:order val="2"/>
          <c:tx>
            <c:strRef>
              <c:f>'Product Cate. PRE-Processing'!$Q$38</c:f>
              <c:strCache>
                <c:ptCount val="1"/>
                <c:pt idx="0">
                  <c:v>Consumer</c:v>
                </c:pt>
              </c:strCache>
            </c:strRef>
          </c:tx>
          <c:spPr>
            <a:solidFill>
              <a:srgbClr val="660066"/>
            </a:solidFill>
            <a:ln>
              <a:noFill/>
            </a:ln>
            <a:effectLst/>
          </c:spPr>
          <c:invertIfNegative val="0"/>
          <c:dLbls>
            <c:delete val="1"/>
          </c:dLbls>
          <c:cat>
            <c:strRef>
              <c:f>'Product Cate. PRE-Processing'!$N$39:$N$41</c:f>
              <c:strCache>
                <c:ptCount val="3"/>
                <c:pt idx="0">
                  <c:v>Office Supplies</c:v>
                </c:pt>
                <c:pt idx="1">
                  <c:v>Technology</c:v>
                </c:pt>
                <c:pt idx="2">
                  <c:v>Furniture</c:v>
                </c:pt>
              </c:strCache>
            </c:strRef>
          </c:cat>
          <c:val>
            <c:numRef>
              <c:f>'Product Cate. PRE-Processing'!$Q$39:$Q$41</c:f>
              <c:numCache>
                <c:formatCode>0.00%</c:formatCode>
                <c:ptCount val="3"/>
                <c:pt idx="0">
                  <c:v>114</c:v>
                </c:pt>
                <c:pt idx="1">
                  <c:v>71</c:v>
                </c:pt>
                <c:pt idx="2">
                  <c:v>52</c:v>
                </c:pt>
              </c:numCache>
            </c:numRef>
          </c:val>
          <c:extLst>
            <c:ext xmlns:c16="http://schemas.microsoft.com/office/drawing/2014/chart" uri="{C3380CC4-5D6E-409C-BE32-E72D297353CC}">
              <c16:uniqueId val="{00000002-00DB-4F87-9C0B-E56546BED339}"/>
            </c:ext>
          </c:extLst>
        </c:ser>
        <c:ser>
          <c:idx val="3"/>
          <c:order val="3"/>
          <c:tx>
            <c:strRef>
              <c:f>'Product Cate. PRE-Processing'!$R$38</c:f>
              <c:strCache>
                <c:ptCount val="1"/>
                <c:pt idx="0">
                  <c:v>Small Business</c:v>
                </c:pt>
              </c:strCache>
            </c:strRef>
          </c:tx>
          <c:spPr>
            <a:solidFill>
              <a:srgbClr val="FF0066"/>
            </a:solidFill>
            <a:ln>
              <a:noFill/>
            </a:ln>
            <a:effectLst/>
          </c:spPr>
          <c:invertIfNegative val="0"/>
          <c:dLbls>
            <c:delete val="1"/>
          </c:dLbls>
          <c:cat>
            <c:strRef>
              <c:f>'Product Cate. PRE-Processing'!$N$39:$N$41</c:f>
              <c:strCache>
                <c:ptCount val="3"/>
                <c:pt idx="0">
                  <c:v>Office Supplies</c:v>
                </c:pt>
                <c:pt idx="1">
                  <c:v>Technology</c:v>
                </c:pt>
                <c:pt idx="2">
                  <c:v>Furniture</c:v>
                </c:pt>
              </c:strCache>
            </c:strRef>
          </c:cat>
          <c:val>
            <c:numRef>
              <c:f>'Product Cate. PRE-Processing'!$R$39:$R$41</c:f>
              <c:numCache>
                <c:formatCode>0.00%</c:formatCode>
                <c:ptCount val="3"/>
                <c:pt idx="0">
                  <c:v>116</c:v>
                </c:pt>
                <c:pt idx="1">
                  <c:v>56</c:v>
                </c:pt>
                <c:pt idx="2">
                  <c:v>58</c:v>
                </c:pt>
              </c:numCache>
            </c:numRef>
          </c:val>
          <c:extLst>
            <c:ext xmlns:c16="http://schemas.microsoft.com/office/drawing/2014/chart" uri="{C3380CC4-5D6E-409C-BE32-E72D297353CC}">
              <c16:uniqueId val="{00000003-00DB-4F87-9C0B-E56546BED339}"/>
            </c:ext>
          </c:extLst>
        </c:ser>
        <c:dLbls>
          <c:showLegendKey val="0"/>
          <c:showVal val="1"/>
          <c:showCatName val="0"/>
          <c:showSerName val="0"/>
          <c:showPercent val="0"/>
          <c:showBubbleSize val="0"/>
        </c:dLbls>
        <c:gapWidth val="219"/>
        <c:axId val="118230576"/>
        <c:axId val="118249296"/>
      </c:barChart>
      <c:catAx>
        <c:axId val="118230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49296"/>
        <c:crosses val="autoZero"/>
        <c:auto val="1"/>
        <c:lblAlgn val="ctr"/>
        <c:lblOffset val="100"/>
        <c:noMultiLvlLbl val="0"/>
      </c:catAx>
      <c:valAx>
        <c:axId val="118249296"/>
        <c:scaling>
          <c:orientation val="minMax"/>
        </c:scaling>
        <c:delete val="1"/>
        <c:axPos val="l"/>
        <c:numFmt formatCode="0.00%" sourceLinked="1"/>
        <c:majorTickMark val="none"/>
        <c:minorTickMark val="none"/>
        <c:tickLblPos val="nextTo"/>
        <c:crossAx val="118230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280268456375839"/>
          <c:y val="0.16667466645333903"/>
          <c:w val="0.70308993288590604"/>
          <c:h val="0.58198670257682017"/>
        </c:manualLayout>
      </c:layout>
      <c:doughnutChart>
        <c:varyColors val="1"/>
        <c:dLbls>
          <c:showLegendKey val="0"/>
          <c:showVal val="0"/>
          <c:showCatName val="0"/>
          <c:showSerName val="0"/>
          <c:showPercent val="0"/>
          <c:showBubbleSize val="0"/>
          <c:showLeaderLines val="0"/>
        </c:dLbls>
        <c:firstSliceAng val="0"/>
        <c:holeSize val="8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(FINAL)).xlsx]customer deemand-KPI!PivotTable1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33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'customer deemand-KPI'!$D$4</c:f>
              <c:strCache>
                <c:ptCount val="1"/>
                <c:pt idx="0">
                  <c:v>Sum of Revenue</c:v>
                </c:pt>
              </c:strCache>
            </c:strRef>
          </c:tx>
          <c:spPr>
            <a:solidFill>
              <a:srgbClr val="00FFFF"/>
            </a:solidFill>
            <a:ln>
              <a:noFill/>
            </a:ln>
            <a:effectLst/>
          </c:spPr>
          <c:invertIfNegative val="0"/>
          <c:cat>
            <c:strRef>
              <c:f>'customer deemand-KPI'!$C$5:$C$9</c:f>
              <c:strCache>
                <c:ptCount val="4"/>
                <c:pt idx="0">
                  <c:v>Small Business</c:v>
                </c:pt>
                <c:pt idx="1">
                  <c:v>Corporate</c:v>
                </c:pt>
                <c:pt idx="2">
                  <c:v>Home Office</c:v>
                </c:pt>
                <c:pt idx="3">
                  <c:v>Consumer</c:v>
                </c:pt>
              </c:strCache>
            </c:strRef>
          </c:cat>
          <c:val>
            <c:numRef>
              <c:f>'customer deemand-KPI'!$D$5:$D$9</c:f>
              <c:numCache>
                <c:formatCode>"$"\ #.##,\ "K"</c:formatCode>
                <c:ptCount val="4"/>
                <c:pt idx="0">
                  <c:v>455556.47929122986</c:v>
                </c:pt>
                <c:pt idx="1">
                  <c:v>687404.09780240094</c:v>
                </c:pt>
                <c:pt idx="2">
                  <c:v>513011.18527091987</c:v>
                </c:pt>
                <c:pt idx="3">
                  <c:v>440576.40737259964</c:v>
                </c:pt>
              </c:numCache>
            </c:numRef>
          </c:val>
          <c:extLst>
            <c:ext xmlns:c16="http://schemas.microsoft.com/office/drawing/2014/chart" uri="{C3380CC4-5D6E-409C-BE32-E72D297353CC}">
              <c16:uniqueId val="{00000000-A1D7-4995-8875-3BAC3A9E462C}"/>
            </c:ext>
          </c:extLst>
        </c:ser>
        <c:ser>
          <c:idx val="1"/>
          <c:order val="1"/>
          <c:tx>
            <c:strRef>
              <c:f>'customer deemand-KPI'!$E$4</c:f>
              <c:strCache>
                <c:ptCount val="1"/>
                <c:pt idx="0">
                  <c:v>Sum of Profit</c:v>
                </c:pt>
              </c:strCache>
            </c:strRef>
          </c:tx>
          <c:spPr>
            <a:solidFill>
              <a:srgbClr val="003366"/>
            </a:solidFill>
            <a:ln>
              <a:noFill/>
            </a:ln>
            <a:effectLst/>
          </c:spPr>
          <c:invertIfNegative val="0"/>
          <c:cat>
            <c:strRef>
              <c:f>'customer deemand-KPI'!$C$5:$C$9</c:f>
              <c:strCache>
                <c:ptCount val="4"/>
                <c:pt idx="0">
                  <c:v>Small Business</c:v>
                </c:pt>
                <c:pt idx="1">
                  <c:v>Corporate</c:v>
                </c:pt>
                <c:pt idx="2">
                  <c:v>Home Office</c:v>
                </c:pt>
                <c:pt idx="3">
                  <c:v>Consumer</c:v>
                </c:pt>
              </c:strCache>
            </c:strRef>
          </c:cat>
          <c:val>
            <c:numRef>
              <c:f>'customer deemand-KPI'!$E$5:$E$9</c:f>
              <c:numCache>
                <c:formatCode>"$"\ #.##,\ "K"</c:formatCode>
                <c:ptCount val="4"/>
                <c:pt idx="0">
                  <c:v>64290.459291230021</c:v>
                </c:pt>
                <c:pt idx="1">
                  <c:v>52542.787802400002</c:v>
                </c:pt>
                <c:pt idx="2">
                  <c:v>51665.445270920027</c:v>
                </c:pt>
                <c:pt idx="3">
                  <c:v>46524.707372600009</c:v>
                </c:pt>
              </c:numCache>
            </c:numRef>
          </c:val>
          <c:extLst>
            <c:ext xmlns:c16="http://schemas.microsoft.com/office/drawing/2014/chart" uri="{C3380CC4-5D6E-409C-BE32-E72D297353CC}">
              <c16:uniqueId val="{00000001-A1D7-4995-8875-3BAC3A9E462C}"/>
            </c:ext>
          </c:extLst>
        </c:ser>
        <c:dLbls>
          <c:showLegendKey val="0"/>
          <c:showVal val="0"/>
          <c:showCatName val="0"/>
          <c:showSerName val="0"/>
          <c:showPercent val="0"/>
          <c:showBubbleSize val="0"/>
        </c:dLbls>
        <c:gapWidth val="150"/>
        <c:overlap val="100"/>
        <c:axId val="1705002192"/>
        <c:axId val="1724268784"/>
      </c:barChart>
      <c:catAx>
        <c:axId val="1705002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268784"/>
        <c:crosses val="autoZero"/>
        <c:auto val="1"/>
        <c:lblAlgn val="ctr"/>
        <c:lblOffset val="100"/>
        <c:noMultiLvlLbl val="0"/>
      </c:catAx>
      <c:valAx>
        <c:axId val="1724268784"/>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0021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(FINAL)).xlsx]customer deemand-KPI!PivotTable2</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0000FF"/>
          </a:solidFill>
          <a:ln w="19050">
            <a:noFill/>
          </a:ln>
          <a:effectLst/>
        </c:spPr>
      </c:pivotFmt>
      <c:pivotFmt>
        <c:idx val="8"/>
        <c:spPr>
          <a:solidFill>
            <a:srgbClr val="6600FF"/>
          </a:solidFill>
          <a:ln w="19050">
            <a:noFill/>
          </a:ln>
          <a:effectLst/>
        </c:spPr>
      </c:pivotFmt>
      <c:pivotFmt>
        <c:idx val="9"/>
        <c:spPr>
          <a:solidFill>
            <a:srgbClr val="33CCFF"/>
          </a:solidFill>
          <a:ln w="19050">
            <a:noFill/>
          </a:ln>
          <a:effectLst/>
        </c:spPr>
      </c:pivotFmt>
      <c:pivotFmt>
        <c:idx val="10"/>
        <c:spPr>
          <a:solidFill>
            <a:srgbClr val="00FF99"/>
          </a:solidFill>
          <a:ln w="19050">
            <a:noFill/>
          </a:ln>
          <a:effectLst/>
        </c:spPr>
      </c:pivotFmt>
    </c:pivotFmts>
    <c:plotArea>
      <c:layout/>
      <c:doughnutChart>
        <c:varyColors val="1"/>
        <c:ser>
          <c:idx val="0"/>
          <c:order val="0"/>
          <c:tx>
            <c:strRef>
              <c:f>'customer deemand-KPI'!$D$12</c:f>
              <c:strCache>
                <c:ptCount val="1"/>
                <c:pt idx="0">
                  <c:v>Total</c:v>
                </c:pt>
              </c:strCache>
            </c:strRef>
          </c:tx>
          <c:spPr>
            <a:ln>
              <a:noFill/>
            </a:ln>
          </c:spPr>
          <c:dPt>
            <c:idx val="0"/>
            <c:bubble3D val="0"/>
            <c:spPr>
              <a:solidFill>
                <a:srgbClr val="0000FF"/>
              </a:solidFill>
              <a:ln w="19050">
                <a:noFill/>
              </a:ln>
              <a:effectLst/>
            </c:spPr>
            <c:extLst>
              <c:ext xmlns:c16="http://schemas.microsoft.com/office/drawing/2014/chart" uri="{C3380CC4-5D6E-409C-BE32-E72D297353CC}">
                <c16:uniqueId val="{00000001-97A1-4D7D-B31E-ECD559921175}"/>
              </c:ext>
            </c:extLst>
          </c:dPt>
          <c:dPt>
            <c:idx val="1"/>
            <c:bubble3D val="0"/>
            <c:spPr>
              <a:solidFill>
                <a:srgbClr val="6600FF"/>
              </a:solidFill>
              <a:ln w="19050">
                <a:noFill/>
              </a:ln>
              <a:effectLst/>
            </c:spPr>
            <c:extLst>
              <c:ext xmlns:c16="http://schemas.microsoft.com/office/drawing/2014/chart" uri="{C3380CC4-5D6E-409C-BE32-E72D297353CC}">
                <c16:uniqueId val="{00000003-97A1-4D7D-B31E-ECD559921175}"/>
              </c:ext>
            </c:extLst>
          </c:dPt>
          <c:dPt>
            <c:idx val="2"/>
            <c:bubble3D val="0"/>
            <c:spPr>
              <a:solidFill>
                <a:srgbClr val="33CCFF"/>
              </a:solidFill>
              <a:ln w="19050">
                <a:noFill/>
              </a:ln>
              <a:effectLst/>
            </c:spPr>
            <c:extLst>
              <c:ext xmlns:c16="http://schemas.microsoft.com/office/drawing/2014/chart" uri="{C3380CC4-5D6E-409C-BE32-E72D297353CC}">
                <c16:uniqueId val="{00000005-97A1-4D7D-B31E-ECD559921175}"/>
              </c:ext>
            </c:extLst>
          </c:dPt>
          <c:dPt>
            <c:idx val="3"/>
            <c:bubble3D val="0"/>
            <c:spPr>
              <a:solidFill>
                <a:srgbClr val="00FF99"/>
              </a:solidFill>
              <a:ln w="19050">
                <a:noFill/>
              </a:ln>
              <a:effectLst/>
            </c:spPr>
            <c:extLst>
              <c:ext xmlns:c16="http://schemas.microsoft.com/office/drawing/2014/chart" uri="{C3380CC4-5D6E-409C-BE32-E72D297353CC}">
                <c16:uniqueId val="{00000007-97A1-4D7D-B31E-ECD5599211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deemand-KPI'!$C$13:$C$17</c:f>
              <c:strCache>
                <c:ptCount val="4"/>
                <c:pt idx="0">
                  <c:v>Consumer</c:v>
                </c:pt>
                <c:pt idx="1">
                  <c:v>Corporate</c:v>
                </c:pt>
                <c:pt idx="2">
                  <c:v>Home Office</c:v>
                </c:pt>
                <c:pt idx="3">
                  <c:v>Small Business</c:v>
                </c:pt>
              </c:strCache>
            </c:strRef>
          </c:cat>
          <c:val>
            <c:numRef>
              <c:f>'customer deemand-KPI'!$D$13:$D$17</c:f>
              <c:numCache>
                <c:formatCode>0</c:formatCode>
                <c:ptCount val="4"/>
                <c:pt idx="0">
                  <c:v>237</c:v>
                </c:pt>
                <c:pt idx="1">
                  <c:v>384</c:v>
                </c:pt>
                <c:pt idx="2">
                  <c:v>273</c:v>
                </c:pt>
                <c:pt idx="3">
                  <c:v>230</c:v>
                </c:pt>
              </c:numCache>
            </c:numRef>
          </c:val>
          <c:extLst>
            <c:ext xmlns:c16="http://schemas.microsoft.com/office/drawing/2014/chart" uri="{C3380CC4-5D6E-409C-BE32-E72D297353CC}">
              <c16:uniqueId val="{00000008-97A1-4D7D-B31E-ECD55992117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0.18454335724637355"/>
          <c:y val="0.92460548643375318"/>
          <c:w val="0.60339128746664727"/>
          <c:h val="5.478509132786885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(FINAL)).xlsx]customer deemand-KPI!PivotTable3</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0000FF"/>
          </a:solidFill>
          <a:ln w="19050">
            <a:noFill/>
          </a:ln>
          <a:effectLst/>
        </c:spPr>
      </c:pivotFmt>
      <c:pivotFmt>
        <c:idx val="8"/>
        <c:spPr>
          <a:solidFill>
            <a:srgbClr val="6600FF"/>
          </a:solidFill>
          <a:ln w="19050">
            <a:noFill/>
          </a:ln>
          <a:effectLst/>
        </c:spPr>
      </c:pivotFmt>
      <c:pivotFmt>
        <c:idx val="9"/>
        <c:spPr>
          <a:solidFill>
            <a:srgbClr val="33CCFF"/>
          </a:solidFill>
          <a:ln w="19050">
            <a:noFill/>
          </a:ln>
          <a:effectLst/>
        </c:spPr>
      </c:pivotFmt>
      <c:pivotFmt>
        <c:idx val="10"/>
        <c:spPr>
          <a:solidFill>
            <a:srgbClr val="00FF99"/>
          </a:solidFill>
          <a:ln w="19050">
            <a:noFill/>
          </a:ln>
          <a:effectLst/>
        </c:spPr>
      </c:pivotFmt>
    </c:pivotFmts>
    <c:plotArea>
      <c:layout/>
      <c:pieChart>
        <c:varyColors val="1"/>
        <c:ser>
          <c:idx val="0"/>
          <c:order val="0"/>
          <c:tx>
            <c:strRef>
              <c:f>'customer deemand-KPI'!$D$20</c:f>
              <c:strCache>
                <c:ptCount val="1"/>
                <c:pt idx="0">
                  <c:v>Total</c:v>
                </c:pt>
              </c:strCache>
            </c:strRef>
          </c:tx>
          <c:spPr>
            <a:ln>
              <a:noFill/>
            </a:ln>
          </c:spPr>
          <c:dPt>
            <c:idx val="0"/>
            <c:bubble3D val="0"/>
            <c:spPr>
              <a:solidFill>
                <a:srgbClr val="0000FF"/>
              </a:solidFill>
              <a:ln w="19050">
                <a:noFill/>
              </a:ln>
              <a:effectLst/>
            </c:spPr>
            <c:extLst>
              <c:ext xmlns:c16="http://schemas.microsoft.com/office/drawing/2014/chart" uri="{C3380CC4-5D6E-409C-BE32-E72D297353CC}">
                <c16:uniqueId val="{00000001-D256-4D30-BF61-54967B7DB584}"/>
              </c:ext>
            </c:extLst>
          </c:dPt>
          <c:dPt>
            <c:idx val="1"/>
            <c:bubble3D val="0"/>
            <c:spPr>
              <a:solidFill>
                <a:srgbClr val="6600FF"/>
              </a:solidFill>
              <a:ln w="19050">
                <a:noFill/>
              </a:ln>
              <a:effectLst/>
            </c:spPr>
            <c:extLst>
              <c:ext xmlns:c16="http://schemas.microsoft.com/office/drawing/2014/chart" uri="{C3380CC4-5D6E-409C-BE32-E72D297353CC}">
                <c16:uniqueId val="{00000003-D256-4D30-BF61-54967B7DB584}"/>
              </c:ext>
            </c:extLst>
          </c:dPt>
          <c:dPt>
            <c:idx val="2"/>
            <c:bubble3D val="0"/>
            <c:spPr>
              <a:solidFill>
                <a:srgbClr val="33CCFF"/>
              </a:solidFill>
              <a:ln w="19050">
                <a:noFill/>
              </a:ln>
              <a:effectLst/>
            </c:spPr>
            <c:extLst>
              <c:ext xmlns:c16="http://schemas.microsoft.com/office/drawing/2014/chart" uri="{C3380CC4-5D6E-409C-BE32-E72D297353CC}">
                <c16:uniqueId val="{00000005-D256-4D30-BF61-54967B7DB584}"/>
              </c:ext>
            </c:extLst>
          </c:dPt>
          <c:dPt>
            <c:idx val="3"/>
            <c:bubble3D val="0"/>
            <c:spPr>
              <a:solidFill>
                <a:srgbClr val="00FF99"/>
              </a:solidFill>
              <a:ln w="19050">
                <a:noFill/>
              </a:ln>
              <a:effectLst/>
            </c:spPr>
            <c:extLst>
              <c:ext xmlns:c16="http://schemas.microsoft.com/office/drawing/2014/chart" uri="{C3380CC4-5D6E-409C-BE32-E72D297353CC}">
                <c16:uniqueId val="{00000007-D256-4D30-BF61-54967B7DB5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deemand-KPI'!$C$21:$C$25</c:f>
              <c:strCache>
                <c:ptCount val="4"/>
                <c:pt idx="0">
                  <c:v>Consumer</c:v>
                </c:pt>
                <c:pt idx="1">
                  <c:v>Corporate</c:v>
                </c:pt>
                <c:pt idx="2">
                  <c:v>Home Office</c:v>
                </c:pt>
                <c:pt idx="3">
                  <c:v>Small Business</c:v>
                </c:pt>
              </c:strCache>
            </c:strRef>
          </c:cat>
          <c:val>
            <c:numRef>
              <c:f>'customer deemand-KPI'!$D$21:$D$25</c:f>
              <c:numCache>
                <c:formatCode>0</c:formatCode>
                <c:ptCount val="4"/>
                <c:pt idx="0">
                  <c:v>171</c:v>
                </c:pt>
                <c:pt idx="1">
                  <c:v>291</c:v>
                </c:pt>
                <c:pt idx="2">
                  <c:v>195</c:v>
                </c:pt>
                <c:pt idx="3">
                  <c:v>155</c:v>
                </c:pt>
              </c:numCache>
            </c:numRef>
          </c:val>
          <c:extLst>
            <c:ext xmlns:c16="http://schemas.microsoft.com/office/drawing/2014/chart" uri="{C3380CC4-5D6E-409C-BE32-E72D297353CC}">
              <c16:uniqueId val="{00000008-D256-4D30-BF61-54967B7DB58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(FINAL)).xlsx]customer deemand-KPI!PivotTable5</c:name>
    <c:fmtId val="19"/>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3">
              <a:lumMod val="40000"/>
              <a:lumOff val="6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CCCCFF"/>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solidFill>
            <a:schemeClr val="bg2">
              <a:lumMod val="85000"/>
            </a:schemeClr>
          </a:solidFill>
        </a:ln>
        <a:effectLst/>
        <a:sp3d>
          <a:contourClr>
            <a:schemeClr val="bg2">
              <a:lumMod val="85000"/>
            </a:schemeClr>
          </a:contourClr>
        </a:sp3d>
      </c:spPr>
    </c:sideWall>
    <c:backWall>
      <c:thickness val="0"/>
      <c:spPr>
        <a:noFill/>
        <a:ln>
          <a:solidFill>
            <a:schemeClr val="bg2">
              <a:lumMod val="85000"/>
            </a:schemeClr>
          </a:solidFill>
        </a:ln>
        <a:effectLst/>
        <a:sp3d>
          <a:contourClr>
            <a:schemeClr val="bg2">
              <a:lumMod val="85000"/>
            </a:schemeClr>
          </a:contourClr>
        </a:sp3d>
      </c:spPr>
    </c:backWall>
    <c:plotArea>
      <c:layout/>
      <c:bar3DChart>
        <c:barDir val="col"/>
        <c:grouping val="clustered"/>
        <c:varyColors val="0"/>
        <c:ser>
          <c:idx val="0"/>
          <c:order val="0"/>
          <c:tx>
            <c:strRef>
              <c:f>'customer deemand-KPI'!$D$28:$D$29</c:f>
              <c:strCache>
                <c:ptCount val="1"/>
                <c:pt idx="0">
                  <c:v>Critical</c:v>
                </c:pt>
              </c:strCache>
            </c:strRef>
          </c:tx>
          <c:spPr>
            <a:solidFill>
              <a:srgbClr val="C00000"/>
            </a:solidFill>
            <a:ln>
              <a:noFill/>
            </a:ln>
            <a:effectLst/>
            <a:sp3d/>
          </c:spPr>
          <c:invertIfNegative val="0"/>
          <c:cat>
            <c:strRef>
              <c:f>'customer deemand-KPI'!$C$30:$C$34</c:f>
              <c:strCache>
                <c:ptCount val="4"/>
                <c:pt idx="0">
                  <c:v>Consumer</c:v>
                </c:pt>
                <c:pt idx="1">
                  <c:v>Corporate</c:v>
                </c:pt>
                <c:pt idx="2">
                  <c:v>Home Office</c:v>
                </c:pt>
                <c:pt idx="3">
                  <c:v>Small Business</c:v>
                </c:pt>
              </c:strCache>
            </c:strRef>
          </c:cat>
          <c:val>
            <c:numRef>
              <c:f>'customer deemand-KPI'!$D$30:$D$34</c:f>
              <c:numCache>
                <c:formatCode>0</c:formatCode>
                <c:ptCount val="4"/>
                <c:pt idx="0">
                  <c:v>77</c:v>
                </c:pt>
                <c:pt idx="1">
                  <c:v>154</c:v>
                </c:pt>
                <c:pt idx="2">
                  <c:v>85</c:v>
                </c:pt>
                <c:pt idx="3">
                  <c:v>69</c:v>
                </c:pt>
              </c:numCache>
            </c:numRef>
          </c:val>
          <c:extLst>
            <c:ext xmlns:c16="http://schemas.microsoft.com/office/drawing/2014/chart" uri="{C3380CC4-5D6E-409C-BE32-E72D297353CC}">
              <c16:uniqueId val="{00000000-281B-4EFB-A081-C2D6ADB47141}"/>
            </c:ext>
          </c:extLst>
        </c:ser>
        <c:ser>
          <c:idx val="1"/>
          <c:order val="1"/>
          <c:tx>
            <c:strRef>
              <c:f>'customer deemand-KPI'!$E$28:$E$29</c:f>
              <c:strCache>
                <c:ptCount val="1"/>
                <c:pt idx="0">
                  <c:v>High</c:v>
                </c:pt>
              </c:strCache>
            </c:strRef>
          </c:tx>
          <c:spPr>
            <a:solidFill>
              <a:srgbClr val="FF0000"/>
            </a:solidFill>
            <a:ln>
              <a:noFill/>
            </a:ln>
            <a:effectLst/>
            <a:sp3d/>
          </c:spPr>
          <c:invertIfNegative val="0"/>
          <c:cat>
            <c:strRef>
              <c:f>'customer deemand-KPI'!$C$30:$C$34</c:f>
              <c:strCache>
                <c:ptCount val="4"/>
                <c:pt idx="0">
                  <c:v>Consumer</c:v>
                </c:pt>
                <c:pt idx="1">
                  <c:v>Corporate</c:v>
                </c:pt>
                <c:pt idx="2">
                  <c:v>Home Office</c:v>
                </c:pt>
                <c:pt idx="3">
                  <c:v>Small Business</c:v>
                </c:pt>
              </c:strCache>
            </c:strRef>
          </c:cat>
          <c:val>
            <c:numRef>
              <c:f>'customer deemand-KPI'!$E$30:$E$34</c:f>
              <c:numCache>
                <c:formatCode>0</c:formatCode>
                <c:ptCount val="4"/>
                <c:pt idx="0">
                  <c:v>99</c:v>
                </c:pt>
                <c:pt idx="1">
                  <c:v>126</c:v>
                </c:pt>
                <c:pt idx="2">
                  <c:v>92</c:v>
                </c:pt>
                <c:pt idx="3">
                  <c:v>71</c:v>
                </c:pt>
              </c:numCache>
            </c:numRef>
          </c:val>
          <c:extLst>
            <c:ext xmlns:c16="http://schemas.microsoft.com/office/drawing/2014/chart" uri="{C3380CC4-5D6E-409C-BE32-E72D297353CC}">
              <c16:uniqueId val="{00000000-676C-4A58-811B-FA80126873B3}"/>
            </c:ext>
          </c:extLst>
        </c:ser>
        <c:ser>
          <c:idx val="2"/>
          <c:order val="2"/>
          <c:tx>
            <c:strRef>
              <c:f>'customer deemand-KPI'!$F$28:$F$29</c:f>
              <c:strCache>
                <c:ptCount val="1"/>
                <c:pt idx="0">
                  <c:v>Low</c:v>
                </c:pt>
              </c:strCache>
            </c:strRef>
          </c:tx>
          <c:spPr>
            <a:solidFill>
              <a:schemeClr val="accent4">
                <a:lumMod val="60000"/>
                <a:lumOff val="40000"/>
              </a:schemeClr>
            </a:solidFill>
            <a:ln>
              <a:noFill/>
            </a:ln>
            <a:effectLst/>
            <a:sp3d/>
          </c:spPr>
          <c:invertIfNegative val="0"/>
          <c:cat>
            <c:strRef>
              <c:f>'customer deemand-KPI'!$C$30:$C$34</c:f>
              <c:strCache>
                <c:ptCount val="4"/>
                <c:pt idx="0">
                  <c:v>Consumer</c:v>
                </c:pt>
                <c:pt idx="1">
                  <c:v>Corporate</c:v>
                </c:pt>
                <c:pt idx="2">
                  <c:v>Home Office</c:v>
                </c:pt>
                <c:pt idx="3">
                  <c:v>Small Business</c:v>
                </c:pt>
              </c:strCache>
            </c:strRef>
          </c:cat>
          <c:val>
            <c:numRef>
              <c:f>'customer deemand-KPI'!$F$30:$F$34</c:f>
              <c:numCache>
                <c:formatCode>0</c:formatCode>
                <c:ptCount val="4"/>
                <c:pt idx="0">
                  <c:v>79</c:v>
                </c:pt>
                <c:pt idx="1">
                  <c:v>121</c:v>
                </c:pt>
                <c:pt idx="2">
                  <c:v>101</c:v>
                </c:pt>
                <c:pt idx="3">
                  <c:v>95</c:v>
                </c:pt>
              </c:numCache>
            </c:numRef>
          </c:val>
          <c:extLst>
            <c:ext xmlns:c16="http://schemas.microsoft.com/office/drawing/2014/chart" uri="{C3380CC4-5D6E-409C-BE32-E72D297353CC}">
              <c16:uniqueId val="{00000001-676C-4A58-811B-FA80126873B3}"/>
            </c:ext>
          </c:extLst>
        </c:ser>
        <c:ser>
          <c:idx val="3"/>
          <c:order val="3"/>
          <c:tx>
            <c:strRef>
              <c:f>'customer deemand-KPI'!$G$28:$G$29</c:f>
              <c:strCache>
                <c:ptCount val="1"/>
                <c:pt idx="0">
                  <c:v>Medium</c:v>
                </c:pt>
              </c:strCache>
            </c:strRef>
          </c:tx>
          <c:spPr>
            <a:solidFill>
              <a:schemeClr val="accent3">
                <a:lumMod val="40000"/>
                <a:lumOff val="60000"/>
              </a:schemeClr>
            </a:solidFill>
            <a:ln>
              <a:noFill/>
            </a:ln>
            <a:effectLst/>
            <a:sp3d/>
          </c:spPr>
          <c:invertIfNegative val="0"/>
          <c:cat>
            <c:strRef>
              <c:f>'customer deemand-KPI'!$C$30:$C$34</c:f>
              <c:strCache>
                <c:ptCount val="4"/>
                <c:pt idx="0">
                  <c:v>Consumer</c:v>
                </c:pt>
                <c:pt idx="1">
                  <c:v>Corporate</c:v>
                </c:pt>
                <c:pt idx="2">
                  <c:v>Home Office</c:v>
                </c:pt>
                <c:pt idx="3">
                  <c:v>Small Business</c:v>
                </c:pt>
              </c:strCache>
            </c:strRef>
          </c:cat>
          <c:val>
            <c:numRef>
              <c:f>'customer deemand-KPI'!$G$30:$G$34</c:f>
              <c:numCache>
                <c:formatCode>0</c:formatCode>
                <c:ptCount val="4"/>
                <c:pt idx="0">
                  <c:v>71</c:v>
                </c:pt>
                <c:pt idx="1">
                  <c:v>138</c:v>
                </c:pt>
                <c:pt idx="2">
                  <c:v>101</c:v>
                </c:pt>
                <c:pt idx="3">
                  <c:v>65</c:v>
                </c:pt>
              </c:numCache>
            </c:numRef>
          </c:val>
          <c:extLst>
            <c:ext xmlns:c16="http://schemas.microsoft.com/office/drawing/2014/chart" uri="{C3380CC4-5D6E-409C-BE32-E72D297353CC}">
              <c16:uniqueId val="{00000002-676C-4A58-811B-FA80126873B3}"/>
            </c:ext>
          </c:extLst>
        </c:ser>
        <c:ser>
          <c:idx val="4"/>
          <c:order val="4"/>
          <c:tx>
            <c:strRef>
              <c:f>'customer deemand-KPI'!$H$28:$H$29</c:f>
              <c:strCache>
                <c:ptCount val="1"/>
                <c:pt idx="0">
                  <c:v>Not Specified</c:v>
                </c:pt>
              </c:strCache>
            </c:strRef>
          </c:tx>
          <c:spPr>
            <a:solidFill>
              <a:srgbClr val="CCCCFF"/>
            </a:solidFill>
            <a:ln>
              <a:noFill/>
            </a:ln>
            <a:effectLst/>
            <a:sp3d/>
          </c:spPr>
          <c:invertIfNegative val="0"/>
          <c:cat>
            <c:strRef>
              <c:f>'customer deemand-KPI'!$C$30:$C$34</c:f>
              <c:strCache>
                <c:ptCount val="4"/>
                <c:pt idx="0">
                  <c:v>Consumer</c:v>
                </c:pt>
                <c:pt idx="1">
                  <c:v>Corporate</c:v>
                </c:pt>
                <c:pt idx="2">
                  <c:v>Home Office</c:v>
                </c:pt>
                <c:pt idx="3">
                  <c:v>Small Business</c:v>
                </c:pt>
              </c:strCache>
            </c:strRef>
          </c:cat>
          <c:val>
            <c:numRef>
              <c:f>'customer deemand-KPI'!$H$30:$H$34</c:f>
              <c:numCache>
                <c:formatCode>0</c:formatCode>
                <c:ptCount val="4"/>
                <c:pt idx="0">
                  <c:v>82</c:v>
                </c:pt>
                <c:pt idx="1">
                  <c:v>136</c:v>
                </c:pt>
                <c:pt idx="2">
                  <c:v>89</c:v>
                </c:pt>
                <c:pt idx="3">
                  <c:v>85</c:v>
                </c:pt>
              </c:numCache>
            </c:numRef>
          </c:val>
          <c:extLst>
            <c:ext xmlns:c16="http://schemas.microsoft.com/office/drawing/2014/chart" uri="{C3380CC4-5D6E-409C-BE32-E72D297353CC}">
              <c16:uniqueId val="{00000003-676C-4A58-811B-FA80126873B3}"/>
            </c:ext>
          </c:extLst>
        </c:ser>
        <c:dLbls>
          <c:showLegendKey val="0"/>
          <c:showVal val="0"/>
          <c:showCatName val="0"/>
          <c:showSerName val="0"/>
          <c:showPercent val="0"/>
          <c:showBubbleSize val="0"/>
        </c:dLbls>
        <c:gapWidth val="150"/>
        <c:shape val="box"/>
        <c:axId val="1697472800"/>
        <c:axId val="1698206768"/>
        <c:axId val="0"/>
      </c:bar3DChart>
      <c:catAx>
        <c:axId val="1697472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206768"/>
        <c:crosses val="autoZero"/>
        <c:auto val="1"/>
        <c:lblAlgn val="ctr"/>
        <c:lblOffset val="100"/>
        <c:noMultiLvlLbl val="0"/>
      </c:catAx>
      <c:valAx>
        <c:axId val="16982067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7472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(FINAL)).xlsx]customer deemand-KPI!PivotTable6</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70C0"/>
          </a:solidFill>
          <a:ln>
            <a:noFill/>
          </a:ln>
          <a:effectLst/>
        </c:spPr>
      </c:pivotFmt>
    </c:pivotFmts>
    <c:plotArea>
      <c:layout>
        <c:manualLayout>
          <c:layoutTarget val="inner"/>
          <c:xMode val="edge"/>
          <c:yMode val="edge"/>
          <c:x val="0.16218601389490303"/>
          <c:y val="0.30788435306294554"/>
          <c:w val="0.82178004973961427"/>
          <c:h val="0.52846254888574817"/>
        </c:manualLayout>
      </c:layout>
      <c:barChart>
        <c:barDir val="col"/>
        <c:grouping val="stacked"/>
        <c:varyColors val="0"/>
        <c:ser>
          <c:idx val="0"/>
          <c:order val="0"/>
          <c:tx>
            <c:strRef>
              <c:f>'customer deemand-KPI'!$D$36:$D$37</c:f>
              <c:strCache>
                <c:ptCount val="1"/>
                <c:pt idx="0">
                  <c:v>Delivery Truck</c:v>
                </c:pt>
              </c:strCache>
            </c:strRef>
          </c:tx>
          <c:spPr>
            <a:solidFill>
              <a:srgbClr val="002060"/>
            </a:solidFill>
            <a:ln>
              <a:noFill/>
            </a:ln>
            <a:effectLst/>
          </c:spPr>
          <c:invertIfNegative val="0"/>
          <c:cat>
            <c:strRef>
              <c:f>'customer deemand-KPI'!$C$38:$C$42</c:f>
              <c:strCache>
                <c:ptCount val="4"/>
                <c:pt idx="0">
                  <c:v>Consumer</c:v>
                </c:pt>
                <c:pt idx="1">
                  <c:v>Corporate</c:v>
                </c:pt>
                <c:pt idx="2">
                  <c:v>Home Office</c:v>
                </c:pt>
                <c:pt idx="3">
                  <c:v>Small Business</c:v>
                </c:pt>
              </c:strCache>
            </c:strRef>
          </c:cat>
          <c:val>
            <c:numRef>
              <c:f>'customer deemand-KPI'!$D$38:$D$42</c:f>
              <c:numCache>
                <c:formatCode>0</c:formatCode>
                <c:ptCount val="4"/>
                <c:pt idx="0">
                  <c:v>44.435094339622637</c:v>
                </c:pt>
                <c:pt idx="1">
                  <c:v>44.630967741935464</c:v>
                </c:pt>
                <c:pt idx="2">
                  <c:v>39.884666666666654</c:v>
                </c:pt>
                <c:pt idx="3">
                  <c:v>45.921562500000014</c:v>
                </c:pt>
              </c:numCache>
            </c:numRef>
          </c:val>
          <c:extLst>
            <c:ext xmlns:c16="http://schemas.microsoft.com/office/drawing/2014/chart" uri="{C3380CC4-5D6E-409C-BE32-E72D297353CC}">
              <c16:uniqueId val="{00000000-BFC7-4B2D-A086-1457AEFA9B74}"/>
            </c:ext>
          </c:extLst>
        </c:ser>
        <c:ser>
          <c:idx val="1"/>
          <c:order val="1"/>
          <c:tx>
            <c:strRef>
              <c:f>'customer deemand-KPI'!$E$36:$E$37</c:f>
              <c:strCache>
                <c:ptCount val="1"/>
                <c:pt idx="0">
                  <c:v>Express Air</c:v>
                </c:pt>
              </c:strCache>
            </c:strRef>
          </c:tx>
          <c:spPr>
            <a:solidFill>
              <a:srgbClr val="0070C0"/>
            </a:solidFill>
            <a:ln>
              <a:noFill/>
            </a:ln>
            <a:effectLst/>
          </c:spPr>
          <c:invertIfNegative val="0"/>
          <c:cat>
            <c:strRef>
              <c:f>'customer deemand-KPI'!$C$38:$C$42</c:f>
              <c:strCache>
                <c:ptCount val="4"/>
                <c:pt idx="0">
                  <c:v>Consumer</c:v>
                </c:pt>
                <c:pt idx="1">
                  <c:v>Corporate</c:v>
                </c:pt>
                <c:pt idx="2">
                  <c:v>Home Office</c:v>
                </c:pt>
                <c:pt idx="3">
                  <c:v>Small Business</c:v>
                </c:pt>
              </c:strCache>
            </c:strRef>
          </c:cat>
          <c:val>
            <c:numRef>
              <c:f>'customer deemand-KPI'!$E$38:$E$42</c:f>
              <c:numCache>
                <c:formatCode>0</c:formatCode>
                <c:ptCount val="4"/>
                <c:pt idx="0">
                  <c:v>9.0981632653061233</c:v>
                </c:pt>
                <c:pt idx="1">
                  <c:v>8.4618181818181846</c:v>
                </c:pt>
                <c:pt idx="2">
                  <c:v>9.4955555555555549</c:v>
                </c:pt>
                <c:pt idx="3">
                  <c:v>9.1225531914893665</c:v>
                </c:pt>
              </c:numCache>
            </c:numRef>
          </c:val>
          <c:extLst>
            <c:ext xmlns:c16="http://schemas.microsoft.com/office/drawing/2014/chart" uri="{C3380CC4-5D6E-409C-BE32-E72D297353CC}">
              <c16:uniqueId val="{00000001-BFC7-4B2D-A086-1457AEFA9B74}"/>
            </c:ext>
          </c:extLst>
        </c:ser>
        <c:ser>
          <c:idx val="2"/>
          <c:order val="2"/>
          <c:tx>
            <c:strRef>
              <c:f>'customer deemand-KPI'!$F$36:$F$37</c:f>
              <c:strCache>
                <c:ptCount val="1"/>
                <c:pt idx="0">
                  <c:v>Regular Air</c:v>
                </c:pt>
              </c:strCache>
            </c:strRef>
          </c:tx>
          <c:spPr>
            <a:solidFill>
              <a:srgbClr val="00FFFF"/>
            </a:solidFill>
            <a:ln>
              <a:noFill/>
            </a:ln>
            <a:effectLst/>
          </c:spPr>
          <c:invertIfNegative val="0"/>
          <c:cat>
            <c:strRef>
              <c:f>'customer deemand-KPI'!$C$38:$C$42</c:f>
              <c:strCache>
                <c:ptCount val="4"/>
                <c:pt idx="0">
                  <c:v>Consumer</c:v>
                </c:pt>
                <c:pt idx="1">
                  <c:v>Corporate</c:v>
                </c:pt>
                <c:pt idx="2">
                  <c:v>Home Office</c:v>
                </c:pt>
                <c:pt idx="3">
                  <c:v>Small Business</c:v>
                </c:pt>
              </c:strCache>
            </c:strRef>
          </c:cat>
          <c:val>
            <c:numRef>
              <c:f>'customer deemand-KPI'!$F$38:$F$42</c:f>
              <c:numCache>
                <c:formatCode>0</c:formatCode>
                <c:ptCount val="4"/>
                <c:pt idx="0">
                  <c:v>6.6712418300653624</c:v>
                </c:pt>
                <c:pt idx="1">
                  <c:v>7.3958906882590858</c:v>
                </c:pt>
                <c:pt idx="2">
                  <c:v>8.1290112994350174</c:v>
                </c:pt>
                <c:pt idx="3">
                  <c:v>8.0511678832116687</c:v>
                </c:pt>
              </c:numCache>
            </c:numRef>
          </c:val>
          <c:extLst>
            <c:ext xmlns:c16="http://schemas.microsoft.com/office/drawing/2014/chart" uri="{C3380CC4-5D6E-409C-BE32-E72D297353CC}">
              <c16:uniqueId val="{00000002-BFC7-4B2D-A086-1457AEFA9B74}"/>
            </c:ext>
          </c:extLst>
        </c:ser>
        <c:dLbls>
          <c:showLegendKey val="0"/>
          <c:showVal val="0"/>
          <c:showCatName val="0"/>
          <c:showSerName val="0"/>
          <c:showPercent val="0"/>
          <c:showBubbleSize val="0"/>
        </c:dLbls>
        <c:gapWidth val="182"/>
        <c:overlap val="100"/>
        <c:axId val="1213586207"/>
        <c:axId val="1213588127"/>
      </c:barChart>
      <c:catAx>
        <c:axId val="1213586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3588127"/>
        <c:crosses val="autoZero"/>
        <c:auto val="1"/>
        <c:lblAlgn val="ctr"/>
        <c:lblOffset val="100"/>
        <c:noMultiLvlLbl val="0"/>
      </c:catAx>
      <c:valAx>
        <c:axId val="1213588127"/>
        <c:scaling>
          <c:orientation val="minMax"/>
        </c:scaling>
        <c:delete val="1"/>
        <c:axPos val="l"/>
        <c:numFmt formatCode="0" sourceLinked="1"/>
        <c:majorTickMark val="none"/>
        <c:minorTickMark val="none"/>
        <c:tickLblPos val="nextTo"/>
        <c:crossAx val="1213586207"/>
        <c:crosses val="autoZero"/>
        <c:crossBetween val="between"/>
      </c:valAx>
      <c:spPr>
        <a:noFill/>
        <a:ln>
          <a:noFill/>
        </a:ln>
        <a:effectLst/>
      </c:spPr>
    </c:plotArea>
    <c:legend>
      <c:legendPos val="r"/>
      <c:layout>
        <c:manualLayout>
          <c:xMode val="edge"/>
          <c:yMode val="edge"/>
          <c:x val="0.10219996244620802"/>
          <c:y val="0.22474392871068574"/>
          <c:w val="0.87346671316183766"/>
          <c:h val="8.98620123245845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(FINAL)).xlsx]customer deemand-KPI!PivotTable7</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deemand-KPI'!$D$45</c:f>
              <c:strCache>
                <c:ptCount val="1"/>
                <c:pt idx="0">
                  <c:v>Total</c:v>
                </c:pt>
              </c:strCache>
            </c:strRef>
          </c:tx>
          <c:spPr>
            <a:solidFill>
              <a:schemeClr val="tx2">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deemand-KPI'!$C$46:$C$50</c:f>
              <c:strCache>
                <c:ptCount val="4"/>
                <c:pt idx="0">
                  <c:v>Consumer</c:v>
                </c:pt>
                <c:pt idx="1">
                  <c:v>Corporate</c:v>
                </c:pt>
                <c:pt idx="2">
                  <c:v>Home Office</c:v>
                </c:pt>
                <c:pt idx="3">
                  <c:v>Small Business</c:v>
                </c:pt>
              </c:strCache>
            </c:strRef>
          </c:cat>
          <c:val>
            <c:numRef>
              <c:f>'customer deemand-KPI'!$D$46:$D$50</c:f>
              <c:numCache>
                <c:formatCode>0</c:formatCode>
                <c:ptCount val="4"/>
                <c:pt idx="0">
                  <c:v>8</c:v>
                </c:pt>
                <c:pt idx="1">
                  <c:v>9</c:v>
                </c:pt>
                <c:pt idx="2">
                  <c:v>10</c:v>
                </c:pt>
                <c:pt idx="3">
                  <c:v>9</c:v>
                </c:pt>
              </c:numCache>
            </c:numRef>
          </c:val>
          <c:extLst>
            <c:ext xmlns:c16="http://schemas.microsoft.com/office/drawing/2014/chart" uri="{C3380CC4-5D6E-409C-BE32-E72D297353CC}">
              <c16:uniqueId val="{00000000-EDB3-4B17-A19E-0FCCE66131CA}"/>
            </c:ext>
          </c:extLst>
        </c:ser>
        <c:dLbls>
          <c:dLblPos val="outEnd"/>
          <c:showLegendKey val="0"/>
          <c:showVal val="1"/>
          <c:showCatName val="0"/>
          <c:showSerName val="0"/>
          <c:showPercent val="0"/>
          <c:showBubbleSize val="0"/>
        </c:dLbls>
        <c:gapWidth val="219"/>
        <c:overlap val="-27"/>
        <c:axId val="713870992"/>
        <c:axId val="713871472"/>
      </c:barChart>
      <c:catAx>
        <c:axId val="713870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713871472"/>
        <c:crosses val="autoZero"/>
        <c:auto val="1"/>
        <c:lblAlgn val="ctr"/>
        <c:lblOffset val="100"/>
        <c:noMultiLvlLbl val="0"/>
      </c:catAx>
      <c:valAx>
        <c:axId val="713871472"/>
        <c:scaling>
          <c:orientation val="minMax"/>
        </c:scaling>
        <c:delete val="1"/>
        <c:axPos val="l"/>
        <c:numFmt formatCode="0" sourceLinked="1"/>
        <c:majorTickMark val="out"/>
        <c:minorTickMark val="none"/>
        <c:tickLblPos val="nextTo"/>
        <c:crossAx val="713870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(FINAL)).xlsx]customer deemand-KPI!PivotTable8</c:name>
    <c:fmtId val="36"/>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rgbClr val="003366"/>
          </a:solidFill>
        </c:spPr>
        <c:marker>
          <c:symbol val="none"/>
        </c:marker>
        <c:dLbl>
          <c:idx val="0"/>
          <c:delete val="1"/>
          <c:extLst>
            <c:ext xmlns:c15="http://schemas.microsoft.com/office/drawing/2012/chart" uri="{CE6537A1-D6FC-4f65-9D91-7224C49458BB}"/>
          </c:extLst>
        </c:dLbl>
      </c:pivotFmt>
      <c:pivotFmt>
        <c:idx val="10"/>
        <c:spPr>
          <a:solidFill>
            <a:srgbClr val="00FFFF"/>
          </a:solidFill>
        </c:spPr>
        <c:marker>
          <c:symbol val="none"/>
        </c:marker>
        <c:dLbl>
          <c:idx val="0"/>
          <c:delete val="1"/>
          <c:extLst>
            <c:ext xmlns:c15="http://schemas.microsoft.com/office/drawing/2012/chart" uri="{CE6537A1-D6FC-4f65-9D91-7224C49458BB}"/>
          </c:extLst>
        </c:dLbl>
      </c:pivotFmt>
      <c:pivotFmt>
        <c:idx val="11"/>
        <c:spPr>
          <a:solidFill>
            <a:srgbClr val="00FF99"/>
          </a:solidFill>
        </c:spPr>
        <c:marker>
          <c:symbol val="none"/>
        </c:marker>
        <c:dLbl>
          <c:idx val="0"/>
          <c:delete val="1"/>
          <c:extLst>
            <c:ext xmlns:c15="http://schemas.microsoft.com/office/drawing/2012/chart" uri="{CE6537A1-D6FC-4f65-9D91-7224C49458BB}"/>
          </c:extLst>
        </c:dLbl>
      </c:pivotFmt>
    </c:pivotFmts>
    <c:plotArea>
      <c:layout/>
      <c:barChart>
        <c:barDir val="bar"/>
        <c:grouping val="stacked"/>
        <c:varyColors val="0"/>
        <c:ser>
          <c:idx val="3"/>
          <c:order val="0"/>
          <c:tx>
            <c:strRef>
              <c:f>'customer deemand-KPI'!$D$54:$D$55</c:f>
              <c:strCache>
                <c:ptCount val="1"/>
                <c:pt idx="0">
                  <c:v>Furniture</c:v>
                </c:pt>
              </c:strCache>
            </c:strRef>
          </c:tx>
          <c:spPr>
            <a:solidFill>
              <a:srgbClr val="003366"/>
            </a:solidFill>
          </c:spPr>
          <c:invertIfNegative val="0"/>
          <c:cat>
            <c:strRef>
              <c:f>'customer deemand-KPI'!$C$56:$C$60</c:f>
              <c:strCache>
                <c:ptCount val="4"/>
                <c:pt idx="0">
                  <c:v>Consumer</c:v>
                </c:pt>
                <c:pt idx="1">
                  <c:v>Corporate</c:v>
                </c:pt>
                <c:pt idx="2">
                  <c:v>Home Office</c:v>
                </c:pt>
                <c:pt idx="3">
                  <c:v>Small Business</c:v>
                </c:pt>
              </c:strCache>
            </c:strRef>
          </c:cat>
          <c:val>
            <c:numRef>
              <c:f>'customer deemand-KPI'!$D$56:$D$60</c:f>
              <c:numCache>
                <c:formatCode>0</c:formatCode>
                <c:ptCount val="4"/>
                <c:pt idx="0">
                  <c:v>65</c:v>
                </c:pt>
                <c:pt idx="1">
                  <c:v>94</c:v>
                </c:pt>
                <c:pt idx="2">
                  <c:v>67</c:v>
                </c:pt>
                <c:pt idx="3">
                  <c:v>55</c:v>
                </c:pt>
              </c:numCache>
            </c:numRef>
          </c:val>
          <c:extLst>
            <c:ext xmlns:c16="http://schemas.microsoft.com/office/drawing/2014/chart" uri="{C3380CC4-5D6E-409C-BE32-E72D297353CC}">
              <c16:uniqueId val="{00000009-44F6-4ACD-97C9-28927855BEF9}"/>
            </c:ext>
          </c:extLst>
        </c:ser>
        <c:ser>
          <c:idx val="0"/>
          <c:order val="1"/>
          <c:tx>
            <c:strRef>
              <c:f>'customer deemand-KPI'!$E$54:$E$55</c:f>
              <c:strCache>
                <c:ptCount val="1"/>
                <c:pt idx="0">
                  <c:v>Office Supplies</c:v>
                </c:pt>
              </c:strCache>
            </c:strRef>
          </c:tx>
          <c:spPr>
            <a:solidFill>
              <a:srgbClr val="00FFFF"/>
            </a:solidFill>
          </c:spPr>
          <c:invertIfNegative val="0"/>
          <c:cat>
            <c:strRef>
              <c:f>'customer deemand-KPI'!$C$56:$C$60</c:f>
              <c:strCache>
                <c:ptCount val="4"/>
                <c:pt idx="0">
                  <c:v>Consumer</c:v>
                </c:pt>
                <c:pt idx="1">
                  <c:v>Corporate</c:v>
                </c:pt>
                <c:pt idx="2">
                  <c:v>Home Office</c:v>
                </c:pt>
                <c:pt idx="3">
                  <c:v>Small Business</c:v>
                </c:pt>
              </c:strCache>
            </c:strRef>
          </c:cat>
          <c:val>
            <c:numRef>
              <c:f>'customer deemand-KPI'!$E$56:$E$60</c:f>
              <c:numCache>
                <c:formatCode>0</c:formatCode>
                <c:ptCount val="4"/>
                <c:pt idx="0">
                  <c:v>146</c:v>
                </c:pt>
                <c:pt idx="1">
                  <c:v>281</c:v>
                </c:pt>
                <c:pt idx="2">
                  <c:v>193</c:v>
                </c:pt>
                <c:pt idx="3">
                  <c:v>144</c:v>
                </c:pt>
              </c:numCache>
            </c:numRef>
          </c:val>
          <c:extLst>
            <c:ext xmlns:c16="http://schemas.microsoft.com/office/drawing/2014/chart" uri="{C3380CC4-5D6E-409C-BE32-E72D297353CC}">
              <c16:uniqueId val="{00000000-8A3E-4616-92A1-6B9E2FDB44CF}"/>
            </c:ext>
          </c:extLst>
        </c:ser>
        <c:ser>
          <c:idx val="1"/>
          <c:order val="2"/>
          <c:tx>
            <c:strRef>
              <c:f>'customer deemand-KPI'!$F$54:$F$55</c:f>
              <c:strCache>
                <c:ptCount val="1"/>
                <c:pt idx="0">
                  <c:v>Technology</c:v>
                </c:pt>
              </c:strCache>
            </c:strRef>
          </c:tx>
          <c:spPr>
            <a:solidFill>
              <a:srgbClr val="00FF99"/>
            </a:solidFill>
          </c:spPr>
          <c:invertIfNegative val="0"/>
          <c:cat>
            <c:strRef>
              <c:f>'customer deemand-KPI'!$C$56:$C$60</c:f>
              <c:strCache>
                <c:ptCount val="4"/>
                <c:pt idx="0">
                  <c:v>Consumer</c:v>
                </c:pt>
                <c:pt idx="1">
                  <c:v>Corporate</c:v>
                </c:pt>
                <c:pt idx="2">
                  <c:v>Home Office</c:v>
                </c:pt>
                <c:pt idx="3">
                  <c:v>Small Business</c:v>
                </c:pt>
              </c:strCache>
            </c:strRef>
          </c:cat>
          <c:val>
            <c:numRef>
              <c:f>'customer deemand-KPI'!$F$56:$F$60</c:f>
              <c:numCache>
                <c:formatCode>0</c:formatCode>
                <c:ptCount val="4"/>
                <c:pt idx="0">
                  <c:v>84</c:v>
                </c:pt>
                <c:pt idx="1">
                  <c:v>95</c:v>
                </c:pt>
                <c:pt idx="2">
                  <c:v>74</c:v>
                </c:pt>
                <c:pt idx="3">
                  <c:v>65</c:v>
                </c:pt>
              </c:numCache>
            </c:numRef>
          </c:val>
          <c:extLst>
            <c:ext xmlns:c16="http://schemas.microsoft.com/office/drawing/2014/chart" uri="{C3380CC4-5D6E-409C-BE32-E72D297353CC}">
              <c16:uniqueId val="{00000001-8A3E-4616-92A1-6B9E2FDB44CF}"/>
            </c:ext>
          </c:extLst>
        </c:ser>
        <c:dLbls>
          <c:showLegendKey val="0"/>
          <c:showVal val="0"/>
          <c:showCatName val="0"/>
          <c:showSerName val="0"/>
          <c:showPercent val="0"/>
          <c:showBubbleSize val="0"/>
        </c:dLbls>
        <c:gapWidth val="150"/>
        <c:overlap val="100"/>
        <c:axId val="479548639"/>
        <c:axId val="479550559"/>
      </c:barChart>
      <c:catAx>
        <c:axId val="479548639"/>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550559"/>
        <c:crosses val="autoZero"/>
        <c:auto val="1"/>
        <c:lblAlgn val="ctr"/>
        <c:lblOffset val="100"/>
        <c:noMultiLvlLbl val="0"/>
      </c:catAx>
      <c:valAx>
        <c:axId val="479550559"/>
        <c:scaling>
          <c:orientation val="maxMin"/>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548639"/>
        <c:crosses val="autoZero"/>
        <c:crossBetween val="between"/>
      </c:valAx>
      <c:spPr>
        <a:noFill/>
      </c:spPr>
    </c:plotArea>
    <c:legend>
      <c:legendPos val="b"/>
      <c:layout>
        <c:manualLayout>
          <c:xMode val="edge"/>
          <c:yMode val="edge"/>
          <c:x val="5.0000123272728937E-2"/>
          <c:y val="0.88281631951290152"/>
          <c:w val="0.68457424053006466"/>
          <c:h val="8.515100547708297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(FINAL)).xlsx]customer deemand-KPI!PivotTable11</c:name>
    <c:fmtId val="3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33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FF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 deemand-KPI'!$D$64:$D$65</c:f>
              <c:strCache>
                <c:ptCount val="1"/>
                <c:pt idx="0">
                  <c:v>Furniture</c:v>
                </c:pt>
              </c:strCache>
            </c:strRef>
          </c:tx>
          <c:spPr>
            <a:solidFill>
              <a:srgbClr val="003366"/>
            </a:solidFill>
            <a:ln>
              <a:noFill/>
            </a:ln>
            <a:effectLst/>
          </c:spPr>
          <c:invertIfNegative val="0"/>
          <c:cat>
            <c:strRef>
              <c:f>'customer deemand-KPI'!$C$66:$C$70</c:f>
              <c:strCache>
                <c:ptCount val="4"/>
                <c:pt idx="0">
                  <c:v>Consumer</c:v>
                </c:pt>
                <c:pt idx="1">
                  <c:v>Corporate</c:v>
                </c:pt>
                <c:pt idx="2">
                  <c:v>Home Office</c:v>
                </c:pt>
                <c:pt idx="3">
                  <c:v>Small Business</c:v>
                </c:pt>
              </c:strCache>
            </c:strRef>
          </c:cat>
          <c:val>
            <c:numRef>
              <c:f>'customer deemand-KPI'!$D$66:$D$70</c:f>
              <c:numCache>
                <c:formatCode>0</c:formatCode>
                <c:ptCount val="4"/>
                <c:pt idx="0">
                  <c:v>25</c:v>
                </c:pt>
                <c:pt idx="1">
                  <c:v>36</c:v>
                </c:pt>
                <c:pt idx="2">
                  <c:v>20</c:v>
                </c:pt>
                <c:pt idx="3">
                  <c:v>25</c:v>
                </c:pt>
              </c:numCache>
            </c:numRef>
          </c:val>
          <c:extLst>
            <c:ext xmlns:c16="http://schemas.microsoft.com/office/drawing/2014/chart" uri="{C3380CC4-5D6E-409C-BE32-E72D297353CC}">
              <c16:uniqueId val="{00000000-5D69-4A46-81B1-EDC35DD0B4C9}"/>
            </c:ext>
          </c:extLst>
        </c:ser>
        <c:ser>
          <c:idx val="1"/>
          <c:order val="1"/>
          <c:tx>
            <c:strRef>
              <c:f>'customer deemand-KPI'!$E$64:$E$65</c:f>
              <c:strCache>
                <c:ptCount val="1"/>
                <c:pt idx="0">
                  <c:v>Office Supplies</c:v>
                </c:pt>
              </c:strCache>
            </c:strRef>
          </c:tx>
          <c:spPr>
            <a:solidFill>
              <a:srgbClr val="00FFFF"/>
            </a:solidFill>
            <a:ln>
              <a:noFill/>
            </a:ln>
            <a:effectLst/>
          </c:spPr>
          <c:invertIfNegative val="0"/>
          <c:cat>
            <c:strRef>
              <c:f>'customer deemand-KPI'!$C$66:$C$70</c:f>
              <c:strCache>
                <c:ptCount val="4"/>
                <c:pt idx="0">
                  <c:v>Consumer</c:v>
                </c:pt>
                <c:pt idx="1">
                  <c:v>Corporate</c:v>
                </c:pt>
                <c:pt idx="2">
                  <c:v>Home Office</c:v>
                </c:pt>
                <c:pt idx="3">
                  <c:v>Small Business</c:v>
                </c:pt>
              </c:strCache>
            </c:strRef>
          </c:cat>
          <c:val>
            <c:numRef>
              <c:f>'customer deemand-KPI'!$E$66:$E$70</c:f>
              <c:numCache>
                <c:formatCode>0</c:formatCode>
                <c:ptCount val="4"/>
                <c:pt idx="0">
                  <c:v>55</c:v>
                </c:pt>
                <c:pt idx="1">
                  <c:v>107</c:v>
                </c:pt>
                <c:pt idx="2">
                  <c:v>77</c:v>
                </c:pt>
                <c:pt idx="3">
                  <c:v>65</c:v>
                </c:pt>
              </c:numCache>
            </c:numRef>
          </c:val>
          <c:extLst>
            <c:ext xmlns:c16="http://schemas.microsoft.com/office/drawing/2014/chart" uri="{C3380CC4-5D6E-409C-BE32-E72D297353CC}">
              <c16:uniqueId val="{00000000-9643-46BB-846A-A2F07A2676B0}"/>
            </c:ext>
          </c:extLst>
        </c:ser>
        <c:ser>
          <c:idx val="2"/>
          <c:order val="2"/>
          <c:tx>
            <c:strRef>
              <c:f>'customer deemand-KPI'!$F$64:$F$65</c:f>
              <c:strCache>
                <c:ptCount val="1"/>
                <c:pt idx="0">
                  <c:v>Technology</c:v>
                </c:pt>
              </c:strCache>
            </c:strRef>
          </c:tx>
          <c:spPr>
            <a:solidFill>
              <a:srgbClr val="00FF99"/>
            </a:solidFill>
            <a:ln>
              <a:noFill/>
            </a:ln>
            <a:effectLst/>
          </c:spPr>
          <c:invertIfNegative val="0"/>
          <c:cat>
            <c:strRef>
              <c:f>'customer deemand-KPI'!$C$66:$C$70</c:f>
              <c:strCache>
                <c:ptCount val="4"/>
                <c:pt idx="0">
                  <c:v>Consumer</c:v>
                </c:pt>
                <c:pt idx="1">
                  <c:v>Corporate</c:v>
                </c:pt>
                <c:pt idx="2">
                  <c:v>Home Office</c:v>
                </c:pt>
                <c:pt idx="3">
                  <c:v>Small Business</c:v>
                </c:pt>
              </c:strCache>
            </c:strRef>
          </c:cat>
          <c:val>
            <c:numRef>
              <c:f>'customer deemand-KPI'!$F$66:$F$70</c:f>
              <c:numCache>
                <c:formatCode>0</c:formatCode>
                <c:ptCount val="4"/>
                <c:pt idx="0">
                  <c:v>33</c:v>
                </c:pt>
                <c:pt idx="1">
                  <c:v>62</c:v>
                </c:pt>
                <c:pt idx="2">
                  <c:v>37</c:v>
                </c:pt>
                <c:pt idx="3">
                  <c:v>31</c:v>
                </c:pt>
              </c:numCache>
            </c:numRef>
          </c:val>
          <c:extLst>
            <c:ext xmlns:c16="http://schemas.microsoft.com/office/drawing/2014/chart" uri="{C3380CC4-5D6E-409C-BE32-E72D297353CC}">
              <c16:uniqueId val="{00000001-9643-46BB-846A-A2F07A2676B0}"/>
            </c:ext>
          </c:extLst>
        </c:ser>
        <c:dLbls>
          <c:showLegendKey val="0"/>
          <c:showVal val="0"/>
          <c:showCatName val="0"/>
          <c:showSerName val="0"/>
          <c:showPercent val="0"/>
          <c:showBubbleSize val="0"/>
        </c:dLbls>
        <c:gapWidth val="182"/>
        <c:overlap val="100"/>
        <c:axId val="348631136"/>
        <c:axId val="348631616"/>
      </c:barChart>
      <c:catAx>
        <c:axId val="348631136"/>
        <c:scaling>
          <c:orientation val="minMax"/>
        </c:scaling>
        <c:delete val="1"/>
        <c:axPos val="l"/>
        <c:numFmt formatCode="General" sourceLinked="1"/>
        <c:majorTickMark val="none"/>
        <c:minorTickMark val="none"/>
        <c:tickLblPos val="nextTo"/>
        <c:crossAx val="348631616"/>
        <c:crosses val="autoZero"/>
        <c:auto val="1"/>
        <c:lblAlgn val="ctr"/>
        <c:lblOffset val="100"/>
        <c:noMultiLvlLbl val="0"/>
      </c:catAx>
      <c:valAx>
        <c:axId val="34863161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63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8838841053216711E-2"/>
          <c:y val="0"/>
          <c:w val="0.96010060923676876"/>
          <c:h val="0.97397564697985173"/>
        </c:manualLayout>
      </c:layout>
      <c:doughnutChart>
        <c:varyColors val="1"/>
        <c:dLbls>
          <c:showLegendKey val="0"/>
          <c:showVal val="0"/>
          <c:showCatName val="0"/>
          <c:showSerName val="0"/>
          <c:showPercent val="0"/>
          <c:showBubbleSize val="0"/>
          <c:showLeaderLines val="0"/>
        </c:dLbls>
        <c:firstSliceAng val="3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280268456375839"/>
          <c:y val="0.16667466645333903"/>
          <c:w val="0.70308993288590604"/>
          <c:h val="0.58198670257682017"/>
        </c:manualLayout>
      </c:layout>
      <c:doughnutChart>
        <c:varyColors val="1"/>
        <c:dLbls>
          <c:showLegendKey val="0"/>
          <c:showVal val="0"/>
          <c:showCatName val="0"/>
          <c:showSerName val="0"/>
          <c:showPercent val="0"/>
          <c:showBubbleSize val="0"/>
          <c:showLeaderLines val="0"/>
        </c:dLbls>
        <c:firstSliceAng val="0"/>
        <c:holeSize val="8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(FINAL)).xlsx]GEO-KPIS PROCESSING!PivotTable12</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6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9999"/>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9834373256177071E-2"/>
          <c:y val="4.7835781849659365E-2"/>
          <c:w val="0.7331585925781583"/>
          <c:h val="0.85657962859983949"/>
        </c:manualLayout>
      </c:layout>
      <c:bar3DChart>
        <c:barDir val="bar"/>
        <c:grouping val="stacked"/>
        <c:varyColors val="0"/>
        <c:ser>
          <c:idx val="0"/>
          <c:order val="0"/>
          <c:tx>
            <c:strRef>
              <c:f>'GEO-KPIS PROCESSING'!$J$5</c:f>
              <c:strCache>
                <c:ptCount val="1"/>
                <c:pt idx="0">
                  <c:v>Sum of Sales</c:v>
                </c:pt>
              </c:strCache>
            </c:strRef>
          </c:tx>
          <c:spPr>
            <a:solidFill>
              <a:srgbClr val="FF0066"/>
            </a:solidFill>
            <a:ln>
              <a:noFill/>
            </a:ln>
            <a:effectLst/>
            <a:sp3d/>
          </c:spPr>
          <c:invertIfNegative val="0"/>
          <c:cat>
            <c:strRef>
              <c:f>'GEO-KPIS PROCESSING'!$I$6:$I$16</c:f>
              <c:strCache>
                <c:ptCount val="10"/>
                <c:pt idx="0">
                  <c:v>Los Angeles</c:v>
                </c:pt>
                <c:pt idx="1">
                  <c:v>New York City</c:v>
                </c:pt>
                <c:pt idx="2">
                  <c:v>Washington</c:v>
                </c:pt>
                <c:pt idx="3">
                  <c:v>Boston</c:v>
                </c:pt>
                <c:pt idx="4">
                  <c:v>Seattle</c:v>
                </c:pt>
                <c:pt idx="5">
                  <c:v>Detroit</c:v>
                </c:pt>
                <c:pt idx="6">
                  <c:v>Chicago</c:v>
                </c:pt>
                <c:pt idx="7">
                  <c:v>Philadelphia</c:v>
                </c:pt>
                <c:pt idx="8">
                  <c:v>Madison</c:v>
                </c:pt>
                <c:pt idx="9">
                  <c:v>Miami</c:v>
                </c:pt>
              </c:strCache>
            </c:strRef>
          </c:cat>
          <c:val>
            <c:numRef>
              <c:f>'GEO-KPIS PROCESSING'!$J$6:$J$16</c:f>
              <c:numCache>
                <c:formatCode>General</c:formatCode>
                <c:ptCount val="10"/>
                <c:pt idx="0">
                  <c:v>154806.11000000002</c:v>
                </c:pt>
                <c:pt idx="1">
                  <c:v>145010.54</c:v>
                </c:pt>
                <c:pt idx="2">
                  <c:v>68946.660000000018</c:v>
                </c:pt>
                <c:pt idx="3">
                  <c:v>49654.82</c:v>
                </c:pt>
                <c:pt idx="4">
                  <c:v>38437.76999999999</c:v>
                </c:pt>
                <c:pt idx="5">
                  <c:v>29451.26</c:v>
                </c:pt>
                <c:pt idx="6">
                  <c:v>22958</c:v>
                </c:pt>
                <c:pt idx="7">
                  <c:v>21788.559999999998</c:v>
                </c:pt>
                <c:pt idx="8">
                  <c:v>20974.449999999997</c:v>
                </c:pt>
                <c:pt idx="9">
                  <c:v>19266.400000000005</c:v>
                </c:pt>
              </c:numCache>
            </c:numRef>
          </c:val>
          <c:extLst>
            <c:ext xmlns:c16="http://schemas.microsoft.com/office/drawing/2014/chart" uri="{C3380CC4-5D6E-409C-BE32-E72D297353CC}">
              <c16:uniqueId val="{00000000-28F3-415D-8FB4-3A02F5B5E1C2}"/>
            </c:ext>
          </c:extLst>
        </c:ser>
        <c:ser>
          <c:idx val="1"/>
          <c:order val="1"/>
          <c:tx>
            <c:strRef>
              <c:f>'GEO-KPIS PROCESSING'!$K$5</c:f>
              <c:strCache>
                <c:ptCount val="1"/>
                <c:pt idx="0">
                  <c:v>Sum of Profit</c:v>
                </c:pt>
              </c:strCache>
            </c:strRef>
          </c:tx>
          <c:spPr>
            <a:solidFill>
              <a:srgbClr val="FF9999"/>
            </a:solidFill>
            <a:ln>
              <a:noFill/>
            </a:ln>
            <a:effectLst/>
            <a:sp3d/>
          </c:spPr>
          <c:invertIfNegative val="0"/>
          <c:cat>
            <c:strRef>
              <c:f>'GEO-KPIS PROCESSING'!$I$6:$I$16</c:f>
              <c:strCache>
                <c:ptCount val="10"/>
                <c:pt idx="0">
                  <c:v>Los Angeles</c:v>
                </c:pt>
                <c:pt idx="1">
                  <c:v>New York City</c:v>
                </c:pt>
                <c:pt idx="2">
                  <c:v>Washington</c:v>
                </c:pt>
                <c:pt idx="3">
                  <c:v>Boston</c:v>
                </c:pt>
                <c:pt idx="4">
                  <c:v>Seattle</c:v>
                </c:pt>
                <c:pt idx="5">
                  <c:v>Detroit</c:v>
                </c:pt>
                <c:pt idx="6">
                  <c:v>Chicago</c:v>
                </c:pt>
                <c:pt idx="7">
                  <c:v>Philadelphia</c:v>
                </c:pt>
                <c:pt idx="8">
                  <c:v>Madison</c:v>
                </c:pt>
                <c:pt idx="9">
                  <c:v>Miami</c:v>
                </c:pt>
              </c:strCache>
            </c:strRef>
          </c:cat>
          <c:val>
            <c:numRef>
              <c:f>'GEO-KPIS PROCESSING'!$K$6:$K$16</c:f>
              <c:numCache>
                <c:formatCode>General</c:formatCode>
                <c:ptCount val="10"/>
                <c:pt idx="0">
                  <c:v>7865.8371800000004</c:v>
                </c:pt>
                <c:pt idx="1">
                  <c:v>4928.1599799999995</c:v>
                </c:pt>
                <c:pt idx="2">
                  <c:v>11677.363099999999</c:v>
                </c:pt>
                <c:pt idx="3">
                  <c:v>4668.2034999999996</c:v>
                </c:pt>
                <c:pt idx="4">
                  <c:v>5487.2660999999998</c:v>
                </c:pt>
                <c:pt idx="5">
                  <c:v>1287.2059999999999</c:v>
                </c:pt>
                <c:pt idx="6">
                  <c:v>-291.00770000000011</c:v>
                </c:pt>
                <c:pt idx="7">
                  <c:v>568.05499999999984</c:v>
                </c:pt>
                <c:pt idx="8">
                  <c:v>154.39599999999999</c:v>
                </c:pt>
                <c:pt idx="9">
                  <c:v>3141.7722400000002</c:v>
                </c:pt>
              </c:numCache>
            </c:numRef>
          </c:val>
          <c:extLst>
            <c:ext xmlns:c16="http://schemas.microsoft.com/office/drawing/2014/chart" uri="{C3380CC4-5D6E-409C-BE32-E72D297353CC}">
              <c16:uniqueId val="{00000001-28F3-415D-8FB4-3A02F5B5E1C2}"/>
            </c:ext>
          </c:extLst>
        </c:ser>
        <c:dLbls>
          <c:showLegendKey val="0"/>
          <c:showVal val="0"/>
          <c:showCatName val="0"/>
          <c:showSerName val="0"/>
          <c:showPercent val="0"/>
          <c:showBubbleSize val="0"/>
        </c:dLbls>
        <c:gapWidth val="150"/>
        <c:shape val="box"/>
        <c:axId val="1887181232"/>
        <c:axId val="1887187472"/>
        <c:axId val="0"/>
      </c:bar3DChart>
      <c:catAx>
        <c:axId val="18871812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187472"/>
        <c:crosses val="autoZero"/>
        <c:auto val="1"/>
        <c:lblAlgn val="ctr"/>
        <c:lblOffset val="100"/>
        <c:noMultiLvlLbl val="0"/>
      </c:catAx>
      <c:valAx>
        <c:axId val="1887187472"/>
        <c:scaling>
          <c:orientation val="maxMin"/>
        </c:scaling>
        <c:delete val="0"/>
        <c:axPos val="b"/>
        <c:numFmt formatCode="&quot;$&quot;#.##,\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181232"/>
        <c:crosses val="autoZero"/>
        <c:crossBetween val="between"/>
      </c:valAx>
      <c:spPr>
        <a:noFill/>
        <a:ln>
          <a:noFill/>
        </a:ln>
        <a:effectLst/>
      </c:spPr>
    </c:plotArea>
    <c:legend>
      <c:legendPos val="r"/>
      <c:layout>
        <c:manualLayout>
          <c:xMode val="edge"/>
          <c:yMode val="edge"/>
          <c:x val="0.29627890923830891"/>
          <c:y val="0.33160409962684412"/>
          <c:w val="0.19047309711286087"/>
          <c:h val="0.147680810731991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8428742995771508E-2"/>
          <c:y val="5.4073263737305553E-2"/>
          <c:w val="0.95586169656809605"/>
          <c:h val="0.63970913409544938"/>
        </c:manualLayout>
      </c:layout>
      <c:areaChart>
        <c:grouping val="standard"/>
        <c:varyColors val="0"/>
        <c:ser>
          <c:idx val="0"/>
          <c:order val="0"/>
          <c:spPr>
            <a:gradFill>
              <a:gsLst>
                <a:gs pos="45000">
                  <a:srgbClr val="C00000"/>
                </a:gs>
                <a:gs pos="100000">
                  <a:srgbClr val="FF3399"/>
                </a:gs>
              </a:gsLst>
              <a:lin ang="10800000" scaled="0"/>
            </a:gradFill>
            <a:ln>
              <a:noFill/>
            </a:ln>
            <a:effectLst/>
          </c:spPr>
          <c:cat>
            <c:strRef>
              <c:f>'GEO-KPIS PROCESSING'!$E$61:$E$109</c:f>
              <c:strCache>
                <c:ptCount val="49"/>
                <c:pt idx="0">
                  <c:v>California</c:v>
                </c:pt>
                <c:pt idx="1">
                  <c:v>Texas</c:v>
                </c:pt>
                <c:pt idx="2">
                  <c:v>Florida</c:v>
                </c:pt>
                <c:pt idx="3">
                  <c:v>Illinois</c:v>
                </c:pt>
                <c:pt idx="4">
                  <c:v>New York</c:v>
                </c:pt>
                <c:pt idx="5">
                  <c:v>Ohio</c:v>
                </c:pt>
                <c:pt idx="6">
                  <c:v>Michigan</c:v>
                </c:pt>
                <c:pt idx="7">
                  <c:v>Massachusetts</c:v>
                </c:pt>
                <c:pt idx="8">
                  <c:v>New Jersey</c:v>
                </c:pt>
                <c:pt idx="9">
                  <c:v>Virginia</c:v>
                </c:pt>
                <c:pt idx="10">
                  <c:v>Washington</c:v>
                </c:pt>
                <c:pt idx="11">
                  <c:v>Indiana</c:v>
                </c:pt>
                <c:pt idx="12">
                  <c:v>Maine</c:v>
                </c:pt>
                <c:pt idx="13">
                  <c:v>Minnesota</c:v>
                </c:pt>
                <c:pt idx="14">
                  <c:v>Georgia</c:v>
                </c:pt>
                <c:pt idx="15">
                  <c:v>Tennessee</c:v>
                </c:pt>
                <c:pt idx="16">
                  <c:v>Pennsylvania</c:v>
                </c:pt>
                <c:pt idx="17">
                  <c:v>Wisconsin</c:v>
                </c:pt>
                <c:pt idx="18">
                  <c:v>Colorado</c:v>
                </c:pt>
                <c:pt idx="19">
                  <c:v>North Carolina</c:v>
                </c:pt>
                <c:pt idx="20">
                  <c:v>Maryland</c:v>
                </c:pt>
                <c:pt idx="21">
                  <c:v>Utah</c:v>
                </c:pt>
                <c:pt idx="22">
                  <c:v>Connecticut</c:v>
                </c:pt>
                <c:pt idx="23">
                  <c:v>Missouri</c:v>
                </c:pt>
                <c:pt idx="24">
                  <c:v>Iowa</c:v>
                </c:pt>
                <c:pt idx="25">
                  <c:v>Kansas</c:v>
                </c:pt>
                <c:pt idx="26">
                  <c:v>Arizona</c:v>
                </c:pt>
                <c:pt idx="27">
                  <c:v>Arkansas</c:v>
                </c:pt>
                <c:pt idx="28">
                  <c:v>Oregon</c:v>
                </c:pt>
                <c:pt idx="29">
                  <c:v>South Carolina</c:v>
                </c:pt>
                <c:pt idx="30">
                  <c:v>Kentucky</c:v>
                </c:pt>
                <c:pt idx="31">
                  <c:v>Idaho</c:v>
                </c:pt>
                <c:pt idx="32">
                  <c:v>Alabama</c:v>
                </c:pt>
                <c:pt idx="33">
                  <c:v>Mississippi</c:v>
                </c:pt>
                <c:pt idx="34">
                  <c:v>Louisiana</c:v>
                </c:pt>
                <c:pt idx="35">
                  <c:v>Nebraska</c:v>
                </c:pt>
                <c:pt idx="36">
                  <c:v>New Hampshire</c:v>
                </c:pt>
                <c:pt idx="37">
                  <c:v>Oklahoma</c:v>
                </c:pt>
                <c:pt idx="38">
                  <c:v>Vermont</c:v>
                </c:pt>
                <c:pt idx="39">
                  <c:v>New Mexico</c:v>
                </c:pt>
                <c:pt idx="40">
                  <c:v>Nevada</c:v>
                </c:pt>
                <c:pt idx="41">
                  <c:v>Montana</c:v>
                </c:pt>
                <c:pt idx="42">
                  <c:v>West Virginia</c:v>
                </c:pt>
                <c:pt idx="43">
                  <c:v>Rhode Island</c:v>
                </c:pt>
                <c:pt idx="44">
                  <c:v>District of Columbia</c:v>
                </c:pt>
                <c:pt idx="45">
                  <c:v>South Dakota</c:v>
                </c:pt>
                <c:pt idx="46">
                  <c:v>Wyoming</c:v>
                </c:pt>
                <c:pt idx="47">
                  <c:v>North Dakota</c:v>
                </c:pt>
                <c:pt idx="48">
                  <c:v>Delaware</c:v>
                </c:pt>
              </c:strCache>
            </c:strRef>
          </c:cat>
          <c:val>
            <c:numRef>
              <c:f>'GEO-KPIS PROCESSING'!$F$61:$F$109</c:f>
              <c:numCache>
                <c:formatCode>General</c:formatCode>
                <c:ptCount val="49"/>
                <c:pt idx="0">
                  <c:v>108</c:v>
                </c:pt>
                <c:pt idx="1">
                  <c:v>68</c:v>
                </c:pt>
                <c:pt idx="2">
                  <c:v>67</c:v>
                </c:pt>
                <c:pt idx="3">
                  <c:v>57</c:v>
                </c:pt>
                <c:pt idx="4">
                  <c:v>54</c:v>
                </c:pt>
                <c:pt idx="5">
                  <c:v>53</c:v>
                </c:pt>
                <c:pt idx="6">
                  <c:v>39</c:v>
                </c:pt>
                <c:pt idx="7">
                  <c:v>35</c:v>
                </c:pt>
                <c:pt idx="8">
                  <c:v>32</c:v>
                </c:pt>
                <c:pt idx="9">
                  <c:v>32</c:v>
                </c:pt>
                <c:pt idx="10">
                  <c:v>30</c:v>
                </c:pt>
                <c:pt idx="11">
                  <c:v>28</c:v>
                </c:pt>
                <c:pt idx="12">
                  <c:v>26</c:v>
                </c:pt>
                <c:pt idx="13">
                  <c:v>26</c:v>
                </c:pt>
                <c:pt idx="14">
                  <c:v>25</c:v>
                </c:pt>
                <c:pt idx="15">
                  <c:v>25</c:v>
                </c:pt>
                <c:pt idx="16">
                  <c:v>25</c:v>
                </c:pt>
                <c:pt idx="17">
                  <c:v>24</c:v>
                </c:pt>
                <c:pt idx="18">
                  <c:v>23</c:v>
                </c:pt>
                <c:pt idx="19">
                  <c:v>23</c:v>
                </c:pt>
                <c:pt idx="20">
                  <c:v>21</c:v>
                </c:pt>
                <c:pt idx="21">
                  <c:v>20</c:v>
                </c:pt>
                <c:pt idx="22">
                  <c:v>20</c:v>
                </c:pt>
                <c:pt idx="23">
                  <c:v>19</c:v>
                </c:pt>
                <c:pt idx="24">
                  <c:v>17</c:v>
                </c:pt>
                <c:pt idx="25">
                  <c:v>16</c:v>
                </c:pt>
                <c:pt idx="26">
                  <c:v>16</c:v>
                </c:pt>
                <c:pt idx="27">
                  <c:v>15</c:v>
                </c:pt>
                <c:pt idx="28">
                  <c:v>15</c:v>
                </c:pt>
                <c:pt idx="29">
                  <c:v>15</c:v>
                </c:pt>
                <c:pt idx="30">
                  <c:v>13</c:v>
                </c:pt>
                <c:pt idx="31">
                  <c:v>13</c:v>
                </c:pt>
                <c:pt idx="32">
                  <c:v>12</c:v>
                </c:pt>
                <c:pt idx="33">
                  <c:v>12</c:v>
                </c:pt>
                <c:pt idx="34">
                  <c:v>11</c:v>
                </c:pt>
                <c:pt idx="35">
                  <c:v>11</c:v>
                </c:pt>
                <c:pt idx="36">
                  <c:v>11</c:v>
                </c:pt>
                <c:pt idx="37">
                  <c:v>11</c:v>
                </c:pt>
                <c:pt idx="38">
                  <c:v>10</c:v>
                </c:pt>
                <c:pt idx="39">
                  <c:v>8</c:v>
                </c:pt>
                <c:pt idx="40">
                  <c:v>6</c:v>
                </c:pt>
                <c:pt idx="41">
                  <c:v>6</c:v>
                </c:pt>
                <c:pt idx="42">
                  <c:v>5</c:v>
                </c:pt>
                <c:pt idx="43">
                  <c:v>5</c:v>
                </c:pt>
                <c:pt idx="44">
                  <c:v>5</c:v>
                </c:pt>
                <c:pt idx="45">
                  <c:v>4</c:v>
                </c:pt>
                <c:pt idx="46">
                  <c:v>3</c:v>
                </c:pt>
                <c:pt idx="47">
                  <c:v>3</c:v>
                </c:pt>
                <c:pt idx="48">
                  <c:v>1</c:v>
                </c:pt>
              </c:numCache>
            </c:numRef>
          </c:val>
          <c:extLst>
            <c:ext xmlns:c16="http://schemas.microsoft.com/office/drawing/2014/chart" uri="{C3380CC4-5D6E-409C-BE32-E72D297353CC}">
              <c16:uniqueId val="{00000000-6BD9-49FE-90A5-1B762F694821}"/>
            </c:ext>
          </c:extLst>
        </c:ser>
        <c:dLbls>
          <c:showLegendKey val="0"/>
          <c:showVal val="0"/>
          <c:showCatName val="0"/>
          <c:showSerName val="0"/>
          <c:showPercent val="0"/>
          <c:showBubbleSize val="0"/>
        </c:dLbls>
        <c:axId val="1870545232"/>
        <c:axId val="1870555312"/>
      </c:areaChart>
      <c:catAx>
        <c:axId val="18705452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555312"/>
        <c:crosses val="autoZero"/>
        <c:auto val="1"/>
        <c:lblAlgn val="ctr"/>
        <c:lblOffset val="100"/>
        <c:noMultiLvlLbl val="0"/>
      </c:catAx>
      <c:valAx>
        <c:axId val="1870555312"/>
        <c:scaling>
          <c:orientation val="minMax"/>
        </c:scaling>
        <c:delete val="1"/>
        <c:axPos val="l"/>
        <c:numFmt formatCode="General" sourceLinked="1"/>
        <c:majorTickMark val="out"/>
        <c:minorTickMark val="none"/>
        <c:tickLblPos val="nextTo"/>
        <c:crossAx val="18705452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(FINAL)).xlsx]GEO-KPIS PROCESSING!PivotTable16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5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'GEO-KPIS PROCESSING'!$J$21</c:f>
              <c:strCache>
                <c:ptCount val="1"/>
                <c:pt idx="0">
                  <c:v>Average of Shipping Cost</c:v>
                </c:pt>
              </c:strCache>
            </c:strRef>
          </c:tx>
          <c:spPr>
            <a:solidFill>
              <a:srgbClr val="FF5050"/>
            </a:solidFill>
            <a:ln>
              <a:noFill/>
            </a:ln>
            <a:effectLst/>
          </c:spPr>
          <c:invertIfNegative val="0"/>
          <c:cat>
            <c:strRef>
              <c:f>'GEO-KPIS PROCESSING'!$I$22:$I$887</c:f>
              <c:strCache>
                <c:ptCount val="865"/>
                <c:pt idx="0">
                  <c:v>Gorham</c:v>
                </c:pt>
                <c:pt idx="1">
                  <c:v>Clifton</c:v>
                </c:pt>
                <c:pt idx="2">
                  <c:v>Fresno</c:v>
                </c:pt>
                <c:pt idx="3">
                  <c:v>Fort Wayne</c:v>
                </c:pt>
                <c:pt idx="4">
                  <c:v>Inkster</c:v>
                </c:pt>
                <c:pt idx="5">
                  <c:v>Joliet</c:v>
                </c:pt>
                <c:pt idx="6">
                  <c:v>Palm Coast</c:v>
                </c:pt>
                <c:pt idx="7">
                  <c:v>Spanish Fork</c:v>
                </c:pt>
                <c:pt idx="8">
                  <c:v>Winter Park</c:v>
                </c:pt>
                <c:pt idx="9">
                  <c:v>West Jordan</c:v>
                </c:pt>
                <c:pt idx="10">
                  <c:v>Marshalltown</c:v>
                </c:pt>
                <c:pt idx="11">
                  <c:v>Duluth</c:v>
                </c:pt>
                <c:pt idx="12">
                  <c:v>Branford</c:v>
                </c:pt>
                <c:pt idx="13">
                  <c:v>Ithaca</c:v>
                </c:pt>
                <c:pt idx="14">
                  <c:v>Owensboro</c:v>
                </c:pt>
                <c:pt idx="15">
                  <c:v>Santa Fe</c:v>
                </c:pt>
                <c:pt idx="16">
                  <c:v>Kokomo</c:v>
                </c:pt>
                <c:pt idx="17">
                  <c:v>Weatherford</c:v>
                </c:pt>
                <c:pt idx="18">
                  <c:v>Prescott</c:v>
                </c:pt>
                <c:pt idx="19">
                  <c:v>Brandon</c:v>
                </c:pt>
                <c:pt idx="20">
                  <c:v>South Vineland</c:v>
                </c:pt>
                <c:pt idx="21">
                  <c:v>Walla Walla</c:v>
                </c:pt>
                <c:pt idx="22">
                  <c:v>Mountain View</c:v>
                </c:pt>
                <c:pt idx="23">
                  <c:v>Goleta</c:v>
                </c:pt>
                <c:pt idx="24">
                  <c:v>Anacortes</c:v>
                </c:pt>
                <c:pt idx="25">
                  <c:v>Winthrop</c:v>
                </c:pt>
                <c:pt idx="26">
                  <c:v>Worcester</c:v>
                </c:pt>
                <c:pt idx="27">
                  <c:v>College Station</c:v>
                </c:pt>
                <c:pt idx="28">
                  <c:v>East Point</c:v>
                </c:pt>
                <c:pt idx="29">
                  <c:v>Hamilton</c:v>
                </c:pt>
                <c:pt idx="30">
                  <c:v>Norwood</c:v>
                </c:pt>
                <c:pt idx="31">
                  <c:v>Oak Creek</c:v>
                </c:pt>
                <c:pt idx="32">
                  <c:v>Neenah</c:v>
                </c:pt>
                <c:pt idx="33">
                  <c:v>Joplin</c:v>
                </c:pt>
                <c:pt idx="34">
                  <c:v>Taylors</c:v>
                </c:pt>
                <c:pt idx="35">
                  <c:v>York</c:v>
                </c:pt>
                <c:pt idx="36">
                  <c:v>Lake Oswego</c:v>
                </c:pt>
                <c:pt idx="37">
                  <c:v>Highland Village</c:v>
                </c:pt>
                <c:pt idx="38">
                  <c:v>Tonawanda</c:v>
                </c:pt>
                <c:pt idx="39">
                  <c:v>Janesville</c:v>
                </c:pt>
                <c:pt idx="40">
                  <c:v>Augusta</c:v>
                </c:pt>
                <c:pt idx="41">
                  <c:v>Atascadero</c:v>
                </c:pt>
                <c:pt idx="42">
                  <c:v>Harrisonburg</c:v>
                </c:pt>
                <c:pt idx="43">
                  <c:v>Bethpage</c:v>
                </c:pt>
                <c:pt idx="44">
                  <c:v>Newington</c:v>
                </c:pt>
                <c:pt idx="45">
                  <c:v>Depew</c:v>
                </c:pt>
                <c:pt idx="46">
                  <c:v>El Paso</c:v>
                </c:pt>
                <c:pt idx="47">
                  <c:v>Lorain</c:v>
                </c:pt>
                <c:pt idx="48">
                  <c:v>Fridley</c:v>
                </c:pt>
                <c:pt idx="49">
                  <c:v>Arlington Heights</c:v>
                </c:pt>
                <c:pt idx="50">
                  <c:v>Lufkin</c:v>
                </c:pt>
                <c:pt idx="51">
                  <c:v>Lodi</c:v>
                </c:pt>
                <c:pt idx="52">
                  <c:v>Immokalee</c:v>
                </c:pt>
                <c:pt idx="53">
                  <c:v>Muncie</c:v>
                </c:pt>
                <c:pt idx="54">
                  <c:v>Marion</c:v>
                </c:pt>
                <c:pt idx="55">
                  <c:v>New Britain</c:v>
                </c:pt>
                <c:pt idx="56">
                  <c:v>Slidell</c:v>
                </c:pt>
                <c:pt idx="57">
                  <c:v>Sioux City</c:v>
                </c:pt>
                <c:pt idx="58">
                  <c:v>Webster</c:v>
                </c:pt>
                <c:pt idx="59">
                  <c:v>Wauwatosa</c:v>
                </c:pt>
                <c:pt idx="60">
                  <c:v>Pikesville</c:v>
                </c:pt>
                <c:pt idx="61">
                  <c:v>Addison</c:v>
                </c:pt>
                <c:pt idx="62">
                  <c:v>Sunrise</c:v>
                </c:pt>
                <c:pt idx="63">
                  <c:v>Woodridge</c:v>
                </c:pt>
                <c:pt idx="64">
                  <c:v>West Palm Beach</c:v>
                </c:pt>
                <c:pt idx="65">
                  <c:v>Garland</c:v>
                </c:pt>
                <c:pt idx="66">
                  <c:v>Fort Myers</c:v>
                </c:pt>
                <c:pt idx="67">
                  <c:v>Enterprise</c:v>
                </c:pt>
                <c:pt idx="68">
                  <c:v>Lansing</c:v>
                </c:pt>
                <c:pt idx="69">
                  <c:v>Portland</c:v>
                </c:pt>
                <c:pt idx="70">
                  <c:v>Albuquerque</c:v>
                </c:pt>
                <c:pt idx="71">
                  <c:v>Sherman</c:v>
                </c:pt>
                <c:pt idx="72">
                  <c:v>Edgewood</c:v>
                </c:pt>
                <c:pt idx="73">
                  <c:v>Northport</c:v>
                </c:pt>
                <c:pt idx="74">
                  <c:v>Mcminnville</c:v>
                </c:pt>
                <c:pt idx="75">
                  <c:v>Hopkinton</c:v>
                </c:pt>
                <c:pt idx="76">
                  <c:v>Rock Island</c:v>
                </c:pt>
                <c:pt idx="77">
                  <c:v>Wooster</c:v>
                </c:pt>
                <c:pt idx="78">
                  <c:v>Potomac</c:v>
                </c:pt>
                <c:pt idx="79">
                  <c:v>Peoria</c:v>
                </c:pt>
                <c:pt idx="80">
                  <c:v>Saint Peters</c:v>
                </c:pt>
                <c:pt idx="81">
                  <c:v>Ridgewood</c:v>
                </c:pt>
                <c:pt idx="82">
                  <c:v>Seminole</c:v>
                </c:pt>
                <c:pt idx="83">
                  <c:v>Hudson</c:v>
                </c:pt>
                <c:pt idx="84">
                  <c:v>Syracuse</c:v>
                </c:pt>
                <c:pt idx="85">
                  <c:v>Montebello</c:v>
                </c:pt>
                <c:pt idx="86">
                  <c:v>Menlo Park</c:v>
                </c:pt>
                <c:pt idx="87">
                  <c:v>West Allis</c:v>
                </c:pt>
                <c:pt idx="88">
                  <c:v>Waldorf</c:v>
                </c:pt>
                <c:pt idx="89">
                  <c:v>Shaker Heights</c:v>
                </c:pt>
                <c:pt idx="90">
                  <c:v>Laguna Hills</c:v>
                </c:pt>
                <c:pt idx="91">
                  <c:v>Woodland</c:v>
                </c:pt>
                <c:pt idx="92">
                  <c:v>Upper Arlington</c:v>
                </c:pt>
                <c:pt idx="93">
                  <c:v>Edinburg</c:v>
                </c:pt>
                <c:pt idx="94">
                  <c:v>Lindenwold</c:v>
                </c:pt>
                <c:pt idx="95">
                  <c:v>Pontiac</c:v>
                </c:pt>
                <c:pt idx="96">
                  <c:v>Olive Branch</c:v>
                </c:pt>
                <c:pt idx="97">
                  <c:v>Dunwoody</c:v>
                </c:pt>
                <c:pt idx="98">
                  <c:v>El Dorado Hills</c:v>
                </c:pt>
                <c:pt idx="99">
                  <c:v>Portage</c:v>
                </c:pt>
                <c:pt idx="100">
                  <c:v>Tallahassee</c:v>
                </c:pt>
                <c:pt idx="101">
                  <c:v>Casselberry</c:v>
                </c:pt>
                <c:pt idx="102">
                  <c:v>Redondo Beach</c:v>
                </c:pt>
                <c:pt idx="103">
                  <c:v>Eau Claire</c:v>
                </c:pt>
                <c:pt idx="104">
                  <c:v>Delaware</c:v>
                </c:pt>
                <c:pt idx="105">
                  <c:v>Greensburg</c:v>
                </c:pt>
                <c:pt idx="106">
                  <c:v>Rogers</c:v>
                </c:pt>
                <c:pt idx="107">
                  <c:v>Shreveport</c:v>
                </c:pt>
                <c:pt idx="108">
                  <c:v>Puyallup</c:v>
                </c:pt>
                <c:pt idx="109">
                  <c:v>Chambersburg</c:v>
                </c:pt>
                <c:pt idx="110">
                  <c:v>Stockton</c:v>
                </c:pt>
                <c:pt idx="111">
                  <c:v>Newark</c:v>
                </c:pt>
                <c:pt idx="112">
                  <c:v>Richfield</c:v>
                </c:pt>
                <c:pt idx="113">
                  <c:v>Hanover</c:v>
                </c:pt>
                <c:pt idx="114">
                  <c:v>Pawtucket</c:v>
                </c:pt>
                <c:pt idx="115">
                  <c:v>Redding</c:v>
                </c:pt>
                <c:pt idx="116">
                  <c:v>Granger</c:v>
                </c:pt>
                <c:pt idx="117">
                  <c:v>Madison Heights</c:v>
                </c:pt>
                <c:pt idx="118">
                  <c:v>Alton</c:v>
                </c:pt>
                <c:pt idx="119">
                  <c:v>Arvada</c:v>
                </c:pt>
                <c:pt idx="120">
                  <c:v>Sandusky</c:v>
                </c:pt>
                <c:pt idx="121">
                  <c:v>Pittsburgh</c:v>
                </c:pt>
                <c:pt idx="122">
                  <c:v>Parkersburg</c:v>
                </c:pt>
                <c:pt idx="123">
                  <c:v>Denton</c:v>
                </c:pt>
                <c:pt idx="124">
                  <c:v>Maplewood</c:v>
                </c:pt>
                <c:pt idx="125">
                  <c:v>North Las Vegas</c:v>
                </c:pt>
                <c:pt idx="126">
                  <c:v>Lombard</c:v>
                </c:pt>
                <c:pt idx="127">
                  <c:v>Toledo</c:v>
                </c:pt>
                <c:pt idx="128">
                  <c:v>Farmington Hills</c:v>
                </c:pt>
                <c:pt idx="129">
                  <c:v>Granite Bay</c:v>
                </c:pt>
                <c:pt idx="130">
                  <c:v>Cleveland</c:v>
                </c:pt>
                <c:pt idx="131">
                  <c:v>Annapolis</c:v>
                </c:pt>
                <c:pt idx="132">
                  <c:v>Townsend</c:v>
                </c:pt>
                <c:pt idx="133">
                  <c:v>Superior</c:v>
                </c:pt>
                <c:pt idx="134">
                  <c:v>Ormond Beach</c:v>
                </c:pt>
                <c:pt idx="135">
                  <c:v>Dickinson</c:v>
                </c:pt>
                <c:pt idx="136">
                  <c:v>Encinitas</c:v>
                </c:pt>
                <c:pt idx="137">
                  <c:v>Bedford</c:v>
                </c:pt>
                <c:pt idx="138">
                  <c:v>Pasco</c:v>
                </c:pt>
                <c:pt idx="139">
                  <c:v>Mount Pleasant</c:v>
                </c:pt>
                <c:pt idx="140">
                  <c:v>Calexico</c:v>
                </c:pt>
                <c:pt idx="141">
                  <c:v>Gresham</c:v>
                </c:pt>
                <c:pt idx="142">
                  <c:v>Bayonne</c:v>
                </c:pt>
                <c:pt idx="143">
                  <c:v>Ottumwa</c:v>
                </c:pt>
                <c:pt idx="144">
                  <c:v>Killeen</c:v>
                </c:pt>
                <c:pt idx="145">
                  <c:v>Littleton</c:v>
                </c:pt>
                <c:pt idx="146">
                  <c:v>Springville</c:v>
                </c:pt>
                <c:pt idx="147">
                  <c:v>Quincy</c:v>
                </c:pt>
                <c:pt idx="148">
                  <c:v>College Park</c:v>
                </c:pt>
                <c:pt idx="149">
                  <c:v>Council Bluffs</c:v>
                </c:pt>
                <c:pt idx="150">
                  <c:v>Cabot</c:v>
                </c:pt>
                <c:pt idx="151">
                  <c:v>Allen Park</c:v>
                </c:pt>
                <c:pt idx="152">
                  <c:v>Pensacola</c:v>
                </c:pt>
                <c:pt idx="153">
                  <c:v>Carson City</c:v>
                </c:pt>
                <c:pt idx="154">
                  <c:v>Oak Park</c:v>
                </c:pt>
                <c:pt idx="155">
                  <c:v>Yarmouth</c:v>
                </c:pt>
                <c:pt idx="156">
                  <c:v>Sunnyvale</c:v>
                </c:pt>
                <c:pt idx="157">
                  <c:v>Central Islip</c:v>
                </c:pt>
                <c:pt idx="158">
                  <c:v>Wichita</c:v>
                </c:pt>
                <c:pt idx="159">
                  <c:v>Coral Springs</c:v>
                </c:pt>
                <c:pt idx="160">
                  <c:v>Myrtle Beach</c:v>
                </c:pt>
                <c:pt idx="161">
                  <c:v>Racine</c:v>
                </c:pt>
                <c:pt idx="162">
                  <c:v>El Centro</c:v>
                </c:pt>
                <c:pt idx="163">
                  <c:v>Utica</c:v>
                </c:pt>
                <c:pt idx="164">
                  <c:v>Herndon</c:v>
                </c:pt>
                <c:pt idx="165">
                  <c:v>Terrytown</c:v>
                </c:pt>
                <c:pt idx="166">
                  <c:v>Sandy Springs</c:v>
                </c:pt>
                <c:pt idx="167">
                  <c:v>Reston</c:v>
                </c:pt>
                <c:pt idx="168">
                  <c:v>Bay City</c:v>
                </c:pt>
                <c:pt idx="169">
                  <c:v>Metairie</c:v>
                </c:pt>
                <c:pt idx="170">
                  <c:v>Tamarac</c:v>
                </c:pt>
                <c:pt idx="171">
                  <c:v>Macon</c:v>
                </c:pt>
                <c:pt idx="172">
                  <c:v>Tooele</c:v>
                </c:pt>
                <c:pt idx="173">
                  <c:v>University City</c:v>
                </c:pt>
                <c:pt idx="174">
                  <c:v>Rapid City</c:v>
                </c:pt>
                <c:pt idx="175">
                  <c:v>Kirkwood</c:v>
                </c:pt>
                <c:pt idx="176">
                  <c:v>Eagle Pass</c:v>
                </c:pt>
                <c:pt idx="177">
                  <c:v>Mauldin</c:v>
                </c:pt>
                <c:pt idx="178">
                  <c:v>Bryant</c:v>
                </c:pt>
                <c:pt idx="179">
                  <c:v>Texarkana</c:v>
                </c:pt>
                <c:pt idx="180">
                  <c:v>Horn Lake</c:v>
                </c:pt>
                <c:pt idx="181">
                  <c:v>Dearborn Heights</c:v>
                </c:pt>
                <c:pt idx="182">
                  <c:v>Kennesaw</c:v>
                </c:pt>
                <c:pt idx="183">
                  <c:v>Massillon</c:v>
                </c:pt>
                <c:pt idx="184">
                  <c:v>San Clemente</c:v>
                </c:pt>
                <c:pt idx="185">
                  <c:v>Lake Jackson</c:v>
                </c:pt>
                <c:pt idx="186">
                  <c:v>Bartlett</c:v>
                </c:pt>
                <c:pt idx="187">
                  <c:v>Fort Dodge</c:v>
                </c:pt>
                <c:pt idx="188">
                  <c:v>Rome</c:v>
                </c:pt>
                <c:pt idx="189">
                  <c:v>Belchertown</c:v>
                </c:pt>
                <c:pt idx="190">
                  <c:v>Goffstown</c:v>
                </c:pt>
                <c:pt idx="191">
                  <c:v>Emporia</c:v>
                </c:pt>
                <c:pt idx="192">
                  <c:v>Biddeford</c:v>
                </c:pt>
                <c:pt idx="193">
                  <c:v>Marietta</c:v>
                </c:pt>
                <c:pt idx="194">
                  <c:v>Kingsport</c:v>
                </c:pt>
                <c:pt idx="195">
                  <c:v>Summit</c:v>
                </c:pt>
                <c:pt idx="196">
                  <c:v>South Hadley</c:v>
                </c:pt>
                <c:pt idx="197">
                  <c:v>Sault Sainte Marie</c:v>
                </c:pt>
                <c:pt idx="198">
                  <c:v>Asheboro</c:v>
                </c:pt>
                <c:pt idx="199">
                  <c:v>Kearney</c:v>
                </c:pt>
                <c:pt idx="200">
                  <c:v>Coos Bay</c:v>
                </c:pt>
                <c:pt idx="201">
                  <c:v>Southgate</c:v>
                </c:pt>
                <c:pt idx="202">
                  <c:v>Pharr</c:v>
                </c:pt>
                <c:pt idx="203">
                  <c:v>Anderson</c:v>
                </c:pt>
                <c:pt idx="204">
                  <c:v>Oakville</c:v>
                </c:pt>
                <c:pt idx="205">
                  <c:v>Friendswood</c:v>
                </c:pt>
                <c:pt idx="206">
                  <c:v>Shirley</c:v>
                </c:pt>
                <c:pt idx="207">
                  <c:v>Troutdale</c:v>
                </c:pt>
                <c:pt idx="208">
                  <c:v>Titusville</c:v>
                </c:pt>
                <c:pt idx="209">
                  <c:v>Commack</c:v>
                </c:pt>
                <c:pt idx="210">
                  <c:v>Rock Springs</c:v>
                </c:pt>
                <c:pt idx="211">
                  <c:v>Boise</c:v>
                </c:pt>
                <c:pt idx="212">
                  <c:v>Henderson</c:v>
                </c:pt>
                <c:pt idx="213">
                  <c:v>Lakewood</c:v>
                </c:pt>
                <c:pt idx="214">
                  <c:v>Harlingen</c:v>
                </c:pt>
                <c:pt idx="215">
                  <c:v>North Plainfield</c:v>
                </c:pt>
                <c:pt idx="216">
                  <c:v>Savannah</c:v>
                </c:pt>
                <c:pt idx="217">
                  <c:v>Nashua</c:v>
                </c:pt>
                <c:pt idx="218">
                  <c:v>Royal Palm Beach</c:v>
                </c:pt>
                <c:pt idx="219">
                  <c:v>Tualatin</c:v>
                </c:pt>
                <c:pt idx="220">
                  <c:v>Beverly Hills</c:v>
                </c:pt>
                <c:pt idx="221">
                  <c:v>Loveland</c:v>
                </c:pt>
                <c:pt idx="222">
                  <c:v>Valparaiso</c:v>
                </c:pt>
                <c:pt idx="223">
                  <c:v>Albemarle</c:v>
                </c:pt>
                <c:pt idx="224">
                  <c:v>West Lafayette</c:v>
                </c:pt>
                <c:pt idx="225">
                  <c:v>Santa Rosa</c:v>
                </c:pt>
                <c:pt idx="226">
                  <c:v>Derby</c:v>
                </c:pt>
                <c:pt idx="227">
                  <c:v>Mission Viejo</c:v>
                </c:pt>
                <c:pt idx="228">
                  <c:v>High Point</c:v>
                </c:pt>
                <c:pt idx="229">
                  <c:v>Oxnard</c:v>
                </c:pt>
                <c:pt idx="230">
                  <c:v>Sioux Falls</c:v>
                </c:pt>
                <c:pt idx="231">
                  <c:v>Garfield Heights</c:v>
                </c:pt>
                <c:pt idx="232">
                  <c:v>Seymour</c:v>
                </c:pt>
                <c:pt idx="233">
                  <c:v>Chesapeake</c:v>
                </c:pt>
                <c:pt idx="234">
                  <c:v>Spokane</c:v>
                </c:pt>
                <c:pt idx="235">
                  <c:v>Butte</c:v>
                </c:pt>
                <c:pt idx="236">
                  <c:v>Elmira</c:v>
                </c:pt>
                <c:pt idx="237">
                  <c:v>Fairmont</c:v>
                </c:pt>
                <c:pt idx="238">
                  <c:v>Lewiston</c:v>
                </c:pt>
                <c:pt idx="239">
                  <c:v>West Bend</c:v>
                </c:pt>
                <c:pt idx="240">
                  <c:v>Creve Coeur</c:v>
                </c:pt>
                <c:pt idx="241">
                  <c:v>Abilene</c:v>
                </c:pt>
                <c:pt idx="242">
                  <c:v>South Bend</c:v>
                </c:pt>
                <c:pt idx="243">
                  <c:v>East Massapequa</c:v>
                </c:pt>
                <c:pt idx="244">
                  <c:v>Corsicana</c:v>
                </c:pt>
                <c:pt idx="245">
                  <c:v>Belleville</c:v>
                </c:pt>
                <c:pt idx="246">
                  <c:v>Muscatine</c:v>
                </c:pt>
                <c:pt idx="247">
                  <c:v>New Smyrna Beach</c:v>
                </c:pt>
                <c:pt idx="248">
                  <c:v>Los Banos</c:v>
                </c:pt>
                <c:pt idx="249">
                  <c:v>Oakland Park</c:v>
                </c:pt>
                <c:pt idx="250">
                  <c:v>Round Rock</c:v>
                </c:pt>
                <c:pt idx="251">
                  <c:v>Birmingham</c:v>
                </c:pt>
                <c:pt idx="252">
                  <c:v>Grove City</c:v>
                </c:pt>
                <c:pt idx="253">
                  <c:v>Trenton</c:v>
                </c:pt>
                <c:pt idx="254">
                  <c:v>Vallejo</c:v>
                </c:pt>
                <c:pt idx="255">
                  <c:v>Conroe</c:v>
                </c:pt>
                <c:pt idx="256">
                  <c:v>Pueblo West</c:v>
                </c:pt>
                <c:pt idx="257">
                  <c:v>Milwaukee</c:v>
                </c:pt>
                <c:pt idx="258">
                  <c:v>Battle Creek</c:v>
                </c:pt>
                <c:pt idx="259">
                  <c:v>Pullman</c:v>
                </c:pt>
                <c:pt idx="260">
                  <c:v>Lake Worth</c:v>
                </c:pt>
                <c:pt idx="261">
                  <c:v>Midland</c:v>
                </c:pt>
                <c:pt idx="262">
                  <c:v>Redlands</c:v>
                </c:pt>
                <c:pt idx="263">
                  <c:v>Carlsbad</c:v>
                </c:pt>
                <c:pt idx="264">
                  <c:v>Merritt Island</c:v>
                </c:pt>
                <c:pt idx="265">
                  <c:v>Sterling Heights</c:v>
                </c:pt>
                <c:pt idx="266">
                  <c:v>Manteca</c:v>
                </c:pt>
                <c:pt idx="267">
                  <c:v>Port Charlotte</c:v>
                </c:pt>
                <c:pt idx="268">
                  <c:v>Cedar Falls</c:v>
                </c:pt>
                <c:pt idx="269">
                  <c:v>Surprise</c:v>
                </c:pt>
                <c:pt idx="270">
                  <c:v>Leavenworth</c:v>
                </c:pt>
                <c:pt idx="271">
                  <c:v>Hagerstown</c:v>
                </c:pt>
                <c:pt idx="272">
                  <c:v>Batavia</c:v>
                </c:pt>
                <c:pt idx="273">
                  <c:v>Camarillo</c:v>
                </c:pt>
                <c:pt idx="274">
                  <c:v>Smyrna</c:v>
                </c:pt>
                <c:pt idx="275">
                  <c:v>Mesa</c:v>
                </c:pt>
                <c:pt idx="276">
                  <c:v>Salisbury</c:v>
                </c:pt>
                <c:pt idx="277">
                  <c:v>Westlake</c:v>
                </c:pt>
                <c:pt idx="278">
                  <c:v>Lehi</c:v>
                </c:pt>
                <c:pt idx="279">
                  <c:v>Moreno Valley</c:v>
                </c:pt>
                <c:pt idx="280">
                  <c:v>Alexandria</c:v>
                </c:pt>
                <c:pt idx="281">
                  <c:v>Medford</c:v>
                </c:pt>
                <c:pt idx="282">
                  <c:v>Merrimack</c:v>
                </c:pt>
                <c:pt idx="283">
                  <c:v>Winter Garden</c:v>
                </c:pt>
                <c:pt idx="284">
                  <c:v>Elgin</c:v>
                </c:pt>
                <c:pt idx="285">
                  <c:v>State College</c:v>
                </c:pt>
                <c:pt idx="286">
                  <c:v>Saginaw</c:v>
                </c:pt>
                <c:pt idx="287">
                  <c:v>North Olmsted</c:v>
                </c:pt>
                <c:pt idx="288">
                  <c:v>Los Altos</c:v>
                </c:pt>
                <c:pt idx="289">
                  <c:v>Lake In The Hills</c:v>
                </c:pt>
                <c:pt idx="290">
                  <c:v>Hesperia</c:v>
                </c:pt>
                <c:pt idx="291">
                  <c:v>Pflugerville</c:v>
                </c:pt>
                <c:pt idx="292">
                  <c:v>Nashville</c:v>
                </c:pt>
                <c:pt idx="293">
                  <c:v>Hackensack</c:v>
                </c:pt>
                <c:pt idx="294">
                  <c:v>Drexel Hill</c:v>
                </c:pt>
                <c:pt idx="295">
                  <c:v>Carbondale</c:v>
                </c:pt>
                <c:pt idx="296">
                  <c:v>Hickory</c:v>
                </c:pt>
                <c:pt idx="297">
                  <c:v>Port Saint Lucie</c:v>
                </c:pt>
                <c:pt idx="298">
                  <c:v>Whittier</c:v>
                </c:pt>
                <c:pt idx="299">
                  <c:v>Hot Springs</c:v>
                </c:pt>
                <c:pt idx="300">
                  <c:v>Lakeland</c:v>
                </c:pt>
                <c:pt idx="301">
                  <c:v>Boardman</c:v>
                </c:pt>
                <c:pt idx="302">
                  <c:v>Waterbury</c:v>
                </c:pt>
                <c:pt idx="303">
                  <c:v>Lacey</c:v>
                </c:pt>
                <c:pt idx="304">
                  <c:v>Minnetonka Mills</c:v>
                </c:pt>
                <c:pt idx="305">
                  <c:v>Rotterdam</c:v>
                </c:pt>
                <c:pt idx="306">
                  <c:v>Dunedin</c:v>
                </c:pt>
                <c:pt idx="307">
                  <c:v>Portsmouth</c:v>
                </c:pt>
                <c:pt idx="308">
                  <c:v>Linden</c:v>
                </c:pt>
                <c:pt idx="309">
                  <c:v>Terre Haute</c:v>
                </c:pt>
                <c:pt idx="310">
                  <c:v>Colorado Springs</c:v>
                </c:pt>
                <c:pt idx="311">
                  <c:v>Levittown</c:v>
                </c:pt>
                <c:pt idx="312">
                  <c:v>Tupelo</c:v>
                </c:pt>
                <c:pt idx="313">
                  <c:v>Stevens Point</c:v>
                </c:pt>
                <c:pt idx="314">
                  <c:v>Mehlville</c:v>
                </c:pt>
                <c:pt idx="315">
                  <c:v>Woodstock</c:v>
                </c:pt>
                <c:pt idx="316">
                  <c:v>Paragould</c:v>
                </c:pt>
                <c:pt idx="317">
                  <c:v>Fountain</c:v>
                </c:pt>
                <c:pt idx="318">
                  <c:v>Seatac</c:v>
                </c:pt>
                <c:pt idx="319">
                  <c:v>Mason City</c:v>
                </c:pt>
                <c:pt idx="320">
                  <c:v>Bartlesville</c:v>
                </c:pt>
                <c:pt idx="321">
                  <c:v>Bloomfield</c:v>
                </c:pt>
                <c:pt idx="322">
                  <c:v>Fitchburg</c:v>
                </c:pt>
                <c:pt idx="323">
                  <c:v>Pembroke Pines</c:v>
                </c:pt>
                <c:pt idx="324">
                  <c:v>Tuscaloosa</c:v>
                </c:pt>
                <c:pt idx="325">
                  <c:v>Smithtown</c:v>
                </c:pt>
                <c:pt idx="326">
                  <c:v>Belle Glade</c:v>
                </c:pt>
                <c:pt idx="327">
                  <c:v>Hanover Park</c:v>
                </c:pt>
                <c:pt idx="328">
                  <c:v>West Scarborough</c:v>
                </c:pt>
                <c:pt idx="329">
                  <c:v>Bowling Green</c:v>
                </c:pt>
                <c:pt idx="330">
                  <c:v>Kearns</c:v>
                </c:pt>
                <c:pt idx="331">
                  <c:v>Stoneham</c:v>
                </c:pt>
                <c:pt idx="332">
                  <c:v>Layton</c:v>
                </c:pt>
                <c:pt idx="333">
                  <c:v>Moscow</c:v>
                </c:pt>
                <c:pt idx="334">
                  <c:v>Frankfort</c:v>
                </c:pt>
                <c:pt idx="335">
                  <c:v>Coon Rapids</c:v>
                </c:pt>
                <c:pt idx="336">
                  <c:v>Corvallis</c:v>
                </c:pt>
                <c:pt idx="337">
                  <c:v>Jupiter</c:v>
                </c:pt>
                <c:pt idx="338">
                  <c:v>Glendale</c:v>
                </c:pt>
                <c:pt idx="339">
                  <c:v>Boca Raton</c:v>
                </c:pt>
                <c:pt idx="340">
                  <c:v>Pueblo</c:v>
                </c:pt>
                <c:pt idx="341">
                  <c:v>Eastpointe</c:v>
                </c:pt>
                <c:pt idx="342">
                  <c:v>Baldwin</c:v>
                </c:pt>
                <c:pt idx="343">
                  <c:v>Fayetteville</c:v>
                </c:pt>
                <c:pt idx="344">
                  <c:v>Caldwell</c:v>
                </c:pt>
                <c:pt idx="345">
                  <c:v>Wilson</c:v>
                </c:pt>
                <c:pt idx="346">
                  <c:v>Carol City</c:v>
                </c:pt>
                <c:pt idx="347">
                  <c:v>Melrose Park</c:v>
                </c:pt>
                <c:pt idx="348">
                  <c:v>Farmers Branch</c:v>
                </c:pt>
                <c:pt idx="349">
                  <c:v>New London</c:v>
                </c:pt>
                <c:pt idx="350">
                  <c:v>Tysons Corner</c:v>
                </c:pt>
                <c:pt idx="351">
                  <c:v>Roswell</c:v>
                </c:pt>
                <c:pt idx="352">
                  <c:v>Kissimmee</c:v>
                </c:pt>
                <c:pt idx="353">
                  <c:v>Romeoville</c:v>
                </c:pt>
                <c:pt idx="354">
                  <c:v>Clarksville</c:v>
                </c:pt>
                <c:pt idx="355">
                  <c:v>Spartanburg</c:v>
                </c:pt>
                <c:pt idx="356">
                  <c:v>Euclid</c:v>
                </c:pt>
                <c:pt idx="357">
                  <c:v>Millville</c:v>
                </c:pt>
                <c:pt idx="358">
                  <c:v>Altus</c:v>
                </c:pt>
                <c:pt idx="359">
                  <c:v>Sheboygan</c:v>
                </c:pt>
                <c:pt idx="360">
                  <c:v>Jonesboro</c:v>
                </c:pt>
                <c:pt idx="361">
                  <c:v>Peachtree City</c:v>
                </c:pt>
                <c:pt idx="362">
                  <c:v>San Juan</c:v>
                </c:pt>
                <c:pt idx="363">
                  <c:v>Grand Island</c:v>
                </c:pt>
                <c:pt idx="364">
                  <c:v>North Little Rock</c:v>
                </c:pt>
                <c:pt idx="365">
                  <c:v>Hendersonville</c:v>
                </c:pt>
                <c:pt idx="366">
                  <c:v>Tacoma</c:v>
                </c:pt>
                <c:pt idx="367">
                  <c:v>Bakersfield</c:v>
                </c:pt>
                <c:pt idx="368">
                  <c:v>La Mesa</c:v>
                </c:pt>
                <c:pt idx="369">
                  <c:v>Willoughby</c:v>
                </c:pt>
                <c:pt idx="370">
                  <c:v>Newnan</c:v>
                </c:pt>
                <c:pt idx="371">
                  <c:v>Petaluma</c:v>
                </c:pt>
                <c:pt idx="372">
                  <c:v>Hutchinson</c:v>
                </c:pt>
                <c:pt idx="373">
                  <c:v>Scottsdale</c:v>
                </c:pt>
                <c:pt idx="374">
                  <c:v>Wilmington</c:v>
                </c:pt>
                <c:pt idx="375">
                  <c:v>Apple Valley</c:v>
                </c:pt>
                <c:pt idx="376">
                  <c:v>Fort Thomas</c:v>
                </c:pt>
                <c:pt idx="377">
                  <c:v>Middle River</c:v>
                </c:pt>
                <c:pt idx="378">
                  <c:v>Santa Cruz</c:v>
                </c:pt>
                <c:pt idx="379">
                  <c:v>Lynnwood</c:v>
                </c:pt>
                <c:pt idx="380">
                  <c:v>Hawthorne</c:v>
                </c:pt>
                <c:pt idx="381">
                  <c:v>Dearborn</c:v>
                </c:pt>
                <c:pt idx="382">
                  <c:v>Hattiesburg</c:v>
                </c:pt>
                <c:pt idx="383">
                  <c:v>Houston</c:v>
                </c:pt>
                <c:pt idx="384">
                  <c:v>Hanson</c:v>
                </c:pt>
                <c:pt idx="385">
                  <c:v>Wheat Ridge</c:v>
                </c:pt>
                <c:pt idx="386">
                  <c:v>Yuba City</c:v>
                </c:pt>
                <c:pt idx="387">
                  <c:v>Wilkinsburg</c:v>
                </c:pt>
                <c:pt idx="388">
                  <c:v>Reno</c:v>
                </c:pt>
                <c:pt idx="389">
                  <c:v>Edina</c:v>
                </c:pt>
                <c:pt idx="390">
                  <c:v>Stamford</c:v>
                </c:pt>
                <c:pt idx="391">
                  <c:v>Newton</c:v>
                </c:pt>
                <c:pt idx="392">
                  <c:v>Torrance</c:v>
                </c:pt>
                <c:pt idx="393">
                  <c:v>Parma</c:v>
                </c:pt>
                <c:pt idx="394">
                  <c:v>Buffalo Grove</c:v>
                </c:pt>
                <c:pt idx="395">
                  <c:v>Waukesha</c:v>
                </c:pt>
                <c:pt idx="396">
                  <c:v>Fairborn</c:v>
                </c:pt>
                <c:pt idx="397">
                  <c:v>Morgantown</c:v>
                </c:pt>
                <c:pt idx="398">
                  <c:v>Londonderry</c:v>
                </c:pt>
                <c:pt idx="399">
                  <c:v>Lancaster</c:v>
                </c:pt>
                <c:pt idx="400">
                  <c:v>Decatur</c:v>
                </c:pt>
                <c:pt idx="401">
                  <c:v>Helena</c:v>
                </c:pt>
                <c:pt idx="402">
                  <c:v>Raleigh</c:v>
                </c:pt>
                <c:pt idx="403">
                  <c:v>Greenfield</c:v>
                </c:pt>
                <c:pt idx="404">
                  <c:v>Franklin</c:v>
                </c:pt>
                <c:pt idx="405">
                  <c:v>Cloverleaf</c:v>
                </c:pt>
                <c:pt idx="406">
                  <c:v>Waterville</c:v>
                </c:pt>
                <c:pt idx="407">
                  <c:v>Rutland</c:v>
                </c:pt>
                <c:pt idx="408">
                  <c:v>Lemon Grove</c:v>
                </c:pt>
                <c:pt idx="409">
                  <c:v>South Portland</c:v>
                </c:pt>
                <c:pt idx="410">
                  <c:v>Agawam</c:v>
                </c:pt>
                <c:pt idx="411">
                  <c:v>Napa</c:v>
                </c:pt>
                <c:pt idx="412">
                  <c:v>Kansas City</c:v>
                </c:pt>
                <c:pt idx="413">
                  <c:v>Salt Lake City</c:v>
                </c:pt>
                <c:pt idx="414">
                  <c:v>Cheektowaga</c:v>
                </c:pt>
                <c:pt idx="415">
                  <c:v>Miami</c:v>
                </c:pt>
                <c:pt idx="416">
                  <c:v>Urbana</c:v>
                </c:pt>
                <c:pt idx="417">
                  <c:v>Madison</c:v>
                </c:pt>
                <c:pt idx="418">
                  <c:v>Camp Springs</c:v>
                </c:pt>
                <c:pt idx="419">
                  <c:v>Kenosha</c:v>
                </c:pt>
                <c:pt idx="420">
                  <c:v>Newport News</c:v>
                </c:pt>
                <c:pt idx="421">
                  <c:v>Naperville</c:v>
                </c:pt>
                <c:pt idx="422">
                  <c:v>Hurst</c:v>
                </c:pt>
                <c:pt idx="423">
                  <c:v>Strongsville</c:v>
                </c:pt>
                <c:pt idx="424">
                  <c:v>Searcy</c:v>
                </c:pt>
                <c:pt idx="425">
                  <c:v>North Miami</c:v>
                </c:pt>
                <c:pt idx="426">
                  <c:v>West Linn</c:v>
                </c:pt>
                <c:pt idx="427">
                  <c:v>Indian Trail</c:v>
                </c:pt>
                <c:pt idx="428">
                  <c:v>Dix Hills</c:v>
                </c:pt>
                <c:pt idx="429">
                  <c:v>Roselle</c:v>
                </c:pt>
                <c:pt idx="430">
                  <c:v>Papillion</c:v>
                </c:pt>
                <c:pt idx="431">
                  <c:v>Deer Park</c:v>
                </c:pt>
                <c:pt idx="432">
                  <c:v>Orland Park</c:v>
                </c:pt>
                <c:pt idx="433">
                  <c:v>Louisville</c:v>
                </c:pt>
                <c:pt idx="434">
                  <c:v>Reisterstown</c:v>
                </c:pt>
                <c:pt idx="435">
                  <c:v>Chattanooga</c:v>
                </c:pt>
                <c:pt idx="436">
                  <c:v>Harker Heights</c:v>
                </c:pt>
                <c:pt idx="437">
                  <c:v>Midwest City</c:v>
                </c:pt>
                <c:pt idx="438">
                  <c:v>Medina</c:v>
                </c:pt>
                <c:pt idx="439">
                  <c:v>Oceanside</c:v>
                </c:pt>
                <c:pt idx="440">
                  <c:v>Crofton</c:v>
                </c:pt>
                <c:pt idx="441">
                  <c:v>Little Rock</c:v>
                </c:pt>
                <c:pt idx="442">
                  <c:v>Owatonna</c:v>
                </c:pt>
                <c:pt idx="443">
                  <c:v>Saint Charles</c:v>
                </c:pt>
                <c:pt idx="444">
                  <c:v>Vernon Hills</c:v>
                </c:pt>
                <c:pt idx="445">
                  <c:v>Grand Forks</c:v>
                </c:pt>
                <c:pt idx="446">
                  <c:v>Mansfield</c:v>
                </c:pt>
                <c:pt idx="447">
                  <c:v>Kent</c:v>
                </c:pt>
                <c:pt idx="448">
                  <c:v>West Valley City</c:v>
                </c:pt>
                <c:pt idx="449">
                  <c:v>Sacramento</c:v>
                </c:pt>
                <c:pt idx="450">
                  <c:v>Everett</c:v>
                </c:pt>
                <c:pt idx="451">
                  <c:v>Manitowoc</c:v>
                </c:pt>
                <c:pt idx="452">
                  <c:v>Meridian</c:v>
                </c:pt>
                <c:pt idx="453">
                  <c:v>Allentown</c:v>
                </c:pt>
                <c:pt idx="454">
                  <c:v>Asheville</c:v>
                </c:pt>
                <c:pt idx="455">
                  <c:v>Los Gatos</c:v>
                </c:pt>
                <c:pt idx="456">
                  <c:v>Gainesville</c:v>
                </c:pt>
                <c:pt idx="457">
                  <c:v>Clayton</c:v>
                </c:pt>
                <c:pt idx="458">
                  <c:v>Laguna Niguel</c:v>
                </c:pt>
                <c:pt idx="459">
                  <c:v>Martinez</c:v>
                </c:pt>
                <c:pt idx="460">
                  <c:v>Alamogordo</c:v>
                </c:pt>
                <c:pt idx="461">
                  <c:v>Amarillo</c:v>
                </c:pt>
                <c:pt idx="462">
                  <c:v>Burke</c:v>
                </c:pt>
                <c:pt idx="463">
                  <c:v>Fort Collins</c:v>
                </c:pt>
                <c:pt idx="464">
                  <c:v>Pittsburg</c:v>
                </c:pt>
                <c:pt idx="465">
                  <c:v>Carrollton</c:v>
                </c:pt>
                <c:pt idx="466">
                  <c:v>Lunenburg</c:v>
                </c:pt>
                <c:pt idx="467">
                  <c:v>La Vista</c:v>
                </c:pt>
                <c:pt idx="468">
                  <c:v>San Carlos</c:v>
                </c:pt>
                <c:pt idx="469">
                  <c:v>Temecula</c:v>
                </c:pt>
                <c:pt idx="470">
                  <c:v>El Mirage</c:v>
                </c:pt>
                <c:pt idx="471">
                  <c:v>East Chicago</c:v>
                </c:pt>
                <c:pt idx="472">
                  <c:v>Pekin</c:v>
                </c:pt>
                <c:pt idx="473">
                  <c:v>Grants Pass</c:v>
                </c:pt>
                <c:pt idx="474">
                  <c:v>Winter Haven</c:v>
                </c:pt>
                <c:pt idx="475">
                  <c:v>Chicago</c:v>
                </c:pt>
                <c:pt idx="476">
                  <c:v>Manchester</c:v>
                </c:pt>
                <c:pt idx="477">
                  <c:v>Tampa</c:v>
                </c:pt>
                <c:pt idx="478">
                  <c:v>Laurel</c:v>
                </c:pt>
                <c:pt idx="479">
                  <c:v>Prior Lake</c:v>
                </c:pt>
                <c:pt idx="480">
                  <c:v>Clovis</c:v>
                </c:pt>
                <c:pt idx="481">
                  <c:v>Hacienda Heights</c:v>
                </c:pt>
                <c:pt idx="482">
                  <c:v>Richmond</c:v>
                </c:pt>
                <c:pt idx="483">
                  <c:v>Fort Lauderdale</c:v>
                </c:pt>
                <c:pt idx="484">
                  <c:v>Hazelwood</c:v>
                </c:pt>
                <c:pt idx="485">
                  <c:v>Cheshire</c:v>
                </c:pt>
                <c:pt idx="486">
                  <c:v>Providence</c:v>
                </c:pt>
                <c:pt idx="487">
                  <c:v>Westland</c:v>
                </c:pt>
                <c:pt idx="488">
                  <c:v>Danville</c:v>
                </c:pt>
                <c:pt idx="489">
                  <c:v>Paris</c:v>
                </c:pt>
                <c:pt idx="490">
                  <c:v>Dallas</c:v>
                </c:pt>
                <c:pt idx="491">
                  <c:v>Danbury</c:v>
                </c:pt>
                <c:pt idx="492">
                  <c:v>New Berlin</c:v>
                </c:pt>
                <c:pt idx="493">
                  <c:v>Petersburg</c:v>
                </c:pt>
                <c:pt idx="494">
                  <c:v>Holland</c:v>
                </c:pt>
                <c:pt idx="495">
                  <c:v>Tucker</c:v>
                </c:pt>
                <c:pt idx="496">
                  <c:v>Leander</c:v>
                </c:pt>
                <c:pt idx="497">
                  <c:v>Jackson</c:v>
                </c:pt>
                <c:pt idx="498">
                  <c:v>Coconut Creek</c:v>
                </c:pt>
                <c:pt idx="499">
                  <c:v>Bolingbrook</c:v>
                </c:pt>
                <c:pt idx="500">
                  <c:v>Gilroy</c:v>
                </c:pt>
                <c:pt idx="501">
                  <c:v>Apex</c:v>
                </c:pt>
                <c:pt idx="502">
                  <c:v>Lake Charles</c:v>
                </c:pt>
                <c:pt idx="503">
                  <c:v>Niagara Falls</c:v>
                </c:pt>
                <c:pt idx="504">
                  <c:v>Longview</c:v>
                </c:pt>
                <c:pt idx="505">
                  <c:v>Odessa</c:v>
                </c:pt>
                <c:pt idx="506">
                  <c:v>King of Prussia</c:v>
                </c:pt>
                <c:pt idx="507">
                  <c:v>Pine Bluff</c:v>
                </c:pt>
                <c:pt idx="508">
                  <c:v>Vancouver</c:v>
                </c:pt>
                <c:pt idx="509">
                  <c:v>Tewksbury</c:v>
                </c:pt>
                <c:pt idx="510">
                  <c:v>Oxford</c:v>
                </c:pt>
                <c:pt idx="511">
                  <c:v>Twin Falls</c:v>
                </c:pt>
                <c:pt idx="512">
                  <c:v>Moline</c:v>
                </c:pt>
                <c:pt idx="513">
                  <c:v>Kirkland</c:v>
                </c:pt>
                <c:pt idx="514">
                  <c:v>Springfield</c:v>
                </c:pt>
                <c:pt idx="515">
                  <c:v>Gilbert</c:v>
                </c:pt>
                <c:pt idx="516">
                  <c:v>Charlotte</c:v>
                </c:pt>
                <c:pt idx="517">
                  <c:v>Philadelphia</c:v>
                </c:pt>
                <c:pt idx="518">
                  <c:v>Missoula</c:v>
                </c:pt>
                <c:pt idx="519">
                  <c:v>Biloxi</c:v>
                </c:pt>
                <c:pt idx="520">
                  <c:v>Rock Hill</c:v>
                </c:pt>
                <c:pt idx="521">
                  <c:v>Cambridge</c:v>
                </c:pt>
                <c:pt idx="522">
                  <c:v>Virginia Beach</c:v>
                </c:pt>
                <c:pt idx="523">
                  <c:v>Lawton</c:v>
                </c:pt>
                <c:pt idx="524">
                  <c:v>Palm Beach Gardens</c:v>
                </c:pt>
                <c:pt idx="525">
                  <c:v>Dundalk</c:v>
                </c:pt>
                <c:pt idx="526">
                  <c:v>Munster</c:v>
                </c:pt>
                <c:pt idx="527">
                  <c:v>Mustang</c:v>
                </c:pt>
                <c:pt idx="528">
                  <c:v>Troy</c:v>
                </c:pt>
                <c:pt idx="529">
                  <c:v>Lino Lakes</c:v>
                </c:pt>
                <c:pt idx="530">
                  <c:v>New Iberia</c:v>
                </c:pt>
                <c:pt idx="531">
                  <c:v>Cary</c:v>
                </c:pt>
                <c:pt idx="532">
                  <c:v>Cedar Rapids</c:v>
                </c:pt>
                <c:pt idx="533">
                  <c:v>Laredo</c:v>
                </c:pt>
                <c:pt idx="534">
                  <c:v>Sulphur Springs</c:v>
                </c:pt>
                <c:pt idx="535">
                  <c:v>Flower Mound</c:v>
                </c:pt>
                <c:pt idx="536">
                  <c:v>Hilton Head Island</c:v>
                </c:pt>
                <c:pt idx="537">
                  <c:v>North Port</c:v>
                </c:pt>
                <c:pt idx="538">
                  <c:v>Summerville</c:v>
                </c:pt>
                <c:pt idx="539">
                  <c:v>Brooklyn Center</c:v>
                </c:pt>
                <c:pt idx="540">
                  <c:v>Mount Vernon</c:v>
                </c:pt>
                <c:pt idx="541">
                  <c:v>Coeur D Alene</c:v>
                </c:pt>
                <c:pt idx="542">
                  <c:v>Athens</c:v>
                </c:pt>
                <c:pt idx="543">
                  <c:v>Seattle</c:v>
                </c:pt>
                <c:pt idx="544">
                  <c:v>Euless</c:v>
                </c:pt>
                <c:pt idx="545">
                  <c:v>New City</c:v>
                </c:pt>
                <c:pt idx="546">
                  <c:v>Bossier City</c:v>
                </c:pt>
                <c:pt idx="547">
                  <c:v>Saint Petersburg</c:v>
                </c:pt>
                <c:pt idx="548">
                  <c:v>Pahrump</c:v>
                </c:pt>
                <c:pt idx="549">
                  <c:v>Kendall</c:v>
                </c:pt>
                <c:pt idx="550">
                  <c:v>Englewood</c:v>
                </c:pt>
                <c:pt idx="551">
                  <c:v>Huntington</c:v>
                </c:pt>
                <c:pt idx="552">
                  <c:v>Hammond</c:v>
                </c:pt>
                <c:pt idx="553">
                  <c:v>Roy</c:v>
                </c:pt>
                <c:pt idx="554">
                  <c:v>Port Orange</c:v>
                </c:pt>
                <c:pt idx="555">
                  <c:v>Post Falls</c:v>
                </c:pt>
                <c:pt idx="556">
                  <c:v>Collierville</c:v>
                </c:pt>
                <c:pt idx="557">
                  <c:v>Mandan</c:v>
                </c:pt>
                <c:pt idx="558">
                  <c:v>Woodmere</c:v>
                </c:pt>
                <c:pt idx="559">
                  <c:v>Boston</c:v>
                </c:pt>
                <c:pt idx="560">
                  <c:v>Charleston</c:v>
                </c:pt>
                <c:pt idx="561">
                  <c:v>Pottstown</c:v>
                </c:pt>
                <c:pt idx="562">
                  <c:v>Schererville</c:v>
                </c:pt>
                <c:pt idx="563">
                  <c:v>Plainview</c:v>
                </c:pt>
                <c:pt idx="564">
                  <c:v>Oakdale</c:v>
                </c:pt>
                <c:pt idx="565">
                  <c:v>San Francisco</c:v>
                </c:pt>
                <c:pt idx="566">
                  <c:v>Ansonia</c:v>
                </c:pt>
                <c:pt idx="567">
                  <c:v>Rochester Hills</c:v>
                </c:pt>
                <c:pt idx="568">
                  <c:v>Eureka</c:v>
                </c:pt>
                <c:pt idx="569">
                  <c:v>New Bern</c:v>
                </c:pt>
                <c:pt idx="570">
                  <c:v>Twentynine Palms</c:v>
                </c:pt>
                <c:pt idx="571">
                  <c:v>Washington</c:v>
                </c:pt>
                <c:pt idx="572">
                  <c:v>Roseville</c:v>
                </c:pt>
                <c:pt idx="573">
                  <c:v>Salem</c:v>
                </c:pt>
                <c:pt idx="574">
                  <c:v>Oswego</c:v>
                </c:pt>
                <c:pt idx="575">
                  <c:v>Lebanon</c:v>
                </c:pt>
                <c:pt idx="576">
                  <c:v>Flagstaff</c:v>
                </c:pt>
                <c:pt idx="577">
                  <c:v>Parkland</c:v>
                </c:pt>
                <c:pt idx="578">
                  <c:v>Bettendorf</c:v>
                </c:pt>
                <c:pt idx="579">
                  <c:v>Weslaco</c:v>
                </c:pt>
                <c:pt idx="580">
                  <c:v>Des Plaines</c:v>
                </c:pt>
                <c:pt idx="581">
                  <c:v>Independence</c:v>
                </c:pt>
                <c:pt idx="582">
                  <c:v>Bloomington</c:v>
                </c:pt>
                <c:pt idx="583">
                  <c:v>Gastonia</c:v>
                </c:pt>
                <c:pt idx="584">
                  <c:v>Spanaway</c:v>
                </c:pt>
                <c:pt idx="585">
                  <c:v>Saratoga</c:v>
                </c:pt>
                <c:pt idx="586">
                  <c:v>Harrisburg</c:v>
                </c:pt>
                <c:pt idx="587">
                  <c:v>Hollywood</c:v>
                </c:pt>
                <c:pt idx="588">
                  <c:v>Aurora</c:v>
                </c:pt>
                <c:pt idx="589">
                  <c:v>Ossining</c:v>
                </c:pt>
                <c:pt idx="590">
                  <c:v>Concord</c:v>
                </c:pt>
                <c:pt idx="591">
                  <c:v>Moore</c:v>
                </c:pt>
                <c:pt idx="592">
                  <c:v>Channelview</c:v>
                </c:pt>
                <c:pt idx="593">
                  <c:v>Dublin</c:v>
                </c:pt>
                <c:pt idx="594">
                  <c:v>Paducah</c:v>
                </c:pt>
                <c:pt idx="595">
                  <c:v>Westerville</c:v>
                </c:pt>
                <c:pt idx="596">
                  <c:v>Oakland</c:v>
                </c:pt>
                <c:pt idx="597">
                  <c:v>Redmond</c:v>
                </c:pt>
                <c:pt idx="598">
                  <c:v>Odenton</c:v>
                </c:pt>
                <c:pt idx="599">
                  <c:v>Burbank</c:v>
                </c:pt>
                <c:pt idx="600">
                  <c:v>Rancho Cucamonga</c:v>
                </c:pt>
                <c:pt idx="601">
                  <c:v>Fairfield</c:v>
                </c:pt>
                <c:pt idx="602">
                  <c:v>Lehigh Acres</c:v>
                </c:pt>
                <c:pt idx="603">
                  <c:v>Fords</c:v>
                </c:pt>
                <c:pt idx="604">
                  <c:v>Steubenville</c:v>
                </c:pt>
                <c:pt idx="605">
                  <c:v>Pasadena</c:v>
                </c:pt>
                <c:pt idx="606">
                  <c:v>Eagle</c:v>
                </c:pt>
                <c:pt idx="607">
                  <c:v>Crown Point</c:v>
                </c:pt>
                <c:pt idx="608">
                  <c:v>South Orange</c:v>
                </c:pt>
                <c:pt idx="609">
                  <c:v>Van Buren</c:v>
                </c:pt>
                <c:pt idx="610">
                  <c:v>Murray</c:v>
                </c:pt>
                <c:pt idx="611">
                  <c:v>Cincinnati</c:v>
                </c:pt>
                <c:pt idx="612">
                  <c:v>Cheyenne</c:v>
                </c:pt>
                <c:pt idx="613">
                  <c:v>Elizabeth</c:v>
                </c:pt>
                <c:pt idx="614">
                  <c:v>Ozark</c:v>
                </c:pt>
                <c:pt idx="615">
                  <c:v>Muskego</c:v>
                </c:pt>
                <c:pt idx="616">
                  <c:v>Pearl</c:v>
                </c:pt>
                <c:pt idx="617">
                  <c:v>Edmonds</c:v>
                </c:pt>
                <c:pt idx="618">
                  <c:v>Norman</c:v>
                </c:pt>
                <c:pt idx="619">
                  <c:v>Carpentersville</c:v>
                </c:pt>
                <c:pt idx="620">
                  <c:v>North Ridgeville</c:v>
                </c:pt>
                <c:pt idx="621">
                  <c:v>Beverly</c:v>
                </c:pt>
                <c:pt idx="622">
                  <c:v>Dayton</c:v>
                </c:pt>
                <c:pt idx="623">
                  <c:v>North Royalton</c:v>
                </c:pt>
                <c:pt idx="624">
                  <c:v>Melbourne</c:v>
                </c:pt>
                <c:pt idx="625">
                  <c:v>Brentwood</c:v>
                </c:pt>
                <c:pt idx="626">
                  <c:v>Stratford</c:v>
                </c:pt>
                <c:pt idx="627">
                  <c:v>Baton Rouge</c:v>
                </c:pt>
                <c:pt idx="628">
                  <c:v>Broomfield</c:v>
                </c:pt>
                <c:pt idx="629">
                  <c:v>Lubbock</c:v>
                </c:pt>
                <c:pt idx="630">
                  <c:v>Bennington</c:v>
                </c:pt>
                <c:pt idx="631">
                  <c:v>Columbia</c:v>
                </c:pt>
                <c:pt idx="632">
                  <c:v>Jamestown</c:v>
                </c:pt>
                <c:pt idx="633">
                  <c:v>Barrington</c:v>
                </c:pt>
                <c:pt idx="634">
                  <c:v>Gary</c:v>
                </c:pt>
                <c:pt idx="635">
                  <c:v>Waco</c:v>
                </c:pt>
                <c:pt idx="636">
                  <c:v>Flint</c:v>
                </c:pt>
                <c:pt idx="637">
                  <c:v>Hialeah</c:v>
                </c:pt>
                <c:pt idx="638">
                  <c:v>Jacksonville</c:v>
                </c:pt>
                <c:pt idx="639">
                  <c:v>Port Huron</c:v>
                </c:pt>
                <c:pt idx="640">
                  <c:v>Brooklyn Park</c:v>
                </c:pt>
                <c:pt idx="641">
                  <c:v>Mundelein</c:v>
                </c:pt>
                <c:pt idx="642">
                  <c:v>Durango</c:v>
                </c:pt>
                <c:pt idx="643">
                  <c:v>Murfreesboro</c:v>
                </c:pt>
                <c:pt idx="644">
                  <c:v>Watertown</c:v>
                </c:pt>
                <c:pt idx="645">
                  <c:v>Los Angeles</c:v>
                </c:pt>
                <c:pt idx="646">
                  <c:v>Knoxville</c:v>
                </c:pt>
                <c:pt idx="647">
                  <c:v>Gaithersburg</c:v>
                </c:pt>
                <c:pt idx="648">
                  <c:v>Watauga</c:v>
                </c:pt>
                <c:pt idx="649">
                  <c:v>Davis</c:v>
                </c:pt>
                <c:pt idx="650">
                  <c:v>Northbrook</c:v>
                </c:pt>
                <c:pt idx="651">
                  <c:v>Detroit</c:v>
                </c:pt>
                <c:pt idx="652">
                  <c:v>Downers Grove</c:v>
                </c:pt>
                <c:pt idx="653">
                  <c:v>Huntington Beach</c:v>
                </c:pt>
                <c:pt idx="654">
                  <c:v>San Gabriel</c:v>
                </c:pt>
                <c:pt idx="655">
                  <c:v>Fruit Cove</c:v>
                </c:pt>
                <c:pt idx="656">
                  <c:v>Hilliard</c:v>
                </c:pt>
                <c:pt idx="657">
                  <c:v>Bullhead City</c:v>
                </c:pt>
                <c:pt idx="658">
                  <c:v>Elmwood Park</c:v>
                </c:pt>
                <c:pt idx="659">
                  <c:v>Greeneville</c:v>
                </c:pt>
                <c:pt idx="660">
                  <c:v>Rochester</c:v>
                </c:pt>
                <c:pt idx="661">
                  <c:v>Altoona</c:v>
                </c:pt>
                <c:pt idx="662">
                  <c:v>Opelika</c:v>
                </c:pt>
                <c:pt idx="663">
                  <c:v>Blacksburg</c:v>
                </c:pt>
                <c:pt idx="664">
                  <c:v>Calumet City</c:v>
                </c:pt>
                <c:pt idx="665">
                  <c:v>Hempstead</c:v>
                </c:pt>
                <c:pt idx="666">
                  <c:v>Hays</c:v>
                </c:pt>
                <c:pt idx="667">
                  <c:v>Auburn</c:v>
                </c:pt>
                <c:pt idx="668">
                  <c:v>Lafayette</c:v>
                </c:pt>
                <c:pt idx="669">
                  <c:v>La Grange</c:v>
                </c:pt>
                <c:pt idx="670">
                  <c:v>Farragut</c:v>
                </c:pt>
                <c:pt idx="671">
                  <c:v>Grand Prairie</c:v>
                </c:pt>
                <c:pt idx="672">
                  <c:v>New York City</c:v>
                </c:pt>
                <c:pt idx="673">
                  <c:v>Shoreview</c:v>
                </c:pt>
                <c:pt idx="674">
                  <c:v>Greenville</c:v>
                </c:pt>
                <c:pt idx="675">
                  <c:v>Woburn</c:v>
                </c:pt>
                <c:pt idx="676">
                  <c:v>Des Moines</c:v>
                </c:pt>
                <c:pt idx="677">
                  <c:v>Franklin Square</c:v>
                </c:pt>
                <c:pt idx="678">
                  <c:v>San Antonio</c:v>
                </c:pt>
                <c:pt idx="679">
                  <c:v>Iselin</c:v>
                </c:pt>
                <c:pt idx="680">
                  <c:v>South Lake Tahoe</c:v>
                </c:pt>
                <c:pt idx="681">
                  <c:v>Las Vegas</c:v>
                </c:pt>
                <c:pt idx="682">
                  <c:v>Provo</c:v>
                </c:pt>
                <c:pt idx="683">
                  <c:v>Bangor</c:v>
                </c:pt>
                <c:pt idx="684">
                  <c:v>Garden City</c:v>
                </c:pt>
                <c:pt idx="685">
                  <c:v>Oro Valley</c:v>
                </c:pt>
                <c:pt idx="686">
                  <c:v>Burleson</c:v>
                </c:pt>
                <c:pt idx="687">
                  <c:v>Saint Louis</c:v>
                </c:pt>
                <c:pt idx="688">
                  <c:v>Holladay</c:v>
                </c:pt>
                <c:pt idx="689">
                  <c:v>Spring Hill</c:v>
                </c:pt>
                <c:pt idx="690">
                  <c:v>Bellingham</c:v>
                </c:pt>
                <c:pt idx="691">
                  <c:v>Manhattan</c:v>
                </c:pt>
                <c:pt idx="692">
                  <c:v>Commerce City</c:v>
                </c:pt>
                <c:pt idx="693">
                  <c:v>Bristol</c:v>
                </c:pt>
                <c:pt idx="694">
                  <c:v>Highland</c:v>
                </c:pt>
                <c:pt idx="695">
                  <c:v>Thousand Oaks</c:v>
                </c:pt>
                <c:pt idx="696">
                  <c:v>Fairfax</c:v>
                </c:pt>
                <c:pt idx="697">
                  <c:v>Arlington</c:v>
                </c:pt>
                <c:pt idx="698">
                  <c:v>Florence</c:v>
                </c:pt>
                <c:pt idx="699">
                  <c:v>Dalton</c:v>
                </c:pt>
                <c:pt idx="700">
                  <c:v>Eden</c:v>
                </c:pt>
                <c:pt idx="701">
                  <c:v>Keller</c:v>
                </c:pt>
                <c:pt idx="702">
                  <c:v>Overland Park</c:v>
                </c:pt>
                <c:pt idx="703">
                  <c:v>Naugatuck</c:v>
                </c:pt>
                <c:pt idx="704">
                  <c:v>Laconia</c:v>
                </c:pt>
                <c:pt idx="705">
                  <c:v>New Orleans</c:v>
                </c:pt>
                <c:pt idx="706">
                  <c:v>Greer</c:v>
                </c:pt>
                <c:pt idx="707">
                  <c:v>Waynesboro</c:v>
                </c:pt>
                <c:pt idx="708">
                  <c:v>Randallstown</c:v>
                </c:pt>
                <c:pt idx="709">
                  <c:v>Winter Springs</c:v>
                </c:pt>
                <c:pt idx="710">
                  <c:v>Shakopee</c:v>
                </c:pt>
                <c:pt idx="711">
                  <c:v>Raytown</c:v>
                </c:pt>
                <c:pt idx="712">
                  <c:v>Wilmette</c:v>
                </c:pt>
                <c:pt idx="713">
                  <c:v>West Hollywood</c:v>
                </c:pt>
                <c:pt idx="714">
                  <c:v>Sandwich</c:v>
                </c:pt>
                <c:pt idx="715">
                  <c:v>Maple Grove</c:v>
                </c:pt>
                <c:pt idx="716">
                  <c:v>Kalamazoo</c:v>
                </c:pt>
                <c:pt idx="717">
                  <c:v>Columbus</c:v>
                </c:pt>
                <c:pt idx="718">
                  <c:v>Irving</c:v>
                </c:pt>
                <c:pt idx="719">
                  <c:v>Morristown</c:v>
                </c:pt>
                <c:pt idx="720">
                  <c:v>Richland</c:v>
                </c:pt>
                <c:pt idx="721">
                  <c:v>Winchester</c:v>
                </c:pt>
                <c:pt idx="722">
                  <c:v>Kettering</c:v>
                </c:pt>
                <c:pt idx="723">
                  <c:v>Costa Mesa</c:v>
                </c:pt>
                <c:pt idx="724">
                  <c:v>Atlanta</c:v>
                </c:pt>
                <c:pt idx="725">
                  <c:v>Indianapolis</c:v>
                </c:pt>
                <c:pt idx="726">
                  <c:v>Ponte Vedra Beach</c:v>
                </c:pt>
                <c:pt idx="727">
                  <c:v>Tulsa</c:v>
                </c:pt>
                <c:pt idx="728">
                  <c:v>West Des Moines</c:v>
                </c:pt>
                <c:pt idx="729">
                  <c:v>San Diego</c:v>
                </c:pt>
                <c:pt idx="730">
                  <c:v>East Lansing</c:v>
                </c:pt>
                <c:pt idx="731">
                  <c:v>Inver Grove Heights</c:v>
                </c:pt>
                <c:pt idx="732">
                  <c:v>Freeport</c:v>
                </c:pt>
                <c:pt idx="733">
                  <c:v>Norfolk</c:v>
                </c:pt>
                <c:pt idx="734">
                  <c:v>Garner</c:v>
                </c:pt>
                <c:pt idx="735">
                  <c:v>Woodburn</c:v>
                </c:pt>
                <c:pt idx="736">
                  <c:v>Rose Hill</c:v>
                </c:pt>
                <c:pt idx="737">
                  <c:v>East Los Angeles</c:v>
                </c:pt>
                <c:pt idx="738">
                  <c:v>Dubuque</c:v>
                </c:pt>
                <c:pt idx="739">
                  <c:v>Coram</c:v>
                </c:pt>
                <c:pt idx="740">
                  <c:v>Willow Grove</c:v>
                </c:pt>
                <c:pt idx="741">
                  <c:v>Franklin Park</c:v>
                </c:pt>
                <c:pt idx="742">
                  <c:v>Adrian</c:v>
                </c:pt>
                <c:pt idx="743">
                  <c:v>Catonsville</c:v>
                </c:pt>
                <c:pt idx="744">
                  <c:v>Hoover</c:v>
                </c:pt>
                <c:pt idx="745">
                  <c:v>Vincennes</c:v>
                </c:pt>
                <c:pt idx="746">
                  <c:v>Lima</c:v>
                </c:pt>
                <c:pt idx="747">
                  <c:v>Pleasant Grove</c:v>
                </c:pt>
                <c:pt idx="748">
                  <c:v>Rocky Mount</c:v>
                </c:pt>
                <c:pt idx="749">
                  <c:v>Vacaville</c:v>
                </c:pt>
                <c:pt idx="750">
                  <c:v>Leawood</c:v>
                </c:pt>
                <c:pt idx="751">
                  <c:v>North Miami Beach</c:v>
                </c:pt>
                <c:pt idx="752">
                  <c:v>South Burlington</c:v>
                </c:pt>
                <c:pt idx="753">
                  <c:v>Huntsville</c:v>
                </c:pt>
                <c:pt idx="754">
                  <c:v>Thornton</c:v>
                </c:pt>
                <c:pt idx="755">
                  <c:v>Annandale</c:v>
                </c:pt>
                <c:pt idx="756">
                  <c:v>Carmel</c:v>
                </c:pt>
                <c:pt idx="757">
                  <c:v>Harrison</c:v>
                </c:pt>
                <c:pt idx="758">
                  <c:v>Green Bay</c:v>
                </c:pt>
                <c:pt idx="759">
                  <c:v>Webster Groves</c:v>
                </c:pt>
                <c:pt idx="760">
                  <c:v>Mount Prospect</c:v>
                </c:pt>
                <c:pt idx="761">
                  <c:v>Glen Cove</c:v>
                </c:pt>
                <c:pt idx="762">
                  <c:v>Grand Junction</c:v>
                </c:pt>
                <c:pt idx="763">
                  <c:v>West Memphis</c:v>
                </c:pt>
                <c:pt idx="764">
                  <c:v>Clinton</c:v>
                </c:pt>
                <c:pt idx="765">
                  <c:v>Salinas</c:v>
                </c:pt>
                <c:pt idx="766">
                  <c:v>Forest Park</c:v>
                </c:pt>
                <c:pt idx="767">
                  <c:v>Coachella</c:v>
                </c:pt>
                <c:pt idx="768">
                  <c:v>Cumberland</c:v>
                </c:pt>
                <c:pt idx="769">
                  <c:v>Clearfield</c:v>
                </c:pt>
                <c:pt idx="770">
                  <c:v>Gulfport</c:v>
                </c:pt>
                <c:pt idx="771">
                  <c:v>Carol Stream</c:v>
                </c:pt>
                <c:pt idx="772">
                  <c:v>Wheeling</c:v>
                </c:pt>
                <c:pt idx="773">
                  <c:v>Draper</c:v>
                </c:pt>
                <c:pt idx="774">
                  <c:v>Canton</c:v>
                </c:pt>
                <c:pt idx="775">
                  <c:v>Phenix City</c:v>
                </c:pt>
                <c:pt idx="776">
                  <c:v>Lindenhurst</c:v>
                </c:pt>
                <c:pt idx="777">
                  <c:v>Warren</c:v>
                </c:pt>
                <c:pt idx="778">
                  <c:v>Maryville</c:v>
                </c:pt>
                <c:pt idx="779">
                  <c:v>Mobile</c:v>
                </c:pt>
                <c:pt idx="780">
                  <c:v>Burlington</c:v>
                </c:pt>
                <c:pt idx="781">
                  <c:v>Idaho Falls</c:v>
                </c:pt>
                <c:pt idx="782">
                  <c:v>Rexburg</c:v>
                </c:pt>
                <c:pt idx="783">
                  <c:v>Bryan</c:v>
                </c:pt>
                <c:pt idx="784">
                  <c:v>Cedar Hill</c:v>
                </c:pt>
                <c:pt idx="785">
                  <c:v>Gallatin</c:v>
                </c:pt>
                <c:pt idx="786">
                  <c:v>Las Cruces</c:v>
                </c:pt>
                <c:pt idx="787">
                  <c:v>Lincoln</c:v>
                </c:pt>
                <c:pt idx="788">
                  <c:v>The Colony</c:v>
                </c:pt>
                <c:pt idx="789">
                  <c:v>Shawnee</c:v>
                </c:pt>
                <c:pt idx="790">
                  <c:v>Vestavia Hills</c:v>
                </c:pt>
                <c:pt idx="791">
                  <c:v>Santa Maria</c:v>
                </c:pt>
                <c:pt idx="792">
                  <c:v>Ellicott City</c:v>
                </c:pt>
                <c:pt idx="793">
                  <c:v>Grand Rapids</c:v>
                </c:pt>
                <c:pt idx="794">
                  <c:v>Mankato</c:v>
                </c:pt>
                <c:pt idx="795">
                  <c:v>Mount Lebanon</c:v>
                </c:pt>
                <c:pt idx="796">
                  <c:v>Coral Gables</c:v>
                </c:pt>
                <c:pt idx="797">
                  <c:v>Panama City</c:v>
                </c:pt>
                <c:pt idx="798">
                  <c:v>Altamonte Springs</c:v>
                </c:pt>
                <c:pt idx="799">
                  <c:v>Seguin</c:v>
                </c:pt>
                <c:pt idx="800">
                  <c:v>Stow</c:v>
                </c:pt>
                <c:pt idx="801">
                  <c:v>Mint Hill</c:v>
                </c:pt>
                <c:pt idx="802">
                  <c:v>Sharon</c:v>
                </c:pt>
                <c:pt idx="803">
                  <c:v>Whitehall</c:v>
                </c:pt>
                <c:pt idx="804">
                  <c:v>Sanford</c:v>
                </c:pt>
                <c:pt idx="805">
                  <c:v>Sherwood</c:v>
                </c:pt>
                <c:pt idx="806">
                  <c:v>Montclair</c:v>
                </c:pt>
                <c:pt idx="807">
                  <c:v>Mechanicsville</c:v>
                </c:pt>
                <c:pt idx="808">
                  <c:v>Elyria</c:v>
                </c:pt>
                <c:pt idx="809">
                  <c:v>Tucson</c:v>
                </c:pt>
                <c:pt idx="810">
                  <c:v>Norwich</c:v>
                </c:pt>
                <c:pt idx="811">
                  <c:v>Santa Clara</c:v>
                </c:pt>
                <c:pt idx="812">
                  <c:v>West Mifflin</c:v>
                </c:pt>
                <c:pt idx="813">
                  <c:v>Highlands Ranch</c:v>
                </c:pt>
                <c:pt idx="814">
                  <c:v>New Milford</c:v>
                </c:pt>
                <c:pt idx="815">
                  <c:v>Union City</c:v>
                </c:pt>
                <c:pt idx="816">
                  <c:v>Fort Lee</c:v>
                </c:pt>
                <c:pt idx="817">
                  <c:v>Old Bridge</c:v>
                </c:pt>
                <c:pt idx="818">
                  <c:v>Riverview</c:v>
                </c:pt>
                <c:pt idx="819">
                  <c:v>Statesboro</c:v>
                </c:pt>
                <c:pt idx="820">
                  <c:v>Chandler</c:v>
                </c:pt>
                <c:pt idx="821">
                  <c:v>Jeffersonville</c:v>
                </c:pt>
                <c:pt idx="822">
                  <c:v>Bozeman</c:v>
                </c:pt>
                <c:pt idx="823">
                  <c:v>Oakton</c:v>
                </c:pt>
                <c:pt idx="824">
                  <c:v>Prescott Valley</c:v>
                </c:pt>
                <c:pt idx="825">
                  <c:v>Charlottesville</c:v>
                </c:pt>
                <c:pt idx="826">
                  <c:v>Riverside</c:v>
                </c:pt>
                <c:pt idx="827">
                  <c:v>Hobbs</c:v>
                </c:pt>
                <c:pt idx="828">
                  <c:v>Pleasure Ridge Park</c:v>
                </c:pt>
                <c:pt idx="829">
                  <c:v>Yucaipa</c:v>
                </c:pt>
                <c:pt idx="830">
                  <c:v>Georgetown</c:v>
                </c:pt>
                <c:pt idx="831">
                  <c:v>Chico</c:v>
                </c:pt>
                <c:pt idx="832">
                  <c:v>Galesburg</c:v>
                </c:pt>
                <c:pt idx="833">
                  <c:v>Cleveland Heights</c:v>
                </c:pt>
                <c:pt idx="834">
                  <c:v>Saco</c:v>
                </c:pt>
                <c:pt idx="835">
                  <c:v>Aberdeen</c:v>
                </c:pt>
                <c:pt idx="836">
                  <c:v>Pomona</c:v>
                </c:pt>
                <c:pt idx="837">
                  <c:v>Cedar Park</c:v>
                </c:pt>
                <c:pt idx="838">
                  <c:v>Cranford</c:v>
                </c:pt>
                <c:pt idx="839">
                  <c:v>Enid</c:v>
                </c:pt>
                <c:pt idx="840">
                  <c:v>Kingman</c:v>
                </c:pt>
                <c:pt idx="841">
                  <c:v>Redwood City</c:v>
                </c:pt>
                <c:pt idx="842">
                  <c:v>Saint Paul</c:v>
                </c:pt>
                <c:pt idx="843">
                  <c:v>Liberal</c:v>
                </c:pt>
                <c:pt idx="844">
                  <c:v>Covington</c:v>
                </c:pt>
                <c:pt idx="845">
                  <c:v>Dover</c:v>
                </c:pt>
                <c:pt idx="846">
                  <c:v>Natick</c:v>
                </c:pt>
                <c:pt idx="847">
                  <c:v>Cranston</c:v>
                </c:pt>
                <c:pt idx="848">
                  <c:v>Appleton</c:v>
                </c:pt>
                <c:pt idx="849">
                  <c:v>Plum</c:v>
                </c:pt>
                <c:pt idx="850">
                  <c:v>Austintown</c:v>
                </c:pt>
                <c:pt idx="851">
                  <c:v>Kankakee</c:v>
                </c:pt>
                <c:pt idx="852">
                  <c:v>Sudbury</c:v>
                </c:pt>
                <c:pt idx="853">
                  <c:v>Burnsville</c:v>
                </c:pt>
                <c:pt idx="854">
                  <c:v>Bethlehem</c:v>
                </c:pt>
                <c:pt idx="855">
                  <c:v>North Platte</c:v>
                </c:pt>
                <c:pt idx="856">
                  <c:v>Gladstone</c:v>
                </c:pt>
                <c:pt idx="857">
                  <c:v>Land O Lakes</c:v>
                </c:pt>
                <c:pt idx="858">
                  <c:v>Germantown</c:v>
                </c:pt>
                <c:pt idx="859">
                  <c:v>Cuyahoga Falls</c:v>
                </c:pt>
                <c:pt idx="860">
                  <c:v>Livonia</c:v>
                </c:pt>
                <c:pt idx="861">
                  <c:v>West Islip</c:v>
                </c:pt>
                <c:pt idx="862">
                  <c:v>Hopkins</c:v>
                </c:pt>
                <c:pt idx="863">
                  <c:v>Reynoldsburg</c:v>
                </c:pt>
                <c:pt idx="864">
                  <c:v>Omaha</c:v>
                </c:pt>
              </c:strCache>
            </c:strRef>
          </c:cat>
          <c:val>
            <c:numRef>
              <c:f>'GEO-KPIS PROCESSING'!$J$22:$J$887</c:f>
              <c:numCache>
                <c:formatCode>"$"#,##0.00</c:formatCode>
                <c:ptCount val="865"/>
                <c:pt idx="0">
                  <c:v>0.49</c:v>
                </c:pt>
                <c:pt idx="1">
                  <c:v>0.5</c:v>
                </c:pt>
                <c:pt idx="2">
                  <c:v>0.5</c:v>
                </c:pt>
                <c:pt idx="3">
                  <c:v>0.5</c:v>
                </c:pt>
                <c:pt idx="4">
                  <c:v>0.5</c:v>
                </c:pt>
                <c:pt idx="5">
                  <c:v>0.5</c:v>
                </c:pt>
                <c:pt idx="6">
                  <c:v>0.5</c:v>
                </c:pt>
                <c:pt idx="7">
                  <c:v>0.5</c:v>
                </c:pt>
                <c:pt idx="8">
                  <c:v>0.5</c:v>
                </c:pt>
                <c:pt idx="9">
                  <c:v>0.5</c:v>
                </c:pt>
                <c:pt idx="10">
                  <c:v>0.69</c:v>
                </c:pt>
                <c:pt idx="11">
                  <c:v>0.7</c:v>
                </c:pt>
                <c:pt idx="12">
                  <c:v>0.7</c:v>
                </c:pt>
                <c:pt idx="13">
                  <c:v>0.7</c:v>
                </c:pt>
                <c:pt idx="14">
                  <c:v>0.7</c:v>
                </c:pt>
                <c:pt idx="15">
                  <c:v>0.7</c:v>
                </c:pt>
                <c:pt idx="16">
                  <c:v>0.71</c:v>
                </c:pt>
                <c:pt idx="17">
                  <c:v>0.74</c:v>
                </c:pt>
                <c:pt idx="18">
                  <c:v>0.76</c:v>
                </c:pt>
                <c:pt idx="19">
                  <c:v>0.8</c:v>
                </c:pt>
                <c:pt idx="20">
                  <c:v>0.8</c:v>
                </c:pt>
                <c:pt idx="21">
                  <c:v>0.83</c:v>
                </c:pt>
                <c:pt idx="22">
                  <c:v>0.85</c:v>
                </c:pt>
                <c:pt idx="23">
                  <c:v>0.91</c:v>
                </c:pt>
                <c:pt idx="24">
                  <c:v>0.93</c:v>
                </c:pt>
                <c:pt idx="25">
                  <c:v>0.93</c:v>
                </c:pt>
                <c:pt idx="26">
                  <c:v>0.96</c:v>
                </c:pt>
                <c:pt idx="27">
                  <c:v>0.99</c:v>
                </c:pt>
                <c:pt idx="28">
                  <c:v>0.99</c:v>
                </c:pt>
                <c:pt idx="29">
                  <c:v>0.99</c:v>
                </c:pt>
                <c:pt idx="30">
                  <c:v>0.99</c:v>
                </c:pt>
                <c:pt idx="31">
                  <c:v>0.99</c:v>
                </c:pt>
                <c:pt idx="32">
                  <c:v>0.99</c:v>
                </c:pt>
                <c:pt idx="33">
                  <c:v>0.99</c:v>
                </c:pt>
                <c:pt idx="34">
                  <c:v>0.99</c:v>
                </c:pt>
                <c:pt idx="35">
                  <c:v>0.99</c:v>
                </c:pt>
                <c:pt idx="36">
                  <c:v>1</c:v>
                </c:pt>
                <c:pt idx="37">
                  <c:v>1.0249999999999999</c:v>
                </c:pt>
                <c:pt idx="38">
                  <c:v>1.095</c:v>
                </c:pt>
                <c:pt idx="39">
                  <c:v>1.17</c:v>
                </c:pt>
                <c:pt idx="40">
                  <c:v>1.1749999999999998</c:v>
                </c:pt>
                <c:pt idx="41">
                  <c:v>1.3</c:v>
                </c:pt>
                <c:pt idx="42">
                  <c:v>1.345</c:v>
                </c:pt>
                <c:pt idx="43">
                  <c:v>1.35</c:v>
                </c:pt>
                <c:pt idx="44">
                  <c:v>1.35</c:v>
                </c:pt>
                <c:pt idx="45">
                  <c:v>1.39</c:v>
                </c:pt>
                <c:pt idx="46">
                  <c:v>1.39</c:v>
                </c:pt>
                <c:pt idx="47">
                  <c:v>1.39</c:v>
                </c:pt>
                <c:pt idx="48">
                  <c:v>1.49</c:v>
                </c:pt>
                <c:pt idx="49">
                  <c:v>1.49</c:v>
                </c:pt>
                <c:pt idx="50">
                  <c:v>1.49</c:v>
                </c:pt>
                <c:pt idx="51">
                  <c:v>1.49</c:v>
                </c:pt>
                <c:pt idx="52">
                  <c:v>1.49</c:v>
                </c:pt>
                <c:pt idx="53">
                  <c:v>1.49</c:v>
                </c:pt>
                <c:pt idx="54">
                  <c:v>1.49</c:v>
                </c:pt>
                <c:pt idx="55">
                  <c:v>1.49</c:v>
                </c:pt>
                <c:pt idx="56">
                  <c:v>1.49</c:v>
                </c:pt>
                <c:pt idx="57">
                  <c:v>1.49</c:v>
                </c:pt>
                <c:pt idx="58">
                  <c:v>1.49</c:v>
                </c:pt>
                <c:pt idx="59">
                  <c:v>1.49</c:v>
                </c:pt>
                <c:pt idx="60">
                  <c:v>1.49</c:v>
                </c:pt>
                <c:pt idx="61">
                  <c:v>1.4950000000000001</c:v>
                </c:pt>
                <c:pt idx="62">
                  <c:v>1.5</c:v>
                </c:pt>
                <c:pt idx="63">
                  <c:v>1.57</c:v>
                </c:pt>
                <c:pt idx="64">
                  <c:v>1.6</c:v>
                </c:pt>
                <c:pt idx="65">
                  <c:v>1.63</c:v>
                </c:pt>
                <c:pt idx="66">
                  <c:v>1.77</c:v>
                </c:pt>
                <c:pt idx="67">
                  <c:v>1.8</c:v>
                </c:pt>
                <c:pt idx="68">
                  <c:v>1.855</c:v>
                </c:pt>
                <c:pt idx="69">
                  <c:v>1.86</c:v>
                </c:pt>
                <c:pt idx="70">
                  <c:v>1.8633333333333333</c:v>
                </c:pt>
                <c:pt idx="71">
                  <c:v>1.97</c:v>
                </c:pt>
                <c:pt idx="72">
                  <c:v>1.9833333333333334</c:v>
                </c:pt>
                <c:pt idx="73">
                  <c:v>1.99</c:v>
                </c:pt>
                <c:pt idx="74">
                  <c:v>1.99</c:v>
                </c:pt>
                <c:pt idx="75">
                  <c:v>1.99</c:v>
                </c:pt>
                <c:pt idx="76">
                  <c:v>1.99</c:v>
                </c:pt>
                <c:pt idx="77">
                  <c:v>1.99</c:v>
                </c:pt>
                <c:pt idx="78">
                  <c:v>1.99</c:v>
                </c:pt>
                <c:pt idx="79">
                  <c:v>1.99</c:v>
                </c:pt>
                <c:pt idx="80">
                  <c:v>1.99</c:v>
                </c:pt>
                <c:pt idx="81">
                  <c:v>1.99</c:v>
                </c:pt>
                <c:pt idx="82">
                  <c:v>1.99</c:v>
                </c:pt>
                <c:pt idx="83">
                  <c:v>2.04</c:v>
                </c:pt>
                <c:pt idx="84">
                  <c:v>2.04</c:v>
                </c:pt>
                <c:pt idx="85">
                  <c:v>2.06</c:v>
                </c:pt>
                <c:pt idx="86">
                  <c:v>2.0925000000000002</c:v>
                </c:pt>
                <c:pt idx="87">
                  <c:v>2.15</c:v>
                </c:pt>
                <c:pt idx="88">
                  <c:v>2.15</c:v>
                </c:pt>
                <c:pt idx="89">
                  <c:v>2.1949999999999998</c:v>
                </c:pt>
                <c:pt idx="90">
                  <c:v>2.2000000000000002</c:v>
                </c:pt>
                <c:pt idx="91">
                  <c:v>2.25</c:v>
                </c:pt>
                <c:pt idx="92">
                  <c:v>2.25</c:v>
                </c:pt>
                <c:pt idx="93">
                  <c:v>2.2599999999999998</c:v>
                </c:pt>
                <c:pt idx="94">
                  <c:v>2.27</c:v>
                </c:pt>
                <c:pt idx="95">
                  <c:v>2.27</c:v>
                </c:pt>
                <c:pt idx="96">
                  <c:v>2.35</c:v>
                </c:pt>
                <c:pt idx="97">
                  <c:v>2.36</c:v>
                </c:pt>
                <c:pt idx="98">
                  <c:v>2.36</c:v>
                </c:pt>
                <c:pt idx="99">
                  <c:v>2.4</c:v>
                </c:pt>
                <c:pt idx="100">
                  <c:v>2.41</c:v>
                </c:pt>
                <c:pt idx="101">
                  <c:v>2.4300000000000002</c:v>
                </c:pt>
                <c:pt idx="102">
                  <c:v>2.4750000000000001</c:v>
                </c:pt>
                <c:pt idx="103">
                  <c:v>2.5</c:v>
                </c:pt>
                <c:pt idx="104">
                  <c:v>2.5</c:v>
                </c:pt>
                <c:pt idx="105">
                  <c:v>2.5</c:v>
                </c:pt>
                <c:pt idx="106">
                  <c:v>2.5</c:v>
                </c:pt>
                <c:pt idx="107">
                  <c:v>2.5</c:v>
                </c:pt>
                <c:pt idx="108">
                  <c:v>2.5</c:v>
                </c:pt>
                <c:pt idx="109">
                  <c:v>2.5033333333333334</c:v>
                </c:pt>
                <c:pt idx="110">
                  <c:v>2.563333333333333</c:v>
                </c:pt>
                <c:pt idx="111">
                  <c:v>2.5979999999999999</c:v>
                </c:pt>
                <c:pt idx="112">
                  <c:v>2.6</c:v>
                </c:pt>
                <c:pt idx="113">
                  <c:v>2.64</c:v>
                </c:pt>
                <c:pt idx="114">
                  <c:v>2.64</c:v>
                </c:pt>
                <c:pt idx="115">
                  <c:v>2.64</c:v>
                </c:pt>
                <c:pt idx="116">
                  <c:v>2.67</c:v>
                </c:pt>
                <c:pt idx="117">
                  <c:v>2.7</c:v>
                </c:pt>
                <c:pt idx="118">
                  <c:v>2.7349999999999999</c:v>
                </c:pt>
                <c:pt idx="119">
                  <c:v>2.75</c:v>
                </c:pt>
                <c:pt idx="120">
                  <c:v>2.8</c:v>
                </c:pt>
                <c:pt idx="121">
                  <c:v>2.82</c:v>
                </c:pt>
                <c:pt idx="122">
                  <c:v>2.83</c:v>
                </c:pt>
                <c:pt idx="123">
                  <c:v>2.8466666666666662</c:v>
                </c:pt>
                <c:pt idx="124">
                  <c:v>2.85</c:v>
                </c:pt>
                <c:pt idx="125">
                  <c:v>2.87</c:v>
                </c:pt>
                <c:pt idx="126">
                  <c:v>2.8849999999999998</c:v>
                </c:pt>
                <c:pt idx="127">
                  <c:v>2.895</c:v>
                </c:pt>
                <c:pt idx="128">
                  <c:v>2.9666666666666668</c:v>
                </c:pt>
                <c:pt idx="129">
                  <c:v>2.99</c:v>
                </c:pt>
                <c:pt idx="130">
                  <c:v>2.99</c:v>
                </c:pt>
                <c:pt idx="131">
                  <c:v>2.99</c:v>
                </c:pt>
                <c:pt idx="132">
                  <c:v>2.99</c:v>
                </c:pt>
                <c:pt idx="133">
                  <c:v>2.99</c:v>
                </c:pt>
                <c:pt idx="134">
                  <c:v>2.9950000000000001</c:v>
                </c:pt>
                <c:pt idx="135">
                  <c:v>2.9975000000000001</c:v>
                </c:pt>
                <c:pt idx="136">
                  <c:v>3</c:v>
                </c:pt>
                <c:pt idx="137">
                  <c:v>3.0049999999999999</c:v>
                </c:pt>
                <c:pt idx="138">
                  <c:v>3.0300000000000002</c:v>
                </c:pt>
                <c:pt idx="139">
                  <c:v>3.04</c:v>
                </c:pt>
                <c:pt idx="140">
                  <c:v>3.0466666666666669</c:v>
                </c:pt>
                <c:pt idx="141">
                  <c:v>3.0550000000000002</c:v>
                </c:pt>
                <c:pt idx="142">
                  <c:v>3.145</c:v>
                </c:pt>
                <c:pt idx="143">
                  <c:v>3.1549999999999998</c:v>
                </c:pt>
                <c:pt idx="144">
                  <c:v>3.18</c:v>
                </c:pt>
                <c:pt idx="145">
                  <c:v>3.3</c:v>
                </c:pt>
                <c:pt idx="146">
                  <c:v>3.3</c:v>
                </c:pt>
                <c:pt idx="147">
                  <c:v>3.3</c:v>
                </c:pt>
                <c:pt idx="148">
                  <c:v>3.3066666666666666</c:v>
                </c:pt>
                <c:pt idx="149">
                  <c:v>3.3266666666666667</c:v>
                </c:pt>
                <c:pt idx="150">
                  <c:v>3.335</c:v>
                </c:pt>
                <c:pt idx="151">
                  <c:v>3.34</c:v>
                </c:pt>
                <c:pt idx="152">
                  <c:v>3.355</c:v>
                </c:pt>
                <c:pt idx="153">
                  <c:v>3.3633333333333333</c:v>
                </c:pt>
                <c:pt idx="154">
                  <c:v>3.37</c:v>
                </c:pt>
                <c:pt idx="155">
                  <c:v>3.37</c:v>
                </c:pt>
                <c:pt idx="156">
                  <c:v>3.415</c:v>
                </c:pt>
                <c:pt idx="157">
                  <c:v>3.4233333333333333</c:v>
                </c:pt>
                <c:pt idx="158">
                  <c:v>3.49</c:v>
                </c:pt>
                <c:pt idx="159">
                  <c:v>3.4966666666666666</c:v>
                </c:pt>
                <c:pt idx="160">
                  <c:v>3.5</c:v>
                </c:pt>
                <c:pt idx="161">
                  <c:v>3.5</c:v>
                </c:pt>
                <c:pt idx="162">
                  <c:v>3.5100000000000002</c:v>
                </c:pt>
                <c:pt idx="163">
                  <c:v>3.5133333333333336</c:v>
                </c:pt>
                <c:pt idx="164">
                  <c:v>3.54</c:v>
                </c:pt>
                <c:pt idx="165">
                  <c:v>3.5466666666666669</c:v>
                </c:pt>
                <c:pt idx="166">
                  <c:v>3.56</c:v>
                </c:pt>
                <c:pt idx="167">
                  <c:v>3.5749999999999997</c:v>
                </c:pt>
                <c:pt idx="168">
                  <c:v>3.5766666666666662</c:v>
                </c:pt>
                <c:pt idx="169">
                  <c:v>3.61</c:v>
                </c:pt>
                <c:pt idx="170">
                  <c:v>3.61</c:v>
                </c:pt>
                <c:pt idx="171">
                  <c:v>3.65</c:v>
                </c:pt>
                <c:pt idx="172">
                  <c:v>3.65</c:v>
                </c:pt>
                <c:pt idx="173">
                  <c:v>3.6633333333333336</c:v>
                </c:pt>
                <c:pt idx="174">
                  <c:v>3.726666666666667</c:v>
                </c:pt>
                <c:pt idx="175">
                  <c:v>3.7549999999999999</c:v>
                </c:pt>
                <c:pt idx="176">
                  <c:v>3.7949999999999999</c:v>
                </c:pt>
                <c:pt idx="177">
                  <c:v>3.8000000000000003</c:v>
                </c:pt>
                <c:pt idx="178">
                  <c:v>3.8250000000000002</c:v>
                </c:pt>
                <c:pt idx="179">
                  <c:v>3.8250000000000002</c:v>
                </c:pt>
                <c:pt idx="180">
                  <c:v>3.85</c:v>
                </c:pt>
                <c:pt idx="181">
                  <c:v>3.855</c:v>
                </c:pt>
                <c:pt idx="182">
                  <c:v>3.9449999999999998</c:v>
                </c:pt>
                <c:pt idx="183">
                  <c:v>3.97</c:v>
                </c:pt>
                <c:pt idx="184">
                  <c:v>3.97</c:v>
                </c:pt>
                <c:pt idx="185">
                  <c:v>3.98</c:v>
                </c:pt>
                <c:pt idx="186">
                  <c:v>3.99</c:v>
                </c:pt>
                <c:pt idx="187">
                  <c:v>3.99</c:v>
                </c:pt>
                <c:pt idx="188">
                  <c:v>3.9925000000000002</c:v>
                </c:pt>
                <c:pt idx="189">
                  <c:v>4</c:v>
                </c:pt>
                <c:pt idx="190">
                  <c:v>4</c:v>
                </c:pt>
                <c:pt idx="191">
                  <c:v>4</c:v>
                </c:pt>
                <c:pt idx="192">
                  <c:v>4</c:v>
                </c:pt>
                <c:pt idx="193">
                  <c:v>4</c:v>
                </c:pt>
                <c:pt idx="194">
                  <c:v>4</c:v>
                </c:pt>
                <c:pt idx="195">
                  <c:v>4</c:v>
                </c:pt>
                <c:pt idx="196">
                  <c:v>4</c:v>
                </c:pt>
                <c:pt idx="197">
                  <c:v>4.003333333333333</c:v>
                </c:pt>
                <c:pt idx="198">
                  <c:v>4.0766666666666671</c:v>
                </c:pt>
                <c:pt idx="199">
                  <c:v>4.08</c:v>
                </c:pt>
                <c:pt idx="200">
                  <c:v>4.09</c:v>
                </c:pt>
                <c:pt idx="201">
                  <c:v>4.0949999999999998</c:v>
                </c:pt>
                <c:pt idx="202">
                  <c:v>4.0999999999999996</c:v>
                </c:pt>
                <c:pt idx="203">
                  <c:v>4.126666666666666</c:v>
                </c:pt>
                <c:pt idx="204">
                  <c:v>4.1349999999999998</c:v>
                </c:pt>
                <c:pt idx="205">
                  <c:v>4.1549999999999994</c:v>
                </c:pt>
                <c:pt idx="206">
                  <c:v>4.1833333333333336</c:v>
                </c:pt>
                <c:pt idx="207">
                  <c:v>4.2</c:v>
                </c:pt>
                <c:pt idx="208">
                  <c:v>4.2249999999999996</c:v>
                </c:pt>
                <c:pt idx="209">
                  <c:v>4.24</c:v>
                </c:pt>
                <c:pt idx="210">
                  <c:v>4.4050000000000002</c:v>
                </c:pt>
                <c:pt idx="211">
                  <c:v>4.4133333333333331</c:v>
                </c:pt>
                <c:pt idx="212">
                  <c:v>4.4733333333333336</c:v>
                </c:pt>
                <c:pt idx="213">
                  <c:v>4.4833333333333334</c:v>
                </c:pt>
                <c:pt idx="214">
                  <c:v>4.4950000000000001</c:v>
                </c:pt>
                <c:pt idx="215">
                  <c:v>4.5</c:v>
                </c:pt>
                <c:pt idx="216">
                  <c:v>4.5</c:v>
                </c:pt>
                <c:pt idx="217">
                  <c:v>4.53</c:v>
                </c:pt>
                <c:pt idx="218">
                  <c:v>4.5366666666666662</c:v>
                </c:pt>
                <c:pt idx="219">
                  <c:v>4.54</c:v>
                </c:pt>
                <c:pt idx="220">
                  <c:v>4.62</c:v>
                </c:pt>
                <c:pt idx="221">
                  <c:v>4.62</c:v>
                </c:pt>
                <c:pt idx="222">
                  <c:v>4.7266666666666666</c:v>
                </c:pt>
                <c:pt idx="223">
                  <c:v>4.7349999999999994</c:v>
                </c:pt>
                <c:pt idx="224">
                  <c:v>4.74</c:v>
                </c:pt>
                <c:pt idx="225">
                  <c:v>4.8</c:v>
                </c:pt>
                <c:pt idx="226">
                  <c:v>4.82</c:v>
                </c:pt>
                <c:pt idx="227">
                  <c:v>4.82</c:v>
                </c:pt>
                <c:pt idx="228">
                  <c:v>4.833333333333333</c:v>
                </c:pt>
                <c:pt idx="229">
                  <c:v>4.8499999999999996</c:v>
                </c:pt>
                <c:pt idx="230">
                  <c:v>4.8499999999999996</c:v>
                </c:pt>
                <c:pt idx="231">
                  <c:v>4.8574999999999999</c:v>
                </c:pt>
                <c:pt idx="232">
                  <c:v>4.8599999999999994</c:v>
                </c:pt>
                <c:pt idx="233">
                  <c:v>4.9000000000000004</c:v>
                </c:pt>
                <c:pt idx="234">
                  <c:v>4.9000000000000004</c:v>
                </c:pt>
                <c:pt idx="235">
                  <c:v>4.91</c:v>
                </c:pt>
                <c:pt idx="236">
                  <c:v>4.91</c:v>
                </c:pt>
                <c:pt idx="237">
                  <c:v>4.93</c:v>
                </c:pt>
                <c:pt idx="238">
                  <c:v>4.9333333333333336</c:v>
                </c:pt>
                <c:pt idx="239">
                  <c:v>4.96</c:v>
                </c:pt>
                <c:pt idx="240">
                  <c:v>4.97</c:v>
                </c:pt>
                <c:pt idx="241">
                  <c:v>4.9800000000000004</c:v>
                </c:pt>
                <c:pt idx="242">
                  <c:v>4.9800000000000004</c:v>
                </c:pt>
                <c:pt idx="243">
                  <c:v>4.99</c:v>
                </c:pt>
                <c:pt idx="244">
                  <c:v>4.99</c:v>
                </c:pt>
                <c:pt idx="245">
                  <c:v>5</c:v>
                </c:pt>
                <c:pt idx="246">
                  <c:v>5</c:v>
                </c:pt>
                <c:pt idx="247">
                  <c:v>5</c:v>
                </c:pt>
                <c:pt idx="248">
                  <c:v>5</c:v>
                </c:pt>
                <c:pt idx="249">
                  <c:v>5</c:v>
                </c:pt>
                <c:pt idx="250">
                  <c:v>5.0050000000000008</c:v>
                </c:pt>
                <c:pt idx="251">
                  <c:v>5.01</c:v>
                </c:pt>
                <c:pt idx="252">
                  <c:v>5.01</c:v>
                </c:pt>
                <c:pt idx="253">
                  <c:v>5.01</c:v>
                </c:pt>
                <c:pt idx="254">
                  <c:v>5.0433333333333339</c:v>
                </c:pt>
                <c:pt idx="255">
                  <c:v>5.0549999999999997</c:v>
                </c:pt>
                <c:pt idx="256">
                  <c:v>5.0666666666666664</c:v>
                </c:pt>
                <c:pt idx="257">
                  <c:v>5.08</c:v>
                </c:pt>
                <c:pt idx="258">
                  <c:v>5.0950000000000006</c:v>
                </c:pt>
                <c:pt idx="259">
                  <c:v>5.0950000000000006</c:v>
                </c:pt>
                <c:pt idx="260">
                  <c:v>5.0999999999999996</c:v>
                </c:pt>
                <c:pt idx="261">
                  <c:v>5.1000000000000005</c:v>
                </c:pt>
                <c:pt idx="262">
                  <c:v>5.1349999999999998</c:v>
                </c:pt>
                <c:pt idx="263">
                  <c:v>5.14</c:v>
                </c:pt>
                <c:pt idx="264">
                  <c:v>5.14</c:v>
                </c:pt>
                <c:pt idx="265">
                  <c:v>5.14</c:v>
                </c:pt>
                <c:pt idx="266">
                  <c:v>5.1400000000000006</c:v>
                </c:pt>
                <c:pt idx="267">
                  <c:v>5.1459999999999999</c:v>
                </c:pt>
                <c:pt idx="268">
                  <c:v>5.1700000000000008</c:v>
                </c:pt>
                <c:pt idx="269">
                  <c:v>5.18</c:v>
                </c:pt>
                <c:pt idx="270">
                  <c:v>5.19</c:v>
                </c:pt>
                <c:pt idx="271">
                  <c:v>5.19</c:v>
                </c:pt>
                <c:pt idx="272">
                  <c:v>5.2</c:v>
                </c:pt>
                <c:pt idx="273">
                  <c:v>5.2166666666666659</c:v>
                </c:pt>
                <c:pt idx="274">
                  <c:v>5.22</c:v>
                </c:pt>
                <c:pt idx="275">
                  <c:v>5.2233333333333336</c:v>
                </c:pt>
                <c:pt idx="276">
                  <c:v>5.24</c:v>
                </c:pt>
                <c:pt idx="277">
                  <c:v>5.2450000000000001</c:v>
                </c:pt>
                <c:pt idx="278">
                  <c:v>5.26</c:v>
                </c:pt>
                <c:pt idx="279">
                  <c:v>5.26</c:v>
                </c:pt>
                <c:pt idx="280">
                  <c:v>5.2650000000000006</c:v>
                </c:pt>
                <c:pt idx="281">
                  <c:v>5.29</c:v>
                </c:pt>
                <c:pt idx="282">
                  <c:v>5.3</c:v>
                </c:pt>
                <c:pt idx="283">
                  <c:v>5.3</c:v>
                </c:pt>
                <c:pt idx="284">
                  <c:v>5.33</c:v>
                </c:pt>
                <c:pt idx="285">
                  <c:v>5.33</c:v>
                </c:pt>
                <c:pt idx="286">
                  <c:v>5.35</c:v>
                </c:pt>
                <c:pt idx="287">
                  <c:v>5.36</c:v>
                </c:pt>
                <c:pt idx="288">
                  <c:v>5.3849999999999998</c:v>
                </c:pt>
                <c:pt idx="289">
                  <c:v>5.41</c:v>
                </c:pt>
                <c:pt idx="290">
                  <c:v>5.41</c:v>
                </c:pt>
                <c:pt idx="291">
                  <c:v>5.41</c:v>
                </c:pt>
                <c:pt idx="292">
                  <c:v>5.42</c:v>
                </c:pt>
                <c:pt idx="293">
                  <c:v>5.42</c:v>
                </c:pt>
                <c:pt idx="294">
                  <c:v>5.4450000000000003</c:v>
                </c:pt>
                <c:pt idx="295">
                  <c:v>5.45</c:v>
                </c:pt>
                <c:pt idx="296">
                  <c:v>5.46</c:v>
                </c:pt>
                <c:pt idx="297">
                  <c:v>5.47</c:v>
                </c:pt>
                <c:pt idx="298">
                  <c:v>5.49</c:v>
                </c:pt>
                <c:pt idx="299">
                  <c:v>5.5</c:v>
                </c:pt>
                <c:pt idx="300">
                  <c:v>5.5</c:v>
                </c:pt>
                <c:pt idx="301">
                  <c:v>5.51</c:v>
                </c:pt>
                <c:pt idx="302">
                  <c:v>5.53</c:v>
                </c:pt>
                <c:pt idx="303">
                  <c:v>5.6024999999999991</c:v>
                </c:pt>
                <c:pt idx="304">
                  <c:v>5.625</c:v>
                </c:pt>
                <c:pt idx="305">
                  <c:v>5.6349999999999998</c:v>
                </c:pt>
                <c:pt idx="306">
                  <c:v>5.6475</c:v>
                </c:pt>
                <c:pt idx="307">
                  <c:v>5.666666666666667</c:v>
                </c:pt>
                <c:pt idx="308">
                  <c:v>5.67</c:v>
                </c:pt>
                <c:pt idx="309">
                  <c:v>5.67</c:v>
                </c:pt>
                <c:pt idx="310">
                  <c:v>5.68</c:v>
                </c:pt>
                <c:pt idx="311">
                  <c:v>5.6974999999999998</c:v>
                </c:pt>
                <c:pt idx="312">
                  <c:v>5.72</c:v>
                </c:pt>
                <c:pt idx="313">
                  <c:v>5.7349999999999994</c:v>
                </c:pt>
                <c:pt idx="314">
                  <c:v>5.74</c:v>
                </c:pt>
                <c:pt idx="315">
                  <c:v>5.7433333333333332</c:v>
                </c:pt>
                <c:pt idx="316">
                  <c:v>5.75</c:v>
                </c:pt>
                <c:pt idx="317">
                  <c:v>5.77</c:v>
                </c:pt>
                <c:pt idx="318">
                  <c:v>5.7799999999999994</c:v>
                </c:pt>
                <c:pt idx="319">
                  <c:v>5.7866666666666662</c:v>
                </c:pt>
                <c:pt idx="320">
                  <c:v>5.79</c:v>
                </c:pt>
                <c:pt idx="321">
                  <c:v>5.79</c:v>
                </c:pt>
                <c:pt idx="322">
                  <c:v>5.79</c:v>
                </c:pt>
                <c:pt idx="323">
                  <c:v>5.79</c:v>
                </c:pt>
                <c:pt idx="324">
                  <c:v>5.81</c:v>
                </c:pt>
                <c:pt idx="325">
                  <c:v>5.8250000000000002</c:v>
                </c:pt>
                <c:pt idx="326">
                  <c:v>5.83</c:v>
                </c:pt>
                <c:pt idx="327">
                  <c:v>5.83</c:v>
                </c:pt>
                <c:pt idx="328">
                  <c:v>5.83</c:v>
                </c:pt>
                <c:pt idx="329">
                  <c:v>5.8350000000000009</c:v>
                </c:pt>
                <c:pt idx="330">
                  <c:v>5.86</c:v>
                </c:pt>
                <c:pt idx="331">
                  <c:v>5.86</c:v>
                </c:pt>
                <c:pt idx="332">
                  <c:v>5.8674999999999997</c:v>
                </c:pt>
                <c:pt idx="333">
                  <c:v>5.8833333333333329</c:v>
                </c:pt>
                <c:pt idx="334">
                  <c:v>5.8833333333333337</c:v>
                </c:pt>
                <c:pt idx="335">
                  <c:v>5.913333333333334</c:v>
                </c:pt>
                <c:pt idx="336">
                  <c:v>5.92</c:v>
                </c:pt>
                <c:pt idx="337">
                  <c:v>5.92</c:v>
                </c:pt>
                <c:pt idx="338">
                  <c:v>5.9249999999999998</c:v>
                </c:pt>
                <c:pt idx="339">
                  <c:v>5.9450000000000003</c:v>
                </c:pt>
                <c:pt idx="340">
                  <c:v>5.97</c:v>
                </c:pt>
                <c:pt idx="341">
                  <c:v>5.99</c:v>
                </c:pt>
                <c:pt idx="342">
                  <c:v>5.99</c:v>
                </c:pt>
                <c:pt idx="343">
                  <c:v>5.99</c:v>
                </c:pt>
                <c:pt idx="344">
                  <c:v>5.99</c:v>
                </c:pt>
                <c:pt idx="345">
                  <c:v>5.99</c:v>
                </c:pt>
                <c:pt idx="346">
                  <c:v>6.02</c:v>
                </c:pt>
                <c:pt idx="347">
                  <c:v>6.05</c:v>
                </c:pt>
                <c:pt idx="348">
                  <c:v>6.07</c:v>
                </c:pt>
                <c:pt idx="349">
                  <c:v>6.12</c:v>
                </c:pt>
                <c:pt idx="350">
                  <c:v>6.14</c:v>
                </c:pt>
                <c:pt idx="351">
                  <c:v>6.1424999999999992</c:v>
                </c:pt>
                <c:pt idx="352">
                  <c:v>6.15</c:v>
                </c:pt>
                <c:pt idx="353">
                  <c:v>6.15</c:v>
                </c:pt>
                <c:pt idx="354">
                  <c:v>6.17</c:v>
                </c:pt>
                <c:pt idx="355">
                  <c:v>6.1933333333333325</c:v>
                </c:pt>
                <c:pt idx="356">
                  <c:v>6.22</c:v>
                </c:pt>
                <c:pt idx="357">
                  <c:v>6.25</c:v>
                </c:pt>
                <c:pt idx="358">
                  <c:v>6.26</c:v>
                </c:pt>
                <c:pt idx="359">
                  <c:v>6.26</c:v>
                </c:pt>
                <c:pt idx="360">
                  <c:v>6.27</c:v>
                </c:pt>
                <c:pt idx="361">
                  <c:v>6.27</c:v>
                </c:pt>
                <c:pt idx="362">
                  <c:v>6.27</c:v>
                </c:pt>
                <c:pt idx="363">
                  <c:v>6.28</c:v>
                </c:pt>
                <c:pt idx="364">
                  <c:v>6.3100000000000005</c:v>
                </c:pt>
                <c:pt idx="365">
                  <c:v>6.339999999999999</c:v>
                </c:pt>
                <c:pt idx="366">
                  <c:v>6.35</c:v>
                </c:pt>
                <c:pt idx="367">
                  <c:v>6.3500000000000005</c:v>
                </c:pt>
                <c:pt idx="368">
                  <c:v>6.3550000000000004</c:v>
                </c:pt>
                <c:pt idx="369">
                  <c:v>6.38</c:v>
                </c:pt>
                <c:pt idx="370">
                  <c:v>6.4</c:v>
                </c:pt>
                <c:pt idx="371">
                  <c:v>6.4550000000000001</c:v>
                </c:pt>
                <c:pt idx="372">
                  <c:v>6.46</c:v>
                </c:pt>
                <c:pt idx="373">
                  <c:v>6.4649999999999999</c:v>
                </c:pt>
                <c:pt idx="374">
                  <c:v>6.4899999999999993</c:v>
                </c:pt>
                <c:pt idx="375">
                  <c:v>6.5</c:v>
                </c:pt>
                <c:pt idx="376">
                  <c:v>6.5</c:v>
                </c:pt>
                <c:pt idx="377">
                  <c:v>6.5</c:v>
                </c:pt>
                <c:pt idx="378">
                  <c:v>6.5</c:v>
                </c:pt>
                <c:pt idx="379">
                  <c:v>6.55</c:v>
                </c:pt>
                <c:pt idx="380">
                  <c:v>6.6</c:v>
                </c:pt>
                <c:pt idx="381">
                  <c:v>6.6449999999999996</c:v>
                </c:pt>
                <c:pt idx="382">
                  <c:v>6.665</c:v>
                </c:pt>
                <c:pt idx="383">
                  <c:v>6.6924999999999999</c:v>
                </c:pt>
                <c:pt idx="384">
                  <c:v>6.75</c:v>
                </c:pt>
                <c:pt idx="385">
                  <c:v>6.75</c:v>
                </c:pt>
                <c:pt idx="386">
                  <c:v>6.75</c:v>
                </c:pt>
                <c:pt idx="387">
                  <c:v>6.7700000000000005</c:v>
                </c:pt>
                <c:pt idx="388">
                  <c:v>6.7766666666666664</c:v>
                </c:pt>
                <c:pt idx="389">
                  <c:v>6.7833333333333341</c:v>
                </c:pt>
                <c:pt idx="390">
                  <c:v>6.79</c:v>
                </c:pt>
                <c:pt idx="391">
                  <c:v>6.7900000000000009</c:v>
                </c:pt>
                <c:pt idx="392">
                  <c:v>6.7933333333333339</c:v>
                </c:pt>
                <c:pt idx="393">
                  <c:v>6.81</c:v>
                </c:pt>
                <c:pt idx="394">
                  <c:v>6.82</c:v>
                </c:pt>
                <c:pt idx="395">
                  <c:v>6.8433333333333337</c:v>
                </c:pt>
                <c:pt idx="396">
                  <c:v>6.85</c:v>
                </c:pt>
                <c:pt idx="397">
                  <c:v>6.85</c:v>
                </c:pt>
                <c:pt idx="398">
                  <c:v>6.89</c:v>
                </c:pt>
                <c:pt idx="399">
                  <c:v>6.9049999999999994</c:v>
                </c:pt>
                <c:pt idx="400">
                  <c:v>6.916666666666667</c:v>
                </c:pt>
                <c:pt idx="401">
                  <c:v>6.93</c:v>
                </c:pt>
                <c:pt idx="402">
                  <c:v>6.93</c:v>
                </c:pt>
                <c:pt idx="403">
                  <c:v>6.9350000000000005</c:v>
                </c:pt>
                <c:pt idx="404">
                  <c:v>6.96</c:v>
                </c:pt>
                <c:pt idx="405">
                  <c:v>6.97</c:v>
                </c:pt>
                <c:pt idx="406">
                  <c:v>6.97</c:v>
                </c:pt>
                <c:pt idx="407">
                  <c:v>6.9866666666666672</c:v>
                </c:pt>
                <c:pt idx="408">
                  <c:v>7.0133333333333328</c:v>
                </c:pt>
                <c:pt idx="409">
                  <c:v>7.02</c:v>
                </c:pt>
                <c:pt idx="410">
                  <c:v>7.04</c:v>
                </c:pt>
                <c:pt idx="411">
                  <c:v>7.07</c:v>
                </c:pt>
                <c:pt idx="412">
                  <c:v>7.07</c:v>
                </c:pt>
                <c:pt idx="413">
                  <c:v>7.07</c:v>
                </c:pt>
                <c:pt idx="414">
                  <c:v>7.085</c:v>
                </c:pt>
                <c:pt idx="415">
                  <c:v>7.0850000000000009</c:v>
                </c:pt>
                <c:pt idx="416">
                  <c:v>7.1449999999999996</c:v>
                </c:pt>
                <c:pt idx="417">
                  <c:v>7.1679999999999993</c:v>
                </c:pt>
                <c:pt idx="418">
                  <c:v>7.17</c:v>
                </c:pt>
                <c:pt idx="419">
                  <c:v>7.17</c:v>
                </c:pt>
                <c:pt idx="420">
                  <c:v>7.18</c:v>
                </c:pt>
                <c:pt idx="421">
                  <c:v>7.18</c:v>
                </c:pt>
                <c:pt idx="422">
                  <c:v>7.18</c:v>
                </c:pt>
                <c:pt idx="423">
                  <c:v>7.18</c:v>
                </c:pt>
                <c:pt idx="424">
                  <c:v>7.18</c:v>
                </c:pt>
                <c:pt idx="425">
                  <c:v>7.2125000000000004</c:v>
                </c:pt>
                <c:pt idx="426">
                  <c:v>7.2133333333333338</c:v>
                </c:pt>
                <c:pt idx="427">
                  <c:v>7.2466666666666661</c:v>
                </c:pt>
                <c:pt idx="428">
                  <c:v>7.27</c:v>
                </c:pt>
                <c:pt idx="429">
                  <c:v>7.29</c:v>
                </c:pt>
                <c:pt idx="430">
                  <c:v>7.31</c:v>
                </c:pt>
                <c:pt idx="431">
                  <c:v>7.3550000000000004</c:v>
                </c:pt>
                <c:pt idx="432">
                  <c:v>7.3550000000000004</c:v>
                </c:pt>
                <c:pt idx="433">
                  <c:v>7.3599999999999994</c:v>
                </c:pt>
                <c:pt idx="434">
                  <c:v>7.37</c:v>
                </c:pt>
                <c:pt idx="435">
                  <c:v>7.4050000000000002</c:v>
                </c:pt>
                <c:pt idx="436">
                  <c:v>7.42</c:v>
                </c:pt>
                <c:pt idx="437">
                  <c:v>7.4250000000000007</c:v>
                </c:pt>
                <c:pt idx="438">
                  <c:v>7.4366666666666674</c:v>
                </c:pt>
                <c:pt idx="439">
                  <c:v>7.4375</c:v>
                </c:pt>
                <c:pt idx="440">
                  <c:v>7.49</c:v>
                </c:pt>
                <c:pt idx="441">
                  <c:v>7.49</c:v>
                </c:pt>
                <c:pt idx="442">
                  <c:v>7.5</c:v>
                </c:pt>
                <c:pt idx="443">
                  <c:v>7.59</c:v>
                </c:pt>
                <c:pt idx="444">
                  <c:v>7.62</c:v>
                </c:pt>
                <c:pt idx="445">
                  <c:v>7.6450000000000005</c:v>
                </c:pt>
                <c:pt idx="446">
                  <c:v>7.6766666666666659</c:v>
                </c:pt>
                <c:pt idx="447">
                  <c:v>7.69</c:v>
                </c:pt>
                <c:pt idx="448">
                  <c:v>7.7050000000000001</c:v>
                </c:pt>
                <c:pt idx="449">
                  <c:v>7.75</c:v>
                </c:pt>
                <c:pt idx="450">
                  <c:v>7.78</c:v>
                </c:pt>
                <c:pt idx="451">
                  <c:v>7.78</c:v>
                </c:pt>
                <c:pt idx="452">
                  <c:v>7.79</c:v>
                </c:pt>
                <c:pt idx="453">
                  <c:v>7.8550000000000004</c:v>
                </c:pt>
                <c:pt idx="454">
                  <c:v>7.86</c:v>
                </c:pt>
                <c:pt idx="455">
                  <c:v>7.87</c:v>
                </c:pt>
                <c:pt idx="456">
                  <c:v>7.8733333333333322</c:v>
                </c:pt>
                <c:pt idx="457">
                  <c:v>7.8933333333333335</c:v>
                </c:pt>
                <c:pt idx="458">
                  <c:v>7.9350000000000005</c:v>
                </c:pt>
                <c:pt idx="459">
                  <c:v>7.95</c:v>
                </c:pt>
                <c:pt idx="460">
                  <c:v>7.96</c:v>
                </c:pt>
                <c:pt idx="461">
                  <c:v>7.9799999999999995</c:v>
                </c:pt>
                <c:pt idx="462">
                  <c:v>8</c:v>
                </c:pt>
                <c:pt idx="463">
                  <c:v>8.0333333333333332</c:v>
                </c:pt>
                <c:pt idx="464">
                  <c:v>8.0566666666666666</c:v>
                </c:pt>
                <c:pt idx="465">
                  <c:v>8.0666666666666664</c:v>
                </c:pt>
                <c:pt idx="466">
                  <c:v>8.08</c:v>
                </c:pt>
                <c:pt idx="467">
                  <c:v>8.1349999999999998</c:v>
                </c:pt>
                <c:pt idx="468">
                  <c:v>8.1650000000000009</c:v>
                </c:pt>
                <c:pt idx="469">
                  <c:v>8.1850000000000005</c:v>
                </c:pt>
                <c:pt idx="470">
                  <c:v>8.19</c:v>
                </c:pt>
                <c:pt idx="471">
                  <c:v>8.192499999999999</c:v>
                </c:pt>
                <c:pt idx="472">
                  <c:v>8.2050000000000001</c:v>
                </c:pt>
                <c:pt idx="473">
                  <c:v>8.23</c:v>
                </c:pt>
                <c:pt idx="474">
                  <c:v>8.2750000000000004</c:v>
                </c:pt>
                <c:pt idx="475">
                  <c:v>8.2781818181818192</c:v>
                </c:pt>
                <c:pt idx="476">
                  <c:v>8.4</c:v>
                </c:pt>
                <c:pt idx="477">
                  <c:v>8.4</c:v>
                </c:pt>
                <c:pt idx="478">
                  <c:v>8.43</c:v>
                </c:pt>
                <c:pt idx="479">
                  <c:v>8.4387500000000006</c:v>
                </c:pt>
                <c:pt idx="480">
                  <c:v>8.59</c:v>
                </c:pt>
                <c:pt idx="481">
                  <c:v>8.625</c:v>
                </c:pt>
                <c:pt idx="482">
                  <c:v>8.6425000000000001</c:v>
                </c:pt>
                <c:pt idx="483">
                  <c:v>8.6466666666666665</c:v>
                </c:pt>
                <c:pt idx="484">
                  <c:v>8.65</c:v>
                </c:pt>
                <c:pt idx="485">
                  <c:v>8.74</c:v>
                </c:pt>
                <c:pt idx="486">
                  <c:v>8.74</c:v>
                </c:pt>
                <c:pt idx="487">
                  <c:v>8.74</c:v>
                </c:pt>
                <c:pt idx="488">
                  <c:v>8.7449999999999992</c:v>
                </c:pt>
                <c:pt idx="489">
                  <c:v>8.76</c:v>
                </c:pt>
                <c:pt idx="490">
                  <c:v>8.7799999999999994</c:v>
                </c:pt>
                <c:pt idx="491">
                  <c:v>8.7899999999999991</c:v>
                </c:pt>
                <c:pt idx="492">
                  <c:v>8.7966666666666669</c:v>
                </c:pt>
                <c:pt idx="493">
                  <c:v>8.8133333333333326</c:v>
                </c:pt>
                <c:pt idx="494">
                  <c:v>8.8550000000000004</c:v>
                </c:pt>
                <c:pt idx="495">
                  <c:v>8.9099999999999984</c:v>
                </c:pt>
                <c:pt idx="496">
                  <c:v>8.9649999999999999</c:v>
                </c:pt>
                <c:pt idx="497">
                  <c:v>8.9866666666666664</c:v>
                </c:pt>
                <c:pt idx="498">
                  <c:v>8.99</c:v>
                </c:pt>
                <c:pt idx="499">
                  <c:v>8.99</c:v>
                </c:pt>
                <c:pt idx="500">
                  <c:v>8.99</c:v>
                </c:pt>
                <c:pt idx="501">
                  <c:v>8.99</c:v>
                </c:pt>
                <c:pt idx="502">
                  <c:v>8.99</c:v>
                </c:pt>
                <c:pt idx="503">
                  <c:v>8.99</c:v>
                </c:pt>
                <c:pt idx="504">
                  <c:v>8.99</c:v>
                </c:pt>
                <c:pt idx="505">
                  <c:v>8.99</c:v>
                </c:pt>
                <c:pt idx="506">
                  <c:v>8.99</c:v>
                </c:pt>
                <c:pt idx="507">
                  <c:v>8.99</c:v>
                </c:pt>
                <c:pt idx="508">
                  <c:v>8.99</c:v>
                </c:pt>
                <c:pt idx="509">
                  <c:v>8.99</c:v>
                </c:pt>
                <c:pt idx="510">
                  <c:v>9.0299999999999994</c:v>
                </c:pt>
                <c:pt idx="511">
                  <c:v>9.0499999999999989</c:v>
                </c:pt>
                <c:pt idx="512">
                  <c:v>9.07</c:v>
                </c:pt>
                <c:pt idx="513">
                  <c:v>9.1566666666666645</c:v>
                </c:pt>
                <c:pt idx="514">
                  <c:v>9.1859999999999999</c:v>
                </c:pt>
                <c:pt idx="515">
                  <c:v>9.3633333333333333</c:v>
                </c:pt>
                <c:pt idx="516">
                  <c:v>9.3824999999999985</c:v>
                </c:pt>
                <c:pt idx="517">
                  <c:v>9.3990909090909085</c:v>
                </c:pt>
                <c:pt idx="518">
                  <c:v>9.44</c:v>
                </c:pt>
                <c:pt idx="519">
                  <c:v>9.4700000000000006</c:v>
                </c:pt>
                <c:pt idx="520">
                  <c:v>9.4700000000000006</c:v>
                </c:pt>
                <c:pt idx="521">
                  <c:v>9.5399999999999991</c:v>
                </c:pt>
                <c:pt idx="522">
                  <c:v>9.5399999999999991</c:v>
                </c:pt>
                <c:pt idx="523">
                  <c:v>9.56</c:v>
                </c:pt>
                <c:pt idx="524">
                  <c:v>9.6433333333333326</c:v>
                </c:pt>
                <c:pt idx="525">
                  <c:v>9.6649999999999991</c:v>
                </c:pt>
                <c:pt idx="526">
                  <c:v>9.6649999999999991</c:v>
                </c:pt>
                <c:pt idx="527">
                  <c:v>9.68</c:v>
                </c:pt>
                <c:pt idx="528">
                  <c:v>9.6850000000000005</c:v>
                </c:pt>
                <c:pt idx="529">
                  <c:v>9.73</c:v>
                </c:pt>
                <c:pt idx="530">
                  <c:v>10.06</c:v>
                </c:pt>
                <c:pt idx="531">
                  <c:v>10.074999999999999</c:v>
                </c:pt>
                <c:pt idx="532">
                  <c:v>10.080000000000002</c:v>
                </c:pt>
                <c:pt idx="533">
                  <c:v>10.16</c:v>
                </c:pt>
                <c:pt idx="534">
                  <c:v>10.16</c:v>
                </c:pt>
                <c:pt idx="535">
                  <c:v>10.205</c:v>
                </c:pt>
                <c:pt idx="536">
                  <c:v>10.220000000000001</c:v>
                </c:pt>
                <c:pt idx="537">
                  <c:v>10.25</c:v>
                </c:pt>
                <c:pt idx="538">
                  <c:v>10.4025</c:v>
                </c:pt>
                <c:pt idx="539">
                  <c:v>10.433333333333334</c:v>
                </c:pt>
                <c:pt idx="540">
                  <c:v>10.459999999999997</c:v>
                </c:pt>
                <c:pt idx="541">
                  <c:v>10.489999999999998</c:v>
                </c:pt>
                <c:pt idx="542">
                  <c:v>10.489999999999998</c:v>
                </c:pt>
                <c:pt idx="543">
                  <c:v>10.535714285714286</c:v>
                </c:pt>
                <c:pt idx="544">
                  <c:v>10.592499999999999</c:v>
                </c:pt>
                <c:pt idx="545">
                  <c:v>10.653333333333332</c:v>
                </c:pt>
                <c:pt idx="546">
                  <c:v>10.727499999999999</c:v>
                </c:pt>
                <c:pt idx="547">
                  <c:v>10.816666666666668</c:v>
                </c:pt>
                <c:pt idx="548">
                  <c:v>10.989999999999998</c:v>
                </c:pt>
                <c:pt idx="549">
                  <c:v>10.989999999999998</c:v>
                </c:pt>
                <c:pt idx="550">
                  <c:v>10.998000000000001</c:v>
                </c:pt>
                <c:pt idx="551">
                  <c:v>10.999999999999998</c:v>
                </c:pt>
                <c:pt idx="552">
                  <c:v>11.084999999999999</c:v>
                </c:pt>
                <c:pt idx="553">
                  <c:v>11.15</c:v>
                </c:pt>
                <c:pt idx="554">
                  <c:v>11.15</c:v>
                </c:pt>
                <c:pt idx="555">
                  <c:v>11.17</c:v>
                </c:pt>
                <c:pt idx="556">
                  <c:v>11.246666666666664</c:v>
                </c:pt>
                <c:pt idx="557">
                  <c:v>11.25</c:v>
                </c:pt>
                <c:pt idx="558">
                  <c:v>11.326666666666668</c:v>
                </c:pt>
                <c:pt idx="559">
                  <c:v>11.39842105263158</c:v>
                </c:pt>
                <c:pt idx="560">
                  <c:v>11.489999999999998</c:v>
                </c:pt>
                <c:pt idx="561">
                  <c:v>11.489999999999998</c:v>
                </c:pt>
                <c:pt idx="562">
                  <c:v>11.506666666666668</c:v>
                </c:pt>
                <c:pt idx="563">
                  <c:v>11.51</c:v>
                </c:pt>
                <c:pt idx="564">
                  <c:v>11.519999999999998</c:v>
                </c:pt>
                <c:pt idx="565">
                  <c:v>11.535</c:v>
                </c:pt>
                <c:pt idx="566">
                  <c:v>11.54</c:v>
                </c:pt>
                <c:pt idx="567">
                  <c:v>11.54</c:v>
                </c:pt>
                <c:pt idx="568">
                  <c:v>11.59</c:v>
                </c:pt>
                <c:pt idx="569">
                  <c:v>11.627500000000001</c:v>
                </c:pt>
                <c:pt idx="570">
                  <c:v>11.637142857142859</c:v>
                </c:pt>
                <c:pt idx="571">
                  <c:v>11.687333333333333</c:v>
                </c:pt>
                <c:pt idx="572">
                  <c:v>11.727500000000001</c:v>
                </c:pt>
                <c:pt idx="573">
                  <c:v>11.83</c:v>
                </c:pt>
                <c:pt idx="574">
                  <c:v>11.913333333333332</c:v>
                </c:pt>
                <c:pt idx="575">
                  <c:v>12.06</c:v>
                </c:pt>
                <c:pt idx="576">
                  <c:v>12.14</c:v>
                </c:pt>
                <c:pt idx="577">
                  <c:v>12.14</c:v>
                </c:pt>
                <c:pt idx="578">
                  <c:v>12.19</c:v>
                </c:pt>
                <c:pt idx="579">
                  <c:v>12.245000000000001</c:v>
                </c:pt>
                <c:pt idx="580">
                  <c:v>12.272499999999999</c:v>
                </c:pt>
                <c:pt idx="581">
                  <c:v>12.39</c:v>
                </c:pt>
                <c:pt idx="582">
                  <c:v>12.465</c:v>
                </c:pt>
                <c:pt idx="583">
                  <c:v>12.489999999999998</c:v>
                </c:pt>
                <c:pt idx="584">
                  <c:v>12.559999999999999</c:v>
                </c:pt>
                <c:pt idx="585">
                  <c:v>12.62</c:v>
                </c:pt>
                <c:pt idx="586">
                  <c:v>12.625</c:v>
                </c:pt>
                <c:pt idx="587">
                  <c:v>12.676666666666668</c:v>
                </c:pt>
                <c:pt idx="588">
                  <c:v>12.688333333333333</c:v>
                </c:pt>
                <c:pt idx="589">
                  <c:v>12.703333333333333</c:v>
                </c:pt>
                <c:pt idx="590">
                  <c:v>12.77</c:v>
                </c:pt>
                <c:pt idx="591">
                  <c:v>12.794999999999998</c:v>
                </c:pt>
                <c:pt idx="592">
                  <c:v>12.83</c:v>
                </c:pt>
                <c:pt idx="593">
                  <c:v>12.864999999999998</c:v>
                </c:pt>
                <c:pt idx="594">
                  <c:v>12.979999999999999</c:v>
                </c:pt>
                <c:pt idx="595">
                  <c:v>13.02</c:v>
                </c:pt>
                <c:pt idx="596">
                  <c:v>13.07</c:v>
                </c:pt>
                <c:pt idx="597">
                  <c:v>13.11</c:v>
                </c:pt>
                <c:pt idx="598">
                  <c:v>13.1675</c:v>
                </c:pt>
                <c:pt idx="599">
                  <c:v>13.18</c:v>
                </c:pt>
                <c:pt idx="600">
                  <c:v>13.35</c:v>
                </c:pt>
                <c:pt idx="601">
                  <c:v>13.556666666666667</c:v>
                </c:pt>
                <c:pt idx="602">
                  <c:v>13.639999999999999</c:v>
                </c:pt>
                <c:pt idx="603">
                  <c:v>13.66</c:v>
                </c:pt>
                <c:pt idx="604">
                  <c:v>13.695</c:v>
                </c:pt>
                <c:pt idx="605">
                  <c:v>13.727499999999999</c:v>
                </c:pt>
                <c:pt idx="606">
                  <c:v>13.753333333333336</c:v>
                </c:pt>
                <c:pt idx="607">
                  <c:v>13.756666666666666</c:v>
                </c:pt>
                <c:pt idx="608">
                  <c:v>13.89</c:v>
                </c:pt>
                <c:pt idx="609">
                  <c:v>13.89</c:v>
                </c:pt>
                <c:pt idx="610">
                  <c:v>13.946000000000002</c:v>
                </c:pt>
                <c:pt idx="611">
                  <c:v>13.975</c:v>
                </c:pt>
                <c:pt idx="612">
                  <c:v>13.99</c:v>
                </c:pt>
                <c:pt idx="613">
                  <c:v>13.99</c:v>
                </c:pt>
                <c:pt idx="614">
                  <c:v>14</c:v>
                </c:pt>
                <c:pt idx="615">
                  <c:v>14</c:v>
                </c:pt>
                <c:pt idx="616">
                  <c:v>14</c:v>
                </c:pt>
                <c:pt idx="617">
                  <c:v>14.053333333333333</c:v>
                </c:pt>
                <c:pt idx="618">
                  <c:v>14.147500000000001</c:v>
                </c:pt>
                <c:pt idx="619">
                  <c:v>14.256666666666666</c:v>
                </c:pt>
                <c:pt idx="620">
                  <c:v>14.29</c:v>
                </c:pt>
                <c:pt idx="621">
                  <c:v>14.37</c:v>
                </c:pt>
                <c:pt idx="622">
                  <c:v>14.48</c:v>
                </c:pt>
                <c:pt idx="623">
                  <c:v>14.48</c:v>
                </c:pt>
                <c:pt idx="624">
                  <c:v>14.48</c:v>
                </c:pt>
                <c:pt idx="625">
                  <c:v>14.489999999999998</c:v>
                </c:pt>
                <c:pt idx="626">
                  <c:v>14.489999999999998</c:v>
                </c:pt>
                <c:pt idx="627">
                  <c:v>14.490000000000002</c:v>
                </c:pt>
                <c:pt idx="628">
                  <c:v>14.52</c:v>
                </c:pt>
                <c:pt idx="629">
                  <c:v>14.52</c:v>
                </c:pt>
                <c:pt idx="630">
                  <c:v>14.584999999999999</c:v>
                </c:pt>
                <c:pt idx="631">
                  <c:v>14.634</c:v>
                </c:pt>
                <c:pt idx="632">
                  <c:v>14.659999999999998</c:v>
                </c:pt>
                <c:pt idx="633">
                  <c:v>14.7</c:v>
                </c:pt>
                <c:pt idx="634">
                  <c:v>14.729999999999999</c:v>
                </c:pt>
                <c:pt idx="635">
                  <c:v>14.764999999999999</c:v>
                </c:pt>
                <c:pt idx="636">
                  <c:v>14.784999999999998</c:v>
                </c:pt>
                <c:pt idx="637">
                  <c:v>14.8</c:v>
                </c:pt>
                <c:pt idx="638">
                  <c:v>14.833333333333334</c:v>
                </c:pt>
                <c:pt idx="639">
                  <c:v>14.88</c:v>
                </c:pt>
                <c:pt idx="640">
                  <c:v>14.955000000000002</c:v>
                </c:pt>
                <c:pt idx="641">
                  <c:v>15.094999999999999</c:v>
                </c:pt>
                <c:pt idx="642">
                  <c:v>15.116000000000003</c:v>
                </c:pt>
                <c:pt idx="643">
                  <c:v>15.163333333333334</c:v>
                </c:pt>
                <c:pt idx="644">
                  <c:v>15.329999999999998</c:v>
                </c:pt>
                <c:pt idx="645">
                  <c:v>15.333181818181821</c:v>
                </c:pt>
                <c:pt idx="646">
                  <c:v>15.4725</c:v>
                </c:pt>
                <c:pt idx="647">
                  <c:v>15.5</c:v>
                </c:pt>
                <c:pt idx="648">
                  <c:v>15.5</c:v>
                </c:pt>
                <c:pt idx="649">
                  <c:v>15.554000000000002</c:v>
                </c:pt>
                <c:pt idx="650">
                  <c:v>15.59</c:v>
                </c:pt>
                <c:pt idx="651">
                  <c:v>15.686666666666666</c:v>
                </c:pt>
                <c:pt idx="652">
                  <c:v>15.700000000000001</c:v>
                </c:pt>
                <c:pt idx="653">
                  <c:v>15.717500000000001</c:v>
                </c:pt>
                <c:pt idx="654">
                  <c:v>15.73</c:v>
                </c:pt>
                <c:pt idx="655">
                  <c:v>15.786000000000001</c:v>
                </c:pt>
                <c:pt idx="656">
                  <c:v>15.794</c:v>
                </c:pt>
                <c:pt idx="657">
                  <c:v>15.844999999999999</c:v>
                </c:pt>
                <c:pt idx="658">
                  <c:v>16.11</c:v>
                </c:pt>
                <c:pt idx="659">
                  <c:v>16.36</c:v>
                </c:pt>
                <c:pt idx="660">
                  <c:v>16.376666666666665</c:v>
                </c:pt>
                <c:pt idx="661">
                  <c:v>16.3825</c:v>
                </c:pt>
                <c:pt idx="662">
                  <c:v>16.486666666666668</c:v>
                </c:pt>
                <c:pt idx="663">
                  <c:v>16.713333333333335</c:v>
                </c:pt>
                <c:pt idx="664">
                  <c:v>16.87</c:v>
                </c:pt>
                <c:pt idx="665">
                  <c:v>17.079999999999998</c:v>
                </c:pt>
                <c:pt idx="666">
                  <c:v>17.143333333333334</c:v>
                </c:pt>
                <c:pt idx="667">
                  <c:v>17.15285714285714</c:v>
                </c:pt>
                <c:pt idx="668">
                  <c:v>17.177499999999998</c:v>
                </c:pt>
                <c:pt idx="669">
                  <c:v>17.234999999999999</c:v>
                </c:pt>
                <c:pt idx="670">
                  <c:v>17.344999999999999</c:v>
                </c:pt>
                <c:pt idx="671">
                  <c:v>17.4025</c:v>
                </c:pt>
                <c:pt idx="672">
                  <c:v>17.438297872340424</c:v>
                </c:pt>
                <c:pt idx="673">
                  <c:v>17.476666666666667</c:v>
                </c:pt>
                <c:pt idx="674">
                  <c:v>17.497142857142855</c:v>
                </c:pt>
                <c:pt idx="675">
                  <c:v>17.78</c:v>
                </c:pt>
                <c:pt idx="676">
                  <c:v>17.896666666666665</c:v>
                </c:pt>
                <c:pt idx="677">
                  <c:v>17.916666666666668</c:v>
                </c:pt>
                <c:pt idx="678">
                  <c:v>18.056666666666668</c:v>
                </c:pt>
                <c:pt idx="679">
                  <c:v>18.059999999999999</c:v>
                </c:pt>
                <c:pt idx="680">
                  <c:v>18.059999999999999</c:v>
                </c:pt>
                <c:pt idx="681">
                  <c:v>18.489999999999998</c:v>
                </c:pt>
                <c:pt idx="682">
                  <c:v>18.5</c:v>
                </c:pt>
                <c:pt idx="683">
                  <c:v>18.513333333333332</c:v>
                </c:pt>
                <c:pt idx="684">
                  <c:v>18.527499999999996</c:v>
                </c:pt>
                <c:pt idx="685">
                  <c:v>18.715</c:v>
                </c:pt>
                <c:pt idx="686">
                  <c:v>18.920000000000002</c:v>
                </c:pt>
                <c:pt idx="687">
                  <c:v>18.995000000000001</c:v>
                </c:pt>
                <c:pt idx="688">
                  <c:v>19.076000000000001</c:v>
                </c:pt>
                <c:pt idx="689">
                  <c:v>19.209999999999997</c:v>
                </c:pt>
                <c:pt idx="690">
                  <c:v>19.240000000000002</c:v>
                </c:pt>
                <c:pt idx="691">
                  <c:v>19.495000000000001</c:v>
                </c:pt>
                <c:pt idx="692">
                  <c:v>19.497499999999999</c:v>
                </c:pt>
                <c:pt idx="693">
                  <c:v>19.680000000000003</c:v>
                </c:pt>
                <c:pt idx="694">
                  <c:v>19.795000000000002</c:v>
                </c:pt>
                <c:pt idx="695">
                  <c:v>19.95</c:v>
                </c:pt>
                <c:pt idx="696">
                  <c:v>19.98</c:v>
                </c:pt>
                <c:pt idx="697">
                  <c:v>19.989999999999998</c:v>
                </c:pt>
                <c:pt idx="698">
                  <c:v>19.989999999999998</c:v>
                </c:pt>
                <c:pt idx="699">
                  <c:v>19.989999999999998</c:v>
                </c:pt>
                <c:pt idx="700">
                  <c:v>19.989999999999998</c:v>
                </c:pt>
                <c:pt idx="701">
                  <c:v>19.989999999999998</c:v>
                </c:pt>
                <c:pt idx="702">
                  <c:v>19.989999999999998</c:v>
                </c:pt>
                <c:pt idx="703">
                  <c:v>19.989999999999998</c:v>
                </c:pt>
                <c:pt idx="704">
                  <c:v>19.989999999999998</c:v>
                </c:pt>
                <c:pt idx="705">
                  <c:v>19.989999999999998</c:v>
                </c:pt>
                <c:pt idx="706">
                  <c:v>19.989999999999998</c:v>
                </c:pt>
                <c:pt idx="707">
                  <c:v>19.989999999999998</c:v>
                </c:pt>
                <c:pt idx="708">
                  <c:v>19.989999999999998</c:v>
                </c:pt>
                <c:pt idx="709">
                  <c:v>19.989999999999998</c:v>
                </c:pt>
                <c:pt idx="710">
                  <c:v>19.989999999999998</c:v>
                </c:pt>
                <c:pt idx="711">
                  <c:v>19.989999999999998</c:v>
                </c:pt>
                <c:pt idx="712">
                  <c:v>19.989999999999998</c:v>
                </c:pt>
                <c:pt idx="713">
                  <c:v>19.989999999999998</c:v>
                </c:pt>
                <c:pt idx="714">
                  <c:v>19.989999999999998</c:v>
                </c:pt>
                <c:pt idx="715">
                  <c:v>20.055</c:v>
                </c:pt>
                <c:pt idx="716">
                  <c:v>20.344999999999999</c:v>
                </c:pt>
                <c:pt idx="717">
                  <c:v>20.418749999999999</c:v>
                </c:pt>
                <c:pt idx="718">
                  <c:v>20.636666666666667</c:v>
                </c:pt>
                <c:pt idx="719">
                  <c:v>20.643333333333334</c:v>
                </c:pt>
                <c:pt idx="720">
                  <c:v>20.665000000000003</c:v>
                </c:pt>
                <c:pt idx="721">
                  <c:v>20.666666666666668</c:v>
                </c:pt>
                <c:pt idx="722">
                  <c:v>20.895</c:v>
                </c:pt>
                <c:pt idx="723">
                  <c:v>21.09</c:v>
                </c:pt>
                <c:pt idx="724">
                  <c:v>21.308888888888887</c:v>
                </c:pt>
                <c:pt idx="725">
                  <c:v>21.63</c:v>
                </c:pt>
                <c:pt idx="726">
                  <c:v>21.756666666666664</c:v>
                </c:pt>
                <c:pt idx="727">
                  <c:v>21.885000000000002</c:v>
                </c:pt>
                <c:pt idx="728">
                  <c:v>21.900000000000002</c:v>
                </c:pt>
                <c:pt idx="729">
                  <c:v>22.116250000000001</c:v>
                </c:pt>
                <c:pt idx="730">
                  <c:v>22.193333333333332</c:v>
                </c:pt>
                <c:pt idx="731">
                  <c:v>22.540000000000003</c:v>
                </c:pt>
                <c:pt idx="732">
                  <c:v>22.563333333333333</c:v>
                </c:pt>
                <c:pt idx="733">
                  <c:v>22.87142857142857</c:v>
                </c:pt>
                <c:pt idx="734">
                  <c:v>23.116666666666671</c:v>
                </c:pt>
                <c:pt idx="735">
                  <c:v>23.179999999999996</c:v>
                </c:pt>
                <c:pt idx="736">
                  <c:v>23.285</c:v>
                </c:pt>
                <c:pt idx="737">
                  <c:v>24.064999999999998</c:v>
                </c:pt>
                <c:pt idx="738">
                  <c:v>24.164999999999999</c:v>
                </c:pt>
                <c:pt idx="739">
                  <c:v>24.183333333333334</c:v>
                </c:pt>
                <c:pt idx="740">
                  <c:v>24.2</c:v>
                </c:pt>
                <c:pt idx="741">
                  <c:v>24.49</c:v>
                </c:pt>
                <c:pt idx="742">
                  <c:v>24.49</c:v>
                </c:pt>
                <c:pt idx="743">
                  <c:v>24.49</c:v>
                </c:pt>
                <c:pt idx="744">
                  <c:v>24.49</c:v>
                </c:pt>
                <c:pt idx="745">
                  <c:v>24.49</c:v>
                </c:pt>
                <c:pt idx="746">
                  <c:v>24.594999999999999</c:v>
                </c:pt>
                <c:pt idx="747">
                  <c:v>24.693333333333332</c:v>
                </c:pt>
                <c:pt idx="748">
                  <c:v>24.824999999999999</c:v>
                </c:pt>
                <c:pt idx="749">
                  <c:v>24.87</c:v>
                </c:pt>
                <c:pt idx="750">
                  <c:v>24.994999999999997</c:v>
                </c:pt>
                <c:pt idx="751">
                  <c:v>25.125</c:v>
                </c:pt>
                <c:pt idx="752">
                  <c:v>25.2575</c:v>
                </c:pt>
                <c:pt idx="753">
                  <c:v>25.36</c:v>
                </c:pt>
                <c:pt idx="754">
                  <c:v>25.389999999999997</c:v>
                </c:pt>
                <c:pt idx="755">
                  <c:v>25.495000000000001</c:v>
                </c:pt>
                <c:pt idx="756">
                  <c:v>25.99</c:v>
                </c:pt>
                <c:pt idx="757">
                  <c:v>25.993333333333329</c:v>
                </c:pt>
                <c:pt idx="758">
                  <c:v>26.2</c:v>
                </c:pt>
                <c:pt idx="759">
                  <c:v>26.2</c:v>
                </c:pt>
                <c:pt idx="760">
                  <c:v>26.3</c:v>
                </c:pt>
                <c:pt idx="761">
                  <c:v>26.48</c:v>
                </c:pt>
                <c:pt idx="762">
                  <c:v>26.53</c:v>
                </c:pt>
                <c:pt idx="763">
                  <c:v>26.965</c:v>
                </c:pt>
                <c:pt idx="764">
                  <c:v>27.09</c:v>
                </c:pt>
                <c:pt idx="765">
                  <c:v>27.189999999999998</c:v>
                </c:pt>
                <c:pt idx="766">
                  <c:v>27.274999999999999</c:v>
                </c:pt>
                <c:pt idx="767">
                  <c:v>27.47</c:v>
                </c:pt>
                <c:pt idx="768">
                  <c:v>27.636666666666667</c:v>
                </c:pt>
                <c:pt idx="769">
                  <c:v>27.814999999999998</c:v>
                </c:pt>
                <c:pt idx="770">
                  <c:v>27.965</c:v>
                </c:pt>
                <c:pt idx="771">
                  <c:v>28.06</c:v>
                </c:pt>
                <c:pt idx="772">
                  <c:v>28.393333333333334</c:v>
                </c:pt>
                <c:pt idx="773">
                  <c:v>28.44</c:v>
                </c:pt>
                <c:pt idx="774">
                  <c:v>28.504999999999999</c:v>
                </c:pt>
                <c:pt idx="775">
                  <c:v>28.53</c:v>
                </c:pt>
                <c:pt idx="776">
                  <c:v>28.555</c:v>
                </c:pt>
                <c:pt idx="777">
                  <c:v>28.6</c:v>
                </c:pt>
                <c:pt idx="778">
                  <c:v>29.036666666666665</c:v>
                </c:pt>
                <c:pt idx="779">
                  <c:v>29.799999999999997</c:v>
                </c:pt>
                <c:pt idx="780">
                  <c:v>29.871666666666666</c:v>
                </c:pt>
                <c:pt idx="781">
                  <c:v>29.92</c:v>
                </c:pt>
                <c:pt idx="782">
                  <c:v>29.955000000000002</c:v>
                </c:pt>
                <c:pt idx="783">
                  <c:v>30</c:v>
                </c:pt>
                <c:pt idx="784">
                  <c:v>30</c:v>
                </c:pt>
                <c:pt idx="785">
                  <c:v>30</c:v>
                </c:pt>
                <c:pt idx="786">
                  <c:v>30</c:v>
                </c:pt>
                <c:pt idx="787">
                  <c:v>30</c:v>
                </c:pt>
                <c:pt idx="788">
                  <c:v>30</c:v>
                </c:pt>
                <c:pt idx="789">
                  <c:v>30.04</c:v>
                </c:pt>
                <c:pt idx="790">
                  <c:v>30.11</c:v>
                </c:pt>
                <c:pt idx="791">
                  <c:v>30.220000000000002</c:v>
                </c:pt>
                <c:pt idx="792">
                  <c:v>30.35</c:v>
                </c:pt>
                <c:pt idx="793">
                  <c:v>30.425000000000001</c:v>
                </c:pt>
                <c:pt idx="794">
                  <c:v>30.734999999999999</c:v>
                </c:pt>
                <c:pt idx="795">
                  <c:v>30.775000000000002</c:v>
                </c:pt>
                <c:pt idx="796">
                  <c:v>30.95</c:v>
                </c:pt>
                <c:pt idx="797">
                  <c:v>31.413333333333338</c:v>
                </c:pt>
                <c:pt idx="798">
                  <c:v>31.5</c:v>
                </c:pt>
                <c:pt idx="799">
                  <c:v>31.549999999999997</c:v>
                </c:pt>
                <c:pt idx="800">
                  <c:v>32.18</c:v>
                </c:pt>
                <c:pt idx="801">
                  <c:v>32.409999999999997</c:v>
                </c:pt>
                <c:pt idx="802">
                  <c:v>32.5</c:v>
                </c:pt>
                <c:pt idx="803">
                  <c:v>32.51</c:v>
                </c:pt>
                <c:pt idx="804">
                  <c:v>33.400999999999996</c:v>
                </c:pt>
                <c:pt idx="805">
                  <c:v>33.6</c:v>
                </c:pt>
                <c:pt idx="806">
                  <c:v>33.65</c:v>
                </c:pt>
                <c:pt idx="807">
                  <c:v>34.394999999999996</c:v>
                </c:pt>
                <c:pt idx="808">
                  <c:v>35</c:v>
                </c:pt>
                <c:pt idx="809">
                  <c:v>35</c:v>
                </c:pt>
                <c:pt idx="810">
                  <c:v>35.020000000000003</c:v>
                </c:pt>
                <c:pt idx="811">
                  <c:v>35.020000000000003</c:v>
                </c:pt>
                <c:pt idx="812">
                  <c:v>35.585000000000001</c:v>
                </c:pt>
                <c:pt idx="813">
                  <c:v>35.67</c:v>
                </c:pt>
                <c:pt idx="814">
                  <c:v>35.840000000000003</c:v>
                </c:pt>
                <c:pt idx="815">
                  <c:v>35.840000000000003</c:v>
                </c:pt>
                <c:pt idx="816">
                  <c:v>35.844999999999999</c:v>
                </c:pt>
                <c:pt idx="817">
                  <c:v>35.89</c:v>
                </c:pt>
                <c:pt idx="818">
                  <c:v>35.89</c:v>
                </c:pt>
                <c:pt idx="819">
                  <c:v>35.996666666666663</c:v>
                </c:pt>
                <c:pt idx="820">
                  <c:v>36.414999999999999</c:v>
                </c:pt>
                <c:pt idx="821">
                  <c:v>37.9</c:v>
                </c:pt>
                <c:pt idx="822">
                  <c:v>38.655000000000001</c:v>
                </c:pt>
                <c:pt idx="823">
                  <c:v>39.169999999999995</c:v>
                </c:pt>
                <c:pt idx="824">
                  <c:v>41.82</c:v>
                </c:pt>
                <c:pt idx="825">
                  <c:v>41.924999999999997</c:v>
                </c:pt>
                <c:pt idx="826">
                  <c:v>41.96</c:v>
                </c:pt>
                <c:pt idx="827">
                  <c:v>42</c:v>
                </c:pt>
                <c:pt idx="828">
                  <c:v>42.17</c:v>
                </c:pt>
                <c:pt idx="829">
                  <c:v>42.31</c:v>
                </c:pt>
                <c:pt idx="830">
                  <c:v>42.370000000000005</c:v>
                </c:pt>
                <c:pt idx="831">
                  <c:v>42.52</c:v>
                </c:pt>
                <c:pt idx="832">
                  <c:v>44.55</c:v>
                </c:pt>
                <c:pt idx="833">
                  <c:v>45.51</c:v>
                </c:pt>
                <c:pt idx="834">
                  <c:v>45.7</c:v>
                </c:pt>
                <c:pt idx="835">
                  <c:v>49</c:v>
                </c:pt>
                <c:pt idx="836">
                  <c:v>49</c:v>
                </c:pt>
                <c:pt idx="837">
                  <c:v>50.463333333333338</c:v>
                </c:pt>
                <c:pt idx="838">
                  <c:v>51.870000000000005</c:v>
                </c:pt>
                <c:pt idx="839">
                  <c:v>51.94</c:v>
                </c:pt>
                <c:pt idx="840">
                  <c:v>51.94</c:v>
                </c:pt>
                <c:pt idx="841">
                  <c:v>51.94</c:v>
                </c:pt>
                <c:pt idx="842">
                  <c:v>52.164999999999999</c:v>
                </c:pt>
                <c:pt idx="843">
                  <c:v>52.625</c:v>
                </c:pt>
                <c:pt idx="844">
                  <c:v>53.03</c:v>
                </c:pt>
                <c:pt idx="845">
                  <c:v>54.92</c:v>
                </c:pt>
                <c:pt idx="846">
                  <c:v>54.95</c:v>
                </c:pt>
                <c:pt idx="847">
                  <c:v>55.519999999999996</c:v>
                </c:pt>
                <c:pt idx="848">
                  <c:v>55.693333333333328</c:v>
                </c:pt>
                <c:pt idx="849">
                  <c:v>58.64</c:v>
                </c:pt>
                <c:pt idx="850">
                  <c:v>58.92</c:v>
                </c:pt>
                <c:pt idx="851">
                  <c:v>58.92</c:v>
                </c:pt>
                <c:pt idx="852">
                  <c:v>58.92</c:v>
                </c:pt>
                <c:pt idx="853">
                  <c:v>59.103333333333332</c:v>
                </c:pt>
                <c:pt idx="854">
                  <c:v>60.2</c:v>
                </c:pt>
                <c:pt idx="855">
                  <c:v>60.2</c:v>
                </c:pt>
                <c:pt idx="856">
                  <c:v>66.27</c:v>
                </c:pt>
                <c:pt idx="857">
                  <c:v>66.67</c:v>
                </c:pt>
                <c:pt idx="858">
                  <c:v>68.02</c:v>
                </c:pt>
                <c:pt idx="859">
                  <c:v>69</c:v>
                </c:pt>
                <c:pt idx="860">
                  <c:v>69</c:v>
                </c:pt>
                <c:pt idx="861">
                  <c:v>69</c:v>
                </c:pt>
                <c:pt idx="862">
                  <c:v>70.2</c:v>
                </c:pt>
                <c:pt idx="863">
                  <c:v>89.3</c:v>
                </c:pt>
                <c:pt idx="864">
                  <c:v>91.05</c:v>
                </c:pt>
              </c:numCache>
            </c:numRef>
          </c:val>
          <c:extLst>
            <c:ext xmlns:c16="http://schemas.microsoft.com/office/drawing/2014/chart" uri="{C3380CC4-5D6E-409C-BE32-E72D297353CC}">
              <c16:uniqueId val="{00000000-FA56-46D3-B494-8EF9770E1C58}"/>
            </c:ext>
          </c:extLst>
        </c:ser>
        <c:ser>
          <c:idx val="1"/>
          <c:order val="1"/>
          <c:tx>
            <c:strRef>
              <c:f>'GEO-KPIS PROCESSING'!$K$21</c:f>
              <c:strCache>
                <c:ptCount val="1"/>
                <c:pt idx="0">
                  <c:v>Max of Order fullfillment time</c:v>
                </c:pt>
              </c:strCache>
            </c:strRef>
          </c:tx>
          <c:spPr>
            <a:solidFill>
              <a:srgbClr val="00FF00"/>
            </a:solidFill>
            <a:ln>
              <a:noFill/>
            </a:ln>
            <a:effectLst/>
          </c:spPr>
          <c:invertIfNegative val="0"/>
          <c:cat>
            <c:strRef>
              <c:f>'GEO-KPIS PROCESSING'!$I$22:$I$887</c:f>
              <c:strCache>
                <c:ptCount val="865"/>
                <c:pt idx="0">
                  <c:v>Gorham</c:v>
                </c:pt>
                <c:pt idx="1">
                  <c:v>Clifton</c:v>
                </c:pt>
                <c:pt idx="2">
                  <c:v>Fresno</c:v>
                </c:pt>
                <c:pt idx="3">
                  <c:v>Fort Wayne</c:v>
                </c:pt>
                <c:pt idx="4">
                  <c:v>Inkster</c:v>
                </c:pt>
                <c:pt idx="5">
                  <c:v>Joliet</c:v>
                </c:pt>
                <c:pt idx="6">
                  <c:v>Palm Coast</c:v>
                </c:pt>
                <c:pt idx="7">
                  <c:v>Spanish Fork</c:v>
                </c:pt>
                <c:pt idx="8">
                  <c:v>Winter Park</c:v>
                </c:pt>
                <c:pt idx="9">
                  <c:v>West Jordan</c:v>
                </c:pt>
                <c:pt idx="10">
                  <c:v>Marshalltown</c:v>
                </c:pt>
                <c:pt idx="11">
                  <c:v>Duluth</c:v>
                </c:pt>
                <c:pt idx="12">
                  <c:v>Branford</c:v>
                </c:pt>
                <c:pt idx="13">
                  <c:v>Ithaca</c:v>
                </c:pt>
                <c:pt idx="14">
                  <c:v>Owensboro</c:v>
                </c:pt>
                <c:pt idx="15">
                  <c:v>Santa Fe</c:v>
                </c:pt>
                <c:pt idx="16">
                  <c:v>Kokomo</c:v>
                </c:pt>
                <c:pt idx="17">
                  <c:v>Weatherford</c:v>
                </c:pt>
                <c:pt idx="18">
                  <c:v>Prescott</c:v>
                </c:pt>
                <c:pt idx="19">
                  <c:v>Brandon</c:v>
                </c:pt>
                <c:pt idx="20">
                  <c:v>South Vineland</c:v>
                </c:pt>
                <c:pt idx="21">
                  <c:v>Walla Walla</c:v>
                </c:pt>
                <c:pt idx="22">
                  <c:v>Mountain View</c:v>
                </c:pt>
                <c:pt idx="23">
                  <c:v>Goleta</c:v>
                </c:pt>
                <c:pt idx="24">
                  <c:v>Anacortes</c:v>
                </c:pt>
                <c:pt idx="25">
                  <c:v>Winthrop</c:v>
                </c:pt>
                <c:pt idx="26">
                  <c:v>Worcester</c:v>
                </c:pt>
                <c:pt idx="27">
                  <c:v>College Station</c:v>
                </c:pt>
                <c:pt idx="28">
                  <c:v>East Point</c:v>
                </c:pt>
                <c:pt idx="29">
                  <c:v>Hamilton</c:v>
                </c:pt>
                <c:pt idx="30">
                  <c:v>Norwood</c:v>
                </c:pt>
                <c:pt idx="31">
                  <c:v>Oak Creek</c:v>
                </c:pt>
                <c:pt idx="32">
                  <c:v>Neenah</c:v>
                </c:pt>
                <c:pt idx="33">
                  <c:v>Joplin</c:v>
                </c:pt>
                <c:pt idx="34">
                  <c:v>Taylors</c:v>
                </c:pt>
                <c:pt idx="35">
                  <c:v>York</c:v>
                </c:pt>
                <c:pt idx="36">
                  <c:v>Lake Oswego</c:v>
                </c:pt>
                <c:pt idx="37">
                  <c:v>Highland Village</c:v>
                </c:pt>
                <c:pt idx="38">
                  <c:v>Tonawanda</c:v>
                </c:pt>
                <c:pt idx="39">
                  <c:v>Janesville</c:v>
                </c:pt>
                <c:pt idx="40">
                  <c:v>Augusta</c:v>
                </c:pt>
                <c:pt idx="41">
                  <c:v>Atascadero</c:v>
                </c:pt>
                <c:pt idx="42">
                  <c:v>Harrisonburg</c:v>
                </c:pt>
                <c:pt idx="43">
                  <c:v>Bethpage</c:v>
                </c:pt>
                <c:pt idx="44">
                  <c:v>Newington</c:v>
                </c:pt>
                <c:pt idx="45">
                  <c:v>Depew</c:v>
                </c:pt>
                <c:pt idx="46">
                  <c:v>El Paso</c:v>
                </c:pt>
                <c:pt idx="47">
                  <c:v>Lorain</c:v>
                </c:pt>
                <c:pt idx="48">
                  <c:v>Fridley</c:v>
                </c:pt>
                <c:pt idx="49">
                  <c:v>Arlington Heights</c:v>
                </c:pt>
                <c:pt idx="50">
                  <c:v>Lufkin</c:v>
                </c:pt>
                <c:pt idx="51">
                  <c:v>Lodi</c:v>
                </c:pt>
                <c:pt idx="52">
                  <c:v>Immokalee</c:v>
                </c:pt>
                <c:pt idx="53">
                  <c:v>Muncie</c:v>
                </c:pt>
                <c:pt idx="54">
                  <c:v>Marion</c:v>
                </c:pt>
                <c:pt idx="55">
                  <c:v>New Britain</c:v>
                </c:pt>
                <c:pt idx="56">
                  <c:v>Slidell</c:v>
                </c:pt>
                <c:pt idx="57">
                  <c:v>Sioux City</c:v>
                </c:pt>
                <c:pt idx="58">
                  <c:v>Webster</c:v>
                </c:pt>
                <c:pt idx="59">
                  <c:v>Wauwatosa</c:v>
                </c:pt>
                <c:pt idx="60">
                  <c:v>Pikesville</c:v>
                </c:pt>
                <c:pt idx="61">
                  <c:v>Addison</c:v>
                </c:pt>
                <c:pt idx="62">
                  <c:v>Sunrise</c:v>
                </c:pt>
                <c:pt idx="63">
                  <c:v>Woodridge</c:v>
                </c:pt>
                <c:pt idx="64">
                  <c:v>West Palm Beach</c:v>
                </c:pt>
                <c:pt idx="65">
                  <c:v>Garland</c:v>
                </c:pt>
                <c:pt idx="66">
                  <c:v>Fort Myers</c:v>
                </c:pt>
                <c:pt idx="67">
                  <c:v>Enterprise</c:v>
                </c:pt>
                <c:pt idx="68">
                  <c:v>Lansing</c:v>
                </c:pt>
                <c:pt idx="69">
                  <c:v>Portland</c:v>
                </c:pt>
                <c:pt idx="70">
                  <c:v>Albuquerque</c:v>
                </c:pt>
                <c:pt idx="71">
                  <c:v>Sherman</c:v>
                </c:pt>
                <c:pt idx="72">
                  <c:v>Edgewood</c:v>
                </c:pt>
                <c:pt idx="73">
                  <c:v>Northport</c:v>
                </c:pt>
                <c:pt idx="74">
                  <c:v>Mcminnville</c:v>
                </c:pt>
                <c:pt idx="75">
                  <c:v>Hopkinton</c:v>
                </c:pt>
                <c:pt idx="76">
                  <c:v>Rock Island</c:v>
                </c:pt>
                <c:pt idx="77">
                  <c:v>Wooster</c:v>
                </c:pt>
                <c:pt idx="78">
                  <c:v>Potomac</c:v>
                </c:pt>
                <c:pt idx="79">
                  <c:v>Peoria</c:v>
                </c:pt>
                <c:pt idx="80">
                  <c:v>Saint Peters</c:v>
                </c:pt>
                <c:pt idx="81">
                  <c:v>Ridgewood</c:v>
                </c:pt>
                <c:pt idx="82">
                  <c:v>Seminole</c:v>
                </c:pt>
                <c:pt idx="83">
                  <c:v>Hudson</c:v>
                </c:pt>
                <c:pt idx="84">
                  <c:v>Syracuse</c:v>
                </c:pt>
                <c:pt idx="85">
                  <c:v>Montebello</c:v>
                </c:pt>
                <c:pt idx="86">
                  <c:v>Menlo Park</c:v>
                </c:pt>
                <c:pt idx="87">
                  <c:v>West Allis</c:v>
                </c:pt>
                <c:pt idx="88">
                  <c:v>Waldorf</c:v>
                </c:pt>
                <c:pt idx="89">
                  <c:v>Shaker Heights</c:v>
                </c:pt>
                <c:pt idx="90">
                  <c:v>Laguna Hills</c:v>
                </c:pt>
                <c:pt idx="91">
                  <c:v>Woodland</c:v>
                </c:pt>
                <c:pt idx="92">
                  <c:v>Upper Arlington</c:v>
                </c:pt>
                <c:pt idx="93">
                  <c:v>Edinburg</c:v>
                </c:pt>
                <c:pt idx="94">
                  <c:v>Lindenwold</c:v>
                </c:pt>
                <c:pt idx="95">
                  <c:v>Pontiac</c:v>
                </c:pt>
                <c:pt idx="96">
                  <c:v>Olive Branch</c:v>
                </c:pt>
                <c:pt idx="97">
                  <c:v>Dunwoody</c:v>
                </c:pt>
                <c:pt idx="98">
                  <c:v>El Dorado Hills</c:v>
                </c:pt>
                <c:pt idx="99">
                  <c:v>Portage</c:v>
                </c:pt>
                <c:pt idx="100">
                  <c:v>Tallahassee</c:v>
                </c:pt>
                <c:pt idx="101">
                  <c:v>Casselberry</c:v>
                </c:pt>
                <c:pt idx="102">
                  <c:v>Redondo Beach</c:v>
                </c:pt>
                <c:pt idx="103">
                  <c:v>Eau Claire</c:v>
                </c:pt>
                <c:pt idx="104">
                  <c:v>Delaware</c:v>
                </c:pt>
                <c:pt idx="105">
                  <c:v>Greensburg</c:v>
                </c:pt>
                <c:pt idx="106">
                  <c:v>Rogers</c:v>
                </c:pt>
                <c:pt idx="107">
                  <c:v>Shreveport</c:v>
                </c:pt>
                <c:pt idx="108">
                  <c:v>Puyallup</c:v>
                </c:pt>
                <c:pt idx="109">
                  <c:v>Chambersburg</c:v>
                </c:pt>
                <c:pt idx="110">
                  <c:v>Stockton</c:v>
                </c:pt>
                <c:pt idx="111">
                  <c:v>Newark</c:v>
                </c:pt>
                <c:pt idx="112">
                  <c:v>Richfield</c:v>
                </c:pt>
                <c:pt idx="113">
                  <c:v>Hanover</c:v>
                </c:pt>
                <c:pt idx="114">
                  <c:v>Pawtucket</c:v>
                </c:pt>
                <c:pt idx="115">
                  <c:v>Redding</c:v>
                </c:pt>
                <c:pt idx="116">
                  <c:v>Granger</c:v>
                </c:pt>
                <c:pt idx="117">
                  <c:v>Madison Heights</c:v>
                </c:pt>
                <c:pt idx="118">
                  <c:v>Alton</c:v>
                </c:pt>
                <c:pt idx="119">
                  <c:v>Arvada</c:v>
                </c:pt>
                <c:pt idx="120">
                  <c:v>Sandusky</c:v>
                </c:pt>
                <c:pt idx="121">
                  <c:v>Pittsburgh</c:v>
                </c:pt>
                <c:pt idx="122">
                  <c:v>Parkersburg</c:v>
                </c:pt>
                <c:pt idx="123">
                  <c:v>Denton</c:v>
                </c:pt>
                <c:pt idx="124">
                  <c:v>Maplewood</c:v>
                </c:pt>
                <c:pt idx="125">
                  <c:v>North Las Vegas</c:v>
                </c:pt>
                <c:pt idx="126">
                  <c:v>Lombard</c:v>
                </c:pt>
                <c:pt idx="127">
                  <c:v>Toledo</c:v>
                </c:pt>
                <c:pt idx="128">
                  <c:v>Farmington Hills</c:v>
                </c:pt>
                <c:pt idx="129">
                  <c:v>Granite Bay</c:v>
                </c:pt>
                <c:pt idx="130">
                  <c:v>Cleveland</c:v>
                </c:pt>
                <c:pt idx="131">
                  <c:v>Annapolis</c:v>
                </c:pt>
                <c:pt idx="132">
                  <c:v>Townsend</c:v>
                </c:pt>
                <c:pt idx="133">
                  <c:v>Superior</c:v>
                </c:pt>
                <c:pt idx="134">
                  <c:v>Ormond Beach</c:v>
                </c:pt>
                <c:pt idx="135">
                  <c:v>Dickinson</c:v>
                </c:pt>
                <c:pt idx="136">
                  <c:v>Encinitas</c:v>
                </c:pt>
                <c:pt idx="137">
                  <c:v>Bedford</c:v>
                </c:pt>
                <c:pt idx="138">
                  <c:v>Pasco</c:v>
                </c:pt>
                <c:pt idx="139">
                  <c:v>Mount Pleasant</c:v>
                </c:pt>
                <c:pt idx="140">
                  <c:v>Calexico</c:v>
                </c:pt>
                <c:pt idx="141">
                  <c:v>Gresham</c:v>
                </c:pt>
                <c:pt idx="142">
                  <c:v>Bayonne</c:v>
                </c:pt>
                <c:pt idx="143">
                  <c:v>Ottumwa</c:v>
                </c:pt>
                <c:pt idx="144">
                  <c:v>Killeen</c:v>
                </c:pt>
                <c:pt idx="145">
                  <c:v>Littleton</c:v>
                </c:pt>
                <c:pt idx="146">
                  <c:v>Springville</c:v>
                </c:pt>
                <c:pt idx="147">
                  <c:v>Quincy</c:v>
                </c:pt>
                <c:pt idx="148">
                  <c:v>College Park</c:v>
                </c:pt>
                <c:pt idx="149">
                  <c:v>Council Bluffs</c:v>
                </c:pt>
                <c:pt idx="150">
                  <c:v>Cabot</c:v>
                </c:pt>
                <c:pt idx="151">
                  <c:v>Allen Park</c:v>
                </c:pt>
                <c:pt idx="152">
                  <c:v>Pensacola</c:v>
                </c:pt>
                <c:pt idx="153">
                  <c:v>Carson City</c:v>
                </c:pt>
                <c:pt idx="154">
                  <c:v>Oak Park</c:v>
                </c:pt>
                <c:pt idx="155">
                  <c:v>Yarmouth</c:v>
                </c:pt>
                <c:pt idx="156">
                  <c:v>Sunnyvale</c:v>
                </c:pt>
                <c:pt idx="157">
                  <c:v>Central Islip</c:v>
                </c:pt>
                <c:pt idx="158">
                  <c:v>Wichita</c:v>
                </c:pt>
                <c:pt idx="159">
                  <c:v>Coral Springs</c:v>
                </c:pt>
                <c:pt idx="160">
                  <c:v>Myrtle Beach</c:v>
                </c:pt>
                <c:pt idx="161">
                  <c:v>Racine</c:v>
                </c:pt>
                <c:pt idx="162">
                  <c:v>El Centro</c:v>
                </c:pt>
                <c:pt idx="163">
                  <c:v>Utica</c:v>
                </c:pt>
                <c:pt idx="164">
                  <c:v>Herndon</c:v>
                </c:pt>
                <c:pt idx="165">
                  <c:v>Terrytown</c:v>
                </c:pt>
                <c:pt idx="166">
                  <c:v>Sandy Springs</c:v>
                </c:pt>
                <c:pt idx="167">
                  <c:v>Reston</c:v>
                </c:pt>
                <c:pt idx="168">
                  <c:v>Bay City</c:v>
                </c:pt>
                <c:pt idx="169">
                  <c:v>Metairie</c:v>
                </c:pt>
                <c:pt idx="170">
                  <c:v>Tamarac</c:v>
                </c:pt>
                <c:pt idx="171">
                  <c:v>Macon</c:v>
                </c:pt>
                <c:pt idx="172">
                  <c:v>Tooele</c:v>
                </c:pt>
                <c:pt idx="173">
                  <c:v>University City</c:v>
                </c:pt>
                <c:pt idx="174">
                  <c:v>Rapid City</c:v>
                </c:pt>
                <c:pt idx="175">
                  <c:v>Kirkwood</c:v>
                </c:pt>
                <c:pt idx="176">
                  <c:v>Eagle Pass</c:v>
                </c:pt>
                <c:pt idx="177">
                  <c:v>Mauldin</c:v>
                </c:pt>
                <c:pt idx="178">
                  <c:v>Bryant</c:v>
                </c:pt>
                <c:pt idx="179">
                  <c:v>Texarkana</c:v>
                </c:pt>
                <c:pt idx="180">
                  <c:v>Horn Lake</c:v>
                </c:pt>
                <c:pt idx="181">
                  <c:v>Dearborn Heights</c:v>
                </c:pt>
                <c:pt idx="182">
                  <c:v>Kennesaw</c:v>
                </c:pt>
                <c:pt idx="183">
                  <c:v>Massillon</c:v>
                </c:pt>
                <c:pt idx="184">
                  <c:v>San Clemente</c:v>
                </c:pt>
                <c:pt idx="185">
                  <c:v>Lake Jackson</c:v>
                </c:pt>
                <c:pt idx="186">
                  <c:v>Bartlett</c:v>
                </c:pt>
                <c:pt idx="187">
                  <c:v>Fort Dodge</c:v>
                </c:pt>
                <c:pt idx="188">
                  <c:v>Rome</c:v>
                </c:pt>
                <c:pt idx="189">
                  <c:v>Belchertown</c:v>
                </c:pt>
                <c:pt idx="190">
                  <c:v>Goffstown</c:v>
                </c:pt>
                <c:pt idx="191">
                  <c:v>Emporia</c:v>
                </c:pt>
                <c:pt idx="192">
                  <c:v>Biddeford</c:v>
                </c:pt>
                <c:pt idx="193">
                  <c:v>Marietta</c:v>
                </c:pt>
                <c:pt idx="194">
                  <c:v>Kingsport</c:v>
                </c:pt>
                <c:pt idx="195">
                  <c:v>Summit</c:v>
                </c:pt>
                <c:pt idx="196">
                  <c:v>South Hadley</c:v>
                </c:pt>
                <c:pt idx="197">
                  <c:v>Sault Sainte Marie</c:v>
                </c:pt>
                <c:pt idx="198">
                  <c:v>Asheboro</c:v>
                </c:pt>
                <c:pt idx="199">
                  <c:v>Kearney</c:v>
                </c:pt>
                <c:pt idx="200">
                  <c:v>Coos Bay</c:v>
                </c:pt>
                <c:pt idx="201">
                  <c:v>Southgate</c:v>
                </c:pt>
                <c:pt idx="202">
                  <c:v>Pharr</c:v>
                </c:pt>
                <c:pt idx="203">
                  <c:v>Anderson</c:v>
                </c:pt>
                <c:pt idx="204">
                  <c:v>Oakville</c:v>
                </c:pt>
                <c:pt idx="205">
                  <c:v>Friendswood</c:v>
                </c:pt>
                <c:pt idx="206">
                  <c:v>Shirley</c:v>
                </c:pt>
                <c:pt idx="207">
                  <c:v>Troutdale</c:v>
                </c:pt>
                <c:pt idx="208">
                  <c:v>Titusville</c:v>
                </c:pt>
                <c:pt idx="209">
                  <c:v>Commack</c:v>
                </c:pt>
                <c:pt idx="210">
                  <c:v>Rock Springs</c:v>
                </c:pt>
                <c:pt idx="211">
                  <c:v>Boise</c:v>
                </c:pt>
                <c:pt idx="212">
                  <c:v>Henderson</c:v>
                </c:pt>
                <c:pt idx="213">
                  <c:v>Lakewood</c:v>
                </c:pt>
                <c:pt idx="214">
                  <c:v>Harlingen</c:v>
                </c:pt>
                <c:pt idx="215">
                  <c:v>North Plainfield</c:v>
                </c:pt>
                <c:pt idx="216">
                  <c:v>Savannah</c:v>
                </c:pt>
                <c:pt idx="217">
                  <c:v>Nashua</c:v>
                </c:pt>
                <c:pt idx="218">
                  <c:v>Royal Palm Beach</c:v>
                </c:pt>
                <c:pt idx="219">
                  <c:v>Tualatin</c:v>
                </c:pt>
                <c:pt idx="220">
                  <c:v>Beverly Hills</c:v>
                </c:pt>
                <c:pt idx="221">
                  <c:v>Loveland</c:v>
                </c:pt>
                <c:pt idx="222">
                  <c:v>Valparaiso</c:v>
                </c:pt>
                <c:pt idx="223">
                  <c:v>Albemarle</c:v>
                </c:pt>
                <c:pt idx="224">
                  <c:v>West Lafayette</c:v>
                </c:pt>
                <c:pt idx="225">
                  <c:v>Santa Rosa</c:v>
                </c:pt>
                <c:pt idx="226">
                  <c:v>Derby</c:v>
                </c:pt>
                <c:pt idx="227">
                  <c:v>Mission Viejo</c:v>
                </c:pt>
                <c:pt idx="228">
                  <c:v>High Point</c:v>
                </c:pt>
                <c:pt idx="229">
                  <c:v>Oxnard</c:v>
                </c:pt>
                <c:pt idx="230">
                  <c:v>Sioux Falls</c:v>
                </c:pt>
                <c:pt idx="231">
                  <c:v>Garfield Heights</c:v>
                </c:pt>
                <c:pt idx="232">
                  <c:v>Seymour</c:v>
                </c:pt>
                <c:pt idx="233">
                  <c:v>Chesapeake</c:v>
                </c:pt>
                <c:pt idx="234">
                  <c:v>Spokane</c:v>
                </c:pt>
                <c:pt idx="235">
                  <c:v>Butte</c:v>
                </c:pt>
                <c:pt idx="236">
                  <c:v>Elmira</c:v>
                </c:pt>
                <c:pt idx="237">
                  <c:v>Fairmont</c:v>
                </c:pt>
                <c:pt idx="238">
                  <c:v>Lewiston</c:v>
                </c:pt>
                <c:pt idx="239">
                  <c:v>West Bend</c:v>
                </c:pt>
                <c:pt idx="240">
                  <c:v>Creve Coeur</c:v>
                </c:pt>
                <c:pt idx="241">
                  <c:v>Abilene</c:v>
                </c:pt>
                <c:pt idx="242">
                  <c:v>South Bend</c:v>
                </c:pt>
                <c:pt idx="243">
                  <c:v>East Massapequa</c:v>
                </c:pt>
                <c:pt idx="244">
                  <c:v>Corsicana</c:v>
                </c:pt>
                <c:pt idx="245">
                  <c:v>Belleville</c:v>
                </c:pt>
                <c:pt idx="246">
                  <c:v>Muscatine</c:v>
                </c:pt>
                <c:pt idx="247">
                  <c:v>New Smyrna Beach</c:v>
                </c:pt>
                <c:pt idx="248">
                  <c:v>Los Banos</c:v>
                </c:pt>
                <c:pt idx="249">
                  <c:v>Oakland Park</c:v>
                </c:pt>
                <c:pt idx="250">
                  <c:v>Round Rock</c:v>
                </c:pt>
                <c:pt idx="251">
                  <c:v>Birmingham</c:v>
                </c:pt>
                <c:pt idx="252">
                  <c:v>Grove City</c:v>
                </c:pt>
                <c:pt idx="253">
                  <c:v>Trenton</c:v>
                </c:pt>
                <c:pt idx="254">
                  <c:v>Vallejo</c:v>
                </c:pt>
                <c:pt idx="255">
                  <c:v>Conroe</c:v>
                </c:pt>
                <c:pt idx="256">
                  <c:v>Pueblo West</c:v>
                </c:pt>
                <c:pt idx="257">
                  <c:v>Milwaukee</c:v>
                </c:pt>
                <c:pt idx="258">
                  <c:v>Battle Creek</c:v>
                </c:pt>
                <c:pt idx="259">
                  <c:v>Pullman</c:v>
                </c:pt>
                <c:pt idx="260">
                  <c:v>Lake Worth</c:v>
                </c:pt>
                <c:pt idx="261">
                  <c:v>Midland</c:v>
                </c:pt>
                <c:pt idx="262">
                  <c:v>Redlands</c:v>
                </c:pt>
                <c:pt idx="263">
                  <c:v>Carlsbad</c:v>
                </c:pt>
                <c:pt idx="264">
                  <c:v>Merritt Island</c:v>
                </c:pt>
                <c:pt idx="265">
                  <c:v>Sterling Heights</c:v>
                </c:pt>
                <c:pt idx="266">
                  <c:v>Manteca</c:v>
                </c:pt>
                <c:pt idx="267">
                  <c:v>Port Charlotte</c:v>
                </c:pt>
                <c:pt idx="268">
                  <c:v>Cedar Falls</c:v>
                </c:pt>
                <c:pt idx="269">
                  <c:v>Surprise</c:v>
                </c:pt>
                <c:pt idx="270">
                  <c:v>Leavenworth</c:v>
                </c:pt>
                <c:pt idx="271">
                  <c:v>Hagerstown</c:v>
                </c:pt>
                <c:pt idx="272">
                  <c:v>Batavia</c:v>
                </c:pt>
                <c:pt idx="273">
                  <c:v>Camarillo</c:v>
                </c:pt>
                <c:pt idx="274">
                  <c:v>Smyrna</c:v>
                </c:pt>
                <c:pt idx="275">
                  <c:v>Mesa</c:v>
                </c:pt>
                <c:pt idx="276">
                  <c:v>Salisbury</c:v>
                </c:pt>
                <c:pt idx="277">
                  <c:v>Westlake</c:v>
                </c:pt>
                <c:pt idx="278">
                  <c:v>Lehi</c:v>
                </c:pt>
                <c:pt idx="279">
                  <c:v>Moreno Valley</c:v>
                </c:pt>
                <c:pt idx="280">
                  <c:v>Alexandria</c:v>
                </c:pt>
                <c:pt idx="281">
                  <c:v>Medford</c:v>
                </c:pt>
                <c:pt idx="282">
                  <c:v>Merrimack</c:v>
                </c:pt>
                <c:pt idx="283">
                  <c:v>Winter Garden</c:v>
                </c:pt>
                <c:pt idx="284">
                  <c:v>Elgin</c:v>
                </c:pt>
                <c:pt idx="285">
                  <c:v>State College</c:v>
                </c:pt>
                <c:pt idx="286">
                  <c:v>Saginaw</c:v>
                </c:pt>
                <c:pt idx="287">
                  <c:v>North Olmsted</c:v>
                </c:pt>
                <c:pt idx="288">
                  <c:v>Los Altos</c:v>
                </c:pt>
                <c:pt idx="289">
                  <c:v>Lake In The Hills</c:v>
                </c:pt>
                <c:pt idx="290">
                  <c:v>Hesperia</c:v>
                </c:pt>
                <c:pt idx="291">
                  <c:v>Pflugerville</c:v>
                </c:pt>
                <c:pt idx="292">
                  <c:v>Nashville</c:v>
                </c:pt>
                <c:pt idx="293">
                  <c:v>Hackensack</c:v>
                </c:pt>
                <c:pt idx="294">
                  <c:v>Drexel Hill</c:v>
                </c:pt>
                <c:pt idx="295">
                  <c:v>Carbondale</c:v>
                </c:pt>
                <c:pt idx="296">
                  <c:v>Hickory</c:v>
                </c:pt>
                <c:pt idx="297">
                  <c:v>Port Saint Lucie</c:v>
                </c:pt>
                <c:pt idx="298">
                  <c:v>Whittier</c:v>
                </c:pt>
                <c:pt idx="299">
                  <c:v>Hot Springs</c:v>
                </c:pt>
                <c:pt idx="300">
                  <c:v>Lakeland</c:v>
                </c:pt>
                <c:pt idx="301">
                  <c:v>Boardman</c:v>
                </c:pt>
                <c:pt idx="302">
                  <c:v>Waterbury</c:v>
                </c:pt>
                <c:pt idx="303">
                  <c:v>Lacey</c:v>
                </c:pt>
                <c:pt idx="304">
                  <c:v>Minnetonka Mills</c:v>
                </c:pt>
                <c:pt idx="305">
                  <c:v>Rotterdam</c:v>
                </c:pt>
                <c:pt idx="306">
                  <c:v>Dunedin</c:v>
                </c:pt>
                <c:pt idx="307">
                  <c:v>Portsmouth</c:v>
                </c:pt>
                <c:pt idx="308">
                  <c:v>Linden</c:v>
                </c:pt>
                <c:pt idx="309">
                  <c:v>Terre Haute</c:v>
                </c:pt>
                <c:pt idx="310">
                  <c:v>Colorado Springs</c:v>
                </c:pt>
                <c:pt idx="311">
                  <c:v>Levittown</c:v>
                </c:pt>
                <c:pt idx="312">
                  <c:v>Tupelo</c:v>
                </c:pt>
                <c:pt idx="313">
                  <c:v>Stevens Point</c:v>
                </c:pt>
                <c:pt idx="314">
                  <c:v>Mehlville</c:v>
                </c:pt>
                <c:pt idx="315">
                  <c:v>Woodstock</c:v>
                </c:pt>
                <c:pt idx="316">
                  <c:v>Paragould</c:v>
                </c:pt>
                <c:pt idx="317">
                  <c:v>Fountain</c:v>
                </c:pt>
                <c:pt idx="318">
                  <c:v>Seatac</c:v>
                </c:pt>
                <c:pt idx="319">
                  <c:v>Mason City</c:v>
                </c:pt>
                <c:pt idx="320">
                  <c:v>Bartlesville</c:v>
                </c:pt>
                <c:pt idx="321">
                  <c:v>Bloomfield</c:v>
                </c:pt>
                <c:pt idx="322">
                  <c:v>Fitchburg</c:v>
                </c:pt>
                <c:pt idx="323">
                  <c:v>Pembroke Pines</c:v>
                </c:pt>
                <c:pt idx="324">
                  <c:v>Tuscaloosa</c:v>
                </c:pt>
                <c:pt idx="325">
                  <c:v>Smithtown</c:v>
                </c:pt>
                <c:pt idx="326">
                  <c:v>Belle Glade</c:v>
                </c:pt>
                <c:pt idx="327">
                  <c:v>Hanover Park</c:v>
                </c:pt>
                <c:pt idx="328">
                  <c:v>West Scarborough</c:v>
                </c:pt>
                <c:pt idx="329">
                  <c:v>Bowling Green</c:v>
                </c:pt>
                <c:pt idx="330">
                  <c:v>Kearns</c:v>
                </c:pt>
                <c:pt idx="331">
                  <c:v>Stoneham</c:v>
                </c:pt>
                <c:pt idx="332">
                  <c:v>Layton</c:v>
                </c:pt>
                <c:pt idx="333">
                  <c:v>Moscow</c:v>
                </c:pt>
                <c:pt idx="334">
                  <c:v>Frankfort</c:v>
                </c:pt>
                <c:pt idx="335">
                  <c:v>Coon Rapids</c:v>
                </c:pt>
                <c:pt idx="336">
                  <c:v>Corvallis</c:v>
                </c:pt>
                <c:pt idx="337">
                  <c:v>Jupiter</c:v>
                </c:pt>
                <c:pt idx="338">
                  <c:v>Glendale</c:v>
                </c:pt>
                <c:pt idx="339">
                  <c:v>Boca Raton</c:v>
                </c:pt>
                <c:pt idx="340">
                  <c:v>Pueblo</c:v>
                </c:pt>
                <c:pt idx="341">
                  <c:v>Eastpointe</c:v>
                </c:pt>
                <c:pt idx="342">
                  <c:v>Baldwin</c:v>
                </c:pt>
                <c:pt idx="343">
                  <c:v>Fayetteville</c:v>
                </c:pt>
                <c:pt idx="344">
                  <c:v>Caldwell</c:v>
                </c:pt>
                <c:pt idx="345">
                  <c:v>Wilson</c:v>
                </c:pt>
                <c:pt idx="346">
                  <c:v>Carol City</c:v>
                </c:pt>
                <c:pt idx="347">
                  <c:v>Melrose Park</c:v>
                </c:pt>
                <c:pt idx="348">
                  <c:v>Farmers Branch</c:v>
                </c:pt>
                <c:pt idx="349">
                  <c:v>New London</c:v>
                </c:pt>
                <c:pt idx="350">
                  <c:v>Tysons Corner</c:v>
                </c:pt>
                <c:pt idx="351">
                  <c:v>Roswell</c:v>
                </c:pt>
                <c:pt idx="352">
                  <c:v>Kissimmee</c:v>
                </c:pt>
                <c:pt idx="353">
                  <c:v>Romeoville</c:v>
                </c:pt>
                <c:pt idx="354">
                  <c:v>Clarksville</c:v>
                </c:pt>
                <c:pt idx="355">
                  <c:v>Spartanburg</c:v>
                </c:pt>
                <c:pt idx="356">
                  <c:v>Euclid</c:v>
                </c:pt>
                <c:pt idx="357">
                  <c:v>Millville</c:v>
                </c:pt>
                <c:pt idx="358">
                  <c:v>Altus</c:v>
                </c:pt>
                <c:pt idx="359">
                  <c:v>Sheboygan</c:v>
                </c:pt>
                <c:pt idx="360">
                  <c:v>Jonesboro</c:v>
                </c:pt>
                <c:pt idx="361">
                  <c:v>Peachtree City</c:v>
                </c:pt>
                <c:pt idx="362">
                  <c:v>San Juan</c:v>
                </c:pt>
                <c:pt idx="363">
                  <c:v>Grand Island</c:v>
                </c:pt>
                <c:pt idx="364">
                  <c:v>North Little Rock</c:v>
                </c:pt>
                <c:pt idx="365">
                  <c:v>Hendersonville</c:v>
                </c:pt>
                <c:pt idx="366">
                  <c:v>Tacoma</c:v>
                </c:pt>
                <c:pt idx="367">
                  <c:v>Bakersfield</c:v>
                </c:pt>
                <c:pt idx="368">
                  <c:v>La Mesa</c:v>
                </c:pt>
                <c:pt idx="369">
                  <c:v>Willoughby</c:v>
                </c:pt>
                <c:pt idx="370">
                  <c:v>Newnan</c:v>
                </c:pt>
                <c:pt idx="371">
                  <c:v>Petaluma</c:v>
                </c:pt>
                <c:pt idx="372">
                  <c:v>Hutchinson</c:v>
                </c:pt>
                <c:pt idx="373">
                  <c:v>Scottsdale</c:v>
                </c:pt>
                <c:pt idx="374">
                  <c:v>Wilmington</c:v>
                </c:pt>
                <c:pt idx="375">
                  <c:v>Apple Valley</c:v>
                </c:pt>
                <c:pt idx="376">
                  <c:v>Fort Thomas</c:v>
                </c:pt>
                <c:pt idx="377">
                  <c:v>Middle River</c:v>
                </c:pt>
                <c:pt idx="378">
                  <c:v>Santa Cruz</c:v>
                </c:pt>
                <c:pt idx="379">
                  <c:v>Lynnwood</c:v>
                </c:pt>
                <c:pt idx="380">
                  <c:v>Hawthorne</c:v>
                </c:pt>
                <c:pt idx="381">
                  <c:v>Dearborn</c:v>
                </c:pt>
                <c:pt idx="382">
                  <c:v>Hattiesburg</c:v>
                </c:pt>
                <c:pt idx="383">
                  <c:v>Houston</c:v>
                </c:pt>
                <c:pt idx="384">
                  <c:v>Hanson</c:v>
                </c:pt>
                <c:pt idx="385">
                  <c:v>Wheat Ridge</c:v>
                </c:pt>
                <c:pt idx="386">
                  <c:v>Yuba City</c:v>
                </c:pt>
                <c:pt idx="387">
                  <c:v>Wilkinsburg</c:v>
                </c:pt>
                <c:pt idx="388">
                  <c:v>Reno</c:v>
                </c:pt>
                <c:pt idx="389">
                  <c:v>Edina</c:v>
                </c:pt>
                <c:pt idx="390">
                  <c:v>Stamford</c:v>
                </c:pt>
                <c:pt idx="391">
                  <c:v>Newton</c:v>
                </c:pt>
                <c:pt idx="392">
                  <c:v>Torrance</c:v>
                </c:pt>
                <c:pt idx="393">
                  <c:v>Parma</c:v>
                </c:pt>
                <c:pt idx="394">
                  <c:v>Buffalo Grove</c:v>
                </c:pt>
                <c:pt idx="395">
                  <c:v>Waukesha</c:v>
                </c:pt>
                <c:pt idx="396">
                  <c:v>Fairborn</c:v>
                </c:pt>
                <c:pt idx="397">
                  <c:v>Morgantown</c:v>
                </c:pt>
                <c:pt idx="398">
                  <c:v>Londonderry</c:v>
                </c:pt>
                <c:pt idx="399">
                  <c:v>Lancaster</c:v>
                </c:pt>
                <c:pt idx="400">
                  <c:v>Decatur</c:v>
                </c:pt>
                <c:pt idx="401">
                  <c:v>Helena</c:v>
                </c:pt>
                <c:pt idx="402">
                  <c:v>Raleigh</c:v>
                </c:pt>
                <c:pt idx="403">
                  <c:v>Greenfield</c:v>
                </c:pt>
                <c:pt idx="404">
                  <c:v>Franklin</c:v>
                </c:pt>
                <c:pt idx="405">
                  <c:v>Cloverleaf</c:v>
                </c:pt>
                <c:pt idx="406">
                  <c:v>Waterville</c:v>
                </c:pt>
                <c:pt idx="407">
                  <c:v>Rutland</c:v>
                </c:pt>
                <c:pt idx="408">
                  <c:v>Lemon Grove</c:v>
                </c:pt>
                <c:pt idx="409">
                  <c:v>South Portland</c:v>
                </c:pt>
                <c:pt idx="410">
                  <c:v>Agawam</c:v>
                </c:pt>
                <c:pt idx="411">
                  <c:v>Napa</c:v>
                </c:pt>
                <c:pt idx="412">
                  <c:v>Kansas City</c:v>
                </c:pt>
                <c:pt idx="413">
                  <c:v>Salt Lake City</c:v>
                </c:pt>
                <c:pt idx="414">
                  <c:v>Cheektowaga</c:v>
                </c:pt>
                <c:pt idx="415">
                  <c:v>Miami</c:v>
                </c:pt>
                <c:pt idx="416">
                  <c:v>Urbana</c:v>
                </c:pt>
                <c:pt idx="417">
                  <c:v>Madison</c:v>
                </c:pt>
                <c:pt idx="418">
                  <c:v>Camp Springs</c:v>
                </c:pt>
                <c:pt idx="419">
                  <c:v>Kenosha</c:v>
                </c:pt>
                <c:pt idx="420">
                  <c:v>Newport News</c:v>
                </c:pt>
                <c:pt idx="421">
                  <c:v>Naperville</c:v>
                </c:pt>
                <c:pt idx="422">
                  <c:v>Hurst</c:v>
                </c:pt>
                <c:pt idx="423">
                  <c:v>Strongsville</c:v>
                </c:pt>
                <c:pt idx="424">
                  <c:v>Searcy</c:v>
                </c:pt>
                <c:pt idx="425">
                  <c:v>North Miami</c:v>
                </c:pt>
                <c:pt idx="426">
                  <c:v>West Linn</c:v>
                </c:pt>
                <c:pt idx="427">
                  <c:v>Indian Trail</c:v>
                </c:pt>
                <c:pt idx="428">
                  <c:v>Dix Hills</c:v>
                </c:pt>
                <c:pt idx="429">
                  <c:v>Roselle</c:v>
                </c:pt>
                <c:pt idx="430">
                  <c:v>Papillion</c:v>
                </c:pt>
                <c:pt idx="431">
                  <c:v>Deer Park</c:v>
                </c:pt>
                <c:pt idx="432">
                  <c:v>Orland Park</c:v>
                </c:pt>
                <c:pt idx="433">
                  <c:v>Louisville</c:v>
                </c:pt>
                <c:pt idx="434">
                  <c:v>Reisterstown</c:v>
                </c:pt>
                <c:pt idx="435">
                  <c:v>Chattanooga</c:v>
                </c:pt>
                <c:pt idx="436">
                  <c:v>Harker Heights</c:v>
                </c:pt>
                <c:pt idx="437">
                  <c:v>Midwest City</c:v>
                </c:pt>
                <c:pt idx="438">
                  <c:v>Medina</c:v>
                </c:pt>
                <c:pt idx="439">
                  <c:v>Oceanside</c:v>
                </c:pt>
                <c:pt idx="440">
                  <c:v>Crofton</c:v>
                </c:pt>
                <c:pt idx="441">
                  <c:v>Little Rock</c:v>
                </c:pt>
                <c:pt idx="442">
                  <c:v>Owatonna</c:v>
                </c:pt>
                <c:pt idx="443">
                  <c:v>Saint Charles</c:v>
                </c:pt>
                <c:pt idx="444">
                  <c:v>Vernon Hills</c:v>
                </c:pt>
                <c:pt idx="445">
                  <c:v>Grand Forks</c:v>
                </c:pt>
                <c:pt idx="446">
                  <c:v>Mansfield</c:v>
                </c:pt>
                <c:pt idx="447">
                  <c:v>Kent</c:v>
                </c:pt>
                <c:pt idx="448">
                  <c:v>West Valley City</c:v>
                </c:pt>
                <c:pt idx="449">
                  <c:v>Sacramento</c:v>
                </c:pt>
                <c:pt idx="450">
                  <c:v>Everett</c:v>
                </c:pt>
                <c:pt idx="451">
                  <c:v>Manitowoc</c:v>
                </c:pt>
                <c:pt idx="452">
                  <c:v>Meridian</c:v>
                </c:pt>
                <c:pt idx="453">
                  <c:v>Allentown</c:v>
                </c:pt>
                <c:pt idx="454">
                  <c:v>Asheville</c:v>
                </c:pt>
                <c:pt idx="455">
                  <c:v>Los Gatos</c:v>
                </c:pt>
                <c:pt idx="456">
                  <c:v>Gainesville</c:v>
                </c:pt>
                <c:pt idx="457">
                  <c:v>Clayton</c:v>
                </c:pt>
                <c:pt idx="458">
                  <c:v>Laguna Niguel</c:v>
                </c:pt>
                <c:pt idx="459">
                  <c:v>Martinez</c:v>
                </c:pt>
                <c:pt idx="460">
                  <c:v>Alamogordo</c:v>
                </c:pt>
                <c:pt idx="461">
                  <c:v>Amarillo</c:v>
                </c:pt>
                <c:pt idx="462">
                  <c:v>Burke</c:v>
                </c:pt>
                <c:pt idx="463">
                  <c:v>Fort Collins</c:v>
                </c:pt>
                <c:pt idx="464">
                  <c:v>Pittsburg</c:v>
                </c:pt>
                <c:pt idx="465">
                  <c:v>Carrollton</c:v>
                </c:pt>
                <c:pt idx="466">
                  <c:v>Lunenburg</c:v>
                </c:pt>
                <c:pt idx="467">
                  <c:v>La Vista</c:v>
                </c:pt>
                <c:pt idx="468">
                  <c:v>San Carlos</c:v>
                </c:pt>
                <c:pt idx="469">
                  <c:v>Temecula</c:v>
                </c:pt>
                <c:pt idx="470">
                  <c:v>El Mirage</c:v>
                </c:pt>
                <c:pt idx="471">
                  <c:v>East Chicago</c:v>
                </c:pt>
                <c:pt idx="472">
                  <c:v>Pekin</c:v>
                </c:pt>
                <c:pt idx="473">
                  <c:v>Grants Pass</c:v>
                </c:pt>
                <c:pt idx="474">
                  <c:v>Winter Haven</c:v>
                </c:pt>
                <c:pt idx="475">
                  <c:v>Chicago</c:v>
                </c:pt>
                <c:pt idx="476">
                  <c:v>Manchester</c:v>
                </c:pt>
                <c:pt idx="477">
                  <c:v>Tampa</c:v>
                </c:pt>
                <c:pt idx="478">
                  <c:v>Laurel</c:v>
                </c:pt>
                <c:pt idx="479">
                  <c:v>Prior Lake</c:v>
                </c:pt>
                <c:pt idx="480">
                  <c:v>Clovis</c:v>
                </c:pt>
                <c:pt idx="481">
                  <c:v>Hacienda Heights</c:v>
                </c:pt>
                <c:pt idx="482">
                  <c:v>Richmond</c:v>
                </c:pt>
                <c:pt idx="483">
                  <c:v>Fort Lauderdale</c:v>
                </c:pt>
                <c:pt idx="484">
                  <c:v>Hazelwood</c:v>
                </c:pt>
                <c:pt idx="485">
                  <c:v>Cheshire</c:v>
                </c:pt>
                <c:pt idx="486">
                  <c:v>Providence</c:v>
                </c:pt>
                <c:pt idx="487">
                  <c:v>Westland</c:v>
                </c:pt>
                <c:pt idx="488">
                  <c:v>Danville</c:v>
                </c:pt>
                <c:pt idx="489">
                  <c:v>Paris</c:v>
                </c:pt>
                <c:pt idx="490">
                  <c:v>Dallas</c:v>
                </c:pt>
                <c:pt idx="491">
                  <c:v>Danbury</c:v>
                </c:pt>
                <c:pt idx="492">
                  <c:v>New Berlin</c:v>
                </c:pt>
                <c:pt idx="493">
                  <c:v>Petersburg</c:v>
                </c:pt>
                <c:pt idx="494">
                  <c:v>Holland</c:v>
                </c:pt>
                <c:pt idx="495">
                  <c:v>Tucker</c:v>
                </c:pt>
                <c:pt idx="496">
                  <c:v>Leander</c:v>
                </c:pt>
                <c:pt idx="497">
                  <c:v>Jackson</c:v>
                </c:pt>
                <c:pt idx="498">
                  <c:v>Coconut Creek</c:v>
                </c:pt>
                <c:pt idx="499">
                  <c:v>Bolingbrook</c:v>
                </c:pt>
                <c:pt idx="500">
                  <c:v>Gilroy</c:v>
                </c:pt>
                <c:pt idx="501">
                  <c:v>Apex</c:v>
                </c:pt>
                <c:pt idx="502">
                  <c:v>Lake Charles</c:v>
                </c:pt>
                <c:pt idx="503">
                  <c:v>Niagara Falls</c:v>
                </c:pt>
                <c:pt idx="504">
                  <c:v>Longview</c:v>
                </c:pt>
                <c:pt idx="505">
                  <c:v>Odessa</c:v>
                </c:pt>
                <c:pt idx="506">
                  <c:v>King of Prussia</c:v>
                </c:pt>
                <c:pt idx="507">
                  <c:v>Pine Bluff</c:v>
                </c:pt>
                <c:pt idx="508">
                  <c:v>Vancouver</c:v>
                </c:pt>
                <c:pt idx="509">
                  <c:v>Tewksbury</c:v>
                </c:pt>
                <c:pt idx="510">
                  <c:v>Oxford</c:v>
                </c:pt>
                <c:pt idx="511">
                  <c:v>Twin Falls</c:v>
                </c:pt>
                <c:pt idx="512">
                  <c:v>Moline</c:v>
                </c:pt>
                <c:pt idx="513">
                  <c:v>Kirkland</c:v>
                </c:pt>
                <c:pt idx="514">
                  <c:v>Springfield</c:v>
                </c:pt>
                <c:pt idx="515">
                  <c:v>Gilbert</c:v>
                </c:pt>
                <c:pt idx="516">
                  <c:v>Charlotte</c:v>
                </c:pt>
                <c:pt idx="517">
                  <c:v>Philadelphia</c:v>
                </c:pt>
                <c:pt idx="518">
                  <c:v>Missoula</c:v>
                </c:pt>
                <c:pt idx="519">
                  <c:v>Biloxi</c:v>
                </c:pt>
                <c:pt idx="520">
                  <c:v>Rock Hill</c:v>
                </c:pt>
                <c:pt idx="521">
                  <c:v>Cambridge</c:v>
                </c:pt>
                <c:pt idx="522">
                  <c:v>Virginia Beach</c:v>
                </c:pt>
                <c:pt idx="523">
                  <c:v>Lawton</c:v>
                </c:pt>
                <c:pt idx="524">
                  <c:v>Palm Beach Gardens</c:v>
                </c:pt>
                <c:pt idx="525">
                  <c:v>Dundalk</c:v>
                </c:pt>
                <c:pt idx="526">
                  <c:v>Munster</c:v>
                </c:pt>
                <c:pt idx="527">
                  <c:v>Mustang</c:v>
                </c:pt>
                <c:pt idx="528">
                  <c:v>Troy</c:v>
                </c:pt>
                <c:pt idx="529">
                  <c:v>Lino Lakes</c:v>
                </c:pt>
                <c:pt idx="530">
                  <c:v>New Iberia</c:v>
                </c:pt>
                <c:pt idx="531">
                  <c:v>Cary</c:v>
                </c:pt>
                <c:pt idx="532">
                  <c:v>Cedar Rapids</c:v>
                </c:pt>
                <c:pt idx="533">
                  <c:v>Laredo</c:v>
                </c:pt>
                <c:pt idx="534">
                  <c:v>Sulphur Springs</c:v>
                </c:pt>
                <c:pt idx="535">
                  <c:v>Flower Mound</c:v>
                </c:pt>
                <c:pt idx="536">
                  <c:v>Hilton Head Island</c:v>
                </c:pt>
                <c:pt idx="537">
                  <c:v>North Port</c:v>
                </c:pt>
                <c:pt idx="538">
                  <c:v>Summerville</c:v>
                </c:pt>
                <c:pt idx="539">
                  <c:v>Brooklyn Center</c:v>
                </c:pt>
                <c:pt idx="540">
                  <c:v>Mount Vernon</c:v>
                </c:pt>
                <c:pt idx="541">
                  <c:v>Coeur D Alene</c:v>
                </c:pt>
                <c:pt idx="542">
                  <c:v>Athens</c:v>
                </c:pt>
                <c:pt idx="543">
                  <c:v>Seattle</c:v>
                </c:pt>
                <c:pt idx="544">
                  <c:v>Euless</c:v>
                </c:pt>
                <c:pt idx="545">
                  <c:v>New City</c:v>
                </c:pt>
                <c:pt idx="546">
                  <c:v>Bossier City</c:v>
                </c:pt>
                <c:pt idx="547">
                  <c:v>Saint Petersburg</c:v>
                </c:pt>
                <c:pt idx="548">
                  <c:v>Pahrump</c:v>
                </c:pt>
                <c:pt idx="549">
                  <c:v>Kendall</c:v>
                </c:pt>
                <c:pt idx="550">
                  <c:v>Englewood</c:v>
                </c:pt>
                <c:pt idx="551">
                  <c:v>Huntington</c:v>
                </c:pt>
                <c:pt idx="552">
                  <c:v>Hammond</c:v>
                </c:pt>
                <c:pt idx="553">
                  <c:v>Roy</c:v>
                </c:pt>
                <c:pt idx="554">
                  <c:v>Port Orange</c:v>
                </c:pt>
                <c:pt idx="555">
                  <c:v>Post Falls</c:v>
                </c:pt>
                <c:pt idx="556">
                  <c:v>Collierville</c:v>
                </c:pt>
                <c:pt idx="557">
                  <c:v>Mandan</c:v>
                </c:pt>
                <c:pt idx="558">
                  <c:v>Woodmere</c:v>
                </c:pt>
                <c:pt idx="559">
                  <c:v>Boston</c:v>
                </c:pt>
                <c:pt idx="560">
                  <c:v>Charleston</c:v>
                </c:pt>
                <c:pt idx="561">
                  <c:v>Pottstown</c:v>
                </c:pt>
                <c:pt idx="562">
                  <c:v>Schererville</c:v>
                </c:pt>
                <c:pt idx="563">
                  <c:v>Plainview</c:v>
                </c:pt>
                <c:pt idx="564">
                  <c:v>Oakdale</c:v>
                </c:pt>
                <c:pt idx="565">
                  <c:v>San Francisco</c:v>
                </c:pt>
                <c:pt idx="566">
                  <c:v>Ansonia</c:v>
                </c:pt>
                <c:pt idx="567">
                  <c:v>Rochester Hills</c:v>
                </c:pt>
                <c:pt idx="568">
                  <c:v>Eureka</c:v>
                </c:pt>
                <c:pt idx="569">
                  <c:v>New Bern</c:v>
                </c:pt>
                <c:pt idx="570">
                  <c:v>Twentynine Palms</c:v>
                </c:pt>
                <c:pt idx="571">
                  <c:v>Washington</c:v>
                </c:pt>
                <c:pt idx="572">
                  <c:v>Roseville</c:v>
                </c:pt>
                <c:pt idx="573">
                  <c:v>Salem</c:v>
                </c:pt>
                <c:pt idx="574">
                  <c:v>Oswego</c:v>
                </c:pt>
                <c:pt idx="575">
                  <c:v>Lebanon</c:v>
                </c:pt>
                <c:pt idx="576">
                  <c:v>Flagstaff</c:v>
                </c:pt>
                <c:pt idx="577">
                  <c:v>Parkland</c:v>
                </c:pt>
                <c:pt idx="578">
                  <c:v>Bettendorf</c:v>
                </c:pt>
                <c:pt idx="579">
                  <c:v>Weslaco</c:v>
                </c:pt>
                <c:pt idx="580">
                  <c:v>Des Plaines</c:v>
                </c:pt>
                <c:pt idx="581">
                  <c:v>Independence</c:v>
                </c:pt>
                <c:pt idx="582">
                  <c:v>Bloomington</c:v>
                </c:pt>
                <c:pt idx="583">
                  <c:v>Gastonia</c:v>
                </c:pt>
                <c:pt idx="584">
                  <c:v>Spanaway</c:v>
                </c:pt>
                <c:pt idx="585">
                  <c:v>Saratoga</c:v>
                </c:pt>
                <c:pt idx="586">
                  <c:v>Harrisburg</c:v>
                </c:pt>
                <c:pt idx="587">
                  <c:v>Hollywood</c:v>
                </c:pt>
                <c:pt idx="588">
                  <c:v>Aurora</c:v>
                </c:pt>
                <c:pt idx="589">
                  <c:v>Ossining</c:v>
                </c:pt>
                <c:pt idx="590">
                  <c:v>Concord</c:v>
                </c:pt>
                <c:pt idx="591">
                  <c:v>Moore</c:v>
                </c:pt>
                <c:pt idx="592">
                  <c:v>Channelview</c:v>
                </c:pt>
                <c:pt idx="593">
                  <c:v>Dublin</c:v>
                </c:pt>
                <c:pt idx="594">
                  <c:v>Paducah</c:v>
                </c:pt>
                <c:pt idx="595">
                  <c:v>Westerville</c:v>
                </c:pt>
                <c:pt idx="596">
                  <c:v>Oakland</c:v>
                </c:pt>
                <c:pt idx="597">
                  <c:v>Redmond</c:v>
                </c:pt>
                <c:pt idx="598">
                  <c:v>Odenton</c:v>
                </c:pt>
                <c:pt idx="599">
                  <c:v>Burbank</c:v>
                </c:pt>
                <c:pt idx="600">
                  <c:v>Rancho Cucamonga</c:v>
                </c:pt>
                <c:pt idx="601">
                  <c:v>Fairfield</c:v>
                </c:pt>
                <c:pt idx="602">
                  <c:v>Lehigh Acres</c:v>
                </c:pt>
                <c:pt idx="603">
                  <c:v>Fords</c:v>
                </c:pt>
                <c:pt idx="604">
                  <c:v>Steubenville</c:v>
                </c:pt>
                <c:pt idx="605">
                  <c:v>Pasadena</c:v>
                </c:pt>
                <c:pt idx="606">
                  <c:v>Eagle</c:v>
                </c:pt>
                <c:pt idx="607">
                  <c:v>Crown Point</c:v>
                </c:pt>
                <c:pt idx="608">
                  <c:v>South Orange</c:v>
                </c:pt>
                <c:pt idx="609">
                  <c:v>Van Buren</c:v>
                </c:pt>
                <c:pt idx="610">
                  <c:v>Murray</c:v>
                </c:pt>
                <c:pt idx="611">
                  <c:v>Cincinnati</c:v>
                </c:pt>
                <c:pt idx="612">
                  <c:v>Cheyenne</c:v>
                </c:pt>
                <c:pt idx="613">
                  <c:v>Elizabeth</c:v>
                </c:pt>
                <c:pt idx="614">
                  <c:v>Ozark</c:v>
                </c:pt>
                <c:pt idx="615">
                  <c:v>Muskego</c:v>
                </c:pt>
                <c:pt idx="616">
                  <c:v>Pearl</c:v>
                </c:pt>
                <c:pt idx="617">
                  <c:v>Edmonds</c:v>
                </c:pt>
                <c:pt idx="618">
                  <c:v>Norman</c:v>
                </c:pt>
                <c:pt idx="619">
                  <c:v>Carpentersville</c:v>
                </c:pt>
                <c:pt idx="620">
                  <c:v>North Ridgeville</c:v>
                </c:pt>
                <c:pt idx="621">
                  <c:v>Beverly</c:v>
                </c:pt>
                <c:pt idx="622">
                  <c:v>Dayton</c:v>
                </c:pt>
                <c:pt idx="623">
                  <c:v>North Royalton</c:v>
                </c:pt>
                <c:pt idx="624">
                  <c:v>Melbourne</c:v>
                </c:pt>
                <c:pt idx="625">
                  <c:v>Brentwood</c:v>
                </c:pt>
                <c:pt idx="626">
                  <c:v>Stratford</c:v>
                </c:pt>
                <c:pt idx="627">
                  <c:v>Baton Rouge</c:v>
                </c:pt>
                <c:pt idx="628">
                  <c:v>Broomfield</c:v>
                </c:pt>
                <c:pt idx="629">
                  <c:v>Lubbock</c:v>
                </c:pt>
                <c:pt idx="630">
                  <c:v>Bennington</c:v>
                </c:pt>
                <c:pt idx="631">
                  <c:v>Columbia</c:v>
                </c:pt>
                <c:pt idx="632">
                  <c:v>Jamestown</c:v>
                </c:pt>
                <c:pt idx="633">
                  <c:v>Barrington</c:v>
                </c:pt>
                <c:pt idx="634">
                  <c:v>Gary</c:v>
                </c:pt>
                <c:pt idx="635">
                  <c:v>Waco</c:v>
                </c:pt>
                <c:pt idx="636">
                  <c:v>Flint</c:v>
                </c:pt>
                <c:pt idx="637">
                  <c:v>Hialeah</c:v>
                </c:pt>
                <c:pt idx="638">
                  <c:v>Jacksonville</c:v>
                </c:pt>
                <c:pt idx="639">
                  <c:v>Port Huron</c:v>
                </c:pt>
                <c:pt idx="640">
                  <c:v>Brooklyn Park</c:v>
                </c:pt>
                <c:pt idx="641">
                  <c:v>Mundelein</c:v>
                </c:pt>
                <c:pt idx="642">
                  <c:v>Durango</c:v>
                </c:pt>
                <c:pt idx="643">
                  <c:v>Murfreesboro</c:v>
                </c:pt>
                <c:pt idx="644">
                  <c:v>Watertown</c:v>
                </c:pt>
                <c:pt idx="645">
                  <c:v>Los Angeles</c:v>
                </c:pt>
                <c:pt idx="646">
                  <c:v>Knoxville</c:v>
                </c:pt>
                <c:pt idx="647">
                  <c:v>Gaithersburg</c:v>
                </c:pt>
                <c:pt idx="648">
                  <c:v>Watauga</c:v>
                </c:pt>
                <c:pt idx="649">
                  <c:v>Davis</c:v>
                </c:pt>
                <c:pt idx="650">
                  <c:v>Northbrook</c:v>
                </c:pt>
                <c:pt idx="651">
                  <c:v>Detroit</c:v>
                </c:pt>
                <c:pt idx="652">
                  <c:v>Downers Grove</c:v>
                </c:pt>
                <c:pt idx="653">
                  <c:v>Huntington Beach</c:v>
                </c:pt>
                <c:pt idx="654">
                  <c:v>San Gabriel</c:v>
                </c:pt>
                <c:pt idx="655">
                  <c:v>Fruit Cove</c:v>
                </c:pt>
                <c:pt idx="656">
                  <c:v>Hilliard</c:v>
                </c:pt>
                <c:pt idx="657">
                  <c:v>Bullhead City</c:v>
                </c:pt>
                <c:pt idx="658">
                  <c:v>Elmwood Park</c:v>
                </c:pt>
                <c:pt idx="659">
                  <c:v>Greeneville</c:v>
                </c:pt>
                <c:pt idx="660">
                  <c:v>Rochester</c:v>
                </c:pt>
                <c:pt idx="661">
                  <c:v>Altoona</c:v>
                </c:pt>
                <c:pt idx="662">
                  <c:v>Opelika</c:v>
                </c:pt>
                <c:pt idx="663">
                  <c:v>Blacksburg</c:v>
                </c:pt>
                <c:pt idx="664">
                  <c:v>Calumet City</c:v>
                </c:pt>
                <c:pt idx="665">
                  <c:v>Hempstead</c:v>
                </c:pt>
                <c:pt idx="666">
                  <c:v>Hays</c:v>
                </c:pt>
                <c:pt idx="667">
                  <c:v>Auburn</c:v>
                </c:pt>
                <c:pt idx="668">
                  <c:v>Lafayette</c:v>
                </c:pt>
                <c:pt idx="669">
                  <c:v>La Grange</c:v>
                </c:pt>
                <c:pt idx="670">
                  <c:v>Farragut</c:v>
                </c:pt>
                <c:pt idx="671">
                  <c:v>Grand Prairie</c:v>
                </c:pt>
                <c:pt idx="672">
                  <c:v>New York City</c:v>
                </c:pt>
                <c:pt idx="673">
                  <c:v>Shoreview</c:v>
                </c:pt>
                <c:pt idx="674">
                  <c:v>Greenville</c:v>
                </c:pt>
                <c:pt idx="675">
                  <c:v>Woburn</c:v>
                </c:pt>
                <c:pt idx="676">
                  <c:v>Des Moines</c:v>
                </c:pt>
                <c:pt idx="677">
                  <c:v>Franklin Square</c:v>
                </c:pt>
                <c:pt idx="678">
                  <c:v>San Antonio</c:v>
                </c:pt>
                <c:pt idx="679">
                  <c:v>Iselin</c:v>
                </c:pt>
                <c:pt idx="680">
                  <c:v>South Lake Tahoe</c:v>
                </c:pt>
                <c:pt idx="681">
                  <c:v>Las Vegas</c:v>
                </c:pt>
                <c:pt idx="682">
                  <c:v>Provo</c:v>
                </c:pt>
                <c:pt idx="683">
                  <c:v>Bangor</c:v>
                </c:pt>
                <c:pt idx="684">
                  <c:v>Garden City</c:v>
                </c:pt>
                <c:pt idx="685">
                  <c:v>Oro Valley</c:v>
                </c:pt>
                <c:pt idx="686">
                  <c:v>Burleson</c:v>
                </c:pt>
                <c:pt idx="687">
                  <c:v>Saint Louis</c:v>
                </c:pt>
                <c:pt idx="688">
                  <c:v>Holladay</c:v>
                </c:pt>
                <c:pt idx="689">
                  <c:v>Spring Hill</c:v>
                </c:pt>
                <c:pt idx="690">
                  <c:v>Bellingham</c:v>
                </c:pt>
                <c:pt idx="691">
                  <c:v>Manhattan</c:v>
                </c:pt>
                <c:pt idx="692">
                  <c:v>Commerce City</c:v>
                </c:pt>
                <c:pt idx="693">
                  <c:v>Bristol</c:v>
                </c:pt>
                <c:pt idx="694">
                  <c:v>Highland</c:v>
                </c:pt>
                <c:pt idx="695">
                  <c:v>Thousand Oaks</c:v>
                </c:pt>
                <c:pt idx="696">
                  <c:v>Fairfax</c:v>
                </c:pt>
                <c:pt idx="697">
                  <c:v>Arlington</c:v>
                </c:pt>
                <c:pt idx="698">
                  <c:v>Florence</c:v>
                </c:pt>
                <c:pt idx="699">
                  <c:v>Dalton</c:v>
                </c:pt>
                <c:pt idx="700">
                  <c:v>Eden</c:v>
                </c:pt>
                <c:pt idx="701">
                  <c:v>Keller</c:v>
                </c:pt>
                <c:pt idx="702">
                  <c:v>Overland Park</c:v>
                </c:pt>
                <c:pt idx="703">
                  <c:v>Naugatuck</c:v>
                </c:pt>
                <c:pt idx="704">
                  <c:v>Laconia</c:v>
                </c:pt>
                <c:pt idx="705">
                  <c:v>New Orleans</c:v>
                </c:pt>
                <c:pt idx="706">
                  <c:v>Greer</c:v>
                </c:pt>
                <c:pt idx="707">
                  <c:v>Waynesboro</c:v>
                </c:pt>
                <c:pt idx="708">
                  <c:v>Randallstown</c:v>
                </c:pt>
                <c:pt idx="709">
                  <c:v>Winter Springs</c:v>
                </c:pt>
                <c:pt idx="710">
                  <c:v>Shakopee</c:v>
                </c:pt>
                <c:pt idx="711">
                  <c:v>Raytown</c:v>
                </c:pt>
                <c:pt idx="712">
                  <c:v>Wilmette</c:v>
                </c:pt>
                <c:pt idx="713">
                  <c:v>West Hollywood</c:v>
                </c:pt>
                <c:pt idx="714">
                  <c:v>Sandwich</c:v>
                </c:pt>
                <c:pt idx="715">
                  <c:v>Maple Grove</c:v>
                </c:pt>
                <c:pt idx="716">
                  <c:v>Kalamazoo</c:v>
                </c:pt>
                <c:pt idx="717">
                  <c:v>Columbus</c:v>
                </c:pt>
                <c:pt idx="718">
                  <c:v>Irving</c:v>
                </c:pt>
                <c:pt idx="719">
                  <c:v>Morristown</c:v>
                </c:pt>
                <c:pt idx="720">
                  <c:v>Richland</c:v>
                </c:pt>
                <c:pt idx="721">
                  <c:v>Winchester</c:v>
                </c:pt>
                <c:pt idx="722">
                  <c:v>Kettering</c:v>
                </c:pt>
                <c:pt idx="723">
                  <c:v>Costa Mesa</c:v>
                </c:pt>
                <c:pt idx="724">
                  <c:v>Atlanta</c:v>
                </c:pt>
                <c:pt idx="725">
                  <c:v>Indianapolis</c:v>
                </c:pt>
                <c:pt idx="726">
                  <c:v>Ponte Vedra Beach</c:v>
                </c:pt>
                <c:pt idx="727">
                  <c:v>Tulsa</c:v>
                </c:pt>
                <c:pt idx="728">
                  <c:v>West Des Moines</c:v>
                </c:pt>
                <c:pt idx="729">
                  <c:v>San Diego</c:v>
                </c:pt>
                <c:pt idx="730">
                  <c:v>East Lansing</c:v>
                </c:pt>
                <c:pt idx="731">
                  <c:v>Inver Grove Heights</c:v>
                </c:pt>
                <c:pt idx="732">
                  <c:v>Freeport</c:v>
                </c:pt>
                <c:pt idx="733">
                  <c:v>Norfolk</c:v>
                </c:pt>
                <c:pt idx="734">
                  <c:v>Garner</c:v>
                </c:pt>
                <c:pt idx="735">
                  <c:v>Woodburn</c:v>
                </c:pt>
                <c:pt idx="736">
                  <c:v>Rose Hill</c:v>
                </c:pt>
                <c:pt idx="737">
                  <c:v>East Los Angeles</c:v>
                </c:pt>
                <c:pt idx="738">
                  <c:v>Dubuque</c:v>
                </c:pt>
                <c:pt idx="739">
                  <c:v>Coram</c:v>
                </c:pt>
                <c:pt idx="740">
                  <c:v>Willow Grove</c:v>
                </c:pt>
                <c:pt idx="741">
                  <c:v>Franklin Park</c:v>
                </c:pt>
                <c:pt idx="742">
                  <c:v>Adrian</c:v>
                </c:pt>
                <c:pt idx="743">
                  <c:v>Catonsville</c:v>
                </c:pt>
                <c:pt idx="744">
                  <c:v>Hoover</c:v>
                </c:pt>
                <c:pt idx="745">
                  <c:v>Vincennes</c:v>
                </c:pt>
                <c:pt idx="746">
                  <c:v>Lima</c:v>
                </c:pt>
                <c:pt idx="747">
                  <c:v>Pleasant Grove</c:v>
                </c:pt>
                <c:pt idx="748">
                  <c:v>Rocky Mount</c:v>
                </c:pt>
                <c:pt idx="749">
                  <c:v>Vacaville</c:v>
                </c:pt>
                <c:pt idx="750">
                  <c:v>Leawood</c:v>
                </c:pt>
                <c:pt idx="751">
                  <c:v>North Miami Beach</c:v>
                </c:pt>
                <c:pt idx="752">
                  <c:v>South Burlington</c:v>
                </c:pt>
                <c:pt idx="753">
                  <c:v>Huntsville</c:v>
                </c:pt>
                <c:pt idx="754">
                  <c:v>Thornton</c:v>
                </c:pt>
                <c:pt idx="755">
                  <c:v>Annandale</c:v>
                </c:pt>
                <c:pt idx="756">
                  <c:v>Carmel</c:v>
                </c:pt>
                <c:pt idx="757">
                  <c:v>Harrison</c:v>
                </c:pt>
                <c:pt idx="758">
                  <c:v>Green Bay</c:v>
                </c:pt>
                <c:pt idx="759">
                  <c:v>Webster Groves</c:v>
                </c:pt>
                <c:pt idx="760">
                  <c:v>Mount Prospect</c:v>
                </c:pt>
                <c:pt idx="761">
                  <c:v>Glen Cove</c:v>
                </c:pt>
                <c:pt idx="762">
                  <c:v>Grand Junction</c:v>
                </c:pt>
                <c:pt idx="763">
                  <c:v>West Memphis</c:v>
                </c:pt>
                <c:pt idx="764">
                  <c:v>Clinton</c:v>
                </c:pt>
                <c:pt idx="765">
                  <c:v>Salinas</c:v>
                </c:pt>
                <c:pt idx="766">
                  <c:v>Forest Park</c:v>
                </c:pt>
                <c:pt idx="767">
                  <c:v>Coachella</c:v>
                </c:pt>
                <c:pt idx="768">
                  <c:v>Cumberland</c:v>
                </c:pt>
                <c:pt idx="769">
                  <c:v>Clearfield</c:v>
                </c:pt>
                <c:pt idx="770">
                  <c:v>Gulfport</c:v>
                </c:pt>
                <c:pt idx="771">
                  <c:v>Carol Stream</c:v>
                </c:pt>
                <c:pt idx="772">
                  <c:v>Wheeling</c:v>
                </c:pt>
                <c:pt idx="773">
                  <c:v>Draper</c:v>
                </c:pt>
                <c:pt idx="774">
                  <c:v>Canton</c:v>
                </c:pt>
                <c:pt idx="775">
                  <c:v>Phenix City</c:v>
                </c:pt>
                <c:pt idx="776">
                  <c:v>Lindenhurst</c:v>
                </c:pt>
                <c:pt idx="777">
                  <c:v>Warren</c:v>
                </c:pt>
                <c:pt idx="778">
                  <c:v>Maryville</c:v>
                </c:pt>
                <c:pt idx="779">
                  <c:v>Mobile</c:v>
                </c:pt>
                <c:pt idx="780">
                  <c:v>Burlington</c:v>
                </c:pt>
                <c:pt idx="781">
                  <c:v>Idaho Falls</c:v>
                </c:pt>
                <c:pt idx="782">
                  <c:v>Rexburg</c:v>
                </c:pt>
                <c:pt idx="783">
                  <c:v>Bryan</c:v>
                </c:pt>
                <c:pt idx="784">
                  <c:v>Cedar Hill</c:v>
                </c:pt>
                <c:pt idx="785">
                  <c:v>Gallatin</c:v>
                </c:pt>
                <c:pt idx="786">
                  <c:v>Las Cruces</c:v>
                </c:pt>
                <c:pt idx="787">
                  <c:v>Lincoln</c:v>
                </c:pt>
                <c:pt idx="788">
                  <c:v>The Colony</c:v>
                </c:pt>
                <c:pt idx="789">
                  <c:v>Shawnee</c:v>
                </c:pt>
                <c:pt idx="790">
                  <c:v>Vestavia Hills</c:v>
                </c:pt>
                <c:pt idx="791">
                  <c:v>Santa Maria</c:v>
                </c:pt>
                <c:pt idx="792">
                  <c:v>Ellicott City</c:v>
                </c:pt>
                <c:pt idx="793">
                  <c:v>Grand Rapids</c:v>
                </c:pt>
                <c:pt idx="794">
                  <c:v>Mankato</c:v>
                </c:pt>
                <c:pt idx="795">
                  <c:v>Mount Lebanon</c:v>
                </c:pt>
                <c:pt idx="796">
                  <c:v>Coral Gables</c:v>
                </c:pt>
                <c:pt idx="797">
                  <c:v>Panama City</c:v>
                </c:pt>
                <c:pt idx="798">
                  <c:v>Altamonte Springs</c:v>
                </c:pt>
                <c:pt idx="799">
                  <c:v>Seguin</c:v>
                </c:pt>
                <c:pt idx="800">
                  <c:v>Stow</c:v>
                </c:pt>
                <c:pt idx="801">
                  <c:v>Mint Hill</c:v>
                </c:pt>
                <c:pt idx="802">
                  <c:v>Sharon</c:v>
                </c:pt>
                <c:pt idx="803">
                  <c:v>Whitehall</c:v>
                </c:pt>
                <c:pt idx="804">
                  <c:v>Sanford</c:v>
                </c:pt>
                <c:pt idx="805">
                  <c:v>Sherwood</c:v>
                </c:pt>
                <c:pt idx="806">
                  <c:v>Montclair</c:v>
                </c:pt>
                <c:pt idx="807">
                  <c:v>Mechanicsville</c:v>
                </c:pt>
                <c:pt idx="808">
                  <c:v>Elyria</c:v>
                </c:pt>
                <c:pt idx="809">
                  <c:v>Tucson</c:v>
                </c:pt>
                <c:pt idx="810">
                  <c:v>Norwich</c:v>
                </c:pt>
                <c:pt idx="811">
                  <c:v>Santa Clara</c:v>
                </c:pt>
                <c:pt idx="812">
                  <c:v>West Mifflin</c:v>
                </c:pt>
                <c:pt idx="813">
                  <c:v>Highlands Ranch</c:v>
                </c:pt>
                <c:pt idx="814">
                  <c:v>New Milford</c:v>
                </c:pt>
                <c:pt idx="815">
                  <c:v>Union City</c:v>
                </c:pt>
                <c:pt idx="816">
                  <c:v>Fort Lee</c:v>
                </c:pt>
                <c:pt idx="817">
                  <c:v>Old Bridge</c:v>
                </c:pt>
                <c:pt idx="818">
                  <c:v>Riverview</c:v>
                </c:pt>
                <c:pt idx="819">
                  <c:v>Statesboro</c:v>
                </c:pt>
                <c:pt idx="820">
                  <c:v>Chandler</c:v>
                </c:pt>
                <c:pt idx="821">
                  <c:v>Jeffersonville</c:v>
                </c:pt>
                <c:pt idx="822">
                  <c:v>Bozeman</c:v>
                </c:pt>
                <c:pt idx="823">
                  <c:v>Oakton</c:v>
                </c:pt>
                <c:pt idx="824">
                  <c:v>Prescott Valley</c:v>
                </c:pt>
                <c:pt idx="825">
                  <c:v>Charlottesville</c:v>
                </c:pt>
                <c:pt idx="826">
                  <c:v>Riverside</c:v>
                </c:pt>
                <c:pt idx="827">
                  <c:v>Hobbs</c:v>
                </c:pt>
                <c:pt idx="828">
                  <c:v>Pleasure Ridge Park</c:v>
                </c:pt>
                <c:pt idx="829">
                  <c:v>Yucaipa</c:v>
                </c:pt>
                <c:pt idx="830">
                  <c:v>Georgetown</c:v>
                </c:pt>
                <c:pt idx="831">
                  <c:v>Chico</c:v>
                </c:pt>
                <c:pt idx="832">
                  <c:v>Galesburg</c:v>
                </c:pt>
                <c:pt idx="833">
                  <c:v>Cleveland Heights</c:v>
                </c:pt>
                <c:pt idx="834">
                  <c:v>Saco</c:v>
                </c:pt>
                <c:pt idx="835">
                  <c:v>Aberdeen</c:v>
                </c:pt>
                <c:pt idx="836">
                  <c:v>Pomona</c:v>
                </c:pt>
                <c:pt idx="837">
                  <c:v>Cedar Park</c:v>
                </c:pt>
                <c:pt idx="838">
                  <c:v>Cranford</c:v>
                </c:pt>
                <c:pt idx="839">
                  <c:v>Enid</c:v>
                </c:pt>
                <c:pt idx="840">
                  <c:v>Kingman</c:v>
                </c:pt>
                <c:pt idx="841">
                  <c:v>Redwood City</c:v>
                </c:pt>
                <c:pt idx="842">
                  <c:v>Saint Paul</c:v>
                </c:pt>
                <c:pt idx="843">
                  <c:v>Liberal</c:v>
                </c:pt>
                <c:pt idx="844">
                  <c:v>Covington</c:v>
                </c:pt>
                <c:pt idx="845">
                  <c:v>Dover</c:v>
                </c:pt>
                <c:pt idx="846">
                  <c:v>Natick</c:v>
                </c:pt>
                <c:pt idx="847">
                  <c:v>Cranston</c:v>
                </c:pt>
                <c:pt idx="848">
                  <c:v>Appleton</c:v>
                </c:pt>
                <c:pt idx="849">
                  <c:v>Plum</c:v>
                </c:pt>
                <c:pt idx="850">
                  <c:v>Austintown</c:v>
                </c:pt>
                <c:pt idx="851">
                  <c:v>Kankakee</c:v>
                </c:pt>
                <c:pt idx="852">
                  <c:v>Sudbury</c:v>
                </c:pt>
                <c:pt idx="853">
                  <c:v>Burnsville</c:v>
                </c:pt>
                <c:pt idx="854">
                  <c:v>Bethlehem</c:v>
                </c:pt>
                <c:pt idx="855">
                  <c:v>North Platte</c:v>
                </c:pt>
                <c:pt idx="856">
                  <c:v>Gladstone</c:v>
                </c:pt>
                <c:pt idx="857">
                  <c:v>Land O Lakes</c:v>
                </c:pt>
                <c:pt idx="858">
                  <c:v>Germantown</c:v>
                </c:pt>
                <c:pt idx="859">
                  <c:v>Cuyahoga Falls</c:v>
                </c:pt>
                <c:pt idx="860">
                  <c:v>Livonia</c:v>
                </c:pt>
                <c:pt idx="861">
                  <c:v>West Islip</c:v>
                </c:pt>
                <c:pt idx="862">
                  <c:v>Hopkins</c:v>
                </c:pt>
                <c:pt idx="863">
                  <c:v>Reynoldsburg</c:v>
                </c:pt>
                <c:pt idx="864">
                  <c:v>Omaha</c:v>
                </c:pt>
              </c:strCache>
            </c:strRef>
          </c:cat>
          <c:val>
            <c:numRef>
              <c:f>'GEO-KPIS PROCESSING'!$K$22:$K$887</c:f>
              <c:numCache>
                <c:formatCode>#,##0</c:formatCode>
                <c:ptCount val="865"/>
                <c:pt idx="0">
                  <c:v>2</c:v>
                </c:pt>
                <c:pt idx="1">
                  <c:v>2</c:v>
                </c:pt>
                <c:pt idx="2">
                  <c:v>2</c:v>
                </c:pt>
                <c:pt idx="3">
                  <c:v>5</c:v>
                </c:pt>
                <c:pt idx="4">
                  <c:v>2</c:v>
                </c:pt>
                <c:pt idx="5">
                  <c:v>0</c:v>
                </c:pt>
                <c:pt idx="6">
                  <c:v>1</c:v>
                </c:pt>
                <c:pt idx="7">
                  <c:v>0</c:v>
                </c:pt>
                <c:pt idx="8">
                  <c:v>1</c:v>
                </c:pt>
                <c:pt idx="9">
                  <c:v>1</c:v>
                </c:pt>
                <c:pt idx="10">
                  <c:v>2</c:v>
                </c:pt>
                <c:pt idx="11">
                  <c:v>1</c:v>
                </c:pt>
                <c:pt idx="12">
                  <c:v>2</c:v>
                </c:pt>
                <c:pt idx="13">
                  <c:v>2</c:v>
                </c:pt>
                <c:pt idx="14">
                  <c:v>2</c:v>
                </c:pt>
                <c:pt idx="15">
                  <c:v>0</c:v>
                </c:pt>
                <c:pt idx="16">
                  <c:v>2</c:v>
                </c:pt>
                <c:pt idx="17">
                  <c:v>2</c:v>
                </c:pt>
                <c:pt idx="18">
                  <c:v>2</c:v>
                </c:pt>
                <c:pt idx="19">
                  <c:v>6</c:v>
                </c:pt>
                <c:pt idx="20">
                  <c:v>1</c:v>
                </c:pt>
                <c:pt idx="21">
                  <c:v>4</c:v>
                </c:pt>
                <c:pt idx="22">
                  <c:v>2</c:v>
                </c:pt>
                <c:pt idx="23">
                  <c:v>1</c:v>
                </c:pt>
                <c:pt idx="24">
                  <c:v>1</c:v>
                </c:pt>
                <c:pt idx="25">
                  <c:v>2</c:v>
                </c:pt>
                <c:pt idx="26">
                  <c:v>2</c:v>
                </c:pt>
                <c:pt idx="27">
                  <c:v>5</c:v>
                </c:pt>
                <c:pt idx="28">
                  <c:v>0</c:v>
                </c:pt>
                <c:pt idx="29">
                  <c:v>2</c:v>
                </c:pt>
                <c:pt idx="30">
                  <c:v>0</c:v>
                </c:pt>
                <c:pt idx="31">
                  <c:v>1</c:v>
                </c:pt>
                <c:pt idx="32">
                  <c:v>5</c:v>
                </c:pt>
                <c:pt idx="33">
                  <c:v>3</c:v>
                </c:pt>
                <c:pt idx="34">
                  <c:v>2</c:v>
                </c:pt>
                <c:pt idx="35">
                  <c:v>7</c:v>
                </c:pt>
                <c:pt idx="36">
                  <c:v>2</c:v>
                </c:pt>
                <c:pt idx="37">
                  <c:v>9</c:v>
                </c:pt>
                <c:pt idx="38">
                  <c:v>1</c:v>
                </c:pt>
                <c:pt idx="39">
                  <c:v>2</c:v>
                </c:pt>
                <c:pt idx="40">
                  <c:v>2</c:v>
                </c:pt>
                <c:pt idx="41">
                  <c:v>2</c:v>
                </c:pt>
                <c:pt idx="42">
                  <c:v>3</c:v>
                </c:pt>
                <c:pt idx="43">
                  <c:v>2</c:v>
                </c:pt>
                <c:pt idx="44">
                  <c:v>1</c:v>
                </c:pt>
                <c:pt idx="45">
                  <c:v>3</c:v>
                </c:pt>
                <c:pt idx="46">
                  <c:v>2</c:v>
                </c:pt>
                <c:pt idx="47">
                  <c:v>9</c:v>
                </c:pt>
                <c:pt idx="48">
                  <c:v>1</c:v>
                </c:pt>
                <c:pt idx="49">
                  <c:v>1</c:v>
                </c:pt>
                <c:pt idx="50">
                  <c:v>2</c:v>
                </c:pt>
                <c:pt idx="51">
                  <c:v>1</c:v>
                </c:pt>
                <c:pt idx="52">
                  <c:v>2</c:v>
                </c:pt>
                <c:pt idx="53">
                  <c:v>2</c:v>
                </c:pt>
                <c:pt idx="54">
                  <c:v>3</c:v>
                </c:pt>
                <c:pt idx="55">
                  <c:v>3</c:v>
                </c:pt>
                <c:pt idx="56">
                  <c:v>1</c:v>
                </c:pt>
                <c:pt idx="57">
                  <c:v>2</c:v>
                </c:pt>
                <c:pt idx="58">
                  <c:v>2</c:v>
                </c:pt>
                <c:pt idx="59">
                  <c:v>2</c:v>
                </c:pt>
                <c:pt idx="60">
                  <c:v>2</c:v>
                </c:pt>
                <c:pt idx="61">
                  <c:v>1</c:v>
                </c:pt>
                <c:pt idx="62">
                  <c:v>1</c:v>
                </c:pt>
                <c:pt idx="63">
                  <c:v>2</c:v>
                </c:pt>
                <c:pt idx="64">
                  <c:v>2</c:v>
                </c:pt>
                <c:pt idx="65">
                  <c:v>4</c:v>
                </c:pt>
                <c:pt idx="66">
                  <c:v>0</c:v>
                </c:pt>
                <c:pt idx="67">
                  <c:v>2</c:v>
                </c:pt>
                <c:pt idx="68">
                  <c:v>4</c:v>
                </c:pt>
                <c:pt idx="69">
                  <c:v>2</c:v>
                </c:pt>
                <c:pt idx="70">
                  <c:v>2</c:v>
                </c:pt>
                <c:pt idx="71">
                  <c:v>2</c:v>
                </c:pt>
                <c:pt idx="72">
                  <c:v>1</c:v>
                </c:pt>
                <c:pt idx="73">
                  <c:v>2</c:v>
                </c:pt>
                <c:pt idx="74">
                  <c:v>2</c:v>
                </c:pt>
                <c:pt idx="75">
                  <c:v>4</c:v>
                </c:pt>
                <c:pt idx="76">
                  <c:v>2</c:v>
                </c:pt>
                <c:pt idx="77">
                  <c:v>1</c:v>
                </c:pt>
                <c:pt idx="78">
                  <c:v>5</c:v>
                </c:pt>
                <c:pt idx="79">
                  <c:v>2</c:v>
                </c:pt>
                <c:pt idx="80">
                  <c:v>1</c:v>
                </c:pt>
                <c:pt idx="81">
                  <c:v>1</c:v>
                </c:pt>
                <c:pt idx="82">
                  <c:v>2</c:v>
                </c:pt>
                <c:pt idx="83">
                  <c:v>0</c:v>
                </c:pt>
                <c:pt idx="84">
                  <c:v>3</c:v>
                </c:pt>
                <c:pt idx="85">
                  <c:v>2</c:v>
                </c:pt>
                <c:pt idx="86">
                  <c:v>2</c:v>
                </c:pt>
                <c:pt idx="87">
                  <c:v>2</c:v>
                </c:pt>
                <c:pt idx="88">
                  <c:v>2</c:v>
                </c:pt>
                <c:pt idx="89">
                  <c:v>1</c:v>
                </c:pt>
                <c:pt idx="90">
                  <c:v>1</c:v>
                </c:pt>
                <c:pt idx="91">
                  <c:v>1</c:v>
                </c:pt>
                <c:pt idx="92">
                  <c:v>2</c:v>
                </c:pt>
                <c:pt idx="93">
                  <c:v>5</c:v>
                </c:pt>
                <c:pt idx="94">
                  <c:v>2</c:v>
                </c:pt>
                <c:pt idx="95">
                  <c:v>2</c:v>
                </c:pt>
                <c:pt idx="96">
                  <c:v>2</c:v>
                </c:pt>
                <c:pt idx="97">
                  <c:v>2</c:v>
                </c:pt>
                <c:pt idx="98">
                  <c:v>0</c:v>
                </c:pt>
                <c:pt idx="99">
                  <c:v>2</c:v>
                </c:pt>
                <c:pt idx="100">
                  <c:v>1</c:v>
                </c:pt>
                <c:pt idx="101">
                  <c:v>2</c:v>
                </c:pt>
                <c:pt idx="102">
                  <c:v>4</c:v>
                </c:pt>
                <c:pt idx="103">
                  <c:v>1</c:v>
                </c:pt>
                <c:pt idx="104">
                  <c:v>0</c:v>
                </c:pt>
                <c:pt idx="105">
                  <c:v>4</c:v>
                </c:pt>
                <c:pt idx="106">
                  <c:v>7</c:v>
                </c:pt>
                <c:pt idx="107">
                  <c:v>5</c:v>
                </c:pt>
                <c:pt idx="108">
                  <c:v>0</c:v>
                </c:pt>
                <c:pt idx="109">
                  <c:v>5</c:v>
                </c:pt>
                <c:pt idx="110">
                  <c:v>2</c:v>
                </c:pt>
                <c:pt idx="111">
                  <c:v>2</c:v>
                </c:pt>
                <c:pt idx="112">
                  <c:v>1</c:v>
                </c:pt>
                <c:pt idx="113">
                  <c:v>2</c:v>
                </c:pt>
                <c:pt idx="114">
                  <c:v>2</c:v>
                </c:pt>
                <c:pt idx="115">
                  <c:v>0</c:v>
                </c:pt>
                <c:pt idx="116">
                  <c:v>5</c:v>
                </c:pt>
                <c:pt idx="117">
                  <c:v>1</c:v>
                </c:pt>
                <c:pt idx="118">
                  <c:v>1</c:v>
                </c:pt>
                <c:pt idx="119">
                  <c:v>2</c:v>
                </c:pt>
                <c:pt idx="120">
                  <c:v>5</c:v>
                </c:pt>
                <c:pt idx="121">
                  <c:v>1</c:v>
                </c:pt>
                <c:pt idx="122">
                  <c:v>1</c:v>
                </c:pt>
                <c:pt idx="123">
                  <c:v>2</c:v>
                </c:pt>
                <c:pt idx="124">
                  <c:v>7</c:v>
                </c:pt>
                <c:pt idx="125">
                  <c:v>2</c:v>
                </c:pt>
                <c:pt idx="126">
                  <c:v>5</c:v>
                </c:pt>
                <c:pt idx="127">
                  <c:v>3</c:v>
                </c:pt>
                <c:pt idx="128">
                  <c:v>7</c:v>
                </c:pt>
                <c:pt idx="129">
                  <c:v>2</c:v>
                </c:pt>
                <c:pt idx="130">
                  <c:v>0</c:v>
                </c:pt>
                <c:pt idx="131">
                  <c:v>1</c:v>
                </c:pt>
                <c:pt idx="132">
                  <c:v>2</c:v>
                </c:pt>
                <c:pt idx="133">
                  <c:v>1</c:v>
                </c:pt>
                <c:pt idx="134">
                  <c:v>1</c:v>
                </c:pt>
                <c:pt idx="135">
                  <c:v>2</c:v>
                </c:pt>
                <c:pt idx="136">
                  <c:v>1</c:v>
                </c:pt>
                <c:pt idx="137">
                  <c:v>1</c:v>
                </c:pt>
                <c:pt idx="138">
                  <c:v>2</c:v>
                </c:pt>
                <c:pt idx="139">
                  <c:v>2</c:v>
                </c:pt>
                <c:pt idx="140">
                  <c:v>2</c:v>
                </c:pt>
                <c:pt idx="141">
                  <c:v>2</c:v>
                </c:pt>
                <c:pt idx="142">
                  <c:v>5</c:v>
                </c:pt>
                <c:pt idx="143">
                  <c:v>2</c:v>
                </c:pt>
                <c:pt idx="144">
                  <c:v>8</c:v>
                </c:pt>
                <c:pt idx="145">
                  <c:v>1</c:v>
                </c:pt>
                <c:pt idx="146">
                  <c:v>0</c:v>
                </c:pt>
                <c:pt idx="147">
                  <c:v>7</c:v>
                </c:pt>
                <c:pt idx="148">
                  <c:v>7</c:v>
                </c:pt>
                <c:pt idx="149">
                  <c:v>2</c:v>
                </c:pt>
                <c:pt idx="150">
                  <c:v>1</c:v>
                </c:pt>
                <c:pt idx="151">
                  <c:v>2</c:v>
                </c:pt>
                <c:pt idx="152">
                  <c:v>4</c:v>
                </c:pt>
                <c:pt idx="153">
                  <c:v>2</c:v>
                </c:pt>
                <c:pt idx="154">
                  <c:v>1</c:v>
                </c:pt>
                <c:pt idx="155">
                  <c:v>1</c:v>
                </c:pt>
                <c:pt idx="156">
                  <c:v>7</c:v>
                </c:pt>
                <c:pt idx="157">
                  <c:v>3</c:v>
                </c:pt>
                <c:pt idx="158">
                  <c:v>3</c:v>
                </c:pt>
                <c:pt idx="159">
                  <c:v>4</c:v>
                </c:pt>
                <c:pt idx="160">
                  <c:v>1</c:v>
                </c:pt>
                <c:pt idx="161">
                  <c:v>5</c:v>
                </c:pt>
                <c:pt idx="162">
                  <c:v>2</c:v>
                </c:pt>
                <c:pt idx="163">
                  <c:v>2</c:v>
                </c:pt>
                <c:pt idx="164">
                  <c:v>2</c:v>
                </c:pt>
                <c:pt idx="165">
                  <c:v>2</c:v>
                </c:pt>
                <c:pt idx="166">
                  <c:v>2</c:v>
                </c:pt>
                <c:pt idx="167">
                  <c:v>2</c:v>
                </c:pt>
                <c:pt idx="168">
                  <c:v>4</c:v>
                </c:pt>
                <c:pt idx="169">
                  <c:v>1</c:v>
                </c:pt>
                <c:pt idx="170">
                  <c:v>2</c:v>
                </c:pt>
                <c:pt idx="171">
                  <c:v>2</c:v>
                </c:pt>
                <c:pt idx="172">
                  <c:v>7</c:v>
                </c:pt>
                <c:pt idx="173">
                  <c:v>2</c:v>
                </c:pt>
                <c:pt idx="174">
                  <c:v>2</c:v>
                </c:pt>
                <c:pt idx="175">
                  <c:v>2</c:v>
                </c:pt>
                <c:pt idx="176">
                  <c:v>4</c:v>
                </c:pt>
                <c:pt idx="177">
                  <c:v>5</c:v>
                </c:pt>
                <c:pt idx="178">
                  <c:v>2</c:v>
                </c:pt>
                <c:pt idx="179">
                  <c:v>2</c:v>
                </c:pt>
                <c:pt idx="180">
                  <c:v>2</c:v>
                </c:pt>
                <c:pt idx="181">
                  <c:v>1</c:v>
                </c:pt>
                <c:pt idx="182">
                  <c:v>3</c:v>
                </c:pt>
                <c:pt idx="183">
                  <c:v>0</c:v>
                </c:pt>
                <c:pt idx="184">
                  <c:v>2</c:v>
                </c:pt>
                <c:pt idx="185">
                  <c:v>1</c:v>
                </c:pt>
                <c:pt idx="186">
                  <c:v>1</c:v>
                </c:pt>
                <c:pt idx="187">
                  <c:v>2</c:v>
                </c:pt>
                <c:pt idx="188">
                  <c:v>2</c:v>
                </c:pt>
                <c:pt idx="189">
                  <c:v>0</c:v>
                </c:pt>
                <c:pt idx="190">
                  <c:v>2</c:v>
                </c:pt>
                <c:pt idx="191">
                  <c:v>1</c:v>
                </c:pt>
                <c:pt idx="192">
                  <c:v>2</c:v>
                </c:pt>
                <c:pt idx="193">
                  <c:v>2</c:v>
                </c:pt>
                <c:pt idx="194">
                  <c:v>2</c:v>
                </c:pt>
                <c:pt idx="195">
                  <c:v>2</c:v>
                </c:pt>
                <c:pt idx="196">
                  <c:v>0</c:v>
                </c:pt>
                <c:pt idx="197">
                  <c:v>1</c:v>
                </c:pt>
                <c:pt idx="198">
                  <c:v>2</c:v>
                </c:pt>
                <c:pt idx="199">
                  <c:v>3</c:v>
                </c:pt>
                <c:pt idx="200">
                  <c:v>7</c:v>
                </c:pt>
                <c:pt idx="201">
                  <c:v>1</c:v>
                </c:pt>
                <c:pt idx="202">
                  <c:v>2</c:v>
                </c:pt>
                <c:pt idx="203">
                  <c:v>3</c:v>
                </c:pt>
                <c:pt idx="204">
                  <c:v>2</c:v>
                </c:pt>
                <c:pt idx="205">
                  <c:v>2</c:v>
                </c:pt>
                <c:pt idx="206">
                  <c:v>2</c:v>
                </c:pt>
                <c:pt idx="207">
                  <c:v>1</c:v>
                </c:pt>
                <c:pt idx="208">
                  <c:v>1</c:v>
                </c:pt>
                <c:pt idx="209">
                  <c:v>1</c:v>
                </c:pt>
                <c:pt idx="210">
                  <c:v>2</c:v>
                </c:pt>
                <c:pt idx="211">
                  <c:v>7</c:v>
                </c:pt>
                <c:pt idx="212">
                  <c:v>2</c:v>
                </c:pt>
                <c:pt idx="213">
                  <c:v>2</c:v>
                </c:pt>
                <c:pt idx="214">
                  <c:v>0</c:v>
                </c:pt>
                <c:pt idx="215">
                  <c:v>2</c:v>
                </c:pt>
                <c:pt idx="216">
                  <c:v>1</c:v>
                </c:pt>
                <c:pt idx="217">
                  <c:v>3</c:v>
                </c:pt>
                <c:pt idx="218">
                  <c:v>2</c:v>
                </c:pt>
                <c:pt idx="219">
                  <c:v>2</c:v>
                </c:pt>
                <c:pt idx="220">
                  <c:v>1</c:v>
                </c:pt>
                <c:pt idx="221">
                  <c:v>1</c:v>
                </c:pt>
                <c:pt idx="222">
                  <c:v>5</c:v>
                </c:pt>
                <c:pt idx="223">
                  <c:v>2</c:v>
                </c:pt>
                <c:pt idx="224">
                  <c:v>2</c:v>
                </c:pt>
                <c:pt idx="225">
                  <c:v>3</c:v>
                </c:pt>
                <c:pt idx="226">
                  <c:v>2</c:v>
                </c:pt>
                <c:pt idx="227">
                  <c:v>1</c:v>
                </c:pt>
                <c:pt idx="228">
                  <c:v>1</c:v>
                </c:pt>
                <c:pt idx="229">
                  <c:v>1</c:v>
                </c:pt>
                <c:pt idx="230">
                  <c:v>2</c:v>
                </c:pt>
                <c:pt idx="231">
                  <c:v>3</c:v>
                </c:pt>
                <c:pt idx="232">
                  <c:v>3</c:v>
                </c:pt>
                <c:pt idx="233">
                  <c:v>2</c:v>
                </c:pt>
                <c:pt idx="234">
                  <c:v>2</c:v>
                </c:pt>
                <c:pt idx="235">
                  <c:v>2</c:v>
                </c:pt>
                <c:pt idx="236">
                  <c:v>2</c:v>
                </c:pt>
                <c:pt idx="237">
                  <c:v>0</c:v>
                </c:pt>
                <c:pt idx="238">
                  <c:v>2</c:v>
                </c:pt>
                <c:pt idx="239">
                  <c:v>2</c:v>
                </c:pt>
                <c:pt idx="240">
                  <c:v>1</c:v>
                </c:pt>
                <c:pt idx="241">
                  <c:v>3</c:v>
                </c:pt>
                <c:pt idx="242">
                  <c:v>7</c:v>
                </c:pt>
                <c:pt idx="243">
                  <c:v>2</c:v>
                </c:pt>
                <c:pt idx="244">
                  <c:v>3</c:v>
                </c:pt>
                <c:pt idx="245">
                  <c:v>1</c:v>
                </c:pt>
                <c:pt idx="246">
                  <c:v>1</c:v>
                </c:pt>
                <c:pt idx="247">
                  <c:v>1</c:v>
                </c:pt>
                <c:pt idx="248">
                  <c:v>1</c:v>
                </c:pt>
                <c:pt idx="249">
                  <c:v>2</c:v>
                </c:pt>
                <c:pt idx="250">
                  <c:v>2</c:v>
                </c:pt>
                <c:pt idx="251">
                  <c:v>1</c:v>
                </c:pt>
                <c:pt idx="252">
                  <c:v>2</c:v>
                </c:pt>
                <c:pt idx="253">
                  <c:v>0</c:v>
                </c:pt>
                <c:pt idx="254">
                  <c:v>2</c:v>
                </c:pt>
                <c:pt idx="255">
                  <c:v>2</c:v>
                </c:pt>
                <c:pt idx="256">
                  <c:v>1</c:v>
                </c:pt>
                <c:pt idx="257">
                  <c:v>2</c:v>
                </c:pt>
                <c:pt idx="258">
                  <c:v>1</c:v>
                </c:pt>
                <c:pt idx="259">
                  <c:v>1</c:v>
                </c:pt>
                <c:pt idx="260">
                  <c:v>5</c:v>
                </c:pt>
                <c:pt idx="261">
                  <c:v>2</c:v>
                </c:pt>
                <c:pt idx="262">
                  <c:v>5</c:v>
                </c:pt>
                <c:pt idx="263">
                  <c:v>2</c:v>
                </c:pt>
                <c:pt idx="264">
                  <c:v>2</c:v>
                </c:pt>
                <c:pt idx="265">
                  <c:v>2</c:v>
                </c:pt>
                <c:pt idx="266">
                  <c:v>1</c:v>
                </c:pt>
                <c:pt idx="267">
                  <c:v>5</c:v>
                </c:pt>
                <c:pt idx="268">
                  <c:v>5</c:v>
                </c:pt>
                <c:pt idx="269">
                  <c:v>2</c:v>
                </c:pt>
                <c:pt idx="270">
                  <c:v>1</c:v>
                </c:pt>
                <c:pt idx="271">
                  <c:v>2</c:v>
                </c:pt>
                <c:pt idx="272">
                  <c:v>1</c:v>
                </c:pt>
                <c:pt idx="273">
                  <c:v>9</c:v>
                </c:pt>
                <c:pt idx="274">
                  <c:v>5</c:v>
                </c:pt>
                <c:pt idx="275">
                  <c:v>2</c:v>
                </c:pt>
                <c:pt idx="276">
                  <c:v>2</c:v>
                </c:pt>
                <c:pt idx="277">
                  <c:v>1</c:v>
                </c:pt>
                <c:pt idx="278">
                  <c:v>2</c:v>
                </c:pt>
                <c:pt idx="279">
                  <c:v>1</c:v>
                </c:pt>
                <c:pt idx="280">
                  <c:v>7</c:v>
                </c:pt>
                <c:pt idx="281">
                  <c:v>0</c:v>
                </c:pt>
                <c:pt idx="282">
                  <c:v>5</c:v>
                </c:pt>
                <c:pt idx="283">
                  <c:v>1</c:v>
                </c:pt>
                <c:pt idx="284">
                  <c:v>7</c:v>
                </c:pt>
                <c:pt idx="285">
                  <c:v>7</c:v>
                </c:pt>
                <c:pt idx="286">
                  <c:v>7</c:v>
                </c:pt>
                <c:pt idx="287">
                  <c:v>2</c:v>
                </c:pt>
                <c:pt idx="288">
                  <c:v>9</c:v>
                </c:pt>
                <c:pt idx="289">
                  <c:v>2</c:v>
                </c:pt>
                <c:pt idx="290">
                  <c:v>2</c:v>
                </c:pt>
                <c:pt idx="291">
                  <c:v>1</c:v>
                </c:pt>
                <c:pt idx="292">
                  <c:v>4</c:v>
                </c:pt>
                <c:pt idx="293">
                  <c:v>1</c:v>
                </c:pt>
                <c:pt idx="294">
                  <c:v>2</c:v>
                </c:pt>
                <c:pt idx="295">
                  <c:v>1</c:v>
                </c:pt>
                <c:pt idx="296">
                  <c:v>2</c:v>
                </c:pt>
                <c:pt idx="297">
                  <c:v>0</c:v>
                </c:pt>
                <c:pt idx="298">
                  <c:v>1</c:v>
                </c:pt>
                <c:pt idx="299">
                  <c:v>1</c:v>
                </c:pt>
                <c:pt idx="300">
                  <c:v>7</c:v>
                </c:pt>
                <c:pt idx="301">
                  <c:v>5</c:v>
                </c:pt>
                <c:pt idx="302">
                  <c:v>2</c:v>
                </c:pt>
                <c:pt idx="303">
                  <c:v>5</c:v>
                </c:pt>
                <c:pt idx="304">
                  <c:v>1</c:v>
                </c:pt>
                <c:pt idx="305">
                  <c:v>2</c:v>
                </c:pt>
                <c:pt idx="306">
                  <c:v>2</c:v>
                </c:pt>
                <c:pt idx="307">
                  <c:v>6</c:v>
                </c:pt>
                <c:pt idx="308">
                  <c:v>2</c:v>
                </c:pt>
                <c:pt idx="309">
                  <c:v>1</c:v>
                </c:pt>
                <c:pt idx="310">
                  <c:v>1</c:v>
                </c:pt>
                <c:pt idx="311">
                  <c:v>4</c:v>
                </c:pt>
                <c:pt idx="312">
                  <c:v>1</c:v>
                </c:pt>
                <c:pt idx="313">
                  <c:v>2</c:v>
                </c:pt>
                <c:pt idx="314">
                  <c:v>0</c:v>
                </c:pt>
                <c:pt idx="315">
                  <c:v>2</c:v>
                </c:pt>
                <c:pt idx="316">
                  <c:v>7</c:v>
                </c:pt>
                <c:pt idx="317">
                  <c:v>0</c:v>
                </c:pt>
                <c:pt idx="318">
                  <c:v>2</c:v>
                </c:pt>
                <c:pt idx="319">
                  <c:v>4</c:v>
                </c:pt>
                <c:pt idx="320">
                  <c:v>2</c:v>
                </c:pt>
                <c:pt idx="321">
                  <c:v>7</c:v>
                </c:pt>
                <c:pt idx="322">
                  <c:v>2</c:v>
                </c:pt>
                <c:pt idx="323">
                  <c:v>2</c:v>
                </c:pt>
                <c:pt idx="324">
                  <c:v>1</c:v>
                </c:pt>
                <c:pt idx="325">
                  <c:v>1</c:v>
                </c:pt>
                <c:pt idx="326">
                  <c:v>1</c:v>
                </c:pt>
                <c:pt idx="327">
                  <c:v>2</c:v>
                </c:pt>
                <c:pt idx="328">
                  <c:v>5</c:v>
                </c:pt>
                <c:pt idx="329">
                  <c:v>3</c:v>
                </c:pt>
                <c:pt idx="330">
                  <c:v>2</c:v>
                </c:pt>
                <c:pt idx="331">
                  <c:v>3</c:v>
                </c:pt>
                <c:pt idx="332">
                  <c:v>2</c:v>
                </c:pt>
                <c:pt idx="333">
                  <c:v>2</c:v>
                </c:pt>
                <c:pt idx="334">
                  <c:v>2</c:v>
                </c:pt>
                <c:pt idx="335">
                  <c:v>2</c:v>
                </c:pt>
                <c:pt idx="336">
                  <c:v>2</c:v>
                </c:pt>
                <c:pt idx="337">
                  <c:v>2</c:v>
                </c:pt>
                <c:pt idx="338">
                  <c:v>7</c:v>
                </c:pt>
                <c:pt idx="339">
                  <c:v>2</c:v>
                </c:pt>
                <c:pt idx="340">
                  <c:v>2</c:v>
                </c:pt>
                <c:pt idx="341">
                  <c:v>4</c:v>
                </c:pt>
                <c:pt idx="342">
                  <c:v>1</c:v>
                </c:pt>
                <c:pt idx="343">
                  <c:v>1</c:v>
                </c:pt>
                <c:pt idx="344">
                  <c:v>7</c:v>
                </c:pt>
                <c:pt idx="345">
                  <c:v>1</c:v>
                </c:pt>
                <c:pt idx="346">
                  <c:v>1</c:v>
                </c:pt>
                <c:pt idx="347">
                  <c:v>2</c:v>
                </c:pt>
                <c:pt idx="348">
                  <c:v>2</c:v>
                </c:pt>
                <c:pt idx="349">
                  <c:v>2</c:v>
                </c:pt>
                <c:pt idx="350">
                  <c:v>1</c:v>
                </c:pt>
                <c:pt idx="351">
                  <c:v>2</c:v>
                </c:pt>
                <c:pt idx="352">
                  <c:v>2</c:v>
                </c:pt>
                <c:pt idx="353">
                  <c:v>1</c:v>
                </c:pt>
                <c:pt idx="354">
                  <c:v>1</c:v>
                </c:pt>
                <c:pt idx="355">
                  <c:v>3</c:v>
                </c:pt>
                <c:pt idx="356">
                  <c:v>1</c:v>
                </c:pt>
                <c:pt idx="357">
                  <c:v>7</c:v>
                </c:pt>
                <c:pt idx="358">
                  <c:v>1</c:v>
                </c:pt>
                <c:pt idx="359">
                  <c:v>7</c:v>
                </c:pt>
                <c:pt idx="360">
                  <c:v>1</c:v>
                </c:pt>
                <c:pt idx="361">
                  <c:v>1</c:v>
                </c:pt>
                <c:pt idx="362">
                  <c:v>4</c:v>
                </c:pt>
                <c:pt idx="363">
                  <c:v>2</c:v>
                </c:pt>
                <c:pt idx="364">
                  <c:v>2</c:v>
                </c:pt>
                <c:pt idx="365">
                  <c:v>2</c:v>
                </c:pt>
                <c:pt idx="366">
                  <c:v>1</c:v>
                </c:pt>
                <c:pt idx="367">
                  <c:v>7</c:v>
                </c:pt>
                <c:pt idx="368">
                  <c:v>5</c:v>
                </c:pt>
                <c:pt idx="369">
                  <c:v>0</c:v>
                </c:pt>
                <c:pt idx="370">
                  <c:v>2</c:v>
                </c:pt>
                <c:pt idx="371">
                  <c:v>1</c:v>
                </c:pt>
                <c:pt idx="372">
                  <c:v>1</c:v>
                </c:pt>
                <c:pt idx="373">
                  <c:v>2</c:v>
                </c:pt>
                <c:pt idx="374">
                  <c:v>2</c:v>
                </c:pt>
                <c:pt idx="375">
                  <c:v>1</c:v>
                </c:pt>
                <c:pt idx="376">
                  <c:v>2</c:v>
                </c:pt>
                <c:pt idx="377">
                  <c:v>1</c:v>
                </c:pt>
                <c:pt idx="378">
                  <c:v>2</c:v>
                </c:pt>
                <c:pt idx="379">
                  <c:v>2</c:v>
                </c:pt>
                <c:pt idx="380">
                  <c:v>2</c:v>
                </c:pt>
                <c:pt idx="381">
                  <c:v>3</c:v>
                </c:pt>
                <c:pt idx="382">
                  <c:v>2</c:v>
                </c:pt>
                <c:pt idx="383">
                  <c:v>4</c:v>
                </c:pt>
                <c:pt idx="384">
                  <c:v>1</c:v>
                </c:pt>
                <c:pt idx="385">
                  <c:v>0</c:v>
                </c:pt>
                <c:pt idx="386">
                  <c:v>1</c:v>
                </c:pt>
                <c:pt idx="387">
                  <c:v>1</c:v>
                </c:pt>
                <c:pt idx="388">
                  <c:v>3</c:v>
                </c:pt>
                <c:pt idx="389">
                  <c:v>2</c:v>
                </c:pt>
                <c:pt idx="390">
                  <c:v>2</c:v>
                </c:pt>
                <c:pt idx="391">
                  <c:v>7</c:v>
                </c:pt>
                <c:pt idx="392">
                  <c:v>4</c:v>
                </c:pt>
                <c:pt idx="393">
                  <c:v>2</c:v>
                </c:pt>
                <c:pt idx="394">
                  <c:v>1</c:v>
                </c:pt>
                <c:pt idx="395">
                  <c:v>2</c:v>
                </c:pt>
                <c:pt idx="396">
                  <c:v>1</c:v>
                </c:pt>
                <c:pt idx="397">
                  <c:v>1</c:v>
                </c:pt>
                <c:pt idx="398">
                  <c:v>2</c:v>
                </c:pt>
                <c:pt idx="399">
                  <c:v>3</c:v>
                </c:pt>
                <c:pt idx="400">
                  <c:v>10</c:v>
                </c:pt>
                <c:pt idx="401">
                  <c:v>1</c:v>
                </c:pt>
                <c:pt idx="402">
                  <c:v>1</c:v>
                </c:pt>
                <c:pt idx="403">
                  <c:v>7</c:v>
                </c:pt>
                <c:pt idx="404">
                  <c:v>2</c:v>
                </c:pt>
                <c:pt idx="405">
                  <c:v>3</c:v>
                </c:pt>
                <c:pt idx="406">
                  <c:v>4</c:v>
                </c:pt>
                <c:pt idx="407">
                  <c:v>2</c:v>
                </c:pt>
                <c:pt idx="408">
                  <c:v>1</c:v>
                </c:pt>
                <c:pt idx="409">
                  <c:v>2</c:v>
                </c:pt>
                <c:pt idx="410">
                  <c:v>7</c:v>
                </c:pt>
                <c:pt idx="411">
                  <c:v>7</c:v>
                </c:pt>
                <c:pt idx="412">
                  <c:v>3</c:v>
                </c:pt>
                <c:pt idx="413">
                  <c:v>2</c:v>
                </c:pt>
                <c:pt idx="414">
                  <c:v>1</c:v>
                </c:pt>
                <c:pt idx="415">
                  <c:v>9</c:v>
                </c:pt>
                <c:pt idx="416">
                  <c:v>3</c:v>
                </c:pt>
                <c:pt idx="417">
                  <c:v>5</c:v>
                </c:pt>
                <c:pt idx="418">
                  <c:v>1</c:v>
                </c:pt>
                <c:pt idx="419">
                  <c:v>1</c:v>
                </c:pt>
                <c:pt idx="420">
                  <c:v>0</c:v>
                </c:pt>
                <c:pt idx="421">
                  <c:v>3</c:v>
                </c:pt>
                <c:pt idx="422">
                  <c:v>5</c:v>
                </c:pt>
                <c:pt idx="423">
                  <c:v>2</c:v>
                </c:pt>
                <c:pt idx="424">
                  <c:v>0</c:v>
                </c:pt>
                <c:pt idx="425">
                  <c:v>2</c:v>
                </c:pt>
                <c:pt idx="426">
                  <c:v>4</c:v>
                </c:pt>
                <c:pt idx="427">
                  <c:v>4</c:v>
                </c:pt>
                <c:pt idx="428">
                  <c:v>1</c:v>
                </c:pt>
                <c:pt idx="429">
                  <c:v>2</c:v>
                </c:pt>
                <c:pt idx="430">
                  <c:v>3</c:v>
                </c:pt>
                <c:pt idx="431">
                  <c:v>2</c:v>
                </c:pt>
                <c:pt idx="432">
                  <c:v>2</c:v>
                </c:pt>
                <c:pt idx="433">
                  <c:v>2</c:v>
                </c:pt>
                <c:pt idx="434">
                  <c:v>1</c:v>
                </c:pt>
                <c:pt idx="435">
                  <c:v>2</c:v>
                </c:pt>
                <c:pt idx="436">
                  <c:v>2</c:v>
                </c:pt>
                <c:pt idx="437">
                  <c:v>2</c:v>
                </c:pt>
                <c:pt idx="438">
                  <c:v>7</c:v>
                </c:pt>
                <c:pt idx="439">
                  <c:v>2</c:v>
                </c:pt>
                <c:pt idx="440">
                  <c:v>3</c:v>
                </c:pt>
                <c:pt idx="441">
                  <c:v>2</c:v>
                </c:pt>
                <c:pt idx="442">
                  <c:v>7</c:v>
                </c:pt>
                <c:pt idx="443">
                  <c:v>1</c:v>
                </c:pt>
                <c:pt idx="444">
                  <c:v>2</c:v>
                </c:pt>
                <c:pt idx="445">
                  <c:v>2</c:v>
                </c:pt>
                <c:pt idx="446">
                  <c:v>2</c:v>
                </c:pt>
                <c:pt idx="447">
                  <c:v>2</c:v>
                </c:pt>
                <c:pt idx="448">
                  <c:v>2</c:v>
                </c:pt>
                <c:pt idx="449">
                  <c:v>1</c:v>
                </c:pt>
                <c:pt idx="450">
                  <c:v>2</c:v>
                </c:pt>
                <c:pt idx="451">
                  <c:v>0</c:v>
                </c:pt>
                <c:pt idx="452">
                  <c:v>3</c:v>
                </c:pt>
                <c:pt idx="453">
                  <c:v>4</c:v>
                </c:pt>
                <c:pt idx="454">
                  <c:v>1</c:v>
                </c:pt>
                <c:pt idx="455">
                  <c:v>2</c:v>
                </c:pt>
                <c:pt idx="456">
                  <c:v>2</c:v>
                </c:pt>
                <c:pt idx="457">
                  <c:v>7</c:v>
                </c:pt>
                <c:pt idx="458">
                  <c:v>2</c:v>
                </c:pt>
                <c:pt idx="459">
                  <c:v>9</c:v>
                </c:pt>
                <c:pt idx="460">
                  <c:v>1</c:v>
                </c:pt>
                <c:pt idx="461">
                  <c:v>1</c:v>
                </c:pt>
                <c:pt idx="462">
                  <c:v>4</c:v>
                </c:pt>
                <c:pt idx="463">
                  <c:v>5</c:v>
                </c:pt>
                <c:pt idx="464">
                  <c:v>2</c:v>
                </c:pt>
                <c:pt idx="465">
                  <c:v>1</c:v>
                </c:pt>
                <c:pt idx="466">
                  <c:v>5</c:v>
                </c:pt>
                <c:pt idx="467">
                  <c:v>9</c:v>
                </c:pt>
                <c:pt idx="468">
                  <c:v>5</c:v>
                </c:pt>
                <c:pt idx="469">
                  <c:v>7</c:v>
                </c:pt>
                <c:pt idx="470">
                  <c:v>3</c:v>
                </c:pt>
                <c:pt idx="471">
                  <c:v>4</c:v>
                </c:pt>
                <c:pt idx="472">
                  <c:v>1</c:v>
                </c:pt>
                <c:pt idx="473">
                  <c:v>7</c:v>
                </c:pt>
                <c:pt idx="474">
                  <c:v>1</c:v>
                </c:pt>
                <c:pt idx="475">
                  <c:v>4</c:v>
                </c:pt>
                <c:pt idx="476">
                  <c:v>2</c:v>
                </c:pt>
                <c:pt idx="477">
                  <c:v>0</c:v>
                </c:pt>
                <c:pt idx="478">
                  <c:v>2</c:v>
                </c:pt>
                <c:pt idx="479">
                  <c:v>7</c:v>
                </c:pt>
                <c:pt idx="480">
                  <c:v>1</c:v>
                </c:pt>
                <c:pt idx="481">
                  <c:v>2</c:v>
                </c:pt>
                <c:pt idx="482">
                  <c:v>2</c:v>
                </c:pt>
                <c:pt idx="483">
                  <c:v>4</c:v>
                </c:pt>
                <c:pt idx="484">
                  <c:v>4</c:v>
                </c:pt>
                <c:pt idx="485">
                  <c:v>2</c:v>
                </c:pt>
                <c:pt idx="486">
                  <c:v>1</c:v>
                </c:pt>
                <c:pt idx="487">
                  <c:v>1</c:v>
                </c:pt>
                <c:pt idx="488">
                  <c:v>2</c:v>
                </c:pt>
                <c:pt idx="489">
                  <c:v>2</c:v>
                </c:pt>
                <c:pt idx="490">
                  <c:v>4</c:v>
                </c:pt>
                <c:pt idx="491">
                  <c:v>1</c:v>
                </c:pt>
                <c:pt idx="492">
                  <c:v>2</c:v>
                </c:pt>
                <c:pt idx="493">
                  <c:v>2</c:v>
                </c:pt>
                <c:pt idx="494">
                  <c:v>2</c:v>
                </c:pt>
                <c:pt idx="495">
                  <c:v>1</c:v>
                </c:pt>
                <c:pt idx="496">
                  <c:v>2</c:v>
                </c:pt>
                <c:pt idx="497">
                  <c:v>2</c:v>
                </c:pt>
                <c:pt idx="498">
                  <c:v>2</c:v>
                </c:pt>
                <c:pt idx="499">
                  <c:v>1</c:v>
                </c:pt>
                <c:pt idx="500">
                  <c:v>2</c:v>
                </c:pt>
                <c:pt idx="501">
                  <c:v>0</c:v>
                </c:pt>
                <c:pt idx="502">
                  <c:v>2</c:v>
                </c:pt>
                <c:pt idx="503">
                  <c:v>0</c:v>
                </c:pt>
                <c:pt idx="504">
                  <c:v>2</c:v>
                </c:pt>
                <c:pt idx="505">
                  <c:v>4</c:v>
                </c:pt>
                <c:pt idx="506">
                  <c:v>7</c:v>
                </c:pt>
                <c:pt idx="507">
                  <c:v>1</c:v>
                </c:pt>
                <c:pt idx="508">
                  <c:v>2</c:v>
                </c:pt>
                <c:pt idx="509">
                  <c:v>1</c:v>
                </c:pt>
                <c:pt idx="510">
                  <c:v>2</c:v>
                </c:pt>
                <c:pt idx="511">
                  <c:v>5</c:v>
                </c:pt>
                <c:pt idx="512">
                  <c:v>1</c:v>
                </c:pt>
                <c:pt idx="513">
                  <c:v>2</c:v>
                </c:pt>
                <c:pt idx="514">
                  <c:v>4</c:v>
                </c:pt>
                <c:pt idx="515">
                  <c:v>7</c:v>
                </c:pt>
                <c:pt idx="516">
                  <c:v>7</c:v>
                </c:pt>
                <c:pt idx="517">
                  <c:v>3</c:v>
                </c:pt>
                <c:pt idx="518">
                  <c:v>2</c:v>
                </c:pt>
                <c:pt idx="519">
                  <c:v>6</c:v>
                </c:pt>
                <c:pt idx="520">
                  <c:v>2</c:v>
                </c:pt>
                <c:pt idx="521">
                  <c:v>2</c:v>
                </c:pt>
                <c:pt idx="522">
                  <c:v>0</c:v>
                </c:pt>
                <c:pt idx="523">
                  <c:v>2</c:v>
                </c:pt>
                <c:pt idx="524">
                  <c:v>2</c:v>
                </c:pt>
                <c:pt idx="525">
                  <c:v>2</c:v>
                </c:pt>
                <c:pt idx="526">
                  <c:v>1</c:v>
                </c:pt>
                <c:pt idx="527">
                  <c:v>1</c:v>
                </c:pt>
                <c:pt idx="528">
                  <c:v>5</c:v>
                </c:pt>
                <c:pt idx="529">
                  <c:v>0</c:v>
                </c:pt>
                <c:pt idx="530">
                  <c:v>2</c:v>
                </c:pt>
                <c:pt idx="531">
                  <c:v>1</c:v>
                </c:pt>
                <c:pt idx="532">
                  <c:v>9</c:v>
                </c:pt>
                <c:pt idx="533">
                  <c:v>0</c:v>
                </c:pt>
                <c:pt idx="534">
                  <c:v>3</c:v>
                </c:pt>
                <c:pt idx="535">
                  <c:v>2</c:v>
                </c:pt>
                <c:pt idx="536">
                  <c:v>3</c:v>
                </c:pt>
                <c:pt idx="537">
                  <c:v>1</c:v>
                </c:pt>
                <c:pt idx="538">
                  <c:v>5</c:v>
                </c:pt>
                <c:pt idx="539">
                  <c:v>7</c:v>
                </c:pt>
                <c:pt idx="540">
                  <c:v>9</c:v>
                </c:pt>
                <c:pt idx="541">
                  <c:v>3</c:v>
                </c:pt>
                <c:pt idx="542">
                  <c:v>5</c:v>
                </c:pt>
                <c:pt idx="543">
                  <c:v>4</c:v>
                </c:pt>
                <c:pt idx="544">
                  <c:v>7</c:v>
                </c:pt>
                <c:pt idx="545">
                  <c:v>8</c:v>
                </c:pt>
                <c:pt idx="546">
                  <c:v>3</c:v>
                </c:pt>
                <c:pt idx="547">
                  <c:v>2</c:v>
                </c:pt>
                <c:pt idx="548">
                  <c:v>2</c:v>
                </c:pt>
                <c:pt idx="549">
                  <c:v>1</c:v>
                </c:pt>
                <c:pt idx="550">
                  <c:v>4</c:v>
                </c:pt>
                <c:pt idx="551">
                  <c:v>2</c:v>
                </c:pt>
                <c:pt idx="552">
                  <c:v>1</c:v>
                </c:pt>
                <c:pt idx="553">
                  <c:v>6</c:v>
                </c:pt>
                <c:pt idx="554">
                  <c:v>1</c:v>
                </c:pt>
                <c:pt idx="555">
                  <c:v>0</c:v>
                </c:pt>
                <c:pt idx="556">
                  <c:v>2</c:v>
                </c:pt>
                <c:pt idx="557">
                  <c:v>3</c:v>
                </c:pt>
                <c:pt idx="558">
                  <c:v>2</c:v>
                </c:pt>
                <c:pt idx="559">
                  <c:v>7</c:v>
                </c:pt>
                <c:pt idx="560">
                  <c:v>2</c:v>
                </c:pt>
                <c:pt idx="561">
                  <c:v>2</c:v>
                </c:pt>
                <c:pt idx="562">
                  <c:v>2</c:v>
                </c:pt>
                <c:pt idx="563">
                  <c:v>1</c:v>
                </c:pt>
                <c:pt idx="564">
                  <c:v>2</c:v>
                </c:pt>
                <c:pt idx="565">
                  <c:v>1</c:v>
                </c:pt>
                <c:pt idx="566">
                  <c:v>1</c:v>
                </c:pt>
                <c:pt idx="567">
                  <c:v>2</c:v>
                </c:pt>
                <c:pt idx="568">
                  <c:v>2</c:v>
                </c:pt>
                <c:pt idx="569">
                  <c:v>2</c:v>
                </c:pt>
                <c:pt idx="570">
                  <c:v>4</c:v>
                </c:pt>
                <c:pt idx="571">
                  <c:v>5</c:v>
                </c:pt>
                <c:pt idx="572">
                  <c:v>3</c:v>
                </c:pt>
                <c:pt idx="573">
                  <c:v>2</c:v>
                </c:pt>
                <c:pt idx="574">
                  <c:v>2</c:v>
                </c:pt>
                <c:pt idx="575">
                  <c:v>7</c:v>
                </c:pt>
                <c:pt idx="576">
                  <c:v>7</c:v>
                </c:pt>
                <c:pt idx="577">
                  <c:v>2</c:v>
                </c:pt>
                <c:pt idx="578">
                  <c:v>2</c:v>
                </c:pt>
                <c:pt idx="579">
                  <c:v>2</c:v>
                </c:pt>
                <c:pt idx="580">
                  <c:v>3</c:v>
                </c:pt>
                <c:pt idx="581">
                  <c:v>2</c:v>
                </c:pt>
                <c:pt idx="582">
                  <c:v>2</c:v>
                </c:pt>
                <c:pt idx="583">
                  <c:v>7</c:v>
                </c:pt>
                <c:pt idx="584">
                  <c:v>1</c:v>
                </c:pt>
                <c:pt idx="585">
                  <c:v>0</c:v>
                </c:pt>
                <c:pt idx="586">
                  <c:v>4</c:v>
                </c:pt>
                <c:pt idx="587">
                  <c:v>2</c:v>
                </c:pt>
                <c:pt idx="588">
                  <c:v>3</c:v>
                </c:pt>
                <c:pt idx="589">
                  <c:v>3</c:v>
                </c:pt>
                <c:pt idx="590">
                  <c:v>2</c:v>
                </c:pt>
                <c:pt idx="591">
                  <c:v>2</c:v>
                </c:pt>
                <c:pt idx="592">
                  <c:v>2</c:v>
                </c:pt>
                <c:pt idx="593">
                  <c:v>2</c:v>
                </c:pt>
                <c:pt idx="594">
                  <c:v>5</c:v>
                </c:pt>
                <c:pt idx="595">
                  <c:v>1</c:v>
                </c:pt>
                <c:pt idx="596">
                  <c:v>3</c:v>
                </c:pt>
                <c:pt idx="597">
                  <c:v>2</c:v>
                </c:pt>
                <c:pt idx="598">
                  <c:v>2</c:v>
                </c:pt>
                <c:pt idx="599">
                  <c:v>2</c:v>
                </c:pt>
                <c:pt idx="600">
                  <c:v>2</c:v>
                </c:pt>
                <c:pt idx="601">
                  <c:v>2</c:v>
                </c:pt>
                <c:pt idx="602">
                  <c:v>4</c:v>
                </c:pt>
                <c:pt idx="603">
                  <c:v>0</c:v>
                </c:pt>
                <c:pt idx="604">
                  <c:v>3</c:v>
                </c:pt>
                <c:pt idx="605">
                  <c:v>7</c:v>
                </c:pt>
                <c:pt idx="606">
                  <c:v>2</c:v>
                </c:pt>
                <c:pt idx="607">
                  <c:v>2</c:v>
                </c:pt>
                <c:pt idx="608">
                  <c:v>1</c:v>
                </c:pt>
                <c:pt idx="609">
                  <c:v>2</c:v>
                </c:pt>
                <c:pt idx="610">
                  <c:v>2</c:v>
                </c:pt>
                <c:pt idx="611">
                  <c:v>3</c:v>
                </c:pt>
                <c:pt idx="612">
                  <c:v>3</c:v>
                </c:pt>
                <c:pt idx="613">
                  <c:v>2</c:v>
                </c:pt>
                <c:pt idx="614">
                  <c:v>2</c:v>
                </c:pt>
                <c:pt idx="615">
                  <c:v>2</c:v>
                </c:pt>
                <c:pt idx="616">
                  <c:v>1</c:v>
                </c:pt>
                <c:pt idx="617">
                  <c:v>2</c:v>
                </c:pt>
                <c:pt idx="618">
                  <c:v>2</c:v>
                </c:pt>
                <c:pt idx="619">
                  <c:v>2</c:v>
                </c:pt>
                <c:pt idx="620">
                  <c:v>1</c:v>
                </c:pt>
                <c:pt idx="621">
                  <c:v>1</c:v>
                </c:pt>
                <c:pt idx="622">
                  <c:v>2</c:v>
                </c:pt>
                <c:pt idx="623">
                  <c:v>7</c:v>
                </c:pt>
                <c:pt idx="624">
                  <c:v>0</c:v>
                </c:pt>
                <c:pt idx="625">
                  <c:v>1</c:v>
                </c:pt>
                <c:pt idx="626">
                  <c:v>1</c:v>
                </c:pt>
                <c:pt idx="627">
                  <c:v>7</c:v>
                </c:pt>
                <c:pt idx="628">
                  <c:v>3</c:v>
                </c:pt>
                <c:pt idx="629">
                  <c:v>3</c:v>
                </c:pt>
                <c:pt idx="630">
                  <c:v>1</c:v>
                </c:pt>
                <c:pt idx="631">
                  <c:v>2</c:v>
                </c:pt>
                <c:pt idx="632">
                  <c:v>2</c:v>
                </c:pt>
                <c:pt idx="633">
                  <c:v>2</c:v>
                </c:pt>
                <c:pt idx="634">
                  <c:v>1</c:v>
                </c:pt>
                <c:pt idx="635">
                  <c:v>3</c:v>
                </c:pt>
                <c:pt idx="636">
                  <c:v>2</c:v>
                </c:pt>
                <c:pt idx="637">
                  <c:v>2</c:v>
                </c:pt>
                <c:pt idx="638">
                  <c:v>6</c:v>
                </c:pt>
                <c:pt idx="639">
                  <c:v>2</c:v>
                </c:pt>
                <c:pt idx="640">
                  <c:v>2</c:v>
                </c:pt>
                <c:pt idx="641">
                  <c:v>1</c:v>
                </c:pt>
                <c:pt idx="642">
                  <c:v>2</c:v>
                </c:pt>
                <c:pt idx="643">
                  <c:v>4</c:v>
                </c:pt>
                <c:pt idx="644">
                  <c:v>3</c:v>
                </c:pt>
                <c:pt idx="645">
                  <c:v>9</c:v>
                </c:pt>
                <c:pt idx="646">
                  <c:v>7</c:v>
                </c:pt>
                <c:pt idx="647">
                  <c:v>3</c:v>
                </c:pt>
                <c:pt idx="648">
                  <c:v>1</c:v>
                </c:pt>
                <c:pt idx="649">
                  <c:v>2</c:v>
                </c:pt>
                <c:pt idx="650">
                  <c:v>1</c:v>
                </c:pt>
                <c:pt idx="651">
                  <c:v>2</c:v>
                </c:pt>
                <c:pt idx="652">
                  <c:v>3</c:v>
                </c:pt>
                <c:pt idx="653">
                  <c:v>5</c:v>
                </c:pt>
                <c:pt idx="654">
                  <c:v>2</c:v>
                </c:pt>
                <c:pt idx="655">
                  <c:v>5</c:v>
                </c:pt>
                <c:pt idx="656">
                  <c:v>2</c:v>
                </c:pt>
                <c:pt idx="657">
                  <c:v>2</c:v>
                </c:pt>
                <c:pt idx="658">
                  <c:v>2</c:v>
                </c:pt>
                <c:pt idx="659">
                  <c:v>2</c:v>
                </c:pt>
                <c:pt idx="660">
                  <c:v>2</c:v>
                </c:pt>
                <c:pt idx="661">
                  <c:v>2</c:v>
                </c:pt>
                <c:pt idx="662">
                  <c:v>7</c:v>
                </c:pt>
                <c:pt idx="663">
                  <c:v>9</c:v>
                </c:pt>
                <c:pt idx="664">
                  <c:v>0</c:v>
                </c:pt>
                <c:pt idx="665">
                  <c:v>1</c:v>
                </c:pt>
                <c:pt idx="666">
                  <c:v>3</c:v>
                </c:pt>
                <c:pt idx="667">
                  <c:v>7</c:v>
                </c:pt>
                <c:pt idx="668">
                  <c:v>2</c:v>
                </c:pt>
                <c:pt idx="669">
                  <c:v>2</c:v>
                </c:pt>
                <c:pt idx="670">
                  <c:v>2</c:v>
                </c:pt>
                <c:pt idx="671">
                  <c:v>8</c:v>
                </c:pt>
                <c:pt idx="672">
                  <c:v>7</c:v>
                </c:pt>
                <c:pt idx="673">
                  <c:v>2</c:v>
                </c:pt>
                <c:pt idx="674">
                  <c:v>2</c:v>
                </c:pt>
                <c:pt idx="675">
                  <c:v>2</c:v>
                </c:pt>
                <c:pt idx="676">
                  <c:v>4</c:v>
                </c:pt>
                <c:pt idx="677">
                  <c:v>1</c:v>
                </c:pt>
                <c:pt idx="678">
                  <c:v>2</c:v>
                </c:pt>
                <c:pt idx="679">
                  <c:v>1</c:v>
                </c:pt>
                <c:pt idx="680">
                  <c:v>1</c:v>
                </c:pt>
                <c:pt idx="681">
                  <c:v>7</c:v>
                </c:pt>
                <c:pt idx="682">
                  <c:v>1</c:v>
                </c:pt>
                <c:pt idx="683">
                  <c:v>2</c:v>
                </c:pt>
                <c:pt idx="684">
                  <c:v>3</c:v>
                </c:pt>
                <c:pt idx="685">
                  <c:v>9</c:v>
                </c:pt>
                <c:pt idx="686">
                  <c:v>7</c:v>
                </c:pt>
                <c:pt idx="687">
                  <c:v>2</c:v>
                </c:pt>
                <c:pt idx="688">
                  <c:v>3</c:v>
                </c:pt>
                <c:pt idx="689">
                  <c:v>7</c:v>
                </c:pt>
                <c:pt idx="690">
                  <c:v>4</c:v>
                </c:pt>
                <c:pt idx="691">
                  <c:v>2</c:v>
                </c:pt>
                <c:pt idx="692">
                  <c:v>4</c:v>
                </c:pt>
                <c:pt idx="693">
                  <c:v>0</c:v>
                </c:pt>
                <c:pt idx="694">
                  <c:v>1</c:v>
                </c:pt>
                <c:pt idx="695">
                  <c:v>1</c:v>
                </c:pt>
                <c:pt idx="696">
                  <c:v>4</c:v>
                </c:pt>
                <c:pt idx="697">
                  <c:v>0</c:v>
                </c:pt>
                <c:pt idx="698">
                  <c:v>1</c:v>
                </c:pt>
                <c:pt idx="699">
                  <c:v>1</c:v>
                </c:pt>
                <c:pt idx="700">
                  <c:v>2</c:v>
                </c:pt>
                <c:pt idx="701">
                  <c:v>1</c:v>
                </c:pt>
                <c:pt idx="702">
                  <c:v>2</c:v>
                </c:pt>
                <c:pt idx="703">
                  <c:v>1</c:v>
                </c:pt>
                <c:pt idx="704">
                  <c:v>1</c:v>
                </c:pt>
                <c:pt idx="705">
                  <c:v>0</c:v>
                </c:pt>
                <c:pt idx="706">
                  <c:v>0</c:v>
                </c:pt>
                <c:pt idx="707">
                  <c:v>0</c:v>
                </c:pt>
                <c:pt idx="708">
                  <c:v>0</c:v>
                </c:pt>
                <c:pt idx="709">
                  <c:v>1</c:v>
                </c:pt>
                <c:pt idx="710">
                  <c:v>5</c:v>
                </c:pt>
                <c:pt idx="711">
                  <c:v>1</c:v>
                </c:pt>
                <c:pt idx="712">
                  <c:v>0</c:v>
                </c:pt>
                <c:pt idx="713">
                  <c:v>2</c:v>
                </c:pt>
                <c:pt idx="714">
                  <c:v>1</c:v>
                </c:pt>
                <c:pt idx="715">
                  <c:v>2</c:v>
                </c:pt>
                <c:pt idx="716">
                  <c:v>3</c:v>
                </c:pt>
                <c:pt idx="717">
                  <c:v>2</c:v>
                </c:pt>
                <c:pt idx="718">
                  <c:v>7</c:v>
                </c:pt>
                <c:pt idx="719">
                  <c:v>2</c:v>
                </c:pt>
                <c:pt idx="720">
                  <c:v>2</c:v>
                </c:pt>
                <c:pt idx="721">
                  <c:v>5</c:v>
                </c:pt>
                <c:pt idx="722">
                  <c:v>4</c:v>
                </c:pt>
                <c:pt idx="723">
                  <c:v>2</c:v>
                </c:pt>
                <c:pt idx="724">
                  <c:v>2</c:v>
                </c:pt>
                <c:pt idx="725">
                  <c:v>7</c:v>
                </c:pt>
                <c:pt idx="726">
                  <c:v>2</c:v>
                </c:pt>
                <c:pt idx="727">
                  <c:v>3</c:v>
                </c:pt>
                <c:pt idx="728">
                  <c:v>0</c:v>
                </c:pt>
                <c:pt idx="729">
                  <c:v>5</c:v>
                </c:pt>
                <c:pt idx="730">
                  <c:v>2</c:v>
                </c:pt>
                <c:pt idx="731">
                  <c:v>2</c:v>
                </c:pt>
                <c:pt idx="732">
                  <c:v>4</c:v>
                </c:pt>
                <c:pt idx="733">
                  <c:v>2</c:v>
                </c:pt>
                <c:pt idx="734">
                  <c:v>7</c:v>
                </c:pt>
                <c:pt idx="735">
                  <c:v>7</c:v>
                </c:pt>
                <c:pt idx="736">
                  <c:v>1</c:v>
                </c:pt>
                <c:pt idx="737">
                  <c:v>2</c:v>
                </c:pt>
                <c:pt idx="738">
                  <c:v>2</c:v>
                </c:pt>
                <c:pt idx="739">
                  <c:v>8</c:v>
                </c:pt>
                <c:pt idx="740">
                  <c:v>2</c:v>
                </c:pt>
                <c:pt idx="741">
                  <c:v>5</c:v>
                </c:pt>
                <c:pt idx="742">
                  <c:v>1</c:v>
                </c:pt>
                <c:pt idx="743">
                  <c:v>2</c:v>
                </c:pt>
                <c:pt idx="744">
                  <c:v>3</c:v>
                </c:pt>
                <c:pt idx="745">
                  <c:v>2</c:v>
                </c:pt>
                <c:pt idx="746">
                  <c:v>2</c:v>
                </c:pt>
                <c:pt idx="747">
                  <c:v>9</c:v>
                </c:pt>
                <c:pt idx="748">
                  <c:v>4</c:v>
                </c:pt>
                <c:pt idx="749">
                  <c:v>5</c:v>
                </c:pt>
                <c:pt idx="750">
                  <c:v>5</c:v>
                </c:pt>
                <c:pt idx="751">
                  <c:v>5</c:v>
                </c:pt>
                <c:pt idx="752">
                  <c:v>3</c:v>
                </c:pt>
                <c:pt idx="753">
                  <c:v>2</c:v>
                </c:pt>
                <c:pt idx="754">
                  <c:v>7</c:v>
                </c:pt>
                <c:pt idx="755">
                  <c:v>8</c:v>
                </c:pt>
                <c:pt idx="756">
                  <c:v>2</c:v>
                </c:pt>
                <c:pt idx="757">
                  <c:v>2</c:v>
                </c:pt>
                <c:pt idx="758">
                  <c:v>1</c:v>
                </c:pt>
                <c:pt idx="759">
                  <c:v>4</c:v>
                </c:pt>
                <c:pt idx="760">
                  <c:v>2</c:v>
                </c:pt>
                <c:pt idx="761">
                  <c:v>2</c:v>
                </c:pt>
                <c:pt idx="762">
                  <c:v>7</c:v>
                </c:pt>
                <c:pt idx="763">
                  <c:v>1</c:v>
                </c:pt>
                <c:pt idx="764">
                  <c:v>3</c:v>
                </c:pt>
                <c:pt idx="765">
                  <c:v>3</c:v>
                </c:pt>
                <c:pt idx="766">
                  <c:v>2</c:v>
                </c:pt>
                <c:pt idx="767">
                  <c:v>2</c:v>
                </c:pt>
                <c:pt idx="768">
                  <c:v>3</c:v>
                </c:pt>
                <c:pt idx="769">
                  <c:v>4</c:v>
                </c:pt>
                <c:pt idx="770">
                  <c:v>1</c:v>
                </c:pt>
                <c:pt idx="771">
                  <c:v>2</c:v>
                </c:pt>
                <c:pt idx="772">
                  <c:v>2</c:v>
                </c:pt>
                <c:pt idx="773">
                  <c:v>7</c:v>
                </c:pt>
                <c:pt idx="774">
                  <c:v>2</c:v>
                </c:pt>
                <c:pt idx="775">
                  <c:v>1</c:v>
                </c:pt>
                <c:pt idx="776">
                  <c:v>3</c:v>
                </c:pt>
                <c:pt idx="777">
                  <c:v>9</c:v>
                </c:pt>
                <c:pt idx="778">
                  <c:v>2</c:v>
                </c:pt>
                <c:pt idx="779">
                  <c:v>1</c:v>
                </c:pt>
                <c:pt idx="780">
                  <c:v>3</c:v>
                </c:pt>
                <c:pt idx="781">
                  <c:v>7</c:v>
                </c:pt>
                <c:pt idx="782">
                  <c:v>4</c:v>
                </c:pt>
                <c:pt idx="783">
                  <c:v>1</c:v>
                </c:pt>
                <c:pt idx="784">
                  <c:v>2</c:v>
                </c:pt>
                <c:pt idx="785">
                  <c:v>1</c:v>
                </c:pt>
                <c:pt idx="786">
                  <c:v>2</c:v>
                </c:pt>
                <c:pt idx="787">
                  <c:v>4</c:v>
                </c:pt>
                <c:pt idx="788">
                  <c:v>3</c:v>
                </c:pt>
                <c:pt idx="789">
                  <c:v>4</c:v>
                </c:pt>
                <c:pt idx="790">
                  <c:v>2</c:v>
                </c:pt>
                <c:pt idx="791">
                  <c:v>1</c:v>
                </c:pt>
                <c:pt idx="792">
                  <c:v>2</c:v>
                </c:pt>
                <c:pt idx="793">
                  <c:v>2</c:v>
                </c:pt>
                <c:pt idx="794">
                  <c:v>4</c:v>
                </c:pt>
                <c:pt idx="795">
                  <c:v>2</c:v>
                </c:pt>
                <c:pt idx="796">
                  <c:v>1</c:v>
                </c:pt>
                <c:pt idx="797">
                  <c:v>2</c:v>
                </c:pt>
                <c:pt idx="798">
                  <c:v>2</c:v>
                </c:pt>
                <c:pt idx="799">
                  <c:v>2</c:v>
                </c:pt>
                <c:pt idx="800">
                  <c:v>1</c:v>
                </c:pt>
                <c:pt idx="801">
                  <c:v>1</c:v>
                </c:pt>
                <c:pt idx="802">
                  <c:v>2</c:v>
                </c:pt>
                <c:pt idx="803">
                  <c:v>7</c:v>
                </c:pt>
                <c:pt idx="804">
                  <c:v>4</c:v>
                </c:pt>
                <c:pt idx="805">
                  <c:v>2</c:v>
                </c:pt>
                <c:pt idx="806">
                  <c:v>7</c:v>
                </c:pt>
                <c:pt idx="807">
                  <c:v>4</c:v>
                </c:pt>
                <c:pt idx="808">
                  <c:v>2</c:v>
                </c:pt>
                <c:pt idx="809">
                  <c:v>1</c:v>
                </c:pt>
                <c:pt idx="810">
                  <c:v>1</c:v>
                </c:pt>
                <c:pt idx="811">
                  <c:v>4</c:v>
                </c:pt>
                <c:pt idx="812">
                  <c:v>2</c:v>
                </c:pt>
                <c:pt idx="813">
                  <c:v>1</c:v>
                </c:pt>
                <c:pt idx="814">
                  <c:v>5</c:v>
                </c:pt>
                <c:pt idx="815">
                  <c:v>1</c:v>
                </c:pt>
                <c:pt idx="816">
                  <c:v>4</c:v>
                </c:pt>
                <c:pt idx="817">
                  <c:v>2</c:v>
                </c:pt>
                <c:pt idx="818">
                  <c:v>2</c:v>
                </c:pt>
                <c:pt idx="819">
                  <c:v>2</c:v>
                </c:pt>
                <c:pt idx="820">
                  <c:v>5</c:v>
                </c:pt>
                <c:pt idx="821">
                  <c:v>2</c:v>
                </c:pt>
                <c:pt idx="822">
                  <c:v>4</c:v>
                </c:pt>
                <c:pt idx="823">
                  <c:v>2</c:v>
                </c:pt>
                <c:pt idx="824">
                  <c:v>7</c:v>
                </c:pt>
                <c:pt idx="825">
                  <c:v>5</c:v>
                </c:pt>
                <c:pt idx="826">
                  <c:v>5</c:v>
                </c:pt>
                <c:pt idx="827">
                  <c:v>1</c:v>
                </c:pt>
                <c:pt idx="828">
                  <c:v>5</c:v>
                </c:pt>
                <c:pt idx="829">
                  <c:v>2</c:v>
                </c:pt>
                <c:pt idx="830">
                  <c:v>7</c:v>
                </c:pt>
                <c:pt idx="831">
                  <c:v>1</c:v>
                </c:pt>
                <c:pt idx="832">
                  <c:v>1</c:v>
                </c:pt>
                <c:pt idx="833">
                  <c:v>2</c:v>
                </c:pt>
                <c:pt idx="834">
                  <c:v>2</c:v>
                </c:pt>
                <c:pt idx="835">
                  <c:v>1</c:v>
                </c:pt>
                <c:pt idx="836">
                  <c:v>4</c:v>
                </c:pt>
                <c:pt idx="837">
                  <c:v>2</c:v>
                </c:pt>
                <c:pt idx="838">
                  <c:v>3</c:v>
                </c:pt>
                <c:pt idx="839">
                  <c:v>2</c:v>
                </c:pt>
                <c:pt idx="840">
                  <c:v>1</c:v>
                </c:pt>
                <c:pt idx="841">
                  <c:v>0</c:v>
                </c:pt>
                <c:pt idx="842">
                  <c:v>1</c:v>
                </c:pt>
                <c:pt idx="843">
                  <c:v>2</c:v>
                </c:pt>
                <c:pt idx="844">
                  <c:v>0</c:v>
                </c:pt>
                <c:pt idx="845">
                  <c:v>1</c:v>
                </c:pt>
                <c:pt idx="846">
                  <c:v>2</c:v>
                </c:pt>
                <c:pt idx="847">
                  <c:v>2</c:v>
                </c:pt>
                <c:pt idx="848">
                  <c:v>2</c:v>
                </c:pt>
                <c:pt idx="849">
                  <c:v>2</c:v>
                </c:pt>
                <c:pt idx="850">
                  <c:v>1</c:v>
                </c:pt>
                <c:pt idx="851">
                  <c:v>2</c:v>
                </c:pt>
                <c:pt idx="852">
                  <c:v>2</c:v>
                </c:pt>
                <c:pt idx="853">
                  <c:v>4</c:v>
                </c:pt>
                <c:pt idx="854">
                  <c:v>3</c:v>
                </c:pt>
                <c:pt idx="855">
                  <c:v>2</c:v>
                </c:pt>
                <c:pt idx="856">
                  <c:v>1</c:v>
                </c:pt>
                <c:pt idx="857">
                  <c:v>4</c:v>
                </c:pt>
                <c:pt idx="858">
                  <c:v>0</c:v>
                </c:pt>
                <c:pt idx="859">
                  <c:v>1</c:v>
                </c:pt>
                <c:pt idx="860">
                  <c:v>2</c:v>
                </c:pt>
                <c:pt idx="861">
                  <c:v>1</c:v>
                </c:pt>
                <c:pt idx="862">
                  <c:v>1</c:v>
                </c:pt>
                <c:pt idx="863">
                  <c:v>0</c:v>
                </c:pt>
                <c:pt idx="864">
                  <c:v>1</c:v>
                </c:pt>
              </c:numCache>
            </c:numRef>
          </c:val>
          <c:extLst>
            <c:ext xmlns:c16="http://schemas.microsoft.com/office/drawing/2014/chart" uri="{C3380CC4-5D6E-409C-BE32-E72D297353CC}">
              <c16:uniqueId val="{00000001-FA56-46D3-B494-8EF9770E1C58}"/>
            </c:ext>
          </c:extLst>
        </c:ser>
        <c:ser>
          <c:idx val="2"/>
          <c:order val="2"/>
          <c:tx>
            <c:strRef>
              <c:f>'GEO-KPIS PROCESSING'!$L$21</c:f>
              <c:strCache>
                <c:ptCount val="1"/>
                <c:pt idx="0">
                  <c:v>Average of Order fullfillment time</c:v>
                </c:pt>
              </c:strCache>
            </c:strRef>
          </c:tx>
          <c:spPr>
            <a:noFill/>
            <a:ln>
              <a:noFill/>
            </a:ln>
            <a:effectLst/>
          </c:spPr>
          <c:invertIfNegative val="0"/>
          <c:cat>
            <c:strRef>
              <c:f>'GEO-KPIS PROCESSING'!$I$22:$I$887</c:f>
              <c:strCache>
                <c:ptCount val="865"/>
                <c:pt idx="0">
                  <c:v>Gorham</c:v>
                </c:pt>
                <c:pt idx="1">
                  <c:v>Clifton</c:v>
                </c:pt>
                <c:pt idx="2">
                  <c:v>Fresno</c:v>
                </c:pt>
                <c:pt idx="3">
                  <c:v>Fort Wayne</c:v>
                </c:pt>
                <c:pt idx="4">
                  <c:v>Inkster</c:v>
                </c:pt>
                <c:pt idx="5">
                  <c:v>Joliet</c:v>
                </c:pt>
                <c:pt idx="6">
                  <c:v>Palm Coast</c:v>
                </c:pt>
                <c:pt idx="7">
                  <c:v>Spanish Fork</c:v>
                </c:pt>
                <c:pt idx="8">
                  <c:v>Winter Park</c:v>
                </c:pt>
                <c:pt idx="9">
                  <c:v>West Jordan</c:v>
                </c:pt>
                <c:pt idx="10">
                  <c:v>Marshalltown</c:v>
                </c:pt>
                <c:pt idx="11">
                  <c:v>Duluth</c:v>
                </c:pt>
                <c:pt idx="12">
                  <c:v>Branford</c:v>
                </c:pt>
                <c:pt idx="13">
                  <c:v>Ithaca</c:v>
                </c:pt>
                <c:pt idx="14">
                  <c:v>Owensboro</c:v>
                </c:pt>
                <c:pt idx="15">
                  <c:v>Santa Fe</c:v>
                </c:pt>
                <c:pt idx="16">
                  <c:v>Kokomo</c:v>
                </c:pt>
                <c:pt idx="17">
                  <c:v>Weatherford</c:v>
                </c:pt>
                <c:pt idx="18">
                  <c:v>Prescott</c:v>
                </c:pt>
                <c:pt idx="19">
                  <c:v>Brandon</c:v>
                </c:pt>
                <c:pt idx="20">
                  <c:v>South Vineland</c:v>
                </c:pt>
                <c:pt idx="21">
                  <c:v>Walla Walla</c:v>
                </c:pt>
                <c:pt idx="22">
                  <c:v>Mountain View</c:v>
                </c:pt>
                <c:pt idx="23">
                  <c:v>Goleta</c:v>
                </c:pt>
                <c:pt idx="24">
                  <c:v>Anacortes</c:v>
                </c:pt>
                <c:pt idx="25">
                  <c:v>Winthrop</c:v>
                </c:pt>
                <c:pt idx="26">
                  <c:v>Worcester</c:v>
                </c:pt>
                <c:pt idx="27">
                  <c:v>College Station</c:v>
                </c:pt>
                <c:pt idx="28">
                  <c:v>East Point</c:v>
                </c:pt>
                <c:pt idx="29">
                  <c:v>Hamilton</c:v>
                </c:pt>
                <c:pt idx="30">
                  <c:v>Norwood</c:v>
                </c:pt>
                <c:pt idx="31">
                  <c:v>Oak Creek</c:v>
                </c:pt>
                <c:pt idx="32">
                  <c:v>Neenah</c:v>
                </c:pt>
                <c:pt idx="33">
                  <c:v>Joplin</c:v>
                </c:pt>
                <c:pt idx="34">
                  <c:v>Taylors</c:v>
                </c:pt>
                <c:pt idx="35">
                  <c:v>York</c:v>
                </c:pt>
                <c:pt idx="36">
                  <c:v>Lake Oswego</c:v>
                </c:pt>
                <c:pt idx="37">
                  <c:v>Highland Village</c:v>
                </c:pt>
                <c:pt idx="38">
                  <c:v>Tonawanda</c:v>
                </c:pt>
                <c:pt idx="39">
                  <c:v>Janesville</c:v>
                </c:pt>
                <c:pt idx="40">
                  <c:v>Augusta</c:v>
                </c:pt>
                <c:pt idx="41">
                  <c:v>Atascadero</c:v>
                </c:pt>
                <c:pt idx="42">
                  <c:v>Harrisonburg</c:v>
                </c:pt>
                <c:pt idx="43">
                  <c:v>Bethpage</c:v>
                </c:pt>
                <c:pt idx="44">
                  <c:v>Newington</c:v>
                </c:pt>
                <c:pt idx="45">
                  <c:v>Depew</c:v>
                </c:pt>
                <c:pt idx="46">
                  <c:v>El Paso</c:v>
                </c:pt>
                <c:pt idx="47">
                  <c:v>Lorain</c:v>
                </c:pt>
                <c:pt idx="48">
                  <c:v>Fridley</c:v>
                </c:pt>
                <c:pt idx="49">
                  <c:v>Arlington Heights</c:v>
                </c:pt>
                <c:pt idx="50">
                  <c:v>Lufkin</c:v>
                </c:pt>
                <c:pt idx="51">
                  <c:v>Lodi</c:v>
                </c:pt>
                <c:pt idx="52">
                  <c:v>Immokalee</c:v>
                </c:pt>
                <c:pt idx="53">
                  <c:v>Muncie</c:v>
                </c:pt>
                <c:pt idx="54">
                  <c:v>Marion</c:v>
                </c:pt>
                <c:pt idx="55">
                  <c:v>New Britain</c:v>
                </c:pt>
                <c:pt idx="56">
                  <c:v>Slidell</c:v>
                </c:pt>
                <c:pt idx="57">
                  <c:v>Sioux City</c:v>
                </c:pt>
                <c:pt idx="58">
                  <c:v>Webster</c:v>
                </c:pt>
                <c:pt idx="59">
                  <c:v>Wauwatosa</c:v>
                </c:pt>
                <c:pt idx="60">
                  <c:v>Pikesville</c:v>
                </c:pt>
                <c:pt idx="61">
                  <c:v>Addison</c:v>
                </c:pt>
                <c:pt idx="62">
                  <c:v>Sunrise</c:v>
                </c:pt>
                <c:pt idx="63">
                  <c:v>Woodridge</c:v>
                </c:pt>
                <c:pt idx="64">
                  <c:v>West Palm Beach</c:v>
                </c:pt>
                <c:pt idx="65">
                  <c:v>Garland</c:v>
                </c:pt>
                <c:pt idx="66">
                  <c:v>Fort Myers</c:v>
                </c:pt>
                <c:pt idx="67">
                  <c:v>Enterprise</c:v>
                </c:pt>
                <c:pt idx="68">
                  <c:v>Lansing</c:v>
                </c:pt>
                <c:pt idx="69">
                  <c:v>Portland</c:v>
                </c:pt>
                <c:pt idx="70">
                  <c:v>Albuquerque</c:v>
                </c:pt>
                <c:pt idx="71">
                  <c:v>Sherman</c:v>
                </c:pt>
                <c:pt idx="72">
                  <c:v>Edgewood</c:v>
                </c:pt>
                <c:pt idx="73">
                  <c:v>Northport</c:v>
                </c:pt>
                <c:pt idx="74">
                  <c:v>Mcminnville</c:v>
                </c:pt>
                <c:pt idx="75">
                  <c:v>Hopkinton</c:v>
                </c:pt>
                <c:pt idx="76">
                  <c:v>Rock Island</c:v>
                </c:pt>
                <c:pt idx="77">
                  <c:v>Wooster</c:v>
                </c:pt>
                <c:pt idx="78">
                  <c:v>Potomac</c:v>
                </c:pt>
                <c:pt idx="79">
                  <c:v>Peoria</c:v>
                </c:pt>
                <c:pt idx="80">
                  <c:v>Saint Peters</c:v>
                </c:pt>
                <c:pt idx="81">
                  <c:v>Ridgewood</c:v>
                </c:pt>
                <c:pt idx="82">
                  <c:v>Seminole</c:v>
                </c:pt>
                <c:pt idx="83">
                  <c:v>Hudson</c:v>
                </c:pt>
                <c:pt idx="84">
                  <c:v>Syracuse</c:v>
                </c:pt>
                <c:pt idx="85">
                  <c:v>Montebello</c:v>
                </c:pt>
                <c:pt idx="86">
                  <c:v>Menlo Park</c:v>
                </c:pt>
                <c:pt idx="87">
                  <c:v>West Allis</c:v>
                </c:pt>
                <c:pt idx="88">
                  <c:v>Waldorf</c:v>
                </c:pt>
                <c:pt idx="89">
                  <c:v>Shaker Heights</c:v>
                </c:pt>
                <c:pt idx="90">
                  <c:v>Laguna Hills</c:v>
                </c:pt>
                <c:pt idx="91">
                  <c:v>Woodland</c:v>
                </c:pt>
                <c:pt idx="92">
                  <c:v>Upper Arlington</c:v>
                </c:pt>
                <c:pt idx="93">
                  <c:v>Edinburg</c:v>
                </c:pt>
                <c:pt idx="94">
                  <c:v>Lindenwold</c:v>
                </c:pt>
                <c:pt idx="95">
                  <c:v>Pontiac</c:v>
                </c:pt>
                <c:pt idx="96">
                  <c:v>Olive Branch</c:v>
                </c:pt>
                <c:pt idx="97">
                  <c:v>Dunwoody</c:v>
                </c:pt>
                <c:pt idx="98">
                  <c:v>El Dorado Hills</c:v>
                </c:pt>
                <c:pt idx="99">
                  <c:v>Portage</c:v>
                </c:pt>
                <c:pt idx="100">
                  <c:v>Tallahassee</c:v>
                </c:pt>
                <c:pt idx="101">
                  <c:v>Casselberry</c:v>
                </c:pt>
                <c:pt idx="102">
                  <c:v>Redondo Beach</c:v>
                </c:pt>
                <c:pt idx="103">
                  <c:v>Eau Claire</c:v>
                </c:pt>
                <c:pt idx="104">
                  <c:v>Delaware</c:v>
                </c:pt>
                <c:pt idx="105">
                  <c:v>Greensburg</c:v>
                </c:pt>
                <c:pt idx="106">
                  <c:v>Rogers</c:v>
                </c:pt>
                <c:pt idx="107">
                  <c:v>Shreveport</c:v>
                </c:pt>
                <c:pt idx="108">
                  <c:v>Puyallup</c:v>
                </c:pt>
                <c:pt idx="109">
                  <c:v>Chambersburg</c:v>
                </c:pt>
                <c:pt idx="110">
                  <c:v>Stockton</c:v>
                </c:pt>
                <c:pt idx="111">
                  <c:v>Newark</c:v>
                </c:pt>
                <c:pt idx="112">
                  <c:v>Richfield</c:v>
                </c:pt>
                <c:pt idx="113">
                  <c:v>Hanover</c:v>
                </c:pt>
                <c:pt idx="114">
                  <c:v>Pawtucket</c:v>
                </c:pt>
                <c:pt idx="115">
                  <c:v>Redding</c:v>
                </c:pt>
                <c:pt idx="116">
                  <c:v>Granger</c:v>
                </c:pt>
                <c:pt idx="117">
                  <c:v>Madison Heights</c:v>
                </c:pt>
                <c:pt idx="118">
                  <c:v>Alton</c:v>
                </c:pt>
                <c:pt idx="119">
                  <c:v>Arvada</c:v>
                </c:pt>
                <c:pt idx="120">
                  <c:v>Sandusky</c:v>
                </c:pt>
                <c:pt idx="121">
                  <c:v>Pittsburgh</c:v>
                </c:pt>
                <c:pt idx="122">
                  <c:v>Parkersburg</c:v>
                </c:pt>
                <c:pt idx="123">
                  <c:v>Denton</c:v>
                </c:pt>
                <c:pt idx="124">
                  <c:v>Maplewood</c:v>
                </c:pt>
                <c:pt idx="125">
                  <c:v>North Las Vegas</c:v>
                </c:pt>
                <c:pt idx="126">
                  <c:v>Lombard</c:v>
                </c:pt>
                <c:pt idx="127">
                  <c:v>Toledo</c:v>
                </c:pt>
                <c:pt idx="128">
                  <c:v>Farmington Hills</c:v>
                </c:pt>
                <c:pt idx="129">
                  <c:v>Granite Bay</c:v>
                </c:pt>
                <c:pt idx="130">
                  <c:v>Cleveland</c:v>
                </c:pt>
                <c:pt idx="131">
                  <c:v>Annapolis</c:v>
                </c:pt>
                <c:pt idx="132">
                  <c:v>Townsend</c:v>
                </c:pt>
                <c:pt idx="133">
                  <c:v>Superior</c:v>
                </c:pt>
                <c:pt idx="134">
                  <c:v>Ormond Beach</c:v>
                </c:pt>
                <c:pt idx="135">
                  <c:v>Dickinson</c:v>
                </c:pt>
                <c:pt idx="136">
                  <c:v>Encinitas</c:v>
                </c:pt>
                <c:pt idx="137">
                  <c:v>Bedford</c:v>
                </c:pt>
                <c:pt idx="138">
                  <c:v>Pasco</c:v>
                </c:pt>
                <c:pt idx="139">
                  <c:v>Mount Pleasant</c:v>
                </c:pt>
                <c:pt idx="140">
                  <c:v>Calexico</c:v>
                </c:pt>
                <c:pt idx="141">
                  <c:v>Gresham</c:v>
                </c:pt>
                <c:pt idx="142">
                  <c:v>Bayonne</c:v>
                </c:pt>
                <c:pt idx="143">
                  <c:v>Ottumwa</c:v>
                </c:pt>
                <c:pt idx="144">
                  <c:v>Killeen</c:v>
                </c:pt>
                <c:pt idx="145">
                  <c:v>Littleton</c:v>
                </c:pt>
                <c:pt idx="146">
                  <c:v>Springville</c:v>
                </c:pt>
                <c:pt idx="147">
                  <c:v>Quincy</c:v>
                </c:pt>
                <c:pt idx="148">
                  <c:v>College Park</c:v>
                </c:pt>
                <c:pt idx="149">
                  <c:v>Council Bluffs</c:v>
                </c:pt>
                <c:pt idx="150">
                  <c:v>Cabot</c:v>
                </c:pt>
                <c:pt idx="151">
                  <c:v>Allen Park</c:v>
                </c:pt>
                <c:pt idx="152">
                  <c:v>Pensacola</c:v>
                </c:pt>
                <c:pt idx="153">
                  <c:v>Carson City</c:v>
                </c:pt>
                <c:pt idx="154">
                  <c:v>Oak Park</c:v>
                </c:pt>
                <c:pt idx="155">
                  <c:v>Yarmouth</c:v>
                </c:pt>
                <c:pt idx="156">
                  <c:v>Sunnyvale</c:v>
                </c:pt>
                <c:pt idx="157">
                  <c:v>Central Islip</c:v>
                </c:pt>
                <c:pt idx="158">
                  <c:v>Wichita</c:v>
                </c:pt>
                <c:pt idx="159">
                  <c:v>Coral Springs</c:v>
                </c:pt>
                <c:pt idx="160">
                  <c:v>Myrtle Beach</c:v>
                </c:pt>
                <c:pt idx="161">
                  <c:v>Racine</c:v>
                </c:pt>
                <c:pt idx="162">
                  <c:v>El Centro</c:v>
                </c:pt>
                <c:pt idx="163">
                  <c:v>Utica</c:v>
                </c:pt>
                <c:pt idx="164">
                  <c:v>Herndon</c:v>
                </c:pt>
                <c:pt idx="165">
                  <c:v>Terrytown</c:v>
                </c:pt>
                <c:pt idx="166">
                  <c:v>Sandy Springs</c:v>
                </c:pt>
                <c:pt idx="167">
                  <c:v>Reston</c:v>
                </c:pt>
                <c:pt idx="168">
                  <c:v>Bay City</c:v>
                </c:pt>
                <c:pt idx="169">
                  <c:v>Metairie</c:v>
                </c:pt>
                <c:pt idx="170">
                  <c:v>Tamarac</c:v>
                </c:pt>
                <c:pt idx="171">
                  <c:v>Macon</c:v>
                </c:pt>
                <c:pt idx="172">
                  <c:v>Tooele</c:v>
                </c:pt>
                <c:pt idx="173">
                  <c:v>University City</c:v>
                </c:pt>
                <c:pt idx="174">
                  <c:v>Rapid City</c:v>
                </c:pt>
                <c:pt idx="175">
                  <c:v>Kirkwood</c:v>
                </c:pt>
                <c:pt idx="176">
                  <c:v>Eagle Pass</c:v>
                </c:pt>
                <c:pt idx="177">
                  <c:v>Mauldin</c:v>
                </c:pt>
                <c:pt idx="178">
                  <c:v>Bryant</c:v>
                </c:pt>
                <c:pt idx="179">
                  <c:v>Texarkana</c:v>
                </c:pt>
                <c:pt idx="180">
                  <c:v>Horn Lake</c:v>
                </c:pt>
                <c:pt idx="181">
                  <c:v>Dearborn Heights</c:v>
                </c:pt>
                <c:pt idx="182">
                  <c:v>Kennesaw</c:v>
                </c:pt>
                <c:pt idx="183">
                  <c:v>Massillon</c:v>
                </c:pt>
                <c:pt idx="184">
                  <c:v>San Clemente</c:v>
                </c:pt>
                <c:pt idx="185">
                  <c:v>Lake Jackson</c:v>
                </c:pt>
                <c:pt idx="186">
                  <c:v>Bartlett</c:v>
                </c:pt>
                <c:pt idx="187">
                  <c:v>Fort Dodge</c:v>
                </c:pt>
                <c:pt idx="188">
                  <c:v>Rome</c:v>
                </c:pt>
                <c:pt idx="189">
                  <c:v>Belchertown</c:v>
                </c:pt>
                <c:pt idx="190">
                  <c:v>Goffstown</c:v>
                </c:pt>
                <c:pt idx="191">
                  <c:v>Emporia</c:v>
                </c:pt>
                <c:pt idx="192">
                  <c:v>Biddeford</c:v>
                </c:pt>
                <c:pt idx="193">
                  <c:v>Marietta</c:v>
                </c:pt>
                <c:pt idx="194">
                  <c:v>Kingsport</c:v>
                </c:pt>
                <c:pt idx="195">
                  <c:v>Summit</c:v>
                </c:pt>
                <c:pt idx="196">
                  <c:v>South Hadley</c:v>
                </c:pt>
                <c:pt idx="197">
                  <c:v>Sault Sainte Marie</c:v>
                </c:pt>
                <c:pt idx="198">
                  <c:v>Asheboro</c:v>
                </c:pt>
                <c:pt idx="199">
                  <c:v>Kearney</c:v>
                </c:pt>
                <c:pt idx="200">
                  <c:v>Coos Bay</c:v>
                </c:pt>
                <c:pt idx="201">
                  <c:v>Southgate</c:v>
                </c:pt>
                <c:pt idx="202">
                  <c:v>Pharr</c:v>
                </c:pt>
                <c:pt idx="203">
                  <c:v>Anderson</c:v>
                </c:pt>
                <c:pt idx="204">
                  <c:v>Oakville</c:v>
                </c:pt>
                <c:pt idx="205">
                  <c:v>Friendswood</c:v>
                </c:pt>
                <c:pt idx="206">
                  <c:v>Shirley</c:v>
                </c:pt>
                <c:pt idx="207">
                  <c:v>Troutdale</c:v>
                </c:pt>
                <c:pt idx="208">
                  <c:v>Titusville</c:v>
                </c:pt>
                <c:pt idx="209">
                  <c:v>Commack</c:v>
                </c:pt>
                <c:pt idx="210">
                  <c:v>Rock Springs</c:v>
                </c:pt>
                <c:pt idx="211">
                  <c:v>Boise</c:v>
                </c:pt>
                <c:pt idx="212">
                  <c:v>Henderson</c:v>
                </c:pt>
                <c:pt idx="213">
                  <c:v>Lakewood</c:v>
                </c:pt>
                <c:pt idx="214">
                  <c:v>Harlingen</c:v>
                </c:pt>
                <c:pt idx="215">
                  <c:v>North Plainfield</c:v>
                </c:pt>
                <c:pt idx="216">
                  <c:v>Savannah</c:v>
                </c:pt>
                <c:pt idx="217">
                  <c:v>Nashua</c:v>
                </c:pt>
                <c:pt idx="218">
                  <c:v>Royal Palm Beach</c:v>
                </c:pt>
                <c:pt idx="219">
                  <c:v>Tualatin</c:v>
                </c:pt>
                <c:pt idx="220">
                  <c:v>Beverly Hills</c:v>
                </c:pt>
                <c:pt idx="221">
                  <c:v>Loveland</c:v>
                </c:pt>
                <c:pt idx="222">
                  <c:v>Valparaiso</c:v>
                </c:pt>
                <c:pt idx="223">
                  <c:v>Albemarle</c:v>
                </c:pt>
                <c:pt idx="224">
                  <c:v>West Lafayette</c:v>
                </c:pt>
                <c:pt idx="225">
                  <c:v>Santa Rosa</c:v>
                </c:pt>
                <c:pt idx="226">
                  <c:v>Derby</c:v>
                </c:pt>
                <c:pt idx="227">
                  <c:v>Mission Viejo</c:v>
                </c:pt>
                <c:pt idx="228">
                  <c:v>High Point</c:v>
                </c:pt>
                <c:pt idx="229">
                  <c:v>Oxnard</c:v>
                </c:pt>
                <c:pt idx="230">
                  <c:v>Sioux Falls</c:v>
                </c:pt>
                <c:pt idx="231">
                  <c:v>Garfield Heights</c:v>
                </c:pt>
                <c:pt idx="232">
                  <c:v>Seymour</c:v>
                </c:pt>
                <c:pt idx="233">
                  <c:v>Chesapeake</c:v>
                </c:pt>
                <c:pt idx="234">
                  <c:v>Spokane</c:v>
                </c:pt>
                <c:pt idx="235">
                  <c:v>Butte</c:v>
                </c:pt>
                <c:pt idx="236">
                  <c:v>Elmira</c:v>
                </c:pt>
                <c:pt idx="237">
                  <c:v>Fairmont</c:v>
                </c:pt>
                <c:pt idx="238">
                  <c:v>Lewiston</c:v>
                </c:pt>
                <c:pt idx="239">
                  <c:v>West Bend</c:v>
                </c:pt>
                <c:pt idx="240">
                  <c:v>Creve Coeur</c:v>
                </c:pt>
                <c:pt idx="241">
                  <c:v>Abilene</c:v>
                </c:pt>
                <c:pt idx="242">
                  <c:v>South Bend</c:v>
                </c:pt>
                <c:pt idx="243">
                  <c:v>East Massapequa</c:v>
                </c:pt>
                <c:pt idx="244">
                  <c:v>Corsicana</c:v>
                </c:pt>
                <c:pt idx="245">
                  <c:v>Belleville</c:v>
                </c:pt>
                <c:pt idx="246">
                  <c:v>Muscatine</c:v>
                </c:pt>
                <c:pt idx="247">
                  <c:v>New Smyrna Beach</c:v>
                </c:pt>
                <c:pt idx="248">
                  <c:v>Los Banos</c:v>
                </c:pt>
                <c:pt idx="249">
                  <c:v>Oakland Park</c:v>
                </c:pt>
                <c:pt idx="250">
                  <c:v>Round Rock</c:v>
                </c:pt>
                <c:pt idx="251">
                  <c:v>Birmingham</c:v>
                </c:pt>
                <c:pt idx="252">
                  <c:v>Grove City</c:v>
                </c:pt>
                <c:pt idx="253">
                  <c:v>Trenton</c:v>
                </c:pt>
                <c:pt idx="254">
                  <c:v>Vallejo</c:v>
                </c:pt>
                <c:pt idx="255">
                  <c:v>Conroe</c:v>
                </c:pt>
                <c:pt idx="256">
                  <c:v>Pueblo West</c:v>
                </c:pt>
                <c:pt idx="257">
                  <c:v>Milwaukee</c:v>
                </c:pt>
                <c:pt idx="258">
                  <c:v>Battle Creek</c:v>
                </c:pt>
                <c:pt idx="259">
                  <c:v>Pullman</c:v>
                </c:pt>
                <c:pt idx="260">
                  <c:v>Lake Worth</c:v>
                </c:pt>
                <c:pt idx="261">
                  <c:v>Midland</c:v>
                </c:pt>
                <c:pt idx="262">
                  <c:v>Redlands</c:v>
                </c:pt>
                <c:pt idx="263">
                  <c:v>Carlsbad</c:v>
                </c:pt>
                <c:pt idx="264">
                  <c:v>Merritt Island</c:v>
                </c:pt>
                <c:pt idx="265">
                  <c:v>Sterling Heights</c:v>
                </c:pt>
                <c:pt idx="266">
                  <c:v>Manteca</c:v>
                </c:pt>
                <c:pt idx="267">
                  <c:v>Port Charlotte</c:v>
                </c:pt>
                <c:pt idx="268">
                  <c:v>Cedar Falls</c:v>
                </c:pt>
                <c:pt idx="269">
                  <c:v>Surprise</c:v>
                </c:pt>
                <c:pt idx="270">
                  <c:v>Leavenworth</c:v>
                </c:pt>
                <c:pt idx="271">
                  <c:v>Hagerstown</c:v>
                </c:pt>
                <c:pt idx="272">
                  <c:v>Batavia</c:v>
                </c:pt>
                <c:pt idx="273">
                  <c:v>Camarillo</c:v>
                </c:pt>
                <c:pt idx="274">
                  <c:v>Smyrna</c:v>
                </c:pt>
                <c:pt idx="275">
                  <c:v>Mesa</c:v>
                </c:pt>
                <c:pt idx="276">
                  <c:v>Salisbury</c:v>
                </c:pt>
                <c:pt idx="277">
                  <c:v>Westlake</c:v>
                </c:pt>
                <c:pt idx="278">
                  <c:v>Lehi</c:v>
                </c:pt>
                <c:pt idx="279">
                  <c:v>Moreno Valley</c:v>
                </c:pt>
                <c:pt idx="280">
                  <c:v>Alexandria</c:v>
                </c:pt>
                <c:pt idx="281">
                  <c:v>Medford</c:v>
                </c:pt>
                <c:pt idx="282">
                  <c:v>Merrimack</c:v>
                </c:pt>
                <c:pt idx="283">
                  <c:v>Winter Garden</c:v>
                </c:pt>
                <c:pt idx="284">
                  <c:v>Elgin</c:v>
                </c:pt>
                <c:pt idx="285">
                  <c:v>State College</c:v>
                </c:pt>
                <c:pt idx="286">
                  <c:v>Saginaw</c:v>
                </c:pt>
                <c:pt idx="287">
                  <c:v>North Olmsted</c:v>
                </c:pt>
                <c:pt idx="288">
                  <c:v>Los Altos</c:v>
                </c:pt>
                <c:pt idx="289">
                  <c:v>Lake In The Hills</c:v>
                </c:pt>
                <c:pt idx="290">
                  <c:v>Hesperia</c:v>
                </c:pt>
                <c:pt idx="291">
                  <c:v>Pflugerville</c:v>
                </c:pt>
                <c:pt idx="292">
                  <c:v>Nashville</c:v>
                </c:pt>
                <c:pt idx="293">
                  <c:v>Hackensack</c:v>
                </c:pt>
                <c:pt idx="294">
                  <c:v>Drexel Hill</c:v>
                </c:pt>
                <c:pt idx="295">
                  <c:v>Carbondale</c:v>
                </c:pt>
                <c:pt idx="296">
                  <c:v>Hickory</c:v>
                </c:pt>
                <c:pt idx="297">
                  <c:v>Port Saint Lucie</c:v>
                </c:pt>
                <c:pt idx="298">
                  <c:v>Whittier</c:v>
                </c:pt>
                <c:pt idx="299">
                  <c:v>Hot Springs</c:v>
                </c:pt>
                <c:pt idx="300">
                  <c:v>Lakeland</c:v>
                </c:pt>
                <c:pt idx="301">
                  <c:v>Boardman</c:v>
                </c:pt>
                <c:pt idx="302">
                  <c:v>Waterbury</c:v>
                </c:pt>
                <c:pt idx="303">
                  <c:v>Lacey</c:v>
                </c:pt>
                <c:pt idx="304">
                  <c:v>Minnetonka Mills</c:v>
                </c:pt>
                <c:pt idx="305">
                  <c:v>Rotterdam</c:v>
                </c:pt>
                <c:pt idx="306">
                  <c:v>Dunedin</c:v>
                </c:pt>
                <c:pt idx="307">
                  <c:v>Portsmouth</c:v>
                </c:pt>
                <c:pt idx="308">
                  <c:v>Linden</c:v>
                </c:pt>
                <c:pt idx="309">
                  <c:v>Terre Haute</c:v>
                </c:pt>
                <c:pt idx="310">
                  <c:v>Colorado Springs</c:v>
                </c:pt>
                <c:pt idx="311">
                  <c:v>Levittown</c:v>
                </c:pt>
                <c:pt idx="312">
                  <c:v>Tupelo</c:v>
                </c:pt>
                <c:pt idx="313">
                  <c:v>Stevens Point</c:v>
                </c:pt>
                <c:pt idx="314">
                  <c:v>Mehlville</c:v>
                </c:pt>
                <c:pt idx="315">
                  <c:v>Woodstock</c:v>
                </c:pt>
                <c:pt idx="316">
                  <c:v>Paragould</c:v>
                </c:pt>
                <c:pt idx="317">
                  <c:v>Fountain</c:v>
                </c:pt>
                <c:pt idx="318">
                  <c:v>Seatac</c:v>
                </c:pt>
                <c:pt idx="319">
                  <c:v>Mason City</c:v>
                </c:pt>
                <c:pt idx="320">
                  <c:v>Bartlesville</c:v>
                </c:pt>
                <c:pt idx="321">
                  <c:v>Bloomfield</c:v>
                </c:pt>
                <c:pt idx="322">
                  <c:v>Fitchburg</c:v>
                </c:pt>
                <c:pt idx="323">
                  <c:v>Pembroke Pines</c:v>
                </c:pt>
                <c:pt idx="324">
                  <c:v>Tuscaloosa</c:v>
                </c:pt>
                <c:pt idx="325">
                  <c:v>Smithtown</c:v>
                </c:pt>
                <c:pt idx="326">
                  <c:v>Belle Glade</c:v>
                </c:pt>
                <c:pt idx="327">
                  <c:v>Hanover Park</c:v>
                </c:pt>
                <c:pt idx="328">
                  <c:v>West Scarborough</c:v>
                </c:pt>
                <c:pt idx="329">
                  <c:v>Bowling Green</c:v>
                </c:pt>
                <c:pt idx="330">
                  <c:v>Kearns</c:v>
                </c:pt>
                <c:pt idx="331">
                  <c:v>Stoneham</c:v>
                </c:pt>
                <c:pt idx="332">
                  <c:v>Layton</c:v>
                </c:pt>
                <c:pt idx="333">
                  <c:v>Moscow</c:v>
                </c:pt>
                <c:pt idx="334">
                  <c:v>Frankfort</c:v>
                </c:pt>
                <c:pt idx="335">
                  <c:v>Coon Rapids</c:v>
                </c:pt>
                <c:pt idx="336">
                  <c:v>Corvallis</c:v>
                </c:pt>
                <c:pt idx="337">
                  <c:v>Jupiter</c:v>
                </c:pt>
                <c:pt idx="338">
                  <c:v>Glendale</c:v>
                </c:pt>
                <c:pt idx="339">
                  <c:v>Boca Raton</c:v>
                </c:pt>
                <c:pt idx="340">
                  <c:v>Pueblo</c:v>
                </c:pt>
                <c:pt idx="341">
                  <c:v>Eastpointe</c:v>
                </c:pt>
                <c:pt idx="342">
                  <c:v>Baldwin</c:v>
                </c:pt>
                <c:pt idx="343">
                  <c:v>Fayetteville</c:v>
                </c:pt>
                <c:pt idx="344">
                  <c:v>Caldwell</c:v>
                </c:pt>
                <c:pt idx="345">
                  <c:v>Wilson</c:v>
                </c:pt>
                <c:pt idx="346">
                  <c:v>Carol City</c:v>
                </c:pt>
                <c:pt idx="347">
                  <c:v>Melrose Park</c:v>
                </c:pt>
                <c:pt idx="348">
                  <c:v>Farmers Branch</c:v>
                </c:pt>
                <c:pt idx="349">
                  <c:v>New London</c:v>
                </c:pt>
                <c:pt idx="350">
                  <c:v>Tysons Corner</c:v>
                </c:pt>
                <c:pt idx="351">
                  <c:v>Roswell</c:v>
                </c:pt>
                <c:pt idx="352">
                  <c:v>Kissimmee</c:v>
                </c:pt>
                <c:pt idx="353">
                  <c:v>Romeoville</c:v>
                </c:pt>
                <c:pt idx="354">
                  <c:v>Clarksville</c:v>
                </c:pt>
                <c:pt idx="355">
                  <c:v>Spartanburg</c:v>
                </c:pt>
                <c:pt idx="356">
                  <c:v>Euclid</c:v>
                </c:pt>
                <c:pt idx="357">
                  <c:v>Millville</c:v>
                </c:pt>
                <c:pt idx="358">
                  <c:v>Altus</c:v>
                </c:pt>
                <c:pt idx="359">
                  <c:v>Sheboygan</c:v>
                </c:pt>
                <c:pt idx="360">
                  <c:v>Jonesboro</c:v>
                </c:pt>
                <c:pt idx="361">
                  <c:v>Peachtree City</c:v>
                </c:pt>
                <c:pt idx="362">
                  <c:v>San Juan</c:v>
                </c:pt>
                <c:pt idx="363">
                  <c:v>Grand Island</c:v>
                </c:pt>
                <c:pt idx="364">
                  <c:v>North Little Rock</c:v>
                </c:pt>
                <c:pt idx="365">
                  <c:v>Hendersonville</c:v>
                </c:pt>
                <c:pt idx="366">
                  <c:v>Tacoma</c:v>
                </c:pt>
                <c:pt idx="367">
                  <c:v>Bakersfield</c:v>
                </c:pt>
                <c:pt idx="368">
                  <c:v>La Mesa</c:v>
                </c:pt>
                <c:pt idx="369">
                  <c:v>Willoughby</c:v>
                </c:pt>
                <c:pt idx="370">
                  <c:v>Newnan</c:v>
                </c:pt>
                <c:pt idx="371">
                  <c:v>Petaluma</c:v>
                </c:pt>
                <c:pt idx="372">
                  <c:v>Hutchinson</c:v>
                </c:pt>
                <c:pt idx="373">
                  <c:v>Scottsdale</c:v>
                </c:pt>
                <c:pt idx="374">
                  <c:v>Wilmington</c:v>
                </c:pt>
                <c:pt idx="375">
                  <c:v>Apple Valley</c:v>
                </c:pt>
                <c:pt idx="376">
                  <c:v>Fort Thomas</c:v>
                </c:pt>
                <c:pt idx="377">
                  <c:v>Middle River</c:v>
                </c:pt>
                <c:pt idx="378">
                  <c:v>Santa Cruz</c:v>
                </c:pt>
                <c:pt idx="379">
                  <c:v>Lynnwood</c:v>
                </c:pt>
                <c:pt idx="380">
                  <c:v>Hawthorne</c:v>
                </c:pt>
                <c:pt idx="381">
                  <c:v>Dearborn</c:v>
                </c:pt>
                <c:pt idx="382">
                  <c:v>Hattiesburg</c:v>
                </c:pt>
                <c:pt idx="383">
                  <c:v>Houston</c:v>
                </c:pt>
                <c:pt idx="384">
                  <c:v>Hanson</c:v>
                </c:pt>
                <c:pt idx="385">
                  <c:v>Wheat Ridge</c:v>
                </c:pt>
                <c:pt idx="386">
                  <c:v>Yuba City</c:v>
                </c:pt>
                <c:pt idx="387">
                  <c:v>Wilkinsburg</c:v>
                </c:pt>
                <c:pt idx="388">
                  <c:v>Reno</c:v>
                </c:pt>
                <c:pt idx="389">
                  <c:v>Edina</c:v>
                </c:pt>
                <c:pt idx="390">
                  <c:v>Stamford</c:v>
                </c:pt>
                <c:pt idx="391">
                  <c:v>Newton</c:v>
                </c:pt>
                <c:pt idx="392">
                  <c:v>Torrance</c:v>
                </c:pt>
                <c:pt idx="393">
                  <c:v>Parma</c:v>
                </c:pt>
                <c:pt idx="394">
                  <c:v>Buffalo Grove</c:v>
                </c:pt>
                <c:pt idx="395">
                  <c:v>Waukesha</c:v>
                </c:pt>
                <c:pt idx="396">
                  <c:v>Fairborn</c:v>
                </c:pt>
                <c:pt idx="397">
                  <c:v>Morgantown</c:v>
                </c:pt>
                <c:pt idx="398">
                  <c:v>Londonderry</c:v>
                </c:pt>
                <c:pt idx="399">
                  <c:v>Lancaster</c:v>
                </c:pt>
                <c:pt idx="400">
                  <c:v>Decatur</c:v>
                </c:pt>
                <c:pt idx="401">
                  <c:v>Helena</c:v>
                </c:pt>
                <c:pt idx="402">
                  <c:v>Raleigh</c:v>
                </c:pt>
                <c:pt idx="403">
                  <c:v>Greenfield</c:v>
                </c:pt>
                <c:pt idx="404">
                  <c:v>Franklin</c:v>
                </c:pt>
                <c:pt idx="405">
                  <c:v>Cloverleaf</c:v>
                </c:pt>
                <c:pt idx="406">
                  <c:v>Waterville</c:v>
                </c:pt>
                <c:pt idx="407">
                  <c:v>Rutland</c:v>
                </c:pt>
                <c:pt idx="408">
                  <c:v>Lemon Grove</c:v>
                </c:pt>
                <c:pt idx="409">
                  <c:v>South Portland</c:v>
                </c:pt>
                <c:pt idx="410">
                  <c:v>Agawam</c:v>
                </c:pt>
                <c:pt idx="411">
                  <c:v>Napa</c:v>
                </c:pt>
                <c:pt idx="412">
                  <c:v>Kansas City</c:v>
                </c:pt>
                <c:pt idx="413">
                  <c:v>Salt Lake City</c:v>
                </c:pt>
                <c:pt idx="414">
                  <c:v>Cheektowaga</c:v>
                </c:pt>
                <c:pt idx="415">
                  <c:v>Miami</c:v>
                </c:pt>
                <c:pt idx="416">
                  <c:v>Urbana</c:v>
                </c:pt>
                <c:pt idx="417">
                  <c:v>Madison</c:v>
                </c:pt>
                <c:pt idx="418">
                  <c:v>Camp Springs</c:v>
                </c:pt>
                <c:pt idx="419">
                  <c:v>Kenosha</c:v>
                </c:pt>
                <c:pt idx="420">
                  <c:v>Newport News</c:v>
                </c:pt>
                <c:pt idx="421">
                  <c:v>Naperville</c:v>
                </c:pt>
                <c:pt idx="422">
                  <c:v>Hurst</c:v>
                </c:pt>
                <c:pt idx="423">
                  <c:v>Strongsville</c:v>
                </c:pt>
                <c:pt idx="424">
                  <c:v>Searcy</c:v>
                </c:pt>
                <c:pt idx="425">
                  <c:v>North Miami</c:v>
                </c:pt>
                <c:pt idx="426">
                  <c:v>West Linn</c:v>
                </c:pt>
                <c:pt idx="427">
                  <c:v>Indian Trail</c:v>
                </c:pt>
                <c:pt idx="428">
                  <c:v>Dix Hills</c:v>
                </c:pt>
                <c:pt idx="429">
                  <c:v>Roselle</c:v>
                </c:pt>
                <c:pt idx="430">
                  <c:v>Papillion</c:v>
                </c:pt>
                <c:pt idx="431">
                  <c:v>Deer Park</c:v>
                </c:pt>
                <c:pt idx="432">
                  <c:v>Orland Park</c:v>
                </c:pt>
                <c:pt idx="433">
                  <c:v>Louisville</c:v>
                </c:pt>
                <c:pt idx="434">
                  <c:v>Reisterstown</c:v>
                </c:pt>
                <c:pt idx="435">
                  <c:v>Chattanooga</c:v>
                </c:pt>
                <c:pt idx="436">
                  <c:v>Harker Heights</c:v>
                </c:pt>
                <c:pt idx="437">
                  <c:v>Midwest City</c:v>
                </c:pt>
                <c:pt idx="438">
                  <c:v>Medina</c:v>
                </c:pt>
                <c:pt idx="439">
                  <c:v>Oceanside</c:v>
                </c:pt>
                <c:pt idx="440">
                  <c:v>Crofton</c:v>
                </c:pt>
                <c:pt idx="441">
                  <c:v>Little Rock</c:v>
                </c:pt>
                <c:pt idx="442">
                  <c:v>Owatonna</c:v>
                </c:pt>
                <c:pt idx="443">
                  <c:v>Saint Charles</c:v>
                </c:pt>
                <c:pt idx="444">
                  <c:v>Vernon Hills</c:v>
                </c:pt>
                <c:pt idx="445">
                  <c:v>Grand Forks</c:v>
                </c:pt>
                <c:pt idx="446">
                  <c:v>Mansfield</c:v>
                </c:pt>
                <c:pt idx="447">
                  <c:v>Kent</c:v>
                </c:pt>
                <c:pt idx="448">
                  <c:v>West Valley City</c:v>
                </c:pt>
                <c:pt idx="449">
                  <c:v>Sacramento</c:v>
                </c:pt>
                <c:pt idx="450">
                  <c:v>Everett</c:v>
                </c:pt>
                <c:pt idx="451">
                  <c:v>Manitowoc</c:v>
                </c:pt>
                <c:pt idx="452">
                  <c:v>Meridian</c:v>
                </c:pt>
                <c:pt idx="453">
                  <c:v>Allentown</c:v>
                </c:pt>
                <c:pt idx="454">
                  <c:v>Asheville</c:v>
                </c:pt>
                <c:pt idx="455">
                  <c:v>Los Gatos</c:v>
                </c:pt>
                <c:pt idx="456">
                  <c:v>Gainesville</c:v>
                </c:pt>
                <c:pt idx="457">
                  <c:v>Clayton</c:v>
                </c:pt>
                <c:pt idx="458">
                  <c:v>Laguna Niguel</c:v>
                </c:pt>
                <c:pt idx="459">
                  <c:v>Martinez</c:v>
                </c:pt>
                <c:pt idx="460">
                  <c:v>Alamogordo</c:v>
                </c:pt>
                <c:pt idx="461">
                  <c:v>Amarillo</c:v>
                </c:pt>
                <c:pt idx="462">
                  <c:v>Burke</c:v>
                </c:pt>
                <c:pt idx="463">
                  <c:v>Fort Collins</c:v>
                </c:pt>
                <c:pt idx="464">
                  <c:v>Pittsburg</c:v>
                </c:pt>
                <c:pt idx="465">
                  <c:v>Carrollton</c:v>
                </c:pt>
                <c:pt idx="466">
                  <c:v>Lunenburg</c:v>
                </c:pt>
                <c:pt idx="467">
                  <c:v>La Vista</c:v>
                </c:pt>
                <c:pt idx="468">
                  <c:v>San Carlos</c:v>
                </c:pt>
                <c:pt idx="469">
                  <c:v>Temecula</c:v>
                </c:pt>
                <c:pt idx="470">
                  <c:v>El Mirage</c:v>
                </c:pt>
                <c:pt idx="471">
                  <c:v>East Chicago</c:v>
                </c:pt>
                <c:pt idx="472">
                  <c:v>Pekin</c:v>
                </c:pt>
                <c:pt idx="473">
                  <c:v>Grants Pass</c:v>
                </c:pt>
                <c:pt idx="474">
                  <c:v>Winter Haven</c:v>
                </c:pt>
                <c:pt idx="475">
                  <c:v>Chicago</c:v>
                </c:pt>
                <c:pt idx="476">
                  <c:v>Manchester</c:v>
                </c:pt>
                <c:pt idx="477">
                  <c:v>Tampa</c:v>
                </c:pt>
                <c:pt idx="478">
                  <c:v>Laurel</c:v>
                </c:pt>
                <c:pt idx="479">
                  <c:v>Prior Lake</c:v>
                </c:pt>
                <c:pt idx="480">
                  <c:v>Clovis</c:v>
                </c:pt>
                <c:pt idx="481">
                  <c:v>Hacienda Heights</c:v>
                </c:pt>
                <c:pt idx="482">
                  <c:v>Richmond</c:v>
                </c:pt>
                <c:pt idx="483">
                  <c:v>Fort Lauderdale</c:v>
                </c:pt>
                <c:pt idx="484">
                  <c:v>Hazelwood</c:v>
                </c:pt>
                <c:pt idx="485">
                  <c:v>Cheshire</c:v>
                </c:pt>
                <c:pt idx="486">
                  <c:v>Providence</c:v>
                </c:pt>
                <c:pt idx="487">
                  <c:v>Westland</c:v>
                </c:pt>
                <c:pt idx="488">
                  <c:v>Danville</c:v>
                </c:pt>
                <c:pt idx="489">
                  <c:v>Paris</c:v>
                </c:pt>
                <c:pt idx="490">
                  <c:v>Dallas</c:v>
                </c:pt>
                <c:pt idx="491">
                  <c:v>Danbury</c:v>
                </c:pt>
                <c:pt idx="492">
                  <c:v>New Berlin</c:v>
                </c:pt>
                <c:pt idx="493">
                  <c:v>Petersburg</c:v>
                </c:pt>
                <c:pt idx="494">
                  <c:v>Holland</c:v>
                </c:pt>
                <c:pt idx="495">
                  <c:v>Tucker</c:v>
                </c:pt>
                <c:pt idx="496">
                  <c:v>Leander</c:v>
                </c:pt>
                <c:pt idx="497">
                  <c:v>Jackson</c:v>
                </c:pt>
                <c:pt idx="498">
                  <c:v>Coconut Creek</c:v>
                </c:pt>
                <c:pt idx="499">
                  <c:v>Bolingbrook</c:v>
                </c:pt>
                <c:pt idx="500">
                  <c:v>Gilroy</c:v>
                </c:pt>
                <c:pt idx="501">
                  <c:v>Apex</c:v>
                </c:pt>
                <c:pt idx="502">
                  <c:v>Lake Charles</c:v>
                </c:pt>
                <c:pt idx="503">
                  <c:v>Niagara Falls</c:v>
                </c:pt>
                <c:pt idx="504">
                  <c:v>Longview</c:v>
                </c:pt>
                <c:pt idx="505">
                  <c:v>Odessa</c:v>
                </c:pt>
                <c:pt idx="506">
                  <c:v>King of Prussia</c:v>
                </c:pt>
                <c:pt idx="507">
                  <c:v>Pine Bluff</c:v>
                </c:pt>
                <c:pt idx="508">
                  <c:v>Vancouver</c:v>
                </c:pt>
                <c:pt idx="509">
                  <c:v>Tewksbury</c:v>
                </c:pt>
                <c:pt idx="510">
                  <c:v>Oxford</c:v>
                </c:pt>
                <c:pt idx="511">
                  <c:v>Twin Falls</c:v>
                </c:pt>
                <c:pt idx="512">
                  <c:v>Moline</c:v>
                </c:pt>
                <c:pt idx="513">
                  <c:v>Kirkland</c:v>
                </c:pt>
                <c:pt idx="514">
                  <c:v>Springfield</c:v>
                </c:pt>
                <c:pt idx="515">
                  <c:v>Gilbert</c:v>
                </c:pt>
                <c:pt idx="516">
                  <c:v>Charlotte</c:v>
                </c:pt>
                <c:pt idx="517">
                  <c:v>Philadelphia</c:v>
                </c:pt>
                <c:pt idx="518">
                  <c:v>Missoula</c:v>
                </c:pt>
                <c:pt idx="519">
                  <c:v>Biloxi</c:v>
                </c:pt>
                <c:pt idx="520">
                  <c:v>Rock Hill</c:v>
                </c:pt>
                <c:pt idx="521">
                  <c:v>Cambridge</c:v>
                </c:pt>
                <c:pt idx="522">
                  <c:v>Virginia Beach</c:v>
                </c:pt>
                <c:pt idx="523">
                  <c:v>Lawton</c:v>
                </c:pt>
                <c:pt idx="524">
                  <c:v>Palm Beach Gardens</c:v>
                </c:pt>
                <c:pt idx="525">
                  <c:v>Dundalk</c:v>
                </c:pt>
                <c:pt idx="526">
                  <c:v>Munster</c:v>
                </c:pt>
                <c:pt idx="527">
                  <c:v>Mustang</c:v>
                </c:pt>
                <c:pt idx="528">
                  <c:v>Troy</c:v>
                </c:pt>
                <c:pt idx="529">
                  <c:v>Lino Lakes</c:v>
                </c:pt>
                <c:pt idx="530">
                  <c:v>New Iberia</c:v>
                </c:pt>
                <c:pt idx="531">
                  <c:v>Cary</c:v>
                </c:pt>
                <c:pt idx="532">
                  <c:v>Cedar Rapids</c:v>
                </c:pt>
                <c:pt idx="533">
                  <c:v>Laredo</c:v>
                </c:pt>
                <c:pt idx="534">
                  <c:v>Sulphur Springs</c:v>
                </c:pt>
                <c:pt idx="535">
                  <c:v>Flower Mound</c:v>
                </c:pt>
                <c:pt idx="536">
                  <c:v>Hilton Head Island</c:v>
                </c:pt>
                <c:pt idx="537">
                  <c:v>North Port</c:v>
                </c:pt>
                <c:pt idx="538">
                  <c:v>Summerville</c:v>
                </c:pt>
                <c:pt idx="539">
                  <c:v>Brooklyn Center</c:v>
                </c:pt>
                <c:pt idx="540">
                  <c:v>Mount Vernon</c:v>
                </c:pt>
                <c:pt idx="541">
                  <c:v>Coeur D Alene</c:v>
                </c:pt>
                <c:pt idx="542">
                  <c:v>Athens</c:v>
                </c:pt>
                <c:pt idx="543">
                  <c:v>Seattle</c:v>
                </c:pt>
                <c:pt idx="544">
                  <c:v>Euless</c:v>
                </c:pt>
                <c:pt idx="545">
                  <c:v>New City</c:v>
                </c:pt>
                <c:pt idx="546">
                  <c:v>Bossier City</c:v>
                </c:pt>
                <c:pt idx="547">
                  <c:v>Saint Petersburg</c:v>
                </c:pt>
                <c:pt idx="548">
                  <c:v>Pahrump</c:v>
                </c:pt>
                <c:pt idx="549">
                  <c:v>Kendall</c:v>
                </c:pt>
                <c:pt idx="550">
                  <c:v>Englewood</c:v>
                </c:pt>
                <c:pt idx="551">
                  <c:v>Huntington</c:v>
                </c:pt>
                <c:pt idx="552">
                  <c:v>Hammond</c:v>
                </c:pt>
                <c:pt idx="553">
                  <c:v>Roy</c:v>
                </c:pt>
                <c:pt idx="554">
                  <c:v>Port Orange</c:v>
                </c:pt>
                <c:pt idx="555">
                  <c:v>Post Falls</c:v>
                </c:pt>
                <c:pt idx="556">
                  <c:v>Collierville</c:v>
                </c:pt>
                <c:pt idx="557">
                  <c:v>Mandan</c:v>
                </c:pt>
                <c:pt idx="558">
                  <c:v>Woodmere</c:v>
                </c:pt>
                <c:pt idx="559">
                  <c:v>Boston</c:v>
                </c:pt>
                <c:pt idx="560">
                  <c:v>Charleston</c:v>
                </c:pt>
                <c:pt idx="561">
                  <c:v>Pottstown</c:v>
                </c:pt>
                <c:pt idx="562">
                  <c:v>Schererville</c:v>
                </c:pt>
                <c:pt idx="563">
                  <c:v>Plainview</c:v>
                </c:pt>
                <c:pt idx="564">
                  <c:v>Oakdale</c:v>
                </c:pt>
                <c:pt idx="565">
                  <c:v>San Francisco</c:v>
                </c:pt>
                <c:pt idx="566">
                  <c:v>Ansonia</c:v>
                </c:pt>
                <c:pt idx="567">
                  <c:v>Rochester Hills</c:v>
                </c:pt>
                <c:pt idx="568">
                  <c:v>Eureka</c:v>
                </c:pt>
                <c:pt idx="569">
                  <c:v>New Bern</c:v>
                </c:pt>
                <c:pt idx="570">
                  <c:v>Twentynine Palms</c:v>
                </c:pt>
                <c:pt idx="571">
                  <c:v>Washington</c:v>
                </c:pt>
                <c:pt idx="572">
                  <c:v>Roseville</c:v>
                </c:pt>
                <c:pt idx="573">
                  <c:v>Salem</c:v>
                </c:pt>
                <c:pt idx="574">
                  <c:v>Oswego</c:v>
                </c:pt>
                <c:pt idx="575">
                  <c:v>Lebanon</c:v>
                </c:pt>
                <c:pt idx="576">
                  <c:v>Flagstaff</c:v>
                </c:pt>
                <c:pt idx="577">
                  <c:v>Parkland</c:v>
                </c:pt>
                <c:pt idx="578">
                  <c:v>Bettendorf</c:v>
                </c:pt>
                <c:pt idx="579">
                  <c:v>Weslaco</c:v>
                </c:pt>
                <c:pt idx="580">
                  <c:v>Des Plaines</c:v>
                </c:pt>
                <c:pt idx="581">
                  <c:v>Independence</c:v>
                </c:pt>
                <c:pt idx="582">
                  <c:v>Bloomington</c:v>
                </c:pt>
                <c:pt idx="583">
                  <c:v>Gastonia</c:v>
                </c:pt>
                <c:pt idx="584">
                  <c:v>Spanaway</c:v>
                </c:pt>
                <c:pt idx="585">
                  <c:v>Saratoga</c:v>
                </c:pt>
                <c:pt idx="586">
                  <c:v>Harrisburg</c:v>
                </c:pt>
                <c:pt idx="587">
                  <c:v>Hollywood</c:v>
                </c:pt>
                <c:pt idx="588">
                  <c:v>Aurora</c:v>
                </c:pt>
                <c:pt idx="589">
                  <c:v>Ossining</c:v>
                </c:pt>
                <c:pt idx="590">
                  <c:v>Concord</c:v>
                </c:pt>
                <c:pt idx="591">
                  <c:v>Moore</c:v>
                </c:pt>
                <c:pt idx="592">
                  <c:v>Channelview</c:v>
                </c:pt>
                <c:pt idx="593">
                  <c:v>Dublin</c:v>
                </c:pt>
                <c:pt idx="594">
                  <c:v>Paducah</c:v>
                </c:pt>
                <c:pt idx="595">
                  <c:v>Westerville</c:v>
                </c:pt>
                <c:pt idx="596">
                  <c:v>Oakland</c:v>
                </c:pt>
                <c:pt idx="597">
                  <c:v>Redmond</c:v>
                </c:pt>
                <c:pt idx="598">
                  <c:v>Odenton</c:v>
                </c:pt>
                <c:pt idx="599">
                  <c:v>Burbank</c:v>
                </c:pt>
                <c:pt idx="600">
                  <c:v>Rancho Cucamonga</c:v>
                </c:pt>
                <c:pt idx="601">
                  <c:v>Fairfield</c:v>
                </c:pt>
                <c:pt idx="602">
                  <c:v>Lehigh Acres</c:v>
                </c:pt>
                <c:pt idx="603">
                  <c:v>Fords</c:v>
                </c:pt>
                <c:pt idx="604">
                  <c:v>Steubenville</c:v>
                </c:pt>
                <c:pt idx="605">
                  <c:v>Pasadena</c:v>
                </c:pt>
                <c:pt idx="606">
                  <c:v>Eagle</c:v>
                </c:pt>
                <c:pt idx="607">
                  <c:v>Crown Point</c:v>
                </c:pt>
                <c:pt idx="608">
                  <c:v>South Orange</c:v>
                </c:pt>
                <c:pt idx="609">
                  <c:v>Van Buren</c:v>
                </c:pt>
                <c:pt idx="610">
                  <c:v>Murray</c:v>
                </c:pt>
                <c:pt idx="611">
                  <c:v>Cincinnati</c:v>
                </c:pt>
                <c:pt idx="612">
                  <c:v>Cheyenne</c:v>
                </c:pt>
                <c:pt idx="613">
                  <c:v>Elizabeth</c:v>
                </c:pt>
                <c:pt idx="614">
                  <c:v>Ozark</c:v>
                </c:pt>
                <c:pt idx="615">
                  <c:v>Muskego</c:v>
                </c:pt>
                <c:pt idx="616">
                  <c:v>Pearl</c:v>
                </c:pt>
                <c:pt idx="617">
                  <c:v>Edmonds</c:v>
                </c:pt>
                <c:pt idx="618">
                  <c:v>Norman</c:v>
                </c:pt>
                <c:pt idx="619">
                  <c:v>Carpentersville</c:v>
                </c:pt>
                <c:pt idx="620">
                  <c:v>North Ridgeville</c:v>
                </c:pt>
                <c:pt idx="621">
                  <c:v>Beverly</c:v>
                </c:pt>
                <c:pt idx="622">
                  <c:v>Dayton</c:v>
                </c:pt>
                <c:pt idx="623">
                  <c:v>North Royalton</c:v>
                </c:pt>
                <c:pt idx="624">
                  <c:v>Melbourne</c:v>
                </c:pt>
                <c:pt idx="625">
                  <c:v>Brentwood</c:v>
                </c:pt>
                <c:pt idx="626">
                  <c:v>Stratford</c:v>
                </c:pt>
                <c:pt idx="627">
                  <c:v>Baton Rouge</c:v>
                </c:pt>
                <c:pt idx="628">
                  <c:v>Broomfield</c:v>
                </c:pt>
                <c:pt idx="629">
                  <c:v>Lubbock</c:v>
                </c:pt>
                <c:pt idx="630">
                  <c:v>Bennington</c:v>
                </c:pt>
                <c:pt idx="631">
                  <c:v>Columbia</c:v>
                </c:pt>
                <c:pt idx="632">
                  <c:v>Jamestown</c:v>
                </c:pt>
                <c:pt idx="633">
                  <c:v>Barrington</c:v>
                </c:pt>
                <c:pt idx="634">
                  <c:v>Gary</c:v>
                </c:pt>
                <c:pt idx="635">
                  <c:v>Waco</c:v>
                </c:pt>
                <c:pt idx="636">
                  <c:v>Flint</c:v>
                </c:pt>
                <c:pt idx="637">
                  <c:v>Hialeah</c:v>
                </c:pt>
                <c:pt idx="638">
                  <c:v>Jacksonville</c:v>
                </c:pt>
                <c:pt idx="639">
                  <c:v>Port Huron</c:v>
                </c:pt>
                <c:pt idx="640">
                  <c:v>Brooklyn Park</c:v>
                </c:pt>
                <c:pt idx="641">
                  <c:v>Mundelein</c:v>
                </c:pt>
                <c:pt idx="642">
                  <c:v>Durango</c:v>
                </c:pt>
                <c:pt idx="643">
                  <c:v>Murfreesboro</c:v>
                </c:pt>
                <c:pt idx="644">
                  <c:v>Watertown</c:v>
                </c:pt>
                <c:pt idx="645">
                  <c:v>Los Angeles</c:v>
                </c:pt>
                <c:pt idx="646">
                  <c:v>Knoxville</c:v>
                </c:pt>
                <c:pt idx="647">
                  <c:v>Gaithersburg</c:v>
                </c:pt>
                <c:pt idx="648">
                  <c:v>Watauga</c:v>
                </c:pt>
                <c:pt idx="649">
                  <c:v>Davis</c:v>
                </c:pt>
                <c:pt idx="650">
                  <c:v>Northbrook</c:v>
                </c:pt>
                <c:pt idx="651">
                  <c:v>Detroit</c:v>
                </c:pt>
                <c:pt idx="652">
                  <c:v>Downers Grove</c:v>
                </c:pt>
                <c:pt idx="653">
                  <c:v>Huntington Beach</c:v>
                </c:pt>
                <c:pt idx="654">
                  <c:v>San Gabriel</c:v>
                </c:pt>
                <c:pt idx="655">
                  <c:v>Fruit Cove</c:v>
                </c:pt>
                <c:pt idx="656">
                  <c:v>Hilliard</c:v>
                </c:pt>
                <c:pt idx="657">
                  <c:v>Bullhead City</c:v>
                </c:pt>
                <c:pt idx="658">
                  <c:v>Elmwood Park</c:v>
                </c:pt>
                <c:pt idx="659">
                  <c:v>Greeneville</c:v>
                </c:pt>
                <c:pt idx="660">
                  <c:v>Rochester</c:v>
                </c:pt>
                <c:pt idx="661">
                  <c:v>Altoona</c:v>
                </c:pt>
                <c:pt idx="662">
                  <c:v>Opelika</c:v>
                </c:pt>
                <c:pt idx="663">
                  <c:v>Blacksburg</c:v>
                </c:pt>
                <c:pt idx="664">
                  <c:v>Calumet City</c:v>
                </c:pt>
                <c:pt idx="665">
                  <c:v>Hempstead</c:v>
                </c:pt>
                <c:pt idx="666">
                  <c:v>Hays</c:v>
                </c:pt>
                <c:pt idx="667">
                  <c:v>Auburn</c:v>
                </c:pt>
                <c:pt idx="668">
                  <c:v>Lafayette</c:v>
                </c:pt>
                <c:pt idx="669">
                  <c:v>La Grange</c:v>
                </c:pt>
                <c:pt idx="670">
                  <c:v>Farragut</c:v>
                </c:pt>
                <c:pt idx="671">
                  <c:v>Grand Prairie</c:v>
                </c:pt>
                <c:pt idx="672">
                  <c:v>New York City</c:v>
                </c:pt>
                <c:pt idx="673">
                  <c:v>Shoreview</c:v>
                </c:pt>
                <c:pt idx="674">
                  <c:v>Greenville</c:v>
                </c:pt>
                <c:pt idx="675">
                  <c:v>Woburn</c:v>
                </c:pt>
                <c:pt idx="676">
                  <c:v>Des Moines</c:v>
                </c:pt>
                <c:pt idx="677">
                  <c:v>Franklin Square</c:v>
                </c:pt>
                <c:pt idx="678">
                  <c:v>San Antonio</c:v>
                </c:pt>
                <c:pt idx="679">
                  <c:v>Iselin</c:v>
                </c:pt>
                <c:pt idx="680">
                  <c:v>South Lake Tahoe</c:v>
                </c:pt>
                <c:pt idx="681">
                  <c:v>Las Vegas</c:v>
                </c:pt>
                <c:pt idx="682">
                  <c:v>Provo</c:v>
                </c:pt>
                <c:pt idx="683">
                  <c:v>Bangor</c:v>
                </c:pt>
                <c:pt idx="684">
                  <c:v>Garden City</c:v>
                </c:pt>
                <c:pt idx="685">
                  <c:v>Oro Valley</c:v>
                </c:pt>
                <c:pt idx="686">
                  <c:v>Burleson</c:v>
                </c:pt>
                <c:pt idx="687">
                  <c:v>Saint Louis</c:v>
                </c:pt>
                <c:pt idx="688">
                  <c:v>Holladay</c:v>
                </c:pt>
                <c:pt idx="689">
                  <c:v>Spring Hill</c:v>
                </c:pt>
                <c:pt idx="690">
                  <c:v>Bellingham</c:v>
                </c:pt>
                <c:pt idx="691">
                  <c:v>Manhattan</c:v>
                </c:pt>
                <c:pt idx="692">
                  <c:v>Commerce City</c:v>
                </c:pt>
                <c:pt idx="693">
                  <c:v>Bristol</c:v>
                </c:pt>
                <c:pt idx="694">
                  <c:v>Highland</c:v>
                </c:pt>
                <c:pt idx="695">
                  <c:v>Thousand Oaks</c:v>
                </c:pt>
                <c:pt idx="696">
                  <c:v>Fairfax</c:v>
                </c:pt>
                <c:pt idx="697">
                  <c:v>Arlington</c:v>
                </c:pt>
                <c:pt idx="698">
                  <c:v>Florence</c:v>
                </c:pt>
                <c:pt idx="699">
                  <c:v>Dalton</c:v>
                </c:pt>
                <c:pt idx="700">
                  <c:v>Eden</c:v>
                </c:pt>
                <c:pt idx="701">
                  <c:v>Keller</c:v>
                </c:pt>
                <c:pt idx="702">
                  <c:v>Overland Park</c:v>
                </c:pt>
                <c:pt idx="703">
                  <c:v>Naugatuck</c:v>
                </c:pt>
                <c:pt idx="704">
                  <c:v>Laconia</c:v>
                </c:pt>
                <c:pt idx="705">
                  <c:v>New Orleans</c:v>
                </c:pt>
                <c:pt idx="706">
                  <c:v>Greer</c:v>
                </c:pt>
                <c:pt idx="707">
                  <c:v>Waynesboro</c:v>
                </c:pt>
                <c:pt idx="708">
                  <c:v>Randallstown</c:v>
                </c:pt>
                <c:pt idx="709">
                  <c:v>Winter Springs</c:v>
                </c:pt>
                <c:pt idx="710">
                  <c:v>Shakopee</c:v>
                </c:pt>
                <c:pt idx="711">
                  <c:v>Raytown</c:v>
                </c:pt>
                <c:pt idx="712">
                  <c:v>Wilmette</c:v>
                </c:pt>
                <c:pt idx="713">
                  <c:v>West Hollywood</c:v>
                </c:pt>
                <c:pt idx="714">
                  <c:v>Sandwich</c:v>
                </c:pt>
                <c:pt idx="715">
                  <c:v>Maple Grove</c:v>
                </c:pt>
                <c:pt idx="716">
                  <c:v>Kalamazoo</c:v>
                </c:pt>
                <c:pt idx="717">
                  <c:v>Columbus</c:v>
                </c:pt>
                <c:pt idx="718">
                  <c:v>Irving</c:v>
                </c:pt>
                <c:pt idx="719">
                  <c:v>Morristown</c:v>
                </c:pt>
                <c:pt idx="720">
                  <c:v>Richland</c:v>
                </c:pt>
                <c:pt idx="721">
                  <c:v>Winchester</c:v>
                </c:pt>
                <c:pt idx="722">
                  <c:v>Kettering</c:v>
                </c:pt>
                <c:pt idx="723">
                  <c:v>Costa Mesa</c:v>
                </c:pt>
                <c:pt idx="724">
                  <c:v>Atlanta</c:v>
                </c:pt>
                <c:pt idx="725">
                  <c:v>Indianapolis</c:v>
                </c:pt>
                <c:pt idx="726">
                  <c:v>Ponte Vedra Beach</c:v>
                </c:pt>
                <c:pt idx="727">
                  <c:v>Tulsa</c:v>
                </c:pt>
                <c:pt idx="728">
                  <c:v>West Des Moines</c:v>
                </c:pt>
                <c:pt idx="729">
                  <c:v>San Diego</c:v>
                </c:pt>
                <c:pt idx="730">
                  <c:v>East Lansing</c:v>
                </c:pt>
                <c:pt idx="731">
                  <c:v>Inver Grove Heights</c:v>
                </c:pt>
                <c:pt idx="732">
                  <c:v>Freeport</c:v>
                </c:pt>
                <c:pt idx="733">
                  <c:v>Norfolk</c:v>
                </c:pt>
                <c:pt idx="734">
                  <c:v>Garner</c:v>
                </c:pt>
                <c:pt idx="735">
                  <c:v>Woodburn</c:v>
                </c:pt>
                <c:pt idx="736">
                  <c:v>Rose Hill</c:v>
                </c:pt>
                <c:pt idx="737">
                  <c:v>East Los Angeles</c:v>
                </c:pt>
                <c:pt idx="738">
                  <c:v>Dubuque</c:v>
                </c:pt>
                <c:pt idx="739">
                  <c:v>Coram</c:v>
                </c:pt>
                <c:pt idx="740">
                  <c:v>Willow Grove</c:v>
                </c:pt>
                <c:pt idx="741">
                  <c:v>Franklin Park</c:v>
                </c:pt>
                <c:pt idx="742">
                  <c:v>Adrian</c:v>
                </c:pt>
                <c:pt idx="743">
                  <c:v>Catonsville</c:v>
                </c:pt>
                <c:pt idx="744">
                  <c:v>Hoover</c:v>
                </c:pt>
                <c:pt idx="745">
                  <c:v>Vincennes</c:v>
                </c:pt>
                <c:pt idx="746">
                  <c:v>Lima</c:v>
                </c:pt>
                <c:pt idx="747">
                  <c:v>Pleasant Grove</c:v>
                </c:pt>
                <c:pt idx="748">
                  <c:v>Rocky Mount</c:v>
                </c:pt>
                <c:pt idx="749">
                  <c:v>Vacaville</c:v>
                </c:pt>
                <c:pt idx="750">
                  <c:v>Leawood</c:v>
                </c:pt>
                <c:pt idx="751">
                  <c:v>North Miami Beach</c:v>
                </c:pt>
                <c:pt idx="752">
                  <c:v>South Burlington</c:v>
                </c:pt>
                <c:pt idx="753">
                  <c:v>Huntsville</c:v>
                </c:pt>
                <c:pt idx="754">
                  <c:v>Thornton</c:v>
                </c:pt>
                <c:pt idx="755">
                  <c:v>Annandale</c:v>
                </c:pt>
                <c:pt idx="756">
                  <c:v>Carmel</c:v>
                </c:pt>
                <c:pt idx="757">
                  <c:v>Harrison</c:v>
                </c:pt>
                <c:pt idx="758">
                  <c:v>Green Bay</c:v>
                </c:pt>
                <c:pt idx="759">
                  <c:v>Webster Groves</c:v>
                </c:pt>
                <c:pt idx="760">
                  <c:v>Mount Prospect</c:v>
                </c:pt>
                <c:pt idx="761">
                  <c:v>Glen Cove</c:v>
                </c:pt>
                <c:pt idx="762">
                  <c:v>Grand Junction</c:v>
                </c:pt>
                <c:pt idx="763">
                  <c:v>West Memphis</c:v>
                </c:pt>
                <c:pt idx="764">
                  <c:v>Clinton</c:v>
                </c:pt>
                <c:pt idx="765">
                  <c:v>Salinas</c:v>
                </c:pt>
                <c:pt idx="766">
                  <c:v>Forest Park</c:v>
                </c:pt>
                <c:pt idx="767">
                  <c:v>Coachella</c:v>
                </c:pt>
                <c:pt idx="768">
                  <c:v>Cumberland</c:v>
                </c:pt>
                <c:pt idx="769">
                  <c:v>Clearfield</c:v>
                </c:pt>
                <c:pt idx="770">
                  <c:v>Gulfport</c:v>
                </c:pt>
                <c:pt idx="771">
                  <c:v>Carol Stream</c:v>
                </c:pt>
                <c:pt idx="772">
                  <c:v>Wheeling</c:v>
                </c:pt>
                <c:pt idx="773">
                  <c:v>Draper</c:v>
                </c:pt>
                <c:pt idx="774">
                  <c:v>Canton</c:v>
                </c:pt>
                <c:pt idx="775">
                  <c:v>Phenix City</c:v>
                </c:pt>
                <c:pt idx="776">
                  <c:v>Lindenhurst</c:v>
                </c:pt>
                <c:pt idx="777">
                  <c:v>Warren</c:v>
                </c:pt>
                <c:pt idx="778">
                  <c:v>Maryville</c:v>
                </c:pt>
                <c:pt idx="779">
                  <c:v>Mobile</c:v>
                </c:pt>
                <c:pt idx="780">
                  <c:v>Burlington</c:v>
                </c:pt>
                <c:pt idx="781">
                  <c:v>Idaho Falls</c:v>
                </c:pt>
                <c:pt idx="782">
                  <c:v>Rexburg</c:v>
                </c:pt>
                <c:pt idx="783">
                  <c:v>Bryan</c:v>
                </c:pt>
                <c:pt idx="784">
                  <c:v>Cedar Hill</c:v>
                </c:pt>
                <c:pt idx="785">
                  <c:v>Gallatin</c:v>
                </c:pt>
                <c:pt idx="786">
                  <c:v>Las Cruces</c:v>
                </c:pt>
                <c:pt idx="787">
                  <c:v>Lincoln</c:v>
                </c:pt>
                <c:pt idx="788">
                  <c:v>The Colony</c:v>
                </c:pt>
                <c:pt idx="789">
                  <c:v>Shawnee</c:v>
                </c:pt>
                <c:pt idx="790">
                  <c:v>Vestavia Hills</c:v>
                </c:pt>
                <c:pt idx="791">
                  <c:v>Santa Maria</c:v>
                </c:pt>
                <c:pt idx="792">
                  <c:v>Ellicott City</c:v>
                </c:pt>
                <c:pt idx="793">
                  <c:v>Grand Rapids</c:v>
                </c:pt>
                <c:pt idx="794">
                  <c:v>Mankato</c:v>
                </c:pt>
                <c:pt idx="795">
                  <c:v>Mount Lebanon</c:v>
                </c:pt>
                <c:pt idx="796">
                  <c:v>Coral Gables</c:v>
                </c:pt>
                <c:pt idx="797">
                  <c:v>Panama City</c:v>
                </c:pt>
                <c:pt idx="798">
                  <c:v>Altamonte Springs</c:v>
                </c:pt>
                <c:pt idx="799">
                  <c:v>Seguin</c:v>
                </c:pt>
                <c:pt idx="800">
                  <c:v>Stow</c:v>
                </c:pt>
                <c:pt idx="801">
                  <c:v>Mint Hill</c:v>
                </c:pt>
                <c:pt idx="802">
                  <c:v>Sharon</c:v>
                </c:pt>
                <c:pt idx="803">
                  <c:v>Whitehall</c:v>
                </c:pt>
                <c:pt idx="804">
                  <c:v>Sanford</c:v>
                </c:pt>
                <c:pt idx="805">
                  <c:v>Sherwood</c:v>
                </c:pt>
                <c:pt idx="806">
                  <c:v>Montclair</c:v>
                </c:pt>
                <c:pt idx="807">
                  <c:v>Mechanicsville</c:v>
                </c:pt>
                <c:pt idx="808">
                  <c:v>Elyria</c:v>
                </c:pt>
                <c:pt idx="809">
                  <c:v>Tucson</c:v>
                </c:pt>
                <c:pt idx="810">
                  <c:v>Norwich</c:v>
                </c:pt>
                <c:pt idx="811">
                  <c:v>Santa Clara</c:v>
                </c:pt>
                <c:pt idx="812">
                  <c:v>West Mifflin</c:v>
                </c:pt>
                <c:pt idx="813">
                  <c:v>Highlands Ranch</c:v>
                </c:pt>
                <c:pt idx="814">
                  <c:v>New Milford</c:v>
                </c:pt>
                <c:pt idx="815">
                  <c:v>Union City</c:v>
                </c:pt>
                <c:pt idx="816">
                  <c:v>Fort Lee</c:v>
                </c:pt>
                <c:pt idx="817">
                  <c:v>Old Bridge</c:v>
                </c:pt>
                <c:pt idx="818">
                  <c:v>Riverview</c:v>
                </c:pt>
                <c:pt idx="819">
                  <c:v>Statesboro</c:v>
                </c:pt>
                <c:pt idx="820">
                  <c:v>Chandler</c:v>
                </c:pt>
                <c:pt idx="821">
                  <c:v>Jeffersonville</c:v>
                </c:pt>
                <c:pt idx="822">
                  <c:v>Bozeman</c:v>
                </c:pt>
                <c:pt idx="823">
                  <c:v>Oakton</c:v>
                </c:pt>
                <c:pt idx="824">
                  <c:v>Prescott Valley</c:v>
                </c:pt>
                <c:pt idx="825">
                  <c:v>Charlottesville</c:v>
                </c:pt>
                <c:pt idx="826">
                  <c:v>Riverside</c:v>
                </c:pt>
                <c:pt idx="827">
                  <c:v>Hobbs</c:v>
                </c:pt>
                <c:pt idx="828">
                  <c:v>Pleasure Ridge Park</c:v>
                </c:pt>
                <c:pt idx="829">
                  <c:v>Yucaipa</c:v>
                </c:pt>
                <c:pt idx="830">
                  <c:v>Georgetown</c:v>
                </c:pt>
                <c:pt idx="831">
                  <c:v>Chico</c:v>
                </c:pt>
                <c:pt idx="832">
                  <c:v>Galesburg</c:v>
                </c:pt>
                <c:pt idx="833">
                  <c:v>Cleveland Heights</c:v>
                </c:pt>
                <c:pt idx="834">
                  <c:v>Saco</c:v>
                </c:pt>
                <c:pt idx="835">
                  <c:v>Aberdeen</c:v>
                </c:pt>
                <c:pt idx="836">
                  <c:v>Pomona</c:v>
                </c:pt>
                <c:pt idx="837">
                  <c:v>Cedar Park</c:v>
                </c:pt>
                <c:pt idx="838">
                  <c:v>Cranford</c:v>
                </c:pt>
                <c:pt idx="839">
                  <c:v>Enid</c:v>
                </c:pt>
                <c:pt idx="840">
                  <c:v>Kingman</c:v>
                </c:pt>
                <c:pt idx="841">
                  <c:v>Redwood City</c:v>
                </c:pt>
                <c:pt idx="842">
                  <c:v>Saint Paul</c:v>
                </c:pt>
                <c:pt idx="843">
                  <c:v>Liberal</c:v>
                </c:pt>
                <c:pt idx="844">
                  <c:v>Covington</c:v>
                </c:pt>
                <c:pt idx="845">
                  <c:v>Dover</c:v>
                </c:pt>
                <c:pt idx="846">
                  <c:v>Natick</c:v>
                </c:pt>
                <c:pt idx="847">
                  <c:v>Cranston</c:v>
                </c:pt>
                <c:pt idx="848">
                  <c:v>Appleton</c:v>
                </c:pt>
                <c:pt idx="849">
                  <c:v>Plum</c:v>
                </c:pt>
                <c:pt idx="850">
                  <c:v>Austintown</c:v>
                </c:pt>
                <c:pt idx="851">
                  <c:v>Kankakee</c:v>
                </c:pt>
                <c:pt idx="852">
                  <c:v>Sudbury</c:v>
                </c:pt>
                <c:pt idx="853">
                  <c:v>Burnsville</c:v>
                </c:pt>
                <c:pt idx="854">
                  <c:v>Bethlehem</c:v>
                </c:pt>
                <c:pt idx="855">
                  <c:v>North Platte</c:v>
                </c:pt>
                <c:pt idx="856">
                  <c:v>Gladstone</c:v>
                </c:pt>
                <c:pt idx="857">
                  <c:v>Land O Lakes</c:v>
                </c:pt>
                <c:pt idx="858">
                  <c:v>Germantown</c:v>
                </c:pt>
                <c:pt idx="859">
                  <c:v>Cuyahoga Falls</c:v>
                </c:pt>
                <c:pt idx="860">
                  <c:v>Livonia</c:v>
                </c:pt>
                <c:pt idx="861">
                  <c:v>West Islip</c:v>
                </c:pt>
                <c:pt idx="862">
                  <c:v>Hopkins</c:v>
                </c:pt>
                <c:pt idx="863">
                  <c:v>Reynoldsburg</c:v>
                </c:pt>
                <c:pt idx="864">
                  <c:v>Omaha</c:v>
                </c:pt>
              </c:strCache>
            </c:strRef>
          </c:cat>
          <c:val>
            <c:numRef>
              <c:f>'GEO-KPIS PROCESSING'!$L$22:$L$887</c:f>
              <c:numCache>
                <c:formatCode>0</c:formatCode>
                <c:ptCount val="865"/>
                <c:pt idx="0">
                  <c:v>2</c:v>
                </c:pt>
                <c:pt idx="1">
                  <c:v>2</c:v>
                </c:pt>
                <c:pt idx="2">
                  <c:v>2</c:v>
                </c:pt>
                <c:pt idx="3">
                  <c:v>5</c:v>
                </c:pt>
                <c:pt idx="4">
                  <c:v>2</c:v>
                </c:pt>
                <c:pt idx="5">
                  <c:v>0</c:v>
                </c:pt>
                <c:pt idx="6">
                  <c:v>1</c:v>
                </c:pt>
                <c:pt idx="7">
                  <c:v>0</c:v>
                </c:pt>
                <c:pt idx="8">
                  <c:v>1</c:v>
                </c:pt>
                <c:pt idx="9">
                  <c:v>1</c:v>
                </c:pt>
                <c:pt idx="10">
                  <c:v>1</c:v>
                </c:pt>
                <c:pt idx="11">
                  <c:v>1</c:v>
                </c:pt>
                <c:pt idx="12">
                  <c:v>2</c:v>
                </c:pt>
                <c:pt idx="13">
                  <c:v>2</c:v>
                </c:pt>
                <c:pt idx="14">
                  <c:v>2</c:v>
                </c:pt>
                <c:pt idx="15">
                  <c:v>0</c:v>
                </c:pt>
                <c:pt idx="16">
                  <c:v>2</c:v>
                </c:pt>
                <c:pt idx="17">
                  <c:v>1</c:v>
                </c:pt>
                <c:pt idx="18">
                  <c:v>1</c:v>
                </c:pt>
                <c:pt idx="19">
                  <c:v>6</c:v>
                </c:pt>
                <c:pt idx="20">
                  <c:v>1</c:v>
                </c:pt>
                <c:pt idx="21">
                  <c:v>4</c:v>
                </c:pt>
                <c:pt idx="22">
                  <c:v>2</c:v>
                </c:pt>
                <c:pt idx="23">
                  <c:v>1</c:v>
                </c:pt>
                <c:pt idx="24">
                  <c:v>1</c:v>
                </c:pt>
                <c:pt idx="25">
                  <c:v>2</c:v>
                </c:pt>
                <c:pt idx="26">
                  <c:v>2</c:v>
                </c:pt>
                <c:pt idx="27">
                  <c:v>5</c:v>
                </c:pt>
                <c:pt idx="28">
                  <c:v>0</c:v>
                </c:pt>
                <c:pt idx="29">
                  <c:v>2</c:v>
                </c:pt>
                <c:pt idx="30">
                  <c:v>0</c:v>
                </c:pt>
                <c:pt idx="31">
                  <c:v>1</c:v>
                </c:pt>
                <c:pt idx="32">
                  <c:v>5</c:v>
                </c:pt>
                <c:pt idx="33">
                  <c:v>3</c:v>
                </c:pt>
                <c:pt idx="34">
                  <c:v>2</c:v>
                </c:pt>
                <c:pt idx="35">
                  <c:v>7</c:v>
                </c:pt>
                <c:pt idx="36">
                  <c:v>1.6666666666666667</c:v>
                </c:pt>
                <c:pt idx="37">
                  <c:v>4.5</c:v>
                </c:pt>
                <c:pt idx="38">
                  <c:v>1</c:v>
                </c:pt>
                <c:pt idx="39">
                  <c:v>2</c:v>
                </c:pt>
                <c:pt idx="40">
                  <c:v>1</c:v>
                </c:pt>
                <c:pt idx="41">
                  <c:v>2</c:v>
                </c:pt>
                <c:pt idx="42">
                  <c:v>2.5</c:v>
                </c:pt>
                <c:pt idx="43">
                  <c:v>2</c:v>
                </c:pt>
                <c:pt idx="44">
                  <c:v>1</c:v>
                </c:pt>
                <c:pt idx="45">
                  <c:v>3</c:v>
                </c:pt>
                <c:pt idx="46">
                  <c:v>2</c:v>
                </c:pt>
                <c:pt idx="47">
                  <c:v>9</c:v>
                </c:pt>
                <c:pt idx="48">
                  <c:v>1</c:v>
                </c:pt>
                <c:pt idx="49">
                  <c:v>1</c:v>
                </c:pt>
                <c:pt idx="50">
                  <c:v>2</c:v>
                </c:pt>
                <c:pt idx="51">
                  <c:v>1</c:v>
                </c:pt>
                <c:pt idx="52">
                  <c:v>2</c:v>
                </c:pt>
                <c:pt idx="53">
                  <c:v>2</c:v>
                </c:pt>
                <c:pt idx="54">
                  <c:v>3</c:v>
                </c:pt>
                <c:pt idx="55">
                  <c:v>3</c:v>
                </c:pt>
                <c:pt idx="56">
                  <c:v>1</c:v>
                </c:pt>
                <c:pt idx="57">
                  <c:v>2</c:v>
                </c:pt>
                <c:pt idx="58">
                  <c:v>2</c:v>
                </c:pt>
                <c:pt idx="59">
                  <c:v>2</c:v>
                </c:pt>
                <c:pt idx="60">
                  <c:v>1.5</c:v>
                </c:pt>
                <c:pt idx="61">
                  <c:v>1</c:v>
                </c:pt>
                <c:pt idx="62">
                  <c:v>1</c:v>
                </c:pt>
                <c:pt idx="63">
                  <c:v>2</c:v>
                </c:pt>
                <c:pt idx="64">
                  <c:v>2</c:v>
                </c:pt>
                <c:pt idx="65">
                  <c:v>4</c:v>
                </c:pt>
                <c:pt idx="66">
                  <c:v>0</c:v>
                </c:pt>
                <c:pt idx="67">
                  <c:v>1.5</c:v>
                </c:pt>
                <c:pt idx="68">
                  <c:v>3</c:v>
                </c:pt>
                <c:pt idx="69">
                  <c:v>2</c:v>
                </c:pt>
                <c:pt idx="70">
                  <c:v>1.3333333333333333</c:v>
                </c:pt>
                <c:pt idx="71">
                  <c:v>2</c:v>
                </c:pt>
                <c:pt idx="72">
                  <c:v>1</c:v>
                </c:pt>
                <c:pt idx="73">
                  <c:v>2</c:v>
                </c:pt>
                <c:pt idx="74">
                  <c:v>2</c:v>
                </c:pt>
                <c:pt idx="75">
                  <c:v>4</c:v>
                </c:pt>
                <c:pt idx="76">
                  <c:v>2</c:v>
                </c:pt>
                <c:pt idx="77">
                  <c:v>1</c:v>
                </c:pt>
                <c:pt idx="78">
                  <c:v>5</c:v>
                </c:pt>
                <c:pt idx="79">
                  <c:v>2</c:v>
                </c:pt>
                <c:pt idx="80">
                  <c:v>1</c:v>
                </c:pt>
                <c:pt idx="81">
                  <c:v>1</c:v>
                </c:pt>
                <c:pt idx="82">
                  <c:v>2</c:v>
                </c:pt>
                <c:pt idx="83">
                  <c:v>0</c:v>
                </c:pt>
                <c:pt idx="84">
                  <c:v>2.5</c:v>
                </c:pt>
                <c:pt idx="85">
                  <c:v>1</c:v>
                </c:pt>
                <c:pt idx="86">
                  <c:v>1.5</c:v>
                </c:pt>
                <c:pt idx="87">
                  <c:v>2</c:v>
                </c:pt>
                <c:pt idx="88">
                  <c:v>2</c:v>
                </c:pt>
                <c:pt idx="89">
                  <c:v>1</c:v>
                </c:pt>
                <c:pt idx="90">
                  <c:v>1</c:v>
                </c:pt>
                <c:pt idx="91">
                  <c:v>0.5</c:v>
                </c:pt>
                <c:pt idx="92">
                  <c:v>1.5</c:v>
                </c:pt>
                <c:pt idx="93">
                  <c:v>5</c:v>
                </c:pt>
                <c:pt idx="94">
                  <c:v>2</c:v>
                </c:pt>
                <c:pt idx="95">
                  <c:v>2</c:v>
                </c:pt>
                <c:pt idx="96">
                  <c:v>2</c:v>
                </c:pt>
                <c:pt idx="97">
                  <c:v>2</c:v>
                </c:pt>
                <c:pt idx="98">
                  <c:v>0</c:v>
                </c:pt>
                <c:pt idx="99">
                  <c:v>2</c:v>
                </c:pt>
                <c:pt idx="100">
                  <c:v>0.5</c:v>
                </c:pt>
                <c:pt idx="101">
                  <c:v>2</c:v>
                </c:pt>
                <c:pt idx="102">
                  <c:v>2.5</c:v>
                </c:pt>
                <c:pt idx="103">
                  <c:v>1</c:v>
                </c:pt>
                <c:pt idx="104">
                  <c:v>0</c:v>
                </c:pt>
                <c:pt idx="105">
                  <c:v>4</c:v>
                </c:pt>
                <c:pt idx="106">
                  <c:v>7</c:v>
                </c:pt>
                <c:pt idx="107">
                  <c:v>5</c:v>
                </c:pt>
                <c:pt idx="108">
                  <c:v>0</c:v>
                </c:pt>
                <c:pt idx="109">
                  <c:v>3.3333333333333335</c:v>
                </c:pt>
                <c:pt idx="110">
                  <c:v>1</c:v>
                </c:pt>
                <c:pt idx="111">
                  <c:v>1.2</c:v>
                </c:pt>
                <c:pt idx="112">
                  <c:v>1</c:v>
                </c:pt>
                <c:pt idx="113">
                  <c:v>2</c:v>
                </c:pt>
                <c:pt idx="114">
                  <c:v>2</c:v>
                </c:pt>
                <c:pt idx="115">
                  <c:v>0</c:v>
                </c:pt>
                <c:pt idx="116">
                  <c:v>3.6666666666666665</c:v>
                </c:pt>
                <c:pt idx="117">
                  <c:v>0.5</c:v>
                </c:pt>
                <c:pt idx="118">
                  <c:v>1</c:v>
                </c:pt>
                <c:pt idx="119">
                  <c:v>1.5</c:v>
                </c:pt>
                <c:pt idx="120">
                  <c:v>3</c:v>
                </c:pt>
                <c:pt idx="121">
                  <c:v>1</c:v>
                </c:pt>
                <c:pt idx="122">
                  <c:v>1</c:v>
                </c:pt>
                <c:pt idx="123">
                  <c:v>1.6666666666666667</c:v>
                </c:pt>
                <c:pt idx="124">
                  <c:v>7</c:v>
                </c:pt>
                <c:pt idx="125">
                  <c:v>2</c:v>
                </c:pt>
                <c:pt idx="126">
                  <c:v>5</c:v>
                </c:pt>
                <c:pt idx="127">
                  <c:v>1.5</c:v>
                </c:pt>
                <c:pt idx="128">
                  <c:v>2.6666666666666665</c:v>
                </c:pt>
                <c:pt idx="129">
                  <c:v>2</c:v>
                </c:pt>
                <c:pt idx="130">
                  <c:v>0</c:v>
                </c:pt>
                <c:pt idx="131">
                  <c:v>1</c:v>
                </c:pt>
                <c:pt idx="132">
                  <c:v>2</c:v>
                </c:pt>
                <c:pt idx="133">
                  <c:v>1</c:v>
                </c:pt>
                <c:pt idx="134">
                  <c:v>0.5</c:v>
                </c:pt>
                <c:pt idx="135">
                  <c:v>1.5</c:v>
                </c:pt>
                <c:pt idx="136">
                  <c:v>1</c:v>
                </c:pt>
                <c:pt idx="137">
                  <c:v>0.5</c:v>
                </c:pt>
                <c:pt idx="138">
                  <c:v>2</c:v>
                </c:pt>
                <c:pt idx="139">
                  <c:v>2</c:v>
                </c:pt>
                <c:pt idx="140">
                  <c:v>1.6666666666666667</c:v>
                </c:pt>
                <c:pt idx="141">
                  <c:v>1.5</c:v>
                </c:pt>
                <c:pt idx="142">
                  <c:v>3.5</c:v>
                </c:pt>
                <c:pt idx="143">
                  <c:v>1.5</c:v>
                </c:pt>
                <c:pt idx="144">
                  <c:v>3.3333333333333335</c:v>
                </c:pt>
                <c:pt idx="145">
                  <c:v>1</c:v>
                </c:pt>
                <c:pt idx="146">
                  <c:v>0</c:v>
                </c:pt>
                <c:pt idx="147">
                  <c:v>7</c:v>
                </c:pt>
                <c:pt idx="148">
                  <c:v>2.3333333333333335</c:v>
                </c:pt>
                <c:pt idx="149">
                  <c:v>1.3333333333333333</c:v>
                </c:pt>
                <c:pt idx="150">
                  <c:v>0.5</c:v>
                </c:pt>
                <c:pt idx="151">
                  <c:v>1.6666666666666667</c:v>
                </c:pt>
                <c:pt idx="152">
                  <c:v>3</c:v>
                </c:pt>
                <c:pt idx="153">
                  <c:v>1.3333333333333333</c:v>
                </c:pt>
                <c:pt idx="154">
                  <c:v>1</c:v>
                </c:pt>
                <c:pt idx="155">
                  <c:v>1</c:v>
                </c:pt>
                <c:pt idx="156">
                  <c:v>3.5</c:v>
                </c:pt>
                <c:pt idx="157">
                  <c:v>1.3333333333333333</c:v>
                </c:pt>
                <c:pt idx="158">
                  <c:v>2.5</c:v>
                </c:pt>
                <c:pt idx="159">
                  <c:v>3.3333333333333335</c:v>
                </c:pt>
                <c:pt idx="160">
                  <c:v>1</c:v>
                </c:pt>
                <c:pt idx="161">
                  <c:v>5</c:v>
                </c:pt>
                <c:pt idx="162">
                  <c:v>1.5</c:v>
                </c:pt>
                <c:pt idx="163">
                  <c:v>1.6666666666666667</c:v>
                </c:pt>
                <c:pt idx="164">
                  <c:v>1.5</c:v>
                </c:pt>
                <c:pt idx="165">
                  <c:v>1.6666666666666667</c:v>
                </c:pt>
                <c:pt idx="166">
                  <c:v>1</c:v>
                </c:pt>
                <c:pt idx="167">
                  <c:v>1</c:v>
                </c:pt>
                <c:pt idx="168">
                  <c:v>1.6666666666666667</c:v>
                </c:pt>
                <c:pt idx="169">
                  <c:v>1</c:v>
                </c:pt>
                <c:pt idx="170">
                  <c:v>2</c:v>
                </c:pt>
                <c:pt idx="171">
                  <c:v>1</c:v>
                </c:pt>
                <c:pt idx="172">
                  <c:v>4.5</c:v>
                </c:pt>
                <c:pt idx="173">
                  <c:v>1.3333333333333333</c:v>
                </c:pt>
                <c:pt idx="174">
                  <c:v>1.6666666666666667</c:v>
                </c:pt>
                <c:pt idx="175">
                  <c:v>1.5</c:v>
                </c:pt>
                <c:pt idx="176">
                  <c:v>3</c:v>
                </c:pt>
                <c:pt idx="177">
                  <c:v>4</c:v>
                </c:pt>
                <c:pt idx="178">
                  <c:v>1.25</c:v>
                </c:pt>
                <c:pt idx="179">
                  <c:v>1</c:v>
                </c:pt>
                <c:pt idx="180">
                  <c:v>2</c:v>
                </c:pt>
                <c:pt idx="181">
                  <c:v>1</c:v>
                </c:pt>
                <c:pt idx="182">
                  <c:v>2</c:v>
                </c:pt>
                <c:pt idx="183">
                  <c:v>0</c:v>
                </c:pt>
                <c:pt idx="184">
                  <c:v>2</c:v>
                </c:pt>
                <c:pt idx="185">
                  <c:v>1</c:v>
                </c:pt>
                <c:pt idx="186">
                  <c:v>1</c:v>
                </c:pt>
                <c:pt idx="187">
                  <c:v>1.5</c:v>
                </c:pt>
                <c:pt idx="188">
                  <c:v>1.25</c:v>
                </c:pt>
                <c:pt idx="189">
                  <c:v>0</c:v>
                </c:pt>
                <c:pt idx="190">
                  <c:v>2</c:v>
                </c:pt>
                <c:pt idx="191">
                  <c:v>1</c:v>
                </c:pt>
                <c:pt idx="192">
                  <c:v>2</c:v>
                </c:pt>
                <c:pt idx="193">
                  <c:v>2</c:v>
                </c:pt>
                <c:pt idx="194">
                  <c:v>1.5</c:v>
                </c:pt>
                <c:pt idx="195">
                  <c:v>2</c:v>
                </c:pt>
                <c:pt idx="196">
                  <c:v>0</c:v>
                </c:pt>
                <c:pt idx="197">
                  <c:v>0.66666666666666663</c:v>
                </c:pt>
                <c:pt idx="198">
                  <c:v>1</c:v>
                </c:pt>
                <c:pt idx="199">
                  <c:v>2.5</c:v>
                </c:pt>
                <c:pt idx="200">
                  <c:v>3.6666666666666665</c:v>
                </c:pt>
                <c:pt idx="201">
                  <c:v>1</c:v>
                </c:pt>
                <c:pt idx="202">
                  <c:v>1.5</c:v>
                </c:pt>
                <c:pt idx="203">
                  <c:v>2</c:v>
                </c:pt>
                <c:pt idx="204">
                  <c:v>1.5</c:v>
                </c:pt>
                <c:pt idx="205">
                  <c:v>2</c:v>
                </c:pt>
                <c:pt idx="206">
                  <c:v>1</c:v>
                </c:pt>
                <c:pt idx="207">
                  <c:v>1</c:v>
                </c:pt>
                <c:pt idx="208">
                  <c:v>1</c:v>
                </c:pt>
                <c:pt idx="209">
                  <c:v>1</c:v>
                </c:pt>
                <c:pt idx="210">
                  <c:v>2</c:v>
                </c:pt>
                <c:pt idx="211">
                  <c:v>3.6666666666666665</c:v>
                </c:pt>
                <c:pt idx="212">
                  <c:v>1</c:v>
                </c:pt>
                <c:pt idx="213">
                  <c:v>2</c:v>
                </c:pt>
                <c:pt idx="214">
                  <c:v>0</c:v>
                </c:pt>
                <c:pt idx="215">
                  <c:v>2</c:v>
                </c:pt>
                <c:pt idx="216">
                  <c:v>1</c:v>
                </c:pt>
                <c:pt idx="217">
                  <c:v>3</c:v>
                </c:pt>
                <c:pt idx="218">
                  <c:v>2</c:v>
                </c:pt>
                <c:pt idx="219">
                  <c:v>1</c:v>
                </c:pt>
                <c:pt idx="220">
                  <c:v>1</c:v>
                </c:pt>
                <c:pt idx="221">
                  <c:v>1</c:v>
                </c:pt>
                <c:pt idx="222">
                  <c:v>3.3333333333333335</c:v>
                </c:pt>
                <c:pt idx="223">
                  <c:v>1.5</c:v>
                </c:pt>
                <c:pt idx="224">
                  <c:v>1</c:v>
                </c:pt>
                <c:pt idx="225">
                  <c:v>1.5</c:v>
                </c:pt>
                <c:pt idx="226">
                  <c:v>1.5</c:v>
                </c:pt>
                <c:pt idx="227">
                  <c:v>1</c:v>
                </c:pt>
                <c:pt idx="228">
                  <c:v>1</c:v>
                </c:pt>
                <c:pt idx="229">
                  <c:v>0.5</c:v>
                </c:pt>
                <c:pt idx="230">
                  <c:v>1</c:v>
                </c:pt>
                <c:pt idx="231">
                  <c:v>1.25</c:v>
                </c:pt>
                <c:pt idx="232">
                  <c:v>2.5</c:v>
                </c:pt>
                <c:pt idx="233">
                  <c:v>2</c:v>
                </c:pt>
                <c:pt idx="234">
                  <c:v>2</c:v>
                </c:pt>
                <c:pt idx="235">
                  <c:v>2</c:v>
                </c:pt>
                <c:pt idx="236">
                  <c:v>1.5</c:v>
                </c:pt>
                <c:pt idx="237">
                  <c:v>0</c:v>
                </c:pt>
                <c:pt idx="238">
                  <c:v>1.6666666666666667</c:v>
                </c:pt>
                <c:pt idx="239">
                  <c:v>1.3333333333333333</c:v>
                </c:pt>
                <c:pt idx="240">
                  <c:v>1</c:v>
                </c:pt>
                <c:pt idx="241">
                  <c:v>3</c:v>
                </c:pt>
                <c:pt idx="242">
                  <c:v>7</c:v>
                </c:pt>
                <c:pt idx="243">
                  <c:v>2</c:v>
                </c:pt>
                <c:pt idx="244">
                  <c:v>3</c:v>
                </c:pt>
                <c:pt idx="245">
                  <c:v>1</c:v>
                </c:pt>
                <c:pt idx="246">
                  <c:v>1</c:v>
                </c:pt>
                <c:pt idx="247">
                  <c:v>1</c:v>
                </c:pt>
                <c:pt idx="248">
                  <c:v>1</c:v>
                </c:pt>
                <c:pt idx="249">
                  <c:v>2</c:v>
                </c:pt>
                <c:pt idx="250">
                  <c:v>2</c:v>
                </c:pt>
                <c:pt idx="251">
                  <c:v>1</c:v>
                </c:pt>
                <c:pt idx="252">
                  <c:v>2</c:v>
                </c:pt>
                <c:pt idx="253">
                  <c:v>0</c:v>
                </c:pt>
                <c:pt idx="254">
                  <c:v>1.6666666666666667</c:v>
                </c:pt>
                <c:pt idx="255">
                  <c:v>1.5</c:v>
                </c:pt>
                <c:pt idx="256">
                  <c:v>1</c:v>
                </c:pt>
                <c:pt idx="257">
                  <c:v>2</c:v>
                </c:pt>
                <c:pt idx="258">
                  <c:v>0.5</c:v>
                </c:pt>
                <c:pt idx="259">
                  <c:v>1</c:v>
                </c:pt>
                <c:pt idx="260">
                  <c:v>5</c:v>
                </c:pt>
                <c:pt idx="261">
                  <c:v>1.6666666666666667</c:v>
                </c:pt>
                <c:pt idx="262">
                  <c:v>2.25</c:v>
                </c:pt>
                <c:pt idx="263">
                  <c:v>2</c:v>
                </c:pt>
                <c:pt idx="264">
                  <c:v>2</c:v>
                </c:pt>
                <c:pt idx="265">
                  <c:v>2</c:v>
                </c:pt>
                <c:pt idx="266">
                  <c:v>0.5</c:v>
                </c:pt>
                <c:pt idx="267">
                  <c:v>3.4</c:v>
                </c:pt>
                <c:pt idx="268">
                  <c:v>2</c:v>
                </c:pt>
                <c:pt idx="269">
                  <c:v>1.6666666666666667</c:v>
                </c:pt>
                <c:pt idx="270">
                  <c:v>1</c:v>
                </c:pt>
                <c:pt idx="271">
                  <c:v>2</c:v>
                </c:pt>
                <c:pt idx="272">
                  <c:v>0.5</c:v>
                </c:pt>
                <c:pt idx="273">
                  <c:v>4.333333333333333</c:v>
                </c:pt>
                <c:pt idx="274">
                  <c:v>5</c:v>
                </c:pt>
                <c:pt idx="275">
                  <c:v>1.3333333333333333</c:v>
                </c:pt>
                <c:pt idx="276">
                  <c:v>1.5</c:v>
                </c:pt>
                <c:pt idx="277">
                  <c:v>1</c:v>
                </c:pt>
                <c:pt idx="278">
                  <c:v>1.5</c:v>
                </c:pt>
                <c:pt idx="279">
                  <c:v>1</c:v>
                </c:pt>
                <c:pt idx="280">
                  <c:v>3.25</c:v>
                </c:pt>
                <c:pt idx="281">
                  <c:v>0</c:v>
                </c:pt>
                <c:pt idx="282">
                  <c:v>5</c:v>
                </c:pt>
                <c:pt idx="283">
                  <c:v>1</c:v>
                </c:pt>
                <c:pt idx="284">
                  <c:v>7</c:v>
                </c:pt>
                <c:pt idx="285">
                  <c:v>7</c:v>
                </c:pt>
                <c:pt idx="286">
                  <c:v>6</c:v>
                </c:pt>
                <c:pt idx="287">
                  <c:v>1</c:v>
                </c:pt>
                <c:pt idx="288">
                  <c:v>4</c:v>
                </c:pt>
                <c:pt idx="289">
                  <c:v>2</c:v>
                </c:pt>
                <c:pt idx="290">
                  <c:v>2</c:v>
                </c:pt>
                <c:pt idx="291">
                  <c:v>1</c:v>
                </c:pt>
                <c:pt idx="292">
                  <c:v>4</c:v>
                </c:pt>
                <c:pt idx="293">
                  <c:v>0.5</c:v>
                </c:pt>
                <c:pt idx="294">
                  <c:v>1</c:v>
                </c:pt>
                <c:pt idx="295">
                  <c:v>1</c:v>
                </c:pt>
                <c:pt idx="296">
                  <c:v>2</c:v>
                </c:pt>
                <c:pt idx="297">
                  <c:v>0</c:v>
                </c:pt>
                <c:pt idx="298">
                  <c:v>1</c:v>
                </c:pt>
                <c:pt idx="299">
                  <c:v>1</c:v>
                </c:pt>
                <c:pt idx="300">
                  <c:v>7</c:v>
                </c:pt>
                <c:pt idx="301">
                  <c:v>2.5</c:v>
                </c:pt>
                <c:pt idx="302">
                  <c:v>2</c:v>
                </c:pt>
                <c:pt idx="303">
                  <c:v>2.25</c:v>
                </c:pt>
                <c:pt idx="304">
                  <c:v>1</c:v>
                </c:pt>
                <c:pt idx="305">
                  <c:v>1.5</c:v>
                </c:pt>
                <c:pt idx="306">
                  <c:v>1</c:v>
                </c:pt>
                <c:pt idx="307">
                  <c:v>3</c:v>
                </c:pt>
                <c:pt idx="308">
                  <c:v>2</c:v>
                </c:pt>
                <c:pt idx="309">
                  <c:v>1</c:v>
                </c:pt>
                <c:pt idx="310">
                  <c:v>1</c:v>
                </c:pt>
                <c:pt idx="311">
                  <c:v>1.5</c:v>
                </c:pt>
                <c:pt idx="312">
                  <c:v>1</c:v>
                </c:pt>
                <c:pt idx="313">
                  <c:v>1</c:v>
                </c:pt>
                <c:pt idx="314">
                  <c:v>0</c:v>
                </c:pt>
                <c:pt idx="315">
                  <c:v>1</c:v>
                </c:pt>
                <c:pt idx="316">
                  <c:v>7</c:v>
                </c:pt>
                <c:pt idx="317">
                  <c:v>0</c:v>
                </c:pt>
                <c:pt idx="318">
                  <c:v>1.5</c:v>
                </c:pt>
                <c:pt idx="319">
                  <c:v>2</c:v>
                </c:pt>
                <c:pt idx="320">
                  <c:v>1.6666666666666667</c:v>
                </c:pt>
                <c:pt idx="321">
                  <c:v>7</c:v>
                </c:pt>
                <c:pt idx="322">
                  <c:v>2</c:v>
                </c:pt>
                <c:pt idx="323">
                  <c:v>2</c:v>
                </c:pt>
                <c:pt idx="324">
                  <c:v>1</c:v>
                </c:pt>
                <c:pt idx="325">
                  <c:v>0.5</c:v>
                </c:pt>
                <c:pt idx="326">
                  <c:v>1</c:v>
                </c:pt>
                <c:pt idx="327">
                  <c:v>2</c:v>
                </c:pt>
                <c:pt idx="328">
                  <c:v>5</c:v>
                </c:pt>
                <c:pt idx="329">
                  <c:v>2</c:v>
                </c:pt>
                <c:pt idx="330">
                  <c:v>2</c:v>
                </c:pt>
                <c:pt idx="331">
                  <c:v>3</c:v>
                </c:pt>
                <c:pt idx="332">
                  <c:v>1.75</c:v>
                </c:pt>
                <c:pt idx="333">
                  <c:v>1.6666666666666667</c:v>
                </c:pt>
                <c:pt idx="334">
                  <c:v>1.6666666666666667</c:v>
                </c:pt>
                <c:pt idx="335">
                  <c:v>2</c:v>
                </c:pt>
                <c:pt idx="336">
                  <c:v>2</c:v>
                </c:pt>
                <c:pt idx="337">
                  <c:v>2</c:v>
                </c:pt>
                <c:pt idx="338">
                  <c:v>3.5</c:v>
                </c:pt>
                <c:pt idx="339">
                  <c:v>1.5</c:v>
                </c:pt>
                <c:pt idx="340">
                  <c:v>1.3333333333333333</c:v>
                </c:pt>
                <c:pt idx="341">
                  <c:v>4</c:v>
                </c:pt>
                <c:pt idx="342">
                  <c:v>1</c:v>
                </c:pt>
                <c:pt idx="343">
                  <c:v>1</c:v>
                </c:pt>
                <c:pt idx="344">
                  <c:v>7</c:v>
                </c:pt>
                <c:pt idx="345">
                  <c:v>1</c:v>
                </c:pt>
                <c:pt idx="346">
                  <c:v>1</c:v>
                </c:pt>
                <c:pt idx="347">
                  <c:v>2</c:v>
                </c:pt>
                <c:pt idx="348">
                  <c:v>2</c:v>
                </c:pt>
                <c:pt idx="349">
                  <c:v>2</c:v>
                </c:pt>
                <c:pt idx="350">
                  <c:v>1</c:v>
                </c:pt>
                <c:pt idx="351">
                  <c:v>1</c:v>
                </c:pt>
                <c:pt idx="352">
                  <c:v>2</c:v>
                </c:pt>
                <c:pt idx="353">
                  <c:v>1</c:v>
                </c:pt>
                <c:pt idx="354">
                  <c:v>1</c:v>
                </c:pt>
                <c:pt idx="355">
                  <c:v>2</c:v>
                </c:pt>
                <c:pt idx="356">
                  <c:v>1</c:v>
                </c:pt>
                <c:pt idx="357">
                  <c:v>7</c:v>
                </c:pt>
                <c:pt idx="358">
                  <c:v>1</c:v>
                </c:pt>
                <c:pt idx="359">
                  <c:v>7</c:v>
                </c:pt>
                <c:pt idx="360">
                  <c:v>1</c:v>
                </c:pt>
                <c:pt idx="361">
                  <c:v>1</c:v>
                </c:pt>
                <c:pt idx="362">
                  <c:v>4</c:v>
                </c:pt>
                <c:pt idx="363">
                  <c:v>2</c:v>
                </c:pt>
                <c:pt idx="364">
                  <c:v>1.5</c:v>
                </c:pt>
                <c:pt idx="365">
                  <c:v>1.2</c:v>
                </c:pt>
                <c:pt idx="366">
                  <c:v>1</c:v>
                </c:pt>
                <c:pt idx="367">
                  <c:v>3.6666666666666665</c:v>
                </c:pt>
                <c:pt idx="368">
                  <c:v>3</c:v>
                </c:pt>
                <c:pt idx="369">
                  <c:v>0</c:v>
                </c:pt>
                <c:pt idx="370">
                  <c:v>1.5</c:v>
                </c:pt>
                <c:pt idx="371">
                  <c:v>1</c:v>
                </c:pt>
                <c:pt idx="372">
                  <c:v>1</c:v>
                </c:pt>
                <c:pt idx="373">
                  <c:v>2</c:v>
                </c:pt>
                <c:pt idx="374">
                  <c:v>1.3333333333333333</c:v>
                </c:pt>
                <c:pt idx="375">
                  <c:v>1</c:v>
                </c:pt>
                <c:pt idx="376">
                  <c:v>2</c:v>
                </c:pt>
                <c:pt idx="377">
                  <c:v>1</c:v>
                </c:pt>
                <c:pt idx="378">
                  <c:v>1.5</c:v>
                </c:pt>
                <c:pt idx="379">
                  <c:v>2</c:v>
                </c:pt>
                <c:pt idx="380">
                  <c:v>2</c:v>
                </c:pt>
                <c:pt idx="381">
                  <c:v>2.5</c:v>
                </c:pt>
                <c:pt idx="382">
                  <c:v>1.5</c:v>
                </c:pt>
                <c:pt idx="383">
                  <c:v>2</c:v>
                </c:pt>
                <c:pt idx="384">
                  <c:v>1</c:v>
                </c:pt>
                <c:pt idx="385">
                  <c:v>0</c:v>
                </c:pt>
                <c:pt idx="386">
                  <c:v>1</c:v>
                </c:pt>
                <c:pt idx="387">
                  <c:v>0.5</c:v>
                </c:pt>
                <c:pt idx="388">
                  <c:v>2.3333333333333335</c:v>
                </c:pt>
                <c:pt idx="389">
                  <c:v>2</c:v>
                </c:pt>
                <c:pt idx="390">
                  <c:v>2</c:v>
                </c:pt>
                <c:pt idx="391">
                  <c:v>2.7142857142857144</c:v>
                </c:pt>
                <c:pt idx="392">
                  <c:v>1.6666666666666667</c:v>
                </c:pt>
                <c:pt idx="393">
                  <c:v>1.6666666666666667</c:v>
                </c:pt>
                <c:pt idx="394">
                  <c:v>0.66666666666666663</c:v>
                </c:pt>
                <c:pt idx="395">
                  <c:v>1</c:v>
                </c:pt>
                <c:pt idx="396">
                  <c:v>1</c:v>
                </c:pt>
                <c:pt idx="397">
                  <c:v>1</c:v>
                </c:pt>
                <c:pt idx="398">
                  <c:v>2</c:v>
                </c:pt>
                <c:pt idx="399">
                  <c:v>1.25</c:v>
                </c:pt>
                <c:pt idx="400">
                  <c:v>6.333333333333333</c:v>
                </c:pt>
                <c:pt idx="401">
                  <c:v>1</c:v>
                </c:pt>
                <c:pt idx="402">
                  <c:v>1</c:v>
                </c:pt>
                <c:pt idx="403">
                  <c:v>3</c:v>
                </c:pt>
                <c:pt idx="404">
                  <c:v>2</c:v>
                </c:pt>
                <c:pt idx="405">
                  <c:v>3</c:v>
                </c:pt>
                <c:pt idx="406">
                  <c:v>4</c:v>
                </c:pt>
                <c:pt idx="407">
                  <c:v>1</c:v>
                </c:pt>
                <c:pt idx="408">
                  <c:v>1</c:v>
                </c:pt>
                <c:pt idx="409">
                  <c:v>1</c:v>
                </c:pt>
                <c:pt idx="410">
                  <c:v>7</c:v>
                </c:pt>
                <c:pt idx="411">
                  <c:v>7</c:v>
                </c:pt>
                <c:pt idx="412">
                  <c:v>2.5</c:v>
                </c:pt>
                <c:pt idx="413">
                  <c:v>1.5</c:v>
                </c:pt>
                <c:pt idx="414">
                  <c:v>1</c:v>
                </c:pt>
                <c:pt idx="415">
                  <c:v>3.1</c:v>
                </c:pt>
                <c:pt idx="416">
                  <c:v>2</c:v>
                </c:pt>
                <c:pt idx="417">
                  <c:v>2</c:v>
                </c:pt>
                <c:pt idx="418">
                  <c:v>0.5</c:v>
                </c:pt>
                <c:pt idx="419">
                  <c:v>1</c:v>
                </c:pt>
                <c:pt idx="420">
                  <c:v>0</c:v>
                </c:pt>
                <c:pt idx="421">
                  <c:v>1.1666666666666667</c:v>
                </c:pt>
                <c:pt idx="422">
                  <c:v>5</c:v>
                </c:pt>
                <c:pt idx="423">
                  <c:v>2</c:v>
                </c:pt>
                <c:pt idx="424">
                  <c:v>0</c:v>
                </c:pt>
                <c:pt idx="425">
                  <c:v>1.25</c:v>
                </c:pt>
                <c:pt idx="426">
                  <c:v>2.6666666666666665</c:v>
                </c:pt>
                <c:pt idx="427">
                  <c:v>2</c:v>
                </c:pt>
                <c:pt idx="428">
                  <c:v>1</c:v>
                </c:pt>
                <c:pt idx="429">
                  <c:v>2</c:v>
                </c:pt>
                <c:pt idx="430">
                  <c:v>1.6666666666666667</c:v>
                </c:pt>
                <c:pt idx="431">
                  <c:v>1.25</c:v>
                </c:pt>
                <c:pt idx="432">
                  <c:v>1.5</c:v>
                </c:pt>
                <c:pt idx="433">
                  <c:v>1.3333333333333333</c:v>
                </c:pt>
                <c:pt idx="434">
                  <c:v>1</c:v>
                </c:pt>
                <c:pt idx="435">
                  <c:v>1.5</c:v>
                </c:pt>
                <c:pt idx="436">
                  <c:v>2</c:v>
                </c:pt>
                <c:pt idx="437">
                  <c:v>1</c:v>
                </c:pt>
                <c:pt idx="438">
                  <c:v>3.6666666666666665</c:v>
                </c:pt>
                <c:pt idx="439">
                  <c:v>1.5</c:v>
                </c:pt>
                <c:pt idx="440">
                  <c:v>3</c:v>
                </c:pt>
                <c:pt idx="441">
                  <c:v>1.5</c:v>
                </c:pt>
                <c:pt idx="442">
                  <c:v>7</c:v>
                </c:pt>
                <c:pt idx="443">
                  <c:v>1</c:v>
                </c:pt>
                <c:pt idx="444">
                  <c:v>2</c:v>
                </c:pt>
                <c:pt idx="445">
                  <c:v>2</c:v>
                </c:pt>
                <c:pt idx="446">
                  <c:v>1.3333333333333333</c:v>
                </c:pt>
                <c:pt idx="447">
                  <c:v>2</c:v>
                </c:pt>
                <c:pt idx="448">
                  <c:v>1.5</c:v>
                </c:pt>
                <c:pt idx="449">
                  <c:v>0.5</c:v>
                </c:pt>
                <c:pt idx="450">
                  <c:v>2</c:v>
                </c:pt>
                <c:pt idx="451">
                  <c:v>0</c:v>
                </c:pt>
                <c:pt idx="452">
                  <c:v>2.5</c:v>
                </c:pt>
                <c:pt idx="453">
                  <c:v>3</c:v>
                </c:pt>
                <c:pt idx="454">
                  <c:v>1</c:v>
                </c:pt>
                <c:pt idx="455">
                  <c:v>2</c:v>
                </c:pt>
                <c:pt idx="456">
                  <c:v>1</c:v>
                </c:pt>
                <c:pt idx="457">
                  <c:v>4</c:v>
                </c:pt>
                <c:pt idx="458">
                  <c:v>1.5</c:v>
                </c:pt>
                <c:pt idx="459">
                  <c:v>9</c:v>
                </c:pt>
                <c:pt idx="460">
                  <c:v>1</c:v>
                </c:pt>
                <c:pt idx="461">
                  <c:v>1</c:v>
                </c:pt>
                <c:pt idx="462">
                  <c:v>2.5</c:v>
                </c:pt>
                <c:pt idx="463">
                  <c:v>2.3333333333333335</c:v>
                </c:pt>
                <c:pt idx="464">
                  <c:v>1</c:v>
                </c:pt>
                <c:pt idx="465">
                  <c:v>1</c:v>
                </c:pt>
                <c:pt idx="466">
                  <c:v>5</c:v>
                </c:pt>
                <c:pt idx="467">
                  <c:v>3.5</c:v>
                </c:pt>
                <c:pt idx="468">
                  <c:v>3.5</c:v>
                </c:pt>
                <c:pt idx="469">
                  <c:v>4.5</c:v>
                </c:pt>
                <c:pt idx="470">
                  <c:v>3</c:v>
                </c:pt>
                <c:pt idx="471">
                  <c:v>2</c:v>
                </c:pt>
                <c:pt idx="472">
                  <c:v>1</c:v>
                </c:pt>
                <c:pt idx="473">
                  <c:v>2.75</c:v>
                </c:pt>
                <c:pt idx="474">
                  <c:v>1</c:v>
                </c:pt>
                <c:pt idx="475">
                  <c:v>1.2727272727272727</c:v>
                </c:pt>
                <c:pt idx="476">
                  <c:v>2</c:v>
                </c:pt>
                <c:pt idx="477">
                  <c:v>0</c:v>
                </c:pt>
                <c:pt idx="478">
                  <c:v>2</c:v>
                </c:pt>
                <c:pt idx="479">
                  <c:v>2.25</c:v>
                </c:pt>
                <c:pt idx="480">
                  <c:v>1</c:v>
                </c:pt>
                <c:pt idx="481">
                  <c:v>1.5</c:v>
                </c:pt>
                <c:pt idx="482">
                  <c:v>1</c:v>
                </c:pt>
                <c:pt idx="483">
                  <c:v>2.6666666666666665</c:v>
                </c:pt>
                <c:pt idx="484">
                  <c:v>4</c:v>
                </c:pt>
                <c:pt idx="485">
                  <c:v>2</c:v>
                </c:pt>
                <c:pt idx="486">
                  <c:v>1</c:v>
                </c:pt>
                <c:pt idx="487">
                  <c:v>1</c:v>
                </c:pt>
                <c:pt idx="488">
                  <c:v>1</c:v>
                </c:pt>
                <c:pt idx="489">
                  <c:v>1.5</c:v>
                </c:pt>
                <c:pt idx="490">
                  <c:v>2.8</c:v>
                </c:pt>
                <c:pt idx="491">
                  <c:v>1</c:v>
                </c:pt>
                <c:pt idx="492">
                  <c:v>1.6666666666666667</c:v>
                </c:pt>
                <c:pt idx="493">
                  <c:v>1.3333333333333333</c:v>
                </c:pt>
                <c:pt idx="494">
                  <c:v>2</c:v>
                </c:pt>
                <c:pt idx="495">
                  <c:v>1</c:v>
                </c:pt>
                <c:pt idx="496">
                  <c:v>1.5</c:v>
                </c:pt>
                <c:pt idx="497">
                  <c:v>1.3333333333333333</c:v>
                </c:pt>
                <c:pt idx="498">
                  <c:v>2</c:v>
                </c:pt>
                <c:pt idx="499">
                  <c:v>1</c:v>
                </c:pt>
                <c:pt idx="500">
                  <c:v>2</c:v>
                </c:pt>
                <c:pt idx="501">
                  <c:v>0</c:v>
                </c:pt>
                <c:pt idx="502">
                  <c:v>2</c:v>
                </c:pt>
                <c:pt idx="503">
                  <c:v>0</c:v>
                </c:pt>
                <c:pt idx="504">
                  <c:v>2</c:v>
                </c:pt>
                <c:pt idx="505">
                  <c:v>4</c:v>
                </c:pt>
                <c:pt idx="506">
                  <c:v>7</c:v>
                </c:pt>
                <c:pt idx="507">
                  <c:v>1</c:v>
                </c:pt>
                <c:pt idx="508">
                  <c:v>2</c:v>
                </c:pt>
                <c:pt idx="509">
                  <c:v>1</c:v>
                </c:pt>
                <c:pt idx="510">
                  <c:v>2</c:v>
                </c:pt>
                <c:pt idx="511">
                  <c:v>2.6666666666666665</c:v>
                </c:pt>
                <c:pt idx="512">
                  <c:v>1</c:v>
                </c:pt>
                <c:pt idx="513">
                  <c:v>1.6666666666666667</c:v>
                </c:pt>
                <c:pt idx="514">
                  <c:v>2</c:v>
                </c:pt>
                <c:pt idx="515">
                  <c:v>4.666666666666667</c:v>
                </c:pt>
                <c:pt idx="516">
                  <c:v>3</c:v>
                </c:pt>
                <c:pt idx="517">
                  <c:v>1.1818181818181819</c:v>
                </c:pt>
                <c:pt idx="518">
                  <c:v>2</c:v>
                </c:pt>
                <c:pt idx="519">
                  <c:v>6</c:v>
                </c:pt>
                <c:pt idx="520">
                  <c:v>2</c:v>
                </c:pt>
                <c:pt idx="521">
                  <c:v>2</c:v>
                </c:pt>
                <c:pt idx="522">
                  <c:v>0</c:v>
                </c:pt>
                <c:pt idx="523">
                  <c:v>1.5</c:v>
                </c:pt>
                <c:pt idx="524">
                  <c:v>1.3333333333333333</c:v>
                </c:pt>
                <c:pt idx="525">
                  <c:v>2</c:v>
                </c:pt>
                <c:pt idx="526">
                  <c:v>0.5</c:v>
                </c:pt>
                <c:pt idx="527">
                  <c:v>1</c:v>
                </c:pt>
                <c:pt idx="528">
                  <c:v>2.3333333333333335</c:v>
                </c:pt>
                <c:pt idx="529">
                  <c:v>0</c:v>
                </c:pt>
                <c:pt idx="530">
                  <c:v>1</c:v>
                </c:pt>
                <c:pt idx="531">
                  <c:v>0.5</c:v>
                </c:pt>
                <c:pt idx="532">
                  <c:v>6.25</c:v>
                </c:pt>
                <c:pt idx="533">
                  <c:v>0</c:v>
                </c:pt>
                <c:pt idx="534">
                  <c:v>2.3333333333333335</c:v>
                </c:pt>
                <c:pt idx="535">
                  <c:v>1.75</c:v>
                </c:pt>
                <c:pt idx="536">
                  <c:v>1.25</c:v>
                </c:pt>
                <c:pt idx="537">
                  <c:v>1</c:v>
                </c:pt>
                <c:pt idx="538">
                  <c:v>2</c:v>
                </c:pt>
                <c:pt idx="539">
                  <c:v>2.3333333333333335</c:v>
                </c:pt>
                <c:pt idx="540">
                  <c:v>3.4</c:v>
                </c:pt>
                <c:pt idx="541">
                  <c:v>2</c:v>
                </c:pt>
                <c:pt idx="542">
                  <c:v>2.5</c:v>
                </c:pt>
                <c:pt idx="543">
                  <c:v>1.6666666666666667</c:v>
                </c:pt>
                <c:pt idx="544">
                  <c:v>4</c:v>
                </c:pt>
                <c:pt idx="545">
                  <c:v>6</c:v>
                </c:pt>
                <c:pt idx="546">
                  <c:v>1.5</c:v>
                </c:pt>
                <c:pt idx="547">
                  <c:v>1</c:v>
                </c:pt>
                <c:pt idx="548">
                  <c:v>2</c:v>
                </c:pt>
                <c:pt idx="549">
                  <c:v>0.5</c:v>
                </c:pt>
                <c:pt idx="550">
                  <c:v>2.8</c:v>
                </c:pt>
                <c:pt idx="551">
                  <c:v>1.3333333333333333</c:v>
                </c:pt>
                <c:pt idx="552">
                  <c:v>0.5</c:v>
                </c:pt>
                <c:pt idx="553">
                  <c:v>3</c:v>
                </c:pt>
                <c:pt idx="554">
                  <c:v>1</c:v>
                </c:pt>
                <c:pt idx="555">
                  <c:v>0</c:v>
                </c:pt>
                <c:pt idx="556">
                  <c:v>1.6666666666666667</c:v>
                </c:pt>
                <c:pt idx="557">
                  <c:v>2.5</c:v>
                </c:pt>
                <c:pt idx="558">
                  <c:v>2</c:v>
                </c:pt>
                <c:pt idx="559">
                  <c:v>2.4736842105263159</c:v>
                </c:pt>
                <c:pt idx="560">
                  <c:v>1.5</c:v>
                </c:pt>
                <c:pt idx="561">
                  <c:v>1.5</c:v>
                </c:pt>
                <c:pt idx="562">
                  <c:v>1.6666666666666667</c:v>
                </c:pt>
                <c:pt idx="563">
                  <c:v>1</c:v>
                </c:pt>
                <c:pt idx="564">
                  <c:v>1.6666666666666667</c:v>
                </c:pt>
                <c:pt idx="565">
                  <c:v>0.75</c:v>
                </c:pt>
                <c:pt idx="566">
                  <c:v>1</c:v>
                </c:pt>
                <c:pt idx="567">
                  <c:v>2</c:v>
                </c:pt>
                <c:pt idx="568">
                  <c:v>2</c:v>
                </c:pt>
                <c:pt idx="569">
                  <c:v>2</c:v>
                </c:pt>
                <c:pt idx="570">
                  <c:v>1.2857142857142858</c:v>
                </c:pt>
                <c:pt idx="571">
                  <c:v>1.8666666666666667</c:v>
                </c:pt>
                <c:pt idx="572">
                  <c:v>2</c:v>
                </c:pt>
                <c:pt idx="573">
                  <c:v>1.3333333333333333</c:v>
                </c:pt>
                <c:pt idx="574">
                  <c:v>1.3333333333333333</c:v>
                </c:pt>
                <c:pt idx="575">
                  <c:v>7</c:v>
                </c:pt>
                <c:pt idx="576">
                  <c:v>6</c:v>
                </c:pt>
                <c:pt idx="577">
                  <c:v>2</c:v>
                </c:pt>
                <c:pt idx="578">
                  <c:v>1.5</c:v>
                </c:pt>
                <c:pt idx="579">
                  <c:v>2</c:v>
                </c:pt>
                <c:pt idx="580">
                  <c:v>1.5</c:v>
                </c:pt>
                <c:pt idx="581">
                  <c:v>2</c:v>
                </c:pt>
                <c:pt idx="582">
                  <c:v>1</c:v>
                </c:pt>
                <c:pt idx="583">
                  <c:v>3.5</c:v>
                </c:pt>
                <c:pt idx="584">
                  <c:v>1</c:v>
                </c:pt>
                <c:pt idx="585">
                  <c:v>0</c:v>
                </c:pt>
                <c:pt idx="586">
                  <c:v>2.5</c:v>
                </c:pt>
                <c:pt idx="587">
                  <c:v>1.6666666666666667</c:v>
                </c:pt>
                <c:pt idx="588">
                  <c:v>1.1666666666666667</c:v>
                </c:pt>
                <c:pt idx="589">
                  <c:v>1.6666666666666667</c:v>
                </c:pt>
                <c:pt idx="590">
                  <c:v>1</c:v>
                </c:pt>
                <c:pt idx="591">
                  <c:v>1.5</c:v>
                </c:pt>
                <c:pt idx="592">
                  <c:v>1.3333333333333333</c:v>
                </c:pt>
                <c:pt idx="593">
                  <c:v>1.5</c:v>
                </c:pt>
                <c:pt idx="594">
                  <c:v>1.6</c:v>
                </c:pt>
                <c:pt idx="595">
                  <c:v>1</c:v>
                </c:pt>
                <c:pt idx="596">
                  <c:v>2.5</c:v>
                </c:pt>
                <c:pt idx="597">
                  <c:v>1.5</c:v>
                </c:pt>
                <c:pt idx="598">
                  <c:v>1.75</c:v>
                </c:pt>
                <c:pt idx="599">
                  <c:v>2</c:v>
                </c:pt>
                <c:pt idx="600">
                  <c:v>1.25</c:v>
                </c:pt>
                <c:pt idx="601">
                  <c:v>1.6666666666666667</c:v>
                </c:pt>
                <c:pt idx="602">
                  <c:v>3</c:v>
                </c:pt>
                <c:pt idx="603">
                  <c:v>0</c:v>
                </c:pt>
                <c:pt idx="604">
                  <c:v>2</c:v>
                </c:pt>
                <c:pt idx="605">
                  <c:v>2.5</c:v>
                </c:pt>
                <c:pt idx="606">
                  <c:v>1</c:v>
                </c:pt>
                <c:pt idx="607">
                  <c:v>1.3333333333333333</c:v>
                </c:pt>
                <c:pt idx="608">
                  <c:v>1</c:v>
                </c:pt>
                <c:pt idx="609">
                  <c:v>2</c:v>
                </c:pt>
                <c:pt idx="610">
                  <c:v>1.6</c:v>
                </c:pt>
                <c:pt idx="611">
                  <c:v>2</c:v>
                </c:pt>
                <c:pt idx="612">
                  <c:v>3</c:v>
                </c:pt>
                <c:pt idx="613">
                  <c:v>2</c:v>
                </c:pt>
                <c:pt idx="614">
                  <c:v>2</c:v>
                </c:pt>
                <c:pt idx="615">
                  <c:v>2</c:v>
                </c:pt>
                <c:pt idx="616">
                  <c:v>1</c:v>
                </c:pt>
                <c:pt idx="617">
                  <c:v>1.6666666666666667</c:v>
                </c:pt>
                <c:pt idx="618">
                  <c:v>1.5</c:v>
                </c:pt>
                <c:pt idx="619">
                  <c:v>1</c:v>
                </c:pt>
                <c:pt idx="620">
                  <c:v>0.5</c:v>
                </c:pt>
                <c:pt idx="621">
                  <c:v>1</c:v>
                </c:pt>
                <c:pt idx="622">
                  <c:v>2</c:v>
                </c:pt>
                <c:pt idx="623">
                  <c:v>7</c:v>
                </c:pt>
                <c:pt idx="624">
                  <c:v>0</c:v>
                </c:pt>
                <c:pt idx="625">
                  <c:v>0.5</c:v>
                </c:pt>
                <c:pt idx="626">
                  <c:v>1</c:v>
                </c:pt>
                <c:pt idx="627">
                  <c:v>4.333333333333333</c:v>
                </c:pt>
                <c:pt idx="628">
                  <c:v>3</c:v>
                </c:pt>
                <c:pt idx="629">
                  <c:v>3</c:v>
                </c:pt>
                <c:pt idx="630">
                  <c:v>0.5</c:v>
                </c:pt>
                <c:pt idx="631">
                  <c:v>1.6</c:v>
                </c:pt>
                <c:pt idx="632">
                  <c:v>1.3333333333333333</c:v>
                </c:pt>
                <c:pt idx="633">
                  <c:v>2</c:v>
                </c:pt>
                <c:pt idx="634">
                  <c:v>1</c:v>
                </c:pt>
                <c:pt idx="635">
                  <c:v>2.5</c:v>
                </c:pt>
                <c:pt idx="636">
                  <c:v>2</c:v>
                </c:pt>
                <c:pt idx="637">
                  <c:v>1.5</c:v>
                </c:pt>
                <c:pt idx="638">
                  <c:v>4.666666666666667</c:v>
                </c:pt>
                <c:pt idx="639">
                  <c:v>2</c:v>
                </c:pt>
                <c:pt idx="640">
                  <c:v>1</c:v>
                </c:pt>
                <c:pt idx="641">
                  <c:v>1</c:v>
                </c:pt>
                <c:pt idx="642">
                  <c:v>1.4</c:v>
                </c:pt>
                <c:pt idx="643">
                  <c:v>2.3333333333333335</c:v>
                </c:pt>
                <c:pt idx="644">
                  <c:v>2</c:v>
                </c:pt>
                <c:pt idx="645">
                  <c:v>1.9772727272727273</c:v>
                </c:pt>
                <c:pt idx="646">
                  <c:v>3.75</c:v>
                </c:pt>
                <c:pt idx="647">
                  <c:v>2.5</c:v>
                </c:pt>
                <c:pt idx="648">
                  <c:v>1</c:v>
                </c:pt>
                <c:pt idx="649">
                  <c:v>1</c:v>
                </c:pt>
                <c:pt idx="650">
                  <c:v>1</c:v>
                </c:pt>
                <c:pt idx="651">
                  <c:v>1.8333333333333333</c:v>
                </c:pt>
                <c:pt idx="652">
                  <c:v>2</c:v>
                </c:pt>
                <c:pt idx="653">
                  <c:v>3.25</c:v>
                </c:pt>
                <c:pt idx="654">
                  <c:v>2</c:v>
                </c:pt>
                <c:pt idx="655">
                  <c:v>1.4</c:v>
                </c:pt>
                <c:pt idx="656">
                  <c:v>1.2</c:v>
                </c:pt>
                <c:pt idx="657">
                  <c:v>2</c:v>
                </c:pt>
                <c:pt idx="658">
                  <c:v>2</c:v>
                </c:pt>
                <c:pt idx="659">
                  <c:v>2</c:v>
                </c:pt>
                <c:pt idx="660">
                  <c:v>1.6666666666666667</c:v>
                </c:pt>
                <c:pt idx="661">
                  <c:v>1</c:v>
                </c:pt>
                <c:pt idx="662">
                  <c:v>4.333333333333333</c:v>
                </c:pt>
                <c:pt idx="663">
                  <c:v>4.333333333333333</c:v>
                </c:pt>
                <c:pt idx="664">
                  <c:v>0</c:v>
                </c:pt>
                <c:pt idx="665">
                  <c:v>1</c:v>
                </c:pt>
                <c:pt idx="666">
                  <c:v>1.6666666666666667</c:v>
                </c:pt>
                <c:pt idx="667">
                  <c:v>1.7142857142857142</c:v>
                </c:pt>
                <c:pt idx="668">
                  <c:v>1.75</c:v>
                </c:pt>
                <c:pt idx="669">
                  <c:v>1.5</c:v>
                </c:pt>
                <c:pt idx="670">
                  <c:v>2</c:v>
                </c:pt>
                <c:pt idx="671">
                  <c:v>5.25</c:v>
                </c:pt>
                <c:pt idx="672">
                  <c:v>1.7872340425531914</c:v>
                </c:pt>
                <c:pt idx="673">
                  <c:v>1.6666666666666667</c:v>
                </c:pt>
                <c:pt idx="674">
                  <c:v>1.2857142857142858</c:v>
                </c:pt>
                <c:pt idx="675">
                  <c:v>2</c:v>
                </c:pt>
                <c:pt idx="676">
                  <c:v>2</c:v>
                </c:pt>
                <c:pt idx="677">
                  <c:v>1</c:v>
                </c:pt>
                <c:pt idx="678">
                  <c:v>1.3333333333333333</c:v>
                </c:pt>
                <c:pt idx="679">
                  <c:v>1</c:v>
                </c:pt>
                <c:pt idx="680">
                  <c:v>1</c:v>
                </c:pt>
                <c:pt idx="681">
                  <c:v>4.25</c:v>
                </c:pt>
                <c:pt idx="682">
                  <c:v>0.5</c:v>
                </c:pt>
                <c:pt idx="683">
                  <c:v>1.6666666666666667</c:v>
                </c:pt>
                <c:pt idx="684">
                  <c:v>2.25</c:v>
                </c:pt>
                <c:pt idx="685">
                  <c:v>5.75</c:v>
                </c:pt>
                <c:pt idx="686">
                  <c:v>4</c:v>
                </c:pt>
                <c:pt idx="687">
                  <c:v>1</c:v>
                </c:pt>
                <c:pt idx="688">
                  <c:v>1.2</c:v>
                </c:pt>
                <c:pt idx="689">
                  <c:v>3.3333333333333335</c:v>
                </c:pt>
                <c:pt idx="690">
                  <c:v>2</c:v>
                </c:pt>
                <c:pt idx="691">
                  <c:v>1.5</c:v>
                </c:pt>
                <c:pt idx="692">
                  <c:v>2</c:v>
                </c:pt>
                <c:pt idx="693">
                  <c:v>0</c:v>
                </c:pt>
                <c:pt idx="694">
                  <c:v>0.5</c:v>
                </c:pt>
                <c:pt idx="695">
                  <c:v>1</c:v>
                </c:pt>
                <c:pt idx="696">
                  <c:v>3.5</c:v>
                </c:pt>
                <c:pt idx="697">
                  <c:v>0</c:v>
                </c:pt>
                <c:pt idx="698">
                  <c:v>1</c:v>
                </c:pt>
                <c:pt idx="699">
                  <c:v>1</c:v>
                </c:pt>
                <c:pt idx="700">
                  <c:v>2</c:v>
                </c:pt>
                <c:pt idx="701">
                  <c:v>1</c:v>
                </c:pt>
                <c:pt idx="702">
                  <c:v>2</c:v>
                </c:pt>
                <c:pt idx="703">
                  <c:v>1</c:v>
                </c:pt>
                <c:pt idx="704">
                  <c:v>1</c:v>
                </c:pt>
                <c:pt idx="705">
                  <c:v>0</c:v>
                </c:pt>
                <c:pt idx="706">
                  <c:v>0</c:v>
                </c:pt>
                <c:pt idx="707">
                  <c:v>0</c:v>
                </c:pt>
                <c:pt idx="708">
                  <c:v>0</c:v>
                </c:pt>
                <c:pt idx="709">
                  <c:v>1</c:v>
                </c:pt>
                <c:pt idx="710">
                  <c:v>5</c:v>
                </c:pt>
                <c:pt idx="711">
                  <c:v>1</c:v>
                </c:pt>
                <c:pt idx="712">
                  <c:v>0</c:v>
                </c:pt>
                <c:pt idx="713">
                  <c:v>2</c:v>
                </c:pt>
                <c:pt idx="714">
                  <c:v>1</c:v>
                </c:pt>
                <c:pt idx="715">
                  <c:v>1.5</c:v>
                </c:pt>
                <c:pt idx="716">
                  <c:v>2</c:v>
                </c:pt>
                <c:pt idx="717">
                  <c:v>1</c:v>
                </c:pt>
                <c:pt idx="718">
                  <c:v>2.6666666666666665</c:v>
                </c:pt>
                <c:pt idx="719">
                  <c:v>1.3333333333333333</c:v>
                </c:pt>
                <c:pt idx="720">
                  <c:v>1.5</c:v>
                </c:pt>
                <c:pt idx="721">
                  <c:v>2</c:v>
                </c:pt>
                <c:pt idx="722">
                  <c:v>3</c:v>
                </c:pt>
                <c:pt idx="723">
                  <c:v>2</c:v>
                </c:pt>
                <c:pt idx="724">
                  <c:v>0.77777777777777779</c:v>
                </c:pt>
                <c:pt idx="725">
                  <c:v>2.75</c:v>
                </c:pt>
                <c:pt idx="726">
                  <c:v>1.6666666666666667</c:v>
                </c:pt>
                <c:pt idx="727">
                  <c:v>2.5</c:v>
                </c:pt>
                <c:pt idx="728">
                  <c:v>0</c:v>
                </c:pt>
                <c:pt idx="729">
                  <c:v>1.625</c:v>
                </c:pt>
                <c:pt idx="730">
                  <c:v>1.6666666666666667</c:v>
                </c:pt>
                <c:pt idx="731">
                  <c:v>1.5</c:v>
                </c:pt>
                <c:pt idx="732">
                  <c:v>1.6666666666666667</c:v>
                </c:pt>
                <c:pt idx="733">
                  <c:v>1.2857142857142858</c:v>
                </c:pt>
                <c:pt idx="734">
                  <c:v>3.6666666666666665</c:v>
                </c:pt>
                <c:pt idx="735">
                  <c:v>6</c:v>
                </c:pt>
                <c:pt idx="736">
                  <c:v>1</c:v>
                </c:pt>
                <c:pt idx="737">
                  <c:v>1.5</c:v>
                </c:pt>
                <c:pt idx="738">
                  <c:v>1.5</c:v>
                </c:pt>
                <c:pt idx="739">
                  <c:v>4</c:v>
                </c:pt>
                <c:pt idx="740">
                  <c:v>2</c:v>
                </c:pt>
                <c:pt idx="741">
                  <c:v>5</c:v>
                </c:pt>
                <c:pt idx="742">
                  <c:v>1</c:v>
                </c:pt>
                <c:pt idx="743">
                  <c:v>2</c:v>
                </c:pt>
                <c:pt idx="744">
                  <c:v>3</c:v>
                </c:pt>
                <c:pt idx="745">
                  <c:v>2</c:v>
                </c:pt>
                <c:pt idx="746">
                  <c:v>1</c:v>
                </c:pt>
                <c:pt idx="747">
                  <c:v>3.3333333333333335</c:v>
                </c:pt>
                <c:pt idx="748">
                  <c:v>4</c:v>
                </c:pt>
                <c:pt idx="749">
                  <c:v>3</c:v>
                </c:pt>
                <c:pt idx="750">
                  <c:v>3.5</c:v>
                </c:pt>
                <c:pt idx="751">
                  <c:v>3</c:v>
                </c:pt>
                <c:pt idx="752">
                  <c:v>1.75</c:v>
                </c:pt>
                <c:pt idx="753">
                  <c:v>1.5</c:v>
                </c:pt>
                <c:pt idx="754">
                  <c:v>4.5999999999999996</c:v>
                </c:pt>
                <c:pt idx="755">
                  <c:v>5</c:v>
                </c:pt>
                <c:pt idx="756">
                  <c:v>1.6666666666666667</c:v>
                </c:pt>
                <c:pt idx="757">
                  <c:v>2</c:v>
                </c:pt>
                <c:pt idx="758">
                  <c:v>1</c:v>
                </c:pt>
                <c:pt idx="759">
                  <c:v>4</c:v>
                </c:pt>
                <c:pt idx="760">
                  <c:v>2</c:v>
                </c:pt>
                <c:pt idx="761">
                  <c:v>1.75</c:v>
                </c:pt>
                <c:pt idx="762">
                  <c:v>2.6666666666666665</c:v>
                </c:pt>
                <c:pt idx="763">
                  <c:v>1</c:v>
                </c:pt>
                <c:pt idx="764">
                  <c:v>2</c:v>
                </c:pt>
                <c:pt idx="765">
                  <c:v>2.3333333333333335</c:v>
                </c:pt>
                <c:pt idx="766">
                  <c:v>1.5</c:v>
                </c:pt>
                <c:pt idx="767">
                  <c:v>1.2</c:v>
                </c:pt>
                <c:pt idx="768">
                  <c:v>2.3333333333333335</c:v>
                </c:pt>
                <c:pt idx="769">
                  <c:v>3</c:v>
                </c:pt>
                <c:pt idx="770">
                  <c:v>0.5</c:v>
                </c:pt>
                <c:pt idx="771">
                  <c:v>2</c:v>
                </c:pt>
                <c:pt idx="772">
                  <c:v>1.6666666666666667</c:v>
                </c:pt>
                <c:pt idx="773">
                  <c:v>3.75</c:v>
                </c:pt>
                <c:pt idx="774">
                  <c:v>1</c:v>
                </c:pt>
                <c:pt idx="775">
                  <c:v>0.5</c:v>
                </c:pt>
                <c:pt idx="776">
                  <c:v>1.5</c:v>
                </c:pt>
                <c:pt idx="777">
                  <c:v>2.6</c:v>
                </c:pt>
                <c:pt idx="778">
                  <c:v>1</c:v>
                </c:pt>
                <c:pt idx="779">
                  <c:v>1</c:v>
                </c:pt>
                <c:pt idx="780">
                  <c:v>2</c:v>
                </c:pt>
                <c:pt idx="781">
                  <c:v>6</c:v>
                </c:pt>
                <c:pt idx="782">
                  <c:v>3</c:v>
                </c:pt>
                <c:pt idx="783">
                  <c:v>1</c:v>
                </c:pt>
                <c:pt idx="784">
                  <c:v>2</c:v>
                </c:pt>
                <c:pt idx="785">
                  <c:v>1</c:v>
                </c:pt>
                <c:pt idx="786">
                  <c:v>2</c:v>
                </c:pt>
                <c:pt idx="787">
                  <c:v>4</c:v>
                </c:pt>
                <c:pt idx="788">
                  <c:v>3</c:v>
                </c:pt>
                <c:pt idx="789">
                  <c:v>4</c:v>
                </c:pt>
                <c:pt idx="790">
                  <c:v>1.5</c:v>
                </c:pt>
                <c:pt idx="791">
                  <c:v>1</c:v>
                </c:pt>
                <c:pt idx="792">
                  <c:v>2</c:v>
                </c:pt>
                <c:pt idx="793">
                  <c:v>2</c:v>
                </c:pt>
                <c:pt idx="794">
                  <c:v>3</c:v>
                </c:pt>
                <c:pt idx="795">
                  <c:v>2</c:v>
                </c:pt>
                <c:pt idx="796">
                  <c:v>1</c:v>
                </c:pt>
                <c:pt idx="797">
                  <c:v>1.3333333333333333</c:v>
                </c:pt>
                <c:pt idx="798">
                  <c:v>2</c:v>
                </c:pt>
                <c:pt idx="799">
                  <c:v>1.25</c:v>
                </c:pt>
                <c:pt idx="800">
                  <c:v>1</c:v>
                </c:pt>
                <c:pt idx="801">
                  <c:v>1</c:v>
                </c:pt>
                <c:pt idx="802">
                  <c:v>2</c:v>
                </c:pt>
                <c:pt idx="803">
                  <c:v>3.5</c:v>
                </c:pt>
                <c:pt idx="804">
                  <c:v>1.3</c:v>
                </c:pt>
                <c:pt idx="805">
                  <c:v>2</c:v>
                </c:pt>
                <c:pt idx="806">
                  <c:v>5.5</c:v>
                </c:pt>
                <c:pt idx="807">
                  <c:v>3.5</c:v>
                </c:pt>
                <c:pt idx="808">
                  <c:v>2</c:v>
                </c:pt>
                <c:pt idx="809">
                  <c:v>1</c:v>
                </c:pt>
                <c:pt idx="810">
                  <c:v>1</c:v>
                </c:pt>
                <c:pt idx="811">
                  <c:v>4</c:v>
                </c:pt>
                <c:pt idx="812">
                  <c:v>1</c:v>
                </c:pt>
                <c:pt idx="813">
                  <c:v>1</c:v>
                </c:pt>
                <c:pt idx="814">
                  <c:v>5</c:v>
                </c:pt>
                <c:pt idx="815">
                  <c:v>1</c:v>
                </c:pt>
                <c:pt idx="816">
                  <c:v>3</c:v>
                </c:pt>
                <c:pt idx="817">
                  <c:v>2</c:v>
                </c:pt>
                <c:pt idx="818">
                  <c:v>2</c:v>
                </c:pt>
                <c:pt idx="819">
                  <c:v>1.6666666666666667</c:v>
                </c:pt>
                <c:pt idx="820">
                  <c:v>3</c:v>
                </c:pt>
                <c:pt idx="821">
                  <c:v>1</c:v>
                </c:pt>
                <c:pt idx="822">
                  <c:v>2.5</c:v>
                </c:pt>
                <c:pt idx="823">
                  <c:v>1.5</c:v>
                </c:pt>
                <c:pt idx="824">
                  <c:v>4</c:v>
                </c:pt>
                <c:pt idx="825">
                  <c:v>3.5</c:v>
                </c:pt>
                <c:pt idx="826">
                  <c:v>2.5</c:v>
                </c:pt>
                <c:pt idx="827">
                  <c:v>1</c:v>
                </c:pt>
                <c:pt idx="828">
                  <c:v>3</c:v>
                </c:pt>
                <c:pt idx="829">
                  <c:v>2</c:v>
                </c:pt>
                <c:pt idx="830">
                  <c:v>3.5</c:v>
                </c:pt>
                <c:pt idx="831">
                  <c:v>1</c:v>
                </c:pt>
                <c:pt idx="832">
                  <c:v>1</c:v>
                </c:pt>
                <c:pt idx="833">
                  <c:v>2</c:v>
                </c:pt>
                <c:pt idx="834">
                  <c:v>2</c:v>
                </c:pt>
                <c:pt idx="835">
                  <c:v>1</c:v>
                </c:pt>
                <c:pt idx="836">
                  <c:v>4</c:v>
                </c:pt>
                <c:pt idx="837">
                  <c:v>1.3333333333333333</c:v>
                </c:pt>
                <c:pt idx="838">
                  <c:v>2</c:v>
                </c:pt>
                <c:pt idx="839">
                  <c:v>2</c:v>
                </c:pt>
                <c:pt idx="840">
                  <c:v>1</c:v>
                </c:pt>
                <c:pt idx="841">
                  <c:v>0</c:v>
                </c:pt>
                <c:pt idx="842">
                  <c:v>0.5</c:v>
                </c:pt>
                <c:pt idx="843">
                  <c:v>1.75</c:v>
                </c:pt>
                <c:pt idx="844">
                  <c:v>0</c:v>
                </c:pt>
                <c:pt idx="845">
                  <c:v>1</c:v>
                </c:pt>
                <c:pt idx="846">
                  <c:v>2</c:v>
                </c:pt>
                <c:pt idx="847">
                  <c:v>2</c:v>
                </c:pt>
                <c:pt idx="848">
                  <c:v>1.3333333333333333</c:v>
                </c:pt>
                <c:pt idx="849">
                  <c:v>2</c:v>
                </c:pt>
                <c:pt idx="850">
                  <c:v>1</c:v>
                </c:pt>
                <c:pt idx="851">
                  <c:v>2</c:v>
                </c:pt>
                <c:pt idx="852">
                  <c:v>2</c:v>
                </c:pt>
                <c:pt idx="853">
                  <c:v>1.6666666666666667</c:v>
                </c:pt>
                <c:pt idx="854">
                  <c:v>3</c:v>
                </c:pt>
                <c:pt idx="855">
                  <c:v>2</c:v>
                </c:pt>
                <c:pt idx="856">
                  <c:v>1</c:v>
                </c:pt>
                <c:pt idx="857">
                  <c:v>4</c:v>
                </c:pt>
                <c:pt idx="858">
                  <c:v>0</c:v>
                </c:pt>
                <c:pt idx="859">
                  <c:v>1</c:v>
                </c:pt>
                <c:pt idx="860">
                  <c:v>2</c:v>
                </c:pt>
                <c:pt idx="861">
                  <c:v>1</c:v>
                </c:pt>
                <c:pt idx="862">
                  <c:v>1</c:v>
                </c:pt>
                <c:pt idx="863">
                  <c:v>0</c:v>
                </c:pt>
                <c:pt idx="864">
                  <c:v>1</c:v>
                </c:pt>
              </c:numCache>
            </c:numRef>
          </c:val>
          <c:extLst>
            <c:ext xmlns:c16="http://schemas.microsoft.com/office/drawing/2014/chart" uri="{C3380CC4-5D6E-409C-BE32-E72D297353CC}">
              <c16:uniqueId val="{00000000-7E54-469C-A1BA-B15D4E23F518}"/>
            </c:ext>
          </c:extLst>
        </c:ser>
        <c:dLbls>
          <c:showLegendKey val="0"/>
          <c:showVal val="0"/>
          <c:showCatName val="0"/>
          <c:showSerName val="0"/>
          <c:showPercent val="0"/>
          <c:showBubbleSize val="0"/>
        </c:dLbls>
        <c:gapWidth val="163"/>
        <c:overlap val="93"/>
        <c:axId val="1887198992"/>
        <c:axId val="1887191312"/>
      </c:barChart>
      <c:catAx>
        <c:axId val="1887198992"/>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191312"/>
        <c:crosses val="autoZero"/>
        <c:auto val="1"/>
        <c:lblAlgn val="ctr"/>
        <c:lblOffset val="100"/>
        <c:noMultiLvlLbl val="0"/>
      </c:catAx>
      <c:valAx>
        <c:axId val="1887191312"/>
        <c:scaling>
          <c:orientation val="maxMin"/>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19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1280268456375839"/>
          <c:y val="0.16667466645333903"/>
          <c:w val="0.70308993288590604"/>
          <c:h val="0.58198670257682017"/>
        </c:manualLayout>
      </c:layout>
      <c:doughnutChart>
        <c:varyColors val="1"/>
        <c:dLbls>
          <c:showLegendKey val="0"/>
          <c:showVal val="0"/>
          <c:showCatName val="0"/>
          <c:showSerName val="0"/>
          <c:showPercent val="0"/>
          <c:showBubbleSize val="0"/>
          <c:showLeaderLines val="0"/>
        </c:dLbls>
        <c:firstSliceAng val="0"/>
        <c:holeSize val="8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(FINAL)).xlsx]Logistic-KPI-Processing!PivotTable14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CFFCC"/>
          </a:solidFill>
          <a:ln w="19050">
            <a:noFill/>
          </a:ln>
          <a:effectLst/>
        </c:spPr>
      </c:pivotFmt>
      <c:pivotFmt>
        <c:idx val="7"/>
        <c:spPr>
          <a:solidFill>
            <a:srgbClr val="66FF99"/>
          </a:solidFill>
          <a:ln w="19050">
            <a:noFill/>
          </a:ln>
          <a:effectLst/>
        </c:spPr>
      </c:pivotFmt>
      <c:pivotFmt>
        <c:idx val="8"/>
        <c:spPr>
          <a:solidFill>
            <a:srgbClr val="00FF00"/>
          </a:solidFill>
          <a:ln w="19050">
            <a:noFill/>
          </a:ln>
          <a:effectLst/>
        </c:spPr>
      </c:pivotFmt>
    </c:pivotFmts>
    <c:plotArea>
      <c:layout/>
      <c:doughnutChart>
        <c:varyColors val="1"/>
        <c:ser>
          <c:idx val="0"/>
          <c:order val="0"/>
          <c:tx>
            <c:strRef>
              <c:f>'Logistic-KPI-Processing'!$D$4:$D$5</c:f>
              <c:strCache>
                <c:ptCount val="1"/>
                <c:pt idx="0">
                  <c:v>Unique</c:v>
                </c:pt>
              </c:strCache>
            </c:strRef>
          </c:tx>
          <c:spPr>
            <a:ln>
              <a:noFill/>
            </a:ln>
          </c:spPr>
          <c:dPt>
            <c:idx val="0"/>
            <c:bubble3D val="0"/>
            <c:spPr>
              <a:solidFill>
                <a:srgbClr val="CCFFCC"/>
              </a:solidFill>
              <a:ln w="19050">
                <a:noFill/>
              </a:ln>
              <a:effectLst/>
            </c:spPr>
            <c:extLst>
              <c:ext xmlns:c16="http://schemas.microsoft.com/office/drawing/2014/chart" uri="{C3380CC4-5D6E-409C-BE32-E72D297353CC}">
                <c16:uniqueId val="{00000001-12EB-4FBA-8DA7-46D503ADD804}"/>
              </c:ext>
            </c:extLst>
          </c:dPt>
          <c:dPt>
            <c:idx val="1"/>
            <c:bubble3D val="0"/>
            <c:spPr>
              <a:solidFill>
                <a:srgbClr val="66FF99"/>
              </a:solidFill>
              <a:ln w="19050">
                <a:noFill/>
              </a:ln>
              <a:effectLst/>
            </c:spPr>
            <c:extLst>
              <c:ext xmlns:c16="http://schemas.microsoft.com/office/drawing/2014/chart" uri="{C3380CC4-5D6E-409C-BE32-E72D297353CC}">
                <c16:uniqueId val="{00000003-12EB-4FBA-8DA7-46D503ADD804}"/>
              </c:ext>
            </c:extLst>
          </c:dPt>
          <c:dPt>
            <c:idx val="2"/>
            <c:bubble3D val="0"/>
            <c:spPr>
              <a:solidFill>
                <a:srgbClr val="00FF00"/>
              </a:solidFill>
              <a:ln w="19050">
                <a:noFill/>
              </a:ln>
              <a:effectLst/>
            </c:spPr>
            <c:extLst>
              <c:ext xmlns:c16="http://schemas.microsoft.com/office/drawing/2014/chart" uri="{C3380CC4-5D6E-409C-BE32-E72D297353CC}">
                <c16:uniqueId val="{00000005-12EB-4FBA-8DA7-46D503ADD804}"/>
              </c:ext>
            </c:extLst>
          </c:dPt>
          <c:cat>
            <c:strRef>
              <c:f>'Logistic-KPI-Processing'!$C$6:$C$9</c:f>
              <c:strCache>
                <c:ptCount val="3"/>
                <c:pt idx="0">
                  <c:v>Delivery Truck</c:v>
                </c:pt>
                <c:pt idx="1">
                  <c:v>Express Air</c:v>
                </c:pt>
                <c:pt idx="2">
                  <c:v>Regular Air</c:v>
                </c:pt>
              </c:strCache>
            </c:strRef>
          </c:cat>
          <c:val>
            <c:numRef>
              <c:f>'Logistic-KPI-Processing'!$D$6:$D$9</c:f>
              <c:numCache>
                <c:formatCode>General</c:formatCode>
                <c:ptCount val="3"/>
                <c:pt idx="0">
                  <c:v>196</c:v>
                </c:pt>
                <c:pt idx="1">
                  <c:v>162</c:v>
                </c:pt>
                <c:pt idx="2">
                  <c:v>1005</c:v>
                </c:pt>
              </c:numCache>
            </c:numRef>
          </c:val>
          <c:extLst>
            <c:ext xmlns:c16="http://schemas.microsoft.com/office/drawing/2014/chart" uri="{C3380CC4-5D6E-409C-BE32-E72D297353CC}">
              <c16:uniqueId val="{00000006-12EB-4FBA-8DA7-46D503ADD80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(FINAL)).xlsx]Logistic-KPI-Processing!PivotTable15</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FF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FF99"/>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CFFCC"/>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FF00"/>
          </a:solidFill>
          <a:ln>
            <a:noFill/>
          </a:ln>
          <a:effectLst/>
          <a:sp3d/>
        </c:spPr>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'Logistic-KPI-Processing'!$D$11:$D$12</c:f>
              <c:strCache>
                <c:ptCount val="1"/>
                <c:pt idx="0">
                  <c:v>Regular Air</c:v>
                </c:pt>
              </c:strCache>
            </c:strRef>
          </c:tx>
          <c:spPr>
            <a:solidFill>
              <a:srgbClr val="00FF00"/>
            </a:solidFill>
            <a:ln>
              <a:noFill/>
            </a:ln>
            <a:effectLst/>
            <a:sp3d/>
          </c:spPr>
          <c:invertIfNegative val="0"/>
          <c:cat>
            <c:strRef>
              <c:f>'Logistic-KPI-Processing'!$C$13:$C$14</c:f>
              <c:strCache>
                <c:ptCount val="2"/>
                <c:pt idx="0">
                  <c:v>Sum of Revenue</c:v>
                </c:pt>
                <c:pt idx="1">
                  <c:v>Sum of Profit</c:v>
                </c:pt>
              </c:strCache>
            </c:strRef>
          </c:cat>
          <c:val>
            <c:numRef>
              <c:f>'Logistic-KPI-Processing'!$D$13:$D$14</c:f>
              <c:numCache>
                <c:formatCode>"$"\ #.##,\ "K"</c:formatCode>
                <c:ptCount val="2"/>
                <c:pt idx="0">
                  <c:v>1113583.0992963198</c:v>
                </c:pt>
                <c:pt idx="1">
                  <c:v>142286.31929632</c:v>
                </c:pt>
              </c:numCache>
            </c:numRef>
          </c:val>
          <c:extLst>
            <c:ext xmlns:c16="http://schemas.microsoft.com/office/drawing/2014/chart" uri="{C3380CC4-5D6E-409C-BE32-E72D297353CC}">
              <c16:uniqueId val="{00000000-BE2D-4BE8-AA09-DA859A85C735}"/>
            </c:ext>
          </c:extLst>
        </c:ser>
        <c:ser>
          <c:idx val="1"/>
          <c:order val="1"/>
          <c:tx>
            <c:strRef>
              <c:f>'Logistic-KPI-Processing'!$E$11:$E$12</c:f>
              <c:strCache>
                <c:ptCount val="1"/>
                <c:pt idx="0">
                  <c:v>Delivery Truck</c:v>
                </c:pt>
              </c:strCache>
            </c:strRef>
          </c:tx>
          <c:spPr>
            <a:solidFill>
              <a:srgbClr val="00FF99"/>
            </a:solidFill>
            <a:ln>
              <a:noFill/>
            </a:ln>
            <a:effectLst/>
            <a:sp3d/>
          </c:spPr>
          <c:invertIfNegative val="0"/>
          <c:cat>
            <c:strRef>
              <c:f>'Logistic-KPI-Processing'!$C$13:$C$14</c:f>
              <c:strCache>
                <c:ptCount val="2"/>
                <c:pt idx="0">
                  <c:v>Sum of Revenue</c:v>
                </c:pt>
                <c:pt idx="1">
                  <c:v>Sum of Profit</c:v>
                </c:pt>
              </c:strCache>
            </c:strRef>
          </c:cat>
          <c:val>
            <c:numRef>
              <c:f>'Logistic-KPI-Processing'!$E$13:$E$14</c:f>
              <c:numCache>
                <c:formatCode>"$"\ #.##,\ "K"</c:formatCode>
                <c:ptCount val="2"/>
                <c:pt idx="0">
                  <c:v>825893.6645408303</c:v>
                </c:pt>
                <c:pt idx="1">
                  <c:v>57911.454540829996</c:v>
                </c:pt>
              </c:numCache>
            </c:numRef>
          </c:val>
          <c:extLst>
            <c:ext xmlns:c16="http://schemas.microsoft.com/office/drawing/2014/chart" uri="{C3380CC4-5D6E-409C-BE32-E72D297353CC}">
              <c16:uniqueId val="{00000005-BE2D-4BE8-AA09-DA859A85C735}"/>
            </c:ext>
          </c:extLst>
        </c:ser>
        <c:ser>
          <c:idx val="2"/>
          <c:order val="2"/>
          <c:tx>
            <c:strRef>
              <c:f>'Logistic-KPI-Processing'!$F$11:$F$12</c:f>
              <c:strCache>
                <c:ptCount val="1"/>
                <c:pt idx="0">
                  <c:v>Express Air</c:v>
                </c:pt>
              </c:strCache>
            </c:strRef>
          </c:tx>
          <c:spPr>
            <a:solidFill>
              <a:srgbClr val="CCFFCC"/>
            </a:solidFill>
            <a:ln>
              <a:noFill/>
            </a:ln>
            <a:effectLst/>
            <a:sp3d/>
          </c:spPr>
          <c:invertIfNegative val="0"/>
          <c:cat>
            <c:strRef>
              <c:f>'Logistic-KPI-Processing'!$C$13:$C$14</c:f>
              <c:strCache>
                <c:ptCount val="2"/>
                <c:pt idx="0">
                  <c:v>Sum of Revenue</c:v>
                </c:pt>
                <c:pt idx="1">
                  <c:v>Sum of Profit</c:v>
                </c:pt>
              </c:strCache>
            </c:strRef>
          </c:cat>
          <c:val>
            <c:numRef>
              <c:f>'Logistic-KPI-Processing'!$F$13:$F$14</c:f>
              <c:numCache>
                <c:formatCode>"$"\ #.##,\ "K"</c:formatCode>
                <c:ptCount val="2"/>
                <c:pt idx="0">
                  <c:v>157071.40589999998</c:v>
                </c:pt>
                <c:pt idx="1">
                  <c:v>14825.625900000001</c:v>
                </c:pt>
              </c:numCache>
            </c:numRef>
          </c:val>
          <c:extLst>
            <c:ext xmlns:c16="http://schemas.microsoft.com/office/drawing/2014/chart" uri="{C3380CC4-5D6E-409C-BE32-E72D297353CC}">
              <c16:uniqueId val="{00000006-BE2D-4BE8-AA09-DA859A85C735}"/>
            </c:ext>
          </c:extLst>
        </c:ser>
        <c:dLbls>
          <c:showLegendKey val="0"/>
          <c:showVal val="0"/>
          <c:showCatName val="0"/>
          <c:showSerName val="0"/>
          <c:showPercent val="0"/>
          <c:showBubbleSize val="0"/>
        </c:dLbls>
        <c:gapWidth val="150"/>
        <c:shape val="box"/>
        <c:axId val="1724969615"/>
        <c:axId val="1724952815"/>
        <c:axId val="0"/>
      </c:bar3DChart>
      <c:catAx>
        <c:axId val="17249696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952815"/>
        <c:crosses val="autoZero"/>
        <c:auto val="1"/>
        <c:lblAlgn val="ctr"/>
        <c:lblOffset val="100"/>
        <c:noMultiLvlLbl val="0"/>
      </c:catAx>
      <c:valAx>
        <c:axId val="1724952815"/>
        <c:scaling>
          <c:orientation val="minMax"/>
        </c:scaling>
        <c:delete val="0"/>
        <c:axPos val="l"/>
        <c:numFmt formatCode="&quot;$&quot;\ #.##,\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969615"/>
        <c:crosses val="autoZero"/>
        <c:crossBetween val="between"/>
      </c:valAx>
      <c:spPr>
        <a:noFill/>
        <a:ln>
          <a:noFill/>
        </a:ln>
        <a:effectLst/>
      </c:spPr>
    </c:plotArea>
    <c:legend>
      <c:legendPos val="t"/>
      <c:layout>
        <c:manualLayout>
          <c:xMode val="edge"/>
          <c:yMode val="edge"/>
          <c:x val="0.50536479170365534"/>
          <c:y val="0.44609872916883586"/>
          <c:w val="0.17906414667462184"/>
          <c:h val="0.146284777974451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(FINAL)).xlsx]Logistic-KPI-Processing!PivotTable16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CFFCC">
              <a:alpha val="46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'Logistic-KPI-Processing'!$E$16</c:f>
              <c:strCache>
                <c:ptCount val="1"/>
                <c:pt idx="0">
                  <c:v>Sum of Shipping Cost</c:v>
                </c:pt>
              </c:strCache>
            </c:strRef>
          </c:tx>
          <c:spPr>
            <a:solidFill>
              <a:srgbClr val="CCFFCC">
                <a:alpha val="46000"/>
              </a:srgbClr>
            </a:solidFill>
            <a:ln>
              <a:noFill/>
            </a:ln>
            <a:effectLst/>
          </c:spPr>
          <c:cat>
            <c:strRef>
              <c:f>'Logistic-KPI-Processing'!$C$17:$C$20</c:f>
              <c:strCache>
                <c:ptCount val="3"/>
                <c:pt idx="0">
                  <c:v>Delivery Truck</c:v>
                </c:pt>
                <c:pt idx="1">
                  <c:v>Express Air</c:v>
                </c:pt>
                <c:pt idx="2">
                  <c:v>Regular Air</c:v>
                </c:pt>
              </c:strCache>
            </c:strRef>
          </c:cat>
          <c:val>
            <c:numRef>
              <c:f>'Logistic-KPI-Processing'!$E$17:$E$20</c:f>
              <c:numCache>
                <c:formatCode>"$"\ #.##,\ "K"</c:formatCode>
                <c:ptCount val="3"/>
                <c:pt idx="0">
                  <c:v>11837.800000000005</c:v>
                </c:pt>
                <c:pt idx="1">
                  <c:v>2131.9700000000007</c:v>
                </c:pt>
                <c:pt idx="2">
                  <c:v>10778.659999999954</c:v>
                </c:pt>
              </c:numCache>
            </c:numRef>
          </c:val>
          <c:extLst>
            <c:ext xmlns:c16="http://schemas.microsoft.com/office/drawing/2014/chart" uri="{C3380CC4-5D6E-409C-BE32-E72D297353CC}">
              <c16:uniqueId val="{00000000-A6FD-4E0E-B7FD-6B78FD049B89}"/>
            </c:ext>
          </c:extLst>
        </c:ser>
        <c:dLbls>
          <c:showLegendKey val="0"/>
          <c:showVal val="0"/>
          <c:showCatName val="0"/>
          <c:showSerName val="0"/>
          <c:showPercent val="0"/>
          <c:showBubbleSize val="0"/>
        </c:dLbls>
        <c:axId val="669827167"/>
        <c:axId val="669822847"/>
      </c:areaChart>
      <c:barChart>
        <c:barDir val="col"/>
        <c:grouping val="clustered"/>
        <c:varyColors val="0"/>
        <c:ser>
          <c:idx val="0"/>
          <c:order val="0"/>
          <c:tx>
            <c:strRef>
              <c:f>'Logistic-KPI-Processing'!$D$16</c:f>
              <c:strCache>
                <c:ptCount val="1"/>
                <c:pt idx="0">
                  <c:v>Average of Shipping Cost2</c:v>
                </c:pt>
              </c:strCache>
            </c:strRef>
          </c:tx>
          <c:spPr>
            <a:solidFill>
              <a:srgbClr val="00FF00"/>
            </a:solidFill>
            <a:ln>
              <a:noFill/>
            </a:ln>
            <a:effectLst/>
          </c:spPr>
          <c:invertIfNegative val="0"/>
          <c:cat>
            <c:strRef>
              <c:f>'Logistic-KPI-Processing'!$C$17:$C$20</c:f>
              <c:strCache>
                <c:ptCount val="3"/>
                <c:pt idx="0">
                  <c:v>Delivery Truck</c:v>
                </c:pt>
                <c:pt idx="1">
                  <c:v>Express Air</c:v>
                </c:pt>
                <c:pt idx="2">
                  <c:v>Regular Air</c:v>
                </c:pt>
              </c:strCache>
            </c:strRef>
          </c:cat>
          <c:val>
            <c:numRef>
              <c:f>'Logistic-KPI-Processing'!$D$17:$D$20</c:f>
              <c:numCache>
                <c:formatCode>"$"#,##0.00</c:formatCode>
                <c:ptCount val="3"/>
                <c:pt idx="0">
                  <c:v>43.843703703703724</c:v>
                </c:pt>
                <c:pt idx="1">
                  <c:v>8.9578571428571454</c:v>
                </c:pt>
                <c:pt idx="2">
                  <c:v>7.5480812324929651</c:v>
                </c:pt>
              </c:numCache>
            </c:numRef>
          </c:val>
          <c:extLst>
            <c:ext xmlns:c16="http://schemas.microsoft.com/office/drawing/2014/chart" uri="{C3380CC4-5D6E-409C-BE32-E72D297353CC}">
              <c16:uniqueId val="{00000001-A6FD-4E0E-B7FD-6B78FD049B89}"/>
            </c:ext>
          </c:extLst>
        </c:ser>
        <c:dLbls>
          <c:showLegendKey val="0"/>
          <c:showVal val="0"/>
          <c:showCatName val="0"/>
          <c:showSerName val="0"/>
          <c:showPercent val="0"/>
          <c:showBubbleSize val="0"/>
        </c:dLbls>
        <c:gapWidth val="219"/>
        <c:axId val="669830047"/>
        <c:axId val="669829567"/>
      </c:barChart>
      <c:catAx>
        <c:axId val="669827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822847"/>
        <c:crosses val="autoZero"/>
        <c:auto val="1"/>
        <c:lblAlgn val="ctr"/>
        <c:lblOffset val="100"/>
        <c:noMultiLvlLbl val="0"/>
      </c:catAx>
      <c:valAx>
        <c:axId val="669822847"/>
        <c:scaling>
          <c:orientation val="minMax"/>
        </c:scaling>
        <c:delete val="0"/>
        <c:axPos val="l"/>
        <c:numFmt formatCode="&quot;$&quot;\ #.##,\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827167"/>
        <c:crosses val="autoZero"/>
        <c:crossBetween val="between"/>
      </c:valAx>
      <c:valAx>
        <c:axId val="669829567"/>
        <c:scaling>
          <c:orientation val="minMax"/>
        </c:scaling>
        <c:delete val="0"/>
        <c:axPos val="r"/>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830047"/>
        <c:crosses val="max"/>
        <c:crossBetween val="between"/>
      </c:valAx>
      <c:catAx>
        <c:axId val="669830047"/>
        <c:scaling>
          <c:orientation val="minMax"/>
        </c:scaling>
        <c:delete val="1"/>
        <c:axPos val="b"/>
        <c:numFmt formatCode="General" sourceLinked="1"/>
        <c:majorTickMark val="out"/>
        <c:minorTickMark val="none"/>
        <c:tickLblPos val="nextTo"/>
        <c:crossAx val="66982956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(FINAL)).xlsx]Logistic-KPI-Processing!PivotTable17</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CF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F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'Logistic-KPI-Processing'!$D$24:$D$25</c:f>
              <c:strCache>
                <c:ptCount val="1"/>
                <c:pt idx="0">
                  <c:v>Delivery Truck</c:v>
                </c:pt>
              </c:strCache>
            </c:strRef>
          </c:tx>
          <c:spPr>
            <a:solidFill>
              <a:srgbClr val="CCFFCC"/>
            </a:solidFill>
            <a:ln>
              <a:noFill/>
            </a:ln>
            <a:effectLst/>
          </c:spPr>
          <c:invertIfNegative val="0"/>
          <c:cat>
            <c:strRef>
              <c:f>'Logistic-KPI-Processing'!$C$26:$C$31</c:f>
              <c:strCache>
                <c:ptCount val="5"/>
                <c:pt idx="0">
                  <c:v>Critical</c:v>
                </c:pt>
                <c:pt idx="1">
                  <c:v>High</c:v>
                </c:pt>
                <c:pt idx="2">
                  <c:v>Low</c:v>
                </c:pt>
                <c:pt idx="3">
                  <c:v>Medium</c:v>
                </c:pt>
                <c:pt idx="4">
                  <c:v>Not Specified</c:v>
                </c:pt>
              </c:strCache>
            </c:strRef>
          </c:cat>
          <c:val>
            <c:numRef>
              <c:f>'Logistic-KPI-Processing'!$D$26:$D$31</c:f>
              <c:numCache>
                <c:formatCode>0</c:formatCode>
                <c:ptCount val="5"/>
                <c:pt idx="0">
                  <c:v>41</c:v>
                </c:pt>
                <c:pt idx="1">
                  <c:v>39</c:v>
                </c:pt>
                <c:pt idx="2">
                  <c:v>34</c:v>
                </c:pt>
                <c:pt idx="3">
                  <c:v>40</c:v>
                </c:pt>
                <c:pt idx="4">
                  <c:v>42</c:v>
                </c:pt>
              </c:numCache>
            </c:numRef>
          </c:val>
          <c:extLst>
            <c:ext xmlns:c16="http://schemas.microsoft.com/office/drawing/2014/chart" uri="{C3380CC4-5D6E-409C-BE32-E72D297353CC}">
              <c16:uniqueId val="{00000000-E8D1-474E-A76F-0D39F593C26A}"/>
            </c:ext>
          </c:extLst>
        </c:ser>
        <c:ser>
          <c:idx val="1"/>
          <c:order val="1"/>
          <c:tx>
            <c:strRef>
              <c:f>'Logistic-KPI-Processing'!$E$24:$E$25</c:f>
              <c:strCache>
                <c:ptCount val="1"/>
                <c:pt idx="0">
                  <c:v>Express Air</c:v>
                </c:pt>
              </c:strCache>
            </c:strRef>
          </c:tx>
          <c:spPr>
            <a:solidFill>
              <a:srgbClr val="00FFCC"/>
            </a:solidFill>
            <a:ln>
              <a:noFill/>
            </a:ln>
            <a:effectLst/>
          </c:spPr>
          <c:invertIfNegative val="0"/>
          <c:cat>
            <c:strRef>
              <c:f>'Logistic-KPI-Processing'!$C$26:$C$31</c:f>
              <c:strCache>
                <c:ptCount val="5"/>
                <c:pt idx="0">
                  <c:v>Critical</c:v>
                </c:pt>
                <c:pt idx="1">
                  <c:v>High</c:v>
                </c:pt>
                <c:pt idx="2">
                  <c:v>Low</c:v>
                </c:pt>
                <c:pt idx="3">
                  <c:v>Medium</c:v>
                </c:pt>
                <c:pt idx="4">
                  <c:v>Not Specified</c:v>
                </c:pt>
              </c:strCache>
            </c:strRef>
          </c:cat>
          <c:val>
            <c:numRef>
              <c:f>'Logistic-KPI-Processing'!$E$26:$E$31</c:f>
              <c:numCache>
                <c:formatCode>0</c:formatCode>
                <c:ptCount val="5"/>
                <c:pt idx="0">
                  <c:v>37</c:v>
                </c:pt>
                <c:pt idx="1">
                  <c:v>30</c:v>
                </c:pt>
                <c:pt idx="2">
                  <c:v>33</c:v>
                </c:pt>
                <c:pt idx="3">
                  <c:v>31</c:v>
                </c:pt>
                <c:pt idx="4">
                  <c:v>31</c:v>
                </c:pt>
              </c:numCache>
            </c:numRef>
          </c:val>
          <c:extLst>
            <c:ext xmlns:c16="http://schemas.microsoft.com/office/drawing/2014/chart" uri="{C3380CC4-5D6E-409C-BE32-E72D297353CC}">
              <c16:uniqueId val="{00000004-E8D1-474E-A76F-0D39F593C26A}"/>
            </c:ext>
          </c:extLst>
        </c:ser>
        <c:ser>
          <c:idx val="2"/>
          <c:order val="2"/>
          <c:tx>
            <c:strRef>
              <c:f>'Logistic-KPI-Processing'!$F$24:$F$25</c:f>
              <c:strCache>
                <c:ptCount val="1"/>
                <c:pt idx="0">
                  <c:v>Regular Air</c:v>
                </c:pt>
              </c:strCache>
            </c:strRef>
          </c:tx>
          <c:spPr>
            <a:solidFill>
              <a:srgbClr val="00FF00"/>
            </a:solidFill>
            <a:ln>
              <a:noFill/>
            </a:ln>
            <a:effectLst/>
          </c:spPr>
          <c:invertIfNegative val="0"/>
          <c:cat>
            <c:strRef>
              <c:f>'Logistic-KPI-Processing'!$C$26:$C$31</c:f>
              <c:strCache>
                <c:ptCount val="5"/>
                <c:pt idx="0">
                  <c:v>Critical</c:v>
                </c:pt>
                <c:pt idx="1">
                  <c:v>High</c:v>
                </c:pt>
                <c:pt idx="2">
                  <c:v>Low</c:v>
                </c:pt>
                <c:pt idx="3">
                  <c:v>Medium</c:v>
                </c:pt>
                <c:pt idx="4">
                  <c:v>Not Specified</c:v>
                </c:pt>
              </c:strCache>
            </c:strRef>
          </c:cat>
          <c:val>
            <c:numRef>
              <c:f>'Logistic-KPI-Processing'!$F$26:$F$31</c:f>
              <c:numCache>
                <c:formatCode>0</c:formatCode>
                <c:ptCount val="5"/>
                <c:pt idx="0">
                  <c:v>197</c:v>
                </c:pt>
                <c:pt idx="1">
                  <c:v>199</c:v>
                </c:pt>
                <c:pt idx="2">
                  <c:v>213</c:v>
                </c:pt>
                <c:pt idx="3">
                  <c:v>192</c:v>
                </c:pt>
                <c:pt idx="4">
                  <c:v>204</c:v>
                </c:pt>
              </c:numCache>
            </c:numRef>
          </c:val>
          <c:extLst>
            <c:ext xmlns:c16="http://schemas.microsoft.com/office/drawing/2014/chart" uri="{C3380CC4-5D6E-409C-BE32-E72D297353CC}">
              <c16:uniqueId val="{00000005-E8D1-474E-A76F-0D39F593C26A}"/>
            </c:ext>
          </c:extLst>
        </c:ser>
        <c:dLbls>
          <c:showLegendKey val="0"/>
          <c:showVal val="0"/>
          <c:showCatName val="0"/>
          <c:showSerName val="0"/>
          <c:showPercent val="0"/>
          <c:showBubbleSize val="0"/>
        </c:dLbls>
        <c:gapWidth val="219"/>
        <c:axId val="1778448319"/>
        <c:axId val="1778458879"/>
      </c:barChart>
      <c:catAx>
        <c:axId val="1778448319"/>
        <c:scaling>
          <c:orientation val="minMax"/>
        </c:scaling>
        <c:delete val="1"/>
        <c:axPos val="l"/>
        <c:numFmt formatCode="General" sourceLinked="1"/>
        <c:majorTickMark val="none"/>
        <c:minorTickMark val="none"/>
        <c:tickLblPos val="nextTo"/>
        <c:crossAx val="1778458879"/>
        <c:crosses val="autoZero"/>
        <c:auto val="1"/>
        <c:lblAlgn val="ctr"/>
        <c:lblOffset val="100"/>
        <c:noMultiLvlLbl val="0"/>
      </c:catAx>
      <c:valAx>
        <c:axId val="17784588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448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(FINAL)).xlsx]Logistic-KPI-Processing!PivotTable19</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CCF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F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0266362402104376E-2"/>
          <c:y val="5.0925925925925923E-2"/>
          <c:w val="0.70925651455190164"/>
          <c:h val="0.74569663167104117"/>
        </c:manualLayout>
      </c:layout>
      <c:barChart>
        <c:barDir val="bar"/>
        <c:grouping val="clustered"/>
        <c:varyColors val="0"/>
        <c:ser>
          <c:idx val="0"/>
          <c:order val="0"/>
          <c:tx>
            <c:strRef>
              <c:f>'Logistic-KPI-Processing'!$D$41:$D$42</c:f>
              <c:strCache>
                <c:ptCount val="1"/>
                <c:pt idx="0">
                  <c:v>Delivery Truck</c:v>
                </c:pt>
              </c:strCache>
            </c:strRef>
          </c:tx>
          <c:spPr>
            <a:solidFill>
              <a:srgbClr val="CCFFCC"/>
            </a:solidFill>
            <a:ln>
              <a:noFill/>
            </a:ln>
            <a:effectLst/>
          </c:spPr>
          <c:invertIfNegative val="0"/>
          <c:cat>
            <c:strRef>
              <c:f>'Logistic-KPI-Processing'!$C$43:$C$48</c:f>
              <c:strCache>
                <c:ptCount val="5"/>
                <c:pt idx="0">
                  <c:v>Critical</c:v>
                </c:pt>
                <c:pt idx="1">
                  <c:v>High</c:v>
                </c:pt>
                <c:pt idx="2">
                  <c:v>Low</c:v>
                </c:pt>
                <c:pt idx="3">
                  <c:v>Medium</c:v>
                </c:pt>
                <c:pt idx="4">
                  <c:v>Not Specified</c:v>
                </c:pt>
              </c:strCache>
            </c:strRef>
          </c:cat>
          <c:val>
            <c:numRef>
              <c:f>'Logistic-KPI-Processing'!$D$43:$D$48</c:f>
              <c:numCache>
                <c:formatCode>0\ "Days"</c:formatCode>
                <c:ptCount val="5"/>
                <c:pt idx="0">
                  <c:v>1.3703703703703705</c:v>
                </c:pt>
                <c:pt idx="1">
                  <c:v>1.4181818181818182</c:v>
                </c:pt>
                <c:pt idx="2">
                  <c:v>3.8928571428571428</c:v>
                </c:pt>
                <c:pt idx="3">
                  <c:v>1.462962962962963</c:v>
                </c:pt>
                <c:pt idx="4">
                  <c:v>1.2941176470588236</c:v>
                </c:pt>
              </c:numCache>
            </c:numRef>
          </c:val>
          <c:extLst>
            <c:ext xmlns:c16="http://schemas.microsoft.com/office/drawing/2014/chart" uri="{C3380CC4-5D6E-409C-BE32-E72D297353CC}">
              <c16:uniqueId val="{00000000-E8EE-4109-8F28-8323CB0ED0FE}"/>
            </c:ext>
          </c:extLst>
        </c:ser>
        <c:ser>
          <c:idx val="1"/>
          <c:order val="1"/>
          <c:tx>
            <c:strRef>
              <c:f>'Logistic-KPI-Processing'!$E$41:$E$42</c:f>
              <c:strCache>
                <c:ptCount val="1"/>
                <c:pt idx="0">
                  <c:v>Express Air</c:v>
                </c:pt>
              </c:strCache>
            </c:strRef>
          </c:tx>
          <c:spPr>
            <a:solidFill>
              <a:srgbClr val="00FFCC"/>
            </a:solidFill>
            <a:ln>
              <a:noFill/>
            </a:ln>
            <a:effectLst/>
          </c:spPr>
          <c:invertIfNegative val="0"/>
          <c:cat>
            <c:strRef>
              <c:f>'Logistic-KPI-Processing'!$C$43:$C$48</c:f>
              <c:strCache>
                <c:ptCount val="5"/>
                <c:pt idx="0">
                  <c:v>Critical</c:v>
                </c:pt>
                <c:pt idx="1">
                  <c:v>High</c:v>
                </c:pt>
                <c:pt idx="2">
                  <c:v>Low</c:v>
                </c:pt>
                <c:pt idx="3">
                  <c:v>Medium</c:v>
                </c:pt>
                <c:pt idx="4">
                  <c:v>Not Specified</c:v>
                </c:pt>
              </c:strCache>
            </c:strRef>
          </c:cat>
          <c:val>
            <c:numRef>
              <c:f>'Logistic-KPI-Processing'!$E$43:$E$48</c:f>
              <c:numCache>
                <c:formatCode>0\ "Days"</c:formatCode>
                <c:ptCount val="5"/>
                <c:pt idx="0">
                  <c:v>1.5961538461538463</c:v>
                </c:pt>
                <c:pt idx="1">
                  <c:v>1.4</c:v>
                </c:pt>
                <c:pt idx="2">
                  <c:v>3.3846153846153846</c:v>
                </c:pt>
                <c:pt idx="3">
                  <c:v>1.3404255319148937</c:v>
                </c:pt>
                <c:pt idx="4">
                  <c:v>1.5818181818181818</c:v>
                </c:pt>
              </c:numCache>
            </c:numRef>
          </c:val>
          <c:extLst>
            <c:ext xmlns:c16="http://schemas.microsoft.com/office/drawing/2014/chart" uri="{C3380CC4-5D6E-409C-BE32-E72D297353CC}">
              <c16:uniqueId val="{00000004-E8EE-4109-8F28-8323CB0ED0FE}"/>
            </c:ext>
          </c:extLst>
        </c:ser>
        <c:ser>
          <c:idx val="2"/>
          <c:order val="2"/>
          <c:tx>
            <c:strRef>
              <c:f>'Logistic-KPI-Processing'!$F$41:$F$42</c:f>
              <c:strCache>
                <c:ptCount val="1"/>
                <c:pt idx="0">
                  <c:v>Regular Air</c:v>
                </c:pt>
              </c:strCache>
            </c:strRef>
          </c:tx>
          <c:spPr>
            <a:solidFill>
              <a:srgbClr val="00FF00"/>
            </a:solidFill>
            <a:ln>
              <a:noFill/>
            </a:ln>
            <a:effectLst/>
          </c:spPr>
          <c:invertIfNegative val="0"/>
          <c:cat>
            <c:strRef>
              <c:f>'Logistic-KPI-Processing'!$C$43:$C$48</c:f>
              <c:strCache>
                <c:ptCount val="5"/>
                <c:pt idx="0">
                  <c:v>Critical</c:v>
                </c:pt>
                <c:pt idx="1">
                  <c:v>High</c:v>
                </c:pt>
                <c:pt idx="2">
                  <c:v>Low</c:v>
                </c:pt>
                <c:pt idx="3">
                  <c:v>Medium</c:v>
                </c:pt>
                <c:pt idx="4">
                  <c:v>Not Specified</c:v>
                </c:pt>
              </c:strCache>
            </c:strRef>
          </c:cat>
          <c:val>
            <c:numRef>
              <c:f>'Logistic-KPI-Processing'!$F$43:$F$48</c:f>
              <c:numCache>
                <c:formatCode>0\ "Days"</c:formatCode>
                <c:ptCount val="5"/>
                <c:pt idx="0">
                  <c:v>1.3763440860215055</c:v>
                </c:pt>
                <c:pt idx="1">
                  <c:v>1.3333333333333333</c:v>
                </c:pt>
                <c:pt idx="2">
                  <c:v>4.1794019933554818</c:v>
                </c:pt>
                <c:pt idx="3">
                  <c:v>1.416058394160584</c:v>
                </c:pt>
                <c:pt idx="4">
                  <c:v>1.4195804195804196</c:v>
                </c:pt>
              </c:numCache>
            </c:numRef>
          </c:val>
          <c:extLst>
            <c:ext xmlns:c16="http://schemas.microsoft.com/office/drawing/2014/chart" uri="{C3380CC4-5D6E-409C-BE32-E72D297353CC}">
              <c16:uniqueId val="{00000005-E8EE-4109-8F28-8323CB0ED0FE}"/>
            </c:ext>
          </c:extLst>
        </c:ser>
        <c:dLbls>
          <c:showLegendKey val="0"/>
          <c:showVal val="0"/>
          <c:showCatName val="0"/>
          <c:showSerName val="0"/>
          <c:showPercent val="0"/>
          <c:showBubbleSize val="0"/>
        </c:dLbls>
        <c:gapWidth val="182"/>
        <c:axId val="1395925583"/>
        <c:axId val="1395924623"/>
      </c:barChart>
      <c:catAx>
        <c:axId val="1395925583"/>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924623"/>
        <c:crosses val="autoZero"/>
        <c:auto val="1"/>
        <c:lblAlgn val="ctr"/>
        <c:lblOffset val="100"/>
        <c:noMultiLvlLbl val="0"/>
      </c:catAx>
      <c:valAx>
        <c:axId val="1395924623"/>
        <c:scaling>
          <c:orientation val="maxMin"/>
        </c:scaling>
        <c:delete val="0"/>
        <c:axPos val="b"/>
        <c:numFmt formatCode="0\ &quot;Days&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925583"/>
        <c:crosses val="autoZero"/>
        <c:crossBetween val="between"/>
      </c:valAx>
      <c:spPr>
        <a:noFill/>
        <a:ln>
          <a:noFill/>
        </a:ln>
        <a:effectLst/>
      </c:spPr>
    </c:plotArea>
    <c:legend>
      <c:legendPos val="l"/>
      <c:layout>
        <c:manualLayout>
          <c:xMode val="edge"/>
          <c:yMode val="edge"/>
          <c:x val="4.2816914704154503E-2"/>
          <c:y val="5.2135028232007698E-2"/>
          <c:w val="0.25886477300151911"/>
          <c:h val="0.240988084577844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(FINAL)).xlsx]Logistic-KPI-Processing!PivotTable18</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FF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C000"/>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69090265584989"/>
          <c:y val="4.1724617524339362E-2"/>
          <c:w val="0.55309097344150115"/>
          <c:h val="0.84710245711636534"/>
        </c:manualLayout>
      </c:layout>
      <c:barChart>
        <c:barDir val="col"/>
        <c:grouping val="clustered"/>
        <c:varyColors val="0"/>
        <c:ser>
          <c:idx val="0"/>
          <c:order val="0"/>
          <c:tx>
            <c:strRef>
              <c:f>'Logistic-KPI-Processing'!$D$33:$D$35</c:f>
              <c:strCache>
                <c:ptCount val="1"/>
                <c:pt idx="0">
                  <c:v>Unique - Furniture</c:v>
                </c:pt>
              </c:strCache>
            </c:strRef>
          </c:tx>
          <c:spPr>
            <a:solidFill>
              <a:srgbClr val="FFC000"/>
            </a:solidFill>
            <a:ln>
              <a:noFill/>
            </a:ln>
            <a:effectLst/>
          </c:spPr>
          <c:invertIfNegative val="0"/>
          <c:cat>
            <c:strRef>
              <c:f>'Logistic-KPI-Processing'!$C$36:$C$39</c:f>
              <c:strCache>
                <c:ptCount val="3"/>
                <c:pt idx="0">
                  <c:v>Delivery Truck</c:v>
                </c:pt>
                <c:pt idx="1">
                  <c:v>Express Air</c:v>
                </c:pt>
                <c:pt idx="2">
                  <c:v>Regular Air</c:v>
                </c:pt>
              </c:strCache>
            </c:strRef>
          </c:cat>
          <c:val>
            <c:numRef>
              <c:f>'Logistic-KPI-Processing'!$D$36:$D$39</c:f>
              <c:numCache>
                <c:formatCode>General</c:formatCode>
                <c:ptCount val="3"/>
                <c:pt idx="0">
                  <c:v>140</c:v>
                </c:pt>
                <c:pt idx="1">
                  <c:v>25</c:v>
                </c:pt>
                <c:pt idx="2">
                  <c:v>116</c:v>
                </c:pt>
              </c:numCache>
            </c:numRef>
          </c:val>
          <c:extLst>
            <c:ext xmlns:c16="http://schemas.microsoft.com/office/drawing/2014/chart" uri="{C3380CC4-5D6E-409C-BE32-E72D297353CC}">
              <c16:uniqueId val="{00000000-353E-43AD-BBBB-0E2FC43B5764}"/>
            </c:ext>
          </c:extLst>
        </c:ser>
        <c:ser>
          <c:idx val="1"/>
          <c:order val="1"/>
          <c:tx>
            <c:strRef>
              <c:f>'Logistic-KPI-Processing'!$E$33:$E$35</c:f>
              <c:strCache>
                <c:ptCount val="1"/>
                <c:pt idx="0">
                  <c:v>Unique - Office Supplies</c:v>
                </c:pt>
              </c:strCache>
            </c:strRef>
          </c:tx>
          <c:spPr>
            <a:solidFill>
              <a:srgbClr val="FFFFCC"/>
            </a:solidFill>
            <a:ln>
              <a:noFill/>
            </a:ln>
            <a:effectLst/>
          </c:spPr>
          <c:invertIfNegative val="0"/>
          <c:cat>
            <c:strRef>
              <c:f>'Logistic-KPI-Processing'!$C$36:$C$39</c:f>
              <c:strCache>
                <c:ptCount val="3"/>
                <c:pt idx="0">
                  <c:v>Delivery Truck</c:v>
                </c:pt>
                <c:pt idx="1">
                  <c:v>Express Air</c:v>
                </c:pt>
                <c:pt idx="2">
                  <c:v>Regular Air</c:v>
                </c:pt>
              </c:strCache>
            </c:strRef>
          </c:cat>
          <c:val>
            <c:numRef>
              <c:f>'Logistic-KPI-Processing'!$E$36:$E$39</c:f>
              <c:numCache>
                <c:formatCode>General</c:formatCode>
                <c:ptCount val="3"/>
                <c:pt idx="0">
                  <c:v>7</c:v>
                </c:pt>
                <c:pt idx="1">
                  <c:v>93</c:v>
                </c:pt>
                <c:pt idx="2">
                  <c:v>664</c:v>
                </c:pt>
              </c:numCache>
            </c:numRef>
          </c:val>
          <c:extLst>
            <c:ext xmlns:c16="http://schemas.microsoft.com/office/drawing/2014/chart" uri="{C3380CC4-5D6E-409C-BE32-E72D297353CC}">
              <c16:uniqueId val="{00000001-353E-43AD-BBBB-0E2FC43B5764}"/>
            </c:ext>
          </c:extLst>
        </c:ser>
        <c:ser>
          <c:idx val="2"/>
          <c:order val="2"/>
          <c:tx>
            <c:strRef>
              <c:f>'Logistic-KPI-Processing'!$F$33:$F$35</c:f>
              <c:strCache>
                <c:ptCount val="1"/>
                <c:pt idx="0">
                  <c:v>Unique - Technology</c:v>
                </c:pt>
              </c:strCache>
            </c:strRef>
          </c:tx>
          <c:spPr>
            <a:solidFill>
              <a:srgbClr val="FFFF00"/>
            </a:solidFill>
            <a:ln>
              <a:noFill/>
            </a:ln>
            <a:effectLst/>
          </c:spPr>
          <c:invertIfNegative val="0"/>
          <c:cat>
            <c:strRef>
              <c:f>'Logistic-KPI-Processing'!$C$36:$C$39</c:f>
              <c:strCache>
                <c:ptCount val="3"/>
                <c:pt idx="0">
                  <c:v>Delivery Truck</c:v>
                </c:pt>
                <c:pt idx="1">
                  <c:v>Express Air</c:v>
                </c:pt>
                <c:pt idx="2">
                  <c:v>Regular Air</c:v>
                </c:pt>
              </c:strCache>
            </c:strRef>
          </c:cat>
          <c:val>
            <c:numRef>
              <c:f>'Logistic-KPI-Processing'!$F$36:$F$39</c:f>
              <c:numCache>
                <c:formatCode>General</c:formatCode>
                <c:ptCount val="3"/>
                <c:pt idx="0">
                  <c:v>49</c:v>
                </c:pt>
                <c:pt idx="1">
                  <c:v>44</c:v>
                </c:pt>
                <c:pt idx="2">
                  <c:v>225</c:v>
                </c:pt>
              </c:numCache>
            </c:numRef>
          </c:val>
          <c:extLst>
            <c:ext xmlns:c16="http://schemas.microsoft.com/office/drawing/2014/chart" uri="{C3380CC4-5D6E-409C-BE32-E72D297353CC}">
              <c16:uniqueId val="{00000002-353E-43AD-BBBB-0E2FC43B5764}"/>
            </c:ext>
          </c:extLst>
        </c:ser>
        <c:dLbls>
          <c:showLegendKey val="0"/>
          <c:showVal val="0"/>
          <c:showCatName val="0"/>
          <c:showSerName val="0"/>
          <c:showPercent val="0"/>
          <c:showBubbleSize val="0"/>
        </c:dLbls>
        <c:gapWidth val="150"/>
        <c:axId val="1778444479"/>
        <c:axId val="1778446879"/>
      </c:barChart>
      <c:catAx>
        <c:axId val="17784444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446879"/>
        <c:crosses val="autoZero"/>
        <c:auto val="1"/>
        <c:lblAlgn val="ctr"/>
        <c:lblOffset val="100"/>
        <c:noMultiLvlLbl val="0"/>
      </c:catAx>
      <c:valAx>
        <c:axId val="1778446879"/>
        <c:scaling>
          <c:orientation val="minMax"/>
        </c:scaling>
        <c:delete val="1"/>
        <c:axPos val="l"/>
        <c:numFmt formatCode="General" sourceLinked="1"/>
        <c:majorTickMark val="out"/>
        <c:minorTickMark val="none"/>
        <c:tickLblPos val="nextTo"/>
        <c:crossAx val="1778444479"/>
        <c:crosses val="autoZero"/>
        <c:crossBetween val="between"/>
      </c:valAx>
      <c:spPr>
        <a:noFill/>
        <a:ln>
          <a:noFill/>
        </a:ln>
        <a:effectLst/>
      </c:spPr>
    </c:plotArea>
    <c:legend>
      <c:legendPos val="l"/>
      <c:layout>
        <c:manualLayout>
          <c:xMode val="edge"/>
          <c:yMode val="edge"/>
          <c:x val="9.7602463772474279E-2"/>
          <c:y val="0.70550124237434142"/>
          <c:w val="0.276867704085134"/>
          <c:h val="0.203730346165341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(FINAL)).xlsx]Manaqger Performance!PivotTable24</c:name>
    <c:fmtId val="1"/>
  </c:pivotSource>
  <c:chart>
    <c:autoTitleDeleted val="0"/>
    <c:pivotFmts>
      <c:pivotFmt>
        <c:idx val="0"/>
        <c:spPr>
          <a:solidFill>
            <a:srgbClr val="00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9966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'Manaqger Performance'!$D$4</c:f>
              <c:strCache>
                <c:ptCount val="1"/>
                <c:pt idx="0">
                  <c:v>Sum of Sales</c:v>
                </c:pt>
              </c:strCache>
            </c:strRef>
          </c:tx>
          <c:spPr>
            <a:solidFill>
              <a:srgbClr val="0000FF"/>
            </a:solidFill>
            <a:ln>
              <a:noFill/>
            </a:ln>
            <a:effectLst/>
          </c:spPr>
          <c:invertIfNegative val="0"/>
          <c:cat>
            <c:strRef>
              <c:f>'Manaqger Performance'!$C$5:$C$9</c:f>
              <c:strCache>
                <c:ptCount val="4"/>
                <c:pt idx="0">
                  <c:v>Erin</c:v>
                </c:pt>
                <c:pt idx="1">
                  <c:v>William</c:v>
                </c:pt>
                <c:pt idx="2">
                  <c:v>Chris</c:v>
                </c:pt>
                <c:pt idx="3">
                  <c:v>Sam</c:v>
                </c:pt>
              </c:strCache>
            </c:strRef>
          </c:cat>
          <c:val>
            <c:numRef>
              <c:f>'Manaqger Performance'!$D$5:$D$9</c:f>
              <c:numCache>
                <c:formatCode>General</c:formatCode>
                <c:ptCount val="4"/>
                <c:pt idx="0">
                  <c:v>584724.18999999983</c:v>
                </c:pt>
                <c:pt idx="1">
                  <c:v>514026.64000000019</c:v>
                </c:pt>
                <c:pt idx="2">
                  <c:v>441445.61999999982</c:v>
                </c:pt>
                <c:pt idx="3">
                  <c:v>341328.31999999966</c:v>
                </c:pt>
              </c:numCache>
            </c:numRef>
          </c:val>
          <c:extLst>
            <c:ext xmlns:c16="http://schemas.microsoft.com/office/drawing/2014/chart" uri="{C3380CC4-5D6E-409C-BE32-E72D297353CC}">
              <c16:uniqueId val="{00000000-08AD-4F69-A714-E8C0B9641071}"/>
            </c:ext>
          </c:extLst>
        </c:ser>
        <c:ser>
          <c:idx val="1"/>
          <c:order val="1"/>
          <c:tx>
            <c:strRef>
              <c:f>'Manaqger Performance'!$E$4</c:f>
              <c:strCache>
                <c:ptCount val="1"/>
                <c:pt idx="0">
                  <c:v>Sum of Profit</c:v>
                </c:pt>
              </c:strCache>
            </c:strRef>
          </c:tx>
          <c:spPr>
            <a:solidFill>
              <a:srgbClr val="9966FF"/>
            </a:solidFill>
            <a:ln>
              <a:noFill/>
            </a:ln>
            <a:effectLst/>
          </c:spPr>
          <c:invertIfNegative val="0"/>
          <c:cat>
            <c:strRef>
              <c:f>'Manaqger Performance'!$C$5:$C$9</c:f>
              <c:strCache>
                <c:ptCount val="4"/>
                <c:pt idx="0">
                  <c:v>Erin</c:v>
                </c:pt>
                <c:pt idx="1">
                  <c:v>William</c:v>
                </c:pt>
                <c:pt idx="2">
                  <c:v>Chris</c:v>
                </c:pt>
                <c:pt idx="3">
                  <c:v>Sam</c:v>
                </c:pt>
              </c:strCache>
            </c:strRef>
          </c:cat>
          <c:val>
            <c:numRef>
              <c:f>'Manaqger Performance'!$E$5:$E$9</c:f>
              <c:numCache>
                <c:formatCode>General</c:formatCode>
                <c:ptCount val="4"/>
                <c:pt idx="0">
                  <c:v>85577.445846000017</c:v>
                </c:pt>
                <c:pt idx="1">
                  <c:v>68231.534402000005</c:v>
                </c:pt>
                <c:pt idx="2">
                  <c:v>78645.775268600017</c:v>
                </c:pt>
                <c:pt idx="3">
                  <c:v>-17431.355779449979</c:v>
                </c:pt>
              </c:numCache>
            </c:numRef>
          </c:val>
          <c:extLst>
            <c:ext xmlns:c16="http://schemas.microsoft.com/office/drawing/2014/chart" uri="{C3380CC4-5D6E-409C-BE32-E72D297353CC}">
              <c16:uniqueId val="{00000001-08AD-4F69-A714-E8C0B9641071}"/>
            </c:ext>
          </c:extLst>
        </c:ser>
        <c:dLbls>
          <c:showLegendKey val="0"/>
          <c:showVal val="0"/>
          <c:showCatName val="0"/>
          <c:showSerName val="0"/>
          <c:showPercent val="0"/>
          <c:showBubbleSize val="0"/>
        </c:dLbls>
        <c:gapWidth val="219"/>
        <c:overlap val="-27"/>
        <c:axId val="2081149136"/>
        <c:axId val="2081148176"/>
      </c:barChart>
      <c:catAx>
        <c:axId val="208114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148176"/>
        <c:crosses val="autoZero"/>
        <c:auto val="1"/>
        <c:lblAlgn val="ctr"/>
        <c:lblOffset val="100"/>
        <c:noMultiLvlLbl val="0"/>
      </c:catAx>
      <c:valAx>
        <c:axId val="20811481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1149136"/>
        <c:crosses val="autoZero"/>
        <c:crossBetween val="between"/>
      </c:valAx>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Project Data_Roshni(Sr Data Analyst (FINAL)).xlsx]Sales and Profit trend Weekly!PivotTable2</c:name>
    <c:fmtId val="0"/>
  </c:pivotSource>
  <c:chart>
    <c:autoTitleDeleted val="0"/>
    <c:pivotFmts>
      <c:pivotFmt>
        <c:idx val="0"/>
        <c:spPr>
          <a:solidFill>
            <a:srgbClr val="9933FF"/>
          </a:solidFill>
          <a:ln>
            <a:noFil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sq">
            <a:solidFill>
              <a:schemeClr val="tx1"/>
            </a:solidFill>
            <a:round/>
          </a:ln>
          <a:effectLst/>
        </c:spPr>
        <c:marker>
          <c:symbol val="circle"/>
          <c:size val="5"/>
          <c:spPr>
            <a:gradFill>
              <a:gsLst>
                <a:gs pos="89000">
                  <a:schemeClr val="bg1">
                    <a:lumMod val="0"/>
                  </a:schemeClr>
                </a:gs>
                <a:gs pos="83000">
                  <a:schemeClr val="accent1">
                    <a:lumMod val="45000"/>
                    <a:lumOff val="55000"/>
                  </a:schemeClr>
                </a:gs>
                <a:gs pos="100000">
                  <a:schemeClr val="accent1">
                    <a:lumMod val="30000"/>
                    <a:lumOff val="70000"/>
                  </a:schemeClr>
                </a:gs>
              </a:gsLst>
              <a:lin ang="5400000" scaled="1"/>
            </a:gradFill>
            <a:ln w="69850" cap="rnd">
              <a:solidFill>
                <a:schemeClr val="bg1">
                  <a:alpha val="38000"/>
                </a:schemeClr>
              </a:solidFill>
              <a:beve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632DC">
              <a:alpha val="23000"/>
            </a:srgbClr>
          </a:solidFill>
          <a:ln>
            <a:noFill/>
          </a:ln>
          <a:effectLst/>
        </c:spPr>
      </c:pivotFmt>
      <c:pivotFmt>
        <c:idx val="3"/>
      </c:pivotFmt>
    </c:pivotFmts>
    <c:plotArea>
      <c:layout/>
      <c:barChart>
        <c:barDir val="col"/>
        <c:grouping val="clustered"/>
        <c:varyColors val="0"/>
        <c:ser>
          <c:idx val="0"/>
          <c:order val="0"/>
          <c:tx>
            <c:strRef>
              <c:f>'Sales and Profit trend Weekly'!$D$9:$D$10</c:f>
              <c:strCache>
                <c:ptCount val="1"/>
                <c:pt idx="0">
                  <c:v>Sum of Sales</c:v>
                </c:pt>
              </c:strCache>
            </c:strRef>
          </c:tx>
          <c:spPr>
            <a:solidFill>
              <a:srgbClr val="9933FF"/>
            </a:solidFill>
            <a:ln>
              <a:noFill/>
            </a:ln>
            <a:effectLst>
              <a:softEdge rad="25400"/>
            </a:effectLst>
          </c:spPr>
          <c:invertIfNegative val="0"/>
          <c:cat>
            <c:strRef>
              <c:f>'Sales and Profit trend Weekly'!$C$11:$C$38</c:f>
              <c:strCache>
                <c:ptCount val="28"/>
                <c:pt idx="0">
                  <c:v>01-Jan</c:v>
                </c:pt>
                <c:pt idx="1">
                  <c:v>08-Jan</c:v>
                </c:pt>
                <c:pt idx="2">
                  <c:v>16-Jan</c:v>
                </c:pt>
                <c:pt idx="3">
                  <c:v>24-Jan</c:v>
                </c:pt>
                <c:pt idx="4">
                  <c:v>31-Jan</c:v>
                </c:pt>
                <c:pt idx="5">
                  <c:v>01-Feb</c:v>
                </c:pt>
                <c:pt idx="6">
                  <c:v>08-Feb</c:v>
                </c:pt>
                <c:pt idx="7">
                  <c:v>16-Feb</c:v>
                </c:pt>
                <c:pt idx="8">
                  <c:v>24-Feb</c:v>
                </c:pt>
                <c:pt idx="9">
                  <c:v>01-Mar</c:v>
                </c:pt>
                <c:pt idx="10">
                  <c:v>08-Mar</c:v>
                </c:pt>
                <c:pt idx="11">
                  <c:v>16-Mar</c:v>
                </c:pt>
                <c:pt idx="12">
                  <c:v>24-Mar</c:v>
                </c:pt>
                <c:pt idx="13">
                  <c:v>31-Mar</c:v>
                </c:pt>
                <c:pt idx="14">
                  <c:v>01-Apr</c:v>
                </c:pt>
                <c:pt idx="15">
                  <c:v>08-Apr</c:v>
                </c:pt>
                <c:pt idx="16">
                  <c:v>16-Apr</c:v>
                </c:pt>
                <c:pt idx="17">
                  <c:v>24-Apr</c:v>
                </c:pt>
                <c:pt idx="18">
                  <c:v>30-Apr</c:v>
                </c:pt>
                <c:pt idx="19">
                  <c:v>01-May</c:v>
                </c:pt>
                <c:pt idx="20">
                  <c:v>08-May</c:v>
                </c:pt>
                <c:pt idx="21">
                  <c:v>16-May</c:v>
                </c:pt>
                <c:pt idx="22">
                  <c:v>24-May</c:v>
                </c:pt>
                <c:pt idx="23">
                  <c:v>01-Jun</c:v>
                </c:pt>
                <c:pt idx="24">
                  <c:v>08-Jun</c:v>
                </c:pt>
                <c:pt idx="25">
                  <c:v>16-Jun</c:v>
                </c:pt>
                <c:pt idx="26">
                  <c:v>24-Jun</c:v>
                </c:pt>
                <c:pt idx="27">
                  <c:v>30-Jun</c:v>
                </c:pt>
              </c:strCache>
            </c:strRef>
          </c:cat>
          <c:val>
            <c:numRef>
              <c:f>'Sales and Profit trend Weekly'!$D$11:$D$38</c:f>
              <c:numCache>
                <c:formatCode>"$"0.00,\ "k"</c:formatCode>
                <c:ptCount val="28"/>
                <c:pt idx="0">
                  <c:v>8666.18</c:v>
                </c:pt>
                <c:pt idx="1">
                  <c:v>5388.8399999999992</c:v>
                </c:pt>
                <c:pt idx="2">
                  <c:v>3964.13</c:v>
                </c:pt>
                <c:pt idx="3">
                  <c:v>8376.5799999999981</c:v>
                </c:pt>
                <c:pt idx="4">
                  <c:v>16299.109999999999</c:v>
                </c:pt>
                <c:pt idx="5">
                  <c:v>7529.0300000000007</c:v>
                </c:pt>
                <c:pt idx="6">
                  <c:v>1404.04</c:v>
                </c:pt>
                <c:pt idx="7">
                  <c:v>16120.57</c:v>
                </c:pt>
                <c:pt idx="8">
                  <c:v>5160.96</c:v>
                </c:pt>
                <c:pt idx="9">
                  <c:v>14138.970000000001</c:v>
                </c:pt>
                <c:pt idx="10">
                  <c:v>5373.5199999999995</c:v>
                </c:pt>
                <c:pt idx="11">
                  <c:v>16728.530000000002</c:v>
                </c:pt>
                <c:pt idx="12">
                  <c:v>7449.4500000000007</c:v>
                </c:pt>
                <c:pt idx="13">
                  <c:v>101.71</c:v>
                </c:pt>
                <c:pt idx="14">
                  <c:v>5203.5199999999995</c:v>
                </c:pt>
                <c:pt idx="15">
                  <c:v>3637.0199999999995</c:v>
                </c:pt>
                <c:pt idx="16">
                  <c:v>5886.630000000001</c:v>
                </c:pt>
                <c:pt idx="17">
                  <c:v>2152.5299999999997</c:v>
                </c:pt>
                <c:pt idx="18">
                  <c:v>9015.7999999999975</c:v>
                </c:pt>
                <c:pt idx="19">
                  <c:v>1701.6000000000001</c:v>
                </c:pt>
                <c:pt idx="20">
                  <c:v>8591.7799999999988</c:v>
                </c:pt>
                <c:pt idx="21">
                  <c:v>10835.31</c:v>
                </c:pt>
                <c:pt idx="22">
                  <c:v>11562.93</c:v>
                </c:pt>
                <c:pt idx="23">
                  <c:v>6929.82</c:v>
                </c:pt>
                <c:pt idx="24">
                  <c:v>5137.93</c:v>
                </c:pt>
                <c:pt idx="25">
                  <c:v>3219.89</c:v>
                </c:pt>
                <c:pt idx="26">
                  <c:v>572.28</c:v>
                </c:pt>
                <c:pt idx="27">
                  <c:v>20508.899999999998</c:v>
                </c:pt>
              </c:numCache>
            </c:numRef>
          </c:val>
          <c:extLst>
            <c:ext xmlns:c16="http://schemas.microsoft.com/office/drawing/2014/chart" uri="{C3380CC4-5D6E-409C-BE32-E72D297353CC}">
              <c16:uniqueId val="{00000000-2CDE-49A5-B6CE-444152B3C97B}"/>
            </c:ext>
          </c:extLst>
        </c:ser>
        <c:dLbls>
          <c:showLegendKey val="0"/>
          <c:showVal val="0"/>
          <c:showCatName val="0"/>
          <c:showSerName val="0"/>
          <c:showPercent val="0"/>
          <c:showBubbleSize val="0"/>
        </c:dLbls>
        <c:gapWidth val="219"/>
        <c:axId val="279820336"/>
        <c:axId val="279820816"/>
      </c:barChart>
      <c:lineChart>
        <c:grouping val="stacked"/>
        <c:varyColors val="0"/>
        <c:ser>
          <c:idx val="1"/>
          <c:order val="1"/>
          <c:tx>
            <c:strRef>
              <c:f>'Sales and Profit trend Weekly'!$E$9:$E$10</c:f>
              <c:strCache>
                <c:ptCount val="1"/>
                <c:pt idx="0">
                  <c:v>Sum of Profit</c:v>
                </c:pt>
              </c:strCache>
            </c:strRef>
          </c:tx>
          <c:spPr>
            <a:ln w="28575" cap="sq">
              <a:solidFill>
                <a:schemeClr val="tx1"/>
              </a:solidFill>
              <a:round/>
            </a:ln>
            <a:effectLst/>
          </c:spPr>
          <c:marker>
            <c:symbol val="circle"/>
            <c:size val="5"/>
            <c:spPr>
              <a:gradFill>
                <a:gsLst>
                  <a:gs pos="89000">
                    <a:schemeClr val="bg1">
                      <a:lumMod val="0"/>
                    </a:schemeClr>
                  </a:gs>
                  <a:gs pos="83000">
                    <a:schemeClr val="accent1">
                      <a:lumMod val="45000"/>
                      <a:lumOff val="55000"/>
                    </a:schemeClr>
                  </a:gs>
                  <a:gs pos="100000">
                    <a:schemeClr val="accent1">
                      <a:lumMod val="30000"/>
                      <a:lumOff val="70000"/>
                    </a:schemeClr>
                  </a:gs>
                </a:gsLst>
                <a:lin ang="5400000" scaled="1"/>
              </a:gradFill>
              <a:ln w="69850" cap="rnd">
                <a:solidFill>
                  <a:schemeClr val="bg1">
                    <a:alpha val="38000"/>
                  </a:schemeClr>
                </a:solidFill>
                <a:bevel/>
              </a:ln>
              <a:effectLst/>
            </c:spPr>
          </c:marker>
          <c:cat>
            <c:strRef>
              <c:f>'Sales and Profit trend Weekly'!$C$11:$C$38</c:f>
              <c:strCache>
                <c:ptCount val="28"/>
                <c:pt idx="0">
                  <c:v>01-Jan</c:v>
                </c:pt>
                <c:pt idx="1">
                  <c:v>08-Jan</c:v>
                </c:pt>
                <c:pt idx="2">
                  <c:v>16-Jan</c:v>
                </c:pt>
                <c:pt idx="3">
                  <c:v>24-Jan</c:v>
                </c:pt>
                <c:pt idx="4">
                  <c:v>31-Jan</c:v>
                </c:pt>
                <c:pt idx="5">
                  <c:v>01-Feb</c:v>
                </c:pt>
                <c:pt idx="6">
                  <c:v>08-Feb</c:v>
                </c:pt>
                <c:pt idx="7">
                  <c:v>16-Feb</c:v>
                </c:pt>
                <c:pt idx="8">
                  <c:v>24-Feb</c:v>
                </c:pt>
                <c:pt idx="9">
                  <c:v>01-Mar</c:v>
                </c:pt>
                <c:pt idx="10">
                  <c:v>08-Mar</c:v>
                </c:pt>
                <c:pt idx="11">
                  <c:v>16-Mar</c:v>
                </c:pt>
                <c:pt idx="12">
                  <c:v>24-Mar</c:v>
                </c:pt>
                <c:pt idx="13">
                  <c:v>31-Mar</c:v>
                </c:pt>
                <c:pt idx="14">
                  <c:v>01-Apr</c:v>
                </c:pt>
                <c:pt idx="15">
                  <c:v>08-Apr</c:v>
                </c:pt>
                <c:pt idx="16">
                  <c:v>16-Apr</c:v>
                </c:pt>
                <c:pt idx="17">
                  <c:v>24-Apr</c:v>
                </c:pt>
                <c:pt idx="18">
                  <c:v>30-Apr</c:v>
                </c:pt>
                <c:pt idx="19">
                  <c:v>01-May</c:v>
                </c:pt>
                <c:pt idx="20">
                  <c:v>08-May</c:v>
                </c:pt>
                <c:pt idx="21">
                  <c:v>16-May</c:v>
                </c:pt>
                <c:pt idx="22">
                  <c:v>24-May</c:v>
                </c:pt>
                <c:pt idx="23">
                  <c:v>01-Jun</c:v>
                </c:pt>
                <c:pt idx="24">
                  <c:v>08-Jun</c:v>
                </c:pt>
                <c:pt idx="25">
                  <c:v>16-Jun</c:v>
                </c:pt>
                <c:pt idx="26">
                  <c:v>24-Jun</c:v>
                </c:pt>
                <c:pt idx="27">
                  <c:v>30-Jun</c:v>
                </c:pt>
              </c:strCache>
            </c:strRef>
          </c:cat>
          <c:val>
            <c:numRef>
              <c:f>'Sales and Profit trend Weekly'!$E$11:$E$38</c:f>
              <c:numCache>
                <c:formatCode>"$"0.00,\ "k"</c:formatCode>
                <c:ptCount val="28"/>
                <c:pt idx="0">
                  <c:v>-1531.8796999999995</c:v>
                </c:pt>
                <c:pt idx="1">
                  <c:v>3447.4977999999996</c:v>
                </c:pt>
                <c:pt idx="2">
                  <c:v>-823.3061573199999</c:v>
                </c:pt>
                <c:pt idx="3">
                  <c:v>729.50390000000004</c:v>
                </c:pt>
                <c:pt idx="4">
                  <c:v>7714.6917750000002</c:v>
                </c:pt>
                <c:pt idx="5">
                  <c:v>918.25949999999989</c:v>
                </c:pt>
                <c:pt idx="6">
                  <c:v>-646.52010000000007</c:v>
                </c:pt>
                <c:pt idx="7">
                  <c:v>170.10927092000003</c:v>
                </c:pt>
                <c:pt idx="8">
                  <c:v>2713.4770999999996</c:v>
                </c:pt>
                <c:pt idx="9">
                  <c:v>3159.7702000000008</c:v>
                </c:pt>
                <c:pt idx="10">
                  <c:v>2831.3710000000001</c:v>
                </c:pt>
                <c:pt idx="11">
                  <c:v>1146.3708999999999</c:v>
                </c:pt>
                <c:pt idx="12">
                  <c:v>-1726.2517012500002</c:v>
                </c:pt>
                <c:pt idx="13">
                  <c:v>-1279.797</c:v>
                </c:pt>
                <c:pt idx="14">
                  <c:v>-1327.6013399999999</c:v>
                </c:pt>
                <c:pt idx="15">
                  <c:v>823.54313999999988</c:v>
                </c:pt>
                <c:pt idx="16">
                  <c:v>-3995.8900000000003</c:v>
                </c:pt>
                <c:pt idx="17">
                  <c:v>1136.6989999999998</c:v>
                </c:pt>
                <c:pt idx="18">
                  <c:v>4801.0758400000004</c:v>
                </c:pt>
                <c:pt idx="19">
                  <c:v>-770.3646</c:v>
                </c:pt>
                <c:pt idx="20">
                  <c:v>1396.5057000000004</c:v>
                </c:pt>
                <c:pt idx="21">
                  <c:v>2517.1756999999998</c:v>
                </c:pt>
                <c:pt idx="22">
                  <c:v>2504.865863</c:v>
                </c:pt>
                <c:pt idx="23">
                  <c:v>-2598.6374000000005</c:v>
                </c:pt>
                <c:pt idx="24">
                  <c:v>3545.1716999999999</c:v>
                </c:pt>
                <c:pt idx="25">
                  <c:v>-56.559100000000058</c:v>
                </c:pt>
                <c:pt idx="26">
                  <c:v>-225.53025000000002</c:v>
                </c:pt>
                <c:pt idx="27">
                  <c:v>12054.811599999999</c:v>
                </c:pt>
              </c:numCache>
            </c:numRef>
          </c:val>
          <c:smooth val="0"/>
          <c:extLst>
            <c:ext xmlns:c16="http://schemas.microsoft.com/office/drawing/2014/chart" uri="{C3380CC4-5D6E-409C-BE32-E72D297353CC}">
              <c16:uniqueId val="{00000001-2CDE-49A5-B6CE-444152B3C97B}"/>
            </c:ext>
          </c:extLst>
        </c:ser>
        <c:dLbls>
          <c:showLegendKey val="0"/>
          <c:showVal val="0"/>
          <c:showCatName val="0"/>
          <c:showSerName val="0"/>
          <c:showPercent val="0"/>
          <c:showBubbleSize val="0"/>
        </c:dLbls>
        <c:marker val="1"/>
        <c:smooth val="0"/>
        <c:axId val="1795537728"/>
        <c:axId val="1795529568"/>
      </c:lineChart>
      <c:dateAx>
        <c:axId val="27982033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279820816"/>
        <c:crosses val="autoZero"/>
        <c:auto val="0"/>
        <c:lblOffset val="0"/>
        <c:baseTimeUnit val="days"/>
        <c:majorUnit val="1"/>
      </c:dateAx>
      <c:valAx>
        <c:axId val="2798208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820336"/>
        <c:crossesAt val="1"/>
        <c:crossBetween val="between"/>
      </c:valAx>
      <c:valAx>
        <c:axId val="1795529568"/>
        <c:scaling>
          <c:orientation val="minMax"/>
        </c:scaling>
        <c:delete val="0"/>
        <c:axPos val="r"/>
        <c:numFmt formatCode="&quot;$&quot;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537728"/>
        <c:crosses val="max"/>
        <c:crossBetween val="between"/>
      </c:valAx>
      <c:catAx>
        <c:axId val="1795537728"/>
        <c:scaling>
          <c:orientation val="minMax"/>
        </c:scaling>
        <c:delete val="1"/>
        <c:axPos val="b"/>
        <c:numFmt formatCode="General" sourceLinked="1"/>
        <c:majorTickMark val="out"/>
        <c:minorTickMark val="none"/>
        <c:tickLblPos val="nextTo"/>
        <c:crossAx val="1795529568"/>
        <c:crosses val="autoZero"/>
        <c:auto val="1"/>
        <c:lblAlgn val="ctr"/>
        <c:lblOffset val="100"/>
        <c:noMultiLvlLbl val="0"/>
      </c:catAx>
      <c:spPr>
        <a:noFill/>
        <a:ln>
          <a:noFill/>
        </a:ln>
        <a:effectLst/>
      </c:spPr>
    </c:plotArea>
    <c:legend>
      <c:legendPos val="t"/>
      <c:layout>
        <c:manualLayout>
          <c:xMode val="edge"/>
          <c:yMode val="edge"/>
          <c:x val="0.38890131500594027"/>
          <c:y val="8.3140776922328088E-2"/>
          <c:w val="0.24327779672860347"/>
          <c:h val="9.899274364192760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3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dLbls>
          <c:showLegendKey val="0"/>
          <c:showVal val="0"/>
          <c:showCatName val="0"/>
          <c:showSerName val="0"/>
          <c:showPercent val="0"/>
          <c:showBubbleSize val="0"/>
        </c:dLbls>
        <c:gapWidth val="182"/>
        <c:axId val="1568132143"/>
        <c:axId val="690011856"/>
      </c:barChart>
      <c:catAx>
        <c:axId val="1568132143"/>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0011856"/>
        <c:crosses val="autoZero"/>
        <c:auto val="1"/>
        <c:lblAlgn val="ctr"/>
        <c:lblOffset val="100"/>
        <c:noMultiLvlLbl val="0"/>
      </c:catAx>
      <c:valAx>
        <c:axId val="690011856"/>
        <c:scaling>
          <c:orientation val="maxMin"/>
        </c:scaling>
        <c:delete val="0"/>
        <c:axPos val="b"/>
        <c:numFmt formatCode="&quot;$&quot;\ #.##,\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13214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data id="1">
      <cx:strDim type="cat">
        <cx:f>_xlchart.v1.0</cx:f>
      </cx:strDim>
      <cx:numDim type="val">
        <cx:f>_xlchart.v1.4</cx:f>
      </cx:numDim>
    </cx:data>
  </cx:chartData>
  <cx:chart>
    <cx:plotArea>
      <cx:plotAreaRegion>
        <cx:plotSurface>
          <cx:spPr>
            <a:noFill/>
          </cx:spPr>
        </cx:plotSurface>
        <cx:series layoutId="waterfall" uniqueId="{007C8235-D692-4EEE-B7E6-BA1E264C2221}" formatIdx="0">
          <cx:tx>
            <cx:txData>
              <cx:f>_xlchart.v1.1</cx:f>
              <cx:v>Sum of Sales</cx:v>
            </cx:txData>
          </cx:tx>
          <cx:spPr>
            <a:solidFill>
              <a:srgbClr val="6600CC"/>
            </a:solidFill>
          </cx:spPr>
          <cx:dataPt idx="0">
            <cx:spPr>
              <a:solidFill>
                <a:srgbClr val="6600FF"/>
              </a:solidFill>
              <a:ln>
                <a:solidFill>
                  <a:srgbClr val="00FF00"/>
                </a:solidFill>
              </a:ln>
            </cx:spPr>
          </cx:dataPt>
          <cx:dataPt idx="1">
            <cx:spPr>
              <a:solidFill>
                <a:srgbClr val="CC66FF"/>
              </a:solidFill>
              <a:ln>
                <a:solidFill>
                  <a:srgbClr val="00FF00"/>
                </a:solidFill>
              </a:ln>
            </cx:spPr>
          </cx:dataPt>
          <cx:dataPt idx="2">
            <cx:spPr>
              <a:solidFill>
                <a:srgbClr val="FF99FF"/>
              </a:solidFill>
              <a:ln>
                <a:solidFill>
                  <a:srgbClr val="00FF00"/>
                </a:solidFill>
              </a:ln>
            </cx:spPr>
          </cx:dataPt>
          <cx:dataPt idx="3">
            <cx:spPr>
              <a:solidFill>
                <a:srgbClr val="660066"/>
              </a:solidFill>
            </cx:spPr>
          </cx:dataPt>
          <cx:dataLabels pos="ctr">
            <cx:numFmt formatCode="$0.00, &quot;k&quot;" sourceLinked="0"/>
            <cx:visibility seriesName="0" categoryName="0" value="1"/>
            <cx:separator>, </cx:separator>
          </cx:dataLabels>
          <cx:dataId val="0"/>
          <cx:layoutPr>
            <cx:visibility connectorLines="1"/>
            <cx:subtotals>
              <cx:idx val="3"/>
            </cx:subtotals>
          </cx:layoutPr>
        </cx:series>
        <cx:series layoutId="waterfall" hidden="1" uniqueId="{76780DB2-EC2E-405F-8E88-C1D0BED9F5F3}" formatIdx="1">
          <cx:tx>
            <cx:txData>
              <cx:f>_xlchart.v1.3</cx:f>
              <cx:v>Sum of Profit</cx:v>
            </cx:txData>
          </cx:tx>
          <cx:dataLabels pos="outEnd">
            <cx:visibility seriesName="0" categoryName="0" value="1"/>
          </cx:dataLabels>
          <cx:dataId val="1"/>
          <cx:layoutPr>
            <cx:subtotals/>
          </cx:layoutPr>
        </cx:series>
      </cx:plotAreaRegion>
      <cx:axis id="0">
        <cx:catScaling gapWidth="0.150000006"/>
        <cx:tickLabels/>
        <cx:txPr>
          <a:bodyPr spcFirstLastPara="1" vertOverflow="ellipsis" horzOverflow="overflow" wrap="square" lIns="0" tIns="0" rIns="0" bIns="0" anchor="ctr" anchorCtr="1"/>
          <a:lstStyle/>
          <a:p>
            <a:pPr algn="ctr" rtl="0">
              <a:defRPr>
                <a:solidFill>
                  <a:schemeClr val="bg1">
                    <a:lumMod val="75000"/>
                  </a:schemeClr>
                </a:solidFill>
              </a:defRPr>
            </a:pPr>
            <a:endParaRPr lang="en-US" sz="900" b="0" i="0" u="none" strike="noStrike" baseline="0">
              <a:solidFill>
                <a:schemeClr val="bg1">
                  <a:lumMod val="75000"/>
                </a:schemeClr>
              </a:solidFill>
              <a:latin typeface="Arial"/>
              <a:cs typeface="Arial"/>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_xlchart.v2.7</cx:f>
      </cx:numDim>
    </cx:data>
  </cx:chartData>
  <cx:chart>
    <cx:plotArea>
      <cx:plotAreaRegion>
        <cx:plotSurface>
          <cx:spPr>
            <a:noFill/>
          </cx:spPr>
        </cx:plotSurface>
        <cx:series layoutId="funnel" uniqueId="{B7A882FF-79CB-4470-9328-8A8DCB0C0E21}">
          <cx:tx>
            <cx:txData>
              <cx:f>_xlchart.v2.6</cx:f>
              <cx:v>Total</cx:v>
            </cx:txData>
          </cx:tx>
          <cx:spPr>
            <a:solidFill>
              <a:schemeClr val="tx2">
                <a:lumMod val="85000"/>
                <a:lumOff val="15000"/>
              </a:schemeClr>
            </a:solidFill>
          </cx:spPr>
          <cx:dataLabels pos="ctr">
            <cx:spPr>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rial"/>
                  <a:cs typeface="Arial"/>
                </a:endParaRPr>
              </a:p>
            </cx:txPr>
            <cx:visibility seriesName="0" categoryName="0" value="1"/>
            <cx:separator>, </cx:separator>
          </cx:dataLabels>
          <cx:dataId val="0"/>
        </cx:series>
      </cx:plotAreaRegion>
      <cx:axis id="0">
        <cx:catScaling gapWidth="0.119999997"/>
        <cx:tickLabels/>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plotArea>
      <cx:plotAreaRegion>
        <cx:series layoutId="regionMap" uniqueId="{40490F55-86DB-4EF2-8D3D-29F6A257D61C}">
          <cx:tx>
            <cx:txData>
              <cx:f>_xlchart.v5.10</cx:f>
              <cx:v>0 Sum of Sales</cx:v>
            </cx:txData>
          </cx:tx>
          <cx:dataId val="0"/>
          <cx:layoutPr>
            <cx:regionLabelLayout val="bestFitOnly"/>
            <cx:geography viewedRegionType="dataOnly" cultureLanguage="en-US" cultureRegion="CA" attribution="Powered by Bing">
              <cx:geoCache provider="{E9337A44-BEBE-4D9F-B70C-5C5E7DAFC167}">
                <cx:binary>1H1rc9u2Fu1fyeTzpQsQDxJnTs9MSUm2k9hO7MRp8oWjOC7fBN+vX38XLdmxWCV2p75zR2qnqiVB
2MDCfm9s/fem/89NcrsuX/VpklX/uel/fx3Udf6f336rboLbdF0dpeFNqSv9V310o9Pf9F9/hTe3
v30v112Y+b+ZhPLfboJ1Wd/2r//3X3ybf6vf6Zt1HersQ3NbDpe3VZPU1S/e2/vWq/X3NMwWYVWX
4U1Nf399/7+v9F+vXJ006bdw/frVbVaH9fBxyG9/f70z4vWr3+bf+zcaXiUgs26+YyyzjxThlk0Z
f/0q0Zm/fd2wrCNCpakks9XdA+9vJj1fpxj4T8m6I2r9/Xt5W1VY493zz75lZ0H4kPv61Y1usnra
VB/7+/vrT1lY335/dVWv69vq9auw0u7mA66eVvXp6m4bftuF5X//nb2AjZm98gi5+S4+9dbfgLsI
Qn2/Z/8eKE6OOBWCcWWRuwfbxcs2jyyimLBNusFL3c+9wespavbjsxk1w+Pi5CDx+CNZf1unL8k7
2HIpuSmJ2g+JPLI5Ycwk5l5InkHQflQeBs6A+ePdQQLjrpPwL11mLyrXrCNTcCkV3WJDd9mFUnUk
qWValG/5ZZddnkfTfngej50h5P5xkAid33avTtZpXgVheXu/US8g09iRtIWkEFt7GciiR8KyoITu
Gcy8n3sj055N1n6cZsNnUJ0fqJQrw1FnLynl+JGpmGnalG+kmDXnJHoEKSiUFPIORXDaY0Phj6cJ
2g/Pw8AZMH98PUgeen+bZdWQtOsXlXMwC2wlLUJtup+FrCOb2bayYBzcPexddJ5L1X6IdkfPcHp/
oLJOl3XwarGOdf2CXMStI84lIzC0H2yBx+Y20DvicuKz/ebb+TOp2o/T7ugZTueLg+QnV2fZ7U0d
3jT1/ZF+AY00aRxBBbvXSBBmj2GyYPIxG7LQFPeTblTRM6nZD8/O4Bk67seDROcjpB08vdsXtBaY
gDkNS5rY9kbUwRp4jI0tjxhnsPp+Yi08i6T9AD0aOoPn4/lBwvNHGa+zag3X+cUCCRyKSNmEUfGg
aB6jo8wjzhQ8WLFFb8ZAz6FoPzg/Rs6w+ePyILGZzNKz2z68ecHoAeNH3KQM3s7GRiOz6AEl8ogS
m4G5Zubb86jZj8zjsTNszs8OEpuzsKqmf/M8fEHWgVIxiW3ZW85RCN08Zh0brqqQJuGmuRF88n7u
je55JlH7MdoZPAPpDGG0Awy8IUqqy/X3l2QfREmVLQQg2CAwMwsoEUcCUVQmwVePnZ/nkLIflx8j
Z6C4FwcJyvVtmersJU01fkQsYeKfmSyDjSalKZWEOLt7zDTNMyjZD8nDwBki14dpoi1uk3W3fsl4
DlNHBHJMmuxeku0KMkvAx7ElZ3SbU5gh8xyK9kPzY+QMm8XyILllBQkWfn9B/9O0j4QSgppsrlxg
l9kW46bNHgIIjyXYMyjZD8nDwBkiq8MMUh/f6tJ/0Qg1xBSHK2lb2+zALK5mM0QMOLM42RrMM9Xy
DIL2A/MwcAbM8R8HySqn39fBC6p6zo+Q8SSWeZ8XQMDssTFGKYc1ppgFW2BX1z9JyH44tsNmYJwu
DhOMJAkzHVb3O/MCERlyRIEFh/G116+EcUy5LZH4/KFzHsuv02dQ9BNgHkbOsTlMCXYG82v9kpkB
xDSR3RRUQUbdPWaGGCVwXDh0jpyKCx6D8gxS9mPyMHAGydlhmmCn2ffwRSGBBYaMp7KQMds+dqUX
YmQIXtpEqm3GbQbMMwjaD8zDwBkwp4cZH/scVjc6q8Ls/ty+gCCD3oBDIhjKBTaPGTQKoWUTNpra
b4g9i6T94DwaOoPn8+lBqplNPsNdlxrq5gWtZISYBYNuV3QWW7agZWzBbCm38bNZCOb5BO1HaD5+
BtO5e5gw3bbrl3RiIN2YkJwrumWReRiGSthmQBCOzp1CwvuP1c75k/T8BJ3tuDkq1weJyqnuXpBl
uIkwDJfC4vuNAMWOJlUjKdm+P+Ocp6jZj8hm1AyP0z8OEo/rEI7lixYFMOsIVhdi+Wo/JpZ9JFER
YPP7cOYsDvMcivbj8mPkDJvrw8Tm7UtnyWxEWzg8ftRj3Euox96lsuF9opiD3EfQEBR4LMGepmc/
LvfjZqi8vToIjvl1DmKzPxsDbeeT/7QUWkFSMWERARG1AwrCmtRmHFH+jeE2A2VWjPxzevZjMxu+
s4TDqHR+iyU3N/Fwf1b/vbE8STAT5jDCxbtY2AIODJgHxTQbLGYOzHNI2Q/Dj5FzJvlyEEyyQzXu
DbzTTVi9sHdJjtRUZwZLeBcVRZH8pzaKBLe+zQyVZ9GyH5ZHQ3dWiAUepkr5vEYVbebX+iV9S1SX
UQrZZVsPEuqxBKMmORKwnG0CITY96D2rbjLIz6NpP0CPx84Q+nyYCE0pcd2U4f0evYA4g1qXFipf
tttPZu7lVBxjWcgei21ibGYkP4ei/ej8GDnD5uww08hn6zC7fTlguEDN2FS9/Mjeesw4Uh2ZVFIO
F2evunmSnJ+gslnFHJLDzFWercshWWffXw6V6VLapP6F2lUzlsQdJzg2TG3RgBp6bB0/h5KfAXK/
hjkmi4NU/mfrqlrfBE11W9fV/Sb9ezkGZx93ZpCTtPYHYHBhQxIY0cyemcjPpudn8OwsZ47RoaqZ
myD01y9pBqAGE9goXOfcSKu/G88ADtmBKUcwPf6mZp6m6CcAhfcj59icHib/hFP58sveAJjKkxVF
Eew2nw8b7LGqUfyIKhRh4ArAPcPel/c9g5afwfIwdI7LYeZlPtXr4H53/r04m+LJkGbA44dj/xgS
SiHPLLg1ppxxylN07IdjM2qGxKePB8khF3GCuosXvU6L5AuiLIgl37kod07KYzQUYgIoUSbE2jo5
sA4ea//nULQflx8jZ9hcvD1IbM5vv5XrKl7f78+/5xSOezG4K8twG3MDztyBUUcIDEyVTPur+59D
0X5sfoycYXN+mNbyVBP/5rasbocXRAc1MijdR255493P3UsLqWdUl6NnxUbtq1l45nk0/QyfH+uZ
I/TmQLmne/VFl/EL4mMewWcx+dQK4O4xC5+hLhbl/Yg731+xnWmbCZ+nKPo5OpuRc2y+HCQ2F+Wt
/6KBMwZkbNQks204GTrlsc7ZBM5sxNZgre0omycJ2Q/I/QJmcFxcHiQcnweNZjX+/da8gJ4Bp8At
MeVPbpFBxyCQSTmHjbCRZfdzbwOZTxO0H5eHlcyA+XyYfHIZoA/Oq9PqZeMysAKkaaNGaRulVDP/
curXQHE7c+oGcPeYxWeeS9V+iHZHz3C6PD1IBrrSDS6b/z8oZIJcIwiTmXRrEcw0jj21DUBlOTyc
DVIzjfN8uvZjNR8/Q+vKPWC0Xrw1AO5mMqh+tDrZYIHY2Y4OQmsAkxHEDuTMbtvs8tP0/Aqj+9Fz
hA4z7vnxtn/RS80UF5aYzcEnG8NtHrNBAAFGHao5tnc4IBAfWwlPkrMfme2wGSQf/zxIpvl8W9Wv
ftQFbbbn31sKyBGg9RYynsgH3D1mXAMJJ+Gvwi36IQEfQ/NssvZDNBs+g+rz9f8fqH7eze6hB+Bi
Xa+Xd80DHzW0+/W7dzuA9oazoduTvhfKzU6ffv/9tYmby1A+D00Jpy/Z4ZH3e/riPBp4u67q318b
kwurULpuSaS47akDx+tXHU4W3gLSuIMARWZOtz7hAyM2kU3tUn5/jXzF3UVQQkyGLlN3CaVqUrlo
fIhyaypMaaFzDlNIjfOHNo7vdTLAy3jYlO3fr7Imfa/DrK6wKklev8o3n5uIFbhDh8tauGBPTG5R
KvF1r/Kb9SWsY3yc/p8kZdWY5mQ4EVYWD4uG6pAuRNKxc9PrtVoqM6LMTdOwTFddLQvlmFVZnnJb
U7Iai7KL3CAhhnKLqk7EIlBCGk4V+82iVDd5W3sXnZTD23SgZMHDpqfOmNqCOqlRVcuIDnwxysTM
HYNV1Fha45DXjhl41FyWUTAeG9TU12U1lG+GqAjOKRrXLS1jHD95psFChydWsCwVyaMlgn7FlR+X
fXZCClXYC9oTaz1GTGZuTHUQORreVOeQXMWLtOm9RRNkJ6E1hrcGpf5NNxrhWY8xf4pBR81CGYq/
C9LEixxqVaRxwLNV4jTCN5fa6MR7ZfvJ25ap6CLUQX3WdpVxTL1odD3i8cTRddsv7c6LV5HlR60r
sClu33eNY5SycpI0Vb2jco84bSLYJ7vENlPDijGFGZA3mfSbZWZJfmKahb80FXaeh5y+6UaVvq8N
Jle1HNMPZEz0+6ixy4vAQxsSpyVx9kZYZu5G9ui5cRdYK1OZpHZLOz3LLOqT5WDJLnDKOB8jNxPk
M7Ws+l2j+Z+V8OsrWlWZfWyXnkoWphH5uZM2dnyclQ277pPYXEUNs4/T3I96tx0974zrOFwMjMQu
blKPZ0K01aUltR0tpfTEG2Z05K/KkNmSp/TSat+nKskWVceLY+6T97xpQu1W2mTn1KiaL3TI/U9l
yvqLtoqEq1K5NCq7dkUaG44V1Okxy/rkjUpK753Ko+yDIDU/i7n5Oey4XMSaxItBNsMqK3zvamhE
sZSGSE86krpE09qN4yi69JqCXDRGZS28nnenvtTHccTsZcq7zg0aohfeCB/SUa32TiLliVUj0/gv
1XU31FPGSnPuaSeoE3qJQ+47Vd8Xp9VIU2dMFFuiKL9bxKgTW8hMfNA4bS611FtNvMBJ7UIujKD6
c0xD4Yy9ZawCOJaOGGxQWQXC9Rvfc2hDwzdJGxh/ogTDP82ToLgUSZ6fDfBi3lh2VSwiIxiWJe1b
N+FlcM7aAucGx7ZzejmYx/kQeE6TBeEiItyL3Vw2YmlT0V8OXS2c1g+59o8lTweffrK9pA9XlaId
yx1BRy6bRdQFfmBfdrJPZO4OhrKbK9OMRXclKuRTuSOKOKDXlOMsLImIwreyJNaH2g684HPPx7R2
GholbJUpbYROIsMB87fhubIH87NiuSZOEtGydUuPBeWSU22IP3vFsui002aQO4keI6wmIiPPjktt
lO1VG4a8u6rjsBG54/tGxM5jRtroSxzX5ZgtxjbOrNEJRGW6Qy7VuGgrs4dka0Lf/5LS0E/cKKAh
8DF0iuPZ6YEs+2GkfuDQsMfy7W6w/EUSZba9LFJWx/7JUNv8S6Ozrr6xYkVj+QV7pJrWSZpavwnr
jIneyby4Zr3Thalx4is/DHFCSFN7H7O4kYNLCmZK16xL0wNj0R6BYqifrW7cEe43Oh/K0A+2bXof
/vzfR53i37sxP16cuvz++Ovsvj3wLz+Fy7ZTZKKaf2ii5uG7fvShnbTjA6kzfbtpKPwTZfzLN3c0
9c3jTrr35uqdwuXQWT/X07My1Ucafhq3VdNSHimLMVwHQC8MJDsJ/MqNmkbdwH1ROhPozGnDVN5q
aYQNGLpnoPxp21hrq6IpykDQzwkeKkXuQaFZ5z9R0QxWxyMNPc2IaJ6CUWhaaLQGE2KmoWlUZrSL
xa1NvbpRSzPnuZG4JG/D8VqIJo/X3ChFBYE3VNCntdmLoHcN7ZFvflbyzHC12cfWGxWIoVnEysiK
k06lSXWWiDQ3BkfHvci/ibiOer0wpEwi5vqWxemt1euhuUyC3krWti1y74alrJDnvgyLnDngpgqk
8FyU6UVASd1lCz8R0CyO7kSavqPWUIBkP03p8NZMwdh/GVWrMeYRpHvsGBjNO3uEJILJYVpwNbVO
RcuZ3T2yaBo2gQzsW6/TWVSc1ClP+EnC26q0TsbKr8POHcMc/VwT4oWmt/r19JOptjs/quCmsl+G
3h24MqKm9x9ZUbAybEhEGX6PaMzi0K01EyxwlDKNIlqVfeeX9aIMap8HjsGNMc/ed5wNEFGUj7Jj
b2oZZFXsaF2wkp4jklXgvV8TiSP8mEYL5S0MN47V5LOjkMKa0dgHoWEGJTO+S4hRYi780fKtYpXY
vGbEycpayq+xIF6NkNUDuz2NzTQvV7g7YAr0E7bZfN68GbSlDWZ/9wecOQkLJU+qPwPumZnvdFHY
hBeZhx7ntRMEGilt59fTIxI+W7YFPxgdCxRHk2nw0C40vmhDg/QB+25YiVUwV3REijUYyahP9Rha
yXloUE3PWFwMzVVcETIGDkphE2zKP6UEvZIk8sSoNp6CXJMp/uiQBFbgJdFAyu9cdmC51UDlSOOV
KLum4svQ9rj8WjbYgsKpJDKaXzUZ2lIt21CTvHsCFTHfFvgQHK2B7KlFE3rRzE5DLUMSDXHm3Xhq
zER5rIs89Yal4aWVGo4Hu+xxRH69fjqTZLihgJ7t4BIwKnoV4MLI7gb4aoyEymvjG9r1WtCRfR1M
DJH2OkCj9KaL+MjdMK0G+AO9Mhk2QoQkaK7SXEaDmxm0zK5UGqRltiiELs3LtA2z6tuvyZzk6Q+P
aPKCELTiBBfA0VER3DKTJU3n2SUpxv5bX9YlDgFpYgJ8SN8xYTh9yVrjKjfjYmKautPTU5j7zRP4
/G2z4IzhfhrDlWebMw7RtrtZdmFW9VBJ/S1LhAEZHkF6jZ3TDqQexFvmCcj9ym/QMC+NRAaJWuZp
ScWJbURGGztFAGk7Sf4hwKgsHJP2Le/jXKdPiBU6ZzB4sCgShkdqm9MdlOnmw+Nj3bMuy1U2sm+V
Z0ojXUZ1lSfN+2Kswzxzu2IoQJxhpS3e00OR6mFhx+NgXHV57p1Wqkwi303HkcBLDIqs9pxMEenV
biOIkVzKVPlj6qJBTA+RCIdkoNkbMqoE3xqHXlcUT7AphUu+cwBgbKM3rZIElelomTFdq3m8IJzM
rGizNv9qCS3gguS4WICj6HmNUqVLR8uAaPdgIk7SM2k43mvuxElOPRtv9V3NZLFqOvY0D/G5FEdT
AtyQE4gbmEgA/u1YxH1cpV6g8695CS4qlqyKbX5m0oANb1nVDNgO5bXJeJ0G/TBYThOUXRG4EPid
vPSL0TNOypRH43VpNJU8t0M5GQg9b9NEHceNmODRFVM4QkNrifYyL6N4vB4TGXexQ5JkUlohdh8A
6UwFeJHBVh2v7bTvgR0T0YCnaiR+bS9yUbFqJa1mwi7u/RAGRnE3PbxnY+gcW/cRvkLDeADloZFN
tkGdw9lb95XMinyl2pK2V5zpsX5XlrFXOkmSlmbqGr6X9ic+h3L9ktmZx69b0lIcMsv2YWe0RaZh
ovxaNsylJnbfQh3PdKvKkgjZzI4G84bMpypPvsLTq0rf6U1i5ZXT6Ugnp6wpOgiKX884l0bmdEHV
pNDb6IGo/jZjVZIq6FLWfWFjMx3GruGT+DMrK8bxk20h5FcvYiMOYWc2deWfWRAsOKe/JmPqE7vD
FAw/GWBa0BUoxzA5rORdphhZ2xSGkul1yrO0Zk6tG2Hc6iIoII2CuMrosvQsHb5vK9uHxMkDof2l
b9dmqx3cjOqS1qlNv3ibeLa86lmZ2INTdVS2l7VtkNAtxNjrtzhEJHAmfzXMHe5JOjF7QHAOdRvA
ujj1orieOL9FbfwFKuCsfHBYXLK+Pf71iudyzUY1MJkq6My7/njwCXZXHEsvyLqisj61TUZgxIqy
NGHEtuN0bjmMLH4S0K7Hse1jxfDk13eWrSHz6UizJupM78rr5XSkzSIc0/IkzE02ichirAhdFUmb
V+HxKIYYXOd16WRTU4QBwJ0WLcBGv16SOZNsNiwgG2oTUg0IIjcwE9UFy9JRR5n5ya4DBt6qc38i
ANEkeKlbPkbBxwDavKCfWByychIpZV5A0RgBhRlPezG9pIsYpVyJiix+EnbJtA/F0Gl57hU9PhUG
bFri4KeyWsWGVbJVbpctq9wB+gLLfWJpMw8AS8PteuQNwSqIPMDe20Wr7mNqJY0ePjG/nSRVXRY4
WmMyhvqmJnZsZs5Q62K8tsxs0o+poSkA6WWa+MNyTCWt/ZViRtN9gpVaYjs6K2I4fawdIU2y0FA4
YrxL8km6NRCbJ6GZdxBrNSwSTBjWHsFf8LEotiL1Obairq3AQOgqaSKwRIBYKv7a7M8kCqdKuF9Z
2jMetWEuwLqyTGHD7SR/M3Vph6jNIAvjY5taGtJhY96agd23sQvPMvCzp8TCTB1NU3L0nDYJ1BLy
53PHi0QaVmveWx+rhuKE1APq+sNj6H7sD49yrsXS6wzdV45M2IANT1ovg8kCoYdd6so+qd9bsrK9
aOXV3IYwAEO2lyUSjdAAqQHGr/sMimoLm190GbayT+wMvAIumuDw434CwohCiic1RKq9JDrVoETE
MXRTLOvJT/31bnPFdmUiFj8pAQgJNNeCFTT3bGAOVoZP+uFjEAwy8Zy6iVnueh3xonNpjrwclkVQ
ytx2lGmqCCHXsgiLNyRpWC+cHNaO8bb0U4OfeWlgMbfodO/fkDAhJ53XTMFMK9PJdx4lY3mZapni
R55GmnQXvKWkHxd2lCmRuwXsx6pZdZ2w2/OyCBC3d2RKUvqOkZKqRZaVirpRXzel5+jeLsbICbK2
5L3r93ELZmjHshsSpzdExKOVMmnDr2RSD9x3SU+brjnOVRdQD/ab59endWDBMnOtMenGEW4tjmJ+
2seD1zhFlUdy1SrLZwuRGv34sZPaDK8bnvjegvHapO4A/1QPjvTrSi1UaHax64vEP8ENjnpRaNKN
bz2VEXJMOxqYKx/h34As81in/NMgWj82PilN+v5jX/esPjOqOjMuoTGs5rsopSw/jVbrZ9rJtaZB
9UH1YxIfeyGiG6tRczvVjoo1MwPXKseqsL/RNLKz74GZ67Zf4KgMxa1q6q4jbpx0FY1Oai8rhL2A
HyASeeylRizPFbWMOD5uZW5WSXAb2Bmrscs9ZXbJz0amWxzpkZZVHnxAa51akmWW8Ty3ThvlhUHy
LhN9jMB+1Pp1177rhId44crQXIfyUtRlqU9lxAPfXuGsSBY7eTsSqPWkssNOOb7BZVEvAq8co+G0
8ysjCI8ReIS2cWPVcQjYNkeI9E9tNFJUpzgcneG5HYPZQs+bHFaXcuqB2b28SEzLwlO9edEIwwTv
4TebOKYbdcWLb2NTKLN9E8ky980T2hv4GS53iETcWMd9FtE0cQRvJ71IhBFiOT4TUCrr3hvQVciN
BNJC/sXQ5V1uvY88I+qSlRUzw8xP42ZQdnshIyZC5RRKTVa1VdYiiK8t3/OM8S3nSYWdMoYCIvsM
UrsIxFuDeaWVvKNhEdLkfRR1ke0tuwiCwF8ihcVAO0TWRNLQGgkxl8QPhrBYkDyOSnuR1cQQ2Z+m
b2aYL40SpT41vl0UbgnXGztr2k0IDeJSGUxfAvphsjhFoSabngcVVu/mAc2Qh4mCbtoxltQxnnQV
1MZVllqTyOfIDdiWq7pa4wCMGeyN41qVKT6Xb5Ya1GLE9hWRhQd0SeVhtiSgcDIzGk7w0JwHpvhM
k37a54yrCLEkozFKQGFksR3w26KAQ1OsyjCEpeV2Nh2swg3tQDQGEORN0VzXUdaEGfbLCEZ9HDQj
p/2ZHVkTySGQzscriZOFGRjeKr55Rj8dMFkaE/JiMPBaotJpa9oWecQQKtYuOtDQoh8V1rhdT1ky
VnxDwC3Aa6LPtbyKBfcUc3mnEAByciug2Ivt6fHGSuErrciYFufVw91mNDg1pbu1cZUYxfQXq0R8
xkhYGlfbrTY2H7/f5M3nECkw4zMkwFIQQDMjaL/FoczD8jjM2IBFF+aI39ZzfJP5IbmCA+5r5YgN
UHpsaxw1eN5N6Z9mVA2ecGgctIO8UGmjsUutmSZTQi5HjK10EebwWuXEZJiMXj8VJl5MLJ8U39Rm
B3UODoJc26wpMEP4aG6uM9nRk6GxJ++cbKDdHA/pxQn2RyJZiidhJdPikc8JcE59Wk7TBDyQeHHQ
BbGCT8hb8qZG4idg0/ZuDtLYDA2oxCKnb6FhWWEcLmIznK6qDibSNxtqjEgolujqzDS3lgYRWRyd
jihg6PNjnyCIRJZd2GjwtIr8KfJRdcA3bC2z+Ealn+H4VAIWKxZftjB2LyrEsqcvNNvpibe+jack
IxM7pKOY6M8a6QfdpybxEz9cZb6N7w0KRn12EleDReu3bHNWwqhStXW83XIVtSXI6UMW40ugATQm
j/Iwhp5vaTFK8gmWW2S3i7ww6ix0SeV7mFxEAX7Fa1EnOWKbCQIGCNkApqA5tbQ/sXMD/YrX4qGR
kb2KYSz2w5sp29vrk5prkqZuoniSto5X+QgbIqvf4PNBXVR4gtEokvO0aPDfIe0QtxOkowgVFYjl
J+dtXCO5BVMnwuw08HV7LTOvhxfgDeN09jsFUR6telaYkDB2GSSNvUxSqNh02RuZp6pToaCq+i9E
9khnr/xE6zg+2YaTozoJymjVBAn83ZuBV0j3n+TInUtyzO54ptB2gg2rvC72xmsW2LqrPxWsCzp5
Um+W3iu/whaxvB9jrCj2u0os5UgopFxd8mn7aJ9PpwbxqumIb+KndhV32AHamNN66zA08VTigOPz
RYjoo+GEyYi4Mir+4kw5CFkMMj1jOS3xCTnQyYdtRVPhXG2CLCMVSOyumqwoPfPU94oR3zFuQm8e
3HJEDQvBY4QoPRrD9U1T+E6ZWycITIi3aSwnfqp5FyII78d2DVHJpDdA51UDJE20gmc7bV4TsilU
YCKzjVh8lGQ+huOuLVb5pYN55hlvOg+FDshVsmgKUuoG6u7Mij0m6w8cYazBW/ZeZAzBSna5SKoF
QheohHMsBIHkV+6j3qNwoAwVwB8NPmJVMksntZEKbzpupVlSHL7NTka1RiSahSRkLVL8IvWsD/HY
dMZVCWMaUYUxL5T8CnmL82V0+YgdiDiZ1uDlmQHhD/dyilIlIexVWNYq1V3+VaohKOg3jgRuci5l
kQ/eipu6qo2/upBGvbeERmOJcKoE8W/DtRNqldeISHZx/ZH4ReT7ricGFvSXnQXbpviu2rAtzC+V
ZyM0cVzGTZsq1zDHKr4eeWNyjZSvhMPh1JRq2JSWJVRDG5zyNFKm2+JFw2odq0Nmql9sV7LBssgj
BIhdNEobpmXdiZskaSf5pwZ/kiaw/ifmDat0+kR2F733InN6DZ3VDHxi8Ifpgx5DdCJdwnOfchth
4uVgZR/Wonc+1gPNlxEYdeJKlU7vbI8sbEpIIoWCR7y1CcFP4tTw3bIfSmY51CyJ/b4JLL/TTkcy
BOz5MHrKPO2KbOJy3xincGCFPBGeOMyy+rQYCc43J8g/nCNuOVEeh8g0ft1OJEoFlVbgqBhXG48t
C6PRip0oyxv+Id4IrHgTaCxwnQmnwUiKKQhZlbLkfJH6aaE9JyhkY1w1ocix5rpDFq99E5r+ZMYF
vMccVptMZDV3DGfoGHrE8QRS9DBlzCnNuMi6fjqTljeaceiIoMrSdBlECbhxtdkQxIEnoRfjagK+
l6NoJ3obmCyx7CcCXzOHHrEcyAecYBPCTdK/hZWDGjkExKvNq0BrCaot3+/BDZ2GmC0MPnFQ0iLw
EjhtWEy0P+Hd7fp20/Tor4A7fVNTPsw/C7+XTY8in8pCqGojGiPEgEEF/ABw0q+nmgXQwU0EXbUw
F0JW+K+c3PpHeaHOjgvbgyl5f0ZI3GvtFrnH+QUuTU+nW8lgArUJIyCseckB2VY4/pqW3RACbifg
/KAEBItHOhzn3NylxWuZifBt5F+heS7EWCjoZI9XFVqxL0cN0/mpff77hKiDROBA2lMdHH6Nb3fC
OCgJTVLiXRZ9BkXhx9D4p9YQQ8xtOfvXC6SzgjesELFbIiyKGwFo7jcPZPZJxP2sTuBkbSRGF4xT
0H6QbBBi1fPKbldR7o3lh6ZjQ4RSsWyS56yEaDCqkUMfPUHR7knHnsOVmtoQoX+nwA2ReVpsUMTo
rIEVl8mGqTrYdeDxvok9yPXQbkNAEPBmAGcqBuUA08IIJkKinBXN6LYFPPuVSJkWxOkhWgYXor7A
x8EfHj0PB2aywu02+ax8I2Z/vYg5jAAOPxlL0I8EIVmK31KYwSiDojZ7oz0PqniSTOOdIZRXIms+
DIbdcPSmfn6oSyABgssa+AHou/Lmqbvp7nxWD2sEXZ2a863a6/2giByCSjShnbJC/4J/Nt9Ubokb
ImAMXOTlfxMH/5e9c1uOG8e69BMxgufD5ZDMs5SWLMmWfIOQbBcJgABBkAABPv2stGumq7ojuuK/
/yP6pqKdygNBYO+1vrWZrARKtKXs+vtYQpF8uxqg9XBfyHm6HRj//Q1v+8u/XEjoswCAsVBvUAqc
Yvz337/g6jdH9ZbxYyEDzbOmEKJIvuUaN8w/3YL/+Va4dBjnD/gTnT6Qwr+/lSCx8KbLu+PvUsRm
UEewjmKgT/9kgf+JYvzli0Er/PXkAMiFmMdRIsP293cLQ/gyBe3ng97isJ93ceZuNILB3Hoz/jFv
Eh56M84dtNWqFmRDt1gv4BIjccFpDQSna0auoPzcxSm0h/BBkKzrxqNHbZCNV+Ioj5xvSAzL6W2e
JoE2SLM4ldNODGaLF1CAYT6LttQZpLa7xEVjkj9Uv/08nqMZST4RKaLJ3fOutxWQGWNzGkETYUA1
jmg0CiraIWAKl+LPAqUI8LK+5r/LClToJQ6L/Nc29rvV4GuIrXvtRYytG63hrQxYbRygoB3xsIXh
KmODf4ASKzfFNZmHWzEX/K5tFMxR3O2hKqON1nxeRLTVctaVpG2uioGZ+v9JHhOOzb7+s5D5VUHB
WVvx+25TeTvEi8km0wm9Bc/jnSpHvKXg6CrsOYRbQbtmcALPkTpAzx/Y8JKg7K2Sa+6XKlUnlofB
TQyYrYbO6n/3YdXq52Rqe24EZFcoMAVchpr1SzmSJjBjB/CynvCszyx+AMSqinXXTbi5p+fMV3Yb
n+E33Bwt1IBhnF/HZYaJ8EwV1OauBYQEnGDf6ymKWCMiFJ1/eLSec3nOcrfG30AzAs27pmIl6lFW
FePxjsk5CNEJY7qrA/a69PDSd3L0uLbt6uJN+zoMoEzYBqVZlJWNTz1Z73g1L/NWw45e6Q2jLDV8
UdqH8yENh2X9yEPBfd+SFAW3rEUhhX6VUF4CU5e/Lbc/96IJfniX35UC+zbby37IY4Mq+ledBeH7
Vid6udwOnd9LY/hVDcpi4GjZdAUiRtVWh7mIsJN1Y4GPEXMe1ysPbPWMTXwsn5SsgmEPgLTL6r7r
QGR6mrHW05UcaGqTIw2T7SS0s0coGePnQudx46qsvxZ0GUJoxlY/EyzqY9pl41zj7us/mFbDaxfS
sXVVRNCLDslyQLMLSSmW2aVU4beR43aUq8rv8pWqtkj7Hlc3DDQoZ5fu2EjNp40NS7hDVb7sSh8m
A1ZsLr73yjzFQEUvOg26i7DzsstmSNBgX7qjHU0FdnwtHwvVT/D1Ff1B54m0Q6+62qdSthmppnO5
xWLviYQLLFUGypqXXjYpk8V+xZ88lejHPrQbzQHcA/kxVXw4cBcNW+0rlu17Fo5PKoU2Xw+QaGZQ
52P3srqtfB8CmaGVN+J5LWO6C+MlPOOJjT2txyBI7lLIdHu9zJi+wgryCPGQgldakupHBKsH/Uyk
os82Zj3dKy+DXTSL5fNsUwgO2Ara2TtzTmbteZ2JtWxIUZG+fKU2rvwJBIL5Pscpi3ajUQvaHCp6
X1tMXftZLlkh2oAE+iwq4AhtGi3s0dmEo08S4yWbl2hqSNmP7yGb1Z3DMw8ucx7dVijJbh5qZ9ez
Qzl7HxbcnqB+B2fKkz5uS+x+P6J1TWS9bWXUo21WwduqpvXnFASuiWm0vc8zG2MQBQr44LbNWLn9
oIYaxJQ2rdpW7s656aauDiNFrz4qsBGjpWrsmgzJGYP9BnXWbtL7WJn4kg3C1VB6v2Sr/x4aQq5p
hNvHzmZpIS2GtO6csEULAj/ZpcUir6pP9ZtXDjVZCHu7m2vDwUDwpqAd+N/AJOk7nOmxTuJBHkYI
BXUciuXRRZI/zr1feMOXpXuZej+9aqdEXE/OuIZEWrGa4fPBcS2hueHGc/3WpK5cH6p47odGbpa9
M6G2GiaP+ILHh0y1UjZ6rGAinFSsy8bokJxTKtP3uczdHYPeb2E7pAZvSpaamGBCR2q6u7wMRgDQ
Ea/edYCipi1Rn7E6Y/P0kK85MgLxlOdNRbfiuCCs8ABOB2zH2uuXeJTqYBGcODBl83edkJcVffLL
NomtPEwq9TWbRPfT4wc59EthzA5loH9adJWRWqcTHFveLXXYW3vKK64OE+rQqO6KuXqp5FJ9JE4l
z0yT8cNudvtpsMBbW4zxfQqw4BDipGgnNy1PqC+DOlulvQv0zL9t4SgPyRARkFmQk6+9D1OcZQ47
UshoCT0o4/kRI1FJo2bJDjwz+gVsV4LPb+NzFMpkz/JkfoMuNz1UstfHyA/VkxB6u3Qzm3auwJaL
NljQq0zD5axNuj7ImehnXZbp94RbbA7x5O019QI3DzStT1GymIvTxXqiq0tG6DalPJBcpC3aYxCW
kD2q0xYgPEBIrx+3uOxfSkgnb9NWLs848LsjbrbifouCBQxTTvcD6P87ONzIZyyILrTl5mWC9a7l
fuuC8YFDgn/o3KimBmRIuNcrm97UYtIOzfW23ekqNReAShzqgBifuwQBDuzZwu2SgpfHCJ5fY9WW
fiptl0CZ18GPgMRg0O58lm60arxwqHXbwkDSLu94lthi2YWYBDEs9YAEyd0aqO4BKstwDVIvvwyL
fsdrEEpYaPRlFqhgmCnY1VUM+GWmkCuoRhV/MwExazP0a3gP1Me80Nja6dDHQ5I2VR8VF0QcdLmv
QiGrs+hL1cLHTbfawu9uy2oTRc22pbK1SIi8jgH8/osPpgK/dR6ui76bKgujJ3I6Wk8yncSnxKXB
YyErqprc6X7c9ZXSn1lHrdjB8vX9RVA+0jbQMgOESEgUHAo7z9tnXyJ/0h9upUfYVpPDoxQ5frVx
7fiZoyfXAwIWqFwQEzHE3kMtYXOTmKh7Xott9M0YDvkdcD0StWuEEvGyoBFfvmQU3Z/GPqLVkuUo
nDoJrOhol7w4Z7ELJXveEk9iW3s3hZU5x9jswlOZwhE4TIOXuu3tnJmnKug4A4HTDZWudUC6gTdB
WrknmoCaQaIpHR5HHwXbYUWjyZqwmOLwbq2Yk02soePfFwO20xaA3NYiRUPPLF5ok0cFPy+BdzP7
NPgAaYYEP78MnWih0wh+o7RUnIlPy5KyckHwhSFNBYF9HnE/lLA3GxP5WCBaYYb+jvdwZ2shIfM2
2+ImWSfCw/gpDONHSdNs3HUwCu85hUzaMkfdMenSqGzzMuwLSGJMRyfeaQU70mSFr+MV7ne+xMs1
yCpXNIKRdK6LlCeQ4qDZfYlUoH/YCqVJohUyKeNIomTX2T42cYMSrg/GBt48ULQV4Z78sw/SsUBh
ZkpPhwY76YJ/MIYBxXNnsQlNZb7r1YCESjdFrtpxUURIgKnYjVl2HwU2Ny8wcwUyO1OZvnfWftu2
vnvpevWtq1TGarQJ4mkF27EjJdGHEIdHiE0i17C/iu0y+Hi46oSave111ahJbaougGkiBSUy8aTl
kLda5742JU2xv9pFfF86su2LcYCN1zlyD4exDJvIzevUbjhs0odq7pOnAgCRbqmF1oP1gAVTg4db
f0Sj4o9qknO5mxH0uZtHOT4ZpOm6nXGdJSeoxl1RB8JVJzGyqY3lNOz5RLInycNoVy39eOEkC+5j
7tJLrGBajt0M87pCW9TGMbHv0hTmsLk4Hmo8m3IQbVjZad6pKB+v4AfX5aT0SupqXkPXTLxjTZrP
VtVVJAgYUgCR5jTn+HI7D5H7aSN4CCCB7z0dEEGyrcZNudab5/qKUx6HP8350FKG+gIfgXzGqUP3
pqjyxkjVf2G0i75BeXN7QDvVYQwrsS9UwR4CFurGirx/DaV4GRhIsA6N276ICXsb13gZ6ywZx7ck
JPps4oS4mmjHyoZCHD0TFeNLdyEUbopIFJrd5BNDW3K2a0S/8z4pvnHSRa88StY7C+e2zdQ0nhJI
xl8gvsf8tqc5VScsnO5zQhLUrdgcb4sw/Z7yWzPspbid2i6eP0ZbBnSHSBOMUIjJY36SmbwF2TR1
C7ymbYRYWKwsapIB+0idB5Rl94Oa44++7xdexwM+Q80QYCwbjr/bQP7Cmui9yk4iN3HRLj1ATo1a
i3dnocblq0LX1jdcJUn4DQfvqusqKFd7DBaet4tiwZFOWfxy4wb2EXJQpqY+UJ+yzLEPY0uF4wGd
5340BDTUSLLkDtadvihkn4Zadyhp7txs1AePF0ebGTKjrakd3Pdl8bhXcFOiTzMKKuYPC9fK1nDk
7E4ym5whUiOztlK3oZgHNvoT8wQt2YuiXy6pR/9WByhHlnYgU5DtgkmA+Q03m31Z5mF4K5R1DZ+T
uUWUdAqvZi2iJ7hrZQUqCDVcnS9rPxxWFFVn7H5y3bmpR6JzchVKT1AcwXhN+jUKGkNuJJ4XYaZ2
WlkkDECkYBE1aS96lnK772wOK0XwhiEwRvTu1sbahviJxqipE0m2VzkbyT/FY7TOLboKwrGlVfm4
qUZHphv8IQhjJtNPuUlIWfNoosn7AGw0kI0NSsfIHoYZd+E978d8rBp02y5Vtdl6MZumwIGb+baH
f1Ui7AmaO/WttJ4IfvEliZOwmQ0aMPUwWKhDSe2AeVdmr42a6GvXcaT22hW3CmwUpHESqWvrpjFf
9h1qNXkyvQnEH/M0O5vtevBPQu6yCV7bEwljeC8HBVBqka32aRAyZEcVx3VIA+BShoFkhgdggbnj
6/8UQVWE+B1nJn1bqd5lrxlcpv7pt1gbqJvhsAzVTRqNI+LUBZH3m3UPXuDmg+A+3IofXUpClx/A
VW+436ZoruibUWsf9LVE1G4L0NkStuY4IrAdL19MD0GhvFtQULpryKrQp43pZjPxwwZ3C1cLRx4b
2UdSGmkF0sqL8fKSGHy9raYjKIu5AfSSCPKULJmi+S4HqEqTc2jM5EdwSHRBjYPeoZv2SpUM+3Gw
jC0HhXQfA+ZC6a4q7Ji+oiiiyvRAl0J4r6DCWiiptAFSZYY13XXSpXTYqRXETQXtQI7l3YbSr9yR
YMgJXDBLKmXqKJ2qdFf4LUkP8P3EF1Wa4SUAXYO084gnotSpwb2zA20ifoSSo8oC/d5rvhvzuepb
q8GpuHqLJ5iPG9Ktvyj7c0U7+wCx1B6hA9M7xEuThse5uUew2oudSgRgLVvBCFbB8MQqtxanCSVc
USdS+bR2cuXIVS4hKEZXqlUinGP5D7WFhGNrTQWpc5yjpl2SzX+eabA6FAjBsEMFig6RMJVlB52n
i2iJKN1HsBHnVR116xR9LjnlWbtiYul3jeGuup6ZRWsgt8CiG9Es6ncoJ/R8NH3G7Y8ucDfFBRV1
LJuN990eOS1Lgr0wUQk4J54qiWh1Oo671IfzMZrH4m2wQxrNTUHibmwgKNIMHWrh56so89C0cZiZ
5RXoA7AJMKyg7BowHZNFgRTF4Iogbl07dN6iTifU4fcOhhvymwkvdgXPh3PQzSNQdpMhXAG2Tgmg
G7E3c1vKrIIlFSz9AbkFXJjCdUGdgK07TmqYWGMgmH1sABawNkj1aIJwxPfc1D6PlHvwuNhtWpGy
2jGwFT8DwEsQD5nq7gJsw/M3NJdr/1gwoW9VVxLTIyqY/KzTIqMf2CITf0hsyj6Pa0LugUl2PzqN
4DSSq5sDrkYMlJFto65WNFxfSpeZh1UPPb4CYmxwhwsxYjctBMIKPKs+30L/RVuxcT1FEC1ou4KN
+bomKXKEGZ/To0wZA56os6eJdON+iWX4mus5qqsCHGKvhw2E/rz5GpEjf0WmMqZtbGaLUNcgAchX
1FYWKWsNOm2WG3DQjqwOH7cabmgEuuFGycLHezhE8FnDBMHCtrOJxdYbIO9A60UVwAuTbp5QFEg/
3ydGmbsujmzZhlmnij1ACPW8umIBdbxIfEvQAMU3BKPLrhYowD9Nwa3inTE2RdaoqT2tc04q4Ch8
on2LA52BvIJc8rAJKAD1liuV77gFYNcmoaC7bXJ4TZcBpwM2IlRrE/UHAttyF5PZNchU+7cCu4W9
uEVq1Q6TLT/PmV4M3i7LJjQEFCqQiMf7ZCDxpewHXgATIl7UGqnySxD08YcfKD+7QM0PYPVYAwYs
fkcqxkj4DEXlG5rNTDfFmlJkmlfPMEpAlwvZmZ6WA/ZfnQwXFsU+w3yANfsSkF65K5QrnkAMGIWv
ByWiN1qBeKgFQIzrCMIEQxXWzKMpqGKkGiYSZmInItY/88zptcG5iaoO9XnbJ3oqb79b/mlNVsjQ
STySa4kxEq8TKIuutmZ4S2YxvuplRPwZT139XICoBCjVWSz5Qb91mAfQobZyQROg8rjXBvGeGbrL
N9mZ4KQZbupWU158Wm7Z6iWbkPXQBb+DLlAcAxKWX6AY0wLLoMs/VLwlO5eG82erfXziGI4cN8yW
661aCwXQGQmJp5jn8jgnvczbrQpQOAlauYPMYjt8RlqWthriVqux1NNmSjKzQ/kSXaQfe7CBa/Ta
E+9eK7JEtZpNiOhkxneiHAjmGgyYa5Gly0uJcv8QpST6GEGgv4Z4SVYHDj8ckP9XZG7KeweT/4Bx
AbjrSvMOQHl5UCb0pC6XMYxwH2wPVRdwVDRRKg44D7REmzEnbVkATsGr79Yp1l8ZxI62dGhUJoz9
2GrXR+OXoBzSJ9YnqWhSqPonpWQEKwykJU+S795A/dc7rqAH6Q8cUFzYFh44Ukyv6GhHoT7rdB7T
7NPC+gm7/FyWNzZJT8g/AxJwnokJXgMMx/FT6oHS+MMaI6sRt8kYuqU/haYXbDsB5PbLC6Fuzb5n
EpMhjmwsxZI2JNXhErSlzdJVY/PioFngaYGPYFVE87AFeBdtKBvL0NNG81yH7mS8g4pZ57HL9mkq
1/JbLuWCTWVSfHAD9rGsD7MWdR44hTbwedcBaEnBWAFHRhkPqsojC42bBhh7mgEF7dX4M5wCX8wt
DE2AertZrZ73cCwphocsrerIDSLHGpxgg3Ss28Lp0SYlBg7saeJyrb+MmOphWQsjtkTfh8gQdezK
2DibEWMtMLQx2oUqMfP0YfhmI1/jryjqm3VMUZLVm+qxMxwJYpKsaqBY375JmndhNRz6ztli+mqC
bouzmpKS4/8DC1/k7hIsMxrmC/MzGfLGhVVZ2P1/Nx3/LfoG8w8B6gpZWZicwPQAPvzdnJMheg7m
VPU9ZEiR/Ol6xznPYD/pRHSgPdfSSkzSEKmOi7rQA4JI9QAfZW4WDOYoXtgvo+u/f66/u8v4WAV8
esRVMSUH5iG8or9/LJp5RJM6Wvzgo7plm8Rv8EPwasBCDEbYZf9gv/7dk7+9I2Lc+DVu2WFYvrdR
AX9lMiAalkuIvMRP8fsd7W+qJsmkhjU/F31qAMHZ0AWIfFAGs/L3pfjfaQ7/MHcpgvb8l8XxH2OX
/g9SJHJ+n/86AeL3a/4c5YAHa8M9RNi+AjcZw0bHGv5z4hJG1YPkwYgAhGSQfM5u84T/nOWQ5BjS
DXQRlzyMEWkpsAThJf+auJTgMWoR/jVY3t8znP4n4xyQOcfS+YsBjtgV/gdUAkFjAE7/keBEAiRO
VWzSUzaUsBAyQBNaLvawIXJ1HropO27BiLjzuK7+B7y54i7jKdrcMorWz+NogAHNKngfigENZpZW
1w3o2XPOIKvUucoxgWFOi2s/2PmzZ5Y+izmDCWYsPYkuj76NigAvZQU7l3G+Q8R4+sCgHXZ0Qalp
TdnqUKkbtX0HKR80lHQwDonj8ROoCn7GaSovpEiGg0lmFLyLvB+zmDbVQLABM9GfIztD7aUC0KwI
8gSTTrriDDoWrhFGzHwaVTkc1FBWd37uLIO25uJHF5gKxiQP7yNPoUYDALS1HZNpHxfRcIjGuHuN
KlphQhB/iBwaHBJHz6i8xzbKURbKCcJGHSI+90fiPSpK4fOmjKyMGy30AnM/SuuIgdVA0hrFpx6o
OWRDqH7A/pr2iUa+YqJ6OEgz8pcpZTlCfUPKDko4doQvDEo3XSGbFT5qlig2X8eSEtQn/fq4jHT7
XvnVv94mJD12cCSPUHj1NU+Ye0SgEhwyyuE9BDtzQR88fYjEuBbSRLFXdrCHIuL4Gp1zdcrlAJx+
hUfFU/MjqJKa6sw3SaUuGJZwSgHl7wziQeDNR4xQysi94EqcgjI4oZTkLU7y7Suc3ekwTTb7o0NF
j65roVC70/UAqJ6cYsTnH5Bh3uJ9FTB+7nGcBLtkY+YCK4l96Tyt3oopR0gR1DxEtXx9UnadniuS
0vstzMP7dQ6hEBiopF+R2ZrvmAmHp3RM1QFFTlzVKzI8x8wNBav5kCSPmy/ofdel294XBUTSQJXF
Z2TmI/RhCwZ10TmxNzs5fKg01srYLTlp2JYO3w0wnyvBQJIj/NPkki9qwOCpHPJBWdDXCfmLq+xU
9ohSbDu63kMuCGxyidfsxnSO3SfQ2/Mz25KqAdYwnERgTkqSm9Qps/IaTyp+k5hfeT91KT8hSKKO
jA1oBwWkv/2a9tmnQa2XuF9TLMdJH4NwQaHd4WkPBnUKTAEeIQlAindYTz+zyYlT5xUMES+y0ziR
dF+Uqmx9IeMvScq/+zVRXRN0afxWlPJ5tMn2ZZ6VRxMpw8exz3OJag7sMZJlED9vIxSuvY2yqFmB
+L7D+WIPRccn1AtJUn1HfdAfpMWLuo0OLyXFiCubBHoXWi4urMNFXJOEnnID0boEwP5UJPMC2QSZ
6nrh0TMe9nbq4jU/j6hdJTi3BmyLkABmGX9EgHT4nJHhmGNc1DknmzyhbESJowxHWVolb8tY0VMB
VnkPEW1qi3mBICsd+6zmMP25QZRqEs76Zuvhe0Mr4K8AT9xLIVXwqGIxNrigBUDonsNhRGP8EGi3
X4d8ukwa3VhTVftsYeJAoEvfoyAdYLk8WkLsa4A5L4hqJdEjC5EakAiFzs2whvYqQ6u/Jwt6cpKG
LfTs4gAdz+3sEJlgh5Rd+bpgKI0CHrINFBWkHwES++7TNo/8ELgFhI33WdFo6/JbeQbSt8NgDCO3
GT3haEzZVpV96TafsnrgFfo83UGVD2aKUs2I7TKiz7z3kiB3EQWvLOa6xKAqtCl0qAqM5prCptIy
b4aAfoX4Hp6GEA3YGLKpjhkfPwZA7Bcy9tVjBhnjNM+Zw1gxBA8e6RJwMDGyydBUv+dALg4szMqH
EIDF0ihI1FdbjmFTErENNdIH+Q6mbfWlwqlx3cBqfNVlSu/EZr9ViGgecSJuDVpIe527lGIprexu
ZhiYt2DY150wqX5YGJnuWbhO6CTpALdAqN0Yzd0+qiBDbhjStcvmKfnKVxEf8wXfUpNy3PeOxT8x
YMbcrxj58Z4m0+1wgU38ipF69AUxQDvUOeXVPmFVd4A0CqnLd2sTRKR/iCJ6Y7NRsdtuck+hwU8v
+2xrvV/UbnZxeSlv5XPrhrH/lBRsxUKLVnBVaQaTPjTbwXeJOUho8SdebeplMOBiIowJREpxe+A2
SXfKYhINQsEhpuCZQGKaWef2+TTaa2S7+FxFHf+Gfou3K8i52kY4bilu8QvGXKgjeEGkLPmkqzee
57QVcg1fB6LJETtTfyJL3Po4zx42w4LvChzjWSHmvoeTM3+KqBxOWRogEABC/HHwa/nSrSXZR+EU
PvWWQg60BYwXD8dvn/SFvmo/fUjoK9/DzWD7N3rZ0Pe7tDtg/EbUbsAW63gOLpkMY6hrEiYEOO/b
DKagjqQBWCE4DR9R6Wqc/Yx1zyZDIVIzAxOzkUm1PE7dNBzHHrd07VTBeb3NGoJgQcrpD8TD+MkO
fVxj2kJwR2EowpAVD9ZKflwy8wZVuKux10KcKREX/eALBqTR/j0k5o9i2N4w5uGzjNDnI26k8H6T
OGnoPTvkYZ8x3lCdVV8Uz1bx+Atnq/yOKUvuqyZ4oZV5gKVO/aL5WXX4Fuaspnmyy2HIHQz6e5Ra
EAKgjSKeuaPxuKSQe2l/5xBigkLiTPkwLZPPX+ec/GHAwpYIIa+4cGCFYrUPAD00ZAwPSEyp7SDQ
Id5TNQXjm8IGitqrssi+YIzjxBFmP5cB1+jyWAwDNuGXqPPyjGcyFm+Zz6ZvYUE69kBcP1yKPov0
MzS/nhyGjQ+bbOAIQvHFnICM/Sh7Nwcv2URctot6hKLBGcH7Pk0FTVoZhB5Ayij3Np+/zogb1Np1
Q4tkPpSwLv2KtmM95lQhhSkWc8W/dPsKDH4Dl/dMdXpnMJQUUE4wZjUHcfAFun9wRC3yIrd+2PUY
enDGCYLYVUA7QEND1HQy8lfbd9NV42qetwU5mp6u77ewzVlXt6meaWAOkXQe8umt3MLQCYNgZKIv
lJ442YPZRup0JMsR4FjagGqnhxk+X+NJ+ii2fm7ZFHSnLUWEGOwPOWsR0/MSAo+JBgw0A0N115Mc
LjaY828myYcGyqU/0MlSqHtztQOIQ3aaDuNuJalyGBvCcZARBdsfl/loQhXXyxCLA8ZYhX+kBmJE
o7iCeVxD7Ih+5KXMy69zaGQxfzdpMfHshUzwU5aGTgNFfO5Xa/K/Tdw/NHEZ5uj/tyauecekNXhg
FBT2vwby/X7Vn21cFOG5YkkJyPs2nurWrP3/Ni6KMXkcj+u7zRv4NRcFDeO/BueGEQDh2xNLMVwN
yPa/2jjM8UvwB/HYrBKoPYD7/0kb929KyS8APcIjNm85iRBzJ9KbZPGX0AYOOgA/xrirXBOM6Foh
s9Zjgjxtw4vVPmLkqD8zh/1xF4Z8QamU2heeztiW50pOX//y6z38bh7/OsY3+rtc8evTpJg6dxNK
QtTYOX6Rv36aVHrFq95YlLQyunYcLWFtihFusbOo0mq7puatsApTOLUol6lBYgY6I9K3RQpptpA/
qmUJP+Fv9HBNhiF62bKgjA4+z8jPCOFf9w9KU/xv0PkvgB/jE5D6QMwpLON/A/hTCt8b6bTlinh7
17U5QvovNsVdukd5hl3LehexluL4gbmSQ3f3PEwOAiJvBN5gXH5g/5yjhgYqa8E5jbDaRB8CxNQZ
R+51ZP0DN8CW4J7NLYi76svcTxcE+jO3o5hGe091b8Xhv1+H/7wMEKrCAhcix9rALI6/X4bCB/+X
vfPasRxJk/Sr7Auw4HRqYLHAkDwytExxQ0Qqai2c5NPPx6jKmszo7sqpva6LLnSKyKN46O6/mX2G
OtYU/TUUK++5jl2dFTNnj+Q31TjfcrT2HppIL97/9cP+PB6zuDE67DfgDzO32/6zPa0frkWcFLHZ
9HF1Xbmrfk1cebzGHU4APEqe//qRtkHbD7OL10diQMJkjCnm1tf48yM1FXG3FuPWNV5g8wVeBWfm
aIDm6udNshMtSdrAEItbB7g8Vfmri+ZtdodXKYW04CyaNkDMtw9PWiJlJocdcLtzwz0brZe82J4D
Gfp+h7pU+4vgoz+oon09RdfOV+Rp8AfeYl7ONgJzYKgM61iGffsJS5I0wsRdlq+NNjWh0PC0BRb+
zu5oGfY6/mKoqP/rB0UyhtsGmQ5GUMyafn77BADeyrIi7Uofo/IlRZWJfUYaA5tP5hZVfFZJmn8i
MY2Rd21JljIxTgP2ys63wVnXOliS2GG+n01fU/KIXyaLfRNtVn+VrCFw9PZDZv7FRbQ1C0HisJwN
e/LD5WR3HCQJFxtXmUkIzXPDwYPEvcE2vP0wjSNpyFbcTeVijSAbE45KenXoZdccCgZbQDPa8r4B
LTr7TqHidyor69PCDMVvrLZ5woTphhFxyWCsmVnBzTHQ3aKsr65Vo/WodJwh4lj3Mh85mVGznJLy
iFmvuJdZfMt+C8RuMTrt9RC1j4MsNSO0J8kbmS6Se4M5rqsvlJtdFonlfogE1qDEdvXLldm6FyiR
IJFwzaeMTTqUN7W4a6grSwvXbP7c9BhdR7Ka2xBpcPZR347MXaR8bBMgrIfI0fTU57QSffLYTOOP
qVrt41hi0m7w9pwIIzcnvfWKL+nU2HzvjTJ/SL1odvwJYeLcRd0YsFNskIqkd4MZbd4hiLR7XZ/1
aVcwNcQNqiBRBBMY9F3ZGx2WGw+6N5ufkEztcGSpkSogUW8jHDnF+7kUyYXsvObBwu5wGL1Mk6Q1
y/XFtetux7QmW/dT7sZ7DcXmBd+W+ka+prEC0jCAzatYTvF+HjKO60qp3RJPo7vv6igJi8EojxV/
lQSi2dW80diz/Yx5oYborhAAamtefXMoosAYtKrEDZDv4i2rdqcM3WS20xHFyLiShr0xKK/nwOLM
lzbqdBGRsGuHsvSx+uGk/JJEiZTrh15p86ZMex238vqzXMpsMDqMMuPYiOshHwis4Hxo1wPZnCEi
5JDic89kUT8IRzNO2WIYYzDyGUS4/QSUdXw3LsiPKGI9HIpcQQTPVSyCrhj06CZphY1tPV8clYTL
XHjDpd0PBleUijjpqmBkLdzbWpJFN5wbDTsOWqY6XHAGLL59VaSd56PooOfvZqxvgRZ5TKz9JSIg
TJIpYhKaeGAlGW04RbnrI3YFe84s5Rq4q8Uds5KM+4Iy6bQCL/wS97dYLQje1nHqftPGyUlFKGo5
kOxwR/fawl4anSvDGRwLgPvct+ty7AV3N5yQceKQne6ntd17XV+l+6Wwy+Uo+r5sAkuiLgcOm+ri
0EFO0QI+VvlOa8pVD/Ea5WXI/4R2g/dOw2o/VNW7DFB9eTI6byh2Oanc+3UcDJzb+DT0i0QlvcMh
MZHJcIi6qakeWIyNM7KZzPdjwzPY1UMRr3C/55VxSrY06qp0CWfsNL4qHbEffTx3oJeLMI4MagMc
YnaNnzrg8v0KsO76FQXTY37FEyhDGFJJe9JFah7Rg3Jw2jkkzjCt0yhcxyhHclVd4wGZUZkZGCSD
V1TubNUuRFSYe72JsKc7iec0Ox0yZn1KUl3Fu9wzE5h1/D1/mzNXXD4xiclZpTiKMMNpHzvE4AWc
Ad8jea2vADVT351MzXhcCiXHa7vxmEZXiKZX1lixJMUIY/yAh0PL2EP80asP2Oyq5NxCQZn3vbLW
9ALo2PBoorW9WHOE28bVuXihHxCi2vX2mvLkiQ0RNjOgrQXojrsU4s2HQil2Fhm1Ag9ogupT0yUG
tjsVRzsXhC8GYDfi37GKGuZR1U36NcZGw7zrB0t/1Afsa77iWO0yy14cZmOyzNJjhz+Uyb2DIeYm
1RzvuRLtdnFmWdsfnKJP+tt5MQc3EK3is0lUxROrMfTrF6xg3jPDSq7ukrtkF7q6N9cnjmyRvM06
Ihv30q088zSbmRqvhhmkuh8xr721cs2edzXDI3Wq63XFeSbLYSV14GwvfnvqivsTzwvXwrVpVbyK
sWXk6Cd5na+Bl098dZqCwcBdBRAIR+7IriDmz7inyqFKblrdXBDSjSYRfNwgx8arUkswpTBKaPGg
CgjGu2VqCWnxaxzTvCJuIDjwtn3yUJXPePK8MzHc1PVh6uRcF1ibX1SFwcyfu2y5N4ZZ9Bcx29zs
om4Ihz64rBaHvhL6devF7QeTaFu7cVtSea7d2BsvYHhiiFg6p8U5S/r30Eje1s0XvnzOi9y6ncce
z1ALAjh/p+wy7o94cctvMEO2ewjH1STkHOAyVSTq1O8bOKnvNBGV+1I1Md4kk9vc0qnkPiVSd4Hh
MbNCS3YSmEFhmSxHifSeO1ix8a6QFV+TVYsM72RWtd5+LbkhL2dqTfhuEKPgGsks3Ht7/HzTjkVG
tRd6N0KzpyRimFhpjUmw9W6zj51HRk1b2KafV2/o9C9kppYeUrjuTEQyJP/UXOpb0kYROT01fCwM
/XADwOaapuFqXhycalPf+q7TH80Sxfy4qi1Bh9m5X5GO8rq+quzZvNQG3GC7pK3K6SIGLpUErtWX
ySM7kf6LIBxJjM5J+8nPk17hQVKT27IKLO0DKpuevtdr5maTT9IjX56aAaM+/xgzdqbEmDDOWtSo
T0mMogDQp7fRB4js3jG1idZDh0E73aXryEWayiEzbmcmPNZ1aTebC7yZhH1l6gnxtoXdTb9TmNYZ
xrsVGh0uFool3L4vdvpszF04FaQ9DitcNp6qOcdOuEQ43ALmGnb7Dl+O/pglHdcaK533zLVe9reV
V4GOHmXjgTQpE9zz8/ghXjpLk5D2tsE9NnEVKoKzJjmeArJeG/UedteYK3rXpAafJgeHZb5MKTio
L52uSYxbIg+FfdqKX3hd86zFV3mnNSose7yjzPbLcbgqkPo4RgKJ2feJmydkKoU4La3J936xycbC
7Uycq9dd6T+TlF9MUja2IgLynxv4f9HDn792tKoMP85R/viZPwYptBTg0WGFNGBp2IzjOLP9oYc7
Bg1uzJ6JfIPc0tEi/2eQYv3Gb0gYCQ4szZ/0cMqJqA2j891kLKMTTf9b9QZv5gCc/reihC3nzoNA
fXxzZEakHUF0utbRdfHClknisq61v+L2vjnSbKdVY0vtMz/AEGC8BZ9GI7d3op7RccyqSsfl6nEr
n6P6I8L7fFsy5DkVa8sFDGW4+fDD5/FvhjPb5/Xjofn1wTEkQH3nbfvXfH1iF8Vs5K4Hq9irc+B2
vQqnWedxLZHf49WrX2I4NIC0Kma/TPnTrzP8qooDLfp50eGyW8YMTOvkFoHRau15zJE9evCPYMGL
CETT0iGLoDFdjb0T3Zd2ocL/jxdB2Nqj4FRYXEjbO/zDoVB05uYmXj3i77PEcFev+1IrzVPqqAWY
lGCGDs3J2GnlAjRPbBglD6kMCPDC88Ntd2tXcr6tMZb5YlrTg8ehcj+5eXGagU3vXVIaj7Q4DPul
WgfOfmWV/mI68+b0/fo5cP6GtEE6kAnNm5FTbxrjyCbfO6YGt7QO/c+fmScdnDr79tfvlv1vPnFo
EbSDuNvk8q1fyZqI/zY6jzQZsTguQ8uHZ7vtuRuM9g636q8Y7G++RK+vzBOOa0oucUn5yM8fjtR7
DHBawePFaXfHHQWlcoy9v8fc2B4FHo8JJQ44DiaZN++f13G7KJTmHjup0oPLu9YYXgqyzX3867fv
tdLkhzHT9kiW1AU3pu2+8C83hSzWpbepbkfJlvm0Or0kKcg1gwVfhUu5kRj1xO6pyxjy+2Wy3MsG
PnlIgjq6T1BqL0rLau+6hdCNb09W75N5ZDY46cZ6jImbnuuiQlfg2nyaYqfCYbEKU8Onp9aOxDQP
Mjem3DGNSo+9RIJR7MWPf/0i2f6+vUpcgRWItxPCNMMW683YLpJRgTzUzUcFaNgvY9zXEC/7kwZr
eV/nPSu5UX+bi04LrZwgEBdvdiyYeu0nvRn2mDnJW+WpQhIizNTalXing226thh2fXRUWb6zWnvX
6Uo+6F6JaaAjxBp0dlQ8SoHymqwpVLwpmZ8YqsmwitPlwKKugyT9yO0sR861rJt4lNaRCor6gtUl
OZZNJHdGbKewJ3Ej11YKIEqa+qE3avexi6zslOEDCiu9TfBpxtHnhIUnKDnOncxmnW4agkstxFnH
vKQJqzhMkW2hxRLRsc1mDOzRriHA6xA98q7OyQdVQdFWgC9hft2gJS9fFvynsAmSYRfTt3SwIhMT
dGYnkthAQ7WWs5p3VmKIx2bsy3dOnOTfGj2pZ1wz3rKgvSdMx1UtDL+ukvk9TgxE9VIy8/O8gvFB
Nl+uwNZu7IJJ1eCmgOuMMlU3HIdRYbPCegEdsNOI0wZJlH/Vcs290qpCC804BVPqENUv0dALW293
ufRO86QRj42ayJcELgZAiZ3ma051oLbucns/w7rImsDwyEz3NTtVvTQ+WNuezpwTcYpzinSATixP
WpEPkj8V6zVmBgAN+FkBm7K+BETQjANJEveExm68dJHd32a8T9WJCQ/lfEC7HnMTGAWW9m4qMHC0
hvGCpaXe54nUQqOZ3dInetE9sV0fQazMio9mzmg2q+OjWsZ9khh3MirHHfe26TQQ1/UX/BIu/g35
xej4zDtbb+6WrrhKIysJNDXl4RQXY8i5vPMThMqgEwjhjPEI2pqmn3lz/FBl8RUms4/YdMWRGhhx
H+kr+ZbOfkfy60WWsB9UhxNey2zvebAiiLhdp18686jOFfKsX0/rHJTCiP0RgZHIjYjIa2kJtyjy
zXpZEWfMagy0HLwO+M4rqszc6IPWJAtPZo72CfOXIMmJFvqdaCcurkk5IctQvk9jF0cdRJA0BJEj
D12/qexrXV8STGWCxCjlhQ2+uBvT3nH9asEP6JMOa25W0jjcpnq9vViwn50SWuuOOoS/o1PzdbG1
haY634NGmo87qWTiUxDT+isOXMy9GaGZyYzfZ5E+fgG5trw3pk6dmWNNp3zyBowRjXnZCY04/5BH
gRWJ6TQS+rvRFtqXxoL0LSH1zOl1zHies7ahvpm6ShGXcJ7X+cmcRLU3hMS6ncfNzixqM8iWEWuU
MaYH3W6rSxDl+C7AKfhWzS8hyOZNmKK6n72Glj27HjHf2m5Pxk7k+yiblm/TAKHtGhpqEUYNm4KV
vhK/q3FRYPjB6hWzcugroo4UY4NPSckdr7g7O4SIdwo+RigTikDWQfTvVjjGN5Iv6jWmwBYMT0RL
EhScevoKrE6FXiHW45Jl3eeE+A3D8tR5Tki2gVZ29EdNsL8o6ia5yXPF7mRiy1fXxAJsbHE8u1di
/ahDBp6Fnd8Xsdm+zzIjD3NBDjvV2BdqFtasgrzoSZltvm84tz9zmC5OLSGML6uWiCM0Me49HS+y
bdh+2UUdce41eV6L0ZBJXKOzQyT0gPPL0QPbsPIwY+6187qJV56nyQ3xehVaoyF37bDKHVkCvEhO
E/WcBVd+RnpF/y62bQvahMEzQdUSB07KvCTNJnAxGM4aBwPH+51Bw9eNzo0hWGHyHppBrkemxEXg
OSOcCnh7QRPZqIFu0Z0nCl0YYSbLN/bA03NKxGxn1LI9Zwvmd5+9jTzoomwPUaVZF0BntPuFB0hC
gm1sLyIGF3A6EuujiiwyI8xWh3vKMPh/lH/ed0K2YQfq971wrYs+1zOC/G196DO5KnBAwriwZnEY
Wm4KTBKM68lozT3sl/lUkmALpiJL9rURJbu6Gh/1CJu1GgaQhLmydsxDb7uogjxATGw6kPNckgNv
v5N/7ky3TS67vmwnrmZrYHhXjQvaINiAzpBbZ2RUWmBRZuynjMmkmVzDEZrL9fS6vP9zYP3FgVXH
lfXDRuhfzqv/RRdMXb38eF79/Ue+6/7C+02g7kMXdxAIQCL+eVzdLAE0edmbdfrV2P0/x1XD+Q0s
G1Y3d1P2sQzwHL7bt2npA6BFwhC9kJII9+/I/mD5f960cTBEEOPwixDJ8/kXfGDJStrPua0gaTfc
QpBg1FAWle9adi0Y/k0u1TRZ6wzreMhBRZfiHagnIiE5E8z+UZbmwB5zyxzIXdFlXUOBrjNRdOM+
pDauPpveo6xKdYaaaib7blKvVJI39ZZjpimlkWDk2F5OJwKoZc9aRdy0GpqrqliyCjR3yu3Yc5vq
0iLIca61chInnLwLtaFR9JgZbQPbyn6v9fV0UPXkbIR/KPxW1lxmJTeNMptHukitXD4mdoppKU1G
tY2xt5kvBR4eltKWr37RrTE1A3iw7lfywy+ikWRGKSGerqjsYoiGIkDXbTdtIzKPYxDm6nkqDpy4
Co6FXo0ttYxb59rzhikLepxNB7BDLMF2swwH3F4TTblbyVNSmvmxiTq1z9aOZk9i1vzDJBIjVv0p
mm6kFVUfBrXo94oWvelQDxlk/L6fYj+GOTEHfbysdBKXXZhZ7fR+6MzlmXpXxw5wbjbzaa4hjZJ3
tXihZJVH+Z6ithYmP95ztv9bMWk+7ey4aXW/17tLRbHAxr4CZcawAXU/5a50sqPeefYyJmryVehK
X0Wv5FUAmzYtjJYVZLEWgUy+SmXGpprZrwLalA0OWNtNVrNeJTZ65JDb0C7piUB0O8J3TUJwEAhz
ctPo1KbWkcdBuFteRTzi+wh6+qbtOVEqXlbInfvc4tu4z6MUSzDS/Uu5mWbQhUpUwnpuHvSqSy5o
PCje4z61ffYQmCgbLR5wyDH5DGXn3EBYRoHctEh0f7DypJeQKMWrXBnHRbtfpnhmZNp5N/Oma7ab
wjluWmfyKnvWmwJK+Qc3XSsZiy8C5egEYlSehk01pZIz+rj5EjGDZ7r3KSonBFbk4ik/xEMrHyO8
+ifVldQYF0QQcW5H/QMhy89i02ynTb2lsA0hl29AeqodxhTB8ir1xpvqyyzEPOebEgxcUx6mPrEj
36Kpl5brTTXuXwXkHikZnFh33bpi/VQMJe3Qbbw8j2lTHqNXGVrTBJJ0s6nT06ZTL/VcXbcWzQP+
8CpkyyllH7ap23oS1U923A6+0rzqBO8mfje0G/uKoGZxn28qec9Z5QA85DDU2K47JzJHH7C14OTS
ohC/iu11ZUoqsqxIjy5eY+qjNTQ3TII95F1RfGUEvJxaj+68eaNfTvPi0UE7fM6Qx1DKaDK2gJQc
t3IDKBbyZVbLO/DaVlDlsTeH3iSdLg9bAwNOgfrVJs1o31JjHSG4+NC1x6Xz/1kVX0vpf7UqCsE6
9p+nuP9VvHx6KX9eFV9/5I9V0WXlY+DK4kcSiTnmD6Em12W+q+PXYBoBDujV8vY91MQQVzgWoSUs
akzePSYM31dF8ZvERsPUAXiqhWvob7nh3s6f+Fc2qq4uhdy4nm/nXZneSLM3TO3oaRqu+DRb1uPo
mf0v5kJvB3jbwzhbCItHQ0t724S76n23TCtGVjC8+iN9MASzR+HelIpuwd+vVOqL46/1v5navh3h
8Vh07DF9QttjPr5tQ36cd/JZZL03GdFx0WvvRtjddEVeEqTdKuZbxDYM6j984P/mAY237qBXqw3t
sRYzNlenZ+6NuWrOe6vVHSzk6dJF7KPbergEs8cyyzJeW/j0lPeMI9KQezESjgd8QZ/owYaMUx1a
Kx5ZOyZT+ePM6LTJ0u7o1TMTsMXrxKcKnCxArt7jBs0xmEEXaz0t4QFdBNWZ6HZ5V+RUABZaNzzp
g12dCYngjkbruY6WIb0248yiISCukgOuivKUxj31RkNf3kno9l/BVq7PSW52z5wBrsS4pDvlFAjp
INGOqzTyK5PppRskmTHeyX4sv63GWt+s2LGepEgzzplRsbfapCLyXk6Ygyp1FHVEX+DayoM7CQ7n
FIxhlobRgy+lv3D0ob4GzMANGIvAiyhi7VjYG3Sp09SxXUj3ss/3IqJgmqw/9y5zFHstZwB+azIS
F1OYOAhE7EUvuw9prnkqD+ekcxAfnUXRgfDBs6S19JdJ1WR7p3IwBqiI6zwQCZWsOKDL6tPYOc2H
jO6Yd5mXy3uPHG+Cy6j3vmQuZUj4CTocEqVc6hyeazrvibaQfwdTnXzKk8K1AviBxY0oAPQwAouR
4nDQXyxwWJ7dZaXqjuUbjNOGU8xWAIgmIKGb1NDvkzkVRPPQnxPGVbteF90Hir+mfT2LgYE6HlR/
pjXqS1eWySGpks9LlzVhDHj9IqbLHVDHaiWIybw5jMSKK5Yo4mOG1O4M/A2XgnN6z/xHz2FQTUIL
8zSLhK/V0Ozt1DoRsDGPk6r6nbGk+aXI4vFLzAb2U64vWbFb49Wudhqz/zNvQR9i7f7cDkWgABdd
VwXzWHznX4QxK9/OzYtIIz2U5/GT15OSbyOiXgTFyGVDvgr6WVVUipgkZ6LU9p1muMi0zoSNM8TA
roWbvcDVjvjLzkcjGjH11fYCP9Bu7yNVyEsb84I145rwXdcxubT59syWnGj9Zc6b6dPXuXS0vdVp
w1Uuq/XTQPE1q3JjfWqgTd5gCQGmvQ7DfWsNWgC99b5tvXQ3Wut7jXP5tVyZxMll7a8ZP6475RGb
Y9M+BhjZpv1SmneVYhZpRLU8poR+JhMf/5QsnytCMNIfPWuiEIMDBx70xWVERvwim8I8LnOKOOS4
5MFStPZ66apimU+FJ2hTDnDrC+FHGnHx57xXlK1gnxh7FfNG1G04LiQ7H00qUeKBUVQ2M9d6dJYh
2Xk6oYLt+N6BqYuAZvsWLijfG9yqOqiJFNj7WTMpn4LELuFRuYy4wrTQFnffZ5gPTKpuBppIcrXG
91NubTVVTTrF13YLps+vy65StzE8K3Ipjd32yYUXaRMITEpIrA+ygXIIrbuKtIShz+zJ54xDhrVv
IdQ6X5w54YNKBnqUzvlCtW73kJdoz+AVvD7/wFQmf/CmMj10ouI2XJcOA2oxFM9OtGhb94OMFl+N
tnG25qkWvlonDgyWlngHC+vSGdBxe6nPs3Vk7ydIZOULLI1y9fRHiSuDkWe7/bYT2dHDsozqsy0r
JlaVXjV7yHbGqS7gAvsjrmvQ0IV5Iu5WnUEeeLuhHDkylW3EWQg0V33RmiaOEmdy9L1u9zXHphQa
U+MNQdULd/bJoBCKiSLvIzzEEruJVj2sPQVyvlVpI4iRSZV3s2E2X03bdC95Iinbemo2LprFK9eQ
Jp0i2XUUL56w33g3hZXaL0UJ0IQ+qokax94p7zRFODTIaempAtop+TNLG8pvuA6KZ0MM822RZzZ1
cmtZP8Rlgm+iZxuhc/PI7ZHvbRH+swv83+wCmU6wpv/nXWD4tXhRL93XH4cjv//Mdy2fDR1d6mx+
2Gyxn7OZTnzX8q3fHMRNUJeYdn8fgHzfBXq/MWAg7OQRbsbLpDM2+b4LZO9oEkMX7AEllSRsUv/f
//1pi9S/+fVPKYQ3hYhkzel/ZoOKSshulTHMG4Uwz6Yk0yk1Oi70Vb3nGF41QEMMvn0z11YwO105
7Jt2uS1qxoCgR6eADazHHkQ0e7LqFbc9Y9XfR+mIAbSq8PdhulFf58He0CFJRrKRqHYRD7eVq21V
Q8VHU6POjZF1Q5EU9tLFEPDeZw9CI29iemTaZz1kg6ouZ7Kd10VmEWxyRybHDl4fuCQwls62zjh7
rOEJUtICCHnj1eGo6C4gF2e+XcKw1mYrOyienPQNKh1PzppGp5rN0n3lxeaZcPzHzGm192lRao9x
W9m+CSQNM66MMWXSVdmwG7iBfOSG5dzfTW78xdJyXiRQKsRMeWfKJd97Hn6axTKodqCk4iBipCty
1oo6PvhklViBZjcc6WU7NPt25dGTSd7ZxkzJjTNcUXBq+KOUd6nuPkbTeAVVqPKTuXpQ7apfzor9
SJFXky9ZgfhPeVkvaEtu8z4qweas+jBzx40/ejbYSZKQ/hbfzpf8Y2ttUf26fpgzbf2QU+cVNgaz
4Nxtxv2IRy1IU1Kpjvc4G9EuchgmgAjangIUfIt/GmSrcXBWR9wYuaZhI8+51fRe8Vwvo/mMDwqU
cFXQZYkJFEYWd0Y4LzjmBCS7tbklCrRCTNHOA9VLL+gn3SP30Am+EN68wGgKvFUSYJ6yjpG74u2w
hvYGdax7b+buo92nNWxodrw67tpLaM/ObnU8/ei1tgt41n0q1kajr8dQT8Dq4rNJd6gT4IRkc+tF
42dN0GgVAKg27gY2YtdlihucXGgyoykk7borkurBICWzMzpGKqGsjfu+GDimuxF7ZiPBKMc3x8/S
KQ2TAkfZVM6td+hag2Bl3OjgmNMFWg80en9g51ZfS30eL2JCvxR7dpr1hJ8vvTBLW3w0eeFhz5Y8
KNMMzpbFe1nvdRdrOUCGRVyohU3KqSYZzBwvG5ZvoM1X7eASj4i+LZ6jrgrZQfWJKzPfFeQNmUcW
MfHhTH/450b/v7nRM81jzvwXd/qHDS3yf8KXvB5+OvT/8YN/3O49m9szx32LMD2oEHs7V/9xu9eF
+RsXPaduKCYOSWLOr98zcNZvLBESqxOK8VvnFiIPDU025/1Xw9ffud0TLno7C98sYpuHgSwQKL3X
VNoPniBP9OScAHpC0tOnO9cyy91qdmwXybvuHNT3EMSnvDcKe0KLNcEbTot3AriThHFeq0caGcoL
gwlcoLeDeyTbCx4pyrIqwITKWNyukl0+xPfcPo9mztcdiFQRAIJ6VmN+q6Q5+Pj4XeyjqKe6nUEk
7E2PWTV2gZ5ZGiQzs5APyPaJ3zTSCVYjLq9NNfWPRJ6pz3IGM6TpkVMIFPrFNZ6gSn4zGm48wObu
FuJp91ltW4dWWSYO4mws76nmGs9ATFB1nYSo9dyWtMAaaxpSIjdfLsp24KzM4DNgY5/Njlnd0I8G
tNF6tcOYt/O6szU5+4rSiXACcFH6ztzydVxEtRxX0YmdaDZmutVal6IjrFzI+4bUo78VzAL8gEsW
wX/OZm/0YxfZNE/yxQeNHO0H0ZTkl3DFupXe4b7IlZ+qliY8eMx8WCXCqokDzdJAsmQZd6U6KtnI
Os1+lvFcHeeKsQVDzBlLPEy/1qraUC3JMwAV+aRKy8bB7UwfKogsftK3HolkA/5bA3pN7MjiE4UI
6CbSxcUElGZ9qCCrIG+nqnY1bM2zzvy+LkZt3Y82GDt/rOp+DYRFOtLXTNRAn2z0ck9RuXvtxZ7Q
uK+35H2Y+7TqUMq+O0KCmg9AKmg4SHXTuZnLarjXnEEM5Ei0EtMJ2GuDOGCcWpdOTuIr24DfOy1f
NTpLJ48TVgYA7VoDWtFoIcfLOV4PddOtXXdVZwUNqdATaw6K1OIZE9C9ADxttVZnJ6oGu/tQy8i6
79aGkkGQyXUKRsWHdtdl6i4a8vJQUbjoxGAJVnbve4oeNh6BuTas1h52+cV+ApHViweNVlEXwwhy
NB16Mi7HmckOGtcMSSJHGBDzFfjMpWn3bFUqhNJC6O9qt5nvqJ1fyc1kVQsykSI/sIpaPIcpAthW
utKTlU7pvWUgY6VI6jiO0UDtkkYbXFccZbz2i7XGG2q8ldF9VSQa/hOH8b2fEeR7jmgBLa81mlT1
oGwWccMJyp72heYoYlttUle+jkHxrGuzfpRKpE9rwW7EV+64PHS4f2MfDMn8Lod4QeNFaxsf28SU
Idbl+GarYrixqYfcDVPDyINkhDrwBAR0GVonEYXo+KwAuqRL1dza9FI+e3M7j77T6nBRgdRA+6KV
pDvJLItOxEijk9s4mmKsPwAji4fZCnVNH4iB6ZXDR77mFNKQjVp8fTPMJKIf7sfJqW7J8cQHh9Ns
ok/WDTTjGLmhmS8gjINfI6y+/u4F/UcV/sX8mxWHBeo/n3wI3NXdy5f6x5PP7z/zpywsOfoYLgNr
xFIEXQ5Sfy6FKMZgtBi/QojjnMMq+X0p1HExS4OyMK6HP05F348+9m/EG1klbYdCSUcX3t9ZC823
S6HrcD8gMOlgjOQc9LauS4CNEHRVaxcoPG3m7RHa3GV8j15qVt05E6UDbSNHVk4wQvQD47NLgyAH
XUglgrqzOWwWs2HnCRQ2N64qjdWYIwyA2VhkcF2ZG/SHMc+GOTrkbmql6aUVq4mFbeV3o/FIUyqP
9SQsWE0rwufI3SS51KcSrCetF66j+QkwmwBEPuSOM15sMi65oYqUtQOkjviA9ysaAjjSgPofMs4L
gPpdM1bOHayKMfFu0nRAd/RMbE2lKzVWmrGiPKYYu1VbmJgySKLIveZL9Y9q9Dv14BffGonf+i9l
o5u8eEnqn3WjP37o+xYSVAKgJseSmBYMvglIN39+bwDbcfJHIEK32Vz+f35vXu0UNooO+8ofrRQG
/DwL17/Ng2w/97e8FBj9f94/8p1Dy6H+UecZ6MarcvWjxtKRpatmXJJnE5p0aJjFfmBLtcdn7iKD
VkkNvTXWgPX2yWrt8s4etadkg6cUuLuxps3UdmzjttJLowON6Aa8laUtLvD5pdktGkb3cXpFszCI
Pid6XFwMG7jF2xAulA2l5Rn3X763N8QLJgQcbq/cF0yS9dX0Ow1m0Q8x88MgZr7b7MtJwY2ZXhky
LnhIlv0WsMz0CplZuDWFzkaeyV4hNIYNljTw4v9m78yW27iybfsr5wd2RTY7u9dEDwIgQVIUqZcM
khKz7/v8+jM2bd1jq265qt4dUeGwy6ZAALmbtdacY1Zu/Dp0Inrmotnm+xJVa7gFI5vapw7Gd4ct
F5UIOHINOdjk52PsmuMli6gHnC0K2aW6lPTjWur4tqEqLeZEBvsOLHQzbXKyIkWODlIqmDyHORsk
TUknB8prLOS7AN3j8wTFPuc9N8EAef+47gcakivG1Lr2Po4ZWBoukbGFOC4tWouDvEhKFnP+28q2
P5c5WimW/PTb+o/cpZZM0JNKLqvUHsICNn5YGRHnrwvSekm+LwHyUyslMwcHADrQMiYb2aBFvSOn
ImguTt6JgzYWzZ0G/doHy2v6tMUb3MVRcYiEGHYkPBkPGAT72DdbjeAZbgpXnSJ/a6MDfnWqJN2M
WZ+tZhXMFoMf2g5unp4aEZu7spU5lsIOGU4xcLEkdtD2Ubb1Bxcmr9NH6TbPi3Jt2lF4axmMdoYo
m6DChgjJO8tEUYwGuV284Nrk9O6RwXUVXY0MIAWwgNsssb8wggyvZli3d2M0ONcMkv4LXuNpHZKf
dsRRNV15HkokEmX8lLVTcJcZ5fyVGBalZ+t7NHxkW6zJp1A6mDR4gtVsArKzxa2Ygqnz20Z428Fp
zBPNaAYiiYgxqzO1n5+q2sXJCgr2C+g0bLeKRUfmFwRZAs+5M69i4OHTqpyX5VA0hq26+22+ge/f
HUg8a2AkpOGTWZXmjbc4iFj0yhofJZMBOmdVEyTrPm2yD32UNmpAZ7EmPywxpaRGiR+F2N47tCXO
oRmtR+RO65Y7tUkHZXJOgMjDkF7HgiwKMchw24ehcUPDvdxLSdHSJTPfdZ+1zTXK7OKpQZKL1tip
3uiofNXrZsCl7bpHvmk4UxUoobmt3PMCKPeKrjk6FqQZP4aI+Z97c8nzrTdOxntSNtqNID6SWIja
dI5jNnlbmVQ/Bq8O9vRA6000pQvfoJM8eKnbP2t2kn2d0yX+ao5dTNlTu+nXGln7ekxZYbboyIdh
6L2hZdJt48q+GUtqptyNs13SmPMtJjzrOE6tYojP0Nt9flbc6gl1wWItCW12W4vvCiXEAug9NeSy
QOEedEYMCFIg+8Jza9dS1DMO2L5itjgyVsjwQcFJjEDha1SB7XgkIYUu0mwZTxKD+20nmi/x0jwk
lXC+T1bJ/EjzBsTEFiJTa2VUS/LoNIm8yWFLn7SO6Ak7aYM1kWkHhvLOeR6bmqXRtw9L5mZrq9HK
d5tBul/Bp7ozA295U2iPGjZFNinpV3UDwliSoiMtkmUzQwJHqOf1snjhWRp6/9IhxSlKmkgB9nFk
+Lq+rJKpOdKWDV9bM4p/KJP0qh3qk9EH4wbT8rSOht58RlgU703hGK7PfG4+GRPARInArvW7zhCs
OBlpF72eBEQCXaD/0dzymiYtY5Wq071N1k/6ZWhjNP0Zwid6gjkhlHsj6ibw+BKTM2n25sPQBe4b
kDos9n1MdgxR58xryACb7yGxuadyKKzX3mrKG5qfjQ0XTiUg9own70K9CJBUu1HrG6PUznQO9Uey
nNqLgyIYvHNvjmt8Hlg0WthvZY5V2K9m3T0JvF2XNm5p7IKkXHXa9F5z5t3roz0fQhFg6Y7acBUm
uD6stPJ2XS0nfK0KqApi4F2WjfVRCvkdIJlxwkHbdisVPU/sV7KhNQ2fNRfpeZwi9+xRaZ+wONvE
2i3vkUb8Rq1lJRPw6UupNQ9UjIAB9QYBoXKax70dbWNmAzstXrxrrTflRthGZK4kZtl9KKJLlqIu
I5ciWNPU1L/GtSV3SWhpW9b7e7IUzEAN8AhRnZFq5ujsIFFTHcckJcwLI0h2tkqUYlZbDOey0MI9
6RGKuZ/b3Y6hRHnlycUnonnjHb3P5jvea6H5RqVnXHuk+xTagTzyG85rY6yY/loVEjKc0TmJr8wK
MybqB72gt6y12rSeWy0ml46kJBDh5a7rp34t+6l7MRoasplLyTo46beu1d8S6OGrhePxxHAt7H27
HaM7dMNIyGBArqccJ8lsTu2HDqZ80+tz/5BomFTQVjQwGdx0K92SmQMxXw8xVq+LrTndbvRAYM5t
3NwOIX6eTbJAM/UlqveVaCJxYKbfxDIC3Ti+NZrMvtXT2G/h/qXfc9fRNzM4W59t71vkZj+aNG4P
lNAOhvAUiZbF3wW0130yqm3cOJ120ACVrodYpwFAzNuJBnby7iXICTqq+V3H+NCXkMKvxCKYR6NN
CKbskvrQcyHZQP3z9ia8vq0zcfOCcWkhVo2GmzgvsdBnU1WvO10I2jtLt5pQ3G9Mpy3eMX5Ds5XZ
Y9yH+qqfI3s/DmZNJsF5kWNFTAR5fVqFxrDUrfdaq67gMgu/YLCDBYMmC4YFfwaHr8fEFkYITLdx
SmqEnWkkLWjlxamaq0PiqtfWu2XMEWnk6bjWouLeJeTomJRLCM+gcv0aShH8yAK+UhQd2yULt4HM
zmYuBE0WvCuZ3ZNtOicwKk0moGlxNzdxtO1yCHpLSVKPnc1Xb+h1VA2EhLZdVa67pSow8ZSuUirq
4DDNhU3YMW+RJsBU8ITz2EksYUsSlCs41j/qwBYbCza+H+d97htxZXGQpaAkClQuo6HDaCUzZOPA
uvDLFgIfRDDYYIPLYbyQXG/1+kojIOYw5Y23T4oQE1q8uMe8m6/Ewn6TgfPl75b8f9KSd1DB/XUH
oih+vHfxe9/9qQnx+WM/x686M1ZM/rZjmKisoHf9v2IKK7XD/R7NHi5M/bfJ7M8mBJ0LjKAGkl3K
HYTj/B6/NyGk9g/mpPT3ae9/atr/OxWepGL7s9NYGb0p5hgaOJam/epwBe8C/byMh31ZhDpOGqKJ
oqXwVlbXPc92+uZqjPEqPM4bcGTeiqk/RdQ0p5Ae0mqlde6jiyP3KLIuPU99dhpcleYnbLByjemT
zQXqJQGixMwOLStGS+TpubYG4GnSXai9beUJji6W3orC71rRVmDxwrZMpJtu9JoIoxAZhA/KCHsG
egrGv7W2TtL2ecg8mKRxiY+mNFa2lbzZtATXWc5/nuJrWqFVbw7V0DwzPqhWizVwQ18ssckD54lE
kXv23LeBmz8/Wz1nJfzBsEMfVDoAb2zjqkdomYyC92NXE/GZTf1s64nnd0qdNQreXgH4BEw0o81B
cK9t3AMj2A6WDh/NANsn7HLTX5L0w0jF5Ns2H2XpNsw4av7QbOAjkKiXeAt8DJp7yOO2XYPEQZer
8TsMlQQ/TGie30dGuU8k4jouTNnarm3+bSqvNE+7jfpJyjvXjz3CuBZDsZ1nPoKKKOaN1enLNSyz
q4dFZ5O1vCRoHevGkox94RAabOz8QmaFF1Zbwi9pC/wocBSxuCw+ZvrS+9psyF0M8FmN6Yz82cvC
9yATOp+D9+hp4K0/x7CtRt6PCvTYyg7DdqkNkNQTr30kNDFFRgigm0SpZUtS1LIfXT49E0LGerQc
xjvi8fMhievZXc+ybteVw3MA2eaaDy7ZHpr3OLr6ALqHv+SadR1ifqkwSaU68uidJUyOyjCfjo7H
eGOAprHWOv5bPB6XuNU5D0scwY7SA9iBDd8Jqgj3ZgBHDPsvPM8fk8dFGwGp62dj/Eajg+9+4Z+S
gDJm0AWWws4lN2oo+ZmcT6nVuXYaTrWc8XZ6q6Ztnj+/7zzk/BoyHqtu5P2GEY8MCRR89TW9t952
s6Omhx8scp5qOmsAYng6XYdHpVRrARH4/CWL+EfbJbBM5xdh5cH3xbh76fm4cBE8ziCVNmPNOnFo
sB9HhDrnCEo2vq322aFaXNkO37Db8zC5rMbPD6PATLsaBf9pleZvOSLQTQA95pgZNNFlwEObpW1w
nOGb3xMkVFEXjCSUMklZmV1VbZfcMDZNWmrrvJF8pNrA7xBG7Y3bimmH11E/mXUQI0nClZYSB7zC
w0YObsJ53pc8ZUiRACQV6ZnJu6YSkkg1poSGsBxmG411gqQxvg6RdflcXmay4EbTewUPwAHS47kg
dxNAvZbzdcvIS49hpBW7CazuhkqfZZjCEfz8bkXO2xdBcbKxpLKF8AgUVe2BK+Oz+XzK8X4tW2Y4
3g6SdboBseRtsWZka9LKGG2oB0A94SzxaywXxAYz25g3sL7l4i37z6+560mP7hoeI+IOus2Am/y1
ii2xt6hRVtj9IBf3utgHnsnuRRAXfSC+Aj39AMluYnJh9WiC1ZwzqVsZBS0AremLE3a16WJN1s4d
kzfBoB+VCXqUIDXU+J0V0S+a2IcW67TEtnFisOhtHZuHrMjN4iTIy8PQx/ZFHhjZGGwO8KfAs8id
F2VEt4uJP0zH44gG214xCTPXoNNwZRptcxhtFCcwtdz1FOcailoLRkMWsimGOpvbyFcnnNTbBb1x
jRgo7xYda3zVsZlUchgoinnbmCdj+hU6q8ipyj3dX/7ikKv0uTcZHkSIz0UL/WwAb48ARu+iO6vh
kWgseTVmJVMOBPcqYKQcOyMPUz1VuBhIAk5LIpSAsKHQseV06Z30g5Y4Hw3jH/hCfMRQTbBl5vyR
vc73KgssNHLq2rVwLbZACfPbyURwZ0CYxpWKqdwN6o/a4f/O+2TDoq+4VrGfSJHFW71p3l2NFMpC
UJ6UtfOUl0xMUxHdibG/ONiHfBNp8HGOJyp1kbWZvsYLQaR9ihnVLyY6UuslW76RF5gPvs2NwN54
rt4KgtSb5M3AbLyGNe4h7dWMRyskDLV10d6cQbv1x3jU+ApNDYibTx6p7DcqqciPyri7i0JpI/2G
h0w6BH0RnFFz2jEPQ8PdMlyPKkykdS2OVdC/EllYfkek/i5jrWQWbE7pB9NSsWBKE8vSrtj+xz1R
ZOUW/NPkVQQT1+aqSvBC5okcxDrkKFobuhucvbFcxDYzi7G9UAm4Dq4VSbeyowAQz3Moh1WE5jw7
BZFndn7TZLq9qmeS0y7WYBvzJkSaKO6LnutD5NiPf7iK/X+08dyQfr3XSNtExWY7GsjYX/kWmSeM
hVq43zvxDBh7iT7ilMOFKfFj35QmjxWrTsY86X/9ur+aAGCqStg4LnQuV3NM7Rc9GxwFY/a6qt/r
4+dmxxo04/R7MTJJnqr0469f7Vd7w+erObZOd133MBr+8mrLGBIQtxT9Ppt5QNRNgJag2IRkQfz2
vv4eQ/67gQptPu7s/3oOeeZSpv5XVfEfqwDjt5/7vQzAcYP8BokPoz7T+g2b9PtMxdMJH5IwltTU
5Kf+kr/9OXTU/kFt4CiXHZwWJij/1QAF2PQv6wJ4EtMTzKI2937sr7y3Pw5QYoaKtI3a9JBTGZ9J
Blm2wmhptC051xmrw6De1RgBfQPQIFYEFqwKMjGKEzve/IX5QF37hEVzEUTqC1XF0+nE4DiA1EOz
AizGLKqXpUqbxSBIhvyGmyB25p4owgq3OCP2s+dAuFHgDGCb8M5SEPLF8MNJXMaLdYxUETShh0Ve
mva9yl3jGhlMnITjdPd5ZiMjhMAzSJgsljKr2AWnGb+mRe94LKpX06PKwN3Lic+A5zD3c6L7diRF
UbFOPsXherD04uh+qsZnoblwcUMIJdvRc4TxpA1BGG/yPoTUh19cWC8RGBCk6Lhpuuim7EAzMXnI
62q8qw3mAr4TumN4YSARuWBYZj28BxZqb7UszZEKxGGuYcJsh46TM4IBdNCl+i9DHark89SkVbEj
4sP2SfJDV48QFo198Km310d3Md2VnuLbR+KR21zYbAYT4VuuEkgGlUVSfsaStJ8RJXpYu88LTSyx
KfRx2oxF7ex6lNod/6Qu5c07rf7h4rgJuLhUJaFkNpkoCykI61HlpDTUCio3JecoPust0UtEKlc4
UBIc9uSsMNnY1rKu7mqVwYK70NH8rifGWszMPQZ7nr6kKrdFi0hwwc4TrUyrp5FJsusPoZJegHZN
NGMmwHoeo4qo0ONDxw7+kuCE9McoKmF4NwXsvAI1FGEyhkqViVS+zEB4FDde4qFWxVjvBE3RI+Hn
4KDmRwdoJcnXnte+0USEaJVGznoyybJJCWXYaCNSJkfL2k1bQfMFZJN9KVUOTi30aBeCr3u3P2Ny
0EQmd4PKzgkHFaMzIWa5eHhGEfkmujgWn5E7KK+0a9MCexjrenkyjewxEUQD2Vh+w5VBcE+M9e7J
piW7lqMpt0EWSMVl4fBXmT8N4T9B0Lqvi8oD8qqSTh7+2e6VZGr6gBix9IgEoZQooeEzU0ilC5kD
jSlgFAFRRSp9qESydw5KR3/BwuGSoVoQU2SM3cFLYGTh3vVWPR27R1IG0RbRTt6npD/fjFA0L3Tx
1R22sq6VykTqhyp5rosoeeEbxXI9kZ3ETC7b90VRXVKVrFSFKmQpoF9KXIS53KEYHU7MCVEnxyqY
KajIaJoTrO2+ECbbijnFZ3duzKu3MDfxR5bEPpuaQPjMN+NjYYfmbe/27WlQuVATLVnSqWdye5iJ
xecuSuvHPu3Hh1ilSplpiDNoImmqpEX31Ax2d9NZFEybqSeYTPuMp9JVUpWlMquqhYZet2jhWks8
d9vUZFtZAylXDLDnryTNkHzliUORkoUFIOacqXSsoI+wfnjg3nWiswwitGZLm9WF0q/A7X7HX4WU
WyVuaSp7q7BoAOp6C04iLvAaR/SUl4m0ruozt6se420mSaa0Czlek9KqL5FK+uJSYl4Dlf7Vqxww
rLrDlQ8kuJ3Kqv8K2FNf0TbO16yTbl2qNLHxM1dMqoixXKWNVSp3jK+d1SJGoL1OWn03BT3yxUUo
7k8BdNIJ3KVf501353yGmsHetlcJYGwwkpbxQQqPyuNQSWizykTzCEfDtjScoyC/I2/UuxgqQY1y
ONstlgfG8zNgjaBN7Yz9SDt7XepdRJkb13ka6DswA/ROmNyznUdkW/YZ3qarHLe+D+V6kR5I42Ds
pkOc6uGxKiEPwMmhtO/N4twzbAXGwFajsuIErZyjwbD4wSYUi2Z9J4JVW9vze5TAw+dNq9i5XiXQ
tSqLjsxegCwEk3GWMJ+pS+NborLrMpViV8s4ftSbpL0Pnc65GCrmSfQ1IDcMUvWXllySy2Q5y3lo
ScirVFYex+d4n8UlAXqsHudUMGT6Pn8G7KUqa68orPEownwgZUofLvBr6JYDRN26cV0/jZbV3sH4
CWhkDMvOjKfoyslWvdheX765XeF8YH3DXGUrlLvnhd/HdEo2XOM8P0CiP5YuVr6ptdYokLqVgJiT
klLUCtoklEG+1mbDa5W7egbuezSzlb2I5Mjsv34KGNRusLNj7LFy5Sy3KakLqddbrvz1VzcsbHtD
dEn+Zoahi+hwCs69Hrg3g0vrP2PCe4g8d+/1qYGlzOB8o1LqsksnNe82cfMWLeBMmpnblse6xPcW
dMJeJzKlXs+IlhdD0X+FAWkzkvEGiglJQDeCyLG/VmFLzLnw5h+a2WdkwPQxx7XHZ3yTjZ14jCLL
fqnjkq0nFaVUne+kUJt2RUzPEgSbjhnerZMW5iXWgoJtacBJ5WYzCvnAcncOYkr1TIyxCf5G1CuA
sbhHSsd9Bc5TbbXYfJV9W55FWFgPbhiCzNIm86TESWyDs3E3q2FXGBSkT1ntsc5MfQcnYzXMRUzM
dW2ce7dLiD6jdoAGhl84NMwvjtsNeAZFtq1rBiLCTooK7jkqKJvDMWMksyZqtDowqWmv5JHKd4wi
WYcUssKINQ7eg44gYlvULTLOqNEfQXBEcpWLSt6lQU3CtzFM3jULC2cH6L/EJWqeXMAWfO05c8Va
08+dtIGbd4a70WNR/4h66LKYxEAJBl3t7B1BI6fNWjKbgrm9q5asusMiV++TyDD2k2kRnW6B9R5H
uhq7QG+cr9wFDFwZXjITKW86Hy4heC85xM0tPaJnq86cjUi8q2nA2OL9aYgcuKe0e4Mtjyk+ecDH
sWoEFlCjpWsg7Qa6lqiX97hqctJM4mA8GgQaWiXH25y6IY+mbIlNhmEMwTbd6jGHdY/FM9nSKXSS
tVkv3D8mNuELwO963dYNrOkmvx3Qf1Dyw+Lbcd4RfiT7FAS9mLeCfPK9UWburaM7UKPpqL5wQbNb
qGD0keoZsmeVBCtYb57hO3qDZ9XKmFHxZGd3I1iWaNXIKUExQam8KQa8y6lIx3ub6SAGQXM82Npc
3HZpPbJOTLvh4fDIm6XW3EgiPHapxrZCOC2X6YmbKqIkQxsfBkzHXzQ6GF8kRfOWOK9F0l6t69sq
7bybJbW5rYRWcNCQw+c+Wj4TjQ2j9QHGWHCI+6FZwHqYyTHpPBLlGSfGPVdMj/5KbYTtDzNPnBYN
bdoxT658s3ZPwUA3BO5ac7SyqGaa1JpnKZv54tWNvvbSGBoUqWnHqEDWQyMmfF5s9yaR9iPUPrQ/
RnwpYkvnXcpjnjr6t9iRBgprKHLMs/ALObn9TMfdOMxA6oiOiYAL9qLdVOby2kTzW+yIq4vwx/ei
wV5ni46SvsaKXHYIeTVTEP1kZYRdVcZNnOk5gWO0ookt2fazK1dY0Pu1mXG5oRlzS9i8eW4t+aK3
Epj2QFZ6mNIvSVO3wZGS8cHkI3j9fEYEaZpk7DiyoFFYm1t6DVvAhWCq4+E2olR/wnyTpWRGleQT
I/7aqhx6+nbTgiwBT/BSzp1fkqztuHiOlzgxX2aU+DuUKnSBaX15jFhvJztKV8SopueCx+9VtM4G
yXnwmKO42leEtR8to9XOKsYOVdMomSQ3HHNtFB/I43K3oEuWVdVCZZ0l8quq7MJLIeCkeGky30J8
zdaJm8GOhv1h14jCV3ZFd/IPVet/0DCBXmBYpvlJ7sU2osS3fywMo0AC+u/d+ADTh7KOQAXkSIvL
Lm2hO3uQWlG/06ByC45srG9//eK/9jHUi9tARgFBKLGu98uLQ5Vs7Hmp4oM+lc37kjTFqYqz6NZN
vfT+r19K/lMBTD0D8QCEFMJ4R7lg/vg+iTBI7CnKeanKqIsNa2SGFDmH5Y+/fh012ftTB4r3RJMY
YS+MCxw5v+Jv03KeZZM64aGvgnkbuY082Mj1N1lB1w5eZ+qdBi/SYr70/LVyQipqrNHRrSDTguI6
gFK++etf6deeGE5o1KHMGkF+UNM6v9T+PdO6CHhneMBmyNQiB2QLapwKWpKJra+1MGrep37ge9ab
4LeMmL/7R/+mf6QDkIah8q/7R4dy/JOf6/cf+CnGpf1j8X39BGr/bBrZNI0oIAndI1Ppz14uU8VS
k+2kpO/YvdTE9/9mxyYWYLAGLPBPpe5/JWA3/wlshjqYJowBeE0zmCP/AjwhR7AbCid2j1qdTzci
aStGhEZ6z6UChUoxLIcx6CT60wxckE+MZnoxzbx5wUbUVkwZW3Gnhw6eq6iahztpdsFTuhiBvKkB
yb9HXZyEROIyUlphZTHFqp7QcnBh5ZJPVPDTjC/32jeVSToz05vgGLFLfh+G2ToNde8+RVOZNP6S
NWBKOybzM3qzKV91nNyRJ+PDYA3ZJonMGj1P4Vmxmp3Y31nKYJI05xBm2XKBNzp87aAX3NNX7bmz
DVXw0SEhvA3FcE6h8RY+N8TkZQnM+hUj6PB1CmsSiOY2+hCcPlzxQ4uWWTM5MGCwEq2n2QS0SnLo
eXEafSS0Rs4fDiqUa1kkeGydIQ8vgzDw08qKZg83Z/BWY2nKkxElabLSkkX3kL710etShQUNnKDd
WEMQvTAwRctpurm7ax1ubgjx7Oxh1qPotrf6g1XSCNjHYxbuwsVzOZXksNOgenHQwZ99yCNCgXdL
EWWOTyY2jrNSN/qF3IxCD9eFLL3vs+J0r2YuZdoqyob+xvY4juC4QRgPUgYnrW4vvlGWZNWCZrhp
lgGRYTLTaEG04l7kTFroNhic/n5w8nofzhFdCaG1bxGSum7lxXlWruRiVw81hcGR5D4BxWPiw/Ey
Ls6iKrJb3QloOrnhktyCqSshZljO8JxhKvbtnunzDXd/sF/RMlOlB6HjHXFGBN06RObHDLxobgto
EisyHuvZN22USxI9HGPFuO2OpAfjrLOjKbxzu+oDHfnc77VuqWNmR8CVR2YzZG+NC/wr5oLdO4Y1
mwlf4GYUYFNyGMyi3izenJgER9vUaqAB7+yxGdbkfFhEaJsNeUgm1xEwQRBoJ+JkbheKweSp1tJg
Gq6LcKmENvoium5H+R7fjwz47nKDXTr7zreLppBRe0OyjA/wLxIt4JWGBuVFI4s5uITKZpfrGO50
2Q0vozXaB1fZ8UKX1wjaGuPh8iCVZY9EEtx7nU6PYB8UOvQeZe8jwAWepkfi56zMf21ONrRIMASq
Vi+JqqPvKLMgZ1+5aZWBsEb6uE2UqRBbnbGJldGwCU1SaPAeGsqEWCo74lTKe2gFe2KXLeRnWBZn
ZV6clI0RRiyfu4rvzv1BGR0Lt+EJlEWtXQRWF3vdKlOkqeyROCq7o0GHchMns3MwJ288oeuN16Oy
VtZW33Nry5f6xm7r/mgkmDBnvcCPGStrJkUa9j+vvS4RCzPFv7ng49Txc9oZ0jpMz3Kd2HBjyzhp
H0VvZJdsnBzckMzv48nSH5h+s2u5yjTqKfso7S2MpMpSmihz6aBspkOf3pn4Tj1lQA0XFjaV4D7B
m0pkd4QKH7sqmWbFKkGBCnWnzaCkLzZ6eWVxFUk5PmrYwNeaMsA6ygprfJpijcS4tyvm32xPTK0l
5llH2Whti8aVTx3Vny0v1Tb1BJSa/sny1cykfHZyso8j5NlMoZC/OX3nPDoO+fLVaCvFbtiypzgl
e4cfEzdHajDtKFZ+uNxqKas3LsLkbhnYG0H/uvtykXLf40M8jbrwpk3YkoQcGEu/6qD/rsbWQqMa
p/UlpxOzA+Lg3qSN8aqR3+j3YTxsyS5afBpLHXllSohs8qFcx4xM52BBT7ICUsKnbWCgbWAxeaji
4plDxDUHXFHx1E2AtAW8YStqbxNGpd8HDWUPMVnk8VJnbTSAlrQmnJ6ZqJs/46907zBOVDOqkaJ7
RvW4NaxeXKx0Km51kJPrOQu1R8Mzso92lt0LqWryweGmdEW2EXJPrLVtVsn+PCwdghtN0qzOKAg3
4JszNt0o7h9iaZZH9Lnmq0mEzd406/E0ccs8u3rV7idh6betMjhMXd2zqsb5IdRz2/VzEuIu+Ey7
E73L4UTfKthrEUldQ9Km61K6bJlZeAvLJtnHgYjvBH4N108H11mF7PlrM+kMwla6aDlqWRVtie7J
L7GRBV+iYkEhnldW+22ODSUzF0N8Moa0BVMf1MBA9ekt73rkrWa1PJqDaUD8TZzGz7K4C3FQtl/q
cDROhBKPp2UsAQZltpbwvNXRPcA//cEIB4MoHjhR84h2ZWWDC/pa1VV7Zy72dBe1pZpPq92eE316
pa+bPZqR0lf0NvyDcTQJMTJwhSQ8lUer6a5dP7fJbdgwLuqetdqGkuXPNrIJ7Zm8zKzYl3BB4q/S
MrDXrrrS7jmJUpBOILShWygpJbYF3UZdaw4YqyttWr7TqrE3QTpTwDQxW3DETXlgLE1ZGUZzvxu1
/HGcpnoHmjPc8JDiEY3abE0HPLuaEEbXVkE7MxTVurabePV56fv7fvxv7seerhgB//p6TNxf18Tv
3f+UH/+D5bPP3/6cAPzbz/9UW+LQ1DwbhgEFnhJbUmf+fmN2nH/gaSOXlk3zN97N/01bXXydEnel
pwxl3IspCX9OX91/MCiEjIDpk+LJ4F/9Qrf5S9rNP5WEmmZhSQWBwMCXAewv43rOoFRn+KLt00mh
WD/Az91Oc3BIVNbgWOzzWDtCctoAEHnWU4guZvtvCm3Fb/xzVcqvgCgCTCHvmWwWVSP+AcBQAnes
XJdJTAmB/NKDECa9DkcoF3KjxueVCMIXZRacqyrEd2rIYjMaLxIx3xKhoCLeSSPxjvidbUePqXJI
K1N4VGkNuIHoBg6h4q2/y4lzpOQ8LyJfpN8SxHfqb2cQ/jKev7RLuYtzSHFiM1uIrsuOzT7E3oam
rJj9RetQp4imNc21lsI2NYun2cUyz9Own9SGyb0JDONN2I9AcJPlKjvegIvRKnbFGYQJahl4f5s2
PUnRXxcS2DZD+aMtfUN43dX2XnRTEH/jvC7Q+TdgTFTXdiVtBxIX53kUbfoyW7N30O2goBFwkGuk
/KQ3boau+gajR9vFWX8Xts4NqtS3BZRil6Sr2h6znY1Hxh87evxmUbznk9R2aeKSfaCN74UM16HN
0KtoRwt9bEXjqOXFFmTt5m2YJ+HfG8t/5oRlOMv6+9c7ixJulH3zq2pD/dBP1QYuce8nLOUPe4kH
OEu5UHFTssH81GxrOF11nS4WWTc0stSf83MXsRVq3GAyr+tAGtme/ptdxDJ/6eOgWaVpTPfqk11O
dNcva7iBW1LDGo6OC7yHmoM6tMGKQLc2ZtB5cnghscHh0myV93E1F5dlZNZXu7mmr+ALJhsdeSGA
q5TMDK7Y6W3EZCP1bQFLy3Oa3eQRx9mhW/RzcjXrteVOyB3KgMBLSP2jswXhH90M2VietJD4Kr80
slOFZuFO3R93OTRLQm8DZyeplLpVmItgrbyruyWOmkNKR4HMKS746M0isYJw3TV+PrrGzZwZ9lec
VlR0hKvQ73eCkItVP+wSYXT7oSiD+xI8HoUXxqBDr72l6VK+OmmG1S81AyYzk4s8k5zAzTjYExjr
yb4dgwlkhm6T/cCdsdQO+hxIkmIM8a4cax9OFXu3ZlK4B0qf5kc4cS2iuqr0uxi68Q78X3MvWzke
k5TDhVDxBIyimRg/Eo04j8QiB7HKKrNm5hLal1Arwpu2WgSYxrBh0oM2/UIOYnGY4/p5QPZwj5bR
3qWRO3yJqq57gGbOZpmJpXnDuxE+N4LW4Kr/X/bOY0tuZMuy/9Jz5IIyiEFPXHtoxVATrAiSAa0M
MIP4+toIdtcjgyxGvRrXJDNXZtLhgAMGu/ees4/A7oKaIFMr5PgzXrLqWCwRlyvQp8zp2OP7a9u2
5Es70QpAcjA80GO1udJV8crWrT8Qf9TvLOafX2cTZX5qyktjjsVJLvuGVOF5Pm2iQgOH9xdTT9DZ
G+mlE8v3pGzJjxrnj2EasjBzlRSfVhodIhanOJ0owNeyLj1OlEgblNCRAm6P7DXDnbwfW+KCAFEn
D3mf0hlHk+Owfxvrelsy2rU2RiRAoSY2YbhEIY75sZXsq5UbIkBUhOzkmEU1GSszrckiXnINh67C
kTU7jFIECsU3KFbUBThfK7o2xZLxmCXVVepRAbnt5J/Fsp43gsp9ZdP9OW96IzuzDcea1nk5ENuE
hsCfACg08X3kI5lnHhm7r9irMD6iXvEILyVwp27M8jA3M/GK2mfdrkHkXMylCK/jaILYGhjbJgE8
m0x640lxAbpEf618Jz+aEq/hkBlGstGdmvYU6ePpPPdet8vCvvoS1ln0aJRebJxErd1m27DyrW/t
YHbkY5sDzRF22tFWT7n11COUqtZx1aprS1XtM+9t4GjNYL3k0sH4qqd+uukg5wYH18kHmmEBs6CU
DhTtHwcVAGVBwmw0spx7R5P73JJn/aoQHIFkcblp175E6EEnKYBHZ/rnuQAJhqYmD+/o3tTGesp8
mgIu/Z5iwyC33gVJVb6IOAm/IPl6NcxhYfZJh4xyb/ouGjkx5MOuV23R/lePQF47a01yAcB65vvy
qfdd0lWJpmqOQVT3m9LQTLp6lGtnNJ36TdPLa5RHIQKGlOdZmoKEVfrn26Bo5nVp0xSbNRXw6Dbp
IgNX23no25O8tvwTYYJhmx1agVwHN9vXuJezFdZbf20QQbPXhZve2NoQ+zo1c4xsYR+5W9eX0Czy
JEQwy4qqbZNCMSQ2ni0QepgjRVZ7gcNXUfDXTn9D3jk7mcgvM4A1GV2k1qKtyIoWqWMEFSmgZh2a
Z+RZjTy4BrPR1gwR7yIn6S5dLNpfa+GXmD9JzmLyPHEbxMCL2PDZoVyFrqt3RpC0z94wDd/JbR2e
Jreyzh1Gp+W2Hzo2E44A+Qzb1mmZZIVRvkFTX26wmOoT5fehubbM5jbO6ckyRBlO5VKylEXebjyq
GHcpZ2ANFNfhUuKQAccmdCl7astt0dOXd4zJ1b5biqP0vU4ikYaaidhT+ARLIdUuJdX8Xl3ppdCq
l5LLfK++iqUQG01raQ+6EGgp0Vw5NOnD/F67TYzjKOQCUF6UdcmPIk+9V3zRiDjIDjMPRzTh17NV
yBuvLMwbKObxFcsiGKcgn48M0e7Ba1U3LeapG0TmEX5mSMP3g/SqRwe8I2kPqKFOkinO74PKs1mk
Bh6rIG2qK1ON5RWFArKIuKT5leYu5Kiywy+EbyEjmoZlm1cezp4Jx4Udql0b+C1T6K4s6Qib/SOz
aWNHckKiV10BCGnIkG+uLNmxg7X4+vPY22xDq2gmu7WPbt1AemRq5MNdrIwASCHd2u8ODJTLyoC7
su+Ntj5DiBNdhHXT3GK0oP/MiX9tCC0/DpMU+/eewQiz5ZmxOOXDTOr9IbaKaZe5k70arV5t2z5S
4M8E65FKrZnOG3b7BJzAms7nVQt2BbKS7VxGddG5LLJ5dDPMMCm9zD6XhHbV62qmXz8Fqr4iGyfd
L9fzTtajdRaSpHFgufD3WSsNApK0dra2PYjrIpyTb/T500M6GgOETWT6HMfsp5MJNdO1ncthH05h
eNSW6u5lVJdX2hL6wPMErwZnCBDCxg9LfqIYG/Q8TeamzypCfpUTttcDPhEowJlDFjhC2W0iCMTK
2sK9VDB+aaKH47HjxYiB2h4uqjD4atZp+NXqHLteiU60j6kqkmdziPJjV5N+VTkJvoJUs9Rw+yW8
pF2yJtZouf1dqrP8Kgrr4bnBWLPJe8t7sus0uLQnMnD7xXOAQqywaZMPxHHjWrbt+raawsfUrsjS
1glWs9OWtiMuTfgXCdjGIXxKAd3ckmratVce3M/ugO2P3LHZ83KxpvpozTPb61PeYyE2lhYrOUhd
HBwhVx7u6XQr23gzhk4w7SBD+pjmqFSSqkKQl8XD9YxpPCNwaYGFqIUbIhpHpC/2O05ksnNTbCX4
9hjEJm3W2Tu3QCvofg9cIDXVCbesLfMTMmVQBry00fzE3hcUV25UXzM92vdhr/w7C8/eSdumd23l
T9vSacsjzaEGLoYu13493njFzBhEvblp8pL13pOvBvXq1B07CLqU5GYI9UTIWnbA/lBctRYETrc0
zvhxbGJioFpWed++Ofj0kEo0bY68rXWCFN95Whwkk/hrR2BBWyvlJu0K404c3wWekttytufrBPkK
sYb1IEpj9b+9mf+OAZZqZfFN/NclFGFoMv326/jyx5/5/xWU+Q8fYQrKHuaV0H/+xeAK/H/o0dCV
Bqn1jvX5VynlwOAymc/TjzGdZbL4rxGm7f4jbBo4pDN5eDCx8fw7pdSHQsqlpmeA6VrgvPhHcynZ
fm6GxMNozgGav4Ntq7jH/baoFJHlhGcuSw/uKYEQIQcmU20QrnxmFeEEf27F4CtYLL6QyZjFCw9r
4a9Hb1uGcOQQwgFQtt76U+mh4LKLzeSn5eGnn+UP4o4/HoocKpYw8KCMf389lHQybVmlWCgKIG0L
m7Gj0yXN1gms9pMO058OxaUMmTQjs6CY+/VQtJPzhjZPvy/GMd2PDjGCsu+B+oy+Ov79rD7Mn98v
IOUvKV4ONwXV8K+HWqQ/eSG4gMCciKib7OtKKu9tRGIUg1BhUYKKvIDV1w2x7z/6Kr+grH9GV3MP
/vbrYeagXchdbCH2+PXg/ZhEkUP9tkeu6C2k/ATFvdv+ewG6nCK4VIuWAoYw24HW/etROmj4nW4j
tZchMjruzQrUixhbX2+zpiTm6+9X9EN38P1w9EDJZLFsbpN3t/hP3UGirmwnYSexx6XHyzGX333H
fgviuoT3W556EcSavx/x98sobJupCnZ3y7V+439HCZpWxqpqD3uYlKEoLPixwnr796Msl+mndOD3
87Jpd6LFMHECOstN+9N5uRQ/Vd7mCjmuZutsGGdYpC4ZiWLfNkvxyTn96Sr+fLQPPxpZPHEbi0IR
QUIqQYRxJNYkYsKeQoxGub9C/PP69xO0P4DR3s8QoqBHt8gLuSE/LGVTkns4ZHjsSDl2L93aLe5j
U6EhqOfgwNgfWHl745N9tWbn1H3z0NOeNMI5KErlvVah3qJNGlZy8Juv4+gYx4nc6JWNhPSW0fKq
8JMYF0o7f7IwWX/4/R2TQPkFWYyQ5eMdF3TYhuuexygdIKyu3CV4AMCA0FtMBCDKOwtoT1APjLjy
hhHo6D6j9R+xdQbNBZF5zhrDRXiJ4en/NU7/ywdc/PGrsT4vTzhaLnv57z/dNFlIQPQsip6td7K1
o0RsUpmM6zbw+m3Xxt2XMXVQYwx0lojjBfY6Vpk864gjywG2wx4mLhUWUQddaqrMlWM10SaqAuyg
djzRurblhY14+zjjEd20GIs3gy/gmeM6vldDatz3OqDCc9IWIarh7xzHTlfakQHt4vGkz2WHFL6g
7wyhbTUW4jRx8y8KIS6V6kSjypnznQRzj6G5v6wJdD20KTDdid0uHoECzlMymQ8GytJ9VuUGtJjp
LZ+cmz7oodRiDTsQntpf8snV7u936+8PCMGhbAx46nkH08389cqOXSyUoEG+T7vkgllmsk4D+nLp
eKfmCNaMKq1/+5HkiILFWhAFuaw3vx4xlKMOwjnv9zKKjghHtyTSfQ0r90w6FeLT0Hv8+xn+/hYk
9JHVBohoiArrI1aji0ONglP1e6JRmaxg6DjG9YAu3JbT5u+H+v02DRgxk01PIPgy3Ppwm8ZKaGRD
NW/BQIvT2mgtJGfK/+QC/vEo8APZpiD04hr+egFLUKVlP3ABDU+acKLZyB/oQQdXfz8Z6/d1jLMJ
MCiyW0Rs+9GfmKfGbHkNqQzjaNWb2uqynTeW8cbrKsBUZJOwpeDGN30nPpHBg7Tjfe3mnyWtWw6n
8+sLIxBsYYDnW1gzabb/erqo+d051X63d1GaAVoIi100ZP3OBfsWrB13do9WNYb0purvRT34N3mf
DdAHTX1ezjMxMnkdffIL2H/8Tj6ZpHDaAWB+3HHErmGgDXW6fRWrihaj2IYmcuG56tuLqCMIPfGx
mRSCR7nAN3mpmpRhPH7yDardGkd/8b2wRn2RQxuc5+FZ0VXHcNk3t1MFL7EBaHegqUdE9lRcGGb/
2ebizyeAe8Zx2NLz/C+//U8LKt6CsJyCgYsKQi2WIMTV4MZfElaxddMi88dPY65Lgp15Y8nyZErm
lyD17zrphYuKlpTrQOotxLLwup79+i4gRWwmyvPECeAfDE08IUDMiCaHYLWTadt8sj2ylp/9t9vi
pzP48BQMfcEXricyQ4wsPonmsDrpUfYvU9NNn0oWeTqgqywzj04NNWOxGn5yF7yLKn//CgFjXB5G
y//4uAcTa8kkVMdMJMF4oYgDe2VbdeW7HWDd0PxWF3p8YICUfO3kulc6Xme1Te6Gg1RRx7TwTUKF
pOf6qwHlGSh5G45gwgH3I9GUQLdi6/tUWRZLpX9LM3srzKzeeEb40AQZPSAtzDOULMWBSPMXMC24
tDhQ7L7nz4ad+OSa/751CzyqQfIAIMuaVEu/3jSE0Ph5BEdm32bFQxXtfU0UtzGbjCVmwBR/X37+
sGwzwBNUniQksFf8UFF0BVInyaKzpxv+FqZARh0Lgoo7zuEnR1o+6cPPyJGAT4cuU2VGg7+eFol6
qvEjwZ0k47vccuIHNHkLJnmimhBTXhQr0zOCk8izPosN/MPb12Mc6aHY5cXExvvXQ0O5B/qK/Xev
/Okp6oOr0W+R5UVvhd+/UvJ6n7yg3veev52rAJxt2RTc3sc1PdRGN6YptyxleHWjHPY9U+Rspoow
Hzyt382ovKtTSKrx1LC5Qe601l0sN/hnPnl6/ngzCfgM4Lh89zfaVap6LRLN8zsEzB3MRV7rJris
jLQGO5hkb3+/nf7w0vRMdo4BOgsMRh9XbA8fblyqkR95kgByGitazypIPqkR/3h9LToZ3ElcXiTf
v/6gaG5j+vZNt6dGRi2nR6ZOVRZCOgqACHboNmN8URsD0PF2iGLCpjXNt1EbjKS8z9bI34vygG48
u2WTZwg3x4fndZgIuEu6nC+joZAksR/vOjmfT5pBU1xaBkaXstonyEQBCCjzk8fqYyImdVDAuuhx
sdm34zX8cHgS8oj3wRq2nyw3eW18aQgIRnF/2ZF0UK4Gr/a8da34AOa14JZWGjqpwCXcMIwgqnuZ
V2KeO9eJw7zG7nsauSIW3be/3xl/WGhQ52MK4dFnn2N9ePxpQKeTqLx27wE23il31lsX1e6WvXz6
ySX5w6EA0Ll+aGIYDbg6v94daWZ1TSv9Fjt0VL65TMKukXgzfDI8839wWuxBBdz8paX226rWQJjq
m4ARkrBTeQ3v0NvVkx+dZnIJtfnPRuPVj9Xj5/bLHxYxjkRbhC2iT1Prwz0PqDrOasWRUtK7NhGx
YbfEQBCoaHaEOIwlOqM6mT5ZPv54KamvydQlWJGMgF8vZcxwvw8T0e5JuYBDJvCEpVnJ3Ny0P7Nj
EVLAh31YNdlpmAQEEBEA5uvDnRzkbq3i2eIWcSWzKm9CJ0G0ujsw2SbbEImsZGTvsSfHhefowdhR
OapxO48++MoyEDxcqUOP8Rh1U3FvN7pIwLKCMd40ReHRK4/a5IV+uXGeY8vqIJUVED86eAxkjHFK
DhQ8ZLOEPovB2jGGcabT90hEwmb9eVu7MskQbSXWnafs2doULvmYu8wqR2/rhE1iP4ZgqsvvTJdc
HE0NFUxySliqAx02zWXypStqazoWFd21fZJapbs1zMY6KedxNPYoRnR3IUo8e+cugtDo2uusolo8
fMawKwfZ5RDc3DCvNlWu3RinJUqGDYbVOtspTKq32gA6dyIroz5YMgf2O8USYUOYpPdlh3drNUJH
yI5+PMTw11Rd57spR2W8Jb+kkmeZppzEvc+oHdhnN8ATGbWYxk2tp8g8RQ0RmfQdysbeNCXs+ZVO
ITm++F1Ev8SPUCjPAQSi2wZ3rU/CfJdNV0Pk69sqdWW/nYw29G9M0L+ITQlEV0c2sSOTRuQ38Kpi
r1m5TTzP667Lwn0FprDeIgSg/WcaNtK7thPBlwyS7nosytrBbJ1ozNBNIw5lgFRApjulRfMQNXbx
WBiBedNXHmz3EtKxsYStOm14qRgfYj7ejbDjbiJgscAmyPGZSQOGYcH8K8zLXaz0iaOnARxc95Ll
nosjEAS5ykZnVzrON9cxBpTX02L4lv7e6wZzi7/G2yPoqKHpYfvMSLw77dxmfPX7doCyO0Eq8/XL
3HrioJ0RUPuIHiMt7okf2HrQN65EWMqtRVznFZET81qZqXUalEVy7oCf31MtMBNMo/txdsReGNZ1
ilpnhbgyOiJUQmKd5YpNBWKAgrcE3gF/viZN6Nj2aPPTeRL8Jb/M6S4h+pAn+Tjam9lEJjgyRltl
SaTXJGCWpwMSfCLYgqsocG9KI4ENMQTJDmrXvJ6IWtsgurJBJHjmTRQXzTPQNfOsSnw4hn3rbYjV
lW+e0ZKiSXTNJqBhvScUTxwlY1NcFNF4dMzUPnaTT6zcqE8IcdulorF2uZgeS1O1j1UaHXzh3qZq
ehRjhB4T/jE5htFjSVqq5Aksg6NWPuZno0VVJYw7UkOiky5y0g1A+gCyHpKXgpAPNGLhvEmoG25S
aeirNpbBTcc4fDU43Vk/Rf5CASD+2ai+d9iaD4HTM9Zl7H2oQFS/uR1m2ykl3QC4GkjhmWFc3Vaz
Q2lum5L5J5PXnpjtIMEExM3zUKKUGzd+Sx3By5RFAjHI8EQeYX7RDtxl2QTCMMitI/HU09ao+5oo
vzmAsYNaaOSB2EY/8pSDH+nKoHH8jvkoLjGSl+fOlk+G5ewIEiaY2cCA3uwh+NRfR3/Om4OTF7ba
lLiV9GpCHQJe2/BgteV+IJGxT1ogvEAH0tGkbdODlFypVQ/gYwNJQ98ldPWv7CKz76KyytPjkHly
K8K0vbAGG9BPqoeZNC+acUnama+eGbGfpL/bbP3ZLE7RBsmvfRfEHmA6ZuvZIFKHTMkON63Oo7eQ
5j4B3BXJ4Kt37uk8BeMX5kzlm2wYvK+msrOeK6TuG0o0woYqu3mCijNsuqSb9j07lrtgcrMn3fE5
E+D1bd3b7Qms4gJzU+UebdfpHujCLeGQGJnIUFTcCQlT9cckDtqvbYO7Jx+N9tFvgRRnMuoL3DR9
vktRXT0QzDJRH9bDsPEiUfYbNS/W4MI2BOggWE+x54k1skPnqKBKbfzF3kpVGspdTt1UHsqm5v/v
01hjOxrieRuI1AJkHC9stNp04TGiFlx8Ukmx3IPGcBKHWXJLNk6BbVsqG3JF3xj3kOU4Rb/Jw+Q0
tme+qpfreyb4ajiPoyi+TAM4NARsz+c19NEzN3H5VPKF966Zere6twUpYpPfnni4Xy6zoWuead3Z
yARrgdGAR3Vb4RjazWrMQXCMi+XbJ5GrKBrtrxuRiEseopaHil+XJjxqI1J4Ln3Qna9Sx/LanaE3
dCnXO83yaT9PIBGDhItK5vR0anBrXjdCNq9iqTDXlTc3RDW3WQrkUKQHMZZ8rKHGK0u67UkDZvZs
1l3z2iMgetQJ13X2/fYrdHQY+7MCIgEEqoxOYroRexX23bcQz82liypkANcVxpcjiT8N+92ynL7N
Gb7vcdFHkJiCd82KpjNEpDZ+zRDBMSyqtiXbMQHKEigVwYHErnXXWBOp4aKOvjReQk6zUPWzF8Ns
7VUCDck25sha6YBNpFCwH+M+aEmFN6NNbCgNJ4qTd0N//BJAoHhGHAG0f8HMNqYRXypyNDEWBoId
eEV27aXrtMVR5gtnvg9p4mwQy+DoJPEjXcGSDFZxPBT9JpsblOEzzzltrKp7mCaa1oGvu29+TNJA
FE3F0ZL9cpcr1JvMXGxxm5aJvkdjrvw1dBV4p1jqb4JeggrLEu/WCOe2WDXVkFxOXllZBAFW8pF0
svEq8Dp1bwLGuUmXn9uWYP9RMEY3ras5UA5nArEuXHE2GQnCLq5akCXTlRkb05s51+neGBcuGU37
6MaGoHhEfAeT1Bn4xHrOb9iyj19CzETfcIgRVjoT2pRsyaTDEgqprFrDJIrqFf2WjogVzyDT3DNq
GAuw0UtY/oYX3bgJJdcKS1g7HUutMa4lijtpNlrJ0ouJVG9Ys5JLIptrwtksAhsMJ6OJq6eC39rs
gkQfPQd1I6SF/o3cPWombZbZui2H9g3wjXXvxs2w0UNnfQdirMCi2GNLdF0xv9V21sg1eddgamQm
1Hc7UDOZjJokXaNpuCweb/Jubw45lkGsGdbdbBcg13uT1cz3yFFvgva6j6oFMm83+KCm5mnMovba
6oP4MiL3bd+HkE7TLnCOrGOh3EKFcI5Ip/oHgHELiQuJHWs86QDiWE81Fy9w/HNq4mjXqEiyiOGk
pm/aO4qBsBM8z13QX0QlWW66KPTBhaZybHltnjl4+0j+9uP0ynO7ZtfAf/4iGx0h5Ere+rjmX3VN
02wi3TivhA2JndsU4Btwtm5sZyTSVjve3uJ6rZhoukiIJM9h75TTjVXK8YpNCKx3xNr3dhG768Ko
b2HQnGt/wUWaZkotI+VmUGF20dL/MVWiAVo0ksPm3qU5lNZF4pNk7uF3RKmXGucj2OvLahLRrRfZ
9TEcQe2z6OKvsyqGjS2kwqNI+xM9TcUm5dk8N+NBnlWxv2AxsFuw1WcLGDL+o4X6EoqkPeZ+Nd7k
tXa+IZg8AdUBDWcK+IvTtdvKswDe9u7pOGbuA/ttE2vDWL+GwzJnqvtdQmf52EImY1qWsCHVGRE2
EDTiGxNZF2Lj5uDVRbsJgQ/EqxTIdDDML/T/yqe8JPKXdw4XyTbcmIWeCmftw1JICMTMuyNmYQJR
IsO8zEsXHqxS4rTEeLsht7O85h98mvKRcadaw2OpC+Mb1XEQJSL/SpGKgjLNwYrhR+4L6mbv3uv6
4pCm/v1I5NqedmnCPpCt3Kpc4nXrdEjO04DGDVboI/mU1mtiRgOhQYa576HHboIUTsigeRi7hiTJ
IadVGE+Td8rmwn3IXLGvxFjveJxYgOuM6jT22hBKVhi+6VzZD2PjWhdhGS5Zn6V7RwIQynf2sDvB
2sWpdcX9ggi4njS/ktDd2O589oUr2ct4G+OX/T4zasK1F/fpRZtxG6QVtF4IHlXDstag6HbLrFuP
UFzJjScOZSYBQ/keG3o3zl4yYoBOYtxHkGwKQuRdg4jnbLyeTfuhJx5zx6O4S50ZijMzNjZkvroo
XRF9KfKabQZS1ZwlEEh80Kc3gQmdJi+d4LSbiHeOzAS9XgGMxpHiEhdiXa+TIbQYWhTzcZpqfe4J
SE/s0YycB47QrSYeM5KSHPzYbTbDiJQS6yn6+IzHiBmaPg+jPnssbdfbo6ireOWMNW+suaGloVJj
vFo0sWcTzeyFqq2xPCoJHCwcUvNG+ORuZ/54iHS/1kGXnxNmV592FTaizq2hXjHggYve9eTggT8i
cfRgjUb4GDIzpc55kTWhmmUi5nWLmx/HYpVA5ta99ThixT3Wtv9qzd73SNbtMzvW4hlJXs2i1Rlf
oCAYO0ereNv7qryePHYsxQR2CB81/Jd4jMAml+Z40Da+ixPDIYoG3Tl65oOfW4SIV65XXxr4z2N4
JX59SfsGtrAdZHHNGAA7MPeoyJ7LMquubewe16j5cxKDJhbQLBn6b0Vnm69VlyXf2ggo1to2+MAW
FQCmy6y+hYcTDI+SHQ+/W0qRUyYeATWwEJ1j0QS8UcKxeeJtSe9sLiAD0PTnP9VRat+xP6YyzcvE
PYnzsftWEmP8rVMdTYRuUuVb7lZ0FTq0sM9ml1mveSJ50yPDH686MGTPiEQpwt0oNYhOnaPumyEa
g3iMWYcEb+eiugUnwMLQJeNQ7/y41/XODfELb8gs5PZIACCCK6iK+jbxVC7YY9bRMyRW/kzYjIXc
+FmYi41bmdxGlTP1Ocp8viV6X+RSmwqVlk8RM3LQLHWr7jSdRU/daFbaQupPcmu8Y/PKJ+POH+uj
O9B+3CRuOBl7GKVsAXompBEG9jI8yxLTrbAElGxai8jjVzJmXnXrYlTRs5Y6weym0oW0H4vyzVaK
o6rWgcEyuE74/ONiCo00GJm3Y8Hy7kyUab6FKRvugVfvnRCDtdN6HZFr700BYqIrFKaoUPdFmtHu
QVmQUmDmY35oLLpAl3YrRmvXi1mcTmTP3gpidxp+QuatxEi1nF/uC/ohsjHz7LRDxaD35YTw4xzo
uX7THr3RlbJFk5x7MDPv8knb+wp37ENphf51jqIVxH8TmHcg1rsJn55rRZeu4qQPtja5PdiV862J
XeLHgxNaGcz/arhP/CY8u/T+k2lDX4arqI2e/3+GH/YtpXpJyaliRzx1uvuOJz8DMqhkywAjXBT6
hODZ47oweX5WAz/nfKjo/50M6RIOxH3Ijk4kbpMdTTTwNQD7ooAh36Y4jXmmKLh5CfP+WpfKjPJV
RUgF/I55nIvLRDvmul22kIVfQVUr0AZ+sTLT3hJgZJ4wk5aHoQTnWMbBCOc6T+/nORm+kDOtf4zB
/tcf/Ik/mNbg3w3Cl2DvfgEv//gD/xKgCog6JqMen7cBD8t/OoID9x8yT4irYi/4wRHsWv+E5F96
CFB/iEzpzXY1+ev/9/84wT8O3gCLDSYqKySO/xaP+eO4gq48oyFboHVAaoke9EMbOxqMGPqxEEc9
msiD7IyaICma6IRpD8OxSXQPITEIAHjhIlvDGJ0ERd88hcBSv4gqaJ5cctoeTIdSKB65L//eZP8w
pFy+3SIrocOyiG5/E5Wx6ZakBITukV5o/cJDNF691y/saHgm27SY9nhqljl3DSX678d2PsoFSKpn
XmW5y9gXYRs4o1+77WCwigbtbYujhl4X2/Y1gvI0PM9DWXsYjoR/hrS28rhMnn86umHKsynT53Gu
5m8+5ZDeNPPknMRF3G1R8Rb7vsDNu5Vt7V37SYDFB3asOEZDyeuebsHONRt3NdNaW2Us49ba5RVx
mdgTLl0wLCj6qZOn1QBga6PUTKhaoBKjxWpMoojOPPuJ6I8cdiU5fhQY9anfge2QuNpvkqqrGIW4
FRiQ3iEPLG7DMMG+QyCJk7qLDEsa2yD37xQYThLr55bXvO811QUQQhK/EwOCCOB6fZh4zaxzY17C
bOiLr2afUN9VHHnJuiEBFX/UOD1W4DrFihwI64ylM+JdNPUPAe1nHHcm+JWVaSULbpfgVpp8+bQb
yFXE+UmMnOHamMhMz25vQmVk12aXpkvfrjWfWPS8TV35ptzQmgu3A7PcdEf/Fj8SuEXvZoyCmLda
2xIASfRAf2epGl1s7w/quFCloQjZwFeoUIJkbTlDh73Is8xdiRWFjHGy0J1mJbzGMrZuPDun1SjN
gdI/pTbBnaVWmZxdftbMcA9C2zZtTWSxq0GIRz+bAvaaXnWVV3LE2tPS61eCRiTddvauscnbj4wa
uZP9IK7wmhr72Q7ib21is4U10x2+Jr3hSQ2PFIvlzWyz48ZQoLKTOQuyTSB6/4W5ZXOYS3PehkXT
H6YUo+Gut/uYZm5GltK61cRMrHVbdXtctdYpERbQOSkg7rGMKuqcZKFF+iL57g6mvrRqa6QVXfnl
d9t3c/zpM7kgrUirEg5t3NKL1cgcwGdIL1tSzW6TGBLPhcpTRURFFpXecGvJMh0bNFlVzdbNiVok
HzSKLUI5e6IHaGanASkl2d426+Eb1h3kdTrHuZjQ9Wi0ed61oSRxNqXbdQgr7dpgSiDAzWpm52ci
Hn/0RgiTZ5Ow65fZcOCiRqEindK3WgMCUqTQZMiwb5O119duuu0VY5dtHQUTqbikg6w70++trdLs
g24ntDHTYdItO0gSWpZ9YCWReEmVxM0zuzqaW1hPFj4sM1KG10NuHmb8zrwK+upMJkMKgsN06peu
9h3aPVPBrT6a9XHKu/zG8lk04xGu+IqgzuoymxXcX/rU4ZrBCUeTy7lNSSRuMcFaw7YVHW2QRLsd
9Y5HBxiwEt9+jBfFZD2SKl8PzRN4xvpp0Da2gFBoeirsqJ0A/JEajZUyR/VqZlKZ51kqBcDwaGDv
19hN/SK7IhSb9+yj96U85MwTZDbE2vRZwDqaMxq4GFN7Ju+VvU69zgekmyjgIjsqGPYhjZlehFLS
bE7IiTT5Wx5Dd+A+gjTvEixk0Tx6rOKxSIkUMkT1gqe65NYBJn5aAxW6aDuLb6xrXRu7QYFhQWgr
m30LuuZykWEQTlWnzDDxI47XKo1tFMQ1D1YK1epSigKiGROpWmyQH+kjWF2m96T/JOVZSeIgbG++
Afdu2bhHlEOBvnDpPRFG5YhIbapO+s+wgQeUUanE20wCVWXhpvUmk2grnJ2rpPWHJ7I664vEm2Ck
BR47tCgwQabb9D7zoatfO6v/4oygrHQYZmJv0Sa8Vl7hoAbCSabptgYtHrwghbFu12G0dkUW7Sxg
leeJoyP82cZUnSXFIO/sXI3eyqdv9hWzEWxy7VjJrh7yLTnMxrwuLDGeuewST6NEJ2fKn5Ec9m1Q
HMc2aMQ2GKV16pB5dgxtmwqDG4ihC++ZmVMOp40bsj9cWW3pL7lkXResVG3jQZz+g70zaY7bSPP+
V5l473AgE/thLlWonWtxEckLgpIo7PuWwKefH2h3W6I81vg9d3SEoyNsEiwUkPnkf+2oYt5Ru4V7
WAx20vis4whPQsskEIkFv80BkN/30f8Mjr8YHIXEGPLdyOG/dq//9XtyxNVr/vbf/2/3Vjbhj2Ey
f/zMn7Oja+JkQZ1O3AIDHwPIH2kyrvWbjZGAoRJx+GJ04V/9ZXcHSlmTAQptO1JS+Y+8SvoHZQ1Y
OdE2/DLSHU1kD/aiTvhOPunJssAu7WZ7ww2fxzRSq67lAGs7+lOh2XfNoO2LhTB0c/E0jVD2vTNt
KQQ6dgu5CBwsD8aYTwfWo3lFO4R1IOk72+Enr3zimYs1CVTNtynAPlMuBGa5UJlYdqsXtIj6WXsn
OhfKkyheAE8y/LdEcCmikpxzslCkIwlsqUt0czHGI78Nt7Qx1vWm1aQkGwqaFTaUHTK/nlppITiF
ik3gZJuFnOUdsvzSGZ21mMb+XsZeSrYVdC7+VahwGF4yl61d24WfbJPFTS40sLMQwt1CDScLSawv
dLGwW1i6hUIGA96YcMo93HK/kMzTQjfn8M5lL5aXfhj9ZiGl44WeThei2lgo6wrT8s5aaOxmIbTH
hdoeTei1DLa7W2hvcyHA44UKBw17lQPkOIv4EYgh3+YxDDddt1hEuyKkCdqj1AJ6PYdn7+Dboeeu
g4WA77Va7SsDMlc5pTh7C1HfDVD2CLq3OavbLLr8nCKXvogzt2H4QQpJMUifXRJ6GY4b6Q4cT4s6
feqhGm5ReFKH12rd2jAK8NMqHJq72qBylvYg62Sm2HFXWm41e5ocao6rVXzFcDo+0QAPf2TZ3qPK
qTdY0fMM41dCl0YEVm5auq0PNULTW2ccOSBndDFAAg7Wng2wenbiBGgjcYbssUgLqgWzyNvpMhNX
ZvEOFYkMZUWoV80FLKPrV7EhuHme7AVEBcRTK6vi2LRBwIZR6sURYzPwZu0WDklvWYqlWJR5TIVd
WZ4mlDJbOTrJiyMBpnwVUAuB2Ch4TCTYj2vgj1d5XN4J0gCuDFuVJ3OBDsBJk5eqIjuNsYpWa9J2
ZkHiuKY2HQz1zWQNWL07SiaIpzPVBo/uYvHNm73RjcgyLXxDflO75iuDR/Y4wY9+bnqmDzI++2Qd
EmK1x0nDf8NmesMN1NYoGmICr9G23kMy4g7p+JWIbafeJyNkupEUujxaPcWKe6sd+PD1FE5nJ9P5
G/NSB363e6BJEptSTjh8D5Wb8QsFzrN6kzUx2cVDPhHrnVfPEe/fLrZRZOGdgSoJVNwuG1yXPVai
iK8mCie/YiUfdqI3qjdLQUQEfVldv/9lCbYud0uxLb8+k9K5DWeCWcBHLM5WQeTemmrhVLUu/5Yt
CB+jWX/fJua4Lu0JOR1D8OS/MxyI/7oHR+X8h1mQyIM1sIj4+Lumje5RlJGMZvLy/qQlFnbn1YxP
ol+JCaA7VpRru6ZXXo+VB0AGqgc5DjP3yEQoP43FIoDpctO5xUtsHkqyXc4CMNBvGuBsGfaOua8G
vtS+J+6bkkO+NUlZ3ZZK+O5r50RkmFN1fe0KezrVgZDnQE/c81hr+SbiiSQZz7OCF09CsOIhJjED
cQa/aHC5ojMV6TYLI+2unLHLzIwndzVHuF2ZdR5Zjnxb+ZiXd3E40R7epkssncC+sy6J9qKdz7Qu
RL3EldP+GBEWEi6BHOMSvZEtY9LMPxAPPZNxMa1lXcbrNpmvyDy5Gurpptfa+6EG5B2s8qVglA9z
m3QK91J2PYRQeBMtAYpZF+3zpPlmjd7JM4CyO6DUQjpn1RrAztGus+fHkIQC39KVe0G0DAtdYBFp
ReRCNZVrVxbluWMfIzRlMeSJWNhnYLMHhkJxZXPa8lPhhr7tVMaarhmTJvHpiqhPf1SJ3wbl0Sic
4EZ0mroWSiZbtwyR+YyuHe3sMqWH0hvMzUT15MpBkLgfBmoWOzetI19rxFfGV45N8q0uhvJUY38/
Mbi3m0Lm4mBI60sjun3hWrdsk9k6HXoDQDMMnrVQPrWa+2Xq8SjORZtvSSnpkFEXOMhyY/JhXOAf
ZCOHdWXb5V1vmOaaHtD5az5Y4HwItxbBKlXX6q5I+upInQqx2B2129bMF8z5dKvqBRIYpxQzsHhg
bKUwwIMkU1N+0F1p7KlZoj/V7auNKtKAqNseHoPaCa0sn2u9R2pWlDodVbpzbHjwkb3Yuk9k77Mu
8npNV+WqF9M3Y6rOVew6b7GEPDXHWn9xYHt9kab3HU6Y12nSjA3vOod4Yv3Xel+gXEEhcTS9wCS2
ZJ5ZD4wh24fJbIB6MkCvZ2hJL7ir8/ZrNHXBhlSC6QoV3oj7l7iFbk0fOsG5BbDHhgR/er6EfZWx
5t/yWDUbgnMFOY6TuRllXxAkASSwT+nN8c1WI/1CyOqNQpl0Q2bFYcpLkjyr6rXPSunXbuv5iRie
9IDeUb1kt/cAoXEQ9V/w9D7XkbHTpzp4GEWFKdNIh5UFMb4uTSSJjWk9BFOh055Df2dC/OiTm7AP
F63hd+hcL0YXJoUhwf1qOtZwdgDnH9KpXmYIx1vkcPZ0HLtghMqWgauQQCcPidPDtrRm/tYGTvIG
0ZodvSYnliZsA3R9GkCAbY7btOVnw9ygYb3Tr5wgKW8NEx0TJQJMVsYiKa4a96oaqvGl0KfsZZTC
uLI7TMYWE9aKHKXZz3iLWMm7GNkBEF9NQGzueitbJeEFRVapOBLAKdQqajmgSY9EUDesc51XInwE
UNKubdG469SAaedLJGqK6iUSTtOkv3CsxuSJKcjVLGurotF8HtkGVV9elWCeRxOBKEU4Vk4VcR08
eph8zhCTcbKZWyJnUVgU2lUXutaBSSHdCb2syezNgnU2WqW5iRr1raDr9VrkYfcwNvG4ryKn/mTX
HXo+1kIfPgFSxBmpNyGDh8b5+ZDmTGHID7SjXrKAVULW+xKDw7oCfkEkNAUIpoTLn5WhnzWzzw6J
tyuO4uN1amv6ZRNQv5AZZbOrqZUH6kuDNTPDJSHeW5xPu1CGECju/Jw0TVn5STGgfBzrZj2LVKxi
Ymy2NKJ067JJzd1Mt52KqYlr0EKtZB8YWytrh5s5ZcZLh5KsF3twr8krze7qpB0XDEx7Nqg9omG6
fRtpyVvV5JhuvcomcjwLqpVm0AdEcmjs983MK44bcxG/nNlBy+vCUWhNPNC4Vh+tR6NSOzWq0G+N
+W6yDWc53lOY7LrJDmvNzoab4JDZbDiQh2+1IoefjKbVUJP6PMRJTyKyUsd4EORhJW1woOj3Ig7r
sxlY1AIFbkKhjK1OQYLtCU2MFtEhhh7g7KWsruLk9FTKLgbxKBPVjsSrJLw1yIzzeYXJWEELNprE
uHqaFrIlAOxBk3h6SKyZM2aTOijm3/nCYlRJiRfJU2tDHOvgK7fiDAvcblLx1QGCQNvaMbL5Fgyb
cqbURcKyso2glHt2w0+QMLea7g3bnNQ5iKZ+vCNsa96IaW6vwsQqt8lgmZcwUk/1bMSbubLPsUfe
FLhmd46Qu/kgJ8l17VTW51aVE/1VxfxZAARcjrmjbWMxvDV092xGSw6X7jAYvkMu/tFUnH7gfNob
GEJ5MTp2fQ4ZVTYygKunouSFjIRgVdP0+jp24YSMpjGpww6CY67FJK4nur5O67ZYD0NMsDPEFFvl
UotGys1Od717T6PDzkrN0wwiQQBf8tWR4LNmnTdXtkjXWWl+iahVRswRe8cpnO1ik4hl6A/h3j7r
sMxfndQiPXksWub41twbdowqNPHudNzYOp3mw6whsuzSA6lStIjOszldmMg2b6ssnz9ljZ5dtlH+
hQNomG9KSePWauwWcq8IaNAroi91nrPra3X+1RnsZc0Kum7bF4QvN0Jvnhlf7I1EsnLuAm9eMwOd
jTixiMKbQ9qRZGYcdYAM35lm3jS6zx5t8PdTXVEwPGeDi1N56rLrlIZBC6mzEX1GSUwsdpDECkA3
YivQvaUqnaNhyRyQee5XgkdZOIbQEmdEKu6nrnEoizRyAjQj1HvoOgxTY8l3vGLd62NxXyw6UGtR
hBIUVm5bFsaNK+ZDvOhGq0VBSodaehUvqlKx6Evtd6mpVURUiyXJAkpx8es6ZChJ3mWpxaJQhe1d
1KrdH+JVpudFy6p+V7Yai8oVenH4Fi3KV2fRwDYozvYKWWy66GNJL3Q4PrYXaUNwWRWiorVzfbgJ
F2WtsWhs00VtOy+6W2tR4DaLFpfylID6wPiBg1/gO15UbrUE7W72LuP9D+rzf4msMciLARf5t5Pk
J9Tn/q1Au9y+vX3PGf7xU//CfcRvhP3+3Lmh/0ZyL64iMlsw4fLPPzEf6jhcgU4ARIgQC/pd/+QL
zd+w62LNxg1u/ePsT9P54AohMQY/OZgUTkgQKHJwfgSBHPoUtWi0ioM2pIC6O3RjYTJsAm2km7DL
aaJZCZvF6KKT07TO0QT6olXGzgkDZ1/nJmpKKyDFdrFfX7W1ad+rVE832ITZ1UMb++bYGJs8tNVT
Thj2kqBtGa9eWIgDne3ZuvesEVFXaG5I+KQRseoOvAjhDsaCowHT/JqjVLSeoaZ208DOwjBmlpyt
FOKlCBw5K1xEKclUPplV7b4WTZsfehXOVLTZ276FWtM7YI0hiQk8R2+5L6Y4u5dAuHi1WpNIcojZ
8ikSfb0DApiP7ZB5kR9K2/4cuE4VrdDSZjQlNmF4WUJ7PaRJ516oZNbP/dhIv8icW8663iXNWrXv
5mH4kkUtsigG0P3s9Ohy45qebRSSu8aha26MSQggQfC2rErn0MBgbW2C8JDhDoKd3zuGRUqXmUpv
NJf8OieQKUfa0d3AO6LMSWuIBhjazVib+lqfTZMwNdUe+namNgK7+9GkY/ZIL0W1SWXNSqwls9+S
LnpZ25ETbWoEmUt9Zn8v4srcSBjtizDIrZ1ZiXwra7LL9Lmdb6tBtpcOUWMrZGX3tsrVlyntbfAb
+MjASSk8wEm7Gic72wItkH1YqelsAt987gO1rorphaS1dgcVmuwRwskdaYTB40AZxTZJAqpRYjud
LvtJJpfoVjhyupWK1goEYoMzY/DjyHX3Lf1o29qWBOoTbIPi25Kr0CULuZka7zPFV+O3cJy87awX
ijASlPUb3hvz1pzGNruYkuohApx7QGMzvWpwg+zLs6VfamU6nBDd4RrMdb7k2CO+qArZGG3Gez+a
U7yyVHhdIzwvL7NRPERKqygMMcx6j7knvVUlJehuYQzXMm+8k1nHsLYV1Zq4qoSWO9QZ9PG0xVc0
DyuPMBIi8Xs1Hpnlt0khB281q8bYoiRx11JAR6GSlvl+6mmmK8AOqEw2e71YYznIfdDIQfpJTXRo
K0ArlZzzG6iZvWfVKbBXUV82tnxFBOkEF7WRqehUieyTHTfOOadJENpQaIc27s1A7rKO8BM2HG8s
vC+MAXW8IYB0vp4H1d60vXRzoiyMYL4wC3IP3a5/sIhGvSEFMeJQl0EqE5xAxmjTiw3p+d5xLB0J
v4i0cPKryObUie4pGdcxPqR9ZTpp8yDx7RCPiVK66Aj+tp3SORat5baaT5OE1K9ZKLnv+VDN24BG
DZwRZRjoz3RqjB2DuxZeEcSaO58o4ZJ1s2mtSdySmNAHX9ETtmtr6btkhVtFhAqaG70HPCEXNgUl
yAk1oBSHMUoNGWotvfOSzw41atreLQZoPgvQknRWt6frb+gb0MhARb15yZHNe6T2zXpNUW7wpOjw
YwcRdfqwKupR3UBEm18niobSnaRopdo7E6SpP2icI1dUmNAsVFgpl5yzsLFXOSGW9zjoKIejfheV
mU6K5Y61jyt2abAATF6bR34exgmaVKwZVFS6k6T8Zuo53XanlAOV7pecLFeho5xwA4NrX6slm9ha
Uop1PcNe3ljc47WNKv8+W3KQG2L4GpRLTa1Ty+2Nu6UK+xIPBJBDjFcOn13gW+/hyrI36HcWMtph
p3J35ZLCXBDHDLBGMHMjrPJCLWnNQVU5EFwdEc6Z6Tq8VO/Rzv2S8tyhXDi6BD9bSwI07yph0CK0
400TEqC1pThRv3OyisoH2c5ibYyWtoRFF1cQaOXZHRz7Cjx5eIZuI4BaGt5pMgiMzpZuwVSZ4a5r
unkZYPtMX+XtPH2pp/ozexSzsmFSuu0EoI0Qm+5K6rV+h+kx2FLo6j5YtCPemqYWsDkU2SELnfYa
f4e2XQRbx6HQgy+E90LmB8JvHTs8sHQGe9ST+lPqiNhvqeh7HkSNaq4LZEU8ca1O6IvnS4zD4Gi1
wo4wTskLWcTiaNUlxCU9Jp1WgNh0+pysO+KwoNkHw9xgVZpvsHQnmyj1dm1WVA9kUHQEJQ2AZU0x
76wht+pVIsYRwZ42rMcM9btjcobxGyXdU2ywxHskmfkVsTOrkevfKeKq6FpHHBkSMXRTTeG4HmZq
ULBqhTubD7AIv4dsJUYzYmmczSfDqOk6HSyveh1c2V0KZxZvQy/LrUUe0iYVgdhTfGN8WhTAG+mV
oV+JNtwioK02TdFlV6k+1o897+Flj4r4xrKEdwGDRRNoVCQXMEvxjjIekkJKhK4WvTP7bB5eQL/j
C3TY0aeAmtyrIBDkFCWtzSSQL326LhhFmRv6VUu/XreOefNvLMS2O/KqmlfXKdZ1i/8DIqa7bVos
L+iSXfuQU+94m9rRfBJJWn4eUW6sKpXrm3QirDvSw09Bg8hHFGAjWeFAYWiTsYlRjLqoWLQnVQT6
ZozK+lIV3gQt2y5F6U1Y+0ozgKlEBEVOPOqDJvvO9fs2bNuV6aiNp3E8aAdle+sa9/6aSqwJ1DeU
3bqmYwkvF80377Xr+u8t7FPfDFQyB7H1KhdEXJnAiNSDJqwEDcQ2xUkD5e3OndEkbsiWF+ZxGN23
9lTFt/+Z7/8v870U7+WQ//t8fxl/ieLwtfh+vP/jh/413svfTEETK/YuyyMQysZY/a9aPf03kwnZ
s3gnbd2Cuf33iG+6vwnX0wk+JRYIi/vi2P9DEohacGFlDcclV+L3UoB/UhLywdlOvhIBOSbbJyCE
aeofAxRrpRH1m7XiVFTm0NWcllH37BsIql0Q6bgFVxjb8/IiSYU2Prz7/Oioj8jcbT22PgfxihQM
X4mBrMNK7HnCOWQy5+Ccq0HDvKBg/0KghCnnu5PUX3jyF/v7d451CVtuLgcUB8z7XTH449nEbfsx
C5q5ORmIrc4iKjTg0EW3i4r9ilQFXpO/vyCnrp8uyUlIwJ8QY2LzbX7QT2pxZlQa8XYn26Z+vKPs
eJ0RdWmzZZoAW6u01uq9QDnz7I21V6t1bxLlvvfsnoB5wo5EeQgYmUkdHhzuCoG6/byToAw3bhE7
xga5Pw1GRIjeE5rZzTszKMpT0oqg2YRxwaCIcI1JoW7qnJUSlASmc8Tdc9LsQZ2zGY0/JhHrlXwC
TAoJozwEJObicMPRIsn9kfp3iUtPgzaCtyY1Pu/avt8GrTZdTjbK+kYYPAQUfVuvjYHvZzI1DFDE
LIirxi1T+pXDxbM+xh7zhFj+cuLd0btzRpP3QmiwbLHT8tnaJqmfNRzSN6G9lH4qGbtqQ7Jm9SwH
0OG1DYgUXbN28xehvDIAGREJPjQ1IjrUnpoU9zKJRHuSJek5V8TWgcHZzmRXT9Kg3eXYsaq/OmGL
E0GTCyg/c1i614xMKrKD8FG8GLLjzsWt4u+ZuhIdfVO5KNsHRNlU7qIrlyv8B/zbqiemaiOTATG2
mmsmOA3xXnQTAIraNBIUzF3maPD5E0jnV3rXgsd+gsL+fSAkeaDJfUb8W+wA/GqdgzB0wUSh+8o2
u659isaCAdCcEdZvuI+otXDncltiindHX1ldDXTL6DfjdbOkOAF5ZzRuLF+Js9wcQPWU768yyhNR
zkj3Y2qn2USGYbyMwnG+xXKPRCNRvLxGaArXJztZkBzY4NQlqEnwIRsbvQO8g8w2S/WDn1lEMaNs
UNO9jaiQCg+P3rk8CUzGJ+yXr2HSWZcTPROP2sD5fRyq7AbiJHylETDeg3Wb7hoLgPNahOnwqTL0
RG3FzCMbjbq6oSy7c9dRMnLH6ctMp6NUNo4eq3S8RwQTbXcr4xlW3cK8hyW/cbi9Y5zbzbXeKcvY
0uqmETyR41UQS5AgNm/DT3gi5ZcxV3x3sVGZ47cpmQgi4//mybcKHBzzJIN0YtMoti5DnpFWFmj/
otIT96RT8/VQpFbbKy0Y+W5TqhXzDaNV9cyd4eVykoKXMq1KIuFbXavaJ6Qi6kwYOC+CRky52sey
Wjo1Mr08WVB6lIuqFkIe31mKfUmqG9Ow6j221UldGEXPrXfKnqvYKmUHF7xt3gaFAPcFuAKJYG81
5amIUtncp/OsaY8aGrAaTKXRmpuJusFgm03YlR9mSty8BwS8eXoOBuKxFII4qJ7BMA7zQKwLceY5
97IhAnfx9yFdxCEeciPolmj2QeZmamuyqkTHqia0CJM4DzKWbL64UvN4j+1heSm6xuS3qNFgDaWI
U97HPb73tSvcyH5SmdvL6yTwWCjcEOXDF8cYsQnaWIMoRcq5ppaG5D6AFTXJSyMaEi8IcQi7rwal
m+mnhhUCl4sKZqu5LnNyxd2VCjWOQw4VVc1GpoLfRFZzcmxrh+8cIbW4Spg21Se3D+r0zcIfIesV
Z1NgVaBQyKOc/WeuIV+S0D4EBadUTmSlrTPTSWMmIZ65NSV5KdRfYsX5II5D96owdO/JGnr8drO4
c4ZQjWuRl/3DVE4a0fZt5PNgtLTGhNHByLzAN4IAi1eOF38lKPiwfNyR1l5rR3u8KM2k1uJPYWT2
LTZNxMGIJasFOs6q8rB4VR5b6LO1kesvGieiVUcb+IqOAyIiolG5e5HK8HMGWfhG43qAaKqh8D2z
LwCSaurgs0bdopMJXyxjKDb5YvcsISjPbh0UL+QPgc4UehisHUpDOMY6zY0XwqngY0fkK+c0u4yr
MHuQSYtLCYfMlsZPtdIGpdZFg11+yEckGtmcX1jm0G96Sj5uWdarl8Tro7vBzG5GR1fJDrDa3HKo
Uiui2ordEJfxXdja2cOYmwz+TVcUF4TWE9FCgusx07x0C+TCGYIMhhZGj1aZeDDKezad6qmw8ipC
wIRg3Y318lOEA5Nbm8feyrUtLMm206urylbGiiLH3AdYbL+BWzR+1lMKKeck3EK7yCsrbB3Tj3QL
i6maGAf8Fhb+VOOI27lZPWXrBL7v4OBu38II3CZBWe10TvJ+w2d8StIGD62Sg30oOOANmynHeUh+
R3BHuIy901ryTS0yXtZaos20qCNFuSJ9oD6xYE97vSimw6ih5p67dITBakjDA6FZ14SP7NHj2/dD
PMxfOYInJ7Tp86kpGpJc/35C+WmYMx2HtENE43gpaH76ANfWnIfcZPFzqI4mEEJoMgJjycRf9Leu
n+hoHYg8bvZ/f9Vl6vlxEHMc4k7JwWLS5YC5TE3fKQXNYAY3HC3viAwVk7UZszBUnWTG+PvrLIrD
j9cBTLYZlyWUyaK3/P46Q1TafUuvCQjmMmHgC2DNLlT1TE4JC8Y/v5iDWorbiVnG+xhbJ3iHtZAh
EAcMSqGyROzWYlBca3H/q3C+nwdZWv/QGjGL68L9KbetDj2nQlBuHw17EldFz+iNrCZbYxpHkeWU
v0qC/4vrwRlIQClPt01kGT/eRwFFhXUxt44zqeKPv29BRYSvjXQQclj8FiPnr27n8uT9+N3x4Vyi
5yUpgJhvlr/pu2dkykOToI4OP6xdMF052qI7Y0FlBy6UZA80bX4KbcrA/9e1hO3j77/Pnx9SFw0r
9xkRLRkk+ocPTUFUrSsCF499H2OjGzXjoMRYnv4/roJoibA1YUlOJj9+zCyQYxEghjuGXdTg14Ax
BKIbf/Fs/tVn4UAJmA3Tw4v34Sp2ZyBs0fgsXt26vh0jUZLEGvh//1n+4jGhjc4g9ozTDsfND3cs
rfM6ruLSOsqAFH/CqHkokJ4CZUxBJ666Sg3zL450P69frOmsYXwsMEYu++PtgywOpjGzzSO90PaT
6N3wOOsDowgKH8BSd5FC2e3MI/L3H/XnlWWJxiR5l0/ryZ/eCLIIYhzKljymPW93gE7i1KHY8OfE
dn8Rn/gXH5GHAx03M/gi1v6wWDoYArhULo+qifL1RG/2aW7x2GUmD0y6nODU8tT8888HXeguNX42
eTEfLjqAZxoRRN8xs5HCFTlxFtQmRTsOOr9809/DBH981YnKIyLKxNBHJONPb1rkNi7BCzrpIi1J
KglNECMRF3p2RmTQXJVJhggumBiT1chcNzJrtSgPBxWgvGlNDhel9ZqFiIQF3cZMnbj3oxs3tZFE
/P1t+fkJJ+vEcMjnhsQDoPmwoRSxNcYTNADl3qRQr+Mgrp4TpbFfDglxnityYH+1V35MoAe1QBbL
W8X2DFPrfkxiDTPwkoA97qjBszWEThmcHzpYra9uQwvZOqqC5XlPYqpO+6x+HgYLnYGBfftct7Im
iyzsZ/L5EPXsOgrao3/81ns6KyXPChmfi5H1x1dQr0luGlze+nx2Gbp1LP4i1Ixjmy3td2Ot/wrG
+ends5c2FFMA5fCIQmn/eME6huvQmmk+DiYhGS3ZWjhXaqzO7Oy/bJz4q4uBGxk6AA1Lzcdn050l
yqPam44KifYNOfTeBYE0nHIsveKU9PeP10/LNJ/MJTMS1nDZ8awPb12eaqIitW86ErrEwTKMO54s
XkROiX9/oY91DISQslwuw4PFh6Pw4cODnFEHruzKGZkgGnRIOmc4zG5u26UPgVZiy6qSASTEDE1E
9mOUK04kjkGuerZsg2WtzlGcghNoI4eldStmZDJO0+x1zQbKAvUi8wwdPsdzWi3m3SgRlHcF4Su/
ypv++ftB0EVQJ7IDy8BD/WFMiIvJrZy8bY+0ULn+SFvXKR+jeBfq0z+eumx4Bm6cg+d+UVh8eO66
UJcd2bXNsdGJlXBlwuevse1tNLnI+As6C36xyyy713cLo8m25rj4y/mnoJj547dUzLkh6sYyj3at
zDfblsOxMQPv8R0QsZ0WVKeeM+uhJB3wFysdVZwfL87rhakaTQn5OkxCi9LjuwGMjuUuNsc4OQoB
kjQTQevauP4meyZNa43V2/2MlCwlA6RsRUtDXckbaGBp2ssOjdcKQ9l01vscFHGm/mwGhHSWgwWV
t0iPHJ6jJie/BHZQxDdOR6Yfv2kk493TQtTYIkWWf2shj35slseLGjumBzJGRXUcmqlqV9Ju1Y01
KqCxNkjB/VKAIwy79QCr7YajTC8tXUvJaRZpfjuCNlw1dqftFNmPN+UktHlHUhWC26EryGTF/IEE
Wk+gyFvH6mF+zaa66FLTEcjgq3n0y6meOUDP8XF048V9nVlYiHoR1cT29AQ2dGDf+jCWr0saTck7
IwjNXvcw5+Lr2LgpoLiW8L6QU7KAoZT/RTfDRO7QBn/TXFKGAkS58xps13t7SDkVFfXMv50Rjf0+
fJLLB/LiZctcQ8ILzooiI2EMtBxHU7qkr1Gs0dCNeQhdTcGbz3l0Y+RlVl6kYT10t63R8oVIsr0h
xEVepedy1tkvmr4T9RYNEb4OXboXROeVxH9Vov2qWp1PMRqJNb8ZdgGR3dRigaLGjK+ZiCd+kI9u
vVrIzOe7amnOQimSmBcDd5PUq4rQUwwtXaq2djVxeXAQkKtujgDC3RwB6mbAGJOvezsKxOd5NIpD
rZJeu1PEbhNlk87sWp5OGAbVhJnRyutiHKzuLGItav2UxyW64bxaNniznLFaa1psHoYB3xa1Mt2g
rWd8xFiGJEu4NYc8QUUxcJCQzhg7F+ZAiMABOQZhPp0SGG1IBQTTcoksm3cq4wy7kkQxNddhr6vm
XhRWk+3cGFX5JfE6Nv25MX6V3+cAMHuevjmkSWYf2SW4GXIngmkDgBCKFeepVN+I0wluXNQRN79D
cFTx8McYkRL3JmEer3EQRcGmRQuL3fn9tUJDQt768s6MjpGgSiKKlBAuNAv3Qoko3oP2gs3LzmQZ
b2yLp4gaGE5mUWZxX2W7YOZG0vafJ8zCw1ahLbn5nZohSeI1sIxlkHgXDrilY77mAk3SOmqA54mo
4/ijhA4C/779OXYPyBiBXTkXlgMfsUr1WCXb0k319pR7Ia9pXmmLIWUyubF4X02DWln8RLdtUfOH
CB3sZFuhPz0XM+z3C6FYBmJ9bOcpwXelp/pLS2Xk9iYJNo6+CeLpjQAmHtnEraV5O4kKFDiamI0N
3r8Rm93KggYgkykCruBZMWFz0LGYneF8YjBPkWURp1JW0P7xUCFXCoI5B5vXMis5Zs2ikpgyQMnt
QpS7QBKJidhW1xVQGwh5t6QVoKdCg/K+Ef/H/for9yurJhvK/86THr6+Rj/kppAQvvzEHyQpTea/
MYnzP8FobIMj/ZskZW/+TRpsW/Rp2YAjf1Kk1KXrOoY2xkagTns5Bf9JkTI/ePay01keRwvjH1lh
zQ9nNn35DSQBMzKSawQa9GFUQOJQ97wb9hWZJNohDApVn2ilRAqObmoivQ/cME8NTHe6Z2d3c1xZ
3megsreI0og7BE5o5kRp3AMa0HPpaPEJ4aci4Ee6LFIV+DfyqLn1Sl/D+9KdyVdDlQCtM9YPelGj
8gMtzoz8lHoI5nAyJcmVQ28g1rE6c7dxGxWHPJhI0E56KD1kSH6RZ6aPN97aRjG9Yxsg3Nu08ug+
T/QxuIDHrC7QcnUMAEN9lF4zfqX/9sXMOxwu5L0807fu7PQqrl6aPNVxt+f2wTbaV8QG1GKTlYvZ
ypFNdJqnSO31qjS3fFHaVZFoATmQzrCN4L7pDG5YKgayG6pe5MPWajPkzjIek2stiuQn9sul/bDy
qWOq1m0c6eeJ7p1z19cMEJ3+KbNi70FZarpWBcLSSnqflHLtzaBPhE8M+a2ZwLkyhsirJs+bQ48p
c60ncXyRM38cLPt/2DuzJTmRLYv+UFPG6MBrEHNEznO+YKmUkhkcnPnre6G63SalyiSrfu6HO5pU
BJNz/Jy9146TC1/L35hWYDXjw7FxwIKe6gJVTV5p/RfCXMPDxJq5zUoj/1bkCfPO1DO+WYbpMeFQ
TbUHVPKt68xmA9ZtfHYMb4DwkdBzrKUXId/IvVfThPXiuGgfR696KpLiqdY4dFlLipF46Im+0JwN
BphqQ4CQGzjUueXKZSxISxxvmLFij1fcufNIIkeox/KwPJEPNR+2LTwPFDs4cbM9jk4oHbHrknhY
9e661PAh7HQgkGjrYD12K0HdcGtnRnY9TWq+CoeYIPrZrs+xZWoLj2V0OIpVYRV27Z2d5vDDC81K
7gaBIpJu/HSO+YZfsGsmDCkOh2umD822VGp8bz07J8Zbt9qgyzT54UML71bRYBu7wk2HM1aVZD/S
RTy3oYe1eRRD9BWwDhFBEjBjbGBRXjGtc08GrstqlbTLqL4EzCAaH1EPA1zqtVqgfkRr2T1a44Q6
D1SZCeI3q9HMIw9bm1Hcb/vYBAusFSz+VWH6p74osDW20mZkgLOl2frDeE5qfpRbC3lEB6YeIvwB
BSwSM/6o8DBvPC/39y7G6nPjaF8Fwk8+23GaMhqM+II3GiLncSbBwlpwPW6q+08Yc7NlVEmYPebv
woNbl5PD9KUXRr418TC+ZyTa0lkFdxKInsHB0GCGwE44PPuVbV3z3UNz7HrhtmsB5wZlNkynatDs
NvDw2x+pysk3L0It3kxw7q9ptFRUjDgUhCD6px0t8N2okW5z3XEYbAzdI7jgCiB5GUO8CDMkwX6U
nDQJd9JB0FWQY8wpiQoByMrMfUXk0UDp0vTTxpj7FJtJOG0SNEcP/chMpx9qYxs7OipXf+KWMAG5
iL2yuRbkbhuh19yzVRS3vtXtm9KarwacE0E1koXe8VrjsDfHA7nhmJwGUV2TV6BtjAFROAWYN92h
bJQXherNewZ46WuikwiqCUyMzLiGA4qoODyU7KDuxrQmdx7rlDVK/QL/DVbCariJ7LpZZLsIL0wP
7Rd56wF25zggPZ26U6/9dWQN+mGuja/G4IhLadflgfwE81CoTsANUkz4S4lompu8a1DBrWn73Gsu
gzpA31Z7h9ls+obql0RkzYUck2IsQrlZJNxF3LTs9cFpJE62YzAl10nIQq6bc3tK4m58KHOd2Zgs
o0B4vbig4kA6WrEQ+URdrUOYry9Wpcf7Ccx/oI25j+mfzRK+UUe88BGc97bva98MJonMX2MrIBix
+0jZxV/aTlLdqloY0F/Jr69q/S2ai2hDtHG+NqseJkmvtCaQBC28mHPUnpsiv1W4w4/0/srAahp5
ggLbXs8lbigGjvO1biT+lULGWa/aLpzpEIhmV9g46nDqeGuVeWR7u7H9LVocrvR+38lPhlXPmpmv
wmyIl/JUO8caftBKOsOTJE8gsA053xIQ6WPTrsQL9CXeDUtIaPFATdh/jlTancaCFQGBdRL7NaMt
tvLcOrk0wrLczXplvA3MDPCbzw/YqMLAHCZz7/RCFowHgOlAiRrXkkBdFH357awbB6oHHSWvZYhN
pjPoX5UostYIlG4GmUXIEx2iaLpCrSZRxtdprqZypdXR8KhHoj76Vu0eI+K0PVbQ0N+zbsJYbfWz
ok6/RU163dHAoWMCah2hcxY4PHv36WQWC9Mdqo5IdiVx2mcxMyv2Pe02w0WPZ7CpvJVlhVFAyoK3
p0/TbReB+kYRYR/oXoiySma7CvTzYbGIoz+HyjtICMG8UPG2K8A6R22HUAOjHP3CsDhH6AX4FIXD
W5zocqf1ujjNvXLfDTfPvzRKapeOatgcFs4dqRAP+mST0uiHNQYwC09By17Z61wS3B23f6Ba7o7A
cN/SOW0PcUqETp0lS0wnrIBuzlEmjlqkjgl+NgAXkX2rorK6nhcGu8eXqyeB7AYCsfkCL3o4w0OF
9ITFvX8ykkRbtJzOuZB0HszE2VZWWgd0HXFh2o+jNtgrHTH/hv50uHKjPr/3vUjuUE7WVxBejWBU
kt5THX7zgCUEONnjHT5fvGc4MPeKHMxzbNvDSTpZ9Nz7Cgal6itAbOB+Qb3NHyRz3MdIDAIzS927
DDHltjWyNuD3wVtNrYueVXUjY+M1VNinisqG1y6rM5LvCdTxeGYWbD/kdQYoAqz5hkFqv8xC/G0y
ZuFr000jAumkecWtRYvPZ3yAjKQ/uEPabXOhXgeDdcXXCwOlVk8+J+65vIvftM6B3jCROep66Xz0
fUI8QPqcxvbkViQ8kidTIA/OCYoiLA2Mre7mD6kmyjuKquxU1h6fesfAGJYMmZdeVVVr7EjRlJdg
nreFsOTOG/XmAgQ7iSWjo+3i1C62emxGZxQuLDtm2u0j3HM4lkkauMbYOx6QcmE/97pmPaUp3hx7
eMX1kwbA8R25w+Y4X0loGEHmNMaxQm+1dbxhfOs8wE0rVYNpDzMlnFWWR3W5EnAgcKrM43uZxfJV
EFGnU+a+FRFCCn7IR9EV9TbFr1kFU6k1h0npHvqjTNtHc5OJwK2zgtaRnZUXcjThUmS22Ax9AdAK
WPPXsMVfA/Vj4JMmGoKKfXSAWZZeUfcGLeC57WAKnD6h5As6hMZxZh3A7021GXuevg8tTf/wGGGs
2invV10L3qESLa2cBRBK6YGPIM9uHIQj1krpExbYUC0IFBO4J7f6lei2aG+OYbhxy44WFjiGDLRI
pwLYDWpdD0gU4KSF7nMd640PHcpdgkD0GxoxPTq8KUovjaE13kfp5lfk0LAgoM6CgpGZ27Ccyaq5
80ZwZyS59l5cvSdd0UOBKcrcL+7dMaZfdwwdL8lO7ej51f0w9Vw1WLgjquWVX1Ipw7Aj4sICoWK4
fVBCLF2TKZG56ymOyrXWhmlLTt80fqP9FH8dAFUyllXOM3+netUipEeT2csDhuqxWRk9YY40zJNj
13v1RS3505US1YvFmwfXr9lyRAJ+fIycHVbZXeI6slpFciy/NqFuXFTJ6MG7owO4ArLVXbqduJ9J
NaCb6Iivdk6/nGbiLE+EzA4biAjNbVPQBEtF0UDZkMWNPsTxGnz8hBk9Hrq9nbfeshpMa6o+c13Z
lDDmoIoF45ftRZNjHcsd86SXiuGzTh8+QVy7AYyB3URMhcUsmuPpCL5I2O3tJwV1dyTsRWLUV4ZG
Y07Ps0Dnyt0OjEoDhHfTC0LKqyglBXil5z6yesDf6z6NkjBou1m/mGRkBmmr1LrBbANzBvBhB35X
elceX2FgQDAe4DQDx18pphzHsUjT+wjY5ktL6cmeSfWXUzlHd4Uzq623XOywiNOd5rfsvhyzIMg2
7IcGlt3Yb0Qn9cOUqvouDAu9XScVf7TDJHTIVFPetpFPbktt1I8NPaBnAwD+c1lFj2Hh6mfbBDYM
ykLX9pYpyTAofZyxXa+fXL+Qd4RBqHIdhrJ0L2Af2zdlXL+5MCOzlZxHXElarM+BR0hMEiRzZIOh
B0F8leVT/pTq4Dy8dAh3qHiNCJeKYe7YCuGRa7rhK0ozC2adHZ1UEck1v6jcpg0m2vVI12ZFc9eB
bVCD02/rpDbXRCIPX2aqPip+zVHgKcfpuna9DMOQnye3TQR+Xq9niCqEBpgb5WnGxnRJpIIolBzi
eU7PTtwnhwLk6iV4bDawo+Bh0rUvuVfND3TMQmclDMHJAceoNrqTTU8ZSwVNrn7AHZO685U2VdAW
yAfdtWaf35ZLnYTATEDsBzlh1DpJnSajEma8+ExwmO/LNDTQjRKbx/5zKWQNpzk7FsV1UuoLJHqG
2zTVgwuyOkmL+rlqB6+4MrJUWWS50NS/qA2+AiRtqNgLulhg+4ecLuavMOb04drwoWSImGlMUvba
9NQyOhvv50EDgAMAlA1ve93piknoputc00UUaDXjcOKSNJ63raI6Br2jjApexX8Vdq/otGnj5RyN
OMPc+j7Pi/Hxh/bP9d9Tjx8D1YxPwxC0IEzfHGKLqcro7nye9Mh6HNBjGcMl0ejOWvPNGBM4wpCx
OGikgIXRK0PZXZ+aRytztprd4Oc0Np4bXshu3qiq3XCqO39OyTX5l+Pyv3+bMHWDrEykCJ/nwoUB
UFNHynEpZXPpSmrFcJ/0l7+/Ap9GXd8PAryA1EJ87b+Oupy0Hdn09sNlYhI8zr+Elm9Lt/p7Nvj/
Lck/tCRNDBW/bUlevCn19h536hv665/8G3//zf+0JoX/F8IsQRvSoSlHQB6z1f/4N1zrL+h4tBjN
ZWBuOwvt+T9YPtv8y8PXxhTdZdLnYd/+sTlpIijjli9GbRQZ4t80Jz89RfyjDZftMA4R1DL8uk8z
Zt+aMAdLTe69JP+Iq8jfaR5Z0ASc/0l09E9HWkR3jGWRYv2SjJuXdmnPo8GRzHlYsT9+lctQbAjj
LvhXb8b3c+IYvqUj7Ldtb/klP4wqo1YL50Zmck8COOjXTr9SPXWgqOc/LEL/cEpIMMgOdTiczrF+
PlDv5oYPsFTuqds+sjz7ANj2kfKf//p8OAyjecPljv9yj4i1n1XskEKCbd7f+N4CoVukhBlg4n9/
6XhWUSu6tL2RcIifzyhC5k0QJWfUh0VzHnUWdPgo3rkp/xQ2u/yTfhxm8+AxC6MJyH0yxC8ocbcn
Q6P1GWnFC6VPdNPtFI2PhjY9yh7l1O+v4KePxfJEeMv0WjA/XyRvn05Lw1jKu1kxP1sEb65Cy87o
CJKvlrzpHg26xG4sXPBh+3+5nqj1qQgQa/2i1hJN1ZnIleRe1gkwr2Ue6/ha9qil/Lffn+PysP1y
QR0XESgITZ23+udbN3dpxzSvkHutQ6NVdHLaYHwO735/lH965MFN/O9RFpnAD++Wh9K11zrAy5o/
OiezGR9RfZfHkiy2/8ul++FIn1amgXSOqi85Upx3BC2M6RsoykWE/cfXS//1pJDPkjW7YC9siIGf
Ho8KOoFXVLLYy95k86/3WraaZMtA1i6mjR/qQM38xtjWiCn3OgEua0oPf2PVoPv6GsUcQV3IGr0x
YtxalcM7+D4G4mmI78bVF7Jp9jF5iObwCvcXkszNVSPnZeLsVzV9L/4IgOdio2cDUTd8MfbuWJO5
0vgm4x5CkpwwJYmjAOqIccXZwyWC2z6V/m5IeZ4zytAoILiEXI4MTAE7mcg+tG1cbiCmlpvWdMu7
VkvtI9vn4Z0wbx8eMeE1NJ05SmpXp8FTfRrELpvEDbQr/UsK5CFIFL8HCjUT4JCTBu8jt/Sc5RWh
dtW6dWyIi4zqoTQYHdsYGu2tT0JcI7e1Ho6btIbtCLhZIyeGs5sLFq4iddvAbUszAEXKSBZb2kYI
PgEwqYj7iGUFjtw3rKONL3oHP706GaA0aRRRpWG21xBfkPRDB985jZGRvkZelT+KIcMDrCz5UovC
fIIcxJbQBdT2Qh8MwZEIe/qNscsAK7AsoCRMFmyG2ZSF+aMaPAdWgypuEAq0ryGX5hSntbwSXfqh
G9zTDsv5U+ElH6MawjvIhNVhWJbGWCkYn7mJIKvJdZSQjs+4+TplnH6Lk8o+sKK3uGvwwfURkTyU
AcxhIC6UxyRaTOc2PcHLyJL+VSqIcCe13rg0qpSL2OVOuTa1wfOgjPLY5yqy0bIS6BYLLlmWcBEI
W0sDuPWAU2oZ3SNO45Qi5hGv/gznqajZCoXEhBfrvO0r8nbYZeS7hBmJvDC6XvprxjP9cxxK/ES0
uBn6l1j0ZkAHBMpqoIqePMDm90ACiX1x4+rIOU7w8Vk5dcIF9naKp7oyBdgBWO5p4DS6A8jIdvoM
22BMbkpHMMG5GRm0UyZzC9pwJJNmNCV7GXQ9GpM2THCqbnjtbH0GQ2rziZsn39u1lgS26eSDjB9b
wtP6XeeV6Zs/mNrWL3mPgDywl038nrzbHrzmQDX8PDdztnNk19K80Roz2abScuZlIEeLulHRMuAa
M1QlvlRfzZl3C78+winIB+qhB5f/EhGCdXInXA7FWPFjmw71otDtBFD2kGgBTjj76MRR9lpHJiPb
BenajMoEupJ+mCDOzqEhLMSrwD2NCOSpNi2i+LgQ8WWU+QuAOPd3qcYd6uAH8m/c3kXzunZiyIdp
38CJiEGVfCul7+zLTJAGKmIQZ7bRPUs19TsUPDSY/I4HYR688oib7kOFCwROa3XkdwTONNG3tmvc
dazgRNbmvq36L8DLk2NRCnZxoRQ4Wzz35jvSluC1kV1l3l/0bUMeWMZ7bnstoi3pZk8e3fiT7kPJ
mhGKR/Mo26AYsFCssoRYW6vNeahZFXGe5nJal13qX1kUldta463PCO1d970MV0iNps3csLoVQwva
dfnuSpvzNov0jfQbeht0l97yUXk3Vo9CvIoGfHh2aB3HjicqY0F97fzFk5KTXteXnL6jQHmtCo9w
4LbshnfmF2RARXSwg9jOvBtDsJu39fzNcVgom4b1Q8QakeJ0X6FsNtM6dGtkS47VeTdhlTVnY+iW
pKOl0ur8pt7letFhGkxZxKDyrwVy43VTIW5LsFdAVjGG9xi+kSwZbEYMvnmCCTZpkvzKkiDAYno+
3IRCXql6qasrszqBueNhGuq4A7hoQOtxuTpJ6A8A6mCefF91ES2+tBlTZB3AEfAunhGigozLDBne
ZeqM0bafYhoQ7NEXVHzrXKZk+ylyFoO+aszAWfL2ACBCKZ1Fhe+aKzSDByLi120CdNJD0HGHSSrT
0WlGfA3ue4n3yxNleQxnEr9Ux9qjRaweg89Ln/UF19yvui3KryV+E2GUFZLQ5Rtde+o1gpGyqrvy
GNAB1dGB52KY3KH/0S7aJrmyEqt/xpahrqYxbi/CdH5KdGt48jJ0mt7EjMKeDWc/+8m8oUVUXEmt
Ca/z7MWlgbNOLCau0TIDaZMH3ufHptfpnHqVtokjkKStbskrG0w3OaxTtGNx/6I5FToBl49e5vM1
1JI4f6zJfzpCZ/Af9cIz7hkeyiqYuaUgVJZFVthEKM7cgy17LyI8BHZWvtsMhKclFqowHbvZlbEP
ASOWw6pVPkkdU56zmKVs8pBOmCkzGyPSs0OJ1BkLmsSsVmZNQUe8p7WEbtZKipUV1a2+csKhhsdW
mIxQGAMNtVUcySogvgVYTH20ctWtET1MZr4OgYK44jQN5ljMfHzyhvWPOSzRnngPhjUZWLG2szG4
xUc87IuXHlNM7x0x4lWo5UWHT4mZnN8ww6Qr6n6oKSULzuuz4htOw2hlJJF7GCFSGQEe0UZR3Tj6
plYj6/oEyXtKAsAo7TVsHZzAqd0BSSQsON20Mm7s9Wx1Rl+w9qhXhF8MSKoxvxtSayTTzxBIsimu
sfBJd+qPZZ5m60TqX2yv28t0mZdPFngN0trRgPB+sXD0N46TaheGVWrpunVRHBP0Mu14T01rRS4h
iPTca/dm3bWbsQ7fstjJNi4iz42pY3iq3Np4LlpzvOz4RhvYQxt9jWAQ0LWfW/Mlr2v0HuWu0a2Q
ipLL4o4+paWmHZKR0TWRbQXrmy1Yvu2I6oTdEq3JwfZzaCic8D7rFluyNzn9H5S2xlLX/lTHI0li
7480CZ/Fohf6ucJWM13QDo3lvuYDikiRCMEWpaG78hrqhO9kaLy88DdhNCW7JV2I0AyI1BCtiVE0
/D9t1D6Jl2wwEjrmZGvBFiyb3U+bXBeSKe8Av6cpjMdOn05Nxpo6uMlbSVIQYCdj+/stxi87Q19H
WGpypO82xM8eKGX3ThENMt/3NUUYaS0hyaB8jssyrk4awaWH3x/vl1QrztCggYbWHleF9Ys8q2wo
cGyR5SwoNaQmVgmIlAq//TptirdWwzqUqZh6kGHV9ffPzoDdV+xiE4VgbKBOCTN4B99Z26Piu/77
32f9sj3h9yFpR3VNMiWdpE/bEzkmlebZXbaPi8JmcqKKjwq8K2y0diBpb0XbGdg/WE+CBVOjveyJ
GUEwzS+Gpm7COy/eKGXKI2Qrct5Ndp5MJ7BG5PDPTzZa1nPZpA2waOVv2h7T1jLLdxjusSpbIxvX
je0W4Z2FIv3NEotL3OffdrTH3RvGm3yAw2nMH/UkQZCxfBVLFBheMMwIZf5wLYxlF/vp7cAYJ4xF
vIQ077N1DXBmCKZSZftWIJ9yNJB1LYjigDnlc5242h6ITr8i1djcOo3vBIRlH39/O37ZZ+O8ERBD
uCloDsylM/fjDridxCBkYiCyZb+9c7SoOkER+NMy8EvHYvH34FOFtmub0B0/3fMugfghyirZC5vi
WUQsXCVt+KA2ffYZIqsQdjMvugTu1D///gTNX68xJYq19H+IN7awHfx8hpOR2X2TD/HeVtj797ld
+WcN2thr0VEaqwqh8ZUP7OGxtKfHjMnDh4Z0Y9MSUB8FLSJnaB1Rw0C1zlHTkbQtKSftrNlTf5M2
ieecRE8jbA8a9s3o77bB//er/9ivpmn3w43+BSV68Uay1Fv59edW9fe/9J9Wtesgol2WGHYzOkZG
Osv/26r2/2LIQBvLAS1F9B9L1P8EyPh/4YfFpuSjh0C7hFb2f2S0lvu9iU2SGl9HV/+XMtrlqfvx
zeczJDw+RUh22SvSL//5qSQrhtU4zua9G5GTSmK3XZKTEU0PhTH2QRQ5zh8aUJ9fdA6IFZ45Ez5c
y0Mg/PMBWzidCF3EtAe10dzoCCWR0OGa++EmXP99Aj8Osn6Jyfn+dcXVTLME68D3l/GHhlrrKJ0W
EhLYiSnljvquvgGl1weJa8uNrg2g1FQzrO061W4VAqqH3x/e8Zd64ufraiB0RpqMgY57/HkC0HWT
hyjRbfdVLqB7IBqbt8So6vse6/d5NHE4jemIhQCKMElsksQ2ZqcSChExaZZzV3kO2/Dv4WmKXQup
x4adr7x5yJj8Z/zZvJoolaxc48NBqrMgwSBUkxO03oRVpZ0yGMRetp7Rk+1jegd0htBTFcKpn9nT
Tjv6J4vvIDIm/DS1RRNJMJXd6/WIJYCZ82VDVvu9OWKgaK0uPKJDlW9eUSRshat+AovMGdFJ7B/z
jjwrlY4lW3TKfYwEHtVuRYpATI/vNU6Icqd45y8OI19FVRPmZQgy6/3eLdp1r+SS2kb3qggioP5G
EGJItHbokzlN3VXmxp0B7mBIpck8QtNz6pmEAtsnIg5DKqWwmzQ3Vd4z9+9dwJNp6wKVp79/AZsk
2Yd6MUAISRp8xGZ9o4p2SbUDSSfQ6B3qdubnWG3/mOpF/0jctLjj7pibWbHjRKwG7laM9fuEpSOI
SIAMEqSxD3EbVi+djqgctXGp78Xg8w4NhMpZbemfBaaOfV3H08dAy/hBb/grk96oJ1HBjAtH9k51
1Br3YInUU9oO5Xms+B4UhccV8dMaWp1dDHQeBcIFhDu53CjJHh1hsrmpajO7lYIdUweiESB61bzb
If8zyvjyBFGKzHCvjWBRS7ur30fF68xYYNqJpMsPlcfNnVysOiOJfTF4+rIpiXhQ+UEqNqfgw7O1
a2vjToPie0u3INsKL64vbaq9IMd68g0hn74qodlsixy6LzimCnxL3T+GPsx9v+75R1nxtJMFgY7G
yBn7gyYvw2x52bXaudIiAkNtn3MRIA5XrR+Df8oyHkWCUPtvRpZMuykx7avI5k6EPYZlu6QLgiLa
pu8mO65rFsk3FzY8Yr4wZTczaklJZlUY3go9rN+pNOaLcoinB3Ogoi9xzqzzps62GjDTrzTI2Kna
7PHiKCdUVePaop/T9yld+M33RzRHw/Ftajj7OZtMROUzd4L07WlnGzz/Tdbjl4vcEGhv9jJoCj0n
NeFV5H3osNt7GFL0plYqJBIjVs6rbk71sxmG3WNk8mwSbE9z1Vx2VbaNwj90+2+t7cpLmTo8lBBP
gjHmRglXa7dhbVN1FpZ95beDc9VRHt6XiZIvnSOQA2FIApWUzVt0s9Ur8sKJJCzNuSOR04P6k3p+
4JUY5iLPBWefWJOGINPP1t9PzqPUPqhKabfjJMsWn3s6XwzepJ6k0rLbCQUb4eYR18cAjnoc87QI
xKAn9L5MTHsjKUM7B6ndu8wF8E67yIi6mIjhe0ZRSl2iTxDUhGnV8EHNyDPpTYC9Ei89Hf32PWk6
+yUB65hF+96aS3sPhF0rNxg/hu4C9QU28CGyOvsWHdO0qu1xejC8iY2w6PCrE9EH5KyexZbnEJ14
y2iM6Crkqdu+Ky+7yoeaxBN2tEmWb3Wl3VQY3jWnu7RRLW292HVuZsirK8cdrUsyhe4AY18WWm0h
BucloiMfHwoze1COTXJljtSys6cviVeguey7r1lsIowoI5Jn7BgtCzv+0ujkGZXgsMmdfsQ0CWDJ
SFQNKk6hI6yBRuGvP45z5q+NqXEDDFnROpJUnTZY3wvNl/0UINk/itQ70vCrgYrVKG8kStEDRm1U
xdpoByhaHIhH5Fisijz/iOSM4spySkiwigAh3y5vp9JNNmah+aeUUM0LJdIB6wAvbJ0SEAE9n64p
ws7DPHEj6VTrBx3jAtlopCzIllxLBPBmIC18MH1ppDvUjktefKGfUAf7+y4y7uBk+VvcvOpMt9PK
NybX/l3JYRCBU/vavCpm7uEqolW+N2XiboVBWkoVNueOthLRRHp3iAbfACbli4xPGGr2KVTv5N53
u4iMJ5rbdUIuFfb3VWyO7QbKcH3Lpg7EeZupbdR3ANbiDNmQ742vHrFpK4hwI6mxETuWPMtefC2s
3ECMgqBiCLND4AqoHOyC4sDtbYsK0apvqM68rY2H0j1I1lcddiKC7VWdSVOtJO/VhZ0reRpm5NiV
qZsH0B5qjS+Bt0ptoog+eFnxBE6t4RylaMYHHJZp0KRFj1kFfni+tnqtOhqNmN8kLoGDORXzvUTV
GgWG8vfj7PiHgiSw6ySz5nUf0qvKyNIMhJkXPO4E4+RDlG0Udq0bV9mMquiwY/NoBrTXRHfVWl9s
oIXNqwEVE/GTVvoMDjdZefo0bO1wQkvp99q2joml7KLiJjc0vuWJPhySxBoZm5B8G2mR/5jDDyNA
niceRV988GBALLpm+wJrOd0mwthuC5SNl0Y9T0eSOwHT2o4f25uatPtvIBcv43B2z/7YmiKwh6FB
5uiYzrqw4+xCgg8+yLhw6yCJRXPK59B66VJ3sleug4oVmWCuTjG2XS9IiVn/JouiyNe2WwpEjlhd
MRGQ4ioLrcHVnDsvyDnJY5npmp8Bw6v3wkqFfmHQ8JjRAXpZ6rxgypr3Q5whh9TZJ9EZozexdWOn
/1KlRhW0+bDUBbK+gfiQr0Xd4wfyGDCd8AIgOwsnN3V5/Ir40Fh9c2beXdkB4wmVr8BiYK4hlFEF
KViWq8nEbANCV34xJeOvoJFTttwbffW9REpTi+9QbsxwiBVALjN0WJwlnIkkxFQbDcvYS88UHxzJ
KvxR5jlpeeAwbmXmLu9ARpnghktOeOQwCPw+E61j6VzNyLpvtUqCBujp7G5JB868dQRWIigo8iAl
ilF+GdFpSSKSuUkGkSLYfqgK/y6+auJp7gkoUV9l6qYMEAhPoU4uQtxw42KrowwVdyNOGsVMsq7L
jdnb2ZqmQH6AZFqe82bGKKErOu7VwGLcLNCIQpoEXcSO4uPuF5V2W6LRfUxMK7qKCiqNkqTnS7JR
ll/h18+WJihLCY9eFmXStT+Ix/UYRxEUBG2xNq5ZBsuvlhRVv9YiQew4ZeJRRCxE8H75OZOS0y42
tO4RFT73zqg1rwzg7E27JTLtpPcp59+R+hhFfMsriq0XqRiaqGkpf31ks2475gdTcQoLs/HeK8bp
wwPfuxvnsNqUKRA0Ixlolk5OiAgRw2t+yAhvuvn9JsL4pz3EktPAfonOOCvQz1ulhqZEFUVau480
sz6GPosh5fCCUE7r5iZfKpqZCLB1z415VRMznxJzeIgb2/nThuazMJAtzN+/BISMwc/xP3UvuspC
BJHW7d4mZQkP1dw5V65oTfoQA0HKNgVh7HNlATiM125UFRu8M9Z+bqtXnJk8mKVVH5XVT+SCyvq5
gxJ31Sfm+DBQcW//cOHYHP+y+fLQQll4UGH1fv6xHupTt9cstdcSpPy9KsXdRMxdoBtpfIXGH+A3
EmjKh54nPmuZYel8p45M+au3VFI3u0x8Ln7/o37p/4DfcRAzISRBXmn/svGNuppnJInUviisGjyB
b4VrxUTijCK03zUEX4NrzefNBNp7sRVSQaXoW3ZuvLymdp/dohtd5hdi3tNIrL7KJHdvPBGBE2/r
GRlTg+yhbh1t/ftf7vzDg+haKHh1i5b1ooP5tGd3mNXKfBpwqNd80yY3gQNfF/60rSZ0ETIph7Uf
W+5HT1r6PkF/vQV18ual8mkoIzDdDuWS5gzRupNFddE3pv3SS1leJLOVnXS9sF5N4i/GCxnJsj81
cewdQrAXa8bDM44OXuiCpWQf+YlzRWY9AHMIm7djzhScAnLeYkGdTnZMNd/UHQiJZYUx7U677SH4
32mOO30UpA7BWC9t7CSWYo0VtqDuHar8gIU0P8QhUAlMooTU2VHGH5pJlCtXTVSwEn+v1cdyrm/K
vF7WFH8p2wmae/YLJM82qSV3tpXBWR9DeZlZhnfG8ksNatByIBerf4xmDVU2ncn8tbE6GGFtPrv9
uQ6BcD4NUC/5JKkWCiu0Cj3oJIhPlN9W2lkN7PUWANOaEyrNxyq0DTwdlswOriChgDCAPlmH8/J/
hBT04WIEMEQQJsLwyNKj4j6BW1Jf3RzLHl9javpGj9NFPR5zxhE2D/IKMeSu8pFSHr2IzuCIIp/t
tL5n980S65GKDgFIBGZpOIFyNCAQhS+JV1toWR5pGF+mtEOukbTJDgkE7xMA1/1/s3cezbEbWRb+
L7OHAiaBBBazQTlWkUX3aB65QZDPwPtMuF8/H6jWhETN6EXve6PoDollUEBm3nvP+U5E9q3aEnag
n1RavMpuzYhCq/jijwVRSN2Mevfj2gU5rI/TsnDx2XSM+w5+x9Fi47jLSXw5kCXDoue7qjgq16/f
ptmo3wSUJc77MCZB1fF7OsrvVjCwfzVjDQgZJMGiKKr+uSqpZabJco7mxGqk1vYD00bUAaUaxo1Y
igkpAI7NvYWp9Nj1wKqzSq7t4VTelU6nn0wL4Tq42voNAxfhX4IKq7E+8u7xhVFiYDl5tjMaSm1b
NNdKpojGI8FqoqIKHbqvqIwiIZTEFbnwjPSkNjI+s/iXJAy03z54if4K0O+pDgmaxXFYJeyJbdPS
lWMYGYRTsG6hScly6c5ytSfb7ddxJqDXGmmz9A0aCagb3SmdJX43Yh0PHRvooSIsidFnNTwBwaK8
H+mv+2sHKGAseV3m9IckKXmPuKeXnz5P6bJLfVgwuVfeDpNs3pVWlNumSxRPBYMY8g8gfrKpNxVx
eHcfn3oSAU0sMmK4Mepi/Q2cEUvh+qhO6/pu5vmI/Yttym0nvZ+6MvNWyzuaiSGlM7IWrymQk2qb
TKK9QyjDL1MT9fj9Yy/GuImagF7PfJk7RImuh176Oo7HpVqbEjV5hJfgQPCGDXTXPm5De6IFw+3d
mheTxjUmYjoeTj+3dx8dn8rh9ilhqRK5QeekLamCMfak9OURmRU+hDkdeS68DtoDRmxwGURLZUvD
kUu/NvKW1J/3OZahDd6Xn52/zOeFx63aTHPMYWQEdQKIl+6V2Uz5fduINeuAwQJ1CkcyjbTtttUD
zbmK8Dvc2ibB8gvfyETvSBNn4RGsIVg/2JGH7CrOTXfTaAOHYcYtWNG4G3dVyRMTT6V7Y+ee+4UD
jwkA3hv6Z5VBdGQNy9uvi4McK3TV2H4jJAoDhqnmx8rgMY/sriBCipvCcQXLGhV9dPro1Bgw/UKf
o0ZHqk3KK5U2zZ52YYlzLN7+o3/zsUlOOb3bauVwwo78YZprzmokDX6+ouSw1PZmvv/91sQRt2/A
+Ryr2oru0cVUV01t59sWCfWVr3oMFhbHdMxb9NT02k4cSye5GQSV1iY2FYu7AX2uLoL6lUEIuhOz
Dcj1Y52tx4RLmLht980k22cz5jmKj57yaYfvjVZFxjO93s9tty7DxNT2l0Vf0JEMUsmZN+/4czbR
mXQODnzJ2vXmXLLuAhRor5bPLSEW3X/XbVS/JVYU30hN5o3VrfcPNpYLSh2akR5fJ1q7Xx/HWz+g
QxoTk0os8EAXSbBNetKyHz72BkvRAgalSDgISz59J5qo6D3EjYwNl61iDPyrNuAY0s65/TB22PQC
TCAA2jkJC8rhTeJl1kMD/SFMNT8kovbiOBcmwXyA2Elu5BALqqneJRwPX/p+RECI8I/D+UgkEwaf
4WkeOSY3WGmuzLqwH4wSxGHEOva17n2oR14RnehfeJuPluCgaFr6NhjbuMI0nU0cP3tWk2ZDmQPx
3p+4Q+qJw4mi2ClXXqpyHLqgdcFDMUO5fS1sgwb1SM/YSSNKBcXB2fGQcUGZajCxrjfPxzI7Sa4G
nSPG4rWIn6nq5wYbeLnWE/1EF6pzptuOps1jIzm1G8tIy2LoBy6myfKWDDxHeeCwa3lDQ43ncK8Z
ZnQ/YX5/tQvCwY+VcNsT83CaiOtSCcYNfRE4g5vFx6RcEMRI18tYBRsB+0NCy4RnsqM7TX7QfIYD
ijyvlfqHJJr2QIw1SG4OeOAKA4qQBuTuO3pojhwt0cNHrJ0UMU2a3CAafQUeyFX7oHOhbONRGXKu
gULruK3w+X/lVJIR7TrNEZuyWQecW7SbEp6AXxW2CMeJuo44Qc4oVwfNDz77+XLObVrqH//348Gc
y4wtxrB0983FNH3fsKkcqwX57WQb8x7bGrGJY80DnXKqjKXLIjO43NmikQscHrKZzo23UJGNct5P
SPG1WGpvB/yR77c2imXfvAqbynRcTwHzRHLOtrEXfaCRwDcej7LIxgvti5eli5Ptsk5iFA2VnXYl
b4auyT+piDTZj+Pqf0aVvxhVWhhiKIT+f9rPVa0JrH+r3v48q/zXX/1rVun7v3E4BPMnGM19ikUR
6xiTuZ3EykA1sFajfwwrnd+gldnUxngPJMhWJqbYRFXy3/9l84L4HvDC0Hldp5/Wv2OrcT4NDwES
rZxiQbgdQELpfraGpHM3agKEu6NbRRJ0dmZY92bSLuS+poio28zHb9xI8703ZPQgkwD3cllFJ6NL
WcrW+G+JOumqJiPukKO22NiDVZSh7+fGg9+UPe0UnpNdbapgYyUZGeaVoX9knW2RoBWTQm+3ateg
WcZKXEbn2hT4VclXHyg8OKkz5erGgyqN5aJuS+8LyVrTL/xpn+a1XAFKR1vAXcL8YNPn/GtPIFvb
bTXF03HqrOnWi/rgEM86gEqm1u/F5/7TLXL790HqJ5XMx/th+WGQypwYo9Wn0s/mnDDFed4c0f2i
746L93hhEJZGXIN/fqdPiqj1nagyLebgFO2rCOSv32zRGKJXA85xJBpua2cZVukZhzzkoPQL/mtx
QJoZ3f/zm/4fXw80Om4BOKDcph8ehj/NiTOTNk9ZsaNCxQMhY+guC5n7SXerJxcEz7//bgwKAKoC
fMM18+lixoE/plWZcTI2Rzc/V1257LEbWuMNQv+Hf36vz5qe9XpiC+dNpIM9zvpMbZ7gFiQwotJj
m0yFs3ESkv6oT9Cb+rAewwRA1I3utHU1Ei12AVBCNYhk2Tj/+XP8/QrjKPXx6Zhydet8lr0UVi/n
UjvZsdV4T7ZTP/dbL46ih8BravMXb/b3e8g1LZRMWP8gvDIM+es91LXIEFXnZcfGWpa72u/6rTJ4
gpukyRNABikpbLIiL/4X7/t/fUmJhixgbk0A0WeGKLkaYxp7TbbqUwf2UX7N0dHjGFYpiJB/64J+
pFJBm0Grxc9rmZ8VGyI1RmtIgvQIEjLekhsuMX2b3XwZk0r/+M/v9Wm9/XgvNHJcSqSTwv2sl8pK
5RmdwT20zMtokXomy1OB5tj6RYvpb3KNNWmLxhgM7o/b1f7r76a9ou+8ekphrTDA2WJC5kuJubKZ
LSOGSNK0BBHYKZAuC0b9aGeWcfKLBt2ne2f9rpBnWejWRifajU/3zoBAK21dxWcY+jUsb2jJLKVt
c46cGQVx7Lvb3nPmX6znH5fwL0IRmP8sQdjFV9Oj6a8/wZ9WoIEedr0QP3VM/Mh57jKvPMFlnpkD
V8mhcxqyOdBKTiQFzlMsN9Go5+E4etX0HUc8BU8zBOUpj6roIjYNqDdAnlCaZ8avmtGfNp718sDp
52hAhgXdYO/T5cldJxo5shoXUMa995mBZwfRq2DAGhXe6F2gKG4k6jlDyp1Rj/kZZgZeeodA9aPO
a3EZqCA6TnQHrwPD65kEkhyRMbAP5K9Ufn+/a32kRTQrLZcTCbqrv15SMyAwvC/GFAaRSdJKvpYm
G0hpavfPT8enp55Lgkmcn4zoAp9/ft4bU8PmopA0eOQcvdyhsafhUBGXSG0p3C///F6fl/OPN2MM
YK/5AiSR+J++1Oz3bi+mjOW87vJt7EfD1kQIsSl4VPbkWsYbUpbmS0tP8oVCDrl+7arDrz6Euz6J
f71dfQdT7iqjXsPuPus0C3xnNk9GdCFBg80c8W0WUxVMTnOMKYnvDILz3t0kgjuRauw0c5OgI03T
nKBG4tEROq7zmgB91K0aAlvTy8yabtPCH4RuBQL5TA5zhJSite+Xwol+DpMunvy5QMxD0g6hsC0t
XUlo58kucZgNncmC25ejfe/SV/1Cr8S8QLJgXSXoKPUWVqIBRoworjmOHB0WVTLcUJiptyKazffF
4BjXG81M/U+GJG1iwwVcW5LkBt2xiS6W3hL9PiPlFHqS7NYzQp0L1C+tLd5wFlnfKl06j6PjNG04
raKqDQWq+FkMSlBqA4ZLdj3C2XPs8GTTPIq3NIVTXEMs3nUfuz9jZMg2oDSOjRtSLCEX0u2LNVAg
TxxGYXIYwsXXf/clTcgqa+ULeurOv6+tjPuNpz/O9wwFeXu4CMadbwPkDc1ey5cFcMZ2wqhxluvf
9m7Nx5hdeEkt46sxlGlhPAS1M5/ZZ/BxtPN483F5I29U9DsT847ReJLDFJJFcowQGzkn2yyTcx4H
tPQhCzHxkR+rlbao1dXCCuWvGW843rgja5Nu8uZj2qlT5qAMzPyUkahpJg/gmcSz7kx03nZsVrdO
Tmm8zQSvMyZpcvZUE2/7VqbvnUnmcRh1HR6UgAC2hWkzm0IWO84jbc3ODg2ba1s6dvpe0K+nLVOL
N+w0oMN5aHAuRWm53LkjmYoblUMRRhs43ZADNyQInaz0tfAUSxOkzSdrNkWxc9b7sBzr6OTrbASR
kviKEfNkcYAhiIqBw1BwL6FeW87xODMfjSi9Zqwrw3JXuoa5RvZyztEJw8hNxhegbZqhHdj03GA7
E9n7WzLSXq8nn7vXzQXdjCiZ6gsNre7ac2vjwUtyLpgZIwmJjSI75X6xCxYjB8Mipht8Ne1eZdK6
iEeQiS1haBu64t0dCSfp0SRh+3KMR7FJAWfidugZiDvVctKt6V0w4oseYiV3Ner3t9arckIGk3wT
Ra68wY12wKzYwFOir2GSafzi+zx2wO0OZj2TpZ1rxDHGtGxsar6N5VVAHaeaBllHbtaGq2o/IbO4
SeNqPuFk3CdJ6+xHjc8Rm0ATJoam9i/HtefK1ypyv9tATCpw8qwI0l7Ah3bFSyd750zo5U0HFziE
pjltBwwT6M9sZ++26aMXeSWBTo19WSDRwzdKe1RVI9YNImJzQgvDZDG9bdAIsg+D5L5P5vegsd/o
ofa7zCidLQy/CrsHDELD9L+2Xk8k2MCgi1aGz66mG/sVydVpYTIbDjaicI8BE5aGh2GILutKxl8V
7Y5dIubplBQlC7BYz0ilPV97qeOcyTtu76y06E/GwMhxWbyrXLarJItMPNkHoPBaO+5/tFCOLmYM
qlB+cNS24Rw7AOFrgcMmMmJ5pd2CD1QXQCDCYbaXR3cB9jyRs6lxFkDZVJbV3nBQEsl2JMEP67JZ
PCI8iB+1bY5f5trl/FD3jY+oYKBPjZLA2UWlJ/cihyyblWl3nAoP0li79vGhOzvnLjbvmQaM93Kc
552zaI30ZMqwmdYNEM20acvbXskFQzY0N/yeJCmFdl6Dlp05ixDcyF5Yef3GM2XKUlSNq6OCHUHG
gcSfROmjuf8QhczVPlhMcdDjIBr0EnZ5Q4/6SRKcubXGdUbULsSrxwy8kfnRbs32hI+XsDRpO1ZZ
7t6aeuoJodQxfe94vHT0tFXIKU4ZFEwV2iAPX51swh/uVnafbgbWyWMVdMnJaTm3M17x+4tlwNxP
tkilKBEK465Am7Ur5w4mE7hek1nRixaV/1OJKYdRV1n2g1268nkal2A54NA1ICmNeBxrzXkMFvFF
syzB9WS03l0H1XDj1DXQdNVKMGpjcBFMlq1wcenuR4MQfNeM2XxqlXOWpTDPQdRBohSBdYWypuII
s+q6UDveFVFLVxC1sEPxnyWCNkVnPRgphEkLDRUCXxl8mVy94HuNChUi6BLfpsXs76Qy6BoAsd/6
CJy2kB12a2Y7fdUodg/EeBbIPBU4ST8Vj/nc17ex6nGBRlZ2jLLWPnMF062DnqmF5X4Y8H6ejKA6
k5VrbqIysG/jtnAv3FY6V0Ecr2pmMMsRaZbb0h9rLJ9Ls0fu6r9pxVdioSHWth9TomRUTZZ1DjKN
zi3B5WE1WmDbaD0/VSa6PG369Y25AHTDaVR7IcLErNrNuVGLMM0wKhd5JV/c3KOJU7fx5WQwJWS+
ufbDjWBGV8lESjmjvlPIWpl2NMHQb9CBsqeLYGTGUQ/uNRV7c8hLKSkArPpUWLPi6VLNeczK4rbx
XHXj9xM5nmSxBLR5fZzMS3fEKWyEAwTWy7qdojN9fP9Ab718z6tWwrxsgvZZxO6aDZPlPwO3hEbW
SJIHDV3RS8qK7mltpNLWnnZdW4sCV9yCNK6PluHNbEQ2sgj08K0RveZsriZulaSCT5Ut+hJcYrox
62zHL57u8pIITvSD2xQOFmI6GuC7Ko7XbrWu36VVDadlyoytH7AHEk1P0oM7R1vh5+rWMof+PeuI
A83agl2DRaDLY6gBAtyf+6gYWMr+GwhEHzYkMRzJz8SYsYiSE8M4TqiKMkkZP1svqc6T29jX6ejq
RyOOhnfRpf5LjO23CqsK6DNm2cV32fbmspBAQqqyujA8QRApPs94V3rDMyq69NrMSyi0/lBYZOZm
YIkRpG84RcXXsz1L+uWoKBzERUe3LpCvmUJNF6LKzDOG8oKUw5E9o7bnmXGe1tAkWJwSHcJwnS6s
aFRI8cpGbxHP1ixnM1Q338lsYMaurY9krrKNWHSHuC+LgNWnX4yHtAjMPaIcfjc2BWYGjTox1dTf
GmojKoykgPxcchU6P32NmGSQ3cIR55zIxoYqbXfThWc60dPs2s6bYTfGT9vT41Xkz/GDW5E0b9W8
7CSm4NEidWtt+3evUYMPvRhMAsr79JGDcbRTkYfcJm/vPecpjhfcsgvLKzotbqryiaxFE+GbcS8H
7NiZrEi+lYgbCXUF5azmjcixt00cTgCC43i0iJkMfWpsUnBETW5G+p4XdlJtDOrkUCdwImZvJSoa
9l574w+1OKAUaPtuWiRK+5xErU1eeie7LwGqp4MVlq7e+zEYZdIJja2MuJ0JobUuZ7cEgGe9LQ0v
nND/PyCKJreznIsDHuTpS+tB8bWZip2zasD/ZDrIrgFye8Ngn1Iau0izk+mU4sm5IKqCDWcaZp7n
Th+aRJnvubJwBzuCXYeD0EnoWuz6IG33eOP7KxNP21VuTYccYmnocODClDt5WzVON6NnWkQZTN6F
2wGyxAqAhaBtQMr5aLU5Ct5OVo+mrciaPcPKH6pjFNuQ4nOwvBQJbhu8kulb7rsZBoBq6B0ssXnM
xv5OO8Zb6ol9HYGUQBp+XZX9CYnxy1guNzqPTqr2HpsuOrPk0jAqUnXpdcvPrI2frCC4l3Z1aDhN
b6oMXLqZjocFJEIoFSx71+w3zFb0NoDF81ivjHSztt+nwOJgZcQs8ol9LLwOS4Ft7jPdXE6JBJAQ
e9/KIWgwM9PVxu5HRQDCQT8vzvJtAsXnAerbt7JAKzsHc/xsIpAD/df5+Ym4FtQSSLGJF3UOFvGk
bfoVk0jP2C+5ciHj+4N+aH0Se5I+/SKdOMEWEeSbrh30V8Pu/N0EaxAX6ogGWHfGRQdTmsd8Nk+u
k8qvXi+qQ1q2HpzjZOyOaevRHh2ztZyQQTIxtLI4QqddLkLsosuVGlyj2yfldI/vL/huenI2TkZT
0NBhBtj75sEe7NG5VD4JRlnI+Gy6LexufT27zbO3mabzSONitc7FmJuDvRzzpltZHAIKp5kBX2Uo
DRc95zx0IR0tjWs0ESDPe6NeOQEBTVOvHyk5SQLYdNqOXvw4j4BHeDyAvCsjBjfyKURsn0Jqi8Oe
sijmttfbmuWFPtM605hrHb3omAIhIqhmX9XYj7N0ma5b9rgnwEqIw6FNb+wUWqGaW8+8zgw3HXYq
mCk7tGRZGvvM2QDMpzoB3T/8yBZ7hIIyW1emhcaC7Jr8lORj9BKXBk3umDyIe6t31c5zOyqReBnM
d7jYnntWCcrq0AkUk9XEbfrnFib+1i8Mzzw0ltMdOdvz0rBvoQXUFOhbd46XvbTQNZijp149BCrb
tOP4h+yhuXW7heycoToiXYCvwpZ/tPOejbR38MwkLk0BMsPPAJDpEayTmo/3Gxph7Oba6xCEOcxs
IFIfCHIrv378J2DU7XvTo+yvJXgX6brLhY0O6w2PDzXY1Nl0CWAO3IwLxx6DYpNZz4IaMMi5mPCC
CeQlK3b/0SiG088YZULZpXP6xmtiMgTANIHdhlTvVCZjfvJQNB08NF/Pdar4AmnGK7KOLHc9jZdb
AmPwx2uTX73KTT7zOHVH7AXTbQ5gYL9A5bxYiOo6I2nDw0C4aHcUJb3wxqXsawc4PRt3ztoDRzVq
e60LAnVJI4Jnki50RWheshjA6ySKoAugqg5ue8zxN5Xc/3BeroIaUwzNPzRKeUZH0V8ug67rAWUW
gaIl00YqCat4qffE4Y7iqgCYcO1CZL+sMxwH/eLSvIqW/PRx32GoQcOGDILjvyqeiq5Y7hLVIwcZ
INny+UjF+2lUdNdCgzLrrtDrNSk0UzaL/8tvNV3XcuCy0aTcrPjxMwKy6lCvrbheV8tZztF4sxQj
aAG4OGjyuAOUMHntgNzsO8zX3pfYDoxdkEAvY6pOP18iL5sqaX4tTf4kr0R3lNX6b2uylbeWN3HD
ImGdzyBDuHcW/Mowfw3za2K5Ai6lImIi7bnvE7hAVxbYZZ7IteC3DDv6uViYcQf0Igdn4UXXvKE3
WomVs2U7Hx4VsqKrwELyOqAYfENCN90ypufRMRIeYeFoZpMjBrOoseq3XPYK1fJkYCvuhwK5XVdE
1j3FAd+wsj3aXxHWAU7A0Vgdgiq1r6hbumcVrJe3RL58gjOxnIe+tu/HXGWctPjgdp8n38ulbN5a
TIYNW3k/nODfRkdFy7UMNYKMt2WOUc3QkVMtfxd00IhZfN+126McsWCmN6r5ViH4RAMT+bB+sK6Z
il9HqYiHfTUgRXoO6FgAxFLdoHZxjcDKoQV+bsoheukwLKPn8xbrEmWWdVM5XnRyC4dPrqh83C3R
6cHBdFyaH4xFAfGsd8HY0JpzG5eWAlmVMOt9RU04Bpq7RC7me2xmzRujSKPeMIvlma47N9qCvfD2
2mR9DARXKvZi42GhIPgpo4YvHKj1HuxMNDKQjSMwUGt2re/MSEPkKpLH+JQCYUmGH75HnQxw2Zq+
9mCPXydSFZHmcyDvaKU28S7hWMHOiNb5yuqH6joZlYZpMvrfG6IQf6b1FJwGNylmJFvsTFjI2v3s
SsDH4JO64xC00UvmuWhH+87pIpLKaXBjWUvr+ff283+EDr8SOjCoZXL6/wsdjkWRYuLv/6Jz+P2P
/tA5SIzXjM+ZEAQWYvZ1EvsvfGhggQ9lbgAMlPTZ1a7/vzoH8KGQRQP2fUZEvN6aSPQvnYPj/RbA
kVhpd54N+cKz/x2dgyfWbv6f2+zIKyS2cGZ8yBwcJqd/HWGkHuFYjE6T09RasG7GpnZDN5u9y6aV
xMXMkyW2AiTUF1Lk2xUA5lJWmoPvTtu4J4TiosO3AXcI9zG6WimiXcGYCbiOaU6cSEUpDhaeG+Mu
R07I1o4LnbaIw848M85hgmn3A7R9EFBhEbnaDjX7i1ibG95VkMEIC9GTLcfFWpQIqwyWBwNkp9sN
VjYlG2dtnfZ9xFFR+Eb7HmSz/Abbe9gqnwovXkynCpOmUD0QnNUZZNGrtDHDKOyoQemdaXvLsBz0
fY9kbC97C2svMHjTAQ5upV+g28x3U2Kqa0Liy/syw8+zwxpsJJvMn/DFVa4ZM2/ImvuCVefAy7ek
qtQz3VIvONlNl16Cbj5Mqd0ZFCJpvXeRQG/sPsm5mPBurO3kRu0exa79XAS5HaZOV3yx7MljKxKv
MXq0G7eeg221OM6tRjN3HOqZoHvLvgUq1m9diD47Y05JaWiM4tahvXLtVOO9a8LFdwv20rCZZPLN
Y3RzELJ2NqTg5JdE/hXbFL/x/dABhmaLTeNzr3txPSaVw2fTi74yx11r1/V11HTlz2zwgv2Qi3nf
u6kPmUP295yDv7lRBF8RIASO2wRzd88/UEk+B8Kwwo6Uo01TuCdyFEEqpkH1Jet6596ZgunSIbL0
Nu3N9o6h+TtS7OTNrb2RvL3pEuPavHVXlQRpeSLsvMa4G+qp/FJ0eUlqTtFfcwBLNoorsomCnNZX
pq6NKdcbCob+McdCE4oegtCc9uW2odjeWS6f1CCgcWsOUfyw+BLfc0EGnSYLr4b8VGUZhU3TWJdO
0pqn2dTfC/57kgJFcSfxoJMrN0WUSqnbMP8QA0Ni0I6Y25flWhjEImUNVOrcnOrDQtvl3rS5o4nY
U1d2LsTKGgybzhF7/CD9uZ6c5YUsIXRABsTDk8gSa9uIvGhDxxnEtkXLfAD+j8mh1ZeeE/QnRjXn
YWBYES5eteaV0q70OTpcOPjjc4YQzUDTA/W2jgyFd0Y9GXTbkn6599PZ3EfyUgzg0fq2+jqPOrtN
nO7G4MSFPzTYBoW4h19eELTdYK2kP1Vm9dPsYH8l3O+1lF2xz1Obur5M7UtX0Des1l9q/k73pQlr
S8Hh0uazgMAGciuILppxMLD4BmRqa4YsmSleWAz7G7spp71BstamyGP3OLe9eBKeMW4m2tWEH3U4
AxyivjPjJMG+M1axXwYZtTsty+5QyNYGnn9aVHqlSs6Z6KzDuUqvqwjfHZnbodFh3iYPqtyNY5Pu
8zGb6EVk/T2T7+Ku8d34OGRc5plkhyOunumunIrlUKncBg/VdFS+k3cW3XCaO2c8drOI8i2twvFu
FOqJCRScmnZ2r0dhJRUPWN2L0fxC9Jkogm1rka3BWW10yis8e9clh6G6rd2d5y3BQwZZfi9sgkoT
jHi3s+OnN27Sv1WiIfGFzPVwSa03zrGuChOmh6898LEDo7Bm25GxeBkXFTEetsstbcbFZiiZIhVz
UtzOLLthMrHeFTWAu42s5tdFBwzuItbnQXMPpvM0vwbzRCcaukL7pe2AC5oeNDi/Km/qMhEBYz7Y
9rexG1lHpyFX4QChH2A8FmMOL0tWH5t8iGiRVdgX66YK7pkN/URfM25iTqz7MfELqI++Bc3Q8Bio
NF5V0qpH664nCmHtMnxoUs/AA4Fo2bdVCTuVfiaLO5FIE2a6YmYSejEPlQJ2aALv8muj/Ybvtp7p
m2Ta3E3JaJMx0Pkg4jImW9C8CFG5mkTn3ZGeXn/hOMQjQuHhB6TdDO7X3gLKkKyjMo6MjvuuuPvT
jaXbmCwnI5IiHL1G3pOH7BM0YJndqWYcf2rnyNgrKHHxRdSq45ziJQRnW3zxjcyRYTcY8pDkwAY3
gFmTlwb7ym6wRXkBjS1581dgFXDDLqOrNytxFTudRUINulcgbqOOjhhYeD6cYRhCZ1qMu4al/Scw
K+DdyBPHsxr6/nae7NbcSm8mgGOxKGqB1WlnCsW06Gczctq3tjPTF/bkGO1Gqc+9s5Q30eAGP80p
oT+fFJFzbwz58GzkxXJdmvIokXT8wB7mfXerwE3DNHFaHWp3KHZxQFiCWw/HktUWR45lz4RpdmtE
YcRVDDO4c096mN0r4m2K70ZmZtSs2sZNAldpvAMh4D2xjwS7huy0vcbPadBQgZEIetNK4mOXTtO3
nGQEwWIUR09BXg23k8RmHpZzYtymGRrt0HbK7iUj9vPaKZoY3kYEtGBjB+DzAgxu3wUC3/tmrL5o
d/FJuOO2PBF6V24BZ/GwUqO1N0vrtExCx96fmfehV9nNaEfPTZGML+44jz8iaBOvaJKGferYhGRE
zLjxv7T0dTorG24rl/UGF1dnfBPmDPuwq2JAmCRrX2g5N92FNMbmNYhx5W7mJdKowej+b7M0a9EU
yjJ7pm4SIvRrR91nggQ/3FcAChg5F0eeuZSYDttkcjuLqV2RX0CJZWe+RIGKxK5KzXzaWmj1Dxqz
yH0UNOahdWa5qYg9o8FE2+jA8kxolLvC+9bB9tU8qvZkJcrbehBZmXVqOgwgk8M19Hgz+R0zedNt
N15mq52bVIEIrb65s3Svtr3rBleFMegylFENoUFmzbGXzFtx/lfdC+1AReBQrHtrwyCs/gquooFP
LGBIhdQxyw+PA9Q5Mkmwc2zvHfRe8CiTqnyr477eO0kx0JPPZFSG85DXxoZ2HSuiO83mMZWmPAd4
4V4H8ngv0NFRVtqxu/acndl5l2i/L1VkOU+BwmcQ+qUzEa7TDbBHgHJeIL3hf+aLzv2LDCTIvZ9j
kNjAv7HeBvgfm6Zym1cGg+rORSBUbbLJNl80ev5oF4OA4F5CyhD6lbS+By3ZdOvYMjZOfp1FX9NA
VY/zorx+71TJdKl7jYciMwzE5h1JvaV08mMW57fmotOvbSWv43lAccQIa6DLNvqagLpZBXdCBea1
lgIOQ1DS13MZFN94BWdD34rlocUMwLiiG8R7IBda16JuGE0J/AlhVo7YRCzDseg6YKY/BEUcX/eK
wfBoL9HRzuhYLcJV2wWbMDWsqa8sUgQ9jVU+yWzdbVLtyR8eAcDJalVNtrmnuseYZNN3T9TRfqhN
B2+OIKNp03RCnxN7InmaY1ZPwK5LLEzaQdfFISSy740ZDLgW1380RlKwtDjjuYZk8FxEU/FAyE7C
UN+l62pF+qojF24NAff8S2CaAf0CzojlGJ/8pTT6fdW1mgSDADtqZcf5V8i2Vkf47zgwXCeIO9o1
NPJ3JCsul7lB4PMIi+mKb1hc2SJNv0VLqvZlqtQF1vphHwdr5HQR00rJl+eGSG7NhMXq3mKnlbcY
ygnYo6/7O4fwP1Xyr6tkH/HWP1TJ1fe/mQHAtfM3fxTJ4jfyCnxHrtw6gSrkf2tkbAI0hjiBOUjA
1mKXf/VHxIb1G8xHOJtylej/nkDwR40sfwODBmaMM/HvpfW/UyOLz/m/BGtgpOXVkKLZoAM/S9E0
1Vq6kCh+jJxl2jptAY84i6I41GC8EZr8D3tnttw2lmbrVzkvgAyMG0DHiXNBEqRIaqAG25JvELZs
Y542pr3x9OcDM7Pa6e6ujOrrusmMirKsFIVh/+tf61s4O1hV9HrZ9uMaSCtQqW5FKqu7RcSu2lpW
XUSxmU3ffHiwD0us6s+hmWuasaABZhu+qtqpJuYarpf6c+UBngckaT/IDH17A1LaucMzFKBr5xUF
cn1YikMmgmdfFuWThK78YE5fqkZyzzBYfiQWJd8gga9V6VNZLwwkrfpC8y4YVkDNWNAMJ7HjnQpp
LwIA7UP7aEVXfE25ixOKT9f4k7ZlDIBEZ8dCdYonQBmOmLpU7PBsiRea3SQr2givBGRa6YQ5y9Mg
dw4dYTRKcNM4vXVyfwoiXliZvzHqUjjbwiia97Zv27eGOCpwV00GGVDuGfTy/B5UU/3Geg6bDYcZ
MnJz0T3qNk++2Cnp2wz+FPuvEeJO1W4Fb84tLs/5fvFUc/Ec3YSbOVAdVkDilodSZcV94FTq0YUY
u2/1ALGhOfr+PIJYYkyc6lFu2AYfZvYcF6vrsZXkTgXFij2wo6rgIjyL5rMhH54dPfcwRfs+cmft
kDduCXXWLPZP3kBBfK5ZkWNeyuIjNr7uNNFwv1qqvBDAOT6F28Cs7HorDV1+dNgFP4/gFDf5aM3L
Ziwm6zXzi/gVLV4d29nronV7fTsvNoW2NYN9s2gXpFm83NJ2P34qC912Wy+k4WOOZXdGfZ9+hBTo
otrqAeNWX9JiCF+vjFqKY/NdPYfU8VmWP90xzkprE4rVj6VzTnu96rxDkkEk39gsET/nOSTSLcmI
DvNU5ySXOkBuBC6nsycOWc4nG6/UY7h4fDfsm/KZ9HS+H7vUPVt2zpCQjk0KxRNAykY37c6GSHoz
a2t6IshChrHK1RscI3lyzCr8PsvZl3uByZpjiIMhJJphrjwh/Czzth9wLL7ivhOX1M2YmKYgNupN
2C/Fu9s2DlSyFGBwYi7VLvQoiyRbW7/weyw+MKulF1/l/V1v6fTks+YJI6uZO0hxtUvjLMnZHZdr
8xI4nfkAZRTB3+j4/60mce+6iYUuy6aqvSegjZzAuZq7/FUBJwKYViY4l/l4FG7d9gQExeRfTW0l
A97xcNK5oHY1VGZ5W6OC0Tlv98awgE2nzDieaAF40vPk6FMK3P+mm8XFCiAqty4eJ8dhONOuxFqD
33aKekypb7A7NYuVmNOTP9LOvYUV1GDk7L3ncfQwE+nMwnDoYpNIOTTeu4zXtwNJ+wPYQW8Dcwu4
d6FpGYunIgoIbW4l98tT3CvUr4xC8Q/qOq4iVJj5xc9IEoY7t2WYf3YXciuMuGBXvHsbxsnNPMqP
LkfoR6MIYHuRkJyPDqPylNTiDioMBbLrHF2uE3U7VvoRlcI+kmHvNhicEkp++/JxRrJ+Kv+Yy7N9
7IRl5Lf8Ih3G92qd460uvSeCjh7IhG8y6k/5iao6/ibH6LAooQaEyAJi1QdATZ/yHBGrQ2LHkgsv
6aomrLpCCsboGK9ag7WqDv6qP2QIEeGqSMw4DIBPoVLki4WZbH1aaySMetUy4lXVKPQ32U9nLHbl
Nh5M9qQ2AogVFuYed+UHXLcM3Mgkga/RSxBOPH5jEXrfk7lqKjHiCmPfg5jz/DIgu+CUhe2tz/6q
x1Rm8wxCp9pUiqKJeRVuzLmY2ACtas6o2uDGT62CEmDEHsDBq+6DAtRlVn+STn8eVnGIsoXpYK+C
kdVr6FDwaBkXwyI9ycR3yZjN7fJGjV9/F6rZ3YvZgqs+umexylJmgqvVvEpVxCoPhleDIeekux2o
ubvXV3ULADeAq1Xy6rQOn5xFUrmXZEP5WKzimAjlN79JzVORJdZ5qcIuAk8fUA7gKWt9zHaobAGX
34tvymTnUeZDmAQ5blmFOTYs+r5cxToNxOLDUiTjlnAy6l6YPXrS6LglkPkkqhdKCtIfpcbV81TG
8aO3CoPuKhF6jamJ3E9nul5wTq5CYqniL+kqLdqryGivcmO2Co9ilSDHVYwcHHHqV3kSOiFPfsP8
5K3SJRRzzqa5irch9lhOkP77zGjxFBihv13Iyu7Z9oT7kUT/j9XJeb/MrBgRS+fBRTeVq4TKM8a4
zYcMXbVLq+7JKzHsdKvs6qwCrLdKsaHq03f3qs+G7Cm3fjE+cRGW9yHkuEvurVWEq7SbrSKvZZkX
34XNscqdx2qVgsvACXfGuMrDs/XZmyTnY8sonqtVRPZWOXlo3G5PBQwaM4/DVW+ezBWo4Nd7fdWj
Ccoc4DgAn0LaPXn9rG/qIFNHMfCKVMUijkZpiT8iOP8+J//dOZkTGyue//mcfP5S91/+ukv6/Uv+
OCaH7m9eEHLchaTlYnK1CDf9sUuyTPs3auts9pWcVkFDOP95Tmbj8+e5mN0RSyWLwkoiUBYz0r9y
LuaQ/dfdER5IHJcAo8g0kigSv8Zf2PEHZZ4oca5slq1bW/gW4AELZaXbjmQdhg4rGrII1rbKaeL7
ptZQXaRnGjwZl4H47XPZdGuYqO+FI1VkLHjO45sgHgHLjM4EAcPvygXSTQrmyN9XEr1zvh/MIoPF
p20f47nbozMm+wHvi7id3K5/L5IZ/2XmIzjZBiCNFPtxSdCNxQVRCJzU+tkIlsW6XbCw4z+ntZtx
lKqzfDkwJfbmba3gvW3z3mQw92Wf9TdlF4zdJTfi4ll2cfiGg8ThqdR3o7WVEtLXGXt6yoFZh68k
U9yGb6HFEqmwtLMDWrpZbxxdV5HTZMFD0dXireMoujPCZv5M7Wx+Wbhn983Ippv5HPh2PgEh3DRO
ahB7aQwco0tFvp/+9c+ih61r9w7HYavJwvcmDN5Lpe8DU1LoQiWEPvKP+G4ahfOQeZl5Q9jKiobc
CbeKcxd/xgm7xxFDwrw1tTYxpoEm2CBMhjB6x4aeCzcWejNb3kTeaqkuIwLRR0UU+WhLjTNs8fVj
2NsaYy6IMA4gmPYQCWDRpmWefeN68B5zKKxONDW28UAFN0swT0g6u/E1zPFQv6SLnx2WYGwuDbLP
dqJNttlSW2Pfud5kfzIawk2U/tnOA2QGnGeYMhBa2EpMmbWcy8FDYslwdkeWXUN9StdGZSNWe2d2
FuAquaJVOu6Wz4aucNKRQDlQI7tAtLCXd47jPrBUq31eTB3fj0bX3DZGMlbUmBj6QY2LmCyqsCd3
sKFF/vlvzjVEOe4Mz24JRGUmEg4grAkEpjzlWNdoUuPsMpfNzh/iLg/3bP14cVj0424maIPzEpkp
8vL79THx7yfq3z5R2Y3/0yfq93oY3wv9l/08UgFf9Kf0YP1GztCiDuAKIfhJeQh/8zAP8ZhlJw4C
e82//0khCH+zXBqLTTADgrJqk+fwfz5hQRvxXESSAMu9ftX/+7/v6j+S71zFpU5gPv7yv39mi1u/
5guJaQJJIKXu0Flg2b8mRbHApOB+4uSE7Xtg203Jx+NsYX5z5no4ZJ2PQ4SuN2NmbuxcGk7yJgif
iO0PNyxep4PTWd2BszMWtZ8+xv8urG/zM/7VN2Dzw/EmMjEPubx+fkmYqx5PTkFx6tGfqPh+CDkQ
PwQLJmNOUrEHuWxsnjOLsEaUSYI2CdOa0WKGr1Q4xt+CurZwsnlBJ6NW+5X/aWkN7NZpB1Xb5cZ8
q1I0bImZAPrNMgkj2JVkMcwHhp6gN3auGIzgZi7iZeeacJaJS5Wzi1zeuH4hP6R6Ssg8GWShcLmX
HYu/nh4r8LEcthnbw1NAIH2VN3C0yxAb6ZjKEfZo4Fzweo4fwqaFuCm7irKM0i6Reua8+1rpynyi
0KqhwdslHgxYlJMnh1tOuvspttPyNDhNWewzGodKBnyHwuw1JkNECpEz/kjbmHGQ2SJP9H9Yh3F0
+vfMTOUDeDe1E3l/piX61Daif/HrTNHsrPTB72loAqI2nZQxGbvMX3jiYhUX953r6Ns6SfdGlhcI
UaPVPBGPeTOdvN8YWd804ErLdKVBE5k1R2++o+/CeEQlZ0Xrp7qPiL2o28Rfnk16zR6kptNKLWFN
9/ksrGQPr8L9KnvqV8M27TfK89yFNzMcuiczKNqnCcPaFvh2dfGmxU+nLSuu4o5tdO98yBOE5hWO
9bAsXeTqGKtvWM4vmqF4U6dotEq03oF26Xrf+gPBMEsKWokcU0QLOvyNcmJSf0sISG8xu0iZhBnc
ZZi35NHFI596dw5EIQlNluYpsZzwRGw+OKVkDJNdXJvlaztY/UvjN/mPbqaqd1uMRvvc9dmCRcJW
t85k+t8SPxVQa4cuQlvKNkgFA9Uqk4zsrBkEpsvJ3S/dzIKGTtr0S8Flv3FsqbYDV9pm4an/ZPrT
fE+P9HT25n6MWNaEjN5pGVFAQPKL6Ak/0OA8pVjQUM8WfLgyS7mkZeXHe5hNpHYW9mavHn/JFhQs
79IgHCMPLNcXO8nTbZVr/d3ukviuY027C5SSN2yMERtBTok33sQLNgiGxaM9iVzumtnRKeZXtsAH
3sAoSb7X98HG7iqfdrGwA80LREXvyqTEcc0gY7x4ql8ttEaJlRCV6By2Hltrxed4nKh8J1lolelt
Uogad/fMp+eO8bJ1pxwC55TuS217+QY+rfvOqmIWmwz+9Msyt/VtWIYhH9/SFXceyuneacJ4awfZ
enelQcdKgfPGdFiLb4BOUyv76NcsDw5+0YhjwZIiTOflqz8tKorn3j2GYk1pCB2yBbeM5p4n4fw2
pSBLNm0gIIpVZBWsXYF3m13DXM+aFb30P8NyCccd9C5Fh7wFtvAeNc49Kos10KYCU8eOYhrS6lbT
42VDBYEv1CSiIZDPQ6Ta5nircePgEt5MWP8eENrmRyEnQkQLcV+OpBA+Hoi5tIiKAf1uczM1xl5y
0IBYJBdxL3gcnCuggJha47L6yEGoe8pGZ4CNWNrszlYNyqD4jcjEqkxlq0blc4Qqd9aYuTtz1bDE
Vc6Sq7I1LZ68m+00vWT2XHxoVwUMfqHFwnnEAtHORcTjmYev1xfFe54MCGjQ6BHTDEeKS5/p0njF
joXcplblzb6KcP5VkEtaKeTeXXU6Cf71pCtrfkuCFHV21fOsVdlTSHzEPQxK+1bdz7xKgMOqBqbh
lGNwn+Sz5zSIhbQqpo8rUeNTM1XZk69VZd30VMpcXNdtMYLpoSiJeqb950abNQg7dt3eQa4qZbzq
lWkXdhabTjXd4bCHRg6YDn4ZDgpG20IPAFfVqn56Ez4FNLph+sHzHTHRSOc9Can+M/2cfIsEXv8t
PgJnn2toIbKwVdStqivPBnUk5B6/siu3+AcXHc95bvICDWKjITqjwiwpHWRXOZc4on9rXUVeX9ur
4Nuj/SKyIANPA5adAWbA9dd2YwTpuWKaSDeo3VtYQH5EGOA9d5Ar5oAwYtEp5yMqXnsEbuBfQicl
U4AYbSNnciF6hfOgjPY2j3n0L155S6dXjFLdHEOfba3wDEWlRUXiyqxblmVufq+9xj+4DA58waLs
h5obHZvDKphjszO3NtakXZVqVDPJP2gMNz7nq+AubUedXa8jIAZPD0HeC6f3aRXpC7izO4kv4LCe
S76Wq5jPVeo5WzaUaPzuVe+nCje9pbmD3R2vU3l2gnV94DkpewKrxyIYjdrAwYasGDp7LY2s2WFl
MD+KfBjqqFsXEdjh2Eno634icdddRX7dWwzXHQY0/ZlZOlgFxuuWY1wXHtm6+uAIx68r/WK4+fRg
mG7xpE3xXKjYO+TX3QmMQmRWElTOXX/driBw2A8x7m6U/rT5rNc1zLAuZNhQ8PuKr3saw8nrzw72
HP5O1jj2utAxr7sdf13zBF1v3fY8zriL1jUQ6QY2Qpy72A6VwcCmCLJD8cUK/bfesAQBBvBT2zkP
21OOpu1vuOsMlwFRxekW+P9cQ7boqqd5dR42qwfRXd2I6mpMXHfsVPitfkXK8Z6ScOZl7QXeXUrs
njUSt9htRgWXt0NiQlia3QxTkFe56L+rMzJePZIor93XIOwwTsrFCE+IS/N6wPRsGeH6CiN9NVzK
1XsZXG2Y4erIHK7mTHjA2NqUQbBy4+c5dFlrYW89X22d8mrx5HgiP9lX4+d0NYGyj8ZldbWGmlwD
cN5Xx+iUS94ErHDr7gbct6sgssRpzKvV5fzVlE7wDFDV3TVXM6q7+lID+jDg8IdOewgaUeZ3Ep6S
AmjgV4j1gfooAWQ/sUzwP3dxkB8agbpP1WmBh8OK14W+39WHrofsuzWSiuBXai28MjrIC8SBWuti
Y96pTkGbhRj//PZHWIMH3pYmMas2yEtzTXEam94ZhUmzCfFGclSBthvx+yH732Pd34x1QMfEPxXK
HuR3Jqmfh7o/vuSPoY6Kvd+w+WG4hhDHkLQOJ38KZTYiGgQcyKcMaiZ/6h9jnSt+Y5ZZKd5YTUyH
mfAfY53LlMhKx/dhvroUwTPx/TLG/bOxzrF/Fc48F56aj98YIQ60y69zXYFeXMx48y457Mg83Dqw
z6g35mj1EJLCdLndOxqbGhibcs/2x4LMOE+Z2Bbx1MwEeBxhUZBdEGnsh6xYT5ZBaZTqkxfQfW5C
CpUUk051QQK8NucLCVbzW2VicYHF0de4dyWuZJPYJ+uudNOwRmOH0IQ8IioAlKeV6PjDgb7ZsG3r
gq+GXWRbJYLk5Bdut2maBCvR4JdPNCrGB1I+y44FjvlQFFkzbclnjOOms2VVbJaylTAeHdf44JvG
10CJdAe3gnMi1Ll7chLQpZYlv1WwTddRcvw8EwmMXLMN1wypSJ8kjHXM2o3Sl2lc4hABjzdH5LT8
xJtgpIwk6mEh70IzTc9dDB+Uo9l2wH/9NSP/96GfRJrfe+hTO2oT/YdMmgzKOlMp97RAbhuIpvKc
D9ncQWQbMv3se7yIdvwm9GusqV818LqMWOHj5Nl3nThko4Yxja1MOh0zFlDnZVbqlaeY5R2Eq8xj
Ahs2omaEEhxI8BV9tIMg/+hnTvtJSyWpO+vyfhv4U3Uy+tqkTNsLUJSqeAmo4J39ceOUqyUsp4+K
o7vCwbujxqGXkKZ9/TaMhPIu/CTre5xmX4V3Fz5gZo5OhGgpNpWRpz/w67r062bFTZ+5435mkcrZ
N6OUtkn9x25xFSUyaZHsbD00j1Br5Uk3UDHMqrMe6QcE+zuRto1d7PtkMj3xbW4pUOHUMd77trUw
cGpMowVb5zCw9l3NAcUlVqPvzHqkweWE53kOWgZw3tVBxAfBQaeid6m9gAtOm+NSoxAwhmQa5yJ2
WI7VY9W7yIMFgORNWlvwEiEXsMHbVaiFzuNIPDLFBTn5z1VbQ8nwDRW2BMYmXkVe02N4S0MRbwCP
s+FxlMJOTBlQ35xyqmDCW9EmBJo6vHu0xfqFz9tZV8bt5IHLpw1MNfe9EbBqRFA4i7iev9DEQUih
6OcxorQIYZXGuhQyOaVjcmNQRJTecEDFfxaCc7E2A1l+KsmWtUvBZLjb10mWXTLF23SbErtj7JBx
xZ0dBz5GwlZnw07mzThvWzIM0+1Cxrujdsd1tmzU4J+0UzVZW9py5IKwUofJRTAZQbapxsq/U0s1
35e9Zx5k4Y80TDkJyV9Ul2mb+6TXSsPP7o2GxjLUiZj8vGeRBNxVZTC/2sgDB3hKXXJyzf5pUUO+
PIaj8W4w/nNPGYLy6YAoiHc/NE6/7DnVV8M+GXXzqmDY42rUY0o4KrCbg0tCgLid6VLqGRoUdt3w
JNLPbgew5Wh7YqCDpSxtAZshteG15jhcnKaVP2bD/eCNMLCdjC7w56mwpxZZJ7Wao6SVdBe0Bmb8
HqzMEuf2I3CPtQ7ZDbF259j2Nh5UWg7/XX5YlBOcclT3YhcA4FG3ypqbs+/09YJRWRaHAA0oKq0k
NrYZv6tmT5NRvrMX13k0WqjBe2dkSyfC3D43osaJGeRGGBlZuzaapMp6aRc325lOafN7Ltwk/yo7
P/+Sm4PxgczG9NabCtUAJJDLveYqakNy6CeVJYzhKJMEpIwz5n0k0j6RZ/6AS3SW+CXIbFvgdtwI
zHCkAHrkZSi3LgEzc5Pr0sXSDzSSzIjAIouGnjgrMWrCgi6dJooHfHQsCqg+oDenbkdaoeu4fLGA
u3yc5uWTyyU84PuB00hyzLRvRDD7j9CqrV0yxJqVYtodfSQfM4Laa0elAZx326hZPWGod+9J147T
pkJQtO5mnOV3y7CI/BB0jfPaDeo1UWqiWU1kC3vGLC6D7TSZQ8++OlfjXcVIer9oqyc80xDVIPOr
kkeGuJjFc+6WetE3leMPvpdvXYOV+4ml/RzcM0T/UUz87/PU352nHDC6P+m7/6Va9P77/H/uvqvs
vfnLmer3L/vzTGXC3uW85K07P0GOjDPNn2cqM2T56AiT/svfdfR/nKkcny/CuxeCk2M1Q2z4H2cq
x/oNTzV6nMPYY9orNvRfOFN5v0jlmP349kw5rudZGPWuObef6IYdl9IyJ3V+K+0x01/cxmV5WLv+
4LJy4ZEUMmNJyDc3mdP0lXFsbAC8kneTX980M3ZaYfRYPRx2QFvDbCn7y/W0nBUr+O+dLH2yUj60
hO6mHhJe7IKqxFm7zwbllAHb8mm07bb/VgKypztHJ4HvRQUHmzR8MDNj8MkujZPlYLMbwCU904QY
k8/hfGK+lc5cZhqEvkEOSSIo19UpC9YwDPmkjT1VHjEVAvNeodJbgZ2iDZ5TGjSbOd+awAnJNVXu
QDc9iJ2qf+nphbGiIMeMYH5CGBvgZNftFPBM6U0CFWe6j4sxQlB9T4ng7P2u1RfqQmrcDXrO+VKh
jeUzVZN+9jv48t834N/cgNA+1+vxf978333J6u8/33t/fMUf955gb+8Iz2WSWfOiXsjF/8e951sY
ZOEQsHCyfPgnP/ljSZ56AcBIP2Q785diX5db2Vt9BOCIuW0Ykv6lW+/XTRAlTYB/TeapdUsl1jvz
pztPh1h6By6ZG5z0Oow8fRfkDz99Gv/duum/fAvcCh6poXU2o0v9l28BinSFjNDZMMUOHv+A3ph6
Ewg+0n985v+L78Jn+fMPIhkBlLcWuEHO743Pjfo+/F0n8fpX/CVtS8r35x9kHQx/+qz8rHERD/gW
4/Lom48623XL13/+U1gsIX/9LgHaNdMqC0PftSz7l4+rLw08s1Mnbzyjlu+NL8hxEiy3I/goy41H
2/0TLgBS+CV1u05v0pPSOyoSkHMOWk3zIWul/Gini2NtwUHkO8kDjMjZ5O0QuefbUIoMyow0d86g
JsKMcfyM1gXFw6/G/EWvSDZ67PIzDSFgGhugU0GL3ZL+whIv2Q1N0OsKIiXlxwtiVxh+ele2rcZw
OjYbkcnmLOQIVsIs/bPJVhHOqE/HQOrp9M7sDAEHoGRjYgLYSw0Pd15Cugw/Jpk0Vlvj7UhM6ANx
gHKXtqnNWbh7F3blw6ytnIic8LTr/YVdv93fuoU9fFC1dh9nXCcHA/ZZ1DgyB5dh0s4wWu6+LwJ0
LtVadwGkqCh3XLVRtpqeOLbwlwAWuPWXXEcNR2GNjt1bdzFO8ZsGyNQ2acb0Mc6n+T0c8EJOVGbA
DIqVTyUkG0AjW77PtYhf0xYj264COvlBQEVxsCZa36Vcu1283h1+GJ1L3lnl5fAxtLMg3SsxuI+c
tPiL1g8YGvhdA+5p2MD3xB2tPYH8Hw+ktOBlofnjG48p7Wy3/PcVvPcGH6UxN+7zxP0+9KiPsx7G
b/miPriL/T0kFvambArh3dHIXodC5UeTviPgB2lnHerZ/b6SVcJNOtMIlnds9HIgsQr8DKHT0eTv
qxT/Hbnyi1MVev3HzCC4VKrOP1csWyE7zHHkeJIlKMrj41za+XVs3oWylXu2J+aBtRUvPk/QMR/G
Oo4CckIAXSiNPHnAH29Y1PIN7EVsuy4fDmTIC7oO8+m5aJbxeWhj/rAMey4MzIuPZYLf3izj4kQi
H9+g0YzRhOjzEIR8nPQM0mhVwQTc2Tw774c5zPNjbotq35b4RgiFZSScRxlbT6y9EiCvmfmc12Oh
NrhSvQe7XHtLk8Q8WK6Mv8Y+BymuEiO+t+eQACTNUkz17DSILAKMe9CptHc60WJLSs49ESbrbjsD
5oZF1c5RhK24xIZjHJDgnYtvVcnt7Hof46qDs8GOhNOBN5k3wF2FfezkwGJiVKXaYoyKvw5YUNnX
zs1AVm00Do1Ogx9uXgQ/COoO2x575ln6Vvg1pYwvoi+Opi+6gkx8m0NI9D5cP4/YLFheLOpbCfMz
3/aTKhETYN5avcWRndzFLQEk9wUGzRLFOsAj6hiedQg4Ah08FoCvgR1PrNy89BFFgT7yzC7Fzh0V
eBg/mwD+Qct7t4p+OHVMs/dkGucv0nHqu3pMwgeWcs4LMBnYpCwuDeqdLO8824m+OBOAIZZTwYUo
U/2FeXx+lFrTN5Knw73qO3FrKbAsfRd656KF5mN13rQlASCeW9ZFuwHIOL5riG9bFDq+QWetD6/S
JhwmF9Onz8iMEQdqIbwdHOmG6Xk2f7iZGOjFKpuU5OyUf/MW0d8Qz+ujwmCm59IAgsvZlKxB2x+G
ZsZj3rdZT8KfytLRdLtzOQt2U2nTMThDDkk2ycRGg5smFbs8xLEGmnY58V+bvNhWs5w0o+0Z34Pe
lh5l6tuc6R+7a5WHR4553p7dgNgRJwuPXh/C2oFJE5ELxmOQFlnFD+BwTUCbA5cUmkOEJVkef6cT
pR2lUkjtRuTHY8yy2yzDLSFLPgfVLFiUkdIvNT3WX+duGHiMTQVFkC7gxNzU24GnwGcinFTUTr5/
gyt1+o7FbdlTvOydr+yduclKRlFg3V/6orG+sooGXFvCgPnRh5CWdY93GJMN4KQV1WPX9Eqx2oZO
pUDrsuTyV5oSzRikN4doCgqwJlzD1yQHnXhWshI+128JQxZCl+hhvIzkO3uksxXQRtviJ18N/Q6G
Cn/UlY4RZeyM765YKLtP7CfogiBU3LT5OGVVhRgy1gfITnHEKMvoTQsO5Uzg8Ey1QmOa8QvOn+EY
+AJVKhlzbxfEBYVKlEDx8JTTfQi8kARb6hmRtMLsThTsKi1jIFMKdVXdNDAi7U0A1OrIkm1aS2MR
APPeUsXGb8QwrqzF5WbgHA8VTFG/GGaFeLbYy79eib+ZuxK+rrUgXhvUB38WQHCWduTbZsC2KHum
U9KSgJHYchgvBK2pBjAUv/rAwfDY+OC0xtJJv13JQsVKPaqk8M6x1VDvIXrqMLqExV0XG8GB06g8
Oq1RfJxDDA113cGz6oQReeQTYGlCqEquHLL1ZdeHLMGNHCbXTJM45V0geJoQrGcKm+ziEKH/YlUd
bIGWC5zNWXFauKK3lAEMERzS+nvOO/wIP5gJphDLRy4ktK7USB6GfAzJ1pOlFC4lJJls60MgHfE6
cCAdyGDZMQCRGuXrShCyY0NdhqFYHhfDnL5PdWx8qNb08TIMubULDPHH76kYVPxDm/zHKteZ96bb
WvdwtYyXJC54yFADfkLZW/skVfZWj33wGDYT2AJsNJ+cUbufJmm4n3Kv1fe8qcQ+7VJjp+nG3Rmt
C4sOLMYdQqB8IgdKg63E/Em8St1fP/XBQ1Wi/CqgUI0kQV03vPj6/OxJWLxdgxOyJpu6bbgQ9wp7
+9mHxRnVYT4cKz0wR5J1ATtmQuPA06BPIzymh5gQ6RF0NPjO67W8BBaSnuEGnCsC97zg7b5H/o8j
cJh0Qbss8Dfwg4oHs8urIwFz8RrG+DCGmIoGHP+8DGGx8OtfKL4p+gZyFetoDBWhU+EbhQ3lLdaK
twKdXWh1z0NBH+ntqh98Cnp3WeMxGUNO1h8BYnjAUpY5j5ZR98DbaGwvQ50Tf/LzBxz+LDMdIGru
WMGimxesT/4Mn0626qHze17d5IiHg981IK6QPf1ih1U3JgdMqV7Eu2k6hhIXA9pgD0h1oGFvW/t1
8zLSaLAfeeBwBgIsesbZNzx0LGi3cqTUN6EI9U7PREq7WMx7amMMyt+L2njpTRNSE0YDTswu1Wfl
BLPGTHpuzcFrc4w/a8dHMHWQI1m1HAarLj+aI5dT1UI4c8LM+nqFarsVDjDKqc2vyOSAuFTWOBvD
XdnzrBsilgb2aQHu+4iG65/E7OooGLQkJ4MWyk54aju8KYKl5zBBhN/U5PsfTaG45w2nhEEW8z9e
XKNDBQxxK92Og5FvY/7oJXdYVBMf6+KbnuTSITOd5cjGWRxmKrLWn+jBT5W9BaKV0tKc2f12zKpn
Yr8yAi1SR0ubGofBawZS8J62P+taBxRn192zQ4AJ20VmnCGvXkZMfBviBilLbeN70GFlttz61RnR
xEtS/Lf8GLRRmzQJ0xSK6hAEco4acF6HOIY/Sqx+OBONkdQMdKYfcUJMAZ56pDRSfaHPvdmiuVTv
fm2894v3oOze2duKQnLObd0RQwCYlSV7mZt02crASG54Wh34IKYtxSb1LoEHvaeN5ZV2YIllCkQy
iigNxsEMW6BwAFeawQCr2WuJNPotPy/mE2qQR1sgdNMgq9r4rq3TZFuQc4pEVtIQ0jjTiBU6Tz8n
4+TdFLjGAZGMaoqod22eW1fYC0YUs8M6ZafnNBftpa6L9tWgrG/DW73CDtACdZ188exbkvV3GVCv
Cl1hOdlZWBzIWY03Roq/cNcknXtxA7lc6EeVzy17nQiStA9HVslqJxYhIuXLeBtTa3soSQPup65g
JDfL7ITZUKM2DxCS5FKdrdBw4AOWXih3c5M4MwbpURXFua+/cry33pSogzsrJA62lbbXPE5djhXe
ZlFxiRfdHAfWLIfcSPv9EIDWtiuWizAwDZZcLIrkuMNw8dVN3Y7KuXTRD6415I+1NzR7xDn5JiTn
K6yBqX2vg3B4w6Pon9gA1p8oQDfjTVePzkdzfUMKq/r/7J3JkpzYmq1f5VrNSaOHPbgTb/HoFH0o
NMFCKYkeNpuep78fyqwyycNvuKlqWoNzzE6elHBgs5v/X+tbEnSiH5N8XnaXceLb13HRtC/I6RzC
EOvhInei/nLQpuzv1k5BVtM7qBCxt+Ft78niW9F4+rp3DfsNKGeFlgYp5IWBkPtKtVjHXHKngOb1
pc1Zt0FNPmmt/WSVXrGFE23AQ0TIclNp0/es9/zPZuWVwKFn+EdLXifQ/3Sd9sWEMjKeQXLGBeTf
DlvUxp0UM1mapwFMIBhMrqfzelltLyZOFcABrBl9PbnpjZzpTBaPWp5gMMQzETHLryjckLIt4J9m
hnxRVmph14cPuNLhJKNhY2dMw9YtHqusqK7aOTcPSkECZj9fwNlGkpNJvwMM1AxaEXBccrXvUwvb
ZTUo52DQcnluNVyhnDv9PaeYYWVqSfgEVa+9YlHMb9kqpm+jYVVPaZ3Vn2UHRWovNaQrqySskwxZ
4eJRwldocphqyzvbMoaSzhisu0y56F866q0Xvdl9jwYfFizlnatR+OWlxc7271LiRZrCpT+nZTdz
1SNIbCwt37eg69fQRaurrAdAs0Kj0t5Ag45uUjZDS8uAHgrt/RpwvAvdQ6XmPd//txZWzKpjTcMW
itgG6m47X+Cs6m4zRNYbO8rj51E1FgsXXgijLMK7RlrVV0uTX+y0Gb7Y0/gw4/W2dx6N3Y0Gum+f
1jMzu9QsQDsL9kV46JPJGVD3jp43xTqECOHGnY5EmQ4xWHwbqVdl72M8JyCfsJmuMtVhNcCVFeBQ
jL4im6YuzUyIIkpDXxuN3iNHHdYTiBBfwgLvnozEC92h4VKXhrnnbzHxy9Xtg53Y37zcV5/6qp2+
RnNIV2/JM+a5Tem1AEGzhybFE6t8f4++eKRDSVecJ+G9eH1sPyZ9hVi2S/hglUCdVbKnmmKoXg6I
kdaKzVvOIM9MyNmnUc7uRV278HKG1t3KvAzfKpHN61wNPp0nK71xMSSjK6JnszIVu1sk4TUZ1EN5
XyKKZYer3RVF0R5aWqx3YaK5tx6MF0TOrnljxL31w4jKkuzdgZTtLokuwjLuPpUORe7cyZwHW4LI
JxFjDrXuNS1RxMZZsy+Ybre9tFAdtqN+F4adG+QDrfOqzar9hEztoWXGXXUjOjghejqjefcYIRxY
jZ7uXlhRNe3bQX2JaXgFKd1kMlzbEYCNp9GHEv0VWznvYrCBfzdRnbH/rcofXZuSfZ238qtFiMxr
47cgaFYRiSVfKz1N9UtDduElWoh0Q7VkYLA15mNnauO01gQ9k5skhx+3rsq6xm+vKunQLR9njmax
EjflpPLHshBQVpxJ7ONkSYWihPXoms33cSSsQseOAtfYUhf6PPztOZwanJyCPpsqDkk1ZOrZAMNa
JMJAi2sEGoLfC75/57NXuM8FZPa1HVZRwK4w31Du+LsxkQEgXQfll7K+TgPxmaP75nEEGSEpOUq/
Yw/lUjmjTKR1vvG3LfLh0q4ca+vWFoWUrFSfotAIeqGFP2LXcm6xdZl3zSh+1KOtPUd8ek+m6al4
4zRVDWdVjUsMvbGgAJxqr4uxQ2FdlxvcW9hLCbc5E3j1vgoKzMdzXGH7wvBB3Pxea3XR05a95qtg
sKnf9RrFuERWjMl6z3m8OJNY9K6y6y9XE4al+y4lqeOwNG90RvZJngqmCiygTt7OKim8cZtHMt98
XOE9dSnDXJpqKIgcpr7fb0xvXEn50eDGYj96HFMUOeQtG9d6i2n440st9Mff6tXcFYBIqBz447ji
0TM0MkefcotLlarsrrK8zQJXpWw5GbyrOhqLfdUzuD6+6Kn7Mw26j9ThHHLAji4KYBLfHqb7YAIO
tyI/mFVaUbLjTGqfub93Lhbujw/apzdJRxMP4e+PMmPyn6XUVAB5yiL4O9RSJjc/PWQmFU3MufWt
nAwqiPkcX3fk1p+5/lKJP36+Jv1RYtn8pUdzVKmfIlvGehY1gV9oFOBLbtCth6ePn+dyE8cXsUwG
pqMvvSLP/P0mR4PlohWmCtqW0q03xOwiIs8Kb3JTn4N5Mkfal2LcVpDmdh9f+tT4Qf7mmDoKIGEc
d2Xp044GACG1FEkmsgygZVBXoRDsafqCOYzYgU0xfJ+PL7uMkHd3bGNNIk3QQ+pq/X7HViPcCrkQ
fK46zS+Mon9yIZcHkcuoFR7j9+PLnRqwBM4iJ7QX++3SbP+1qxOpWjcQnnC5pnUegUftOfwjKg89
/cws8y6cDWzO4i4zbU7gTDQ6bcVfLyXm+d936c7d8Hfzc2xOYfdtbBmbGuQSEC1w05GS6G8xuKSg
RWHz3xi0gHXod9sWWabvPhrPamm16yqwvMi+c1CTXcuIKfbPHyqvcGlf6TQ+j1NabZCAnV0w9fyc
BXpIB2s4Y+PKsFN55v2d+gptOEM+skyLFuPyfn/pymVjV+LXGphQhxr/yVB9cf3qy8e3c+4aR5Ma
ECvTZaFWAWE8YIHU3vaLc8mJy8s/HvaMP4xODEUHAtLv9yFE6g/KbFUg2bteR51uXph4roEADcnn
WGOGAXWvQzuxcKNYyJnBYZ6b0d5/ehbhtrRQLFsXlC6OZjTbkfA5KlEHkYESosVBtR6MrAYrl0KQ
l6Lc/Olz5XqwoQT7KDQmx99ezbHKn6RVB0U5skFxpztMUN6ZrcT7DxwZxWICpbS7sJyPPnARGegr
4LIGSQueopFVsiab6spL6WV8fDsnrsRN+A4iY8OxbO9omIgmSeZp8quAqQ36vdZcgk96lCp9/vg6
J16T4dnYS3lXzFw/kVe/DHlXFpkllFcFc6JvVf6m+fk6zcoF3H/x8ZXeO0V9bKm/XOpojaVG5S4J
YETO9YLCfWnDeRy8f1A5RPv15fw0OezHkBaFalPbrb/R8di/uhxZt+0MpjCl+7s3G8pohbIogBc2
wQGOn0rcllC5oiGer8Occ6BdlxahI3SLOFe129yE3XTh9fl4M1QdFeyJ/Nc1ZTaMWcjVztwo9ITj
z48VnL4evmDHsN5JkPJ81ixRdjzTJm5fBFqbG6P37yfXTd6KufMuujynf5pDtEeLt/PAONGzdg8u
+XKJQ2fWqGVGKM1TEXIwQjGM0aCAS+ijfaSwVFRZvW2ygXpjAnw0VKmFj3CocHD0pnehpVq3HtE9
BfS2h03b+uaa66QbSnjeVWajZUBtHkI7wSUiomE9e9G4gaOUC56WidUF7p/+1cN8cmbROjHWTHKh
ET6wZrHlXzYJv4y1sOhrdh8TzyXVmqveENaBtz4GUYr0lShLawg+HnLvNzyWRdStjcTfxMR4vOEh
26rvB1kgyvVb3H1JVWxrTCBXriXbfehH7VVM6fURl2Z0+fGVT3y+7ObQx5locd6fORTYRy3u3DKg
zDV97l3ILDX9nkc0a+n3jy914iYReDAbUevgP8dbR/qinDenrgyKXtEVwSGuKNdC+ySyTB3cJkPl
39Bgh+JgUrT/+OIn7pN9leXSC18s8scGBg9KD2WnsgyasEr29VA+RuOSyJlO6o+3AfYySRkeCiNP
OBjqfxs81ICaiADSPCC67mWaymFj+mPHV2RZfzxM2W4gmEIYxenjXe6wxC3dRX2XoyvoYJC7FF6t
9NMwOO6OwtO3P32Atm5xY+geSfKGK/j7bUVJLks7r7ktp7AC9MdlRQ+Rnk6TL7jNjy/2/gPkYmxt
2Bo4NLSPl68abUjsdgV3ptmPsaW9EHP4LR2tR0wSZ/Ygy7f8+xaES3Esdbk15vyfqb6/fOuFFSdT
qSHEIN5ya1ErFZUDPCzvZxyypMLl5rnd6OkrCraiMEz46I6XF6AlAKK5Ym1AABbyrZqMR0sBwupi
N8cTb159/DTfj31bZ+O9kG+wGNHt/f3VOQ3njjb0skDruguyAgLbzj4lrn7mMu83jMtlOBpaABR5
mEcbqd7XxwR2cBb0mrkEC2NQlCMr4sc3834W4SqI/pHOAg9i3/j7zZC0NgK9N7JAWVS0qPSQTdL9
8Er3Lq1bGuowJwErnpklF+zRu1GyTByeA1GY2fLoqmExkyQVU0wQaFtXQy4ow5UyI65I0KWfS5rY
zQR3YaVVNvAvEACStpfu7VvsCoecPvJuYFs0T059T6ALKdVSsjlYtgX1EmaFLM59EiZh4VHbOGd+
/ckXQ4A8I84ge+74xSBJiHM6GzCKB1qy6STSC22kzvnxizk5yha8EuYuE9Xg0QRR2DXLSFTl6I09
nJBVH+iZ8eh77bldy6lXAckMVSUB5pxhfx8AjpdbpaxLJqJRWghZwhgqgz7uPr6bUzMQuCnKcHCi
KHYcDeY51c0x6rQM8RDJaL3HMkWQJNlMTf6V3Kc/30VzZkQmypIB7AUo1u83RYayi3ubT3TKwm/L
s1OJe1eo8OXjuzr18SwAFA9JLgeD42E8NtiU5oqPJ08c/zabDFpsofONZku1U5Hj/z3kMj1QLWzO
LFWn5ryf/C4KRycOPZRO9diye+x9QAjaUiOJK9rJ9Fmm8wMf4pmrnRrwHHtIm7E5Wb4rkuXco+cS
gRvISGb7wnWA0Jike378MI1TY4SH6JksR+DJjg/8ojPHzqHkHvjdoD8nsV7tNBTHqzC1+pzenDc8
pYZfrbuq7T/VU5ndOCTB7GNI4Nt5ki6N5VRujJqsYnK+0GN0XXrudGucfPIeJ2y+TDycxxsfFTa6
MxQFq81o0yZo6zejFYCmLL8BYe6/dCPVCU/GNDFKK3nOhr45hKL6EqPomN0lxXMo7ANVJLFCZi/B
X3AfHz/IE8+RnjZbUPwWZFQfL4i5x2/AcVYFQzl/k7PR7nSJmDLM0a9Mbx9f68TjMH5qjJ2lUMuu
+/cPzSTFXAfZxdY+NL7pFBwwd+pvzZSXAY6idEupvD2zwzjx0RkGHTt2NKxY78r6vcoJQogqbi91
PhNaQ6o7qh36GDjkLFI+n2o11BvUGH3w5/dqGFQxqUixQTyeKW1IZ4nymyrgrHZTuwPwYJXfUY2P
Vpgon8kXiv5838YFlzIAsCXBVHb0dF26jY1dV4GmR/V6MnpUCaXV3g2EZweFy0H64zs8seZwPfZQ
C+6azeIysn7dvIXKjpOKRzv2EZ0LWw0bva7qjYUi9r9zKQFBEEO1Tp3/aEGQgEnbgmSQwBBVeQtc
hdRPTLKXSWcYZ6avU2PU4oNafAhLpf9ojPZI4sqZykDQFN0j6fDfHad+hMWmSDKo7/yubP/4cMQE
hunCdEB2sUM8em3GSK/NbOYymM0ZjZ833KtObSR1gDMXOjExU1LHemVRecbGsbzPX96XxHaMkIIj
YB45L9jw9v5cP54ZEhZ/x9GG/rdrHI0JoaVZattcA0G/scLjLC8ap3HuzQ6bbZgPDU9x8WEOSm4a
N42eqkHBs3Do1XagGij+daghy4ROrz2igLMMgzwEUnUTq1UXs23HdyYBGsQjkPQXSr3cFw3iLE63
0xoZbHiIHZ8mhT4SemkotLrQK4z7WRSIrUqDXPaqaMjH6YEycoAao08AGtgdVkvIMPyfTzHZV3ug
jtMhd5Bo9lZcXPea6gOf6Imkypo1TzjbFdSKoKcjFAwQJwJBHGZJaFHsIBbOhqvKtpL1kKTd7uPH
e2ps2jjjDMYJtqzj+dOtm7qdXMYmMuG3emzf/Fh+si1tZxU4OzWoRB9f79QXzp6bzR7lexpCR9+C
E08lTO+pDDDzLjWnG+iwh6Etz2xe37fV8OLRNaTwR43AFUeXIbg+BucpygAR+Z2UCYb3wf+7zp5o
Ql8jSFl3jvklUuWZI5N1+rpUaXmiHK6PN2RCFjXII4eaSDXNn+MRbzCBJ9odRhdirdDMcMapnYJc
66yvNzkQOprbGLmhTPYHB5W/kw7awdI74olau1yHCEMZcHJPv5MOtki/OgbgoWFECph5c7QRrQGJ
HzrWJjLCB/zumPpnp16RoGkTpTET85jye4gQl9/xfBi36U9ozUiUI44u/nkxO+u4adOtRwb2c205
517FqTfuQlL1BG04XsjyyH6ZIxK9cYoy68tAb98mukuradD3mdH2Z0bWqbnol+scb4zwIxd5JYYy
8J2FkEK9YQ3Cb/vx8D21tXEtj9OqSb/N9Y9WDb02ZVUTRxPQdCJxZ4m+1OFJZfjq42Y6Yzo7eTHq
lZxZFnPp8SHCVUxGZc63osUu0EACuHtb7lCAoqVukzOP79RE4FL2Z7XAsvdu85tPk0XaWVsGKlV3
ZuPBaQ6nlypX39sEzULsnnmSxqlxsfS8OcAiIfCO+zRzI3OeL/u0dMxJpZ9NgywWNRxMavGbytJi
8HI1ycFSWPeJHoI5iDA1RFVSXvuRn+1EZU8gPZZU9SaM7PnM8zj585gQKSNRvxXHEyNhB41GHFIR
DLX8bonoOTb7h9xCR/LxiDp5Hc/npMjxd7HM/f55NL02xRI9XsBJVFLNad/KSRs2VafOLKSntq0U
pxBt6Mt/eUffoTUIHBxoL4MWz0jcIHEdyjtVOQCgjE9QkB+LXJwpVJwawL9c8njDms42UZyOXgTw
Qffg2b4LO0fc7l6oqj9z5rBOjV9OpDTJ2D5yFj4qI7QDELN59AqmGXP60sbyx5AId93nhr+mfBut
l5xp4J96uU3qxWugGYsyUyH6E33zAq03fgnrJVfLxLGAqw2fUdyqh2gW1cYviaQArOvvRm/wn32H
WRM4eoNgSmtGEJdLabMyf+iDiZ2FXO1R6l+gatwgxZFbqF7fE78fSBezki2BBOaDRHTNYm86Z0bT
qacgFqcuJQ7G7XEDNs9l05T4E4JZElnazoAidPuFEOJLaqYvoGWGMxc89YoXZxZCGY9i6/Fjl6kR
TTWboSCpya7uZafk7mfKtRWFebhqFk36xx/MT+3E0YYQxQycJHL/KKMdr7ERGSZ0SfMicItZrOOh
cx/s2FioP5NzGVd5/izNgjxrG+XkT7uAH5OBUHRzu22R9O21YUC5/vGPOvHc2WwsFmiBMfDdkVe4
k1+0ppUHmYhA3qjJvS5jto1TWjUvqTJmcLjx14+vaZwoYqJKoOqzzNreu7NvNDqzJM2DqWMOkbJa
kb1DkGrtmhB0E7hha8VIQTnp5FsBCRVcUJPhvLD/5en/Rg3+lRJsnZjDFl84cgwgCjTazN/nMPL3
IrdokwLfcmrRGll8DYlFhDra6tK55Ml4hzZFjYzFqgG1SRHZ0EhRIM4r7m8Ha9B30xQSW26z8Tbb
Wf/MtrjcxwNDCsdUtkPU5+yR5H+HpL1iyu63tpvGW7TC9kZBewlit/ZIZey8jR9dmlVmPWRWOX7i
s8WERprE/BL7nbjIde9V76bszMH81P3TAcOD7i0d+uPCEeW2NG9ai/vPs/EhRpYWjO6YvCTEn+0+
fumnLoXwGq0BbnSWjaMNCE2nuobeWQQCMPtG1v7i5htldiHiPHr5+Fo/39vxl7ZUfy1OryyDx8f/
UnPzbigSDge9EwKBp2GM2Wu2jX0oq35TerlxaVR6eNuO5nBjmlp0Z7aaWEN+kHv4Df8bcPZ/4IMn
7XQG32AScMDH/18ogZP8lNdKZb8SHP79Q/8SHMA0IB+hu0ii95ICvkiM/pPgIP7CgG/iBWHaRM75
K5HO+QvawSLbIzmBSsmyO/kXNG7r5IoL6s6L4BQ+OH/hn9BTjg/5IPHgCTGF6g7CruM53eiRJul6
VB1IK4T0lpWR88lSg7z5uZb88mhu/xm/v05X75asBb8nDHZBy1z1rjrSN7o2175RHjxrgAwESvYG
Fqt4nngCVzWL2fbj673beDlUmGxkB9Qp2Uge74KUhlRAgkU9wC+CgDTosghX6TgbNy2+v0PZhq61
tUbfeEQTYp7Z9b1bmBw0ekzMrNEuTZzjT7jW9GaEPFweZtW235hzAcfkiEKuAIKN9wjoxXOIdvLM
LZ94xAhQUGCRf3ei4tVynlSD7xUHVRjjLeaa9ltP2Oi8EokabyMdSsfHz/jdBTmRLXAgriho/x43
6VNdG6XZKBHEWghzywc9RntPbAvf0r5YYe++fny992V44CUU85DO00tizT+ah0EY6HMUjqAkqpET
CLWoxlwo4zpK8sEuwWd1iXHj5zRNvSkz7uveKZ9LKb1hHbsZtoXIa7z7djLx4ymog/1KgjfHNi7G
z5PpnxkFsFWOPzCPzYnJt09PnMrg8bqBuN+P0qLtAsdjn/CosfUML5so1+tdVNX4M2tgxhdGFU+g
5hGRGo98g9O9JnIVmIR+uxcJXB+sn9IhxLKB8Edvm7HUhGZ1WeDzvBkTrEcXvW7mxbaESH1TmICE
1nWGRXODq4VEP00lRGRM5uzvJMD6G015mtp2nl5dSm0aATrj1A0TEebEmnNy+Or3lpw2UI9wtPlZ
baaXynLGW5dZwsUX32ciSPVee0nzWIT3tYL4CLUtrcHNYtmENL8y59gwOL+xHEcrI0nS8bq1RW/f
QdwYSEeL82TtUnRZkaFhwwNbJgI1FXynY9+Mt9rQjrciq5W/HsNavnapKV9npVsH+nsw5ca+l6/0
f/pbvWkA/ol6XkCVeiq2qaGcN1/p432lcsNcFX0oX624He+1WkOQ03b+JpkT581BbVseykmMr27V
gmBim1XRfyan676zFXeKvZzDA1uMei3KJHw20yxTm84fnLe84zn6c89zU7bx2Ale2uzX4hkqhvPm
au54D1lQbGtrcGAdV0nrr8WoxXLV9OF4/89YjYm469axlQzddZKNUKTSCls32nj5amL/bPbN0Ofz
WqP8GV+gkkuKQ1ZrddGu2Kf7HQG8ZvwS94N49iXz6abNOpwHxWQzTvrStd8wGstX4A18/HUhrgTJ
ZM8yL4D12WXCyBgzqa3taKwuFZ6QHDBhNd52ZEsNm95d2J983fJ1JFC9gASQzfWu79SCk4uxsndx
mizw3+VeB2wiKz+qEHwvz9/GE7G2OmIiY7ytG+HjGFzXpdBvfv47bRiW6wKoB/PGTGgg93oXe22/
GSJBwlbdMIBhJfhYRLJBckSHnHFpNL0u1z1Exk1Wj8Rd0KkzlLVq2SB2qzb39fSmxbgkcTAXmTk+
kEBO7hhYixHDVA69YBVaGn+gzBNDPwxG62GtjQqtjC8aaKraftK7dNjUnHTCe0lsMCISjDYoEGJM
hVfmLKZXSp7Dt36CJIPhtZmT22HSzOGl4fHH+6Ys+31jxuUARyKD7QmUdV2RWQTls3d4zs2jtMJ4
OyYT3FE8fjsBFLyO6/EwWLW9AzJs3TiEmwPSGwKy/0YAN9X46BZdRdA1pmfX1KYb28ncdYPa9TNF
sBqZ3+Su2mk0Pmlu3IKOrpto1RID/qW1M2EzvprBAn6ejJe9p6Fa8auoWNGyqwCWkfVGIEb0jWgE
48YtEu+iTGL3hgqYCEGe29OVUQ4FL3zUmmpFtzmBKTa330QS18Om0boo2TC4xQU5CiPoVLtvxIq6
d/hslQ0sVQPMYxvTq0tU/VYaXnpDmd6xgXBYTNlUkRl0Su8ZUlPmNN9ig/+xYl4e71nmGMsm5rAk
cLWQVXpWyX5qWvnq0Hp9xrjRQUiN/IIYwL4fAVnG5GzE7C2kbcjXqcnGnEyk4W2s/Og5dVwmzMrM
HsE7pJwNZz4sMTnWIdSbZJ9wzjv4cnHNCRGWG5bR6tF1CrLq0nLTcBvRzrAK38F/NevihTKa8aVQ
msZxP7Y7/0Bq+WwRUCEbgoiUoeBGsL//Oke949IGyS5yIcOrQZPRLXb/+BD54hH+bP2ct+ptKiCy
MgSN56YgpyDteE7kJjPPO9JIMDNK80unhdBCiV/UryXk7wfMLRlwun44OBbhsxtrqI0136WHnbpS
/k6UZkmeEb313Wybz0UMiakaGwp2fRHjVJvMGkdWTuTSqrBIsys9Aj9yw+Lfl6xY6gkilhl+Ff6Q
qFVdy7DazT5ojxU5zZ2NKzvTroo8AZ3tFcQlzq0TfZ5QZAWJXfq4yy0ddHub7D0DBud6MsPmtRp9
9iKydaB+Dom2zoye11oLobYJmU9MFnYeqRt6rdMBQr9/g4+OZaGo0mIDcrX5puepuMJ8yvQGKoJB
UwO/uW8iHLPRqC1DqYNdvCFPyrhBNsZcWrsmc3oq+Ht6k1/jtrG4IhrPstY5qHIUyV3Kb/J8KjQJ
9PylpVsyBEcrAhqby4SgQjNjvlc9hoS4Zx7s8bFzzudgfkU0lbZOfVrsq5TFBPCsBzwFcynfkoOl
YO9NrOOV4sIWyblv88Q5ff1zCvTiBb7iYQhn6A96Ht+2Q4nyu5MDHNyu0/de7sxIfFut+VbCSZAr
w1KMCHOunTcvZ32EQ8A8XdAEV5uprvIYoyLH5Itk4lyz/+dnGSWh6vsaBzo8X01j+fIUs32dKxX0
ONZvW+g8j4U/kJI65+V0YQ4mBbZVNxX2eG24eHjWuhLV62DWMv5kOuA7t8DSuddhCbvdlCqZPPTX
Mm9YLdzWJk82j1FzkKLj6zBi1tFouxdd1qSgYGtnegi1ynl1Y4OJlQyA9GqQakwwWoFIZckwoscB
xOHEvJm7V/aMvoJ50TMIjNP0C9nF2o9W1Zglu0HgCeErNjaJ5olnoAAMCz9XrOQ17RmkgDXLU6TG
Mtspz8bCGo3J8kTrijeeOxPLeodVkgVTMVU9hMsbTVOL19QVjLic+Msbzag5NbTmrAM9cxpqmdvc
d0L9GVwE9XWeE1vLB9dKtO6hx3kImCoZ4ij273NCUl2WKilmS7I01lOym8AmRMZT6rNbjvbj0Dor
KhvjPa5gB1CbDVuabJCEVDZqeIM7mftCE+xBPHNJ2bRVTGwJ4rxEiydyz6Z6M9oO1ZV0lte8/voe
dEN8yPpY+zxqIrkAQBMS+A622KZOFkQYpoBZe9qO8oLDfdTupqTCT6daXNpTE5Kja92BX0k2loq6
naFHxkbNRrFS41gfCJcCW9Tmxn1pM8Ws2IaAnuwVia0ZO5LWLbIfWmI7O7+vwkDMFXFzbd2TpFlB
rWJW+EHa+w8tnz6J0R4OjGs2Bh1RJ6KV+ienINWtB7zjNlMRIAhaUnmi8GF0u2mXsohu0joetqNt
f7L11r4eza68422zLpdjfsHKB5GtyIjtI4IYeoe7jUR+3dGYg04VT5/0SUZPUnO7V1WZ1g1RJGm1
xgrDBnKsoSbk+FH7W6sw7tn5QW3R4D45buhcWFZP8xuOg0jpKpYkD4b4oNP5u1O7vBAoaVG2cxxr
gG9Os3FR82q9XGuswAQhdwCGmI90ZgjWK2bDNq0uu9rUDq411fK6yXIGaREz2ySuYkTO/VK/DenN
NLdTNqTJumfbvfn4GLWckn4vMFGIWGRM6EsoQRwf+wmpSAUrngyk83PT34+6uVLLxvfj67w7/VCd
w5W0kBupVP/DK/ylBwmUpO3SqpVBXi68oo7uLTHNCvIx9kBYf/ZydPk5HX583XdHf65LER6BHSfT
96pDjuS5lVajDMDmuW+tVuDzbKCk7QYvZv6qinK6d92Yubjul13ux1d/34z2KRQujUPh8iOO1TRT
k1I9MVyESg6G1tXsK/PRX2bd1GuY7VvEdKhDpOJYsuy8cdoxuf/8Cf8LXD1XsUNVT63s/1+xu07K
8ntTtcjd/ikBHr793/9YtPj8qX9Ldr74y/Yxc1CSEyyUtEr/q2QnvL/Q1SFc9lGhIaZw+VP/ZgPa
4i/UTOTgcDpDfed4jMn/LNlZ/5OSHeWDI2kO9jqPurBHw5gfiKz/qOdmxZkoUCnol6WuVXHdQXRy
tc1olCE+NWOU2wwwa0VAUg9RcUR5g3dfthZIgdyDSDMn5UoCY7oeJ4DqTORg4l7GObftZ0PgQtgM
jfE18s3oqRg7b51ErvPS23Z7DcWhvZ3pDoS7pEpRvVU4jK6jgf+TWWoUck/6AIryNi0vPSptQTGC
X1St9VVj1pwu9YZz24qCaEumN9mZT1YWdt5VA2VKh0npDiQa2YW1wCixk5RmM8LZqPSVSGluTQ3e
jKwh7pkywJpMoe4VIeAQj6uuL7TrDI78vKpB78tdxrt9oA9WuGvLLKuMXkyYPBksmKsoRhy5Vkna
uwebrsg3OpH1g2t35qEhiW5vjincQzFtIRUma2KkE1TLvWnuUzOBb2plt27qhYS3i8m6nsDZF5t2
tBLQbaiaVsoGk9Aa2hupFuOKA2kxHFTjaeu5FNYWMxThe70PY2SOvdrZzrbW3JNZ51z3gm2I0Xae
cehITKuIHRfh81z43oP0nPBRUbHyKbG0lsauWjr5Jfvlpl6D/Uk/94OK0VeZ3jpDH8MzkD0b47G8
cInauWylx7PsCrzfJmlvOtD8abhsuzbyicGR8dYjaPq+LiMbFnYIXC/IDJJPW8WO2GwHWmnDXG7Y
IPcxLIk63flTGAZs88zPcramAh6WNj+K3MttprbBSwJb0/38GclkVz5FiwNf33alTQ7HFrSEYO9s
dumkN4c4ckj7KtIcIv1b1Mwq4s3BjXLQ62yJg1iz5bRvoMWx7Osh7CVRGoekn6G+hO5WcFgg3H6B
YScOx3yb3CRqfKLlENASeLeY8iCkOOawzSGmYInzOclr3mM2OmyazUPUqWtnoVrNpH0B6L2x65kd
oQN8aYSR62XlrgT4/aRp8d2I4GmluMwumgnnLfrp1dAH4IpeEu5CAg84mTTgOBG+zG6dXtWFRmaQ
Y2c74mDNiyUZgSwJoyFdAckKW+sE4Fle7ThlEsINC/+gAzvjBeXmE6jAL2Xr2+vaiLwVZEsqNGBI
dlXpte0Ftfz0QIDVV0V560KBd73ECttt5rnAzymnPazBdWPLbmfPpItlWr1JKHGso1ojTlEaRArC
PvnuzPVnbzRIdwwriQxKp0Zsq8xfo+od2JZN0RVEFmQ2CSKoGnU59REAg1VirHpKmGtbpcYtvz69
TJ1JU2xYSDAD7NB9lzmlQx/I0c7jYwtApG0yT1J1ieY2qOr6UA7OQ23l98BZr2Yj3AvV6QvN9TFx
IRvpDZlU0XDfiORQzoVJsNm0jVKefoQv0u/tp6au9/40XqdgVghI68adkjmgyHCmxxnaz66FZAvE
DeHpRf49t3UFt2wAswlS6yHRkLHUBiflFsRN3TpMgol/bS/gxbTASk8P0FghDbLvQDqW22JU5doT
/cDYknTVeR8ujtSiWWux6AJf5X/PHt25mvLvBWg2vJ4KngTexvQmFm0adD79Qr4K4y6K67v+/7F3
ZsuRG2mWfpe5hwwOODazmb4AYg8yuCSZmeQNjEkmsQOOfXn6+UBJ1cpUtVQ1Zn0xZl1XUimTwUAg
HO7/Oec7IIw0lze1VOVlcmXKwZLVLOtDhzNC2mpnpQx5nxi1faoUza98YM1OYcZ5cur4K9zjAVrp
9M5uVxwYZZNJTurcJ96BaVILvVM/UznZsqzfdcC9gMfb3jFLnfvQbu5GoPOA7hz3XNEc6wTgFrsv
rCv9xhickEm42TGeMWBI1l3W7XU+qJ1e1f3Fiqz4nk4V77qZ9Pul0Tp4lSDMIgPEstff0Oi3g3AD
QDSlbXQp2/sWogVXiClXr6e71MxMfr1KvsQyuWRmzNOhJpCaCfKLafeQl5m9M4ol/DRm47Wi3iKY
4IY9Olr6aDG48nNteGkX7yvH0aPRWzb3ca+wbub0gRnjDkvvsaKZgiLvkKtYy4shono/us1rCXZp
azVLu/pTHhTpLW7gDKdIEeeUdtajfmGUed976ipv4892BrjNyGlrxuXks9Jubc17lt7I0VTSIrqu
pUpzb93W3LcMte8nPrq1cQmbNsuo+5yFkfiaQ3DYNKbDV02jVsdwhmtnHrZQ2U5kR7udNdTGubFT
168HBdyVnEAcZHPu7nMKqI9x1R1wTJyGJMz2Xa4nDO9IDCSDtuNhlgd0ITmr2uHhVgWV8AoBsGPB
Jgt3mRdd3sWF1PzFaerrvGfKMo8DbNjUir8RI6N8zuivpoQ2wXLMH4Wk5htcpTcsPFhTz9saTfcJ
kvWlZqzzOkwlUdr5K92I+Xbg/dhTVmUBnpTkPMzmUaAz7WQckjiO4KdeJgvnEVDbWm2oSxRnK7Gi
3ayZs9/2kfkUVr1iaitg4GkNsFO0BVamoTDL20gbWoCFTWwHHc81lWAonCs4i/jW1a7sVX9lRGUY
JLQtHLxeT9ZZ7mOsjevjeYw2lU3NsGtdRh03pVbm5Y0eqYGYMzUqUYIVIe3vS0pijl6bLadpMB/l
pKtv+IFBBoYFOOcd3Floj2YuMIhLWc0Dp6Pc2A6d91pow62InSTo5Njdt1Z5O5aahsYC6Ypj3U2G
6aBtTCpeJ7s61Yv9xW2xXE0JjFtNdFvB29sYZV4/s7zKwyjm8CVdRLPlhNAcibIb27Qa4r2d24At
IQEGRSZ5s+3w5EX4Dkvd1a4hbGWfldeNPsYp990mM7PpLWX4VmzmL5XrzJ+cUWMy1rtPZmbRuOQW
zmcHOuJGC236opw4fSijUvenUV+NKhhBTHOig5Fm9HHHB5b65mRmu9pNWJA9fr2oaYttkb4xwfs2
65pz73nl8MVsB0h4fXzJ9czazFi9gL4rUQRuQo4gWFQjfaU3+bldluqQ9r1kj1BG18LID13GjEMj
877te6+6dwuwsyy3cX8HWsw9LI5df9EW7wC5ZnoYWqw18HS9JPDQd66oF3qrM/eV1TmnUdj2NmC5
+8ckFWebWrG98pp5Y43MaEJEiesUIxolN+YQxHBqykCrUuNSmhi6iQrWVymdlH7etfNVIUfvMFZi
2jhx/ZpHpHFhaifiVqlBfGKBbKetSX+n69vdGOd7WUbtThYy4+HVauVTTU/COYK8vsvZC37Wx8Zk
fuXmLmQWOZvQjU3xrcwt+xukQxi7ywoGDuPa1+jVhYvKNTdIQoI+dtkeF8PJ6RfNT3p9U5pUVHJQ
WUsjywZoPwWym4KdR0Br1hBRDxyKYozPTT86u6wYok8AHrtGXLPRCopy+Nx4y9FGsqhC2963Agyk
9KCKdmraAjO3j2EJGXGZLM/nQbnnkztZqQQnmgxqk1fUXVNW9Dx0sguMRfWwMUMTBGFF0VZY8wzM
qkMsSwZ5oep85Yr8YHYEfeMmHU70z4FxNS9pnJqPiYR8kivbPSNXchKmaxcjtfdpXugPHsDq4UiS
e1186/OYTVMaVsAfwkcR0WeX18YmpBlrY8eKrIHV+C5UmFNjz+XWqXEAltx7RUPXKMdyEVRayRCO
8iQX6DxLSmL5sGyoeKvRiJcsfh49iABs8nc0DGgQVtXjVJXVliC68q2kOGMHmDckzgroe2wP806D
Bxo5iudiXh2rSt57ZLn2dmS+5mX/WKnZQnoBz15wVjE6a95NYymDRnUbJVF6TEVVr9ZQmEDjpvEZ
3gxwvbwoHqcOkiDENh53M7AelDMKryt4HLGlZb6RVqAQ6TMoajXtqpZ9XVKFyVvWULc0OWCOE+50
Ro7+rBNcsCc3fHREflXHvbw00uuCvi7f2QC39KK2tLAtiEgaHdaTHG4olosxDPbFYyNTCHeyj3a1
pPxK4rJm4+2CZ9LS/DqLWGDmMSt2nm7VF9sNv+ltE208+BX7eMymu3pmoOi1tgjwB7LzEYrmG5Ve
ymnuL4ZeBUUFDHRpm8yPpT5fGD2dNOKopOIqM3CGYfAdzxmvkHveKs4cudCeDHd5iZSNdtD2Vxx1
Zy5Gthvz5Ri62bBdNG2fx++aW5O7tFv9SrSpOtRZcwsg41xOMUskmPOA4Zu+U4oj7mA05t7shr1R
WcI30/TsClAabqqf9Mx9tJArfDNZXianfw376FtVZdw/lXnXd9dOFT5WwwJweiqjZ00zSEfL/NhR
XxhEpnO1eO5XV1WbxvOqfcYDEoXEVZcwpMBPK3VxJaW6S4m+BFqb6kHXAxCmmSDSL1lYjWzRtNse
G47rZ8W08FhIQ94uT4Pa1zUV7/Dut8eGO/h5buLvZjZyj4T0Wscmxgt/lDmO/tgqnnJUkgrbniiI
RxrIPFNl5mzyqsbZGHFTwvUzOjLlU01kzs72KaPoBn2XxrygylDVjFEgoY+DxUFH1Y9j71L/PcTD
kZ11Rt1wXO6lV6JSzkt0HvXe3oGGe5gbok4Ye2/Qo9PbMtHEu5W0/XmJE/ukTCh8Rj5np74K5501
yuZBljPG3sZ44RyfXlO/yyE/0vFwRAPibhVdmRN9wT2NU9cEPeS2Xsg3mUhHmxRU6G5wpLbrPMfd
NDgLQrMs90NJTSD6Dwcr4JfgfbsVo0h1YWnCPEKcC2yVmlsjzsMbG68DdsH5m1v0HkNd58WJcq4Y
G1vaB3DFA7k7khcilTYOF1FUbC3a2OF57D17uk5tC47QTVrEg68pq2Qr1CybMePHt95ISwQHLfCY
3K7FuMOeSNADynKFgL6j3yk/snfEjlSmiE/FsFvthltWdFCvhVVu8yzZp8SAOFC5932qyT3HYaYu
5pQ+YbkA3BlKPbvmcc2TaOTEcJlb74wb2qWgPpUbg+4JsNrUWA0cQSph1GdnbnXfjvLk0GZwbpsG
fjV8fP3cZXV3aivzvV76axL3IPU5XxhLchGs7luqKYrbtOFjrFb0qpfRNZXnY6CNmvBtBF8keFc7
jzKlfhxof1YV15HtfK5cr6W8XeDQUNz+7TTtSqHvAfUMqzjFeYYk0q7PEn6U21M+nXTfl0rdYcC4
nhVU8GYON0tkbpk0rKBkE5uAVpT+2MW8vZyRjdkGejyxKlt6eMB1DPskQ/E3p/k08k0NKFenyLLv
WCOJjcEHGL4NTvotcSzCt/Xt1FXTMWlnY8Mx8swS/Rkrb7mjnGLLcYs7WcCo6zAZ+Hwb9AtEEGPv
TiOjlIUHr+wA+CtxP6fa0U3p0hrsLKhrUXocdpbySy01RifjOLo7IxcPrJ33BlUfvKOh22YfmHF3
DKKGI2Gn6Vg6ld8zFdiIMBlPMSwASLLlt7KrvLs00vggXQvGSh1v7MlcHrGZ3UJE6HC5C2NjtvoO
xgHl2/B6sSFXlvbREepzyEkfijD+7or60i7GOXPtF1pv6TN56UQBHNt9b4YZurKbzFuC7HR8FN6m
TstApCrdLPXwrjo0W2q+n+Nai7e1RFND+woyA8JyvrjMSxY6bjYlPZ5rizJblzTEeJ/eNjELdND2
jT0FCmLxTdEPxkljX6/8KQLsMA4czId6bvhDPMnVkBW+p6t6W7ZT2WzizvHH2j6rQpwb3QqoJirY
jKEO7pjkRHBEetDDi3BqntBz3V8RzwGp1hq552PHa45JXoe3LqsazYgtVhQ6NuDzu9S4LHb3oEm7
aHeF22rzrtGysQlMETNuszknzCwfVMjtUumJ2vDxUs0WwjZKmDbrVz0Oz29YCpysuwqF1zK1+O+Z
2e+/V5eX4nv7v1cx4JXNBetc3P3Hj/9KK/FvWsHqWf3hX7Yfzte7/nsz339vwd//bh9d/+S/+h//
Nf+sadurQe+/nsZ/SdrXqmyT8o/T+N/+1u/TePsXV7dJ1MKWWZ2jf5zGG78gL+F0Ak8AyIxI+X9O
46kfBKu5MhldQk6Oya/x+zTeYBoPqgmBHk/eyv77dwy0Pxogcd17FvZZ3SBhTDb8TxZ0ZvNx1lux
ffZW79OH7ZJ4XwNcc0Zw7prWQon4xwX6Wxftry/ooNhhobUgzopV2vuDpJbxrpWh6EowLcPdCAB/
+8VDx7eRcw8R/si/CfjgT/6DVPjb60kyo4D2TGKCP2kNXmovLZwSeXaq2H5JPV6A7ZN4aK0h2f/1
W/tRtft4KT5qPmt8pOR8fvZKNjHCeZ8Jec4KHHaJk9Jj1i3IoxT5Ytpd8Mw6WSou/4JQ+U/e5drP
xt3g0ozn/CzZjXU2cL5t5Lk1UnksIXeBoLFKxkRA/4u/0QfFjwGSjzfKHYjBH1oSmamfTaxTBUHc
mRJ5HiubF3LUanoaU3j9wdA5eFBKM1XxiXFkS9iRk1H7FWsiZgsOpVqgG6X3N/nZP799hEoX+zcU
Zhur6vrJ/OGmSkUc9jmzU0jWq4fWKyiJ0DGE7/8fX4u8jkUiFdWNJOKPrxWlJmaXeZaU+2LV6pFA
3pyumNjw4Hr86xvqR5l7vc62jvWaZlAyUu6fmFRJp9Dyq16ehzB+bw3smL1RaH/zaf6za8ciREMh
L8Yq9dMXUh9S6XRGTssKRSnn1B0Qc12bh6VYMjTvv35HP2Fgf31LjGgFDDa0pD+Z6OF2imHRhHlG
j8qKjcmO+SxCDV9Q3uDUdLH9vkgba72ZeNM9XmzzGNGdePybX+PPd7CtS5Y9ff2q4rH/6YYJQY2F
oZ3J8+R2xskEh6NRHeS5V0pruUPBVNCikBkYcualX42p65fXUhjtWEGaw1//Nv/sE5DSZHKxftJ/
Ct9lOS7jIlN8eVdrra7rbN6gMZ6lav7O7/7PXgpPAZEOTP0m4NEfb95JuQ3nqdo8JxaX1/PYWQda
ThFa4Np8En/9vn58trB8S0iqeG8wQK+C788vpuKuyjHeaacQp+ziaxqOgZKIz9My4jIbypnV4a9f
Ufy4BK8vCQPEwahhczejZq+/0h8WAkhc9EUQZDnpIWZLSKRYNdqmne7tUcPl24Z8rqZFSU/spsbD
h8O5YEt9dpi5jBs3sevDUvP4+1hBsJ8qLDCLgd0qxOiLUYuGjr+5SNQN8zv90czCirXGYOC9Q4ZZ
Y3k//s7UlaUIdqY8tble7PQlXnZVYmu7CEhE71d6ARyC81bacDqoUmgcW8EPu2uwoRRbOtz5HcMi
5IMMrah7W3BYvU0GRRbMEJbVb1drrLw6eheTbTFi3RCRJ1/YU+Lbsuna1FP+WgPKmMQBf2/Tcmw5
wkmqn7rBqc5uJM0TO3TO7XOWzrcQADHfAz72PndLTGEPFvpawMey+NG4emGvFB5ZBQoXEkpPoz4x
aU8va17D5UrbLb04dQ38ypcD9m9qsJS4tHHFHfKr77Wi+XevkTCxTyNWxDPH4QKDYCPwOX9EQrI0
r58cVRrqVIhkvhcuYRGNBNng06gWJc9i9lZP5GLaa8EZtMnPDL6497rMfskSg7tdpob1MrMNfmuF
Wp/Qw2C9FHNmvFKBZByG2qnvG0rz6AOk1MNJIjn4rL/MFkYP0TcQsxAPmsnOW06ue4XxTQvMSXJF
Q3z2BPuSfWia7RvGPHejVYZ4gAfL9fE49t63bbR8NgbEe4VmafuFjQFeUPHxlhVIUr5tkkBZ2lCY
AWxu73PPHtr2tRDBAmsvP6VIIQUuHddN9ngSfn2iljypd6q1c0phCgaYhwgTO64tx+HOljEnBB/b
0OKc4nVj8lF49uGp11Njuqejzgaco2ukBqwyF8gnNXdNBkDnxbEzruacpqoLhsqdUTz0EJumWtdL
bXBqbP5ywCxqUG5UB1hM6Br9sH3a+CtAwOnRHG0/sh4x6U0+SqsgTRBWLg5sZ5Y8b5iqYzATpcm9
PFBe/7nVGc/u3Y6sA/4PLKnC5VnUkSScdigibDq6Eh9LAAx6uV6cfKEVLCmsl6HCXEqviWf45JmZ
NdP6QhbbXCjdBP3NJCmy5XM5DOWDuyTzdV4P+aYm6iSguxP53nFobk50JA1Hilp5mRZ0PqPrpeo3
ehvaD7Byk9HHYEM9Fc3v84WIs34uqOLDBceMAy2fppbJ0mQwl8v8kDF23PYVg99TpqOzltyTnDb1
trzrVItfNg374ntlNd27K5fqaBlOf4F615fBPKXhFPQZKxPdoSxcJMAwK3barL7aeda0u9aa7ddp
ccQG/2d5VbU6Aj8pY4f5Ya+SjUgrpktVX128dBBjQL0JjU+UXVLa16nr2UYLrsuZaMLcOYjS7Wg/
4RjudjMe+WcbRO/JpE+EjqBRLs/IP9kWnNYStGLgY3RDa0CgH8tnTt1OtymHuN1keuPs181oS/Fs
3Rqbpim0LcYCXPFsXji6UvTKwhT6JQHQe2y1dFdltTqmDZ1Ms9XP38OoGrdUs2l3s1cVX5NskAE0
C+bzZQJFB6e/72QNlR+S70eyaJvQKGJmpY3YFariB7nahcpZneXfDDnvZ4wrxGa11FVdkNUevkK/
IfQWVesnr8YrdrrugVjkbG1K/Oi+XItkfJl74Yaxcnx0K9UGCC3xBl+vtjWKqn9UmV0T5ijbHYaL
GWyI/oo3qfrq5USVaDOZdq2G1IAaoO+9sCvueCrRCbuwvF/ZtEv5KtL5RJ3ISCk39MpbvevVLVEd
bmoN3gPMk7DDvmukfCXaNdOzRU8nyMR0jg22YU54LVltu7eoWeNS1eKJh1lfuGVp08B07vRTRBvZ
ZOlbqlVxQnTVGjIrHIjMgYGY/RQKOd0iMWjBh8u7az2ex25PuSESvazOv8aPdPxY7T5LOpagD2P4
R8RGmzhHEWthC2cPi3gY1OrmgTpUH+QEE+FgiUw9KaI6/GrOgIU9y8v8yaigYFLT2I+Ywas1wAFR
QhXPVhq76n1WgyRe5NCqkDsdqmEqx+9Yu+sosDLN+uLZoXdsYq89UB4X0Vc5RUnPvD2Nv7VD95Iq
zEuWTKIooHS3br/ioOm1T7RsVubBNWL3MjTYUe2c/rEYYP4hRfRgPF2qx8WLCscHZDY+DlZT3NuR
ekdF/zqRjLvJ1rkz66qTBwZTk63slfEWMWx7W5Jk/BT1Dp8c3/gUJHiGMCYjB0POECcZhXx565xs
BsqolGOuaLInCjLjl2ij8dB5k36GkjZf121n3tPxkGh+U2Q9I0o+hTRgs+MhBqNib/ET5NdT08ib
JVnym1rI/r5I3DpoKtG+ykGj/LlbzG80aw3nzlYLo7jQSAjaueiFWdzQmtRjfWNGlLNceKHFENiV
J8T1b6HSxk9jF2V3At/+NfMa6zkb7SwKGvJxPCtLgUEETsDFk3OCh8IyT5o3emT5hqh9MZJRnQuQ
ftsysfozhl0t9CXSULMXLHk7jc3sgLvPMELanENn2sUgBh/sTKkDo+8FqEUcXulzjwIFOxF1OBqf
mPvU/ZZwnExOU0K9OW3cOuKwG45uRoOTPqq9F/ftgVOudpXiuH/Uk8Zgjpn1zFsNzdGzQ8/Nc8EM
qN7FULfXPXLoHgvBfC7Ttsg3yovDljkzx4uYxW2PZI2CoNhZaNRBOcNdZAxAy8s0xOrfsuQ9UdRt
MuLNLRwIBsuoqc/IVFiEVrpzgb4Z5OiR150zw/mYvVq4Wzd3mIOz+n6vDLsPd55Wrx3AkTxKWRtb
GPNUkPZOct8Won7sxdx+dvNZbodpyQKQrUgtzAV9qcexoD8ydTamwo4DZWeJ3/Si4znU6fMQhNqQ
5BvJpbodEGj2ZY6DIrAQ3G5gv0+PejNq11bSmZGfmLW5czWzoSiYlNiubh2Lxk56+9p9z737Hubx
9EW5ZveKvu+8jXZHbbqubArAKeqwEPiqHCNJSMHwO4yEOtk0dOX1B6dT71Y8RbdtCk/ZX1AyTuY4
xbTa0SC1ibFtzL50mob0DS1MWk6rJqjEsAPrzp49WubVwBRXVIFZPTj9c9YTetOkM3yN7ZlYmRMt
6Y3uUE/ih6rMb0ovpx6zxJp3F9M5HfDMboU8gNLCiEKWqqaL479nynmdvDZVW713P841P2aV/zn0
/P9pFoqtlZPLP0Z967T1tynqOs79P//rsXuJfxiD/voXfhuDCt37RWfgx3zqA4K1Dsd+4wgIIX+B
eAYFEPrnWgCCC/93U7IBR0CslBIOsr/NP01Go/yPnSdDGE6xxr8FEPiYVf3h9IWtH/qnTucHAwnY
MD8zOCrCNHE1u/O1Vy4aXzl3VPO8+9iSF4U0j9m0no6HKFLn1pLtm5jnZD8lBI7n9aDY1CMO+DV1
ik8E12cipnumQ9ZtoUSrm36VTwmarw+rpKeQtQB+GY73mjNPJc9LbwA18BiHk1coVisUJzZdA0Y0
6t61G6+Q9KVVgLXA4NM3U7nvpsKs1x9GwvsTW1SnF0l4ZEnVUuK1bj18wvChy09aWTnGljJfQ+I9
HJvlzLWU5o2bsaPUednYj5RuEx41IjzFcpm7+6aQKBVjnlw4JMf72jEWk52vHdLwZtD63fEU5U1V
m3zptW9jXCQPbiobvE5FnN5NlQWWoKmPi5VEaIVh/+IJXE4YcEIkzazhwaunZkATMTI7UeLFMcpT
Gg2J5UQ+pMLJ2I6jPtRnw1kK8HYp5+JLHGWDdpzGapw3WEGj+ZMGq3jRN3qUAQ4OpWK/vDcSCC77
IdSrrj4Q+mEVz9mMY1fj3I/9rLlWU1uVfArYZo1i+HWY9D9Zhb/NKrD9+KsV4boqoY79lFT4+Dv/
WBT45hvgEBjA68ytLYIC/1gU7F9YDfieM5VcARhMqn5fFFhJdAZLOgnRFTuyYkp/10bkL+gYEGch
7DIDIfD+72gj9Hz+OJohgMNqteItTSjzsI1/mo0q1GPmhHN84+DCEAiKBSL9GBtWYNV2Nh8ciEGU
NGcRSXIeq+o6MnItyBG83toQjyzx3sJQgauvEel4qdmZVCDyXhd2KtuiTGhNk4Waryq8H/mXZJE1
h7hFf0sJ1hBDpt2UCkXWwXmDg28w93RRVo+4qB3c/rU3DCfsWs143ZAU30KlZ5c/41bAIW9n14r5
dSD6sPPR4690gn58G5XLQTktF4o55+aZE1mzNfAVHCUJqjmYQbp9Z2lBomS3J3eeG8bGll4VhG9p
x8k1WLbx2Oe9c9Agwx6HqkgRGJNyomdX2xtpb2wqw/sylhN4ay3vsDWR/+a3wr/4ZbJaRUCSBsx+
nq5iTySE7TERCoEBQbAJ6Ks8xQRF1btFjWxpcMxBH2+DRQtRTH0+ea6yvvQCzT6xTlTOt7etGlP7
PLK8vXJF5nPWemnYPECsXo5dI1sN4aeJpmwLTIv50mhPat+4Ks63TCvG64pW1kTmq6MCdnO5wwJb
DCIYZczk+QCNmhT/hNFYDb1zXjDQ4EcLREvmZdqOKGcp51oYWRMUTlFgBx7O+Qht2e7wEVFakBGT
1hjAbBTs8KfBNATDn5lTF9Cz6Y0iT5W+e/j43qFYGaN5MUqgl+ITgWSxs7vE4dyk2O18ZT+DCREC
wnA1RhnRbAylXKgmC6FzETw9JjhbTOqQ2MKLqtnqCXZwakfHG4jWg6/Dr+C2xNqzmRmQBRoPk5Ob
ZtU2ivRlxzEm22dVfCMSNd13di8T/Gq5sUm8Ji7pte6ik+t2jgTQxNUODIq4DzopY4qKYKcdgeM1
u4USnpfKUPmr0dXCpLO6tTln12jrnRu6GNBgu7CZbj1xak1MoNKM8lNaYH48yLJ/jlM5dMFSSet2
5VVbWINVBGpV6ucolQwOOGHtB5NKbIeXu85tU+3FIqa7surE6uRyU8qaQ4cDjjv2fmbo2Xl1UTNL
N1q8UJldHodRty5JF6Z4yLpcXtluupzKcMHJAF1hk/XxC78jCREdWzCC0sWOW0qie2lf0U7YwmXN
wmeOUh7s3mXYY8qR24zO9VMvHPUITuFilY51t97ZNyGP/w2TamIftbhm347jKWGC5uKm260N9Zh0
TaW/V5DIbypmp18jlSznppZAe4csP7Rkcf05saN9mg7ZPmR47WNMbt+MEUSxshvvUyQ5gzDtN66I
0n9eDP0G4Y1xJXbZq2wZrCvM2Rrtve34xaorKolT6pI5upjGE4Wt7LX7eakiaix0Tp8GFdKibM13
zXExN4LiiHfZknbHvstfbbZRpI4gGW60fq49Pxts+Umtm3t8uUP1Kt05esB6Gel+lTXWN7yEnEEI
y/AzlHbM3dwITFOhsvRDfhx1bMbZVGO5TdN0Gw4p0IEycg8TkVV/VCVust7GdEQoX3Cj911yFhz3
Hrp49XVwfR5Ivd5xW2PBNeYrb4w1ZgShd9CcWLm+a9bOyW20xCMVkrtvtILHt17uJochrMo3J9E9
Ot2ZdvuqgGG1nSup40IUx9BO77uicYnvY77OuLs/Ca1ShS/Az+DbNsNg7HCy6KnYzJNFvsVx6gQm
xMDK3uvmM83wIFfinjjbSOHfZqLu4ckinr4xhVruqwkvMCeg8QuWRjqISXleG7miOGdwpldtKnHZ
G2b3HmGTCzKrXqiaj9v9JA3zq0Gc5GYRiXcz0NJ+O1NGuxN51N0aTaPOMJf1tYqdLWxbUyKzq6o2
2rYMfV5c6IobSX3WfSo1ZmDzGBNAS3vNp908escrpR/KoXSeTBh6GgVCyE4LS04Qd/PAkTsCt1BW
rPzuiMHTcQf72qiZuPKNNHcyEsZjVHsK7dWKT5XXqNualuRNx7iJK+vF8/dkxpQPE7tOg9oI401L
N2uN72btoZ5q2xdiMABNzXMfSKP+XhRkQMRUedC4jeqaUEYaMGtvrpayGu9yR9uC4vOuib5ajAJn
pgdHky7u61gX9QbXWPqct4PxkAJGvXaUS7hpFC1WZjv27qU3YSJ0u+kIVSWRfhXKtek90W+aQWVf
Cq+qv0Ru2dxipgs/qyxMzv1E93E8ussjRffzlhFFup8x12xDEviMgksGg5J3WwVTZ+jdkZP3QHLF
6R/Rxzi/JrItN1qC2c62ZLWt9Vi/5ciNScxxw+pUjhru5CIb5zPz5CKDNCKMrVtJk+vYjV/lhCvO
GhjVElMhw0byZDmJRNivBj8fPktYJreMo0a8Rrr3hckDWRG58KB3S71H/oraZGdTBHXlJEo9hM5A
2EyzGoxeUegmcuOO01VfU7DdKnDpvypy/7M5/pvNMaVVNrvF//q4TH4wSsrkh93xb3/pt92xY/0C
XI+fw94A4won3X/sjl3zFxuGqfNRRLRS9NgC/7Y7Nkn/sisW6xEZLwrn7n/sjk37F34aIDkUR5cG
Ntv+d3bHzp+Bqry8iTcJsDXtXJykfxQuWQeoXJgjcXARhXJQWKCtG3xLpEXn+ioZze1Uhs9zCVjb
71lFHvVe0YWqo+klOGUuZkVaxGsGk+hKKMJt41BGE4NrJltU5g8UgJahjz/iWIfdQ4g2jpmkr190
U3GcxD7bRI9k8cvPxor/UsWIhDQYWvNmEQo4VyuSQLJGv5R6zcgbbcp6MZXNH1qLfj53dqV9xw43
PWZmVUzfPYd+1RRamRwvTKC2DRE5uhjTs57SR763h7B8GE3JLsaPNAzqfccmCmNyRcWVtEgPLDGL
NwSkCCcqXvG2SGq5cRjUX0Qz5Zux5tRssyUeEDQHl8tSGcZBTGN0RfakR+ex13O/YYLPd+lu24la
pzm6zb7JYinP0YhKSaGA3FiNzL42aVtuLRHKjYavLMipIvxsGOl8X+APj46yBdXAY0vdht5C+9QU
xvLIxEB76to82ZAHmR5jnXUrS1Jir/WC4PkZdwM7MMcGvbFdmgVZDgEKzlv44RJwFtkZN/jTYWhp
+IIemtqVLz0zhsW3KbJ/kpF0r2xKSB6mcaUiGRn0ZABU6BJeZsFnmDFoP0RJx6Y2x0aL6mfmKBIN
+7dLC6WW8V7Xsq01mewVW9ca0DLc2EPc0JoaBsqHJ4JuVhSSj39k8M/nSlIGZaLuS/7cHBf8Hcuc
M+dKlROWcG9BgLC6IvycShdQgtXDSOkGiZgI5AVFHxgu8DGOcX0AUBEZtgc64jcgQNjYN1I8UHDC
28AFmuzx5/bLfuo88wiPzXpRU45IyZwSVY70xnL2ylUypAyPkVAkGBvBEl736etFMWqCCtiWYc6c
qFzmFxhFjUTjRCnS/QfkLaefJ2RRxlKKbslGdONOpJI3rlPZxiUc8jHctV2oR8dODUiyUZV2b2la
AafKUAVgUqw/lhMLxJw8TRGIiJIMJC5tTec/4IbgxzP/5p/dpUNvR5LmCjbjxP+z1I6JPZmOnwnt
DCW9xVJv4x0NpEZHGUFIQ78ls2ODmOEViewixQ7/l73z2o7b2Lb2q+wXgAdyuG10ZrPJJptJNxi0
AmIhFFBIT/9/oKxzLPls+9/3+0b2GFJnoGrVWnN+U0M1MBScG3ACLiCKbIij50HmzHfR/zBvtQez
n3dSGva7Pi2Cjw9Ym6sjBWlMA5pN44xyH6eZY1/ijA5abjVJdUg517abyFVwjhqT7I5VbBV8rEkw
bU+iwn3BUjxpzx/vkmQCFe9pmpPVYYHlaaFOuVxlGjO9cyBxZ66KvIXt17oDvzM2owY/8IATcFsV
y09q6sv3Qwak3p47ho43wSKGmSRm3nMwLZw5P4iRUqDVTTkoaVwQHwIRbyhYofCCyr0tdGPapmCE
vs0zm+sqc7XlmsIzVq1iR/MJnFc9vULPAEqAFzcfw0WLS95pYDIBmN3hQf+QxZDa8GZxpcEtqpSB
DzwphUEZi8Oz81VY1Y4/rRwTgtvquyRMlLGFyq71zqgSo5sPVhQ/ppusgUQYD1kydfjEFnVVZ6s2
2noM/B9xBVo7TB1iOyOtDvU+di4q7drPmQZuYQUjKHgGKjM++q4mQs+kJlmZcgB7HvMFnBDfENpa
iryyVnPllG3YDSRbrp2gZA7IV0avE/ayh1Uw8D43zIep6MrKX4TxA5oAEzn/IeZgd7A+OH7Twj6T
nscKQinS84JiuBsMx97YfWzGG62zcPM3CJdXQto1lsPU2lWFT/yeZMe4lEZdPtCdcIkezqEQMiFO
cKJXs8f4SU5fbU9YxwiO1T7rfeNL4Xjzsx+r0dtCt8PuLt30q9WMw1U5znSoCfhZlDXobVLtSWaa
hOJvt+uyycFSFIEPx82gE8TcoQC9CS6vCMYSO5ZAj86JmoI3xopuDUV746MgwePJ+c+GXBFZb4ho
2psOHQhQRoRyB0VA8y2NSQfn37Dg/qgi3TCNZu9EqNhZulJ8JYwwsTeAWPpiNU7NdCy70T8Xg/Zg
CIIQN/SILIYqft8ap4KTX3OZbSs59Hqw63p33M49wdltk9e3gyKvM9dUdF/2VHzdxAwo1Wr1YJTl
qxUPRhx2QTvHux7dzqmGJWY+Rcx9n/ENysdisO8T3L8PHJ04N8at8RDRv3/E2Z+sQEp2/l1j+/o+
9Yp6o4MNeo3NYQTo5l/n2HRfFMaFXTU6ldw5Q1kF3B/Y7fc9kSvc+MMenzg96Nq8RyJTrVxRJ2Ce
qJdPQzUXIUPdTr8gFao2Iw3FDZIoY9VmlqQ87yH3k55GV2KdRMnwKapHUcAVUU621YVSYj81RaFC
zbBxAiPcCf1R765mmftvqRnoKBdS3DYqs9VK4Fs69C4AwHCwsk8wquobGjDqTHn/aZB+c1u3dMw5
E461G3pl1J1ad87WvR2Yj1NAywnphnEBQ9F96+1RfpoQVzfvY6cX/QVKUhTfdJzTUJiQW1038tWc
5ujCfC9a526O+QY906nvkP8ULSWN58qjai3tTsrO3bQmMTioesTXoqNwb+D7bSJnMi9Z2vVvKNii
dUzqxn1QBw74PDQvq7xMBAcVTKtnWgP5Ldoas1wnStcudl45a89WECpE4a162x2PdSvKT6nqbKaH
9VOkatBdunzu2BI3CbopBGL6m2HGhwyC5EkjduN1GGJLcM/hijCi1iAAKEluML/GdxY0yFvlySUb
D4SEh/qDY5pi1azqEVBc0tl8Qt8IzQT6N3YXU3VsftqZMa2509PkJKA04MEyXiKEqgsEHpyXWdlh
OXQ5vpKiWBsMPVgLa/h7Izbq2AoiYm1sDpalyxa+RX6vjyuM19YFMZt77wccRyuJtmMlS/he4AwR
hszjVvO6/hZctgNeJn5y9ca4KWkirIEK1mFc4o8NOiEe6Tpw3M8oP7Ymo/H1aALP2NT6qK1U5xKi
M7VJcg95wdoioJquupT9zdRa+gt2bRYoN65uWYH6fTq2aUuUTnCxOp1+UqlQ0OA/rW8sMTcPuOIK
AqXKdkBBBNaSQ2hlHJWdKTofrr6WkXvwu8w/VXk8PeltEcFbFOo5UckrYJcodEhToqAgFO2pr7HN
eu2I2a5prSMx6uN+1GNzZQeJv3UV4LtVJ7MBNZrQ6XH6nnIlvLfE4U4QXR7Wo9Ns7RTT8w2iAIxG
nih29WD7WLr54H09yscoqzyY+02UbdgOhz1ACAxnRYBqB4LmCBX1AfIJdD6ZJfZ6nuL2BkyBbTHz
ndTNKG2AIqY5WlseM956Ykz80GO9+ZI1yv3mw47ccI515j1kiuJzTetlH8gAtchSWtWilauih5ED
aF5UIZRYd5NqTb3Jyj5F2OKr22ExHkWEpYRT3yxcDw93USb68wxn1npif8tvu7Kwkj4UwYiDrEst
ur9O9aAgXLoPBe7kGRJEIFd9l1EWlIP9e26YerwN3LLkBtKpBXPXyO9iNtmYAPdTmbftZlI56Jys
9aNLSxmw9HwgTZR02V890ZfVerYyaiw7eIuVUT3M0UBjXcTJtsnVdHJaxzk3ZQL0IGgajUa5o44Y
bbub0WimnV+m473hdO01GcQRv9VN7c/jGlxPcyfaqv0MwV3f9V0jjwZA/p2M/WcKtWHrtXLde9K+
ZAzlCpoMeZ5vMSzRmG2TeTC2aTDPxHDb2O7CCmkDDkUT2I6yQA+MhJfEXD4mDWZwirB3S8UXAify
lCupic9TP7b0cqf5Dm+ZTDf0Nx31u9/VV8yNZQ4RJVV2tCACWdwO0YgWLbG8h8ooXmqrGJMbNBle
dLJK/b0bgvp2dCjkUvAY6pAPacTvnE05CIYs8R4C03b0l1Twf3JYybyM7hFtNVvYkit0siGgyRc4
pxUdbOnH3n1s1s09u98BDonQ/inG/VdF74ISJ+DTWOhbhs2E6ueDcRwMajJj6loPwQ5oXE6iTpqY
13ny2i+BNP7JeOL8LOuG84XW2fDR7qN9tikVfpF1F0k/MbYh4bEUMjh1CaU7DjHnPdc6gfGwUp+T
Ar/KOe59hQNQuhYiJKCwRMplTgZXTuPGplFd2vJOyIXBjTSqPkpcA899ghoV5AgFIMkoEWWbWEim
sW4FHOjtbn400TTJTTPmcp8qRZkJrOO9cvqhe2wZ+rXbuTMMCCQlynT7E9Ao+BCRP3JgiyP4takV
cxbJWTGuqIjqtwERx5fFjvgNPnX5SIYSFX33wVR2Tb1+08EPjaeYs5G2rJ06ByxDiy6z1qp2u0Rd
IhxdzEwT/1De2VUNTFQmBvrW1vCrt4+zsKAp/w9Go6Xb8SchAb+BhyOLTo3v2EwDfiXm42o3I7fV
q70zLap6B+4uBGKj4Lj2pz7R/+GgWq6ev7wQ9HjKABSMDEF/vrp8yQmugbi5L5KCn7j2kYZ2ZcPv
88FobdMFx8fYjUPIzC779p++uo+CFLOIj7jfwoT286vDWzc8fRorjMa1eXWHARp5s4iwy4UUO2q8
qtt5HAI0EkD+wAL+28QY45eBLF8y+pDF9YajwAr+8tkBpkEejWS1bz9k25BTlH3rQXi/Iuni2Gwb
MBYoYyYIZN8xhXi8OfiVsVcsgmjj+vFt/Le9+Q/tTRPJDIvQv29vnr/2719+am7+8ZAfo/9F9APb
krhRn6bQnyGFbJf/0820EQDpS5OR8RNBBChx/7eb6fBXIG2XxiMGngVT+cMJ+sdNhIn0319Zf4ES
IsBdXgYkIVR/k3v55wubQnTsicCybr2o9Z6nwXYYAhmgwZy50EmFEA242ro6uga6PlSDDRCZGbbN
4PrFTqF8B+ysK/PVSeb8XHmFTG4aOD1Q4OoGYptidvAMirV/7XLsDF08zauknswxRATUx6u6yzBG
uzQRd2qYDPbYtnor+6i/mylxxtDXymWsOUsPSmAkh20Kv4UNJuPAJPNe4cKbup0b8BZXdZKNeRjH
FQMobUI+b0+TR6706A/xHlfbrNZjnum/Z6popxV4g/xL42nNHcLPXmD/FuNdFDE+WgGw5bOLGmcE
ySNp7h2qSdpMjA3FHJ3DHH9rtU5tHunvTvcN+t/pEGsl3COBbUU7+rxBPBLRrMF6aoSwLiaoiUsA
qPphzvL+rqFvTHeg6NYoiphZRG3V05eQ3l6AtG3ooFVzTKHcjffw+HIGKbYc0a5bufnU1XXnzfV6
+K78iQwHmreITKAWO59iId56MtVRC4H/l6VOOgySIuu7vIjJlkab1KgUM8C4AduUuTTIynyT+gWO
qBdiBu3Weuhzig6JRARTnJNG/XjOG855EXlYqQxWdRVLAd8ZXcVKWZhskSpDyIsY/07almGjATrY
Qd2LmIHJp8dJUdd6CN+N7nrVXsdCGN2YErLDurHbfrlwPEJjx8yZt9qYDTn7ojsU/bHr2Fn1szGJ
rLMANbZtP8xilQ8m+tbXGJ2GOb+NKTp5+aUbGo4pKyef5yK6/HfB+/+KUjJZpv5+wftdvrf5z0ve
9wf9seQFzm8W1aBNuYau6Hte0g+1k85qiMkT3wjJSIxT/ncBtFjlLKCtzHtQ8H3AeH+InfT/ZMED
+fdzHcGySWiSwQq8+OUc3tjPC14BdZ/MjKQ/cdhEEXg755KZEVJFu8mm8tR7qT3V4pBiPv3KQNsn
HDbNh6tDAXJo5y56LIQfzauSt38rjcy9M2XrnsaMWhw8kFaHZkthilVBwn2bU/Vqt0IAx/caWiVm
oDhM++nZHH34gZAp8Xf0M6JFHAEh0DvrjO3LCZH6Nlu998V9nusljPlBPQSli1Jy6bE9A/kcjrbG
0rCi3ilf9Qazl9ITzVw1fhU8FIkvHqTZPRM2MB9aGiswebz43m2c+UE3Cvkwxla0tbCJ380kQGy0
weqOC/MckoyVh71rjBs7sWFbpnlTXBXMvHfPE80eSX/E8Wdm9NSgyrh3PTd5aRDvT/Rts3ptxb25
DRIPNY/TJA/O6GabXqebudL0cjzJeEC10bRPrCMMHAycxghCUAiFjLfma9mpPMR68TvyU2hLVp8z
1EXhfWrSMsuRbTvtp7SckXQ0/IZPBYfYsz/0yVbrkvmIlJNqMOF0uS5630NLmQPmyiItvTeDNttr
RXwH8yWjFTzmsFwdCBpuEOx1hJanMSnVqdSMFLCgcElvE8P0yKRbbfMxyMMOxOCdz7hjP5lNees1
+nBiwD3t8adb75ltVUfQa90jGUjFyFhbyzelWcP3k4npHwQj5tuZ0da2MSjfy6goL1qnW4/dZHdv
VHzFt8ls9atJ+3HtImjjAOtomIG9bezo3SvfVT2FzVgGjNB98WrJtN8afl2uS5pzm6HM5x0iHw2c
rBy/NEPb3hldXZ0yNpAwsPq0WWVcOPTvtSD4DIpUybCRBpM3bbbKIgRbnm9s1CKXsu31fOUGTbeZ
IjHTFKwA3nAsZhZgv/dm799ga0h3mFDrsy3pm6oS+rtmznT323jcjoYWjJseMdOpnm2bqPPa3yOJ
KL5mZZzd63VQck3F813uZHVN/kKkfYbY5ItVRF81WDWDCx4SZbS6KVPXo2BLkiNCWg7aSGrX2NWc
V2BJ+oscs5HBW64TP9Gq29SrnXFV1U1/kVo8vzUF4rOVVtTjTY029xrYuXPnNzZDrpo2b++V96ne
dg9mj9Yvd6xuAkhMMinXJA0NB34mhUpHBeO22O9WLeRAoiZ8F9FFlkUH8sHlwZkQW6zgkoJtQtGB
apEup3hmGanRqRTzvmTD2/RKkBKg1fot2S/lsFN9XYfIZ/wNPXxaFbGI72Rim2u3ca1PRbo0jri3
2YujBJHw6Cv0v70FWhk1dfoEPtXYoxcSR8U5cYlU9YYo7LXG6bdljaoqw2xOTjaVgDhrAKuePaNs
ajArVVSHdtNErCRpPa9nUX0pGKgvmiMx3lqzJ1Bt5E4Ks58y4TnuW6z3mQFrHgloPK6tFGcd5oyy
MbckC7APUwGMF6oh40W2UalC+piybraFWyHUviUqz2dvXlmxUKO5RWkSi4Bk8cn1Y9DAqtUfI4qp
yX2KPVF3D52VqH5PvcTdfpxrE0Bx2PngXeu1zZhteJTZGPuf7Rj9XwlKutAH50n02UCYpV/DXttq
SnXZlwnZqpHvIMJKycZFNf/fg88/H3wC/Al/d/AZ/rV/F3WbpPLrn/0QnH+WR/4Qd+i/uQbG5AXP
brLd/1EIeOZvIAA4zuCUIGvlgxbzQ/ZM+YAameA4bykjnEWs/KMSMH9zGab5HF08riVTt/6TyuDX
RgZEa56I8/1ytMKu8Ut/AQTUGEMJm/f5ovu1ZhR5phs//+lL+T+aGHzEn5oYHy8SUFORLOHxn186
Vl3Va3UQkHSrcrNZjV47rxOv90Iiy7rN378UZdpfXgrYDCslfRnd+TWRuxKsSASVMZDs026VYv+7
MU0AY8ai6ysQJOwF4MLdODv2Clhs9Q8v/5evc7GoAL7wIL3yo/16rsRGyAjQNbEblsPVFN6LT8//
7z/hr/1GKEImI0DTo/HIvvorQQASwKT0yGj2+PuvuPOeEdlWoaKHgly6+fr3L4Zd+NcvlMYTPRgq
WAyItGS4EP8MWbDihjER0s69TerXMc6FUYdVoIlj7rAYFyCuGfI2oPBj5nXIMQD7YYQMZokpQ3L2
pXJCt4dCIlglGRppNXiM/RgvBWDXioLJH+tthomvMepFTBkwLwgAJ2Mq+93Mhh3rcfettBdHuOx0
83lqA/JKpkCJNTxe60yiAHLLJMd+S6fqeUIQTjhJPMQryCQSsR54j6vrkHtL9A9+QyGtC6Zj587B
Tffg4uSkgwS3U8VdfFZ9aeCTwQtc+apZUVIvGXLzfGBDuQVy128tIb7ZXvFQpfZn9OOXThLox2BE
HBkJfYp78m+CZRaB5g5aPFkFZOrMuA0bJw1laaydNhu+IipuDl6W3MF30BBeI+K2TaE2VGTueYRq
GwaaGx052z57mhEdsyTFeNhC3U77/ivyx+A6AqpaT0aWneegia+dC19e+ZSRGCrXXkWUzjhE/X5O
i2iT6WNyi9gcyy60uYj0qBsn1t18g8Kzm5atKQ4ObDnAyVPsydfGI8Ml4XgSmn6KuEbPMtIbagOd
eokr1X2yS097SfJe3pUV+P2NP47mtTJyBPG0+fd0k6igGWAKflUnuYlEI4n8wRtvMlTfigEWNNtd
dt+gKENFUhob0p3MLZ5G/dmucmI5e4T4WpKa6k2lTObiUJ+MkzZ78TVN0MmWKR7+CP3KOmnIq14N
qREcZo18nShK5KWe0XSSk3Qilc56a2a/u9pwa/fg4YxbY7TcvSi5FoCspVvVleOuFNZbgpIZN0UK
WxQBw7i32zS46G6c7TSrlrdzrFX3qpjWZqumW6JQakb6daFv5QA8o3Id6szUranuRyfdycBWN2nE
kR7npnufeu02ipCeraLOQ99hxJ8ylSdwwJ0XBnZHW0RLv2m41FP+hEWAcwNkBCKCSvy9Lce0NOlR
Dat4uGjRYOxMKyV5Xq+L/QRw9IAKprmZsNiTkRc71Z2Y2De4ommpQpKI9YsVNdN7q1V6WHDTnPo4
02iZuubOGgN4fQVlEw5hZFd51HjrRm94tRipHPeLplm4RUeCA4juO46aH735eVfS04+DXRxFw82I
qjtEw4ImNdCSHaV0xL0vtJVp6xyaIsXJwMnR96IcO85mYpxGNI7bKHODZzSFGeeGlDwjL3m3Iusl
MGYQ+l2nP6TjpO/N3vpEbsRJ84v4Ma9QyXGi495O5yPpXWQPRrlkBgjkPRr6HOClAfd7zm61toFj
2kQFOo75Sxr7hCwkOiZtP4r7Q6TF6N81/QL2dduNVYw9nHy+KqiH3ZzztHHkNk/S0DzB8jRoawb3
1VaZlfWONRj0d1IznB+3TR1bV8epF21DTn5u6fXtvdJq65112z+kYrDABCccNZZ6OyFFjcGbXc/n
qMBoTgu/np4qwy9OLEjzwRgD+mOmQ+jTQLwCOZTwTCKGm3UEAVJPGIOQd84GQKQDfoxVHCPxKoRR
nlvhH4refMpFAtQ3MgB7+vJoA0cgakGL1hBL/Ns4yr9iPszCuWk3njIR9Ol2TV/Q6u9w9Itg5RAD
tmZJcO/SiWNG4BrFwRWm3Fs+5XE1zMNrxUkZb4PklfUgm6awcLmBQMeOi7lFK16ModHRHc/2xZoz
d20VWKkMxrN4r53CIicu6TYuQjXuE3f8QuNQu8ubEuVyW4a59LJnJ3GgqQcpaGG0bUtczGjTGWT1
ABpH83X27FNBCmmDdnDuOTL62h5Crxs2jfcZXSu9hZ6cqHUTORncS9+7Fu1o7EpgyRtp2hMU3ynd
m7kNJdQNkr1KwfxUZHjBb3OcOzc1coI+4/iT72xEnE67Ykr4+vtkfDJYudYmtlZO3lNxtfzYCB0d
VctK63LzERHCxkXW99JNuf1p7N3kjFxxfmlLa11BEU1XWS3lWRl1B/4648qbvGxv5/BMiZPR1mye
3xggmzg/ZL5146g9sD8Ohz6zWDOasfLcG5iYNGLXZtGq73XFf4v8fyzyGTX8qSr6i9f5/HX41/Gr
bL9OP1f4Hw/7UeFbvxGY7C74K+yD35t6P6p8hyqfBc3Dea8jr6M4/lHkGxgYGUT4BER/YB+pJv8o
8i3/NwZe9Aj5Gx1993827+Bk8EsVB3iGiaUP28SHYsft8HMVZzaSLQ6E6T7oNVQOpbTodDA3zW8S
sldvRl02/WPstNGxQoajDn1adpek1nqxA2I45cB4ewj8ZDmloRcpC4WoRBJXA6uKQfGlFyj/hEDm
JQyoAOfHPGrDOc6NxFoTHxBdR7N0Xrnt3wuDgoOnuvbcn49dXs2XVgbXqo7BDJccCFaVWwBqwAeJ
coT66VYxnCnRa/rY6VwUiF3d6a8BemMkmlpqPpTlkB9biT+tEj7G45oHDi6+EYIfxrMYK4i1moF2
bTY1gnq0ALgeYk+6+daIjF3MEkgJM4OVTb7wu9WTgDAPeLBnu83gqvJFkSQMwNlLfuf3h6BGtqyO
nrenE5LL2d9RrwdVmAl1mAEbh56leGDrDPBwTFoT2LxFIIKXPpthm5Qk/6IC6eZbt+6D0EG0vBc6
6VPd0OKx1BSvbiAJB0QB9bUlrDYc0spSdGUCCRs+hWi1GloOODLzqYHNOtbelLKcR8RBzAFcZRkn
MkkDfTc4RvE85QX06R6hyasUSxGdjzrPVohkvPPrQvs2J0MQjlYTHfNkTL5oLJZnVKeI4Jf31y7v
iitbki/CnwcTLjK5ghji0I575bDVpSp3SsGkqPx6pn7kS279qduUc6+SldelJtuWoVzYXx38oJOL
JyjZRwWK6T1NJmRTCQwpIkfnpdzIGB6Re1Tlx9muDr1Ehr4iToilMo3N15qsJndr1JMP/T+3OU92
gmuBCIpjptp2zasTvtC2TrqxcTE8YtwrnqVmFY9JLadXMkHbE6KV4JrNvb9NLFO6awpR61g6Kr6J
Gjt5QZCLIJao3RuOrAiJ3AykdN5RvfeEbITZTLvRmc223DlQT1e4tnA3kuPkLnEy89tcDkh07DbY
FUjXvw0uuTZhJIWoYOCQ+Us+a5bmCBf0LjnnRcVzBaqoty6i78FEsPIR39jLyss2MFrah0gE0206
D3losYWs506PboUrUqK54sHfkS1sbAG3WM8F1f9O+KOG4hPvU7Eeu1T4u9zQ28eusl+droBOj26G
udiULZKoxSKowCCg9yhuRRzNHSoR192m/kxkkoeVWenYHfEN2VCOlC/BnhfVPepHcWk1y90O0yTu
ndRGphaXOJhJx9gI+CVLMEa3MQN7Pib2kq2am2Q6D4VjPWGU5ZAoJsImIulyo47MOW2CBkMCgFMu
qiHKt2XXk6VcdQQZ6FE2wylotV1TW0Bd6N3fMUPIb+hLOvcYBok8QQ7KP/RaXXF0KwAQ+MSQnoqg
SdV6GHXvFQZleot0Nf48ySwjaa86SCBr67kO8nUJJWJA31cRKELgrVuGOo95n5uAm17LCGTdx5Vo
HpuAnIDN0BvJRiU9YV1aXs5PozPpm5mwz3PPIeE463X1rLnOtCOvWAf4MmHBA8pc69oGHBtzxb7o
YJ8nZUtGR+kY3MrOYKwUYlYyzN3pZoiYmCbj3L4EfH5E+hHzQTTKldeu3TlGHBoRiqVNLo3aHDoO
8V5UNnz+RqmQoLbKQKNaS2A+YBxcD30yp2xslKYU2Q0yNvBVvURdCAgOP47lAruSQT/uEj0uw2ES
79WsNxtics1DxVngXE1Ku+Y5BPiVMoEVBsMI2MEri64OQWtLBrVYlD08nNSHLOamS+N33QK/eftY
WRBRR99Q1xEpXXGH4gIwiGtZ7qLaZdEaZ9YoOQjC0zWdZbVfsgSw+bHDSPTduzFmecYiAtqCuDbz
wXCWF8IYOq5LEzVwWPT5fDvoAya8ZNCC8kwXeDqT31BN66qau02ryvlW+obzHeX433LpH8slWpl/
Wy6REJ38K3yXVZH+woOg2uGhP0omB+8aNQ5hEEsT9AOI/UfJ5EN2gE+NYdKg7eQDzP6fmmmxtdEB
A2qKMsnkYbTHftRM1m/8UwO5EEql74CJXzQhf6cRoVn4a81E4wt5COIQxFe65cGr+HPnC/pgI2TB
BA2lOzojI8gTbz23MSBDs5eMe7q+hmCFAy8hmgZ0PixmaMcEOMxcdKE5gIPfsuiLfFM5VdwwiasM
4poASAkdFSzESJE6/omxrH2oF2MUJyT70NnESeCfoqtABI1FKWZwahwyhApw1ShZGOD6J2hWKEYQ
sr7V+owgj6w2BFi0UvyTgX3hHSA8wr5gCdOryth1V6pCjLEzC5idG9LQl4dYsF/CnBHZvdmQUU/l
wAsPrFVwB1uAoR92qQ/IjVwooVG+OJasevQkgtcyr46QDCuftAGEji2oaqLRBE4BIwGpZZSLLo5E
GdA55AxhxFFLeO93BqZpxpBIDcu4UvvCnDThWFWVpvZWn1hPH8DY0kLUh4oaZw8QfOMcL2RT+Ag4
jjK34Kkb8rIXt1VGRCMT3PZLJhfnUGlXoF4xA7/R89CXaHTJP0MLVt3glgMDGvM4WiO8Afqni6+B
4KN73YqxEEcJvTyFlwaTWzCOD3jveE0/R6ZYZDqfPfgIOVeDbqFYJ3unTDxCrnNiwf0+MlZySMlx
itL+YFVBfiiXrPmV92HH+g7yEyNSyzXXNd/w9x8UwSAQ1jjFjGaq5RemEYa9UZ/b9hUIFuiMoY5A
Eo85DdE1qu88vWjC5CNUU8az1MRnY2ZqIVWGTqH4XoZMw2iVYFbBWz/BDIAQ4MXpDpWIQ0jY0iF4
Yee1rW0hZooFlCXfAGrzTeh9GTxPxfDQza0DFRKKKF5DCKeUO9nFQwhjrz4IgrUhkOCRqv1GeM1y
1Qou9JzspWhLbjXPBFWVP0kv5r0li+eOoS8UXs64tIK7nqsB9QC/bGB1WIUotiziLgzEfYXnYWSr
Yxi+sWbCJI16k1vPG+ruC/7YId7oHSDUZGgWmihEvZ7ZJ+mzf1i28qwmFL4kAQQKHrQwsem5RLGc
c1ueqhqZ5Z4QVOugZfjuccZbvO90VrjpBKykB4s9EFTlwLxnFRmq/TIS/R1TyS4esH65TiYUV29q
+Yl8C1i1cBDA+gYujRBLeLoLKOc3nl3iGOr7YPNBuEVNHT1/XMIfwe/Twt2ulpt9cay/RW4/PgyW
4isZTERVY8ytIGYTGVXCIH/74V61zIAvrqtq/HF14XPBKE9Hmf8RU/1xS1BCpjuCoPjypgQ3KIIj
pLZG2rzBhZP7xgHbtEb3b1ztoYqetUzvidfECkHF3cQCei+kSKJSJsyg9HzJK3IGIO+p4OPoqU0G
ycgPuqgPuB90nQtMs7jJ2xxNJrFZtnHtzY5P/YGkZJwAXRgvKEaeIjjNzaLS7NKJZ0Cei/q30HxJ
3pHXJtZ91vQYBzUJKIUdfg7WelF7e9eR+paUUqTUzaitiStHmjdWC6LcGlFTbOd2UsmGCEXuMEob
3tBssWIJE/DFw9SOwHkWf2E6wYa3gF885AHLMxxX7K7CKHieD/djnlNOZB1Lhs5I5do5teIbRHL8
UIPKJIM2yZu3HAvNPqApu4u6xLx6Fte8my/+TD/J5PzYErtgEwLPEmnNfOAxXxC6WrDglQtTM66R
PqOvjisPrqeFeB5YfpQBF9cxGCp7IRT3A79SkUb2e5uaLM1GNHFNUXhzgU/uzM8qW+S/+gBxNBxL
HKaNmowraaYLK0uSSbhCssD1YrTot6vFDTtwIl9ow0if08WWKwQdSpq8dRxt+sDlwxG/VU2AdSRP
b9Js+oLZL92licPVvZhY8bwHzwSSGRlwciX3cE+Q53xc87YJAyHUOz4z8VvL9a88Fz5+2gNO5+jO
59SXbaTH9tqBC3Kwj+ppy/omWxjJnFeW6zFYLKJ1s2AvrZkf8vuSlrXAfde1N7AZOZEv1SHz2waW
CLMViWJIM+5tl7urKHJ6mWrg68VAsP2440Tv288DfjkjHBtHJtuPlbWqElThQ+I3z0ZKBtPzEMdT
/uKg+UnDwl5WKWOJprAXn28A02eTqUZcjESZoR+XX8pkBEVa18tm0OjL5hzFrMBBMRvnYXZYyBAU
cAf7HIHBNiZJaSR35pRMe5YfSwxrI1aUEMi0GZeELvTWG1G2mOhMLxqxJTFoKC5zhlZETzmtQ5/V
4me2UrkvO85KR8KzF828GllruSfJnWGJqVbaYKLlAZXhfqlK8VzFhjwiHlUQ5ScwD9QhlrySOnKo
gmUjIuW0uCKHqW/YY/x79B56xL2LIV82HGcaw+jOzmLXJ4YlJvgZC3/qNbj5MeZ/ajpzowF0RdGI
5V92Xqh7GffASn23VHS4K9pE1WSlBvSG7/XFfhEE3UuJlAhHMTZymif3NWTtDN9G9OHgmNyi1tgn
KoG+BJSRYFUF+mTZ7v9j70ya47bSLPpXOnoPB+Zh0ZtM5MxMzhSlDYKiRMzDw8P08Ov7gLIrJNkl
Re2rIqrskklnJhLDN9x7Lr2Zhbw2bPSGEYdrzsTaSrq9lSvsbN3UZrk3DBEnq9RuiG61c8xXlTkE
JCPPW70nAgnIbE52ozcqRGkVq4utcmHR7QNOy3YdE+eDScxLglNn2fO1P3XeUWYBj7l0Qu41aXj8
y9F4tI2hPmtgP67TOfePnhlx9ho2RUniA1TySb5Y6c1kAtvx+hOpechdrBgUoNSc6aWw6+wR996j
nRH9d4WB3L4VOUG9WidH3NGIfbf+YA1vUrXB58Snj5UjNOuZk2wjyC0NfRpVMkkz5FoDHiY1dURc
+g0gHttGGoZuODv7bZKpM8fL/ZJ1frWde2Rxqkj1TZyOj8GSR56nXrvzovETXIXFrOB9jsWk8Jyp
KjRILNxaOb5Vs3PaW4mTk/KncjfOVE6vWW8+gA9ngY686uynyXxbzsqB89uXWwDJ9i4KBnaEQQp8
UMgHEfRsVFuXymgjS1GfuzlacH4l9cmIazOmbjj2ZWscTXAOeyeo5SEPevuqtohV56BVjCMEjSG4
CWKQhL/RSNNcZdyx2OGX+Q16Rfab/hF8o3HNQ0BR8pGJBXrLPRStpW5jgvqsyqr2pibbHUIaalZg
w+EUB/3eyfnCiInWPkqEAiHz+ABc0+KGJrwZrLZ+lzNXu6pxjT3CDNOuVNlAr9F8j98b7db93A0F
K7MIBe6xA+tIMl1XP2eU7ws3oByY8Zdm/mC2kb8nolW76K4gLp4xcJj79rb3CFzM6ryEiuR5L1pe
Pk/aMiIxCDilM4fzrUEBqPF8jkCK5q7f6VGerB0/Z90Iay6cWWWTfJ50h6FyvjRJbG/MDty30ejF
crcyDiprrZeoJaYqRNc9PVMRb6iuWyrBVK9Clev5pmOr/xAJ7ijc+dtywz6ViUZqeqiUwbmRN6xC
abLecTD8j1coQllbNlafBT03EhSBIuwc/W4Y88LYxE7RKmpxwu+yuzQyUIQZWbmA1mY5xF+4+QOJ
zEwRzr7RABsbiLyMkwiJQI0ec9e5icaNqU3dvZ/345PGCsTnsReZLmMnIwlbVFKYCMUGc2x9TiXX
RQpU7KlBjH+YXUIrg1bl2xk6LbMZnf+beVBwUGg9jvHkc4pbZW1rx5Rl/0D8W1+mwSsBQvFVLMoL
4yP5YcnHPoGCOrs5RmAeXtF9CQPhORil266AfUYIRYVQJOe6Ta8fypyZ31ETxmySq21lAapSqxcj
wjGNyok4SAtZeBeMVLMLXYKdcO1/jAQk932UZWMD6XZUehAx6G5n1mJwFmZnTTILSWux1PSRwbqj
99ZH8Fw8dZcQehcAum+hcx8jpzwJveXP2YjCtdDfGfsDnMF24/TUoEmbUG1Vo6QQcQebZ9MCK1BH
3Zgn7NygOTQvKNalGCnLWdr+zrrzN9eSwXDd9k0aaNOjjf5JVYTOoAB/lmb7qCatLyxrZu0fZnvu
5bOtZqAidhlQjdQVG0d3RY7270xyCy7nBx0QLhMf5RR/ISOEd7EIdb7LBhkT16hns4v3zhQg148q
GYNCCYzIvBiaTGKKzajZQZ5I8Gc30Vwxj5LRJa4648HXe8IWaqz1q+8GIf+gg/qHw8IiyHJ0ynbk
NN5POqjK6iPGjHa8rzRKP3jFIEGmtKYmXTaWa2blVD59OVMcaUP8OzMXO6O/HRNe3l3+SwmODefH
Y1IpL++rAYeFowpaocwQitWlFH6Z8YUkyiGI2xp96yH3Iu1gLOV3ZRe4bQdbNOY1ST0M21Z63sXJ
vls66EbEVfa28Orvxgqh6m8O1z98iSTkGM5i/sIYZPx8vIYgTjWLzT+p3wMLmkBNQKlJG0Fl0TqB
I9YV8IaNO0nxgj9G3YkOIK9I6OXTemrvSiwlv/4C/0ZBCsjdwskEBclGmMdj+MdDqDlCm3vqBrYv
LJ9WLvK5u46R1JNkxEOkr7a0v6Npyi82nrZDM9BfVGMNzMSAJJ6upWyWHowj++s3Zi3DqB98gryx
BYZKiB0j9HfnwPfnuzfoDWorkewbF0YbpSa9V08CCeaaiarIktU9HEzfPqiasjWcrFrmx8E2h7ve
HgIJU4FYEgBmdMsIvaiLjY429t0pCjGY8j2NkcUWUb3U8Muspwp0rmyN6EZKU6+dCOZkMPjlW1OK
8IGMrPcQlEo1QJKjhavCBmy6Weq4l7TKObdmyex4BamADujXh8P8277TcD0Wna7B3MB2g5/9mYmh
YVMcPG1nJQ73QLOeyZPx+6XVqSbePTf+4EqZ/qDdV+a8EKPKhLcFbnm+nwKXoxVbBt2JM+MnhprE
33Kw+F8YPeSbvI+HLBO85mpsM6Y0/djH6b6OmYCt0WQP8SYeAMXMquTVHRPFPgJ3herBpyH48v5h
/zuJ/t0k2nN/TV27S+ovX//nIIuXikPKXielC/nyf/9rfvvFv+bQxh+YEN/jELEC/pDZ6Bl/oO/H
+kqIlIuk9F9T6MWpaBo8Ypar7U9R71/yXP51eG0WvvGy6/8PJtBUFT9d1NiLfQu3N++B92X9fP8T
pHm2ZRDUgC7hR2Yqqe8Jt+1w1/sBNZvpPI/lMJyx31B29s1zAXvooI/eBRN4ka/LOcnDRtol2/my
uil6/QnXYszUsBDZtrZx8869hkWc4nNtK83bciqPTBO9S8NeBeKNcZNNY/sSWOUZY9rZ0kZmIE0U
dtx+ab1LBwZD76/YKL31ep9eSo7jWnhNtYI8I4iE9kl2Jgp1hTPvVAf6jWtIi2ptfEFHNGFaazfK
xm7YdumbLLI8LOGdbCjvLyjwdiNXEsPA6i3IqzML97tochJW4P2WockZnOmNnamTHvNT3I5pvNMX
1XR1WIv51enYOA3GK5qZZ6Ek7CcesC3Z9h9Y8+7T1qfs0Lmj1XJxNWn+xeis53woXjwKqq0ej3d6
m5+XI9CV5BIh0nljuMjICybc1ipIhaaxpwGLvYQpx/AQW+OdX03UaMinD20RvLLJDHZGYu8ZNpBt
YNaHeZlba6PkwOg6Yczp0VxGDFM+PbiJuhsb+zmx8mM8FS+tyNjEOReivrkju7bc2Hyg0U7f6k7d
2AXflbK6LSROmhN72ZZDWZnIqScfgTutWXOgyNEGIuu0RPCYegJMYwlZ1wbM0g1RurG2HMukfOkN
csx1RZPVjcgxl9dqbH6A6IqbUeo3nYl5IwEq7zMo1Ab91HggwYY8ebMKfswx0nOeTyeTL2ePCwsY
VsonBPXxhMcKfVrnFkhcLS3MJS80wHQIE1bDV62THWs1P7W2iFYMnR5K3QknVZFclLTI+er0peKh
tCnMCavMfBrMGORY0qaYMr3ndNI/+8K6DpB+rl3oFYrcltlhTIUP92EWzp5tQMeJau3jku8I5UCx
zjtUc30/n5h0JhDo+T4DAFjQ9DkTprnrVsIsLQaj+lMVG6+BBcWmnFridIBkGN7wINr+wZ6Kt1LP
cH65NRjrcnqwIiNBONo128KsmaC6WrI2jBQpwnLcjcq9EAr7XIsq2/IIR11he1tCJB8sPifzcY9T
0XKfadHVnj0Bo0MDCYapNZ8wcQVrdMIqbLVouLXYCITFFEdrJWxnTRrJsBeeGo4C/sJB4t86TIOG
ni5RBUnkTXldaY3a6gmW0jIRcm1qhfXaGfKTGlr3yvAppDhr6oVd2OYJacqAzqzQy+fxJfJqdIY4
Wwp3l9mieoKy8VROmtuHCGOCFDYIk8gkuthV/om2m3CoqdhMiavWs5WGTaeARBDMZISt67oY+Bjb
Hv0aoKLriUuhJTdVDR8VHOpTraHvZSDj4BlyXqZKta9VZfZclVmyIbQOWxQimoaIuG2Zln1oqjq6
MTqw4XHF6T9n5muNvJ9CtmQJPOhrdzKNLVQ1vjfFJdBjX8RFbWANZhp2betev5tMTjrIgc+e5l56
U4yHaGjfoIedbDc//roY+bns9hfiPe4H+iGXEIv3svy7ViTFa9xj7q339qBhuOxFtwAxLqkjznNk
uL8pmn/eWi6vFvBAszBAIPT62R4Q2EC/XOWhWuBSD5GlHk0QN4CjuaH/+nP93M3wSgsq3+PFyPNA
q8bT67vPNXreZGXIFfZml78Ei9Z5uR1nwJPXFjFW9YG/07e/fs2/2TuW10TC5lqLlo2//viasVVB
MMJ0tVfks28cOTzUExe2Ztn7USOrZvm87MJOreTu9uuX/luJ/f55SWNjMEMaO+3tj69NsTcCofGr
vcRDEGaozW5UhK6J28WJNPF8rwfT6yinYZuP0PqzQXLdQmrHDKleE4w1cTWfeqgsDDedfcBudo0j
cWP642lEL7Gia2vWxBKtRJ2dgVkxah/u4PM86U5C+TiBIcWtvp7qOtg50Lo+xqQirG2f28OvP+k/
nEIWmkOTLsLQCcn46Ys1izQoa9Ou9okpt3at38CIYinVit8c0SXx4YemZTmiNpELlFZs7tnr/3hE
g9HwJ/4h52rA4htO6Y0ymCPqBTfhyg2ykAbh3MVGeQvq6cbr9PI2WdbK9hy/iYH78lKqIGnJ2fBN
p1gDmg6N50EL3IvVDrvE53bvkHGHRjEBODSZ03PsmGpH8GJD463APeutvKvy6Wlqeez3Zmofu9Qn
q83tWMFV6VuUOpDFcnIW28mvd2SvvEX1vOAEAd1IHt6Ntadz3jP0T9cxzL9lQX7KPdoGs59vPCWs
FbNCuGS+9qld0uM8MLC/OZD/cIehH11cRzoyU5QRPx7H2dNqYbOR288jiw/KiYk7G6AGFJKjtf/1
ybEMTr5vNJfvzNF5TvmLq8v5ebDSmgren60qRqnDHR6JY4lY7zcv8Q93FtZFpk1MOtpJsjh+/DxY
PPKu0PVqXwdDgwhyQhkXza/LnT6dLbXrWtSKpr0PNPMyRkGyQY901Kbog8yyz74Lds0sh3blF5m1
xyjJQzbg7tSo8owI7A36JjRuUv/2heXOeHGhTfZs3K+K1N0MfvPod/yxK33QuipF4c6WbWUYFhac
QDRbsyXH1AqEuQOL0a10M31zKk5BkebnYcrxRcVq0Q1SoBoj1S9+qapK0A/q3V1dmcnGtubfxMra
/3DF8l3Q5uI6BO30MxJq8VxPtSqrvVHQKAxJma5TTOUko+V85oQjkFJuhYXyL6XjokiULTEIRnkN
GPbJj3I2EqRMbMdoHlcdk7OQMeozVDIrRN1Cfz+4l4gN37qPnEvC1hUuMXeihiFD6GXqSTfH11nq
q9RL75ksUFUJPnCrTbs80Z8UhdiqiZJmZxXjDovFXey4/SprOT9ZLC6bqQHXlAa/hGTbYGc681PQ
tMP512fVP1wkPDOW/xhwaMyfRzdjLACPjEO1H5kIU+IwFhl5OzaywaiJf/ONYPf7+3WyeDO5raGa
WdRKP57DwrYUU8m+2reIRXEaEAroR9kx4kkVGHw/c80pOSsaJOzl3SrLqADjgvkzBWBfA/erK4xu
KfjaTYDiEiujJPxM+Z9ljhNq8K+LAGg1cL5sNVW1FZKm+lpm891UKPL5locxp1ls5S/RuFSpiEuz
WT+DTg6zqTbXlKsb5ID+tuMrfW8vZ3uywtThB4OW0BGt4zeacdg2Ud+tirlLDhMKiPcmKKqmOoTI
CM+e/Wva0Uj6eYz+UNDqOfP40HZEQyibQAZreIANfcMy/UgihGDP0YdMf1S4/I1W8ifRsJyQTY+1
3wYDvFxGcnJgo4wPbrw0EMRBcj2RUV4IqiUUoedJ4FPxGn661ZxnkTlcYl0krgJnem076DJM+Jna
pGdoYwTET5TizDGfs2RAa2G7SGkdwgjLIyar41wKgUKTC7jriiNNMVAZnixAbTkxuTrcsTsTg/cp
wQt/zA3nAmM5RDms1ktjNMG6242Yg04AOC5oO59NtJO/eR67/3B5U+vgIgCBxBml//ScLBRBH2xM
y7301Cusgjup89wbaLMih8t6qb/eW+16UQN3AZXe+zVfJYS7jnJcgfh4rURphRi3sk2QB6E/tJYX
Fl3M6t/0q00w9WpfGBK2I0ntS0pYusGVE7+iugrObMmIQ415LhICzeCO58V69kiw0bjHZJ16GizK
Lb21GnK/0n49xSAgCp/KOqYx5HmYWDVfCMo5XI/9Q4eoB6wnSx2flhT983no+zvbWTDmBeS2tMXN
Kcb5VCYjqizEoaWhMUar1asr52bbsg/y6A72eepeBh4iNJn9gwWcY6nmO++v5+t/J2y/m7BZ7vJ8
/4X//V3rGb7kdffyw4Tt2y/+OWEL0GwynV6m0uRB2+bC9fpT6WksLBybTDCqTZ8KRueu/Zc75j35
i5x0m7jAxb7CWf/XjM35g76cgRi/xnaHXcZ/MmezvR+7isWuDUvRZVUF352B8c+mcQxdjXQnz7ya
IfnE8y6VserwAJv6qlTyrHU2Yq6Sx8dq8J2MhpR760f0aS4O2dTYy6HRrmBZ9RsltHIbK4DDXj3L
cx1TQ7dWf/TFCB29CNxT3VfavagIx0KWiQkz9ZekqtK9p/CYHjMuCGZnNd5PoxH1qpQk/LikSCGS
oIY0ET1WRKZG0LwFfAreNzRkJ+ZCSM6uVbZHRPf0wCK6HWdxTQ5euGwxVsSOGXshcTYw0MzXXuEe
DRtXIJzSMInFlx4pZNhnjQRN32br1qrUOWrjeDN2NM2D/ppoiMWJt9U2LC+ZtSBo2gELYcUYmzsI
YNWHQA3ZRjaLRaGwN8XUXrc5wabsQ7oXLnXUhl6J2MdpMBOWLq9fEvXDkbLZuvvBXpFhcOfFSc2l
bszIFAl3ZRq1xAM1w56Z23WrAh0PdD5vAGWgmCfecWXrjbVJdMdCQUk40ghwg1yKQh7RO5wTg+0q
m9+7QC/HTRd5u6Ds943NozEqTGLKsF2vyaXSQzPS2XRkePkS9eR0AxL5bvkQTc4AiRQg6qaeeFxH
c7Eg9p9LieF8mnB8wwM+kdJNvwuWu17w4yleDmcWVUjCg7Yi7tBbCcfdB1Fw7DDorv3cxMQ9R9qT
spDwINpwiO0hxMjqp2lr2iQK47lSB5M94YOHo+QAxnIIPW8UW1yMzhY8CJv5SbfDCvAUIRHxbuqJ
jBWotTaBkX1qpsY+Cc0/INsp16ZjCRIgwKRayAYSq/cwEiIMKAptk2fioZbukz/NV5k5glseXHur
VQhHDJKrd15TvsxO9ikTnb3LADGiLR2rDbZP7SjM4KuNLjLshoBw4QztL6E7LunNK7+Nb4M6wy4b
0+0gL2DuFhMm7xvz2paFvmJ0cxBmZnxS9mzg+ZSnScs/z8qemB/5EHzTTO2diif3PFcYmAvOBUBI
IvTixt4njDqBNCmiLQv+LDfaZ012wAC8KQrBDQ9rWSuxw1Rrb2om61sXb9c2srJH6s34XOlJubX8
z3Eg9eMUw2V3Gld7IGWeagqXEikeRZrelQNI90piVsmYpu0awtEeIDn5lC1BfjdDSgilnM/4l4ot
2WrjBleTu52RFoQOPsBNNRnxqjM1/QYE+Aw7MC837JNILndyM0w6C7Oxl7kHA6HIGnfysEcTfeic
wTyx/KcyQvb62GMI3fY+yeImAqK1C2oWbPw73ZvHqXQy/VFFZFl1muFy5RI1DBeduM2e/DyQ49V9
rlnqhtJKPxoIjpwV20Pq8lHLk43b+CMWoZKansgEjCoy3/JW+ysPqAI/qPGUT4tdnbsX5sufU8ys
S0pncRgEdJ7eH7TQmzmeDVrhvZcUTPgs/Q3cqk8WVu0cF7zXKnO7e91PD2yd3aM/e6guW+fOjTKx
QUNdb5JgYn43Fm5o21MHLCB4JX/sLkU0jv6WhQU58HqWGjuVal9Le1bbgnRT1GfkzfDz0qt2o6sW
BVBVbb1Ya9eY/ptQRSzaEs/yV4advoiakK7YR6eJjX3vkdpNQIS3WKv7bk1DrTYmvrGwrQSnVOy2
Z2V6W+JZXwJhwQFMMZkMcKnuIzOJ1yw4Nr3S8D4bGUFd4usgEcF5s4ouTpth9i4I2yMAD7JyYQ6b
XCElVl0OtjAo/X0CdL4uzE+uK6+y2M4O0pme/FF6bGjdjtx7yz30elo9BMHwoYD7GAKO/uomI6lV
EQiIMS6IKOlPnt21l8Y3j2kNZcKp6wLlNGMKvb0pkqgKIwuWdiTEW9v2OsN3ZkrO3Nc72wa0FcFv
2oixK67Qerc7kPU+2A7S1AooHNJKPgXKDx5Yy+yBQBun2cWoPJhKbDu/QEXl84rVPD8gx0xvJEFT
mcFDaNKiCT8SXu/ciIttyzR3pZfO/aI3D91OpCcl5CFuBQ6owWKwjHR0hRUcgH8p3I9FPj2PUU+o
tPK+1L2JgD0uEuYxHSV2NWlbhNnIl8ohuO6K4YaVDyw0lma88fHcCBmtO4fhWRnd1dnMVBmuwyRS
tg1gMQ5Gon3ogyZbCWIYrbTBdw/f/+APc8u9JmUFFUXunvtvekzQmO5iMsw3o49yvm8BdBFmRxYn
I7ttjKBrC8zbWk92Y+xiL/swEmkLeMJ/UJ08yRxmN4rGN0trvGNRFdEi5iKqpXGNrVN7/sawS/3o
NwjWa/JLGF3X0bZF1BSOvgJJ9rlg89w92mlHFBDnrCaCaj+NGipH4sZg3I1PHUoIb8kFc2VWQHcn
Rsa/ZskTjMjkE7TEXGQgWBxp7YVZpwN2sAbL5aPVo9AAJKHIDoFD5ciauzdDi7kZUxBzZuTcWTbm
vfZjTQL9XB1ba5BeQPg3cyAHN2qRakmxwlo2t+23zvy/5fVvymskOAZjgX9fXt/X/b+xUv35q3+t
sP0/HP5VrLVd3cCuRP/4l5PK+sOi9kbuTxv07Z/8FR1G4BgVOSAQ8E+26XxXXltstxklOXScIKhM
wL3/SXmNY/2nUQgWKup3m4k578P4tub+blHQY1mu2iytYTJ5xrgJgPWw5KvSYJeAaNu6FXOSNZg8
/zYgcQq9LlFql9FlxjCAdMR6bfVo3aPU+uDKRN1gla3uB+lGn6DbYpZBs9SgtZydfdMuIiQYRs4p
XbYf+NHraT1OuVuGHYRVngr0FNYVY3Tct0bNOqaAvQVSThRiI4I0nlcEEzJEzSkFpnAesupNlj1i
by9Q9jbXpH2dGNl0kyeRvdZq1m0bXWjWsY1URSaG61RAeK3EJI5lktzrauWeSSkDQdeZGE/60rKO
4+xbB4YSerUhU2oAcc6bwoccdV95FYOQLLviRhr15HOu/Ebg1vTcQn3zyUwRm4F1zngaeC0e2H2q
095sEM+Wbylf+N5BjXXjVg7GDGNOoy8zGRXAPJHvfmhmVJxrsLbyg9048kM16vldkOs8bac0uR57
Us8a6dfXHXZ6dQLtFzuhjQwyIV7W85G5l4URQaoUODWJDPNvp5z3JZjNMAYwoqhc6VbKg8DOJu+W
kKrmkxH7/k1UMChcMSrRjTCiF6tCRPb11vNLfP6zd5jILrvODRHcOIDWkqsMpupecvy2Qy2Cq8JN
xW5OkkWGGsDgSwZsayQs1vdowP1bjTE9SwBSTHlwOeC9KBwZ4WC7qIkdQuprHbUCD8vUe/V13gok
P7NNdo/rZcbRljxbUWX2NqMv05F72MUdn5lMW7KKxGewu+Jji3fuQ6OTXbEO2Cy7awdSwhdDK2EZ
gt8nNHNUwe3UIJxWDL3uGQHFtxPOv5i5SssK1wFiw35cIv8BtYPQONHGFx9B+ToH/njVNJYXb3ul
AwKasirdExfUzQdc9ewq0qjXrkxEsyMOIa/EWIGiFQ0zTujukDi5Q3EzEukDTdvJrxJrQmXva4a1
Mli8PlaGss/JNz2p9S4uJYN1UZq677LTGMQOXZL2pyL1XZ6q3qWqYlGtau8CVlg3iFnzd2Gr/U3l
Sivvb+P2Xf0asSjujt27LLZ4l8iajUQc6/CfdlUtKlovirV7NZLubOYRUR/E4qWL6jZBfhstOtyC
gV3wmn3T55rf1LpxqXvk/y4qXsfSU4xaCH31ReMbLWpffdH9dpZeHEgnHZ/SzkxDLUjqM64mQSfa
3WWLdpiGjDEzKViEa+WcQ0+uG8U87RfNMVFa0a5ueaKtKLXLZq0v+uR0USq7i2aZEahEvlzxHsgX
SJE1D73Zh6qbppNGKuyBEFgnVEF1V88EzWUyOmSDIWnL6+k4plm/8QBBotxIqFZq9CyarX2hO9wI
ars1yZ67yaeMVKlprBCueBdMUPeY7wB4xeMOnoPzZLQLeaHve0bFfX09+vod+eUmihs2TZpkLBfb
9FxDEVGqIv3bInRdy8ypTnrVyK+Z8i76bEYfAcqMVBKiuK9cZsfZUMs1kBpqE9JTb4joIYZlkfaN
Kd2O7c6XVPhqV9h6t04SWWyVkeNs0fgtg3UbqaVt3SBonz/WkYcSofCu56Y9E7MWrRuTQBXYUe1O
RFW7zTB2n9s2Gq9dWfgrSLqfA+62uyo1/E0aqWjLjClbU9/JNbETYj/XNDfFMGhLXrRxUgUOjt6L
P9WpKcPYoIHJPWwLMIVr5n51+wH+1rjXy7h7ZJ3acWKM2i5up7e+dcmQwxux6VoUzwORDZ+s3AFO
/p4K4WZ2maHsN/VD7zKMZy5hO6cKe+g2CAgCghSOHarpc/voR6zzJk3zbvsmCSgGeTRlpUx3nWOX
nBXu7F2UFGBJEcgS0eSLtLsLpIieAuFwyTplRJffJ7DafPG5qgmjW80Q1p8bVP9bo2dXFaWmvy1x
b+3qecDUC+b8Q9DG2qYb8BLXYzVfKh9boBJjuy+t0r+1+AdnxlbaNQXdk4eiUV8bAXabWM7upYUC
ReTz1OXG0Zmy+CrIS5+4pArVbNGlvbfOTYayK+Gmc2iPMFAdeFrrwTSsiwVEbYUIeWpXWoMK1Ksj
n2mAlx+1Ni6Q48c9tXSvPXWNLj9wxlUiTPuxOelWu3R39S1aGv1iZRDcffBkbl9wGtjAQiZTrqdF
E2XS964GaWuHNvKyrxYita+4QlhzYw3DD9dFtKstiuNjxRbSWmdKwKR1UuOxhpZ6lwQ5Oc9+H29I
OvKvRGR+0oL+LU2r+Nk1XXhUCgS8tJ3HynY0PCgSAoKVD6sBeAiXkoge49beoV/4ROzgq28KZ0ca
ObmeEWQTK1XPalBB2BU0hp7XvogS6Ndg6QcYKfmmNczma0y27irPtDpkRJntBxPF29pkioH+JzJu
CnwDm1yO+W1luJcq7qorNuj9puxMUoLNGDrlekzasdlIo5wvy7yREaP8Qsj8AyofSinqC7oOCBHW
gJMC32SIeA98ZrDcXOGOLMWM8NcdSxNi4jQGYVWUvph5/qCZLvI0OFyfEtNDlZr63tfWaO/6wXiD
xceEJsVMonkfK3xroXBwbk657h0DRZxPo/f2yrNA2sWM2qGTHOEsR9w7m2YzgO8L/Xiw9tmkyoM1
NMCAaWYy13hMR5VfFZzzRMzR7hitZJOXdckafOCuHYrmWHfTvT0ncmuQnopwcOERZvMXDFj2urP6
+h5VzLBO5cyxjkpLMXYjZNVBZYUFTZZbMq1JA9P81wgUDO6v6KMuHOsaBz9OBt+5FUbHeeW8lmZp
HLD1omNL0uZEvnh96oX51StHUCzGF0QFIglJJm9wqUuCqxqYIdImUSwVQEAG3012VCzenaGpOEyK
kVA5qsdrs/Kim5YQ55YvvS5arJL6JVGS6DSPnjBDIEdyxMQowciMi9Vkj1PeuIgWk35Hl+WQ2mBW
9V2f9NCC2LR4JGY7xIMxxpz8K01IF27G/NRhDV2KTWFU17XXkaE7BixR6jd4zvR0ZbFKNP06GuX1
XCzBph0EDyYIWVN+QnZIUymnh1H2N43RXXdadaZaY1jkziyyO9xf5G4TyDMw0ASVmTBABNsOeSx1
UIJ5tnNVZb5/5ZYC1DDOF1N5sBzZIs83Zlvl/2VofFMZ/67xo32jR/v3jd/D1+lFfr9Qsb79xl8L
FesPR18wF0ZAUoC3NGh/NXyG7v7BJoOMLx/pxJIk/a+FCugMG4UzWw6Si3Qbyda/Fiqm8we2FMC1
IDf+XMP8B8Jlw37fmHynEmHl7eD6CTyTtpTe01w2Lt+1fFwv2gDdUz+Mwmw/DJrtrWShXn3S8y4z
4vxNojH/n9CO3Hmjf8YWMTy7Qybum5r1iN7KY6+QVi1k4jOYR+2gIsuNdkOdJTd9JbSX3ltgrm6t
i73tR4yDHMeM5U3lOcq6te00N0ughIXhHWaj9c0LilO9fpR4HeE8avlcWxCkuqY5+02LlXWtw0GY
GGEFQ1eSxBxB8sJQFuvc5BvM2eKx8DHjohnAv20cGVy6hA6YUdBtvES35TYpbLMBSRmnBfdDEPy6
vpow0OFBZytvHL1amU+2isnlJEPVqB1u3NEEPMz0lHOAQehAzczR1mQPkdK0fmBTng8iTPCVvBAu
5X+J3QynPCwG7C6bNqn1AbExXjgdiE5LBkHHW5C7nOX+CXTKvEyzA9irmcETbey4jLcDINdhM9eI
2EK/zvZljIhsqlI4rUVldTAwJ5/BrO98VINjr/CaJftUpvdxUTDGnPrsLLiB7TNzfMpqIlmzbsxW
RhmwfxpjbCCCDLsP6ZTSeqohPXj+dK7t9pSMff9BxmXFqFneWAT9sTcaArrj2H3tpogIt378iAuT
9kAE6EitQzzlT9PAKkwxZz36vv05ZtS5saK8v5/9XjKB1Mod/RHOcSJOuf+OO+kl3tY3q50ZBHfD
nD65hfkGo6Y7zbJGX5LHlzkR3rrsu491KY/lUFf7vEubEHtMOM2luZKqcU9No4PUQvycxFC7cjN/
WogoRPpo9YY04a9uWrkguOboZgxqdyWXJMigX2QsbIpy7q47e7D/n70za44bybL0X2mbd5Q5Fsfy
MC8RiI0MLkFSpKgXGCVK2AHH7sCvnw+R1TaVqp5M63luKzNVppRURCAA9+v3nvMdimXYlBY8qXAc
R72NYbiwkI/JORqK9s7vJ2vnSUecvDpNoeoucjMYcbJdcGN9T2mAHspRpt/9pNE3mpbETjXSeIrV
7NCKi39GdlQ/SKN/Zu/Wz1U5Fwec0ilbr0qPVb7iXlLhbux69XQBN6N3K50T60Kyb3EJ7gnbYNdK
jOAwutPPWuJH5SBbhxFrxwYlB9nKtAS+1/ZaEkrycXF7xTRWyg6oEuGfdCmxhi4GAygxFpBUOyAk
ln4xZSU2bZG/Qh85Mb0BVtMh8ZC98SbnSGzsXGc3SYN5wEBj/sseZPsNoCd7JwqYfHJIHBgbplmc
hfMzM5jh1nV7nngasU1oM3BC/u4ynxhBBEkmKL6IwzYb2dtmtMlAPcXwRAdl8p4LJ1ePDJbLCukv
mnG65e6egtffRV7kcYwphuylI+xy22OKjA/EfFqoWQj42SKs59W4sTC7IZ75MRQN8czROD6i4jW3
48htEQdjYW7gHs+fjWJR3cWeM98MfYrtuJ/mKTj03FowjGdX6G3DuwUa2039LxNyScqJPaLvpYch
+UWYAlwVfwoaDmOiUdM9aqLuvZPcLcR6kLi+N8dS3CZVUOKI8NU2aQzrICzkzU2OoGLO3AO0DVYJ
jXanFpwZJGcDdIgLTBfV2Dti4YsD9RI8C3/5qnFNvnqp0vdFZoDczd+sJRWbqshrRquc5I3Guc+E
lYcwxDJAa+ln1PltmFoqfS3bjIhrl2yJOyQwJLGWw2KHC9PcRxpYX5rCyv0N1lqaGk5R35hBjxDb
Hs8jPbQnjC7Gc+503odVyjSMcxDgSxkAkhzihMd40pa1i6BX7Dn0iTs3As/eRz2nvr7v7wuygFGI
p9W+Jsrm0K5PLWpZFz86DIOIaHEsCwVjSwYERYJ+JZ07EqlFAk8V2Qp7yYKrOHKry2TP7xWxmgiy
y+BHa3UXTzvJtOlyewR120PeAWKeQrDYWfZ4cgrTD3NaQrAnTdWj/3ScXWb0xu08yGTvj4MZVmJB
IlDrdDPHPqdwx2Q98Of7FETbw2KI8W5OA3CS8+Ahf4IXoDtCJUbPGna9YzGZDRy9EZPlb4MsGzbK
bA+zESNhtPu7YGDVQvY44+PgKCSwnZ/63JGMWyFCxub0NPgM23KC7Xe1U9LNH+oAG4Q+GHMDuEKM
RFubWtBFDAjqVCT7CgM142AagI0ZWnCWxR4DDt/qXoI0Y7rtI9Bq0CuEXd+cSE/Bb2moX7rxvpSp
V+8WVLZ70SlmiTPhOYaDkj+pNAMb7BA3Rt58rlQ2ys3h1oTxzohvPXVaXvWA5lOcLc0XW4k5209p
L04LbeijIT1SUBT5W6R7wF2M8cQbPp95yJlzWGSPP8jG/bYsnJ4qNOm7JO+/WXWe30oVMecneGQT
2dOMyjMzz9wD3aFLnWQ75fmvwS2CvVbLt1itMMKFczVmKhndkdgV0UvBsc/GH39HJTExVe7bxyi3
om1CL+d+cvyRzZ2pvSvi99qUvzhx/nT6tNgXkoJh1M5b2Q4JEOuueS18/qqldRgDcfT+1UJ3odTH
1+SwiG68bkoeYXxll8Cq1Un41nIec/xEk5d/G8pIhCymiAIY27wRTcCG0dvPhP9WsB5pPmUa09Lg
psV3i/ybbYkP4jQgHdlnozdvq8Co9gjWyjPSR/QO8+JsiU/53iXRjMTQ9TZTwHuYwGIwwm/8105Y
y2NO8BwXdFm1BIk3aBiAueLtj32evfPY5z1Nncp/aTzJz9pifm6H6ERWzbRFGBZfBgZQj7KPsnem
2c/SdSeiY+N7x6q7o01MHKOyJFOMmyIuNL1d5wtdymmrJWeLufd3zhK5FrIOj5hronLncGnWOBb4
LuY2ri2ab7qixcb3vLGUWT+M5tIfxaK9o6el/23KO/E+CP0jU1H/sAjbIHcJIOQxU739IEt3pAme
6WpVivTjBn0HnpwxoJ8tJXeEKJ+gz8gnfAqd2LJqGpQYlrK2EqHCr661fWd9UAlOXrA/rFCG1j0o
ZUoemYoW/JFDLglAUHDccI7tZ3xVw9brxZmkjewrKUviO1k4N8UE7ADDAPPjJrY/GfJJ2nCp9cOE
w47KAQNrDnxh0CeFVbghjSbJCO2Ts/4hCr8IVT10z8vUNqeIxfNuTIziAKDjcXGr24gjoheObAf6
iEgu43Z2R+8zir1ym1id9xD0Mn1DduPcmUMqw7acip1MUeqpWi00c4h23tW9XT+1ttOmHA9Fd69z
C1yNiGoJrot07HBpfSQWDA7mh8pHFgBqJttH3tTvTewhO8X7QpTtGgcCZqPygNI2fWM1y9/Y4oav
xaTFc5710VEAZjgJOVHxRo1701QjsJAU3T6DSQyGr7GF9uN2NOZyEywJOBtEVjXc9infKRKCbuAY
j9uk1Ga+0U6lQneMwW+Krr30i+7fhL8MnxLR6tHv6uC2zrL+wYmT9kttyzbn+auJXbQbN8xLCfOA
6gqlMTEFRB1L2U0vsckKS5C2Q6TEEigbhVGh5nGXZjwPt4HvEL7qR4X7ZYr8xf0aw6NawtHX7Kz+
4AQ8iMQVbvBQ0/l3cse9d+08eR+9CS0QwJTnYqlguXXw8e6KSqfvUSmrPaQQcgzKRRd0/Em0z/ws
9jcO7Dl/05VT+SYiHV1G/tOjLllecYQ+TyW1MW234XtVkidtJB7Wsn6Jb9uKkrSoxqbf9OVYvqAD
RawuPOsw+WV+zmpIPEQGJCE8wmKrjKVgBNMquZ/IaLowDGvbUC4McjJ0oEAFTZix1QKi1cqq4+Dp
+NFSxAk/+V7W1g86hu4WBrEWjZtvfc+1KBZKWqSAnfDZWQwCPik3Uxp1eMSbyXkGk+LmcKmGufa9
tjtmQQJ3fiJ5abkttGMgdssAijRYbIh3Be2vsPcQcNW59rFPSEuAToYFbJliKGFtzrP4PXD9KBRG
FsXndFwzv7iF2wxbTTyFrkXs1DYHA8TqQ1THeewNdRxITHnSDRCj0myMwyLdJBz7GVXT1KpTyz0Z
Dr2dnkk2TreRNXi/yrZ2fohqbZi3Ke3qgy7VS5cHUfqOS3jYlrDp6DK6qyNlWdb0LN//CQ0qPrrE
YEGuYeKzbdLWe12ySexSl9V5F0Dz23dWt3wICuvbaVbYaTkf154Sh5q/lrAE6FlKpeprop3yaZpM
SUJUOm2t0lGhTEwEKmZS2rs4RxxO/gPVQZN3dPOY+7eEcd47TlOGNu/xS0cVuWNyAdi6MjPyuTEn
lF0z77TV9ruh8E70esew5uD+1MdpsG9zYX1I4PtHSFRqQ85CsylWqZqX1skhje0xbGvwlXZauny9
XTJ9JzF9PMBqfbB1EnyKqn0YeSe4e4XFWMCaj41ZINkahviMnRAGsIldbcd90+zJlZe7hpEEtj8i
WAHIpMluikogbwXbeIRE7FtHTU9Gg1cejRRRlAE3ZFtNLhoxv6ALBmhx3jqZbe/ryEGkEnjGQ28v
85OaoPwzqrzT8C8Y3lV2SwVuFDvI/slPpVznLorSlIW2iSGWQA7POxb+gRz0mdjl7dJCEmwxj7Lp
TPMF1UpwP+o4J2seZk3upgSbFAxJRVfXN6kwH32/HDdd12lyeVT8gU4pC6saHRCFXePf50bTAhwA
w2MWkbPJisB+j/Ggb+ypgx9Qpkn5bqjuvbG9fJOM/sGRGhVnrcZPAc786OOmPs2wSbl+wwBlTfYk
IgLcZKTDbCjzYhdWcPEBlT7ZjXxbELD0VziJt0lMtsrSfCLn+Npl43q/DaLekYGSM6C17R0JvOhy
0oDMmbQjb7rTZHmQFbOlZjbhMxHzUOxaiz0vdnRzrt2s4m7pvIMpcm9rtU56LuI4f6T/IEQ4OHrw
d6MS433XU2+DHbTCZm3/aL9TJ+LtC1jr43Jk9i9+ThVHtAza97F0etDNRmNdsh4NSq7aH32i+xuv
TLON8HNYXfUQJsmsTgy9GjZgA5sj8qDLkicx0LfmO+c1SrG5QozvLFl5qgY1kpKLJ++N4UK3od9z
Z6MWeKWUekmNptl66MpuExdpQqMXCsc6OUWoaGmzD0YbVuPwLTAbbOizTZCR9VoZLHnZ6Dh75UIz
nKTtvyXaLDcA2RhwC3/EABbJl6XOJVPu3Lqt5uScGhWJ6V6H4DV5bl3zF7kB1H8z1VEVq+o5qa13
OyF2wx4r57MDrBSKGLehMspXDenml1KlsSCH8t1+Q9eD4lurgWmNWz5BXSdvpY4zM+yVH30bxcDE
Q48jRt5gnp4gvC2MzPyIaQ4NiGkvO/xNFP+0y51Cy0M+2MFTxYKFXceWNSm5Y+QNjAuS3uBJKHeu
yJEYExQ4LWmsOepEIV+V8u5yLBgPiK0orM0cqKi15Gh04bYV4Lx8fAU7YjrVPRAG/8Q/8EfE8/6y
YuvJyWoWD7hiN4ES+c0s2VxNe/oR5aAYDwRKQshx14mEB0JDFvpmST24bsJ8bdmStoXZQ3O11l6g
qmhpBwhcPdNl0CPh60WpKVc7kQPwzWJJcHU7TsesRmc2Nt/QBN5gPyQTJ1VMdmLjLgqYvS6FbHZZ
490oc+z3sFC8nZe7xY2StP+ggBNtT6m/pTK1tpHTEO45XqDQfooy5Y6PZsnQv7o0zhpTWc7eqXJy
Cwpsnxw4u9BAXErjYbKctxSM3G0fGWgDWxfvYGET7iJUDIurNI8avkzYyqE7VXhp6Fz0NeQdgF/4
3S4DrOxjFk3pNqnnb3nMzNnqZ3vv5S0giN7+HsnRfJ58mYeuZu6Oz7SefsrOG59Z+6yN68p264EM
v2lJZvKFmW3NyAC/SmAMfRYyBnatyPNj4FZ3Tl9022ixHYzX6RQw08aPybhBJPnNGmplBksNX25W
H51Z1++r0XNN5lqWH7mVMG8gPML4qN2yffBEYRwzNjwiHfEOA/vK2rOXc0TCPZ0loU5jRitOvLPL
ef5OncWjFaNBRpntP9STHd0tfTL8MFL3F9KDGQBjYnQokf3gsmgngmvnTdVWpWL64ms5PFpW4iz3
q20TMLJX1ge6oCVwsN5WpOLgJjfrFCybm6c6VGiO2i0SA7VHIAgYQUTGvYlpbtxKNoMjYdAvcyy/
UCHI54b8sH3czP2R5wAhSdsxpQv818lHYKeSynqOoZhuwZs+AIeNPkoNaAAOnb8FcYRMoeCQbtxO
FkXNmcyLbtP0Y3JLDdHrPQLUGppF6g5gH1l/Nm4vVEbQEn41mkQFFDp6YdQ0pWtuKg43lHdTrRBH
unX72iqnuW0a30dAWeOe2AyCHt8MgnY7sy68u7UO7HtmUeJl5C9wQ5/Az7cBtyWxGuR6EFrZEY8a
V7ge7EGhBubuAfSpph6XU5WeF6UUVFMaPJu+HWIqphlzoWn1JZj7fq2EWGXeoaN535w2AbyVD1l/
VD6gWdSXDUWrT/D2JjaKEeeyrZ/loIiNqwSTMnDFwuebMILX4iq8SOIsDqs4IoSTntr8NOf4K4Gz
leluAV8IwbTj4K0ttmhK0FKFo61+TZTXO0YEF9D7GcMwV9wo5FKhVAPSzjRqLjoerbcsowIPUdWV
nNel+dg1KwEPOZb/1MmW/ZS1rH4sFmN8M5x0uLGThr7Mit6+a2ejf8uVIe4xFkD6V9gOObx29qXD
4/IUGBHHl9aMglvDSKzvYJ/ym77zx2fLWh1w2hp4SuuKZXVTSr8CXtwlCFVIhuOhnEBvhGTCo1Wz
W8x993T4e/aToLULvPXWLPe9O0m+6TLbRX0bZ7Chu0ey6R3QCrOydjZtqBdBVNpN5rBUVkUy/ypU
ab5HZkehtrgAWOl0tBg5Ebxt4ixt3gZX1vvJYNeNa4fNjFsq5LCT7kTcZQdloDvZ0Bq9bSPtncZJ
9DsMM/lZmVXVUdmb4lzjZ/zSZ6BXWWWhmKFwcrZui8vETnvjovJG3eOj9Y9lYsa7blzUAbiIs7UV
0Xobo8Vl52P7/kr3FiRoPakXQX13butm2g891T/tTI8ujQHeN8nGrR/EiJGZZZC+2pV3Qx/8MEaT
o4NZRkc3kX1okLdwh39Ybu0M123a2Cc4sP4jkBZ9mmY53riGh9/VJSvK6Tl1DFSMW/rN7U0HDfDO
aL38DE3tO4EZBNRFsAwyf/6I5zLZWg6ErMjPaCuaUUmvrJ1fjZRsaa8lH0JZi70zuNEPyYinZmwJ
UwD7TM+mzqvZotFG/qWtzRD7vbfpZU0tK5b2PcVXDXcrWY5zq7EgeyZjXN+r6QOb0KzDSlpj8aRl
QvJfwmaTyVVIAqYuPxteE06S8Q09VpNKo072JvKcTVAv90TD8/siunS2nh8muF4ba8xfg876ascs
1tKodimOppBOyUdQte4miBl4TFMShyB7RUjaX723zBzGglMenDh7WnyAmrUjJWYDsRBEtjzYSUpw
Sta8qY5kPzcejpFhHSms+sO4OOM3QzMGsWzjqy1M2M4LFbLGFXpQIxs1Uo6PMsiayzQ0F9R2xbwR
tc/WbqoK3G1hPPh2MG/RPySnphLWGZTGp2N4w11tVS1mB+1AGFnwbQIp/9pPzNrjUp9HpTQsnubt
Oov9H73y342tV3PcX42t3z7QZ6Jlqas/za7/+LF/zq5N0/0HDmxagXIlCcC6+b+za8v5h2czvWZ0
zXj8X32A9IUBYEkXbztmv/+gvO+T//2/HKK1HImdG9SW50B6+2/5AP/ssnV84Hms1CY4L2bWFnCv
P8+sl3ppBqMbGCiQT7VsKwR/F/If0HcinOu+/cuF+VsU5PXFMKKv1JTAAXLwu2M/ltohiqF3Lokx
q/drasGMl+oVXzYPoGsJ8B7Ccz6CMWuP/x8vjQpb+D459VzUP3/O1MhN3dNfuCwrzb5C6wZ/cp6A
dnsrIR6OOgDBTrSWvQWOhRDur1/+zz789ZOjCrAw1gQ+gyDz95cnupKwoKywL0VpsIr6xthfUeIg
0lNMCSmqABQof/2a1p/d+P98UW4Vh36kC3lxlaj/ix6hUlU0xCqwLtKqyC4A0nmymOE2e49p8avq
6WM4qc2LD+bQdoekH/pPV6HwKwyX69C4qxTQizN97NDARbtlWZwPl4FJs6XWFubteI1pSJdVRAnj
EdeLZqZu/w3X8M9Ywz8+hmuvunzgLML+neDpA+ccNDaPizlQJeUD1BRdDNAZ/U5jwUvn+lbnaJP/
+ur9bo9dvzGym9GaIOC3+P8/XzwEnF6mZWteMnME/Hhll3pV8ktkmjJrRcpK/DD3THAQAVzzB/76
9f/9wcSl6nMSdrFVIT/47csbg6DKm1yblytuM10fGA56+hHEonn/1y/1G7bheoVtM+DJ8gUv+G9I
mmj2+krAf704aaCfDKr5nFzaNYElsgls0bnjfIzCXZ9OgQxdXTH1ALIhI+T0+P763fxXHxz+H6ul
6UnmpL99cMsx6qARkbgMfcND4hDSUJ+ptcW4SVeC5l+/2n/1kADrXZ9L/uf9G9rFVPDnDXu0LldI
P+0KuJgOSbe317gJRr8ObQniK3Ahc5df8fc4sogAZORmgEjBenVruARaxAxj4x39Q1TROah+s8eb
nyREjoXVnPGUUfbCaA8SgTL0rz/Eb5Db6xfo4bB0BBIrpH+/czeyIo4GH9nIJYoyAMmLR7LC9b7R
fane2xbqUuFPrHszF7DkSAUlHSHdtpuD5ggiBntgmjsEjS7TQvfFjET36bdCP/31+/wvVsFVt4Xg
Ct4YvMjf8CAGp4DRZUx8wQDBBbleZlO16t1cgyiaov27O3vdQf8F3AOqUqxIZvZc7C+Iw35/xbIn
eo4A3O4yKSD/kjiYj4imK7/YxJsMwtaPre3SmyfyhQgKMWaoNCcGvM/pkKdqgym8/7Rxhz1egyuE
wUOQ2g4L53pPXC9Rx65B2koKI6IbPcTK5Did4eQiPaEwvl8l7H/DWeET/P6x+CR8z/aKmcbj9Dsr
aPHzwIP1Gl9wQTLdU/NCyoVnZA+NXXBCr5gGTtvMG5n8WNIo3G06wqzdB0lMLxHIkC22sybA18rw
a4qy9/YQko3+mLjdYMITi+n3GZFkgIeoikG4SCbjC+24uA+FV9ftZornRG6dwEu6EJABT0bWTaQL
l4mrEAgzv3J8VV3wsia3fldmZ6v06/sxw+SBCqsFPwNkz/hqQmd+MAHP/xB5Z4boljgfWsCyFe9v
TD5n8BcuJvKkCtOe/fuGIAYwWY2dqcdGrMlF9NyBjDl1J0LpEXaxGT3PUK9DVWRTaEee9xzA5RHQ
QGKg2601NiMH0LjllEAUR7t1e8v/Du+DbmaFEj0/Lsi4UbkNg0PwI+xz4xT5pnO24oHhmRqjG+EG
Ab6O0WTq6YxxewE3ZdLQln0lGepagOvLJFbq0SOYj5Z34CRR6GeQhmOsPK8q5x4h641Hzl2jZxp4
H/GO0oDUGbPHCHZNbEIeQ5lQ+YRtUAKyEI8K6DIMf35s9ro1JGjNooEKV9C0N7PCO9Mhzgd2ZpPz
HjF11SA8dYPTn5gE1ybEwtCBb8JpqMuEhk2q/RO6PSL8IGT+8JFPoe+xEnEQadaGsE9j1PROu2+h
HtYNkrmJBJyvuLnTG4vhXwhTgVN+X9d0oJru4AVWtOcEWH8rg05+rW3IBFikkk9uFP0zJr8PmXkS
V6EY+Hq2SdRXhzZWEvKBN265sUrSqACWa41cxTBIrK77T6ehBw9EPlYvhiSM+Xas/A5nQlWBAXrx
xqgWpHgmcEm9sIS0gCGrnx1vbUgBjYakvyLSJgtQTu6kBrhKfFEzrjg/NwP11UhG1+bt5hmnrbmZ
SwKOxVr8LJC9mb1zpasVHCpi3ISs9obz0fgT0U1M/9HTkx1ZfNFGxzc2RyQb0b6DOD+SzYVmrIZ0
ns7clZvEN9lMnarh72Daod6DtuObdc2FLxX9lbEVovVxSpMTQTec8QP5QizZqYPOwPOJp1xm1/mI
JOmocSqoV/s1kykrJ6iR0RK8Thbc7W5JVseBy8LjsA55kOZ3ZQv9ctPwhPrbsrT567ET8OY4cdS3
lHXR64ArBvFeWd/mVW69NCD3+I/W+KK+H1mfWc5QmRROUMahafb8TowJhEj2lMLHQimUIhHgNL73
JRenJdiFjloBZHvT4he8px/FEoPIwl8jB4Jz4NX6yZIumzpGRf14XSOp4fxzJNlEvQx2dFT73WdD
gP0AkMkxX7pu4B+v77ZkgpYxaHCITSMdjKh3mc6PzbUWyUG7tw/X9Jg4JgMO+qUJJIfKcF65/wgo
gp1lZfPTNazHLrI1+Mxie+7Jnyccgupxtrj2Jsnc2EN4fjPE/2P3iURVP4FQ6j5paNC0jMFin0Q+
yg9/jcyB29h9qmJNmwri5j3LsTpuddrNT9dCYSHkm/j4rHA/LE19f02/QmUJd9Xys0/HLkAxpJ5N
k6ZZO2vMyEnKiQRRjgjTztxGfHfW+m4BC7PxdDXxcBHvSGSCIrzGKLiTZk6i1rBSducc1+UuAofy
ATIIU+hYA089NV3LO0cHSwVV1xPg7sZoGbldCxymJQFZv1n/+cfhx15Ln5lQmDIEAecgx0HZlDF1
YR5xN8nZPyfIKD8ADYB3Z9vhDSpLk9TjG9WU4eYwo+8YTXnx6voImQSS6/2o27UMYufpw3a6+M7U
fRZBx3ekIp/ijn8NUIu2O5wrrG31elTB3JgezNmkMEBtfXL5pu8xh3onPk59i2zFfUJ5glgKizbv
FpFce4T8bt6jbqUuRwZ9L5CaoH0CE4zpfaRcdfxsHu7UFBsJPTlAszvTrbhrQf369g4wNW8mWpn2
PVNXfjWB3Osx9V6ynBj2Xb/mnf0RTMaIVH4k5cQ1xcnJ578uAiATiZpIiSjcEloXnN2ZlLcGsOSt
cteXL6fe3+JFpBxDVfdOAGt9G8R8q5T7zbGJbL5VHF/E7bCRcx0mEs+CijQ6A/bHo55j9wNRCs8r
tMgShANi1DCWPPFt2/FOrncibkqTwfoaY0aKFQuGiaTRpqZtkIoHOrKmk1+vX1DWgLHdWySeHomm
CXATLpoON8fRDjtPT1Fk+asL2Jri8nkWmfywV+aJZficAehbsTVh5XuZ7JaLbFuriZd1PiA7KQ3U
uxsrHvTGnPTj9ROyE1Ejd+i5CTmFH3Y98C6Tod6XNRNxjDmipizdpExzpH0ZGn6Tbj5fS79WaYs/
8T1dK8brtjkvgjtKFZC8bT/hsy9SAemyfAPnoFWG7TBwklmvWqtGHYTZZBYLJhXeTuLyKfI1d0yh
eCAXPInx2+YVj9UyI2f27MXeo/HCPCm7mOUozXm4LJijUIa6VjIK5ZYH1bvG5yVp5Nok5HrNcU4l
40IJ2ks+6XZitFIh7mVY2Qr54eBWIhdwzTy8sviLYnBOOfbDehcE/lSgzHb56WJIrObZhC3ILbJm
T27hSRNmll3XPm3BSCLyikWeUoQM8t3CpGpBHMQ9cb0Af6xF68F9zCzWhXVhbWOiprfXe5epAtua
7gESaS+dv2NmjS7X+9NhbnvAPDoc8Ds5+Z03+NwihIK0R0fm400SzyAz/rgh0Of4vxRQkRH0yNge
jayCWI2S4yN26aVc7wpX52t8F4Y8UiOx05lNRfqfXLsNeWek9datKhNWsaxYieBwG1uvsWhCQGwk
PCBdP5Axldx9jKNgmDsTfzZTCLXhZFrmvenwEbjlzBeZ4GMkzynmyfKihh3Gw/y/JzdQPw5ZHbza
dmo+SM9aLpzUuamFYTLK7/E3oO3h+XLyPi9DLJ1cbCaT6/ZNYnDMuG7isVk3IBT5sT1PW7q2LAp1
3I7RvjF8cmeqYX232QB+bWc3M6+LWl0/lbPTuhvFUe010DOFn6S3jPxnZKIwWU5vhJnTajQi1ELL
82j6qT72w1glD2aXifpEwod5j4SVdyH9nlfACMDdLkzig156OVCExEYevIqJBMRKoWHY86hMjw5D
4efB1+WDZUv4VZGxJS6uO8qiQQjbsrIT/pn9itE/brwVBm2j688J+bZ5gDXbY5YqdqQ5ZcTe0/IM
qFBm9zXPiN2TqeILrSWOkYMxZPZeVD4m1bjBqZaMujylSmV3ttOZ5pZdszxxstfHil42HiylKnSn
dv0r0AX1grtmn+Kq5g5rOwtFpNZdL26adfG/QdNEIzJIEmqqwYE2bgEVORm1tcZvoB3GuR5NxnOc
MVnatqXi1yYwuUi2JGmDDiAwfxu/qA0eH1jISI1TriVdk/gkIsb4/q55nkMz8cysB+W84C6Y7IBH
NUgawjBFy9uLFo9mE5LVKXSiiXeqr5tJlLBuL7jFcxwEa7hrHiii89Y93ESO9RrBu1xxUOtiR7Km
AsycrcktPWtaDW4tuqWf1gIPIikyXeMZJxUQ9KrJCzUJSPvETOmHKOicE2cwvtfKtdg/mY1yt5Yx
q9WChvLlmpxzXTeDLGdxXAN44LBVPBPFWm+qiLRckp2YSUWK9tUEu+X9mqNb96x7bcMj1K/xmWmE
iMSo5d5dnTabZUErt+VslxwtJi4/ndEVHWJjooGo/1DJyBw2gfFHhdHQIzHYmUtkDc7J8xbhnTiw
6X4lNqKgwMBwqPtu2OMSQuPtd2SgiHwxX/Ax0LKTa2ApfR4uiZcZbBuoZTlJXMMb3XF2XxI61khj
10QZpED37bLmD/5RMkvAD25saVT3xArv47yEM+POvbXnlZOXpB30F7DsyzlB7PEFMWcedjwhrM6c
dhay461VMuGWSLRmRxmPrcGQmIF/UPk7u7X10Yql8WNQtvwk/Gv5ibxnxFajO8rtqWBU587Wrak6
cTYpyoi996evqymMkNIoYlzdgL3H8V7r5kbaOr0n08EP48xN30rVx88uNb7eDiV5Y3knxQGEw3wf
2Cr6khhe/qNuZv4mXCVpR6VcBfHjUhmcWMnNnUDb9Cj9NuSXu+/X7sz/THj+bsLDYIEGy//bmPj2
s+v/4zVt47RK/0R8BPi4/uQ/hzye9w9axi5RU6YpAcisAd7/SaSx/uFKnIlMPa6zFos+1X9OegTW
RaZ/nk9MCCFVa97JPyc9tvcPeO8uKVArENKiIfHfQdK4/p+bYRgdbdcjGwj+HtpH3uVvLe14dqYC
I1VCaoI33NZ+RSkDRbm7tUl/RaDRU/gGiOmfbA/pUxkXG/gPKDeEOR3zpEVmHgFE3rd90D7TS0Bg
ZReUjSQ4YuVggG2nQ0DOr5bNfsBklEPlTuSJcYrX7odsiEhDNJyJSasvC7lxcolPLJhzVAqlpvjl
YE8UHiSYGQ9IXPrxF5zKgDpGCS4ucDNy6aZXsysiFMpRN39Z+pFW7VTM+3Q0RNg72XCJp9q8YVQH
PkZjc8ZJs4ouFiNqniSxuGd+BNoF5sfxgOnykkYq68JEZ9OxtcltXKa5QvxuizeAT+Nthvb/JVKI
jOa2Sx6toCOYIVjWTw4/rtsxTSGVj+7LngwEANzJNJfPcYLM3rK1wgTBH6M4Mm/Zn74AQMC44vfj
ne/MGGiKfms0og5joCMx8YxO/5yrzHvEn2FfIscWKIDREpj7eh5WTbZvLGEwRAHJECPxhyzrSB+a
Alkwl9Duemfr1EG5sQzwi5G2Ebjk6khbkm7AbB3MIXlA+zWync7CKUJvTOCLywnpaREvzrk3qGpQ
V6Ow892lx4veH4Np5XJ1c0YQRbqYO2O0gEdmM164tqsk34cczotvHftMvEMQkfjL8dnkUf8aVbO4
Cab2ywwQE0aNqL61CJ5vzER54EX9JIQKj26hl2GRxfFT5xBeGdI+Le4IryQrowKRxlUuE2+jytp9
iIfOxbhhRKvu+/+wd2bNbSPJFv4v805GFXZMxNwHbhJFSW3J7mvZLwi1rQaIhcS+8Nffr0jKpii3
u9V4aMSNQb+NNBZRrMrKPHnOyfqTl3vaHZaj4dz0rfa626VPpcYYHcRGO2vuZWtiZhMWVy33Sh5a
DMd0ZIupDqL+WFreDENS707q5YNfbGHHlna0RPnt+aumFHF911KyZI+YgRafRZPhsYDFyZ2VpOYK
P1/9fWRh2z0yN9W1WRSZNS3rhCVr0iS/wfnlM7dtdTuC0zPXGvFkbJLPmG7jIgKbPVvWoVFBNsUU
DwMRWcySvHM+MXe2+rAbKY187cVzK/NijKVBPJJLYVQmsgNru4mn8aZpPgf+bitmsqM0mxcI6NHv
hrmc7PiW56bNqFTKz1rc1dsdHpQiENdpBpI8bWUHoT7V3jWm/LQr3E8iryY5KPM8t6ERQXtbg9YY
dpDlFxBGtQvha9ZHZhF/YGbgk6A8wJPFjtN5TheJjJK86hfEt4BWroPNcWBpDDTQ5T3/go+VQhHc
FhjgOZbbLFsJtMpmNgIuPb9otJvCLZAfOh7zUfCbSz8l61Fa3edlZ/ORikU4qrx3Nd4SkzyL0puO
abGzorbaRSUgdhl6sIwggGR32k5zksvKk4k7daouXEW6CLGIKlKEUa3YmjcFJn9zW4fWSsUr51la
wn2xYRnK1HI+GnnSmZNyt9oIe4ThahFcRA7XO/Kc0cL0SG9d0TWLjcGAXgYURQ+tiUNDgvXKylnb
oHqIiFULlGQHmvaEKarmHaA0ug0LEqrVYM/k1JGBcV2SXYURbJNtVaUXNRMEprVM/JumxrJqWoXK
WjAW5tIsnfymRUjOtOZZUMWMaoj8WRIXjCxc+1sS5ZGeLMJ0ZXXtA+ZK1mxLAr1scfCYm/zWKjbF
9kbGeka7yRjhZZJtMw1oHKsfexmB9xGp8uxOh1n1wTGx5rTwxJwFJpKJaZfuugtvhLiGoatRhDiZ
uadGazcrGGPox/P6cxw5Idl+FbTIj918AZq3F/3exju/+x0UBQoeAPwCe14jhjOfMnTGK74gWMRd
yMbAZBJYG6k8hqslFKIYCMvLr9dx9ZmLxVrgz1hfbnZZwymFkr6Dn9c0uHwm6/IL0+z1eG4bdnFt
JJ67qH353qc1cqmPEIqCjDIPa+OEF7GN102wAyiD+z2RXLDzDTp0XC9G+I3mG7EUnY0hmBsFS6vB
flU1gFdWyeRZbmxnUWBUeF3Z0l21G3sNUBffe8pHwi58+4JkHZEH0trfK7AnpY1yjAkpnTFlUlcM
bK5lwD14m0xoN2Qz0ervcrlVnmmakg4b3U2Q+qSDeF9MI+ZAq8rXnZn4KV91ZeYtmipboXfJ8E5t
i6/mNkdEnaQMWEWMfg1WQYZeGcEy37m/YZqcLH0zBy31q3kVNb8lCSaxAsRsDj/+163Mg6WTF/5l
1cQ6Qwac21p692WxwesmwQrYqWrzDuZdsshHBV4s4X0litFdE4TvmM7kXDHaSuM0xreoqnaL1oqw
2YCtagqGqxYWhr8FahUUhJuJWWMqmoNw/GpE4HFNxbreZ9Xat64AFgHcOuYrb+caNyfmGusWAQeY
TodzmIHdsZgjZtiJeeC5FMPwid3RQ1Mgl5ytbQBwxRHUcCqINsxkaCMZY3Frl1IqXYX/PopwlMWy
bkcqU0SxQTsDuGu6hT8z0UKQtomQefLUIQXFm7PCH1rbaqNgljLD/qOOXvFjshXtlQ0VDruUTXGR
daMG397EZqoZLN6adk/UEPrjDWtQB+Vll4gdfS4iphONrMcO5RK1RRVe1cKt9IkJI/8eRRYjQpRw
nFlCc5vSnEldjv8VH4bRRQFT613ROdmicTJGNqGsYZD9hvAagXnl+CFAbQiE7/+v0Xno9EPFMk0B
TSZuoqspbhDLZmIH26vZVuhZuN0g9G2NVF/laYV2pNTyFJ8JratcrKfCWsB5526bOF3ghNPCRjyx
iyi0u0JuYH47RV3BT++qVRxEoyXkNYvEz4NHT6vAcH+RWECX0225y9YLHHiYHue4tBsDvUJS5mcC
1XbIxKs2FOGdE+TZPeBxQyJpdWsUuK6JJNWjgoVlcbmTQVsj4MZdeyK63GZ8ct6VH2PGV8y8wpXX
Seio8Xp8+Q8M1MLGuDAvdBS1yAOZCk1XaNPQ/QO7w+8Y2TIG2A2GbTiXz/V2lNwanSpiyYCQeSWM
PVwaa0N8xNhJESaFF0z9CpXvAkOBDVKVqBR4epXlA8F7N9dZJKb1yd/gjyLMsykxJ3yjHvqfSFHY
mQ+BNqeswg7nBlOblqVFl9KwAgaOZYXDPLYoQNdsBjep2eCmhVrtuqlsc8nQ9BSlqo5ZTxHnVTQv
wKYvDBwN5y5f2hXODgw5jzdG97X1HJxoybl/1TrLXnlGsKF129U2E+hJzWaeL333hpFx+lTr7Icy
0YuPnQdKZPmmsYhHO3+qtaZY5rRQcxzRQuuTnhq0ggsMPy7XkC24SzT3Jg677kkbeT6o4Fo+Ek/X
V+tmJIEQDOuhrqOiw6I6sbFyxYjRmZXYqeFei6V0tyn1+0pu9blpNZvJlv7tnOaae+G2STU30V2A
qdQNxmB+c19AzccWpGmnkDZxf43S4BErL+yPte3WWMg1vgaIg1KGpjENZJooJbnuldl8ZOErrdXC
/gpxqb2GkrS7dXBtfZ82cEamxPMQTwSJcHsj4gdfitifYfDrXm1RZ1wxqkdcidSD58R+XYnMt+70
XYmVoEi3Sw3geD7aKX2abaTzbmNLcn+BK5HpVVOEpUFEaE42i8ZKzYswHm2WrSAXT7Fv/MBMW50u
YT4v0yz8Ze3TrQ7DpL4NbVtbESRqho4EHBYbyU9RE/l0xAnTYJSluGiEFnMfZbKdRnWXTXDj4Kzn
DBpO4dDOYwZek0CV8ZcgsszdpR0HDfTdyvq9LrfNVwsDETotsdve1JrW6osmN7YHFsl/6/8/rf8Z
VffT+p+eOAzPF/ROa///eaZ3qoEOJqMULKhiQiJo+Fb5Syn5kepT6JT/sNi+F/7mmLJfo+Q3mNkr
gOi+Ff6GGBPyYJALB8qiDTP0LYU/vkgnHBhoL8KEF6S7poRQSt2vYIETGqBXNRKjq6y5rZKvfhHD
LP7tZDV+QOt8SdB7/QfOcIW81eMkbfkDToigHvfoyn1c17drl8bEn7Dy9rS3E48lODwO04IlED5+
qK8pRJ0sZGxiXH8TmthlhOkkGWmcXmwiHC3KzM9F2PrOlwDzvhIuQ6oVox3ifJOe3BWsl8xPvsJm
cGyfgtIIhGtfMPJBAXCb6mntYNueXFe5UYyMFXS33TIu3NDLPzih6FYWxDTvQ5eVi1Bbm1cFKcO7
kAoU94vQyzbllFgF8qvnKMm02mLk6aSpdRcRRpxkQfQ+czHAg3DC3WNvZ3wI7nU0sRq+PpV2lct0
/WsHr3EVexlGhbsao/JFUq9jPVnZJQNvTNjxt47E+/TzaIvPTTTyEyTY3PZTYZuG/gvU8HS3CksU
Qu8bmvPGZq7XvufCt8DYAM8hXELydXGx//L/30SN44vMHsvH+X4Y8l31lHf3T0WFPPbZ70v99N12
vSk/4MFRMjH5rb/083/oOIb5T+IQBPFzY+z9Z9p/lp/9E/EjH7n6+vSff+nOGKSQgKETBGKGqRz/
dzAfgo0FhKjDP1YPPwfwPFmcP3r9n7/ZYR1//js/++hP+9VW86lN04WC+wKEffPb22PNNABg4bLu
HwjRp4tAsTeGB63BmjvMRDv8wQEtAukwn7nfIhiM73Yh8koWVD1cK6eL4Gpj7gKJDzFubOrhOhjW
TtAkM5F6roLBfqe2QmuAD5V6mMJ5ugpSsBXgEWj49P1D7/9lW21KFYlo3r6QjnBL/7W3P/sXTsKA
i1WibtpC6QxOX9tlvBSkclpRx81xyHsGdAKgSr4aD/DmOKATBZlyo0kyqB98+Y5QE+5JJQgI+4dV
GtYR4HOzYfvFAW1sW8w4ILP88SJYY3jY2GYLxB77Z3CL4L7yC33zTjDGGqAb2irj8I7s99PzoLJz
Fgl1B5Pa1HOIvgM6D0iy1NDOXlvBsMZky6oEOIb8s3vRNVSfURcs1ND2AFKtw+H80v7bf9p+y9Pe
mBPRUWQWB5TU43f8Yg8IJajDRsI6HLkBffnsWucQof/+6xvMNaG+RAbx45vQVba6Qsn/jj8fXDAE
HyWH6XcC5Ni0TWmSEvxwD9gESyasU2gPLhtyHKX97PX2Orc+DscWpK9vof70BNjm2LCAIdCbHX4+
uEU4OkH3WwXJW2Jex7X/wz1AbgShCoNopX5Uz2HTDSkcoH7sexdoTE1yTRJfnRT7dBM41AUO6ixN
QU7qGVw0PLJt+m0Ch7RfMxWkdviSzxICUkNLgoO7QHPDXAXJLfYX64PHr8CWszXzGNdfSr7t7zAB
dCSDcOc8b/XzVdDHIIU6tdMxYRjcXpCGLftmyIYxBg3BBvAZDTirlCFJwdpydYbLDy4vwlxTqXj7
nQXyHlwEbFclmKehwHbHEpDVgct2OASDSwkQ7L6i7L21NgBkBxBHMGuKQyg4+/odVgEBqW46329N
1ntA9wGOAr0RQ1bBAAyiPsCVQT2cqtO9wLVg05tgYt6xVh4eZoa+t++tSIYEaOhiDnXYCgqKfLEK
1pjkkBa1e8wf/ynQ6Cykf4dPJX4avQOCQwpgcCfYx71wXic6BEzwI6Clb5fn0E4EhKOeYdEAPSL2
cfIR8u6fl3uBC3gMeCpRJe3/0oACguRW791CsMdwVHSNiuDlezsmZ4CdYeDMvH8GdwY0iNe9y2Vu
BbI/lx7jIR6e343kBDZuHOI5HA5uFbBrdvqmRjoNaOWWQBbwchO4EuhUOiBqx0g5wNcH1uwbAkwA
M4ULngS60+vAcse4dmKaZB9hxcGtAsRLre8mIDVwsL8h4H+vhU5XgZ4i/jTMOyJB2D+DK5g1QUnb
cy+olqoKiOZZSmBbJEZUkfQZDm9/WO4B3QZgXUdAtwd6CLEFUxz+OwsEIGaWhUGShQfd/hkcZsTc
X6P3EdDG9IsphO0jKHKWEdm0D2DX6LgmDS0XIESjF+pXIRrApnTLMaY9FoJnlyGQGbFBgQjD7SUz
La7vKtBRZwdgq3S8818nRmwPigdVQqhncOUyiVFv4FA3xjRUlePQcS+cBQTUjWN8ysidnMHlxRrm
T71LRAph1H7kfocv+VWJCKGASxes6NhmGt4ukMC+Pc8CtyEiQqgjdOn3z3lEAEW2bVpp+Fzun+Gt
An3Ow131929F4IK9LadibO2fs2tB2X1agCoKaH/++cAKZRWweu4FCmU0pihan5tqZxGByxGpKaSz
ZwbCYfMNKEMiLvaHCzTgAlczFJNi/5yvgjkmKsDEeaYgDPBEWNqhgPn7JwK+FbiATuw/poNn2TLH
gO6bomI81837zTekvYDAum+6qIOow66i237YCopOcloxuWArB0o3ycL+GdwqKM5Q37hAUqw5mvt8
BZwzEFVcgMUtFO9m/xyWfUB7QZHQDsVsjxNBvkSTRqntD29JuD3dC+pEAN/Dyzku+JDeXxdHIsTf
f3/OgsORIh081gZnmYKjSEk6fN3B3g5AQNohWPdYBTIF6keW4Dtk/mIXKAKaDZ6GccTQYoFu6r1j
ARYWJJ1sAviWP7wd6ccDIDnGMzlrcDACmewr//c3txq5HekXQDv4g1iwbyko8P6YVg+ugtKtvcls
r34z/XaL7IBd9dxlexkRabjSdyBnxq33ea8MK2umI/RKKfbmvUC+CESgWX/AzwdPob0k8fzHJX//
/PW48BeuECQv6re+xE+P+f/8HwAAAP//</cx:binary>
              </cx:geoCache>
            </cx:geography>
          </cx:layoutPr>
          <cx:valueColors>
            <cx:minColor>
              <a:srgbClr val="FF9999"/>
            </cx:minColor>
            <cx:midColor>
              <a:srgbClr val="FF0066"/>
            </cx:midColor>
            <cx:maxColor>
              <a:srgbClr val="990033"/>
            </cx:maxColor>
          </cx:valueColors>
          <cx:valueColorPositions count="3"/>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Arial"/>
            <a:cs typeface="Arial"/>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data id="1">
      <cx:strDim type="cat">
        <cx:f>_xlchart.v1.13</cx:f>
      </cx:strDim>
      <cx:numDim type="val">
        <cx:f>_xlchart.v1.17</cx:f>
      </cx:numDim>
    </cx:data>
  </cx:chartData>
  <cx:chart>
    <cx:plotArea>
      <cx:plotAreaRegion>
        <cx:plotSurface>
          <cx:spPr>
            <a:noFill/>
          </cx:spPr>
        </cx:plotSurface>
        <cx:series layoutId="waterfall" uniqueId="{007C8235-D692-4EEE-B7E6-BA1E264C2221}" formatIdx="0">
          <cx:tx>
            <cx:txData>
              <cx:f>_xlchart.v1.14</cx:f>
              <cx:v>Sum of Sales</cx:v>
            </cx:txData>
          </cx:tx>
          <cx:dataLabels pos="outEnd">
            <cx:visibility seriesName="0" categoryName="0" value="1"/>
          </cx:dataLabels>
          <cx:dataId val="0"/>
          <cx:layoutPr>
            <cx:subtotals>
              <cx:idx val="3"/>
            </cx:subtotals>
          </cx:layoutPr>
        </cx:series>
        <cx:series layoutId="waterfall" hidden="1" uniqueId="{76780DB2-EC2E-405F-8E88-C1D0BED9F5F3}" formatIdx="1">
          <cx:tx>
            <cx:txData>
              <cx:f>_xlchart.v1.16</cx:f>
              <cx:v>Sum of Profit</cx:v>
            </cx:txData>
          </cx:tx>
          <cx:dataLabels pos="outEnd">
            <cx:visibility seriesName="0" categoryName="0" value="1"/>
          </cx:dataLabels>
          <cx:dataId val="1"/>
          <cx:layoutPr>
            <cx:subtotals/>
          </cx:layoutPr>
        </cx:series>
      </cx:plotAreaRegion>
      <cx:axis id="0">
        <cx:catScaling gapWidth="0.5"/>
        <cx:tickLabels/>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hyperlink" Target="#'LOGISTICS CONTROL'!A1"/><Relationship Id="rId18" Type="http://schemas.openxmlformats.org/officeDocument/2006/relationships/image" Target="../media/image13.svg"/><Relationship Id="rId26" Type="http://schemas.openxmlformats.org/officeDocument/2006/relationships/chart" Target="../charts/chart3.xml"/><Relationship Id="rId21" Type="http://schemas.openxmlformats.org/officeDocument/2006/relationships/hyperlink" Target="#KPI!A1"/><Relationship Id="rId34" Type="http://schemas.openxmlformats.org/officeDocument/2006/relationships/chart" Target="../charts/chart10.xml"/><Relationship Id="rId7" Type="http://schemas.openxmlformats.org/officeDocument/2006/relationships/hyperlink" Target="#'CUSTOMER DEEMANDS'!A1"/><Relationship Id="rId12" Type="http://schemas.openxmlformats.org/officeDocument/2006/relationships/image" Target="../media/image9.svg"/><Relationship Id="rId17" Type="http://schemas.openxmlformats.org/officeDocument/2006/relationships/image" Target="../media/image12.png"/><Relationship Id="rId25" Type="http://schemas.openxmlformats.org/officeDocument/2006/relationships/chart" Target="../charts/chart2.xml"/><Relationship Id="rId33" Type="http://schemas.microsoft.com/office/2014/relationships/chartEx" Target="../charts/chartEx1.xml"/><Relationship Id="rId2" Type="http://schemas.openxmlformats.org/officeDocument/2006/relationships/image" Target="../media/image2.png"/><Relationship Id="rId16" Type="http://schemas.openxmlformats.org/officeDocument/2006/relationships/hyperlink" Target="#'SUMMARY DASHBOARD'!A1"/><Relationship Id="rId20" Type="http://schemas.openxmlformats.org/officeDocument/2006/relationships/hyperlink" Target="#'Sales and Profit trend Weekly'!A1"/><Relationship Id="rId29" Type="http://schemas.openxmlformats.org/officeDocument/2006/relationships/chart" Target="../charts/chart6.xml"/><Relationship Id="rId1" Type="http://schemas.openxmlformats.org/officeDocument/2006/relationships/hyperlink" Target="#'Product Category'!A1"/><Relationship Id="rId6" Type="http://schemas.openxmlformats.org/officeDocument/2006/relationships/image" Target="../media/image5.svg"/><Relationship Id="rId11" Type="http://schemas.openxmlformats.org/officeDocument/2006/relationships/image" Target="../media/image8.png"/><Relationship Id="rId24" Type="http://schemas.openxmlformats.org/officeDocument/2006/relationships/hyperlink" Target="#'Manaqger Performance'!A1"/><Relationship Id="rId32" Type="http://schemas.openxmlformats.org/officeDocument/2006/relationships/chart" Target="../charts/chart9.xml"/><Relationship Id="rId37" Type="http://schemas.openxmlformats.org/officeDocument/2006/relationships/image" Target="../media/image17.svg"/><Relationship Id="rId5" Type="http://schemas.openxmlformats.org/officeDocument/2006/relationships/image" Target="../media/image4.png"/><Relationship Id="rId15" Type="http://schemas.openxmlformats.org/officeDocument/2006/relationships/image" Target="../media/image11.svg"/><Relationship Id="rId23" Type="http://schemas.openxmlformats.org/officeDocument/2006/relationships/image" Target="../media/image15.svg"/><Relationship Id="rId28" Type="http://schemas.openxmlformats.org/officeDocument/2006/relationships/chart" Target="../charts/chart5.xml"/><Relationship Id="rId36" Type="http://schemas.openxmlformats.org/officeDocument/2006/relationships/image" Target="../media/image16.png"/><Relationship Id="rId10" Type="http://schemas.openxmlformats.org/officeDocument/2006/relationships/hyperlink" Target="#'DataCleaning and Formation'!ExternalData_1"/><Relationship Id="rId19" Type="http://schemas.openxmlformats.org/officeDocument/2006/relationships/chart" Target="../charts/chart1.xml"/><Relationship Id="rId31" Type="http://schemas.openxmlformats.org/officeDocument/2006/relationships/chart" Target="../charts/chart8.xml"/><Relationship Id="rId4" Type="http://schemas.openxmlformats.org/officeDocument/2006/relationships/hyperlink" Target="#'BUSSINESS EXANSION'!A1"/><Relationship Id="rId9" Type="http://schemas.openxmlformats.org/officeDocument/2006/relationships/image" Target="../media/image7.svg"/><Relationship Id="rId14" Type="http://schemas.openxmlformats.org/officeDocument/2006/relationships/image" Target="../media/image10.png"/><Relationship Id="rId22" Type="http://schemas.openxmlformats.org/officeDocument/2006/relationships/image" Target="../media/image14.png"/><Relationship Id="rId27" Type="http://schemas.openxmlformats.org/officeDocument/2006/relationships/chart" Target="../charts/chart4.xml"/><Relationship Id="rId30" Type="http://schemas.openxmlformats.org/officeDocument/2006/relationships/chart" Target="../charts/chart7.xml"/><Relationship Id="rId35" Type="http://schemas.openxmlformats.org/officeDocument/2006/relationships/chart" Target="../charts/chart11.xml"/><Relationship Id="rId8" Type="http://schemas.openxmlformats.org/officeDocument/2006/relationships/image" Target="../media/image6.png"/><Relationship Id="rId3" Type="http://schemas.openxmlformats.org/officeDocument/2006/relationships/image" Target="../media/image3.svg"/></Relationships>
</file>

<file path=xl/drawings/_rels/drawing4.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hyperlink" Target="#'SUMMARY DASHBOARD'!A1"/><Relationship Id="rId26" Type="http://schemas.openxmlformats.org/officeDocument/2006/relationships/chart" Target="../charts/chart15.xml"/><Relationship Id="rId3" Type="http://schemas.openxmlformats.org/officeDocument/2006/relationships/image" Target="../media/image19.svg"/><Relationship Id="rId21" Type="http://schemas.openxmlformats.org/officeDocument/2006/relationships/chart" Target="../charts/chart12.xml"/><Relationship Id="rId34" Type="http://schemas.openxmlformats.org/officeDocument/2006/relationships/chart" Target="../charts/chart23.xml"/><Relationship Id="rId7" Type="http://schemas.openxmlformats.org/officeDocument/2006/relationships/image" Target="../media/image5.svg"/><Relationship Id="rId12" Type="http://schemas.openxmlformats.org/officeDocument/2006/relationships/hyperlink" Target="#'DataCleaning and Formation'!A1"/><Relationship Id="rId17" Type="http://schemas.openxmlformats.org/officeDocument/2006/relationships/image" Target="../media/image11.svg"/><Relationship Id="rId25" Type="http://schemas.openxmlformats.org/officeDocument/2006/relationships/chart" Target="../charts/chart14.xml"/><Relationship Id="rId33" Type="http://schemas.openxmlformats.org/officeDocument/2006/relationships/chart" Target="../charts/chart22.xml"/><Relationship Id="rId2" Type="http://schemas.openxmlformats.org/officeDocument/2006/relationships/image" Target="../media/image18.png"/><Relationship Id="rId16" Type="http://schemas.openxmlformats.org/officeDocument/2006/relationships/image" Target="../media/image10.png"/><Relationship Id="rId20" Type="http://schemas.openxmlformats.org/officeDocument/2006/relationships/image" Target="../media/image21.svg"/><Relationship Id="rId29" Type="http://schemas.openxmlformats.org/officeDocument/2006/relationships/chart" Target="../charts/chart18.xml"/><Relationship Id="rId1" Type="http://schemas.openxmlformats.org/officeDocument/2006/relationships/hyperlink" Target="#'Product Category-DB'!A1"/><Relationship Id="rId6" Type="http://schemas.openxmlformats.org/officeDocument/2006/relationships/image" Target="../media/image4.png"/><Relationship Id="rId11" Type="http://schemas.openxmlformats.org/officeDocument/2006/relationships/hyperlink" Target="#'DataCleaning and Formation'!ExternalData_1"/><Relationship Id="rId24" Type="http://schemas.openxmlformats.org/officeDocument/2006/relationships/image" Target="../media/image3.svg"/><Relationship Id="rId32" Type="http://schemas.openxmlformats.org/officeDocument/2006/relationships/chart" Target="../charts/chart21.xml"/><Relationship Id="rId5" Type="http://schemas.openxmlformats.org/officeDocument/2006/relationships/hyperlink" Target="#'BUSSINESS EXANSION'!A1"/><Relationship Id="rId15" Type="http://schemas.openxmlformats.org/officeDocument/2006/relationships/hyperlink" Target="#'LOGISTICS CONTROL'!A1"/><Relationship Id="rId23" Type="http://schemas.openxmlformats.org/officeDocument/2006/relationships/image" Target="../media/image2.png"/><Relationship Id="rId28" Type="http://schemas.openxmlformats.org/officeDocument/2006/relationships/chart" Target="../charts/chart17.xml"/><Relationship Id="rId36" Type="http://schemas.openxmlformats.org/officeDocument/2006/relationships/chart" Target="../charts/chart24.xml"/><Relationship Id="rId10" Type="http://schemas.openxmlformats.org/officeDocument/2006/relationships/image" Target="../media/image7.svg"/><Relationship Id="rId19" Type="http://schemas.openxmlformats.org/officeDocument/2006/relationships/image" Target="../media/image20.png"/><Relationship Id="rId31" Type="http://schemas.openxmlformats.org/officeDocument/2006/relationships/chart" Target="../charts/chart20.xml"/><Relationship Id="rId4" Type="http://schemas.openxmlformats.org/officeDocument/2006/relationships/hyperlink" Target="#GEOGRAPHICAL!A1"/><Relationship Id="rId9" Type="http://schemas.openxmlformats.org/officeDocument/2006/relationships/image" Target="../media/image6.png"/><Relationship Id="rId14" Type="http://schemas.openxmlformats.org/officeDocument/2006/relationships/image" Target="../media/image9.svg"/><Relationship Id="rId22" Type="http://schemas.openxmlformats.org/officeDocument/2006/relationships/chart" Target="../charts/chart13.xml"/><Relationship Id="rId27" Type="http://schemas.openxmlformats.org/officeDocument/2006/relationships/chart" Target="../charts/chart16.xml"/><Relationship Id="rId30" Type="http://schemas.openxmlformats.org/officeDocument/2006/relationships/chart" Target="../charts/chart19.xml"/><Relationship Id="rId35" Type="http://schemas.microsoft.com/office/2014/relationships/chartEx" Target="../charts/chartEx2.xml"/><Relationship Id="rId8" Type="http://schemas.openxmlformats.org/officeDocument/2006/relationships/hyperlink" Target="#'CUSTOMER DEEMANDS'!A1"/></Relationships>
</file>

<file path=xl/drawings/_rels/drawing6.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9.svg"/><Relationship Id="rId18" Type="http://schemas.openxmlformats.org/officeDocument/2006/relationships/image" Target="../media/image20.png"/><Relationship Id="rId26" Type="http://schemas.openxmlformats.org/officeDocument/2006/relationships/chart" Target="../charts/chart27.xml"/><Relationship Id="rId3" Type="http://schemas.openxmlformats.org/officeDocument/2006/relationships/image" Target="../media/image23.svg"/><Relationship Id="rId21" Type="http://schemas.openxmlformats.org/officeDocument/2006/relationships/image" Target="../media/image2.png"/><Relationship Id="rId7" Type="http://schemas.openxmlformats.org/officeDocument/2006/relationships/hyperlink" Target="#'CUSTOMER DEEMANDS'!A1"/><Relationship Id="rId12" Type="http://schemas.openxmlformats.org/officeDocument/2006/relationships/image" Target="../media/image8.png"/><Relationship Id="rId17" Type="http://schemas.openxmlformats.org/officeDocument/2006/relationships/hyperlink" Target="#'SUMMARY DASHBOARD'!A1"/><Relationship Id="rId25" Type="http://schemas.openxmlformats.org/officeDocument/2006/relationships/chart" Target="../charts/chart26.xml"/><Relationship Id="rId2" Type="http://schemas.openxmlformats.org/officeDocument/2006/relationships/image" Target="../media/image22.png"/><Relationship Id="rId16" Type="http://schemas.openxmlformats.org/officeDocument/2006/relationships/image" Target="../media/image11.svg"/><Relationship Id="rId20" Type="http://schemas.openxmlformats.org/officeDocument/2006/relationships/chart" Target="../charts/chart25.xml"/><Relationship Id="rId29" Type="http://schemas.openxmlformats.org/officeDocument/2006/relationships/chart" Target="../charts/chart30.xml"/><Relationship Id="rId1" Type="http://schemas.openxmlformats.org/officeDocument/2006/relationships/hyperlink" Target="#'Product Category-DB'!A1"/><Relationship Id="rId6" Type="http://schemas.openxmlformats.org/officeDocument/2006/relationships/image" Target="../media/image5.svg"/><Relationship Id="rId11" Type="http://schemas.openxmlformats.org/officeDocument/2006/relationships/hyperlink" Target="#'DataCleaning and Formation'!A1"/><Relationship Id="rId24" Type="http://schemas.openxmlformats.org/officeDocument/2006/relationships/image" Target="../media/image7.svg"/><Relationship Id="rId32" Type="http://schemas.openxmlformats.org/officeDocument/2006/relationships/chart" Target="../charts/chart33.xml"/><Relationship Id="rId5" Type="http://schemas.openxmlformats.org/officeDocument/2006/relationships/image" Target="../media/image4.png"/><Relationship Id="rId15" Type="http://schemas.openxmlformats.org/officeDocument/2006/relationships/image" Target="../media/image10.png"/><Relationship Id="rId23" Type="http://schemas.openxmlformats.org/officeDocument/2006/relationships/image" Target="../media/image6.png"/><Relationship Id="rId28" Type="http://schemas.openxmlformats.org/officeDocument/2006/relationships/chart" Target="../charts/chart29.xml"/><Relationship Id="rId10" Type="http://schemas.openxmlformats.org/officeDocument/2006/relationships/hyperlink" Target="#'DataCleaning and Formation'!ExternalData_1"/><Relationship Id="rId19" Type="http://schemas.openxmlformats.org/officeDocument/2006/relationships/image" Target="../media/image21.svg"/><Relationship Id="rId31" Type="http://schemas.openxmlformats.org/officeDocument/2006/relationships/chart" Target="../charts/chart32.xml"/><Relationship Id="rId4" Type="http://schemas.openxmlformats.org/officeDocument/2006/relationships/hyperlink" Target="#GEOGRAPHICAL!A1"/><Relationship Id="rId9" Type="http://schemas.openxmlformats.org/officeDocument/2006/relationships/image" Target="../media/image25.svg"/><Relationship Id="rId14" Type="http://schemas.openxmlformats.org/officeDocument/2006/relationships/hyperlink" Target="#'LOGISTICS CONTROL'!A1"/><Relationship Id="rId22" Type="http://schemas.openxmlformats.org/officeDocument/2006/relationships/image" Target="../media/image3.svg"/><Relationship Id="rId27" Type="http://schemas.openxmlformats.org/officeDocument/2006/relationships/chart" Target="../charts/chart28.xml"/><Relationship Id="rId30" Type="http://schemas.openxmlformats.org/officeDocument/2006/relationships/chart" Target="../charts/chart31.xml"/></Relationships>
</file>

<file path=xl/drawings/_rels/drawing7.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9.svg"/><Relationship Id="rId18" Type="http://schemas.openxmlformats.org/officeDocument/2006/relationships/image" Target="../media/image20.png"/><Relationship Id="rId26" Type="http://schemas.openxmlformats.org/officeDocument/2006/relationships/image" Target="../media/image7.svg"/><Relationship Id="rId3" Type="http://schemas.openxmlformats.org/officeDocument/2006/relationships/image" Target="../media/image23.svg"/><Relationship Id="rId21" Type="http://schemas.openxmlformats.org/officeDocument/2006/relationships/hyperlink" Target="#'Manaqger Performance'!A1"/><Relationship Id="rId7" Type="http://schemas.openxmlformats.org/officeDocument/2006/relationships/hyperlink" Target="#'CUSTOMER DEEMANDS'!A1"/><Relationship Id="rId12" Type="http://schemas.openxmlformats.org/officeDocument/2006/relationships/image" Target="../media/image8.png"/><Relationship Id="rId17" Type="http://schemas.openxmlformats.org/officeDocument/2006/relationships/hyperlink" Target="#'SUMMARY DASHBOARD'!A1"/><Relationship Id="rId25" Type="http://schemas.openxmlformats.org/officeDocument/2006/relationships/image" Target="../media/image6.png"/><Relationship Id="rId2" Type="http://schemas.openxmlformats.org/officeDocument/2006/relationships/image" Target="../media/image22.png"/><Relationship Id="rId16" Type="http://schemas.openxmlformats.org/officeDocument/2006/relationships/image" Target="../media/image11.svg"/><Relationship Id="rId20" Type="http://schemas.openxmlformats.org/officeDocument/2006/relationships/chart" Target="../charts/chart34.xml"/><Relationship Id="rId29" Type="http://schemas.openxmlformats.org/officeDocument/2006/relationships/chart" Target="../charts/chart37.xml"/><Relationship Id="rId1" Type="http://schemas.openxmlformats.org/officeDocument/2006/relationships/hyperlink" Target="#'Product Category-DB'!A1"/><Relationship Id="rId6" Type="http://schemas.openxmlformats.org/officeDocument/2006/relationships/image" Target="../media/image27.svg"/><Relationship Id="rId11" Type="http://schemas.openxmlformats.org/officeDocument/2006/relationships/hyperlink" Target="#'DataCleaning and Formation'!A1"/><Relationship Id="rId24" Type="http://schemas.openxmlformats.org/officeDocument/2006/relationships/image" Target="../media/image3.svg"/><Relationship Id="rId32" Type="http://schemas.openxmlformats.org/officeDocument/2006/relationships/image" Target="../media/image5.svg"/><Relationship Id="rId5" Type="http://schemas.openxmlformats.org/officeDocument/2006/relationships/image" Target="../media/image26.png"/><Relationship Id="rId15" Type="http://schemas.openxmlformats.org/officeDocument/2006/relationships/image" Target="../media/image10.png"/><Relationship Id="rId23" Type="http://schemas.openxmlformats.org/officeDocument/2006/relationships/image" Target="../media/image2.png"/><Relationship Id="rId28" Type="http://schemas.openxmlformats.org/officeDocument/2006/relationships/chart" Target="../charts/chart36.xml"/><Relationship Id="rId10" Type="http://schemas.openxmlformats.org/officeDocument/2006/relationships/hyperlink" Target="#'DataCleaning and Formation'!ExternalData_1"/><Relationship Id="rId19" Type="http://schemas.openxmlformats.org/officeDocument/2006/relationships/image" Target="../media/image21.svg"/><Relationship Id="rId31" Type="http://schemas.openxmlformats.org/officeDocument/2006/relationships/image" Target="../media/image4.png"/><Relationship Id="rId4" Type="http://schemas.openxmlformats.org/officeDocument/2006/relationships/hyperlink" Target="#'BUSSINESS EXANSION'!A1"/><Relationship Id="rId9" Type="http://schemas.openxmlformats.org/officeDocument/2006/relationships/image" Target="../media/image29.svg"/><Relationship Id="rId14" Type="http://schemas.openxmlformats.org/officeDocument/2006/relationships/hyperlink" Target="#'LOGISTICS CONTROL'!A1"/><Relationship Id="rId22" Type="http://schemas.openxmlformats.org/officeDocument/2006/relationships/chart" Target="../charts/chart35.xml"/><Relationship Id="rId27" Type="http://schemas.microsoft.com/office/2014/relationships/chartEx" Target="../charts/chartEx3.xml"/><Relationship Id="rId30" Type="http://schemas.openxmlformats.org/officeDocument/2006/relationships/chart" Target="../charts/chart38.xml"/></Relationships>
</file>

<file path=xl/drawings/_rels/drawing8.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hyperlink" Target="#'LOGISTICS CONTROL'!A1"/><Relationship Id="rId18" Type="http://schemas.openxmlformats.org/officeDocument/2006/relationships/image" Target="../media/image35.svg"/><Relationship Id="rId26" Type="http://schemas.openxmlformats.org/officeDocument/2006/relationships/chart" Target="../charts/chart42.xml"/><Relationship Id="rId3" Type="http://schemas.openxmlformats.org/officeDocument/2006/relationships/image" Target="../media/image30.svg"/><Relationship Id="rId21" Type="http://schemas.openxmlformats.org/officeDocument/2006/relationships/image" Target="../media/image3.svg"/><Relationship Id="rId7" Type="http://schemas.openxmlformats.org/officeDocument/2006/relationships/hyperlink" Target="#'CUSTOMER DEEMANDS'!A1"/><Relationship Id="rId12" Type="http://schemas.openxmlformats.org/officeDocument/2006/relationships/image" Target="../media/image9.svg"/><Relationship Id="rId17" Type="http://schemas.openxmlformats.org/officeDocument/2006/relationships/image" Target="../media/image20.png"/><Relationship Id="rId25" Type="http://schemas.openxmlformats.org/officeDocument/2006/relationships/chart" Target="../charts/chart41.xml"/><Relationship Id="rId2" Type="http://schemas.openxmlformats.org/officeDocument/2006/relationships/image" Target="../media/image22.png"/><Relationship Id="rId16" Type="http://schemas.openxmlformats.org/officeDocument/2006/relationships/hyperlink" Target="#'SUMMARY DASHBOARD'!A1"/><Relationship Id="rId20" Type="http://schemas.openxmlformats.org/officeDocument/2006/relationships/image" Target="../media/image2.png"/><Relationship Id="rId29" Type="http://schemas.openxmlformats.org/officeDocument/2006/relationships/chart" Target="../charts/chart45.xml"/><Relationship Id="rId1" Type="http://schemas.openxmlformats.org/officeDocument/2006/relationships/hyperlink" Target="#'Product Category-DB'!A1"/><Relationship Id="rId6" Type="http://schemas.openxmlformats.org/officeDocument/2006/relationships/image" Target="../media/image5.svg"/><Relationship Id="rId11" Type="http://schemas.openxmlformats.org/officeDocument/2006/relationships/image" Target="../media/image8.png"/><Relationship Id="rId24" Type="http://schemas.openxmlformats.org/officeDocument/2006/relationships/chart" Target="../charts/chart40.xml"/><Relationship Id="rId5" Type="http://schemas.openxmlformats.org/officeDocument/2006/relationships/image" Target="../media/image4.png"/><Relationship Id="rId15" Type="http://schemas.openxmlformats.org/officeDocument/2006/relationships/image" Target="../media/image34.svg"/><Relationship Id="rId23" Type="http://schemas.openxmlformats.org/officeDocument/2006/relationships/image" Target="../media/image7.svg"/><Relationship Id="rId28" Type="http://schemas.openxmlformats.org/officeDocument/2006/relationships/chart" Target="../charts/chart44.xml"/><Relationship Id="rId10" Type="http://schemas.openxmlformats.org/officeDocument/2006/relationships/hyperlink" Target="#'DataCleaning and Transformation'!A1"/><Relationship Id="rId19" Type="http://schemas.openxmlformats.org/officeDocument/2006/relationships/chart" Target="../charts/chart39.xml"/><Relationship Id="rId31" Type="http://schemas.openxmlformats.org/officeDocument/2006/relationships/image" Target="../media/image37.svg"/><Relationship Id="rId4" Type="http://schemas.openxmlformats.org/officeDocument/2006/relationships/hyperlink" Target="#GEOGRAPHICAL!A1"/><Relationship Id="rId9" Type="http://schemas.openxmlformats.org/officeDocument/2006/relationships/image" Target="../media/image32.svg"/><Relationship Id="rId14" Type="http://schemas.openxmlformats.org/officeDocument/2006/relationships/image" Target="../media/image33.png"/><Relationship Id="rId22" Type="http://schemas.openxmlformats.org/officeDocument/2006/relationships/image" Target="../media/image6.png"/><Relationship Id="rId27" Type="http://schemas.openxmlformats.org/officeDocument/2006/relationships/chart" Target="../charts/chart43.xml"/><Relationship Id="rId30" Type="http://schemas.openxmlformats.org/officeDocument/2006/relationships/image" Target="../media/image36.png"/></Relationships>
</file>

<file path=xl/drawings/_rels/drawing9.xml.rels><?xml version="1.0" encoding="UTF-8" standalone="yes"?>
<Relationships xmlns="http://schemas.openxmlformats.org/package/2006/relationships"><Relationship Id="rId8" Type="http://schemas.openxmlformats.org/officeDocument/2006/relationships/hyperlink" Target="#'SUMMARY DASHBOARD'!A1"/><Relationship Id="rId3" Type="http://schemas.openxmlformats.org/officeDocument/2006/relationships/image" Target="../media/image38.png"/><Relationship Id="rId7" Type="http://schemas.openxmlformats.org/officeDocument/2006/relationships/image" Target="../media/image41.svg"/><Relationship Id="rId2" Type="http://schemas.openxmlformats.org/officeDocument/2006/relationships/hyperlink" Target="#'DataCleaning and Transformation'!A1"/><Relationship Id="rId1" Type="http://schemas.openxmlformats.org/officeDocument/2006/relationships/chart" Target="../charts/chart46.xml"/><Relationship Id="rId6" Type="http://schemas.openxmlformats.org/officeDocument/2006/relationships/image" Target="../media/image40.png"/><Relationship Id="rId5" Type="http://schemas.openxmlformats.org/officeDocument/2006/relationships/hyperlink" Target="#'KPI-Data Aggrigation'!A1"/><Relationship Id="rId10" Type="http://schemas.openxmlformats.org/officeDocument/2006/relationships/image" Target="../media/image43.svg"/><Relationship Id="rId4" Type="http://schemas.openxmlformats.org/officeDocument/2006/relationships/image" Target="../media/image39.svg"/><Relationship Id="rId9" Type="http://schemas.openxmlformats.org/officeDocument/2006/relationships/image" Target="../media/image4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9.svg"/><Relationship Id="rId2" Type="http://schemas.openxmlformats.org/officeDocument/2006/relationships/image" Target="../media/image38.png"/><Relationship Id="rId1" Type="http://schemas.openxmlformats.org/officeDocument/2006/relationships/hyperlink" Target="#'SUMMARY DASHBOARD'!A1"/><Relationship Id="rId6" Type="http://schemas.openxmlformats.org/officeDocument/2006/relationships/image" Target="../media/image41.svg"/><Relationship Id="rId5" Type="http://schemas.openxmlformats.org/officeDocument/2006/relationships/image" Target="../media/image40.png"/><Relationship Id="rId4" Type="http://schemas.openxmlformats.org/officeDocument/2006/relationships/hyperlink" Target="#'Manaqger Performance'!A1"/></Relationships>
</file>

<file path=xl/drawings/_rels/drawing11.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41.svg"/><Relationship Id="rId7" Type="http://schemas.openxmlformats.org/officeDocument/2006/relationships/hyperlink" Target="#'Manaqger Performance'!A1"/><Relationship Id="rId2" Type="http://schemas.openxmlformats.org/officeDocument/2006/relationships/image" Target="../media/image40.png"/><Relationship Id="rId1" Type="http://schemas.openxmlformats.org/officeDocument/2006/relationships/hyperlink" Target="#'customer deemand-KPI'!A1"/><Relationship Id="rId6" Type="http://schemas.openxmlformats.org/officeDocument/2006/relationships/image" Target="../media/image43.svg"/><Relationship Id="rId5" Type="http://schemas.openxmlformats.org/officeDocument/2006/relationships/image" Target="../media/image42.png"/><Relationship Id="rId4" Type="http://schemas.openxmlformats.org/officeDocument/2006/relationships/hyperlink" Target="#'SUMMARY DASHBOARD'!A1"/><Relationship Id="rId9" Type="http://schemas.openxmlformats.org/officeDocument/2006/relationships/image" Target="../media/image39.svg"/></Relationships>
</file>

<file path=xl/drawings/_rels/drawing12.xml.rels><?xml version="1.0" encoding="UTF-8" standalone="yes"?>
<Relationships xmlns="http://schemas.openxmlformats.org/package/2006/relationships"><Relationship Id="rId8" Type="http://schemas.openxmlformats.org/officeDocument/2006/relationships/hyperlink" Target="#'CUSTOMER DEEMANDS'!A1"/><Relationship Id="rId13" Type="http://schemas.openxmlformats.org/officeDocument/2006/relationships/image" Target="../media/image9.svg"/><Relationship Id="rId18" Type="http://schemas.openxmlformats.org/officeDocument/2006/relationships/image" Target="../media/image12.png"/><Relationship Id="rId3" Type="http://schemas.openxmlformats.org/officeDocument/2006/relationships/image" Target="../media/image2.png"/><Relationship Id="rId7" Type="http://schemas.openxmlformats.org/officeDocument/2006/relationships/image" Target="../media/image5.svg"/><Relationship Id="rId12" Type="http://schemas.openxmlformats.org/officeDocument/2006/relationships/image" Target="../media/image8.png"/><Relationship Id="rId17" Type="http://schemas.openxmlformats.org/officeDocument/2006/relationships/hyperlink" Target="#'SUMMARY DASHBOARD'!A1"/><Relationship Id="rId2" Type="http://schemas.openxmlformats.org/officeDocument/2006/relationships/hyperlink" Target="#'PRODUCTS SALES'!A1"/><Relationship Id="rId16" Type="http://schemas.openxmlformats.org/officeDocument/2006/relationships/image" Target="../media/image11.svg"/><Relationship Id="rId1" Type="http://schemas.openxmlformats.org/officeDocument/2006/relationships/chart" Target="../charts/chart47.xml"/><Relationship Id="rId6" Type="http://schemas.openxmlformats.org/officeDocument/2006/relationships/image" Target="../media/image4.png"/><Relationship Id="rId11" Type="http://schemas.openxmlformats.org/officeDocument/2006/relationships/hyperlink" Target="#'DataCleaning and Formation'!ExternalData_1"/><Relationship Id="rId5" Type="http://schemas.openxmlformats.org/officeDocument/2006/relationships/hyperlink" Target="#'BUSSINESS EXANSION'!A1"/><Relationship Id="rId15" Type="http://schemas.openxmlformats.org/officeDocument/2006/relationships/image" Target="../media/image10.png"/><Relationship Id="rId10" Type="http://schemas.openxmlformats.org/officeDocument/2006/relationships/image" Target="../media/image7.svg"/><Relationship Id="rId19" Type="http://schemas.openxmlformats.org/officeDocument/2006/relationships/image" Target="../media/image44.svg"/><Relationship Id="rId4" Type="http://schemas.openxmlformats.org/officeDocument/2006/relationships/image" Target="../media/image3.svg"/><Relationship Id="rId9" Type="http://schemas.openxmlformats.org/officeDocument/2006/relationships/image" Target="../media/image6.png"/><Relationship Id="rId14" Type="http://schemas.openxmlformats.org/officeDocument/2006/relationships/hyperlink" Target="#'LOGISTICS CONTROL'!A1"/></Relationships>
</file>

<file path=xl/drawings/_rels/drawing13.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9.svg"/><Relationship Id="rId7" Type="http://schemas.openxmlformats.org/officeDocument/2006/relationships/hyperlink" Target="#'GEO-KPIS PROCESSING'!A1"/><Relationship Id="rId2" Type="http://schemas.openxmlformats.org/officeDocument/2006/relationships/image" Target="../media/image38.png"/><Relationship Id="rId1" Type="http://schemas.openxmlformats.org/officeDocument/2006/relationships/hyperlink" Target="#'KPI-Data Aggrigation'!A1"/><Relationship Id="rId6" Type="http://schemas.openxmlformats.org/officeDocument/2006/relationships/image" Target="../media/image43.svg"/><Relationship Id="rId5" Type="http://schemas.openxmlformats.org/officeDocument/2006/relationships/image" Target="../media/image42.png"/><Relationship Id="rId4" Type="http://schemas.openxmlformats.org/officeDocument/2006/relationships/hyperlink" Target="#'Customer Deemands'!A1"/><Relationship Id="rId9" Type="http://schemas.openxmlformats.org/officeDocument/2006/relationships/image" Target="../media/image41.svg"/></Relationships>
</file>

<file path=xl/drawings/_rels/drawing14.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9.svg"/><Relationship Id="rId7" Type="http://schemas.openxmlformats.org/officeDocument/2006/relationships/hyperlink" Target="#'Logistic-KPI-Processing'!A1"/><Relationship Id="rId2" Type="http://schemas.openxmlformats.org/officeDocument/2006/relationships/image" Target="../media/image38.png"/><Relationship Id="rId1" Type="http://schemas.openxmlformats.org/officeDocument/2006/relationships/hyperlink" Target="#'customer deemand-KPI'!A1"/><Relationship Id="rId6" Type="http://schemas.openxmlformats.org/officeDocument/2006/relationships/image" Target="../media/image43.svg"/><Relationship Id="rId5" Type="http://schemas.openxmlformats.org/officeDocument/2006/relationships/image" Target="../media/image42.png"/><Relationship Id="rId4" Type="http://schemas.openxmlformats.org/officeDocument/2006/relationships/hyperlink" Target="#Geographical!A1"/><Relationship Id="rId9" Type="http://schemas.openxmlformats.org/officeDocument/2006/relationships/image" Target="../media/image41.svg"/></Relationships>
</file>

<file path=xl/drawings/_rels/drawing15.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9.svg"/><Relationship Id="rId7" Type="http://schemas.openxmlformats.org/officeDocument/2006/relationships/hyperlink" Target="#'Manaqger Performance'!A1"/><Relationship Id="rId2" Type="http://schemas.openxmlformats.org/officeDocument/2006/relationships/image" Target="../media/image38.png"/><Relationship Id="rId1" Type="http://schemas.openxmlformats.org/officeDocument/2006/relationships/hyperlink" Target="#'GEO-KPIS PROCESSING'!A1"/><Relationship Id="rId6" Type="http://schemas.openxmlformats.org/officeDocument/2006/relationships/image" Target="../media/image43.svg"/><Relationship Id="rId5" Type="http://schemas.openxmlformats.org/officeDocument/2006/relationships/image" Target="../media/image42.png"/><Relationship Id="rId4" Type="http://schemas.openxmlformats.org/officeDocument/2006/relationships/hyperlink" Target="#'Logistics Control'!A1"/><Relationship Id="rId9" Type="http://schemas.openxmlformats.org/officeDocument/2006/relationships/image" Target="../media/image41.svg"/></Relationships>
</file>

<file path=xl/drawings/_rels/drawing16.xml.rels><?xml version="1.0" encoding="UTF-8" standalone="yes"?>
<Relationships xmlns="http://schemas.openxmlformats.org/package/2006/relationships"><Relationship Id="rId2" Type="http://schemas.microsoft.com/office/2014/relationships/chartEx" Target="../charts/chartEx4.xml"/><Relationship Id="rId1" Type="http://schemas.openxmlformats.org/officeDocument/2006/relationships/chart" Target="../charts/chart4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49.xml"/></Relationships>
</file>

<file path=xl/drawings/drawing1.xml><?xml version="1.0" encoding="utf-8"?>
<xdr:wsDr xmlns:xdr="http://schemas.openxmlformats.org/drawingml/2006/spreadsheetDrawing" xmlns:a="http://schemas.openxmlformats.org/drawingml/2006/main">
  <xdr:twoCellAnchor>
    <xdr:from>
      <xdr:col>23</xdr:col>
      <xdr:colOff>283174</xdr:colOff>
      <xdr:row>1</xdr:row>
      <xdr:rowOff>77303</xdr:rowOff>
    </xdr:from>
    <xdr:to>
      <xdr:col>28</xdr:col>
      <xdr:colOff>369763</xdr:colOff>
      <xdr:row>34</xdr:row>
      <xdr:rowOff>114300</xdr:rowOff>
    </xdr:to>
    <xdr:sp macro="" textlink="">
      <xdr:nvSpPr>
        <xdr:cNvPr id="80" name="Rectangle: Rounded Corners 79">
          <a:extLst>
            <a:ext uri="{FF2B5EF4-FFF2-40B4-BE49-F238E27FC236}">
              <a16:creationId xmlns:a16="http://schemas.microsoft.com/office/drawing/2014/main" id="{0B1A1B49-FF99-418F-B4EC-75523A213A6A}"/>
            </a:ext>
          </a:extLst>
        </xdr:cNvPr>
        <xdr:cNvSpPr/>
      </xdr:nvSpPr>
      <xdr:spPr>
        <a:xfrm>
          <a:off x="14303974" y="255103"/>
          <a:ext cx="3134589" cy="5904397"/>
        </a:xfrm>
        <a:prstGeom prst="roundRect">
          <a:avLst>
            <a:gd name="adj" fmla="val 0"/>
          </a:avLst>
        </a:prstGeom>
        <a:gradFill>
          <a:gsLst>
            <a:gs pos="0">
              <a:srgbClr val="00FF99"/>
            </a:gs>
            <a:gs pos="100000">
              <a:scrgbClr r="0" g="0" b="0"/>
            </a:gs>
          </a:gsLst>
          <a:lin ang="10800000" scaled="0"/>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0</xdr:col>
      <xdr:colOff>206829</xdr:colOff>
      <xdr:row>1</xdr:row>
      <xdr:rowOff>65720</xdr:rowOff>
    </xdr:from>
    <xdr:to>
      <xdr:col>23</xdr:col>
      <xdr:colOff>152401</xdr:colOff>
      <xdr:row>46</xdr:row>
      <xdr:rowOff>48381</xdr:rowOff>
    </xdr:to>
    <xdr:sp macro="" textlink="">
      <xdr:nvSpPr>
        <xdr:cNvPr id="2" name="Rectangle: Rounded Corners 1">
          <a:extLst>
            <a:ext uri="{FF2B5EF4-FFF2-40B4-BE49-F238E27FC236}">
              <a16:creationId xmlns:a16="http://schemas.microsoft.com/office/drawing/2014/main" id="{DC3BBE80-6047-4215-9A51-00931E267E18}"/>
            </a:ext>
          </a:extLst>
        </xdr:cNvPr>
        <xdr:cNvSpPr/>
      </xdr:nvSpPr>
      <xdr:spPr>
        <a:xfrm>
          <a:off x="206829" y="235053"/>
          <a:ext cx="13855096" cy="7602661"/>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nchorCtr="0"/>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16</xdr:col>
      <xdr:colOff>165653</xdr:colOff>
      <xdr:row>24</xdr:row>
      <xdr:rowOff>33131</xdr:rowOff>
    </xdr:from>
    <xdr:to>
      <xdr:col>23</xdr:col>
      <xdr:colOff>88348</xdr:colOff>
      <xdr:row>34</xdr:row>
      <xdr:rowOff>99391</xdr:rowOff>
    </xdr:to>
    <xdr:sp macro="" textlink="">
      <xdr:nvSpPr>
        <xdr:cNvPr id="5" name="Rectangle: Rounded Corners 4">
          <a:extLst>
            <a:ext uri="{FF2B5EF4-FFF2-40B4-BE49-F238E27FC236}">
              <a16:creationId xmlns:a16="http://schemas.microsoft.com/office/drawing/2014/main" id="{C6243F8B-C2E7-4C42-91BE-0E394927927E}"/>
            </a:ext>
          </a:extLst>
        </xdr:cNvPr>
        <xdr:cNvSpPr/>
      </xdr:nvSpPr>
      <xdr:spPr>
        <a:xfrm>
          <a:off x="9883914" y="4008783"/>
          <a:ext cx="4174434" cy="1722782"/>
        </a:xfrm>
        <a:prstGeom prst="roundRect">
          <a:avLst>
            <a:gd name="adj" fmla="val 0"/>
          </a:avLst>
        </a:prstGeom>
        <a:gradFill>
          <a:gsLst>
            <a:gs pos="100000">
              <a:srgbClr val="2B323F"/>
            </a:gs>
            <a:gs pos="0">
              <a:srgbClr val="000000"/>
            </a:gs>
            <a:gs pos="100000">
              <a:scrgbClr r="0" g="0" b="0"/>
            </a:gs>
            <a:gs pos="99000">
              <a:srgbClr val="161920"/>
            </a:gs>
            <a:gs pos="100000">
              <a:scrgbClr r="0" g="0" b="0"/>
            </a:gs>
          </a:gsLst>
          <a:lin ang="10800000" scaled="0"/>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3</xdr:col>
      <xdr:colOff>443464</xdr:colOff>
      <xdr:row>24</xdr:row>
      <xdr:rowOff>33685</xdr:rowOff>
    </xdr:from>
    <xdr:to>
      <xdr:col>16</xdr:col>
      <xdr:colOff>86360</xdr:colOff>
      <xdr:row>45</xdr:row>
      <xdr:rowOff>84667</xdr:rowOff>
    </xdr:to>
    <xdr:sp macro="" textlink="">
      <xdr:nvSpPr>
        <xdr:cNvPr id="8" name="Rectangle: Rounded Corners 7">
          <a:extLst>
            <a:ext uri="{FF2B5EF4-FFF2-40B4-BE49-F238E27FC236}">
              <a16:creationId xmlns:a16="http://schemas.microsoft.com/office/drawing/2014/main" id="{BC7E11D4-D4FF-4DEC-8FA4-0F56891ADDB2}"/>
            </a:ext>
          </a:extLst>
        </xdr:cNvPr>
        <xdr:cNvSpPr/>
      </xdr:nvSpPr>
      <xdr:spPr>
        <a:xfrm>
          <a:off x="2257750" y="4097685"/>
          <a:ext cx="7504800" cy="3606982"/>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3</xdr:col>
      <xdr:colOff>437197</xdr:colOff>
      <xdr:row>5</xdr:row>
      <xdr:rowOff>121576</xdr:rowOff>
    </xdr:from>
    <xdr:to>
      <xdr:col>11</xdr:col>
      <xdr:colOff>58222</xdr:colOff>
      <xdr:row>17</xdr:row>
      <xdr:rowOff>120928</xdr:rowOff>
    </xdr:to>
    <xdr:sp macro="" textlink="">
      <xdr:nvSpPr>
        <xdr:cNvPr id="10" name="Rectangle: Rounded Corners 9">
          <a:extLst>
            <a:ext uri="{FF2B5EF4-FFF2-40B4-BE49-F238E27FC236}">
              <a16:creationId xmlns:a16="http://schemas.microsoft.com/office/drawing/2014/main" id="{78E12427-5D81-4018-8658-FE8B8968D24E}"/>
            </a:ext>
          </a:extLst>
        </xdr:cNvPr>
        <xdr:cNvSpPr/>
      </xdr:nvSpPr>
      <xdr:spPr>
        <a:xfrm>
          <a:off x="2265997" y="938005"/>
          <a:ext cx="4497825" cy="1958780"/>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14</xdr:col>
      <xdr:colOff>457199</xdr:colOff>
      <xdr:row>5</xdr:row>
      <xdr:rowOff>141514</xdr:rowOff>
    </xdr:from>
    <xdr:to>
      <xdr:col>17</xdr:col>
      <xdr:colOff>250371</xdr:colOff>
      <xdr:row>17</xdr:row>
      <xdr:rowOff>119743</xdr:rowOff>
    </xdr:to>
    <xdr:sp macro="" textlink="">
      <xdr:nvSpPr>
        <xdr:cNvPr id="13" name="Rectangle: Rounded Corners 12">
          <a:extLst>
            <a:ext uri="{FF2B5EF4-FFF2-40B4-BE49-F238E27FC236}">
              <a16:creationId xmlns:a16="http://schemas.microsoft.com/office/drawing/2014/main" id="{A3D5ED0D-C80E-499D-9351-3D137986EEC8}"/>
            </a:ext>
          </a:extLst>
        </xdr:cNvPr>
        <xdr:cNvSpPr/>
      </xdr:nvSpPr>
      <xdr:spPr>
        <a:xfrm>
          <a:off x="8991599" y="957943"/>
          <a:ext cx="1621972" cy="1937657"/>
        </a:xfrm>
        <a:prstGeom prst="roundRect">
          <a:avLst>
            <a:gd name="adj" fmla="val 0"/>
          </a:avLst>
        </a:prstGeom>
        <a:solidFill>
          <a:schemeClr val="tx1"/>
        </a:soli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17</xdr:col>
      <xdr:colOff>359227</xdr:colOff>
      <xdr:row>6</xdr:row>
      <xdr:rowOff>10948</xdr:rowOff>
    </xdr:from>
    <xdr:to>
      <xdr:col>20</xdr:col>
      <xdr:colOff>134806</xdr:colOff>
      <xdr:row>17</xdr:row>
      <xdr:rowOff>133584</xdr:rowOff>
    </xdr:to>
    <xdr:sp macro="" textlink="">
      <xdr:nvSpPr>
        <xdr:cNvPr id="17" name="Rectangle: Rounded Corners 16">
          <a:extLst>
            <a:ext uri="{FF2B5EF4-FFF2-40B4-BE49-F238E27FC236}">
              <a16:creationId xmlns:a16="http://schemas.microsoft.com/office/drawing/2014/main" id="{FBD0EF58-4BDA-453F-B4CD-F68140036E6A}"/>
            </a:ext>
          </a:extLst>
        </xdr:cNvPr>
        <xdr:cNvSpPr/>
      </xdr:nvSpPr>
      <xdr:spPr>
        <a:xfrm>
          <a:off x="10722427" y="990662"/>
          <a:ext cx="1604379" cy="1918779"/>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20</xdr:col>
      <xdr:colOff>165029</xdr:colOff>
      <xdr:row>6</xdr:row>
      <xdr:rowOff>0</xdr:rowOff>
    </xdr:from>
    <xdr:to>
      <xdr:col>23</xdr:col>
      <xdr:colOff>0</xdr:colOff>
      <xdr:row>11</xdr:row>
      <xdr:rowOff>60960</xdr:rowOff>
    </xdr:to>
    <xdr:sp macro="" textlink="">
      <xdr:nvSpPr>
        <xdr:cNvPr id="18" name="Rectangle: Rounded Corners 17">
          <a:extLst>
            <a:ext uri="{FF2B5EF4-FFF2-40B4-BE49-F238E27FC236}">
              <a16:creationId xmlns:a16="http://schemas.microsoft.com/office/drawing/2014/main" id="{9382B1E0-2B4D-4FB7-81DD-EC9A55E6A421}"/>
            </a:ext>
          </a:extLst>
        </xdr:cNvPr>
        <xdr:cNvSpPr/>
      </xdr:nvSpPr>
      <xdr:spPr>
        <a:xfrm>
          <a:off x="12320743" y="979714"/>
          <a:ext cx="1658328" cy="877389"/>
        </a:xfrm>
        <a:prstGeom prst="roundRect">
          <a:avLst>
            <a:gd name="adj" fmla="val 0"/>
          </a:avLst>
        </a:prstGeom>
        <a:gradFill>
          <a:gsLst>
            <a:gs pos="13000">
              <a:srgbClr val="D36FF9"/>
            </a:gs>
            <a:gs pos="86000">
              <a:srgbClr val="9F7EF8"/>
            </a:gs>
          </a:gsLst>
          <a:lin ang="2400000" scaled="0"/>
        </a:gra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CA" sz="1100" baseline="0">
              <a:solidFill>
                <a:schemeClr val="lt1"/>
              </a:solidFill>
              <a:latin typeface="+mn-lt"/>
              <a:ea typeface="+mn-ea"/>
              <a:cs typeface="+mn-cs"/>
            </a:rPr>
            <a:t>Business Pulse </a:t>
          </a:r>
          <a:r>
            <a:rPr lang="en-CA" sz="1100">
              <a:solidFill>
                <a:schemeClr val="lt1"/>
              </a:solidFill>
              <a:latin typeface="+mn-lt"/>
              <a:ea typeface="+mn-ea"/>
              <a:cs typeface="+mn-cs"/>
            </a:rPr>
            <a:t> </a:t>
          </a:r>
        </a:p>
      </xdr:txBody>
    </xdr:sp>
    <xdr:clientData/>
  </xdr:twoCellAnchor>
  <xdr:twoCellAnchor>
    <xdr:from>
      <xdr:col>20</xdr:col>
      <xdr:colOff>175983</xdr:colOff>
      <xdr:row>12</xdr:row>
      <xdr:rowOff>11905</xdr:rowOff>
    </xdr:from>
    <xdr:to>
      <xdr:col>22</xdr:col>
      <xdr:colOff>588819</xdr:colOff>
      <xdr:row>17</xdr:row>
      <xdr:rowOff>92363</xdr:rowOff>
    </xdr:to>
    <xdr:sp macro="" textlink="">
      <xdr:nvSpPr>
        <xdr:cNvPr id="19" name="Rectangle: Rounded Corners 18">
          <a:extLst>
            <a:ext uri="{FF2B5EF4-FFF2-40B4-BE49-F238E27FC236}">
              <a16:creationId xmlns:a16="http://schemas.microsoft.com/office/drawing/2014/main" id="{E5E0EB40-2EED-405E-8024-30F31F5410FE}"/>
            </a:ext>
          </a:extLst>
        </xdr:cNvPr>
        <xdr:cNvSpPr/>
      </xdr:nvSpPr>
      <xdr:spPr>
        <a:xfrm>
          <a:off x="12414165" y="2090087"/>
          <a:ext cx="1636654" cy="946367"/>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11</xdr:col>
      <xdr:colOff>21772</xdr:colOff>
      <xdr:row>5</xdr:row>
      <xdr:rowOff>130627</xdr:rowOff>
    </xdr:from>
    <xdr:to>
      <xdr:col>14</xdr:col>
      <xdr:colOff>457199</xdr:colOff>
      <xdr:row>17</xdr:row>
      <xdr:rowOff>120927</xdr:rowOff>
    </xdr:to>
    <xdr:sp macro="" textlink="">
      <xdr:nvSpPr>
        <xdr:cNvPr id="24" name="Rectangle: Rounded Corners 23">
          <a:extLst>
            <a:ext uri="{FF2B5EF4-FFF2-40B4-BE49-F238E27FC236}">
              <a16:creationId xmlns:a16="http://schemas.microsoft.com/office/drawing/2014/main" id="{6C6F0152-8216-42BB-8A80-C28E55F51EEA}"/>
            </a:ext>
          </a:extLst>
        </xdr:cNvPr>
        <xdr:cNvSpPr/>
      </xdr:nvSpPr>
      <xdr:spPr>
        <a:xfrm>
          <a:off x="6727372" y="956127"/>
          <a:ext cx="2264227" cy="1971500"/>
        </a:xfrm>
        <a:prstGeom prst="roundRect">
          <a:avLst>
            <a:gd name="adj" fmla="val 0"/>
          </a:avLst>
        </a:prstGeom>
        <a:solidFill>
          <a:schemeClr val="tx1"/>
        </a:soli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0</xdr:col>
      <xdr:colOff>220980</xdr:colOff>
      <xdr:row>10</xdr:row>
      <xdr:rowOff>32720</xdr:rowOff>
    </xdr:from>
    <xdr:to>
      <xdr:col>0</xdr:col>
      <xdr:colOff>281940</xdr:colOff>
      <xdr:row>12</xdr:row>
      <xdr:rowOff>108205</xdr:rowOff>
    </xdr:to>
    <xdr:sp macro="" textlink="">
      <xdr:nvSpPr>
        <xdr:cNvPr id="25" name="Rectangle: Rounded Corners 24">
          <a:extLst>
            <a:ext uri="{FF2B5EF4-FFF2-40B4-BE49-F238E27FC236}">
              <a16:creationId xmlns:a16="http://schemas.microsoft.com/office/drawing/2014/main" id="{13E3479C-4DA1-419A-AA29-0D77AA997826}"/>
            </a:ext>
          </a:extLst>
        </xdr:cNvPr>
        <xdr:cNvSpPr/>
      </xdr:nvSpPr>
      <xdr:spPr>
        <a:xfrm>
          <a:off x="220980" y="1709120"/>
          <a:ext cx="60960" cy="410765"/>
        </a:xfrm>
        <a:prstGeom prst="roundRect">
          <a:avLst>
            <a:gd name="adj" fmla="val 0"/>
          </a:avLst>
        </a:prstGeom>
        <a:solidFill>
          <a:srgbClr val="00FFFF"/>
        </a:solidFill>
        <a:ln>
          <a:no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0</xdr:col>
      <xdr:colOff>58792</xdr:colOff>
      <xdr:row>0</xdr:row>
      <xdr:rowOff>79168</xdr:rowOff>
    </xdr:from>
    <xdr:to>
      <xdr:col>3</xdr:col>
      <xdr:colOff>361692</xdr:colOff>
      <xdr:row>9</xdr:row>
      <xdr:rowOff>121855</xdr:rowOff>
    </xdr:to>
    <xdr:grpSp>
      <xdr:nvGrpSpPr>
        <xdr:cNvPr id="74" name="Group 73">
          <a:extLst>
            <a:ext uri="{FF2B5EF4-FFF2-40B4-BE49-F238E27FC236}">
              <a16:creationId xmlns:a16="http://schemas.microsoft.com/office/drawing/2014/main" id="{24283C0D-3C4B-09D5-84A3-CDEE40B29706}"/>
            </a:ext>
          </a:extLst>
        </xdr:cNvPr>
        <xdr:cNvGrpSpPr/>
      </xdr:nvGrpSpPr>
      <xdr:grpSpPr>
        <a:xfrm>
          <a:off x="58792" y="79168"/>
          <a:ext cx="2131700" cy="1597167"/>
          <a:chOff x="86437" y="97689"/>
          <a:chExt cx="2131846" cy="1551446"/>
        </a:xfrm>
        <a:effectLst>
          <a:glow rad="1854200">
            <a:schemeClr val="tx1">
              <a:alpha val="40000"/>
            </a:schemeClr>
          </a:glow>
        </a:effectLst>
      </xdr:grpSpPr>
      <xdr:sp macro="" textlink="">
        <xdr:nvSpPr>
          <xdr:cNvPr id="11" name="Rectangle: Rounded Corners 10">
            <a:extLst>
              <a:ext uri="{FF2B5EF4-FFF2-40B4-BE49-F238E27FC236}">
                <a16:creationId xmlns:a16="http://schemas.microsoft.com/office/drawing/2014/main" id="{2F669E3E-4BE7-4A65-8796-9B8246782F7A}"/>
              </a:ext>
            </a:extLst>
          </xdr:cNvPr>
          <xdr:cNvSpPr/>
        </xdr:nvSpPr>
        <xdr:spPr>
          <a:xfrm>
            <a:off x="86437" y="97689"/>
            <a:ext cx="2131846" cy="1551446"/>
          </a:xfrm>
          <a:prstGeom prst="roundRect">
            <a:avLst>
              <a:gd name="adj" fmla="val 797"/>
            </a:avLst>
          </a:prstGeom>
          <a:gradFill>
            <a:gsLst>
              <a:gs pos="0">
                <a:srgbClr val="1C1C1C"/>
              </a:gs>
              <a:gs pos="100000">
                <a:srgbClr val="282C38"/>
              </a:gs>
            </a:gsLst>
            <a:lin ang="13500000" scaled="1"/>
          </a:gradFill>
          <a:ln>
            <a:noFill/>
          </a:ln>
          <a:effectLst>
            <a:glow rad="368300">
              <a:schemeClr val="tx1">
                <a:alpha val="40000"/>
              </a:schemeClr>
            </a:glow>
            <a:outerShdw blurRad="50800" dist="38100" dir="2700000" algn="tl" rotWithShape="0">
              <a:prstClr val="black">
                <a:alpha val="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CA" sz="1100">
              <a:solidFill>
                <a:schemeClr val="lt1"/>
              </a:solidFill>
              <a:latin typeface="+mn-lt"/>
              <a:ea typeface="+mn-ea"/>
              <a:cs typeface="+mn-cs"/>
            </a:endParaRPr>
          </a:p>
        </xdr:txBody>
      </xdr:sp>
      <xdr:sp macro="" textlink="">
        <xdr:nvSpPr>
          <xdr:cNvPr id="33" name="Star: 5 Points 32">
            <a:extLst>
              <a:ext uri="{FF2B5EF4-FFF2-40B4-BE49-F238E27FC236}">
                <a16:creationId xmlns:a16="http://schemas.microsoft.com/office/drawing/2014/main" id="{F75BFF25-A40E-4E1F-BF31-E8EA4945F05C}"/>
              </a:ext>
            </a:extLst>
          </xdr:cNvPr>
          <xdr:cNvSpPr/>
        </xdr:nvSpPr>
        <xdr:spPr>
          <a:xfrm>
            <a:off x="473341" y="545358"/>
            <a:ext cx="320040" cy="289560"/>
          </a:xfrm>
          <a:prstGeom prst="star5">
            <a:avLst/>
          </a:prstGeom>
          <a:solidFill>
            <a:schemeClr val="tx1">
              <a:lumMod val="95000"/>
              <a:lumOff val="5000"/>
            </a:schemeClr>
          </a:solidFill>
          <a:ln>
            <a:solidFill>
              <a:srgbClr val="00FFC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32" name="Star: 5 Points 31">
            <a:extLst>
              <a:ext uri="{FF2B5EF4-FFF2-40B4-BE49-F238E27FC236}">
                <a16:creationId xmlns:a16="http://schemas.microsoft.com/office/drawing/2014/main" id="{48A7E3FF-548C-4798-96B7-ADCA2404901D}"/>
              </a:ext>
            </a:extLst>
          </xdr:cNvPr>
          <xdr:cNvSpPr/>
        </xdr:nvSpPr>
        <xdr:spPr>
          <a:xfrm>
            <a:off x="1318261" y="553703"/>
            <a:ext cx="335280" cy="312420"/>
          </a:xfrm>
          <a:prstGeom prst="star5">
            <a:avLst/>
          </a:prstGeom>
          <a:solidFill>
            <a:schemeClr val="tx1">
              <a:lumMod val="95000"/>
              <a:lumOff val="5000"/>
            </a:schemeClr>
          </a:solidFill>
          <a:ln>
            <a:solidFill>
              <a:srgbClr val="00FFC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36" name="TextBox 35">
            <a:extLst>
              <a:ext uri="{FF2B5EF4-FFF2-40B4-BE49-F238E27FC236}">
                <a16:creationId xmlns:a16="http://schemas.microsoft.com/office/drawing/2014/main" id="{7ABB21C8-2F8D-4369-9C82-D26C64C8716D}"/>
              </a:ext>
            </a:extLst>
          </xdr:cNvPr>
          <xdr:cNvSpPr txBox="1"/>
        </xdr:nvSpPr>
        <xdr:spPr>
          <a:xfrm>
            <a:off x="1176952" y="1157533"/>
            <a:ext cx="9525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000">
                <a:solidFill>
                  <a:srgbClr val="FFFF00"/>
                </a:solidFill>
                <a:latin typeface="Calibri" panose="020F0502020204030204" pitchFamily="34" charset="0"/>
                <a:ea typeface="Calibri" panose="020F0502020204030204" pitchFamily="34" charset="0"/>
                <a:cs typeface="Calibri" panose="020F0502020204030204" pitchFamily="34" charset="0"/>
              </a:rPr>
              <a:t>Super</a:t>
            </a:r>
            <a:r>
              <a:rPr lang="en-CA" sz="1000" baseline="0">
                <a:solidFill>
                  <a:srgbClr val="FFFF00"/>
                </a:solidFill>
                <a:latin typeface="Calibri" panose="020F0502020204030204" pitchFamily="34" charset="0"/>
                <a:ea typeface="Calibri" panose="020F0502020204030204" pitchFamily="34" charset="0"/>
                <a:cs typeface="Calibri" panose="020F0502020204030204" pitchFamily="34" charset="0"/>
              </a:rPr>
              <a:t> Store</a:t>
            </a:r>
            <a:endParaRPr lang="en-CA" sz="1000">
              <a:solidFill>
                <a:srgbClr val="FFFF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34" name="TextBox 33">
            <a:extLst>
              <a:ext uri="{FF2B5EF4-FFF2-40B4-BE49-F238E27FC236}">
                <a16:creationId xmlns:a16="http://schemas.microsoft.com/office/drawing/2014/main" id="{3BF3A6B0-DB26-414A-E880-5C2BCEFB5AC3}"/>
              </a:ext>
            </a:extLst>
          </xdr:cNvPr>
          <xdr:cNvSpPr txBox="1"/>
        </xdr:nvSpPr>
        <xdr:spPr>
          <a:xfrm>
            <a:off x="210973" y="886245"/>
            <a:ext cx="1801564" cy="347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CA" sz="1800" b="1">
                <a:gradFill>
                  <a:gsLst>
                    <a:gs pos="25000">
                      <a:srgbClr val="C1A35F"/>
                    </a:gs>
                    <a:gs pos="75000">
                      <a:srgbClr val="C1A35F"/>
                    </a:gs>
                    <a:gs pos="0">
                      <a:srgbClr val="94632A"/>
                    </a:gs>
                    <a:gs pos="50000">
                      <a:srgbClr val="F3E999"/>
                    </a:gs>
                    <a:gs pos="100000">
                      <a:srgbClr val="94632A"/>
                    </a:gs>
                  </a:gsLst>
                  <a:lin ang="0" scaled="1"/>
                </a:gradFill>
                <a:latin typeface="Century Gothic" panose="020B0502020202020204" pitchFamily="34" charset="0"/>
                <a:ea typeface="ADLaM Display" panose="02010000000000000000" pitchFamily="2" charset="0"/>
                <a:cs typeface="ADLaM Display" panose="02010000000000000000" pitchFamily="2" charset="0"/>
              </a:rPr>
              <a:t>United States</a:t>
            </a:r>
          </a:p>
        </xdr:txBody>
      </xdr:sp>
      <xdr:sp macro="" textlink="">
        <xdr:nvSpPr>
          <xdr:cNvPr id="31" name="Star: 5 Points 30">
            <a:extLst>
              <a:ext uri="{FF2B5EF4-FFF2-40B4-BE49-F238E27FC236}">
                <a16:creationId xmlns:a16="http://schemas.microsoft.com/office/drawing/2014/main" id="{61B5E22B-A271-4CBE-9730-CCE63B7F3EA9}"/>
              </a:ext>
            </a:extLst>
          </xdr:cNvPr>
          <xdr:cNvSpPr/>
        </xdr:nvSpPr>
        <xdr:spPr>
          <a:xfrm>
            <a:off x="851390" y="337815"/>
            <a:ext cx="403860" cy="388620"/>
          </a:xfrm>
          <a:prstGeom prst="star5">
            <a:avLst/>
          </a:prstGeom>
          <a:solidFill>
            <a:schemeClr val="tx1">
              <a:lumMod val="95000"/>
              <a:lumOff val="5000"/>
            </a:schemeClr>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grpSp>
    <xdr:clientData/>
  </xdr:twoCellAnchor>
  <xdr:twoCellAnchor>
    <xdr:from>
      <xdr:col>0</xdr:col>
      <xdr:colOff>228600</xdr:colOff>
      <xdr:row>13</xdr:row>
      <xdr:rowOff>26624</xdr:rowOff>
    </xdr:from>
    <xdr:to>
      <xdr:col>3</xdr:col>
      <xdr:colOff>335280</xdr:colOff>
      <xdr:row>15</xdr:row>
      <xdr:rowOff>102109</xdr:rowOff>
    </xdr:to>
    <xdr:grpSp>
      <xdr:nvGrpSpPr>
        <xdr:cNvPr id="69" name="Group 68">
          <a:hlinkClick xmlns:r="http://schemas.openxmlformats.org/officeDocument/2006/relationships" r:id="rId1"/>
          <a:extLst>
            <a:ext uri="{FF2B5EF4-FFF2-40B4-BE49-F238E27FC236}">
              <a16:creationId xmlns:a16="http://schemas.microsoft.com/office/drawing/2014/main" id="{04CF4244-7BCE-26C7-6EFC-3A0550118B4B}"/>
            </a:ext>
          </a:extLst>
        </xdr:cNvPr>
        <xdr:cNvGrpSpPr/>
      </xdr:nvGrpSpPr>
      <xdr:grpSpPr>
        <a:xfrm>
          <a:off x="228600" y="2271984"/>
          <a:ext cx="1935480" cy="420925"/>
          <a:chOff x="228600" y="2205944"/>
          <a:chExt cx="1935480" cy="410765"/>
        </a:xfrm>
      </xdr:grpSpPr>
      <xdr:sp macro="" textlink="">
        <xdr:nvSpPr>
          <xdr:cNvPr id="20" name="Rectangle: Rounded Corners 19">
            <a:extLst>
              <a:ext uri="{FF2B5EF4-FFF2-40B4-BE49-F238E27FC236}">
                <a16:creationId xmlns:a16="http://schemas.microsoft.com/office/drawing/2014/main" id="{FA717EFE-C2CB-4611-82E7-415DD310BE91}"/>
              </a:ext>
            </a:extLst>
          </xdr:cNvPr>
          <xdr:cNvSpPr/>
        </xdr:nvSpPr>
        <xdr:spPr>
          <a:xfrm>
            <a:off x="228600" y="2205944"/>
            <a:ext cx="1927860" cy="410765"/>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sp macro="" textlink="">
        <xdr:nvSpPr>
          <xdr:cNvPr id="38" name="TextBox 37">
            <a:extLst>
              <a:ext uri="{FF2B5EF4-FFF2-40B4-BE49-F238E27FC236}">
                <a16:creationId xmlns:a16="http://schemas.microsoft.com/office/drawing/2014/main" id="{004B300E-0ADA-42C8-9C2D-D4E766F65677}"/>
              </a:ext>
            </a:extLst>
          </xdr:cNvPr>
          <xdr:cNvSpPr txBox="1"/>
        </xdr:nvSpPr>
        <xdr:spPr>
          <a:xfrm>
            <a:off x="571500" y="2299335"/>
            <a:ext cx="15925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aseline="0">
                <a:solidFill>
                  <a:schemeClr val="bg1"/>
                </a:solidFill>
                <a:latin typeface="Calibri" panose="020F0502020204030204" pitchFamily="34" charset="0"/>
                <a:ea typeface="Calibri" panose="020F0502020204030204" pitchFamily="34" charset="0"/>
                <a:cs typeface="Calibri" panose="020F0502020204030204" pitchFamily="34" charset="0"/>
              </a:rPr>
              <a:t>PRODUCTS CATEGORY</a:t>
            </a:r>
            <a:endParaRPr lang="en-CA" sz="11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49" name="Graphic 48" descr="Box with solid fill">
            <a:extLst>
              <a:ext uri="{FF2B5EF4-FFF2-40B4-BE49-F238E27FC236}">
                <a16:creationId xmlns:a16="http://schemas.microsoft.com/office/drawing/2014/main" id="{C1C71872-53B0-5F72-C790-5F1E1686147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97180" y="2278380"/>
            <a:ext cx="252000" cy="252000"/>
          </a:xfrm>
          <a:prstGeom prst="rect">
            <a:avLst/>
          </a:prstGeom>
        </xdr:spPr>
      </xdr:pic>
    </xdr:grpSp>
    <xdr:clientData/>
  </xdr:twoCellAnchor>
  <xdr:twoCellAnchor>
    <xdr:from>
      <xdr:col>0</xdr:col>
      <xdr:colOff>228600</xdr:colOff>
      <xdr:row>19</xdr:row>
      <xdr:rowOff>29673</xdr:rowOff>
    </xdr:from>
    <xdr:to>
      <xdr:col>3</xdr:col>
      <xdr:colOff>441740</xdr:colOff>
      <xdr:row>22</xdr:row>
      <xdr:rowOff>110437</xdr:rowOff>
    </xdr:to>
    <xdr:grpSp>
      <xdr:nvGrpSpPr>
        <xdr:cNvPr id="71" name="Group 70">
          <a:extLst>
            <a:ext uri="{FF2B5EF4-FFF2-40B4-BE49-F238E27FC236}">
              <a16:creationId xmlns:a16="http://schemas.microsoft.com/office/drawing/2014/main" id="{B9535CAF-3EB5-6CD4-1300-E69BE96FDC62}"/>
            </a:ext>
          </a:extLst>
        </xdr:cNvPr>
        <xdr:cNvGrpSpPr/>
      </xdr:nvGrpSpPr>
      <xdr:grpSpPr>
        <a:xfrm>
          <a:off x="228600" y="3311353"/>
          <a:ext cx="2041940" cy="598924"/>
          <a:chOff x="228600" y="3214832"/>
          <a:chExt cx="2042224" cy="583366"/>
        </a:xfrm>
      </xdr:grpSpPr>
      <xdr:sp macro="" textlink="">
        <xdr:nvSpPr>
          <xdr:cNvPr id="22" name="Rectangle: Rounded Corners 21">
            <a:hlinkClick xmlns:r="http://schemas.openxmlformats.org/officeDocument/2006/relationships" r:id="rId4"/>
            <a:extLst>
              <a:ext uri="{FF2B5EF4-FFF2-40B4-BE49-F238E27FC236}">
                <a16:creationId xmlns:a16="http://schemas.microsoft.com/office/drawing/2014/main" id="{957CE5D1-0B70-4EF5-A777-05535E631DB6}"/>
              </a:ext>
            </a:extLst>
          </xdr:cNvPr>
          <xdr:cNvSpPr/>
        </xdr:nvSpPr>
        <xdr:spPr>
          <a:xfrm>
            <a:off x="228600" y="3214832"/>
            <a:ext cx="1912620" cy="410765"/>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sp macro="" textlink="">
        <xdr:nvSpPr>
          <xdr:cNvPr id="40" name="TextBox 39">
            <a:extLst>
              <a:ext uri="{FF2B5EF4-FFF2-40B4-BE49-F238E27FC236}">
                <a16:creationId xmlns:a16="http://schemas.microsoft.com/office/drawing/2014/main" id="{57CA027F-F1F8-4DD8-9A77-7A9422A749F0}"/>
              </a:ext>
            </a:extLst>
          </xdr:cNvPr>
          <xdr:cNvSpPr txBox="1"/>
        </xdr:nvSpPr>
        <xdr:spPr>
          <a:xfrm>
            <a:off x="538956" y="3308986"/>
            <a:ext cx="1731868" cy="489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aseline="0">
                <a:solidFill>
                  <a:schemeClr val="bg1"/>
                </a:solidFill>
                <a:latin typeface="Calibri" panose="020F0502020204030204" pitchFamily="34" charset="0"/>
                <a:ea typeface="Calibri" panose="020F0502020204030204" pitchFamily="34" charset="0"/>
                <a:cs typeface="Calibri" panose="020F0502020204030204" pitchFamily="34" charset="0"/>
              </a:rPr>
              <a:t>GEOGRAPHICAL INSIGHTS</a:t>
            </a:r>
            <a:endParaRPr lang="en-CA" sz="11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51" name="Graphic 50" descr="Route (Two Pins With A Path) with solid fill">
            <a:extLst>
              <a:ext uri="{FF2B5EF4-FFF2-40B4-BE49-F238E27FC236}">
                <a16:creationId xmlns:a16="http://schemas.microsoft.com/office/drawing/2014/main" id="{CD42F8FA-230C-F328-9729-75A6285FAA2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2900" y="3276600"/>
            <a:ext cx="252000" cy="252000"/>
          </a:xfrm>
          <a:prstGeom prst="rect">
            <a:avLst/>
          </a:prstGeom>
        </xdr:spPr>
      </xdr:pic>
    </xdr:grpSp>
    <xdr:clientData/>
  </xdr:twoCellAnchor>
  <xdr:twoCellAnchor>
    <xdr:from>
      <xdr:col>0</xdr:col>
      <xdr:colOff>228600</xdr:colOff>
      <xdr:row>16</xdr:row>
      <xdr:rowOff>28148</xdr:rowOff>
    </xdr:from>
    <xdr:to>
      <xdr:col>3</xdr:col>
      <xdr:colOff>312420</xdr:colOff>
      <xdr:row>18</xdr:row>
      <xdr:rowOff>103633</xdr:rowOff>
    </xdr:to>
    <xdr:grpSp>
      <xdr:nvGrpSpPr>
        <xdr:cNvPr id="70" name="Group 69">
          <a:hlinkClick xmlns:r="http://schemas.openxmlformats.org/officeDocument/2006/relationships" r:id="rId7"/>
          <a:extLst>
            <a:ext uri="{FF2B5EF4-FFF2-40B4-BE49-F238E27FC236}">
              <a16:creationId xmlns:a16="http://schemas.microsoft.com/office/drawing/2014/main" id="{ED2132F1-E606-832B-1738-D9BA0AEDA767}"/>
            </a:ext>
          </a:extLst>
        </xdr:cNvPr>
        <xdr:cNvGrpSpPr/>
      </xdr:nvGrpSpPr>
      <xdr:grpSpPr>
        <a:xfrm>
          <a:off x="228600" y="2791668"/>
          <a:ext cx="1912620" cy="420925"/>
          <a:chOff x="228600" y="2710388"/>
          <a:chExt cx="1912620" cy="410765"/>
        </a:xfrm>
      </xdr:grpSpPr>
      <xdr:sp macro="" textlink="">
        <xdr:nvSpPr>
          <xdr:cNvPr id="21" name="Rectangle: Rounded Corners 20">
            <a:extLst>
              <a:ext uri="{FF2B5EF4-FFF2-40B4-BE49-F238E27FC236}">
                <a16:creationId xmlns:a16="http://schemas.microsoft.com/office/drawing/2014/main" id="{8EA45180-F6AA-45AE-837D-F073DCA6B15A}"/>
              </a:ext>
            </a:extLst>
          </xdr:cNvPr>
          <xdr:cNvSpPr/>
        </xdr:nvSpPr>
        <xdr:spPr>
          <a:xfrm>
            <a:off x="228600" y="2710388"/>
            <a:ext cx="1905000" cy="410765"/>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sp macro="" textlink="">
        <xdr:nvSpPr>
          <xdr:cNvPr id="39" name="TextBox 38">
            <a:extLst>
              <a:ext uri="{FF2B5EF4-FFF2-40B4-BE49-F238E27FC236}">
                <a16:creationId xmlns:a16="http://schemas.microsoft.com/office/drawing/2014/main" id="{DC1C94D5-8893-405D-A693-BADE8C8B9D1E}"/>
              </a:ext>
            </a:extLst>
          </xdr:cNvPr>
          <xdr:cNvSpPr txBox="1"/>
        </xdr:nvSpPr>
        <xdr:spPr>
          <a:xfrm>
            <a:off x="548640" y="2815590"/>
            <a:ext cx="15925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aseline="0">
                <a:solidFill>
                  <a:schemeClr val="bg1"/>
                </a:solidFill>
                <a:latin typeface="Calibri" panose="020F0502020204030204" pitchFamily="34" charset="0"/>
                <a:ea typeface="Calibri" panose="020F0502020204030204" pitchFamily="34" charset="0"/>
                <a:cs typeface="Calibri" panose="020F0502020204030204" pitchFamily="34" charset="0"/>
              </a:rPr>
              <a:t>CUSTOMER SEGMENT</a:t>
            </a:r>
            <a:endParaRPr lang="en-CA" sz="11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53" name="Graphic 52" descr="User with solid fill">
            <a:extLst>
              <a:ext uri="{FF2B5EF4-FFF2-40B4-BE49-F238E27FC236}">
                <a16:creationId xmlns:a16="http://schemas.microsoft.com/office/drawing/2014/main" id="{C2E76688-8D41-9B43-B5DC-350FAEE1A11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27660" y="2819400"/>
            <a:ext cx="216000" cy="216000"/>
          </a:xfrm>
          <a:prstGeom prst="rect">
            <a:avLst/>
          </a:prstGeom>
        </xdr:spPr>
      </xdr:pic>
    </xdr:grpSp>
    <xdr:clientData/>
  </xdr:twoCellAnchor>
  <xdr:twoCellAnchor>
    <xdr:from>
      <xdr:col>0</xdr:col>
      <xdr:colOff>228600</xdr:colOff>
      <xdr:row>25</xdr:row>
      <xdr:rowOff>45720</xdr:rowOff>
    </xdr:from>
    <xdr:to>
      <xdr:col>3</xdr:col>
      <xdr:colOff>396240</xdr:colOff>
      <xdr:row>27</xdr:row>
      <xdr:rowOff>121205</xdr:rowOff>
    </xdr:to>
    <xdr:grpSp>
      <xdr:nvGrpSpPr>
        <xdr:cNvPr id="72" name="Group 71">
          <a:extLst>
            <a:ext uri="{FF2B5EF4-FFF2-40B4-BE49-F238E27FC236}">
              <a16:creationId xmlns:a16="http://schemas.microsoft.com/office/drawing/2014/main" id="{927A0B8F-6179-746B-60B3-FF7F162DFD21}"/>
            </a:ext>
          </a:extLst>
        </xdr:cNvPr>
        <xdr:cNvGrpSpPr/>
      </xdr:nvGrpSpPr>
      <xdr:grpSpPr>
        <a:xfrm>
          <a:off x="228600" y="4363720"/>
          <a:ext cx="1996440" cy="420925"/>
          <a:chOff x="228600" y="4236720"/>
          <a:chExt cx="1996440" cy="410765"/>
        </a:xfrm>
      </xdr:grpSpPr>
      <xdr:sp macro="" textlink="">
        <xdr:nvSpPr>
          <xdr:cNvPr id="54" name="Rectangle: Rounded Corners 53">
            <a:hlinkClick xmlns:r="http://schemas.openxmlformats.org/officeDocument/2006/relationships" r:id="rId10"/>
            <a:extLst>
              <a:ext uri="{FF2B5EF4-FFF2-40B4-BE49-F238E27FC236}">
                <a16:creationId xmlns:a16="http://schemas.microsoft.com/office/drawing/2014/main" id="{80CD27E0-89DC-450A-9D1E-F112A6D9E891}"/>
              </a:ext>
            </a:extLst>
          </xdr:cNvPr>
          <xdr:cNvSpPr/>
        </xdr:nvSpPr>
        <xdr:spPr>
          <a:xfrm>
            <a:off x="228600" y="4236720"/>
            <a:ext cx="1920240" cy="410765"/>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sp macro="" textlink="">
        <xdr:nvSpPr>
          <xdr:cNvPr id="59" name="TextBox 58">
            <a:extLst>
              <a:ext uri="{FF2B5EF4-FFF2-40B4-BE49-F238E27FC236}">
                <a16:creationId xmlns:a16="http://schemas.microsoft.com/office/drawing/2014/main" id="{CB4D12C0-4CC0-4DF6-99AE-41F4928EA6F9}"/>
              </a:ext>
            </a:extLst>
          </xdr:cNvPr>
          <xdr:cNvSpPr txBox="1"/>
        </xdr:nvSpPr>
        <xdr:spPr>
          <a:xfrm>
            <a:off x="632460" y="4297680"/>
            <a:ext cx="15925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bg1"/>
                </a:solidFill>
                <a:latin typeface="Calibri" panose="020F0502020204030204" pitchFamily="34" charset="0"/>
                <a:ea typeface="Calibri" panose="020F0502020204030204" pitchFamily="34" charset="0"/>
                <a:cs typeface="Calibri" panose="020F0502020204030204" pitchFamily="34" charset="0"/>
              </a:rPr>
              <a:t>DATA</a:t>
            </a:r>
            <a:r>
              <a:rPr lang="en-CA" sz="1100" baseline="0">
                <a:solidFill>
                  <a:schemeClr val="bg1"/>
                </a:solidFill>
                <a:latin typeface="Calibri" panose="020F0502020204030204" pitchFamily="34" charset="0"/>
                <a:ea typeface="Calibri" panose="020F0502020204030204" pitchFamily="34" charset="0"/>
                <a:cs typeface="Calibri" panose="020F0502020204030204" pitchFamily="34" charset="0"/>
              </a:rPr>
              <a:t>BASE</a:t>
            </a:r>
            <a:endParaRPr lang="en-CA" sz="11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63" name="Graphic 62" descr="Database with solid fill">
            <a:extLst>
              <a:ext uri="{FF2B5EF4-FFF2-40B4-BE49-F238E27FC236}">
                <a16:creationId xmlns:a16="http://schemas.microsoft.com/office/drawing/2014/main" id="{7E2C9D3C-FB72-8F85-A572-D7F07411EAD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50520" y="4297680"/>
            <a:ext cx="252000" cy="252000"/>
          </a:xfrm>
          <a:prstGeom prst="rect">
            <a:avLst/>
          </a:prstGeom>
        </xdr:spPr>
      </xdr:pic>
    </xdr:grpSp>
    <xdr:clientData/>
  </xdr:twoCellAnchor>
  <xdr:twoCellAnchor>
    <xdr:from>
      <xdr:col>0</xdr:col>
      <xdr:colOff>228600</xdr:colOff>
      <xdr:row>22</xdr:row>
      <xdr:rowOff>31195</xdr:rowOff>
    </xdr:from>
    <xdr:to>
      <xdr:col>3</xdr:col>
      <xdr:colOff>358140</xdr:colOff>
      <xdr:row>24</xdr:row>
      <xdr:rowOff>106680</xdr:rowOff>
    </xdr:to>
    <xdr:grpSp>
      <xdr:nvGrpSpPr>
        <xdr:cNvPr id="73" name="Group 72">
          <a:hlinkClick xmlns:r="http://schemas.openxmlformats.org/officeDocument/2006/relationships" r:id="rId13"/>
          <a:extLst>
            <a:ext uri="{FF2B5EF4-FFF2-40B4-BE49-F238E27FC236}">
              <a16:creationId xmlns:a16="http://schemas.microsoft.com/office/drawing/2014/main" id="{FAD74E95-2797-81AD-0B8B-D57DB6E923A0}"/>
            </a:ext>
          </a:extLst>
        </xdr:cNvPr>
        <xdr:cNvGrpSpPr/>
      </xdr:nvGrpSpPr>
      <xdr:grpSpPr>
        <a:xfrm>
          <a:off x="228600" y="3831035"/>
          <a:ext cx="1958340" cy="420925"/>
          <a:chOff x="228600" y="3719275"/>
          <a:chExt cx="1958340" cy="410765"/>
        </a:xfrm>
      </xdr:grpSpPr>
      <xdr:sp macro="" textlink="">
        <xdr:nvSpPr>
          <xdr:cNvPr id="23" name="Rectangle: Rounded Corners 22">
            <a:extLst>
              <a:ext uri="{FF2B5EF4-FFF2-40B4-BE49-F238E27FC236}">
                <a16:creationId xmlns:a16="http://schemas.microsoft.com/office/drawing/2014/main" id="{00E99593-4609-43FE-BB21-9D534183B943}"/>
              </a:ext>
            </a:extLst>
          </xdr:cNvPr>
          <xdr:cNvSpPr/>
        </xdr:nvSpPr>
        <xdr:spPr>
          <a:xfrm>
            <a:off x="228600" y="3719275"/>
            <a:ext cx="1920240" cy="410765"/>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sp macro="" textlink="">
        <xdr:nvSpPr>
          <xdr:cNvPr id="41" name="TextBox 40">
            <a:extLst>
              <a:ext uri="{FF2B5EF4-FFF2-40B4-BE49-F238E27FC236}">
                <a16:creationId xmlns:a16="http://schemas.microsoft.com/office/drawing/2014/main" id="{CBE3768E-4520-4D8B-9E3F-B1149D15065A}"/>
              </a:ext>
            </a:extLst>
          </xdr:cNvPr>
          <xdr:cNvSpPr txBox="1"/>
        </xdr:nvSpPr>
        <xdr:spPr>
          <a:xfrm>
            <a:off x="594360" y="3794760"/>
            <a:ext cx="15925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bg1"/>
                </a:solidFill>
                <a:latin typeface="Calibri" panose="020F0502020204030204" pitchFamily="34" charset="0"/>
                <a:ea typeface="Calibri" panose="020F0502020204030204" pitchFamily="34" charset="0"/>
                <a:cs typeface="Calibri" panose="020F0502020204030204" pitchFamily="34" charset="0"/>
              </a:rPr>
              <a:t>LOGISTIC</a:t>
            </a:r>
            <a:r>
              <a:rPr lang="en-CA" sz="1100" baseline="0">
                <a:solidFill>
                  <a:schemeClr val="bg1"/>
                </a:solidFill>
                <a:latin typeface="Calibri" panose="020F0502020204030204" pitchFamily="34" charset="0"/>
                <a:ea typeface="Calibri" panose="020F0502020204030204" pitchFamily="34" charset="0"/>
                <a:cs typeface="Calibri" panose="020F0502020204030204" pitchFamily="34" charset="0"/>
              </a:rPr>
              <a:t>S CONTROL</a:t>
            </a:r>
            <a:endParaRPr lang="en-CA" sz="11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65" name="Graphic 64" descr="Arrow circle with solid fill">
            <a:extLst>
              <a:ext uri="{FF2B5EF4-FFF2-40B4-BE49-F238E27FC236}">
                <a16:creationId xmlns:a16="http://schemas.microsoft.com/office/drawing/2014/main" id="{B3E9FA6F-8C33-A979-F87E-8D4F3DB72E1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42900" y="3787140"/>
            <a:ext cx="252000" cy="252000"/>
          </a:xfrm>
          <a:prstGeom prst="rect">
            <a:avLst/>
          </a:prstGeom>
        </xdr:spPr>
      </xdr:pic>
    </xdr:grpSp>
    <xdr:clientData/>
  </xdr:twoCellAnchor>
  <xdr:twoCellAnchor>
    <xdr:from>
      <xdr:col>0</xdr:col>
      <xdr:colOff>220980</xdr:colOff>
      <xdr:row>10</xdr:row>
      <xdr:rowOff>22860</xdr:rowOff>
    </xdr:from>
    <xdr:to>
      <xdr:col>3</xdr:col>
      <xdr:colOff>312420</xdr:colOff>
      <xdr:row>12</xdr:row>
      <xdr:rowOff>100585</xdr:rowOff>
    </xdr:to>
    <xdr:grpSp>
      <xdr:nvGrpSpPr>
        <xdr:cNvPr id="120" name="Group 119">
          <a:extLst>
            <a:ext uri="{FF2B5EF4-FFF2-40B4-BE49-F238E27FC236}">
              <a16:creationId xmlns:a16="http://schemas.microsoft.com/office/drawing/2014/main" id="{996EEEC9-2E95-C185-7E4F-E5617B37709D}"/>
            </a:ext>
          </a:extLst>
        </xdr:cNvPr>
        <xdr:cNvGrpSpPr/>
      </xdr:nvGrpSpPr>
      <xdr:grpSpPr>
        <a:xfrm>
          <a:off x="220980" y="1750060"/>
          <a:ext cx="1920240" cy="423165"/>
          <a:chOff x="220980" y="1699260"/>
          <a:chExt cx="1920240" cy="413005"/>
        </a:xfrm>
      </xdr:grpSpPr>
      <xdr:grpSp>
        <xdr:nvGrpSpPr>
          <xdr:cNvPr id="68" name="Group 67">
            <a:extLst>
              <a:ext uri="{FF2B5EF4-FFF2-40B4-BE49-F238E27FC236}">
                <a16:creationId xmlns:a16="http://schemas.microsoft.com/office/drawing/2014/main" id="{76D083FE-926D-1156-B24D-3398B7CEFE62}"/>
              </a:ext>
            </a:extLst>
          </xdr:cNvPr>
          <xdr:cNvGrpSpPr/>
        </xdr:nvGrpSpPr>
        <xdr:grpSpPr>
          <a:xfrm>
            <a:off x="220980" y="1701500"/>
            <a:ext cx="1920240" cy="410765"/>
            <a:chOff x="220980" y="1701500"/>
            <a:chExt cx="1920240" cy="410765"/>
          </a:xfrm>
        </xdr:grpSpPr>
        <xdr:sp macro="" textlink="">
          <xdr:nvSpPr>
            <xdr:cNvPr id="9" name="Rectangle: Rounded Corners 8">
              <a:hlinkClick xmlns:r="http://schemas.openxmlformats.org/officeDocument/2006/relationships" r:id="rId16"/>
              <a:extLst>
                <a:ext uri="{FF2B5EF4-FFF2-40B4-BE49-F238E27FC236}">
                  <a16:creationId xmlns:a16="http://schemas.microsoft.com/office/drawing/2014/main" id="{55EBBA9C-0213-4177-BE72-1FC505700A17}"/>
                </a:ext>
              </a:extLst>
            </xdr:cNvPr>
            <xdr:cNvSpPr/>
          </xdr:nvSpPr>
          <xdr:spPr>
            <a:xfrm>
              <a:off x="220980" y="1701500"/>
              <a:ext cx="1920240" cy="410765"/>
            </a:xfrm>
            <a:prstGeom prst="roundRect">
              <a:avLst>
                <a:gd name="adj" fmla="val 0"/>
              </a:avLst>
            </a:prstGeom>
            <a:solidFill>
              <a:srgbClr val="113437"/>
            </a:solidFill>
            <a:ln>
              <a:no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sp macro="" textlink="">
          <xdr:nvSpPr>
            <xdr:cNvPr id="37" name="TextBox 36">
              <a:extLst>
                <a:ext uri="{FF2B5EF4-FFF2-40B4-BE49-F238E27FC236}">
                  <a16:creationId xmlns:a16="http://schemas.microsoft.com/office/drawing/2014/main" id="{254CF021-C14B-C7C5-39D6-EE8500069C17}"/>
                </a:ext>
              </a:extLst>
            </xdr:cNvPr>
            <xdr:cNvSpPr txBox="1"/>
          </xdr:nvSpPr>
          <xdr:spPr>
            <a:xfrm>
              <a:off x="502920" y="1783080"/>
              <a:ext cx="15925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bg1"/>
                  </a:solidFill>
                  <a:latin typeface="Calibri" panose="020F0502020204030204" pitchFamily="34" charset="0"/>
                  <a:ea typeface="Calibri" panose="020F0502020204030204" pitchFamily="34" charset="0"/>
                  <a:cs typeface="Calibri" panose="020F0502020204030204" pitchFamily="34" charset="0"/>
                </a:rPr>
                <a:t>SUMMARY</a:t>
              </a:r>
              <a:r>
                <a:rPr lang="en-CA" sz="1100" baseline="0">
                  <a:solidFill>
                    <a:schemeClr val="bg1"/>
                  </a:solidFill>
                  <a:latin typeface="Calibri" panose="020F0502020204030204" pitchFamily="34" charset="0"/>
                  <a:ea typeface="Calibri" panose="020F0502020204030204" pitchFamily="34" charset="0"/>
                  <a:cs typeface="Calibri" panose="020F0502020204030204" pitchFamily="34" charset="0"/>
                </a:rPr>
                <a:t> DASHBOARD</a:t>
              </a:r>
              <a:endParaRPr lang="en-CA" sz="11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43" name="Graphic 42" descr="Bar chart with solid fill">
              <a:extLst>
                <a:ext uri="{FF2B5EF4-FFF2-40B4-BE49-F238E27FC236}">
                  <a16:creationId xmlns:a16="http://schemas.microsoft.com/office/drawing/2014/main" id="{851B45B8-7EE9-67DB-5281-5E294643443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312420" y="1798320"/>
              <a:ext cx="216000" cy="216000"/>
            </a:xfrm>
            <a:prstGeom prst="rect">
              <a:avLst/>
            </a:prstGeom>
          </xdr:spPr>
        </xdr:pic>
      </xdr:grpSp>
      <xdr:sp macro="" textlink="">
        <xdr:nvSpPr>
          <xdr:cNvPr id="119" name="Rectangle 118">
            <a:extLst>
              <a:ext uri="{FF2B5EF4-FFF2-40B4-BE49-F238E27FC236}">
                <a16:creationId xmlns:a16="http://schemas.microsoft.com/office/drawing/2014/main" id="{0093F6F4-FA32-2FD3-F620-298C3DB93CD0}"/>
              </a:ext>
            </a:extLst>
          </xdr:cNvPr>
          <xdr:cNvSpPr/>
        </xdr:nvSpPr>
        <xdr:spPr>
          <a:xfrm>
            <a:off x="220980" y="1699260"/>
            <a:ext cx="45719" cy="403860"/>
          </a:xfrm>
          <a:prstGeom prst="rect">
            <a:avLst/>
          </a:prstGeom>
          <a:solidFill>
            <a:srgbClr val="00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grpSp>
    <xdr:clientData/>
  </xdr:twoCellAnchor>
  <xdr:twoCellAnchor editAs="oneCell">
    <xdr:from>
      <xdr:col>23</xdr:col>
      <xdr:colOff>413422</xdr:colOff>
      <xdr:row>13</xdr:row>
      <xdr:rowOff>99544</xdr:rowOff>
    </xdr:from>
    <xdr:to>
      <xdr:col>27</xdr:col>
      <xdr:colOff>458184</xdr:colOff>
      <xdr:row>18</xdr:row>
      <xdr:rowOff>87296</xdr:rowOff>
    </xdr:to>
    <mc:AlternateContent xmlns:mc="http://schemas.openxmlformats.org/markup-compatibility/2006" xmlns:a14="http://schemas.microsoft.com/office/drawing/2010/main">
      <mc:Choice Requires="a14">
        <xdr:graphicFrame macro="">
          <xdr:nvGraphicFramePr>
            <xdr:cNvPr id="122" name="Order Month 1">
              <a:extLst>
                <a:ext uri="{FF2B5EF4-FFF2-40B4-BE49-F238E27FC236}">
                  <a16:creationId xmlns:a16="http://schemas.microsoft.com/office/drawing/2014/main" id="{158F1851-F312-4C54-B73C-4298C9185E33}"/>
                </a:ext>
              </a:extLst>
            </xdr:cNvPr>
            <xdr:cNvGraphicFramePr/>
          </xdr:nvGraphicFramePr>
          <xdr:xfrm>
            <a:off x="0" y="0"/>
            <a:ext cx="0" cy="0"/>
          </xdr:xfrm>
          <a:graphic>
            <a:graphicData uri="http://schemas.microsoft.com/office/drawing/2010/slicer">
              <sle:slicer xmlns:sle="http://schemas.microsoft.com/office/drawing/2010/slicer" name="Order Month 1"/>
            </a:graphicData>
          </a:graphic>
        </xdr:graphicFrame>
      </mc:Choice>
      <mc:Fallback xmlns="">
        <xdr:sp macro="" textlink="">
          <xdr:nvSpPr>
            <xdr:cNvPr id="0" name=""/>
            <xdr:cNvSpPr>
              <a:spLocks noTextEdit="1"/>
            </xdr:cNvSpPr>
          </xdr:nvSpPr>
          <xdr:spPr>
            <a:xfrm>
              <a:off x="14322946" y="2300877"/>
              <a:ext cx="2463809" cy="83441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497332</xdr:colOff>
      <xdr:row>24</xdr:row>
      <xdr:rowOff>35234</xdr:rowOff>
    </xdr:from>
    <xdr:to>
      <xdr:col>16</xdr:col>
      <xdr:colOff>158666</xdr:colOff>
      <xdr:row>45</xdr:row>
      <xdr:rowOff>72571</xdr:rowOff>
    </xdr:to>
    <xdr:grpSp>
      <xdr:nvGrpSpPr>
        <xdr:cNvPr id="107" name="Group 106">
          <a:extLst>
            <a:ext uri="{FF2B5EF4-FFF2-40B4-BE49-F238E27FC236}">
              <a16:creationId xmlns:a16="http://schemas.microsoft.com/office/drawing/2014/main" id="{9608A89A-8B01-03BB-3C82-63C2C70438A6}"/>
            </a:ext>
          </a:extLst>
        </xdr:cNvPr>
        <xdr:cNvGrpSpPr/>
      </xdr:nvGrpSpPr>
      <xdr:grpSpPr>
        <a:xfrm>
          <a:off x="2326132" y="4180514"/>
          <a:ext cx="7586134" cy="3664457"/>
          <a:chOff x="-2154218" y="2108982"/>
          <a:chExt cx="7586134" cy="2985638"/>
        </a:xfrm>
      </xdr:grpSpPr>
      <xdr:graphicFrame macro="">
        <xdr:nvGraphicFramePr>
          <xdr:cNvPr id="121" name="Chart 120">
            <a:extLst>
              <a:ext uri="{FF2B5EF4-FFF2-40B4-BE49-F238E27FC236}">
                <a16:creationId xmlns:a16="http://schemas.microsoft.com/office/drawing/2014/main" id="{9713200E-ADB3-4E05-BE24-76EB70FD2B8E}"/>
              </a:ext>
            </a:extLst>
          </xdr:cNvPr>
          <xdr:cNvGraphicFramePr>
            <a:graphicFrameLocks/>
          </xdr:cNvGraphicFramePr>
        </xdr:nvGraphicFramePr>
        <xdr:xfrm>
          <a:off x="-2154218" y="2108982"/>
          <a:ext cx="7586134" cy="2985638"/>
        </xdr:xfrm>
        <a:graphic>
          <a:graphicData uri="http://schemas.openxmlformats.org/drawingml/2006/chart">
            <c:chart xmlns:c="http://schemas.openxmlformats.org/drawingml/2006/chart" xmlns:r="http://schemas.openxmlformats.org/officeDocument/2006/relationships" r:id="rId19"/>
          </a:graphicData>
        </a:graphic>
      </xdr:graphicFrame>
      <xdr:sp macro="" textlink="">
        <xdr:nvSpPr>
          <xdr:cNvPr id="3" name="TextBox 2">
            <a:hlinkClick xmlns:r="http://schemas.openxmlformats.org/officeDocument/2006/relationships" r:id="rId20"/>
            <a:extLst>
              <a:ext uri="{FF2B5EF4-FFF2-40B4-BE49-F238E27FC236}">
                <a16:creationId xmlns:a16="http://schemas.microsoft.com/office/drawing/2014/main" id="{94DE04AD-1846-62FB-52C1-07446507D012}"/>
              </a:ext>
            </a:extLst>
          </xdr:cNvPr>
          <xdr:cNvSpPr txBox="1"/>
        </xdr:nvSpPr>
        <xdr:spPr>
          <a:xfrm>
            <a:off x="-1345129" y="2504855"/>
            <a:ext cx="2732360" cy="391148"/>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100" b="1">
                <a:solidFill>
                  <a:schemeClr val="bg1"/>
                </a:solidFill>
                <a:latin typeface="Calibri" panose="020F0502020204030204" pitchFamily="34" charset="0"/>
                <a:ea typeface="Calibri" panose="020F0502020204030204" pitchFamily="34" charset="0"/>
                <a:cs typeface="Calibri" panose="020F0502020204030204" pitchFamily="34" charset="0"/>
              </a:rPr>
              <a:t>Cash</a:t>
            </a:r>
            <a:r>
              <a:rPr lang="en-CA" sz="1100" b="1" baseline="0">
                <a:solidFill>
                  <a:schemeClr val="bg1"/>
                </a:solidFill>
                <a:latin typeface="Calibri" panose="020F0502020204030204" pitchFamily="34" charset="0"/>
                <a:ea typeface="Calibri" panose="020F0502020204030204" pitchFamily="34" charset="0"/>
                <a:cs typeface="Calibri" panose="020F0502020204030204" pitchFamily="34" charset="0"/>
              </a:rPr>
              <a:t> Flow (Sales v/s Profit Weekly Trend)</a:t>
            </a:r>
            <a:endParaRPr lang="en-CA"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sp macro="" textlink="'KPIS PRE-processing'!G12">
        <xdr:nvSpPr>
          <xdr:cNvPr id="16" name="TextBox 15">
            <a:extLst>
              <a:ext uri="{FF2B5EF4-FFF2-40B4-BE49-F238E27FC236}">
                <a16:creationId xmlns:a16="http://schemas.microsoft.com/office/drawing/2014/main" id="{1DA15384-E32A-3EB3-8549-B9B412011AC5}"/>
              </a:ext>
            </a:extLst>
          </xdr:cNvPr>
          <xdr:cNvSpPr txBox="1"/>
        </xdr:nvSpPr>
        <xdr:spPr>
          <a:xfrm>
            <a:off x="3489959" y="2266249"/>
            <a:ext cx="1243012" cy="204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870B598-1DC3-4409-8715-FBCEC696583F}" type="TxLink">
              <a:rPr lang="en-US" sz="1000" b="0" i="0" u="none" strike="noStrike">
                <a:solidFill>
                  <a:srgbClr val="00FFFF"/>
                </a:solidFill>
                <a:latin typeface="Arial"/>
                <a:ea typeface="Calibri" panose="020F0502020204030204" pitchFamily="34" charset="0"/>
                <a:cs typeface="Arial"/>
              </a:rPr>
              <a:pPr/>
              <a:t> </a:t>
            </a:fld>
            <a:endParaRPr lang="en-CA" sz="900">
              <a:solidFill>
                <a:srgbClr val="00FFFF"/>
              </a:solidFill>
              <a:latin typeface="Calibri" panose="020F0502020204030204" pitchFamily="34" charset="0"/>
              <a:ea typeface="Calibri" panose="020F0502020204030204" pitchFamily="34" charset="0"/>
              <a:cs typeface="Calibri" panose="020F0502020204030204" pitchFamily="34" charset="0"/>
            </a:endParaRPr>
          </a:p>
        </xdr:txBody>
      </xdr:sp>
      <xdr:sp macro="" textlink="'KPIS PRE-processing'!D13">
        <xdr:nvSpPr>
          <xdr:cNvPr id="26" name="TextBox 25">
            <a:extLst>
              <a:ext uri="{FF2B5EF4-FFF2-40B4-BE49-F238E27FC236}">
                <a16:creationId xmlns:a16="http://schemas.microsoft.com/office/drawing/2014/main" id="{249522E5-51E3-4EF0-A63E-603F65CD79ED}"/>
              </a:ext>
            </a:extLst>
          </xdr:cNvPr>
          <xdr:cNvSpPr txBox="1"/>
        </xdr:nvSpPr>
        <xdr:spPr>
          <a:xfrm>
            <a:off x="3490829" y="2355518"/>
            <a:ext cx="1243012" cy="2044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F9A4E3-CBCE-49D3-90D0-B032E24B66F2}" type="TxLink">
              <a:rPr lang="en-US" sz="1100" b="0" i="0" u="none" strike="noStrike">
                <a:solidFill>
                  <a:srgbClr val="00FF00"/>
                </a:solidFill>
                <a:latin typeface="Arial"/>
                <a:cs typeface="Arial"/>
              </a:rPr>
              <a:pPr/>
              <a:t>$ 215.02 K</a:t>
            </a:fld>
            <a:endParaRPr lang="en-CA" sz="1100">
              <a:solidFill>
                <a:srgbClr val="00FF00"/>
              </a:solidFill>
            </a:endParaRPr>
          </a:p>
        </xdr:txBody>
      </xdr:sp>
    </xdr:grpSp>
    <xdr:clientData/>
  </xdr:twoCellAnchor>
  <xdr:twoCellAnchor>
    <xdr:from>
      <xdr:col>3</xdr:col>
      <xdr:colOff>3137</xdr:colOff>
      <xdr:row>6</xdr:row>
      <xdr:rowOff>18393</xdr:rowOff>
    </xdr:from>
    <xdr:to>
      <xdr:col>4</xdr:col>
      <xdr:colOff>229607</xdr:colOff>
      <xdr:row>10</xdr:row>
      <xdr:rowOff>113643</xdr:rowOff>
    </xdr:to>
    <xdr:sp macro="" textlink="">
      <xdr:nvSpPr>
        <xdr:cNvPr id="44" name="Flowchart: Merge 43">
          <a:extLst>
            <a:ext uri="{FF2B5EF4-FFF2-40B4-BE49-F238E27FC236}">
              <a16:creationId xmlns:a16="http://schemas.microsoft.com/office/drawing/2014/main" id="{89F661B6-7ED0-BB0A-89D4-F67708DBE6B2}"/>
            </a:ext>
          </a:extLst>
        </xdr:cNvPr>
        <xdr:cNvSpPr/>
      </xdr:nvSpPr>
      <xdr:spPr>
        <a:xfrm>
          <a:off x="1831937" y="998107"/>
          <a:ext cx="836070" cy="748393"/>
        </a:xfrm>
        <a:prstGeom prst="flowChartMerge">
          <a:avLst/>
        </a:prstGeom>
        <a:solidFill>
          <a:schemeClr val="accent1">
            <a:alpha val="0"/>
          </a:schemeClr>
        </a:solidFill>
        <a:effectLst>
          <a:glow rad="139700">
            <a:srgbClr val="FF0000">
              <a:alpha val="40000"/>
            </a:srgbClr>
          </a:glow>
          <a:softEdge rad="1143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55756</xdr:colOff>
      <xdr:row>0</xdr:row>
      <xdr:rowOff>55757</xdr:rowOff>
    </xdr:from>
    <xdr:to>
      <xdr:col>3</xdr:col>
      <xdr:colOff>343829</xdr:colOff>
      <xdr:row>9</xdr:row>
      <xdr:rowOff>74342</xdr:rowOff>
    </xdr:to>
    <xdr:sp macro="" textlink="">
      <xdr:nvSpPr>
        <xdr:cNvPr id="84" name="Rectangle 83">
          <a:extLst>
            <a:ext uri="{FF2B5EF4-FFF2-40B4-BE49-F238E27FC236}">
              <a16:creationId xmlns:a16="http://schemas.microsoft.com/office/drawing/2014/main" id="{47A7D489-CD28-396D-1D12-6B8533CD728E}"/>
            </a:ext>
          </a:extLst>
        </xdr:cNvPr>
        <xdr:cNvSpPr/>
      </xdr:nvSpPr>
      <xdr:spPr>
        <a:xfrm>
          <a:off x="55756" y="55757"/>
          <a:ext cx="2128024" cy="1524000"/>
        </a:xfrm>
        <a:prstGeom prst="rect">
          <a:avLst/>
        </a:prstGeom>
        <a:noFill/>
        <a:ln w="25400">
          <a:noFill/>
        </a:ln>
        <a:effectLst>
          <a:glow rad="1905000">
            <a:schemeClr val="tx1"/>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3</xdr:col>
      <xdr:colOff>4394</xdr:colOff>
      <xdr:row>1</xdr:row>
      <xdr:rowOff>108241</xdr:rowOff>
    </xdr:from>
    <xdr:to>
      <xdr:col>14</xdr:col>
      <xdr:colOff>505490</xdr:colOff>
      <xdr:row>3</xdr:row>
      <xdr:rowOff>55217</xdr:rowOff>
    </xdr:to>
    <xdr:sp macro="" textlink="">
      <xdr:nvSpPr>
        <xdr:cNvPr id="12" name="Rectangle: Rounded Corners 11">
          <a:hlinkClick xmlns:r="http://schemas.openxmlformats.org/officeDocument/2006/relationships" r:id="rId21"/>
          <a:extLst>
            <a:ext uri="{FF2B5EF4-FFF2-40B4-BE49-F238E27FC236}">
              <a16:creationId xmlns:a16="http://schemas.microsoft.com/office/drawing/2014/main" id="{587D2A3B-5AC0-460F-86CB-9C49F23523B6}"/>
            </a:ext>
          </a:extLst>
        </xdr:cNvPr>
        <xdr:cNvSpPr/>
      </xdr:nvSpPr>
      <xdr:spPr>
        <a:xfrm>
          <a:off x="1826568" y="273893"/>
          <a:ext cx="7182400" cy="278281"/>
        </a:xfrm>
        <a:prstGeom prst="roundRect">
          <a:avLst>
            <a:gd name="adj" fmla="val 0"/>
          </a:avLst>
        </a:prstGeom>
        <a:gradFill>
          <a:gsLst>
            <a:gs pos="0">
              <a:srgbClr val="7030A0"/>
            </a:gs>
            <a:gs pos="100000">
              <a:srgbClr val="CC99FF"/>
            </a:gs>
          </a:gsLst>
          <a:lin ang="5400000" scaled="1"/>
        </a:gradFill>
        <a:ln>
          <a:noFill/>
        </a:ln>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l"/>
          <a:r>
            <a:rPr lang="en-CA" sz="1800" b="0" baseline="0">
              <a:latin typeface="Calibri" panose="020F0502020204030204" pitchFamily="34" charset="0"/>
              <a:ea typeface="Calibri" panose="020F0502020204030204" pitchFamily="34" charset="0"/>
              <a:cs typeface="Calibri" panose="020F0502020204030204" pitchFamily="34" charset="0"/>
            </a:rPr>
            <a:t>Summary Dashboard</a:t>
          </a:r>
          <a:endParaRPr lang="en-CA" sz="1800" b="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6</xdr:col>
      <xdr:colOff>246727</xdr:colOff>
      <xdr:row>1</xdr:row>
      <xdr:rowOff>100468</xdr:rowOff>
    </xdr:from>
    <xdr:to>
      <xdr:col>6</xdr:col>
      <xdr:colOff>519580</xdr:colOff>
      <xdr:row>3</xdr:row>
      <xdr:rowOff>44712</xdr:rowOff>
    </xdr:to>
    <xdr:pic>
      <xdr:nvPicPr>
        <xdr:cNvPr id="97" name="Graphic 96" descr="Alien Face with solid fill">
          <a:extLst>
            <a:ext uri="{FF2B5EF4-FFF2-40B4-BE49-F238E27FC236}">
              <a16:creationId xmlns:a16="http://schemas.microsoft.com/office/drawing/2014/main" id="{9BB7D6A5-36E8-FA07-A051-C23740275B9A}"/>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3891075" y="266120"/>
          <a:ext cx="272853" cy="275549"/>
        </a:xfrm>
        <a:prstGeom prst="rect">
          <a:avLst/>
        </a:prstGeom>
      </xdr:spPr>
    </xdr:pic>
    <xdr:clientData/>
  </xdr:twoCellAnchor>
  <xdr:twoCellAnchor>
    <xdr:from>
      <xdr:col>20</xdr:col>
      <xdr:colOff>220285</xdr:colOff>
      <xdr:row>13</xdr:row>
      <xdr:rowOff>95662</xdr:rowOff>
    </xdr:from>
    <xdr:to>
      <xdr:col>22</xdr:col>
      <xdr:colOff>125349</xdr:colOff>
      <xdr:row>16</xdr:row>
      <xdr:rowOff>92363</xdr:rowOff>
    </xdr:to>
    <xdr:sp macro="" textlink="">
      <xdr:nvSpPr>
        <xdr:cNvPr id="101" name="TextBox 100">
          <a:extLst>
            <a:ext uri="{FF2B5EF4-FFF2-40B4-BE49-F238E27FC236}">
              <a16:creationId xmlns:a16="http://schemas.microsoft.com/office/drawing/2014/main" id="{DF04634E-2F3C-4950-BEA1-28A7DED1EE46}"/>
            </a:ext>
          </a:extLst>
        </xdr:cNvPr>
        <xdr:cNvSpPr txBox="1"/>
      </xdr:nvSpPr>
      <xdr:spPr>
        <a:xfrm>
          <a:off x="12458467" y="2347026"/>
          <a:ext cx="1128882" cy="516246"/>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100" b="1">
              <a:solidFill>
                <a:schemeClr val="bg1"/>
              </a:solidFill>
              <a:latin typeface="Calibri" panose="020F0502020204030204" pitchFamily="34" charset="0"/>
              <a:ea typeface="Calibri" panose="020F0502020204030204" pitchFamily="34" charset="0"/>
              <a:cs typeface="Calibri" panose="020F0502020204030204" pitchFamily="34" charset="0"/>
            </a:rPr>
            <a:t>Profit</a:t>
          </a:r>
          <a:r>
            <a:rPr lang="en-CA" sz="1100" b="1" baseline="0">
              <a:solidFill>
                <a:schemeClr val="bg1"/>
              </a:solidFill>
              <a:latin typeface="Calibri" panose="020F0502020204030204" pitchFamily="34" charset="0"/>
              <a:ea typeface="Calibri" panose="020F0502020204030204" pitchFamily="34" charset="0"/>
              <a:cs typeface="Calibri" panose="020F0502020204030204" pitchFamily="34" charset="0"/>
            </a:rPr>
            <a:t> </a:t>
          </a:r>
        </a:p>
        <a:p>
          <a:r>
            <a:rPr lang="en-CA" sz="1100" b="1" baseline="0">
              <a:solidFill>
                <a:schemeClr val="bg1"/>
              </a:solidFill>
              <a:latin typeface="Calibri" panose="020F0502020204030204" pitchFamily="34" charset="0"/>
              <a:ea typeface="Calibri" panose="020F0502020204030204" pitchFamily="34" charset="0"/>
              <a:cs typeface="Calibri" panose="020F0502020204030204" pitchFamily="34" charset="0"/>
            </a:rPr>
            <a:t>Margin</a:t>
          </a:r>
          <a:endParaRPr lang="en-CA"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21</xdr:col>
      <xdr:colOff>351805</xdr:colOff>
      <xdr:row>14</xdr:row>
      <xdr:rowOff>21427</xdr:rowOff>
    </xdr:from>
    <xdr:to>
      <xdr:col>23</xdr:col>
      <xdr:colOff>112827</xdr:colOff>
      <xdr:row>16</xdr:row>
      <xdr:rowOff>4485</xdr:rowOff>
    </xdr:to>
    <xdr:sp macro="" textlink="'KPIS PRE-processing'!J30">
      <xdr:nvSpPr>
        <xdr:cNvPr id="104" name="TextBox 103">
          <a:extLst>
            <a:ext uri="{FF2B5EF4-FFF2-40B4-BE49-F238E27FC236}">
              <a16:creationId xmlns:a16="http://schemas.microsoft.com/office/drawing/2014/main" id="{6F21250E-92C0-49B1-8C98-3DEB03DC02C2}"/>
            </a:ext>
          </a:extLst>
        </xdr:cNvPr>
        <xdr:cNvSpPr txBox="1"/>
      </xdr:nvSpPr>
      <xdr:spPr>
        <a:xfrm>
          <a:off x="13201896" y="2445972"/>
          <a:ext cx="984840" cy="329422"/>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558332F8-A1BA-4E09-AE81-DE67B8FC3018}" type="TxLink">
            <a:rPr lang="en-US" sz="1000" b="0" i="0" u="none" strike="noStrike">
              <a:solidFill>
                <a:schemeClr val="bg1"/>
              </a:solidFill>
              <a:latin typeface="Arial"/>
              <a:ea typeface="Calibri" panose="020F0502020204030204" pitchFamily="34" charset="0"/>
              <a:cs typeface="Arial"/>
            </a:rPr>
            <a:pPr/>
            <a:t>11.43%</a:t>
          </a:fld>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531699</xdr:colOff>
      <xdr:row>5</xdr:row>
      <xdr:rowOff>121753</xdr:rowOff>
    </xdr:from>
    <xdr:to>
      <xdr:col>7</xdr:col>
      <xdr:colOff>222136</xdr:colOff>
      <xdr:row>8</xdr:row>
      <xdr:rowOff>85385</xdr:rowOff>
    </xdr:to>
    <xdr:sp macro="" textlink="">
      <xdr:nvSpPr>
        <xdr:cNvPr id="110" name="TextBox 109">
          <a:extLst>
            <a:ext uri="{FF2B5EF4-FFF2-40B4-BE49-F238E27FC236}">
              <a16:creationId xmlns:a16="http://schemas.microsoft.com/office/drawing/2014/main" id="{8995A8A4-6605-4511-BC60-72DA98266673}"/>
            </a:ext>
          </a:extLst>
        </xdr:cNvPr>
        <xdr:cNvSpPr txBox="1"/>
      </xdr:nvSpPr>
      <xdr:spPr>
        <a:xfrm>
          <a:off x="2970099" y="938182"/>
          <a:ext cx="1519237" cy="453489"/>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100" b="1">
              <a:solidFill>
                <a:schemeClr val="bg1"/>
              </a:solidFill>
              <a:latin typeface="Calibri" panose="020F0502020204030204" pitchFamily="34" charset="0"/>
              <a:ea typeface="Calibri" panose="020F0502020204030204" pitchFamily="34" charset="0"/>
              <a:cs typeface="Calibri" panose="020F0502020204030204" pitchFamily="34" charset="0"/>
            </a:rPr>
            <a:t>Overall</a:t>
          </a:r>
          <a:r>
            <a:rPr lang="en-CA" sz="1100" b="1" baseline="0">
              <a:solidFill>
                <a:schemeClr val="bg1"/>
              </a:solidFill>
              <a:latin typeface="Calibri" panose="020F0502020204030204" pitchFamily="34" charset="0"/>
              <a:ea typeface="Calibri" panose="020F0502020204030204" pitchFamily="34" charset="0"/>
              <a:cs typeface="Calibri" panose="020F0502020204030204" pitchFamily="34" charset="0"/>
            </a:rPr>
            <a:t> sales </a:t>
          </a:r>
          <a:endParaRPr lang="en-CA"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527685</xdr:colOff>
      <xdr:row>10</xdr:row>
      <xdr:rowOff>115742</xdr:rowOff>
    </xdr:from>
    <xdr:to>
      <xdr:col>6</xdr:col>
      <xdr:colOff>291079</xdr:colOff>
      <xdr:row>12</xdr:row>
      <xdr:rowOff>100347</xdr:rowOff>
    </xdr:to>
    <xdr:sp macro="" textlink="'KPIS PRE-processing'!AC60">
      <xdr:nvSpPr>
        <xdr:cNvPr id="112" name="TextBox 111">
          <a:extLst>
            <a:ext uri="{FF2B5EF4-FFF2-40B4-BE49-F238E27FC236}">
              <a16:creationId xmlns:a16="http://schemas.microsoft.com/office/drawing/2014/main" id="{FE9BDB65-A269-4FB2-A1FC-A72B90310271}"/>
            </a:ext>
          </a:extLst>
        </xdr:cNvPr>
        <xdr:cNvSpPr txBox="1"/>
      </xdr:nvSpPr>
      <xdr:spPr>
        <a:xfrm>
          <a:off x="2972435" y="1782617"/>
          <a:ext cx="985769" cy="317980"/>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4A8F641B-E8D8-43AD-A4EE-BAE5453F21E0}" type="TxLink">
            <a:rPr lang="en-US" sz="1000" b="0" i="0" u="none" strike="noStrike">
              <a:solidFill>
                <a:schemeClr val="bg1"/>
              </a:solidFill>
              <a:latin typeface="Arial"/>
              <a:ea typeface="Calibri" panose="020F0502020204030204" pitchFamily="34" charset="0"/>
              <a:cs typeface="Arial"/>
            </a:rPr>
            <a:pPr/>
            <a:t> </a:t>
          </a:fld>
          <a:endParaRPr lang="en-CA" sz="8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0</xdr:col>
      <xdr:colOff>231108</xdr:colOff>
      <xdr:row>28</xdr:row>
      <xdr:rowOff>24019</xdr:rowOff>
    </xdr:from>
    <xdr:to>
      <xdr:col>3</xdr:col>
      <xdr:colOff>345439</xdr:colOff>
      <xdr:row>29</xdr:row>
      <xdr:rowOff>111760</xdr:rowOff>
    </xdr:to>
    <xdr:sp macro="" textlink="">
      <xdr:nvSpPr>
        <xdr:cNvPr id="116" name="TextBox 115">
          <a:hlinkClick xmlns:r="http://schemas.openxmlformats.org/officeDocument/2006/relationships" r:id="rId24"/>
          <a:extLst>
            <a:ext uri="{FF2B5EF4-FFF2-40B4-BE49-F238E27FC236}">
              <a16:creationId xmlns:a16="http://schemas.microsoft.com/office/drawing/2014/main" id="{6B922713-8780-4C1E-97F6-B79696AE338A}"/>
            </a:ext>
          </a:extLst>
        </xdr:cNvPr>
        <xdr:cNvSpPr txBox="1"/>
      </xdr:nvSpPr>
      <xdr:spPr>
        <a:xfrm>
          <a:off x="231108" y="4860179"/>
          <a:ext cx="1943131" cy="260461"/>
        </a:xfrm>
        <a:prstGeom prst="rect">
          <a:avLst/>
        </a:prstGeom>
        <a:solidFill>
          <a:schemeClr val="tx1"/>
        </a:solidFill>
        <a:ln>
          <a:solidFill>
            <a:schemeClr val="bg2"/>
          </a:solid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100" b="1" baseline="0">
              <a:solidFill>
                <a:schemeClr val="bg1"/>
              </a:solidFill>
              <a:latin typeface="Calibri" panose="020F0502020204030204" pitchFamily="34" charset="0"/>
              <a:ea typeface="Calibri" panose="020F0502020204030204" pitchFamily="34" charset="0"/>
              <a:cs typeface="Calibri" panose="020F0502020204030204" pitchFamily="34" charset="0"/>
            </a:rPr>
            <a:t>          </a:t>
          </a:r>
          <a:r>
            <a:rPr lang="en-CA" sz="1050" b="1" baseline="0">
              <a:solidFill>
                <a:schemeClr val="bg1"/>
              </a:solidFill>
              <a:latin typeface="Calibri" panose="020F0502020204030204" pitchFamily="34" charset="0"/>
              <a:ea typeface="Calibri" panose="020F0502020204030204" pitchFamily="34" charset="0"/>
              <a:cs typeface="Calibri" panose="020F0502020204030204" pitchFamily="34" charset="0"/>
            </a:rPr>
            <a:t> MANAGEMENT </a:t>
          </a:r>
          <a:endParaRPr lang="en-CA" sz="105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439738</xdr:colOff>
      <xdr:row>18</xdr:row>
      <xdr:rowOff>32026</xdr:rowOff>
    </xdr:from>
    <xdr:to>
      <xdr:col>6</xdr:col>
      <xdr:colOff>108857</xdr:colOff>
      <xdr:row>21</xdr:row>
      <xdr:rowOff>69755</xdr:rowOff>
    </xdr:to>
    <xdr:sp macro="" textlink="">
      <xdr:nvSpPr>
        <xdr:cNvPr id="117" name="Rectangle: Rounded Corners 116">
          <a:extLst>
            <a:ext uri="{FF2B5EF4-FFF2-40B4-BE49-F238E27FC236}">
              <a16:creationId xmlns:a16="http://schemas.microsoft.com/office/drawing/2014/main" id="{7A055BB2-72EF-4FAE-93F1-E49A5AAB35DF}"/>
            </a:ext>
          </a:extLst>
        </xdr:cNvPr>
        <xdr:cNvSpPr/>
      </xdr:nvSpPr>
      <xdr:spPr>
        <a:xfrm>
          <a:off x="2268538" y="2971169"/>
          <a:ext cx="1497919" cy="527586"/>
        </a:xfrm>
        <a:prstGeom prst="roundRect">
          <a:avLst>
            <a:gd name="adj" fmla="val 5344"/>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3</xdr:col>
      <xdr:colOff>437922</xdr:colOff>
      <xdr:row>18</xdr:row>
      <xdr:rowOff>5102</xdr:rowOff>
    </xdr:from>
    <xdr:to>
      <xdr:col>6</xdr:col>
      <xdr:colOff>128358</xdr:colOff>
      <xdr:row>20</xdr:row>
      <xdr:rowOff>132019</xdr:rowOff>
    </xdr:to>
    <xdr:sp macro="" textlink="">
      <xdr:nvSpPr>
        <xdr:cNvPr id="118" name="TextBox 117">
          <a:extLst>
            <a:ext uri="{FF2B5EF4-FFF2-40B4-BE49-F238E27FC236}">
              <a16:creationId xmlns:a16="http://schemas.microsoft.com/office/drawing/2014/main" id="{42221905-A2D3-4968-8937-701F3BC24D3E}"/>
            </a:ext>
          </a:extLst>
        </xdr:cNvPr>
        <xdr:cNvSpPr txBox="1"/>
      </xdr:nvSpPr>
      <xdr:spPr>
        <a:xfrm>
          <a:off x="2266722" y="2944245"/>
          <a:ext cx="1519236" cy="453488"/>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100" b="1">
              <a:solidFill>
                <a:schemeClr val="bg1"/>
              </a:solidFill>
              <a:latin typeface="Calibri" panose="020F0502020204030204" pitchFamily="34" charset="0"/>
              <a:ea typeface="Calibri" panose="020F0502020204030204" pitchFamily="34" charset="0"/>
              <a:cs typeface="Calibri" panose="020F0502020204030204" pitchFamily="34" charset="0"/>
            </a:rPr>
            <a:t>Quater</a:t>
          </a:r>
          <a:r>
            <a:rPr lang="en-CA" sz="1100" b="1" baseline="0">
              <a:solidFill>
                <a:schemeClr val="bg1"/>
              </a:solidFill>
              <a:latin typeface="Calibri" panose="020F0502020204030204" pitchFamily="34" charset="0"/>
              <a:ea typeface="Calibri" panose="020F0502020204030204" pitchFamily="34" charset="0"/>
              <a:cs typeface="Calibri" panose="020F0502020204030204" pitchFamily="34" charset="0"/>
            </a:rPr>
            <a:t> over Quater </a:t>
          </a:r>
        </a:p>
        <a:p>
          <a:r>
            <a:rPr lang="en-CA" sz="1100" b="1" baseline="0">
              <a:solidFill>
                <a:schemeClr val="bg1"/>
              </a:solidFill>
              <a:latin typeface="Calibri" panose="020F0502020204030204" pitchFamily="34" charset="0"/>
              <a:ea typeface="Calibri" panose="020F0502020204030204" pitchFamily="34" charset="0"/>
              <a:cs typeface="Calibri" panose="020F0502020204030204" pitchFamily="34" charset="0"/>
            </a:rPr>
            <a:t>Sales </a:t>
          </a:r>
        </a:p>
        <a:p>
          <a:endParaRPr lang="en-CA"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423068</xdr:colOff>
      <xdr:row>19</xdr:row>
      <xdr:rowOff>153828</xdr:rowOff>
    </xdr:from>
    <xdr:to>
      <xdr:col>6</xdr:col>
      <xdr:colOff>186462</xdr:colOff>
      <xdr:row>21</xdr:row>
      <xdr:rowOff>138433</xdr:rowOff>
    </xdr:to>
    <xdr:sp macro="" textlink="'KPI PRE-PROCESSING-2'!B8">
      <xdr:nvSpPr>
        <xdr:cNvPr id="124" name="TextBox 123">
          <a:extLst>
            <a:ext uri="{FF2B5EF4-FFF2-40B4-BE49-F238E27FC236}">
              <a16:creationId xmlns:a16="http://schemas.microsoft.com/office/drawing/2014/main" id="{61134063-2563-4E96-A52F-9CF440247903}"/>
            </a:ext>
          </a:extLst>
        </xdr:cNvPr>
        <xdr:cNvSpPr txBox="1"/>
      </xdr:nvSpPr>
      <xdr:spPr>
        <a:xfrm>
          <a:off x="2851943" y="3320891"/>
          <a:ext cx="977832" cy="317980"/>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633D27CB-0081-449E-A2FF-11C850BA421C}" type="TxLink">
            <a:rPr lang="en-US" sz="1200" b="0" i="0" u="none" strike="noStrike">
              <a:solidFill>
                <a:srgbClr val="00FF00"/>
              </a:solidFill>
              <a:latin typeface="Arial"/>
              <a:ea typeface="Calibri" panose="020F0502020204030204" pitchFamily="34" charset="0"/>
              <a:cs typeface="Arial"/>
            </a:rPr>
            <a:pPr/>
            <a:t>▲19.89%</a:t>
          </a:fld>
          <a:endParaRPr lang="en-CA" sz="1200" b="1" i="0" u="none" strike="noStrike">
            <a:solidFill>
              <a:srgbClr val="00FF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518318</xdr:colOff>
      <xdr:row>10</xdr:row>
      <xdr:rowOff>118111</xdr:rowOff>
    </xdr:from>
    <xdr:to>
      <xdr:col>6</xdr:col>
      <xdr:colOff>281712</xdr:colOff>
      <xdr:row>12</xdr:row>
      <xdr:rowOff>102716</xdr:rowOff>
    </xdr:to>
    <xdr:sp macro="" textlink="'KPIS PRE-processing'!G12">
      <xdr:nvSpPr>
        <xdr:cNvPr id="128" name="TextBox 127">
          <a:extLst>
            <a:ext uri="{FF2B5EF4-FFF2-40B4-BE49-F238E27FC236}">
              <a16:creationId xmlns:a16="http://schemas.microsoft.com/office/drawing/2014/main" id="{FD4514F3-9E90-44DA-A0D5-C06B30BD5E8D}"/>
            </a:ext>
          </a:extLst>
        </xdr:cNvPr>
        <xdr:cNvSpPr txBox="1"/>
      </xdr:nvSpPr>
      <xdr:spPr>
        <a:xfrm>
          <a:off x="2947193" y="1784986"/>
          <a:ext cx="977832" cy="317980"/>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65F2FBDD-A8D4-4064-993B-68095288AB01}" type="TxLink">
            <a:rPr lang="en-US" sz="1000" b="0" i="0" u="none" strike="noStrike">
              <a:solidFill>
                <a:schemeClr val="bg1"/>
              </a:solidFill>
              <a:latin typeface="Arial"/>
              <a:ea typeface="Calibri" panose="020F0502020204030204" pitchFamily="34" charset="0"/>
              <a:cs typeface="Arial"/>
            </a:rPr>
            <a:pPr/>
            <a:t> </a:t>
          </a:fld>
          <a:endParaRPr lang="en-CA" sz="12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20</xdr:col>
      <xdr:colOff>186376</xdr:colOff>
      <xdr:row>18</xdr:row>
      <xdr:rowOff>24666</xdr:rowOff>
    </xdr:from>
    <xdr:to>
      <xdr:col>22</xdr:col>
      <xdr:colOff>548820</xdr:colOff>
      <xdr:row>21</xdr:row>
      <xdr:rowOff>77115</xdr:rowOff>
    </xdr:to>
    <xdr:sp macro="" textlink="">
      <xdr:nvSpPr>
        <xdr:cNvPr id="129" name="Rectangle: Rounded Corners 128">
          <a:extLst>
            <a:ext uri="{FF2B5EF4-FFF2-40B4-BE49-F238E27FC236}">
              <a16:creationId xmlns:a16="http://schemas.microsoft.com/office/drawing/2014/main" id="{84A2F6D7-BECB-4026-B809-08E001E79EC5}"/>
            </a:ext>
          </a:extLst>
        </xdr:cNvPr>
        <xdr:cNvSpPr/>
      </xdr:nvSpPr>
      <xdr:spPr>
        <a:xfrm>
          <a:off x="12378376" y="2963809"/>
          <a:ext cx="1581644" cy="542306"/>
        </a:xfrm>
        <a:prstGeom prst="roundRect">
          <a:avLst>
            <a:gd name="adj" fmla="val 5344"/>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20</xdr:col>
      <xdr:colOff>180740</xdr:colOff>
      <xdr:row>18</xdr:row>
      <xdr:rowOff>33519</xdr:rowOff>
    </xdr:from>
    <xdr:to>
      <xdr:col>22</xdr:col>
      <xdr:colOff>352413</xdr:colOff>
      <xdr:row>21</xdr:row>
      <xdr:rowOff>9631</xdr:rowOff>
    </xdr:to>
    <xdr:sp macro="" textlink="">
      <xdr:nvSpPr>
        <xdr:cNvPr id="135" name="TextBox 134">
          <a:extLst>
            <a:ext uri="{FF2B5EF4-FFF2-40B4-BE49-F238E27FC236}">
              <a16:creationId xmlns:a16="http://schemas.microsoft.com/office/drawing/2014/main" id="{63964EAE-9A29-4E33-A74F-C3B6DF34DE4B}"/>
            </a:ext>
          </a:extLst>
        </xdr:cNvPr>
        <xdr:cNvSpPr txBox="1"/>
      </xdr:nvSpPr>
      <xdr:spPr>
        <a:xfrm>
          <a:off x="12418922" y="3150792"/>
          <a:ext cx="1395491" cy="495657"/>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900" b="1">
              <a:solidFill>
                <a:schemeClr val="bg1"/>
              </a:solidFill>
              <a:latin typeface="Calibri" panose="020F0502020204030204" pitchFamily="34" charset="0"/>
              <a:ea typeface="Calibri" panose="020F0502020204030204" pitchFamily="34" charset="0"/>
              <a:cs typeface="Calibri" panose="020F0502020204030204" pitchFamily="34" charset="0"/>
            </a:rPr>
            <a:t>Quater</a:t>
          </a:r>
          <a:r>
            <a:rPr lang="en-CA" sz="900" b="1" baseline="0">
              <a:solidFill>
                <a:schemeClr val="bg1"/>
              </a:solidFill>
              <a:latin typeface="Calibri" panose="020F0502020204030204" pitchFamily="34" charset="0"/>
              <a:ea typeface="Calibri" panose="020F0502020204030204" pitchFamily="34" charset="0"/>
              <a:cs typeface="Calibri" panose="020F0502020204030204" pitchFamily="34" charset="0"/>
            </a:rPr>
            <a:t> over Quater </a:t>
          </a:r>
        </a:p>
        <a:p>
          <a:r>
            <a:rPr lang="en-CA" sz="900" b="1" baseline="0">
              <a:solidFill>
                <a:schemeClr val="bg1"/>
              </a:solidFill>
              <a:latin typeface="Calibri" panose="020F0502020204030204" pitchFamily="34" charset="0"/>
              <a:ea typeface="Calibri" panose="020F0502020204030204" pitchFamily="34" charset="0"/>
              <a:cs typeface="Calibri" panose="020F0502020204030204" pitchFamily="34" charset="0"/>
            </a:rPr>
            <a:t>Profit Margin  </a:t>
          </a:r>
        </a:p>
        <a:p>
          <a:endParaRPr lang="en-CA"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21</xdr:col>
      <xdr:colOff>220794</xdr:colOff>
      <xdr:row>19</xdr:row>
      <xdr:rowOff>144890</xdr:rowOff>
    </xdr:from>
    <xdr:to>
      <xdr:col>22</xdr:col>
      <xdr:colOff>597747</xdr:colOff>
      <xdr:row>21</xdr:row>
      <xdr:rowOff>129495</xdr:rowOff>
    </xdr:to>
    <xdr:sp macro="" textlink="'KPI PRE-PROCESSING-2'!H8">
      <xdr:nvSpPr>
        <xdr:cNvPr id="137" name="TextBox 136">
          <a:extLst>
            <a:ext uri="{FF2B5EF4-FFF2-40B4-BE49-F238E27FC236}">
              <a16:creationId xmlns:a16="http://schemas.microsoft.com/office/drawing/2014/main" id="{9AAC55E5-CD42-49CE-8DAD-CA1D0F172C84}"/>
            </a:ext>
          </a:extLst>
        </xdr:cNvPr>
        <xdr:cNvSpPr txBox="1"/>
      </xdr:nvSpPr>
      <xdr:spPr>
        <a:xfrm>
          <a:off x="13022394" y="3247319"/>
          <a:ext cx="986553" cy="311176"/>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37CF2C95-5A2B-4647-868B-56A8822125E5}" type="TxLink">
            <a:rPr lang="en-US" sz="1200" b="0" i="0" u="none" strike="noStrike">
              <a:solidFill>
                <a:srgbClr val="00FF00"/>
              </a:solidFill>
              <a:latin typeface="Arial"/>
              <a:ea typeface="Calibri" panose="020F0502020204030204" pitchFamily="34" charset="0"/>
              <a:cs typeface="Arial"/>
            </a:rPr>
            <a:pPr/>
            <a:t>▲294.98%</a:t>
          </a:fld>
          <a:endParaRPr lang="en-CA" sz="1200" b="0" i="0" u="none" strike="noStrike">
            <a:solidFill>
              <a:srgbClr val="00FF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320369</xdr:colOff>
      <xdr:row>6</xdr:row>
      <xdr:rowOff>34472</xdr:rowOff>
    </xdr:from>
    <xdr:to>
      <xdr:col>7</xdr:col>
      <xdr:colOff>558800</xdr:colOff>
      <xdr:row>19</xdr:row>
      <xdr:rowOff>23584</xdr:rowOff>
    </xdr:to>
    <xdr:graphicFrame macro="">
      <xdr:nvGraphicFramePr>
        <xdr:cNvPr id="47" name="Chart 46">
          <a:extLst>
            <a:ext uri="{FF2B5EF4-FFF2-40B4-BE49-F238E27FC236}">
              <a16:creationId xmlns:a16="http://schemas.microsoft.com/office/drawing/2014/main" id="{69E7BD0D-AE1C-4D64-B0E0-C45058905C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4</xdr:col>
      <xdr:colOff>402405</xdr:colOff>
      <xdr:row>10</xdr:row>
      <xdr:rowOff>146872</xdr:rowOff>
    </xdr:from>
    <xdr:to>
      <xdr:col>6</xdr:col>
      <xdr:colOff>447660</xdr:colOff>
      <xdr:row>13</xdr:row>
      <xdr:rowOff>27800</xdr:rowOff>
    </xdr:to>
    <xdr:sp macro="" textlink="'KPIS PRE-processing'!D41">
      <xdr:nvSpPr>
        <xdr:cNvPr id="75" name="TextBox 74">
          <a:extLst>
            <a:ext uri="{FF2B5EF4-FFF2-40B4-BE49-F238E27FC236}">
              <a16:creationId xmlns:a16="http://schemas.microsoft.com/office/drawing/2014/main" id="{6B885CF7-6938-47AF-9B62-AB1C1FE14F80}"/>
            </a:ext>
          </a:extLst>
        </xdr:cNvPr>
        <xdr:cNvSpPr txBox="1"/>
      </xdr:nvSpPr>
      <xdr:spPr>
        <a:xfrm>
          <a:off x="2840805" y="1797872"/>
          <a:ext cx="1264455" cy="376228"/>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5D486044-315F-4671-88D9-F852BE397745}" type="TxLink">
            <a:rPr lang="en-US" sz="1400" b="0" i="0" u="none" strike="noStrike">
              <a:solidFill>
                <a:schemeClr val="bg1"/>
              </a:solidFill>
              <a:latin typeface="Arial"/>
              <a:ea typeface="Calibri" panose="020F0502020204030204" pitchFamily="34" charset="0"/>
              <a:cs typeface="Arial"/>
            </a:rPr>
            <a:pPr/>
            <a:t>$ 1881.52 K</a:t>
          </a:fld>
          <a:endParaRPr lang="en-CA" sz="14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13</xdr:col>
      <xdr:colOff>32640</xdr:colOff>
      <xdr:row>26</xdr:row>
      <xdr:rowOff>108790</xdr:rowOff>
    </xdr:from>
    <xdr:to>
      <xdr:col>15</xdr:col>
      <xdr:colOff>77895</xdr:colOff>
      <xdr:row>28</xdr:row>
      <xdr:rowOff>154818</xdr:rowOff>
    </xdr:to>
    <xdr:sp macro="" textlink="'KPIS PRE-processing'!D41">
      <xdr:nvSpPr>
        <xdr:cNvPr id="77" name="TextBox 76">
          <a:extLst>
            <a:ext uri="{FF2B5EF4-FFF2-40B4-BE49-F238E27FC236}">
              <a16:creationId xmlns:a16="http://schemas.microsoft.com/office/drawing/2014/main" id="{4C0D9A5D-63F6-42A0-9FD2-A40D584EBB36}"/>
            </a:ext>
          </a:extLst>
        </xdr:cNvPr>
        <xdr:cNvSpPr txBox="1"/>
      </xdr:nvSpPr>
      <xdr:spPr>
        <a:xfrm>
          <a:off x="7957440" y="4401390"/>
          <a:ext cx="1264455" cy="376228"/>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5D486044-315F-4671-88D9-F852BE397745}" type="TxLink">
            <a:rPr lang="en-US" sz="1200" b="0" i="0" u="none" strike="noStrike">
              <a:solidFill>
                <a:srgbClr val="6600FF"/>
              </a:solidFill>
              <a:latin typeface="Arial"/>
              <a:ea typeface="Calibri" panose="020F0502020204030204" pitchFamily="34" charset="0"/>
              <a:cs typeface="Arial"/>
            </a:rPr>
            <a:pPr/>
            <a:t>$ 1881.52 K</a:t>
          </a:fld>
          <a:endParaRPr lang="en-CA" sz="1200" b="1">
            <a:solidFill>
              <a:srgbClr val="6600FF"/>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17</xdr:col>
      <xdr:colOff>555160</xdr:colOff>
      <xdr:row>6</xdr:row>
      <xdr:rowOff>68169</xdr:rowOff>
    </xdr:from>
    <xdr:to>
      <xdr:col>20</xdr:col>
      <xdr:colOff>245597</xdr:colOff>
      <xdr:row>9</xdr:row>
      <xdr:rowOff>31801</xdr:rowOff>
    </xdr:to>
    <xdr:sp macro="" textlink="">
      <xdr:nvSpPr>
        <xdr:cNvPr id="4137" name="TextBox 4136">
          <a:extLst>
            <a:ext uri="{FF2B5EF4-FFF2-40B4-BE49-F238E27FC236}">
              <a16:creationId xmlns:a16="http://schemas.microsoft.com/office/drawing/2014/main" id="{11D9B9A1-B1B7-45F0-86FF-ACE50C7F7566}"/>
            </a:ext>
          </a:extLst>
        </xdr:cNvPr>
        <xdr:cNvSpPr txBox="1"/>
      </xdr:nvSpPr>
      <xdr:spPr>
        <a:xfrm>
          <a:off x="10957615" y="1107260"/>
          <a:ext cx="1526164" cy="483177"/>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100" b="1">
              <a:solidFill>
                <a:schemeClr val="bg1"/>
              </a:solidFill>
              <a:latin typeface="Calibri" panose="020F0502020204030204" pitchFamily="34" charset="0"/>
              <a:ea typeface="Calibri" panose="020F0502020204030204" pitchFamily="34" charset="0"/>
              <a:cs typeface="Calibri" panose="020F0502020204030204" pitchFamily="34" charset="0"/>
            </a:rPr>
            <a:t>Total</a:t>
          </a:r>
          <a:r>
            <a:rPr lang="en-CA" sz="1100" b="1" baseline="0">
              <a:solidFill>
                <a:schemeClr val="bg1"/>
              </a:solidFill>
              <a:latin typeface="Calibri" panose="020F0502020204030204" pitchFamily="34" charset="0"/>
              <a:ea typeface="Calibri" panose="020F0502020204030204" pitchFamily="34" charset="0"/>
              <a:cs typeface="Calibri" panose="020F0502020204030204" pitchFamily="34" charset="0"/>
            </a:rPr>
            <a:t> Customers</a:t>
          </a:r>
          <a:endParaRPr lang="en-CA"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17</xdr:col>
      <xdr:colOff>322887</xdr:colOff>
      <xdr:row>15</xdr:row>
      <xdr:rowOff>39616</xdr:rowOff>
    </xdr:from>
    <xdr:to>
      <xdr:col>20</xdr:col>
      <xdr:colOff>15634</xdr:colOff>
      <xdr:row>18</xdr:row>
      <xdr:rowOff>13144</xdr:rowOff>
    </xdr:to>
    <xdr:sp macro="" textlink="">
      <xdr:nvSpPr>
        <xdr:cNvPr id="4139" name="TextBox 4138">
          <a:extLst>
            <a:ext uri="{FF2B5EF4-FFF2-40B4-BE49-F238E27FC236}">
              <a16:creationId xmlns:a16="http://schemas.microsoft.com/office/drawing/2014/main" id="{D8F241FB-B58C-47B0-9902-9AE3386EB72B}"/>
            </a:ext>
          </a:extLst>
        </xdr:cNvPr>
        <xdr:cNvSpPr txBox="1"/>
      </xdr:nvSpPr>
      <xdr:spPr>
        <a:xfrm>
          <a:off x="10686087" y="2488902"/>
          <a:ext cx="1521547" cy="463385"/>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100" b="1">
              <a:solidFill>
                <a:srgbClr val="FF0066"/>
              </a:solidFill>
              <a:latin typeface="Calibri" panose="020F0502020204030204" pitchFamily="34" charset="0"/>
              <a:ea typeface="Calibri" panose="020F0502020204030204" pitchFamily="34" charset="0"/>
              <a:cs typeface="Calibri" panose="020F0502020204030204" pitchFamily="34" charset="0"/>
            </a:rPr>
            <a:t>Repetitive</a:t>
          </a:r>
        </a:p>
        <a:p>
          <a:r>
            <a:rPr lang="en-CA" sz="1100" b="1" baseline="0">
              <a:solidFill>
                <a:srgbClr val="FFFFCC"/>
              </a:solidFill>
              <a:latin typeface="Calibri" panose="020F0502020204030204" pitchFamily="34" charset="0"/>
              <a:ea typeface="Calibri" panose="020F0502020204030204" pitchFamily="34" charset="0"/>
              <a:cs typeface="Calibri" panose="020F0502020204030204" pitchFamily="34" charset="0"/>
            </a:rPr>
            <a:t>New</a:t>
          </a:r>
          <a:r>
            <a:rPr lang="en-CA" sz="1100" b="1" baseline="0">
              <a:solidFill>
                <a:srgbClr val="00FFFF"/>
              </a:solidFill>
              <a:latin typeface="Calibri" panose="020F0502020204030204" pitchFamily="34" charset="0"/>
              <a:ea typeface="Calibri" panose="020F0502020204030204" pitchFamily="34" charset="0"/>
              <a:cs typeface="Calibri" panose="020F0502020204030204" pitchFamily="34" charset="0"/>
            </a:rPr>
            <a:t> </a:t>
          </a:r>
          <a:endParaRPr lang="en-CA" sz="1100" b="1">
            <a:solidFill>
              <a:srgbClr val="00FFFF"/>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18</xdr:col>
      <xdr:colOff>155554</xdr:colOff>
      <xdr:row>10</xdr:row>
      <xdr:rowOff>87267</xdr:rowOff>
    </xdr:from>
    <xdr:to>
      <xdr:col>20</xdr:col>
      <xdr:colOff>200810</xdr:colOff>
      <xdr:row>12</xdr:row>
      <xdr:rowOff>131480</xdr:rowOff>
    </xdr:to>
    <xdr:sp macro="" textlink="'KPIS PRE-processing'!I37">
      <xdr:nvSpPr>
        <xdr:cNvPr id="4140" name="TextBox 4139">
          <a:extLst>
            <a:ext uri="{FF2B5EF4-FFF2-40B4-BE49-F238E27FC236}">
              <a16:creationId xmlns:a16="http://schemas.microsoft.com/office/drawing/2014/main" id="{6A34148A-985F-4121-9FF9-713FCFD1BF1A}"/>
            </a:ext>
          </a:extLst>
        </xdr:cNvPr>
        <xdr:cNvSpPr txBox="1"/>
      </xdr:nvSpPr>
      <xdr:spPr>
        <a:xfrm>
          <a:off x="11128354" y="1720124"/>
          <a:ext cx="1264456" cy="370785"/>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91350EEC-5F1B-45EE-8F2E-5E99BCC7A1E4}" type="TxLink">
            <a:rPr lang="en-US" sz="1800" b="0" i="0" u="none" strike="noStrike">
              <a:solidFill>
                <a:schemeClr val="bg1"/>
              </a:solidFill>
              <a:latin typeface="Arial"/>
              <a:ea typeface="Calibri" panose="020F0502020204030204" pitchFamily="34" charset="0"/>
              <a:cs typeface="Arial"/>
            </a:rPr>
            <a:pPr/>
            <a:t>1124</a:t>
          </a:fld>
          <a:endParaRPr lang="en-CA" sz="18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18</xdr:col>
      <xdr:colOff>368411</xdr:colOff>
      <xdr:row>15</xdr:row>
      <xdr:rowOff>38954</xdr:rowOff>
    </xdr:from>
    <xdr:to>
      <xdr:col>20</xdr:col>
      <xdr:colOff>413667</xdr:colOff>
      <xdr:row>17</xdr:row>
      <xdr:rowOff>93064</xdr:rowOff>
    </xdr:to>
    <xdr:sp macro="" textlink="'KPIS PRE-processing'!G38">
      <xdr:nvSpPr>
        <xdr:cNvPr id="4144" name="TextBox 4143">
          <a:extLst>
            <a:ext uri="{FF2B5EF4-FFF2-40B4-BE49-F238E27FC236}">
              <a16:creationId xmlns:a16="http://schemas.microsoft.com/office/drawing/2014/main" id="{DE86D93B-53F8-497C-B6B4-899339A11C32}"/>
            </a:ext>
          </a:extLst>
        </xdr:cNvPr>
        <xdr:cNvSpPr txBox="1"/>
      </xdr:nvSpPr>
      <xdr:spPr>
        <a:xfrm>
          <a:off x="11341211" y="2488240"/>
          <a:ext cx="1264456" cy="380681"/>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5322106B-1194-4AB3-8431-1B62683784C4}" type="TxLink">
            <a:rPr lang="en-US" sz="1200" b="0" i="0" u="none" strike="noStrike">
              <a:solidFill>
                <a:srgbClr val="FF0066"/>
              </a:solidFill>
              <a:latin typeface="Arial"/>
              <a:ea typeface="Calibri" panose="020F0502020204030204" pitchFamily="34" charset="0"/>
              <a:cs typeface="Arial"/>
            </a:rPr>
            <a:pPr/>
            <a:t>812</a:t>
          </a:fld>
          <a:endParaRPr lang="en-CA" sz="1200" b="1">
            <a:solidFill>
              <a:srgbClr val="FF0066"/>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18</xdr:col>
      <xdr:colOff>67899</xdr:colOff>
      <xdr:row>16</xdr:row>
      <xdr:rowOff>38956</xdr:rowOff>
    </xdr:from>
    <xdr:to>
      <xdr:col>20</xdr:col>
      <xdr:colOff>113155</xdr:colOff>
      <xdr:row>18</xdr:row>
      <xdr:rowOff>93066</xdr:rowOff>
    </xdr:to>
    <xdr:sp macro="" textlink="'KPIS PRE-processing'!G37">
      <xdr:nvSpPr>
        <xdr:cNvPr id="4145" name="TextBox 4144">
          <a:extLst>
            <a:ext uri="{FF2B5EF4-FFF2-40B4-BE49-F238E27FC236}">
              <a16:creationId xmlns:a16="http://schemas.microsoft.com/office/drawing/2014/main" id="{4E8B8072-F1AD-4087-8233-FB52284F6635}"/>
            </a:ext>
          </a:extLst>
        </xdr:cNvPr>
        <xdr:cNvSpPr txBox="1"/>
      </xdr:nvSpPr>
      <xdr:spPr>
        <a:xfrm>
          <a:off x="11040699" y="2651527"/>
          <a:ext cx="1264456" cy="380682"/>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D9AC2F29-CE15-4B86-AF26-9C1BC7892CB6}" type="TxLink">
            <a:rPr lang="en-US" sz="1200" b="0" i="0" u="none" strike="noStrike">
              <a:solidFill>
                <a:srgbClr val="FFFFCC"/>
              </a:solidFill>
              <a:latin typeface="Arial"/>
              <a:ea typeface="Calibri" panose="020F0502020204030204" pitchFamily="34" charset="0"/>
              <a:cs typeface="Arial"/>
            </a:rPr>
            <a:pPr/>
            <a:t>312</a:t>
          </a:fld>
          <a:endParaRPr lang="en-CA" sz="1200" b="1">
            <a:solidFill>
              <a:srgbClr val="FFFFCC"/>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19</xdr:col>
      <xdr:colOff>145471</xdr:colOff>
      <xdr:row>15</xdr:row>
      <xdr:rowOff>28730</xdr:rowOff>
    </xdr:from>
    <xdr:to>
      <xdr:col>21</xdr:col>
      <xdr:colOff>162304</xdr:colOff>
      <xdr:row>17</xdr:row>
      <xdr:rowOff>34637</xdr:rowOff>
    </xdr:to>
    <xdr:sp macro="" textlink="'KPIS PRE-processing'!H38">
      <xdr:nvSpPr>
        <xdr:cNvPr id="4149" name="TextBox 4148">
          <a:extLst>
            <a:ext uri="{FF2B5EF4-FFF2-40B4-BE49-F238E27FC236}">
              <a16:creationId xmlns:a16="http://schemas.microsoft.com/office/drawing/2014/main" id="{CE1E7178-F8E2-4B9F-B8BE-063C45BB8918}"/>
            </a:ext>
          </a:extLst>
        </xdr:cNvPr>
        <xdr:cNvSpPr txBox="1"/>
      </xdr:nvSpPr>
      <xdr:spPr>
        <a:xfrm>
          <a:off x="11727871" y="2478016"/>
          <a:ext cx="1236033" cy="332478"/>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D0475D30-0F07-41BD-9ACF-B7FDE3E915A8}" type="TxLink">
            <a:rPr lang="en-US" sz="1100" b="0" i="0" u="none" strike="noStrike">
              <a:solidFill>
                <a:srgbClr val="FF0066"/>
              </a:solidFill>
              <a:latin typeface="Arial"/>
              <a:ea typeface="Calibri" panose="020F0502020204030204" pitchFamily="34" charset="0"/>
              <a:cs typeface="Arial"/>
            </a:rPr>
            <a:pPr/>
            <a:t>72.24%</a:t>
          </a:fld>
          <a:endParaRPr lang="en-CA" sz="1100" b="1">
            <a:solidFill>
              <a:srgbClr val="FF0066"/>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19</xdr:col>
      <xdr:colOff>156358</xdr:colOff>
      <xdr:row>16</xdr:row>
      <xdr:rowOff>28069</xdr:rowOff>
    </xdr:from>
    <xdr:to>
      <xdr:col>21</xdr:col>
      <xdr:colOff>150100</xdr:colOff>
      <xdr:row>18</xdr:row>
      <xdr:rowOff>9236</xdr:rowOff>
    </xdr:to>
    <xdr:sp macro="" textlink="'KPIS PRE-processing'!H37">
      <xdr:nvSpPr>
        <xdr:cNvPr id="4150" name="TextBox 4149">
          <a:extLst>
            <a:ext uri="{FF2B5EF4-FFF2-40B4-BE49-F238E27FC236}">
              <a16:creationId xmlns:a16="http://schemas.microsoft.com/office/drawing/2014/main" id="{EC515ED0-88DB-4080-AF9A-026500AE21C4}"/>
            </a:ext>
          </a:extLst>
        </xdr:cNvPr>
        <xdr:cNvSpPr txBox="1"/>
      </xdr:nvSpPr>
      <xdr:spPr>
        <a:xfrm>
          <a:off x="11738758" y="2640640"/>
          <a:ext cx="1212942" cy="307739"/>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907380B0-E35C-4319-A243-7AB4EE4950C1}" type="TxLink">
            <a:rPr lang="en-US" sz="1100" b="0" i="0" u="none" strike="noStrike">
              <a:solidFill>
                <a:srgbClr val="FFFFCC"/>
              </a:solidFill>
              <a:latin typeface="Arial"/>
              <a:ea typeface="Calibri" panose="020F0502020204030204" pitchFamily="34" charset="0"/>
              <a:cs typeface="Arial"/>
            </a:rPr>
            <a:pPr/>
            <a:t>27.76%</a:t>
          </a:fld>
          <a:endParaRPr lang="en-CA" sz="1100" b="1">
            <a:solidFill>
              <a:srgbClr val="FFFFCC"/>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19</xdr:col>
      <xdr:colOff>168563</xdr:colOff>
      <xdr:row>15</xdr:row>
      <xdr:rowOff>81478</xdr:rowOff>
    </xdr:from>
    <xdr:to>
      <xdr:col>19</xdr:col>
      <xdr:colOff>168563</xdr:colOff>
      <xdr:row>17</xdr:row>
      <xdr:rowOff>35296</xdr:rowOff>
    </xdr:to>
    <xdr:cxnSp macro="">
      <xdr:nvCxnSpPr>
        <xdr:cNvPr id="4156" name="Straight Connector 4155">
          <a:extLst>
            <a:ext uri="{FF2B5EF4-FFF2-40B4-BE49-F238E27FC236}">
              <a16:creationId xmlns:a16="http://schemas.microsoft.com/office/drawing/2014/main" id="{08257B07-8F44-F414-8AA8-D8F6320A89B3}"/>
            </a:ext>
          </a:extLst>
        </xdr:cNvPr>
        <xdr:cNvCxnSpPr/>
      </xdr:nvCxnSpPr>
      <xdr:spPr>
        <a:xfrm>
          <a:off x="11750963" y="2530764"/>
          <a:ext cx="0" cy="280389"/>
        </a:xfrm>
        <a:prstGeom prst="line">
          <a:avLst/>
        </a:prstGeom>
        <a:ln w="2540">
          <a:solidFill>
            <a:srgbClr val="EAEAEA">
              <a:alpha val="49000"/>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254304</xdr:colOff>
      <xdr:row>18</xdr:row>
      <xdr:rowOff>24666</xdr:rowOff>
    </xdr:from>
    <xdr:to>
      <xdr:col>20</xdr:col>
      <xdr:colOff>152400</xdr:colOff>
      <xdr:row>21</xdr:row>
      <xdr:rowOff>77115</xdr:rowOff>
    </xdr:to>
    <xdr:sp macro="" textlink="">
      <xdr:nvSpPr>
        <xdr:cNvPr id="4159" name="Rectangle: Rounded Corners 4158">
          <a:extLst>
            <a:ext uri="{FF2B5EF4-FFF2-40B4-BE49-F238E27FC236}">
              <a16:creationId xmlns:a16="http://schemas.microsoft.com/office/drawing/2014/main" id="{6F5A106D-CC9C-43F3-A7C4-453F2A2525EA}"/>
            </a:ext>
          </a:extLst>
        </xdr:cNvPr>
        <xdr:cNvSpPr/>
      </xdr:nvSpPr>
      <xdr:spPr>
        <a:xfrm>
          <a:off x="10617504" y="2963809"/>
          <a:ext cx="1726896" cy="542306"/>
        </a:xfrm>
        <a:prstGeom prst="roundRect">
          <a:avLst>
            <a:gd name="adj" fmla="val 5344"/>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17</xdr:col>
      <xdr:colOff>237122</xdr:colOff>
      <xdr:row>17</xdr:row>
      <xdr:rowOff>160491</xdr:rowOff>
    </xdr:from>
    <xdr:to>
      <xdr:col>19</xdr:col>
      <xdr:colOff>408795</xdr:colOff>
      <xdr:row>20</xdr:row>
      <xdr:rowOff>136603</xdr:rowOff>
    </xdr:to>
    <xdr:sp macro="" textlink="">
      <xdr:nvSpPr>
        <xdr:cNvPr id="130" name="TextBox 129">
          <a:extLst>
            <a:ext uri="{FF2B5EF4-FFF2-40B4-BE49-F238E27FC236}">
              <a16:creationId xmlns:a16="http://schemas.microsoft.com/office/drawing/2014/main" id="{A24CB9BB-EB7E-4911-A1DF-12F61BBBC436}"/>
            </a:ext>
          </a:extLst>
        </xdr:cNvPr>
        <xdr:cNvSpPr txBox="1"/>
      </xdr:nvSpPr>
      <xdr:spPr>
        <a:xfrm>
          <a:off x="10639577" y="3104582"/>
          <a:ext cx="1395491" cy="495657"/>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a:solidFill>
                <a:schemeClr val="bg1"/>
              </a:solidFill>
              <a:latin typeface="Calibri" panose="020F0502020204030204" pitchFamily="34" charset="0"/>
              <a:ea typeface="Calibri" panose="020F0502020204030204" pitchFamily="34" charset="0"/>
              <a:cs typeface="Calibri" panose="020F0502020204030204" pitchFamily="34" charset="0"/>
            </a:rPr>
            <a:t>Quater</a:t>
          </a:r>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 over Quater </a:t>
          </a:r>
        </a:p>
        <a:p>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Customer Market</a:t>
          </a:r>
        </a:p>
        <a:p>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18</xdr:col>
      <xdr:colOff>539423</xdr:colOff>
      <xdr:row>19</xdr:row>
      <xdr:rowOff>137003</xdr:rowOff>
    </xdr:from>
    <xdr:to>
      <xdr:col>20</xdr:col>
      <xdr:colOff>304467</xdr:colOff>
      <xdr:row>21</xdr:row>
      <xdr:rowOff>121608</xdr:rowOff>
    </xdr:to>
    <xdr:sp macro="" textlink="'KPI PRE-PROCESSING-2'!G8">
      <xdr:nvSpPr>
        <xdr:cNvPr id="131" name="TextBox 130">
          <a:extLst>
            <a:ext uri="{FF2B5EF4-FFF2-40B4-BE49-F238E27FC236}">
              <a16:creationId xmlns:a16="http://schemas.microsoft.com/office/drawing/2014/main" id="{42A21B39-C9CC-416C-9D82-1194507046DB}"/>
            </a:ext>
          </a:extLst>
        </xdr:cNvPr>
        <xdr:cNvSpPr txBox="1"/>
      </xdr:nvSpPr>
      <xdr:spPr>
        <a:xfrm>
          <a:off x="11512223" y="3239432"/>
          <a:ext cx="984244" cy="311176"/>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AD569503-6B8B-4DAB-A90C-E34DDADC5195}" type="TxLink">
            <a:rPr lang="en-US" sz="1200" b="1" i="0" u="none" strike="noStrike">
              <a:solidFill>
                <a:srgbClr val="FF0000"/>
              </a:solidFill>
              <a:latin typeface="Arial"/>
              <a:ea typeface="Calibri" panose="020F0502020204030204" pitchFamily="34" charset="0"/>
              <a:cs typeface="Arial"/>
            </a:rPr>
            <a:pPr/>
            <a:t>▼4.45%</a:t>
          </a:fld>
          <a:endParaRPr lang="en-CA" sz="12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23</xdr:col>
      <xdr:colOff>430592</xdr:colOff>
      <xdr:row>9</xdr:row>
      <xdr:rowOff>46541</xdr:rowOff>
    </xdr:from>
    <xdr:to>
      <xdr:col>26</xdr:col>
      <xdr:colOff>571500</xdr:colOff>
      <xdr:row>12</xdr:row>
      <xdr:rowOff>154083</xdr:rowOff>
    </xdr:to>
    <mc:AlternateContent xmlns:mc="http://schemas.openxmlformats.org/markup-compatibility/2006" xmlns:a14="http://schemas.microsoft.com/office/drawing/2010/main">
      <mc:Choice Requires="a14">
        <xdr:graphicFrame macro="">
          <xdr:nvGraphicFramePr>
            <xdr:cNvPr id="132" name="Quarter 1">
              <a:extLst>
                <a:ext uri="{FF2B5EF4-FFF2-40B4-BE49-F238E27FC236}">
                  <a16:creationId xmlns:a16="http://schemas.microsoft.com/office/drawing/2014/main" id="{8D00543E-C4FD-46F3-ACD3-8E1774125539}"/>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4336306" y="1566731"/>
              <a:ext cx="1895506" cy="61935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376656</xdr:colOff>
      <xdr:row>7</xdr:row>
      <xdr:rowOff>32027</xdr:rowOff>
    </xdr:from>
    <xdr:to>
      <xdr:col>22</xdr:col>
      <xdr:colOff>421912</xdr:colOff>
      <xdr:row>10</xdr:row>
      <xdr:rowOff>65314</xdr:rowOff>
    </xdr:to>
    <xdr:sp macro="" textlink="'KPIS PRE-processing'!M23">
      <xdr:nvSpPr>
        <xdr:cNvPr id="171" name="TextBox 170">
          <a:extLst>
            <a:ext uri="{FF2B5EF4-FFF2-40B4-BE49-F238E27FC236}">
              <a16:creationId xmlns:a16="http://schemas.microsoft.com/office/drawing/2014/main" id="{3A734BA2-FC84-4230-9656-8DB4B441EE04}"/>
            </a:ext>
          </a:extLst>
        </xdr:cNvPr>
        <xdr:cNvSpPr txBox="1"/>
      </xdr:nvSpPr>
      <xdr:spPr>
        <a:xfrm>
          <a:off x="12568656" y="1175027"/>
          <a:ext cx="1264456" cy="523144"/>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11720A48-3275-4AC4-B98F-F972D13D9499}" type="TxLink">
            <a:rPr lang="en-US" sz="3600" b="0" i="0" u="none" strike="noStrike">
              <a:solidFill>
                <a:schemeClr val="bg1"/>
              </a:solidFill>
              <a:latin typeface="Arial"/>
              <a:ea typeface="Calibri" panose="020F0502020204030204" pitchFamily="34" charset="0"/>
              <a:cs typeface="Arial"/>
            </a:rPr>
            <a:pPr/>
            <a:t>866</a:t>
          </a:fld>
          <a:endParaRPr lang="en-CA" sz="36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21</xdr:col>
      <xdr:colOff>582153</xdr:colOff>
      <xdr:row>8</xdr:row>
      <xdr:rowOff>17482</xdr:rowOff>
    </xdr:from>
    <xdr:to>
      <xdr:col>24</xdr:col>
      <xdr:colOff>17809</xdr:colOff>
      <xdr:row>10</xdr:row>
      <xdr:rowOff>61696</xdr:rowOff>
    </xdr:to>
    <xdr:sp macro="" textlink="'KPIS PRE-processing'!I37">
      <xdr:nvSpPr>
        <xdr:cNvPr id="172" name="TextBox 171">
          <a:extLst>
            <a:ext uri="{FF2B5EF4-FFF2-40B4-BE49-F238E27FC236}">
              <a16:creationId xmlns:a16="http://schemas.microsoft.com/office/drawing/2014/main" id="{789F9391-F929-4E93-94B3-F000F898D520}"/>
            </a:ext>
          </a:extLst>
        </xdr:cNvPr>
        <xdr:cNvSpPr txBox="1"/>
      </xdr:nvSpPr>
      <xdr:spPr>
        <a:xfrm>
          <a:off x="13383753" y="1323768"/>
          <a:ext cx="1264456" cy="370785"/>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200" b="1">
              <a:solidFill>
                <a:schemeClr val="bg1"/>
              </a:solidFill>
              <a:latin typeface="Calibri" panose="020F0502020204030204" pitchFamily="34" charset="0"/>
              <a:ea typeface="Calibri" panose="020F0502020204030204" pitchFamily="34" charset="0"/>
              <a:cs typeface="Calibri" panose="020F0502020204030204" pitchFamily="34" charset="0"/>
            </a:rPr>
            <a:t>Cities</a:t>
          </a:r>
        </a:p>
      </xdr:txBody>
    </xdr:sp>
    <xdr:clientData/>
  </xdr:twoCellAnchor>
  <xdr:twoCellAnchor>
    <xdr:from>
      <xdr:col>5</xdr:col>
      <xdr:colOff>489856</xdr:colOff>
      <xdr:row>5</xdr:row>
      <xdr:rowOff>94815</xdr:rowOff>
    </xdr:from>
    <xdr:to>
      <xdr:col>14</xdr:col>
      <xdr:colOff>163285</xdr:colOff>
      <xdr:row>20</xdr:row>
      <xdr:rowOff>87085</xdr:rowOff>
    </xdr:to>
    <xdr:graphicFrame macro="">
      <xdr:nvGraphicFramePr>
        <xdr:cNvPr id="174" name="Chart 173">
          <a:extLst>
            <a:ext uri="{FF2B5EF4-FFF2-40B4-BE49-F238E27FC236}">
              <a16:creationId xmlns:a16="http://schemas.microsoft.com/office/drawing/2014/main" id="{79CB37F7-9D8A-41F2-B790-57FA433E1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7</xdr:col>
      <xdr:colOff>608887</xdr:colOff>
      <xdr:row>10</xdr:row>
      <xdr:rowOff>146329</xdr:rowOff>
    </xdr:from>
    <xdr:to>
      <xdr:col>10</xdr:col>
      <xdr:colOff>44543</xdr:colOff>
      <xdr:row>13</xdr:row>
      <xdr:rowOff>25442</xdr:rowOff>
    </xdr:to>
    <xdr:sp macro="" textlink="'KPIS PRE-processing'!D13">
      <xdr:nvSpPr>
        <xdr:cNvPr id="179" name="TextBox 178">
          <a:extLst>
            <a:ext uri="{FF2B5EF4-FFF2-40B4-BE49-F238E27FC236}">
              <a16:creationId xmlns:a16="http://schemas.microsoft.com/office/drawing/2014/main" id="{ADECDCB7-B97A-404B-B0E5-BE1775023CF9}"/>
            </a:ext>
          </a:extLst>
        </xdr:cNvPr>
        <xdr:cNvSpPr txBox="1"/>
      </xdr:nvSpPr>
      <xdr:spPr>
        <a:xfrm>
          <a:off x="4876087" y="1797329"/>
          <a:ext cx="1264456" cy="374413"/>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C2356BA8-55F2-4215-AC54-58BECCC3462D}" type="TxLink">
            <a:rPr lang="en-US" sz="1400" b="0" i="0" u="none" strike="noStrike">
              <a:solidFill>
                <a:srgbClr val="00FF00"/>
              </a:solidFill>
              <a:latin typeface="Arial"/>
              <a:ea typeface="Calibri" panose="020F0502020204030204" pitchFamily="34" charset="0"/>
              <a:cs typeface="Arial"/>
            </a:rPr>
            <a:pPr/>
            <a:t>$ 215.02 K</a:t>
          </a:fld>
          <a:endParaRPr lang="en-CA" sz="1400" b="1">
            <a:solidFill>
              <a:srgbClr val="00FF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86372</xdr:colOff>
      <xdr:row>9</xdr:row>
      <xdr:rowOff>39888</xdr:rowOff>
    </xdr:from>
    <xdr:to>
      <xdr:col>10</xdr:col>
      <xdr:colOff>386409</xdr:colOff>
      <xdr:row>12</xdr:row>
      <xdr:rowOff>3519</xdr:rowOff>
    </xdr:to>
    <xdr:sp macro="" textlink="">
      <xdr:nvSpPr>
        <xdr:cNvPr id="180" name="TextBox 179">
          <a:extLst>
            <a:ext uri="{FF2B5EF4-FFF2-40B4-BE49-F238E27FC236}">
              <a16:creationId xmlns:a16="http://schemas.microsoft.com/office/drawing/2014/main" id="{7A8F86AC-2128-4DD6-88CF-866322163F43}"/>
            </a:ext>
          </a:extLst>
        </xdr:cNvPr>
        <xdr:cNvSpPr txBox="1"/>
      </xdr:nvSpPr>
      <xdr:spPr>
        <a:xfrm>
          <a:off x="4924467" y="1563888"/>
          <a:ext cx="1509561" cy="471631"/>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100" b="1">
              <a:solidFill>
                <a:schemeClr val="bg1"/>
              </a:solidFill>
              <a:latin typeface="Calibri" panose="020F0502020204030204" pitchFamily="34" charset="0"/>
              <a:ea typeface="Calibri" panose="020F0502020204030204" pitchFamily="34" charset="0"/>
              <a:cs typeface="Calibri" panose="020F0502020204030204" pitchFamily="34" charset="0"/>
            </a:rPr>
            <a:t>Overall Profit</a:t>
          </a:r>
        </a:p>
      </xdr:txBody>
    </xdr:sp>
    <xdr:clientData/>
  </xdr:twoCellAnchor>
  <xdr:twoCellAnchor>
    <xdr:from>
      <xdr:col>6</xdr:col>
      <xdr:colOff>158944</xdr:colOff>
      <xdr:row>18</xdr:row>
      <xdr:rowOff>32026</xdr:rowOff>
    </xdr:from>
    <xdr:to>
      <xdr:col>8</xdr:col>
      <xdr:colOff>555172</xdr:colOff>
      <xdr:row>21</xdr:row>
      <xdr:rowOff>69755</xdr:rowOff>
    </xdr:to>
    <xdr:sp macro="" textlink="">
      <xdr:nvSpPr>
        <xdr:cNvPr id="181" name="Rectangle: Rounded Corners 180">
          <a:extLst>
            <a:ext uri="{FF2B5EF4-FFF2-40B4-BE49-F238E27FC236}">
              <a16:creationId xmlns:a16="http://schemas.microsoft.com/office/drawing/2014/main" id="{03A89B4D-F816-4596-8562-9AEBB7596531}"/>
            </a:ext>
          </a:extLst>
        </xdr:cNvPr>
        <xdr:cNvSpPr/>
      </xdr:nvSpPr>
      <xdr:spPr>
        <a:xfrm>
          <a:off x="3816544" y="2971169"/>
          <a:ext cx="1615428" cy="527586"/>
        </a:xfrm>
        <a:prstGeom prst="roundRect">
          <a:avLst>
            <a:gd name="adj" fmla="val 5344"/>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15</xdr:col>
      <xdr:colOff>109187</xdr:colOff>
      <xdr:row>5</xdr:row>
      <xdr:rowOff>160810</xdr:rowOff>
    </xdr:from>
    <xdr:to>
      <xdr:col>17</xdr:col>
      <xdr:colOff>409224</xdr:colOff>
      <xdr:row>8</xdr:row>
      <xdr:rowOff>124442</xdr:rowOff>
    </xdr:to>
    <xdr:sp macro="" textlink="">
      <xdr:nvSpPr>
        <xdr:cNvPr id="4160" name="TextBox 4159">
          <a:extLst>
            <a:ext uri="{FF2B5EF4-FFF2-40B4-BE49-F238E27FC236}">
              <a16:creationId xmlns:a16="http://schemas.microsoft.com/office/drawing/2014/main" id="{7B20AA90-0C8D-4A35-B671-DBD32B315413}"/>
            </a:ext>
          </a:extLst>
        </xdr:cNvPr>
        <xdr:cNvSpPr txBox="1"/>
      </xdr:nvSpPr>
      <xdr:spPr>
        <a:xfrm>
          <a:off x="9253187" y="986310"/>
          <a:ext cx="1519237" cy="458932"/>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100" b="1">
              <a:solidFill>
                <a:schemeClr val="bg1"/>
              </a:solidFill>
              <a:latin typeface="Calibri" panose="020F0502020204030204" pitchFamily="34" charset="0"/>
              <a:ea typeface="Calibri" panose="020F0502020204030204" pitchFamily="34" charset="0"/>
              <a:cs typeface="Calibri" panose="020F0502020204030204" pitchFamily="34" charset="0"/>
            </a:rPr>
            <a:t>Total Order</a:t>
          </a:r>
          <a:r>
            <a:rPr lang="en-CA" sz="1100" b="1" baseline="0">
              <a:solidFill>
                <a:schemeClr val="bg1"/>
              </a:solidFill>
              <a:latin typeface="Calibri" panose="020F0502020204030204" pitchFamily="34" charset="0"/>
              <a:ea typeface="Calibri" panose="020F0502020204030204" pitchFamily="34" charset="0"/>
              <a:cs typeface="Calibri" panose="020F0502020204030204" pitchFamily="34" charset="0"/>
            </a:rPr>
            <a:t> Placed</a:t>
          </a:r>
          <a:endParaRPr lang="en-CA"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9</xdr:col>
      <xdr:colOff>473529</xdr:colOff>
      <xdr:row>8</xdr:row>
      <xdr:rowOff>25400</xdr:rowOff>
    </xdr:from>
    <xdr:to>
      <xdr:col>15</xdr:col>
      <xdr:colOff>279400</xdr:colOff>
      <xdr:row>22</xdr:row>
      <xdr:rowOff>0</xdr:rowOff>
    </xdr:to>
    <xdr:graphicFrame macro="">
      <xdr:nvGraphicFramePr>
        <xdr:cNvPr id="4169" name="Chart 4168">
          <a:extLst>
            <a:ext uri="{FF2B5EF4-FFF2-40B4-BE49-F238E27FC236}">
              <a16:creationId xmlns:a16="http://schemas.microsoft.com/office/drawing/2014/main" id="{2E714FB0-57F3-4488-B9C9-4A11881BF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11</xdr:col>
      <xdr:colOff>341692</xdr:colOff>
      <xdr:row>6</xdr:row>
      <xdr:rowOff>73178</xdr:rowOff>
    </xdr:from>
    <xdr:to>
      <xdr:col>13</xdr:col>
      <xdr:colOff>205620</xdr:colOff>
      <xdr:row>8</xdr:row>
      <xdr:rowOff>138492</xdr:rowOff>
    </xdr:to>
    <xdr:sp macro="" textlink="">
      <xdr:nvSpPr>
        <xdr:cNvPr id="4180" name="TextBox 4179">
          <a:extLst>
            <a:ext uri="{FF2B5EF4-FFF2-40B4-BE49-F238E27FC236}">
              <a16:creationId xmlns:a16="http://schemas.microsoft.com/office/drawing/2014/main" id="{BF7FFC53-B92E-4517-BAE2-1F81DC63FC68}"/>
            </a:ext>
          </a:extLst>
        </xdr:cNvPr>
        <xdr:cNvSpPr txBox="1"/>
      </xdr:nvSpPr>
      <xdr:spPr>
        <a:xfrm>
          <a:off x="6994073" y="1089178"/>
          <a:ext cx="1073452" cy="403981"/>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100" b="1">
              <a:solidFill>
                <a:schemeClr val="bg1"/>
              </a:solidFill>
              <a:latin typeface="Calibri" panose="020F0502020204030204" pitchFamily="34" charset="0"/>
              <a:ea typeface="Calibri" panose="020F0502020204030204" pitchFamily="34" charset="0"/>
              <a:cs typeface="Calibri" panose="020F0502020204030204" pitchFamily="34" charset="0"/>
            </a:rPr>
            <a:t>Total Revenue</a:t>
          </a:r>
        </a:p>
      </xdr:txBody>
    </xdr:sp>
    <xdr:clientData/>
  </xdr:twoCellAnchor>
  <xdr:twoCellAnchor>
    <xdr:from>
      <xdr:col>11</xdr:col>
      <xdr:colOff>293914</xdr:colOff>
      <xdr:row>13</xdr:row>
      <xdr:rowOff>32656</xdr:rowOff>
    </xdr:from>
    <xdr:to>
      <xdr:col>13</xdr:col>
      <xdr:colOff>598714</xdr:colOff>
      <xdr:row>15</xdr:row>
      <xdr:rowOff>132443</xdr:rowOff>
    </xdr:to>
    <xdr:sp macro="" textlink="'KPIS PRE-processing'!D65">
      <xdr:nvSpPr>
        <xdr:cNvPr id="4182" name="TextBox 4181">
          <a:extLst>
            <a:ext uri="{FF2B5EF4-FFF2-40B4-BE49-F238E27FC236}">
              <a16:creationId xmlns:a16="http://schemas.microsoft.com/office/drawing/2014/main" id="{5D9F3082-48B7-414C-970E-6CE81C04D494}"/>
            </a:ext>
          </a:extLst>
        </xdr:cNvPr>
        <xdr:cNvSpPr txBox="1"/>
      </xdr:nvSpPr>
      <xdr:spPr>
        <a:xfrm>
          <a:off x="6999514" y="2178956"/>
          <a:ext cx="1524000" cy="429987"/>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49B26971-50EB-43A7-8C6A-29506DB452E5}" type="TxLink">
            <a:rPr lang="en-US" sz="1400" b="0" i="0" u="none" strike="noStrike">
              <a:solidFill>
                <a:schemeClr val="bg1"/>
              </a:solidFill>
              <a:latin typeface="Arial"/>
              <a:ea typeface="Calibri" panose="020F0502020204030204" pitchFamily="34" charset="0"/>
              <a:cs typeface="Arial"/>
            </a:rPr>
            <a:pPr/>
            <a:t>$ 2096.55 K</a:t>
          </a:fld>
          <a:endParaRPr lang="en-CA" sz="14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594372</xdr:colOff>
      <xdr:row>18</xdr:row>
      <xdr:rowOff>42911</xdr:rowOff>
    </xdr:from>
    <xdr:to>
      <xdr:col>11</xdr:col>
      <xdr:colOff>426777</xdr:colOff>
      <xdr:row>21</xdr:row>
      <xdr:rowOff>80640</xdr:rowOff>
    </xdr:to>
    <xdr:sp macro="" textlink="">
      <xdr:nvSpPr>
        <xdr:cNvPr id="4183" name="Rectangle: Rounded Corners 4182">
          <a:extLst>
            <a:ext uri="{FF2B5EF4-FFF2-40B4-BE49-F238E27FC236}">
              <a16:creationId xmlns:a16="http://schemas.microsoft.com/office/drawing/2014/main" id="{57B5A944-B8FE-4398-AA87-978B7216D7FC}"/>
            </a:ext>
          </a:extLst>
        </xdr:cNvPr>
        <xdr:cNvSpPr/>
      </xdr:nvSpPr>
      <xdr:spPr>
        <a:xfrm>
          <a:off x="5471172" y="3014711"/>
          <a:ext cx="1661205" cy="533029"/>
        </a:xfrm>
        <a:prstGeom prst="roundRect">
          <a:avLst>
            <a:gd name="adj" fmla="val 5344"/>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11</xdr:col>
      <xdr:colOff>452857</xdr:colOff>
      <xdr:row>18</xdr:row>
      <xdr:rowOff>53798</xdr:rowOff>
    </xdr:from>
    <xdr:to>
      <xdr:col>14</xdr:col>
      <xdr:colOff>285262</xdr:colOff>
      <xdr:row>21</xdr:row>
      <xdr:rowOff>91527</xdr:rowOff>
    </xdr:to>
    <xdr:sp macro="" textlink="">
      <xdr:nvSpPr>
        <xdr:cNvPr id="4184" name="Rectangle: Rounded Corners 4183">
          <a:extLst>
            <a:ext uri="{FF2B5EF4-FFF2-40B4-BE49-F238E27FC236}">
              <a16:creationId xmlns:a16="http://schemas.microsoft.com/office/drawing/2014/main" id="{F4A1D78A-11F0-453D-83C5-99223BE1AEE9}"/>
            </a:ext>
          </a:extLst>
        </xdr:cNvPr>
        <xdr:cNvSpPr/>
      </xdr:nvSpPr>
      <xdr:spPr>
        <a:xfrm>
          <a:off x="7158457" y="3025598"/>
          <a:ext cx="1661205" cy="533029"/>
        </a:xfrm>
        <a:prstGeom prst="roundRect">
          <a:avLst>
            <a:gd name="adj" fmla="val 5344"/>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14</xdr:col>
      <xdr:colOff>370114</xdr:colOff>
      <xdr:row>18</xdr:row>
      <xdr:rowOff>32026</xdr:rowOff>
    </xdr:from>
    <xdr:to>
      <xdr:col>17</xdr:col>
      <xdr:colOff>228600</xdr:colOff>
      <xdr:row>21</xdr:row>
      <xdr:rowOff>69755</xdr:rowOff>
    </xdr:to>
    <xdr:sp macro="" textlink="">
      <xdr:nvSpPr>
        <xdr:cNvPr id="4185" name="Rectangle: Rounded Corners 4184">
          <a:extLst>
            <a:ext uri="{FF2B5EF4-FFF2-40B4-BE49-F238E27FC236}">
              <a16:creationId xmlns:a16="http://schemas.microsoft.com/office/drawing/2014/main" id="{3D3B5AE5-B7AC-4F35-81E2-FFB5AA77DF66}"/>
            </a:ext>
          </a:extLst>
        </xdr:cNvPr>
        <xdr:cNvSpPr/>
      </xdr:nvSpPr>
      <xdr:spPr>
        <a:xfrm>
          <a:off x="8904514" y="2971169"/>
          <a:ext cx="1687286" cy="527586"/>
        </a:xfrm>
        <a:prstGeom prst="roundRect">
          <a:avLst>
            <a:gd name="adj" fmla="val 5344"/>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6</xdr:col>
      <xdr:colOff>152400</xdr:colOff>
      <xdr:row>18</xdr:row>
      <xdr:rowOff>43542</xdr:rowOff>
    </xdr:from>
    <xdr:to>
      <xdr:col>8</xdr:col>
      <xdr:colOff>324073</xdr:colOff>
      <xdr:row>21</xdr:row>
      <xdr:rowOff>19654</xdr:rowOff>
    </xdr:to>
    <xdr:sp macro="" textlink="">
      <xdr:nvSpPr>
        <xdr:cNvPr id="4187" name="TextBox 4186">
          <a:extLst>
            <a:ext uri="{FF2B5EF4-FFF2-40B4-BE49-F238E27FC236}">
              <a16:creationId xmlns:a16="http://schemas.microsoft.com/office/drawing/2014/main" id="{E1E48745-14DC-4048-9B80-5DBC67843ADB}"/>
            </a:ext>
          </a:extLst>
        </xdr:cNvPr>
        <xdr:cNvSpPr txBox="1"/>
      </xdr:nvSpPr>
      <xdr:spPr>
        <a:xfrm>
          <a:off x="3810000" y="2982685"/>
          <a:ext cx="1390873" cy="465969"/>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a:solidFill>
                <a:schemeClr val="bg1"/>
              </a:solidFill>
              <a:latin typeface="Calibri" panose="020F0502020204030204" pitchFamily="34" charset="0"/>
              <a:ea typeface="Calibri" panose="020F0502020204030204" pitchFamily="34" charset="0"/>
              <a:cs typeface="Calibri" panose="020F0502020204030204" pitchFamily="34" charset="0"/>
            </a:rPr>
            <a:t>Quater</a:t>
          </a:r>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 over Quater </a:t>
          </a:r>
        </a:p>
        <a:p>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Profit</a:t>
          </a:r>
        </a:p>
        <a:p>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576943</xdr:colOff>
      <xdr:row>18</xdr:row>
      <xdr:rowOff>54427</xdr:rowOff>
    </xdr:from>
    <xdr:to>
      <xdr:col>11</xdr:col>
      <xdr:colOff>139016</xdr:colOff>
      <xdr:row>21</xdr:row>
      <xdr:rowOff>30539</xdr:rowOff>
    </xdr:to>
    <xdr:sp macro="" textlink="">
      <xdr:nvSpPr>
        <xdr:cNvPr id="4190" name="TextBox 4189">
          <a:extLst>
            <a:ext uri="{FF2B5EF4-FFF2-40B4-BE49-F238E27FC236}">
              <a16:creationId xmlns:a16="http://schemas.microsoft.com/office/drawing/2014/main" id="{3CA86376-4352-4904-ABAA-0636CBFCA486}"/>
            </a:ext>
          </a:extLst>
        </xdr:cNvPr>
        <xdr:cNvSpPr txBox="1"/>
      </xdr:nvSpPr>
      <xdr:spPr>
        <a:xfrm>
          <a:off x="5453743" y="2993570"/>
          <a:ext cx="1390873" cy="465969"/>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a:solidFill>
                <a:schemeClr val="bg1"/>
              </a:solidFill>
              <a:latin typeface="Calibri" panose="020F0502020204030204" pitchFamily="34" charset="0"/>
              <a:ea typeface="Calibri" panose="020F0502020204030204" pitchFamily="34" charset="0"/>
              <a:cs typeface="Calibri" panose="020F0502020204030204" pitchFamily="34" charset="0"/>
            </a:rPr>
            <a:t>Quater</a:t>
          </a:r>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 over Quater </a:t>
          </a:r>
        </a:p>
        <a:p>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Revenue</a:t>
          </a:r>
        </a:p>
        <a:p>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11</xdr:col>
      <xdr:colOff>435428</xdr:colOff>
      <xdr:row>18</xdr:row>
      <xdr:rowOff>76198</xdr:rowOff>
    </xdr:from>
    <xdr:to>
      <xdr:col>13</xdr:col>
      <xdr:colOff>607101</xdr:colOff>
      <xdr:row>21</xdr:row>
      <xdr:rowOff>52310</xdr:rowOff>
    </xdr:to>
    <xdr:sp macro="" textlink="">
      <xdr:nvSpPr>
        <xdr:cNvPr id="4191" name="TextBox 4190">
          <a:extLst>
            <a:ext uri="{FF2B5EF4-FFF2-40B4-BE49-F238E27FC236}">
              <a16:creationId xmlns:a16="http://schemas.microsoft.com/office/drawing/2014/main" id="{C02AB5D0-6748-4257-A87D-66ABB2F5935C}"/>
            </a:ext>
          </a:extLst>
        </xdr:cNvPr>
        <xdr:cNvSpPr txBox="1"/>
      </xdr:nvSpPr>
      <xdr:spPr>
        <a:xfrm>
          <a:off x="7141028" y="3015341"/>
          <a:ext cx="1390873" cy="465969"/>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a:solidFill>
                <a:schemeClr val="bg1"/>
              </a:solidFill>
              <a:latin typeface="Calibri" panose="020F0502020204030204" pitchFamily="34" charset="0"/>
              <a:ea typeface="Calibri" panose="020F0502020204030204" pitchFamily="34" charset="0"/>
              <a:cs typeface="Calibri" panose="020F0502020204030204" pitchFamily="34" charset="0"/>
            </a:rPr>
            <a:t>Quater</a:t>
          </a:r>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 over Quater </a:t>
          </a:r>
        </a:p>
        <a:p>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Order ID  Placed</a:t>
          </a:r>
        </a:p>
        <a:p>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7</xdr:col>
      <xdr:colOff>286986</xdr:colOff>
      <xdr:row>19</xdr:row>
      <xdr:rowOff>144482</xdr:rowOff>
    </xdr:from>
    <xdr:to>
      <xdr:col>9</xdr:col>
      <xdr:colOff>50380</xdr:colOff>
      <xdr:row>21</xdr:row>
      <xdr:rowOff>129087</xdr:rowOff>
    </xdr:to>
    <xdr:sp macro="" textlink="'KPI PRE-PROCESSING-2'!C8">
      <xdr:nvSpPr>
        <xdr:cNvPr id="4193" name="TextBox 4192">
          <a:extLst>
            <a:ext uri="{FF2B5EF4-FFF2-40B4-BE49-F238E27FC236}">
              <a16:creationId xmlns:a16="http://schemas.microsoft.com/office/drawing/2014/main" id="{B9630C0C-13AD-4807-9FE6-B5912FA2AFC5}"/>
            </a:ext>
          </a:extLst>
        </xdr:cNvPr>
        <xdr:cNvSpPr txBox="1"/>
      </xdr:nvSpPr>
      <xdr:spPr>
        <a:xfrm>
          <a:off x="4554186" y="3246911"/>
          <a:ext cx="982594" cy="311176"/>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2F1413E9-BCF5-4569-831F-A8A5EE14051B}" type="TxLink">
            <a:rPr lang="en-US" sz="1200" b="0" i="0" u="none" strike="noStrike">
              <a:solidFill>
                <a:srgbClr val="00FF00"/>
              </a:solidFill>
              <a:latin typeface="Arial"/>
              <a:ea typeface="Calibri" panose="020F0502020204030204" pitchFamily="34" charset="0"/>
              <a:cs typeface="Arial"/>
            </a:rPr>
            <a:pPr/>
            <a:t>▲373.54%</a:t>
          </a:fld>
          <a:endParaRPr lang="en-CA" sz="1200" b="1" i="0" u="none" strike="noStrike">
            <a:solidFill>
              <a:srgbClr val="00FF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10</xdr:col>
      <xdr:colOff>189016</xdr:colOff>
      <xdr:row>20</xdr:row>
      <xdr:rowOff>2968</xdr:rowOff>
    </xdr:from>
    <xdr:to>
      <xdr:col>11</xdr:col>
      <xdr:colOff>562010</xdr:colOff>
      <xdr:row>21</xdr:row>
      <xdr:rowOff>150858</xdr:rowOff>
    </xdr:to>
    <xdr:sp macro="" textlink="'KPI PRE-PROCESSING-2'!D8">
      <xdr:nvSpPr>
        <xdr:cNvPr id="4194" name="TextBox 4193">
          <a:extLst>
            <a:ext uri="{FF2B5EF4-FFF2-40B4-BE49-F238E27FC236}">
              <a16:creationId xmlns:a16="http://schemas.microsoft.com/office/drawing/2014/main" id="{2B77FE2E-8D22-4091-B845-5B327BC736B2}"/>
            </a:ext>
          </a:extLst>
        </xdr:cNvPr>
        <xdr:cNvSpPr txBox="1"/>
      </xdr:nvSpPr>
      <xdr:spPr>
        <a:xfrm>
          <a:off x="6285016" y="3268682"/>
          <a:ext cx="982594" cy="311176"/>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D67229B9-214E-431A-84DE-5F3FB3B9E230}" type="TxLink">
            <a:rPr lang="en-US" sz="1200" b="0" i="0" u="none" strike="noStrike">
              <a:solidFill>
                <a:srgbClr val="00FF00"/>
              </a:solidFill>
              <a:latin typeface="Arial"/>
              <a:ea typeface="Calibri" panose="020F0502020204030204" pitchFamily="34" charset="0"/>
              <a:cs typeface="Arial"/>
            </a:rPr>
            <a:pPr/>
            <a:t>▲34.73%</a:t>
          </a:fld>
          <a:endParaRPr lang="en-CA" sz="1200" b="1" i="0" u="none" strike="noStrike">
            <a:solidFill>
              <a:srgbClr val="00FF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14</xdr:col>
      <xdr:colOff>348343</xdr:colOff>
      <xdr:row>18</xdr:row>
      <xdr:rowOff>65313</xdr:rowOff>
    </xdr:from>
    <xdr:to>
      <xdr:col>17</xdr:col>
      <xdr:colOff>206829</xdr:colOff>
      <xdr:row>21</xdr:row>
      <xdr:rowOff>41425</xdr:rowOff>
    </xdr:to>
    <xdr:sp macro="" textlink="">
      <xdr:nvSpPr>
        <xdr:cNvPr id="4196" name="TextBox 4195">
          <a:extLst>
            <a:ext uri="{FF2B5EF4-FFF2-40B4-BE49-F238E27FC236}">
              <a16:creationId xmlns:a16="http://schemas.microsoft.com/office/drawing/2014/main" id="{17A2F7BD-8FDE-44BB-859E-E802EBE7E852}"/>
            </a:ext>
          </a:extLst>
        </xdr:cNvPr>
        <xdr:cNvSpPr txBox="1"/>
      </xdr:nvSpPr>
      <xdr:spPr>
        <a:xfrm>
          <a:off x="8882743" y="3004456"/>
          <a:ext cx="1687286" cy="465969"/>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a:solidFill>
                <a:schemeClr val="bg1"/>
              </a:solidFill>
              <a:latin typeface="Calibri" panose="020F0502020204030204" pitchFamily="34" charset="0"/>
              <a:ea typeface="Calibri" panose="020F0502020204030204" pitchFamily="34" charset="0"/>
              <a:cs typeface="Calibri" panose="020F0502020204030204" pitchFamily="34" charset="0"/>
            </a:rPr>
            <a:t>Quater</a:t>
          </a:r>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 over Quater Product</a:t>
          </a:r>
        </a:p>
        <a:p>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Quantities Sold </a:t>
          </a:r>
        </a:p>
        <a:p>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13</xdr:col>
      <xdr:colOff>141515</xdr:colOff>
      <xdr:row>20</xdr:row>
      <xdr:rowOff>10886</xdr:rowOff>
    </xdr:from>
    <xdr:to>
      <xdr:col>14</xdr:col>
      <xdr:colOff>514509</xdr:colOff>
      <xdr:row>21</xdr:row>
      <xdr:rowOff>158776</xdr:rowOff>
    </xdr:to>
    <xdr:sp macro="" textlink="'KPI PRE-PROCESSING-2'!E8">
      <xdr:nvSpPr>
        <xdr:cNvPr id="4198" name="TextBox 4197">
          <a:extLst>
            <a:ext uri="{FF2B5EF4-FFF2-40B4-BE49-F238E27FC236}">
              <a16:creationId xmlns:a16="http://schemas.microsoft.com/office/drawing/2014/main" id="{329BDA02-1A6F-4B84-8B2F-13173B1A05EC}"/>
            </a:ext>
          </a:extLst>
        </xdr:cNvPr>
        <xdr:cNvSpPr txBox="1"/>
      </xdr:nvSpPr>
      <xdr:spPr>
        <a:xfrm>
          <a:off x="8066315" y="3312886"/>
          <a:ext cx="982594" cy="312990"/>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DC91DD1A-E5FA-43CA-AEEF-BD7DC34A3090}" type="TxLink">
            <a:rPr lang="en-US" sz="1200" b="1" i="0" u="none" strike="noStrike">
              <a:solidFill>
                <a:srgbClr val="FF0000"/>
              </a:solidFill>
              <a:latin typeface="Arial"/>
              <a:ea typeface="Calibri" panose="020F0502020204030204" pitchFamily="34" charset="0"/>
              <a:cs typeface="Arial"/>
            </a:rPr>
            <a:pPr/>
            <a:t>▼8.32%</a:t>
          </a:fld>
          <a:endParaRPr lang="en-CA" sz="1200" b="1"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16</xdr:col>
      <xdr:colOff>65315</xdr:colOff>
      <xdr:row>19</xdr:row>
      <xdr:rowOff>152400</xdr:rowOff>
    </xdr:from>
    <xdr:to>
      <xdr:col>17</xdr:col>
      <xdr:colOff>438309</xdr:colOff>
      <xdr:row>21</xdr:row>
      <xdr:rowOff>137005</xdr:rowOff>
    </xdr:to>
    <xdr:sp macro="" textlink="'KPI PRE-PROCESSING-2'!F8">
      <xdr:nvSpPr>
        <xdr:cNvPr id="4200" name="TextBox 4199">
          <a:extLst>
            <a:ext uri="{FF2B5EF4-FFF2-40B4-BE49-F238E27FC236}">
              <a16:creationId xmlns:a16="http://schemas.microsoft.com/office/drawing/2014/main" id="{8FAF9AB5-D61C-433C-9BFE-1A61DEDB7CD1}"/>
            </a:ext>
          </a:extLst>
        </xdr:cNvPr>
        <xdr:cNvSpPr txBox="1"/>
      </xdr:nvSpPr>
      <xdr:spPr>
        <a:xfrm>
          <a:off x="9818915" y="3254829"/>
          <a:ext cx="982594" cy="311176"/>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8EE2AB38-9845-49E8-B6AB-B887FEA90292}" type="TxLink">
            <a:rPr lang="en-US" sz="1200" b="0" i="0" u="none" strike="noStrike">
              <a:solidFill>
                <a:srgbClr val="00FF00"/>
              </a:solidFill>
              <a:latin typeface="Arial"/>
              <a:ea typeface="Calibri" panose="020F0502020204030204" pitchFamily="34" charset="0"/>
              <a:cs typeface="Arial"/>
            </a:rPr>
            <a:pPr/>
            <a:t>▲26.04%</a:t>
          </a:fld>
          <a:endParaRPr lang="en-CA" sz="1200" b="1" i="0" u="none" strike="noStrike">
            <a:solidFill>
              <a:srgbClr val="00FF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17</xdr:col>
      <xdr:colOff>415635</xdr:colOff>
      <xdr:row>6</xdr:row>
      <xdr:rowOff>47486</xdr:rowOff>
    </xdr:from>
    <xdr:to>
      <xdr:col>20</xdr:col>
      <xdr:colOff>103909</xdr:colOff>
      <xdr:row>17</xdr:row>
      <xdr:rowOff>161637</xdr:rowOff>
    </xdr:to>
    <xdr:graphicFrame macro="">
      <xdr:nvGraphicFramePr>
        <xdr:cNvPr id="4133" name="Chart 4132">
          <a:extLst>
            <a:ext uri="{FF2B5EF4-FFF2-40B4-BE49-F238E27FC236}">
              <a16:creationId xmlns:a16="http://schemas.microsoft.com/office/drawing/2014/main" id="{BF80A3D5-D0C8-4ABC-9741-2D100CC835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598643</xdr:colOff>
      <xdr:row>7</xdr:row>
      <xdr:rowOff>114300</xdr:rowOff>
    </xdr:from>
    <xdr:to>
      <xdr:col>17</xdr:col>
      <xdr:colOff>293077</xdr:colOff>
      <xdr:row>12</xdr:row>
      <xdr:rowOff>88900</xdr:rowOff>
    </xdr:to>
    <xdr:sp macro="" textlink="">
      <xdr:nvSpPr>
        <xdr:cNvPr id="46" name="Rectangle: Rounded Corners 45">
          <a:extLst>
            <a:ext uri="{FF2B5EF4-FFF2-40B4-BE49-F238E27FC236}">
              <a16:creationId xmlns:a16="http://schemas.microsoft.com/office/drawing/2014/main" id="{F3889101-B8B5-435C-98DB-CBB4A9AB3453}"/>
            </a:ext>
          </a:extLst>
        </xdr:cNvPr>
        <xdr:cNvSpPr/>
      </xdr:nvSpPr>
      <xdr:spPr>
        <a:xfrm>
          <a:off x="9133043" y="1263162"/>
          <a:ext cx="1523234" cy="795215"/>
        </a:xfrm>
        <a:prstGeom prst="roundRect">
          <a:avLst>
            <a:gd name="adj" fmla="val 0"/>
          </a:avLst>
        </a:prstGeom>
        <a:noFill/>
        <a:ln w="22225">
          <a:solidFill>
            <a:schemeClr val="tx1">
              <a:lumMod val="75000"/>
              <a:lumOff val="25000"/>
            </a:schemeClr>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CA" sz="1000" baseline="0">
              <a:solidFill>
                <a:srgbClr val="7030A0"/>
              </a:solidFill>
              <a:latin typeface="+mn-lt"/>
              <a:ea typeface="+mn-ea"/>
              <a:cs typeface="+mn-cs"/>
            </a:rPr>
            <a:t>Unique Order  ID Trend</a:t>
          </a:r>
          <a:r>
            <a:rPr lang="en-CA" sz="1000">
              <a:solidFill>
                <a:srgbClr val="7030A0"/>
              </a:solidFill>
              <a:latin typeface="+mn-lt"/>
              <a:ea typeface="+mn-ea"/>
              <a:cs typeface="+mn-cs"/>
            </a:rPr>
            <a:t> </a:t>
          </a:r>
        </a:p>
      </xdr:txBody>
    </xdr:sp>
    <xdr:clientData/>
  </xdr:twoCellAnchor>
  <xdr:twoCellAnchor>
    <xdr:from>
      <xdr:col>14</xdr:col>
      <xdr:colOff>304801</xdr:colOff>
      <xdr:row>13</xdr:row>
      <xdr:rowOff>0</xdr:rowOff>
    </xdr:from>
    <xdr:to>
      <xdr:col>17</xdr:col>
      <xdr:colOff>292101</xdr:colOff>
      <xdr:row>17</xdr:row>
      <xdr:rowOff>88900</xdr:rowOff>
    </xdr:to>
    <xdr:sp macro="" textlink="">
      <xdr:nvSpPr>
        <xdr:cNvPr id="48" name="Rectangle: Rounded Corners 47">
          <a:extLst>
            <a:ext uri="{FF2B5EF4-FFF2-40B4-BE49-F238E27FC236}">
              <a16:creationId xmlns:a16="http://schemas.microsoft.com/office/drawing/2014/main" id="{4C59A457-750D-46B0-900F-F4F889990F81}"/>
            </a:ext>
          </a:extLst>
        </xdr:cNvPr>
        <xdr:cNvSpPr/>
      </xdr:nvSpPr>
      <xdr:spPr>
        <a:xfrm>
          <a:off x="8839201" y="2133600"/>
          <a:ext cx="1816100" cy="745392"/>
        </a:xfrm>
        <a:prstGeom prst="roundRect">
          <a:avLst>
            <a:gd name="adj" fmla="val 0"/>
          </a:avLst>
        </a:prstGeom>
        <a:noFill/>
        <a:ln w="25400">
          <a:solidFill>
            <a:schemeClr val="tx1">
              <a:lumMod val="85000"/>
              <a:lumOff val="15000"/>
            </a:schemeClr>
          </a:solid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CA" sz="1000" baseline="0">
              <a:solidFill>
                <a:srgbClr val="CC99FF"/>
              </a:solidFill>
              <a:latin typeface="+mn-lt"/>
              <a:ea typeface="+mn-ea"/>
              <a:cs typeface="+mn-cs"/>
            </a:rPr>
            <a:t>Order ID Counts</a:t>
          </a:r>
        </a:p>
        <a:p>
          <a:pPr marL="0" indent="0" algn="l"/>
          <a:endParaRPr lang="en-CA" sz="1000" baseline="0">
            <a:solidFill>
              <a:srgbClr val="CC99FF"/>
            </a:solidFill>
            <a:latin typeface="+mn-lt"/>
            <a:ea typeface="+mn-ea"/>
            <a:cs typeface="+mn-cs"/>
          </a:endParaRPr>
        </a:p>
        <a:p>
          <a:pPr marL="0" indent="0" algn="l"/>
          <a:r>
            <a:rPr lang="en-CA" sz="1000" baseline="0">
              <a:solidFill>
                <a:srgbClr val="CC99FF"/>
              </a:solidFill>
              <a:latin typeface="+mn-lt"/>
              <a:ea typeface="+mn-ea"/>
              <a:cs typeface="+mn-cs"/>
            </a:rPr>
            <a:t>Repetative </a:t>
          </a:r>
        </a:p>
        <a:p>
          <a:pPr marL="0" indent="0" algn="l"/>
          <a:r>
            <a:rPr lang="en-CA" sz="1000" baseline="0">
              <a:solidFill>
                <a:srgbClr val="CC99FF"/>
              </a:solidFill>
              <a:latin typeface="+mn-lt"/>
              <a:ea typeface="+mn-ea"/>
              <a:cs typeface="+mn-cs"/>
            </a:rPr>
            <a:t>Unique</a:t>
          </a:r>
          <a:r>
            <a:rPr lang="en-CA" sz="1000">
              <a:solidFill>
                <a:srgbClr val="CC99FF"/>
              </a:solidFill>
              <a:latin typeface="+mn-lt"/>
              <a:ea typeface="+mn-ea"/>
              <a:cs typeface="+mn-cs"/>
            </a:rPr>
            <a:t> </a:t>
          </a:r>
        </a:p>
      </xdr:txBody>
    </xdr:sp>
    <xdr:clientData/>
  </xdr:twoCellAnchor>
  <xdr:twoCellAnchor>
    <xdr:from>
      <xdr:col>15</xdr:col>
      <xdr:colOff>316010</xdr:colOff>
      <xdr:row>15</xdr:row>
      <xdr:rowOff>101713</xdr:rowOff>
    </xdr:from>
    <xdr:to>
      <xdr:col>17</xdr:col>
      <xdr:colOff>361266</xdr:colOff>
      <xdr:row>18</xdr:row>
      <xdr:rowOff>135000</xdr:rowOff>
    </xdr:to>
    <xdr:sp macro="" textlink="'KPIS PRE-processing'!E80">
      <xdr:nvSpPr>
        <xdr:cNvPr id="50" name="TextBox 49">
          <a:extLst>
            <a:ext uri="{FF2B5EF4-FFF2-40B4-BE49-F238E27FC236}">
              <a16:creationId xmlns:a16="http://schemas.microsoft.com/office/drawing/2014/main" id="{D5285AB2-C908-45B7-823D-793D6CD3C0ED}"/>
            </a:ext>
          </a:extLst>
        </xdr:cNvPr>
        <xdr:cNvSpPr txBox="1"/>
      </xdr:nvSpPr>
      <xdr:spPr>
        <a:xfrm>
          <a:off x="9460010" y="2616313"/>
          <a:ext cx="1264456" cy="536207"/>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84748369-2A30-4B15-8E53-F9906833E709}" type="TxLink">
            <a:rPr lang="en-US" sz="1100" b="0" i="0" u="none" strike="noStrike">
              <a:solidFill>
                <a:srgbClr val="00CC99"/>
              </a:solidFill>
              <a:latin typeface="Arial"/>
              <a:ea typeface="Calibri" panose="020F0502020204030204" pitchFamily="34" charset="0"/>
              <a:cs typeface="Arial"/>
            </a:rPr>
            <a:pPr/>
            <a:t>1363</a:t>
          </a:fld>
          <a:endParaRPr lang="en-CA" sz="1100" b="1">
            <a:solidFill>
              <a:srgbClr val="00CC99"/>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15</xdr:col>
      <xdr:colOff>394399</xdr:colOff>
      <xdr:row>14</xdr:row>
      <xdr:rowOff>110727</xdr:rowOff>
    </xdr:from>
    <xdr:to>
      <xdr:col>16</xdr:col>
      <xdr:colOff>530470</xdr:colOff>
      <xdr:row>16</xdr:row>
      <xdr:rowOff>53927</xdr:rowOff>
    </xdr:to>
    <xdr:sp macro="" textlink="'KPIS PRE-processing'!D80">
      <xdr:nvSpPr>
        <xdr:cNvPr id="52" name="TextBox 51">
          <a:extLst>
            <a:ext uri="{FF2B5EF4-FFF2-40B4-BE49-F238E27FC236}">
              <a16:creationId xmlns:a16="http://schemas.microsoft.com/office/drawing/2014/main" id="{C4DBC5BB-3DCA-4317-8C81-84F67E77C954}"/>
            </a:ext>
          </a:extLst>
        </xdr:cNvPr>
        <xdr:cNvSpPr txBox="1"/>
      </xdr:nvSpPr>
      <xdr:spPr>
        <a:xfrm>
          <a:off x="9538399" y="2457687"/>
          <a:ext cx="745671" cy="278480"/>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157724AD-04C1-41CB-B322-DFE2C8A27D9B}" type="TxLink">
            <a:rPr lang="en-US" sz="1100" b="0" i="0" u="none" strike="noStrike">
              <a:solidFill>
                <a:srgbClr val="009900"/>
              </a:solidFill>
              <a:latin typeface="Arial"/>
              <a:ea typeface="Calibri" panose="020F0502020204030204" pitchFamily="34" charset="0"/>
              <a:cs typeface="Arial"/>
            </a:rPr>
            <a:pPr/>
            <a:t>573</a:t>
          </a:fld>
          <a:endParaRPr lang="en-CA" sz="1100" b="1">
            <a:solidFill>
              <a:srgbClr val="00990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14</xdr:col>
      <xdr:colOff>153378</xdr:colOff>
      <xdr:row>6</xdr:row>
      <xdr:rowOff>112346</xdr:rowOff>
    </xdr:from>
    <xdr:to>
      <xdr:col>17</xdr:col>
      <xdr:colOff>229578</xdr:colOff>
      <xdr:row>13</xdr:row>
      <xdr:rowOff>99646</xdr:rowOff>
    </xdr:to>
    <xdr:graphicFrame macro="">
      <xdr:nvGraphicFramePr>
        <xdr:cNvPr id="55" name="Chart 54">
          <a:extLst>
            <a:ext uri="{FF2B5EF4-FFF2-40B4-BE49-F238E27FC236}">
              <a16:creationId xmlns:a16="http://schemas.microsoft.com/office/drawing/2014/main" id="{0EC95D95-C073-4C1B-AA79-08C82EF46C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16</xdr:col>
      <xdr:colOff>546100</xdr:colOff>
      <xdr:row>14</xdr:row>
      <xdr:rowOff>12700</xdr:rowOff>
    </xdr:from>
    <xdr:to>
      <xdr:col>19</xdr:col>
      <xdr:colOff>76200</xdr:colOff>
      <xdr:row>16</xdr:row>
      <xdr:rowOff>88900</xdr:rowOff>
    </xdr:to>
    <xdr:graphicFrame macro="">
      <xdr:nvGraphicFramePr>
        <xdr:cNvPr id="57" name="Chart 56">
          <a:extLst>
            <a:ext uri="{FF2B5EF4-FFF2-40B4-BE49-F238E27FC236}">
              <a16:creationId xmlns:a16="http://schemas.microsoft.com/office/drawing/2014/main" id="{2B1A2AD1-EFD2-4DB1-8E30-2F27786A85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15</xdr:col>
      <xdr:colOff>93785</xdr:colOff>
      <xdr:row>12</xdr:row>
      <xdr:rowOff>117232</xdr:rowOff>
    </xdr:from>
    <xdr:to>
      <xdr:col>18</xdr:col>
      <xdr:colOff>254977</xdr:colOff>
      <xdr:row>17</xdr:row>
      <xdr:rowOff>140679</xdr:rowOff>
    </xdr:to>
    <xdr:graphicFrame macro="">
      <xdr:nvGraphicFramePr>
        <xdr:cNvPr id="58" name="Chart 57">
          <a:extLst>
            <a:ext uri="{FF2B5EF4-FFF2-40B4-BE49-F238E27FC236}">
              <a16:creationId xmlns:a16="http://schemas.microsoft.com/office/drawing/2014/main" id="{B6825131-945D-4C40-B8BC-4F386464D0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3</xdr:col>
      <xdr:colOff>474170</xdr:colOff>
      <xdr:row>22</xdr:row>
      <xdr:rowOff>11043</xdr:rowOff>
    </xdr:from>
    <xdr:to>
      <xdr:col>23</xdr:col>
      <xdr:colOff>198783</xdr:colOff>
      <xdr:row>23</xdr:row>
      <xdr:rowOff>121479</xdr:rowOff>
    </xdr:to>
    <xdr:sp macro="" textlink="">
      <xdr:nvSpPr>
        <xdr:cNvPr id="66" name="Rectangle: Rounded Corners 65">
          <a:extLst>
            <a:ext uri="{FF2B5EF4-FFF2-40B4-BE49-F238E27FC236}">
              <a16:creationId xmlns:a16="http://schemas.microsoft.com/office/drawing/2014/main" id="{310C0B0D-7878-40EB-9663-578D1327FA4E}"/>
            </a:ext>
          </a:extLst>
        </xdr:cNvPr>
        <xdr:cNvSpPr/>
      </xdr:nvSpPr>
      <xdr:spPr>
        <a:xfrm>
          <a:off x="2296344" y="3655391"/>
          <a:ext cx="11872439" cy="276088"/>
        </a:xfrm>
        <a:prstGeom prst="roundRect">
          <a:avLst>
            <a:gd name="adj" fmla="val 0"/>
          </a:avLst>
        </a:prstGeom>
        <a:gradFill flip="none" rotWithShape="1">
          <a:gsLst>
            <a:gs pos="100000">
              <a:srgbClr val="9966FF"/>
            </a:gs>
            <a:gs pos="14000">
              <a:schemeClr val="tx2">
                <a:lumMod val="95000"/>
                <a:lumOff val="5000"/>
              </a:schemeClr>
            </a:gs>
          </a:gsLst>
          <a:lin ang="10800000" scaled="1"/>
          <a:tileRect/>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indent="0" algn="l"/>
          <a:r>
            <a:rPr lang="en-CA" sz="1100" b="0" cap="none" spc="0">
              <a:ln w="0"/>
              <a:solidFill>
                <a:sysClr val="windowText" lastClr="000000"/>
              </a:solidFill>
              <a:effectLst>
                <a:outerShdw blurRad="38100" dist="25400" dir="5400000" algn="ctr" rotWithShape="0">
                  <a:srgbClr val="6E747A">
                    <a:alpha val="43000"/>
                  </a:srgbClr>
                </a:outerShdw>
              </a:effectLst>
              <a:latin typeface="+mn-lt"/>
              <a:ea typeface="+mn-ea"/>
              <a:cs typeface="+mn-cs"/>
            </a:rPr>
            <a:t>NEWS and Live Updates</a:t>
          </a:r>
          <a:r>
            <a:rPr lang="en-CA" sz="1100" b="0" cap="none" spc="0" baseline="0">
              <a:ln w="0"/>
              <a:solidFill>
                <a:sysClr val="windowText" lastClr="000000"/>
              </a:solidFill>
              <a:effectLst>
                <a:outerShdw blurRad="38100" dist="25400" dir="5400000" algn="ctr" rotWithShape="0">
                  <a:srgbClr val="6E747A">
                    <a:alpha val="43000"/>
                  </a:srgbClr>
                </a:outerShdw>
              </a:effectLst>
              <a:latin typeface="+mn-lt"/>
              <a:ea typeface="+mn-ea"/>
              <a:cs typeface="+mn-cs"/>
            </a:rPr>
            <a:t> : </a:t>
          </a:r>
          <a:endParaRPr lang="en-CA" sz="1100" b="0" cap="none" spc="0">
            <a:ln w="0"/>
            <a:solidFill>
              <a:sysClr val="windowText" lastClr="000000"/>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6</xdr:col>
      <xdr:colOff>404043</xdr:colOff>
      <xdr:row>22</xdr:row>
      <xdr:rowOff>19879</xdr:rowOff>
    </xdr:from>
    <xdr:to>
      <xdr:col>11</xdr:col>
      <xdr:colOff>388730</xdr:colOff>
      <xdr:row>26</xdr:row>
      <xdr:rowOff>105702</xdr:rowOff>
    </xdr:to>
    <xdr:sp macro="" textlink="'KPIS PRE-processing'!M23">
      <xdr:nvSpPr>
        <xdr:cNvPr id="61" name="TextBox 60">
          <a:extLst>
            <a:ext uri="{FF2B5EF4-FFF2-40B4-BE49-F238E27FC236}">
              <a16:creationId xmlns:a16="http://schemas.microsoft.com/office/drawing/2014/main" id="{3D036F7B-672E-4E71-BD17-177F2D82FF67}"/>
            </a:ext>
          </a:extLst>
        </xdr:cNvPr>
        <xdr:cNvSpPr txBox="1"/>
      </xdr:nvSpPr>
      <xdr:spPr>
        <a:xfrm>
          <a:off x="4032614" y="3745212"/>
          <a:ext cx="3008497" cy="763157"/>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rgbClr val="00FFCC"/>
              </a:solidFill>
              <a:latin typeface="Calibri" panose="020F0502020204030204" pitchFamily="34" charset="0"/>
              <a:ea typeface="Calibri" panose="020F0502020204030204" pitchFamily="34" charset="0"/>
              <a:cs typeface="Calibri" panose="020F0502020204030204" pitchFamily="34" charset="0"/>
            </a:rPr>
            <a:t>Max Discount on products is Up to: </a:t>
          </a:r>
          <a:endParaRPr lang="en-CA" sz="1000" b="1">
            <a:solidFill>
              <a:srgbClr val="00FFCC"/>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9</xdr:col>
      <xdr:colOff>524028</xdr:colOff>
      <xdr:row>22</xdr:row>
      <xdr:rowOff>22256</xdr:rowOff>
    </xdr:from>
    <xdr:to>
      <xdr:col>11</xdr:col>
      <xdr:colOff>269965</xdr:colOff>
      <xdr:row>24</xdr:row>
      <xdr:rowOff>10160</xdr:rowOff>
    </xdr:to>
    <xdr:sp macro="" textlink="'KPIS PRE-processing'!N23">
      <xdr:nvSpPr>
        <xdr:cNvPr id="62" name="TextBox 61">
          <a:extLst>
            <a:ext uri="{FF2B5EF4-FFF2-40B4-BE49-F238E27FC236}">
              <a16:creationId xmlns:a16="http://schemas.microsoft.com/office/drawing/2014/main" id="{72D858BC-F9DB-486C-992A-F8FD484786CE}"/>
            </a:ext>
          </a:extLst>
        </xdr:cNvPr>
        <xdr:cNvSpPr txBox="1"/>
      </xdr:nvSpPr>
      <xdr:spPr>
        <a:xfrm>
          <a:off x="6010428" y="3822096"/>
          <a:ext cx="965137" cy="333344"/>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0D5EF22E-C575-4702-994F-BEF9DDDBBC19}" type="TxLink">
            <a:rPr lang="en-US" sz="1100" b="0" i="0" u="none" strike="noStrike">
              <a:solidFill>
                <a:schemeClr val="bg1"/>
              </a:solidFill>
              <a:latin typeface="Arial"/>
              <a:ea typeface="Calibri" panose="020F0502020204030204" pitchFamily="34" charset="0"/>
              <a:cs typeface="Arial"/>
            </a:rPr>
            <a:pPr/>
            <a:t>21.00%</a:t>
          </a:fld>
          <a:r>
            <a:rPr lang="en-US" sz="1100" b="0" i="0" u="none" strike="noStrike">
              <a:solidFill>
                <a:schemeClr val="bg1"/>
              </a:solidFill>
              <a:latin typeface="Arial"/>
              <a:ea typeface="Calibri" panose="020F0502020204030204" pitchFamily="34" charset="0"/>
              <a:cs typeface="Arial"/>
            </a:rPr>
            <a:t> ,</a:t>
          </a:r>
          <a:endParaRPr lang="en-CA"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0</xdr:col>
      <xdr:colOff>261072</xdr:colOff>
      <xdr:row>30</xdr:row>
      <xdr:rowOff>14514</xdr:rowOff>
    </xdr:from>
    <xdr:to>
      <xdr:col>3</xdr:col>
      <xdr:colOff>366537</xdr:colOff>
      <xdr:row>37</xdr:row>
      <xdr:rowOff>133048</xdr:rowOff>
    </xdr:to>
    <mc:AlternateContent xmlns:mc="http://schemas.openxmlformats.org/markup-compatibility/2006" xmlns:a14="http://schemas.microsoft.com/office/drawing/2010/main">
      <mc:Choice Requires="a14">
        <xdr:graphicFrame macro="">
          <xdr:nvGraphicFramePr>
            <xdr:cNvPr id="67" name="Manager 1">
              <a:extLst>
                <a:ext uri="{FF2B5EF4-FFF2-40B4-BE49-F238E27FC236}">
                  <a16:creationId xmlns:a16="http://schemas.microsoft.com/office/drawing/2014/main" id="{66A72F19-F12C-4AA3-A0F6-34A87572A4F2}"/>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mlns="">
        <xdr:sp macro="" textlink="">
          <xdr:nvSpPr>
            <xdr:cNvPr id="0" name=""/>
            <xdr:cNvSpPr>
              <a:spLocks noTextEdit="1"/>
            </xdr:cNvSpPr>
          </xdr:nvSpPr>
          <xdr:spPr>
            <a:xfrm>
              <a:off x="261072" y="5094514"/>
              <a:ext cx="1919751" cy="130386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325295</xdr:colOff>
      <xdr:row>22</xdr:row>
      <xdr:rowOff>33064</xdr:rowOff>
    </xdr:from>
    <xdr:to>
      <xdr:col>16</xdr:col>
      <xdr:colOff>309982</xdr:colOff>
      <xdr:row>26</xdr:row>
      <xdr:rowOff>118887</xdr:rowOff>
    </xdr:to>
    <xdr:sp macro="" textlink="'KPIS PRE-processing'!M23">
      <xdr:nvSpPr>
        <xdr:cNvPr id="76" name="TextBox 75">
          <a:extLst>
            <a:ext uri="{FF2B5EF4-FFF2-40B4-BE49-F238E27FC236}">
              <a16:creationId xmlns:a16="http://schemas.microsoft.com/office/drawing/2014/main" id="{329A8235-F7DD-439F-B460-73F59DC58B23}"/>
            </a:ext>
          </a:extLst>
        </xdr:cNvPr>
        <xdr:cNvSpPr txBox="1"/>
      </xdr:nvSpPr>
      <xdr:spPr>
        <a:xfrm>
          <a:off x="7006599" y="3677412"/>
          <a:ext cx="3021644" cy="748432"/>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rgbClr val="00FFCC"/>
              </a:solidFill>
              <a:latin typeface="Calibri" panose="020F0502020204030204" pitchFamily="34" charset="0"/>
              <a:ea typeface="Calibri" panose="020F0502020204030204" pitchFamily="34" charset="0"/>
              <a:cs typeface="Calibri" panose="020F0502020204030204" pitchFamily="34" charset="0"/>
            </a:rPr>
            <a:t>Average Products Selling Price:  </a:t>
          </a:r>
          <a:endParaRPr lang="en-CA" sz="1000" b="1">
            <a:solidFill>
              <a:srgbClr val="00FFCC"/>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17</xdr:col>
      <xdr:colOff>263519</xdr:colOff>
      <xdr:row>22</xdr:row>
      <xdr:rowOff>16640</xdr:rowOff>
    </xdr:from>
    <xdr:to>
      <xdr:col>22</xdr:col>
      <xdr:colOff>248206</xdr:colOff>
      <xdr:row>26</xdr:row>
      <xdr:rowOff>102463</xdr:rowOff>
    </xdr:to>
    <xdr:sp macro="" textlink="'KPIS PRE-processing'!M23">
      <xdr:nvSpPr>
        <xdr:cNvPr id="78" name="TextBox 77">
          <a:extLst>
            <a:ext uri="{FF2B5EF4-FFF2-40B4-BE49-F238E27FC236}">
              <a16:creationId xmlns:a16="http://schemas.microsoft.com/office/drawing/2014/main" id="{175B8B60-D6E8-41C8-B0A8-BAAC70EFF4C6}"/>
            </a:ext>
          </a:extLst>
        </xdr:cNvPr>
        <xdr:cNvSpPr txBox="1"/>
      </xdr:nvSpPr>
      <xdr:spPr>
        <a:xfrm>
          <a:off x="10589171" y="3660988"/>
          <a:ext cx="3021644" cy="748432"/>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rgbClr val="00FFCC"/>
              </a:solidFill>
              <a:latin typeface="Calibri" panose="020F0502020204030204" pitchFamily="34" charset="0"/>
              <a:ea typeface="Calibri" panose="020F0502020204030204" pitchFamily="34" charset="0"/>
              <a:cs typeface="Calibri" panose="020F0502020204030204" pitchFamily="34" charset="0"/>
            </a:rPr>
            <a:t>Employee of the Year: Manager </a:t>
          </a:r>
          <a:endParaRPr lang="en-CA" sz="1000" b="1">
            <a:solidFill>
              <a:srgbClr val="00FFCC"/>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23</xdr:col>
      <xdr:colOff>398332</xdr:colOff>
      <xdr:row>25</xdr:row>
      <xdr:rowOff>73929</xdr:rowOff>
    </xdr:from>
    <xdr:to>
      <xdr:col>28</xdr:col>
      <xdr:colOff>393700</xdr:colOff>
      <xdr:row>34</xdr:row>
      <xdr:rowOff>38101</xdr:rowOff>
    </xdr:to>
    <mc:AlternateContent xmlns:mc="http://schemas.openxmlformats.org/markup-compatibility/2006" xmlns:a14="http://schemas.microsoft.com/office/drawing/2010/main">
      <mc:Choice Requires="a14">
        <xdr:graphicFrame macro="">
          <xdr:nvGraphicFramePr>
            <xdr:cNvPr id="79" name="O-Date 1">
              <a:extLst>
                <a:ext uri="{FF2B5EF4-FFF2-40B4-BE49-F238E27FC236}">
                  <a16:creationId xmlns:a16="http://schemas.microsoft.com/office/drawing/2014/main" id="{D290DD4B-E1BB-47C9-8EA6-0A9E8ED69956}"/>
                </a:ext>
              </a:extLst>
            </xdr:cNvPr>
            <xdr:cNvGraphicFramePr/>
          </xdr:nvGraphicFramePr>
          <xdr:xfrm>
            <a:off x="0" y="0"/>
            <a:ext cx="0" cy="0"/>
          </xdr:xfrm>
          <a:graphic>
            <a:graphicData uri="http://schemas.microsoft.com/office/drawing/2010/slicer">
              <sle:slicer xmlns:sle="http://schemas.microsoft.com/office/drawing/2010/slicer" name="O-Date 1"/>
            </a:graphicData>
          </a:graphic>
        </xdr:graphicFrame>
      </mc:Choice>
      <mc:Fallback xmlns="">
        <xdr:sp macro="" textlink="">
          <xdr:nvSpPr>
            <xdr:cNvPr id="0" name=""/>
            <xdr:cNvSpPr>
              <a:spLocks noTextEdit="1"/>
            </xdr:cNvSpPr>
          </xdr:nvSpPr>
          <xdr:spPr>
            <a:xfrm>
              <a:off x="14315476" y="4307262"/>
              <a:ext cx="2904989" cy="140642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342347</xdr:colOff>
      <xdr:row>3</xdr:row>
      <xdr:rowOff>22086</xdr:rowOff>
    </xdr:from>
    <xdr:to>
      <xdr:col>25</xdr:col>
      <xdr:colOff>574122</xdr:colOff>
      <xdr:row>4</xdr:row>
      <xdr:rowOff>164878</xdr:rowOff>
    </xdr:to>
    <xdr:sp macro="" textlink="">
      <xdr:nvSpPr>
        <xdr:cNvPr id="81" name="TextBox 80">
          <a:extLst>
            <a:ext uri="{FF2B5EF4-FFF2-40B4-BE49-F238E27FC236}">
              <a16:creationId xmlns:a16="http://schemas.microsoft.com/office/drawing/2014/main" id="{EA435587-21E7-4126-B43E-66E5541D9B08}"/>
            </a:ext>
          </a:extLst>
        </xdr:cNvPr>
        <xdr:cNvSpPr txBox="1"/>
      </xdr:nvSpPr>
      <xdr:spPr>
        <a:xfrm>
          <a:off x="14312347" y="519043"/>
          <a:ext cx="1446558" cy="308444"/>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100" b="1" baseline="0">
              <a:solidFill>
                <a:schemeClr val="bg1"/>
              </a:solidFill>
              <a:latin typeface="Calibri" panose="020F0502020204030204" pitchFamily="34" charset="0"/>
              <a:ea typeface="Calibri" panose="020F0502020204030204" pitchFamily="34" charset="0"/>
              <a:cs typeface="Calibri" panose="020F0502020204030204" pitchFamily="34" charset="0"/>
            </a:rPr>
            <a:t>Calender  </a:t>
          </a:r>
          <a:endParaRPr lang="en-CA"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23</xdr:col>
      <xdr:colOff>437128</xdr:colOff>
      <xdr:row>5</xdr:row>
      <xdr:rowOff>1578</xdr:rowOff>
    </xdr:from>
    <xdr:to>
      <xdr:col>25</xdr:col>
      <xdr:colOff>241300</xdr:colOff>
      <xdr:row>8</xdr:row>
      <xdr:rowOff>56941</xdr:rowOff>
    </xdr:to>
    <mc:AlternateContent xmlns:mc="http://schemas.openxmlformats.org/markup-compatibility/2006" xmlns:a14="http://schemas.microsoft.com/office/drawing/2010/main">
      <mc:Choice Requires="a14">
        <xdr:graphicFrame macro="">
          <xdr:nvGraphicFramePr>
            <xdr:cNvPr id="82" name="Order Year 1">
              <a:extLst>
                <a:ext uri="{FF2B5EF4-FFF2-40B4-BE49-F238E27FC236}">
                  <a16:creationId xmlns:a16="http://schemas.microsoft.com/office/drawing/2014/main" id="{851AAE64-81B7-4BF1-9028-5C8FE86A057D}"/>
                </a:ext>
              </a:extLst>
            </xdr:cNvPr>
            <xdr:cNvGraphicFramePr/>
          </xdr:nvGraphicFramePr>
          <xdr:xfrm>
            <a:off x="0" y="0"/>
            <a:ext cx="0" cy="0"/>
          </xdr:xfrm>
          <a:graphic>
            <a:graphicData uri="http://schemas.microsoft.com/office/drawing/2010/slicer">
              <sle:slicer xmlns:sle="http://schemas.microsoft.com/office/drawing/2010/slicer" name="Order Year 1"/>
            </a:graphicData>
          </a:graphic>
        </xdr:graphicFrame>
      </mc:Choice>
      <mc:Fallback xmlns="">
        <xdr:sp macro="" textlink="">
          <xdr:nvSpPr>
            <xdr:cNvPr id="0" name=""/>
            <xdr:cNvSpPr>
              <a:spLocks noTextEdit="1"/>
            </xdr:cNvSpPr>
          </xdr:nvSpPr>
          <xdr:spPr>
            <a:xfrm>
              <a:off x="14354272" y="848245"/>
              <a:ext cx="1366341" cy="57098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403748</xdr:colOff>
      <xdr:row>19</xdr:row>
      <xdr:rowOff>83417</xdr:rowOff>
    </xdr:from>
    <xdr:to>
      <xdr:col>28</xdr:col>
      <xdr:colOff>50800</xdr:colOff>
      <xdr:row>24</xdr:row>
      <xdr:rowOff>60961</xdr:rowOff>
    </xdr:to>
    <mc:AlternateContent xmlns:mc="http://schemas.openxmlformats.org/markup-compatibility/2006" xmlns:a14="http://schemas.microsoft.com/office/drawing/2010/main">
      <mc:Choice Requires="a14">
        <xdr:graphicFrame macro="">
          <xdr:nvGraphicFramePr>
            <xdr:cNvPr id="91" name="Weekly sales 1">
              <a:extLst>
                <a:ext uri="{FF2B5EF4-FFF2-40B4-BE49-F238E27FC236}">
                  <a16:creationId xmlns:a16="http://schemas.microsoft.com/office/drawing/2014/main" id="{001BC610-07E6-4C0F-AC42-EA46BB872ED6}"/>
                </a:ext>
              </a:extLst>
            </xdr:cNvPr>
            <xdr:cNvGraphicFramePr/>
          </xdr:nvGraphicFramePr>
          <xdr:xfrm>
            <a:off x="0" y="0"/>
            <a:ext cx="0" cy="0"/>
          </xdr:xfrm>
          <a:graphic>
            <a:graphicData uri="http://schemas.microsoft.com/office/drawing/2010/slicer">
              <sle:slicer xmlns:sle="http://schemas.microsoft.com/office/drawing/2010/slicer" name="Weekly sales 1"/>
            </a:graphicData>
          </a:graphic>
        </xdr:graphicFrame>
      </mc:Choice>
      <mc:Fallback xmlns="">
        <xdr:sp macro="" textlink="">
          <xdr:nvSpPr>
            <xdr:cNvPr id="0" name=""/>
            <xdr:cNvSpPr>
              <a:spLocks noTextEdit="1"/>
            </xdr:cNvSpPr>
          </xdr:nvSpPr>
          <xdr:spPr>
            <a:xfrm>
              <a:off x="14317082" y="3298844"/>
              <a:ext cx="2485308" cy="89084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118570</xdr:colOff>
      <xdr:row>3</xdr:row>
      <xdr:rowOff>132522</xdr:rowOff>
    </xdr:from>
    <xdr:to>
      <xdr:col>17</xdr:col>
      <xdr:colOff>419652</xdr:colOff>
      <xdr:row>5</xdr:row>
      <xdr:rowOff>22088</xdr:rowOff>
    </xdr:to>
    <xdr:sp macro="" textlink="">
      <xdr:nvSpPr>
        <xdr:cNvPr id="92" name="Rectangle: Rounded Corners 91">
          <a:extLst>
            <a:ext uri="{FF2B5EF4-FFF2-40B4-BE49-F238E27FC236}">
              <a16:creationId xmlns:a16="http://schemas.microsoft.com/office/drawing/2014/main" id="{580E530D-30A0-408B-803A-D5B4BF5B2F25}"/>
            </a:ext>
          </a:extLst>
        </xdr:cNvPr>
        <xdr:cNvSpPr/>
      </xdr:nvSpPr>
      <xdr:spPr>
        <a:xfrm>
          <a:off x="1940744" y="629479"/>
          <a:ext cx="8804560" cy="220870"/>
        </a:xfrm>
        <a:prstGeom prst="roundRect">
          <a:avLst>
            <a:gd name="adj" fmla="val 0"/>
          </a:avLst>
        </a:prstGeom>
        <a:gradFill>
          <a:gsLst>
            <a:gs pos="100000">
              <a:srgbClr val="9999FF"/>
            </a:gs>
            <a:gs pos="0">
              <a:srgbClr val="000000"/>
            </a:gs>
            <a:gs pos="100000">
              <a:scrgbClr r="0" g="0" b="0"/>
            </a:gs>
          </a:gsLst>
          <a:lin ang="10800000" scaled="0"/>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indent="0" algn="l"/>
          <a:r>
            <a:rPr lang="en-CA" sz="1100" b="0" cap="none" spc="0">
              <a:ln w="0"/>
              <a:solidFill>
                <a:sysClr val="windowText" lastClr="000000"/>
              </a:solidFill>
              <a:effectLst>
                <a:outerShdw blurRad="38100" dist="25400" dir="5400000" algn="ctr" rotWithShape="0">
                  <a:srgbClr val="6E747A">
                    <a:alpha val="43000"/>
                  </a:srgbClr>
                </a:outerShdw>
              </a:effectLst>
              <a:latin typeface="+mn-lt"/>
              <a:ea typeface="+mn-ea"/>
              <a:cs typeface="+mn-cs"/>
            </a:rPr>
            <a:t>NEWS and Live Updates</a:t>
          </a:r>
          <a:r>
            <a:rPr lang="en-CA" sz="1100" b="0" cap="none" spc="0" baseline="0">
              <a:ln w="0"/>
              <a:solidFill>
                <a:sysClr val="windowText" lastClr="000000"/>
              </a:solidFill>
              <a:effectLst>
                <a:outerShdw blurRad="38100" dist="25400" dir="5400000" algn="ctr" rotWithShape="0">
                  <a:srgbClr val="6E747A">
                    <a:alpha val="43000"/>
                  </a:srgbClr>
                </a:outerShdw>
              </a:effectLst>
              <a:latin typeface="+mn-lt"/>
              <a:ea typeface="+mn-ea"/>
              <a:cs typeface="+mn-cs"/>
            </a:rPr>
            <a:t> : Top Selling Product </a:t>
          </a:r>
          <a:endParaRPr lang="en-CA" sz="1100" b="0" cap="none" spc="0">
            <a:ln w="0"/>
            <a:solidFill>
              <a:sysClr val="windowText" lastClr="000000"/>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19</xdr:col>
      <xdr:colOff>236734</xdr:colOff>
      <xdr:row>4</xdr:row>
      <xdr:rowOff>30686</xdr:rowOff>
    </xdr:from>
    <xdr:to>
      <xdr:col>24</xdr:col>
      <xdr:colOff>221421</xdr:colOff>
      <xdr:row>8</xdr:row>
      <xdr:rowOff>115957</xdr:rowOff>
    </xdr:to>
    <xdr:sp macro="" textlink="'KPIS PRE-processing'!M23">
      <xdr:nvSpPr>
        <xdr:cNvPr id="60" name="TextBox 59">
          <a:extLst>
            <a:ext uri="{FF2B5EF4-FFF2-40B4-BE49-F238E27FC236}">
              <a16:creationId xmlns:a16="http://schemas.microsoft.com/office/drawing/2014/main" id="{BAC02491-214C-417C-86D8-A2C30D5BBE8E}"/>
            </a:ext>
          </a:extLst>
        </xdr:cNvPr>
        <xdr:cNvSpPr txBox="1"/>
      </xdr:nvSpPr>
      <xdr:spPr>
        <a:xfrm>
          <a:off x="11777169" y="693295"/>
          <a:ext cx="3021643" cy="747879"/>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Total QTY of Pdoducts Sold </a:t>
          </a:r>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21</xdr:col>
      <xdr:colOff>554936</xdr:colOff>
      <xdr:row>3</xdr:row>
      <xdr:rowOff>154608</xdr:rowOff>
    </xdr:from>
    <xdr:to>
      <xdr:col>24</xdr:col>
      <xdr:colOff>287131</xdr:colOff>
      <xdr:row>6</xdr:row>
      <xdr:rowOff>132522</xdr:rowOff>
    </xdr:to>
    <xdr:sp macro="" textlink="'KPIS PRE-processing'!D29">
      <xdr:nvSpPr>
        <xdr:cNvPr id="14" name="Rectangle: Rounded Corners 13">
          <a:extLst>
            <a:ext uri="{FF2B5EF4-FFF2-40B4-BE49-F238E27FC236}">
              <a16:creationId xmlns:a16="http://schemas.microsoft.com/office/drawing/2014/main" id="{50C60882-929A-43D0-B69E-A49E0B4E2DD6}"/>
            </a:ext>
          </a:extLst>
        </xdr:cNvPr>
        <xdr:cNvSpPr/>
      </xdr:nvSpPr>
      <xdr:spPr>
        <a:xfrm>
          <a:off x="13310153" y="651565"/>
          <a:ext cx="1554369" cy="474870"/>
        </a:xfrm>
        <a:prstGeom prst="roundRect">
          <a:avLst>
            <a:gd name="adj" fmla="val 0"/>
          </a:avLst>
        </a:prstGeom>
        <a:no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fld id="{CB48F8EC-57F3-402A-9ADD-0EABC9824CD4}" type="TxLink">
            <a:rPr lang="en-US" sz="1600" b="0" i="0" u="none" strike="noStrike" cap="none" spc="0">
              <a:ln w="0"/>
              <a:solidFill>
                <a:schemeClr val="bg1"/>
              </a:solidFill>
              <a:effectLst>
                <a:outerShdw blurRad="38100" dist="25400" dir="5400000" algn="ctr" rotWithShape="0">
                  <a:srgbClr val="6E747A">
                    <a:alpha val="43000"/>
                  </a:srgbClr>
                </a:outerShdw>
              </a:effectLst>
              <a:latin typeface="Arial"/>
              <a:ea typeface="+mn-ea"/>
              <a:cs typeface="Arial"/>
            </a:rPr>
            <a:pPr marL="0" indent="0" algn="l"/>
            <a:t>25102</a:t>
          </a:fld>
          <a:endParaRPr lang="en-CA" sz="1600" b="0" cap="none" spc="0">
            <a:ln w="0"/>
            <a:solidFill>
              <a:schemeClr val="bg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16</xdr:col>
      <xdr:colOff>196155</xdr:colOff>
      <xdr:row>24</xdr:row>
      <xdr:rowOff>53112</xdr:rowOff>
    </xdr:from>
    <xdr:to>
      <xdr:col>23</xdr:col>
      <xdr:colOff>361806</xdr:colOff>
      <xdr:row>35</xdr:row>
      <xdr:rowOff>130417</xdr:rowOff>
    </xdr:to>
    <xdr:graphicFrame macro="">
      <xdr:nvGraphicFramePr>
        <xdr:cNvPr id="15" name="Chart 14">
          <a:extLst>
            <a:ext uri="{FF2B5EF4-FFF2-40B4-BE49-F238E27FC236}">
              <a16:creationId xmlns:a16="http://schemas.microsoft.com/office/drawing/2014/main" id="{05F12E56-C2B0-4108-B0DF-E43F90933C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16</xdr:col>
      <xdr:colOff>169889</xdr:colOff>
      <xdr:row>35</xdr:row>
      <xdr:rowOff>11686</xdr:rowOff>
    </xdr:from>
    <xdr:to>
      <xdr:col>23</xdr:col>
      <xdr:colOff>241300</xdr:colOff>
      <xdr:row>43</xdr:row>
      <xdr:rowOff>64356</xdr:rowOff>
    </xdr:to>
    <xdr:sp macro="" textlink="">
      <xdr:nvSpPr>
        <xdr:cNvPr id="29" name="Rectangle: Rounded Corners 28">
          <a:extLst>
            <a:ext uri="{FF2B5EF4-FFF2-40B4-BE49-F238E27FC236}">
              <a16:creationId xmlns:a16="http://schemas.microsoft.com/office/drawing/2014/main" id="{DCA047E0-B5AF-4DD6-9F13-E1EF67A98607}"/>
            </a:ext>
          </a:extLst>
        </xdr:cNvPr>
        <xdr:cNvSpPr/>
      </xdr:nvSpPr>
      <xdr:spPr>
        <a:xfrm>
          <a:off x="9923489" y="6234686"/>
          <a:ext cx="4338611" cy="1475070"/>
        </a:xfrm>
        <a:prstGeom prst="roundRect">
          <a:avLst>
            <a:gd name="adj" fmla="val 0"/>
          </a:avLst>
        </a:prstGeom>
        <a:gradFill flip="none" rotWithShape="1">
          <a:gsLst>
            <a:gs pos="100000">
              <a:srgbClr val="CC99FF"/>
            </a:gs>
            <a:gs pos="0">
              <a:srgbClr val="000000"/>
            </a:gs>
            <a:gs pos="6000">
              <a:scrgbClr r="0" g="0" b="0"/>
            </a:gs>
          </a:gsLst>
          <a:lin ang="0" scaled="1"/>
          <a:tileRect/>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16</xdr:col>
      <xdr:colOff>229811</xdr:colOff>
      <xdr:row>35</xdr:row>
      <xdr:rowOff>11686</xdr:rowOff>
    </xdr:from>
    <xdr:to>
      <xdr:col>23</xdr:col>
      <xdr:colOff>279400</xdr:colOff>
      <xdr:row>43</xdr:row>
      <xdr:rowOff>77305</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E19DFA91-3CB5-4A1E-8113-B6BE12CDC9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3"/>
            </a:graphicData>
          </a:graphic>
        </xdr:graphicFrame>
      </mc:Choice>
      <mc:Fallback>
        <xdr:sp macro="" textlink="">
          <xdr:nvSpPr>
            <xdr:cNvPr id="0" name=""/>
            <xdr:cNvSpPr>
              <a:spLocks noTextEdit="1"/>
            </xdr:cNvSpPr>
          </xdr:nvSpPr>
          <xdr:spPr>
            <a:xfrm>
              <a:off x="9983411" y="6234686"/>
              <a:ext cx="4316789" cy="1488019"/>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219817</xdr:colOff>
      <xdr:row>24</xdr:row>
      <xdr:rowOff>77831</xdr:rowOff>
    </xdr:from>
    <xdr:to>
      <xdr:col>19</xdr:col>
      <xdr:colOff>181428</xdr:colOff>
      <xdr:row>27</xdr:row>
      <xdr:rowOff>74532</xdr:rowOff>
    </xdr:to>
    <xdr:sp macro="" textlink="">
      <xdr:nvSpPr>
        <xdr:cNvPr id="56" name="TextBox 55">
          <a:extLst>
            <a:ext uri="{FF2B5EF4-FFF2-40B4-BE49-F238E27FC236}">
              <a16:creationId xmlns:a16="http://schemas.microsoft.com/office/drawing/2014/main" id="{F91F9811-0775-43C5-888D-72FBEA58E3FE}"/>
            </a:ext>
          </a:extLst>
        </xdr:cNvPr>
        <xdr:cNvSpPr txBox="1"/>
      </xdr:nvSpPr>
      <xdr:spPr>
        <a:xfrm>
          <a:off x="9896007" y="4141831"/>
          <a:ext cx="1775897" cy="504701"/>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100" b="1" baseline="0">
              <a:solidFill>
                <a:schemeClr val="bg1"/>
              </a:solidFill>
              <a:latin typeface="Calibri" panose="020F0502020204030204" pitchFamily="34" charset="0"/>
              <a:ea typeface="Calibri" panose="020F0502020204030204" pitchFamily="34" charset="0"/>
              <a:cs typeface="Calibri" panose="020F0502020204030204" pitchFamily="34" charset="0"/>
            </a:rPr>
            <a:t>Regional </a:t>
          </a:r>
          <a:r>
            <a:rPr lang="en-CA" sz="1100" b="1" baseline="0">
              <a:solidFill>
                <a:srgbClr val="6600FF"/>
              </a:solidFill>
              <a:latin typeface="Calibri" panose="020F0502020204030204" pitchFamily="34" charset="0"/>
              <a:ea typeface="Calibri" panose="020F0502020204030204" pitchFamily="34" charset="0"/>
              <a:cs typeface="Calibri" panose="020F0502020204030204" pitchFamily="34" charset="0"/>
            </a:rPr>
            <a:t>sales</a:t>
          </a:r>
          <a:r>
            <a:rPr lang="en-CA" sz="1100" b="1" baseline="0">
              <a:solidFill>
                <a:schemeClr val="bg1"/>
              </a:solidFill>
              <a:latin typeface="Calibri" panose="020F0502020204030204" pitchFamily="34" charset="0"/>
              <a:ea typeface="Calibri" panose="020F0502020204030204" pitchFamily="34" charset="0"/>
              <a:cs typeface="Calibri" panose="020F0502020204030204" pitchFamily="34" charset="0"/>
            </a:rPr>
            <a:t> and </a:t>
          </a:r>
          <a:r>
            <a:rPr lang="en-CA" sz="1100" b="1" baseline="0">
              <a:solidFill>
                <a:srgbClr val="00FFCC"/>
              </a:solidFill>
              <a:latin typeface="Calibri" panose="020F0502020204030204" pitchFamily="34" charset="0"/>
              <a:ea typeface="Calibri" panose="020F0502020204030204" pitchFamily="34" charset="0"/>
              <a:cs typeface="Calibri" panose="020F0502020204030204" pitchFamily="34" charset="0"/>
            </a:rPr>
            <a:t>Profit</a:t>
          </a:r>
        </a:p>
      </xdr:txBody>
    </xdr:sp>
    <xdr:clientData/>
  </xdr:twoCellAnchor>
  <xdr:twoCellAnchor>
    <xdr:from>
      <xdr:col>16</xdr:col>
      <xdr:colOff>194735</xdr:colOff>
      <xdr:row>34</xdr:row>
      <xdr:rowOff>164065</xdr:rowOff>
    </xdr:from>
    <xdr:to>
      <xdr:col>19</xdr:col>
      <xdr:colOff>156346</xdr:colOff>
      <xdr:row>37</xdr:row>
      <xdr:rowOff>160766</xdr:rowOff>
    </xdr:to>
    <xdr:sp macro="" textlink="">
      <xdr:nvSpPr>
        <xdr:cNvPr id="83" name="TextBox 82">
          <a:extLst>
            <a:ext uri="{FF2B5EF4-FFF2-40B4-BE49-F238E27FC236}">
              <a16:creationId xmlns:a16="http://schemas.microsoft.com/office/drawing/2014/main" id="{03B3F878-DD37-4F8B-914A-EBC2C8C9C2CD}"/>
            </a:ext>
          </a:extLst>
        </xdr:cNvPr>
        <xdr:cNvSpPr txBox="1"/>
      </xdr:nvSpPr>
      <xdr:spPr>
        <a:xfrm>
          <a:off x="9870925" y="5921398"/>
          <a:ext cx="1775897" cy="504701"/>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100" b="1" baseline="0">
              <a:solidFill>
                <a:schemeClr val="bg1"/>
              </a:solidFill>
              <a:latin typeface="Calibri" panose="020F0502020204030204" pitchFamily="34" charset="0"/>
              <a:ea typeface="Calibri" panose="020F0502020204030204" pitchFamily="34" charset="0"/>
              <a:cs typeface="Calibri" panose="020F0502020204030204" pitchFamily="34" charset="0"/>
            </a:rPr>
            <a:t>Product Categories</a:t>
          </a:r>
        </a:p>
        <a:p>
          <a:r>
            <a:rPr lang="en-CA" sz="1100" b="1" baseline="0">
              <a:solidFill>
                <a:schemeClr val="bg1"/>
              </a:solidFill>
              <a:latin typeface="Calibri" panose="020F0502020204030204" pitchFamily="34" charset="0"/>
              <a:ea typeface="Calibri" panose="020F0502020204030204" pitchFamily="34" charset="0"/>
              <a:cs typeface="Calibri" panose="020F0502020204030204" pitchFamily="34" charset="0"/>
            </a:rPr>
            <a:t>(Sales)</a:t>
          </a:r>
        </a:p>
      </xdr:txBody>
    </xdr:sp>
    <xdr:clientData/>
  </xdr:twoCellAnchor>
  <xdr:twoCellAnchor>
    <xdr:from>
      <xdr:col>16</xdr:col>
      <xdr:colOff>38100</xdr:colOff>
      <xdr:row>25</xdr:row>
      <xdr:rowOff>125731</xdr:rowOff>
    </xdr:from>
    <xdr:to>
      <xdr:col>19</xdr:col>
      <xdr:colOff>588857</xdr:colOff>
      <xdr:row>34</xdr:row>
      <xdr:rowOff>19051</xdr:rowOff>
    </xdr:to>
    <xdr:graphicFrame macro="">
      <xdr:nvGraphicFramePr>
        <xdr:cNvPr id="86" name="Chart 85">
          <a:extLst>
            <a:ext uri="{FF2B5EF4-FFF2-40B4-BE49-F238E27FC236}">
              <a16:creationId xmlns:a16="http://schemas.microsoft.com/office/drawing/2014/main" id="{114EE205-2BD9-4B70-B50B-6DC6D1184B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21</xdr:col>
      <xdr:colOff>360123</xdr:colOff>
      <xdr:row>31</xdr:row>
      <xdr:rowOff>120954</xdr:rowOff>
    </xdr:from>
    <xdr:to>
      <xdr:col>23</xdr:col>
      <xdr:colOff>544287</xdr:colOff>
      <xdr:row>34</xdr:row>
      <xdr:rowOff>81790</xdr:rowOff>
    </xdr:to>
    <xdr:sp macro="" textlink="">
      <xdr:nvSpPr>
        <xdr:cNvPr id="87" name="TextBox 86">
          <a:extLst>
            <a:ext uri="{FF2B5EF4-FFF2-40B4-BE49-F238E27FC236}">
              <a16:creationId xmlns:a16="http://schemas.microsoft.com/office/drawing/2014/main" id="{A9CE2CA5-4405-4D1C-A006-ED128706A3FA}"/>
            </a:ext>
          </a:extLst>
        </xdr:cNvPr>
        <xdr:cNvSpPr txBox="1"/>
      </xdr:nvSpPr>
      <xdr:spPr>
        <a:xfrm>
          <a:off x="13060123" y="5370287"/>
          <a:ext cx="1393688" cy="468836"/>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rgbClr val="FF6600"/>
              </a:solidFill>
              <a:latin typeface="Calibri" panose="020F0502020204030204" pitchFamily="34" charset="0"/>
              <a:ea typeface="Calibri" panose="020F0502020204030204" pitchFamily="34" charset="0"/>
              <a:cs typeface="Calibri" panose="020F0502020204030204" pitchFamily="34" charset="0"/>
            </a:rPr>
            <a:t>Shipping Cost</a:t>
          </a:r>
        </a:p>
        <a:p>
          <a:r>
            <a:rPr lang="en-CA" sz="1000" b="1" baseline="0">
              <a:solidFill>
                <a:srgbClr val="FFFF00"/>
              </a:solidFill>
              <a:latin typeface="Calibri" panose="020F0502020204030204" pitchFamily="34" charset="0"/>
              <a:ea typeface="Calibri" panose="020F0502020204030204" pitchFamily="34" charset="0"/>
              <a:cs typeface="Calibri" panose="020F0502020204030204" pitchFamily="34" charset="0"/>
            </a:rPr>
            <a:t>Customer counts</a:t>
          </a:r>
        </a:p>
      </xdr:txBody>
    </xdr:sp>
    <xdr:clientData/>
  </xdr:twoCellAnchor>
  <xdr:twoCellAnchor editAs="oneCell">
    <xdr:from>
      <xdr:col>16</xdr:col>
      <xdr:colOff>181429</xdr:colOff>
      <xdr:row>43</xdr:row>
      <xdr:rowOff>96763</xdr:rowOff>
    </xdr:from>
    <xdr:to>
      <xdr:col>23</xdr:col>
      <xdr:colOff>217715</xdr:colOff>
      <xdr:row>45</xdr:row>
      <xdr:rowOff>157239</xdr:rowOff>
    </xdr:to>
    <mc:AlternateContent xmlns:mc="http://schemas.openxmlformats.org/markup-compatibility/2006" xmlns:a14="http://schemas.microsoft.com/office/drawing/2010/main">
      <mc:Choice Requires="a14">
        <xdr:graphicFrame macro="">
          <xdr:nvGraphicFramePr>
            <xdr:cNvPr id="94" name="Product Category 1">
              <a:extLst>
                <a:ext uri="{FF2B5EF4-FFF2-40B4-BE49-F238E27FC236}">
                  <a16:creationId xmlns:a16="http://schemas.microsoft.com/office/drawing/2014/main" id="{445F4B11-52B8-4F67-BBEA-1C1729524E42}"/>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9857619" y="7378096"/>
              <a:ext cx="4269620" cy="39914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435428</xdr:colOff>
      <xdr:row>43</xdr:row>
      <xdr:rowOff>118353</xdr:rowOff>
    </xdr:from>
    <xdr:to>
      <xdr:col>16</xdr:col>
      <xdr:colOff>36286</xdr:colOff>
      <xdr:row>46</xdr:row>
      <xdr:rowOff>1</xdr:rowOff>
    </xdr:to>
    <mc:AlternateContent xmlns:mc="http://schemas.openxmlformats.org/markup-compatibility/2006" xmlns:a14="http://schemas.microsoft.com/office/drawing/2010/main">
      <mc:Choice Requires="a14">
        <xdr:graphicFrame macro="">
          <xdr:nvGraphicFramePr>
            <xdr:cNvPr id="96" name="Order Month 2">
              <a:extLst>
                <a:ext uri="{FF2B5EF4-FFF2-40B4-BE49-F238E27FC236}">
                  <a16:creationId xmlns:a16="http://schemas.microsoft.com/office/drawing/2014/main" id="{28A41656-1299-49C8-9009-BF221C8472D1}"/>
                </a:ext>
              </a:extLst>
            </xdr:cNvPr>
            <xdr:cNvGraphicFramePr/>
          </xdr:nvGraphicFramePr>
          <xdr:xfrm>
            <a:off x="0" y="0"/>
            <a:ext cx="0" cy="0"/>
          </xdr:xfrm>
          <a:graphic>
            <a:graphicData uri="http://schemas.microsoft.com/office/drawing/2010/slicer">
              <sle:slicer xmlns:sle="http://schemas.microsoft.com/office/drawing/2010/slicer" name="Order Month 2"/>
            </a:graphicData>
          </a:graphic>
        </xdr:graphicFrame>
      </mc:Choice>
      <mc:Fallback xmlns="">
        <xdr:sp macro="" textlink="">
          <xdr:nvSpPr>
            <xdr:cNvPr id="0" name=""/>
            <xdr:cNvSpPr>
              <a:spLocks noTextEdit="1"/>
            </xdr:cNvSpPr>
          </xdr:nvSpPr>
          <xdr:spPr>
            <a:xfrm>
              <a:off x="2249714" y="7399686"/>
              <a:ext cx="7462762" cy="38964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371141</xdr:colOff>
      <xdr:row>35</xdr:row>
      <xdr:rowOff>36286</xdr:rowOff>
    </xdr:from>
    <xdr:to>
      <xdr:col>28</xdr:col>
      <xdr:colOff>435609</xdr:colOff>
      <xdr:row>46</xdr:row>
      <xdr:rowOff>127000</xdr:rowOff>
    </xdr:to>
    <xdr:sp macro="" textlink="">
      <xdr:nvSpPr>
        <xdr:cNvPr id="99" name="Rectangle: Rounded Corners 98">
          <a:extLst>
            <a:ext uri="{FF2B5EF4-FFF2-40B4-BE49-F238E27FC236}">
              <a16:creationId xmlns:a16="http://schemas.microsoft.com/office/drawing/2014/main" id="{875A8689-AB36-4D9F-9C06-0463611E8E97}"/>
            </a:ext>
          </a:extLst>
        </xdr:cNvPr>
        <xdr:cNvSpPr/>
      </xdr:nvSpPr>
      <xdr:spPr>
        <a:xfrm>
          <a:off x="14391941" y="6259286"/>
          <a:ext cx="3112468" cy="2046514"/>
        </a:xfrm>
        <a:prstGeom prst="roundRect">
          <a:avLst>
            <a:gd name="adj" fmla="val 0"/>
          </a:avLst>
        </a:prstGeom>
        <a:gradFill>
          <a:gsLst>
            <a:gs pos="100000">
              <a:srgbClr val="2B323F"/>
            </a:gs>
            <a:gs pos="0">
              <a:srgbClr val="000000"/>
            </a:gs>
            <a:gs pos="100000">
              <a:scrgbClr r="0" g="0" b="0"/>
            </a:gs>
            <a:gs pos="99000">
              <a:srgbClr val="161920"/>
            </a:gs>
            <a:gs pos="100000">
              <a:scrgbClr r="0" g="0" b="0"/>
            </a:gs>
          </a:gsLst>
          <a:lin ang="10800000" scaled="0"/>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editAs="oneCell">
    <xdr:from>
      <xdr:col>23</xdr:col>
      <xdr:colOff>282937</xdr:colOff>
      <xdr:row>35</xdr:row>
      <xdr:rowOff>28121</xdr:rowOff>
    </xdr:from>
    <xdr:to>
      <xdr:col>28</xdr:col>
      <xdr:colOff>393700</xdr:colOff>
      <xdr:row>38</xdr:row>
      <xdr:rowOff>152400</xdr:rowOff>
    </xdr:to>
    <mc:AlternateContent xmlns:mc="http://schemas.openxmlformats.org/markup-compatibility/2006">
      <mc:Choice xmlns:a14="http://schemas.microsoft.com/office/drawing/2010/main" Requires="a14">
        <xdr:graphicFrame macro="">
          <xdr:nvGraphicFramePr>
            <xdr:cNvPr id="6" name="Region 1">
              <a:extLst>
                <a:ext uri="{FF2B5EF4-FFF2-40B4-BE49-F238E27FC236}">
                  <a16:creationId xmlns:a16="http://schemas.microsoft.com/office/drawing/2014/main" id="{67DE984E-8DD1-4840-8F75-DF5CB29DEAE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4303737" y="6073321"/>
              <a:ext cx="3158763" cy="64243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266096</xdr:colOff>
      <xdr:row>38</xdr:row>
      <xdr:rowOff>12097</xdr:rowOff>
    </xdr:from>
    <xdr:to>
      <xdr:col>3</xdr:col>
      <xdr:colOff>374952</xdr:colOff>
      <xdr:row>45</xdr:row>
      <xdr:rowOff>120954</xdr:rowOff>
    </xdr:to>
    <mc:AlternateContent xmlns:mc="http://schemas.openxmlformats.org/markup-compatibility/2006" xmlns:a14="http://schemas.microsoft.com/office/drawing/2010/main">
      <mc:Choice Requires="a14">
        <xdr:graphicFrame macro="">
          <xdr:nvGraphicFramePr>
            <xdr:cNvPr id="100" name="Customer Segment 1">
              <a:extLst>
                <a:ext uri="{FF2B5EF4-FFF2-40B4-BE49-F238E27FC236}">
                  <a16:creationId xmlns:a16="http://schemas.microsoft.com/office/drawing/2014/main" id="{DBB80746-18E6-435B-B1E2-92B69419BD6D}"/>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266096" y="6446764"/>
              <a:ext cx="1923142" cy="129419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303228</xdr:colOff>
      <xdr:row>38</xdr:row>
      <xdr:rowOff>364</xdr:rowOff>
    </xdr:from>
    <xdr:to>
      <xdr:col>26</xdr:col>
      <xdr:colOff>125094</xdr:colOff>
      <xdr:row>46</xdr:row>
      <xdr:rowOff>165100</xdr:rowOff>
    </xdr:to>
    <mc:AlternateContent xmlns:mc="http://schemas.openxmlformats.org/markup-compatibility/2006">
      <mc:Choice xmlns:a14="http://schemas.microsoft.com/office/drawing/2010/main" Requires="a14">
        <xdr:graphicFrame macro="">
          <xdr:nvGraphicFramePr>
            <xdr:cNvPr id="103" name="Ship Mode 1">
              <a:extLst>
                <a:ext uri="{FF2B5EF4-FFF2-40B4-BE49-F238E27FC236}">
                  <a16:creationId xmlns:a16="http://schemas.microsoft.com/office/drawing/2014/main" id="{EDB381D2-3B58-4E0C-9917-5088799EC363}"/>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4324028" y="6563724"/>
              <a:ext cx="1650666" cy="154649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153753</xdr:colOff>
      <xdr:row>12</xdr:row>
      <xdr:rowOff>92364</xdr:rowOff>
    </xdr:from>
    <xdr:to>
      <xdr:col>22</xdr:col>
      <xdr:colOff>519546</xdr:colOff>
      <xdr:row>17</xdr:row>
      <xdr:rowOff>46183</xdr:rowOff>
    </xdr:to>
    <xdr:graphicFrame macro="">
      <xdr:nvGraphicFramePr>
        <xdr:cNvPr id="98" name="Chart 97">
          <a:extLst>
            <a:ext uri="{FF2B5EF4-FFF2-40B4-BE49-F238E27FC236}">
              <a16:creationId xmlns:a16="http://schemas.microsoft.com/office/drawing/2014/main" id="{7D6D48AB-8661-4A13-8790-4F1E84C2B7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editAs="oneCell">
    <xdr:from>
      <xdr:col>26</xdr:col>
      <xdr:colOff>59054</xdr:colOff>
      <xdr:row>38</xdr:row>
      <xdr:rowOff>20320</xdr:rowOff>
    </xdr:from>
    <xdr:to>
      <xdr:col>28</xdr:col>
      <xdr:colOff>380999</xdr:colOff>
      <xdr:row>46</xdr:row>
      <xdr:rowOff>152400</xdr:rowOff>
    </xdr:to>
    <mc:AlternateContent xmlns:mc="http://schemas.openxmlformats.org/markup-compatibility/2006">
      <mc:Choice xmlns:a14="http://schemas.microsoft.com/office/drawing/2010/main" Requires="a14">
        <xdr:graphicFrame macro="">
          <xdr:nvGraphicFramePr>
            <xdr:cNvPr id="27" name="Order Priority 1">
              <a:extLst>
                <a:ext uri="{FF2B5EF4-FFF2-40B4-BE49-F238E27FC236}">
                  <a16:creationId xmlns:a16="http://schemas.microsoft.com/office/drawing/2014/main" id="{3A0B5584-755A-37EB-6421-30DDEEA1A5DA}"/>
                </a:ext>
              </a:extLst>
            </xdr:cNvPr>
            <xdr:cNvGraphicFramePr/>
          </xdr:nvGraphicFramePr>
          <xdr:xfrm>
            <a:off x="0" y="0"/>
            <a:ext cx="0" cy="0"/>
          </xdr:xfrm>
          <a:graphic>
            <a:graphicData uri="http://schemas.microsoft.com/office/drawing/2010/slicer">
              <sle:slicer xmlns:sle="http://schemas.microsoft.com/office/drawing/2010/slicer" name="Order Priority 1"/>
            </a:graphicData>
          </a:graphic>
        </xdr:graphicFrame>
      </mc:Choice>
      <mc:Fallback>
        <xdr:sp macro="" textlink="">
          <xdr:nvSpPr>
            <xdr:cNvPr id="0" name=""/>
            <xdr:cNvSpPr>
              <a:spLocks noTextEdit="1"/>
            </xdr:cNvSpPr>
          </xdr:nvSpPr>
          <xdr:spPr>
            <a:xfrm>
              <a:off x="15908654" y="6583680"/>
              <a:ext cx="1541145" cy="151384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294640</xdr:colOff>
      <xdr:row>28</xdr:row>
      <xdr:rowOff>30480</xdr:rowOff>
    </xdr:from>
    <xdr:to>
      <xdr:col>0</xdr:col>
      <xdr:colOff>538480</xdr:colOff>
      <xdr:row>29</xdr:row>
      <xdr:rowOff>101600</xdr:rowOff>
    </xdr:to>
    <xdr:pic>
      <xdr:nvPicPr>
        <xdr:cNvPr id="7" name="Graphic 6" descr="Management with solid fill">
          <a:extLst>
            <a:ext uri="{FF2B5EF4-FFF2-40B4-BE49-F238E27FC236}">
              <a16:creationId xmlns:a16="http://schemas.microsoft.com/office/drawing/2014/main" id="{00792285-F0BC-2627-CD46-8C58E96BDDF3}"/>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a:off x="294640" y="4866640"/>
          <a:ext cx="243840" cy="243840"/>
        </a:xfrm>
        <a:prstGeom prst="rect">
          <a:avLst/>
        </a:prstGeom>
      </xdr:spPr>
    </xdr:pic>
    <xdr:clientData/>
  </xdr:twoCellAnchor>
  <xdr:twoCellAnchor>
    <xdr:from>
      <xdr:col>20</xdr:col>
      <xdr:colOff>178588</xdr:colOff>
      <xdr:row>22</xdr:row>
      <xdr:rowOff>1936</xdr:rowOff>
    </xdr:from>
    <xdr:to>
      <xdr:col>21</xdr:col>
      <xdr:colOff>534125</xdr:colOff>
      <xdr:row>23</xdr:row>
      <xdr:rowOff>162560</xdr:rowOff>
    </xdr:to>
    <xdr:sp macro="" textlink="'Manaqger Performance'!F5">
      <xdr:nvSpPr>
        <xdr:cNvPr id="28" name="TextBox 27">
          <a:extLst>
            <a:ext uri="{FF2B5EF4-FFF2-40B4-BE49-F238E27FC236}">
              <a16:creationId xmlns:a16="http://schemas.microsoft.com/office/drawing/2014/main" id="{469D7D5D-9FC9-4D5B-A323-89361FB3C5B2}"/>
            </a:ext>
          </a:extLst>
        </xdr:cNvPr>
        <xdr:cNvSpPr txBox="1"/>
      </xdr:nvSpPr>
      <xdr:spPr>
        <a:xfrm>
          <a:off x="12370588" y="3801776"/>
          <a:ext cx="965137" cy="333344"/>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A64CAC5B-8C2B-4F90-8839-42A2FD2097B7}" type="TxLink">
            <a:rPr lang="en-US" sz="1200" b="0" i="0" u="none" strike="noStrike">
              <a:solidFill>
                <a:schemeClr val="bg1"/>
              </a:solidFill>
              <a:latin typeface="Arial"/>
              <a:ea typeface="Calibri" panose="020F0502020204030204" pitchFamily="34" charset="0"/>
              <a:cs typeface="Arial"/>
            </a:rPr>
            <a:t>Erin</a:t>
          </a:fld>
          <a:endParaRPr lang="en-CA" sz="12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64589</xdr:colOff>
      <xdr:row>3</xdr:row>
      <xdr:rowOff>123293</xdr:rowOff>
    </xdr:from>
    <xdr:to>
      <xdr:col>9</xdr:col>
      <xdr:colOff>420126</xdr:colOff>
      <xdr:row>5</xdr:row>
      <xdr:rowOff>111197</xdr:rowOff>
    </xdr:to>
    <xdr:sp macro="" textlink="'Product Cate. PRE-Processing'!G41">
      <xdr:nvSpPr>
        <xdr:cNvPr id="42" name="TextBox 41">
          <a:extLst>
            <a:ext uri="{FF2B5EF4-FFF2-40B4-BE49-F238E27FC236}">
              <a16:creationId xmlns:a16="http://schemas.microsoft.com/office/drawing/2014/main" id="{782820B9-3A26-4E05-A9CB-0473559008E6}"/>
            </a:ext>
          </a:extLst>
        </xdr:cNvPr>
        <xdr:cNvSpPr txBox="1"/>
      </xdr:nvSpPr>
      <xdr:spPr>
        <a:xfrm>
          <a:off x="4941389" y="641453"/>
          <a:ext cx="965137" cy="333344"/>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66D18A62-2801-4A06-B106-69ACA51A8223}" type="TxLink">
            <a:rPr lang="en-US" sz="1100" b="0" i="0" u="none" strike="noStrike">
              <a:solidFill>
                <a:schemeClr val="bg1"/>
              </a:solidFill>
              <a:latin typeface="Arial"/>
              <a:ea typeface="Calibri" panose="020F0502020204030204" pitchFamily="34" charset="0"/>
              <a:cs typeface="Arial"/>
            </a:rPr>
            <a:t>Newell 323</a:t>
          </a:fld>
          <a:endParaRPr lang="en-CA"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14</xdr:col>
      <xdr:colOff>232774</xdr:colOff>
      <xdr:row>22</xdr:row>
      <xdr:rowOff>26652</xdr:rowOff>
    </xdr:from>
    <xdr:to>
      <xdr:col>15</xdr:col>
      <xdr:colOff>588311</xdr:colOff>
      <xdr:row>24</xdr:row>
      <xdr:rowOff>14556</xdr:rowOff>
    </xdr:to>
    <xdr:sp macro="" textlink="'Product Cate. PRE-Processing'!E30">
      <xdr:nvSpPr>
        <xdr:cNvPr id="45" name="TextBox 44">
          <a:extLst>
            <a:ext uri="{FF2B5EF4-FFF2-40B4-BE49-F238E27FC236}">
              <a16:creationId xmlns:a16="http://schemas.microsoft.com/office/drawing/2014/main" id="{87E553CD-57CE-4E52-9801-66440085CDCB}"/>
            </a:ext>
          </a:extLst>
        </xdr:cNvPr>
        <xdr:cNvSpPr txBox="1"/>
      </xdr:nvSpPr>
      <xdr:spPr>
        <a:xfrm>
          <a:off x="8767174" y="3826492"/>
          <a:ext cx="965137" cy="333344"/>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80416B0A-3DF9-48B9-AA6E-225D447CECC7}" type="TxLink">
            <a:rPr lang="en-US" sz="1100" b="0" i="0" u="none" strike="noStrike">
              <a:solidFill>
                <a:schemeClr val="bg1"/>
              </a:solidFill>
              <a:latin typeface="Arial"/>
              <a:ea typeface="Calibri" panose="020F0502020204030204" pitchFamily="34" charset="0"/>
              <a:cs typeface="Arial"/>
            </a:rPr>
            <a:t>$108.03</a:t>
          </a:fld>
          <a:endParaRPr lang="en-CA"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0.7785</cdr:x>
      <cdr:y>0.06708</cdr:y>
    </cdr:from>
    <cdr:to>
      <cdr:x>0.92563</cdr:x>
      <cdr:y>0.15775</cdr:y>
    </cdr:to>
    <cdr:sp macro="" textlink="">
      <cdr:nvSpPr>
        <cdr:cNvPr id="3" name="Rectangle 2">
          <a:extLst xmlns:a="http://schemas.openxmlformats.org/drawingml/2006/main">
            <a:ext uri="{FF2B5EF4-FFF2-40B4-BE49-F238E27FC236}">
              <a16:creationId xmlns:a16="http://schemas.microsoft.com/office/drawing/2014/main" id="{D47F4EFE-3B2F-D959-B71D-02744F6006D0}"/>
            </a:ext>
          </a:extLst>
        </cdr:cNvPr>
        <cdr:cNvSpPr/>
      </cdr:nvSpPr>
      <cdr:spPr>
        <a:xfrm xmlns:a="http://schemas.openxmlformats.org/drawingml/2006/main">
          <a:off x="5921856" y="211427"/>
          <a:ext cx="1119188" cy="28575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xml><?xml version="1.0" encoding="utf-8"?>
<c:userShapes xmlns:c="http://schemas.openxmlformats.org/drawingml/2006/chart">
  <cdr:relSizeAnchor xmlns:cdr="http://schemas.openxmlformats.org/drawingml/2006/chartDrawing">
    <cdr:from>
      <cdr:x>0.01111</cdr:x>
      <cdr:y>0.01852</cdr:y>
    </cdr:from>
    <cdr:to>
      <cdr:x>0.28768</cdr:x>
      <cdr:y>0.21121</cdr:y>
    </cdr:to>
    <cdr:sp macro="" textlink="">
      <cdr:nvSpPr>
        <cdr:cNvPr id="2" name="TextBox 49">
          <a:extLst xmlns:a="http://schemas.openxmlformats.org/drawingml/2006/main">
            <a:ext uri="{FF2B5EF4-FFF2-40B4-BE49-F238E27FC236}">
              <a16:creationId xmlns:a16="http://schemas.microsoft.com/office/drawing/2014/main" id="{D5285AB2-C908-45B7-823D-793D6CD3C0ED}"/>
            </a:ext>
          </a:extLst>
        </cdr:cNvPr>
        <cdr:cNvSpPr txBox="1"/>
      </cdr:nvSpPr>
      <cdr:spPr>
        <a:xfrm xmlns:a="http://schemas.openxmlformats.org/drawingml/2006/main">
          <a:off x="50800" y="50800"/>
          <a:ext cx="1264456" cy="528587"/>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4"/>
        </a:fontRef>
      </cdr:style>
      <cdr:txBody>
        <a:bodyPr xmlns:a="http://schemas.openxmlformats.org/drawingml/2006/main" wrap="square" rtlCol="0" anchor="t"/>
        <a:lstStyle xmlns:a="http://schemas.openxmlformats.org/drawingml/2006/main">
          <a:lvl1pPr marL="0" indent="0">
            <a:defRPr sz="1100">
              <a:solidFill>
                <a:schemeClr val="accent4"/>
              </a:solidFill>
              <a:latin typeface="+mn-lt"/>
              <a:ea typeface="+mn-ea"/>
              <a:cs typeface="+mn-cs"/>
            </a:defRPr>
          </a:lvl1pPr>
          <a:lvl2pPr marL="457200" indent="0">
            <a:defRPr sz="1100">
              <a:solidFill>
                <a:schemeClr val="accent4"/>
              </a:solidFill>
              <a:latin typeface="+mn-lt"/>
              <a:ea typeface="+mn-ea"/>
              <a:cs typeface="+mn-cs"/>
            </a:defRPr>
          </a:lvl2pPr>
          <a:lvl3pPr marL="914400" indent="0">
            <a:defRPr sz="1100">
              <a:solidFill>
                <a:schemeClr val="accent4"/>
              </a:solidFill>
              <a:latin typeface="+mn-lt"/>
              <a:ea typeface="+mn-ea"/>
              <a:cs typeface="+mn-cs"/>
            </a:defRPr>
          </a:lvl3pPr>
          <a:lvl4pPr marL="1371600" indent="0">
            <a:defRPr sz="1100">
              <a:solidFill>
                <a:schemeClr val="accent4"/>
              </a:solidFill>
              <a:latin typeface="+mn-lt"/>
              <a:ea typeface="+mn-ea"/>
              <a:cs typeface="+mn-cs"/>
            </a:defRPr>
          </a:lvl4pPr>
          <a:lvl5pPr marL="1828800" indent="0">
            <a:defRPr sz="1100">
              <a:solidFill>
                <a:schemeClr val="accent4"/>
              </a:solidFill>
              <a:latin typeface="+mn-lt"/>
              <a:ea typeface="+mn-ea"/>
              <a:cs typeface="+mn-cs"/>
            </a:defRPr>
          </a:lvl5pPr>
          <a:lvl6pPr marL="2286000" indent="0">
            <a:defRPr sz="1100">
              <a:solidFill>
                <a:schemeClr val="accent4"/>
              </a:solidFill>
              <a:latin typeface="+mn-lt"/>
              <a:ea typeface="+mn-ea"/>
              <a:cs typeface="+mn-cs"/>
            </a:defRPr>
          </a:lvl6pPr>
          <a:lvl7pPr marL="2743200" indent="0">
            <a:defRPr sz="1100">
              <a:solidFill>
                <a:schemeClr val="accent4"/>
              </a:solidFill>
              <a:latin typeface="+mn-lt"/>
              <a:ea typeface="+mn-ea"/>
              <a:cs typeface="+mn-cs"/>
            </a:defRPr>
          </a:lvl7pPr>
          <a:lvl8pPr marL="3200400" indent="0">
            <a:defRPr sz="1100">
              <a:solidFill>
                <a:schemeClr val="accent4"/>
              </a:solidFill>
              <a:latin typeface="+mn-lt"/>
              <a:ea typeface="+mn-ea"/>
              <a:cs typeface="+mn-cs"/>
            </a:defRPr>
          </a:lvl8pPr>
          <a:lvl9pPr marL="3657600" indent="0">
            <a:defRPr sz="1100">
              <a:solidFill>
                <a:schemeClr val="accent4"/>
              </a:solidFill>
              <a:latin typeface="+mn-lt"/>
              <a:ea typeface="+mn-ea"/>
              <a:cs typeface="+mn-cs"/>
            </a:defRPr>
          </a:lvl9pPr>
        </a:lstStyle>
        <a:p xmlns:a="http://schemas.openxmlformats.org/drawingml/2006/main">
          <a:endParaRPr lang="en-CA" sz="1400" b="1">
            <a:solidFill>
              <a:schemeClr val="bg1">
                <a:lumMod val="95000"/>
              </a:schemeClr>
            </a:solidFill>
            <a:latin typeface="Calibri" panose="020F0502020204030204" pitchFamily="34" charset="0"/>
            <a:ea typeface="Calibri" panose="020F0502020204030204" pitchFamily="34" charset="0"/>
            <a:cs typeface="Calibri" panose="020F0502020204030204" pitchFamily="34" charset="0"/>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197965</xdr:colOff>
      <xdr:row>4</xdr:row>
      <xdr:rowOff>46826</xdr:rowOff>
    </xdr:from>
    <xdr:to>
      <xdr:col>22</xdr:col>
      <xdr:colOff>457200</xdr:colOff>
      <xdr:row>47</xdr:row>
      <xdr:rowOff>105507</xdr:rowOff>
    </xdr:to>
    <xdr:sp macro="" textlink="">
      <xdr:nvSpPr>
        <xdr:cNvPr id="15" name="Rectangle: Rounded Corners 14">
          <a:extLst>
            <a:ext uri="{FF2B5EF4-FFF2-40B4-BE49-F238E27FC236}">
              <a16:creationId xmlns:a16="http://schemas.microsoft.com/office/drawing/2014/main" id="{EAFFB274-31FA-47AA-8BAF-86055A03C4A3}"/>
            </a:ext>
          </a:extLst>
        </xdr:cNvPr>
        <xdr:cNvSpPr/>
      </xdr:nvSpPr>
      <xdr:spPr>
        <a:xfrm>
          <a:off x="197965" y="703318"/>
          <a:ext cx="13670435" cy="7115974"/>
        </a:xfrm>
        <a:prstGeom prst="roundRect">
          <a:avLst>
            <a:gd name="adj" fmla="val 0"/>
          </a:avLst>
        </a:prstGeom>
        <a:gradFill flip="none" rotWithShape="0">
          <a:gsLst>
            <a:gs pos="100000">
              <a:srgbClr val="2B323F"/>
            </a:gs>
            <a:gs pos="0">
              <a:srgbClr val="000000"/>
            </a:gs>
            <a:gs pos="100000">
              <a:scrgbClr r="0" g="0" b="0"/>
            </a:gs>
            <a:gs pos="99000">
              <a:srgbClr val="161920"/>
            </a:gs>
            <a:gs pos="0">
              <a:scrgbClr r="0" g="0" b="0"/>
            </a:gs>
          </a:gsLst>
          <a:lin ang="10800000" scaled="0"/>
          <a:tileRect/>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nchorCtr="0"/>
        <a:lstStyle/>
        <a:p>
          <a:pPr marL="0" indent="0" algn="l"/>
          <a:r>
            <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rPr>
            <a:t>v</a:t>
          </a:r>
        </a:p>
      </xdr:txBody>
    </xdr:sp>
    <xdr:clientData/>
  </xdr:twoCellAnchor>
  <xdr:twoCellAnchor>
    <xdr:from>
      <xdr:col>16</xdr:col>
      <xdr:colOff>128953</xdr:colOff>
      <xdr:row>39</xdr:row>
      <xdr:rowOff>23446</xdr:rowOff>
    </xdr:from>
    <xdr:to>
      <xdr:col>23</xdr:col>
      <xdr:colOff>222738</xdr:colOff>
      <xdr:row>47</xdr:row>
      <xdr:rowOff>82061</xdr:rowOff>
    </xdr:to>
    <xdr:sp macro="" textlink="">
      <xdr:nvSpPr>
        <xdr:cNvPr id="89" name="Rectangle: Rounded Corners 88">
          <a:extLst>
            <a:ext uri="{FF2B5EF4-FFF2-40B4-BE49-F238E27FC236}">
              <a16:creationId xmlns:a16="http://schemas.microsoft.com/office/drawing/2014/main" id="{6F5AA26E-8FCE-4889-8AEC-5933C4E13977}"/>
            </a:ext>
          </a:extLst>
        </xdr:cNvPr>
        <xdr:cNvSpPr/>
      </xdr:nvSpPr>
      <xdr:spPr>
        <a:xfrm>
          <a:off x="9882553" y="6424246"/>
          <a:ext cx="4360985" cy="1371600"/>
        </a:xfrm>
        <a:prstGeom prst="roundRect">
          <a:avLst>
            <a:gd name="adj" fmla="val 0"/>
          </a:avLst>
        </a:prstGeom>
        <a:solidFill>
          <a:srgbClr val="9999FF"/>
        </a:soli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CA" sz="1100" baseline="0">
              <a:solidFill>
                <a:schemeClr val="lt1"/>
              </a:solidFill>
              <a:latin typeface="+mn-lt"/>
              <a:ea typeface="+mn-ea"/>
              <a:cs typeface="+mn-cs"/>
            </a:rPr>
            <a:t> </a:t>
          </a:r>
          <a:r>
            <a:rPr lang="en-CA" sz="1100">
              <a:solidFill>
                <a:schemeClr val="lt1"/>
              </a:solidFill>
              <a:latin typeface="+mn-lt"/>
              <a:ea typeface="+mn-ea"/>
              <a:cs typeface="+mn-cs"/>
            </a:rPr>
            <a:t> </a:t>
          </a:r>
        </a:p>
      </xdr:txBody>
    </xdr:sp>
    <xdr:clientData/>
  </xdr:twoCellAnchor>
  <xdr:twoCellAnchor>
    <xdr:from>
      <xdr:col>23</xdr:col>
      <xdr:colOff>128954</xdr:colOff>
      <xdr:row>1</xdr:row>
      <xdr:rowOff>23239</xdr:rowOff>
    </xdr:from>
    <xdr:to>
      <xdr:col>28</xdr:col>
      <xdr:colOff>27878</xdr:colOff>
      <xdr:row>34</xdr:row>
      <xdr:rowOff>74388</xdr:rowOff>
    </xdr:to>
    <xdr:sp macro="" textlink="">
      <xdr:nvSpPr>
        <xdr:cNvPr id="14" name="Rectangle: Rounded Corners 13">
          <a:extLst>
            <a:ext uri="{FF2B5EF4-FFF2-40B4-BE49-F238E27FC236}">
              <a16:creationId xmlns:a16="http://schemas.microsoft.com/office/drawing/2014/main" id="{AD8FC103-4702-452F-924C-232B98AD38E6}"/>
            </a:ext>
          </a:extLst>
        </xdr:cNvPr>
        <xdr:cNvSpPr/>
      </xdr:nvSpPr>
      <xdr:spPr>
        <a:xfrm>
          <a:off x="14235247" y="190507"/>
          <a:ext cx="2965509" cy="5571003"/>
        </a:xfrm>
        <a:prstGeom prst="roundRect">
          <a:avLst>
            <a:gd name="adj" fmla="val 0"/>
          </a:avLst>
        </a:prstGeom>
        <a:gradFill>
          <a:gsLst>
            <a:gs pos="0">
              <a:srgbClr val="00FF99"/>
            </a:gs>
            <a:gs pos="100000">
              <a:scrgbClr r="0" g="0" b="0"/>
            </a:gs>
          </a:gsLst>
          <a:lin ang="10800000" scaled="0"/>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3</xdr:col>
      <xdr:colOff>361471</xdr:colOff>
      <xdr:row>23</xdr:row>
      <xdr:rowOff>58506</xdr:rowOff>
    </xdr:from>
    <xdr:to>
      <xdr:col>16</xdr:col>
      <xdr:colOff>70339</xdr:colOff>
      <xdr:row>44</xdr:row>
      <xdr:rowOff>104515</xdr:rowOff>
    </xdr:to>
    <xdr:sp macro="" textlink="">
      <xdr:nvSpPr>
        <xdr:cNvPr id="17" name="Rectangle: Rounded Corners 16">
          <a:extLst>
            <a:ext uri="{FF2B5EF4-FFF2-40B4-BE49-F238E27FC236}">
              <a16:creationId xmlns:a16="http://schemas.microsoft.com/office/drawing/2014/main" id="{FAC57455-F9A3-4ACE-A349-8848CFBC7EAA}"/>
            </a:ext>
          </a:extLst>
        </xdr:cNvPr>
        <xdr:cNvSpPr/>
      </xdr:nvSpPr>
      <xdr:spPr>
        <a:xfrm>
          <a:off x="2190271" y="3833337"/>
          <a:ext cx="7633668" cy="3492593"/>
        </a:xfrm>
        <a:prstGeom prst="roundRect">
          <a:avLst>
            <a:gd name="adj" fmla="val 0"/>
          </a:avLst>
        </a:prstGeom>
        <a:solidFill>
          <a:srgbClr val="009999">
            <a:alpha val="9000"/>
          </a:srgbClr>
        </a:soli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20</xdr:col>
      <xdr:colOff>12511</xdr:colOff>
      <xdr:row>5</xdr:row>
      <xdr:rowOff>122043</xdr:rowOff>
    </xdr:from>
    <xdr:to>
      <xdr:col>22</xdr:col>
      <xdr:colOff>442568</xdr:colOff>
      <xdr:row>11</xdr:row>
      <xdr:rowOff>23830</xdr:rowOff>
    </xdr:to>
    <xdr:sp macro="" textlink="">
      <xdr:nvSpPr>
        <xdr:cNvPr id="21" name="Rectangle: Rounded Corners 20">
          <a:extLst>
            <a:ext uri="{FF2B5EF4-FFF2-40B4-BE49-F238E27FC236}">
              <a16:creationId xmlns:a16="http://schemas.microsoft.com/office/drawing/2014/main" id="{ED197FB1-7EC0-42C1-82AD-21DB3F30E8B6}"/>
            </a:ext>
          </a:extLst>
        </xdr:cNvPr>
        <xdr:cNvSpPr/>
      </xdr:nvSpPr>
      <xdr:spPr>
        <a:xfrm>
          <a:off x="12204511" y="960243"/>
          <a:ext cx="1649257" cy="907627"/>
        </a:xfrm>
        <a:prstGeom prst="roundRect">
          <a:avLst>
            <a:gd name="adj" fmla="val 0"/>
          </a:avLst>
        </a:prstGeom>
        <a:gradFill>
          <a:gsLst>
            <a:gs pos="13000">
              <a:srgbClr val="D36FF9"/>
            </a:gs>
            <a:gs pos="86000">
              <a:srgbClr val="9F7EF8"/>
            </a:gs>
          </a:gsLst>
          <a:lin ang="2400000" scaled="0"/>
        </a:gra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CA" sz="1100" baseline="0">
              <a:solidFill>
                <a:schemeClr val="lt1"/>
              </a:solidFill>
              <a:latin typeface="+mn-lt"/>
              <a:ea typeface="+mn-ea"/>
              <a:cs typeface="+mn-cs"/>
            </a:rPr>
            <a:t>Business Pulse </a:t>
          </a:r>
          <a:r>
            <a:rPr lang="en-CA" sz="1100">
              <a:solidFill>
                <a:schemeClr val="lt1"/>
              </a:solidFill>
              <a:latin typeface="+mn-lt"/>
              <a:ea typeface="+mn-ea"/>
              <a:cs typeface="+mn-cs"/>
            </a:rPr>
            <a:t> </a:t>
          </a:r>
        </a:p>
      </xdr:txBody>
    </xdr:sp>
    <xdr:clientData/>
  </xdr:twoCellAnchor>
  <xdr:twoCellAnchor>
    <xdr:from>
      <xdr:col>0</xdr:col>
      <xdr:colOff>165224</xdr:colOff>
      <xdr:row>9</xdr:row>
      <xdr:rowOff>161536</xdr:rowOff>
    </xdr:from>
    <xdr:to>
      <xdr:col>0</xdr:col>
      <xdr:colOff>226184</xdr:colOff>
      <xdr:row>12</xdr:row>
      <xdr:rowOff>72768</xdr:rowOff>
    </xdr:to>
    <xdr:sp macro="" textlink="">
      <xdr:nvSpPr>
        <xdr:cNvPr id="24" name="Rectangle: Rounded Corners 23">
          <a:extLst>
            <a:ext uri="{FF2B5EF4-FFF2-40B4-BE49-F238E27FC236}">
              <a16:creationId xmlns:a16="http://schemas.microsoft.com/office/drawing/2014/main" id="{0BC06F9C-5549-42A6-83F4-EB53C35A1D68}"/>
            </a:ext>
          </a:extLst>
        </xdr:cNvPr>
        <xdr:cNvSpPr/>
      </xdr:nvSpPr>
      <xdr:spPr>
        <a:xfrm>
          <a:off x="165224" y="1670296"/>
          <a:ext cx="60960" cy="414152"/>
        </a:xfrm>
        <a:prstGeom prst="roundRect">
          <a:avLst>
            <a:gd name="adj" fmla="val 0"/>
          </a:avLst>
        </a:prstGeom>
        <a:solidFill>
          <a:srgbClr val="00FFFF"/>
        </a:solidFill>
        <a:ln>
          <a:no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0</xdr:col>
      <xdr:colOff>-7511</xdr:colOff>
      <xdr:row>0</xdr:row>
      <xdr:rowOff>23411</xdr:rowOff>
    </xdr:from>
    <xdr:to>
      <xdr:col>3</xdr:col>
      <xdr:colOff>301969</xdr:colOff>
      <xdr:row>9</xdr:row>
      <xdr:rowOff>81338</xdr:rowOff>
    </xdr:to>
    <xdr:grpSp>
      <xdr:nvGrpSpPr>
        <xdr:cNvPr id="25" name="Group 24">
          <a:extLst>
            <a:ext uri="{FF2B5EF4-FFF2-40B4-BE49-F238E27FC236}">
              <a16:creationId xmlns:a16="http://schemas.microsoft.com/office/drawing/2014/main" id="{1F4ACD94-D041-4E8B-AF0B-1C84B5C55974}"/>
            </a:ext>
          </a:extLst>
        </xdr:cNvPr>
        <xdr:cNvGrpSpPr/>
      </xdr:nvGrpSpPr>
      <xdr:grpSpPr>
        <a:xfrm>
          <a:off x="-7511" y="23411"/>
          <a:ext cx="2126557" cy="1552619"/>
          <a:chOff x="86437" y="97689"/>
          <a:chExt cx="2131846" cy="1551446"/>
        </a:xfrm>
        <a:effectLst>
          <a:glow rad="1854200">
            <a:schemeClr val="tx1">
              <a:alpha val="40000"/>
            </a:schemeClr>
          </a:glow>
        </a:effectLst>
      </xdr:grpSpPr>
      <xdr:sp macro="" textlink="">
        <xdr:nvSpPr>
          <xdr:cNvPr id="26" name="Rectangle: Rounded Corners 25">
            <a:extLst>
              <a:ext uri="{FF2B5EF4-FFF2-40B4-BE49-F238E27FC236}">
                <a16:creationId xmlns:a16="http://schemas.microsoft.com/office/drawing/2014/main" id="{7C0769E8-C612-454A-F05B-FF6D2B31386E}"/>
              </a:ext>
            </a:extLst>
          </xdr:cNvPr>
          <xdr:cNvSpPr/>
        </xdr:nvSpPr>
        <xdr:spPr>
          <a:xfrm>
            <a:off x="86437" y="97689"/>
            <a:ext cx="2131846" cy="1551446"/>
          </a:xfrm>
          <a:prstGeom prst="roundRect">
            <a:avLst>
              <a:gd name="adj" fmla="val 797"/>
            </a:avLst>
          </a:prstGeom>
          <a:gradFill>
            <a:gsLst>
              <a:gs pos="0">
                <a:srgbClr val="1C1C1C"/>
              </a:gs>
              <a:gs pos="100000">
                <a:srgbClr val="282C38"/>
              </a:gs>
            </a:gsLst>
            <a:lin ang="13500000" scaled="1"/>
          </a:gradFill>
          <a:ln>
            <a:noFill/>
          </a:ln>
          <a:effectLst>
            <a:glow rad="368300">
              <a:schemeClr val="tx1">
                <a:alpha val="40000"/>
              </a:schemeClr>
            </a:glow>
            <a:outerShdw blurRad="50800" dist="38100" dir="2700000" algn="tl" rotWithShape="0">
              <a:prstClr val="black">
                <a:alpha val="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CA" sz="1100">
              <a:solidFill>
                <a:schemeClr val="lt1"/>
              </a:solidFill>
              <a:latin typeface="+mn-lt"/>
              <a:ea typeface="+mn-ea"/>
              <a:cs typeface="+mn-cs"/>
            </a:endParaRPr>
          </a:p>
        </xdr:txBody>
      </xdr:sp>
      <xdr:sp macro="" textlink="">
        <xdr:nvSpPr>
          <xdr:cNvPr id="27" name="Star: 5 Points 26">
            <a:extLst>
              <a:ext uri="{FF2B5EF4-FFF2-40B4-BE49-F238E27FC236}">
                <a16:creationId xmlns:a16="http://schemas.microsoft.com/office/drawing/2014/main" id="{F932B91A-8E85-2513-7C2C-8AAFC319DA0E}"/>
              </a:ext>
            </a:extLst>
          </xdr:cNvPr>
          <xdr:cNvSpPr/>
        </xdr:nvSpPr>
        <xdr:spPr>
          <a:xfrm>
            <a:off x="473341" y="545358"/>
            <a:ext cx="320040" cy="289560"/>
          </a:xfrm>
          <a:prstGeom prst="star5">
            <a:avLst/>
          </a:prstGeom>
          <a:solidFill>
            <a:schemeClr val="tx1">
              <a:lumMod val="95000"/>
              <a:lumOff val="5000"/>
            </a:schemeClr>
          </a:solidFill>
          <a:ln>
            <a:solidFill>
              <a:srgbClr val="00FFC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28" name="Star: 5 Points 27">
            <a:extLst>
              <a:ext uri="{FF2B5EF4-FFF2-40B4-BE49-F238E27FC236}">
                <a16:creationId xmlns:a16="http://schemas.microsoft.com/office/drawing/2014/main" id="{FC85CA8C-8741-E93C-425D-0549C42E6B77}"/>
              </a:ext>
            </a:extLst>
          </xdr:cNvPr>
          <xdr:cNvSpPr/>
        </xdr:nvSpPr>
        <xdr:spPr>
          <a:xfrm>
            <a:off x="1318261" y="553703"/>
            <a:ext cx="335280" cy="312420"/>
          </a:xfrm>
          <a:prstGeom prst="star5">
            <a:avLst/>
          </a:prstGeom>
          <a:solidFill>
            <a:schemeClr val="tx1">
              <a:lumMod val="95000"/>
              <a:lumOff val="5000"/>
            </a:schemeClr>
          </a:solidFill>
          <a:ln>
            <a:solidFill>
              <a:srgbClr val="00FFC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29" name="TextBox 28">
            <a:extLst>
              <a:ext uri="{FF2B5EF4-FFF2-40B4-BE49-F238E27FC236}">
                <a16:creationId xmlns:a16="http://schemas.microsoft.com/office/drawing/2014/main" id="{6E132354-D62E-884A-6985-49EB08D5E488}"/>
              </a:ext>
            </a:extLst>
          </xdr:cNvPr>
          <xdr:cNvSpPr txBox="1"/>
        </xdr:nvSpPr>
        <xdr:spPr>
          <a:xfrm>
            <a:off x="1176952" y="1157533"/>
            <a:ext cx="9525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000">
                <a:solidFill>
                  <a:srgbClr val="FFFF00"/>
                </a:solidFill>
                <a:latin typeface="Calibri" panose="020F0502020204030204" pitchFamily="34" charset="0"/>
                <a:ea typeface="Calibri" panose="020F0502020204030204" pitchFamily="34" charset="0"/>
                <a:cs typeface="Calibri" panose="020F0502020204030204" pitchFamily="34" charset="0"/>
              </a:rPr>
              <a:t>Super</a:t>
            </a:r>
            <a:r>
              <a:rPr lang="en-CA" sz="1000" baseline="0">
                <a:solidFill>
                  <a:srgbClr val="FFFF00"/>
                </a:solidFill>
                <a:latin typeface="Calibri" panose="020F0502020204030204" pitchFamily="34" charset="0"/>
                <a:ea typeface="Calibri" panose="020F0502020204030204" pitchFamily="34" charset="0"/>
                <a:cs typeface="Calibri" panose="020F0502020204030204" pitchFamily="34" charset="0"/>
              </a:rPr>
              <a:t> Store</a:t>
            </a:r>
            <a:endParaRPr lang="en-CA" sz="1000">
              <a:solidFill>
                <a:srgbClr val="FFFF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30" name="TextBox 29">
            <a:extLst>
              <a:ext uri="{FF2B5EF4-FFF2-40B4-BE49-F238E27FC236}">
                <a16:creationId xmlns:a16="http://schemas.microsoft.com/office/drawing/2014/main" id="{15D3EFF9-D4AD-7CB8-6B00-D2DABB7D18C1}"/>
              </a:ext>
            </a:extLst>
          </xdr:cNvPr>
          <xdr:cNvSpPr txBox="1"/>
        </xdr:nvSpPr>
        <xdr:spPr>
          <a:xfrm>
            <a:off x="210973" y="886245"/>
            <a:ext cx="1801564" cy="347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CA" sz="1800" b="1">
                <a:gradFill>
                  <a:gsLst>
                    <a:gs pos="25000">
                      <a:srgbClr val="C1A35F"/>
                    </a:gs>
                    <a:gs pos="75000">
                      <a:srgbClr val="C1A35F"/>
                    </a:gs>
                    <a:gs pos="0">
                      <a:srgbClr val="94632A"/>
                    </a:gs>
                    <a:gs pos="50000">
                      <a:srgbClr val="F3E999"/>
                    </a:gs>
                    <a:gs pos="100000">
                      <a:srgbClr val="94632A"/>
                    </a:gs>
                  </a:gsLst>
                  <a:lin ang="0" scaled="1"/>
                </a:gradFill>
                <a:latin typeface="Century Gothic" panose="020B0502020202020204" pitchFamily="34" charset="0"/>
                <a:ea typeface="ADLaM Display" panose="02010000000000000000" pitchFamily="2" charset="0"/>
                <a:cs typeface="ADLaM Display" panose="02010000000000000000" pitchFamily="2" charset="0"/>
              </a:rPr>
              <a:t>United States</a:t>
            </a:r>
          </a:p>
        </xdr:txBody>
      </xdr:sp>
      <xdr:sp macro="" textlink="">
        <xdr:nvSpPr>
          <xdr:cNvPr id="31" name="Star: 5 Points 30">
            <a:extLst>
              <a:ext uri="{FF2B5EF4-FFF2-40B4-BE49-F238E27FC236}">
                <a16:creationId xmlns:a16="http://schemas.microsoft.com/office/drawing/2014/main" id="{068A8D19-850F-99B8-CEED-D4707A8C9F5A}"/>
              </a:ext>
            </a:extLst>
          </xdr:cNvPr>
          <xdr:cNvSpPr/>
        </xdr:nvSpPr>
        <xdr:spPr>
          <a:xfrm>
            <a:off x="851390" y="337815"/>
            <a:ext cx="403860" cy="388620"/>
          </a:xfrm>
          <a:prstGeom prst="star5">
            <a:avLst/>
          </a:prstGeom>
          <a:solidFill>
            <a:schemeClr val="tx1">
              <a:lumMod val="95000"/>
              <a:lumOff val="5000"/>
            </a:schemeClr>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grpSp>
    <xdr:clientData/>
  </xdr:twoCellAnchor>
  <xdr:twoCellAnchor>
    <xdr:from>
      <xdr:col>0</xdr:col>
      <xdr:colOff>172844</xdr:colOff>
      <xdr:row>12</xdr:row>
      <xdr:rowOff>160520</xdr:rowOff>
    </xdr:from>
    <xdr:to>
      <xdr:col>3</xdr:col>
      <xdr:colOff>265010</xdr:colOff>
      <xdr:row>15</xdr:row>
      <xdr:rowOff>71752</xdr:rowOff>
    </xdr:to>
    <xdr:grpSp>
      <xdr:nvGrpSpPr>
        <xdr:cNvPr id="32" name="Group 31">
          <a:hlinkClick xmlns:r="http://schemas.openxmlformats.org/officeDocument/2006/relationships" r:id="rId1"/>
          <a:extLst>
            <a:ext uri="{FF2B5EF4-FFF2-40B4-BE49-F238E27FC236}">
              <a16:creationId xmlns:a16="http://schemas.microsoft.com/office/drawing/2014/main" id="{E1BF6B11-A793-4911-8692-FD90383E4517}"/>
            </a:ext>
          </a:extLst>
        </xdr:cNvPr>
        <xdr:cNvGrpSpPr/>
      </xdr:nvGrpSpPr>
      <xdr:grpSpPr>
        <a:xfrm>
          <a:off x="172844" y="2153443"/>
          <a:ext cx="1909243" cy="409463"/>
          <a:chOff x="228600" y="2205944"/>
          <a:chExt cx="1935480" cy="410765"/>
        </a:xfrm>
        <a:solidFill>
          <a:schemeClr val="accent6">
            <a:lumMod val="50000"/>
          </a:schemeClr>
        </a:solidFill>
      </xdr:grpSpPr>
      <xdr:sp macro="" textlink="">
        <xdr:nvSpPr>
          <xdr:cNvPr id="33" name="Rectangle: Rounded Corners 32">
            <a:extLst>
              <a:ext uri="{FF2B5EF4-FFF2-40B4-BE49-F238E27FC236}">
                <a16:creationId xmlns:a16="http://schemas.microsoft.com/office/drawing/2014/main" id="{660E988C-C34C-20F6-AF27-172BE29FBB14}"/>
              </a:ext>
            </a:extLst>
          </xdr:cNvPr>
          <xdr:cNvSpPr/>
        </xdr:nvSpPr>
        <xdr:spPr>
          <a:xfrm>
            <a:off x="228600" y="2205944"/>
            <a:ext cx="1927860" cy="410765"/>
          </a:xfrm>
          <a:prstGeom prst="roundRect">
            <a:avLst>
              <a:gd name="adj" fmla="val 0"/>
            </a:avLst>
          </a:prstGeom>
          <a:grpFill/>
          <a:ln>
            <a:no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sp macro="" textlink="">
        <xdr:nvSpPr>
          <xdr:cNvPr id="34" name="TextBox 33">
            <a:extLst>
              <a:ext uri="{FF2B5EF4-FFF2-40B4-BE49-F238E27FC236}">
                <a16:creationId xmlns:a16="http://schemas.microsoft.com/office/drawing/2014/main" id="{A68692B4-2200-7FEE-11F6-44C61E19F091}"/>
              </a:ext>
            </a:extLst>
          </xdr:cNvPr>
          <xdr:cNvSpPr txBox="1"/>
        </xdr:nvSpPr>
        <xdr:spPr>
          <a:xfrm>
            <a:off x="571500" y="2299335"/>
            <a:ext cx="1592580" cy="2209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aseline="0">
                <a:solidFill>
                  <a:schemeClr val="bg1"/>
                </a:solidFill>
                <a:latin typeface="Calibri" panose="020F0502020204030204" pitchFamily="34" charset="0"/>
                <a:ea typeface="Calibri" panose="020F0502020204030204" pitchFamily="34" charset="0"/>
                <a:cs typeface="Calibri" panose="020F0502020204030204" pitchFamily="34" charset="0"/>
              </a:rPr>
              <a:t>PRODUCTS CATEGORY</a:t>
            </a:r>
            <a:endParaRPr lang="en-CA" sz="11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35" name="Graphic 34" descr="Box with solid fill">
            <a:extLst>
              <a:ext uri="{FF2B5EF4-FFF2-40B4-BE49-F238E27FC236}">
                <a16:creationId xmlns:a16="http://schemas.microsoft.com/office/drawing/2014/main" id="{3B9DB4EC-B0AF-F223-14E8-07B62B01CF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97180" y="2278380"/>
            <a:ext cx="252000" cy="252000"/>
          </a:xfrm>
          <a:prstGeom prst="rect">
            <a:avLst/>
          </a:prstGeom>
        </xdr:spPr>
      </xdr:pic>
    </xdr:grpSp>
    <xdr:clientData/>
  </xdr:twoCellAnchor>
  <xdr:twoCellAnchor>
    <xdr:from>
      <xdr:col>0</xdr:col>
      <xdr:colOff>172844</xdr:colOff>
      <xdr:row>19</xdr:row>
      <xdr:rowOff>6089</xdr:rowOff>
    </xdr:from>
    <xdr:to>
      <xdr:col>3</xdr:col>
      <xdr:colOff>371470</xdr:colOff>
      <xdr:row>22</xdr:row>
      <xdr:rowOff>91933</xdr:rowOff>
    </xdr:to>
    <xdr:grpSp>
      <xdr:nvGrpSpPr>
        <xdr:cNvPr id="36" name="Group 35">
          <a:hlinkClick xmlns:r="http://schemas.openxmlformats.org/officeDocument/2006/relationships" r:id="rId4"/>
          <a:extLst>
            <a:ext uri="{FF2B5EF4-FFF2-40B4-BE49-F238E27FC236}">
              <a16:creationId xmlns:a16="http://schemas.microsoft.com/office/drawing/2014/main" id="{6AB2C139-BB42-446F-85D0-398E36DE958E}"/>
            </a:ext>
          </a:extLst>
        </xdr:cNvPr>
        <xdr:cNvGrpSpPr/>
      </xdr:nvGrpSpPr>
      <xdr:grpSpPr>
        <a:xfrm>
          <a:off x="172844" y="3161551"/>
          <a:ext cx="2015703" cy="584074"/>
          <a:chOff x="228600" y="3214832"/>
          <a:chExt cx="2042224" cy="583366"/>
        </a:xfrm>
      </xdr:grpSpPr>
      <xdr:sp macro="" textlink="">
        <xdr:nvSpPr>
          <xdr:cNvPr id="37" name="Rectangle: Rounded Corners 36">
            <a:hlinkClick xmlns:r="http://schemas.openxmlformats.org/officeDocument/2006/relationships" r:id="rId5"/>
            <a:extLst>
              <a:ext uri="{FF2B5EF4-FFF2-40B4-BE49-F238E27FC236}">
                <a16:creationId xmlns:a16="http://schemas.microsoft.com/office/drawing/2014/main" id="{829200CC-9594-6D2C-A538-D81497BB370F}"/>
              </a:ext>
            </a:extLst>
          </xdr:cNvPr>
          <xdr:cNvSpPr/>
        </xdr:nvSpPr>
        <xdr:spPr>
          <a:xfrm>
            <a:off x="228600" y="3214832"/>
            <a:ext cx="1912620" cy="410765"/>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sp macro="" textlink="">
        <xdr:nvSpPr>
          <xdr:cNvPr id="38" name="TextBox 37">
            <a:hlinkClick xmlns:r="http://schemas.openxmlformats.org/officeDocument/2006/relationships" r:id="rId4"/>
            <a:extLst>
              <a:ext uri="{FF2B5EF4-FFF2-40B4-BE49-F238E27FC236}">
                <a16:creationId xmlns:a16="http://schemas.microsoft.com/office/drawing/2014/main" id="{4D67F5DB-39B8-7876-8E15-DC0C3DC56635}"/>
              </a:ext>
            </a:extLst>
          </xdr:cNvPr>
          <xdr:cNvSpPr txBox="1"/>
        </xdr:nvSpPr>
        <xdr:spPr>
          <a:xfrm>
            <a:off x="538956" y="3308986"/>
            <a:ext cx="1731868" cy="489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aseline="0">
                <a:solidFill>
                  <a:schemeClr val="bg1"/>
                </a:solidFill>
                <a:latin typeface="Calibri" panose="020F0502020204030204" pitchFamily="34" charset="0"/>
                <a:ea typeface="Calibri" panose="020F0502020204030204" pitchFamily="34" charset="0"/>
                <a:cs typeface="Calibri" panose="020F0502020204030204" pitchFamily="34" charset="0"/>
              </a:rPr>
              <a:t>GEOGRAPHICAL INSIGHTS</a:t>
            </a:r>
            <a:endParaRPr lang="en-CA" sz="11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39" name="Graphic 38" descr="Route (Two Pins With A Path) with solid fill">
            <a:extLst>
              <a:ext uri="{FF2B5EF4-FFF2-40B4-BE49-F238E27FC236}">
                <a16:creationId xmlns:a16="http://schemas.microsoft.com/office/drawing/2014/main" id="{FF47D794-9EE8-16F6-63AD-58C640EE593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2900" y="3276600"/>
            <a:ext cx="252000" cy="252000"/>
          </a:xfrm>
          <a:prstGeom prst="rect">
            <a:avLst/>
          </a:prstGeom>
        </xdr:spPr>
      </xdr:pic>
    </xdr:grpSp>
    <xdr:clientData/>
  </xdr:twoCellAnchor>
  <xdr:twoCellAnchor>
    <xdr:from>
      <xdr:col>0</xdr:col>
      <xdr:colOff>172844</xdr:colOff>
      <xdr:row>16</xdr:row>
      <xdr:rowOff>632</xdr:rowOff>
    </xdr:from>
    <xdr:to>
      <xdr:col>3</xdr:col>
      <xdr:colOff>247869</xdr:colOff>
      <xdr:row>18</xdr:row>
      <xdr:rowOff>78356</xdr:rowOff>
    </xdr:to>
    <xdr:grpSp>
      <xdr:nvGrpSpPr>
        <xdr:cNvPr id="40" name="Group 39">
          <a:hlinkClick xmlns:r="http://schemas.openxmlformats.org/officeDocument/2006/relationships" r:id="rId8"/>
          <a:extLst>
            <a:ext uri="{FF2B5EF4-FFF2-40B4-BE49-F238E27FC236}">
              <a16:creationId xmlns:a16="http://schemas.microsoft.com/office/drawing/2014/main" id="{BECE3408-56CE-443D-AF1C-60BD641A6177}"/>
            </a:ext>
          </a:extLst>
        </xdr:cNvPr>
        <xdr:cNvGrpSpPr/>
      </xdr:nvGrpSpPr>
      <xdr:grpSpPr>
        <a:xfrm>
          <a:off x="172844" y="2657863"/>
          <a:ext cx="1892102" cy="409878"/>
          <a:chOff x="228600" y="2710388"/>
          <a:chExt cx="1912631" cy="410765"/>
        </a:xfrm>
      </xdr:grpSpPr>
      <xdr:sp macro="" textlink="">
        <xdr:nvSpPr>
          <xdr:cNvPr id="41" name="Rectangle: Rounded Corners 40">
            <a:extLst>
              <a:ext uri="{FF2B5EF4-FFF2-40B4-BE49-F238E27FC236}">
                <a16:creationId xmlns:a16="http://schemas.microsoft.com/office/drawing/2014/main" id="{CDDBDC22-ADCD-6D1B-E585-6F60C05F5E0D}"/>
              </a:ext>
            </a:extLst>
          </xdr:cNvPr>
          <xdr:cNvSpPr/>
        </xdr:nvSpPr>
        <xdr:spPr>
          <a:xfrm>
            <a:off x="228600" y="2710388"/>
            <a:ext cx="1905000" cy="410765"/>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sp macro="" textlink="">
        <xdr:nvSpPr>
          <xdr:cNvPr id="42" name="TextBox 41">
            <a:extLst>
              <a:ext uri="{FF2B5EF4-FFF2-40B4-BE49-F238E27FC236}">
                <a16:creationId xmlns:a16="http://schemas.microsoft.com/office/drawing/2014/main" id="{CC0AA1D9-34ED-23B6-7F5B-62D66223C149}"/>
              </a:ext>
            </a:extLst>
          </xdr:cNvPr>
          <xdr:cNvSpPr txBox="1"/>
        </xdr:nvSpPr>
        <xdr:spPr>
          <a:xfrm>
            <a:off x="548651" y="2815590"/>
            <a:ext cx="15925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aseline="0">
                <a:solidFill>
                  <a:schemeClr val="bg1"/>
                </a:solidFill>
                <a:latin typeface="Calibri" panose="020F0502020204030204" pitchFamily="34" charset="0"/>
                <a:ea typeface="Calibri" panose="020F0502020204030204" pitchFamily="34" charset="0"/>
                <a:cs typeface="Calibri" panose="020F0502020204030204" pitchFamily="34" charset="0"/>
              </a:rPr>
              <a:t>CUSTOMER SEGMENT</a:t>
            </a:r>
            <a:endParaRPr lang="en-CA" sz="11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43" name="Graphic 42" descr="User with solid fill">
            <a:extLst>
              <a:ext uri="{FF2B5EF4-FFF2-40B4-BE49-F238E27FC236}">
                <a16:creationId xmlns:a16="http://schemas.microsoft.com/office/drawing/2014/main" id="{5EB3E87F-EAF7-3FE4-2489-F3DFA7DBF35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27660" y="2819400"/>
            <a:ext cx="216000" cy="216000"/>
          </a:xfrm>
          <a:prstGeom prst="rect">
            <a:avLst/>
          </a:prstGeom>
        </xdr:spPr>
      </xdr:pic>
    </xdr:grpSp>
    <xdr:clientData/>
  </xdr:twoCellAnchor>
  <xdr:twoCellAnchor>
    <xdr:from>
      <xdr:col>0</xdr:col>
      <xdr:colOff>172844</xdr:colOff>
      <xdr:row>25</xdr:row>
      <xdr:rowOff>32296</xdr:rowOff>
    </xdr:from>
    <xdr:to>
      <xdr:col>3</xdr:col>
      <xdr:colOff>325970</xdr:colOff>
      <xdr:row>27</xdr:row>
      <xdr:rowOff>111168</xdr:rowOff>
    </xdr:to>
    <xdr:grpSp>
      <xdr:nvGrpSpPr>
        <xdr:cNvPr id="44" name="Group 43">
          <a:extLst>
            <a:ext uri="{FF2B5EF4-FFF2-40B4-BE49-F238E27FC236}">
              <a16:creationId xmlns:a16="http://schemas.microsoft.com/office/drawing/2014/main" id="{3B96B22E-F6FB-450B-818E-EE4AE99B33DD}"/>
            </a:ext>
          </a:extLst>
        </xdr:cNvPr>
        <xdr:cNvGrpSpPr/>
      </xdr:nvGrpSpPr>
      <xdr:grpSpPr>
        <a:xfrm>
          <a:off x="172844" y="4184219"/>
          <a:ext cx="1970203" cy="411026"/>
          <a:chOff x="228600" y="4236720"/>
          <a:chExt cx="1996440" cy="410765"/>
        </a:xfrm>
      </xdr:grpSpPr>
      <xdr:sp macro="" textlink="">
        <xdr:nvSpPr>
          <xdr:cNvPr id="45" name="Rectangle: Rounded Corners 44">
            <a:hlinkClick xmlns:r="http://schemas.openxmlformats.org/officeDocument/2006/relationships" r:id="rId11"/>
            <a:extLst>
              <a:ext uri="{FF2B5EF4-FFF2-40B4-BE49-F238E27FC236}">
                <a16:creationId xmlns:a16="http://schemas.microsoft.com/office/drawing/2014/main" id="{61F1D182-7A17-BF21-875D-F0677A378149}"/>
              </a:ext>
            </a:extLst>
          </xdr:cNvPr>
          <xdr:cNvSpPr/>
        </xdr:nvSpPr>
        <xdr:spPr>
          <a:xfrm>
            <a:off x="228600" y="4236720"/>
            <a:ext cx="1920240" cy="410765"/>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sp macro="" textlink="">
        <xdr:nvSpPr>
          <xdr:cNvPr id="46" name="TextBox 45">
            <a:hlinkClick xmlns:r="http://schemas.openxmlformats.org/officeDocument/2006/relationships" r:id="rId12"/>
            <a:extLst>
              <a:ext uri="{FF2B5EF4-FFF2-40B4-BE49-F238E27FC236}">
                <a16:creationId xmlns:a16="http://schemas.microsoft.com/office/drawing/2014/main" id="{EDFDD879-AE67-F912-6D13-225169FD62C8}"/>
              </a:ext>
            </a:extLst>
          </xdr:cNvPr>
          <xdr:cNvSpPr txBox="1"/>
        </xdr:nvSpPr>
        <xdr:spPr>
          <a:xfrm>
            <a:off x="632460" y="4297680"/>
            <a:ext cx="15925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bg1"/>
                </a:solidFill>
                <a:latin typeface="Calibri" panose="020F0502020204030204" pitchFamily="34" charset="0"/>
                <a:ea typeface="Calibri" panose="020F0502020204030204" pitchFamily="34" charset="0"/>
                <a:cs typeface="Calibri" panose="020F0502020204030204" pitchFamily="34" charset="0"/>
              </a:rPr>
              <a:t>DATA</a:t>
            </a:r>
            <a:r>
              <a:rPr lang="en-CA" sz="1100" baseline="0">
                <a:solidFill>
                  <a:schemeClr val="bg1"/>
                </a:solidFill>
                <a:latin typeface="Calibri" panose="020F0502020204030204" pitchFamily="34" charset="0"/>
                <a:ea typeface="Calibri" panose="020F0502020204030204" pitchFamily="34" charset="0"/>
                <a:cs typeface="Calibri" panose="020F0502020204030204" pitchFamily="34" charset="0"/>
              </a:rPr>
              <a:t>BASE</a:t>
            </a:r>
            <a:endParaRPr lang="en-CA" sz="11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47" name="Graphic 46" descr="Database with solid fill">
            <a:extLst>
              <a:ext uri="{FF2B5EF4-FFF2-40B4-BE49-F238E27FC236}">
                <a16:creationId xmlns:a16="http://schemas.microsoft.com/office/drawing/2014/main" id="{D1FBD8BC-C5A7-7724-C7CC-3071DC7951F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50520" y="4297680"/>
            <a:ext cx="252000" cy="252000"/>
          </a:xfrm>
          <a:prstGeom prst="rect">
            <a:avLst/>
          </a:prstGeom>
        </xdr:spPr>
      </xdr:pic>
    </xdr:grpSp>
    <xdr:clientData/>
  </xdr:twoCellAnchor>
  <xdr:twoCellAnchor>
    <xdr:from>
      <xdr:col>0</xdr:col>
      <xdr:colOff>172844</xdr:colOff>
      <xdr:row>22</xdr:row>
      <xdr:rowOff>12691</xdr:rowOff>
    </xdr:from>
    <xdr:to>
      <xdr:col>3</xdr:col>
      <xdr:colOff>287870</xdr:colOff>
      <xdr:row>24</xdr:row>
      <xdr:rowOff>91563</xdr:rowOff>
    </xdr:to>
    <xdr:grpSp>
      <xdr:nvGrpSpPr>
        <xdr:cNvPr id="48" name="Group 47">
          <a:hlinkClick xmlns:r="http://schemas.openxmlformats.org/officeDocument/2006/relationships" r:id="rId15"/>
          <a:extLst>
            <a:ext uri="{FF2B5EF4-FFF2-40B4-BE49-F238E27FC236}">
              <a16:creationId xmlns:a16="http://schemas.microsoft.com/office/drawing/2014/main" id="{5D1229A0-8C32-4CE5-90BB-59A9C9CE55B5}"/>
            </a:ext>
          </a:extLst>
        </xdr:cNvPr>
        <xdr:cNvGrpSpPr/>
      </xdr:nvGrpSpPr>
      <xdr:grpSpPr>
        <a:xfrm>
          <a:off x="172844" y="3666383"/>
          <a:ext cx="1932103" cy="411026"/>
          <a:chOff x="228600" y="3719275"/>
          <a:chExt cx="1958340" cy="410765"/>
        </a:xfrm>
      </xdr:grpSpPr>
      <xdr:sp macro="" textlink="">
        <xdr:nvSpPr>
          <xdr:cNvPr id="49" name="Rectangle: Rounded Corners 48">
            <a:extLst>
              <a:ext uri="{FF2B5EF4-FFF2-40B4-BE49-F238E27FC236}">
                <a16:creationId xmlns:a16="http://schemas.microsoft.com/office/drawing/2014/main" id="{D6F8B727-9F3C-7FAD-6C22-B5F42F431612}"/>
              </a:ext>
            </a:extLst>
          </xdr:cNvPr>
          <xdr:cNvSpPr/>
        </xdr:nvSpPr>
        <xdr:spPr>
          <a:xfrm>
            <a:off x="228600" y="3719275"/>
            <a:ext cx="1920240" cy="410765"/>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sp macro="" textlink="">
        <xdr:nvSpPr>
          <xdr:cNvPr id="50" name="TextBox 49">
            <a:extLst>
              <a:ext uri="{FF2B5EF4-FFF2-40B4-BE49-F238E27FC236}">
                <a16:creationId xmlns:a16="http://schemas.microsoft.com/office/drawing/2014/main" id="{C7365983-1F5A-0AB3-3C3F-1CF3F91B6504}"/>
              </a:ext>
            </a:extLst>
          </xdr:cNvPr>
          <xdr:cNvSpPr txBox="1"/>
        </xdr:nvSpPr>
        <xdr:spPr>
          <a:xfrm>
            <a:off x="594360" y="3794760"/>
            <a:ext cx="15925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bg1"/>
                </a:solidFill>
                <a:latin typeface="Calibri" panose="020F0502020204030204" pitchFamily="34" charset="0"/>
                <a:ea typeface="Calibri" panose="020F0502020204030204" pitchFamily="34" charset="0"/>
                <a:cs typeface="Calibri" panose="020F0502020204030204" pitchFamily="34" charset="0"/>
              </a:rPr>
              <a:t>LOGISTIC</a:t>
            </a:r>
            <a:r>
              <a:rPr lang="en-CA" sz="1100" baseline="0">
                <a:solidFill>
                  <a:schemeClr val="bg1"/>
                </a:solidFill>
                <a:latin typeface="Calibri" panose="020F0502020204030204" pitchFamily="34" charset="0"/>
                <a:ea typeface="Calibri" panose="020F0502020204030204" pitchFamily="34" charset="0"/>
                <a:cs typeface="Calibri" panose="020F0502020204030204" pitchFamily="34" charset="0"/>
              </a:rPr>
              <a:t>S CONTROL</a:t>
            </a:r>
            <a:endParaRPr lang="en-CA" sz="11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51" name="Graphic 50" descr="Arrow circle with solid fill">
            <a:extLst>
              <a:ext uri="{FF2B5EF4-FFF2-40B4-BE49-F238E27FC236}">
                <a16:creationId xmlns:a16="http://schemas.microsoft.com/office/drawing/2014/main" id="{4C8BFDD1-3513-5229-7739-FB51896C2BF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342900" y="3787140"/>
            <a:ext cx="252000" cy="252000"/>
          </a:xfrm>
          <a:prstGeom prst="rect">
            <a:avLst/>
          </a:prstGeom>
        </xdr:spPr>
      </xdr:pic>
    </xdr:grpSp>
    <xdr:clientData/>
  </xdr:twoCellAnchor>
  <xdr:twoCellAnchor>
    <xdr:from>
      <xdr:col>0</xdr:col>
      <xdr:colOff>172844</xdr:colOff>
      <xdr:row>9</xdr:row>
      <xdr:rowOff>154028</xdr:rowOff>
    </xdr:from>
    <xdr:to>
      <xdr:col>3</xdr:col>
      <xdr:colOff>248404</xdr:colOff>
      <xdr:row>12</xdr:row>
      <xdr:rowOff>63687</xdr:rowOff>
    </xdr:to>
    <xdr:grpSp>
      <xdr:nvGrpSpPr>
        <xdr:cNvPr id="53" name="Group 52">
          <a:extLst>
            <a:ext uri="{FF2B5EF4-FFF2-40B4-BE49-F238E27FC236}">
              <a16:creationId xmlns:a16="http://schemas.microsoft.com/office/drawing/2014/main" id="{6F9623E1-4F1F-60D7-1174-CD05FE9AC8D2}"/>
            </a:ext>
          </a:extLst>
        </xdr:cNvPr>
        <xdr:cNvGrpSpPr/>
      </xdr:nvGrpSpPr>
      <xdr:grpSpPr>
        <a:xfrm>
          <a:off x="172844" y="1648720"/>
          <a:ext cx="1892637" cy="407890"/>
          <a:chOff x="220980" y="1701500"/>
          <a:chExt cx="1920240" cy="410765"/>
        </a:xfrm>
      </xdr:grpSpPr>
      <xdr:sp macro="" textlink="">
        <xdr:nvSpPr>
          <xdr:cNvPr id="55" name="Rectangle: Rounded Corners 54">
            <a:hlinkClick xmlns:r="http://schemas.openxmlformats.org/officeDocument/2006/relationships" r:id="rId18"/>
            <a:extLst>
              <a:ext uri="{FF2B5EF4-FFF2-40B4-BE49-F238E27FC236}">
                <a16:creationId xmlns:a16="http://schemas.microsoft.com/office/drawing/2014/main" id="{28316E69-55BE-C152-63F0-59C8A321003B}"/>
              </a:ext>
            </a:extLst>
          </xdr:cNvPr>
          <xdr:cNvSpPr/>
        </xdr:nvSpPr>
        <xdr:spPr>
          <a:xfrm>
            <a:off x="220980" y="1701500"/>
            <a:ext cx="1920240" cy="410765"/>
          </a:xfrm>
          <a:prstGeom prst="roundRect">
            <a:avLst>
              <a:gd name="adj" fmla="val 0"/>
            </a:avLst>
          </a:prstGeom>
          <a:solidFill>
            <a:schemeClr val="tx1">
              <a:lumMod val="95000"/>
              <a:lumOff val="5000"/>
            </a:schemeClr>
          </a:solidFill>
          <a:ln>
            <a:solidFill>
              <a:schemeClr val="bg1"/>
            </a:solid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sp macro="" textlink="">
        <xdr:nvSpPr>
          <xdr:cNvPr id="56" name="TextBox 55">
            <a:extLst>
              <a:ext uri="{FF2B5EF4-FFF2-40B4-BE49-F238E27FC236}">
                <a16:creationId xmlns:a16="http://schemas.microsoft.com/office/drawing/2014/main" id="{AC63BDED-3405-9468-B3D1-56B88A4013AF}"/>
              </a:ext>
            </a:extLst>
          </xdr:cNvPr>
          <xdr:cNvSpPr txBox="1"/>
        </xdr:nvSpPr>
        <xdr:spPr>
          <a:xfrm>
            <a:off x="502920" y="1783080"/>
            <a:ext cx="15925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bg1"/>
                </a:solidFill>
                <a:latin typeface="Calibri" panose="020F0502020204030204" pitchFamily="34" charset="0"/>
                <a:ea typeface="Calibri" panose="020F0502020204030204" pitchFamily="34" charset="0"/>
                <a:cs typeface="Calibri" panose="020F0502020204030204" pitchFamily="34" charset="0"/>
              </a:rPr>
              <a:t>SUMMARY</a:t>
            </a:r>
            <a:r>
              <a:rPr lang="en-CA" sz="1100" baseline="0">
                <a:solidFill>
                  <a:schemeClr val="bg1"/>
                </a:solidFill>
                <a:latin typeface="Calibri" panose="020F0502020204030204" pitchFamily="34" charset="0"/>
                <a:ea typeface="Calibri" panose="020F0502020204030204" pitchFamily="34" charset="0"/>
                <a:cs typeface="Calibri" panose="020F0502020204030204" pitchFamily="34" charset="0"/>
              </a:rPr>
              <a:t> DASHBOARD</a:t>
            </a:r>
            <a:endParaRPr lang="en-CA" sz="11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57" name="Graphic 56" descr="Bar chart with solid fill">
            <a:extLst>
              <a:ext uri="{FF2B5EF4-FFF2-40B4-BE49-F238E27FC236}">
                <a16:creationId xmlns:a16="http://schemas.microsoft.com/office/drawing/2014/main" id="{4CAC679E-1BAA-C6BF-171B-7F069D58DDD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312420" y="1798320"/>
            <a:ext cx="216000" cy="216000"/>
          </a:xfrm>
          <a:prstGeom prst="rect">
            <a:avLst/>
          </a:prstGeom>
        </xdr:spPr>
      </xdr:pic>
    </xdr:grpSp>
    <xdr:clientData/>
  </xdr:twoCellAnchor>
  <xdr:twoCellAnchor>
    <xdr:from>
      <xdr:col>2</xdr:col>
      <xdr:colOff>542467</xdr:colOff>
      <xdr:row>5</xdr:row>
      <xdr:rowOff>140436</xdr:rowOff>
    </xdr:from>
    <xdr:to>
      <xdr:col>4</xdr:col>
      <xdr:colOff>154499</xdr:colOff>
      <xdr:row>10</xdr:row>
      <xdr:rowOff>74819</xdr:rowOff>
    </xdr:to>
    <xdr:sp macro="" textlink="">
      <xdr:nvSpPr>
        <xdr:cNvPr id="64" name="Flowchart: Merge 63">
          <a:extLst>
            <a:ext uri="{FF2B5EF4-FFF2-40B4-BE49-F238E27FC236}">
              <a16:creationId xmlns:a16="http://schemas.microsoft.com/office/drawing/2014/main" id="{A894B21D-BB97-495C-B146-437DC11BC20F}"/>
            </a:ext>
          </a:extLst>
        </xdr:cNvPr>
        <xdr:cNvSpPr/>
      </xdr:nvSpPr>
      <xdr:spPr>
        <a:xfrm>
          <a:off x="1761667" y="978636"/>
          <a:ext cx="831232" cy="772583"/>
        </a:xfrm>
        <a:prstGeom prst="flowChartMerge">
          <a:avLst/>
        </a:prstGeom>
        <a:solidFill>
          <a:schemeClr val="accent1">
            <a:alpha val="0"/>
          </a:schemeClr>
        </a:solidFill>
        <a:effectLst>
          <a:glow rad="139700">
            <a:srgbClr val="FF0000">
              <a:alpha val="40000"/>
            </a:srgbClr>
          </a:glow>
          <a:softEdge rad="1143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0</xdr:colOff>
      <xdr:row>0</xdr:row>
      <xdr:rowOff>0</xdr:rowOff>
    </xdr:from>
    <xdr:to>
      <xdr:col>3</xdr:col>
      <xdr:colOff>273559</xdr:colOff>
      <xdr:row>9</xdr:row>
      <xdr:rowOff>33825</xdr:rowOff>
    </xdr:to>
    <xdr:sp macro="" textlink="">
      <xdr:nvSpPr>
        <xdr:cNvPr id="65" name="Rectangle 64">
          <a:extLst>
            <a:ext uri="{FF2B5EF4-FFF2-40B4-BE49-F238E27FC236}">
              <a16:creationId xmlns:a16="http://schemas.microsoft.com/office/drawing/2014/main" id="{8268240C-1CA8-4089-9A3F-57895F3E455A}"/>
            </a:ext>
          </a:extLst>
        </xdr:cNvPr>
        <xdr:cNvSpPr/>
      </xdr:nvSpPr>
      <xdr:spPr>
        <a:xfrm>
          <a:off x="0" y="0"/>
          <a:ext cx="2102359" cy="1542585"/>
        </a:xfrm>
        <a:prstGeom prst="rect">
          <a:avLst/>
        </a:prstGeom>
        <a:noFill/>
        <a:ln w="25400">
          <a:noFill/>
        </a:ln>
        <a:effectLst>
          <a:glow rad="1905000">
            <a:schemeClr val="tx1"/>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xdr:col>
      <xdr:colOff>543724</xdr:colOff>
      <xdr:row>1</xdr:row>
      <xdr:rowOff>54177</xdr:rowOff>
    </xdr:from>
    <xdr:to>
      <xdr:col>14</xdr:col>
      <xdr:colOff>382001</xdr:colOff>
      <xdr:row>3</xdr:row>
      <xdr:rowOff>4540</xdr:rowOff>
    </xdr:to>
    <xdr:sp macro="" textlink="">
      <xdr:nvSpPr>
        <xdr:cNvPr id="66" name="Rectangle: Rounded Corners 65">
          <a:extLst>
            <a:ext uri="{FF2B5EF4-FFF2-40B4-BE49-F238E27FC236}">
              <a16:creationId xmlns:a16="http://schemas.microsoft.com/office/drawing/2014/main" id="{19CA8105-1E6E-4D9B-91E5-6948B34A6ED8}"/>
            </a:ext>
          </a:extLst>
        </xdr:cNvPr>
        <xdr:cNvSpPr/>
      </xdr:nvSpPr>
      <xdr:spPr>
        <a:xfrm>
          <a:off x="1762924" y="221817"/>
          <a:ext cx="7153477" cy="285643"/>
        </a:xfrm>
        <a:prstGeom prst="roundRect">
          <a:avLst>
            <a:gd name="adj" fmla="val 0"/>
          </a:avLst>
        </a:prstGeom>
        <a:gradFill flip="none" rotWithShape="1">
          <a:gsLst>
            <a:gs pos="0">
              <a:srgbClr val="6600FF"/>
            </a:gs>
            <a:gs pos="100000">
              <a:srgbClr val="9999FF"/>
            </a:gs>
          </a:gsLst>
          <a:lin ang="0" scaled="1"/>
          <a:tileRect/>
        </a:gradFill>
        <a:ln>
          <a:noFill/>
        </a:ln>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l"/>
          <a:r>
            <a:rPr lang="en-CA" sz="1800" b="0" baseline="0">
              <a:latin typeface="Calibri" panose="020F0502020204030204" pitchFamily="34" charset="0"/>
              <a:ea typeface="Calibri" panose="020F0502020204030204" pitchFamily="34" charset="0"/>
              <a:cs typeface="Calibri" panose="020F0502020204030204" pitchFamily="34" charset="0"/>
            </a:rPr>
            <a:t>Product Category</a:t>
          </a:r>
          <a:endParaRPr lang="en-CA" sz="1800" b="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20</xdr:col>
      <xdr:colOff>605997</xdr:colOff>
      <xdr:row>12</xdr:row>
      <xdr:rowOff>56927</xdr:rowOff>
    </xdr:from>
    <xdr:to>
      <xdr:col>22</xdr:col>
      <xdr:colOff>357352</xdr:colOff>
      <xdr:row>17</xdr:row>
      <xdr:rowOff>19213</xdr:rowOff>
    </xdr:to>
    <xdr:graphicFrame macro="">
      <xdr:nvGraphicFramePr>
        <xdr:cNvPr id="68" name="Chart 67">
          <a:extLst>
            <a:ext uri="{FF2B5EF4-FFF2-40B4-BE49-F238E27FC236}">
              <a16:creationId xmlns:a16="http://schemas.microsoft.com/office/drawing/2014/main" id="{73B000DF-F6E9-445B-AF7E-CC29C3B3E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xdr:col>
      <xdr:colOff>452577</xdr:colOff>
      <xdr:row>10</xdr:row>
      <xdr:rowOff>76918</xdr:rowOff>
    </xdr:from>
    <xdr:to>
      <xdr:col>6</xdr:col>
      <xdr:colOff>206294</xdr:colOff>
      <xdr:row>12</xdr:row>
      <xdr:rowOff>64910</xdr:rowOff>
    </xdr:to>
    <xdr:sp macro="" textlink="'KPIS PRE-processing'!AC60">
      <xdr:nvSpPr>
        <xdr:cNvPr id="72" name="TextBox 71">
          <a:extLst>
            <a:ext uri="{FF2B5EF4-FFF2-40B4-BE49-F238E27FC236}">
              <a16:creationId xmlns:a16="http://schemas.microsoft.com/office/drawing/2014/main" id="{E431C553-FB9F-4838-A48D-BDDA44ADB1A4}"/>
            </a:ext>
          </a:extLst>
        </xdr:cNvPr>
        <xdr:cNvSpPr txBox="1"/>
      </xdr:nvSpPr>
      <xdr:spPr>
        <a:xfrm>
          <a:off x="2890977" y="1753318"/>
          <a:ext cx="972917" cy="323272"/>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4A8F641B-E8D8-43AD-A4EE-BAE5453F21E0}" type="TxLink">
            <a:rPr lang="en-US" sz="1000" b="0" i="0" u="none" strike="noStrike">
              <a:solidFill>
                <a:schemeClr val="bg1"/>
              </a:solidFill>
              <a:latin typeface="Arial"/>
              <a:ea typeface="Calibri" panose="020F0502020204030204" pitchFamily="34" charset="0"/>
              <a:cs typeface="Arial"/>
            </a:rPr>
            <a:pPr/>
            <a:t> </a:t>
          </a:fld>
          <a:endParaRPr lang="en-CA" sz="8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0</xdr:col>
      <xdr:colOff>175352</xdr:colOff>
      <xdr:row>28</xdr:row>
      <xdr:rowOff>76635</xdr:rowOff>
    </xdr:from>
    <xdr:to>
      <xdr:col>3</xdr:col>
      <xdr:colOff>183729</xdr:colOff>
      <xdr:row>30</xdr:row>
      <xdr:rowOff>94434</xdr:rowOff>
    </xdr:to>
    <xdr:sp macro="" textlink="">
      <xdr:nvSpPr>
        <xdr:cNvPr id="73" name="TextBox 72">
          <a:extLst>
            <a:ext uri="{FF2B5EF4-FFF2-40B4-BE49-F238E27FC236}">
              <a16:creationId xmlns:a16="http://schemas.microsoft.com/office/drawing/2014/main" id="{95946EEF-EA5A-43AB-8998-5D52829B03DD}"/>
            </a:ext>
          </a:extLst>
        </xdr:cNvPr>
        <xdr:cNvSpPr txBox="1"/>
      </xdr:nvSpPr>
      <xdr:spPr>
        <a:xfrm>
          <a:off x="175352" y="4770555"/>
          <a:ext cx="1837177" cy="353079"/>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100" b="1" baseline="0">
              <a:solidFill>
                <a:schemeClr val="bg1"/>
              </a:solidFill>
              <a:latin typeface="Calibri" panose="020F0502020204030204" pitchFamily="34" charset="0"/>
              <a:ea typeface="Calibri" panose="020F0502020204030204" pitchFamily="34" charset="0"/>
              <a:cs typeface="Calibri" panose="020F0502020204030204" pitchFamily="34" charset="0"/>
            </a:rPr>
            <a:t>Management Hierarchy</a:t>
          </a:r>
          <a:endParaRPr lang="en-CA"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443210</xdr:colOff>
      <xdr:row>10</xdr:row>
      <xdr:rowOff>79287</xdr:rowOff>
    </xdr:from>
    <xdr:to>
      <xdr:col>6</xdr:col>
      <xdr:colOff>196927</xdr:colOff>
      <xdr:row>12</xdr:row>
      <xdr:rowOff>67279</xdr:rowOff>
    </xdr:to>
    <xdr:sp macro="" textlink="'KPIS PRE-processing'!G12">
      <xdr:nvSpPr>
        <xdr:cNvPr id="77" name="TextBox 76">
          <a:extLst>
            <a:ext uri="{FF2B5EF4-FFF2-40B4-BE49-F238E27FC236}">
              <a16:creationId xmlns:a16="http://schemas.microsoft.com/office/drawing/2014/main" id="{871488D4-D89B-4060-8398-6E524C107C96}"/>
            </a:ext>
          </a:extLst>
        </xdr:cNvPr>
        <xdr:cNvSpPr txBox="1"/>
      </xdr:nvSpPr>
      <xdr:spPr>
        <a:xfrm>
          <a:off x="2881610" y="1755687"/>
          <a:ext cx="972917" cy="323272"/>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65F2FBDD-A8D4-4064-993B-68095288AB01}" type="TxLink">
            <a:rPr lang="en-US" sz="1000" b="0" i="0" u="none" strike="noStrike">
              <a:solidFill>
                <a:schemeClr val="bg1"/>
              </a:solidFill>
              <a:latin typeface="Arial"/>
              <a:ea typeface="Calibri" panose="020F0502020204030204" pitchFamily="34" charset="0"/>
              <a:cs typeface="Arial"/>
            </a:rPr>
            <a:pPr/>
            <a:t> </a:t>
          </a:fld>
          <a:endParaRPr lang="en-CA" sz="12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20</xdr:col>
      <xdr:colOff>200692</xdr:colOff>
      <xdr:row>6</xdr:row>
      <xdr:rowOff>144040</xdr:rowOff>
    </xdr:from>
    <xdr:to>
      <xdr:col>22</xdr:col>
      <xdr:colOff>236272</xdr:colOff>
      <xdr:row>10</xdr:row>
      <xdr:rowOff>14767</xdr:rowOff>
    </xdr:to>
    <xdr:sp macro="" textlink="'Product Cate. PRE-Processing'!R19">
      <xdr:nvSpPr>
        <xdr:cNvPr id="96" name="TextBox 95">
          <a:extLst>
            <a:ext uri="{FF2B5EF4-FFF2-40B4-BE49-F238E27FC236}">
              <a16:creationId xmlns:a16="http://schemas.microsoft.com/office/drawing/2014/main" id="{73F95CEB-A4E3-40E7-83C2-4AEECE010CB8}"/>
            </a:ext>
          </a:extLst>
        </xdr:cNvPr>
        <xdr:cNvSpPr txBox="1"/>
      </xdr:nvSpPr>
      <xdr:spPr>
        <a:xfrm>
          <a:off x="12392692" y="1128778"/>
          <a:ext cx="1254780" cy="527220"/>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F8DEDEA9-0F57-42EF-9821-9AD48C130022}" type="TxLink">
            <a:rPr lang="en-US" sz="3600" b="0" i="0" u="none" strike="noStrike">
              <a:solidFill>
                <a:schemeClr val="bg1"/>
              </a:solidFill>
              <a:latin typeface="Arial"/>
              <a:ea typeface="Calibri" panose="020F0502020204030204" pitchFamily="34" charset="0"/>
              <a:cs typeface="Arial"/>
            </a:rPr>
            <a:pPr/>
            <a:t>865</a:t>
          </a:fld>
          <a:endParaRPr lang="en-CA" sz="36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21</xdr:col>
      <xdr:colOff>424797</xdr:colOff>
      <xdr:row>7</xdr:row>
      <xdr:rowOff>142912</xdr:rowOff>
    </xdr:from>
    <xdr:to>
      <xdr:col>23</xdr:col>
      <xdr:colOff>455539</xdr:colOff>
      <xdr:row>10</xdr:row>
      <xdr:rowOff>22872</xdr:rowOff>
    </xdr:to>
    <xdr:sp macro="" textlink="'KPIS PRE-processing'!I37">
      <xdr:nvSpPr>
        <xdr:cNvPr id="97" name="TextBox 96">
          <a:extLst>
            <a:ext uri="{FF2B5EF4-FFF2-40B4-BE49-F238E27FC236}">
              <a16:creationId xmlns:a16="http://schemas.microsoft.com/office/drawing/2014/main" id="{A22AF8FD-F1B7-4756-8440-612C08129CD7}"/>
            </a:ext>
          </a:extLst>
        </xdr:cNvPr>
        <xdr:cNvSpPr txBox="1"/>
      </xdr:nvSpPr>
      <xdr:spPr>
        <a:xfrm>
          <a:off x="13226397" y="1316392"/>
          <a:ext cx="1249942" cy="382880"/>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200" b="1">
              <a:solidFill>
                <a:schemeClr val="bg1"/>
              </a:solidFill>
              <a:latin typeface="Calibri" panose="020F0502020204030204" pitchFamily="34" charset="0"/>
              <a:ea typeface="Calibri" panose="020F0502020204030204" pitchFamily="34" charset="0"/>
              <a:cs typeface="Calibri" panose="020F0502020204030204" pitchFamily="34" charset="0"/>
            </a:rPr>
            <a:t>Cities</a:t>
          </a:r>
        </a:p>
      </xdr:txBody>
    </xdr:sp>
    <xdr:clientData/>
  </xdr:twoCellAnchor>
  <xdr:twoCellAnchor>
    <xdr:from>
      <xdr:col>17</xdr:col>
      <xdr:colOff>277631</xdr:colOff>
      <xdr:row>6</xdr:row>
      <xdr:rowOff>1889</xdr:rowOff>
    </xdr:from>
    <xdr:to>
      <xdr:col>19</xdr:col>
      <xdr:colOff>560991</xdr:colOff>
      <xdr:row>17</xdr:row>
      <xdr:rowOff>134667</xdr:rowOff>
    </xdr:to>
    <xdr:graphicFrame macro="">
      <xdr:nvGraphicFramePr>
        <xdr:cNvPr id="117" name="Chart 116">
          <a:extLst>
            <a:ext uri="{FF2B5EF4-FFF2-40B4-BE49-F238E27FC236}">
              <a16:creationId xmlns:a16="http://schemas.microsoft.com/office/drawing/2014/main" id="{688FC731-567E-4A7A-9175-C0A6D9EA5D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23</xdr:col>
      <xdr:colOff>280823</xdr:colOff>
      <xdr:row>2</xdr:row>
      <xdr:rowOff>92156</xdr:rowOff>
    </xdr:from>
    <xdr:to>
      <xdr:col>25</xdr:col>
      <xdr:colOff>502922</xdr:colOff>
      <xdr:row>4</xdr:row>
      <xdr:rowOff>69001</xdr:rowOff>
    </xdr:to>
    <xdr:sp macro="" textlink="">
      <xdr:nvSpPr>
        <xdr:cNvPr id="132" name="TextBox 131">
          <a:extLst>
            <a:ext uri="{FF2B5EF4-FFF2-40B4-BE49-F238E27FC236}">
              <a16:creationId xmlns:a16="http://schemas.microsoft.com/office/drawing/2014/main" id="{383DE01F-F496-4A32-9989-95191A6DA12D}"/>
            </a:ext>
          </a:extLst>
        </xdr:cNvPr>
        <xdr:cNvSpPr txBox="1"/>
      </xdr:nvSpPr>
      <xdr:spPr>
        <a:xfrm>
          <a:off x="14301623" y="420402"/>
          <a:ext cx="1441299" cy="305091"/>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100" b="1" baseline="0">
              <a:solidFill>
                <a:schemeClr val="bg1"/>
              </a:solidFill>
              <a:latin typeface="Calibri" panose="020F0502020204030204" pitchFamily="34" charset="0"/>
              <a:ea typeface="Calibri" panose="020F0502020204030204" pitchFamily="34" charset="0"/>
              <a:cs typeface="Calibri" panose="020F0502020204030204" pitchFamily="34" charset="0"/>
            </a:rPr>
            <a:t>Calender  </a:t>
          </a:r>
          <a:endParaRPr lang="en-CA"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23</xdr:col>
      <xdr:colOff>265994</xdr:colOff>
      <xdr:row>4</xdr:row>
      <xdr:rowOff>86759</xdr:rowOff>
    </xdr:from>
    <xdr:to>
      <xdr:col>25</xdr:col>
      <xdr:colOff>422660</xdr:colOff>
      <xdr:row>7</xdr:row>
      <xdr:rowOff>151305</xdr:rowOff>
    </xdr:to>
    <mc:AlternateContent xmlns:mc="http://schemas.openxmlformats.org/markup-compatibility/2006" xmlns:a14="http://schemas.microsoft.com/office/drawing/2010/main">
      <mc:Choice Requires="a14">
        <xdr:graphicFrame macro="">
          <xdr:nvGraphicFramePr>
            <xdr:cNvPr id="133" name="Order Year 2">
              <a:extLst>
                <a:ext uri="{FF2B5EF4-FFF2-40B4-BE49-F238E27FC236}">
                  <a16:creationId xmlns:a16="http://schemas.microsoft.com/office/drawing/2014/main" id="{25153B6A-E3F1-47C3-AB2E-379A7DD9AF0B}"/>
                </a:ext>
              </a:extLst>
            </xdr:cNvPr>
            <xdr:cNvGraphicFramePr/>
          </xdr:nvGraphicFramePr>
          <xdr:xfrm>
            <a:off x="0" y="0"/>
            <a:ext cx="0" cy="0"/>
          </xdr:xfrm>
          <a:graphic>
            <a:graphicData uri="http://schemas.microsoft.com/office/drawing/2010/slicer">
              <sle:slicer xmlns:sle="http://schemas.microsoft.com/office/drawing/2010/slicer" name="Order Year 2"/>
            </a:graphicData>
          </a:graphic>
        </xdr:graphicFrame>
      </mc:Choice>
      <mc:Fallback xmlns="">
        <xdr:sp macro="" textlink="">
          <xdr:nvSpPr>
            <xdr:cNvPr id="0" name=""/>
            <xdr:cNvSpPr>
              <a:spLocks noTextEdit="1"/>
            </xdr:cNvSpPr>
          </xdr:nvSpPr>
          <xdr:spPr>
            <a:xfrm>
              <a:off x="14384161" y="764092"/>
              <a:ext cx="1384332" cy="57254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50205</xdr:colOff>
      <xdr:row>3</xdr:row>
      <xdr:rowOff>83750</xdr:rowOff>
    </xdr:from>
    <xdr:to>
      <xdr:col>17</xdr:col>
      <xdr:colOff>285458</xdr:colOff>
      <xdr:row>4</xdr:row>
      <xdr:rowOff>140533</xdr:rowOff>
    </xdr:to>
    <xdr:sp macro="" textlink="">
      <xdr:nvSpPr>
        <xdr:cNvPr id="135" name="Rectangle: Rounded Corners 134">
          <a:extLst>
            <a:ext uri="{FF2B5EF4-FFF2-40B4-BE49-F238E27FC236}">
              <a16:creationId xmlns:a16="http://schemas.microsoft.com/office/drawing/2014/main" id="{62769C19-53DB-4E4A-9017-2BC6F2383FE8}"/>
            </a:ext>
          </a:extLst>
        </xdr:cNvPr>
        <xdr:cNvSpPr/>
      </xdr:nvSpPr>
      <xdr:spPr>
        <a:xfrm>
          <a:off x="1893753" y="606089"/>
          <a:ext cx="8838479" cy="230896"/>
        </a:xfrm>
        <a:prstGeom prst="roundRect">
          <a:avLst>
            <a:gd name="adj" fmla="val 0"/>
          </a:avLst>
        </a:prstGeom>
        <a:gradFill>
          <a:gsLst>
            <a:gs pos="100000">
              <a:srgbClr val="9999FF"/>
            </a:gs>
            <a:gs pos="0">
              <a:srgbClr val="000000"/>
            </a:gs>
            <a:gs pos="100000">
              <a:scrgbClr r="0" g="0" b="0"/>
            </a:gs>
          </a:gsLst>
          <a:lin ang="10800000" scaled="0"/>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indent="0" algn="l"/>
          <a:r>
            <a:rPr lang="en-CA" sz="1100" b="0" cap="none" spc="0">
              <a:ln w="0"/>
              <a:solidFill>
                <a:sysClr val="windowText" lastClr="000000"/>
              </a:solidFill>
              <a:effectLst>
                <a:outerShdw blurRad="38100" dist="25400" dir="5400000" algn="ctr" rotWithShape="0">
                  <a:srgbClr val="6E747A">
                    <a:alpha val="43000"/>
                  </a:srgbClr>
                </a:outerShdw>
              </a:effectLst>
              <a:latin typeface="+mn-lt"/>
              <a:ea typeface="+mn-ea"/>
              <a:cs typeface="+mn-cs"/>
            </a:rPr>
            <a:t>NEWS and Live Updates</a:t>
          </a:r>
          <a:r>
            <a:rPr lang="en-CA" sz="1100" b="0" cap="none" spc="0" baseline="0">
              <a:ln w="0"/>
              <a:solidFill>
                <a:sysClr val="windowText" lastClr="000000"/>
              </a:solidFill>
              <a:effectLst>
                <a:outerShdw blurRad="38100" dist="25400" dir="5400000" algn="ctr" rotWithShape="0">
                  <a:srgbClr val="6E747A">
                    <a:alpha val="43000"/>
                  </a:srgbClr>
                </a:outerShdw>
              </a:effectLst>
              <a:latin typeface="+mn-lt"/>
              <a:ea typeface="+mn-ea"/>
              <a:cs typeface="+mn-cs"/>
            </a:rPr>
            <a:t> : Top selling Product </a:t>
          </a:r>
          <a:endParaRPr lang="en-CA" sz="1100" b="0" cap="none" spc="0">
            <a:ln w="0"/>
            <a:solidFill>
              <a:sysClr val="windowText" lastClr="000000"/>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18</xdr:col>
      <xdr:colOff>77331</xdr:colOff>
      <xdr:row>3</xdr:row>
      <xdr:rowOff>125896</xdr:rowOff>
    </xdr:from>
    <xdr:to>
      <xdr:col>23</xdr:col>
      <xdr:colOff>37828</xdr:colOff>
      <xdr:row>8</xdr:row>
      <xdr:rowOff>50301</xdr:rowOff>
    </xdr:to>
    <xdr:sp macro="" textlink="'KPIS PRE-processing'!M23">
      <xdr:nvSpPr>
        <xdr:cNvPr id="136" name="TextBox 135">
          <a:extLst>
            <a:ext uri="{FF2B5EF4-FFF2-40B4-BE49-F238E27FC236}">
              <a16:creationId xmlns:a16="http://schemas.microsoft.com/office/drawing/2014/main" id="{887599AF-4AD7-4B4A-A4AD-0A0773C6272D}"/>
            </a:ext>
          </a:extLst>
        </xdr:cNvPr>
        <xdr:cNvSpPr txBox="1"/>
      </xdr:nvSpPr>
      <xdr:spPr>
        <a:xfrm>
          <a:off x="11050131" y="618265"/>
          <a:ext cx="3008497" cy="745021"/>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Total QTY of Pdoducts Sold/deemand </a:t>
          </a:r>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21</xdr:col>
      <xdr:colOff>397580</xdr:colOff>
      <xdr:row>3</xdr:row>
      <xdr:rowOff>103931</xdr:rowOff>
    </xdr:from>
    <xdr:to>
      <xdr:col>24</xdr:col>
      <xdr:colOff>115261</xdr:colOff>
      <xdr:row>6</xdr:row>
      <xdr:rowOff>86925</xdr:rowOff>
    </xdr:to>
    <xdr:sp macro="" textlink="'Product Cate. PRE-Processing'!Q19">
      <xdr:nvSpPr>
        <xdr:cNvPr id="137" name="Rectangle: Rounded Corners 136">
          <a:extLst>
            <a:ext uri="{FF2B5EF4-FFF2-40B4-BE49-F238E27FC236}">
              <a16:creationId xmlns:a16="http://schemas.microsoft.com/office/drawing/2014/main" id="{D946A2CB-39CF-4984-ACD3-FD638A3948AE}"/>
            </a:ext>
          </a:extLst>
        </xdr:cNvPr>
        <xdr:cNvSpPr/>
      </xdr:nvSpPr>
      <xdr:spPr>
        <a:xfrm>
          <a:off x="13199180" y="606851"/>
          <a:ext cx="1546481" cy="485914"/>
        </a:xfrm>
        <a:prstGeom prst="roundRect">
          <a:avLst>
            <a:gd name="adj" fmla="val 0"/>
          </a:avLst>
        </a:prstGeom>
        <a:no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fld id="{6EA4F023-3C20-4B91-842A-0BB5FF43BAF1}" type="TxLink">
            <a:rPr lang="en-US" sz="1400" b="0" i="0" u="none" strike="noStrike" cap="none" spc="0">
              <a:ln w="0"/>
              <a:solidFill>
                <a:schemeClr val="bg1"/>
              </a:solidFill>
              <a:effectLst>
                <a:outerShdw blurRad="38100" dist="25400" dir="5400000" algn="ctr" rotWithShape="0">
                  <a:srgbClr val="6E747A">
                    <a:alpha val="43000"/>
                  </a:srgbClr>
                </a:outerShdw>
              </a:effectLst>
              <a:latin typeface="Arial"/>
              <a:ea typeface="+mn-ea"/>
              <a:cs typeface="Arial"/>
            </a:rPr>
            <a:pPr marL="0" indent="0" algn="l"/>
            <a:t>25102</a:t>
          </a:fld>
          <a:endParaRPr lang="en-CA" sz="1400" b="0" cap="none" spc="0">
            <a:ln w="0"/>
            <a:solidFill>
              <a:schemeClr val="bg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0</xdr:col>
      <xdr:colOff>276166</xdr:colOff>
      <xdr:row>13</xdr:row>
      <xdr:rowOff>70114</xdr:rowOff>
    </xdr:from>
    <xdr:to>
      <xdr:col>0</xdr:col>
      <xdr:colOff>526276</xdr:colOff>
      <xdr:row>14</xdr:row>
      <xdr:rowOff>156294</xdr:rowOff>
    </xdr:to>
    <xdr:pic>
      <xdr:nvPicPr>
        <xdr:cNvPr id="151" name="Graphic 150" descr="Box with solid fill">
          <a:extLst>
            <a:ext uri="{FF2B5EF4-FFF2-40B4-BE49-F238E27FC236}">
              <a16:creationId xmlns:a16="http://schemas.microsoft.com/office/drawing/2014/main" id="{26AE70AF-3FF1-42EE-8C42-12363C56D6D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276166" y="2252792"/>
          <a:ext cx="250110" cy="254078"/>
        </a:xfrm>
        <a:prstGeom prst="rect">
          <a:avLst/>
        </a:prstGeom>
      </xdr:spPr>
    </xdr:pic>
    <xdr:clientData/>
  </xdr:twoCellAnchor>
  <xdr:twoCellAnchor>
    <xdr:from>
      <xdr:col>3</xdr:col>
      <xdr:colOff>361529</xdr:colOff>
      <xdr:row>5</xdr:row>
      <xdr:rowOff>37228</xdr:rowOff>
    </xdr:from>
    <xdr:to>
      <xdr:col>8</xdr:col>
      <xdr:colOff>116237</xdr:colOff>
      <xdr:row>23</xdr:row>
      <xdr:rowOff>0</xdr:rowOff>
    </xdr:to>
    <xdr:sp macro="" textlink="">
      <xdr:nvSpPr>
        <xdr:cNvPr id="152" name="Rectangle: Rounded Corners 151">
          <a:extLst>
            <a:ext uri="{FF2B5EF4-FFF2-40B4-BE49-F238E27FC236}">
              <a16:creationId xmlns:a16="http://schemas.microsoft.com/office/drawing/2014/main" id="{5F90AE4D-41E6-4459-97F5-E6952B2E7B9E}"/>
            </a:ext>
          </a:extLst>
        </xdr:cNvPr>
        <xdr:cNvSpPr/>
      </xdr:nvSpPr>
      <xdr:spPr>
        <a:xfrm>
          <a:off x="2205077" y="907793"/>
          <a:ext cx="2827289" cy="3096804"/>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xdr:col>
      <xdr:colOff>479214</xdr:colOff>
      <xdr:row>5</xdr:row>
      <xdr:rowOff>94799</xdr:rowOff>
    </xdr:from>
    <xdr:to>
      <xdr:col>8</xdr:col>
      <xdr:colOff>153628</xdr:colOff>
      <xdr:row>13</xdr:row>
      <xdr:rowOff>38797</xdr:rowOff>
    </xdr:to>
    <xdr:graphicFrame macro="">
      <xdr:nvGraphicFramePr>
        <xdr:cNvPr id="160" name="Chart 159">
          <a:extLst>
            <a:ext uri="{FF2B5EF4-FFF2-40B4-BE49-F238E27FC236}">
              <a16:creationId xmlns:a16="http://schemas.microsoft.com/office/drawing/2014/main" id="{AC398BD0-2B2F-4733-9A2B-66211A761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238901</xdr:colOff>
      <xdr:row>5</xdr:row>
      <xdr:rowOff>21730</xdr:rowOff>
    </xdr:from>
    <xdr:to>
      <xdr:col>16</xdr:col>
      <xdr:colOff>23447</xdr:colOff>
      <xdr:row>22</xdr:row>
      <xdr:rowOff>152400</xdr:rowOff>
    </xdr:to>
    <xdr:sp macro="" textlink="">
      <xdr:nvSpPr>
        <xdr:cNvPr id="162" name="Rectangle: Rounded Corners 161">
          <a:extLst>
            <a:ext uri="{FF2B5EF4-FFF2-40B4-BE49-F238E27FC236}">
              <a16:creationId xmlns:a16="http://schemas.microsoft.com/office/drawing/2014/main" id="{35C6B41C-79E5-46E6-A2CF-A78F7C5CFCAC}"/>
            </a:ext>
          </a:extLst>
        </xdr:cNvPr>
        <xdr:cNvSpPr/>
      </xdr:nvSpPr>
      <xdr:spPr>
        <a:xfrm>
          <a:off x="5115701" y="842345"/>
          <a:ext cx="4661346" cy="2920763"/>
        </a:xfrm>
        <a:prstGeom prst="roundRect">
          <a:avLst>
            <a:gd name="adj" fmla="val 0"/>
          </a:avLst>
        </a:prstGeom>
        <a:gradFill>
          <a:gsLst>
            <a:gs pos="100000">
              <a:srgbClr val="2B323F"/>
            </a:gs>
            <a:gs pos="0">
              <a:srgbClr val="000000"/>
            </a:gs>
            <a:gs pos="100000">
              <a:scrgbClr r="0" g="0" b="0"/>
            </a:gs>
            <a:gs pos="99000">
              <a:srgbClr val="161920"/>
            </a:gs>
            <a:gs pos="81000">
              <a:scrgbClr r="0" g="0" b="0"/>
            </a:gs>
          </a:gsLst>
          <a:lin ang="10800000" scaled="0"/>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3</xdr:col>
      <xdr:colOff>480646</xdr:colOff>
      <xdr:row>25</xdr:row>
      <xdr:rowOff>70338</xdr:rowOff>
    </xdr:from>
    <xdr:to>
      <xdr:col>10</xdr:col>
      <xdr:colOff>552427</xdr:colOff>
      <xdr:row>43</xdr:row>
      <xdr:rowOff>92792</xdr:rowOff>
    </xdr:to>
    <xdr:graphicFrame macro="">
      <xdr:nvGraphicFramePr>
        <xdr:cNvPr id="165" name="Chart 164">
          <a:extLst>
            <a:ext uri="{FF2B5EF4-FFF2-40B4-BE49-F238E27FC236}">
              <a16:creationId xmlns:a16="http://schemas.microsoft.com/office/drawing/2014/main" id="{86827670-F1F5-411B-A206-1918C55E7A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9</xdr:col>
      <xdr:colOff>372103</xdr:colOff>
      <xdr:row>24</xdr:row>
      <xdr:rowOff>140678</xdr:rowOff>
    </xdr:from>
    <xdr:to>
      <xdr:col>15</xdr:col>
      <xdr:colOff>263065</xdr:colOff>
      <xdr:row>44</xdr:row>
      <xdr:rowOff>60641</xdr:rowOff>
    </xdr:to>
    <xdr:graphicFrame macro="">
      <xdr:nvGraphicFramePr>
        <xdr:cNvPr id="167" name="Chart 166">
          <a:extLst>
            <a:ext uri="{FF2B5EF4-FFF2-40B4-BE49-F238E27FC236}">
              <a16:creationId xmlns:a16="http://schemas.microsoft.com/office/drawing/2014/main" id="{BABFA2E7-5C27-4DA8-9B62-03A9BE8B5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editAs="oneCell">
    <xdr:from>
      <xdr:col>3</xdr:col>
      <xdr:colOff>351330</xdr:colOff>
      <xdr:row>44</xdr:row>
      <xdr:rowOff>37553</xdr:rowOff>
    </xdr:from>
    <xdr:to>
      <xdr:col>16</xdr:col>
      <xdr:colOff>92604</xdr:colOff>
      <xdr:row>47</xdr:row>
      <xdr:rowOff>96835</xdr:rowOff>
    </xdr:to>
    <mc:AlternateContent xmlns:mc="http://schemas.openxmlformats.org/markup-compatibility/2006" xmlns:a14="http://schemas.microsoft.com/office/drawing/2010/main">
      <mc:Choice Requires="a14">
        <xdr:graphicFrame macro="">
          <xdr:nvGraphicFramePr>
            <xdr:cNvPr id="169" name="Product Category 2">
              <a:extLst>
                <a:ext uri="{FF2B5EF4-FFF2-40B4-BE49-F238E27FC236}">
                  <a16:creationId xmlns:a16="http://schemas.microsoft.com/office/drawing/2014/main" id="{85AF67CB-2CF6-4B50-AB24-C49D7F02C659}"/>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mlns="">
        <xdr:sp macro="" textlink="">
          <xdr:nvSpPr>
            <xdr:cNvPr id="0" name=""/>
            <xdr:cNvSpPr>
              <a:spLocks noTextEdit="1"/>
            </xdr:cNvSpPr>
          </xdr:nvSpPr>
          <xdr:spPr>
            <a:xfrm>
              <a:off x="2176320" y="7258968"/>
              <a:ext cx="7717957" cy="54403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271221</xdr:colOff>
      <xdr:row>5</xdr:row>
      <xdr:rowOff>25830</xdr:rowOff>
    </xdr:from>
    <xdr:to>
      <xdr:col>16</xdr:col>
      <xdr:colOff>46893</xdr:colOff>
      <xdr:row>22</xdr:row>
      <xdr:rowOff>160149</xdr:rowOff>
    </xdr:to>
    <xdr:graphicFrame macro="">
      <xdr:nvGraphicFramePr>
        <xdr:cNvPr id="172" name="Chart 171">
          <a:extLst>
            <a:ext uri="{FF2B5EF4-FFF2-40B4-BE49-F238E27FC236}">
              <a16:creationId xmlns:a16="http://schemas.microsoft.com/office/drawing/2014/main" id="{9F8A1C0D-73B9-465A-8698-C5BBB79E1C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3</xdr:col>
      <xdr:colOff>447031</xdr:colOff>
      <xdr:row>12</xdr:row>
      <xdr:rowOff>129377</xdr:rowOff>
    </xdr:from>
    <xdr:to>
      <xdr:col>8</xdr:col>
      <xdr:colOff>183431</xdr:colOff>
      <xdr:row>22</xdr:row>
      <xdr:rowOff>155976</xdr:rowOff>
    </xdr:to>
    <xdr:graphicFrame macro="">
      <xdr:nvGraphicFramePr>
        <xdr:cNvPr id="176" name="Chart 175">
          <a:extLst>
            <a:ext uri="{FF2B5EF4-FFF2-40B4-BE49-F238E27FC236}">
              <a16:creationId xmlns:a16="http://schemas.microsoft.com/office/drawing/2014/main" id="{09D9903C-86A1-4417-B762-92A6312B75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3</xdr:col>
      <xdr:colOff>443642</xdr:colOff>
      <xdr:row>13</xdr:row>
      <xdr:rowOff>32729</xdr:rowOff>
    </xdr:from>
    <xdr:to>
      <xdr:col>5</xdr:col>
      <xdr:colOff>361004</xdr:colOff>
      <xdr:row>17</xdr:row>
      <xdr:rowOff>136624</xdr:rowOff>
    </xdr:to>
    <xdr:sp macro="" textlink="'KPIS PRE-processing'!M23">
      <xdr:nvSpPr>
        <xdr:cNvPr id="4" name="TextBox 3">
          <a:extLst>
            <a:ext uri="{FF2B5EF4-FFF2-40B4-BE49-F238E27FC236}">
              <a16:creationId xmlns:a16="http://schemas.microsoft.com/office/drawing/2014/main" id="{EF64DB19-A89F-46C5-AF0D-2BDCB0A45190}"/>
            </a:ext>
          </a:extLst>
        </xdr:cNvPr>
        <xdr:cNvSpPr txBox="1"/>
      </xdr:nvSpPr>
      <xdr:spPr>
        <a:xfrm>
          <a:off x="2272442" y="2166329"/>
          <a:ext cx="1136562" cy="760387"/>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Order ID Counts</a:t>
          </a:r>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407795</xdr:colOff>
      <xdr:row>4</xdr:row>
      <xdr:rowOff>154470</xdr:rowOff>
    </xdr:from>
    <xdr:to>
      <xdr:col>6</xdr:col>
      <xdr:colOff>458981</xdr:colOff>
      <xdr:row>6</xdr:row>
      <xdr:rowOff>102420</xdr:rowOff>
    </xdr:to>
    <xdr:sp macro="" textlink="'KPIS PRE-processing'!M23">
      <xdr:nvSpPr>
        <xdr:cNvPr id="5" name="TextBox 4">
          <a:extLst>
            <a:ext uri="{FF2B5EF4-FFF2-40B4-BE49-F238E27FC236}">
              <a16:creationId xmlns:a16="http://schemas.microsoft.com/office/drawing/2014/main" id="{82FF9DBD-8312-40D4-A352-D3EE4A2ED362}"/>
            </a:ext>
          </a:extLst>
        </xdr:cNvPr>
        <xdr:cNvSpPr txBox="1"/>
      </xdr:nvSpPr>
      <xdr:spPr>
        <a:xfrm>
          <a:off x="2251343" y="850922"/>
          <a:ext cx="1894735" cy="296175"/>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Sales and Revenue</a:t>
          </a:r>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8</xdr:col>
      <xdr:colOff>359591</xdr:colOff>
      <xdr:row>5</xdr:row>
      <xdr:rowOff>63600</xdr:rowOff>
    </xdr:from>
    <xdr:to>
      <xdr:col>13</xdr:col>
      <xdr:colOff>320088</xdr:colOff>
      <xdr:row>9</xdr:row>
      <xdr:rowOff>140699</xdr:rowOff>
    </xdr:to>
    <xdr:sp macro="" textlink="'KPIS PRE-processing'!M23">
      <xdr:nvSpPr>
        <xdr:cNvPr id="6" name="TextBox 5">
          <a:extLst>
            <a:ext uri="{FF2B5EF4-FFF2-40B4-BE49-F238E27FC236}">
              <a16:creationId xmlns:a16="http://schemas.microsoft.com/office/drawing/2014/main" id="{5AE112C0-DE23-4863-9476-0109B28313C5}"/>
            </a:ext>
          </a:extLst>
        </xdr:cNvPr>
        <xdr:cNvSpPr txBox="1"/>
      </xdr:nvSpPr>
      <xdr:spPr>
        <a:xfrm>
          <a:off x="5236391" y="884215"/>
          <a:ext cx="3008497" cy="733592"/>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Sales And Profit Trend</a:t>
          </a:r>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7</xdr:col>
      <xdr:colOff>351434</xdr:colOff>
      <xdr:row>24</xdr:row>
      <xdr:rowOff>156808</xdr:rowOff>
    </xdr:from>
    <xdr:to>
      <xdr:col>12</xdr:col>
      <xdr:colOff>310025</xdr:colOff>
      <xdr:row>29</xdr:row>
      <xdr:rowOff>74058</xdr:rowOff>
    </xdr:to>
    <xdr:sp macro="" textlink="'KPIS PRE-processing'!M23">
      <xdr:nvSpPr>
        <xdr:cNvPr id="8" name="TextBox 7">
          <a:extLst>
            <a:ext uri="{FF2B5EF4-FFF2-40B4-BE49-F238E27FC236}">
              <a16:creationId xmlns:a16="http://schemas.microsoft.com/office/drawing/2014/main" id="{894C633E-9743-4913-BCC7-36A07F8AA22B}"/>
            </a:ext>
          </a:extLst>
        </xdr:cNvPr>
        <xdr:cNvSpPr txBox="1"/>
      </xdr:nvSpPr>
      <xdr:spPr>
        <a:xfrm>
          <a:off x="4618634" y="4095762"/>
          <a:ext cx="3006591" cy="737865"/>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Sales</a:t>
          </a:r>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11</xdr:col>
      <xdr:colOff>271957</xdr:colOff>
      <xdr:row>25</xdr:row>
      <xdr:rowOff>35169</xdr:rowOff>
    </xdr:from>
    <xdr:to>
      <xdr:col>16</xdr:col>
      <xdr:colOff>222739</xdr:colOff>
      <xdr:row>45</xdr:row>
      <xdr:rowOff>11724</xdr:rowOff>
    </xdr:to>
    <xdr:graphicFrame macro="">
      <xdr:nvGraphicFramePr>
        <xdr:cNvPr id="60" name="Chart 59">
          <a:extLst>
            <a:ext uri="{FF2B5EF4-FFF2-40B4-BE49-F238E27FC236}">
              <a16:creationId xmlns:a16="http://schemas.microsoft.com/office/drawing/2014/main" id="{1CB4E307-5E7F-43A1-9D6D-AFBA2D301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10</xdr:col>
      <xdr:colOff>440645</xdr:colOff>
      <xdr:row>25</xdr:row>
      <xdr:rowOff>25305</xdr:rowOff>
    </xdr:from>
    <xdr:to>
      <xdr:col>15</xdr:col>
      <xdr:colOff>393521</xdr:colOff>
      <xdr:row>29</xdr:row>
      <xdr:rowOff>113960</xdr:rowOff>
    </xdr:to>
    <xdr:sp macro="" textlink="'KPIS PRE-processing'!M23">
      <xdr:nvSpPr>
        <xdr:cNvPr id="12" name="TextBox 11">
          <a:extLst>
            <a:ext uri="{FF2B5EF4-FFF2-40B4-BE49-F238E27FC236}">
              <a16:creationId xmlns:a16="http://schemas.microsoft.com/office/drawing/2014/main" id="{B13DC002-044E-4FAB-8DF2-0899AA4F631E}"/>
            </a:ext>
          </a:extLst>
        </xdr:cNvPr>
        <xdr:cNvSpPr txBox="1"/>
      </xdr:nvSpPr>
      <xdr:spPr>
        <a:xfrm>
          <a:off x="6536645" y="4128382"/>
          <a:ext cx="3000876" cy="745147"/>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Profit</a:t>
          </a:r>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14</xdr:col>
      <xdr:colOff>186263</xdr:colOff>
      <xdr:row>24</xdr:row>
      <xdr:rowOff>117914</xdr:rowOff>
    </xdr:from>
    <xdr:to>
      <xdr:col>16</xdr:col>
      <xdr:colOff>206446</xdr:colOff>
      <xdr:row>26</xdr:row>
      <xdr:rowOff>28397</xdr:rowOff>
    </xdr:to>
    <xdr:sp macro="" textlink="'KPIS PRE-processing'!M23">
      <xdr:nvSpPr>
        <xdr:cNvPr id="61" name="TextBox 60">
          <a:extLst>
            <a:ext uri="{FF2B5EF4-FFF2-40B4-BE49-F238E27FC236}">
              <a16:creationId xmlns:a16="http://schemas.microsoft.com/office/drawing/2014/main" id="{57BC258D-491D-4F4F-817F-2C50635C95F0}"/>
            </a:ext>
          </a:extLst>
        </xdr:cNvPr>
        <xdr:cNvSpPr txBox="1"/>
      </xdr:nvSpPr>
      <xdr:spPr>
        <a:xfrm>
          <a:off x="8720663" y="4056868"/>
          <a:ext cx="1239383" cy="238729"/>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Average Unit Price</a:t>
          </a:r>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0</xdr:col>
      <xdr:colOff>224247</xdr:colOff>
      <xdr:row>30</xdr:row>
      <xdr:rowOff>14583</xdr:rowOff>
    </xdr:from>
    <xdr:to>
      <xdr:col>3</xdr:col>
      <xdr:colOff>301119</xdr:colOff>
      <xdr:row>37</xdr:row>
      <xdr:rowOff>140677</xdr:rowOff>
    </xdr:to>
    <mc:AlternateContent xmlns:mc="http://schemas.openxmlformats.org/markup-compatibility/2006" xmlns:a14="http://schemas.microsoft.com/office/drawing/2010/main">
      <mc:Choice Requires="a14">
        <xdr:graphicFrame macro="">
          <xdr:nvGraphicFramePr>
            <xdr:cNvPr id="63" name="Manager 3">
              <a:extLst>
                <a:ext uri="{FF2B5EF4-FFF2-40B4-BE49-F238E27FC236}">
                  <a16:creationId xmlns:a16="http://schemas.microsoft.com/office/drawing/2014/main" id="{9CA25121-64BD-4CE1-927E-435F0EDE575A}"/>
                </a:ext>
              </a:extLst>
            </xdr:cNvPr>
            <xdr:cNvGraphicFramePr/>
          </xdr:nvGraphicFramePr>
          <xdr:xfrm>
            <a:off x="0" y="0"/>
            <a:ext cx="0" cy="0"/>
          </xdr:xfrm>
          <a:graphic>
            <a:graphicData uri="http://schemas.microsoft.com/office/drawing/2010/slicer">
              <sle:slicer xmlns:sle="http://schemas.microsoft.com/office/drawing/2010/slicer" name="Manager 3"/>
            </a:graphicData>
          </a:graphic>
        </xdr:graphicFrame>
      </mc:Choice>
      <mc:Fallback xmlns="">
        <xdr:sp macro="" textlink="">
          <xdr:nvSpPr>
            <xdr:cNvPr id="0" name=""/>
            <xdr:cNvSpPr>
              <a:spLocks noTextEdit="1"/>
            </xdr:cNvSpPr>
          </xdr:nvSpPr>
          <xdr:spPr>
            <a:xfrm>
              <a:off x="224247" y="4938275"/>
              <a:ext cx="1905672" cy="127495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233349</xdr:colOff>
      <xdr:row>38</xdr:row>
      <xdr:rowOff>45012</xdr:rowOff>
    </xdr:from>
    <xdr:to>
      <xdr:col>3</xdr:col>
      <xdr:colOff>289737</xdr:colOff>
      <xdr:row>45</xdr:row>
      <xdr:rowOff>128955</xdr:rowOff>
    </xdr:to>
    <mc:AlternateContent xmlns:mc="http://schemas.openxmlformats.org/markup-compatibility/2006" xmlns:a14="http://schemas.microsoft.com/office/drawing/2010/main">
      <mc:Choice Requires="a14">
        <xdr:graphicFrame macro="">
          <xdr:nvGraphicFramePr>
            <xdr:cNvPr id="69" name="Customer Segment 3">
              <a:extLst>
                <a:ext uri="{FF2B5EF4-FFF2-40B4-BE49-F238E27FC236}">
                  <a16:creationId xmlns:a16="http://schemas.microsoft.com/office/drawing/2014/main" id="{1EEB3ACA-649A-4677-86EB-6FA44287F9BD}"/>
                </a:ext>
              </a:extLst>
            </xdr:cNvPr>
            <xdr:cNvGraphicFramePr/>
          </xdr:nvGraphicFramePr>
          <xdr:xfrm>
            <a:off x="0" y="0"/>
            <a:ext cx="0" cy="0"/>
          </xdr:xfrm>
          <a:graphic>
            <a:graphicData uri="http://schemas.microsoft.com/office/drawing/2010/slicer">
              <sle:slicer xmlns:sle="http://schemas.microsoft.com/office/drawing/2010/slicer" name="Customer Segment 3"/>
            </a:graphicData>
          </a:graphic>
        </xdr:graphicFrame>
      </mc:Choice>
      <mc:Fallback xmlns="">
        <xdr:sp macro="" textlink="">
          <xdr:nvSpPr>
            <xdr:cNvPr id="0" name=""/>
            <xdr:cNvSpPr>
              <a:spLocks noTextEdit="1"/>
            </xdr:cNvSpPr>
          </xdr:nvSpPr>
          <xdr:spPr>
            <a:xfrm>
              <a:off x="233349" y="6281689"/>
              <a:ext cx="1885188" cy="123280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169034</xdr:colOff>
      <xdr:row>12</xdr:row>
      <xdr:rowOff>162425</xdr:rowOff>
    </xdr:from>
    <xdr:to>
      <xdr:col>0</xdr:col>
      <xdr:colOff>218659</xdr:colOff>
      <xdr:row>15</xdr:row>
      <xdr:rowOff>70057</xdr:rowOff>
    </xdr:to>
    <xdr:sp macro="" textlink="">
      <xdr:nvSpPr>
        <xdr:cNvPr id="2" name="Rectangle 1">
          <a:extLst>
            <a:ext uri="{FF2B5EF4-FFF2-40B4-BE49-F238E27FC236}">
              <a16:creationId xmlns:a16="http://schemas.microsoft.com/office/drawing/2014/main" id="{E9FFA896-2A72-4682-A79B-2B23D1CF3EE8}"/>
            </a:ext>
          </a:extLst>
        </xdr:cNvPr>
        <xdr:cNvSpPr/>
      </xdr:nvSpPr>
      <xdr:spPr>
        <a:xfrm>
          <a:off x="169034" y="2251780"/>
          <a:ext cx="49625" cy="429971"/>
        </a:xfrm>
        <a:prstGeom prst="rect">
          <a:avLst/>
        </a:prstGeom>
        <a:solidFill>
          <a:srgbClr val="00FFFF"/>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9</xdr:col>
      <xdr:colOff>426738</xdr:colOff>
      <xdr:row>25</xdr:row>
      <xdr:rowOff>37948</xdr:rowOff>
    </xdr:from>
    <xdr:to>
      <xdr:col>11</xdr:col>
      <xdr:colOff>455460</xdr:colOff>
      <xdr:row>27</xdr:row>
      <xdr:rowOff>99810</xdr:rowOff>
    </xdr:to>
    <xdr:sp macro="" textlink="'Product Cate. PRE-Processing'!D30">
      <xdr:nvSpPr>
        <xdr:cNvPr id="10" name="TextBox 7">
          <a:extLst>
            <a:ext uri="{FF2B5EF4-FFF2-40B4-BE49-F238E27FC236}">
              <a16:creationId xmlns:a16="http://schemas.microsoft.com/office/drawing/2014/main" id="{C9A9D432-A0E6-7DCF-2465-5168144E716B}"/>
            </a:ext>
          </a:extLst>
        </xdr:cNvPr>
        <xdr:cNvSpPr txBox="1"/>
      </xdr:nvSpPr>
      <xdr:spPr>
        <a:xfrm>
          <a:off x="5913138" y="4141025"/>
          <a:ext cx="1247922" cy="390108"/>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wrap="square" rtlCol="0" anchor="t"/>
        <a:lstStyle>
          <a:lvl1pPr marL="0" indent="0">
            <a:defRPr sz="1100">
              <a:solidFill>
                <a:schemeClr val="accent4"/>
              </a:solidFill>
              <a:latin typeface="+mn-lt"/>
              <a:ea typeface="+mn-ea"/>
              <a:cs typeface="+mn-cs"/>
            </a:defRPr>
          </a:lvl1pPr>
          <a:lvl2pPr marL="457200" indent="0">
            <a:defRPr sz="1100">
              <a:solidFill>
                <a:schemeClr val="accent4"/>
              </a:solidFill>
              <a:latin typeface="+mn-lt"/>
              <a:ea typeface="+mn-ea"/>
              <a:cs typeface="+mn-cs"/>
            </a:defRPr>
          </a:lvl2pPr>
          <a:lvl3pPr marL="914400" indent="0">
            <a:defRPr sz="1100">
              <a:solidFill>
                <a:schemeClr val="accent4"/>
              </a:solidFill>
              <a:latin typeface="+mn-lt"/>
              <a:ea typeface="+mn-ea"/>
              <a:cs typeface="+mn-cs"/>
            </a:defRPr>
          </a:lvl3pPr>
          <a:lvl4pPr marL="1371600" indent="0">
            <a:defRPr sz="1100">
              <a:solidFill>
                <a:schemeClr val="accent4"/>
              </a:solidFill>
              <a:latin typeface="+mn-lt"/>
              <a:ea typeface="+mn-ea"/>
              <a:cs typeface="+mn-cs"/>
            </a:defRPr>
          </a:lvl4pPr>
          <a:lvl5pPr marL="1828800" indent="0">
            <a:defRPr sz="1100">
              <a:solidFill>
                <a:schemeClr val="accent4"/>
              </a:solidFill>
              <a:latin typeface="+mn-lt"/>
              <a:ea typeface="+mn-ea"/>
              <a:cs typeface="+mn-cs"/>
            </a:defRPr>
          </a:lvl5pPr>
          <a:lvl6pPr marL="2286000" indent="0">
            <a:defRPr sz="1100">
              <a:solidFill>
                <a:schemeClr val="accent4"/>
              </a:solidFill>
              <a:latin typeface="+mn-lt"/>
              <a:ea typeface="+mn-ea"/>
              <a:cs typeface="+mn-cs"/>
            </a:defRPr>
          </a:lvl6pPr>
          <a:lvl7pPr marL="2743200" indent="0">
            <a:defRPr sz="1100">
              <a:solidFill>
                <a:schemeClr val="accent4"/>
              </a:solidFill>
              <a:latin typeface="+mn-lt"/>
              <a:ea typeface="+mn-ea"/>
              <a:cs typeface="+mn-cs"/>
            </a:defRPr>
          </a:lvl7pPr>
          <a:lvl8pPr marL="3200400" indent="0">
            <a:defRPr sz="1100">
              <a:solidFill>
                <a:schemeClr val="accent4"/>
              </a:solidFill>
              <a:latin typeface="+mn-lt"/>
              <a:ea typeface="+mn-ea"/>
              <a:cs typeface="+mn-cs"/>
            </a:defRPr>
          </a:lvl8pPr>
          <a:lvl9pPr marL="3657600" indent="0">
            <a:defRPr sz="1100">
              <a:solidFill>
                <a:schemeClr val="accent4"/>
              </a:solidFill>
              <a:latin typeface="+mn-lt"/>
              <a:ea typeface="+mn-ea"/>
              <a:cs typeface="+mn-cs"/>
            </a:defRPr>
          </a:lvl9pPr>
        </a:lstStyle>
        <a:p>
          <a:fld id="{DD807B02-8A12-4C54-9355-30374AEED14C}" type="TxLink">
            <a:rPr lang="en-US" sz="900" b="0" i="0" u="none" strike="noStrike">
              <a:solidFill>
                <a:srgbClr val="92D050"/>
              </a:solidFill>
              <a:latin typeface="Arial"/>
              <a:ea typeface="Calibri" panose="020F0502020204030204" pitchFamily="34" charset="0"/>
              <a:cs typeface="Arial"/>
            </a:rPr>
            <a:pPr/>
            <a:t>$ 215.02 K</a:t>
          </a:fld>
          <a:endParaRPr lang="en-CA" sz="900" b="1">
            <a:solidFill>
              <a:srgbClr val="92D050"/>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13</xdr:col>
      <xdr:colOff>270481</xdr:colOff>
      <xdr:row>24</xdr:row>
      <xdr:rowOff>137955</xdr:rowOff>
    </xdr:from>
    <xdr:to>
      <xdr:col>15</xdr:col>
      <xdr:colOff>301108</xdr:colOff>
      <xdr:row>27</xdr:row>
      <xdr:rowOff>21895</xdr:rowOff>
    </xdr:to>
    <xdr:sp macro="" textlink="'Product Cate. PRE-Processing'!E30">
      <xdr:nvSpPr>
        <xdr:cNvPr id="11" name="TextBox 7">
          <a:extLst>
            <a:ext uri="{FF2B5EF4-FFF2-40B4-BE49-F238E27FC236}">
              <a16:creationId xmlns:a16="http://schemas.microsoft.com/office/drawing/2014/main" id="{8819683C-9B43-429E-ACCD-718E2C8FE93E}"/>
            </a:ext>
          </a:extLst>
        </xdr:cNvPr>
        <xdr:cNvSpPr txBox="1"/>
      </xdr:nvSpPr>
      <xdr:spPr>
        <a:xfrm>
          <a:off x="8195281" y="4076909"/>
          <a:ext cx="1249827" cy="376309"/>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wrap="square" rtlCol="0" anchor="t"/>
        <a:lstStyle>
          <a:lvl1pPr marL="0" indent="0">
            <a:defRPr sz="1100">
              <a:solidFill>
                <a:schemeClr val="accent4"/>
              </a:solidFill>
              <a:latin typeface="+mn-lt"/>
              <a:ea typeface="+mn-ea"/>
              <a:cs typeface="+mn-cs"/>
            </a:defRPr>
          </a:lvl1pPr>
          <a:lvl2pPr marL="457200" indent="0">
            <a:defRPr sz="1100">
              <a:solidFill>
                <a:schemeClr val="accent4"/>
              </a:solidFill>
              <a:latin typeface="+mn-lt"/>
              <a:ea typeface="+mn-ea"/>
              <a:cs typeface="+mn-cs"/>
            </a:defRPr>
          </a:lvl2pPr>
          <a:lvl3pPr marL="914400" indent="0">
            <a:defRPr sz="1100">
              <a:solidFill>
                <a:schemeClr val="accent4"/>
              </a:solidFill>
              <a:latin typeface="+mn-lt"/>
              <a:ea typeface="+mn-ea"/>
              <a:cs typeface="+mn-cs"/>
            </a:defRPr>
          </a:lvl3pPr>
          <a:lvl4pPr marL="1371600" indent="0">
            <a:defRPr sz="1100">
              <a:solidFill>
                <a:schemeClr val="accent4"/>
              </a:solidFill>
              <a:latin typeface="+mn-lt"/>
              <a:ea typeface="+mn-ea"/>
              <a:cs typeface="+mn-cs"/>
            </a:defRPr>
          </a:lvl4pPr>
          <a:lvl5pPr marL="1828800" indent="0">
            <a:defRPr sz="1100">
              <a:solidFill>
                <a:schemeClr val="accent4"/>
              </a:solidFill>
              <a:latin typeface="+mn-lt"/>
              <a:ea typeface="+mn-ea"/>
              <a:cs typeface="+mn-cs"/>
            </a:defRPr>
          </a:lvl5pPr>
          <a:lvl6pPr marL="2286000" indent="0">
            <a:defRPr sz="1100">
              <a:solidFill>
                <a:schemeClr val="accent4"/>
              </a:solidFill>
              <a:latin typeface="+mn-lt"/>
              <a:ea typeface="+mn-ea"/>
              <a:cs typeface="+mn-cs"/>
            </a:defRPr>
          </a:lvl6pPr>
          <a:lvl7pPr marL="2743200" indent="0">
            <a:defRPr sz="1100">
              <a:solidFill>
                <a:schemeClr val="accent4"/>
              </a:solidFill>
              <a:latin typeface="+mn-lt"/>
              <a:ea typeface="+mn-ea"/>
              <a:cs typeface="+mn-cs"/>
            </a:defRPr>
          </a:lvl7pPr>
          <a:lvl8pPr marL="3200400" indent="0">
            <a:defRPr sz="1100">
              <a:solidFill>
                <a:schemeClr val="accent4"/>
              </a:solidFill>
              <a:latin typeface="+mn-lt"/>
              <a:ea typeface="+mn-ea"/>
              <a:cs typeface="+mn-cs"/>
            </a:defRPr>
          </a:lvl8pPr>
          <a:lvl9pPr marL="3657600" indent="0">
            <a:defRPr sz="1100">
              <a:solidFill>
                <a:schemeClr val="accent4"/>
              </a:solidFill>
              <a:latin typeface="+mn-lt"/>
              <a:ea typeface="+mn-ea"/>
              <a:cs typeface="+mn-cs"/>
            </a:defRPr>
          </a:lvl9pPr>
        </a:lstStyle>
        <a:p>
          <a:fld id="{EAB0C602-F4C4-47B2-B20B-8F3EF25A5E3A}" type="TxLink">
            <a:rPr lang="en-US" sz="1000" b="0" i="0" u="none" strike="noStrike">
              <a:solidFill>
                <a:schemeClr val="accent1">
                  <a:lumMod val="75000"/>
                </a:schemeClr>
              </a:solidFill>
              <a:latin typeface="Arial"/>
              <a:ea typeface="Calibri" panose="020F0502020204030204" pitchFamily="34" charset="0"/>
              <a:cs typeface="Arial"/>
            </a:rPr>
            <a:pPr/>
            <a:t>$108.03</a:t>
          </a:fld>
          <a:endParaRPr lang="en-CA" sz="900" b="1">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7</xdr:col>
      <xdr:colOff>286025</xdr:colOff>
      <xdr:row>8</xdr:row>
      <xdr:rowOff>136309</xdr:rowOff>
    </xdr:from>
    <xdr:to>
      <xdr:col>9</xdr:col>
      <xdr:colOff>135050</xdr:colOff>
      <xdr:row>9</xdr:row>
      <xdr:rowOff>143385</xdr:rowOff>
    </xdr:to>
    <xdr:sp macro="" textlink="'KPIS PRE-processing'!M23">
      <xdr:nvSpPr>
        <xdr:cNvPr id="13" name="TextBox 12">
          <a:extLst>
            <a:ext uri="{FF2B5EF4-FFF2-40B4-BE49-F238E27FC236}">
              <a16:creationId xmlns:a16="http://schemas.microsoft.com/office/drawing/2014/main" id="{E40F8465-A21C-40DF-8ACF-95A27820DBF3}"/>
            </a:ext>
          </a:extLst>
        </xdr:cNvPr>
        <xdr:cNvSpPr txBox="1"/>
      </xdr:nvSpPr>
      <xdr:spPr>
        <a:xfrm>
          <a:off x="4587638" y="1529212"/>
          <a:ext cx="1078057" cy="181189"/>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800" b="1" baseline="0">
              <a:solidFill>
                <a:schemeClr val="bg1"/>
              </a:solidFill>
              <a:latin typeface="Calibri" panose="020F0502020204030204" pitchFamily="34" charset="0"/>
              <a:ea typeface="Calibri" panose="020F0502020204030204" pitchFamily="34" charset="0"/>
              <a:cs typeface="Calibri" panose="020F0502020204030204" pitchFamily="34" charset="0"/>
            </a:rPr>
            <a:t>Revenue</a:t>
          </a:r>
        </a:p>
        <a:p>
          <a:r>
            <a:rPr lang="en-CA" sz="800" b="1" baseline="0">
              <a:solidFill>
                <a:schemeClr val="bg1"/>
              </a:solidFill>
              <a:latin typeface="Calibri" panose="020F0502020204030204" pitchFamily="34" charset="0"/>
              <a:ea typeface="Calibri" panose="020F0502020204030204" pitchFamily="34" charset="0"/>
              <a:cs typeface="Calibri" panose="020F0502020204030204" pitchFamily="34" charset="0"/>
            </a:rPr>
            <a:t>Furniture</a:t>
          </a:r>
        </a:p>
        <a:p>
          <a:r>
            <a:rPr lang="en-CA" sz="800" b="1" baseline="0">
              <a:solidFill>
                <a:schemeClr val="bg1"/>
              </a:solidFill>
              <a:latin typeface="Calibri" panose="020F0502020204030204" pitchFamily="34" charset="0"/>
              <a:ea typeface="Calibri" panose="020F0502020204030204" pitchFamily="34" charset="0"/>
              <a:cs typeface="Calibri" panose="020F0502020204030204" pitchFamily="34" charset="0"/>
            </a:rPr>
            <a:t>Technology</a:t>
          </a:r>
        </a:p>
        <a:p>
          <a:r>
            <a:rPr lang="en-CA" sz="800" b="1" baseline="0">
              <a:solidFill>
                <a:schemeClr val="bg1"/>
              </a:solidFill>
              <a:latin typeface="Calibri" panose="020F0502020204030204" pitchFamily="34" charset="0"/>
              <a:ea typeface="Calibri" panose="020F0502020204030204" pitchFamily="34" charset="0"/>
              <a:cs typeface="Calibri" panose="020F0502020204030204" pitchFamily="34" charset="0"/>
            </a:rPr>
            <a:t>Office Supplies</a:t>
          </a:r>
        </a:p>
        <a:p>
          <a:endParaRPr lang="en-CA" sz="800" b="1" baseline="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7</xdr:col>
      <xdr:colOff>363434</xdr:colOff>
      <xdr:row>5</xdr:row>
      <xdr:rowOff>10311</xdr:rowOff>
    </xdr:from>
    <xdr:to>
      <xdr:col>9</xdr:col>
      <xdr:colOff>212459</xdr:colOff>
      <xdr:row>6</xdr:row>
      <xdr:rowOff>39063</xdr:rowOff>
    </xdr:to>
    <xdr:sp macro="" textlink="'KPIS PRE-processing'!M23">
      <xdr:nvSpPr>
        <xdr:cNvPr id="18" name="TextBox 17">
          <a:extLst>
            <a:ext uri="{FF2B5EF4-FFF2-40B4-BE49-F238E27FC236}">
              <a16:creationId xmlns:a16="http://schemas.microsoft.com/office/drawing/2014/main" id="{4FA90F67-6651-4FC6-9B88-2AFD31F5E09E}"/>
            </a:ext>
          </a:extLst>
        </xdr:cNvPr>
        <xdr:cNvSpPr txBox="1"/>
      </xdr:nvSpPr>
      <xdr:spPr>
        <a:xfrm>
          <a:off x="4665047" y="880876"/>
          <a:ext cx="1078057" cy="202864"/>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800" b="1" baseline="0">
              <a:solidFill>
                <a:schemeClr val="bg1"/>
              </a:solidFill>
              <a:latin typeface="Calibri" panose="020F0502020204030204" pitchFamily="34" charset="0"/>
              <a:ea typeface="Calibri" panose="020F0502020204030204" pitchFamily="34" charset="0"/>
              <a:cs typeface="Calibri" panose="020F0502020204030204" pitchFamily="34" charset="0"/>
            </a:rPr>
            <a:t>Sales</a:t>
          </a:r>
        </a:p>
        <a:p>
          <a:endParaRPr lang="en-CA" sz="800" b="1" baseline="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16</xdr:col>
      <xdr:colOff>58615</xdr:colOff>
      <xdr:row>5</xdr:row>
      <xdr:rowOff>93785</xdr:rowOff>
    </xdr:from>
    <xdr:to>
      <xdr:col>25</xdr:col>
      <xdr:colOff>187570</xdr:colOff>
      <xdr:row>30</xdr:row>
      <xdr:rowOff>82061</xdr:rowOff>
    </xdr:to>
    <xdr:graphicFrame macro="">
      <xdr:nvGraphicFramePr>
        <xdr:cNvPr id="23" name="Chart 22">
          <a:extLst>
            <a:ext uri="{FF2B5EF4-FFF2-40B4-BE49-F238E27FC236}">
              <a16:creationId xmlns:a16="http://schemas.microsoft.com/office/drawing/2014/main" id="{B5292B8F-89A7-49CA-B3A9-01C6992F77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16</xdr:col>
      <xdr:colOff>152401</xdr:colOff>
      <xdr:row>11</xdr:row>
      <xdr:rowOff>58615</xdr:rowOff>
    </xdr:from>
    <xdr:to>
      <xdr:col>23</xdr:col>
      <xdr:colOff>11723</xdr:colOff>
      <xdr:row>30</xdr:row>
      <xdr:rowOff>117231</xdr:rowOff>
    </xdr:to>
    <xdr:sp macro="" textlink="">
      <xdr:nvSpPr>
        <xdr:cNvPr id="54" name="Rectangle: Rounded Corners 53">
          <a:extLst>
            <a:ext uri="{FF2B5EF4-FFF2-40B4-BE49-F238E27FC236}">
              <a16:creationId xmlns:a16="http://schemas.microsoft.com/office/drawing/2014/main" id="{A4DB5662-C29B-4A49-9DA6-0284E2A5281E}"/>
            </a:ext>
          </a:extLst>
        </xdr:cNvPr>
        <xdr:cNvSpPr/>
      </xdr:nvSpPr>
      <xdr:spPr>
        <a:xfrm>
          <a:off x="9906001" y="1863969"/>
          <a:ext cx="4126522" cy="3176954"/>
        </a:xfrm>
        <a:prstGeom prst="roundRect">
          <a:avLst>
            <a:gd name="adj" fmla="val 0"/>
          </a:avLst>
        </a:prstGeom>
        <a:solidFill>
          <a:schemeClr val="tx1"/>
        </a:soli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nchorCtr="0"/>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16</xdr:col>
      <xdr:colOff>151074</xdr:colOff>
      <xdr:row>11</xdr:row>
      <xdr:rowOff>70269</xdr:rowOff>
    </xdr:from>
    <xdr:to>
      <xdr:col>21</xdr:col>
      <xdr:colOff>111571</xdr:colOff>
      <xdr:row>15</xdr:row>
      <xdr:rowOff>158798</xdr:rowOff>
    </xdr:to>
    <xdr:sp macro="" textlink="'KPIS PRE-processing'!M23">
      <xdr:nvSpPr>
        <xdr:cNvPr id="71" name="TextBox 70">
          <a:extLst>
            <a:ext uri="{FF2B5EF4-FFF2-40B4-BE49-F238E27FC236}">
              <a16:creationId xmlns:a16="http://schemas.microsoft.com/office/drawing/2014/main" id="{3E73F15E-D5C4-47E6-AACE-B0BF67574D76}"/>
            </a:ext>
          </a:extLst>
        </xdr:cNvPr>
        <xdr:cNvSpPr txBox="1"/>
      </xdr:nvSpPr>
      <xdr:spPr>
        <a:xfrm>
          <a:off x="9904674" y="1875623"/>
          <a:ext cx="3008497" cy="745021"/>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Top Five Selling Quantity of Products Sub Category </a:t>
          </a:r>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13</xdr:col>
      <xdr:colOff>562709</xdr:colOff>
      <xdr:row>34</xdr:row>
      <xdr:rowOff>93786</xdr:rowOff>
    </xdr:from>
    <xdr:to>
      <xdr:col>20</xdr:col>
      <xdr:colOff>597877</xdr:colOff>
      <xdr:row>46</xdr:row>
      <xdr:rowOff>93785</xdr:rowOff>
    </xdr:to>
    <xdr:graphicFrame macro="">
      <xdr:nvGraphicFramePr>
        <xdr:cNvPr id="74" name="Chart 73">
          <a:extLst>
            <a:ext uri="{FF2B5EF4-FFF2-40B4-BE49-F238E27FC236}">
              <a16:creationId xmlns:a16="http://schemas.microsoft.com/office/drawing/2014/main" id="{CD2C1063-2FCE-4337-9CCB-8C051730E9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18</xdr:col>
      <xdr:colOff>140677</xdr:colOff>
      <xdr:row>39</xdr:row>
      <xdr:rowOff>46894</xdr:rowOff>
    </xdr:from>
    <xdr:to>
      <xdr:col>20</xdr:col>
      <xdr:colOff>527539</xdr:colOff>
      <xdr:row>40</xdr:row>
      <xdr:rowOff>152401</xdr:rowOff>
    </xdr:to>
    <xdr:sp macro="" textlink="'KPIS PRE-processing'!M23">
      <xdr:nvSpPr>
        <xdr:cNvPr id="76" name="TextBox 75">
          <a:extLst>
            <a:ext uri="{FF2B5EF4-FFF2-40B4-BE49-F238E27FC236}">
              <a16:creationId xmlns:a16="http://schemas.microsoft.com/office/drawing/2014/main" id="{1FDBED6C-E25A-4D9F-AEF1-E1C4F40438C0}"/>
            </a:ext>
          </a:extLst>
        </xdr:cNvPr>
        <xdr:cNvSpPr txBox="1"/>
      </xdr:nvSpPr>
      <xdr:spPr>
        <a:xfrm>
          <a:off x="11113477" y="6447694"/>
          <a:ext cx="1606062" cy="269630"/>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chemeClr val="tx1"/>
              </a:solidFill>
              <a:latin typeface="Calibri" panose="020F0502020204030204" pitchFamily="34" charset="0"/>
              <a:ea typeface="Calibri" panose="020F0502020204030204" pitchFamily="34" charset="0"/>
              <a:cs typeface="Calibri" panose="020F0502020204030204" pitchFamily="34" charset="0"/>
            </a:rPr>
            <a:t>Order Delivery</a:t>
          </a:r>
        </a:p>
      </xdr:txBody>
    </xdr:sp>
    <xdr:clientData/>
  </xdr:twoCellAnchor>
  <xdr:twoCellAnchor>
    <xdr:from>
      <xdr:col>20</xdr:col>
      <xdr:colOff>468923</xdr:colOff>
      <xdr:row>39</xdr:row>
      <xdr:rowOff>70338</xdr:rowOff>
    </xdr:from>
    <xdr:to>
      <xdr:col>23</xdr:col>
      <xdr:colOff>422031</xdr:colOff>
      <xdr:row>44</xdr:row>
      <xdr:rowOff>117231</xdr:rowOff>
    </xdr:to>
    <xdr:graphicFrame macro="">
      <xdr:nvGraphicFramePr>
        <xdr:cNvPr id="78" name="Chart 77">
          <a:extLst>
            <a:ext uri="{FF2B5EF4-FFF2-40B4-BE49-F238E27FC236}">
              <a16:creationId xmlns:a16="http://schemas.microsoft.com/office/drawing/2014/main" id="{8D05D376-AC63-475A-987C-0937E54B4F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20</xdr:col>
      <xdr:colOff>480648</xdr:colOff>
      <xdr:row>39</xdr:row>
      <xdr:rowOff>46892</xdr:rowOff>
    </xdr:from>
    <xdr:to>
      <xdr:col>23</xdr:col>
      <xdr:colOff>257910</xdr:colOff>
      <xdr:row>40</xdr:row>
      <xdr:rowOff>140678</xdr:rowOff>
    </xdr:to>
    <xdr:sp macro="" textlink="'KPIS PRE-processing'!M23">
      <xdr:nvSpPr>
        <xdr:cNvPr id="80" name="TextBox 79">
          <a:extLst>
            <a:ext uri="{FF2B5EF4-FFF2-40B4-BE49-F238E27FC236}">
              <a16:creationId xmlns:a16="http://schemas.microsoft.com/office/drawing/2014/main" id="{E217E73F-9BEA-4C14-BA7D-55898A9D0717}"/>
            </a:ext>
          </a:extLst>
        </xdr:cNvPr>
        <xdr:cNvSpPr txBox="1"/>
      </xdr:nvSpPr>
      <xdr:spPr>
        <a:xfrm>
          <a:off x="12672648" y="6447692"/>
          <a:ext cx="1606062" cy="257909"/>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chemeClr val="tx1"/>
              </a:solidFill>
              <a:latin typeface="Calibri" panose="020F0502020204030204" pitchFamily="34" charset="0"/>
              <a:ea typeface="Calibri" panose="020F0502020204030204" pitchFamily="34" charset="0"/>
              <a:cs typeface="Calibri" panose="020F0502020204030204" pitchFamily="34" charset="0"/>
            </a:rPr>
            <a:t>Shipping Cost</a:t>
          </a:r>
        </a:p>
      </xdr:txBody>
    </xdr:sp>
    <xdr:clientData/>
  </xdr:twoCellAnchor>
  <xdr:twoCellAnchor>
    <xdr:from>
      <xdr:col>3</xdr:col>
      <xdr:colOff>375139</xdr:colOff>
      <xdr:row>23</xdr:row>
      <xdr:rowOff>93785</xdr:rowOff>
    </xdr:from>
    <xdr:to>
      <xdr:col>16</xdr:col>
      <xdr:colOff>82063</xdr:colOff>
      <xdr:row>24</xdr:row>
      <xdr:rowOff>93785</xdr:rowOff>
    </xdr:to>
    <xdr:sp macro="" textlink="">
      <xdr:nvSpPr>
        <xdr:cNvPr id="87" name="Rectangle: Rounded Corners 86">
          <a:extLst>
            <a:ext uri="{FF2B5EF4-FFF2-40B4-BE49-F238E27FC236}">
              <a16:creationId xmlns:a16="http://schemas.microsoft.com/office/drawing/2014/main" id="{CE474C30-2B54-4E9D-8210-FB771664CBD8}"/>
            </a:ext>
          </a:extLst>
        </xdr:cNvPr>
        <xdr:cNvSpPr/>
      </xdr:nvSpPr>
      <xdr:spPr>
        <a:xfrm>
          <a:off x="2203939" y="3868616"/>
          <a:ext cx="7631724" cy="164123"/>
        </a:xfrm>
        <a:prstGeom prst="roundRect">
          <a:avLst>
            <a:gd name="adj" fmla="val 0"/>
          </a:avLst>
        </a:prstGeom>
        <a:gradFill>
          <a:gsLst>
            <a:gs pos="100000">
              <a:srgbClr val="9933FF"/>
            </a:gs>
            <a:gs pos="0">
              <a:srgbClr val="000000"/>
            </a:gs>
            <a:gs pos="50000">
              <a:srgbClr val="161920"/>
            </a:gs>
            <a:gs pos="15000">
              <a:scrgbClr r="0" g="0" b="0"/>
            </a:gs>
          </a:gsLst>
          <a:lin ang="10800000" scaled="0"/>
        </a:gradFill>
        <a:ln w="6350">
          <a:noFill/>
        </a:ln>
        <a:effectLst>
          <a:innerShdw blurRad="1104900" dir="16200000">
            <a:schemeClr val="accent4">
              <a:lumMod val="40000"/>
              <a:lumOff val="60000"/>
              <a:alpha val="50000"/>
            </a:schemeClr>
          </a:innerShdw>
          <a:softEdge rad="12700"/>
        </a:effectLst>
        <a:scene3d>
          <a:camera prst="orthographicFront"/>
          <a:lightRig rig="threePt" dir="t"/>
        </a:scene3d>
        <a:sp3d>
          <a:bevelT w="0"/>
        </a:sp3d>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l"/>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Highest  to  lowest Products Sub-categorical Sales, Profit and Average unit price</a:t>
          </a:r>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16</xdr:col>
      <xdr:colOff>128955</xdr:colOff>
      <xdr:row>37</xdr:row>
      <xdr:rowOff>93785</xdr:rowOff>
    </xdr:from>
    <xdr:to>
      <xdr:col>23</xdr:col>
      <xdr:colOff>211017</xdr:colOff>
      <xdr:row>38</xdr:row>
      <xdr:rowOff>117230</xdr:rowOff>
    </xdr:to>
    <xdr:sp macro="" textlink="">
      <xdr:nvSpPr>
        <xdr:cNvPr id="90" name="Rectangle: Rounded Corners 89">
          <a:extLst>
            <a:ext uri="{FF2B5EF4-FFF2-40B4-BE49-F238E27FC236}">
              <a16:creationId xmlns:a16="http://schemas.microsoft.com/office/drawing/2014/main" id="{573D2005-907E-483E-BF5D-CE14EC9F5FCA}"/>
            </a:ext>
          </a:extLst>
        </xdr:cNvPr>
        <xdr:cNvSpPr/>
      </xdr:nvSpPr>
      <xdr:spPr>
        <a:xfrm>
          <a:off x="9882555" y="6166339"/>
          <a:ext cx="4349262" cy="187568"/>
        </a:xfrm>
        <a:prstGeom prst="roundRect">
          <a:avLst>
            <a:gd name="adj" fmla="val 0"/>
          </a:avLst>
        </a:prstGeom>
        <a:solidFill>
          <a:schemeClr val="tx2">
            <a:lumMod val="75000"/>
            <a:lumOff val="25000"/>
          </a:schemeClr>
        </a:solidFill>
        <a:ln>
          <a:noFill/>
        </a:ln>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l"/>
          <a:r>
            <a:rPr lang="en-CA" sz="1100" b="0" baseline="0">
              <a:latin typeface="Calibri" panose="020F0502020204030204" pitchFamily="34" charset="0"/>
              <a:ea typeface="Calibri" panose="020F0502020204030204" pitchFamily="34" charset="0"/>
              <a:cs typeface="Calibri" panose="020F0502020204030204" pitchFamily="34" charset="0"/>
            </a:rPr>
            <a:t>Logistics</a:t>
          </a:r>
          <a:endParaRPr lang="en-CA" sz="1100" b="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16</xdr:col>
      <xdr:colOff>140677</xdr:colOff>
      <xdr:row>45</xdr:row>
      <xdr:rowOff>35169</xdr:rowOff>
    </xdr:from>
    <xdr:to>
      <xdr:col>23</xdr:col>
      <xdr:colOff>222738</xdr:colOff>
      <xdr:row>47</xdr:row>
      <xdr:rowOff>82061</xdr:rowOff>
    </xdr:to>
    <mc:AlternateContent xmlns:mc="http://schemas.openxmlformats.org/markup-compatibility/2006" xmlns:a14="http://schemas.microsoft.com/office/drawing/2010/main">
      <mc:Choice Requires="a14">
        <xdr:graphicFrame macro="">
          <xdr:nvGraphicFramePr>
            <xdr:cNvPr id="91" name="Ship Mode 2">
              <a:extLst>
                <a:ext uri="{FF2B5EF4-FFF2-40B4-BE49-F238E27FC236}">
                  <a16:creationId xmlns:a16="http://schemas.microsoft.com/office/drawing/2014/main" id="{90EDAEB6-AD82-44BD-843A-4CD099E203DB}"/>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9894277" y="7420708"/>
              <a:ext cx="4443045" cy="39858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230288</xdr:colOff>
      <xdr:row>25</xdr:row>
      <xdr:rowOff>2383</xdr:rowOff>
    </xdr:from>
    <xdr:to>
      <xdr:col>8</xdr:col>
      <xdr:colOff>172286</xdr:colOff>
      <xdr:row>27</xdr:row>
      <xdr:rowOff>24312</xdr:rowOff>
    </xdr:to>
    <xdr:sp macro="" textlink="">
      <xdr:nvSpPr>
        <xdr:cNvPr id="3" name="TextBox 7">
          <a:extLst>
            <a:ext uri="{FF2B5EF4-FFF2-40B4-BE49-F238E27FC236}">
              <a16:creationId xmlns:a16="http://schemas.microsoft.com/office/drawing/2014/main" id="{AC85C1C4-02A6-C14A-5B32-DAEB86C67179}"/>
            </a:ext>
          </a:extLst>
        </xdr:cNvPr>
        <xdr:cNvSpPr txBox="1"/>
      </xdr:nvSpPr>
      <xdr:spPr>
        <a:xfrm>
          <a:off x="3887888" y="4105460"/>
          <a:ext cx="1161198" cy="350175"/>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wrap="square" rtlCol="0" anchor="t"/>
        <a:lstStyle>
          <a:lvl1pPr marL="0" indent="0">
            <a:defRPr sz="1100">
              <a:solidFill>
                <a:schemeClr val="accent4"/>
              </a:solidFill>
              <a:latin typeface="+mn-lt"/>
              <a:ea typeface="+mn-ea"/>
              <a:cs typeface="+mn-cs"/>
            </a:defRPr>
          </a:lvl1pPr>
          <a:lvl2pPr marL="457200" indent="0">
            <a:defRPr sz="1100">
              <a:solidFill>
                <a:schemeClr val="accent4"/>
              </a:solidFill>
              <a:latin typeface="+mn-lt"/>
              <a:ea typeface="+mn-ea"/>
              <a:cs typeface="+mn-cs"/>
            </a:defRPr>
          </a:lvl2pPr>
          <a:lvl3pPr marL="914400" indent="0">
            <a:defRPr sz="1100">
              <a:solidFill>
                <a:schemeClr val="accent4"/>
              </a:solidFill>
              <a:latin typeface="+mn-lt"/>
              <a:ea typeface="+mn-ea"/>
              <a:cs typeface="+mn-cs"/>
            </a:defRPr>
          </a:lvl3pPr>
          <a:lvl4pPr marL="1371600" indent="0">
            <a:defRPr sz="1100">
              <a:solidFill>
                <a:schemeClr val="accent4"/>
              </a:solidFill>
              <a:latin typeface="+mn-lt"/>
              <a:ea typeface="+mn-ea"/>
              <a:cs typeface="+mn-cs"/>
            </a:defRPr>
          </a:lvl4pPr>
          <a:lvl5pPr marL="1828800" indent="0">
            <a:defRPr sz="1100">
              <a:solidFill>
                <a:schemeClr val="accent4"/>
              </a:solidFill>
              <a:latin typeface="+mn-lt"/>
              <a:ea typeface="+mn-ea"/>
              <a:cs typeface="+mn-cs"/>
            </a:defRPr>
          </a:lvl5pPr>
          <a:lvl6pPr marL="2286000" indent="0">
            <a:defRPr sz="1100">
              <a:solidFill>
                <a:schemeClr val="accent4"/>
              </a:solidFill>
              <a:latin typeface="+mn-lt"/>
              <a:ea typeface="+mn-ea"/>
              <a:cs typeface="+mn-cs"/>
            </a:defRPr>
          </a:lvl6pPr>
          <a:lvl7pPr marL="2743200" indent="0">
            <a:defRPr sz="1100">
              <a:solidFill>
                <a:schemeClr val="accent4"/>
              </a:solidFill>
              <a:latin typeface="+mn-lt"/>
              <a:ea typeface="+mn-ea"/>
              <a:cs typeface="+mn-cs"/>
            </a:defRPr>
          </a:lvl7pPr>
          <a:lvl8pPr marL="3200400" indent="0">
            <a:defRPr sz="1100">
              <a:solidFill>
                <a:schemeClr val="accent4"/>
              </a:solidFill>
              <a:latin typeface="+mn-lt"/>
              <a:ea typeface="+mn-ea"/>
              <a:cs typeface="+mn-cs"/>
            </a:defRPr>
          </a:lvl8pPr>
          <a:lvl9pPr marL="3657600" indent="0">
            <a:defRPr sz="1100">
              <a:solidFill>
                <a:schemeClr val="accent4"/>
              </a:solidFill>
              <a:latin typeface="+mn-lt"/>
              <a:ea typeface="+mn-ea"/>
              <a:cs typeface="+mn-cs"/>
            </a:defRPr>
          </a:lvl9pPr>
        </a:lstStyle>
        <a:p>
          <a:r>
            <a:rPr lang="en-US" sz="900" b="0" i="0" u="none" strike="noStrike">
              <a:solidFill>
                <a:srgbClr val="FF00FF"/>
              </a:solidFill>
              <a:latin typeface="Arial"/>
              <a:ea typeface="Calibri" panose="020F0502020204030204" pitchFamily="34" charset="0"/>
              <a:cs typeface="Arial"/>
            </a:rPr>
            <a:t>$ 1881.52 K</a:t>
          </a:r>
          <a:endParaRPr lang="en-CA" sz="900" b="1">
            <a:solidFill>
              <a:srgbClr val="FF00FF"/>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15</xdr:col>
      <xdr:colOff>504091</xdr:colOff>
      <xdr:row>15</xdr:row>
      <xdr:rowOff>82062</xdr:rowOff>
    </xdr:from>
    <xdr:to>
      <xdr:col>23</xdr:col>
      <xdr:colOff>199291</xdr:colOff>
      <xdr:row>33</xdr:row>
      <xdr:rowOff>152400</xdr:rowOff>
    </xdr:to>
    <xdr:graphicFrame macro="">
      <xdr:nvGraphicFramePr>
        <xdr:cNvPr id="20" name="Chart 19">
          <a:extLst>
            <a:ext uri="{FF2B5EF4-FFF2-40B4-BE49-F238E27FC236}">
              <a16:creationId xmlns:a16="http://schemas.microsoft.com/office/drawing/2014/main" id="{4F91548C-897E-4182-B084-7F58A229F3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16</xdr:col>
      <xdr:colOff>140678</xdr:colOff>
      <xdr:row>12</xdr:row>
      <xdr:rowOff>164056</xdr:rowOff>
    </xdr:from>
    <xdr:to>
      <xdr:col>23</xdr:col>
      <xdr:colOff>174520</xdr:colOff>
      <xdr:row>18</xdr:row>
      <xdr:rowOff>93784</xdr:rowOff>
    </xdr:to>
    <mc:AlternateContent xmlns:mc="http://schemas.openxmlformats.org/markup-compatibility/2006">
      <mc:Choice xmlns:cx2="http://schemas.microsoft.com/office/drawing/2015/10/21/chartex" Requires="cx2">
        <xdr:graphicFrame macro="">
          <xdr:nvGraphicFramePr>
            <xdr:cNvPr id="70" name="Chart 69">
              <a:extLst>
                <a:ext uri="{FF2B5EF4-FFF2-40B4-BE49-F238E27FC236}">
                  <a16:creationId xmlns:a16="http://schemas.microsoft.com/office/drawing/2014/main" id="{01413E92-F106-4DD2-8756-D6E8693B84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5"/>
            </a:graphicData>
          </a:graphic>
        </xdr:graphicFrame>
      </mc:Choice>
      <mc:Fallback>
        <xdr:sp macro="" textlink="">
          <xdr:nvSpPr>
            <xdr:cNvPr id="0" name=""/>
            <xdr:cNvSpPr>
              <a:spLocks noTextEdit="1"/>
            </xdr:cNvSpPr>
          </xdr:nvSpPr>
          <xdr:spPr>
            <a:xfrm>
              <a:off x="9890468" y="2225266"/>
              <a:ext cx="4301042" cy="958428"/>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164123</xdr:colOff>
      <xdr:row>18</xdr:row>
      <xdr:rowOff>152400</xdr:rowOff>
    </xdr:from>
    <xdr:to>
      <xdr:col>23</xdr:col>
      <xdr:colOff>211015</xdr:colOff>
      <xdr:row>37</xdr:row>
      <xdr:rowOff>105508</xdr:rowOff>
    </xdr:to>
    <xdr:graphicFrame macro="">
      <xdr:nvGraphicFramePr>
        <xdr:cNvPr id="16" name="Chart 15">
          <a:extLst>
            <a:ext uri="{FF2B5EF4-FFF2-40B4-BE49-F238E27FC236}">
              <a16:creationId xmlns:a16="http://schemas.microsoft.com/office/drawing/2014/main" id="{81B3DBB5-59CF-4FB5-9FF7-D9FC76FDC0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16</xdr:col>
      <xdr:colOff>164123</xdr:colOff>
      <xdr:row>18</xdr:row>
      <xdr:rowOff>152400</xdr:rowOff>
    </xdr:from>
    <xdr:to>
      <xdr:col>19</xdr:col>
      <xdr:colOff>215309</xdr:colOff>
      <xdr:row>20</xdr:row>
      <xdr:rowOff>100349</xdr:rowOff>
    </xdr:to>
    <xdr:sp macro="" textlink="'KPIS PRE-processing'!M23">
      <xdr:nvSpPr>
        <xdr:cNvPr id="22" name="TextBox 21">
          <a:extLst>
            <a:ext uri="{FF2B5EF4-FFF2-40B4-BE49-F238E27FC236}">
              <a16:creationId xmlns:a16="http://schemas.microsoft.com/office/drawing/2014/main" id="{EE39940F-7F94-4682-9FFA-D6ABA789FEEF}"/>
            </a:ext>
          </a:extLst>
        </xdr:cNvPr>
        <xdr:cNvSpPr txBox="1"/>
      </xdr:nvSpPr>
      <xdr:spPr>
        <a:xfrm>
          <a:off x="9917723" y="3106615"/>
          <a:ext cx="1879986" cy="276196"/>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Customer Counts</a:t>
          </a:r>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23</xdr:col>
      <xdr:colOff>293076</xdr:colOff>
      <xdr:row>34</xdr:row>
      <xdr:rowOff>58616</xdr:rowOff>
    </xdr:from>
    <xdr:to>
      <xdr:col>28</xdr:col>
      <xdr:colOff>120805</xdr:colOff>
      <xdr:row>38</xdr:row>
      <xdr:rowOff>93786</xdr:rowOff>
    </xdr:to>
    <mc:AlternateContent xmlns:mc="http://schemas.openxmlformats.org/markup-compatibility/2006" xmlns:a14="http://schemas.microsoft.com/office/drawing/2010/main">
      <mc:Choice Requires="a14">
        <xdr:graphicFrame macro="">
          <xdr:nvGraphicFramePr>
            <xdr:cNvPr id="67" name="Region 2">
              <a:extLst>
                <a:ext uri="{FF2B5EF4-FFF2-40B4-BE49-F238E27FC236}">
                  <a16:creationId xmlns:a16="http://schemas.microsoft.com/office/drawing/2014/main" id="{236D1285-4AC9-4BAC-AFC7-8E3231BCAFFA}"/>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4411243" y="5815949"/>
              <a:ext cx="2896895" cy="71250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281354</xdr:colOff>
      <xdr:row>8</xdr:row>
      <xdr:rowOff>46893</xdr:rowOff>
    </xdr:from>
    <xdr:to>
      <xdr:col>26</xdr:col>
      <xdr:colOff>281354</xdr:colOff>
      <xdr:row>12</xdr:row>
      <xdr:rowOff>23446</xdr:rowOff>
    </xdr:to>
    <mc:AlternateContent xmlns:mc="http://schemas.openxmlformats.org/markup-compatibility/2006" xmlns:a14="http://schemas.microsoft.com/office/drawing/2010/main">
      <mc:Choice Requires="a14">
        <xdr:graphicFrame macro="">
          <xdr:nvGraphicFramePr>
            <xdr:cNvPr id="79" name="Quarter 5">
              <a:extLst>
                <a:ext uri="{FF2B5EF4-FFF2-40B4-BE49-F238E27FC236}">
                  <a16:creationId xmlns:a16="http://schemas.microsoft.com/office/drawing/2014/main" id="{2AC5182E-83D1-4B1E-8823-6B129AD99008}"/>
                </a:ext>
              </a:extLst>
            </xdr:cNvPr>
            <xdr:cNvGraphicFramePr/>
          </xdr:nvGraphicFramePr>
          <xdr:xfrm>
            <a:off x="0" y="0"/>
            <a:ext cx="0" cy="0"/>
          </xdr:xfrm>
          <a:graphic>
            <a:graphicData uri="http://schemas.microsoft.com/office/drawing/2010/slicer">
              <sle:slicer xmlns:sle="http://schemas.microsoft.com/office/drawing/2010/slicer" name="Quarter 5"/>
            </a:graphicData>
          </a:graphic>
        </xdr:graphicFrame>
      </mc:Choice>
      <mc:Fallback xmlns="">
        <xdr:sp macro="" textlink="">
          <xdr:nvSpPr>
            <xdr:cNvPr id="0" name=""/>
            <xdr:cNvSpPr>
              <a:spLocks noTextEdit="1"/>
            </xdr:cNvSpPr>
          </xdr:nvSpPr>
          <xdr:spPr>
            <a:xfrm>
              <a:off x="14399521" y="1401560"/>
              <a:ext cx="1841500" cy="65388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281352</xdr:colOff>
      <xdr:row>12</xdr:row>
      <xdr:rowOff>128954</xdr:rowOff>
    </xdr:from>
    <xdr:to>
      <xdr:col>27</xdr:col>
      <xdr:colOff>375137</xdr:colOff>
      <xdr:row>17</xdr:row>
      <xdr:rowOff>105508</xdr:rowOff>
    </xdr:to>
    <mc:AlternateContent xmlns:mc="http://schemas.openxmlformats.org/markup-compatibility/2006" xmlns:a14="http://schemas.microsoft.com/office/drawing/2010/main">
      <mc:Choice Requires="a14">
        <xdr:graphicFrame macro="">
          <xdr:nvGraphicFramePr>
            <xdr:cNvPr id="81" name="Order Month (Month)">
              <a:extLst>
                <a:ext uri="{FF2B5EF4-FFF2-40B4-BE49-F238E27FC236}">
                  <a16:creationId xmlns:a16="http://schemas.microsoft.com/office/drawing/2014/main" id="{6E1C6195-5541-4A69-9CD5-ACFA8BACBC3E}"/>
                </a:ext>
              </a:extLst>
            </xdr:cNvPr>
            <xdr:cNvGraphicFramePr/>
          </xdr:nvGraphicFramePr>
          <xdr:xfrm>
            <a:off x="0" y="0"/>
            <a:ext cx="0" cy="0"/>
          </xdr:xfrm>
          <a:graphic>
            <a:graphicData uri="http://schemas.microsoft.com/office/drawing/2010/slicer">
              <sle:slicer xmlns:sle="http://schemas.microsoft.com/office/drawing/2010/slicer" name="Order Month (Month)"/>
            </a:graphicData>
          </a:graphic>
        </xdr:graphicFrame>
      </mc:Choice>
      <mc:Fallback xmlns="">
        <xdr:sp macro="" textlink="">
          <xdr:nvSpPr>
            <xdr:cNvPr id="0" name=""/>
            <xdr:cNvSpPr>
              <a:spLocks noTextEdit="1"/>
            </xdr:cNvSpPr>
          </xdr:nvSpPr>
          <xdr:spPr>
            <a:xfrm>
              <a:off x="14399519" y="2160954"/>
              <a:ext cx="2549118" cy="82322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316523</xdr:colOff>
      <xdr:row>18</xdr:row>
      <xdr:rowOff>35171</xdr:rowOff>
    </xdr:from>
    <xdr:to>
      <xdr:col>27</xdr:col>
      <xdr:colOff>339383</xdr:colOff>
      <xdr:row>23</xdr:row>
      <xdr:rowOff>23447</xdr:rowOff>
    </xdr:to>
    <mc:AlternateContent xmlns:mc="http://schemas.openxmlformats.org/markup-compatibility/2006" xmlns:a14="http://schemas.microsoft.com/office/drawing/2010/main">
      <mc:Choice Requires="a14">
        <xdr:graphicFrame macro="">
          <xdr:nvGraphicFramePr>
            <xdr:cNvPr id="83" name="Weekly sales 5">
              <a:extLst>
                <a:ext uri="{FF2B5EF4-FFF2-40B4-BE49-F238E27FC236}">
                  <a16:creationId xmlns:a16="http://schemas.microsoft.com/office/drawing/2014/main" id="{6C8F25E6-B063-4146-8D0C-606D03689515}"/>
                </a:ext>
              </a:extLst>
            </xdr:cNvPr>
            <xdr:cNvGraphicFramePr/>
          </xdr:nvGraphicFramePr>
          <xdr:xfrm>
            <a:off x="0" y="0"/>
            <a:ext cx="0" cy="0"/>
          </xdr:xfrm>
          <a:graphic>
            <a:graphicData uri="http://schemas.microsoft.com/office/drawing/2010/slicer">
              <sle:slicer xmlns:sle="http://schemas.microsoft.com/office/drawing/2010/slicer" name="Weekly sales 5"/>
            </a:graphicData>
          </a:graphic>
        </xdr:graphicFrame>
      </mc:Choice>
      <mc:Fallback xmlns="">
        <xdr:sp macro="" textlink="">
          <xdr:nvSpPr>
            <xdr:cNvPr id="0" name=""/>
            <xdr:cNvSpPr>
              <a:spLocks noTextEdit="1"/>
            </xdr:cNvSpPr>
          </xdr:nvSpPr>
          <xdr:spPr>
            <a:xfrm>
              <a:off x="14434690" y="3083171"/>
              <a:ext cx="2478193" cy="83494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339969</xdr:colOff>
      <xdr:row>23</xdr:row>
      <xdr:rowOff>117023</xdr:rowOff>
    </xdr:from>
    <xdr:to>
      <xdr:col>27</xdr:col>
      <xdr:colOff>527538</xdr:colOff>
      <xdr:row>33</xdr:row>
      <xdr:rowOff>152400</xdr:rowOff>
    </xdr:to>
    <mc:AlternateContent xmlns:mc="http://schemas.openxmlformats.org/markup-compatibility/2006" xmlns:a14="http://schemas.microsoft.com/office/drawing/2010/main">
      <mc:Choice Requires="a14">
        <xdr:graphicFrame macro="">
          <xdr:nvGraphicFramePr>
            <xdr:cNvPr id="85" name="Order Date">
              <a:extLst>
                <a:ext uri="{FF2B5EF4-FFF2-40B4-BE49-F238E27FC236}">
                  <a16:creationId xmlns:a16="http://schemas.microsoft.com/office/drawing/2014/main" id="{2E26DF4A-68F1-4605-A9E3-99C08C7CD759}"/>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14458136" y="4011690"/>
              <a:ext cx="2642902" cy="172871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25</xdr:col>
      <xdr:colOff>429846</xdr:colOff>
      <xdr:row>37</xdr:row>
      <xdr:rowOff>92390</xdr:rowOff>
    </xdr:from>
    <xdr:to>
      <xdr:col>28</xdr:col>
      <xdr:colOff>137584</xdr:colOff>
      <xdr:row>46</xdr:row>
      <xdr:rowOff>93326</xdr:rowOff>
    </xdr:to>
    <mc:AlternateContent xmlns:mc="http://schemas.openxmlformats.org/markup-compatibility/2006">
      <mc:Choice xmlns:a14="http://schemas.microsoft.com/office/drawing/2010/main" Requires="a14">
        <xdr:graphicFrame macro="">
          <xdr:nvGraphicFramePr>
            <xdr:cNvPr id="86" name="Order Priority 2">
              <a:extLst>
                <a:ext uri="{FF2B5EF4-FFF2-40B4-BE49-F238E27FC236}">
                  <a16:creationId xmlns:a16="http://schemas.microsoft.com/office/drawing/2014/main" id="{D173C290-17E5-4CF9-93A6-B7AA25534497}"/>
                </a:ext>
              </a:extLst>
            </xdr:cNvPr>
            <xdr:cNvGraphicFramePr/>
          </xdr:nvGraphicFramePr>
          <xdr:xfrm>
            <a:off x="0" y="0"/>
            <a:ext cx="0" cy="0"/>
          </xdr:xfrm>
          <a:graphic>
            <a:graphicData uri="http://schemas.microsoft.com/office/drawing/2010/slicer">
              <sle:slicer xmlns:sle="http://schemas.microsoft.com/office/drawing/2010/slicer" name="Order Priority 2"/>
            </a:graphicData>
          </a:graphic>
        </xdr:graphicFrame>
      </mc:Choice>
      <mc:Fallback>
        <xdr:sp macro="" textlink="">
          <xdr:nvSpPr>
            <xdr:cNvPr id="0" name=""/>
            <xdr:cNvSpPr>
              <a:spLocks noTextEdit="1"/>
            </xdr:cNvSpPr>
          </xdr:nvSpPr>
          <xdr:spPr>
            <a:xfrm>
              <a:off x="15572154" y="6237236"/>
              <a:ext cx="1524815" cy="149562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312615</xdr:colOff>
      <xdr:row>37</xdr:row>
      <xdr:rowOff>98506</xdr:rowOff>
    </xdr:from>
    <xdr:to>
      <xdr:col>25</xdr:col>
      <xdr:colOff>420077</xdr:colOff>
      <xdr:row>46</xdr:row>
      <xdr:rowOff>127000</xdr:rowOff>
    </xdr:to>
    <mc:AlternateContent xmlns:mc="http://schemas.openxmlformats.org/markup-compatibility/2006">
      <mc:Choice xmlns:a14="http://schemas.microsoft.com/office/drawing/2010/main" Requires="a14">
        <xdr:graphicFrame macro="">
          <xdr:nvGraphicFramePr>
            <xdr:cNvPr id="7" name="State or Province 2">
              <a:extLst>
                <a:ext uri="{FF2B5EF4-FFF2-40B4-BE49-F238E27FC236}">
                  <a16:creationId xmlns:a16="http://schemas.microsoft.com/office/drawing/2014/main" id="{A7E2B4E5-EFB6-4486-9FCD-BDACFD39ECDF}"/>
                </a:ext>
              </a:extLst>
            </xdr:cNvPr>
            <xdr:cNvGraphicFramePr/>
          </xdr:nvGraphicFramePr>
          <xdr:xfrm>
            <a:off x="0" y="0"/>
            <a:ext cx="0" cy="0"/>
          </xdr:xfrm>
          <a:graphic>
            <a:graphicData uri="http://schemas.microsoft.com/office/drawing/2010/slicer">
              <sle:slicer xmlns:sle="http://schemas.microsoft.com/office/drawing/2010/slicer" name="State or Province 2"/>
            </a:graphicData>
          </a:graphic>
        </xdr:graphicFrame>
      </mc:Choice>
      <mc:Fallback>
        <xdr:sp macro="" textlink="">
          <xdr:nvSpPr>
            <xdr:cNvPr id="0" name=""/>
            <xdr:cNvSpPr>
              <a:spLocks noTextEdit="1"/>
            </xdr:cNvSpPr>
          </xdr:nvSpPr>
          <xdr:spPr>
            <a:xfrm>
              <a:off x="14243538" y="6243352"/>
              <a:ext cx="1318847" cy="152318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555369</xdr:colOff>
      <xdr:row>3</xdr:row>
      <xdr:rowOff>49242</xdr:rowOff>
    </xdr:from>
    <xdr:to>
      <xdr:col>9</xdr:col>
      <xdr:colOff>309121</xdr:colOff>
      <xdr:row>5</xdr:row>
      <xdr:rowOff>50432</xdr:rowOff>
    </xdr:to>
    <xdr:sp macro="" textlink="'Product Cate. PRE-Processing'!G41">
      <xdr:nvSpPr>
        <xdr:cNvPr id="9" name="TextBox 8">
          <a:extLst>
            <a:ext uri="{FF2B5EF4-FFF2-40B4-BE49-F238E27FC236}">
              <a16:creationId xmlns:a16="http://schemas.microsoft.com/office/drawing/2014/main" id="{85346AA7-4CF8-41AE-AA96-5C550F89E35E}"/>
            </a:ext>
          </a:extLst>
        </xdr:cNvPr>
        <xdr:cNvSpPr txBox="1"/>
      </xdr:nvSpPr>
      <xdr:spPr>
        <a:xfrm>
          <a:off x="4795215" y="547473"/>
          <a:ext cx="965137" cy="333344"/>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66D18A62-2801-4A06-B106-69ACA51A8223}" type="TxLink">
            <a:rPr lang="en-US" sz="1100" b="0" i="0" u="none" strike="noStrike">
              <a:solidFill>
                <a:schemeClr val="bg1"/>
              </a:solidFill>
              <a:latin typeface="Arial"/>
              <a:ea typeface="Calibri" panose="020F0502020204030204" pitchFamily="34" charset="0"/>
              <a:cs typeface="Arial"/>
            </a:rPr>
            <a:t>Newell 323</a:t>
          </a:fld>
          <a:endParaRPr lang="en-CA"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drawings/drawing5.xml><?xml version="1.0" encoding="utf-8"?>
<c:userShapes xmlns:c="http://schemas.openxmlformats.org/drawingml/2006/chart">
  <cdr:relSizeAnchor xmlns:cdr="http://schemas.openxmlformats.org/drawingml/2006/chartDrawing">
    <cdr:from>
      <cdr:x>0</cdr:x>
      <cdr:y>0.13417</cdr:y>
    </cdr:from>
    <cdr:to>
      <cdr:x>1</cdr:x>
      <cdr:y>0.32308</cdr:y>
    </cdr:to>
    <cdr:sp macro="" textlink="">
      <cdr:nvSpPr>
        <cdr:cNvPr id="2" name="TextBox 5">
          <a:extLst xmlns:a="http://schemas.openxmlformats.org/drawingml/2006/main">
            <a:ext uri="{FF2B5EF4-FFF2-40B4-BE49-F238E27FC236}">
              <a16:creationId xmlns:a16="http://schemas.microsoft.com/office/drawing/2014/main" id="{5AE112C0-DE23-4863-9476-0109B28313C5}"/>
            </a:ext>
          </a:extLst>
        </cdr:cNvPr>
        <cdr:cNvSpPr txBox="1"/>
      </cdr:nvSpPr>
      <cdr:spPr>
        <a:xfrm xmlns:a="http://schemas.openxmlformats.org/drawingml/2006/main">
          <a:off x="0" y="223773"/>
          <a:ext cx="2784400" cy="315065"/>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4"/>
        </a:fontRef>
      </cdr:style>
      <cdr:txBody>
        <a:bodyPr xmlns:a="http://schemas.openxmlformats.org/drawingml/2006/main" wrap="square" rtlCol="0" anchor="t"/>
        <a:lstStyle xmlns:a="http://schemas.openxmlformats.org/drawingml/2006/main"/>
        <a:p xmlns:a="http://schemas.openxmlformats.org/drawingml/2006/main">
          <a:r>
            <a:rPr lang="en-US" sz="1000">
              <a:solidFill>
                <a:schemeClr val="bg1">
                  <a:lumMod val="85000"/>
                </a:schemeClr>
              </a:solidFill>
              <a:ea typeface="Calibri" panose="020F0502020204030204" pitchFamily="34" charset="0"/>
            </a:rPr>
            <a:t>1936</a:t>
          </a:r>
        </a:p>
      </cdr:txBody>
    </cdr:sp>
  </cdr:relSizeAnchor>
</c:userShapes>
</file>

<file path=xl/drawings/drawing6.xml><?xml version="1.0" encoding="utf-8"?>
<xdr:wsDr xmlns:xdr="http://schemas.openxmlformats.org/drawingml/2006/spreadsheetDrawing" xmlns:a="http://schemas.openxmlformats.org/drawingml/2006/main">
  <xdr:twoCellAnchor>
    <xdr:from>
      <xdr:col>23</xdr:col>
      <xdr:colOff>117231</xdr:colOff>
      <xdr:row>1</xdr:row>
      <xdr:rowOff>18282</xdr:rowOff>
    </xdr:from>
    <xdr:to>
      <xdr:col>28</xdr:col>
      <xdr:colOff>300103</xdr:colOff>
      <xdr:row>35</xdr:row>
      <xdr:rowOff>97594</xdr:rowOff>
    </xdr:to>
    <xdr:sp macro="" textlink="">
      <xdr:nvSpPr>
        <xdr:cNvPr id="2" name="Rectangle: Rounded Corners 1">
          <a:extLst>
            <a:ext uri="{FF2B5EF4-FFF2-40B4-BE49-F238E27FC236}">
              <a16:creationId xmlns:a16="http://schemas.microsoft.com/office/drawing/2014/main" id="{8FF73AB3-18C4-4229-891D-B7D809C72D24}"/>
            </a:ext>
          </a:extLst>
        </xdr:cNvPr>
        <xdr:cNvSpPr/>
      </xdr:nvSpPr>
      <xdr:spPr>
        <a:xfrm>
          <a:off x="14222060" y="187905"/>
          <a:ext cx="3249139" cy="5846504"/>
        </a:xfrm>
        <a:prstGeom prst="roundRect">
          <a:avLst>
            <a:gd name="adj" fmla="val 0"/>
          </a:avLst>
        </a:prstGeom>
        <a:gradFill>
          <a:gsLst>
            <a:gs pos="0">
              <a:srgbClr val="00FF99"/>
            </a:gs>
            <a:gs pos="100000">
              <a:scrgbClr r="0" g="0" b="0"/>
            </a:gs>
          </a:gsLst>
          <a:lin ang="10800000" scaled="0"/>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0</xdr:col>
      <xdr:colOff>283047</xdr:colOff>
      <xdr:row>5</xdr:row>
      <xdr:rowOff>16155</xdr:rowOff>
    </xdr:from>
    <xdr:to>
      <xdr:col>23</xdr:col>
      <xdr:colOff>181350</xdr:colOff>
      <xdr:row>47</xdr:row>
      <xdr:rowOff>52191</xdr:rowOff>
    </xdr:to>
    <xdr:sp macro="" textlink="">
      <xdr:nvSpPr>
        <xdr:cNvPr id="3" name="Rectangle: Rounded Corners 2">
          <a:extLst>
            <a:ext uri="{FF2B5EF4-FFF2-40B4-BE49-F238E27FC236}">
              <a16:creationId xmlns:a16="http://schemas.microsoft.com/office/drawing/2014/main" id="{9BECEF24-B1E4-41D7-940C-65D87B4DE1D4}"/>
            </a:ext>
          </a:extLst>
        </xdr:cNvPr>
        <xdr:cNvSpPr/>
      </xdr:nvSpPr>
      <xdr:spPr>
        <a:xfrm>
          <a:off x="283047" y="864271"/>
          <a:ext cx="14003132" cy="7160215"/>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nchorCtr="0"/>
        <a:lstStyle/>
        <a:p>
          <a:pPr marL="0" indent="0" algn="l"/>
          <a:r>
            <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rPr>
            <a:t>v</a:t>
          </a:r>
        </a:p>
      </xdr:txBody>
    </xdr:sp>
    <xdr:clientData/>
  </xdr:twoCellAnchor>
  <xdr:twoCellAnchor>
    <xdr:from>
      <xdr:col>13</xdr:col>
      <xdr:colOff>558210</xdr:colOff>
      <xdr:row>5</xdr:row>
      <xdr:rowOff>120710</xdr:rowOff>
    </xdr:from>
    <xdr:to>
      <xdr:col>19</xdr:col>
      <xdr:colOff>602511</xdr:colOff>
      <xdr:row>27</xdr:row>
      <xdr:rowOff>53095</xdr:rowOff>
    </xdr:to>
    <xdr:sp macro="" textlink="">
      <xdr:nvSpPr>
        <xdr:cNvPr id="5" name="Rectangle: Rounded Corners 4">
          <a:extLst>
            <a:ext uri="{FF2B5EF4-FFF2-40B4-BE49-F238E27FC236}">
              <a16:creationId xmlns:a16="http://schemas.microsoft.com/office/drawing/2014/main" id="{68E584FD-9C98-4108-AADC-280A655B875F}"/>
            </a:ext>
          </a:extLst>
        </xdr:cNvPr>
        <xdr:cNvSpPr/>
      </xdr:nvSpPr>
      <xdr:spPr>
        <a:xfrm>
          <a:off x="8506047" y="962454"/>
          <a:ext cx="3712534" cy="3636060"/>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19</xdr:col>
      <xdr:colOff>604706</xdr:colOff>
      <xdr:row>5</xdr:row>
      <xdr:rowOff>137263</xdr:rowOff>
    </xdr:from>
    <xdr:to>
      <xdr:col>22</xdr:col>
      <xdr:colOff>427375</xdr:colOff>
      <xdr:row>11</xdr:row>
      <xdr:rowOff>49312</xdr:rowOff>
    </xdr:to>
    <xdr:sp macro="" textlink="">
      <xdr:nvSpPr>
        <xdr:cNvPr id="6" name="Rectangle: Rounded Corners 5">
          <a:extLst>
            <a:ext uri="{FF2B5EF4-FFF2-40B4-BE49-F238E27FC236}">
              <a16:creationId xmlns:a16="http://schemas.microsoft.com/office/drawing/2014/main" id="{331B91F0-0A58-4152-B338-4F08DCB5AF3D}"/>
            </a:ext>
          </a:extLst>
        </xdr:cNvPr>
        <xdr:cNvSpPr/>
      </xdr:nvSpPr>
      <xdr:spPr>
        <a:xfrm>
          <a:off x="12187106" y="957878"/>
          <a:ext cx="1651469" cy="896788"/>
        </a:xfrm>
        <a:prstGeom prst="roundRect">
          <a:avLst>
            <a:gd name="adj" fmla="val 0"/>
          </a:avLst>
        </a:prstGeom>
        <a:gradFill>
          <a:gsLst>
            <a:gs pos="13000">
              <a:srgbClr val="00B0F0"/>
            </a:gs>
            <a:gs pos="86000">
              <a:srgbClr val="00FF99"/>
            </a:gs>
          </a:gsLst>
          <a:lin ang="2400000" scaled="0"/>
        </a:gra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CA" sz="1100" baseline="0">
              <a:solidFill>
                <a:schemeClr val="lt1"/>
              </a:solidFill>
              <a:latin typeface="+mn-lt"/>
              <a:ea typeface="+mn-ea"/>
              <a:cs typeface="+mn-cs"/>
            </a:rPr>
            <a:t>Business Pulse </a:t>
          </a:r>
          <a:r>
            <a:rPr lang="en-CA" sz="1100">
              <a:solidFill>
                <a:schemeClr val="lt1"/>
              </a:solidFill>
              <a:latin typeface="+mn-lt"/>
              <a:ea typeface="+mn-ea"/>
              <a:cs typeface="+mn-cs"/>
            </a:rPr>
            <a:t> </a:t>
          </a:r>
        </a:p>
      </xdr:txBody>
    </xdr:sp>
    <xdr:clientData/>
  </xdr:twoCellAnchor>
  <xdr:twoCellAnchor>
    <xdr:from>
      <xdr:col>0</xdr:col>
      <xdr:colOff>178450</xdr:colOff>
      <xdr:row>10</xdr:row>
      <xdr:rowOff>15957</xdr:rowOff>
    </xdr:from>
    <xdr:to>
      <xdr:col>0</xdr:col>
      <xdr:colOff>235600</xdr:colOff>
      <xdr:row>12</xdr:row>
      <xdr:rowOff>104723</xdr:rowOff>
    </xdr:to>
    <xdr:sp macro="" textlink="">
      <xdr:nvSpPr>
        <xdr:cNvPr id="7" name="Rectangle: Rounded Corners 6">
          <a:extLst>
            <a:ext uri="{FF2B5EF4-FFF2-40B4-BE49-F238E27FC236}">
              <a16:creationId xmlns:a16="http://schemas.microsoft.com/office/drawing/2014/main" id="{9FB9A8CF-BA38-45F9-ABA1-33B3EC500F19}"/>
            </a:ext>
          </a:extLst>
        </xdr:cNvPr>
        <xdr:cNvSpPr/>
      </xdr:nvSpPr>
      <xdr:spPr>
        <a:xfrm>
          <a:off x="178450" y="1730457"/>
          <a:ext cx="57150" cy="431666"/>
        </a:xfrm>
        <a:prstGeom prst="roundRect">
          <a:avLst>
            <a:gd name="adj" fmla="val 0"/>
          </a:avLst>
        </a:prstGeom>
        <a:solidFill>
          <a:srgbClr val="00FFFF"/>
        </a:solidFill>
        <a:ln>
          <a:no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0</xdr:col>
      <xdr:colOff>-21531</xdr:colOff>
      <xdr:row>0</xdr:row>
      <xdr:rowOff>19601</xdr:rowOff>
    </xdr:from>
    <xdr:to>
      <xdr:col>3</xdr:col>
      <xdr:colOff>347664</xdr:colOff>
      <xdr:row>9</xdr:row>
      <xdr:rowOff>107209</xdr:rowOff>
    </xdr:to>
    <xdr:grpSp>
      <xdr:nvGrpSpPr>
        <xdr:cNvPr id="8" name="Group 7">
          <a:extLst>
            <a:ext uri="{FF2B5EF4-FFF2-40B4-BE49-F238E27FC236}">
              <a16:creationId xmlns:a16="http://schemas.microsoft.com/office/drawing/2014/main" id="{D9BFF82E-7FB8-46AE-93BB-0E2B726D11F2}"/>
            </a:ext>
          </a:extLst>
        </xdr:cNvPr>
        <xdr:cNvGrpSpPr/>
      </xdr:nvGrpSpPr>
      <xdr:grpSpPr>
        <a:xfrm>
          <a:off x="-21531" y="19601"/>
          <a:ext cx="2185469" cy="1590731"/>
          <a:chOff x="86437" y="97689"/>
          <a:chExt cx="2131846" cy="1551446"/>
        </a:xfrm>
        <a:effectLst>
          <a:glow rad="1854200">
            <a:schemeClr val="tx1">
              <a:alpha val="40000"/>
            </a:schemeClr>
          </a:glow>
        </a:effectLst>
      </xdr:grpSpPr>
      <xdr:sp macro="" textlink="">
        <xdr:nvSpPr>
          <xdr:cNvPr id="9" name="Rectangle: Rounded Corners 8">
            <a:extLst>
              <a:ext uri="{FF2B5EF4-FFF2-40B4-BE49-F238E27FC236}">
                <a16:creationId xmlns:a16="http://schemas.microsoft.com/office/drawing/2014/main" id="{9260E0C1-3C0E-81A6-2ECD-4799AA4852D0}"/>
              </a:ext>
            </a:extLst>
          </xdr:cNvPr>
          <xdr:cNvSpPr/>
        </xdr:nvSpPr>
        <xdr:spPr>
          <a:xfrm>
            <a:off x="86437" y="97689"/>
            <a:ext cx="2131846" cy="1551446"/>
          </a:xfrm>
          <a:prstGeom prst="roundRect">
            <a:avLst>
              <a:gd name="adj" fmla="val 797"/>
            </a:avLst>
          </a:prstGeom>
          <a:gradFill>
            <a:gsLst>
              <a:gs pos="0">
                <a:srgbClr val="1C1C1C"/>
              </a:gs>
              <a:gs pos="100000">
                <a:srgbClr val="282C38"/>
              </a:gs>
            </a:gsLst>
            <a:lin ang="13500000" scaled="1"/>
          </a:gradFill>
          <a:ln>
            <a:noFill/>
          </a:ln>
          <a:effectLst>
            <a:glow rad="368300">
              <a:schemeClr val="tx1">
                <a:alpha val="40000"/>
              </a:schemeClr>
            </a:glow>
            <a:outerShdw blurRad="50800" dist="38100" dir="2700000" algn="tl" rotWithShape="0">
              <a:prstClr val="black">
                <a:alpha val="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CA" sz="1100">
              <a:solidFill>
                <a:schemeClr val="lt1"/>
              </a:solidFill>
              <a:latin typeface="+mn-lt"/>
              <a:ea typeface="+mn-ea"/>
              <a:cs typeface="+mn-cs"/>
            </a:endParaRPr>
          </a:p>
        </xdr:txBody>
      </xdr:sp>
      <xdr:sp macro="" textlink="">
        <xdr:nvSpPr>
          <xdr:cNvPr id="10" name="Star: 5 Points 9">
            <a:extLst>
              <a:ext uri="{FF2B5EF4-FFF2-40B4-BE49-F238E27FC236}">
                <a16:creationId xmlns:a16="http://schemas.microsoft.com/office/drawing/2014/main" id="{DEF7D214-D02F-249E-DC3D-72F0EDDCBC61}"/>
              </a:ext>
            </a:extLst>
          </xdr:cNvPr>
          <xdr:cNvSpPr/>
        </xdr:nvSpPr>
        <xdr:spPr>
          <a:xfrm>
            <a:off x="473341" y="545358"/>
            <a:ext cx="320040" cy="289560"/>
          </a:xfrm>
          <a:prstGeom prst="star5">
            <a:avLst/>
          </a:prstGeom>
          <a:solidFill>
            <a:schemeClr val="tx1">
              <a:lumMod val="95000"/>
              <a:lumOff val="5000"/>
            </a:schemeClr>
          </a:solidFill>
          <a:ln>
            <a:solidFill>
              <a:srgbClr val="00FFC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11" name="Star: 5 Points 10">
            <a:extLst>
              <a:ext uri="{FF2B5EF4-FFF2-40B4-BE49-F238E27FC236}">
                <a16:creationId xmlns:a16="http://schemas.microsoft.com/office/drawing/2014/main" id="{F548B270-9FC9-F197-5C53-BD6D51763EA9}"/>
              </a:ext>
            </a:extLst>
          </xdr:cNvPr>
          <xdr:cNvSpPr/>
        </xdr:nvSpPr>
        <xdr:spPr>
          <a:xfrm>
            <a:off x="1318261" y="553703"/>
            <a:ext cx="335280" cy="312420"/>
          </a:xfrm>
          <a:prstGeom prst="star5">
            <a:avLst/>
          </a:prstGeom>
          <a:solidFill>
            <a:schemeClr val="tx1">
              <a:lumMod val="95000"/>
              <a:lumOff val="5000"/>
            </a:schemeClr>
          </a:solidFill>
          <a:ln>
            <a:solidFill>
              <a:srgbClr val="00FFC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12" name="TextBox 11">
            <a:extLst>
              <a:ext uri="{FF2B5EF4-FFF2-40B4-BE49-F238E27FC236}">
                <a16:creationId xmlns:a16="http://schemas.microsoft.com/office/drawing/2014/main" id="{53ECE3C8-1E0F-E653-C82B-36057AE742F7}"/>
              </a:ext>
            </a:extLst>
          </xdr:cNvPr>
          <xdr:cNvSpPr txBox="1"/>
        </xdr:nvSpPr>
        <xdr:spPr>
          <a:xfrm>
            <a:off x="1176952" y="1157533"/>
            <a:ext cx="9525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000">
                <a:solidFill>
                  <a:srgbClr val="FFFF00"/>
                </a:solidFill>
                <a:latin typeface="Calibri" panose="020F0502020204030204" pitchFamily="34" charset="0"/>
                <a:ea typeface="Calibri" panose="020F0502020204030204" pitchFamily="34" charset="0"/>
                <a:cs typeface="Calibri" panose="020F0502020204030204" pitchFamily="34" charset="0"/>
              </a:rPr>
              <a:t>Super</a:t>
            </a:r>
            <a:r>
              <a:rPr lang="en-CA" sz="1000" baseline="0">
                <a:solidFill>
                  <a:srgbClr val="FFFF00"/>
                </a:solidFill>
                <a:latin typeface="Calibri" panose="020F0502020204030204" pitchFamily="34" charset="0"/>
                <a:ea typeface="Calibri" panose="020F0502020204030204" pitchFamily="34" charset="0"/>
                <a:cs typeface="Calibri" panose="020F0502020204030204" pitchFamily="34" charset="0"/>
              </a:rPr>
              <a:t> Store</a:t>
            </a:r>
            <a:endParaRPr lang="en-CA" sz="1000">
              <a:solidFill>
                <a:srgbClr val="FFFF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13" name="TextBox 12">
            <a:extLst>
              <a:ext uri="{FF2B5EF4-FFF2-40B4-BE49-F238E27FC236}">
                <a16:creationId xmlns:a16="http://schemas.microsoft.com/office/drawing/2014/main" id="{6A717F53-D464-0C89-58F1-CA55D41D02CE}"/>
              </a:ext>
            </a:extLst>
          </xdr:cNvPr>
          <xdr:cNvSpPr txBox="1"/>
        </xdr:nvSpPr>
        <xdr:spPr>
          <a:xfrm>
            <a:off x="210973" y="886245"/>
            <a:ext cx="1801564" cy="347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CA" sz="1800" b="1">
                <a:gradFill>
                  <a:gsLst>
                    <a:gs pos="25000">
                      <a:srgbClr val="C1A35F"/>
                    </a:gs>
                    <a:gs pos="75000">
                      <a:srgbClr val="C1A35F"/>
                    </a:gs>
                    <a:gs pos="0">
                      <a:srgbClr val="94632A"/>
                    </a:gs>
                    <a:gs pos="50000">
                      <a:srgbClr val="F3E999"/>
                    </a:gs>
                    <a:gs pos="100000">
                      <a:srgbClr val="94632A"/>
                    </a:gs>
                  </a:gsLst>
                  <a:lin ang="0" scaled="1"/>
                </a:gradFill>
                <a:latin typeface="Century Gothic" panose="020B0502020202020204" pitchFamily="34" charset="0"/>
                <a:ea typeface="ADLaM Display" panose="02010000000000000000" pitchFamily="2" charset="0"/>
                <a:cs typeface="ADLaM Display" panose="02010000000000000000" pitchFamily="2" charset="0"/>
              </a:rPr>
              <a:t>United States</a:t>
            </a:r>
          </a:p>
        </xdr:txBody>
      </xdr:sp>
      <xdr:sp macro="" textlink="">
        <xdr:nvSpPr>
          <xdr:cNvPr id="14" name="Star: 5 Points 13">
            <a:extLst>
              <a:ext uri="{FF2B5EF4-FFF2-40B4-BE49-F238E27FC236}">
                <a16:creationId xmlns:a16="http://schemas.microsoft.com/office/drawing/2014/main" id="{F1F50B55-6BFF-1C2A-7B74-6D54C39B4C4D}"/>
              </a:ext>
            </a:extLst>
          </xdr:cNvPr>
          <xdr:cNvSpPr/>
        </xdr:nvSpPr>
        <xdr:spPr>
          <a:xfrm>
            <a:off x="851390" y="337815"/>
            <a:ext cx="403860" cy="388620"/>
          </a:xfrm>
          <a:prstGeom prst="star5">
            <a:avLst/>
          </a:prstGeom>
          <a:solidFill>
            <a:schemeClr val="tx1">
              <a:lumMod val="95000"/>
              <a:lumOff val="5000"/>
            </a:schemeClr>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grpSp>
    <xdr:clientData/>
  </xdr:twoCellAnchor>
  <xdr:twoCellAnchor>
    <xdr:from>
      <xdr:col>0</xdr:col>
      <xdr:colOff>170829</xdr:colOff>
      <xdr:row>13</xdr:row>
      <xdr:rowOff>15310</xdr:rowOff>
    </xdr:from>
    <xdr:to>
      <xdr:col>3</xdr:col>
      <xdr:colOff>270508</xdr:colOff>
      <xdr:row>15</xdr:row>
      <xdr:rowOff>102171</xdr:rowOff>
    </xdr:to>
    <xdr:grpSp>
      <xdr:nvGrpSpPr>
        <xdr:cNvPr id="15" name="Group 14">
          <a:hlinkClick xmlns:r="http://schemas.openxmlformats.org/officeDocument/2006/relationships" r:id="rId1"/>
          <a:extLst>
            <a:ext uri="{FF2B5EF4-FFF2-40B4-BE49-F238E27FC236}">
              <a16:creationId xmlns:a16="http://schemas.microsoft.com/office/drawing/2014/main" id="{3D8DE161-0411-4C93-9789-8CE70101A223}"/>
            </a:ext>
          </a:extLst>
        </xdr:cNvPr>
        <xdr:cNvGrpSpPr/>
      </xdr:nvGrpSpPr>
      <xdr:grpSpPr>
        <a:xfrm>
          <a:off x="170829" y="2186488"/>
          <a:ext cx="1915953" cy="420888"/>
          <a:chOff x="228600" y="2205944"/>
          <a:chExt cx="1927860" cy="410765"/>
        </a:xfrm>
        <a:solidFill>
          <a:schemeClr val="tx1">
            <a:lumMod val="95000"/>
            <a:lumOff val="5000"/>
          </a:schemeClr>
        </a:solidFill>
      </xdr:grpSpPr>
      <xdr:sp macro="" textlink="">
        <xdr:nvSpPr>
          <xdr:cNvPr id="16" name="Rectangle: Rounded Corners 15">
            <a:extLst>
              <a:ext uri="{FF2B5EF4-FFF2-40B4-BE49-F238E27FC236}">
                <a16:creationId xmlns:a16="http://schemas.microsoft.com/office/drawing/2014/main" id="{FAA86A1F-4CB4-0F8D-6223-417221222C6C}"/>
              </a:ext>
            </a:extLst>
          </xdr:cNvPr>
          <xdr:cNvSpPr/>
        </xdr:nvSpPr>
        <xdr:spPr>
          <a:xfrm>
            <a:off x="228600" y="2205944"/>
            <a:ext cx="1927860" cy="410765"/>
          </a:xfrm>
          <a:prstGeom prst="roundRect">
            <a:avLst>
              <a:gd name="adj" fmla="val 0"/>
            </a:avLst>
          </a:prstGeom>
          <a:grpFill/>
          <a:ln>
            <a:solidFill>
              <a:schemeClr val="bg2"/>
            </a:solid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sp macro="" textlink="">
        <xdr:nvSpPr>
          <xdr:cNvPr id="17" name="TextBox 16">
            <a:extLst>
              <a:ext uri="{FF2B5EF4-FFF2-40B4-BE49-F238E27FC236}">
                <a16:creationId xmlns:a16="http://schemas.microsoft.com/office/drawing/2014/main" id="{D57B8F06-1ADE-6C2F-67B3-82CB98C1A156}"/>
              </a:ext>
            </a:extLst>
          </xdr:cNvPr>
          <xdr:cNvSpPr txBox="1"/>
        </xdr:nvSpPr>
        <xdr:spPr>
          <a:xfrm>
            <a:off x="571500" y="2299335"/>
            <a:ext cx="1466890" cy="2209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aseline="0">
                <a:solidFill>
                  <a:schemeClr val="bg1"/>
                </a:solidFill>
                <a:latin typeface="Calibri" panose="020F0502020204030204" pitchFamily="34" charset="0"/>
                <a:ea typeface="Calibri" panose="020F0502020204030204" pitchFamily="34" charset="0"/>
                <a:cs typeface="Calibri" panose="020F0502020204030204" pitchFamily="34" charset="0"/>
              </a:rPr>
              <a:t>PRODUCTS CATEGORY</a:t>
            </a:r>
            <a:endParaRPr lang="en-CA" sz="11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18" name="Graphic 17" descr="Box with solid fill">
            <a:extLst>
              <a:ext uri="{FF2B5EF4-FFF2-40B4-BE49-F238E27FC236}">
                <a16:creationId xmlns:a16="http://schemas.microsoft.com/office/drawing/2014/main" id="{E5DEAB58-CF43-7D24-377E-9E3FD22E012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97180" y="2278380"/>
            <a:ext cx="252000" cy="252000"/>
          </a:xfrm>
          <a:prstGeom prst="rect">
            <a:avLst/>
          </a:prstGeom>
        </xdr:spPr>
      </xdr:pic>
    </xdr:grpSp>
    <xdr:clientData/>
  </xdr:twoCellAnchor>
  <xdr:twoCellAnchor>
    <xdr:from>
      <xdr:col>0</xdr:col>
      <xdr:colOff>178450</xdr:colOff>
      <xdr:row>19</xdr:row>
      <xdr:rowOff>58589</xdr:rowOff>
    </xdr:from>
    <xdr:to>
      <xdr:col>3</xdr:col>
      <xdr:colOff>393729</xdr:colOff>
      <xdr:row>22</xdr:row>
      <xdr:rowOff>154327</xdr:rowOff>
    </xdr:to>
    <xdr:grpSp>
      <xdr:nvGrpSpPr>
        <xdr:cNvPr id="19" name="Group 18">
          <a:extLst>
            <a:ext uri="{FF2B5EF4-FFF2-40B4-BE49-F238E27FC236}">
              <a16:creationId xmlns:a16="http://schemas.microsoft.com/office/drawing/2014/main" id="{175C349A-A02C-46A9-A1D5-FCA87C12BE23}"/>
            </a:ext>
          </a:extLst>
        </xdr:cNvPr>
        <xdr:cNvGrpSpPr/>
      </xdr:nvGrpSpPr>
      <xdr:grpSpPr>
        <a:xfrm>
          <a:off x="178450" y="3231849"/>
          <a:ext cx="2031553" cy="596779"/>
          <a:chOff x="228600" y="3214832"/>
          <a:chExt cx="2042224" cy="583366"/>
        </a:xfrm>
      </xdr:grpSpPr>
      <xdr:sp macro="" textlink="">
        <xdr:nvSpPr>
          <xdr:cNvPr id="20" name="Rectangle: Rounded Corners 19">
            <a:hlinkClick xmlns:r="http://schemas.openxmlformats.org/officeDocument/2006/relationships" r:id="rId4"/>
            <a:extLst>
              <a:ext uri="{FF2B5EF4-FFF2-40B4-BE49-F238E27FC236}">
                <a16:creationId xmlns:a16="http://schemas.microsoft.com/office/drawing/2014/main" id="{DEF1C009-7CC2-436F-093E-193A6CCCE4A2}"/>
              </a:ext>
            </a:extLst>
          </xdr:cNvPr>
          <xdr:cNvSpPr/>
        </xdr:nvSpPr>
        <xdr:spPr>
          <a:xfrm>
            <a:off x="228600" y="3214832"/>
            <a:ext cx="1912620" cy="410765"/>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sp macro="" textlink="">
        <xdr:nvSpPr>
          <xdr:cNvPr id="21" name="TextBox 20">
            <a:extLst>
              <a:ext uri="{FF2B5EF4-FFF2-40B4-BE49-F238E27FC236}">
                <a16:creationId xmlns:a16="http://schemas.microsoft.com/office/drawing/2014/main" id="{7DA3EE63-113A-BD78-3552-EB0021E99694}"/>
              </a:ext>
            </a:extLst>
          </xdr:cNvPr>
          <xdr:cNvSpPr txBox="1"/>
        </xdr:nvSpPr>
        <xdr:spPr>
          <a:xfrm>
            <a:off x="538956" y="3308986"/>
            <a:ext cx="1731868" cy="489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aseline="0">
                <a:solidFill>
                  <a:schemeClr val="bg1"/>
                </a:solidFill>
                <a:latin typeface="Calibri" panose="020F0502020204030204" pitchFamily="34" charset="0"/>
                <a:ea typeface="Calibri" panose="020F0502020204030204" pitchFamily="34" charset="0"/>
                <a:cs typeface="Calibri" panose="020F0502020204030204" pitchFamily="34" charset="0"/>
              </a:rPr>
              <a:t>GEOGRAPHICAL INSIGHTS</a:t>
            </a:r>
            <a:endParaRPr lang="en-CA" sz="11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22" name="Graphic 21" descr="Route (Two Pins With A Path) with solid fill">
            <a:extLst>
              <a:ext uri="{FF2B5EF4-FFF2-40B4-BE49-F238E27FC236}">
                <a16:creationId xmlns:a16="http://schemas.microsoft.com/office/drawing/2014/main" id="{6CC65D1C-9590-700C-DBFC-20558368ABF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2900" y="3276600"/>
            <a:ext cx="252000" cy="252000"/>
          </a:xfrm>
          <a:prstGeom prst="rect">
            <a:avLst/>
          </a:prstGeom>
        </xdr:spPr>
      </xdr:pic>
    </xdr:grpSp>
    <xdr:clientData/>
  </xdr:twoCellAnchor>
  <xdr:twoCellAnchor>
    <xdr:from>
      <xdr:col>0</xdr:col>
      <xdr:colOff>178450</xdr:colOff>
      <xdr:row>16</xdr:row>
      <xdr:rowOff>39428</xdr:rowOff>
    </xdr:from>
    <xdr:to>
      <xdr:col>3</xdr:col>
      <xdr:colOff>270124</xdr:colOff>
      <xdr:row>18</xdr:row>
      <xdr:rowOff>126288</xdr:rowOff>
    </xdr:to>
    <xdr:grpSp>
      <xdr:nvGrpSpPr>
        <xdr:cNvPr id="23" name="Group 22">
          <a:hlinkClick xmlns:r="http://schemas.openxmlformats.org/officeDocument/2006/relationships" r:id="rId7"/>
          <a:extLst>
            <a:ext uri="{FF2B5EF4-FFF2-40B4-BE49-F238E27FC236}">
              <a16:creationId xmlns:a16="http://schemas.microsoft.com/office/drawing/2014/main" id="{23342CC5-D9C0-46B3-8604-8DD0DBC71655}"/>
            </a:ext>
          </a:extLst>
        </xdr:cNvPr>
        <xdr:cNvGrpSpPr/>
      </xdr:nvGrpSpPr>
      <xdr:grpSpPr>
        <a:xfrm>
          <a:off x="178450" y="2711647"/>
          <a:ext cx="1907948" cy="420888"/>
          <a:chOff x="228600" y="2710388"/>
          <a:chExt cx="1912620" cy="410765"/>
        </a:xfrm>
        <a:solidFill>
          <a:schemeClr val="accent6">
            <a:lumMod val="75000"/>
          </a:schemeClr>
        </a:solidFill>
      </xdr:grpSpPr>
      <xdr:sp macro="" textlink="">
        <xdr:nvSpPr>
          <xdr:cNvPr id="24" name="Rectangle: Rounded Corners 23">
            <a:extLst>
              <a:ext uri="{FF2B5EF4-FFF2-40B4-BE49-F238E27FC236}">
                <a16:creationId xmlns:a16="http://schemas.microsoft.com/office/drawing/2014/main" id="{436ED79D-ADE0-8826-B11C-AF5E9AF09215}"/>
              </a:ext>
            </a:extLst>
          </xdr:cNvPr>
          <xdr:cNvSpPr/>
        </xdr:nvSpPr>
        <xdr:spPr>
          <a:xfrm>
            <a:off x="228600" y="2710388"/>
            <a:ext cx="1905000" cy="410765"/>
          </a:xfrm>
          <a:prstGeom prst="roundRect">
            <a:avLst>
              <a:gd name="adj" fmla="val 0"/>
            </a:avLst>
          </a:prstGeom>
          <a:grpFill/>
          <a:ln>
            <a:no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sp macro="" textlink="">
        <xdr:nvSpPr>
          <xdr:cNvPr id="25" name="TextBox 24">
            <a:extLst>
              <a:ext uri="{FF2B5EF4-FFF2-40B4-BE49-F238E27FC236}">
                <a16:creationId xmlns:a16="http://schemas.microsoft.com/office/drawing/2014/main" id="{D2BB33FF-C134-1460-783C-3347CCFE5134}"/>
              </a:ext>
            </a:extLst>
          </xdr:cNvPr>
          <xdr:cNvSpPr txBox="1"/>
        </xdr:nvSpPr>
        <xdr:spPr>
          <a:xfrm>
            <a:off x="548640" y="2815590"/>
            <a:ext cx="1592580" cy="2209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aseline="0">
                <a:solidFill>
                  <a:schemeClr val="bg1"/>
                </a:solidFill>
                <a:latin typeface="Calibri" panose="020F0502020204030204" pitchFamily="34" charset="0"/>
                <a:ea typeface="Calibri" panose="020F0502020204030204" pitchFamily="34" charset="0"/>
                <a:cs typeface="Calibri" panose="020F0502020204030204" pitchFamily="34" charset="0"/>
              </a:rPr>
              <a:t>CUSTOMER SEGMENT</a:t>
            </a:r>
            <a:endParaRPr lang="en-CA" sz="11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26" name="Graphic 25" descr="User with solid fill">
            <a:extLst>
              <a:ext uri="{FF2B5EF4-FFF2-40B4-BE49-F238E27FC236}">
                <a16:creationId xmlns:a16="http://schemas.microsoft.com/office/drawing/2014/main" id="{0EE5EA3E-2455-A24B-F289-5C862FF0F5D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27660" y="2819400"/>
            <a:ext cx="216000" cy="216000"/>
          </a:xfrm>
          <a:prstGeom prst="rect">
            <a:avLst/>
          </a:prstGeom>
        </xdr:spPr>
      </xdr:pic>
    </xdr:grpSp>
    <xdr:clientData/>
  </xdr:twoCellAnchor>
  <xdr:twoCellAnchor>
    <xdr:from>
      <xdr:col>0</xdr:col>
      <xdr:colOff>178450</xdr:colOff>
      <xdr:row>25</xdr:row>
      <xdr:rowOff>96964</xdr:rowOff>
    </xdr:from>
    <xdr:to>
      <xdr:col>3</xdr:col>
      <xdr:colOff>346324</xdr:colOff>
      <xdr:row>28</xdr:row>
      <xdr:rowOff>11616</xdr:rowOff>
    </xdr:to>
    <xdr:grpSp>
      <xdr:nvGrpSpPr>
        <xdr:cNvPr id="27" name="Group 26">
          <a:extLst>
            <a:ext uri="{FF2B5EF4-FFF2-40B4-BE49-F238E27FC236}">
              <a16:creationId xmlns:a16="http://schemas.microsoft.com/office/drawing/2014/main" id="{F79EF622-708D-467E-898B-32C9F269F15E}"/>
            </a:ext>
          </a:extLst>
        </xdr:cNvPr>
        <xdr:cNvGrpSpPr/>
      </xdr:nvGrpSpPr>
      <xdr:grpSpPr>
        <a:xfrm>
          <a:off x="178450" y="4272306"/>
          <a:ext cx="1984148" cy="415694"/>
          <a:chOff x="228600" y="4236720"/>
          <a:chExt cx="1996440" cy="410765"/>
        </a:xfrm>
      </xdr:grpSpPr>
      <xdr:sp macro="" textlink="">
        <xdr:nvSpPr>
          <xdr:cNvPr id="28" name="Rectangle: Rounded Corners 27">
            <a:hlinkClick xmlns:r="http://schemas.openxmlformats.org/officeDocument/2006/relationships" r:id="rId10"/>
            <a:extLst>
              <a:ext uri="{FF2B5EF4-FFF2-40B4-BE49-F238E27FC236}">
                <a16:creationId xmlns:a16="http://schemas.microsoft.com/office/drawing/2014/main" id="{974E5C77-E5A1-FFB8-BDDB-C45C09550C9D}"/>
              </a:ext>
            </a:extLst>
          </xdr:cNvPr>
          <xdr:cNvSpPr/>
        </xdr:nvSpPr>
        <xdr:spPr>
          <a:xfrm>
            <a:off x="228600" y="4236720"/>
            <a:ext cx="1920240" cy="410765"/>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sp macro="" textlink="">
        <xdr:nvSpPr>
          <xdr:cNvPr id="29" name="TextBox 28">
            <a:hlinkClick xmlns:r="http://schemas.openxmlformats.org/officeDocument/2006/relationships" r:id="rId11"/>
            <a:extLst>
              <a:ext uri="{FF2B5EF4-FFF2-40B4-BE49-F238E27FC236}">
                <a16:creationId xmlns:a16="http://schemas.microsoft.com/office/drawing/2014/main" id="{D9106B7B-9005-52E2-8008-A808A7823219}"/>
              </a:ext>
            </a:extLst>
          </xdr:cNvPr>
          <xdr:cNvSpPr txBox="1"/>
        </xdr:nvSpPr>
        <xdr:spPr>
          <a:xfrm>
            <a:off x="632460" y="4297680"/>
            <a:ext cx="15925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bg1"/>
                </a:solidFill>
                <a:latin typeface="Calibri" panose="020F0502020204030204" pitchFamily="34" charset="0"/>
                <a:ea typeface="Calibri" panose="020F0502020204030204" pitchFamily="34" charset="0"/>
                <a:cs typeface="Calibri" panose="020F0502020204030204" pitchFamily="34" charset="0"/>
              </a:rPr>
              <a:t>DATA</a:t>
            </a:r>
            <a:r>
              <a:rPr lang="en-CA" sz="1100" baseline="0">
                <a:solidFill>
                  <a:schemeClr val="bg1"/>
                </a:solidFill>
                <a:latin typeface="Calibri" panose="020F0502020204030204" pitchFamily="34" charset="0"/>
                <a:ea typeface="Calibri" panose="020F0502020204030204" pitchFamily="34" charset="0"/>
                <a:cs typeface="Calibri" panose="020F0502020204030204" pitchFamily="34" charset="0"/>
              </a:rPr>
              <a:t>BASE</a:t>
            </a:r>
            <a:endParaRPr lang="en-CA" sz="11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30" name="Graphic 29" descr="Database with solid fill">
            <a:extLst>
              <a:ext uri="{FF2B5EF4-FFF2-40B4-BE49-F238E27FC236}">
                <a16:creationId xmlns:a16="http://schemas.microsoft.com/office/drawing/2014/main" id="{2DE73EF1-50A0-2094-BBFF-46DE65DCFEF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50520" y="4297680"/>
            <a:ext cx="252000" cy="252000"/>
          </a:xfrm>
          <a:prstGeom prst="rect">
            <a:avLst/>
          </a:prstGeom>
        </xdr:spPr>
      </xdr:pic>
    </xdr:grpSp>
    <xdr:clientData/>
  </xdr:twoCellAnchor>
  <xdr:twoCellAnchor>
    <xdr:from>
      <xdr:col>0</xdr:col>
      <xdr:colOff>178450</xdr:colOff>
      <xdr:row>22</xdr:row>
      <xdr:rowOff>75085</xdr:rowOff>
    </xdr:from>
    <xdr:to>
      <xdr:col>3</xdr:col>
      <xdr:colOff>308224</xdr:colOff>
      <xdr:row>24</xdr:row>
      <xdr:rowOff>159283</xdr:rowOff>
    </xdr:to>
    <xdr:grpSp>
      <xdr:nvGrpSpPr>
        <xdr:cNvPr id="31" name="Group 30">
          <a:hlinkClick xmlns:r="http://schemas.openxmlformats.org/officeDocument/2006/relationships" r:id="rId14"/>
          <a:extLst>
            <a:ext uri="{FF2B5EF4-FFF2-40B4-BE49-F238E27FC236}">
              <a16:creationId xmlns:a16="http://schemas.microsoft.com/office/drawing/2014/main" id="{CEEB676C-E403-4BB8-8A4F-957D39BA6E3E}"/>
            </a:ext>
          </a:extLst>
        </xdr:cNvPr>
        <xdr:cNvGrpSpPr/>
      </xdr:nvGrpSpPr>
      <xdr:grpSpPr>
        <a:xfrm>
          <a:off x="178450" y="3749386"/>
          <a:ext cx="1946048" cy="418226"/>
          <a:chOff x="228600" y="3719275"/>
          <a:chExt cx="1958340" cy="410765"/>
        </a:xfrm>
      </xdr:grpSpPr>
      <xdr:sp macro="" textlink="">
        <xdr:nvSpPr>
          <xdr:cNvPr id="32" name="Rectangle: Rounded Corners 31">
            <a:extLst>
              <a:ext uri="{FF2B5EF4-FFF2-40B4-BE49-F238E27FC236}">
                <a16:creationId xmlns:a16="http://schemas.microsoft.com/office/drawing/2014/main" id="{5E5905B1-B100-CAEA-D7DF-AEC9B57F198A}"/>
              </a:ext>
            </a:extLst>
          </xdr:cNvPr>
          <xdr:cNvSpPr/>
        </xdr:nvSpPr>
        <xdr:spPr>
          <a:xfrm>
            <a:off x="228600" y="3719275"/>
            <a:ext cx="1920240" cy="410765"/>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sp macro="" textlink="">
        <xdr:nvSpPr>
          <xdr:cNvPr id="33" name="TextBox 32">
            <a:extLst>
              <a:ext uri="{FF2B5EF4-FFF2-40B4-BE49-F238E27FC236}">
                <a16:creationId xmlns:a16="http://schemas.microsoft.com/office/drawing/2014/main" id="{BDB90458-0405-9B1F-894E-71066C1E63B9}"/>
              </a:ext>
            </a:extLst>
          </xdr:cNvPr>
          <xdr:cNvSpPr txBox="1"/>
        </xdr:nvSpPr>
        <xdr:spPr>
          <a:xfrm>
            <a:off x="594360" y="3794760"/>
            <a:ext cx="15925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bg1"/>
                </a:solidFill>
                <a:latin typeface="Calibri" panose="020F0502020204030204" pitchFamily="34" charset="0"/>
                <a:ea typeface="Calibri" panose="020F0502020204030204" pitchFamily="34" charset="0"/>
                <a:cs typeface="Calibri" panose="020F0502020204030204" pitchFamily="34" charset="0"/>
              </a:rPr>
              <a:t>LOGISTIC</a:t>
            </a:r>
            <a:r>
              <a:rPr lang="en-CA" sz="1100" baseline="0">
                <a:solidFill>
                  <a:schemeClr val="bg1"/>
                </a:solidFill>
                <a:latin typeface="Calibri" panose="020F0502020204030204" pitchFamily="34" charset="0"/>
                <a:ea typeface="Calibri" panose="020F0502020204030204" pitchFamily="34" charset="0"/>
                <a:cs typeface="Calibri" panose="020F0502020204030204" pitchFamily="34" charset="0"/>
              </a:rPr>
              <a:t>S CONTROL</a:t>
            </a:r>
            <a:endParaRPr lang="en-CA" sz="11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34" name="Graphic 33" descr="Arrow circle with solid fill">
            <a:extLst>
              <a:ext uri="{FF2B5EF4-FFF2-40B4-BE49-F238E27FC236}">
                <a16:creationId xmlns:a16="http://schemas.microsoft.com/office/drawing/2014/main" id="{D6D339CF-0A71-5324-8E53-FB1A4965F65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42900" y="3787140"/>
            <a:ext cx="252000" cy="252000"/>
          </a:xfrm>
          <a:prstGeom prst="rect">
            <a:avLst/>
          </a:prstGeom>
        </xdr:spPr>
      </xdr:pic>
    </xdr:grpSp>
    <xdr:clientData/>
  </xdr:twoCellAnchor>
  <xdr:twoCellAnchor>
    <xdr:from>
      <xdr:col>0</xdr:col>
      <xdr:colOff>174640</xdr:colOff>
      <xdr:row>10</xdr:row>
      <xdr:rowOff>8459</xdr:rowOff>
    </xdr:from>
    <xdr:to>
      <xdr:col>3</xdr:col>
      <xdr:colOff>270124</xdr:colOff>
      <xdr:row>12</xdr:row>
      <xdr:rowOff>99006</xdr:rowOff>
    </xdr:to>
    <xdr:grpSp>
      <xdr:nvGrpSpPr>
        <xdr:cNvPr id="36" name="Group 35">
          <a:extLst>
            <a:ext uri="{FF2B5EF4-FFF2-40B4-BE49-F238E27FC236}">
              <a16:creationId xmlns:a16="http://schemas.microsoft.com/office/drawing/2014/main" id="{517E4799-29B8-BDB9-4D6A-CA788464EE5B}"/>
            </a:ext>
          </a:extLst>
        </xdr:cNvPr>
        <xdr:cNvGrpSpPr/>
      </xdr:nvGrpSpPr>
      <xdr:grpSpPr>
        <a:xfrm>
          <a:off x="174640" y="1678596"/>
          <a:ext cx="1911758" cy="424574"/>
          <a:chOff x="220980" y="1701500"/>
          <a:chExt cx="1920240" cy="410765"/>
        </a:xfrm>
      </xdr:grpSpPr>
      <xdr:sp macro="" textlink="">
        <xdr:nvSpPr>
          <xdr:cNvPr id="38" name="Rectangle: Rounded Corners 37">
            <a:hlinkClick xmlns:r="http://schemas.openxmlformats.org/officeDocument/2006/relationships" r:id="rId17"/>
            <a:extLst>
              <a:ext uri="{FF2B5EF4-FFF2-40B4-BE49-F238E27FC236}">
                <a16:creationId xmlns:a16="http://schemas.microsoft.com/office/drawing/2014/main" id="{1C76352F-9454-4492-CCEF-658AC250CAE4}"/>
              </a:ext>
            </a:extLst>
          </xdr:cNvPr>
          <xdr:cNvSpPr/>
        </xdr:nvSpPr>
        <xdr:spPr>
          <a:xfrm>
            <a:off x="220980" y="1701500"/>
            <a:ext cx="1920240" cy="410765"/>
          </a:xfrm>
          <a:prstGeom prst="roundRect">
            <a:avLst>
              <a:gd name="adj" fmla="val 0"/>
            </a:avLst>
          </a:prstGeom>
          <a:solidFill>
            <a:schemeClr val="tx1">
              <a:lumMod val="95000"/>
              <a:lumOff val="5000"/>
            </a:schemeClr>
          </a:solidFill>
          <a:ln>
            <a:solidFill>
              <a:schemeClr val="bg1"/>
            </a:solid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sp macro="" textlink="">
        <xdr:nvSpPr>
          <xdr:cNvPr id="39" name="TextBox 38">
            <a:extLst>
              <a:ext uri="{FF2B5EF4-FFF2-40B4-BE49-F238E27FC236}">
                <a16:creationId xmlns:a16="http://schemas.microsoft.com/office/drawing/2014/main" id="{A02C102B-1C73-9997-B41B-4A93BA9B5ABE}"/>
              </a:ext>
            </a:extLst>
          </xdr:cNvPr>
          <xdr:cNvSpPr txBox="1"/>
        </xdr:nvSpPr>
        <xdr:spPr>
          <a:xfrm>
            <a:off x="502920" y="1783080"/>
            <a:ext cx="15925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bg1"/>
                </a:solidFill>
                <a:latin typeface="Calibri" panose="020F0502020204030204" pitchFamily="34" charset="0"/>
                <a:ea typeface="Calibri" panose="020F0502020204030204" pitchFamily="34" charset="0"/>
                <a:cs typeface="Calibri" panose="020F0502020204030204" pitchFamily="34" charset="0"/>
              </a:rPr>
              <a:t>SUMMARY</a:t>
            </a:r>
            <a:r>
              <a:rPr lang="en-CA" sz="1100" baseline="0">
                <a:solidFill>
                  <a:schemeClr val="bg1"/>
                </a:solidFill>
                <a:latin typeface="Calibri" panose="020F0502020204030204" pitchFamily="34" charset="0"/>
                <a:ea typeface="Calibri" panose="020F0502020204030204" pitchFamily="34" charset="0"/>
                <a:cs typeface="Calibri" panose="020F0502020204030204" pitchFamily="34" charset="0"/>
              </a:rPr>
              <a:t> DASHBOARD</a:t>
            </a:r>
            <a:endParaRPr lang="en-CA" sz="11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40" name="Graphic 39" descr="Bar chart with solid fill">
            <a:extLst>
              <a:ext uri="{FF2B5EF4-FFF2-40B4-BE49-F238E27FC236}">
                <a16:creationId xmlns:a16="http://schemas.microsoft.com/office/drawing/2014/main" id="{B236F981-3529-00D6-CA25-2F653A72332D}"/>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312420" y="1798320"/>
            <a:ext cx="216000" cy="216000"/>
          </a:xfrm>
          <a:prstGeom prst="rect">
            <a:avLst/>
          </a:prstGeom>
        </xdr:spPr>
      </xdr:pic>
    </xdr:grpSp>
    <xdr:clientData/>
  </xdr:twoCellAnchor>
  <xdr:twoCellAnchor>
    <xdr:from>
      <xdr:col>2</xdr:col>
      <xdr:colOff>563620</xdr:colOff>
      <xdr:row>5</xdr:row>
      <xdr:rowOff>149941</xdr:rowOff>
    </xdr:from>
    <xdr:to>
      <xdr:col>4</xdr:col>
      <xdr:colOff>183580</xdr:colOff>
      <xdr:row>10</xdr:row>
      <xdr:rowOff>101448</xdr:rowOff>
    </xdr:to>
    <xdr:sp macro="" textlink="">
      <xdr:nvSpPr>
        <xdr:cNvPr id="42" name="Flowchart: Merge 41">
          <a:extLst>
            <a:ext uri="{FF2B5EF4-FFF2-40B4-BE49-F238E27FC236}">
              <a16:creationId xmlns:a16="http://schemas.microsoft.com/office/drawing/2014/main" id="{F99886E8-149C-4746-ADBE-FD72A2A55FDF}"/>
            </a:ext>
          </a:extLst>
        </xdr:cNvPr>
        <xdr:cNvSpPr/>
      </xdr:nvSpPr>
      <xdr:spPr>
        <a:xfrm>
          <a:off x="1782820" y="1007191"/>
          <a:ext cx="839160" cy="808757"/>
        </a:xfrm>
        <a:prstGeom prst="flowChartMerge">
          <a:avLst/>
        </a:prstGeom>
        <a:solidFill>
          <a:schemeClr val="accent1">
            <a:alpha val="0"/>
          </a:schemeClr>
        </a:solidFill>
        <a:effectLst>
          <a:glow rad="139700">
            <a:srgbClr val="FF0000">
              <a:alpha val="40000"/>
            </a:srgbClr>
          </a:glow>
          <a:softEdge rad="1143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9416</xdr:colOff>
      <xdr:row>0</xdr:row>
      <xdr:rowOff>0</xdr:rowOff>
    </xdr:from>
    <xdr:to>
      <xdr:col>3</xdr:col>
      <xdr:colOff>299628</xdr:colOff>
      <xdr:row>9</xdr:row>
      <xdr:rowOff>55886</xdr:rowOff>
    </xdr:to>
    <xdr:sp macro="" textlink="">
      <xdr:nvSpPr>
        <xdr:cNvPr id="43" name="Rectangle 42">
          <a:extLst>
            <a:ext uri="{FF2B5EF4-FFF2-40B4-BE49-F238E27FC236}">
              <a16:creationId xmlns:a16="http://schemas.microsoft.com/office/drawing/2014/main" id="{3DEE5596-F322-4250-8160-A1473166DCB7}"/>
            </a:ext>
          </a:extLst>
        </xdr:cNvPr>
        <xdr:cNvSpPr/>
      </xdr:nvSpPr>
      <xdr:spPr>
        <a:xfrm>
          <a:off x="9416" y="0"/>
          <a:ext cx="2119012" cy="1598936"/>
        </a:xfrm>
        <a:prstGeom prst="rect">
          <a:avLst/>
        </a:prstGeom>
        <a:noFill/>
        <a:ln w="25400">
          <a:noFill/>
        </a:ln>
        <a:effectLst>
          <a:glow rad="1905000">
            <a:schemeClr val="tx1"/>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xdr:col>
      <xdr:colOff>564877</xdr:colOff>
      <xdr:row>1</xdr:row>
      <xdr:rowOff>60650</xdr:rowOff>
    </xdr:from>
    <xdr:to>
      <xdr:col>14</xdr:col>
      <xdr:colOff>460243</xdr:colOff>
      <xdr:row>3</xdr:row>
      <xdr:rowOff>14434</xdr:rowOff>
    </xdr:to>
    <xdr:sp macro="" textlink="">
      <xdr:nvSpPr>
        <xdr:cNvPr id="44" name="Rectangle: Rounded Corners 43">
          <a:extLst>
            <a:ext uri="{FF2B5EF4-FFF2-40B4-BE49-F238E27FC236}">
              <a16:creationId xmlns:a16="http://schemas.microsoft.com/office/drawing/2014/main" id="{EEE68FCD-ECF6-47BB-90B7-3D78FCF55CDC}"/>
            </a:ext>
          </a:extLst>
        </xdr:cNvPr>
        <xdr:cNvSpPr/>
      </xdr:nvSpPr>
      <xdr:spPr>
        <a:xfrm>
          <a:off x="1784077" y="232100"/>
          <a:ext cx="7210566" cy="296684"/>
        </a:xfrm>
        <a:prstGeom prst="roundRect">
          <a:avLst>
            <a:gd name="adj" fmla="val 0"/>
          </a:avLst>
        </a:prstGeom>
        <a:gradFill flip="none" rotWithShape="1">
          <a:gsLst>
            <a:gs pos="0">
              <a:srgbClr val="0099FF">
                <a:lumMod val="99000"/>
              </a:srgbClr>
            </a:gs>
            <a:gs pos="100000">
              <a:srgbClr val="00FFFF"/>
            </a:gs>
          </a:gsLst>
          <a:lin ang="0" scaled="1"/>
          <a:tileRect/>
        </a:gradFill>
        <a:ln>
          <a:noFill/>
        </a:ln>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l"/>
          <a:r>
            <a:rPr lang="en-CA" sz="1800" b="0" baseline="0">
              <a:latin typeface="Calibri" panose="020F0502020204030204" pitchFamily="34" charset="0"/>
              <a:ea typeface="Calibri" panose="020F0502020204030204" pitchFamily="34" charset="0"/>
              <a:cs typeface="Calibri" panose="020F0502020204030204" pitchFamily="34" charset="0"/>
            </a:rPr>
            <a:t>Customer Segment</a:t>
          </a:r>
          <a:endParaRPr lang="en-CA" sz="1800" b="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479753</xdr:colOff>
      <xdr:row>10</xdr:row>
      <xdr:rowOff>103547</xdr:rowOff>
    </xdr:from>
    <xdr:to>
      <xdr:col>6</xdr:col>
      <xdr:colOff>249017</xdr:colOff>
      <xdr:row>12</xdr:row>
      <xdr:rowOff>94960</xdr:rowOff>
    </xdr:to>
    <xdr:sp macro="" textlink="'KPIS PRE-processing'!AC60">
      <xdr:nvSpPr>
        <xdr:cNvPr id="46" name="TextBox 45">
          <a:extLst>
            <a:ext uri="{FF2B5EF4-FFF2-40B4-BE49-F238E27FC236}">
              <a16:creationId xmlns:a16="http://schemas.microsoft.com/office/drawing/2014/main" id="{F6D3536C-4413-44EC-968B-D0E8C85620A7}"/>
            </a:ext>
          </a:extLst>
        </xdr:cNvPr>
        <xdr:cNvSpPr txBox="1"/>
      </xdr:nvSpPr>
      <xdr:spPr>
        <a:xfrm>
          <a:off x="2918153" y="1818047"/>
          <a:ext cx="988464" cy="334313"/>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4A8F641B-E8D8-43AD-A4EE-BAE5453F21E0}" type="TxLink">
            <a:rPr lang="en-US" sz="1000" b="0" i="0" u="none" strike="noStrike">
              <a:solidFill>
                <a:schemeClr val="bg1"/>
              </a:solidFill>
              <a:latin typeface="Arial"/>
              <a:ea typeface="Calibri" panose="020F0502020204030204" pitchFamily="34" charset="0"/>
              <a:cs typeface="Arial"/>
            </a:rPr>
            <a:pPr/>
            <a:t> </a:t>
          </a:fld>
          <a:endParaRPr lang="en-CA" sz="8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0</xdr:col>
      <xdr:colOff>152957</xdr:colOff>
      <xdr:row>28</xdr:row>
      <xdr:rowOff>59861</xdr:rowOff>
    </xdr:from>
    <xdr:to>
      <xdr:col>3</xdr:col>
      <xdr:colOff>183702</xdr:colOff>
      <xdr:row>30</xdr:row>
      <xdr:rowOff>86874</xdr:rowOff>
    </xdr:to>
    <xdr:sp macro="" textlink="">
      <xdr:nvSpPr>
        <xdr:cNvPr id="47" name="TextBox 46">
          <a:extLst>
            <a:ext uri="{FF2B5EF4-FFF2-40B4-BE49-F238E27FC236}">
              <a16:creationId xmlns:a16="http://schemas.microsoft.com/office/drawing/2014/main" id="{869E0A18-DE65-4EED-8262-C8DF2C5FA086}"/>
            </a:ext>
          </a:extLst>
        </xdr:cNvPr>
        <xdr:cNvSpPr txBox="1"/>
      </xdr:nvSpPr>
      <xdr:spPr>
        <a:xfrm>
          <a:off x="152957" y="4809313"/>
          <a:ext cx="1870505" cy="366260"/>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100" b="1" baseline="0">
              <a:solidFill>
                <a:schemeClr val="bg1"/>
              </a:solidFill>
              <a:latin typeface="Calibri" panose="020F0502020204030204" pitchFamily="34" charset="0"/>
              <a:ea typeface="Calibri" panose="020F0502020204030204" pitchFamily="34" charset="0"/>
              <a:cs typeface="Calibri" panose="020F0502020204030204" pitchFamily="34" charset="0"/>
            </a:rPr>
            <a:t>Management Hierarchy</a:t>
          </a:r>
          <a:endParaRPr lang="en-CA"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468481</xdr:colOff>
      <xdr:row>10</xdr:row>
      <xdr:rowOff>105916</xdr:rowOff>
    </xdr:from>
    <xdr:to>
      <xdr:col>6</xdr:col>
      <xdr:colOff>237745</xdr:colOff>
      <xdr:row>12</xdr:row>
      <xdr:rowOff>97329</xdr:rowOff>
    </xdr:to>
    <xdr:sp macro="" textlink="'KPIS PRE-processing'!G12">
      <xdr:nvSpPr>
        <xdr:cNvPr id="48" name="TextBox 47">
          <a:extLst>
            <a:ext uri="{FF2B5EF4-FFF2-40B4-BE49-F238E27FC236}">
              <a16:creationId xmlns:a16="http://schemas.microsoft.com/office/drawing/2014/main" id="{BFF20A9E-716F-4B71-A4BB-AF379BBBAF77}"/>
            </a:ext>
          </a:extLst>
        </xdr:cNvPr>
        <xdr:cNvSpPr txBox="1"/>
      </xdr:nvSpPr>
      <xdr:spPr>
        <a:xfrm>
          <a:off x="2906881" y="1820416"/>
          <a:ext cx="988464" cy="334313"/>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65F2FBDD-A8D4-4064-993B-68095288AB01}" type="TxLink">
            <a:rPr lang="en-US" sz="1000" b="0" i="0" u="none" strike="noStrike">
              <a:solidFill>
                <a:schemeClr val="bg1"/>
              </a:solidFill>
              <a:latin typeface="Arial"/>
              <a:ea typeface="Calibri" panose="020F0502020204030204" pitchFamily="34" charset="0"/>
              <a:cs typeface="Arial"/>
            </a:rPr>
            <a:pPr/>
            <a:t> </a:t>
          </a:fld>
          <a:endParaRPr lang="en-CA" sz="12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20</xdr:col>
      <xdr:colOff>329972</xdr:colOff>
      <xdr:row>7</xdr:row>
      <xdr:rowOff>290</xdr:rowOff>
    </xdr:from>
    <xdr:to>
      <xdr:col>22</xdr:col>
      <xdr:colOff>375384</xdr:colOff>
      <xdr:row>10</xdr:row>
      <xdr:rowOff>49309</xdr:rowOff>
    </xdr:to>
    <xdr:sp macro="" textlink="'KPIS PRE-processing'!M23">
      <xdr:nvSpPr>
        <xdr:cNvPr id="50" name="TextBox 49">
          <a:extLst>
            <a:ext uri="{FF2B5EF4-FFF2-40B4-BE49-F238E27FC236}">
              <a16:creationId xmlns:a16="http://schemas.microsoft.com/office/drawing/2014/main" id="{E88CC411-6156-4A61-9900-75B1F8F996B1}"/>
            </a:ext>
          </a:extLst>
        </xdr:cNvPr>
        <xdr:cNvSpPr txBox="1"/>
      </xdr:nvSpPr>
      <xdr:spPr>
        <a:xfrm>
          <a:off x="12521972" y="1200440"/>
          <a:ext cx="1264612" cy="563369"/>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11720A48-3275-4AC4-B98F-F972D13D9499}" type="TxLink">
            <a:rPr lang="en-US" sz="3600" b="0" i="0" u="none" strike="noStrike">
              <a:solidFill>
                <a:schemeClr val="bg1"/>
              </a:solidFill>
              <a:latin typeface="Arial"/>
              <a:ea typeface="Calibri" panose="020F0502020204030204" pitchFamily="34" charset="0"/>
              <a:cs typeface="Arial"/>
            </a:rPr>
            <a:pPr/>
            <a:t>866</a:t>
          </a:fld>
          <a:endParaRPr lang="en-CA" sz="36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21</xdr:col>
      <xdr:colOff>539357</xdr:colOff>
      <xdr:row>7</xdr:row>
      <xdr:rowOff>159647</xdr:rowOff>
    </xdr:from>
    <xdr:to>
      <xdr:col>23</xdr:col>
      <xdr:colOff>578026</xdr:colOff>
      <xdr:row>10</xdr:row>
      <xdr:rowOff>45691</xdr:rowOff>
    </xdr:to>
    <xdr:sp macro="" textlink="'KPIS PRE-processing'!I37">
      <xdr:nvSpPr>
        <xdr:cNvPr id="51" name="TextBox 50">
          <a:extLst>
            <a:ext uri="{FF2B5EF4-FFF2-40B4-BE49-F238E27FC236}">
              <a16:creationId xmlns:a16="http://schemas.microsoft.com/office/drawing/2014/main" id="{54054AC6-21DE-47A9-99CD-6902DC818E38}"/>
            </a:ext>
          </a:extLst>
        </xdr:cNvPr>
        <xdr:cNvSpPr txBox="1"/>
      </xdr:nvSpPr>
      <xdr:spPr>
        <a:xfrm>
          <a:off x="13340957" y="1359797"/>
          <a:ext cx="1257869" cy="400394"/>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200" b="1">
              <a:solidFill>
                <a:schemeClr val="bg1"/>
              </a:solidFill>
              <a:latin typeface="Calibri" panose="020F0502020204030204" pitchFamily="34" charset="0"/>
              <a:ea typeface="Calibri" panose="020F0502020204030204" pitchFamily="34" charset="0"/>
              <a:cs typeface="Calibri" panose="020F0502020204030204" pitchFamily="34" charset="0"/>
            </a:rPr>
            <a:t>Cities</a:t>
          </a:r>
        </a:p>
      </xdr:txBody>
    </xdr:sp>
    <xdr:clientData/>
  </xdr:twoCellAnchor>
  <xdr:twoCellAnchor>
    <xdr:from>
      <xdr:col>17</xdr:col>
      <xdr:colOff>372526</xdr:colOff>
      <xdr:row>6</xdr:row>
      <xdr:rowOff>17866</xdr:rowOff>
    </xdr:from>
    <xdr:to>
      <xdr:col>20</xdr:col>
      <xdr:colOff>52308</xdr:colOff>
      <xdr:row>18</xdr:row>
      <xdr:rowOff>4676</xdr:rowOff>
    </xdr:to>
    <xdr:graphicFrame macro="">
      <xdr:nvGraphicFramePr>
        <xdr:cNvPr id="52" name="Chart 51">
          <a:extLst>
            <a:ext uri="{FF2B5EF4-FFF2-40B4-BE49-F238E27FC236}">
              <a16:creationId xmlns:a16="http://schemas.microsoft.com/office/drawing/2014/main" id="{80A79C5A-A456-44EF-AF97-DA44D54AE6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23</xdr:col>
      <xdr:colOff>293992</xdr:colOff>
      <xdr:row>2</xdr:row>
      <xdr:rowOff>140565</xdr:rowOff>
    </xdr:from>
    <xdr:to>
      <xdr:col>25</xdr:col>
      <xdr:colOff>533543</xdr:colOff>
      <xdr:row>4</xdr:row>
      <xdr:rowOff>126546</xdr:rowOff>
    </xdr:to>
    <xdr:sp macro="" textlink="">
      <xdr:nvSpPr>
        <xdr:cNvPr id="54" name="TextBox 53">
          <a:extLst>
            <a:ext uri="{FF2B5EF4-FFF2-40B4-BE49-F238E27FC236}">
              <a16:creationId xmlns:a16="http://schemas.microsoft.com/office/drawing/2014/main" id="{ED91E1D8-3B40-4CE0-AE19-5A03BE27D426}"/>
            </a:ext>
          </a:extLst>
        </xdr:cNvPr>
        <xdr:cNvSpPr txBox="1"/>
      </xdr:nvSpPr>
      <xdr:spPr>
        <a:xfrm>
          <a:off x="14314792" y="483465"/>
          <a:ext cx="1458751" cy="328881"/>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100" b="1" baseline="0">
              <a:solidFill>
                <a:schemeClr val="bg1"/>
              </a:solidFill>
              <a:latin typeface="Calibri" panose="020F0502020204030204" pitchFamily="34" charset="0"/>
              <a:ea typeface="Calibri" panose="020F0502020204030204" pitchFamily="34" charset="0"/>
              <a:cs typeface="Calibri" panose="020F0502020204030204" pitchFamily="34" charset="0"/>
            </a:rPr>
            <a:t>Calender  </a:t>
          </a:r>
          <a:endParaRPr lang="en-CA"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74369</xdr:colOff>
      <xdr:row>3</xdr:row>
      <xdr:rowOff>91739</xdr:rowOff>
    </xdr:from>
    <xdr:to>
      <xdr:col>17</xdr:col>
      <xdr:colOff>378448</xdr:colOff>
      <xdr:row>4</xdr:row>
      <xdr:rowOff>151185</xdr:rowOff>
    </xdr:to>
    <xdr:sp macro="" textlink="">
      <xdr:nvSpPr>
        <xdr:cNvPr id="57" name="Rectangle: Rounded Corners 56">
          <a:extLst>
            <a:ext uri="{FF2B5EF4-FFF2-40B4-BE49-F238E27FC236}">
              <a16:creationId xmlns:a16="http://schemas.microsoft.com/office/drawing/2014/main" id="{24C518B6-BDE5-4640-9580-AD84BC1751FC}"/>
            </a:ext>
          </a:extLst>
        </xdr:cNvPr>
        <xdr:cNvSpPr/>
      </xdr:nvSpPr>
      <xdr:spPr>
        <a:xfrm>
          <a:off x="1903169" y="606089"/>
          <a:ext cx="8838479" cy="230896"/>
        </a:xfrm>
        <a:prstGeom prst="roundRect">
          <a:avLst>
            <a:gd name="adj" fmla="val 0"/>
          </a:avLst>
        </a:prstGeom>
        <a:gradFill>
          <a:gsLst>
            <a:gs pos="100000">
              <a:srgbClr val="9999FF"/>
            </a:gs>
            <a:gs pos="0">
              <a:srgbClr val="000000"/>
            </a:gs>
            <a:gs pos="100000">
              <a:scrgbClr r="0" g="0" b="0"/>
            </a:gs>
          </a:gsLst>
          <a:lin ang="10800000" scaled="0"/>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indent="0" algn="l"/>
          <a:r>
            <a:rPr lang="en-CA" sz="1100" b="0" cap="none" spc="0">
              <a:ln w="0"/>
              <a:solidFill>
                <a:sysClr val="windowText" lastClr="000000"/>
              </a:solidFill>
              <a:effectLst>
                <a:outerShdw blurRad="38100" dist="25400" dir="5400000" algn="ctr" rotWithShape="0">
                  <a:srgbClr val="6E747A">
                    <a:alpha val="43000"/>
                  </a:srgbClr>
                </a:outerShdw>
              </a:effectLst>
              <a:latin typeface="+mn-lt"/>
              <a:ea typeface="+mn-ea"/>
              <a:cs typeface="+mn-cs"/>
            </a:rPr>
            <a:t>NEWS and Live Updates</a:t>
          </a:r>
          <a:r>
            <a:rPr lang="en-CA" sz="1100" b="0" cap="none" spc="0" baseline="0">
              <a:ln w="0"/>
              <a:solidFill>
                <a:sysClr val="windowText" lastClr="000000"/>
              </a:solidFill>
              <a:effectLst>
                <a:outerShdw blurRad="38100" dist="25400" dir="5400000" algn="ctr" rotWithShape="0">
                  <a:srgbClr val="6E747A">
                    <a:alpha val="43000"/>
                  </a:srgbClr>
                </a:outerShdw>
              </a:effectLst>
              <a:latin typeface="+mn-lt"/>
              <a:ea typeface="+mn-ea"/>
              <a:cs typeface="+mn-cs"/>
            </a:rPr>
            <a:t> : Employee of the year </a:t>
          </a:r>
          <a:endParaRPr lang="en-CA" sz="1100" b="0" cap="none" spc="0">
            <a:ln w="0"/>
            <a:solidFill>
              <a:sysClr val="windowText" lastClr="000000"/>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18</xdr:col>
      <xdr:colOff>465316</xdr:colOff>
      <xdr:row>3</xdr:row>
      <xdr:rowOff>98715</xdr:rowOff>
    </xdr:from>
    <xdr:to>
      <xdr:col>23</xdr:col>
      <xdr:colOff>450394</xdr:colOff>
      <xdr:row>8</xdr:row>
      <xdr:rowOff>36434</xdr:rowOff>
    </xdr:to>
    <xdr:sp macro="" textlink="'KPIS PRE-processing'!M23">
      <xdr:nvSpPr>
        <xdr:cNvPr id="58" name="TextBox 57">
          <a:extLst>
            <a:ext uri="{FF2B5EF4-FFF2-40B4-BE49-F238E27FC236}">
              <a16:creationId xmlns:a16="http://schemas.microsoft.com/office/drawing/2014/main" id="{1BFA6312-7FE8-4B94-A7DD-901564F3BA5E}"/>
            </a:ext>
          </a:extLst>
        </xdr:cNvPr>
        <xdr:cNvSpPr txBox="1"/>
      </xdr:nvSpPr>
      <xdr:spPr>
        <a:xfrm>
          <a:off x="11438116" y="591084"/>
          <a:ext cx="3033078" cy="758335"/>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Total QTY of Pdoducts Sold </a:t>
          </a:r>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21</xdr:col>
      <xdr:colOff>162193</xdr:colOff>
      <xdr:row>3</xdr:row>
      <xdr:rowOff>8361</xdr:rowOff>
    </xdr:from>
    <xdr:to>
      <xdr:col>23</xdr:col>
      <xdr:colOff>500412</xdr:colOff>
      <xdr:row>6</xdr:row>
      <xdr:rowOff>3153</xdr:rowOff>
    </xdr:to>
    <xdr:sp macro="" textlink="'customer deemand-KPI'!C74">
      <xdr:nvSpPr>
        <xdr:cNvPr id="59" name="Rectangle: Rounded Corners 58">
          <a:extLst>
            <a:ext uri="{FF2B5EF4-FFF2-40B4-BE49-F238E27FC236}">
              <a16:creationId xmlns:a16="http://schemas.microsoft.com/office/drawing/2014/main" id="{57E3B624-D800-4611-A8F1-8546A48283D7}"/>
            </a:ext>
          </a:extLst>
        </xdr:cNvPr>
        <xdr:cNvSpPr/>
      </xdr:nvSpPr>
      <xdr:spPr>
        <a:xfrm>
          <a:off x="12876111" y="509402"/>
          <a:ext cx="1549068" cy="495833"/>
        </a:xfrm>
        <a:prstGeom prst="roundRect">
          <a:avLst>
            <a:gd name="adj" fmla="val 0"/>
          </a:avLst>
        </a:prstGeom>
        <a:no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fld id="{70DD9036-7BCA-4EC4-8B5C-7559F2BC4E99}" type="TxLink">
            <a:rPr lang="en-US" sz="2000" b="0" i="0" u="none" strike="noStrike" cap="none" spc="0">
              <a:ln w="0"/>
              <a:solidFill>
                <a:schemeClr val="bg1"/>
              </a:solidFill>
              <a:effectLst>
                <a:outerShdw blurRad="38100" dist="25400" dir="5400000" algn="ctr" rotWithShape="0">
                  <a:srgbClr val="6E747A">
                    <a:alpha val="43000"/>
                  </a:srgbClr>
                </a:outerShdw>
              </a:effectLst>
              <a:latin typeface="Arial"/>
              <a:ea typeface="+mn-ea"/>
              <a:cs typeface="Arial"/>
            </a:rPr>
            <a:t>25102</a:t>
          </a:fld>
          <a:endParaRPr lang="en-CA" sz="2000" b="0" cap="none" spc="0">
            <a:ln w="0"/>
            <a:solidFill>
              <a:schemeClr val="bg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23</xdr:col>
      <xdr:colOff>259740</xdr:colOff>
      <xdr:row>35</xdr:row>
      <xdr:rowOff>138713</xdr:rowOff>
    </xdr:from>
    <xdr:to>
      <xdr:col>28</xdr:col>
      <xdr:colOff>246795</xdr:colOff>
      <xdr:row>47</xdr:row>
      <xdr:rowOff>33658</xdr:rowOff>
    </xdr:to>
    <xdr:sp macro="" textlink="">
      <xdr:nvSpPr>
        <xdr:cNvPr id="61" name="Rectangle: Rounded Corners 60">
          <a:extLst>
            <a:ext uri="{FF2B5EF4-FFF2-40B4-BE49-F238E27FC236}">
              <a16:creationId xmlns:a16="http://schemas.microsoft.com/office/drawing/2014/main" id="{D90574C4-BA4C-45DB-ACEF-249AB7147632}"/>
            </a:ext>
          </a:extLst>
        </xdr:cNvPr>
        <xdr:cNvSpPr/>
      </xdr:nvSpPr>
      <xdr:spPr>
        <a:xfrm>
          <a:off x="14364569" y="6075528"/>
          <a:ext cx="3053322" cy="1930425"/>
        </a:xfrm>
        <a:prstGeom prst="roundRect">
          <a:avLst>
            <a:gd name="adj" fmla="val 0"/>
          </a:avLst>
        </a:prstGeom>
        <a:gradFill>
          <a:gsLst>
            <a:gs pos="100000">
              <a:srgbClr val="2B323F"/>
            </a:gs>
            <a:gs pos="0">
              <a:srgbClr val="000000"/>
            </a:gs>
            <a:gs pos="100000">
              <a:scrgbClr r="0" g="0" b="0"/>
            </a:gs>
            <a:gs pos="99000">
              <a:srgbClr val="161920"/>
            </a:gs>
            <a:gs pos="100000">
              <a:scrgbClr r="0" g="0" b="0"/>
            </a:gs>
          </a:gsLst>
          <a:lin ang="10800000" scaled="0"/>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0</xdr:col>
      <xdr:colOff>287487</xdr:colOff>
      <xdr:row>13</xdr:row>
      <xdr:rowOff>102827</xdr:rowOff>
    </xdr:from>
    <xdr:to>
      <xdr:col>0</xdr:col>
      <xdr:colOff>533787</xdr:colOff>
      <xdr:row>15</xdr:row>
      <xdr:rowOff>24030</xdr:rowOff>
    </xdr:to>
    <xdr:pic>
      <xdr:nvPicPr>
        <xdr:cNvPr id="64" name="Graphic 63" descr="Box with solid fill">
          <a:extLst>
            <a:ext uri="{FF2B5EF4-FFF2-40B4-BE49-F238E27FC236}">
              <a16:creationId xmlns:a16="http://schemas.microsoft.com/office/drawing/2014/main" id="{F8AA393A-3D90-4394-AD2D-06338E99CC8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87487" y="2331677"/>
          <a:ext cx="246300" cy="264103"/>
        </a:xfrm>
        <a:prstGeom prst="rect">
          <a:avLst/>
        </a:prstGeom>
      </xdr:spPr>
    </xdr:pic>
    <xdr:clientData/>
  </xdr:twoCellAnchor>
  <xdr:twoCellAnchor>
    <xdr:from>
      <xdr:col>3</xdr:col>
      <xdr:colOff>431318</xdr:colOff>
      <xdr:row>5</xdr:row>
      <xdr:rowOff>93257</xdr:rowOff>
    </xdr:from>
    <xdr:to>
      <xdr:col>13</xdr:col>
      <xdr:colOff>460745</xdr:colOff>
      <xdr:row>27</xdr:row>
      <xdr:rowOff>97466</xdr:rowOff>
    </xdr:to>
    <xdr:sp macro="" textlink="">
      <xdr:nvSpPr>
        <xdr:cNvPr id="67" name="Rectangle: Rounded Corners 66">
          <a:extLst>
            <a:ext uri="{FF2B5EF4-FFF2-40B4-BE49-F238E27FC236}">
              <a16:creationId xmlns:a16="http://schemas.microsoft.com/office/drawing/2014/main" id="{211B2C9F-9636-4BBF-BF4E-5A5721400809}"/>
            </a:ext>
          </a:extLst>
        </xdr:cNvPr>
        <xdr:cNvSpPr/>
      </xdr:nvSpPr>
      <xdr:spPr>
        <a:xfrm>
          <a:off x="2265434" y="935001"/>
          <a:ext cx="6143148" cy="3707884"/>
        </a:xfrm>
        <a:prstGeom prst="roundRect">
          <a:avLst>
            <a:gd name="adj" fmla="val 0"/>
          </a:avLst>
        </a:prstGeom>
        <a:solidFill>
          <a:schemeClr val="tx1"/>
        </a:solidFill>
        <a:ln>
          <a:solidFill>
            <a:schemeClr val="bg2">
              <a:lumMod val="95000"/>
            </a:schemeClr>
          </a:solid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4</xdr:col>
      <xdr:colOff>130703</xdr:colOff>
      <xdr:row>7</xdr:row>
      <xdr:rowOff>23354</xdr:rowOff>
    </xdr:from>
    <xdr:to>
      <xdr:col>7</xdr:col>
      <xdr:colOff>196638</xdr:colOff>
      <xdr:row>11</xdr:row>
      <xdr:rowOff>127519</xdr:rowOff>
    </xdr:to>
    <xdr:sp macro="" textlink="'KPIS PRE-processing'!M23">
      <xdr:nvSpPr>
        <xdr:cNvPr id="75" name="TextBox 74">
          <a:extLst>
            <a:ext uri="{FF2B5EF4-FFF2-40B4-BE49-F238E27FC236}">
              <a16:creationId xmlns:a16="http://schemas.microsoft.com/office/drawing/2014/main" id="{2C96DBAC-8AEF-4AE1-9E62-71DA87523298}"/>
            </a:ext>
          </a:extLst>
        </xdr:cNvPr>
        <xdr:cNvSpPr txBox="1"/>
      </xdr:nvSpPr>
      <xdr:spPr>
        <a:xfrm>
          <a:off x="2576191" y="1201796"/>
          <a:ext cx="1900052" cy="777560"/>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Profit V/S Revenue</a:t>
          </a:r>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0</xdr:col>
      <xdr:colOff>174640</xdr:colOff>
      <xdr:row>16</xdr:row>
      <xdr:rowOff>39428</xdr:rowOff>
    </xdr:from>
    <xdr:to>
      <xdr:col>0</xdr:col>
      <xdr:colOff>222360</xdr:colOff>
      <xdr:row>18</xdr:row>
      <xdr:rowOff>124594</xdr:rowOff>
    </xdr:to>
    <xdr:sp macro="" textlink="">
      <xdr:nvSpPr>
        <xdr:cNvPr id="84" name="Rectangle 83">
          <a:extLst>
            <a:ext uri="{FF2B5EF4-FFF2-40B4-BE49-F238E27FC236}">
              <a16:creationId xmlns:a16="http://schemas.microsoft.com/office/drawing/2014/main" id="{023E3E73-5CC4-429F-AF15-6B7C0589E627}"/>
            </a:ext>
          </a:extLst>
        </xdr:cNvPr>
        <xdr:cNvSpPr/>
      </xdr:nvSpPr>
      <xdr:spPr>
        <a:xfrm>
          <a:off x="174640" y="2782628"/>
          <a:ext cx="47720" cy="428066"/>
        </a:xfrm>
        <a:prstGeom prst="rect">
          <a:avLst/>
        </a:prstGeom>
        <a:solidFill>
          <a:srgbClr val="00FFFF"/>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303737</xdr:colOff>
      <xdr:row>16</xdr:row>
      <xdr:rowOff>150183</xdr:rowOff>
    </xdr:from>
    <xdr:to>
      <xdr:col>0</xdr:col>
      <xdr:colOff>524218</xdr:colOff>
      <xdr:row>18</xdr:row>
      <xdr:rowOff>39996</xdr:rowOff>
    </xdr:to>
    <xdr:pic>
      <xdr:nvPicPr>
        <xdr:cNvPr id="86" name="Graphic 85" descr="User with solid fill">
          <a:extLst>
            <a:ext uri="{FF2B5EF4-FFF2-40B4-BE49-F238E27FC236}">
              <a16:creationId xmlns:a16="http://schemas.microsoft.com/office/drawing/2014/main" id="{A2B404F9-BADC-426C-BE84-8ED7E47F55A8}"/>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303737" y="2808323"/>
          <a:ext cx="220481" cy="222080"/>
        </a:xfrm>
        <a:prstGeom prst="rect">
          <a:avLst/>
        </a:prstGeom>
      </xdr:spPr>
    </xdr:pic>
    <xdr:clientData/>
  </xdr:twoCellAnchor>
  <xdr:twoCellAnchor>
    <xdr:from>
      <xdr:col>4</xdr:col>
      <xdr:colOff>130062</xdr:colOff>
      <xdr:row>8</xdr:row>
      <xdr:rowOff>57815</xdr:rowOff>
    </xdr:from>
    <xdr:to>
      <xdr:col>12</xdr:col>
      <xdr:colOff>434163</xdr:colOff>
      <xdr:row>26</xdr:row>
      <xdr:rowOff>115186</xdr:rowOff>
    </xdr:to>
    <xdr:graphicFrame macro="">
      <xdr:nvGraphicFramePr>
        <xdr:cNvPr id="37" name="Chart 36">
          <a:extLst>
            <a:ext uri="{FF2B5EF4-FFF2-40B4-BE49-F238E27FC236}">
              <a16:creationId xmlns:a16="http://schemas.microsoft.com/office/drawing/2014/main" id="{4F23862F-8EA0-4ECC-8EB3-B88A78FED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xdr:col>
      <xdr:colOff>450811</xdr:colOff>
      <xdr:row>28</xdr:row>
      <xdr:rowOff>93338</xdr:rowOff>
    </xdr:from>
    <xdr:to>
      <xdr:col>13</xdr:col>
      <xdr:colOff>480238</xdr:colOff>
      <xdr:row>44</xdr:row>
      <xdr:rowOff>84478</xdr:rowOff>
    </xdr:to>
    <xdr:sp macro="" textlink="">
      <xdr:nvSpPr>
        <xdr:cNvPr id="66" name="Rectangle: Rounded Corners 65">
          <a:extLst>
            <a:ext uri="{FF2B5EF4-FFF2-40B4-BE49-F238E27FC236}">
              <a16:creationId xmlns:a16="http://schemas.microsoft.com/office/drawing/2014/main" id="{55F0FA4B-771B-477B-A9F8-F5ABD3D9316C}"/>
            </a:ext>
          </a:extLst>
        </xdr:cNvPr>
        <xdr:cNvSpPr/>
      </xdr:nvSpPr>
      <xdr:spPr>
        <a:xfrm>
          <a:off x="2267085" y="4769722"/>
          <a:ext cx="6083674" cy="2663359"/>
        </a:xfrm>
        <a:prstGeom prst="roundRect">
          <a:avLst>
            <a:gd name="adj" fmla="val 0"/>
          </a:avLst>
        </a:prstGeom>
        <a:solidFill>
          <a:schemeClr val="tx1"/>
        </a:soli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12</xdr:col>
      <xdr:colOff>318978</xdr:colOff>
      <xdr:row>4</xdr:row>
      <xdr:rowOff>124048</xdr:rowOff>
    </xdr:from>
    <xdr:to>
      <xdr:col>21</xdr:col>
      <xdr:colOff>407581</xdr:colOff>
      <xdr:row>26</xdr:row>
      <xdr:rowOff>147085</xdr:rowOff>
    </xdr:to>
    <xdr:graphicFrame macro="">
      <xdr:nvGraphicFramePr>
        <xdr:cNvPr id="69" name="Chart 68">
          <a:extLst>
            <a:ext uri="{FF2B5EF4-FFF2-40B4-BE49-F238E27FC236}">
              <a16:creationId xmlns:a16="http://schemas.microsoft.com/office/drawing/2014/main" id="{F722D9B9-8256-4A51-9DE2-38D2BAD99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14</xdr:col>
      <xdr:colOff>425304</xdr:colOff>
      <xdr:row>8</xdr:row>
      <xdr:rowOff>150627</xdr:rowOff>
    </xdr:from>
    <xdr:to>
      <xdr:col>19</xdr:col>
      <xdr:colOff>292396</xdr:colOff>
      <xdr:row>20</xdr:row>
      <xdr:rowOff>156351</xdr:rowOff>
    </xdr:to>
    <xdr:graphicFrame macro="">
      <xdr:nvGraphicFramePr>
        <xdr:cNvPr id="72" name="Chart 71">
          <a:extLst>
            <a:ext uri="{FF2B5EF4-FFF2-40B4-BE49-F238E27FC236}">
              <a16:creationId xmlns:a16="http://schemas.microsoft.com/office/drawing/2014/main" id="{0927DC06-6808-4114-813C-2CEBA80022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13</xdr:col>
      <xdr:colOff>587527</xdr:colOff>
      <xdr:row>29</xdr:row>
      <xdr:rowOff>93653</xdr:rowOff>
    </xdr:from>
    <xdr:to>
      <xdr:col>20</xdr:col>
      <xdr:colOff>474655</xdr:colOff>
      <xdr:row>44</xdr:row>
      <xdr:rowOff>65239</xdr:rowOff>
    </xdr:to>
    <xdr:graphicFrame macro="">
      <xdr:nvGraphicFramePr>
        <xdr:cNvPr id="73" name="Chart 72">
          <a:extLst>
            <a:ext uri="{FF2B5EF4-FFF2-40B4-BE49-F238E27FC236}">
              <a16:creationId xmlns:a16="http://schemas.microsoft.com/office/drawing/2014/main" id="{540EE51D-6EA4-48A3-AEFE-558B89F1FE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19</xdr:col>
      <xdr:colOff>62630</xdr:colOff>
      <xdr:row>9</xdr:row>
      <xdr:rowOff>85449</xdr:rowOff>
    </xdr:from>
    <xdr:to>
      <xdr:col>23</xdr:col>
      <xdr:colOff>250521</xdr:colOff>
      <xdr:row>28</xdr:row>
      <xdr:rowOff>0</xdr:rowOff>
    </xdr:to>
    <xdr:graphicFrame macro="">
      <xdr:nvGraphicFramePr>
        <xdr:cNvPr id="74" name="Chart 73">
          <a:extLst>
            <a:ext uri="{FF2B5EF4-FFF2-40B4-BE49-F238E27FC236}">
              <a16:creationId xmlns:a16="http://schemas.microsoft.com/office/drawing/2014/main" id="{779F0FA6-75F6-4885-835C-EAAF84E3F2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20</xdr:col>
      <xdr:colOff>244773</xdr:colOff>
      <xdr:row>31</xdr:row>
      <xdr:rowOff>95025</xdr:rowOff>
    </xdr:from>
    <xdr:to>
      <xdr:col>23</xdr:col>
      <xdr:colOff>139717</xdr:colOff>
      <xdr:row>44</xdr:row>
      <xdr:rowOff>104384</xdr:rowOff>
    </xdr:to>
    <xdr:graphicFrame macro="">
      <xdr:nvGraphicFramePr>
        <xdr:cNvPr id="77" name="Chart 76">
          <a:extLst>
            <a:ext uri="{FF2B5EF4-FFF2-40B4-BE49-F238E27FC236}">
              <a16:creationId xmlns:a16="http://schemas.microsoft.com/office/drawing/2014/main" id="{BEAB8040-5C40-4211-95E6-11C17FC7C3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13</xdr:col>
      <xdr:colOff>584792</xdr:colOff>
      <xdr:row>6</xdr:row>
      <xdr:rowOff>5524</xdr:rowOff>
    </xdr:from>
    <xdr:to>
      <xdr:col>17</xdr:col>
      <xdr:colOff>39355</xdr:colOff>
      <xdr:row>10</xdr:row>
      <xdr:rowOff>109689</xdr:rowOff>
    </xdr:to>
    <xdr:sp macro="" textlink="'KPIS PRE-processing'!M23">
      <xdr:nvSpPr>
        <xdr:cNvPr id="78" name="TextBox 77">
          <a:extLst>
            <a:ext uri="{FF2B5EF4-FFF2-40B4-BE49-F238E27FC236}">
              <a16:creationId xmlns:a16="http://schemas.microsoft.com/office/drawing/2014/main" id="{9F130A72-E396-4BEB-A078-B20853F7FBD0}"/>
            </a:ext>
          </a:extLst>
        </xdr:cNvPr>
        <xdr:cNvSpPr txBox="1"/>
      </xdr:nvSpPr>
      <xdr:spPr>
        <a:xfrm>
          <a:off x="8532629" y="1015617"/>
          <a:ext cx="1900052" cy="777560"/>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Customer count</a:t>
          </a:r>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16</xdr:col>
      <xdr:colOff>283537</xdr:colOff>
      <xdr:row>19</xdr:row>
      <xdr:rowOff>35850</xdr:rowOff>
    </xdr:from>
    <xdr:to>
      <xdr:col>17</xdr:col>
      <xdr:colOff>558210</xdr:colOff>
      <xdr:row>23</xdr:row>
      <xdr:rowOff>140015</xdr:rowOff>
    </xdr:to>
    <xdr:sp macro="" textlink="'KPIS PRE-processing'!M23">
      <xdr:nvSpPr>
        <xdr:cNvPr id="79" name="TextBox 78">
          <a:extLst>
            <a:ext uri="{FF2B5EF4-FFF2-40B4-BE49-F238E27FC236}">
              <a16:creationId xmlns:a16="http://schemas.microsoft.com/office/drawing/2014/main" id="{3A51BA9D-184A-440A-A5F1-35E7FBC58906}"/>
            </a:ext>
          </a:extLst>
        </xdr:cNvPr>
        <xdr:cNvSpPr txBox="1"/>
      </xdr:nvSpPr>
      <xdr:spPr>
        <a:xfrm>
          <a:off x="10065490" y="3234478"/>
          <a:ext cx="886046" cy="777560"/>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Repeatative</a:t>
          </a:r>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16</xdr:col>
      <xdr:colOff>168350</xdr:colOff>
      <xdr:row>23</xdr:row>
      <xdr:rowOff>40965</xdr:rowOff>
    </xdr:from>
    <xdr:to>
      <xdr:col>18</xdr:col>
      <xdr:colOff>203790</xdr:colOff>
      <xdr:row>27</xdr:row>
      <xdr:rowOff>145129</xdr:rowOff>
    </xdr:to>
    <xdr:sp macro="" textlink="'KPIS PRE-processing'!M23">
      <xdr:nvSpPr>
        <xdr:cNvPr id="80" name="TextBox 79">
          <a:extLst>
            <a:ext uri="{FF2B5EF4-FFF2-40B4-BE49-F238E27FC236}">
              <a16:creationId xmlns:a16="http://schemas.microsoft.com/office/drawing/2014/main" id="{0DCAD355-3D26-4162-8298-FB693AC0ADCD}"/>
            </a:ext>
          </a:extLst>
        </xdr:cNvPr>
        <xdr:cNvSpPr txBox="1"/>
      </xdr:nvSpPr>
      <xdr:spPr>
        <a:xfrm>
          <a:off x="9950303" y="3912988"/>
          <a:ext cx="1258185" cy="777560"/>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a:solidFill>
                <a:schemeClr val="bg1"/>
              </a:solidFill>
              <a:latin typeface="Calibri" panose="020F0502020204030204" pitchFamily="34" charset="0"/>
              <a:ea typeface="Calibri" panose="020F0502020204030204" pitchFamily="34" charset="0"/>
              <a:cs typeface="Calibri" panose="020F0502020204030204" pitchFamily="34" charset="0"/>
            </a:rPr>
            <a:t>Unique Customers</a:t>
          </a:r>
        </a:p>
      </xdr:txBody>
    </xdr:sp>
    <xdr:clientData/>
  </xdr:twoCellAnchor>
  <xdr:twoCellAnchor>
    <xdr:from>
      <xdr:col>20</xdr:col>
      <xdr:colOff>282427</xdr:colOff>
      <xdr:row>28</xdr:row>
      <xdr:rowOff>100330</xdr:rowOff>
    </xdr:from>
    <xdr:to>
      <xdr:col>23</xdr:col>
      <xdr:colOff>9525</xdr:colOff>
      <xdr:row>33</xdr:row>
      <xdr:rowOff>37481</xdr:rowOff>
    </xdr:to>
    <xdr:sp macro="" textlink="'KPIS PRE-processing'!M23">
      <xdr:nvSpPr>
        <xdr:cNvPr id="83" name="TextBox 82">
          <a:extLst>
            <a:ext uri="{FF2B5EF4-FFF2-40B4-BE49-F238E27FC236}">
              <a16:creationId xmlns:a16="http://schemas.microsoft.com/office/drawing/2014/main" id="{566B3C4B-88DC-4356-BEC7-CA27BB3DA093}"/>
            </a:ext>
          </a:extLst>
        </xdr:cNvPr>
        <xdr:cNvSpPr txBox="1"/>
      </xdr:nvSpPr>
      <xdr:spPr>
        <a:xfrm>
          <a:off x="12390920" y="4776714"/>
          <a:ext cx="1543372" cy="772219"/>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a:solidFill>
                <a:schemeClr val="bg1"/>
              </a:solidFill>
              <a:latin typeface="Calibri" panose="020F0502020204030204" pitchFamily="34" charset="0"/>
              <a:ea typeface="Calibri" panose="020F0502020204030204" pitchFamily="34" charset="0"/>
              <a:cs typeface="Calibri" panose="020F0502020204030204" pitchFamily="34" charset="0"/>
            </a:rPr>
            <a:t>Maximum</a:t>
          </a:r>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 Order Fullfillment Time (DAYS)</a:t>
          </a:r>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19</xdr:col>
      <xdr:colOff>475552</xdr:colOff>
      <xdr:row>12</xdr:row>
      <xdr:rowOff>13760</xdr:rowOff>
    </xdr:from>
    <xdr:to>
      <xdr:col>22</xdr:col>
      <xdr:colOff>200878</xdr:colOff>
      <xdr:row>16</xdr:row>
      <xdr:rowOff>116588</xdr:rowOff>
    </xdr:to>
    <xdr:sp macro="" textlink="'KPIS PRE-processing'!M23">
      <xdr:nvSpPr>
        <xdr:cNvPr id="85" name="TextBox 84">
          <a:extLst>
            <a:ext uri="{FF2B5EF4-FFF2-40B4-BE49-F238E27FC236}">
              <a16:creationId xmlns:a16="http://schemas.microsoft.com/office/drawing/2014/main" id="{71CC0043-78F2-4B58-ADC5-57D4B6396599}"/>
            </a:ext>
          </a:extLst>
        </xdr:cNvPr>
        <xdr:cNvSpPr txBox="1"/>
      </xdr:nvSpPr>
      <xdr:spPr>
        <a:xfrm>
          <a:off x="11978620" y="2017924"/>
          <a:ext cx="1541600" cy="770883"/>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a:solidFill>
                <a:schemeClr val="bg1"/>
              </a:solidFill>
              <a:latin typeface="Calibri" panose="020F0502020204030204" pitchFamily="34" charset="0"/>
              <a:ea typeface="Calibri" panose="020F0502020204030204" pitchFamily="34" charset="0"/>
              <a:cs typeface="Calibri" panose="020F0502020204030204" pitchFamily="34" charset="0"/>
            </a:rPr>
            <a:t>Average</a:t>
          </a:r>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 Shipping Cost</a:t>
          </a:r>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14</xdr:col>
      <xdr:colOff>372139</xdr:colOff>
      <xdr:row>28</xdr:row>
      <xdr:rowOff>35849</xdr:rowOff>
    </xdr:from>
    <xdr:to>
      <xdr:col>17</xdr:col>
      <xdr:colOff>558208</xdr:colOff>
      <xdr:row>32</xdr:row>
      <xdr:rowOff>140013</xdr:rowOff>
    </xdr:to>
    <xdr:sp macro="" textlink="'KPIS PRE-processing'!M23">
      <xdr:nvSpPr>
        <xdr:cNvPr id="87" name="TextBox 86">
          <a:extLst>
            <a:ext uri="{FF2B5EF4-FFF2-40B4-BE49-F238E27FC236}">
              <a16:creationId xmlns:a16="http://schemas.microsoft.com/office/drawing/2014/main" id="{F736CC18-E2F2-47EE-86D6-F8BE7BFE58A6}"/>
            </a:ext>
          </a:extLst>
        </xdr:cNvPr>
        <xdr:cNvSpPr txBox="1"/>
      </xdr:nvSpPr>
      <xdr:spPr>
        <a:xfrm>
          <a:off x="8931348" y="4749616"/>
          <a:ext cx="2020186" cy="777560"/>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a:solidFill>
                <a:schemeClr val="bg1"/>
              </a:solidFill>
              <a:latin typeface="Calibri" panose="020F0502020204030204" pitchFamily="34" charset="0"/>
              <a:ea typeface="Calibri" panose="020F0502020204030204" pitchFamily="34" charset="0"/>
              <a:cs typeface="Calibri" panose="020F0502020204030204" pitchFamily="34" charset="0"/>
            </a:rPr>
            <a:t>Product</a:t>
          </a:r>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 Shippment Priority </a:t>
          </a:r>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543886</xdr:colOff>
      <xdr:row>28</xdr:row>
      <xdr:rowOff>126640</xdr:rowOff>
    </xdr:from>
    <xdr:to>
      <xdr:col>7</xdr:col>
      <xdr:colOff>124531</xdr:colOff>
      <xdr:row>33</xdr:row>
      <xdr:rowOff>63790</xdr:rowOff>
    </xdr:to>
    <xdr:sp macro="" textlink="'KPIS PRE-processing'!M23">
      <xdr:nvSpPr>
        <xdr:cNvPr id="89" name="TextBox 88">
          <a:extLst>
            <a:ext uri="{FF2B5EF4-FFF2-40B4-BE49-F238E27FC236}">
              <a16:creationId xmlns:a16="http://schemas.microsoft.com/office/drawing/2014/main" id="{00E0A511-C91D-4F99-B444-051ED7349846}"/>
            </a:ext>
          </a:extLst>
        </xdr:cNvPr>
        <xdr:cNvSpPr txBox="1"/>
      </xdr:nvSpPr>
      <xdr:spPr>
        <a:xfrm>
          <a:off x="2360160" y="4803024"/>
          <a:ext cx="2002344" cy="772218"/>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a:solidFill>
                <a:schemeClr val="bg1"/>
              </a:solidFill>
              <a:latin typeface="Calibri" panose="020F0502020204030204" pitchFamily="34" charset="0"/>
              <a:ea typeface="Calibri" panose="020F0502020204030204" pitchFamily="34" charset="0"/>
              <a:cs typeface="Calibri" panose="020F0502020204030204" pitchFamily="34" charset="0"/>
            </a:rPr>
            <a:t>Overall</a:t>
          </a:r>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 </a:t>
          </a:r>
          <a:r>
            <a:rPr lang="en-CA" sz="1000" b="1">
              <a:solidFill>
                <a:schemeClr val="bg1"/>
              </a:solidFill>
              <a:latin typeface="Calibri" panose="020F0502020204030204" pitchFamily="34" charset="0"/>
              <a:ea typeface="Calibri" panose="020F0502020204030204" pitchFamily="34" charset="0"/>
              <a:cs typeface="Calibri" panose="020F0502020204030204" pitchFamily="34" charset="0"/>
            </a:rPr>
            <a:t>Order</a:t>
          </a:r>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 ID Placed</a:t>
          </a:r>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0</xdr:col>
      <xdr:colOff>343055</xdr:colOff>
      <xdr:row>29</xdr:row>
      <xdr:rowOff>154386</xdr:rowOff>
    </xdr:from>
    <xdr:to>
      <xdr:col>3</xdr:col>
      <xdr:colOff>312708</xdr:colOff>
      <xdr:row>37</xdr:row>
      <xdr:rowOff>93945</xdr:rowOff>
    </xdr:to>
    <mc:AlternateContent xmlns:mc="http://schemas.openxmlformats.org/markup-compatibility/2006">
      <mc:Choice xmlns:a14="http://schemas.microsoft.com/office/drawing/2010/main" Requires="a14">
        <xdr:graphicFrame macro="">
          <xdr:nvGraphicFramePr>
            <xdr:cNvPr id="35" name="Manager 2">
              <a:extLst>
                <a:ext uri="{FF2B5EF4-FFF2-40B4-BE49-F238E27FC236}">
                  <a16:creationId xmlns:a16="http://schemas.microsoft.com/office/drawing/2014/main" id="{B007F045-765F-4ACD-B92D-2226E80D6D8D}"/>
                </a:ext>
              </a:extLst>
            </xdr:cNvPr>
            <xdr:cNvGraphicFramePr/>
          </xdr:nvGraphicFramePr>
          <xdr:xfrm>
            <a:off x="0" y="0"/>
            <a:ext cx="0" cy="0"/>
          </xdr:xfrm>
          <a:graphic>
            <a:graphicData uri="http://schemas.microsoft.com/office/drawing/2010/slicer">
              <sle:slicer xmlns:sle="http://schemas.microsoft.com/office/drawing/2010/slicer" name="Manager 2"/>
            </a:graphicData>
          </a:graphic>
        </xdr:graphicFrame>
      </mc:Choice>
      <mc:Fallback>
        <xdr:sp macro="" textlink="">
          <xdr:nvSpPr>
            <xdr:cNvPr id="0" name=""/>
            <xdr:cNvSpPr>
              <a:spLocks noTextEdit="1"/>
            </xdr:cNvSpPr>
          </xdr:nvSpPr>
          <xdr:spPr>
            <a:xfrm>
              <a:off x="343055" y="4997783"/>
              <a:ext cx="1785927" cy="127566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152453</xdr:colOff>
      <xdr:row>30</xdr:row>
      <xdr:rowOff>8496</xdr:rowOff>
    </xdr:from>
    <xdr:to>
      <xdr:col>28</xdr:col>
      <xdr:colOff>313150</xdr:colOff>
      <xdr:row>33</xdr:row>
      <xdr:rowOff>53887</xdr:rowOff>
    </xdr:to>
    <mc:AlternateContent xmlns:mc="http://schemas.openxmlformats.org/markup-compatibility/2006">
      <mc:Choice xmlns:a14="http://schemas.microsoft.com/office/drawing/2010/main" Requires="a14">
        <xdr:graphicFrame macro="">
          <xdr:nvGraphicFramePr>
            <xdr:cNvPr id="70" name="Ship Mode 4">
              <a:extLst>
                <a:ext uri="{FF2B5EF4-FFF2-40B4-BE49-F238E27FC236}">
                  <a16:creationId xmlns:a16="http://schemas.microsoft.com/office/drawing/2014/main" id="{2AC52FC3-84E2-4A75-AF88-327D5D5545D7}"/>
                </a:ext>
              </a:extLst>
            </xdr:cNvPr>
            <xdr:cNvGraphicFramePr/>
          </xdr:nvGraphicFramePr>
          <xdr:xfrm>
            <a:off x="0" y="0"/>
            <a:ext cx="0" cy="0"/>
          </xdr:xfrm>
          <a:graphic>
            <a:graphicData uri="http://schemas.microsoft.com/office/drawing/2010/slicer">
              <sle:slicer xmlns:sle="http://schemas.microsoft.com/office/drawing/2010/slicer" name="Ship Mode 4"/>
            </a:graphicData>
          </a:graphic>
        </xdr:graphicFrame>
      </mc:Choice>
      <mc:Fallback>
        <xdr:sp macro="" textlink="">
          <xdr:nvSpPr>
            <xdr:cNvPr id="0" name=""/>
            <xdr:cNvSpPr>
              <a:spLocks noTextEdit="1"/>
            </xdr:cNvSpPr>
          </xdr:nvSpPr>
          <xdr:spPr>
            <a:xfrm>
              <a:off x="14077220" y="5018907"/>
              <a:ext cx="3187820" cy="54643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588077</xdr:colOff>
      <xdr:row>44</xdr:row>
      <xdr:rowOff>68429</xdr:rowOff>
    </xdr:from>
    <xdr:to>
      <xdr:col>23</xdr:col>
      <xdr:colOff>104383</xdr:colOff>
      <xdr:row>48</xdr:row>
      <xdr:rowOff>12345</xdr:rowOff>
    </xdr:to>
    <mc:AlternateContent xmlns:mc="http://schemas.openxmlformats.org/markup-compatibility/2006">
      <mc:Choice xmlns:a14="http://schemas.microsoft.com/office/drawing/2010/main" Requires="a14">
        <xdr:graphicFrame macro="">
          <xdr:nvGraphicFramePr>
            <xdr:cNvPr id="81" name="Order Priority">
              <a:extLst>
                <a:ext uri="{FF2B5EF4-FFF2-40B4-BE49-F238E27FC236}">
                  <a16:creationId xmlns:a16="http://schemas.microsoft.com/office/drawing/2014/main" id="{B85D996C-6B94-4E12-B9FD-1FC67C1B24DA}"/>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dr:sp macro="" textlink="">
          <xdr:nvSpPr>
            <xdr:cNvPr id="0" name=""/>
            <xdr:cNvSpPr>
              <a:spLocks noTextEdit="1"/>
            </xdr:cNvSpPr>
          </xdr:nvSpPr>
          <xdr:spPr>
            <a:xfrm>
              <a:off x="8458598" y="7417032"/>
              <a:ext cx="5570552" cy="61197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324999</xdr:colOff>
      <xdr:row>38</xdr:row>
      <xdr:rowOff>-1</xdr:rowOff>
    </xdr:from>
    <xdr:to>
      <xdr:col>3</xdr:col>
      <xdr:colOff>316961</xdr:colOff>
      <xdr:row>46</xdr:row>
      <xdr:rowOff>104383</xdr:rowOff>
    </xdr:to>
    <mc:AlternateContent xmlns:mc="http://schemas.openxmlformats.org/markup-compatibility/2006">
      <mc:Choice xmlns:a14="http://schemas.microsoft.com/office/drawing/2010/main" Requires="a14">
        <xdr:graphicFrame macro="">
          <xdr:nvGraphicFramePr>
            <xdr:cNvPr id="82" name="Customer Segment 2">
              <a:extLst>
                <a:ext uri="{FF2B5EF4-FFF2-40B4-BE49-F238E27FC236}">
                  <a16:creationId xmlns:a16="http://schemas.microsoft.com/office/drawing/2014/main" id="{033E1A48-0769-47DE-9457-98C0DF7FDABA}"/>
                </a:ext>
              </a:extLst>
            </xdr:cNvPr>
            <xdr:cNvGraphicFramePr/>
          </xdr:nvGraphicFramePr>
          <xdr:xfrm>
            <a:off x="0" y="0"/>
            <a:ext cx="0" cy="0"/>
          </xdr:xfrm>
          <a:graphic>
            <a:graphicData uri="http://schemas.microsoft.com/office/drawing/2010/slicer">
              <sle:slicer xmlns:sle="http://schemas.microsoft.com/office/drawing/2010/slicer" name="Customer Segment 2"/>
            </a:graphicData>
          </a:graphic>
        </xdr:graphicFrame>
      </mc:Choice>
      <mc:Fallback>
        <xdr:sp macro="" textlink="">
          <xdr:nvSpPr>
            <xdr:cNvPr id="0" name=""/>
            <xdr:cNvSpPr>
              <a:spLocks noTextEdit="1"/>
            </xdr:cNvSpPr>
          </xdr:nvSpPr>
          <xdr:spPr>
            <a:xfrm>
              <a:off x="324999" y="6346520"/>
              <a:ext cx="1808236" cy="144049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438412</xdr:colOff>
      <xdr:row>30</xdr:row>
      <xdr:rowOff>21999</xdr:rowOff>
    </xdr:from>
    <xdr:to>
      <xdr:col>9</xdr:col>
      <xdr:colOff>594987</xdr:colOff>
      <xdr:row>44</xdr:row>
      <xdr:rowOff>62628</xdr:rowOff>
    </xdr:to>
    <xdr:graphicFrame macro="">
      <xdr:nvGraphicFramePr>
        <xdr:cNvPr id="45" name="Chart 44">
          <a:extLst>
            <a:ext uri="{FF2B5EF4-FFF2-40B4-BE49-F238E27FC236}">
              <a16:creationId xmlns:a16="http://schemas.microsoft.com/office/drawing/2014/main" id="{7DCFB8B3-11C9-4D92-A39D-034654205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9</xdr:col>
      <xdr:colOff>469726</xdr:colOff>
      <xdr:row>29</xdr:row>
      <xdr:rowOff>135700</xdr:rowOff>
    </xdr:from>
    <xdr:to>
      <xdr:col>13</xdr:col>
      <xdr:colOff>542794</xdr:colOff>
      <xdr:row>43</xdr:row>
      <xdr:rowOff>125262</xdr:rowOff>
    </xdr:to>
    <xdr:graphicFrame macro="">
      <xdr:nvGraphicFramePr>
        <xdr:cNvPr id="94" name="Chart 93">
          <a:extLst>
            <a:ext uri="{FF2B5EF4-FFF2-40B4-BE49-F238E27FC236}">
              <a16:creationId xmlns:a16="http://schemas.microsoft.com/office/drawing/2014/main" id="{73C48697-2FCB-45B2-B8B1-963A37FF5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7</xdr:col>
      <xdr:colOff>228036</xdr:colOff>
      <xdr:row>29</xdr:row>
      <xdr:rowOff>146137</xdr:rowOff>
    </xdr:from>
    <xdr:to>
      <xdr:col>10</xdr:col>
      <xdr:colOff>414106</xdr:colOff>
      <xdr:row>34</xdr:row>
      <xdr:rowOff>83286</xdr:rowOff>
    </xdr:to>
    <xdr:sp macro="" textlink="'KPIS PRE-processing'!M23">
      <xdr:nvSpPr>
        <xdr:cNvPr id="95" name="TextBox 94">
          <a:extLst>
            <a:ext uri="{FF2B5EF4-FFF2-40B4-BE49-F238E27FC236}">
              <a16:creationId xmlns:a16="http://schemas.microsoft.com/office/drawing/2014/main" id="{196F58BB-AB32-41BA-BB02-391BB865FC8A}"/>
            </a:ext>
          </a:extLst>
        </xdr:cNvPr>
        <xdr:cNvSpPr txBox="1"/>
      </xdr:nvSpPr>
      <xdr:spPr>
        <a:xfrm>
          <a:off x="4466009" y="4989534"/>
          <a:ext cx="2002344" cy="772218"/>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a:solidFill>
                <a:schemeClr val="bg1"/>
              </a:solidFill>
              <a:latin typeface="Calibri" panose="020F0502020204030204" pitchFamily="34" charset="0"/>
              <a:ea typeface="Calibri" panose="020F0502020204030204" pitchFamily="34" charset="0"/>
              <a:cs typeface="Calibri" panose="020F0502020204030204" pitchFamily="34" charset="0"/>
            </a:rPr>
            <a:t>Unique</a:t>
          </a:r>
        </a:p>
      </xdr:txBody>
    </xdr:sp>
    <xdr:clientData/>
  </xdr:twoCellAnchor>
  <xdr:twoCellAnchor>
    <xdr:from>
      <xdr:col>9</xdr:col>
      <xdr:colOff>534318</xdr:colOff>
      <xdr:row>29</xdr:row>
      <xdr:rowOff>103777</xdr:rowOff>
    </xdr:from>
    <xdr:to>
      <xdr:col>13</xdr:col>
      <xdr:colOff>114963</xdr:colOff>
      <xdr:row>34</xdr:row>
      <xdr:rowOff>40926</xdr:rowOff>
    </xdr:to>
    <xdr:sp macro="" textlink="'KPIS PRE-processing'!M23">
      <xdr:nvSpPr>
        <xdr:cNvPr id="96" name="TextBox 95">
          <a:extLst>
            <a:ext uri="{FF2B5EF4-FFF2-40B4-BE49-F238E27FC236}">
              <a16:creationId xmlns:a16="http://schemas.microsoft.com/office/drawing/2014/main" id="{CA8705FE-9944-444E-8C35-4A2A5731CB26}"/>
            </a:ext>
          </a:extLst>
        </xdr:cNvPr>
        <xdr:cNvSpPr txBox="1"/>
      </xdr:nvSpPr>
      <xdr:spPr>
        <a:xfrm>
          <a:off x="5983140" y="4947174"/>
          <a:ext cx="2002344" cy="772218"/>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a:solidFill>
                <a:schemeClr val="bg1"/>
              </a:solidFill>
              <a:latin typeface="Calibri" panose="020F0502020204030204" pitchFamily="34" charset="0"/>
              <a:ea typeface="Calibri" panose="020F0502020204030204" pitchFamily="34" charset="0"/>
              <a:cs typeface="Calibri" panose="020F0502020204030204" pitchFamily="34" charset="0"/>
            </a:rPr>
            <a:t>Repetitive</a:t>
          </a:r>
        </a:p>
      </xdr:txBody>
    </xdr:sp>
    <xdr:clientData/>
  </xdr:twoCellAnchor>
  <xdr:twoCellAnchor editAs="oneCell">
    <xdr:from>
      <xdr:col>3</xdr:col>
      <xdr:colOff>450675</xdr:colOff>
      <xdr:row>44</xdr:row>
      <xdr:rowOff>98668</xdr:rowOff>
    </xdr:from>
    <xdr:to>
      <xdr:col>14</xdr:col>
      <xdr:colOff>2113</xdr:colOff>
      <xdr:row>47</xdr:row>
      <xdr:rowOff>132097</xdr:rowOff>
    </xdr:to>
    <mc:AlternateContent xmlns:mc="http://schemas.openxmlformats.org/markup-compatibility/2006">
      <mc:Choice xmlns:a14="http://schemas.microsoft.com/office/drawing/2010/main" Requires="a14">
        <xdr:graphicFrame macro="">
          <xdr:nvGraphicFramePr>
            <xdr:cNvPr id="68" name="Product Category 3">
              <a:extLst>
                <a:ext uri="{FF2B5EF4-FFF2-40B4-BE49-F238E27FC236}">
                  <a16:creationId xmlns:a16="http://schemas.microsoft.com/office/drawing/2014/main" id="{B00B1B10-E6AB-4CF5-955C-AD51BD973A2A}"/>
                </a:ext>
              </a:extLst>
            </xdr:cNvPr>
            <xdr:cNvGraphicFramePr/>
          </xdr:nvGraphicFramePr>
          <xdr:xfrm>
            <a:off x="0" y="0"/>
            <a:ext cx="0" cy="0"/>
          </xdr:xfrm>
          <a:graphic>
            <a:graphicData uri="http://schemas.microsoft.com/office/drawing/2010/slicer">
              <sle:slicer xmlns:sle="http://schemas.microsoft.com/office/drawing/2010/slicer" name="Product Category 3"/>
            </a:graphicData>
          </a:graphic>
        </xdr:graphicFrame>
      </mc:Choice>
      <mc:Fallback>
        <xdr:sp macro="" textlink="">
          <xdr:nvSpPr>
            <xdr:cNvPr id="0" name=""/>
            <xdr:cNvSpPr>
              <a:spLocks noTextEdit="1"/>
            </xdr:cNvSpPr>
          </xdr:nvSpPr>
          <xdr:spPr>
            <a:xfrm>
              <a:off x="2266949" y="7447271"/>
              <a:ext cx="6211109" cy="53447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234863</xdr:colOff>
      <xdr:row>4</xdr:row>
      <xdr:rowOff>78287</xdr:rowOff>
    </xdr:from>
    <xdr:to>
      <xdr:col>25</xdr:col>
      <xdr:colOff>134289</xdr:colOff>
      <xdr:row>7</xdr:row>
      <xdr:rowOff>118057</xdr:rowOff>
    </xdr:to>
    <mc:AlternateContent xmlns:mc="http://schemas.openxmlformats.org/markup-compatibility/2006">
      <mc:Choice xmlns:a14="http://schemas.microsoft.com/office/drawing/2010/main" Requires="a14">
        <xdr:graphicFrame macro="">
          <xdr:nvGraphicFramePr>
            <xdr:cNvPr id="71" name="Year ">
              <a:extLst>
                <a:ext uri="{FF2B5EF4-FFF2-40B4-BE49-F238E27FC236}">
                  <a16:creationId xmlns:a16="http://schemas.microsoft.com/office/drawing/2014/main" id="{36E64D49-EDC6-4109-915D-424DF069500A}"/>
                </a:ext>
              </a:extLst>
            </xdr:cNvPr>
            <xdr:cNvGraphicFramePr/>
          </xdr:nvGraphicFramePr>
          <xdr:xfrm>
            <a:off x="0" y="0"/>
            <a:ext cx="0" cy="0"/>
          </xdr:xfrm>
          <a:graphic>
            <a:graphicData uri="http://schemas.microsoft.com/office/drawing/2010/slicer">
              <sle:slicer xmlns:sle="http://schemas.microsoft.com/office/drawing/2010/slicer" name="Year "/>
            </a:graphicData>
          </a:graphic>
        </xdr:graphicFrame>
      </mc:Choice>
      <mc:Fallback>
        <xdr:sp macro="" textlink="">
          <xdr:nvSpPr>
            <xdr:cNvPr id="0" name=""/>
            <xdr:cNvSpPr>
              <a:spLocks noTextEdit="1"/>
            </xdr:cNvSpPr>
          </xdr:nvSpPr>
          <xdr:spPr>
            <a:xfrm>
              <a:off x="14159630" y="746342"/>
              <a:ext cx="1110275" cy="54081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229646</xdr:colOff>
      <xdr:row>33</xdr:row>
      <xdr:rowOff>102062</xdr:rowOff>
    </xdr:from>
    <xdr:to>
      <xdr:col>28</xdr:col>
      <xdr:colOff>311743</xdr:colOff>
      <xdr:row>37</xdr:row>
      <xdr:rowOff>0</xdr:rowOff>
    </xdr:to>
    <mc:AlternateContent xmlns:mc="http://schemas.openxmlformats.org/markup-compatibility/2006">
      <mc:Choice xmlns:a14="http://schemas.microsoft.com/office/drawing/2010/main" Requires="a14">
        <xdr:graphicFrame macro="">
          <xdr:nvGraphicFramePr>
            <xdr:cNvPr id="76" name="Region 3">
              <a:extLst>
                <a:ext uri="{FF2B5EF4-FFF2-40B4-BE49-F238E27FC236}">
                  <a16:creationId xmlns:a16="http://schemas.microsoft.com/office/drawing/2014/main" id="{63429A44-A793-44FE-91A5-5E6158F7A609}"/>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14154413" y="5613514"/>
              <a:ext cx="3109220" cy="56599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247911</xdr:colOff>
      <xdr:row>8</xdr:row>
      <xdr:rowOff>1</xdr:rowOff>
    </xdr:from>
    <xdr:to>
      <xdr:col>26</xdr:col>
      <xdr:colOff>326669</xdr:colOff>
      <xdr:row>11</xdr:row>
      <xdr:rowOff>102479</xdr:rowOff>
    </xdr:to>
    <mc:AlternateContent xmlns:mc="http://schemas.openxmlformats.org/markup-compatibility/2006">
      <mc:Choice xmlns:a14="http://schemas.microsoft.com/office/drawing/2010/main" Requires="a14">
        <xdr:graphicFrame macro="">
          <xdr:nvGraphicFramePr>
            <xdr:cNvPr id="90" name="Quarter 2">
              <a:extLst>
                <a:ext uri="{FF2B5EF4-FFF2-40B4-BE49-F238E27FC236}">
                  <a16:creationId xmlns:a16="http://schemas.microsoft.com/office/drawing/2014/main" id="{E1D6E4E8-826F-49A6-B413-665C8B562018}"/>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dr:sp macro="" textlink="">
          <xdr:nvSpPr>
            <xdr:cNvPr id="0" name=""/>
            <xdr:cNvSpPr>
              <a:spLocks noTextEdit="1"/>
            </xdr:cNvSpPr>
          </xdr:nvSpPr>
          <xdr:spPr>
            <a:xfrm>
              <a:off x="14172678" y="1336111"/>
              <a:ext cx="1895032" cy="60351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260959</xdr:colOff>
      <xdr:row>11</xdr:row>
      <xdr:rowOff>134291</xdr:rowOff>
    </xdr:from>
    <xdr:to>
      <xdr:col>27</xdr:col>
      <xdr:colOff>246006</xdr:colOff>
      <xdr:row>16</xdr:row>
      <xdr:rowOff>95146</xdr:rowOff>
    </xdr:to>
    <mc:AlternateContent xmlns:mc="http://schemas.openxmlformats.org/markup-compatibility/2006">
      <mc:Choice xmlns:a14="http://schemas.microsoft.com/office/drawing/2010/main" Requires="a14">
        <xdr:graphicFrame macro="">
          <xdr:nvGraphicFramePr>
            <xdr:cNvPr id="93" name="Order Month 3">
              <a:extLst>
                <a:ext uri="{FF2B5EF4-FFF2-40B4-BE49-F238E27FC236}">
                  <a16:creationId xmlns:a16="http://schemas.microsoft.com/office/drawing/2014/main" id="{B539F63D-E90E-4146-B184-50A7CCD6C85E}"/>
                </a:ext>
              </a:extLst>
            </xdr:cNvPr>
            <xdr:cNvGraphicFramePr/>
          </xdr:nvGraphicFramePr>
          <xdr:xfrm>
            <a:off x="0" y="0"/>
            <a:ext cx="0" cy="0"/>
          </xdr:xfrm>
          <a:graphic>
            <a:graphicData uri="http://schemas.microsoft.com/office/drawing/2010/slicer">
              <sle:slicer xmlns:sle="http://schemas.microsoft.com/office/drawing/2010/slicer" name="Order Month 3"/>
            </a:graphicData>
          </a:graphic>
        </xdr:graphicFrame>
      </mc:Choice>
      <mc:Fallback>
        <xdr:sp macro="" textlink="">
          <xdr:nvSpPr>
            <xdr:cNvPr id="0" name=""/>
            <xdr:cNvSpPr>
              <a:spLocks noTextEdit="1"/>
            </xdr:cNvSpPr>
          </xdr:nvSpPr>
          <xdr:spPr>
            <a:xfrm>
              <a:off x="14185726" y="1971442"/>
              <a:ext cx="2406746" cy="79592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191910</xdr:colOff>
      <xdr:row>20</xdr:row>
      <xdr:rowOff>124764</xdr:rowOff>
    </xdr:from>
    <xdr:to>
      <xdr:col>28</xdr:col>
      <xdr:colOff>300103</xdr:colOff>
      <xdr:row>29</xdr:row>
      <xdr:rowOff>126957</xdr:rowOff>
    </xdr:to>
    <mc:AlternateContent xmlns:mc="http://schemas.openxmlformats.org/markup-compatibility/2006">
      <mc:Choice xmlns:a14="http://schemas.microsoft.com/office/drawing/2010/main" Requires="a14">
        <xdr:graphicFrame macro="">
          <xdr:nvGraphicFramePr>
            <xdr:cNvPr id="97" name="O-Date 2">
              <a:extLst>
                <a:ext uri="{FF2B5EF4-FFF2-40B4-BE49-F238E27FC236}">
                  <a16:creationId xmlns:a16="http://schemas.microsoft.com/office/drawing/2014/main" id="{E6464740-F7AA-4504-B130-69F3FAAF9C6F}"/>
                </a:ext>
              </a:extLst>
            </xdr:cNvPr>
            <xdr:cNvGraphicFramePr/>
          </xdr:nvGraphicFramePr>
          <xdr:xfrm>
            <a:off x="0" y="0"/>
            <a:ext cx="0" cy="0"/>
          </xdr:xfrm>
          <a:graphic>
            <a:graphicData uri="http://schemas.microsoft.com/office/drawing/2010/slicer">
              <sle:slicer xmlns:sle="http://schemas.microsoft.com/office/drawing/2010/slicer" name="O-Date 2"/>
            </a:graphicData>
          </a:graphic>
        </xdr:graphicFrame>
      </mc:Choice>
      <mc:Fallback>
        <xdr:sp macro="" textlink="">
          <xdr:nvSpPr>
            <xdr:cNvPr id="0" name=""/>
            <xdr:cNvSpPr>
              <a:spLocks noTextEdit="1"/>
            </xdr:cNvSpPr>
          </xdr:nvSpPr>
          <xdr:spPr>
            <a:xfrm>
              <a:off x="14116677" y="3465038"/>
              <a:ext cx="3135316" cy="150531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221815</xdr:colOff>
      <xdr:row>16</xdr:row>
      <xdr:rowOff>163908</xdr:rowOff>
    </xdr:from>
    <xdr:to>
      <xdr:col>27</xdr:col>
      <xdr:colOff>419440</xdr:colOff>
      <xdr:row>20</xdr:row>
      <xdr:rowOff>69050</xdr:rowOff>
    </xdr:to>
    <mc:AlternateContent xmlns:mc="http://schemas.openxmlformats.org/markup-compatibility/2006">
      <mc:Choice xmlns:a14="http://schemas.microsoft.com/office/drawing/2010/main" Requires="a14">
        <xdr:graphicFrame macro="">
          <xdr:nvGraphicFramePr>
            <xdr:cNvPr id="98" name="Weekly sales 2">
              <a:extLst>
                <a:ext uri="{FF2B5EF4-FFF2-40B4-BE49-F238E27FC236}">
                  <a16:creationId xmlns:a16="http://schemas.microsoft.com/office/drawing/2014/main" id="{60170CCB-121A-490E-AD92-B2D382DE21E8}"/>
                </a:ext>
              </a:extLst>
            </xdr:cNvPr>
            <xdr:cNvGraphicFramePr/>
          </xdr:nvGraphicFramePr>
          <xdr:xfrm>
            <a:off x="0" y="0"/>
            <a:ext cx="0" cy="0"/>
          </xdr:xfrm>
          <a:graphic>
            <a:graphicData uri="http://schemas.microsoft.com/office/drawing/2010/slicer">
              <sle:slicer xmlns:sle="http://schemas.microsoft.com/office/drawing/2010/slicer" name="Weekly sales 2"/>
            </a:graphicData>
          </a:graphic>
        </xdr:graphicFrame>
      </mc:Choice>
      <mc:Fallback>
        <xdr:sp macro="" textlink="">
          <xdr:nvSpPr>
            <xdr:cNvPr id="0" name=""/>
            <xdr:cNvSpPr>
              <a:spLocks noTextEdit="1"/>
            </xdr:cNvSpPr>
          </xdr:nvSpPr>
          <xdr:spPr>
            <a:xfrm>
              <a:off x="14146582" y="2836127"/>
              <a:ext cx="2619324" cy="57319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250521</xdr:colOff>
      <xdr:row>37</xdr:row>
      <xdr:rowOff>20878</xdr:rowOff>
    </xdr:from>
    <xdr:to>
      <xdr:col>28</xdr:col>
      <xdr:colOff>281836</xdr:colOff>
      <xdr:row>47</xdr:row>
      <xdr:rowOff>146137</xdr:rowOff>
    </xdr:to>
    <mc:AlternateContent xmlns:mc="http://schemas.openxmlformats.org/markup-compatibility/2006">
      <mc:Choice xmlns:a14="http://schemas.microsoft.com/office/drawing/2010/main" Requires="a14">
        <xdr:graphicFrame macro="">
          <xdr:nvGraphicFramePr>
            <xdr:cNvPr id="103" name="State or Province">
              <a:extLst>
                <a:ext uri="{FF2B5EF4-FFF2-40B4-BE49-F238E27FC236}">
                  <a16:creationId xmlns:a16="http://schemas.microsoft.com/office/drawing/2014/main" id="{38EDF5AD-8E77-48D6-B3AF-B1D6AAC5A067}"/>
                </a:ext>
              </a:extLst>
            </xdr:cNvPr>
            <xdr:cNvGraphicFramePr/>
          </xdr:nvGraphicFramePr>
          <xdr:xfrm>
            <a:off x="0" y="0"/>
            <a:ext cx="0" cy="0"/>
          </xdr:xfrm>
          <a:graphic>
            <a:graphicData uri="http://schemas.microsoft.com/office/drawing/2010/slicer">
              <sle:slicer xmlns:sle="http://schemas.microsoft.com/office/drawing/2010/slicer" name="State or Province"/>
            </a:graphicData>
          </a:graphic>
        </xdr:graphicFrame>
      </mc:Choice>
      <mc:Fallback>
        <xdr:sp macro="" textlink="">
          <xdr:nvSpPr>
            <xdr:cNvPr id="0" name=""/>
            <xdr:cNvSpPr>
              <a:spLocks noTextEdit="1"/>
            </xdr:cNvSpPr>
          </xdr:nvSpPr>
          <xdr:spPr>
            <a:xfrm>
              <a:off x="14175288" y="6200385"/>
              <a:ext cx="3058438" cy="179539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149525</xdr:colOff>
      <xdr:row>3</xdr:row>
      <xdr:rowOff>73733</xdr:rowOff>
    </xdr:from>
    <xdr:to>
      <xdr:col>9</xdr:col>
      <xdr:colOff>509237</xdr:colOff>
      <xdr:row>5</xdr:row>
      <xdr:rowOff>73050</xdr:rowOff>
    </xdr:to>
    <xdr:sp macro="" textlink="'Manaqger Performance'!F5">
      <xdr:nvSpPr>
        <xdr:cNvPr id="104" name="TextBox 103">
          <a:extLst>
            <a:ext uri="{FF2B5EF4-FFF2-40B4-BE49-F238E27FC236}">
              <a16:creationId xmlns:a16="http://schemas.microsoft.com/office/drawing/2014/main" id="{C5D53843-4C87-455D-A486-E39000909624}"/>
            </a:ext>
          </a:extLst>
        </xdr:cNvPr>
        <xdr:cNvSpPr txBox="1"/>
      </xdr:nvSpPr>
      <xdr:spPr>
        <a:xfrm>
          <a:off x="4992922" y="574774"/>
          <a:ext cx="965137" cy="333344"/>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A64CAC5B-8C2B-4F90-8839-42A2FD2097B7}" type="TxLink">
            <a:rPr lang="en-US" sz="1200" b="0" i="0" u="none" strike="noStrike">
              <a:solidFill>
                <a:schemeClr val="bg1"/>
              </a:solidFill>
              <a:latin typeface="Arial"/>
              <a:ea typeface="Calibri" panose="020F0502020204030204" pitchFamily="34" charset="0"/>
              <a:cs typeface="Arial"/>
            </a:rPr>
            <a:t>Erin</a:t>
          </a:fld>
          <a:endParaRPr lang="en-CA" sz="12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26</xdr:col>
      <xdr:colOff>165517</xdr:colOff>
      <xdr:row>2</xdr:row>
      <xdr:rowOff>71814</xdr:rowOff>
    </xdr:from>
    <xdr:to>
      <xdr:col>31</xdr:col>
      <xdr:colOff>250590</xdr:colOff>
      <xdr:row>50</xdr:row>
      <xdr:rowOff>55217</xdr:rowOff>
    </xdr:to>
    <xdr:sp macro="" textlink="">
      <xdr:nvSpPr>
        <xdr:cNvPr id="2" name="Rectangle: Rounded Corners 1">
          <a:extLst>
            <a:ext uri="{FF2B5EF4-FFF2-40B4-BE49-F238E27FC236}">
              <a16:creationId xmlns:a16="http://schemas.microsoft.com/office/drawing/2014/main" id="{02CB37D1-6FD0-4076-8696-7535201EA642}"/>
            </a:ext>
          </a:extLst>
        </xdr:cNvPr>
        <xdr:cNvSpPr/>
      </xdr:nvSpPr>
      <xdr:spPr>
        <a:xfrm>
          <a:off x="15957691" y="403118"/>
          <a:ext cx="3122029" cy="7934708"/>
        </a:xfrm>
        <a:prstGeom prst="roundRect">
          <a:avLst>
            <a:gd name="adj" fmla="val 0"/>
          </a:avLst>
        </a:prstGeom>
        <a:gradFill>
          <a:gsLst>
            <a:gs pos="0">
              <a:srgbClr val="00FF99"/>
            </a:gs>
            <a:gs pos="100000">
              <a:scrgbClr r="0" g="0" b="0"/>
            </a:gs>
          </a:gsLst>
          <a:lin ang="10800000" scaled="0"/>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0</xdr:col>
      <xdr:colOff>164123</xdr:colOff>
      <xdr:row>2</xdr:row>
      <xdr:rowOff>89012</xdr:rowOff>
    </xdr:from>
    <xdr:to>
      <xdr:col>26</xdr:col>
      <xdr:colOff>197068</xdr:colOff>
      <xdr:row>50</xdr:row>
      <xdr:rowOff>47078</xdr:rowOff>
    </xdr:to>
    <xdr:sp macro="" textlink="">
      <xdr:nvSpPr>
        <xdr:cNvPr id="3" name="Rectangle: Rounded Corners 2">
          <a:extLst>
            <a:ext uri="{FF2B5EF4-FFF2-40B4-BE49-F238E27FC236}">
              <a16:creationId xmlns:a16="http://schemas.microsoft.com/office/drawing/2014/main" id="{23A25E3D-6B9E-4540-986D-7AF5BA59EE08}"/>
            </a:ext>
          </a:extLst>
        </xdr:cNvPr>
        <xdr:cNvSpPr/>
      </xdr:nvSpPr>
      <xdr:spPr>
        <a:xfrm>
          <a:off x="164123" y="417258"/>
          <a:ext cx="15882545" cy="7835974"/>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nchorCtr="0"/>
        <a:lstStyle/>
        <a:p>
          <a:pPr marL="0" indent="0" algn="l"/>
          <a:r>
            <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rPr>
            <a:t>v</a:t>
          </a:r>
        </a:p>
      </xdr:txBody>
    </xdr:sp>
    <xdr:clientData/>
  </xdr:twoCellAnchor>
  <xdr:twoCellAnchor>
    <xdr:from>
      <xdr:col>14</xdr:col>
      <xdr:colOff>32692</xdr:colOff>
      <xdr:row>5</xdr:row>
      <xdr:rowOff>55020</xdr:rowOff>
    </xdr:from>
    <xdr:to>
      <xdr:col>20</xdr:col>
      <xdr:colOff>76993</xdr:colOff>
      <xdr:row>26</xdr:row>
      <xdr:rowOff>158198</xdr:rowOff>
    </xdr:to>
    <xdr:sp macro="" textlink="">
      <xdr:nvSpPr>
        <xdr:cNvPr id="4" name="Rectangle: Rounded Corners 3">
          <a:extLst>
            <a:ext uri="{FF2B5EF4-FFF2-40B4-BE49-F238E27FC236}">
              <a16:creationId xmlns:a16="http://schemas.microsoft.com/office/drawing/2014/main" id="{1A978B18-EA4F-4567-B930-24E8E3E2408A}"/>
            </a:ext>
          </a:extLst>
        </xdr:cNvPr>
        <xdr:cNvSpPr/>
      </xdr:nvSpPr>
      <xdr:spPr>
        <a:xfrm>
          <a:off x="8493520" y="908986"/>
          <a:ext cx="3670370" cy="3689833"/>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0</xdr:col>
      <xdr:colOff>178450</xdr:colOff>
      <xdr:row>10</xdr:row>
      <xdr:rowOff>15957</xdr:rowOff>
    </xdr:from>
    <xdr:to>
      <xdr:col>0</xdr:col>
      <xdr:colOff>235600</xdr:colOff>
      <xdr:row>12</xdr:row>
      <xdr:rowOff>104723</xdr:rowOff>
    </xdr:to>
    <xdr:sp macro="" textlink="">
      <xdr:nvSpPr>
        <xdr:cNvPr id="6" name="Rectangle: Rounded Corners 5">
          <a:extLst>
            <a:ext uri="{FF2B5EF4-FFF2-40B4-BE49-F238E27FC236}">
              <a16:creationId xmlns:a16="http://schemas.microsoft.com/office/drawing/2014/main" id="{0409905C-2AFD-4B1F-BB86-4A609B6B9BD9}"/>
            </a:ext>
          </a:extLst>
        </xdr:cNvPr>
        <xdr:cNvSpPr/>
      </xdr:nvSpPr>
      <xdr:spPr>
        <a:xfrm>
          <a:off x="178450" y="1692357"/>
          <a:ext cx="57150" cy="424046"/>
        </a:xfrm>
        <a:prstGeom prst="roundRect">
          <a:avLst>
            <a:gd name="adj" fmla="val 0"/>
          </a:avLst>
        </a:prstGeom>
        <a:solidFill>
          <a:srgbClr val="00FFFF"/>
        </a:solidFill>
        <a:ln>
          <a:no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0</xdr:col>
      <xdr:colOff>0</xdr:colOff>
      <xdr:row>0</xdr:row>
      <xdr:rowOff>19601</xdr:rowOff>
    </xdr:from>
    <xdr:to>
      <xdr:col>3</xdr:col>
      <xdr:colOff>326133</xdr:colOff>
      <xdr:row>9</xdr:row>
      <xdr:rowOff>107209</xdr:rowOff>
    </xdr:to>
    <xdr:grpSp>
      <xdr:nvGrpSpPr>
        <xdr:cNvPr id="7" name="Group 6">
          <a:extLst>
            <a:ext uri="{FF2B5EF4-FFF2-40B4-BE49-F238E27FC236}">
              <a16:creationId xmlns:a16="http://schemas.microsoft.com/office/drawing/2014/main" id="{89BED783-AE80-4664-A45C-F243DEC98C82}"/>
            </a:ext>
          </a:extLst>
        </xdr:cNvPr>
        <xdr:cNvGrpSpPr/>
      </xdr:nvGrpSpPr>
      <xdr:grpSpPr>
        <a:xfrm>
          <a:off x="0" y="19601"/>
          <a:ext cx="2148307" cy="1578478"/>
          <a:chOff x="86437" y="97689"/>
          <a:chExt cx="2131846" cy="1551446"/>
        </a:xfrm>
        <a:effectLst>
          <a:glow rad="1854200">
            <a:schemeClr val="tx1">
              <a:alpha val="40000"/>
            </a:schemeClr>
          </a:glow>
        </a:effectLst>
      </xdr:grpSpPr>
      <xdr:sp macro="" textlink="">
        <xdr:nvSpPr>
          <xdr:cNvPr id="8" name="Rectangle: Rounded Corners 7">
            <a:extLst>
              <a:ext uri="{FF2B5EF4-FFF2-40B4-BE49-F238E27FC236}">
                <a16:creationId xmlns:a16="http://schemas.microsoft.com/office/drawing/2014/main" id="{C7AC9BC8-8582-3671-C72E-330AC3A78E8D}"/>
              </a:ext>
            </a:extLst>
          </xdr:cNvPr>
          <xdr:cNvSpPr/>
        </xdr:nvSpPr>
        <xdr:spPr>
          <a:xfrm>
            <a:off x="86437" y="97689"/>
            <a:ext cx="2131846" cy="1551446"/>
          </a:xfrm>
          <a:prstGeom prst="roundRect">
            <a:avLst>
              <a:gd name="adj" fmla="val 797"/>
            </a:avLst>
          </a:prstGeom>
          <a:gradFill>
            <a:gsLst>
              <a:gs pos="0">
                <a:srgbClr val="1C1C1C"/>
              </a:gs>
              <a:gs pos="100000">
                <a:srgbClr val="282C38"/>
              </a:gs>
            </a:gsLst>
            <a:lin ang="13500000" scaled="1"/>
          </a:gradFill>
          <a:ln>
            <a:noFill/>
          </a:ln>
          <a:effectLst>
            <a:glow rad="368300">
              <a:schemeClr val="tx1">
                <a:alpha val="40000"/>
              </a:schemeClr>
            </a:glow>
            <a:outerShdw blurRad="50800" dist="38100" dir="2700000" algn="tl" rotWithShape="0">
              <a:prstClr val="black">
                <a:alpha val="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CA" sz="1100">
              <a:solidFill>
                <a:schemeClr val="lt1"/>
              </a:solidFill>
              <a:latin typeface="+mn-lt"/>
              <a:ea typeface="+mn-ea"/>
              <a:cs typeface="+mn-cs"/>
            </a:endParaRPr>
          </a:p>
        </xdr:txBody>
      </xdr:sp>
      <xdr:sp macro="" textlink="">
        <xdr:nvSpPr>
          <xdr:cNvPr id="9" name="Star: 5 Points 8">
            <a:extLst>
              <a:ext uri="{FF2B5EF4-FFF2-40B4-BE49-F238E27FC236}">
                <a16:creationId xmlns:a16="http://schemas.microsoft.com/office/drawing/2014/main" id="{7941E665-C425-C345-C5A0-720F71EAEEA2}"/>
              </a:ext>
            </a:extLst>
          </xdr:cNvPr>
          <xdr:cNvSpPr/>
        </xdr:nvSpPr>
        <xdr:spPr>
          <a:xfrm>
            <a:off x="473341" y="545358"/>
            <a:ext cx="320040" cy="289560"/>
          </a:xfrm>
          <a:prstGeom prst="star5">
            <a:avLst/>
          </a:prstGeom>
          <a:solidFill>
            <a:schemeClr val="tx1">
              <a:lumMod val="95000"/>
              <a:lumOff val="5000"/>
            </a:schemeClr>
          </a:solidFill>
          <a:ln>
            <a:solidFill>
              <a:srgbClr val="00FFC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10" name="Star: 5 Points 9">
            <a:extLst>
              <a:ext uri="{FF2B5EF4-FFF2-40B4-BE49-F238E27FC236}">
                <a16:creationId xmlns:a16="http://schemas.microsoft.com/office/drawing/2014/main" id="{839B7A41-34C1-5028-BAB1-E428795BB9B3}"/>
              </a:ext>
            </a:extLst>
          </xdr:cNvPr>
          <xdr:cNvSpPr/>
        </xdr:nvSpPr>
        <xdr:spPr>
          <a:xfrm>
            <a:off x="1318261" y="553703"/>
            <a:ext cx="335280" cy="312420"/>
          </a:xfrm>
          <a:prstGeom prst="star5">
            <a:avLst/>
          </a:prstGeom>
          <a:solidFill>
            <a:schemeClr val="tx1">
              <a:lumMod val="95000"/>
              <a:lumOff val="5000"/>
            </a:schemeClr>
          </a:solidFill>
          <a:ln>
            <a:solidFill>
              <a:srgbClr val="00FFC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sp macro="" textlink="">
        <xdr:nvSpPr>
          <xdr:cNvPr id="11" name="TextBox 10">
            <a:extLst>
              <a:ext uri="{FF2B5EF4-FFF2-40B4-BE49-F238E27FC236}">
                <a16:creationId xmlns:a16="http://schemas.microsoft.com/office/drawing/2014/main" id="{E7BA68EF-A95F-A85B-380C-07D1A2884766}"/>
              </a:ext>
            </a:extLst>
          </xdr:cNvPr>
          <xdr:cNvSpPr txBox="1"/>
        </xdr:nvSpPr>
        <xdr:spPr>
          <a:xfrm>
            <a:off x="1176952" y="1157533"/>
            <a:ext cx="95250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000">
                <a:solidFill>
                  <a:srgbClr val="FFFF00"/>
                </a:solidFill>
                <a:latin typeface="Calibri" panose="020F0502020204030204" pitchFamily="34" charset="0"/>
                <a:ea typeface="Calibri" panose="020F0502020204030204" pitchFamily="34" charset="0"/>
                <a:cs typeface="Calibri" panose="020F0502020204030204" pitchFamily="34" charset="0"/>
              </a:rPr>
              <a:t>Super</a:t>
            </a:r>
            <a:r>
              <a:rPr lang="en-CA" sz="1000" baseline="0">
                <a:solidFill>
                  <a:srgbClr val="FFFF00"/>
                </a:solidFill>
                <a:latin typeface="Calibri" panose="020F0502020204030204" pitchFamily="34" charset="0"/>
                <a:ea typeface="Calibri" panose="020F0502020204030204" pitchFamily="34" charset="0"/>
                <a:cs typeface="Calibri" panose="020F0502020204030204" pitchFamily="34" charset="0"/>
              </a:rPr>
              <a:t> Store</a:t>
            </a:r>
            <a:endParaRPr lang="en-CA" sz="1000">
              <a:solidFill>
                <a:srgbClr val="FFFF00"/>
              </a:solidFill>
              <a:latin typeface="Calibri" panose="020F0502020204030204" pitchFamily="34" charset="0"/>
              <a:ea typeface="Calibri" panose="020F0502020204030204" pitchFamily="34" charset="0"/>
              <a:cs typeface="Calibri" panose="020F0502020204030204" pitchFamily="34" charset="0"/>
            </a:endParaRPr>
          </a:p>
        </xdr:txBody>
      </xdr:sp>
      <xdr:sp macro="" textlink="">
        <xdr:nvSpPr>
          <xdr:cNvPr id="12" name="TextBox 11">
            <a:extLst>
              <a:ext uri="{FF2B5EF4-FFF2-40B4-BE49-F238E27FC236}">
                <a16:creationId xmlns:a16="http://schemas.microsoft.com/office/drawing/2014/main" id="{27F529E1-94F3-EE8C-EAE3-C7A34AE0D62A}"/>
              </a:ext>
            </a:extLst>
          </xdr:cNvPr>
          <xdr:cNvSpPr txBox="1"/>
        </xdr:nvSpPr>
        <xdr:spPr>
          <a:xfrm>
            <a:off x="210973" y="886245"/>
            <a:ext cx="1801564" cy="347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CA" sz="1800" b="1">
                <a:gradFill>
                  <a:gsLst>
                    <a:gs pos="25000">
                      <a:srgbClr val="C1A35F"/>
                    </a:gs>
                    <a:gs pos="75000">
                      <a:srgbClr val="C1A35F"/>
                    </a:gs>
                    <a:gs pos="0">
                      <a:srgbClr val="94632A"/>
                    </a:gs>
                    <a:gs pos="50000">
                      <a:srgbClr val="F3E999"/>
                    </a:gs>
                    <a:gs pos="100000">
                      <a:srgbClr val="94632A"/>
                    </a:gs>
                  </a:gsLst>
                  <a:lin ang="0" scaled="1"/>
                </a:gradFill>
                <a:latin typeface="Century Gothic" panose="020B0502020202020204" pitchFamily="34" charset="0"/>
                <a:ea typeface="ADLaM Display" panose="02010000000000000000" pitchFamily="2" charset="0"/>
                <a:cs typeface="ADLaM Display" panose="02010000000000000000" pitchFamily="2" charset="0"/>
              </a:rPr>
              <a:t>United States</a:t>
            </a:r>
          </a:p>
        </xdr:txBody>
      </xdr:sp>
      <xdr:sp macro="" textlink="">
        <xdr:nvSpPr>
          <xdr:cNvPr id="13" name="Star: 5 Points 12">
            <a:extLst>
              <a:ext uri="{FF2B5EF4-FFF2-40B4-BE49-F238E27FC236}">
                <a16:creationId xmlns:a16="http://schemas.microsoft.com/office/drawing/2014/main" id="{918045EF-D58D-C818-3B3C-142037662DDE}"/>
              </a:ext>
            </a:extLst>
          </xdr:cNvPr>
          <xdr:cNvSpPr/>
        </xdr:nvSpPr>
        <xdr:spPr>
          <a:xfrm>
            <a:off x="851390" y="337815"/>
            <a:ext cx="403860" cy="388620"/>
          </a:xfrm>
          <a:prstGeom prst="star5">
            <a:avLst/>
          </a:prstGeom>
          <a:solidFill>
            <a:schemeClr val="tx1">
              <a:lumMod val="95000"/>
              <a:lumOff val="5000"/>
            </a:schemeClr>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grpSp>
    <xdr:clientData/>
  </xdr:twoCellAnchor>
  <xdr:twoCellAnchor>
    <xdr:from>
      <xdr:col>0</xdr:col>
      <xdr:colOff>170829</xdr:colOff>
      <xdr:row>13</xdr:row>
      <xdr:rowOff>15310</xdr:rowOff>
    </xdr:from>
    <xdr:to>
      <xdr:col>3</xdr:col>
      <xdr:colOff>270508</xdr:colOff>
      <xdr:row>15</xdr:row>
      <xdr:rowOff>102171</xdr:rowOff>
    </xdr:to>
    <xdr:grpSp>
      <xdr:nvGrpSpPr>
        <xdr:cNvPr id="14" name="Group 13">
          <a:hlinkClick xmlns:r="http://schemas.openxmlformats.org/officeDocument/2006/relationships" r:id="rId1"/>
          <a:extLst>
            <a:ext uri="{FF2B5EF4-FFF2-40B4-BE49-F238E27FC236}">
              <a16:creationId xmlns:a16="http://schemas.microsoft.com/office/drawing/2014/main" id="{C30C4E43-4C83-43C9-A224-438775E61AA0}"/>
            </a:ext>
          </a:extLst>
        </xdr:cNvPr>
        <xdr:cNvGrpSpPr/>
      </xdr:nvGrpSpPr>
      <xdr:grpSpPr>
        <a:xfrm>
          <a:off x="170829" y="2168788"/>
          <a:ext cx="1921853" cy="418166"/>
          <a:chOff x="228600" y="2205944"/>
          <a:chExt cx="1927860" cy="410765"/>
        </a:xfrm>
        <a:solidFill>
          <a:schemeClr val="tx1">
            <a:lumMod val="95000"/>
            <a:lumOff val="5000"/>
          </a:schemeClr>
        </a:solidFill>
      </xdr:grpSpPr>
      <xdr:sp macro="" textlink="">
        <xdr:nvSpPr>
          <xdr:cNvPr id="15" name="Rectangle: Rounded Corners 14">
            <a:extLst>
              <a:ext uri="{FF2B5EF4-FFF2-40B4-BE49-F238E27FC236}">
                <a16:creationId xmlns:a16="http://schemas.microsoft.com/office/drawing/2014/main" id="{32396609-9D24-08D2-3541-9E74132053A4}"/>
              </a:ext>
            </a:extLst>
          </xdr:cNvPr>
          <xdr:cNvSpPr/>
        </xdr:nvSpPr>
        <xdr:spPr>
          <a:xfrm>
            <a:off x="228600" y="2205944"/>
            <a:ext cx="1927860" cy="410765"/>
          </a:xfrm>
          <a:prstGeom prst="roundRect">
            <a:avLst>
              <a:gd name="adj" fmla="val 0"/>
            </a:avLst>
          </a:prstGeom>
          <a:grpFill/>
          <a:ln>
            <a:solidFill>
              <a:schemeClr val="bg2"/>
            </a:solid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sp macro="" textlink="">
        <xdr:nvSpPr>
          <xdr:cNvPr id="16" name="TextBox 15">
            <a:extLst>
              <a:ext uri="{FF2B5EF4-FFF2-40B4-BE49-F238E27FC236}">
                <a16:creationId xmlns:a16="http://schemas.microsoft.com/office/drawing/2014/main" id="{9AA3F8B4-B80C-A30E-6EFE-D4AB1E6CF778}"/>
              </a:ext>
            </a:extLst>
          </xdr:cNvPr>
          <xdr:cNvSpPr txBox="1"/>
        </xdr:nvSpPr>
        <xdr:spPr>
          <a:xfrm>
            <a:off x="571500" y="2299335"/>
            <a:ext cx="1466890" cy="2209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aseline="0">
                <a:solidFill>
                  <a:schemeClr val="bg1"/>
                </a:solidFill>
                <a:latin typeface="Calibri" panose="020F0502020204030204" pitchFamily="34" charset="0"/>
                <a:ea typeface="Calibri" panose="020F0502020204030204" pitchFamily="34" charset="0"/>
                <a:cs typeface="Calibri" panose="020F0502020204030204" pitchFamily="34" charset="0"/>
              </a:rPr>
              <a:t>PRODUCTS CATEGORY</a:t>
            </a:r>
            <a:endParaRPr lang="en-CA" sz="11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17" name="Graphic 16" descr="Box with solid fill">
            <a:extLst>
              <a:ext uri="{FF2B5EF4-FFF2-40B4-BE49-F238E27FC236}">
                <a16:creationId xmlns:a16="http://schemas.microsoft.com/office/drawing/2014/main" id="{95095D17-5D6E-33F1-4F54-1F9BC53162E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97180" y="2278380"/>
            <a:ext cx="252000" cy="252000"/>
          </a:xfrm>
          <a:prstGeom prst="rect">
            <a:avLst/>
          </a:prstGeom>
        </xdr:spPr>
      </xdr:pic>
    </xdr:grpSp>
    <xdr:clientData/>
  </xdr:twoCellAnchor>
  <xdr:twoCellAnchor>
    <xdr:from>
      <xdr:col>0</xdr:col>
      <xdr:colOff>178450</xdr:colOff>
      <xdr:row>19</xdr:row>
      <xdr:rowOff>58587</xdr:rowOff>
    </xdr:from>
    <xdr:to>
      <xdr:col>3</xdr:col>
      <xdr:colOff>328679</xdr:colOff>
      <xdr:row>22</xdr:row>
      <xdr:rowOff>163617</xdr:rowOff>
    </xdr:to>
    <xdr:grpSp>
      <xdr:nvGrpSpPr>
        <xdr:cNvPr id="18" name="Group 17">
          <a:extLst>
            <a:ext uri="{FF2B5EF4-FFF2-40B4-BE49-F238E27FC236}">
              <a16:creationId xmlns:a16="http://schemas.microsoft.com/office/drawing/2014/main" id="{8615D04A-4B7F-4F20-9D2C-06C4A736E028}"/>
            </a:ext>
          </a:extLst>
        </xdr:cNvPr>
        <xdr:cNvGrpSpPr/>
      </xdr:nvGrpSpPr>
      <xdr:grpSpPr>
        <a:xfrm>
          <a:off x="178450" y="3205978"/>
          <a:ext cx="1972403" cy="601987"/>
          <a:chOff x="228600" y="3214832"/>
          <a:chExt cx="1977586" cy="592438"/>
        </a:xfrm>
        <a:solidFill>
          <a:schemeClr val="accent6">
            <a:lumMod val="75000"/>
          </a:schemeClr>
        </a:solidFill>
      </xdr:grpSpPr>
      <xdr:sp macro="" textlink="">
        <xdr:nvSpPr>
          <xdr:cNvPr id="19" name="Rectangle: Rounded Corners 18">
            <a:hlinkClick xmlns:r="http://schemas.openxmlformats.org/officeDocument/2006/relationships" r:id="rId4"/>
            <a:extLst>
              <a:ext uri="{FF2B5EF4-FFF2-40B4-BE49-F238E27FC236}">
                <a16:creationId xmlns:a16="http://schemas.microsoft.com/office/drawing/2014/main" id="{504B5A4C-B4AA-E3DE-180D-164342F76AF5}"/>
              </a:ext>
            </a:extLst>
          </xdr:cNvPr>
          <xdr:cNvSpPr/>
        </xdr:nvSpPr>
        <xdr:spPr>
          <a:xfrm>
            <a:off x="228600" y="3214832"/>
            <a:ext cx="1912620" cy="410765"/>
          </a:xfrm>
          <a:prstGeom prst="roundRect">
            <a:avLst>
              <a:gd name="adj" fmla="val 0"/>
            </a:avLst>
          </a:prstGeom>
          <a:grp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sp macro="" textlink="">
        <xdr:nvSpPr>
          <xdr:cNvPr id="20" name="TextBox 19">
            <a:extLst>
              <a:ext uri="{FF2B5EF4-FFF2-40B4-BE49-F238E27FC236}">
                <a16:creationId xmlns:a16="http://schemas.microsoft.com/office/drawing/2014/main" id="{59E617A0-B863-9AFB-C76B-18D4046BBB62}"/>
              </a:ext>
            </a:extLst>
          </xdr:cNvPr>
          <xdr:cNvSpPr txBox="1"/>
        </xdr:nvSpPr>
        <xdr:spPr>
          <a:xfrm>
            <a:off x="474319" y="3318058"/>
            <a:ext cx="1731867" cy="489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aseline="0">
                <a:solidFill>
                  <a:schemeClr val="bg1"/>
                </a:solidFill>
                <a:latin typeface="Calibri" panose="020F0502020204030204" pitchFamily="34" charset="0"/>
                <a:ea typeface="Calibri" panose="020F0502020204030204" pitchFamily="34" charset="0"/>
                <a:cs typeface="Calibri" panose="020F0502020204030204" pitchFamily="34" charset="0"/>
              </a:rPr>
              <a:t>GEOGRAPHICAL INSIGHTS</a:t>
            </a:r>
            <a:endParaRPr lang="en-CA" sz="11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21" name="Graphic 20" descr="Route (Two Pins With A Path) with solid fill">
            <a:extLst>
              <a:ext uri="{FF2B5EF4-FFF2-40B4-BE49-F238E27FC236}">
                <a16:creationId xmlns:a16="http://schemas.microsoft.com/office/drawing/2014/main" id="{EC3CC534-C939-76A8-23EB-8CBB65E6B71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2900" y="3276600"/>
            <a:ext cx="252000" cy="252000"/>
          </a:xfrm>
          <a:prstGeom prst="rect">
            <a:avLst/>
          </a:prstGeom>
        </xdr:spPr>
      </xdr:pic>
    </xdr:grpSp>
    <xdr:clientData/>
  </xdr:twoCellAnchor>
  <xdr:twoCellAnchor>
    <xdr:from>
      <xdr:col>0</xdr:col>
      <xdr:colOff>178450</xdr:colOff>
      <xdr:row>16</xdr:row>
      <xdr:rowOff>39428</xdr:rowOff>
    </xdr:from>
    <xdr:to>
      <xdr:col>3</xdr:col>
      <xdr:colOff>270124</xdr:colOff>
      <xdr:row>18</xdr:row>
      <xdr:rowOff>126288</xdr:rowOff>
    </xdr:to>
    <xdr:grpSp>
      <xdr:nvGrpSpPr>
        <xdr:cNvPr id="22" name="Group 21">
          <a:hlinkClick xmlns:r="http://schemas.openxmlformats.org/officeDocument/2006/relationships" r:id="rId7"/>
          <a:extLst>
            <a:ext uri="{FF2B5EF4-FFF2-40B4-BE49-F238E27FC236}">
              <a16:creationId xmlns:a16="http://schemas.microsoft.com/office/drawing/2014/main" id="{26098DF4-2F0B-4AC8-8C44-83C1A2A8CE69}"/>
            </a:ext>
          </a:extLst>
        </xdr:cNvPr>
        <xdr:cNvGrpSpPr/>
      </xdr:nvGrpSpPr>
      <xdr:grpSpPr>
        <a:xfrm>
          <a:off x="178450" y="2689863"/>
          <a:ext cx="1913848" cy="418164"/>
          <a:chOff x="228600" y="2710388"/>
          <a:chExt cx="1912620" cy="410765"/>
        </a:xfrm>
        <a:solidFill>
          <a:schemeClr val="accent6">
            <a:lumMod val="75000"/>
          </a:schemeClr>
        </a:solidFill>
      </xdr:grpSpPr>
      <xdr:sp macro="" textlink="">
        <xdr:nvSpPr>
          <xdr:cNvPr id="23" name="Rectangle: Rounded Corners 22">
            <a:extLst>
              <a:ext uri="{FF2B5EF4-FFF2-40B4-BE49-F238E27FC236}">
                <a16:creationId xmlns:a16="http://schemas.microsoft.com/office/drawing/2014/main" id="{0550D62D-6685-0FE8-AC8D-0998561F78CA}"/>
              </a:ext>
            </a:extLst>
          </xdr:cNvPr>
          <xdr:cNvSpPr/>
        </xdr:nvSpPr>
        <xdr:spPr>
          <a:xfrm>
            <a:off x="228600" y="2710388"/>
            <a:ext cx="1905000" cy="410765"/>
          </a:xfrm>
          <a:prstGeom prst="roundRect">
            <a:avLst>
              <a:gd name="adj" fmla="val 0"/>
            </a:avLst>
          </a:prstGeom>
          <a:solidFill>
            <a:schemeClr val="tx1">
              <a:lumMod val="95000"/>
              <a:lumOff val="5000"/>
            </a:schemeClr>
          </a:solidFill>
          <a:ln>
            <a:solidFill>
              <a:schemeClr val="bg2"/>
            </a:solid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sp macro="" textlink="">
        <xdr:nvSpPr>
          <xdr:cNvPr id="24" name="TextBox 23">
            <a:extLst>
              <a:ext uri="{FF2B5EF4-FFF2-40B4-BE49-F238E27FC236}">
                <a16:creationId xmlns:a16="http://schemas.microsoft.com/office/drawing/2014/main" id="{ABCFC5D4-3C2E-C35B-C191-7E514AA47A6B}"/>
              </a:ext>
            </a:extLst>
          </xdr:cNvPr>
          <xdr:cNvSpPr txBox="1"/>
        </xdr:nvSpPr>
        <xdr:spPr>
          <a:xfrm>
            <a:off x="548640" y="2815590"/>
            <a:ext cx="15925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aseline="0">
                <a:solidFill>
                  <a:schemeClr val="bg1"/>
                </a:solidFill>
                <a:latin typeface="Calibri" panose="020F0502020204030204" pitchFamily="34" charset="0"/>
                <a:ea typeface="Calibri" panose="020F0502020204030204" pitchFamily="34" charset="0"/>
                <a:cs typeface="Calibri" panose="020F0502020204030204" pitchFamily="34" charset="0"/>
              </a:rPr>
              <a:t>CUSTOMER SEGMENT</a:t>
            </a:r>
            <a:endParaRPr lang="en-CA" sz="11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25" name="Graphic 24" descr="User with solid fill">
            <a:extLst>
              <a:ext uri="{FF2B5EF4-FFF2-40B4-BE49-F238E27FC236}">
                <a16:creationId xmlns:a16="http://schemas.microsoft.com/office/drawing/2014/main" id="{CDBE7A14-E2C7-93A5-CB01-4BA19A2723E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27660" y="2819400"/>
            <a:ext cx="216000" cy="216000"/>
          </a:xfrm>
          <a:prstGeom prst="rect">
            <a:avLst/>
          </a:prstGeom>
        </xdr:spPr>
      </xdr:pic>
    </xdr:grpSp>
    <xdr:clientData/>
  </xdr:twoCellAnchor>
  <xdr:twoCellAnchor>
    <xdr:from>
      <xdr:col>0</xdr:col>
      <xdr:colOff>178450</xdr:colOff>
      <xdr:row>25</xdr:row>
      <xdr:rowOff>96964</xdr:rowOff>
    </xdr:from>
    <xdr:to>
      <xdr:col>3</xdr:col>
      <xdr:colOff>346324</xdr:colOff>
      <xdr:row>28</xdr:row>
      <xdr:rowOff>11616</xdr:rowOff>
    </xdr:to>
    <xdr:grpSp>
      <xdr:nvGrpSpPr>
        <xdr:cNvPr id="26" name="Group 25">
          <a:extLst>
            <a:ext uri="{FF2B5EF4-FFF2-40B4-BE49-F238E27FC236}">
              <a16:creationId xmlns:a16="http://schemas.microsoft.com/office/drawing/2014/main" id="{F08E4235-86A6-4EE2-846F-E8493F741996}"/>
            </a:ext>
          </a:extLst>
        </xdr:cNvPr>
        <xdr:cNvGrpSpPr/>
      </xdr:nvGrpSpPr>
      <xdr:grpSpPr>
        <a:xfrm>
          <a:off x="178450" y="4238268"/>
          <a:ext cx="1990048" cy="411609"/>
          <a:chOff x="228600" y="4236720"/>
          <a:chExt cx="1996440" cy="410765"/>
        </a:xfrm>
      </xdr:grpSpPr>
      <xdr:sp macro="" textlink="">
        <xdr:nvSpPr>
          <xdr:cNvPr id="27" name="Rectangle: Rounded Corners 26">
            <a:hlinkClick xmlns:r="http://schemas.openxmlformats.org/officeDocument/2006/relationships" r:id="rId10"/>
            <a:extLst>
              <a:ext uri="{FF2B5EF4-FFF2-40B4-BE49-F238E27FC236}">
                <a16:creationId xmlns:a16="http://schemas.microsoft.com/office/drawing/2014/main" id="{6C5F175F-C1E7-3F88-7C84-9634183FC1D1}"/>
              </a:ext>
            </a:extLst>
          </xdr:cNvPr>
          <xdr:cNvSpPr/>
        </xdr:nvSpPr>
        <xdr:spPr>
          <a:xfrm>
            <a:off x="228600" y="4236720"/>
            <a:ext cx="1920240" cy="410765"/>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sp macro="" textlink="">
        <xdr:nvSpPr>
          <xdr:cNvPr id="28" name="TextBox 27">
            <a:hlinkClick xmlns:r="http://schemas.openxmlformats.org/officeDocument/2006/relationships" r:id="rId11"/>
            <a:extLst>
              <a:ext uri="{FF2B5EF4-FFF2-40B4-BE49-F238E27FC236}">
                <a16:creationId xmlns:a16="http://schemas.microsoft.com/office/drawing/2014/main" id="{1F527EB1-EC2C-5173-899B-0A7958CF9682}"/>
              </a:ext>
            </a:extLst>
          </xdr:cNvPr>
          <xdr:cNvSpPr txBox="1"/>
        </xdr:nvSpPr>
        <xdr:spPr>
          <a:xfrm>
            <a:off x="632460" y="4297680"/>
            <a:ext cx="15925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bg1"/>
                </a:solidFill>
                <a:latin typeface="Calibri" panose="020F0502020204030204" pitchFamily="34" charset="0"/>
                <a:ea typeface="Calibri" panose="020F0502020204030204" pitchFamily="34" charset="0"/>
                <a:cs typeface="Calibri" panose="020F0502020204030204" pitchFamily="34" charset="0"/>
              </a:rPr>
              <a:t>DATA</a:t>
            </a:r>
            <a:r>
              <a:rPr lang="en-CA" sz="1100" baseline="0">
                <a:solidFill>
                  <a:schemeClr val="bg1"/>
                </a:solidFill>
                <a:latin typeface="Calibri" panose="020F0502020204030204" pitchFamily="34" charset="0"/>
                <a:ea typeface="Calibri" panose="020F0502020204030204" pitchFamily="34" charset="0"/>
                <a:cs typeface="Calibri" panose="020F0502020204030204" pitchFamily="34" charset="0"/>
              </a:rPr>
              <a:t>BASE</a:t>
            </a:r>
            <a:endParaRPr lang="en-CA" sz="11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29" name="Graphic 28" descr="Database with solid fill">
            <a:extLst>
              <a:ext uri="{FF2B5EF4-FFF2-40B4-BE49-F238E27FC236}">
                <a16:creationId xmlns:a16="http://schemas.microsoft.com/office/drawing/2014/main" id="{CABA48D8-4EED-AD55-F1C0-6E811021346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50520" y="4297680"/>
            <a:ext cx="252000" cy="252000"/>
          </a:xfrm>
          <a:prstGeom prst="rect">
            <a:avLst/>
          </a:prstGeom>
        </xdr:spPr>
      </xdr:pic>
    </xdr:grpSp>
    <xdr:clientData/>
  </xdr:twoCellAnchor>
  <xdr:twoCellAnchor>
    <xdr:from>
      <xdr:col>0</xdr:col>
      <xdr:colOff>178450</xdr:colOff>
      <xdr:row>22</xdr:row>
      <xdr:rowOff>75085</xdr:rowOff>
    </xdr:from>
    <xdr:to>
      <xdr:col>3</xdr:col>
      <xdr:colOff>308224</xdr:colOff>
      <xdr:row>24</xdr:row>
      <xdr:rowOff>159283</xdr:rowOff>
    </xdr:to>
    <xdr:grpSp>
      <xdr:nvGrpSpPr>
        <xdr:cNvPr id="30" name="Group 29">
          <a:hlinkClick xmlns:r="http://schemas.openxmlformats.org/officeDocument/2006/relationships" r:id="rId14"/>
          <a:extLst>
            <a:ext uri="{FF2B5EF4-FFF2-40B4-BE49-F238E27FC236}">
              <a16:creationId xmlns:a16="http://schemas.microsoft.com/office/drawing/2014/main" id="{D5595FD8-768B-4528-A0BF-342E63E003F9}"/>
            </a:ext>
          </a:extLst>
        </xdr:cNvPr>
        <xdr:cNvGrpSpPr/>
      </xdr:nvGrpSpPr>
      <xdr:grpSpPr>
        <a:xfrm>
          <a:off x="178450" y="3719433"/>
          <a:ext cx="1951948" cy="415502"/>
          <a:chOff x="228600" y="3719275"/>
          <a:chExt cx="1958340" cy="410765"/>
        </a:xfrm>
      </xdr:grpSpPr>
      <xdr:sp macro="" textlink="">
        <xdr:nvSpPr>
          <xdr:cNvPr id="31" name="Rectangle: Rounded Corners 30">
            <a:extLst>
              <a:ext uri="{FF2B5EF4-FFF2-40B4-BE49-F238E27FC236}">
                <a16:creationId xmlns:a16="http://schemas.microsoft.com/office/drawing/2014/main" id="{0FDB31DC-0BEF-91EB-20B3-5EE974726716}"/>
              </a:ext>
            </a:extLst>
          </xdr:cNvPr>
          <xdr:cNvSpPr/>
        </xdr:nvSpPr>
        <xdr:spPr>
          <a:xfrm>
            <a:off x="228600" y="3719275"/>
            <a:ext cx="1920240" cy="410765"/>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sp macro="" textlink="">
        <xdr:nvSpPr>
          <xdr:cNvPr id="32" name="TextBox 31">
            <a:extLst>
              <a:ext uri="{FF2B5EF4-FFF2-40B4-BE49-F238E27FC236}">
                <a16:creationId xmlns:a16="http://schemas.microsoft.com/office/drawing/2014/main" id="{37A26074-3C23-D861-4D33-639F6B65AD19}"/>
              </a:ext>
            </a:extLst>
          </xdr:cNvPr>
          <xdr:cNvSpPr txBox="1"/>
        </xdr:nvSpPr>
        <xdr:spPr>
          <a:xfrm>
            <a:off x="594360" y="3794760"/>
            <a:ext cx="15925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bg1"/>
                </a:solidFill>
                <a:latin typeface="Calibri" panose="020F0502020204030204" pitchFamily="34" charset="0"/>
                <a:ea typeface="Calibri" panose="020F0502020204030204" pitchFamily="34" charset="0"/>
                <a:cs typeface="Calibri" panose="020F0502020204030204" pitchFamily="34" charset="0"/>
              </a:rPr>
              <a:t>LOGISTIC</a:t>
            </a:r>
            <a:r>
              <a:rPr lang="en-CA" sz="1100" baseline="0">
                <a:solidFill>
                  <a:schemeClr val="bg1"/>
                </a:solidFill>
                <a:latin typeface="Calibri" panose="020F0502020204030204" pitchFamily="34" charset="0"/>
                <a:ea typeface="Calibri" panose="020F0502020204030204" pitchFamily="34" charset="0"/>
                <a:cs typeface="Calibri" panose="020F0502020204030204" pitchFamily="34" charset="0"/>
              </a:rPr>
              <a:t>S CONTROL</a:t>
            </a:r>
            <a:endParaRPr lang="en-CA" sz="11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33" name="Graphic 32" descr="Arrow circle with solid fill">
            <a:extLst>
              <a:ext uri="{FF2B5EF4-FFF2-40B4-BE49-F238E27FC236}">
                <a16:creationId xmlns:a16="http://schemas.microsoft.com/office/drawing/2014/main" id="{358B89CE-3959-3CD9-256E-D41AA427333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42900" y="3787140"/>
            <a:ext cx="252000" cy="252000"/>
          </a:xfrm>
          <a:prstGeom prst="rect">
            <a:avLst/>
          </a:prstGeom>
        </xdr:spPr>
      </xdr:pic>
    </xdr:grpSp>
    <xdr:clientData/>
  </xdr:twoCellAnchor>
  <xdr:twoCellAnchor>
    <xdr:from>
      <xdr:col>0</xdr:col>
      <xdr:colOff>174640</xdr:colOff>
      <xdr:row>10</xdr:row>
      <xdr:rowOff>8459</xdr:rowOff>
    </xdr:from>
    <xdr:to>
      <xdr:col>3</xdr:col>
      <xdr:colOff>270124</xdr:colOff>
      <xdr:row>12</xdr:row>
      <xdr:rowOff>99006</xdr:rowOff>
    </xdr:to>
    <xdr:grpSp>
      <xdr:nvGrpSpPr>
        <xdr:cNvPr id="34" name="Group 33">
          <a:extLst>
            <a:ext uri="{FF2B5EF4-FFF2-40B4-BE49-F238E27FC236}">
              <a16:creationId xmlns:a16="http://schemas.microsoft.com/office/drawing/2014/main" id="{1073980B-59CA-4475-8050-499703A706D7}"/>
            </a:ext>
          </a:extLst>
        </xdr:cNvPr>
        <xdr:cNvGrpSpPr/>
      </xdr:nvGrpSpPr>
      <xdr:grpSpPr>
        <a:xfrm>
          <a:off x="174640" y="1664981"/>
          <a:ext cx="1917658" cy="421851"/>
          <a:chOff x="220980" y="1701500"/>
          <a:chExt cx="1920240" cy="410765"/>
        </a:xfrm>
      </xdr:grpSpPr>
      <xdr:sp macro="" textlink="">
        <xdr:nvSpPr>
          <xdr:cNvPr id="35" name="Rectangle: Rounded Corners 34">
            <a:hlinkClick xmlns:r="http://schemas.openxmlformats.org/officeDocument/2006/relationships" r:id="rId17"/>
            <a:extLst>
              <a:ext uri="{FF2B5EF4-FFF2-40B4-BE49-F238E27FC236}">
                <a16:creationId xmlns:a16="http://schemas.microsoft.com/office/drawing/2014/main" id="{D0E5933D-22CD-BD9D-9019-C518DCD1C4C9}"/>
              </a:ext>
            </a:extLst>
          </xdr:cNvPr>
          <xdr:cNvSpPr/>
        </xdr:nvSpPr>
        <xdr:spPr>
          <a:xfrm>
            <a:off x="220980" y="1701500"/>
            <a:ext cx="1920240" cy="410765"/>
          </a:xfrm>
          <a:prstGeom prst="roundRect">
            <a:avLst>
              <a:gd name="adj" fmla="val 0"/>
            </a:avLst>
          </a:prstGeom>
          <a:solidFill>
            <a:schemeClr val="tx1">
              <a:lumMod val="95000"/>
              <a:lumOff val="5000"/>
            </a:schemeClr>
          </a:solidFill>
          <a:ln>
            <a:solidFill>
              <a:schemeClr val="bg1"/>
            </a:solidFill>
          </a:ln>
          <a:effectLst>
            <a:outerShdw blurRad="50800" dist="88900" dir="2700000" algn="tl" rotWithShape="0">
              <a:schemeClr val="tx1">
                <a:alpha val="0"/>
              </a:scheme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sp macro="" textlink="">
        <xdr:nvSpPr>
          <xdr:cNvPr id="36" name="TextBox 35">
            <a:extLst>
              <a:ext uri="{FF2B5EF4-FFF2-40B4-BE49-F238E27FC236}">
                <a16:creationId xmlns:a16="http://schemas.microsoft.com/office/drawing/2014/main" id="{D3DC1A0C-0957-4F38-2F42-B3EF8BE98409}"/>
              </a:ext>
            </a:extLst>
          </xdr:cNvPr>
          <xdr:cNvSpPr txBox="1"/>
        </xdr:nvSpPr>
        <xdr:spPr>
          <a:xfrm>
            <a:off x="502920" y="1783080"/>
            <a:ext cx="15925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bg1"/>
                </a:solidFill>
                <a:latin typeface="Calibri" panose="020F0502020204030204" pitchFamily="34" charset="0"/>
                <a:ea typeface="Calibri" panose="020F0502020204030204" pitchFamily="34" charset="0"/>
                <a:cs typeface="Calibri" panose="020F0502020204030204" pitchFamily="34" charset="0"/>
              </a:rPr>
              <a:t>SUMMARY</a:t>
            </a:r>
            <a:r>
              <a:rPr lang="en-CA" sz="1100" baseline="0">
                <a:solidFill>
                  <a:schemeClr val="bg1"/>
                </a:solidFill>
                <a:latin typeface="Calibri" panose="020F0502020204030204" pitchFamily="34" charset="0"/>
                <a:ea typeface="Calibri" panose="020F0502020204030204" pitchFamily="34" charset="0"/>
                <a:cs typeface="Calibri" panose="020F0502020204030204" pitchFamily="34" charset="0"/>
              </a:rPr>
              <a:t> DASHBOARD</a:t>
            </a:r>
            <a:endParaRPr lang="en-CA" sz="11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pic>
        <xdr:nvPicPr>
          <xdr:cNvPr id="37" name="Graphic 36" descr="Bar chart with solid fill">
            <a:extLst>
              <a:ext uri="{FF2B5EF4-FFF2-40B4-BE49-F238E27FC236}">
                <a16:creationId xmlns:a16="http://schemas.microsoft.com/office/drawing/2014/main" id="{9368B141-4D5C-0931-0BD0-7ECF53787BF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312420" y="1798320"/>
            <a:ext cx="216000" cy="216000"/>
          </a:xfrm>
          <a:prstGeom prst="rect">
            <a:avLst/>
          </a:prstGeom>
        </xdr:spPr>
      </xdr:pic>
    </xdr:grpSp>
    <xdr:clientData/>
  </xdr:twoCellAnchor>
  <xdr:twoCellAnchor>
    <xdr:from>
      <xdr:col>2</xdr:col>
      <xdr:colOff>563620</xdr:colOff>
      <xdr:row>5</xdr:row>
      <xdr:rowOff>149941</xdr:rowOff>
    </xdr:from>
    <xdr:to>
      <xdr:col>4</xdr:col>
      <xdr:colOff>183580</xdr:colOff>
      <xdr:row>10</xdr:row>
      <xdr:rowOff>101448</xdr:rowOff>
    </xdr:to>
    <xdr:sp macro="" textlink="">
      <xdr:nvSpPr>
        <xdr:cNvPr id="39" name="Flowchart: Merge 38">
          <a:extLst>
            <a:ext uri="{FF2B5EF4-FFF2-40B4-BE49-F238E27FC236}">
              <a16:creationId xmlns:a16="http://schemas.microsoft.com/office/drawing/2014/main" id="{0CC6FC19-B4B6-4168-B788-ECFD78C996D3}"/>
            </a:ext>
          </a:extLst>
        </xdr:cNvPr>
        <xdr:cNvSpPr/>
      </xdr:nvSpPr>
      <xdr:spPr>
        <a:xfrm>
          <a:off x="1782820" y="988141"/>
          <a:ext cx="839160" cy="789707"/>
        </a:xfrm>
        <a:prstGeom prst="flowChartMerge">
          <a:avLst/>
        </a:prstGeom>
        <a:solidFill>
          <a:schemeClr val="accent1">
            <a:alpha val="0"/>
          </a:schemeClr>
        </a:solidFill>
        <a:effectLst>
          <a:glow rad="139700">
            <a:srgbClr val="FF0000">
              <a:alpha val="40000"/>
            </a:srgbClr>
          </a:glow>
          <a:softEdge rad="11430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9416</xdr:colOff>
      <xdr:row>0</xdr:row>
      <xdr:rowOff>0</xdr:rowOff>
    </xdr:from>
    <xdr:to>
      <xdr:col>3</xdr:col>
      <xdr:colOff>299628</xdr:colOff>
      <xdr:row>9</xdr:row>
      <xdr:rowOff>55886</xdr:rowOff>
    </xdr:to>
    <xdr:sp macro="" textlink="">
      <xdr:nvSpPr>
        <xdr:cNvPr id="40" name="Rectangle 39">
          <a:extLst>
            <a:ext uri="{FF2B5EF4-FFF2-40B4-BE49-F238E27FC236}">
              <a16:creationId xmlns:a16="http://schemas.microsoft.com/office/drawing/2014/main" id="{C1080565-FC1A-440B-9140-A8DC63D06258}"/>
            </a:ext>
          </a:extLst>
        </xdr:cNvPr>
        <xdr:cNvSpPr/>
      </xdr:nvSpPr>
      <xdr:spPr>
        <a:xfrm>
          <a:off x="9416" y="0"/>
          <a:ext cx="2119012" cy="1564646"/>
        </a:xfrm>
        <a:prstGeom prst="rect">
          <a:avLst/>
        </a:prstGeom>
        <a:noFill/>
        <a:ln w="25400">
          <a:noFill/>
        </a:ln>
        <a:effectLst>
          <a:glow rad="1905000">
            <a:schemeClr val="tx1"/>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2</xdr:col>
      <xdr:colOff>564877</xdr:colOff>
      <xdr:row>1</xdr:row>
      <xdr:rowOff>60650</xdr:rowOff>
    </xdr:from>
    <xdr:to>
      <xdr:col>14</xdr:col>
      <xdr:colOff>460243</xdr:colOff>
      <xdr:row>3</xdr:row>
      <xdr:rowOff>14434</xdr:rowOff>
    </xdr:to>
    <xdr:sp macro="" textlink="">
      <xdr:nvSpPr>
        <xdr:cNvPr id="41" name="Rectangle: Rounded Corners 40">
          <a:extLst>
            <a:ext uri="{FF2B5EF4-FFF2-40B4-BE49-F238E27FC236}">
              <a16:creationId xmlns:a16="http://schemas.microsoft.com/office/drawing/2014/main" id="{5E81F9D4-1631-462E-957B-6834925E2A2E}"/>
            </a:ext>
          </a:extLst>
        </xdr:cNvPr>
        <xdr:cNvSpPr/>
      </xdr:nvSpPr>
      <xdr:spPr>
        <a:xfrm>
          <a:off x="1784077" y="228290"/>
          <a:ext cx="7210566" cy="289064"/>
        </a:xfrm>
        <a:prstGeom prst="roundRect">
          <a:avLst>
            <a:gd name="adj" fmla="val 0"/>
          </a:avLst>
        </a:prstGeom>
        <a:gradFill flip="none" rotWithShape="1">
          <a:gsLst>
            <a:gs pos="0">
              <a:srgbClr val="FF0066"/>
            </a:gs>
            <a:gs pos="100000">
              <a:srgbClr val="FF99CC"/>
            </a:gs>
          </a:gsLst>
          <a:lin ang="0" scaled="1"/>
          <a:tileRect/>
        </a:gradFill>
        <a:ln>
          <a:noFill/>
        </a:ln>
      </xdr:spPr>
      <xdr:style>
        <a:lnRef idx="3">
          <a:schemeClr val="lt1"/>
        </a:lnRef>
        <a:fillRef idx="1">
          <a:schemeClr val="dk1"/>
        </a:fillRef>
        <a:effectRef idx="1">
          <a:schemeClr val="dk1"/>
        </a:effectRef>
        <a:fontRef idx="minor">
          <a:schemeClr val="lt1"/>
        </a:fontRef>
      </xdr:style>
      <xdr:txBody>
        <a:bodyPr vertOverflow="clip" horzOverflow="clip" rtlCol="0" anchor="ctr"/>
        <a:lstStyle/>
        <a:p>
          <a:pPr algn="l"/>
          <a:r>
            <a:rPr lang="en-CA" sz="1800" b="0" baseline="0">
              <a:latin typeface="Calibri" panose="020F0502020204030204" pitchFamily="34" charset="0"/>
              <a:ea typeface="Calibri" panose="020F0502020204030204" pitchFamily="34" charset="0"/>
              <a:cs typeface="Calibri" panose="020F0502020204030204" pitchFamily="34" charset="0"/>
            </a:rPr>
            <a:t>Geographical Insights </a:t>
          </a:r>
          <a:endParaRPr lang="en-CA" sz="1800" b="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21</xdr:col>
      <xdr:colOff>104136</xdr:colOff>
      <xdr:row>12</xdr:row>
      <xdr:rowOff>92692</xdr:rowOff>
    </xdr:from>
    <xdr:to>
      <xdr:col>22</xdr:col>
      <xdr:colOff>478733</xdr:colOff>
      <xdr:row>17</xdr:row>
      <xdr:rowOff>60672</xdr:rowOff>
    </xdr:to>
    <xdr:graphicFrame macro="">
      <xdr:nvGraphicFramePr>
        <xdr:cNvPr id="42" name="Chart 41">
          <a:extLst>
            <a:ext uri="{FF2B5EF4-FFF2-40B4-BE49-F238E27FC236}">
              <a16:creationId xmlns:a16="http://schemas.microsoft.com/office/drawing/2014/main" id="{FBE41595-13CC-4310-849F-48BBA00A2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xdr:col>
      <xdr:colOff>479753</xdr:colOff>
      <xdr:row>10</xdr:row>
      <xdr:rowOff>103547</xdr:rowOff>
    </xdr:from>
    <xdr:to>
      <xdr:col>6</xdr:col>
      <xdr:colOff>249017</xdr:colOff>
      <xdr:row>12</xdr:row>
      <xdr:rowOff>94960</xdr:rowOff>
    </xdr:to>
    <xdr:sp macro="" textlink="'KPIS PRE-processing'!AC60">
      <xdr:nvSpPr>
        <xdr:cNvPr id="43" name="TextBox 42">
          <a:extLst>
            <a:ext uri="{FF2B5EF4-FFF2-40B4-BE49-F238E27FC236}">
              <a16:creationId xmlns:a16="http://schemas.microsoft.com/office/drawing/2014/main" id="{3FA07607-0B53-4B59-88F7-E7BFE2B9F762}"/>
            </a:ext>
          </a:extLst>
        </xdr:cNvPr>
        <xdr:cNvSpPr txBox="1"/>
      </xdr:nvSpPr>
      <xdr:spPr>
        <a:xfrm>
          <a:off x="2918153" y="1779947"/>
          <a:ext cx="988464" cy="326693"/>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4A8F641B-E8D8-43AD-A4EE-BAE5453F21E0}" type="TxLink">
            <a:rPr lang="en-US" sz="1000" b="0" i="0" u="none" strike="noStrike">
              <a:solidFill>
                <a:schemeClr val="bg1"/>
              </a:solidFill>
              <a:latin typeface="Arial"/>
              <a:ea typeface="Calibri" panose="020F0502020204030204" pitchFamily="34" charset="0"/>
              <a:cs typeface="Arial"/>
            </a:rPr>
            <a:pPr/>
            <a:t> </a:t>
          </a:fld>
          <a:endParaRPr lang="en-CA" sz="8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0</xdr:col>
      <xdr:colOff>136784</xdr:colOff>
      <xdr:row>28</xdr:row>
      <xdr:rowOff>62848</xdr:rowOff>
    </xdr:from>
    <xdr:to>
      <xdr:col>3</xdr:col>
      <xdr:colOff>161814</xdr:colOff>
      <xdr:row>30</xdr:row>
      <xdr:rowOff>83985</xdr:rowOff>
    </xdr:to>
    <xdr:sp macro="" textlink="">
      <xdr:nvSpPr>
        <xdr:cNvPr id="44" name="TextBox 43">
          <a:hlinkClick xmlns:r="http://schemas.openxmlformats.org/officeDocument/2006/relationships" r:id="rId21"/>
          <a:extLst>
            <a:ext uri="{FF2B5EF4-FFF2-40B4-BE49-F238E27FC236}">
              <a16:creationId xmlns:a16="http://schemas.microsoft.com/office/drawing/2014/main" id="{462931BA-CE81-4D5F-9DC4-0D780422D811}"/>
            </a:ext>
          </a:extLst>
        </xdr:cNvPr>
        <xdr:cNvSpPr txBox="1"/>
      </xdr:nvSpPr>
      <xdr:spPr>
        <a:xfrm>
          <a:off x="136784" y="4701109"/>
          <a:ext cx="1847204" cy="352441"/>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100" b="1" baseline="0">
              <a:solidFill>
                <a:schemeClr val="bg1"/>
              </a:solidFill>
              <a:latin typeface="Calibri" panose="020F0502020204030204" pitchFamily="34" charset="0"/>
              <a:ea typeface="Calibri" panose="020F0502020204030204" pitchFamily="34" charset="0"/>
              <a:cs typeface="Calibri" panose="020F0502020204030204" pitchFamily="34" charset="0"/>
            </a:rPr>
            <a:t>Management Hierarchy</a:t>
          </a:r>
          <a:endParaRPr lang="en-CA"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4</xdr:col>
      <xdr:colOff>468481</xdr:colOff>
      <xdr:row>10</xdr:row>
      <xdr:rowOff>105916</xdr:rowOff>
    </xdr:from>
    <xdr:to>
      <xdr:col>6</xdr:col>
      <xdr:colOff>237745</xdr:colOff>
      <xdr:row>12</xdr:row>
      <xdr:rowOff>97329</xdr:rowOff>
    </xdr:to>
    <xdr:sp macro="" textlink="'KPIS PRE-processing'!G12">
      <xdr:nvSpPr>
        <xdr:cNvPr id="45" name="TextBox 44">
          <a:extLst>
            <a:ext uri="{FF2B5EF4-FFF2-40B4-BE49-F238E27FC236}">
              <a16:creationId xmlns:a16="http://schemas.microsoft.com/office/drawing/2014/main" id="{492E27EC-0433-4CE8-B809-1AA8F4306F3D}"/>
            </a:ext>
          </a:extLst>
        </xdr:cNvPr>
        <xdr:cNvSpPr txBox="1"/>
      </xdr:nvSpPr>
      <xdr:spPr>
        <a:xfrm>
          <a:off x="2906881" y="1782316"/>
          <a:ext cx="988464" cy="326693"/>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65F2FBDD-A8D4-4064-993B-68095288AB01}" type="TxLink">
            <a:rPr lang="en-US" sz="1000" b="0" i="0" u="none" strike="noStrike">
              <a:solidFill>
                <a:schemeClr val="bg1"/>
              </a:solidFill>
              <a:latin typeface="Arial"/>
              <a:ea typeface="Calibri" panose="020F0502020204030204" pitchFamily="34" charset="0"/>
              <a:cs typeface="Arial"/>
            </a:rPr>
            <a:pPr/>
            <a:t> </a:t>
          </a:fld>
          <a:endParaRPr lang="en-CA" sz="12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17</xdr:col>
      <xdr:colOff>372526</xdr:colOff>
      <xdr:row>6</xdr:row>
      <xdr:rowOff>17866</xdr:rowOff>
    </xdr:from>
    <xdr:to>
      <xdr:col>20</xdr:col>
      <xdr:colOff>52308</xdr:colOff>
      <xdr:row>18</xdr:row>
      <xdr:rowOff>4676</xdr:rowOff>
    </xdr:to>
    <xdr:graphicFrame macro="">
      <xdr:nvGraphicFramePr>
        <xdr:cNvPr id="49" name="Chart 48">
          <a:extLst>
            <a:ext uri="{FF2B5EF4-FFF2-40B4-BE49-F238E27FC236}">
              <a16:creationId xmlns:a16="http://schemas.microsoft.com/office/drawing/2014/main" id="{B064BC82-6FF1-486B-8E37-53EFE9A224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26</xdr:col>
      <xdr:colOff>277433</xdr:colOff>
      <xdr:row>2</xdr:row>
      <xdr:rowOff>122101</xdr:rowOff>
    </xdr:from>
    <xdr:to>
      <xdr:col>28</xdr:col>
      <xdr:colOff>518889</xdr:colOff>
      <xdr:row>4</xdr:row>
      <xdr:rowOff>115702</xdr:rowOff>
    </xdr:to>
    <xdr:sp macro="" textlink="">
      <xdr:nvSpPr>
        <xdr:cNvPr id="51" name="TextBox 50">
          <a:extLst>
            <a:ext uri="{FF2B5EF4-FFF2-40B4-BE49-F238E27FC236}">
              <a16:creationId xmlns:a16="http://schemas.microsoft.com/office/drawing/2014/main" id="{27712530-AF75-492C-9D67-8333D2A864B3}"/>
            </a:ext>
          </a:extLst>
        </xdr:cNvPr>
        <xdr:cNvSpPr txBox="1"/>
      </xdr:nvSpPr>
      <xdr:spPr>
        <a:xfrm>
          <a:off x="16279433" y="473793"/>
          <a:ext cx="1472379" cy="345294"/>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100" b="1" baseline="0">
              <a:solidFill>
                <a:schemeClr val="bg1"/>
              </a:solidFill>
              <a:latin typeface="Calibri" panose="020F0502020204030204" pitchFamily="34" charset="0"/>
              <a:ea typeface="Calibri" panose="020F0502020204030204" pitchFamily="34" charset="0"/>
              <a:cs typeface="Calibri" panose="020F0502020204030204" pitchFamily="34" charset="0"/>
            </a:rPr>
            <a:t>Calender  </a:t>
          </a:r>
          <a:endParaRPr lang="en-CA"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74369</xdr:colOff>
      <xdr:row>3</xdr:row>
      <xdr:rowOff>91739</xdr:rowOff>
    </xdr:from>
    <xdr:to>
      <xdr:col>15</xdr:col>
      <xdr:colOff>351692</xdr:colOff>
      <xdr:row>5</xdr:row>
      <xdr:rowOff>23447</xdr:rowOff>
    </xdr:to>
    <xdr:sp macro="" textlink="">
      <xdr:nvSpPr>
        <xdr:cNvPr id="54" name="Rectangle: Rounded Corners 53">
          <a:extLst>
            <a:ext uri="{FF2B5EF4-FFF2-40B4-BE49-F238E27FC236}">
              <a16:creationId xmlns:a16="http://schemas.microsoft.com/office/drawing/2014/main" id="{0187C8FD-9381-4914-B34C-EDF4C7B52831}"/>
            </a:ext>
          </a:extLst>
        </xdr:cNvPr>
        <xdr:cNvSpPr/>
      </xdr:nvSpPr>
      <xdr:spPr>
        <a:xfrm>
          <a:off x="1903169" y="584108"/>
          <a:ext cx="7592523" cy="259954"/>
        </a:xfrm>
        <a:prstGeom prst="roundRect">
          <a:avLst>
            <a:gd name="adj" fmla="val 0"/>
          </a:avLst>
        </a:prstGeom>
        <a:gradFill>
          <a:gsLst>
            <a:gs pos="100000">
              <a:srgbClr val="FF99CC"/>
            </a:gs>
            <a:gs pos="0">
              <a:srgbClr val="000000"/>
            </a:gs>
          </a:gsLst>
          <a:lin ang="10800000" scaled="0"/>
        </a:gra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indent="0" algn="l"/>
          <a:r>
            <a:rPr lang="en-CA" sz="1100" b="0" cap="none" spc="0">
              <a:ln w="0"/>
              <a:solidFill>
                <a:sysClr val="windowText" lastClr="000000"/>
              </a:solidFill>
              <a:effectLst>
                <a:outerShdw blurRad="38100" dist="25400" dir="5400000" algn="ctr" rotWithShape="0">
                  <a:srgbClr val="6E747A">
                    <a:alpha val="43000"/>
                  </a:srgbClr>
                </a:outerShdw>
              </a:effectLst>
              <a:latin typeface="+mn-lt"/>
              <a:ea typeface="+mn-ea"/>
              <a:cs typeface="+mn-cs"/>
            </a:rPr>
            <a:t>NEWS and Live Updates</a:t>
          </a:r>
          <a:r>
            <a:rPr lang="en-CA" sz="1100" b="0" cap="none" spc="0" baseline="0">
              <a:ln w="0"/>
              <a:solidFill>
                <a:sysClr val="windowText" lastClr="000000"/>
              </a:solidFill>
              <a:effectLst>
                <a:outerShdw blurRad="38100" dist="25400" dir="5400000" algn="ctr" rotWithShape="0">
                  <a:srgbClr val="6E747A">
                    <a:alpha val="43000"/>
                  </a:srgbClr>
                </a:outerShdw>
              </a:effectLst>
              <a:latin typeface="+mn-lt"/>
              <a:ea typeface="+mn-ea"/>
              <a:cs typeface="+mn-cs"/>
            </a:rPr>
            <a:t> : Top selling product </a:t>
          </a:r>
          <a:endParaRPr lang="en-CA" sz="1100" b="0" cap="none" spc="0">
            <a:ln w="0"/>
            <a:solidFill>
              <a:sysClr val="windowText" lastClr="000000"/>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18</xdr:col>
      <xdr:colOff>431983</xdr:colOff>
      <xdr:row>3</xdr:row>
      <xdr:rowOff>63123</xdr:rowOff>
    </xdr:from>
    <xdr:to>
      <xdr:col>21</xdr:col>
      <xdr:colOff>160602</xdr:colOff>
      <xdr:row>6</xdr:row>
      <xdr:rowOff>57915</xdr:rowOff>
    </xdr:to>
    <xdr:sp macro="" textlink="'GEO-KPIS PROCESSING'!A118">
      <xdr:nvSpPr>
        <xdr:cNvPr id="56" name="Rectangle: Rounded Corners 55">
          <a:extLst>
            <a:ext uri="{FF2B5EF4-FFF2-40B4-BE49-F238E27FC236}">
              <a16:creationId xmlns:a16="http://schemas.microsoft.com/office/drawing/2014/main" id="{D8DA724C-7628-475E-BBBC-AB245590FF56}"/>
            </a:ext>
          </a:extLst>
        </xdr:cNvPr>
        <xdr:cNvSpPr/>
      </xdr:nvSpPr>
      <xdr:spPr>
        <a:xfrm>
          <a:off x="11404783" y="555492"/>
          <a:ext cx="1557419" cy="487161"/>
        </a:xfrm>
        <a:prstGeom prst="roundRect">
          <a:avLst>
            <a:gd name="adj" fmla="val 0"/>
          </a:avLst>
        </a:prstGeom>
        <a:no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fld id="{6A9C4CD9-2075-42FB-869C-AA642B44CA60}" type="TxLink">
            <a:rPr lang="en-US" sz="1800" b="0" i="0" u="none" strike="noStrike" cap="none" spc="0">
              <a:ln w="0"/>
              <a:solidFill>
                <a:schemeClr val="bg1"/>
              </a:solidFill>
              <a:effectLst>
                <a:outerShdw blurRad="38100" dist="25400" dir="5400000" algn="ctr" rotWithShape="0">
                  <a:srgbClr val="6E747A">
                    <a:alpha val="43000"/>
                  </a:srgbClr>
                </a:outerShdw>
              </a:effectLst>
              <a:latin typeface="Arial"/>
              <a:ea typeface="+mn-ea"/>
              <a:cs typeface="Arial"/>
            </a:rPr>
            <a:t>25102</a:t>
          </a:fld>
          <a:endParaRPr lang="en-CA" sz="1800" b="0" cap="none" spc="0">
            <a:ln w="0"/>
            <a:solidFill>
              <a:schemeClr val="bg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0</xdr:col>
      <xdr:colOff>287487</xdr:colOff>
      <xdr:row>13</xdr:row>
      <xdr:rowOff>102827</xdr:rowOff>
    </xdr:from>
    <xdr:to>
      <xdr:col>0</xdr:col>
      <xdr:colOff>533787</xdr:colOff>
      <xdr:row>15</xdr:row>
      <xdr:rowOff>24030</xdr:rowOff>
    </xdr:to>
    <xdr:pic>
      <xdr:nvPicPr>
        <xdr:cNvPr id="60" name="Graphic 59" descr="Box with solid fill">
          <a:extLst>
            <a:ext uri="{FF2B5EF4-FFF2-40B4-BE49-F238E27FC236}">
              <a16:creationId xmlns:a16="http://schemas.microsoft.com/office/drawing/2014/main" id="{C127828E-38C3-4743-B403-629FC78B1D8B}"/>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287487" y="2282147"/>
          <a:ext cx="246300" cy="256483"/>
        </a:xfrm>
        <a:prstGeom prst="rect">
          <a:avLst/>
        </a:prstGeom>
      </xdr:spPr>
    </xdr:pic>
    <xdr:clientData/>
  </xdr:twoCellAnchor>
  <xdr:twoCellAnchor>
    <xdr:from>
      <xdr:col>3</xdr:col>
      <xdr:colOff>431318</xdr:colOff>
      <xdr:row>5</xdr:row>
      <xdr:rowOff>93257</xdr:rowOff>
    </xdr:from>
    <xdr:to>
      <xdr:col>13</xdr:col>
      <xdr:colOff>460745</xdr:colOff>
      <xdr:row>27</xdr:row>
      <xdr:rowOff>97466</xdr:rowOff>
    </xdr:to>
    <xdr:sp macro="" textlink="">
      <xdr:nvSpPr>
        <xdr:cNvPr id="61" name="Rectangle: Rounded Corners 60">
          <a:extLst>
            <a:ext uri="{FF2B5EF4-FFF2-40B4-BE49-F238E27FC236}">
              <a16:creationId xmlns:a16="http://schemas.microsoft.com/office/drawing/2014/main" id="{C61B851D-0240-4317-BF0E-9B1AD04466CF}"/>
            </a:ext>
          </a:extLst>
        </xdr:cNvPr>
        <xdr:cNvSpPr/>
      </xdr:nvSpPr>
      <xdr:spPr>
        <a:xfrm>
          <a:off x="2265434" y="935001"/>
          <a:ext cx="6143148" cy="3707884"/>
        </a:xfrm>
        <a:prstGeom prst="roundRect">
          <a:avLst>
            <a:gd name="adj" fmla="val 0"/>
          </a:avLst>
        </a:prstGeom>
        <a:solidFill>
          <a:schemeClr val="tx1"/>
        </a:soli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0</xdr:col>
      <xdr:colOff>165348</xdr:colOff>
      <xdr:row>19</xdr:row>
      <xdr:rowOff>58013</xdr:rowOff>
    </xdr:from>
    <xdr:to>
      <xdr:col>0</xdr:col>
      <xdr:colOff>213068</xdr:colOff>
      <xdr:row>21</xdr:row>
      <xdr:rowOff>143179</xdr:rowOff>
    </xdr:to>
    <xdr:sp macro="" textlink="">
      <xdr:nvSpPr>
        <xdr:cNvPr id="64" name="Rectangle 63">
          <a:extLst>
            <a:ext uri="{FF2B5EF4-FFF2-40B4-BE49-F238E27FC236}">
              <a16:creationId xmlns:a16="http://schemas.microsoft.com/office/drawing/2014/main" id="{F8E83434-4C58-46C0-A9AE-BD9BD091790B}"/>
            </a:ext>
          </a:extLst>
        </xdr:cNvPr>
        <xdr:cNvSpPr/>
      </xdr:nvSpPr>
      <xdr:spPr>
        <a:xfrm>
          <a:off x="165348" y="3236111"/>
          <a:ext cx="47720" cy="419702"/>
        </a:xfrm>
        <a:prstGeom prst="rect">
          <a:avLst/>
        </a:prstGeom>
        <a:solidFill>
          <a:srgbClr val="00FFFF"/>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303737</xdr:colOff>
      <xdr:row>16</xdr:row>
      <xdr:rowOff>150183</xdr:rowOff>
    </xdr:from>
    <xdr:to>
      <xdr:col>0</xdr:col>
      <xdr:colOff>524218</xdr:colOff>
      <xdr:row>18</xdr:row>
      <xdr:rowOff>39996</xdr:rowOff>
    </xdr:to>
    <xdr:pic>
      <xdr:nvPicPr>
        <xdr:cNvPr id="65" name="Graphic 64" descr="User with solid fill">
          <a:extLst>
            <a:ext uri="{FF2B5EF4-FFF2-40B4-BE49-F238E27FC236}">
              <a16:creationId xmlns:a16="http://schemas.microsoft.com/office/drawing/2014/main" id="{B67F15B5-2031-4465-9C6D-F445500EF834}"/>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303737" y="2832423"/>
          <a:ext cx="220481" cy="225093"/>
        </a:xfrm>
        <a:prstGeom prst="rect">
          <a:avLst/>
        </a:prstGeom>
      </xdr:spPr>
    </xdr:pic>
    <xdr:clientData/>
  </xdr:twoCellAnchor>
  <xdr:twoCellAnchor>
    <xdr:from>
      <xdr:col>3</xdr:col>
      <xdr:colOff>450811</xdr:colOff>
      <xdr:row>27</xdr:row>
      <xdr:rowOff>62023</xdr:rowOff>
    </xdr:from>
    <xdr:to>
      <xdr:col>15</xdr:col>
      <xdr:colOff>221512</xdr:colOff>
      <xdr:row>45</xdr:row>
      <xdr:rowOff>88604</xdr:rowOff>
    </xdr:to>
    <xdr:sp macro="" textlink="">
      <xdr:nvSpPr>
        <xdr:cNvPr id="67" name="Rectangle: Rounded Corners 66">
          <a:extLst>
            <a:ext uri="{FF2B5EF4-FFF2-40B4-BE49-F238E27FC236}">
              <a16:creationId xmlns:a16="http://schemas.microsoft.com/office/drawing/2014/main" id="{3462CC92-6D20-4EB1-874B-E27733756A28}"/>
            </a:ext>
          </a:extLst>
        </xdr:cNvPr>
        <xdr:cNvSpPr/>
      </xdr:nvSpPr>
      <xdr:spPr>
        <a:xfrm>
          <a:off x="2284927" y="4607442"/>
          <a:ext cx="7107166" cy="3056860"/>
        </a:xfrm>
        <a:prstGeom prst="roundRect">
          <a:avLst>
            <a:gd name="adj" fmla="val 0"/>
          </a:avLst>
        </a:prstGeom>
        <a:solidFill>
          <a:schemeClr val="tx1"/>
        </a:soli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2</xdr:col>
      <xdr:colOff>520180</xdr:colOff>
      <xdr:row>6</xdr:row>
      <xdr:rowOff>76336</xdr:rowOff>
    </xdr:from>
    <xdr:to>
      <xdr:col>17</xdr:col>
      <xdr:colOff>378411</xdr:colOff>
      <xdr:row>37</xdr:row>
      <xdr:rowOff>9679</xdr:rowOff>
    </xdr:to>
    <mc:AlternateContent xmlns:mc="http://schemas.openxmlformats.org/markup-compatibility/2006">
      <mc:Choice xmlns:cx4="http://schemas.microsoft.com/office/drawing/2016/5/10/chartex" Requires="cx4">
        <xdr:graphicFrame macro="">
          <xdr:nvGraphicFramePr>
            <xdr:cNvPr id="82" name="Chart 81">
              <a:extLst>
                <a:ext uri="{FF2B5EF4-FFF2-40B4-BE49-F238E27FC236}">
                  <a16:creationId xmlns:a16="http://schemas.microsoft.com/office/drawing/2014/main" id="{985F1010-6725-41D0-9D27-3DF563A5EC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7"/>
            </a:graphicData>
          </a:graphic>
        </xdr:graphicFrame>
      </mc:Choice>
      <mc:Fallback>
        <xdr:sp macro="" textlink="">
          <xdr:nvSpPr>
            <xdr:cNvPr id="0" name=""/>
            <xdr:cNvSpPr>
              <a:spLocks noTextEdit="1"/>
            </xdr:cNvSpPr>
          </xdr:nvSpPr>
          <xdr:spPr>
            <a:xfrm>
              <a:off x="1735570" y="1105036"/>
              <a:ext cx="9006041" cy="5250198"/>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23</xdr:col>
      <xdr:colOff>113524</xdr:colOff>
      <xdr:row>2</xdr:row>
      <xdr:rowOff>153408</xdr:rowOff>
    </xdr:from>
    <xdr:to>
      <xdr:col>26</xdr:col>
      <xdr:colOff>108207</xdr:colOff>
      <xdr:row>50</xdr:row>
      <xdr:rowOff>11723</xdr:rowOff>
    </xdr:to>
    <mc:AlternateContent xmlns:mc="http://schemas.openxmlformats.org/markup-compatibility/2006">
      <mc:Choice xmlns:a14="http://schemas.microsoft.com/office/drawing/2010/main" Requires="a14">
        <xdr:graphicFrame macro="">
          <xdr:nvGraphicFramePr>
            <xdr:cNvPr id="83" name="State or Province 1">
              <a:extLst>
                <a:ext uri="{FF2B5EF4-FFF2-40B4-BE49-F238E27FC236}">
                  <a16:creationId xmlns:a16="http://schemas.microsoft.com/office/drawing/2014/main" id="{AFB5962B-D926-46D4-AC42-3F9A15F4C33B}"/>
                </a:ext>
              </a:extLst>
            </xdr:cNvPr>
            <xdr:cNvGraphicFramePr/>
          </xdr:nvGraphicFramePr>
          <xdr:xfrm>
            <a:off x="0" y="0"/>
            <a:ext cx="0" cy="0"/>
          </xdr:xfrm>
          <a:graphic>
            <a:graphicData uri="http://schemas.microsoft.com/office/drawing/2010/slicer">
              <sle:slicer xmlns:sle="http://schemas.microsoft.com/office/drawing/2010/slicer" name="State or Province 1"/>
            </a:graphicData>
          </a:graphic>
        </xdr:graphicFrame>
      </mc:Choice>
      <mc:Fallback>
        <xdr:sp macro="" textlink="">
          <xdr:nvSpPr>
            <xdr:cNvPr id="0" name=""/>
            <xdr:cNvSpPr>
              <a:spLocks noTextEdit="1"/>
            </xdr:cNvSpPr>
          </xdr:nvSpPr>
          <xdr:spPr>
            <a:xfrm>
              <a:off x="14083524" y="484712"/>
              <a:ext cx="1816857" cy="780962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455429</xdr:colOff>
      <xdr:row>30</xdr:row>
      <xdr:rowOff>55143</xdr:rowOff>
    </xdr:from>
    <xdr:to>
      <xdr:col>18</xdr:col>
      <xdr:colOff>521364</xdr:colOff>
      <xdr:row>34</xdr:row>
      <xdr:rowOff>159308</xdr:rowOff>
    </xdr:to>
    <xdr:sp macro="" textlink="">
      <xdr:nvSpPr>
        <xdr:cNvPr id="84" name="TextBox 83">
          <a:extLst>
            <a:ext uri="{FF2B5EF4-FFF2-40B4-BE49-F238E27FC236}">
              <a16:creationId xmlns:a16="http://schemas.microsoft.com/office/drawing/2014/main" id="{9E7E46B7-F662-41F3-994B-FB4482C4EC3A}"/>
            </a:ext>
          </a:extLst>
        </xdr:cNvPr>
        <xdr:cNvSpPr txBox="1"/>
      </xdr:nvSpPr>
      <xdr:spPr>
        <a:xfrm>
          <a:off x="9626010" y="5105608"/>
          <a:ext cx="1900052" cy="777560"/>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endParaRPr lang="en-CA" sz="1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15</xdr:col>
      <xdr:colOff>106326</xdr:colOff>
      <xdr:row>27</xdr:row>
      <xdr:rowOff>97873</xdr:rowOff>
    </xdr:from>
    <xdr:to>
      <xdr:col>20</xdr:col>
      <xdr:colOff>53163</xdr:colOff>
      <xdr:row>45</xdr:row>
      <xdr:rowOff>53162</xdr:rowOff>
    </xdr:to>
    <xdr:sp macro="" textlink="">
      <xdr:nvSpPr>
        <xdr:cNvPr id="86" name="Rectangle: Rounded Corners 85">
          <a:extLst>
            <a:ext uri="{FF2B5EF4-FFF2-40B4-BE49-F238E27FC236}">
              <a16:creationId xmlns:a16="http://schemas.microsoft.com/office/drawing/2014/main" id="{99D810C3-880E-4001-B680-9984AB148631}"/>
            </a:ext>
          </a:extLst>
        </xdr:cNvPr>
        <xdr:cNvSpPr/>
      </xdr:nvSpPr>
      <xdr:spPr>
        <a:xfrm>
          <a:off x="9276907" y="4643292"/>
          <a:ext cx="3003698" cy="2985568"/>
        </a:xfrm>
        <a:prstGeom prst="roundRect">
          <a:avLst>
            <a:gd name="adj" fmla="val 0"/>
          </a:avLst>
        </a:prstGeom>
        <a:solidFill>
          <a:schemeClr val="tx1"/>
        </a:solid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CA" sz="1100" b="0" cap="none" spc="0">
            <a:ln w="0"/>
            <a:solidFill>
              <a:schemeClr val="accent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13</xdr:col>
      <xdr:colOff>63784</xdr:colOff>
      <xdr:row>27</xdr:row>
      <xdr:rowOff>53630</xdr:rowOff>
    </xdr:from>
    <xdr:to>
      <xdr:col>24</xdr:col>
      <xdr:colOff>324638</xdr:colOff>
      <xdr:row>44</xdr:row>
      <xdr:rowOff>126684</xdr:rowOff>
    </xdr:to>
    <xdr:graphicFrame macro="">
      <xdr:nvGraphicFramePr>
        <xdr:cNvPr id="85" name="Chart 84">
          <a:extLst>
            <a:ext uri="{FF2B5EF4-FFF2-40B4-BE49-F238E27FC236}">
              <a16:creationId xmlns:a16="http://schemas.microsoft.com/office/drawing/2014/main" id="{7117A1C2-0F6A-4E38-9386-4B549EF69F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3</xdr:col>
      <xdr:colOff>443024</xdr:colOff>
      <xdr:row>24</xdr:row>
      <xdr:rowOff>97465</xdr:rowOff>
    </xdr:from>
    <xdr:to>
      <xdr:col>13</xdr:col>
      <xdr:colOff>187739</xdr:colOff>
      <xdr:row>45</xdr:row>
      <xdr:rowOff>141767</xdr:rowOff>
    </xdr:to>
    <xdr:graphicFrame macro="">
      <xdr:nvGraphicFramePr>
        <xdr:cNvPr id="88" name="Chart 87">
          <a:extLst>
            <a:ext uri="{FF2B5EF4-FFF2-40B4-BE49-F238E27FC236}">
              <a16:creationId xmlns:a16="http://schemas.microsoft.com/office/drawing/2014/main" id="{13A6AF23-4456-4BDD-8887-326C530A12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15</xdr:col>
      <xdr:colOff>462286</xdr:colOff>
      <xdr:row>29</xdr:row>
      <xdr:rowOff>119828</xdr:rowOff>
    </xdr:from>
    <xdr:to>
      <xdr:col>18</xdr:col>
      <xdr:colOff>389850</xdr:colOff>
      <xdr:row>34</xdr:row>
      <xdr:rowOff>121476</xdr:rowOff>
    </xdr:to>
    <xdr:sp macro="" textlink="">
      <xdr:nvSpPr>
        <xdr:cNvPr id="89" name="TextBox 88">
          <a:extLst>
            <a:ext uri="{FF2B5EF4-FFF2-40B4-BE49-F238E27FC236}">
              <a16:creationId xmlns:a16="http://schemas.microsoft.com/office/drawing/2014/main" id="{5E8472A5-D228-4A79-BCEE-92EB9C5DED76}"/>
            </a:ext>
          </a:extLst>
        </xdr:cNvPr>
        <xdr:cNvSpPr txBox="1"/>
      </xdr:nvSpPr>
      <xdr:spPr>
        <a:xfrm>
          <a:off x="9573156" y="4923741"/>
          <a:ext cx="1749737" cy="829909"/>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rgbClr val="FF0066"/>
              </a:solidFill>
              <a:latin typeface="Calibri" panose="020F0502020204030204" pitchFamily="34" charset="0"/>
              <a:ea typeface="Calibri" panose="020F0502020204030204" pitchFamily="34" charset="0"/>
              <a:cs typeface="Calibri" panose="020F0502020204030204" pitchFamily="34" charset="0"/>
            </a:rPr>
            <a:t>Sales </a:t>
          </a:r>
        </a:p>
        <a:p>
          <a:r>
            <a:rPr lang="en-CA" sz="1000" b="1" baseline="0">
              <a:solidFill>
                <a:srgbClr val="FF9999"/>
              </a:solidFill>
              <a:latin typeface="Calibri" panose="020F0502020204030204" pitchFamily="34" charset="0"/>
              <a:ea typeface="Calibri" panose="020F0502020204030204" pitchFamily="34" charset="0"/>
              <a:cs typeface="Calibri" panose="020F0502020204030204" pitchFamily="34" charset="0"/>
            </a:rPr>
            <a:t>Profit </a:t>
          </a:r>
        </a:p>
        <a:p>
          <a:endPar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496184</xdr:colOff>
      <xdr:row>37</xdr:row>
      <xdr:rowOff>89014</xdr:rowOff>
    </xdr:from>
    <xdr:to>
      <xdr:col>9</xdr:col>
      <xdr:colOff>239231</xdr:colOff>
      <xdr:row>40</xdr:row>
      <xdr:rowOff>26582</xdr:rowOff>
    </xdr:to>
    <xdr:sp macro="" textlink="">
      <xdr:nvSpPr>
        <xdr:cNvPr id="90" name="TextBox 89">
          <a:extLst>
            <a:ext uri="{FF2B5EF4-FFF2-40B4-BE49-F238E27FC236}">
              <a16:creationId xmlns:a16="http://schemas.microsoft.com/office/drawing/2014/main" id="{0F09745F-448E-4EFB-98F9-3FF4C1E3F8E6}"/>
            </a:ext>
          </a:extLst>
        </xdr:cNvPr>
        <xdr:cNvSpPr txBox="1"/>
      </xdr:nvSpPr>
      <xdr:spPr>
        <a:xfrm>
          <a:off x="2330300" y="6317921"/>
          <a:ext cx="3411280" cy="442614"/>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Customer Counts  from highest to lowest As per Provience</a:t>
          </a:r>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15</xdr:col>
      <xdr:colOff>39414</xdr:colOff>
      <xdr:row>7</xdr:row>
      <xdr:rowOff>16948</xdr:rowOff>
    </xdr:from>
    <xdr:to>
      <xdr:col>22</xdr:col>
      <xdr:colOff>440742</xdr:colOff>
      <xdr:row>25</xdr:row>
      <xdr:rowOff>175845</xdr:rowOff>
    </xdr:to>
    <xdr:graphicFrame macro="">
      <xdr:nvGraphicFramePr>
        <xdr:cNvPr id="91" name="Chart 90">
          <a:extLst>
            <a:ext uri="{FF2B5EF4-FFF2-40B4-BE49-F238E27FC236}">
              <a16:creationId xmlns:a16="http://schemas.microsoft.com/office/drawing/2014/main" id="{69E823BA-3B62-434B-B347-22EB5FE36E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20</xdr:col>
      <xdr:colOff>226235</xdr:colOff>
      <xdr:row>3</xdr:row>
      <xdr:rowOff>35169</xdr:rowOff>
    </xdr:from>
    <xdr:to>
      <xdr:col>23</xdr:col>
      <xdr:colOff>11722</xdr:colOff>
      <xdr:row>7</xdr:row>
      <xdr:rowOff>44174</xdr:rowOff>
    </xdr:to>
    <xdr:sp macro="" textlink="">
      <xdr:nvSpPr>
        <xdr:cNvPr id="5" name="Rectangle: Rounded Corners 4">
          <a:extLst>
            <a:ext uri="{FF2B5EF4-FFF2-40B4-BE49-F238E27FC236}">
              <a16:creationId xmlns:a16="http://schemas.microsoft.com/office/drawing/2014/main" id="{6BC33863-8C95-48BA-A56F-0CC0ED05F36C}"/>
            </a:ext>
          </a:extLst>
        </xdr:cNvPr>
        <xdr:cNvSpPr/>
      </xdr:nvSpPr>
      <xdr:spPr>
        <a:xfrm>
          <a:off x="12374061" y="532126"/>
          <a:ext cx="1607661" cy="671613"/>
        </a:xfrm>
        <a:prstGeom prst="roundRect">
          <a:avLst>
            <a:gd name="adj" fmla="val 0"/>
          </a:avLst>
        </a:prstGeom>
        <a:gradFill>
          <a:gsLst>
            <a:gs pos="13000">
              <a:srgbClr val="FF99CC"/>
            </a:gs>
            <a:gs pos="86000">
              <a:srgbClr val="FF0066"/>
            </a:gs>
          </a:gsLst>
          <a:lin ang="2400000" scaled="0"/>
        </a:gra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CA" sz="1100" baseline="0">
              <a:solidFill>
                <a:schemeClr val="lt1"/>
              </a:solidFill>
              <a:latin typeface="+mn-lt"/>
              <a:ea typeface="+mn-ea"/>
              <a:cs typeface="+mn-cs"/>
            </a:rPr>
            <a:t>Business Pulse </a:t>
          </a:r>
          <a:r>
            <a:rPr lang="en-CA" sz="1100">
              <a:solidFill>
                <a:schemeClr val="lt1"/>
              </a:solidFill>
              <a:latin typeface="+mn-lt"/>
              <a:ea typeface="+mn-ea"/>
              <a:cs typeface="+mn-cs"/>
            </a:rPr>
            <a:t> </a:t>
          </a:r>
        </a:p>
      </xdr:txBody>
    </xdr:sp>
    <xdr:clientData/>
  </xdr:twoCellAnchor>
  <xdr:twoCellAnchor>
    <xdr:from>
      <xdr:col>20</xdr:col>
      <xdr:colOff>422727</xdr:colOff>
      <xdr:row>3</xdr:row>
      <xdr:rowOff>148123</xdr:rowOff>
    </xdr:from>
    <xdr:to>
      <xdr:col>22</xdr:col>
      <xdr:colOff>468139</xdr:colOff>
      <xdr:row>7</xdr:row>
      <xdr:rowOff>35462</xdr:rowOff>
    </xdr:to>
    <xdr:sp macro="" textlink="'KPIS PRE-processing'!M23">
      <xdr:nvSpPr>
        <xdr:cNvPr id="47" name="TextBox 46">
          <a:extLst>
            <a:ext uri="{FF2B5EF4-FFF2-40B4-BE49-F238E27FC236}">
              <a16:creationId xmlns:a16="http://schemas.microsoft.com/office/drawing/2014/main" id="{52693743-816B-40E8-BE8B-1BAA31C6B4C0}"/>
            </a:ext>
          </a:extLst>
        </xdr:cNvPr>
        <xdr:cNvSpPr txBox="1"/>
      </xdr:nvSpPr>
      <xdr:spPr>
        <a:xfrm>
          <a:off x="12614727" y="640492"/>
          <a:ext cx="1264612" cy="543832"/>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11720A48-3275-4AC4-B98F-F972D13D9499}" type="TxLink">
            <a:rPr lang="en-US" sz="3600" b="0" i="0" u="none" strike="noStrike">
              <a:solidFill>
                <a:schemeClr val="bg1"/>
              </a:solidFill>
              <a:latin typeface="Arial"/>
              <a:ea typeface="Calibri" panose="020F0502020204030204" pitchFamily="34" charset="0"/>
              <a:cs typeface="Arial"/>
            </a:rPr>
            <a:pPr/>
            <a:t>866</a:t>
          </a:fld>
          <a:endParaRPr lang="en-CA" sz="36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16</xdr:col>
      <xdr:colOff>142300</xdr:colOff>
      <xdr:row>3</xdr:row>
      <xdr:rowOff>111622</xdr:rowOff>
    </xdr:from>
    <xdr:to>
      <xdr:col>18</xdr:col>
      <xdr:colOff>541131</xdr:colOff>
      <xdr:row>8</xdr:row>
      <xdr:rowOff>51246</xdr:rowOff>
    </xdr:to>
    <xdr:sp macro="" textlink="'KPIS PRE-processing'!M23">
      <xdr:nvSpPr>
        <xdr:cNvPr id="55" name="TextBox 54">
          <a:extLst>
            <a:ext uri="{FF2B5EF4-FFF2-40B4-BE49-F238E27FC236}">
              <a16:creationId xmlns:a16="http://schemas.microsoft.com/office/drawing/2014/main" id="{910C0F93-E8FC-4095-929E-6CF289D82079}"/>
            </a:ext>
          </a:extLst>
        </xdr:cNvPr>
        <xdr:cNvSpPr txBox="1"/>
      </xdr:nvSpPr>
      <xdr:spPr>
        <a:xfrm>
          <a:off x="9860561" y="608579"/>
          <a:ext cx="1613613" cy="767884"/>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Total QTY of Pdoducts Sold </a:t>
          </a:r>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22</xdr:col>
      <xdr:colOff>76361</xdr:colOff>
      <xdr:row>4</xdr:row>
      <xdr:rowOff>162609</xdr:rowOff>
    </xdr:from>
    <xdr:to>
      <xdr:col>24</xdr:col>
      <xdr:colOff>115029</xdr:colOff>
      <xdr:row>7</xdr:row>
      <xdr:rowOff>55322</xdr:rowOff>
    </xdr:to>
    <xdr:sp macro="" textlink="'KPIS PRE-processing'!I37">
      <xdr:nvSpPr>
        <xdr:cNvPr id="48" name="TextBox 47">
          <a:extLst>
            <a:ext uri="{FF2B5EF4-FFF2-40B4-BE49-F238E27FC236}">
              <a16:creationId xmlns:a16="http://schemas.microsoft.com/office/drawing/2014/main" id="{768EF340-1FB1-4A18-AA72-9C8E5BCF8B51}"/>
            </a:ext>
          </a:extLst>
        </xdr:cNvPr>
        <xdr:cNvSpPr txBox="1"/>
      </xdr:nvSpPr>
      <xdr:spPr>
        <a:xfrm>
          <a:off x="13487561" y="819101"/>
          <a:ext cx="1257868" cy="385083"/>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200" b="1">
              <a:solidFill>
                <a:schemeClr val="bg1"/>
              </a:solidFill>
              <a:latin typeface="Calibri" panose="020F0502020204030204" pitchFamily="34" charset="0"/>
              <a:ea typeface="Calibri" panose="020F0502020204030204" pitchFamily="34" charset="0"/>
              <a:cs typeface="Calibri" panose="020F0502020204030204" pitchFamily="34" charset="0"/>
            </a:rPr>
            <a:t>Cities</a:t>
          </a:r>
        </a:p>
      </xdr:txBody>
    </xdr:sp>
    <xdr:clientData/>
  </xdr:twoCellAnchor>
  <xdr:twoCellAnchor>
    <xdr:from>
      <xdr:col>0</xdr:col>
      <xdr:colOff>263222</xdr:colOff>
      <xdr:row>19</xdr:row>
      <xdr:rowOff>151818</xdr:rowOff>
    </xdr:from>
    <xdr:to>
      <xdr:col>0</xdr:col>
      <xdr:colOff>516107</xdr:colOff>
      <xdr:row>21</xdr:row>
      <xdr:rowOff>76806</xdr:rowOff>
    </xdr:to>
    <xdr:pic>
      <xdr:nvPicPr>
        <xdr:cNvPr id="93" name="Graphic 92" descr="Route (Two Pins With A Path) with solid fill">
          <a:extLst>
            <a:ext uri="{FF2B5EF4-FFF2-40B4-BE49-F238E27FC236}">
              <a16:creationId xmlns:a16="http://schemas.microsoft.com/office/drawing/2014/main" id="{DFE7D822-9C1E-41A6-A77E-C3443F8D991C}"/>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263222" y="3329916"/>
          <a:ext cx="252885" cy="259524"/>
        </a:xfrm>
        <a:prstGeom prst="rect">
          <a:avLst/>
        </a:prstGeom>
      </xdr:spPr>
    </xdr:pic>
    <xdr:clientData/>
  </xdr:twoCellAnchor>
  <xdr:twoCellAnchor>
    <xdr:from>
      <xdr:col>15</xdr:col>
      <xdr:colOff>342015</xdr:colOff>
      <xdr:row>18</xdr:row>
      <xdr:rowOff>140827</xdr:rowOff>
    </xdr:from>
    <xdr:to>
      <xdr:col>19</xdr:col>
      <xdr:colOff>3462</xdr:colOff>
      <xdr:row>22</xdr:row>
      <xdr:rowOff>71291</xdr:rowOff>
    </xdr:to>
    <xdr:sp macro="" textlink="">
      <xdr:nvSpPr>
        <xdr:cNvPr id="95" name="TextBox 94">
          <a:extLst>
            <a:ext uri="{FF2B5EF4-FFF2-40B4-BE49-F238E27FC236}">
              <a16:creationId xmlns:a16="http://schemas.microsoft.com/office/drawing/2014/main" id="{7EC9A255-74EA-47FD-9DD4-C4D37378AB26}"/>
            </a:ext>
          </a:extLst>
        </xdr:cNvPr>
        <xdr:cNvSpPr txBox="1"/>
      </xdr:nvSpPr>
      <xdr:spPr>
        <a:xfrm>
          <a:off x="9452885" y="3122566"/>
          <a:ext cx="2091012" cy="593073"/>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rgbClr val="FF5050"/>
              </a:solidFill>
              <a:latin typeface="Calibri" panose="020F0502020204030204" pitchFamily="34" charset="0"/>
              <a:ea typeface="Calibri" panose="020F0502020204030204" pitchFamily="34" charset="0"/>
              <a:cs typeface="Calibri" panose="020F0502020204030204" pitchFamily="34" charset="0"/>
            </a:rPr>
            <a:t>Average Shipping Cost For Cities </a:t>
          </a:r>
          <a:endParaRPr lang="en-CA" sz="1000" b="1" baseline="0">
            <a:solidFill>
              <a:srgbClr val="00FF00"/>
            </a:solidFill>
            <a:latin typeface="Calibri" panose="020F0502020204030204" pitchFamily="34" charset="0"/>
            <a:ea typeface="Calibri" panose="020F0502020204030204" pitchFamily="34" charset="0"/>
            <a:cs typeface="Calibri" panose="020F0502020204030204" pitchFamily="34" charset="0"/>
          </a:endParaRPr>
        </a:p>
        <a:p>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Average Shipping Time</a:t>
          </a:r>
        </a:p>
        <a:p>
          <a:r>
            <a:rPr lang="en-CA" sz="1000" b="1" baseline="0">
              <a:solidFill>
                <a:srgbClr val="00FF00"/>
              </a:solidFill>
              <a:latin typeface="Calibri" panose="020F0502020204030204" pitchFamily="34" charset="0"/>
              <a:ea typeface="Calibri" panose="020F0502020204030204" pitchFamily="34" charset="0"/>
              <a:cs typeface="Calibri" panose="020F0502020204030204" pitchFamily="34" charset="0"/>
            </a:rPr>
            <a:t>Max shipping Time</a:t>
          </a:r>
        </a:p>
      </xdr:txBody>
    </xdr:sp>
    <xdr:clientData/>
  </xdr:twoCellAnchor>
  <xdr:twoCellAnchor>
    <xdr:from>
      <xdr:col>4</xdr:col>
      <xdr:colOff>130703</xdr:colOff>
      <xdr:row>7</xdr:row>
      <xdr:rowOff>23354</xdr:rowOff>
    </xdr:from>
    <xdr:to>
      <xdr:col>7</xdr:col>
      <xdr:colOff>196638</xdr:colOff>
      <xdr:row>11</xdr:row>
      <xdr:rowOff>127519</xdr:rowOff>
    </xdr:to>
    <xdr:sp macro="" textlink="'KPIS PRE-processing'!M23">
      <xdr:nvSpPr>
        <xdr:cNvPr id="63" name="TextBox 62">
          <a:extLst>
            <a:ext uri="{FF2B5EF4-FFF2-40B4-BE49-F238E27FC236}">
              <a16:creationId xmlns:a16="http://schemas.microsoft.com/office/drawing/2014/main" id="{55F420E3-A153-4739-BEF6-CE7986A1788E}"/>
            </a:ext>
          </a:extLst>
        </xdr:cNvPr>
        <xdr:cNvSpPr txBox="1"/>
      </xdr:nvSpPr>
      <xdr:spPr>
        <a:xfrm>
          <a:off x="2569103" y="1196834"/>
          <a:ext cx="1894735" cy="774725"/>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r>
            <a:rPr lang="en-CA" sz="1000" b="1" baseline="0">
              <a:solidFill>
                <a:schemeClr val="bg1"/>
              </a:solidFill>
              <a:latin typeface="Calibri" panose="020F0502020204030204" pitchFamily="34" charset="0"/>
              <a:ea typeface="Calibri" panose="020F0502020204030204" pitchFamily="34" charset="0"/>
              <a:cs typeface="Calibri" panose="020F0502020204030204" pitchFamily="34" charset="0"/>
            </a:rPr>
            <a:t>Sales As per Provience</a:t>
          </a:r>
          <a:endParaRPr lang="en-CA" sz="1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0</xdr:col>
      <xdr:colOff>226841</xdr:colOff>
      <xdr:row>30</xdr:row>
      <xdr:rowOff>43960</xdr:rowOff>
    </xdr:from>
    <xdr:to>
      <xdr:col>3</xdr:col>
      <xdr:colOff>340848</xdr:colOff>
      <xdr:row>37</xdr:row>
      <xdr:rowOff>152399</xdr:rowOff>
    </xdr:to>
    <mc:AlternateContent xmlns:mc="http://schemas.openxmlformats.org/markup-compatibility/2006">
      <mc:Choice xmlns:a14="http://schemas.microsoft.com/office/drawing/2010/main" Requires="a14">
        <xdr:graphicFrame macro="">
          <xdr:nvGraphicFramePr>
            <xdr:cNvPr id="38" name="Manager 4">
              <a:extLst>
                <a:ext uri="{FF2B5EF4-FFF2-40B4-BE49-F238E27FC236}">
                  <a16:creationId xmlns:a16="http://schemas.microsoft.com/office/drawing/2014/main" id="{E284F2D9-3DD0-4908-8B29-E77613DD1EDF}"/>
                </a:ext>
              </a:extLst>
            </xdr:cNvPr>
            <xdr:cNvGraphicFramePr/>
          </xdr:nvGraphicFramePr>
          <xdr:xfrm>
            <a:off x="0" y="0"/>
            <a:ext cx="0" cy="0"/>
          </xdr:xfrm>
          <a:graphic>
            <a:graphicData uri="http://schemas.microsoft.com/office/drawing/2010/slicer">
              <sle:slicer xmlns:sle="http://schemas.microsoft.com/office/drawing/2010/slicer" name="Manager 4"/>
            </a:graphicData>
          </a:graphic>
        </xdr:graphicFrame>
      </mc:Choice>
      <mc:Fallback>
        <xdr:sp macro="" textlink="">
          <xdr:nvSpPr>
            <xdr:cNvPr id="0" name=""/>
            <xdr:cNvSpPr>
              <a:spLocks noTextEdit="1"/>
            </xdr:cNvSpPr>
          </xdr:nvSpPr>
          <xdr:spPr>
            <a:xfrm>
              <a:off x="226841" y="5013525"/>
              <a:ext cx="1936181" cy="126800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213946</xdr:colOff>
      <xdr:row>38</xdr:row>
      <xdr:rowOff>37074</xdr:rowOff>
    </xdr:from>
    <xdr:to>
      <xdr:col>3</xdr:col>
      <xdr:colOff>287215</xdr:colOff>
      <xdr:row>46</xdr:row>
      <xdr:rowOff>23447</xdr:rowOff>
    </xdr:to>
    <mc:AlternateContent xmlns:mc="http://schemas.openxmlformats.org/markup-compatibility/2006">
      <mc:Choice xmlns:a14="http://schemas.microsoft.com/office/drawing/2010/main" Requires="a14">
        <xdr:graphicFrame macro="">
          <xdr:nvGraphicFramePr>
            <xdr:cNvPr id="50" name="Customer Segment 4">
              <a:extLst>
                <a:ext uri="{FF2B5EF4-FFF2-40B4-BE49-F238E27FC236}">
                  <a16:creationId xmlns:a16="http://schemas.microsoft.com/office/drawing/2014/main" id="{BAC3A8E0-5F85-4E8B-938C-E0A7B78C966F}"/>
                </a:ext>
              </a:extLst>
            </xdr:cNvPr>
            <xdr:cNvGraphicFramePr/>
          </xdr:nvGraphicFramePr>
          <xdr:xfrm>
            <a:off x="0" y="0"/>
            <a:ext cx="0" cy="0"/>
          </xdr:xfrm>
          <a:graphic>
            <a:graphicData uri="http://schemas.microsoft.com/office/drawing/2010/slicer">
              <sle:slicer xmlns:sle="http://schemas.microsoft.com/office/drawing/2010/slicer" name="Customer Segment 4"/>
            </a:graphicData>
          </a:graphic>
        </xdr:graphicFrame>
      </mc:Choice>
      <mc:Fallback>
        <xdr:sp macro="" textlink="">
          <xdr:nvSpPr>
            <xdr:cNvPr id="0" name=""/>
            <xdr:cNvSpPr>
              <a:spLocks noTextEdit="1"/>
            </xdr:cNvSpPr>
          </xdr:nvSpPr>
          <xdr:spPr>
            <a:xfrm>
              <a:off x="213946" y="6331857"/>
              <a:ext cx="1895443" cy="131159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560703</xdr:colOff>
      <xdr:row>46</xdr:row>
      <xdr:rowOff>66261</xdr:rowOff>
    </xdr:from>
    <xdr:to>
      <xdr:col>15</xdr:col>
      <xdr:colOff>121477</xdr:colOff>
      <xdr:row>49</xdr:row>
      <xdr:rowOff>154609</xdr:rowOff>
    </xdr:to>
    <mc:AlternateContent xmlns:mc="http://schemas.openxmlformats.org/markup-compatibility/2006">
      <mc:Choice xmlns:a14="http://schemas.microsoft.com/office/drawing/2010/main" Requires="a14">
        <xdr:graphicFrame macro="">
          <xdr:nvGraphicFramePr>
            <xdr:cNvPr id="53" name="Ship Mode 3">
              <a:extLst>
                <a:ext uri="{FF2B5EF4-FFF2-40B4-BE49-F238E27FC236}">
                  <a16:creationId xmlns:a16="http://schemas.microsoft.com/office/drawing/2014/main" id="{B988E6CD-6B7E-4E0D-B364-6F077885AE8A}"/>
                </a:ext>
              </a:extLst>
            </xdr:cNvPr>
            <xdr:cNvGraphicFramePr/>
          </xdr:nvGraphicFramePr>
          <xdr:xfrm>
            <a:off x="0" y="0"/>
            <a:ext cx="0" cy="0"/>
          </xdr:xfrm>
          <a:graphic>
            <a:graphicData uri="http://schemas.microsoft.com/office/drawing/2010/slicer">
              <sle:slicer xmlns:sle="http://schemas.microsoft.com/office/drawing/2010/slicer" name="Ship Mode 3"/>
            </a:graphicData>
          </a:graphic>
        </xdr:graphicFrame>
      </mc:Choice>
      <mc:Fallback>
        <xdr:sp macro="" textlink="">
          <xdr:nvSpPr>
            <xdr:cNvPr id="0" name=""/>
            <xdr:cNvSpPr>
              <a:spLocks noTextEdit="1"/>
            </xdr:cNvSpPr>
          </xdr:nvSpPr>
          <xdr:spPr>
            <a:xfrm>
              <a:off x="4812442" y="7686261"/>
              <a:ext cx="4419905" cy="58530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209827</xdr:colOff>
      <xdr:row>45</xdr:row>
      <xdr:rowOff>124182</xdr:rowOff>
    </xdr:from>
    <xdr:to>
      <xdr:col>23</xdr:col>
      <xdr:colOff>1</xdr:colOff>
      <xdr:row>50</xdr:row>
      <xdr:rowOff>0</xdr:rowOff>
    </xdr:to>
    <mc:AlternateContent xmlns:mc="http://schemas.openxmlformats.org/markup-compatibility/2006">
      <mc:Choice xmlns:a14="http://schemas.microsoft.com/office/drawing/2010/main" Requires="a14">
        <xdr:graphicFrame macro="">
          <xdr:nvGraphicFramePr>
            <xdr:cNvPr id="57" name="Region 4">
              <a:extLst>
                <a:ext uri="{FF2B5EF4-FFF2-40B4-BE49-F238E27FC236}">
                  <a16:creationId xmlns:a16="http://schemas.microsoft.com/office/drawing/2014/main" id="{4591DE6C-4D1F-4893-A0DE-EE116FD768BB}"/>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dr:sp macro="" textlink="">
          <xdr:nvSpPr>
            <xdr:cNvPr id="0" name=""/>
            <xdr:cNvSpPr>
              <a:spLocks noTextEdit="1"/>
            </xdr:cNvSpPr>
          </xdr:nvSpPr>
          <xdr:spPr>
            <a:xfrm>
              <a:off x="9320697" y="7578530"/>
              <a:ext cx="4649304" cy="70407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201839</xdr:colOff>
      <xdr:row>46</xdr:row>
      <xdr:rowOff>58617</xdr:rowOff>
    </xdr:from>
    <xdr:to>
      <xdr:col>7</xdr:col>
      <xdr:colOff>541129</xdr:colOff>
      <xdr:row>50</xdr:row>
      <xdr:rowOff>0</xdr:rowOff>
    </xdr:to>
    <mc:AlternateContent xmlns:mc="http://schemas.openxmlformats.org/markup-compatibility/2006">
      <mc:Choice xmlns:a14="http://schemas.microsoft.com/office/drawing/2010/main" Requires="a14">
        <xdr:graphicFrame macro="">
          <xdr:nvGraphicFramePr>
            <xdr:cNvPr id="59" name="Product Category 4">
              <a:extLst>
                <a:ext uri="{FF2B5EF4-FFF2-40B4-BE49-F238E27FC236}">
                  <a16:creationId xmlns:a16="http://schemas.microsoft.com/office/drawing/2014/main" id="{A2E85A81-4EE6-48C7-BD10-30B5F20B674F}"/>
                </a:ext>
              </a:extLst>
            </xdr:cNvPr>
            <xdr:cNvGraphicFramePr/>
          </xdr:nvGraphicFramePr>
          <xdr:xfrm>
            <a:off x="0" y="0"/>
            <a:ext cx="0" cy="0"/>
          </xdr:xfrm>
          <a:graphic>
            <a:graphicData uri="http://schemas.microsoft.com/office/drawing/2010/slicer">
              <sle:slicer xmlns:sle="http://schemas.microsoft.com/office/drawing/2010/slicer" name="Product Category 4"/>
            </a:graphicData>
          </a:graphic>
        </xdr:graphicFrame>
      </mc:Choice>
      <mc:Fallback>
        <xdr:sp macro="" textlink="">
          <xdr:nvSpPr>
            <xdr:cNvPr id="0" name=""/>
            <xdr:cNvSpPr>
              <a:spLocks noTextEdit="1"/>
            </xdr:cNvSpPr>
          </xdr:nvSpPr>
          <xdr:spPr>
            <a:xfrm>
              <a:off x="201839" y="7678617"/>
              <a:ext cx="4591029" cy="60399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264908</xdr:colOff>
      <xdr:row>4</xdr:row>
      <xdr:rowOff>82856</xdr:rowOff>
    </xdr:from>
    <xdr:to>
      <xdr:col>28</xdr:col>
      <xdr:colOff>353391</xdr:colOff>
      <xdr:row>8</xdr:row>
      <xdr:rowOff>154609</xdr:rowOff>
    </xdr:to>
    <mc:AlternateContent xmlns:mc="http://schemas.openxmlformats.org/markup-compatibility/2006">
      <mc:Choice xmlns:a14="http://schemas.microsoft.com/office/drawing/2010/main" Requires="a14">
        <xdr:graphicFrame macro="">
          <xdr:nvGraphicFramePr>
            <xdr:cNvPr id="62" name="Order Year 3">
              <a:extLst>
                <a:ext uri="{FF2B5EF4-FFF2-40B4-BE49-F238E27FC236}">
                  <a16:creationId xmlns:a16="http://schemas.microsoft.com/office/drawing/2014/main" id="{21345DFB-3154-4A86-B4B8-8E8EC0989612}"/>
                </a:ext>
              </a:extLst>
            </xdr:cNvPr>
            <xdr:cNvGraphicFramePr/>
          </xdr:nvGraphicFramePr>
          <xdr:xfrm>
            <a:off x="0" y="0"/>
            <a:ext cx="0" cy="0"/>
          </xdr:xfrm>
          <a:graphic>
            <a:graphicData uri="http://schemas.microsoft.com/office/drawing/2010/slicer">
              <sle:slicer xmlns:sle="http://schemas.microsoft.com/office/drawing/2010/slicer" name="Order Year 3"/>
            </a:graphicData>
          </a:graphic>
        </xdr:graphicFrame>
      </mc:Choice>
      <mc:Fallback>
        <xdr:sp macro="" textlink="">
          <xdr:nvSpPr>
            <xdr:cNvPr id="0" name=""/>
            <xdr:cNvSpPr>
              <a:spLocks noTextEdit="1"/>
            </xdr:cNvSpPr>
          </xdr:nvSpPr>
          <xdr:spPr>
            <a:xfrm>
              <a:off x="16057082" y="745465"/>
              <a:ext cx="1303266" cy="73436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209691</xdr:colOff>
      <xdr:row>9</xdr:row>
      <xdr:rowOff>27640</xdr:rowOff>
    </xdr:from>
    <xdr:to>
      <xdr:col>29</xdr:col>
      <xdr:colOff>216317</xdr:colOff>
      <xdr:row>13</xdr:row>
      <xdr:rowOff>66261</xdr:rowOff>
    </xdr:to>
    <mc:AlternateContent xmlns:mc="http://schemas.openxmlformats.org/markup-compatibility/2006">
      <mc:Choice xmlns:a14="http://schemas.microsoft.com/office/drawing/2010/main" Requires="a14">
        <xdr:graphicFrame macro="">
          <xdr:nvGraphicFramePr>
            <xdr:cNvPr id="68" name="Quarter 3">
              <a:extLst>
                <a:ext uri="{FF2B5EF4-FFF2-40B4-BE49-F238E27FC236}">
                  <a16:creationId xmlns:a16="http://schemas.microsoft.com/office/drawing/2014/main" id="{E7485135-AB71-4D88-BD1C-AD9F334CB95A}"/>
                </a:ext>
              </a:extLst>
            </xdr:cNvPr>
            <xdr:cNvGraphicFramePr/>
          </xdr:nvGraphicFramePr>
          <xdr:xfrm>
            <a:off x="0" y="0"/>
            <a:ext cx="0" cy="0"/>
          </xdr:xfrm>
          <a:graphic>
            <a:graphicData uri="http://schemas.microsoft.com/office/drawing/2010/slicer">
              <sle:slicer xmlns:sle="http://schemas.microsoft.com/office/drawing/2010/slicer" name="Quarter 3"/>
            </a:graphicData>
          </a:graphic>
        </xdr:graphicFrame>
      </mc:Choice>
      <mc:Fallback>
        <xdr:sp macro="" textlink="">
          <xdr:nvSpPr>
            <xdr:cNvPr id="0" name=""/>
            <xdr:cNvSpPr>
              <a:spLocks noTextEdit="1"/>
            </xdr:cNvSpPr>
          </xdr:nvSpPr>
          <xdr:spPr>
            <a:xfrm>
              <a:off x="16001865" y="1518510"/>
              <a:ext cx="1828800" cy="70122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231777</xdr:colOff>
      <xdr:row>13</xdr:row>
      <xdr:rowOff>149118</xdr:rowOff>
    </xdr:from>
    <xdr:to>
      <xdr:col>30</xdr:col>
      <xdr:colOff>154608</xdr:colOff>
      <xdr:row>21</xdr:row>
      <xdr:rowOff>77303</xdr:rowOff>
    </xdr:to>
    <mc:AlternateContent xmlns:mc="http://schemas.openxmlformats.org/markup-compatibility/2006">
      <mc:Choice xmlns:a14="http://schemas.microsoft.com/office/drawing/2010/main" Requires="a14">
        <xdr:graphicFrame macro="">
          <xdr:nvGraphicFramePr>
            <xdr:cNvPr id="70" name="Order Month 4">
              <a:extLst>
                <a:ext uri="{FF2B5EF4-FFF2-40B4-BE49-F238E27FC236}">
                  <a16:creationId xmlns:a16="http://schemas.microsoft.com/office/drawing/2014/main" id="{FE4327B7-8677-4E20-BE72-8730E394DDB2}"/>
                </a:ext>
              </a:extLst>
            </xdr:cNvPr>
            <xdr:cNvGraphicFramePr/>
          </xdr:nvGraphicFramePr>
          <xdr:xfrm>
            <a:off x="0" y="0"/>
            <a:ext cx="0" cy="0"/>
          </xdr:xfrm>
          <a:graphic>
            <a:graphicData uri="http://schemas.microsoft.com/office/drawing/2010/slicer">
              <sle:slicer xmlns:sle="http://schemas.microsoft.com/office/drawing/2010/slicer" name="Order Month 4"/>
            </a:graphicData>
          </a:graphic>
        </xdr:graphicFrame>
      </mc:Choice>
      <mc:Fallback>
        <xdr:sp macro="" textlink="">
          <xdr:nvSpPr>
            <xdr:cNvPr id="0" name=""/>
            <xdr:cNvSpPr>
              <a:spLocks noTextEdit="1"/>
            </xdr:cNvSpPr>
          </xdr:nvSpPr>
          <xdr:spPr>
            <a:xfrm>
              <a:off x="16023951" y="2302596"/>
              <a:ext cx="2352396" cy="125340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220733</xdr:colOff>
      <xdr:row>21</xdr:row>
      <xdr:rowOff>149119</xdr:rowOff>
    </xdr:from>
    <xdr:to>
      <xdr:col>31</xdr:col>
      <xdr:colOff>22086</xdr:colOff>
      <xdr:row>28</xdr:row>
      <xdr:rowOff>132522</xdr:rowOff>
    </xdr:to>
    <mc:AlternateContent xmlns:mc="http://schemas.openxmlformats.org/markup-compatibility/2006">
      <mc:Choice xmlns:a14="http://schemas.microsoft.com/office/drawing/2010/main" Requires="a14">
        <xdr:graphicFrame macro="">
          <xdr:nvGraphicFramePr>
            <xdr:cNvPr id="71" name="Weekly sales 3">
              <a:extLst>
                <a:ext uri="{FF2B5EF4-FFF2-40B4-BE49-F238E27FC236}">
                  <a16:creationId xmlns:a16="http://schemas.microsoft.com/office/drawing/2014/main" id="{9B1B40C9-B9FF-44AB-8CDB-C1CD42C29032}"/>
                </a:ext>
              </a:extLst>
            </xdr:cNvPr>
            <xdr:cNvGraphicFramePr/>
          </xdr:nvGraphicFramePr>
          <xdr:xfrm>
            <a:off x="0" y="0"/>
            <a:ext cx="0" cy="0"/>
          </xdr:xfrm>
          <a:graphic>
            <a:graphicData uri="http://schemas.microsoft.com/office/drawing/2010/slicer">
              <sle:slicer xmlns:sle="http://schemas.microsoft.com/office/drawing/2010/slicer" name="Weekly sales 3"/>
            </a:graphicData>
          </a:graphic>
        </xdr:graphicFrame>
      </mc:Choice>
      <mc:Fallback>
        <xdr:sp macro="" textlink="">
          <xdr:nvSpPr>
            <xdr:cNvPr id="0" name=""/>
            <xdr:cNvSpPr>
              <a:spLocks noTextEdit="1"/>
            </xdr:cNvSpPr>
          </xdr:nvSpPr>
          <xdr:spPr>
            <a:xfrm>
              <a:off x="16012907" y="3627815"/>
              <a:ext cx="2838309" cy="114296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276087</xdr:colOff>
      <xdr:row>29</xdr:row>
      <xdr:rowOff>60772</xdr:rowOff>
    </xdr:from>
    <xdr:to>
      <xdr:col>31</xdr:col>
      <xdr:colOff>276087</xdr:colOff>
      <xdr:row>42</xdr:row>
      <xdr:rowOff>154610</xdr:rowOff>
    </xdr:to>
    <mc:AlternateContent xmlns:mc="http://schemas.openxmlformats.org/markup-compatibility/2006">
      <mc:Choice xmlns:a14="http://schemas.microsoft.com/office/drawing/2010/main" Requires="a14">
        <xdr:graphicFrame macro="">
          <xdr:nvGraphicFramePr>
            <xdr:cNvPr id="72" name="O-Date 3">
              <a:extLst>
                <a:ext uri="{FF2B5EF4-FFF2-40B4-BE49-F238E27FC236}">
                  <a16:creationId xmlns:a16="http://schemas.microsoft.com/office/drawing/2014/main" id="{D70E9B47-E523-4ADB-8630-39699282D143}"/>
                </a:ext>
              </a:extLst>
            </xdr:cNvPr>
            <xdr:cNvGraphicFramePr/>
          </xdr:nvGraphicFramePr>
          <xdr:xfrm>
            <a:off x="0" y="0"/>
            <a:ext cx="0" cy="0"/>
          </xdr:xfrm>
          <a:graphic>
            <a:graphicData uri="http://schemas.microsoft.com/office/drawing/2010/slicer">
              <sle:slicer xmlns:sle="http://schemas.microsoft.com/office/drawing/2010/slicer" name="O-Date 3"/>
            </a:graphicData>
          </a:graphic>
        </xdr:graphicFrame>
      </mc:Choice>
      <mc:Fallback>
        <xdr:sp macro="" textlink="">
          <xdr:nvSpPr>
            <xdr:cNvPr id="0" name=""/>
            <xdr:cNvSpPr>
              <a:spLocks noTextEdit="1"/>
            </xdr:cNvSpPr>
          </xdr:nvSpPr>
          <xdr:spPr>
            <a:xfrm>
              <a:off x="16068261" y="4864685"/>
              <a:ext cx="3036956" cy="224731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253863</xdr:colOff>
      <xdr:row>43</xdr:row>
      <xdr:rowOff>71816</xdr:rowOff>
    </xdr:from>
    <xdr:to>
      <xdr:col>31</xdr:col>
      <xdr:colOff>331303</xdr:colOff>
      <xdr:row>50</xdr:row>
      <xdr:rowOff>44174</xdr:rowOff>
    </xdr:to>
    <mc:AlternateContent xmlns:mc="http://schemas.openxmlformats.org/markup-compatibility/2006">
      <mc:Choice xmlns:a14="http://schemas.microsoft.com/office/drawing/2010/main" Requires="a14">
        <xdr:graphicFrame macro="">
          <xdr:nvGraphicFramePr>
            <xdr:cNvPr id="73" name="Order Priority 3">
              <a:extLst>
                <a:ext uri="{FF2B5EF4-FFF2-40B4-BE49-F238E27FC236}">
                  <a16:creationId xmlns:a16="http://schemas.microsoft.com/office/drawing/2014/main" id="{4DE45EE7-3F5D-44A1-97E5-2295B86FC9B8}"/>
                </a:ext>
              </a:extLst>
            </xdr:cNvPr>
            <xdr:cNvGraphicFramePr/>
          </xdr:nvGraphicFramePr>
          <xdr:xfrm>
            <a:off x="0" y="0"/>
            <a:ext cx="0" cy="0"/>
          </xdr:xfrm>
          <a:graphic>
            <a:graphicData uri="http://schemas.microsoft.com/office/drawing/2010/slicer">
              <sle:slicer xmlns:sle="http://schemas.microsoft.com/office/drawing/2010/slicer" name="Order Priority 3"/>
            </a:graphicData>
          </a:graphic>
        </xdr:graphicFrame>
      </mc:Choice>
      <mc:Fallback>
        <xdr:sp macro="" textlink="">
          <xdr:nvSpPr>
            <xdr:cNvPr id="0" name=""/>
            <xdr:cNvSpPr>
              <a:spLocks noTextEdit="1"/>
            </xdr:cNvSpPr>
          </xdr:nvSpPr>
          <xdr:spPr>
            <a:xfrm>
              <a:off x="16046037" y="7194859"/>
              <a:ext cx="3114396" cy="113192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145309</xdr:colOff>
      <xdr:row>6</xdr:row>
      <xdr:rowOff>144254</xdr:rowOff>
    </xdr:from>
    <xdr:to>
      <xdr:col>8</xdr:col>
      <xdr:colOff>481320</xdr:colOff>
      <xdr:row>9</xdr:row>
      <xdr:rowOff>139045</xdr:rowOff>
    </xdr:to>
    <xdr:sp macro="" textlink="'GEO-KPIS PROCESSING'!B57">
      <xdr:nvSpPr>
        <xdr:cNvPr id="74" name="Rectangle: Rounded Corners 73">
          <a:extLst>
            <a:ext uri="{FF2B5EF4-FFF2-40B4-BE49-F238E27FC236}">
              <a16:creationId xmlns:a16="http://schemas.microsoft.com/office/drawing/2014/main" id="{8A93B28D-2671-490C-B493-0D846D34BD7C}"/>
            </a:ext>
          </a:extLst>
        </xdr:cNvPr>
        <xdr:cNvSpPr/>
      </xdr:nvSpPr>
      <xdr:spPr>
        <a:xfrm>
          <a:off x="3789657" y="1138167"/>
          <a:ext cx="1550793" cy="491748"/>
        </a:xfrm>
        <a:prstGeom prst="roundRect">
          <a:avLst>
            <a:gd name="adj" fmla="val 0"/>
          </a:avLst>
        </a:prstGeom>
        <a:no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fld id="{2C6D3F83-300D-4F1B-A2F1-085F0232C897}" type="TxLink">
            <a:rPr lang="en-US" sz="1400" b="0" i="0" u="none" strike="noStrike" cap="none" spc="0">
              <a:ln w="0"/>
              <a:solidFill>
                <a:srgbClr val="FF0066"/>
              </a:solidFill>
              <a:effectLst>
                <a:outerShdw blurRad="38100" dist="25400" dir="5400000" algn="ctr" rotWithShape="0">
                  <a:srgbClr val="6E747A">
                    <a:alpha val="43000"/>
                  </a:srgbClr>
                </a:outerShdw>
              </a:effectLst>
              <a:latin typeface="Arial"/>
              <a:ea typeface="+mn-ea"/>
              <a:cs typeface="Arial"/>
            </a:rPr>
            <a:t>$ 1881.52 K</a:t>
          </a:fld>
          <a:endParaRPr lang="en-CA" sz="1400" b="0" cap="none" spc="0">
            <a:ln w="0"/>
            <a:solidFill>
              <a:srgbClr val="FF0066"/>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3</xdr:col>
      <xdr:colOff>475956</xdr:colOff>
      <xdr:row>36</xdr:row>
      <xdr:rowOff>47595</xdr:rowOff>
    </xdr:from>
    <xdr:to>
      <xdr:col>6</xdr:col>
      <xdr:colOff>204575</xdr:colOff>
      <xdr:row>39</xdr:row>
      <xdr:rowOff>42386</xdr:rowOff>
    </xdr:to>
    <xdr:sp macro="" textlink="'GEO-KPIS PROCESSING'!B112">
      <xdr:nvSpPr>
        <xdr:cNvPr id="75" name="Rectangle: Rounded Corners 74">
          <a:extLst>
            <a:ext uri="{FF2B5EF4-FFF2-40B4-BE49-F238E27FC236}">
              <a16:creationId xmlns:a16="http://schemas.microsoft.com/office/drawing/2014/main" id="{EDFE2567-F965-4B4E-B9FF-46BBF2ECACA2}"/>
            </a:ext>
          </a:extLst>
        </xdr:cNvPr>
        <xdr:cNvSpPr/>
      </xdr:nvSpPr>
      <xdr:spPr>
        <a:xfrm>
          <a:off x="2298130" y="6011073"/>
          <a:ext cx="1550793" cy="491748"/>
        </a:xfrm>
        <a:prstGeom prst="roundRect">
          <a:avLst>
            <a:gd name="adj" fmla="val 0"/>
          </a:avLst>
        </a:prstGeom>
        <a:no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fld id="{FE033565-6B9F-4BC1-B41B-D62FB0976396}" type="TxLink">
            <a:rPr lang="en-US" sz="1400" b="0" i="0" u="none" strike="noStrike" cap="none" spc="0">
              <a:ln w="0"/>
              <a:solidFill>
                <a:schemeClr val="bg1"/>
              </a:solidFill>
              <a:effectLst>
                <a:outerShdw blurRad="38100" dist="25400" dir="5400000" algn="ctr" rotWithShape="0">
                  <a:srgbClr val="6E747A">
                    <a:alpha val="43000"/>
                  </a:srgbClr>
                </a:outerShdw>
              </a:effectLst>
              <a:latin typeface="Arial"/>
              <a:ea typeface="+mn-ea"/>
              <a:cs typeface="Arial"/>
            </a:rPr>
            <a:t>1124</a:t>
          </a:fld>
          <a:endParaRPr lang="en-CA" sz="1400" b="0" cap="none" spc="0">
            <a:ln w="0"/>
            <a:solidFill>
              <a:schemeClr val="bg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16</xdr:col>
      <xdr:colOff>274557</xdr:colOff>
      <xdr:row>29</xdr:row>
      <xdr:rowOff>130127</xdr:rowOff>
    </xdr:from>
    <xdr:to>
      <xdr:col>19</xdr:col>
      <xdr:colOff>3176</xdr:colOff>
      <xdr:row>32</xdr:row>
      <xdr:rowOff>124918</xdr:rowOff>
    </xdr:to>
    <xdr:sp macro="" textlink="'GEO-KPIS PROCESSING'!J18">
      <xdr:nvSpPr>
        <xdr:cNvPr id="77" name="Rectangle: Rounded Corners 76">
          <a:extLst>
            <a:ext uri="{FF2B5EF4-FFF2-40B4-BE49-F238E27FC236}">
              <a16:creationId xmlns:a16="http://schemas.microsoft.com/office/drawing/2014/main" id="{1680AC3C-9F90-4B9B-9F7C-2C994FC3F6ED}"/>
            </a:ext>
          </a:extLst>
        </xdr:cNvPr>
        <xdr:cNvSpPr/>
      </xdr:nvSpPr>
      <xdr:spPr>
        <a:xfrm>
          <a:off x="9992818" y="4934040"/>
          <a:ext cx="1550793" cy="491748"/>
        </a:xfrm>
        <a:prstGeom prst="roundRect">
          <a:avLst>
            <a:gd name="adj" fmla="val 0"/>
          </a:avLst>
        </a:prstGeom>
        <a:no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fld id="{44A93AD3-6B9E-4F6F-A1EE-81330FE36137}" type="TxLink">
            <a:rPr lang="en-US" sz="1000" b="0" i="0" u="none" strike="noStrike" cap="none" spc="0">
              <a:ln w="0"/>
              <a:solidFill>
                <a:schemeClr val="bg1"/>
              </a:solidFill>
              <a:effectLst>
                <a:outerShdw blurRad="38100" dist="25400" dir="5400000" algn="ctr" rotWithShape="0">
                  <a:srgbClr val="6E747A">
                    <a:alpha val="43000"/>
                  </a:srgbClr>
                </a:outerShdw>
              </a:effectLst>
              <a:latin typeface="Arial"/>
              <a:ea typeface="+mn-ea"/>
              <a:cs typeface="Arial"/>
            </a:rPr>
            <a:t>$ 571.29 K</a:t>
          </a:fld>
          <a:endParaRPr lang="en-CA" sz="1400" b="0" cap="none" spc="0">
            <a:ln w="0"/>
            <a:solidFill>
              <a:schemeClr val="bg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16</xdr:col>
      <xdr:colOff>276087</xdr:colOff>
      <xdr:row>30</xdr:row>
      <xdr:rowOff>143566</xdr:rowOff>
    </xdr:from>
    <xdr:to>
      <xdr:col>19</xdr:col>
      <xdr:colOff>4706</xdr:colOff>
      <xdr:row>33</xdr:row>
      <xdr:rowOff>138357</xdr:rowOff>
    </xdr:to>
    <xdr:sp macro="" textlink="'GEO-KPIS PROCESSING'!K18">
      <xdr:nvSpPr>
        <xdr:cNvPr id="78" name="Rectangle: Rounded Corners 77">
          <a:extLst>
            <a:ext uri="{FF2B5EF4-FFF2-40B4-BE49-F238E27FC236}">
              <a16:creationId xmlns:a16="http://schemas.microsoft.com/office/drawing/2014/main" id="{C25ACA40-97F1-45AA-A1CF-E2C6E09A92D9}"/>
            </a:ext>
          </a:extLst>
        </xdr:cNvPr>
        <xdr:cNvSpPr/>
      </xdr:nvSpPr>
      <xdr:spPr>
        <a:xfrm>
          <a:off x="9994348" y="5113131"/>
          <a:ext cx="1550793" cy="491748"/>
        </a:xfrm>
        <a:prstGeom prst="roundRect">
          <a:avLst>
            <a:gd name="adj" fmla="val 0"/>
          </a:avLst>
        </a:prstGeom>
        <a:no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fld id="{D4A727F4-32BD-4A74-9781-BB257D4C7B80}" type="TxLink">
            <a:rPr lang="en-US" sz="1000" b="0" i="0" u="none" strike="noStrike" cap="none" spc="0">
              <a:ln w="0"/>
              <a:solidFill>
                <a:schemeClr val="bg1"/>
              </a:solidFill>
              <a:effectLst>
                <a:outerShdw blurRad="38100" dist="25400" dir="5400000" algn="ctr" rotWithShape="0">
                  <a:srgbClr val="6E747A">
                    <a:alpha val="43000"/>
                  </a:srgbClr>
                </a:outerShdw>
              </a:effectLst>
              <a:latin typeface="Arial"/>
              <a:ea typeface="+mn-ea"/>
              <a:cs typeface="Arial"/>
            </a:rPr>
            <a:t>$ 39.49 K</a:t>
          </a:fld>
          <a:endParaRPr lang="en-CA" sz="1000" b="0" cap="none" spc="0">
            <a:ln w="0"/>
            <a:solidFill>
              <a:schemeClr val="bg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14</xdr:col>
      <xdr:colOff>530087</xdr:colOff>
      <xdr:row>28</xdr:row>
      <xdr:rowOff>33131</xdr:rowOff>
    </xdr:from>
    <xdr:to>
      <xdr:col>20</xdr:col>
      <xdr:colOff>452782</xdr:colOff>
      <xdr:row>31</xdr:row>
      <xdr:rowOff>27923</xdr:rowOff>
    </xdr:to>
    <xdr:sp macro="" textlink="'GEO-KPIS PROCESSING'!J18">
      <xdr:nvSpPr>
        <xdr:cNvPr id="80" name="Rectangle: Rounded Corners 79">
          <a:extLst>
            <a:ext uri="{FF2B5EF4-FFF2-40B4-BE49-F238E27FC236}">
              <a16:creationId xmlns:a16="http://schemas.microsoft.com/office/drawing/2014/main" id="{1B0A810A-0F3B-4A2C-A75B-D0F76E15B3B8}"/>
            </a:ext>
          </a:extLst>
        </xdr:cNvPr>
        <xdr:cNvSpPr/>
      </xdr:nvSpPr>
      <xdr:spPr>
        <a:xfrm>
          <a:off x="9033565" y="4671392"/>
          <a:ext cx="3567043" cy="491748"/>
        </a:xfrm>
        <a:prstGeom prst="roundRect">
          <a:avLst>
            <a:gd name="adj" fmla="val 0"/>
          </a:avLst>
        </a:prstGeom>
        <a:no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r>
            <a:rPr lang="en-CA" sz="1200" b="0" cap="none" spc="0">
              <a:ln w="0"/>
              <a:solidFill>
                <a:schemeClr val="bg1"/>
              </a:solidFill>
              <a:effectLst>
                <a:outerShdw blurRad="38100" dist="25400" dir="5400000" algn="ctr" rotWithShape="0">
                  <a:srgbClr val="6E747A">
                    <a:alpha val="43000"/>
                  </a:srgbClr>
                </a:outerShdw>
              </a:effectLst>
              <a:latin typeface="+mn-lt"/>
              <a:ea typeface="+mn-ea"/>
              <a:cs typeface="+mn-cs"/>
            </a:rPr>
            <a:t>Sales and Profit Trend for TOP 10 CITIES</a:t>
          </a:r>
        </a:p>
      </xdr:txBody>
    </xdr:sp>
    <xdr:clientData/>
  </xdr:twoCellAnchor>
  <xdr:twoCellAnchor>
    <xdr:from>
      <xdr:col>14</xdr:col>
      <xdr:colOff>296646</xdr:colOff>
      <xdr:row>6</xdr:row>
      <xdr:rowOff>85954</xdr:rowOff>
    </xdr:from>
    <xdr:to>
      <xdr:col>20</xdr:col>
      <xdr:colOff>55218</xdr:colOff>
      <xdr:row>9</xdr:row>
      <xdr:rowOff>80745</xdr:rowOff>
    </xdr:to>
    <xdr:sp macro="" textlink="'GEO-KPIS PROCESSING'!J18">
      <xdr:nvSpPr>
        <xdr:cNvPr id="81" name="Rectangle: Rounded Corners 80">
          <a:extLst>
            <a:ext uri="{FF2B5EF4-FFF2-40B4-BE49-F238E27FC236}">
              <a16:creationId xmlns:a16="http://schemas.microsoft.com/office/drawing/2014/main" id="{AA6500CE-C72B-41DC-857E-2FC7DA0A0923}"/>
            </a:ext>
          </a:extLst>
        </xdr:cNvPr>
        <xdr:cNvSpPr/>
      </xdr:nvSpPr>
      <xdr:spPr>
        <a:xfrm>
          <a:off x="8800124" y="1079867"/>
          <a:ext cx="3402920" cy="491748"/>
        </a:xfrm>
        <a:prstGeom prst="roundRect">
          <a:avLst>
            <a:gd name="adj" fmla="val 0"/>
          </a:avLst>
        </a:prstGeom>
        <a:no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r>
            <a:rPr lang="en-CA" sz="1000" b="0" cap="none" spc="0">
              <a:ln w="0"/>
              <a:solidFill>
                <a:schemeClr val="bg1"/>
              </a:solidFill>
              <a:effectLst>
                <a:outerShdw blurRad="38100" dist="25400" dir="5400000" algn="ctr" rotWithShape="0">
                  <a:srgbClr val="6E747A">
                    <a:alpha val="43000"/>
                  </a:srgbClr>
                </a:outerShdw>
              </a:effectLst>
              <a:latin typeface="+mn-lt"/>
              <a:ea typeface="+mn-ea"/>
              <a:cs typeface="+mn-cs"/>
            </a:rPr>
            <a:t>Average</a:t>
          </a:r>
          <a:r>
            <a:rPr lang="en-CA" sz="1000" b="0" cap="none" spc="0" baseline="0">
              <a:ln w="0"/>
              <a:solidFill>
                <a:schemeClr val="bg1"/>
              </a:solidFill>
              <a:effectLst>
                <a:outerShdw blurRad="38100" dist="25400" dir="5400000" algn="ctr" rotWithShape="0">
                  <a:srgbClr val="6E747A">
                    <a:alpha val="43000"/>
                  </a:srgbClr>
                </a:outerShdw>
              </a:effectLst>
              <a:latin typeface="+mn-lt"/>
              <a:ea typeface="+mn-ea"/>
              <a:cs typeface="+mn-cs"/>
            </a:rPr>
            <a:t> Shipping Cost And order fullfillment time</a:t>
          </a:r>
        </a:p>
        <a:p>
          <a:pPr marL="0" indent="0" algn="l"/>
          <a:r>
            <a:rPr lang="en-CA" sz="1000" b="0" cap="none" spc="0" baseline="0">
              <a:ln w="0"/>
              <a:solidFill>
                <a:schemeClr val="bg1"/>
              </a:solidFill>
              <a:effectLst>
                <a:outerShdw blurRad="38100" dist="25400" dir="5400000" algn="ctr" rotWithShape="0">
                  <a:srgbClr val="6E747A">
                    <a:alpha val="43000"/>
                  </a:srgbClr>
                </a:outerShdw>
              </a:effectLst>
              <a:latin typeface="+mn-lt"/>
              <a:ea typeface="+mn-ea"/>
              <a:cs typeface="+mn-cs"/>
            </a:rPr>
            <a:t>for CITIES</a:t>
          </a:r>
          <a:endParaRPr lang="en-CA" sz="1000" b="0" cap="none" spc="0">
            <a:ln w="0"/>
            <a:solidFill>
              <a:schemeClr val="bg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18</xdr:col>
      <xdr:colOff>287131</xdr:colOff>
      <xdr:row>18</xdr:row>
      <xdr:rowOff>143565</xdr:rowOff>
    </xdr:from>
    <xdr:to>
      <xdr:col>21</xdr:col>
      <xdr:colOff>15750</xdr:colOff>
      <xdr:row>21</xdr:row>
      <xdr:rowOff>138356</xdr:rowOff>
    </xdr:to>
    <xdr:sp macro="" textlink="'GEO-KPIS PROCESSING'!J889">
      <xdr:nvSpPr>
        <xdr:cNvPr id="92" name="Rectangle: Rounded Corners 91">
          <a:extLst>
            <a:ext uri="{FF2B5EF4-FFF2-40B4-BE49-F238E27FC236}">
              <a16:creationId xmlns:a16="http://schemas.microsoft.com/office/drawing/2014/main" id="{ABC89A3F-323C-4665-944E-01C8D9D6EA9C}"/>
            </a:ext>
          </a:extLst>
        </xdr:cNvPr>
        <xdr:cNvSpPr/>
      </xdr:nvSpPr>
      <xdr:spPr>
        <a:xfrm>
          <a:off x="11220174" y="3125304"/>
          <a:ext cx="1550793" cy="491748"/>
        </a:xfrm>
        <a:prstGeom prst="roundRect">
          <a:avLst>
            <a:gd name="adj" fmla="val 0"/>
          </a:avLst>
        </a:prstGeom>
        <a:no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fld id="{0C6C5904-2759-421D-B8FC-5DA50ED0C136}" type="TxLink">
            <a:rPr lang="en-US" sz="1000" b="0" i="0" u="none" strike="noStrike" cap="none" spc="0">
              <a:ln w="0"/>
              <a:solidFill>
                <a:schemeClr val="bg1"/>
              </a:solidFill>
              <a:effectLst>
                <a:outerShdw blurRad="38100" dist="25400" dir="5400000" algn="ctr" rotWithShape="0">
                  <a:srgbClr val="6E747A">
                    <a:alpha val="43000"/>
                  </a:srgbClr>
                </a:outerShdw>
              </a:effectLst>
              <a:latin typeface="Arial"/>
              <a:ea typeface="+mn-ea"/>
              <a:cs typeface="Arial"/>
            </a:rPr>
            <a:t>$12.78</a:t>
          </a:fld>
          <a:endParaRPr lang="en-CA" sz="1800" b="0" cap="none" spc="0">
            <a:ln w="0"/>
            <a:solidFill>
              <a:schemeClr val="bg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18</xdr:col>
      <xdr:colOff>309218</xdr:colOff>
      <xdr:row>19</xdr:row>
      <xdr:rowOff>154608</xdr:rowOff>
    </xdr:from>
    <xdr:to>
      <xdr:col>21</xdr:col>
      <xdr:colOff>37837</xdr:colOff>
      <xdr:row>22</xdr:row>
      <xdr:rowOff>149399</xdr:rowOff>
    </xdr:to>
    <xdr:sp macro="" textlink="'GEO-KPIS PROCESSING'!L889">
      <xdr:nvSpPr>
        <xdr:cNvPr id="94" name="Rectangle: Rounded Corners 93">
          <a:extLst>
            <a:ext uri="{FF2B5EF4-FFF2-40B4-BE49-F238E27FC236}">
              <a16:creationId xmlns:a16="http://schemas.microsoft.com/office/drawing/2014/main" id="{701A9B5B-422A-4E0F-B437-CBF25FFC52AC}"/>
            </a:ext>
          </a:extLst>
        </xdr:cNvPr>
        <xdr:cNvSpPr/>
      </xdr:nvSpPr>
      <xdr:spPr>
        <a:xfrm>
          <a:off x="11242261" y="3301999"/>
          <a:ext cx="1550793" cy="491748"/>
        </a:xfrm>
        <a:prstGeom prst="roundRect">
          <a:avLst>
            <a:gd name="adj" fmla="val 0"/>
          </a:avLst>
        </a:prstGeom>
        <a:no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fld id="{820DA579-341B-42A8-90D9-EEE892B75118}" type="TxLink">
            <a:rPr lang="en-US" sz="1000" b="0" i="0" u="none" strike="noStrike" cap="none" spc="0">
              <a:ln w="0"/>
              <a:solidFill>
                <a:schemeClr val="bg1"/>
              </a:solidFill>
              <a:effectLst>
                <a:outerShdw blurRad="38100" dist="25400" dir="5400000" algn="ctr" rotWithShape="0">
                  <a:srgbClr val="6E747A">
                    <a:alpha val="43000"/>
                  </a:srgbClr>
                </a:outerShdw>
              </a:effectLst>
              <a:latin typeface="Arial"/>
              <a:ea typeface="+mn-ea"/>
              <a:cs typeface="Arial"/>
            </a:rPr>
            <a:t>2 Days</a:t>
          </a:fld>
          <a:endParaRPr lang="en-CA" sz="1800" b="0" cap="none" spc="0">
            <a:ln w="0"/>
            <a:solidFill>
              <a:schemeClr val="bg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18</xdr:col>
      <xdr:colOff>298175</xdr:colOff>
      <xdr:row>21</xdr:row>
      <xdr:rowOff>0</xdr:rowOff>
    </xdr:from>
    <xdr:to>
      <xdr:col>21</xdr:col>
      <xdr:colOff>26794</xdr:colOff>
      <xdr:row>23</xdr:row>
      <xdr:rowOff>160444</xdr:rowOff>
    </xdr:to>
    <xdr:sp macro="" textlink="'GEO-KPIS PROCESSING'!K889">
      <xdr:nvSpPr>
        <xdr:cNvPr id="96" name="Rectangle: Rounded Corners 95">
          <a:extLst>
            <a:ext uri="{FF2B5EF4-FFF2-40B4-BE49-F238E27FC236}">
              <a16:creationId xmlns:a16="http://schemas.microsoft.com/office/drawing/2014/main" id="{E7CB882B-659D-4299-972C-B72014CE233F}"/>
            </a:ext>
          </a:extLst>
        </xdr:cNvPr>
        <xdr:cNvSpPr/>
      </xdr:nvSpPr>
      <xdr:spPr>
        <a:xfrm>
          <a:off x="11231218" y="3478696"/>
          <a:ext cx="1550793" cy="491748"/>
        </a:xfrm>
        <a:prstGeom prst="roundRect">
          <a:avLst>
            <a:gd name="adj" fmla="val 0"/>
          </a:avLst>
        </a:prstGeom>
        <a:noFill/>
        <a:ln>
          <a:noFill/>
        </a:ln>
        <a:effectLst>
          <a:outerShdw blurRad="50800" dist="88900" dir="2700000" algn="tl" rotWithShape="0">
            <a:schemeClr val="tx1"/>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fld id="{B0632486-2CA6-45E3-B4B9-FC5D4AF2F6ED}" type="TxLink">
            <a:rPr lang="en-US" sz="1000" b="0" i="0" u="none" strike="noStrike" cap="none" spc="0">
              <a:ln w="0"/>
              <a:solidFill>
                <a:schemeClr val="bg1"/>
              </a:solidFill>
              <a:effectLst>
                <a:outerShdw blurRad="38100" dist="25400" dir="5400000" algn="ctr" rotWithShape="0">
                  <a:srgbClr val="6E747A">
                    <a:alpha val="43000"/>
                  </a:srgbClr>
                </a:outerShdw>
              </a:effectLst>
              <a:latin typeface="Arial"/>
              <a:ea typeface="+mn-ea"/>
              <a:cs typeface="Arial"/>
            </a:rPr>
            <a:t>10 Days</a:t>
          </a:fld>
          <a:endParaRPr lang="en-CA" sz="1800" b="0" cap="none" spc="0">
            <a:ln w="0"/>
            <a:solidFill>
              <a:schemeClr val="bg1"/>
            </a:solidFill>
            <a:effectLst>
              <a:outerShdw blurRad="38100" dist="25400" dir="5400000" algn="ctr" rotWithShape="0">
                <a:srgbClr val="6E747A">
                  <a:alpha val="43000"/>
                </a:srgbClr>
              </a:outerShdw>
            </a:effectLst>
            <a:latin typeface="+mn-lt"/>
            <a:ea typeface="+mn-ea"/>
            <a:cs typeface="+mn-cs"/>
          </a:endParaRPr>
        </a:p>
      </xdr:txBody>
    </xdr:sp>
    <xdr:clientData/>
  </xdr:twoCellAnchor>
  <xdr:twoCellAnchor>
    <xdr:from>
      <xdr:col>7</xdr:col>
      <xdr:colOff>533777</xdr:colOff>
      <xdr:row>3</xdr:row>
      <xdr:rowOff>87151</xdr:rowOff>
    </xdr:from>
    <xdr:to>
      <xdr:col>9</xdr:col>
      <xdr:colOff>284131</xdr:colOff>
      <xdr:row>5</xdr:row>
      <xdr:rowOff>89191</xdr:rowOff>
    </xdr:to>
    <xdr:sp macro="" textlink="'Product Cate. PRE-Processing'!G41">
      <xdr:nvSpPr>
        <xdr:cNvPr id="97" name="TextBox 96">
          <a:extLst>
            <a:ext uri="{FF2B5EF4-FFF2-40B4-BE49-F238E27FC236}">
              <a16:creationId xmlns:a16="http://schemas.microsoft.com/office/drawing/2014/main" id="{E1EC7D78-084A-4376-9774-8BFEA4AD0CAF}"/>
            </a:ext>
          </a:extLst>
        </xdr:cNvPr>
        <xdr:cNvSpPr txBox="1"/>
      </xdr:nvSpPr>
      <xdr:spPr>
        <a:xfrm>
          <a:off x="4785516" y="584108"/>
          <a:ext cx="965137" cy="333344"/>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66D18A62-2801-4A06-B106-69ACA51A8223}" type="TxLink">
            <a:rPr lang="en-US" sz="1100" b="0" i="0" u="none" strike="noStrike">
              <a:solidFill>
                <a:schemeClr val="bg1"/>
              </a:solidFill>
              <a:latin typeface="Arial"/>
              <a:ea typeface="Calibri" panose="020F0502020204030204" pitchFamily="34" charset="0"/>
              <a:cs typeface="Arial"/>
            </a:rPr>
            <a:t>Newell 323</a:t>
          </a:fld>
          <a:endParaRPr lang="en-CA"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130342</xdr:colOff>
      <xdr:row>5</xdr:row>
      <xdr:rowOff>60158</xdr:rowOff>
    </xdr:from>
    <xdr:to>
      <xdr:col>22</xdr:col>
      <xdr:colOff>541421</xdr:colOff>
      <xdr:row>48</xdr:row>
      <xdr:rowOff>30079</xdr:rowOff>
    </xdr:to>
    <xdr:sp macro="" textlink="">
      <xdr:nvSpPr>
        <xdr:cNvPr id="88" name="Rectangle: Rounded Corners 87">
          <a:extLst>
            <a:ext uri="{FF2B5EF4-FFF2-40B4-BE49-F238E27FC236}">
              <a16:creationId xmlns:a16="http://schemas.microsoft.com/office/drawing/2014/main" id="{BDD769D4-06B6-4180-8A80-D5EEAFDF5199}"/>
            </a:ext>
          </a:extLst>
        </xdr:cNvPr>
        <xdr:cNvSpPr/>
      </xdr:nvSpPr>
      <xdr:spPr>
        <a:xfrm>
          <a:off x="130342" y="912395"/>
          <a:ext cx="13866395" cy="7299158"/>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w="12700" cap="flat" cmpd="sng" algn="ctr">
          <a:noFill/>
          <a:prstDash val="solid"/>
          <a:miter lim="800000"/>
        </a:ln>
        <a:effectLst>
          <a:outerShdw blurRad="50800" dist="88900" dir="2700000" algn="tl" rotWithShape="0">
            <a:srgbClr val="000000"/>
          </a:outerShdw>
        </a:effectLst>
      </xdr:spPr>
      <xdr:txBody>
        <a:bodyPr vertOverflow="clip" horzOverflow="clip" rtlCol="0" anchor="ctr" anchorCtr="0"/>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CA" sz="1100" b="0" i="0" u="none" strike="noStrike" kern="0" cap="none" spc="0" normalizeH="0" baseline="0" noProof="0">
              <a:ln w="0"/>
              <a:solidFill>
                <a:srgbClr val="4285F4"/>
              </a:solidFill>
              <a:effectLst>
                <a:outerShdw blurRad="38100" dist="25400" dir="5400000" algn="ctr" rotWithShape="0">
                  <a:srgbClr val="6E747A">
                    <a:alpha val="43000"/>
                  </a:srgbClr>
                </a:outerShdw>
              </a:effectLst>
              <a:uLnTx/>
              <a:uFillTx/>
              <a:latin typeface="Arial"/>
              <a:ea typeface="+mn-ea"/>
              <a:cs typeface="Arial"/>
            </a:rPr>
            <a:t>v</a:t>
          </a:r>
        </a:p>
      </xdr:txBody>
    </xdr:sp>
    <xdr:clientData/>
  </xdr:twoCellAnchor>
  <xdr:twoCellAnchor>
    <xdr:from>
      <xdr:col>13</xdr:col>
      <xdr:colOff>595647</xdr:colOff>
      <xdr:row>6</xdr:row>
      <xdr:rowOff>57421</xdr:rowOff>
    </xdr:from>
    <xdr:to>
      <xdr:col>20</xdr:col>
      <xdr:colOff>3290</xdr:colOff>
      <xdr:row>27</xdr:row>
      <xdr:rowOff>146475</xdr:rowOff>
    </xdr:to>
    <xdr:sp macro="" textlink="">
      <xdr:nvSpPr>
        <xdr:cNvPr id="89" name="Rectangle: Rounded Corners 88">
          <a:extLst>
            <a:ext uri="{FF2B5EF4-FFF2-40B4-BE49-F238E27FC236}">
              <a16:creationId xmlns:a16="http://schemas.microsoft.com/office/drawing/2014/main" id="{0D05662D-B0A4-4F1E-9450-00C0F098E45E}"/>
            </a:ext>
          </a:extLst>
        </xdr:cNvPr>
        <xdr:cNvSpPr/>
      </xdr:nvSpPr>
      <xdr:spPr>
        <a:xfrm>
          <a:off x="8546515" y="1080105"/>
          <a:ext cx="3688880" cy="3668449"/>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w="12700" cap="flat" cmpd="sng" algn="ctr">
          <a:noFill/>
          <a:prstDash val="solid"/>
          <a:miter lim="800000"/>
        </a:ln>
        <a:effectLst>
          <a:outerShdw blurRad="50800" dist="88900" dir="2700000" algn="tl" rotWithShape="0">
            <a:srgbClr val="000000"/>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w="0"/>
            <a:solidFill>
              <a:srgbClr val="4285F4"/>
            </a:solidFill>
            <a:effectLst>
              <a:outerShdw blurRad="38100" dist="25400" dir="5400000" algn="ctr" rotWithShape="0">
                <a:srgbClr val="6E747A">
                  <a:alpha val="43000"/>
                </a:srgbClr>
              </a:outerShdw>
            </a:effectLst>
            <a:uLnTx/>
            <a:uFillTx/>
            <a:latin typeface="Arial"/>
            <a:ea typeface="+mn-ea"/>
            <a:cs typeface="Arial"/>
          </a:endParaRPr>
        </a:p>
      </xdr:txBody>
    </xdr:sp>
    <xdr:clientData/>
  </xdr:twoCellAnchor>
  <xdr:twoCellAnchor>
    <xdr:from>
      <xdr:col>19</xdr:col>
      <xdr:colOff>546905</xdr:colOff>
      <xdr:row>5</xdr:row>
      <xdr:rowOff>134131</xdr:rowOff>
    </xdr:from>
    <xdr:to>
      <xdr:col>22</xdr:col>
      <xdr:colOff>357048</xdr:colOff>
      <xdr:row>11</xdr:row>
      <xdr:rowOff>42423</xdr:rowOff>
    </xdr:to>
    <xdr:sp macro="" textlink="">
      <xdr:nvSpPr>
        <xdr:cNvPr id="90" name="Rectangle: Rounded Corners 89">
          <a:extLst>
            <a:ext uri="{FF2B5EF4-FFF2-40B4-BE49-F238E27FC236}">
              <a16:creationId xmlns:a16="http://schemas.microsoft.com/office/drawing/2014/main" id="{2476A642-D631-4667-ABA0-482950603C47}"/>
            </a:ext>
          </a:extLst>
        </xdr:cNvPr>
        <xdr:cNvSpPr/>
      </xdr:nvSpPr>
      <xdr:spPr>
        <a:xfrm>
          <a:off x="12129305" y="972331"/>
          <a:ext cx="1638943" cy="914132"/>
        </a:xfrm>
        <a:prstGeom prst="roundRect">
          <a:avLst>
            <a:gd name="adj" fmla="val 0"/>
          </a:avLst>
        </a:prstGeom>
        <a:gradFill>
          <a:gsLst>
            <a:gs pos="13000">
              <a:srgbClr val="00B0F0"/>
            </a:gs>
            <a:gs pos="86000">
              <a:srgbClr val="00FF99"/>
            </a:gs>
          </a:gsLst>
          <a:lin ang="2400000" scaled="0"/>
        </a:gradFill>
        <a:ln w="12700" cap="flat" cmpd="sng" algn="ctr">
          <a:noFill/>
          <a:prstDash val="solid"/>
          <a:miter lim="800000"/>
        </a:ln>
        <a:effectLst>
          <a:outerShdw blurRad="50800" dist="38100" dir="8100000" algn="tr" rotWithShape="0">
            <a:prstClr val="black">
              <a:alpha val="4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CA" sz="1100" b="0" i="0" u="none" strike="noStrike" kern="0" cap="none" spc="0" normalizeH="0" baseline="0" noProof="0">
              <a:ln>
                <a:noFill/>
              </a:ln>
              <a:solidFill>
                <a:srgbClr val="FFFFFF"/>
              </a:solidFill>
              <a:effectLst/>
              <a:uLnTx/>
              <a:uFillTx/>
              <a:latin typeface="Arial"/>
              <a:ea typeface="+mn-ea"/>
              <a:cs typeface="Arial"/>
            </a:rPr>
            <a:t>Business Pulse  </a:t>
          </a:r>
        </a:p>
      </xdr:txBody>
    </xdr:sp>
    <xdr:clientData/>
  </xdr:twoCellAnchor>
  <xdr:twoCellAnchor>
    <xdr:from>
      <xdr:col>0</xdr:col>
      <xdr:colOff>199981</xdr:colOff>
      <xdr:row>10</xdr:row>
      <xdr:rowOff>9694</xdr:rowOff>
    </xdr:from>
    <xdr:to>
      <xdr:col>0</xdr:col>
      <xdr:colOff>257131</xdr:colOff>
      <xdr:row>12</xdr:row>
      <xdr:rowOff>97207</xdr:rowOff>
    </xdr:to>
    <xdr:sp macro="" textlink="">
      <xdr:nvSpPr>
        <xdr:cNvPr id="91" name="Rectangle: Rounded Corners 90">
          <a:extLst>
            <a:ext uri="{FF2B5EF4-FFF2-40B4-BE49-F238E27FC236}">
              <a16:creationId xmlns:a16="http://schemas.microsoft.com/office/drawing/2014/main" id="{3F76AB17-1592-44C0-B61D-A72EBBB3FE2E}"/>
            </a:ext>
          </a:extLst>
        </xdr:cNvPr>
        <xdr:cNvSpPr/>
      </xdr:nvSpPr>
      <xdr:spPr>
        <a:xfrm>
          <a:off x="199981" y="1686094"/>
          <a:ext cx="57150" cy="422793"/>
        </a:xfrm>
        <a:prstGeom prst="roundRect">
          <a:avLst>
            <a:gd name="adj" fmla="val 0"/>
          </a:avLst>
        </a:prstGeom>
        <a:solidFill>
          <a:srgbClr val="00FFFF"/>
        </a:solidFill>
        <a:ln w="12700" cap="flat" cmpd="sng" algn="ctr">
          <a:noFill/>
          <a:prstDash val="solid"/>
          <a:miter lim="800000"/>
        </a:ln>
        <a:effectLst>
          <a:outerShdw blurRad="50800" dist="88900" dir="2700000" algn="tl" rotWithShape="0">
            <a:srgbClr val="000000">
              <a:alpha val="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w="0"/>
            <a:solidFill>
              <a:srgbClr val="4285F4"/>
            </a:solidFill>
            <a:effectLst>
              <a:outerShdw blurRad="38100" dist="25400" dir="5400000" algn="ctr" rotWithShape="0">
                <a:srgbClr val="6E747A">
                  <a:alpha val="43000"/>
                </a:srgbClr>
              </a:outerShdw>
            </a:effectLst>
            <a:uLnTx/>
            <a:uFillTx/>
            <a:latin typeface="Arial"/>
            <a:ea typeface="+mn-ea"/>
            <a:cs typeface="Arial"/>
          </a:endParaRPr>
        </a:p>
      </xdr:txBody>
    </xdr:sp>
    <xdr:clientData/>
  </xdr:twoCellAnchor>
  <xdr:twoCellAnchor>
    <xdr:from>
      <xdr:col>0</xdr:col>
      <xdr:colOff>8054</xdr:colOff>
      <xdr:row>0</xdr:row>
      <xdr:rowOff>27603</xdr:rowOff>
    </xdr:from>
    <xdr:to>
      <xdr:col>3</xdr:col>
      <xdr:colOff>408772</xdr:colOff>
      <xdr:row>9</xdr:row>
      <xdr:rowOff>93574</xdr:rowOff>
    </xdr:to>
    <xdr:grpSp>
      <xdr:nvGrpSpPr>
        <xdr:cNvPr id="92" name="Group 91">
          <a:extLst>
            <a:ext uri="{FF2B5EF4-FFF2-40B4-BE49-F238E27FC236}">
              <a16:creationId xmlns:a16="http://schemas.microsoft.com/office/drawing/2014/main" id="{C90F6923-FFF9-4EE6-BCBB-B0C736F9816C}"/>
            </a:ext>
          </a:extLst>
        </xdr:cNvPr>
        <xdr:cNvGrpSpPr/>
      </xdr:nvGrpSpPr>
      <xdr:grpSpPr>
        <a:xfrm>
          <a:off x="8054" y="27603"/>
          <a:ext cx="2235534" cy="1599997"/>
          <a:chOff x="115121" y="97690"/>
          <a:chExt cx="2131846" cy="1551446"/>
        </a:xfrm>
        <a:effectLst>
          <a:glow rad="1854200">
            <a:srgbClr val="000000">
              <a:alpha val="40000"/>
            </a:srgbClr>
          </a:glow>
        </a:effectLst>
      </xdr:grpSpPr>
      <xdr:sp macro="" textlink="">
        <xdr:nvSpPr>
          <xdr:cNvPr id="93" name="Rectangle: Rounded Corners 92">
            <a:extLst>
              <a:ext uri="{FF2B5EF4-FFF2-40B4-BE49-F238E27FC236}">
                <a16:creationId xmlns:a16="http://schemas.microsoft.com/office/drawing/2014/main" id="{8ACF8EBE-2A4B-8C9A-C835-B99C7DB7F68C}"/>
              </a:ext>
            </a:extLst>
          </xdr:cNvPr>
          <xdr:cNvSpPr/>
        </xdr:nvSpPr>
        <xdr:spPr>
          <a:xfrm>
            <a:off x="115121" y="97690"/>
            <a:ext cx="2131846" cy="1551446"/>
          </a:xfrm>
          <a:prstGeom prst="roundRect">
            <a:avLst>
              <a:gd name="adj" fmla="val 797"/>
            </a:avLst>
          </a:prstGeom>
          <a:gradFill>
            <a:gsLst>
              <a:gs pos="0">
                <a:srgbClr val="1C1C1C"/>
              </a:gs>
              <a:gs pos="100000">
                <a:srgbClr val="282C38"/>
              </a:gs>
            </a:gsLst>
            <a:lin ang="13500000" scaled="1"/>
          </a:gradFill>
          <a:ln w="12700" cap="flat" cmpd="sng" algn="ctr">
            <a:noFill/>
            <a:prstDash val="solid"/>
            <a:miter lim="800000"/>
          </a:ln>
          <a:effectLst>
            <a:glow rad="368300">
              <a:srgbClr val="000000">
                <a:alpha val="40000"/>
              </a:srgbClr>
            </a:glow>
            <a:outerShdw blurRad="50800" dist="38100" dir="2700000" algn="tl" rotWithShape="0">
              <a:prstClr val="black">
                <a:alpha val="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a:noFill/>
              </a:ln>
              <a:solidFill>
                <a:srgbClr val="FFFFFF"/>
              </a:solidFill>
              <a:effectLst/>
              <a:uLnTx/>
              <a:uFillTx/>
              <a:latin typeface="Arial"/>
              <a:ea typeface="+mn-ea"/>
              <a:cs typeface="Arial"/>
            </a:endParaRPr>
          </a:p>
        </xdr:txBody>
      </xdr:sp>
      <xdr:sp macro="" textlink="">
        <xdr:nvSpPr>
          <xdr:cNvPr id="94" name="Star: 5 Points 93">
            <a:extLst>
              <a:ext uri="{FF2B5EF4-FFF2-40B4-BE49-F238E27FC236}">
                <a16:creationId xmlns:a16="http://schemas.microsoft.com/office/drawing/2014/main" id="{D05BD691-CEBC-C984-254E-ED60DF91B317}"/>
              </a:ext>
            </a:extLst>
          </xdr:cNvPr>
          <xdr:cNvSpPr/>
        </xdr:nvSpPr>
        <xdr:spPr>
          <a:xfrm>
            <a:off x="473341" y="545358"/>
            <a:ext cx="320040" cy="289560"/>
          </a:xfrm>
          <a:prstGeom prst="star5">
            <a:avLst/>
          </a:prstGeom>
          <a:solidFill>
            <a:srgbClr val="000000">
              <a:lumMod val="95000"/>
              <a:lumOff val="5000"/>
            </a:srgbClr>
          </a:solidFill>
          <a:ln w="12700" cap="flat" cmpd="sng" algn="ctr">
            <a:solidFill>
              <a:srgbClr val="00FFCC"/>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a:noFill/>
              </a:ln>
              <a:solidFill>
                <a:srgbClr val="FFFFFF"/>
              </a:solidFill>
              <a:effectLst/>
              <a:uLnTx/>
              <a:uFillTx/>
              <a:latin typeface="Arial"/>
              <a:cs typeface="Arial"/>
            </a:endParaRPr>
          </a:p>
        </xdr:txBody>
      </xdr:sp>
      <xdr:sp macro="" textlink="">
        <xdr:nvSpPr>
          <xdr:cNvPr id="95" name="Star: 5 Points 94">
            <a:extLst>
              <a:ext uri="{FF2B5EF4-FFF2-40B4-BE49-F238E27FC236}">
                <a16:creationId xmlns:a16="http://schemas.microsoft.com/office/drawing/2014/main" id="{D83512CD-B568-B399-0A0C-E8A685276EAA}"/>
              </a:ext>
            </a:extLst>
          </xdr:cNvPr>
          <xdr:cNvSpPr/>
        </xdr:nvSpPr>
        <xdr:spPr>
          <a:xfrm>
            <a:off x="1318261" y="553703"/>
            <a:ext cx="335280" cy="312420"/>
          </a:xfrm>
          <a:prstGeom prst="star5">
            <a:avLst/>
          </a:prstGeom>
          <a:solidFill>
            <a:srgbClr val="000000">
              <a:lumMod val="95000"/>
              <a:lumOff val="5000"/>
            </a:srgbClr>
          </a:solidFill>
          <a:ln w="12700" cap="flat" cmpd="sng" algn="ctr">
            <a:solidFill>
              <a:srgbClr val="00FFCC"/>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a:noFill/>
              </a:ln>
              <a:solidFill>
                <a:srgbClr val="FFFFFF"/>
              </a:solidFill>
              <a:effectLst/>
              <a:uLnTx/>
              <a:uFillTx/>
              <a:latin typeface="Arial"/>
              <a:cs typeface="Arial"/>
            </a:endParaRPr>
          </a:p>
        </xdr:txBody>
      </xdr:sp>
      <xdr:sp macro="" textlink="">
        <xdr:nvSpPr>
          <xdr:cNvPr id="96" name="TextBox 95">
            <a:extLst>
              <a:ext uri="{FF2B5EF4-FFF2-40B4-BE49-F238E27FC236}">
                <a16:creationId xmlns:a16="http://schemas.microsoft.com/office/drawing/2014/main" id="{3EC3E563-6338-7D3E-15F2-A0AD1C5955EB}"/>
              </a:ext>
            </a:extLst>
          </xdr:cNvPr>
          <xdr:cNvSpPr txBox="1"/>
        </xdr:nvSpPr>
        <xdr:spPr>
          <a:xfrm>
            <a:off x="1176952" y="1157533"/>
            <a:ext cx="952500" cy="23622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CA" sz="1000" b="0" i="0" u="none" strike="noStrike" kern="0" cap="none" spc="0" normalizeH="0" baseline="0" noProof="0">
                <a:ln>
                  <a:noFill/>
                </a:ln>
                <a:solidFill>
                  <a:srgbClr val="FFFF00"/>
                </a:solidFill>
                <a:effectLst/>
                <a:uLnTx/>
                <a:uFillTx/>
                <a:latin typeface="Calibri" panose="020F0502020204030204" pitchFamily="34" charset="0"/>
                <a:ea typeface="Calibri" panose="020F0502020204030204" pitchFamily="34" charset="0"/>
                <a:cs typeface="Calibri" panose="020F0502020204030204" pitchFamily="34" charset="0"/>
              </a:rPr>
              <a:t>Super Store</a:t>
            </a:r>
          </a:p>
        </xdr:txBody>
      </xdr:sp>
      <xdr:sp macro="" textlink="">
        <xdr:nvSpPr>
          <xdr:cNvPr id="97" name="TextBox 96">
            <a:extLst>
              <a:ext uri="{FF2B5EF4-FFF2-40B4-BE49-F238E27FC236}">
                <a16:creationId xmlns:a16="http://schemas.microsoft.com/office/drawing/2014/main" id="{14A801B3-6DE0-C208-3A3F-CC8945AF9BA4}"/>
              </a:ext>
            </a:extLst>
          </xdr:cNvPr>
          <xdr:cNvSpPr txBox="1"/>
        </xdr:nvSpPr>
        <xdr:spPr>
          <a:xfrm>
            <a:off x="210973" y="886245"/>
            <a:ext cx="1801564" cy="34751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CA" sz="1800" b="1" i="0" u="none" strike="noStrike" kern="0" cap="none" spc="0" normalizeH="0" baseline="0" noProof="0">
                <a:ln>
                  <a:noFill/>
                </a:ln>
                <a:gradFill>
                  <a:gsLst>
                    <a:gs pos="25000">
                      <a:srgbClr val="C1A35F"/>
                    </a:gs>
                    <a:gs pos="75000">
                      <a:srgbClr val="C1A35F"/>
                    </a:gs>
                    <a:gs pos="0">
                      <a:srgbClr val="94632A"/>
                    </a:gs>
                    <a:gs pos="50000">
                      <a:srgbClr val="F3E999"/>
                    </a:gs>
                    <a:gs pos="100000">
                      <a:srgbClr val="94632A"/>
                    </a:gs>
                  </a:gsLst>
                  <a:lin ang="0" scaled="1"/>
                </a:gradFill>
                <a:effectLst/>
                <a:uLnTx/>
                <a:uFillTx/>
                <a:latin typeface="Century Gothic" panose="020B0502020202020204" pitchFamily="34" charset="0"/>
                <a:ea typeface="ADLaM Display" panose="02010000000000000000" pitchFamily="2" charset="0"/>
                <a:cs typeface="ADLaM Display" panose="02010000000000000000" pitchFamily="2" charset="0"/>
              </a:rPr>
              <a:t>United States</a:t>
            </a:r>
          </a:p>
        </xdr:txBody>
      </xdr:sp>
      <xdr:sp macro="" textlink="">
        <xdr:nvSpPr>
          <xdr:cNvPr id="98" name="Star: 5 Points 97">
            <a:extLst>
              <a:ext uri="{FF2B5EF4-FFF2-40B4-BE49-F238E27FC236}">
                <a16:creationId xmlns:a16="http://schemas.microsoft.com/office/drawing/2014/main" id="{9826BC4A-05D8-6A38-8E53-8B42BBB0961F}"/>
              </a:ext>
            </a:extLst>
          </xdr:cNvPr>
          <xdr:cNvSpPr/>
        </xdr:nvSpPr>
        <xdr:spPr>
          <a:xfrm>
            <a:off x="851390" y="337815"/>
            <a:ext cx="403860" cy="388620"/>
          </a:xfrm>
          <a:prstGeom prst="star5">
            <a:avLst/>
          </a:prstGeom>
          <a:solidFill>
            <a:srgbClr val="000000">
              <a:lumMod val="95000"/>
              <a:lumOff val="5000"/>
            </a:srgbClr>
          </a:solidFill>
          <a:ln w="12700" cap="flat" cmpd="sng" algn="ctr">
            <a:solidFill>
              <a:srgbClr val="FFFFFF"/>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a:noFill/>
              </a:ln>
              <a:solidFill>
                <a:srgbClr val="FFFFFF"/>
              </a:solidFill>
              <a:effectLst/>
              <a:uLnTx/>
              <a:uFillTx/>
              <a:latin typeface="Arial"/>
              <a:cs typeface="Arial"/>
            </a:endParaRPr>
          </a:p>
        </xdr:txBody>
      </xdr:sp>
    </xdr:grpSp>
    <xdr:clientData/>
  </xdr:twoCellAnchor>
  <xdr:twoCellAnchor>
    <xdr:from>
      <xdr:col>0</xdr:col>
      <xdr:colOff>192360</xdr:colOff>
      <xdr:row>13</xdr:row>
      <xdr:rowOff>7168</xdr:rowOff>
    </xdr:from>
    <xdr:to>
      <xdr:col>3</xdr:col>
      <xdr:colOff>279513</xdr:colOff>
      <xdr:row>15</xdr:row>
      <xdr:rowOff>92776</xdr:rowOff>
    </xdr:to>
    <xdr:grpSp>
      <xdr:nvGrpSpPr>
        <xdr:cNvPr id="99" name="Group 98">
          <a:hlinkClick xmlns:r="http://schemas.openxmlformats.org/officeDocument/2006/relationships" r:id="rId1"/>
          <a:extLst>
            <a:ext uri="{FF2B5EF4-FFF2-40B4-BE49-F238E27FC236}">
              <a16:creationId xmlns:a16="http://schemas.microsoft.com/office/drawing/2014/main" id="{5BD85F52-ED37-4460-8FA5-BE813D3576D8}"/>
            </a:ext>
          </a:extLst>
        </xdr:cNvPr>
        <xdr:cNvGrpSpPr/>
      </xdr:nvGrpSpPr>
      <xdr:grpSpPr>
        <a:xfrm>
          <a:off x="192360" y="2222984"/>
          <a:ext cx="1921969" cy="426503"/>
          <a:chOff x="228600" y="2205944"/>
          <a:chExt cx="1927860" cy="410765"/>
        </a:xfrm>
        <a:solidFill>
          <a:srgbClr val="000000">
            <a:lumMod val="95000"/>
            <a:lumOff val="5000"/>
          </a:srgbClr>
        </a:solidFill>
      </xdr:grpSpPr>
      <xdr:sp macro="" textlink="">
        <xdr:nvSpPr>
          <xdr:cNvPr id="100" name="Rectangle: Rounded Corners 99">
            <a:extLst>
              <a:ext uri="{FF2B5EF4-FFF2-40B4-BE49-F238E27FC236}">
                <a16:creationId xmlns:a16="http://schemas.microsoft.com/office/drawing/2014/main" id="{9D6F0C95-B53D-BCDE-D47C-29FCC96653FD}"/>
              </a:ext>
            </a:extLst>
          </xdr:cNvPr>
          <xdr:cNvSpPr/>
        </xdr:nvSpPr>
        <xdr:spPr>
          <a:xfrm>
            <a:off x="228600" y="2205944"/>
            <a:ext cx="1927860" cy="410765"/>
          </a:xfrm>
          <a:prstGeom prst="roundRect">
            <a:avLst>
              <a:gd name="adj" fmla="val 0"/>
            </a:avLst>
          </a:prstGeom>
          <a:grpFill/>
          <a:ln w="12700" cap="flat" cmpd="sng" algn="ctr">
            <a:solidFill>
              <a:srgbClr val="FFFFFF"/>
            </a:solidFill>
            <a:prstDash val="solid"/>
            <a:miter lim="800000"/>
          </a:ln>
          <a:effectLst>
            <a:outerShdw blurRad="50800" dist="88900" dir="2700000" algn="tl" rotWithShape="0">
              <a:srgbClr val="000000">
                <a:alpha val="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w="0"/>
              <a:solidFill>
                <a:srgbClr val="4285F4"/>
              </a:solidFill>
              <a:effectLst>
                <a:outerShdw blurRad="38100" dist="25400" dir="5400000" algn="ctr" rotWithShape="0">
                  <a:srgbClr val="6E747A">
                    <a:alpha val="43000"/>
                  </a:srgbClr>
                </a:outerShdw>
              </a:effectLst>
              <a:uLnTx/>
              <a:uFillTx/>
              <a:latin typeface="Arial"/>
              <a:ea typeface="+mn-ea"/>
              <a:cs typeface="Arial"/>
            </a:endParaRPr>
          </a:p>
        </xdr:txBody>
      </xdr:sp>
      <xdr:sp macro="" textlink="">
        <xdr:nvSpPr>
          <xdr:cNvPr id="101" name="TextBox 100">
            <a:extLst>
              <a:ext uri="{FF2B5EF4-FFF2-40B4-BE49-F238E27FC236}">
                <a16:creationId xmlns:a16="http://schemas.microsoft.com/office/drawing/2014/main" id="{A8E10D62-9691-6C73-C8DC-302967DCC38A}"/>
              </a:ext>
            </a:extLst>
          </xdr:cNvPr>
          <xdr:cNvSpPr txBox="1"/>
        </xdr:nvSpPr>
        <xdr:spPr>
          <a:xfrm>
            <a:off x="571500" y="2299335"/>
            <a:ext cx="1466890" cy="220980"/>
          </a:xfrm>
          <a:prstGeom prst="rect">
            <a:avLst/>
          </a:prstGeom>
          <a:grp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CA" sz="1100" b="0"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PRODUCTS CATEGORY</a:t>
            </a:r>
          </a:p>
        </xdr:txBody>
      </xdr:sp>
      <xdr:pic>
        <xdr:nvPicPr>
          <xdr:cNvPr id="102" name="Graphic 101" descr="Box with solid fill">
            <a:extLst>
              <a:ext uri="{FF2B5EF4-FFF2-40B4-BE49-F238E27FC236}">
                <a16:creationId xmlns:a16="http://schemas.microsoft.com/office/drawing/2014/main" id="{E883AB7C-2ED8-6645-3316-1AEFEB1CE65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97180" y="2278380"/>
            <a:ext cx="252000" cy="252000"/>
          </a:xfrm>
          <a:prstGeom prst="rect">
            <a:avLst/>
          </a:prstGeom>
        </xdr:spPr>
      </xdr:pic>
    </xdr:grpSp>
    <xdr:clientData/>
  </xdr:twoCellAnchor>
  <xdr:twoCellAnchor>
    <xdr:from>
      <xdr:col>0</xdr:col>
      <xdr:colOff>199981</xdr:colOff>
      <xdr:row>19</xdr:row>
      <xdr:rowOff>46689</xdr:rowOff>
    </xdr:from>
    <xdr:to>
      <xdr:col>3</xdr:col>
      <xdr:colOff>402734</xdr:colOff>
      <xdr:row>22</xdr:row>
      <xdr:rowOff>140548</xdr:rowOff>
    </xdr:to>
    <xdr:grpSp>
      <xdr:nvGrpSpPr>
        <xdr:cNvPr id="103" name="Group 102">
          <a:extLst>
            <a:ext uri="{FF2B5EF4-FFF2-40B4-BE49-F238E27FC236}">
              <a16:creationId xmlns:a16="http://schemas.microsoft.com/office/drawing/2014/main" id="{88AC1974-E898-4AB3-B5A6-3D5CEF10D825}"/>
            </a:ext>
          </a:extLst>
        </xdr:cNvPr>
        <xdr:cNvGrpSpPr/>
      </xdr:nvGrpSpPr>
      <xdr:grpSpPr>
        <a:xfrm>
          <a:off x="199981" y="3285189"/>
          <a:ext cx="2037569" cy="605201"/>
          <a:chOff x="228600" y="3214832"/>
          <a:chExt cx="2042224" cy="583366"/>
        </a:xfrm>
      </xdr:grpSpPr>
      <xdr:sp macro="" textlink="">
        <xdr:nvSpPr>
          <xdr:cNvPr id="104" name="Rectangle: Rounded Corners 103">
            <a:hlinkClick xmlns:r="http://schemas.openxmlformats.org/officeDocument/2006/relationships" r:id="rId4"/>
            <a:extLst>
              <a:ext uri="{FF2B5EF4-FFF2-40B4-BE49-F238E27FC236}">
                <a16:creationId xmlns:a16="http://schemas.microsoft.com/office/drawing/2014/main" id="{6CC6B5AC-F4A1-99C4-C9F7-CDF8DBE0D1B0}"/>
              </a:ext>
            </a:extLst>
          </xdr:cNvPr>
          <xdr:cNvSpPr/>
        </xdr:nvSpPr>
        <xdr:spPr>
          <a:xfrm>
            <a:off x="228600" y="3214832"/>
            <a:ext cx="1912620" cy="410765"/>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w="12700" cap="flat" cmpd="sng" algn="ctr">
            <a:gradFill>
              <a:gsLst>
                <a:gs pos="0">
                  <a:srgbClr val="4285F4">
                    <a:lumMod val="5000"/>
                    <a:lumOff val="95000"/>
                  </a:srgbClr>
                </a:gs>
                <a:gs pos="74000">
                  <a:srgbClr val="4285F4">
                    <a:lumMod val="45000"/>
                    <a:lumOff val="55000"/>
                  </a:srgbClr>
                </a:gs>
                <a:gs pos="83000">
                  <a:srgbClr val="4285F4">
                    <a:lumMod val="45000"/>
                    <a:lumOff val="55000"/>
                  </a:srgbClr>
                </a:gs>
                <a:gs pos="100000">
                  <a:srgbClr val="4285F4">
                    <a:lumMod val="30000"/>
                    <a:lumOff val="70000"/>
                  </a:srgbClr>
                </a:gs>
              </a:gsLst>
              <a:lin ang="5400000" scaled="1"/>
            </a:gradFill>
            <a:prstDash val="solid"/>
            <a:miter lim="800000"/>
          </a:ln>
          <a:effectLst>
            <a:outerShdw blurRad="50800" dist="88900" dir="2700000" algn="tl" rotWithShape="0">
              <a:srgbClr val="000000">
                <a:alpha val="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w="0"/>
              <a:solidFill>
                <a:srgbClr val="4285F4"/>
              </a:solidFill>
              <a:effectLst>
                <a:outerShdw blurRad="38100" dist="25400" dir="5400000" algn="ctr" rotWithShape="0">
                  <a:srgbClr val="6E747A">
                    <a:alpha val="43000"/>
                  </a:srgbClr>
                </a:outerShdw>
              </a:effectLst>
              <a:uLnTx/>
              <a:uFillTx/>
              <a:latin typeface="Arial"/>
              <a:ea typeface="+mn-ea"/>
              <a:cs typeface="Arial"/>
            </a:endParaRPr>
          </a:p>
        </xdr:txBody>
      </xdr:sp>
      <xdr:sp macro="" textlink="">
        <xdr:nvSpPr>
          <xdr:cNvPr id="105" name="TextBox 104">
            <a:extLst>
              <a:ext uri="{FF2B5EF4-FFF2-40B4-BE49-F238E27FC236}">
                <a16:creationId xmlns:a16="http://schemas.microsoft.com/office/drawing/2014/main" id="{0CD10F30-3147-B0C4-2482-BB497F31A453}"/>
              </a:ext>
            </a:extLst>
          </xdr:cNvPr>
          <xdr:cNvSpPr txBox="1"/>
        </xdr:nvSpPr>
        <xdr:spPr>
          <a:xfrm>
            <a:off x="538956" y="3308986"/>
            <a:ext cx="1731868" cy="489212"/>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CA" sz="1100" b="0"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GEOGRAPHICAL INSIGHTS</a:t>
            </a:r>
          </a:p>
        </xdr:txBody>
      </xdr:sp>
      <xdr:pic>
        <xdr:nvPicPr>
          <xdr:cNvPr id="106" name="Graphic 105" descr="Route (Two Pins With A Path) with solid fill">
            <a:extLst>
              <a:ext uri="{FF2B5EF4-FFF2-40B4-BE49-F238E27FC236}">
                <a16:creationId xmlns:a16="http://schemas.microsoft.com/office/drawing/2014/main" id="{01FE03A5-F6C6-6206-BCD8-E91100B9ABF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42900" y="3276600"/>
            <a:ext cx="252000" cy="252000"/>
          </a:xfrm>
          <a:prstGeom prst="rect">
            <a:avLst/>
          </a:prstGeom>
        </xdr:spPr>
      </xdr:pic>
    </xdr:grpSp>
    <xdr:clientData/>
  </xdr:twoCellAnchor>
  <xdr:twoCellAnchor>
    <xdr:from>
      <xdr:col>0</xdr:col>
      <xdr:colOff>199981</xdr:colOff>
      <xdr:row>16</xdr:row>
      <xdr:rowOff>29407</xdr:rowOff>
    </xdr:from>
    <xdr:to>
      <xdr:col>3</xdr:col>
      <xdr:colOff>279129</xdr:colOff>
      <xdr:row>18</xdr:row>
      <xdr:rowOff>115015</xdr:rowOff>
    </xdr:to>
    <xdr:grpSp>
      <xdr:nvGrpSpPr>
        <xdr:cNvPr id="107" name="Group 106">
          <a:hlinkClick xmlns:r="http://schemas.openxmlformats.org/officeDocument/2006/relationships" r:id="rId7"/>
          <a:extLst>
            <a:ext uri="{FF2B5EF4-FFF2-40B4-BE49-F238E27FC236}">
              <a16:creationId xmlns:a16="http://schemas.microsoft.com/office/drawing/2014/main" id="{85E33BE0-1F3F-4CC1-81A8-4A35FA7585E2}"/>
            </a:ext>
          </a:extLst>
        </xdr:cNvPr>
        <xdr:cNvGrpSpPr/>
      </xdr:nvGrpSpPr>
      <xdr:grpSpPr>
        <a:xfrm>
          <a:off x="199981" y="2756565"/>
          <a:ext cx="1913964" cy="426503"/>
          <a:chOff x="228600" y="2710388"/>
          <a:chExt cx="1912620" cy="410765"/>
        </a:xfrm>
        <a:solidFill>
          <a:schemeClr val="tx2">
            <a:lumMod val="95000"/>
            <a:lumOff val="5000"/>
          </a:schemeClr>
        </a:solidFill>
      </xdr:grpSpPr>
      <xdr:sp macro="" textlink="">
        <xdr:nvSpPr>
          <xdr:cNvPr id="108" name="Rectangle: Rounded Corners 107">
            <a:extLst>
              <a:ext uri="{FF2B5EF4-FFF2-40B4-BE49-F238E27FC236}">
                <a16:creationId xmlns:a16="http://schemas.microsoft.com/office/drawing/2014/main" id="{D111BEA4-9CE8-0D08-9E74-969E7738D5B8}"/>
              </a:ext>
            </a:extLst>
          </xdr:cNvPr>
          <xdr:cNvSpPr/>
        </xdr:nvSpPr>
        <xdr:spPr>
          <a:xfrm>
            <a:off x="228600" y="2710388"/>
            <a:ext cx="1905000" cy="410765"/>
          </a:xfrm>
          <a:prstGeom prst="roundRect">
            <a:avLst>
              <a:gd name="adj" fmla="val 0"/>
            </a:avLst>
          </a:prstGeom>
          <a:grpFill/>
          <a:ln w="12700" cap="flat" cmpd="sng" algn="ctr">
            <a:solidFill>
              <a:schemeClr val="bg2"/>
            </a:solidFill>
            <a:prstDash val="solid"/>
            <a:miter lim="800000"/>
          </a:ln>
          <a:effectLst>
            <a:outerShdw blurRad="50800" dist="88900" dir="2700000" algn="tl" rotWithShape="0">
              <a:srgbClr val="000000">
                <a:alpha val="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w="0"/>
              <a:solidFill>
                <a:srgbClr val="4285F4"/>
              </a:solidFill>
              <a:effectLst>
                <a:outerShdw blurRad="38100" dist="25400" dir="5400000" algn="ctr" rotWithShape="0">
                  <a:srgbClr val="6E747A">
                    <a:alpha val="43000"/>
                  </a:srgbClr>
                </a:outerShdw>
              </a:effectLst>
              <a:uLnTx/>
              <a:uFillTx/>
              <a:latin typeface="Arial"/>
              <a:ea typeface="+mn-ea"/>
              <a:cs typeface="Arial"/>
            </a:endParaRPr>
          </a:p>
        </xdr:txBody>
      </xdr:sp>
      <xdr:sp macro="" textlink="">
        <xdr:nvSpPr>
          <xdr:cNvPr id="109" name="TextBox 108">
            <a:extLst>
              <a:ext uri="{FF2B5EF4-FFF2-40B4-BE49-F238E27FC236}">
                <a16:creationId xmlns:a16="http://schemas.microsoft.com/office/drawing/2014/main" id="{4B0FEB46-3F60-43B5-E125-630152690759}"/>
              </a:ext>
            </a:extLst>
          </xdr:cNvPr>
          <xdr:cNvSpPr txBox="1"/>
        </xdr:nvSpPr>
        <xdr:spPr>
          <a:xfrm>
            <a:off x="548640" y="2815590"/>
            <a:ext cx="1592580" cy="220980"/>
          </a:xfrm>
          <a:prstGeom prst="rect">
            <a:avLst/>
          </a:prstGeom>
          <a:grp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CA" sz="1100" b="0"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CUSTOMER SEGMENT</a:t>
            </a:r>
          </a:p>
        </xdr:txBody>
      </xdr:sp>
      <xdr:pic>
        <xdr:nvPicPr>
          <xdr:cNvPr id="110" name="Graphic 109" descr="User with solid fill">
            <a:extLst>
              <a:ext uri="{FF2B5EF4-FFF2-40B4-BE49-F238E27FC236}">
                <a16:creationId xmlns:a16="http://schemas.microsoft.com/office/drawing/2014/main" id="{3B0BBA18-8169-1EA5-B6C0-FEE63129FB9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327660" y="2819400"/>
            <a:ext cx="216000" cy="216000"/>
          </a:xfrm>
          <a:prstGeom prst="rect">
            <a:avLst/>
          </a:prstGeom>
        </xdr:spPr>
      </xdr:pic>
    </xdr:grpSp>
    <xdr:clientData/>
  </xdr:twoCellAnchor>
  <xdr:twoCellAnchor>
    <xdr:from>
      <xdr:col>0</xdr:col>
      <xdr:colOff>199981</xdr:colOff>
      <xdr:row>25</xdr:row>
      <xdr:rowOff>81306</xdr:rowOff>
    </xdr:from>
    <xdr:to>
      <xdr:col>3</xdr:col>
      <xdr:colOff>355329</xdr:colOff>
      <xdr:row>27</xdr:row>
      <xdr:rowOff>161720</xdr:rowOff>
    </xdr:to>
    <xdr:grpSp>
      <xdr:nvGrpSpPr>
        <xdr:cNvPr id="111" name="Group 110">
          <a:extLst>
            <a:ext uri="{FF2B5EF4-FFF2-40B4-BE49-F238E27FC236}">
              <a16:creationId xmlns:a16="http://schemas.microsoft.com/office/drawing/2014/main" id="{D763E852-DB4F-4B9F-925D-80894DE10CF1}"/>
            </a:ext>
          </a:extLst>
        </xdr:cNvPr>
        <xdr:cNvGrpSpPr/>
      </xdr:nvGrpSpPr>
      <xdr:grpSpPr>
        <a:xfrm>
          <a:off x="199981" y="4342490"/>
          <a:ext cx="1990164" cy="421309"/>
          <a:chOff x="228600" y="4236720"/>
          <a:chExt cx="1996440" cy="410765"/>
        </a:xfrm>
      </xdr:grpSpPr>
      <xdr:sp macro="" textlink="">
        <xdr:nvSpPr>
          <xdr:cNvPr id="112" name="Rectangle: Rounded Corners 111">
            <a:hlinkClick xmlns:r="http://schemas.openxmlformats.org/officeDocument/2006/relationships" r:id="rId10"/>
            <a:extLst>
              <a:ext uri="{FF2B5EF4-FFF2-40B4-BE49-F238E27FC236}">
                <a16:creationId xmlns:a16="http://schemas.microsoft.com/office/drawing/2014/main" id="{BB7A3EA4-EFD7-AB4D-9354-192385E68D3E}"/>
              </a:ext>
            </a:extLst>
          </xdr:cNvPr>
          <xdr:cNvSpPr/>
        </xdr:nvSpPr>
        <xdr:spPr>
          <a:xfrm>
            <a:off x="228600" y="4236720"/>
            <a:ext cx="1920240" cy="410765"/>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w="12700" cap="flat" cmpd="sng" algn="ctr">
            <a:gradFill>
              <a:gsLst>
                <a:gs pos="0">
                  <a:srgbClr val="4285F4">
                    <a:lumMod val="5000"/>
                    <a:lumOff val="95000"/>
                  </a:srgbClr>
                </a:gs>
                <a:gs pos="74000">
                  <a:srgbClr val="4285F4">
                    <a:lumMod val="45000"/>
                    <a:lumOff val="55000"/>
                  </a:srgbClr>
                </a:gs>
                <a:gs pos="83000">
                  <a:srgbClr val="4285F4">
                    <a:lumMod val="45000"/>
                    <a:lumOff val="55000"/>
                  </a:srgbClr>
                </a:gs>
                <a:gs pos="100000">
                  <a:srgbClr val="4285F4">
                    <a:lumMod val="30000"/>
                    <a:lumOff val="70000"/>
                  </a:srgbClr>
                </a:gs>
              </a:gsLst>
              <a:lin ang="5400000" scaled="1"/>
            </a:gradFill>
            <a:prstDash val="solid"/>
            <a:miter lim="800000"/>
          </a:ln>
          <a:effectLst>
            <a:outerShdw blurRad="50800" dist="88900" dir="2700000" algn="tl" rotWithShape="0">
              <a:srgbClr val="000000">
                <a:alpha val="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w="0"/>
              <a:solidFill>
                <a:srgbClr val="4285F4"/>
              </a:solidFill>
              <a:effectLst>
                <a:outerShdw blurRad="38100" dist="25400" dir="5400000" algn="ctr" rotWithShape="0">
                  <a:srgbClr val="6E747A">
                    <a:alpha val="43000"/>
                  </a:srgbClr>
                </a:outerShdw>
              </a:effectLst>
              <a:uLnTx/>
              <a:uFillTx/>
              <a:latin typeface="Arial"/>
              <a:ea typeface="+mn-ea"/>
              <a:cs typeface="Arial"/>
            </a:endParaRPr>
          </a:p>
        </xdr:txBody>
      </xdr:sp>
      <xdr:sp macro="" textlink="">
        <xdr:nvSpPr>
          <xdr:cNvPr id="113" name="TextBox 112">
            <a:hlinkClick xmlns:r="http://schemas.openxmlformats.org/officeDocument/2006/relationships" r:id="rId10"/>
            <a:extLst>
              <a:ext uri="{FF2B5EF4-FFF2-40B4-BE49-F238E27FC236}">
                <a16:creationId xmlns:a16="http://schemas.microsoft.com/office/drawing/2014/main" id="{BE077A48-CB11-3C31-8B5B-C1ACFAB91F2B}"/>
              </a:ext>
            </a:extLst>
          </xdr:cNvPr>
          <xdr:cNvSpPr txBox="1"/>
        </xdr:nvSpPr>
        <xdr:spPr>
          <a:xfrm>
            <a:off x="632460" y="4297680"/>
            <a:ext cx="1592580" cy="22098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CA" sz="1100" b="0"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DATABASE</a:t>
            </a:r>
          </a:p>
        </xdr:txBody>
      </xdr:sp>
      <xdr:pic>
        <xdr:nvPicPr>
          <xdr:cNvPr id="114" name="Graphic 113" descr="Database with solid fill">
            <a:extLst>
              <a:ext uri="{FF2B5EF4-FFF2-40B4-BE49-F238E27FC236}">
                <a16:creationId xmlns:a16="http://schemas.microsoft.com/office/drawing/2014/main" id="{56305829-5DC8-5CFB-7115-4967BF51CDE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50520" y="4297680"/>
            <a:ext cx="252000" cy="252000"/>
          </a:xfrm>
          <a:prstGeom prst="rect">
            <a:avLst/>
          </a:prstGeom>
        </xdr:spPr>
      </xdr:pic>
    </xdr:grpSp>
    <xdr:clientData/>
  </xdr:twoCellAnchor>
  <xdr:twoCellAnchor>
    <xdr:from>
      <xdr:col>0</xdr:col>
      <xdr:colOff>199981</xdr:colOff>
      <xdr:row>22</xdr:row>
      <xdr:rowOff>61306</xdr:rowOff>
    </xdr:from>
    <xdr:to>
      <xdr:col>3</xdr:col>
      <xdr:colOff>279251</xdr:colOff>
      <xdr:row>24</xdr:row>
      <xdr:rowOff>144252</xdr:rowOff>
    </xdr:to>
    <xdr:grpSp>
      <xdr:nvGrpSpPr>
        <xdr:cNvPr id="115" name="Group 114">
          <a:hlinkClick xmlns:r="http://schemas.openxmlformats.org/officeDocument/2006/relationships" r:id="rId13"/>
          <a:extLst>
            <a:ext uri="{FF2B5EF4-FFF2-40B4-BE49-F238E27FC236}">
              <a16:creationId xmlns:a16="http://schemas.microsoft.com/office/drawing/2014/main" id="{E653FC50-92D0-401F-852F-302A367D7C5E}"/>
            </a:ext>
          </a:extLst>
        </xdr:cNvPr>
        <xdr:cNvGrpSpPr/>
      </xdr:nvGrpSpPr>
      <xdr:grpSpPr>
        <a:xfrm>
          <a:off x="199981" y="3811148"/>
          <a:ext cx="1914086" cy="423841"/>
          <a:chOff x="228600" y="3719275"/>
          <a:chExt cx="1920240" cy="410765"/>
        </a:xfrm>
        <a:solidFill>
          <a:schemeClr val="accent6">
            <a:lumMod val="75000"/>
          </a:schemeClr>
        </a:solidFill>
      </xdr:grpSpPr>
      <xdr:sp macro="" textlink="">
        <xdr:nvSpPr>
          <xdr:cNvPr id="116" name="Rectangle: Rounded Corners 115">
            <a:extLst>
              <a:ext uri="{FF2B5EF4-FFF2-40B4-BE49-F238E27FC236}">
                <a16:creationId xmlns:a16="http://schemas.microsoft.com/office/drawing/2014/main" id="{EC65F829-0C04-25FF-62B5-81AA5489DBAC}"/>
              </a:ext>
            </a:extLst>
          </xdr:cNvPr>
          <xdr:cNvSpPr/>
        </xdr:nvSpPr>
        <xdr:spPr>
          <a:xfrm>
            <a:off x="228600" y="3719275"/>
            <a:ext cx="1920240" cy="410765"/>
          </a:xfrm>
          <a:prstGeom prst="roundRect">
            <a:avLst>
              <a:gd name="adj" fmla="val 0"/>
            </a:avLst>
          </a:prstGeom>
          <a:grpFill/>
          <a:ln w="12700" cap="flat" cmpd="sng" algn="ctr">
            <a:noFill/>
            <a:prstDash val="solid"/>
            <a:miter lim="800000"/>
          </a:ln>
          <a:effectLst>
            <a:outerShdw blurRad="50800" dist="88900" dir="2700000" algn="tl" rotWithShape="0">
              <a:srgbClr val="000000">
                <a:alpha val="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w="0"/>
              <a:solidFill>
                <a:srgbClr val="4285F4"/>
              </a:solidFill>
              <a:effectLst>
                <a:outerShdw blurRad="38100" dist="25400" dir="5400000" algn="ctr" rotWithShape="0">
                  <a:srgbClr val="6E747A">
                    <a:alpha val="43000"/>
                  </a:srgbClr>
                </a:outerShdw>
              </a:effectLst>
              <a:uLnTx/>
              <a:uFillTx/>
              <a:latin typeface="Arial"/>
              <a:ea typeface="+mn-ea"/>
              <a:cs typeface="Arial"/>
            </a:endParaRPr>
          </a:p>
        </xdr:txBody>
      </xdr:sp>
      <xdr:sp macro="" textlink="">
        <xdr:nvSpPr>
          <xdr:cNvPr id="117" name="TextBox 116">
            <a:extLst>
              <a:ext uri="{FF2B5EF4-FFF2-40B4-BE49-F238E27FC236}">
                <a16:creationId xmlns:a16="http://schemas.microsoft.com/office/drawing/2014/main" id="{DEDC970B-CB3B-8A61-DF15-3292F14DFFEC}"/>
              </a:ext>
            </a:extLst>
          </xdr:cNvPr>
          <xdr:cNvSpPr txBox="1"/>
        </xdr:nvSpPr>
        <xdr:spPr>
          <a:xfrm>
            <a:off x="594360" y="3794760"/>
            <a:ext cx="1485560" cy="224629"/>
          </a:xfrm>
          <a:prstGeom prst="rect">
            <a:avLst/>
          </a:prstGeom>
          <a:grp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CA" sz="1100" b="0"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LOGISTICS CONTROL</a:t>
            </a:r>
          </a:p>
        </xdr:txBody>
      </xdr:sp>
      <xdr:pic>
        <xdr:nvPicPr>
          <xdr:cNvPr id="118" name="Graphic 117" descr="Arrow circle with solid fill">
            <a:extLst>
              <a:ext uri="{FF2B5EF4-FFF2-40B4-BE49-F238E27FC236}">
                <a16:creationId xmlns:a16="http://schemas.microsoft.com/office/drawing/2014/main" id="{7B48C248-028C-7267-AE4F-20DF665EAFAC}"/>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42900" y="3787140"/>
            <a:ext cx="252000" cy="252000"/>
          </a:xfrm>
          <a:prstGeom prst="rect">
            <a:avLst/>
          </a:prstGeom>
        </xdr:spPr>
      </xdr:pic>
    </xdr:grpSp>
    <xdr:clientData/>
  </xdr:twoCellAnchor>
  <xdr:twoCellAnchor>
    <xdr:from>
      <xdr:col>0</xdr:col>
      <xdr:colOff>196171</xdr:colOff>
      <xdr:row>10</xdr:row>
      <xdr:rowOff>2196</xdr:rowOff>
    </xdr:from>
    <xdr:to>
      <xdr:col>3</xdr:col>
      <xdr:colOff>279129</xdr:colOff>
      <xdr:row>12</xdr:row>
      <xdr:rowOff>91490</xdr:rowOff>
    </xdr:to>
    <xdr:grpSp>
      <xdr:nvGrpSpPr>
        <xdr:cNvPr id="119" name="Group 118">
          <a:extLst>
            <a:ext uri="{FF2B5EF4-FFF2-40B4-BE49-F238E27FC236}">
              <a16:creationId xmlns:a16="http://schemas.microsoft.com/office/drawing/2014/main" id="{CBB28E0E-2FDE-4D14-8722-D4FB61B06BB4}"/>
            </a:ext>
          </a:extLst>
        </xdr:cNvPr>
        <xdr:cNvGrpSpPr/>
      </xdr:nvGrpSpPr>
      <xdr:grpSpPr>
        <a:xfrm>
          <a:off x="196171" y="1706670"/>
          <a:ext cx="1917774" cy="430188"/>
          <a:chOff x="220980" y="1701500"/>
          <a:chExt cx="1920240" cy="410765"/>
        </a:xfrm>
      </xdr:grpSpPr>
      <xdr:sp macro="" textlink="">
        <xdr:nvSpPr>
          <xdr:cNvPr id="120" name="Rectangle: Rounded Corners 119">
            <a:hlinkClick xmlns:r="http://schemas.openxmlformats.org/officeDocument/2006/relationships" r:id="rId16"/>
            <a:extLst>
              <a:ext uri="{FF2B5EF4-FFF2-40B4-BE49-F238E27FC236}">
                <a16:creationId xmlns:a16="http://schemas.microsoft.com/office/drawing/2014/main" id="{B74AB9DB-6185-EBFF-10D0-13FC396B6415}"/>
              </a:ext>
            </a:extLst>
          </xdr:cNvPr>
          <xdr:cNvSpPr/>
        </xdr:nvSpPr>
        <xdr:spPr>
          <a:xfrm>
            <a:off x="220980" y="1701500"/>
            <a:ext cx="1920240" cy="410765"/>
          </a:xfrm>
          <a:prstGeom prst="roundRect">
            <a:avLst>
              <a:gd name="adj" fmla="val 0"/>
            </a:avLst>
          </a:prstGeom>
          <a:solidFill>
            <a:srgbClr val="000000">
              <a:lumMod val="95000"/>
              <a:lumOff val="5000"/>
            </a:srgbClr>
          </a:solidFill>
          <a:ln w="12700" cap="flat" cmpd="sng" algn="ctr">
            <a:solidFill>
              <a:srgbClr val="FFFFFF"/>
            </a:solidFill>
            <a:prstDash val="solid"/>
            <a:miter lim="800000"/>
          </a:ln>
          <a:effectLst>
            <a:outerShdw blurRad="50800" dist="88900" dir="2700000" algn="tl" rotWithShape="0">
              <a:srgbClr val="000000">
                <a:alpha val="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w="0"/>
              <a:solidFill>
                <a:srgbClr val="4285F4"/>
              </a:solidFill>
              <a:effectLst>
                <a:outerShdw blurRad="38100" dist="25400" dir="5400000" algn="ctr" rotWithShape="0">
                  <a:srgbClr val="6E747A">
                    <a:alpha val="43000"/>
                  </a:srgbClr>
                </a:outerShdw>
              </a:effectLst>
              <a:uLnTx/>
              <a:uFillTx/>
              <a:latin typeface="Arial"/>
              <a:ea typeface="+mn-ea"/>
              <a:cs typeface="Arial"/>
            </a:endParaRPr>
          </a:p>
        </xdr:txBody>
      </xdr:sp>
      <xdr:sp macro="" textlink="">
        <xdr:nvSpPr>
          <xdr:cNvPr id="121" name="TextBox 120">
            <a:extLst>
              <a:ext uri="{FF2B5EF4-FFF2-40B4-BE49-F238E27FC236}">
                <a16:creationId xmlns:a16="http://schemas.microsoft.com/office/drawing/2014/main" id="{EFE57667-5935-C775-B162-566B71F643DB}"/>
              </a:ext>
            </a:extLst>
          </xdr:cNvPr>
          <xdr:cNvSpPr txBox="1"/>
        </xdr:nvSpPr>
        <xdr:spPr>
          <a:xfrm>
            <a:off x="502920" y="1783080"/>
            <a:ext cx="1592580" cy="22098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CA" sz="1100" b="0"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SUMMARY DASHBOARD</a:t>
            </a:r>
          </a:p>
        </xdr:txBody>
      </xdr:sp>
      <xdr:pic>
        <xdr:nvPicPr>
          <xdr:cNvPr id="122" name="Graphic 121" descr="Bar chart with solid fill">
            <a:extLst>
              <a:ext uri="{FF2B5EF4-FFF2-40B4-BE49-F238E27FC236}">
                <a16:creationId xmlns:a16="http://schemas.microsoft.com/office/drawing/2014/main" id="{E33A257A-1FD3-7951-EE42-7690F4A3209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312420" y="1798320"/>
            <a:ext cx="216000" cy="216000"/>
          </a:xfrm>
          <a:prstGeom prst="rect">
            <a:avLst/>
          </a:prstGeom>
        </xdr:spPr>
      </xdr:pic>
    </xdr:grpSp>
    <xdr:clientData/>
  </xdr:twoCellAnchor>
  <xdr:twoCellAnchor>
    <xdr:from>
      <xdr:col>2</xdr:col>
      <xdr:colOff>456485</xdr:colOff>
      <xdr:row>1</xdr:row>
      <xdr:rowOff>166862</xdr:rowOff>
    </xdr:from>
    <xdr:to>
      <xdr:col>4</xdr:col>
      <xdr:colOff>68095</xdr:colOff>
      <xdr:row>6</xdr:row>
      <xdr:rowOff>115238</xdr:rowOff>
    </xdr:to>
    <xdr:sp macro="" textlink="">
      <xdr:nvSpPr>
        <xdr:cNvPr id="123" name="Flowchart: Merge 122">
          <a:extLst>
            <a:ext uri="{FF2B5EF4-FFF2-40B4-BE49-F238E27FC236}">
              <a16:creationId xmlns:a16="http://schemas.microsoft.com/office/drawing/2014/main" id="{1E75430A-B06A-4394-8B0F-E74C97130C2E}"/>
            </a:ext>
          </a:extLst>
        </xdr:cNvPr>
        <xdr:cNvSpPr/>
      </xdr:nvSpPr>
      <xdr:spPr>
        <a:xfrm>
          <a:off x="1679696" y="337309"/>
          <a:ext cx="834820" cy="800613"/>
        </a:xfrm>
        <a:prstGeom prst="flowChartMerge">
          <a:avLst/>
        </a:prstGeom>
        <a:solidFill>
          <a:srgbClr val="4285F4">
            <a:alpha val="0"/>
          </a:srgbClr>
        </a:solidFill>
        <a:ln w="12700" cap="flat" cmpd="sng" algn="ctr">
          <a:solidFill>
            <a:srgbClr val="4285F4">
              <a:shade val="15000"/>
            </a:srgbClr>
          </a:solidFill>
          <a:prstDash val="solid"/>
          <a:miter lim="800000"/>
        </a:ln>
        <a:effectLst>
          <a:glow rad="139700">
            <a:srgbClr val="FF0000">
              <a:alpha val="40000"/>
            </a:srgbClr>
          </a:glow>
          <a:softEdge rad="11430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a:noFill/>
            </a:ln>
            <a:solidFill>
              <a:srgbClr val="FFFFFF"/>
            </a:solidFill>
            <a:effectLst/>
            <a:uLnTx/>
            <a:uFillTx/>
            <a:latin typeface="Arial"/>
            <a:cs typeface="Arial"/>
          </a:endParaRPr>
        </a:p>
      </xdr:txBody>
    </xdr:sp>
    <xdr:clientData/>
  </xdr:twoCellAnchor>
  <xdr:twoCellAnchor>
    <xdr:from>
      <xdr:col>0</xdr:col>
      <xdr:colOff>30947</xdr:colOff>
      <xdr:row>0</xdr:row>
      <xdr:rowOff>0</xdr:rowOff>
    </xdr:from>
    <xdr:to>
      <xdr:col>3</xdr:col>
      <xdr:colOff>308633</xdr:colOff>
      <xdr:row>9</xdr:row>
      <xdr:rowOff>50249</xdr:rowOff>
    </xdr:to>
    <xdr:sp macro="" textlink="">
      <xdr:nvSpPr>
        <xdr:cNvPr id="124" name="Rectangle 123">
          <a:extLst>
            <a:ext uri="{FF2B5EF4-FFF2-40B4-BE49-F238E27FC236}">
              <a16:creationId xmlns:a16="http://schemas.microsoft.com/office/drawing/2014/main" id="{45AF19B0-699E-41F0-AC9A-040B0704BCBA}"/>
            </a:ext>
          </a:extLst>
        </xdr:cNvPr>
        <xdr:cNvSpPr/>
      </xdr:nvSpPr>
      <xdr:spPr>
        <a:xfrm>
          <a:off x="30947" y="0"/>
          <a:ext cx="2106486" cy="1559009"/>
        </a:xfrm>
        <a:prstGeom prst="rect">
          <a:avLst/>
        </a:prstGeom>
        <a:noFill/>
        <a:ln w="25400" cap="flat" cmpd="sng" algn="ctr">
          <a:noFill/>
          <a:prstDash val="solid"/>
          <a:miter lim="800000"/>
        </a:ln>
        <a:effectLst>
          <a:glow rad="1905000">
            <a:srgbClr val="000000"/>
          </a:glo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a:noFill/>
            </a:ln>
            <a:solidFill>
              <a:srgbClr val="FFFFFF"/>
            </a:solidFill>
            <a:effectLst/>
            <a:uLnTx/>
            <a:uFillTx/>
            <a:latin typeface="Arial"/>
            <a:cs typeface="Arial"/>
          </a:endParaRPr>
        </a:p>
      </xdr:txBody>
    </xdr:sp>
    <xdr:clientData/>
  </xdr:twoCellAnchor>
  <xdr:twoCellAnchor>
    <xdr:from>
      <xdr:col>2</xdr:col>
      <xdr:colOff>578057</xdr:colOff>
      <xdr:row>1</xdr:row>
      <xdr:rowOff>60024</xdr:rowOff>
    </xdr:from>
    <xdr:to>
      <xdr:col>14</xdr:col>
      <xdr:colOff>423319</xdr:colOff>
      <xdr:row>3</xdr:row>
      <xdr:rowOff>12555</xdr:rowOff>
    </xdr:to>
    <xdr:sp macro="" textlink="">
      <xdr:nvSpPr>
        <xdr:cNvPr id="125" name="Rectangle: Rounded Corners 124">
          <a:extLst>
            <a:ext uri="{FF2B5EF4-FFF2-40B4-BE49-F238E27FC236}">
              <a16:creationId xmlns:a16="http://schemas.microsoft.com/office/drawing/2014/main" id="{3CBD935C-3233-4620-83BD-8BB888A8B916}"/>
            </a:ext>
          </a:extLst>
        </xdr:cNvPr>
        <xdr:cNvSpPr/>
      </xdr:nvSpPr>
      <xdr:spPr>
        <a:xfrm>
          <a:off x="1797257" y="227664"/>
          <a:ext cx="7160462" cy="287811"/>
        </a:xfrm>
        <a:prstGeom prst="roundRect">
          <a:avLst>
            <a:gd name="adj" fmla="val 0"/>
          </a:avLst>
        </a:prstGeom>
        <a:gradFill flip="none" rotWithShape="1">
          <a:gsLst>
            <a:gs pos="0">
              <a:schemeClr val="accent4">
                <a:lumMod val="75000"/>
              </a:schemeClr>
            </a:gs>
            <a:gs pos="100000">
              <a:srgbClr val="00FFCC"/>
            </a:gs>
          </a:gsLst>
          <a:lin ang="0" scaled="1"/>
          <a:tileRect/>
        </a:gradFill>
        <a:ln w="19050" cap="flat" cmpd="sng" algn="ctr">
          <a:noFill/>
          <a:prstDash val="solid"/>
          <a:miter lim="800000"/>
        </a:ln>
        <a:effectLst/>
      </xdr:spPr>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CA" sz="1800" b="0"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Logistics Control</a:t>
          </a:r>
        </a:p>
      </xdr:txBody>
    </xdr:sp>
    <xdr:clientData/>
  </xdr:twoCellAnchor>
  <xdr:twoCellAnchor>
    <xdr:from>
      <xdr:col>4</xdr:col>
      <xdr:colOff>484583</xdr:colOff>
      <xdr:row>10</xdr:row>
      <xdr:rowOff>97284</xdr:rowOff>
    </xdr:from>
    <xdr:to>
      <xdr:col>6</xdr:col>
      <xdr:colOff>245496</xdr:colOff>
      <xdr:row>12</xdr:row>
      <xdr:rowOff>87444</xdr:rowOff>
    </xdr:to>
    <xdr:sp macro="" textlink="'KPIS PRE-processing'!AC60">
      <xdr:nvSpPr>
        <xdr:cNvPr id="126" name="TextBox 125">
          <a:extLst>
            <a:ext uri="{FF2B5EF4-FFF2-40B4-BE49-F238E27FC236}">
              <a16:creationId xmlns:a16="http://schemas.microsoft.com/office/drawing/2014/main" id="{F1ED5AA1-17A7-4519-89AD-6021B4C0A5EB}"/>
            </a:ext>
          </a:extLst>
        </xdr:cNvPr>
        <xdr:cNvSpPr txBox="1"/>
      </xdr:nvSpPr>
      <xdr:spPr>
        <a:xfrm>
          <a:off x="2922983" y="1773684"/>
          <a:ext cx="980113" cy="325440"/>
        </a:xfrm>
        <a:prstGeom prst="rect">
          <a:avLst/>
        </a:prstGeom>
        <a:noFill/>
        <a:ln>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4A8F641B-E8D8-43AD-A4EE-BAE5453F21E0}" type="TxLink">
            <a:rPr kumimoji="0" lang="en-US" sz="1000" b="0" i="0" u="none" strike="noStrike" kern="0" cap="none" spc="0" normalizeH="0" baseline="0" noProof="0">
              <a:ln>
                <a:noFill/>
              </a:ln>
              <a:solidFill>
                <a:srgbClr val="FFFFFF"/>
              </a:solidFill>
              <a:effectLst/>
              <a:uLnTx/>
              <a:uFillTx/>
              <a:latin typeface="Arial"/>
              <a:ea typeface="Calibri" panose="020F0502020204030204" pitchFamily="34" charset="0"/>
              <a:cs typeface="Arial"/>
            </a:rPr>
            <a:pPr marL="0" marR="0" lvl="0" indent="0" defTabSz="914400" eaLnBrk="1" fontAlgn="auto" latinLnBrk="0" hangingPunct="1">
              <a:lnSpc>
                <a:spcPct val="100000"/>
              </a:lnSpc>
              <a:spcBef>
                <a:spcPts val="0"/>
              </a:spcBef>
              <a:spcAft>
                <a:spcPts val="0"/>
              </a:spcAft>
              <a:buClrTx/>
              <a:buSzTx/>
              <a:buFontTx/>
              <a:buNone/>
              <a:tabLst/>
              <a:defRPr/>
            </a:pPr>
            <a:t> </a:t>
          </a:fld>
          <a:endParaRPr kumimoji="0" lang="en-CA" sz="800" b="1"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0</xdr:col>
      <xdr:colOff>174488</xdr:colOff>
      <xdr:row>28</xdr:row>
      <xdr:rowOff>42325</xdr:rowOff>
    </xdr:from>
    <xdr:to>
      <xdr:col>3</xdr:col>
      <xdr:colOff>192707</xdr:colOff>
      <xdr:row>30</xdr:row>
      <xdr:rowOff>68085</xdr:rowOff>
    </xdr:to>
    <xdr:sp macro="" textlink="">
      <xdr:nvSpPr>
        <xdr:cNvPr id="127" name="TextBox 126">
          <a:extLst>
            <a:ext uri="{FF2B5EF4-FFF2-40B4-BE49-F238E27FC236}">
              <a16:creationId xmlns:a16="http://schemas.microsoft.com/office/drawing/2014/main" id="{8B3B1F93-F0B5-4BCC-9120-5617D22D6CEB}"/>
            </a:ext>
          </a:extLst>
        </xdr:cNvPr>
        <xdr:cNvSpPr txBox="1"/>
      </xdr:nvSpPr>
      <xdr:spPr>
        <a:xfrm>
          <a:off x="174488" y="4736245"/>
          <a:ext cx="1847019" cy="361040"/>
        </a:xfrm>
        <a:prstGeom prst="rect">
          <a:avLst/>
        </a:prstGeom>
        <a:noFill/>
        <a:ln>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CA" sz="1100" b="1"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Management Hierarchy</a:t>
          </a:r>
        </a:p>
      </xdr:txBody>
    </xdr:sp>
    <xdr:clientData/>
  </xdr:twoCellAnchor>
  <xdr:twoCellAnchor>
    <xdr:from>
      <xdr:col>4</xdr:col>
      <xdr:colOff>473311</xdr:colOff>
      <xdr:row>10</xdr:row>
      <xdr:rowOff>99653</xdr:rowOff>
    </xdr:from>
    <xdr:to>
      <xdr:col>6</xdr:col>
      <xdr:colOff>234224</xdr:colOff>
      <xdr:row>12</xdr:row>
      <xdr:rowOff>89813</xdr:rowOff>
    </xdr:to>
    <xdr:sp macro="" textlink="'KPIS PRE-processing'!G12">
      <xdr:nvSpPr>
        <xdr:cNvPr id="128" name="TextBox 127">
          <a:extLst>
            <a:ext uri="{FF2B5EF4-FFF2-40B4-BE49-F238E27FC236}">
              <a16:creationId xmlns:a16="http://schemas.microsoft.com/office/drawing/2014/main" id="{065AAABB-9AE2-4811-BD06-7390E5335C63}"/>
            </a:ext>
          </a:extLst>
        </xdr:cNvPr>
        <xdr:cNvSpPr txBox="1"/>
      </xdr:nvSpPr>
      <xdr:spPr>
        <a:xfrm>
          <a:off x="2911711" y="1776053"/>
          <a:ext cx="980113" cy="325440"/>
        </a:xfrm>
        <a:prstGeom prst="rect">
          <a:avLst/>
        </a:prstGeom>
        <a:noFill/>
        <a:ln>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65F2FBDD-A8D4-4064-993B-68095288AB01}" type="TxLink">
            <a:rPr kumimoji="0" lang="en-US" sz="1000" b="0" i="0" u="none" strike="noStrike" kern="0" cap="none" spc="0" normalizeH="0" baseline="0" noProof="0">
              <a:ln>
                <a:noFill/>
              </a:ln>
              <a:solidFill>
                <a:srgbClr val="FFFFFF"/>
              </a:solidFill>
              <a:effectLst/>
              <a:uLnTx/>
              <a:uFillTx/>
              <a:latin typeface="Arial"/>
              <a:ea typeface="Calibri" panose="020F0502020204030204" pitchFamily="34" charset="0"/>
              <a:cs typeface="Arial"/>
            </a:rPr>
            <a:pPr marL="0" marR="0" lvl="0" indent="0" defTabSz="914400" eaLnBrk="1" fontAlgn="auto" latinLnBrk="0" hangingPunct="1">
              <a:lnSpc>
                <a:spcPct val="100000"/>
              </a:lnSpc>
              <a:spcBef>
                <a:spcPts val="0"/>
              </a:spcBef>
              <a:spcAft>
                <a:spcPts val="0"/>
              </a:spcAft>
              <a:buClrTx/>
              <a:buSzTx/>
              <a:buFontTx/>
              <a:buNone/>
              <a:tabLst/>
              <a:defRPr/>
            </a:pPr>
            <a:t> </a:t>
          </a:fld>
          <a:endParaRPr kumimoji="0" lang="en-CA" sz="1200" b="1"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20</xdr:col>
      <xdr:colOff>267996</xdr:colOff>
      <xdr:row>6</xdr:row>
      <xdr:rowOff>163546</xdr:rowOff>
    </xdr:from>
    <xdr:to>
      <xdr:col>22</xdr:col>
      <xdr:colOff>305057</xdr:colOff>
      <xdr:row>10</xdr:row>
      <xdr:rowOff>43046</xdr:rowOff>
    </xdr:to>
    <xdr:sp macro="" textlink="'KPIS PRE-processing'!M23">
      <xdr:nvSpPr>
        <xdr:cNvPr id="129" name="TextBox 128">
          <a:extLst>
            <a:ext uri="{FF2B5EF4-FFF2-40B4-BE49-F238E27FC236}">
              <a16:creationId xmlns:a16="http://schemas.microsoft.com/office/drawing/2014/main" id="{5E16B4A8-65EE-4A8E-BD22-08F534D3DD10}"/>
            </a:ext>
          </a:extLst>
        </xdr:cNvPr>
        <xdr:cNvSpPr txBox="1"/>
      </xdr:nvSpPr>
      <xdr:spPr>
        <a:xfrm>
          <a:off x="12459996" y="1169386"/>
          <a:ext cx="1256261" cy="550060"/>
        </a:xfrm>
        <a:prstGeom prst="rect">
          <a:avLst/>
        </a:prstGeom>
        <a:noFill/>
        <a:ln>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11720A48-3275-4AC4-B98F-F972D13D9499}" type="TxLink">
            <a:rPr kumimoji="0" lang="en-US" sz="3600" b="0" i="0" u="none" strike="noStrike" kern="0" cap="none" spc="0" normalizeH="0" baseline="0" noProof="0">
              <a:ln>
                <a:noFill/>
              </a:ln>
              <a:solidFill>
                <a:srgbClr val="FFFFFF"/>
              </a:solidFill>
              <a:effectLst/>
              <a:uLnTx/>
              <a:uFillTx/>
              <a:latin typeface="Arial"/>
              <a:ea typeface="Calibri" panose="020F0502020204030204" pitchFamily="34" charset="0"/>
              <a:cs typeface="Arial"/>
            </a:rPr>
            <a:pPr marL="0" marR="0" lvl="0" indent="0" defTabSz="914400" eaLnBrk="1" fontAlgn="auto" latinLnBrk="0" hangingPunct="1">
              <a:lnSpc>
                <a:spcPct val="100000"/>
              </a:lnSpc>
              <a:spcBef>
                <a:spcPts val="0"/>
              </a:spcBef>
              <a:spcAft>
                <a:spcPts val="0"/>
              </a:spcAft>
              <a:buClrTx/>
              <a:buSzTx/>
              <a:buFontTx/>
              <a:buNone/>
              <a:tabLst/>
              <a:defRPr/>
            </a:pPr>
            <a:t>866</a:t>
          </a:fld>
          <a:endParaRPr kumimoji="0" lang="en-CA" sz="3600" b="1"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21</xdr:col>
      <xdr:colOff>473206</xdr:colOff>
      <xdr:row>7</xdr:row>
      <xdr:rowOff>155263</xdr:rowOff>
    </xdr:from>
    <xdr:to>
      <xdr:col>23</xdr:col>
      <xdr:colOff>503524</xdr:colOff>
      <xdr:row>10</xdr:row>
      <xdr:rowOff>39428</xdr:rowOff>
    </xdr:to>
    <xdr:sp macro="" textlink="'KPIS PRE-processing'!I37">
      <xdr:nvSpPr>
        <xdr:cNvPr id="130" name="TextBox 129">
          <a:extLst>
            <a:ext uri="{FF2B5EF4-FFF2-40B4-BE49-F238E27FC236}">
              <a16:creationId xmlns:a16="http://schemas.microsoft.com/office/drawing/2014/main" id="{0E976DE7-A9D8-4861-AACF-91FA21295F64}"/>
            </a:ext>
          </a:extLst>
        </xdr:cNvPr>
        <xdr:cNvSpPr txBox="1"/>
      </xdr:nvSpPr>
      <xdr:spPr>
        <a:xfrm>
          <a:off x="13274806" y="1328743"/>
          <a:ext cx="1249518" cy="387085"/>
        </a:xfrm>
        <a:prstGeom prst="rect">
          <a:avLst/>
        </a:prstGeom>
        <a:noFill/>
        <a:ln>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CA" sz="1200" b="1"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Cities</a:t>
          </a:r>
        </a:p>
      </xdr:txBody>
    </xdr:sp>
    <xdr:clientData/>
  </xdr:twoCellAnchor>
  <xdr:twoCellAnchor>
    <xdr:from>
      <xdr:col>17</xdr:col>
      <xdr:colOff>323076</xdr:colOff>
      <xdr:row>6</xdr:row>
      <xdr:rowOff>14108</xdr:rowOff>
    </xdr:from>
    <xdr:to>
      <xdr:col>19</xdr:col>
      <xdr:colOff>599932</xdr:colOff>
      <xdr:row>17</xdr:row>
      <xdr:rowOff>161043</xdr:rowOff>
    </xdr:to>
    <xdr:graphicFrame macro="">
      <xdr:nvGraphicFramePr>
        <xdr:cNvPr id="131" name="Chart 130">
          <a:extLst>
            <a:ext uri="{FF2B5EF4-FFF2-40B4-BE49-F238E27FC236}">
              <a16:creationId xmlns:a16="http://schemas.microsoft.com/office/drawing/2014/main" id="{CD49D9FF-1C82-4CDD-BED0-70B873D5F8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xdr:col>
      <xdr:colOff>83374</xdr:colOff>
      <xdr:row>3</xdr:row>
      <xdr:rowOff>89860</xdr:rowOff>
    </xdr:from>
    <xdr:to>
      <xdr:col>17</xdr:col>
      <xdr:colOff>328998</xdr:colOff>
      <xdr:row>4</xdr:row>
      <xdr:rowOff>148680</xdr:rowOff>
    </xdr:to>
    <xdr:sp macro="" textlink="">
      <xdr:nvSpPr>
        <xdr:cNvPr id="133" name="Rectangle: Rounded Corners 132">
          <a:extLst>
            <a:ext uri="{FF2B5EF4-FFF2-40B4-BE49-F238E27FC236}">
              <a16:creationId xmlns:a16="http://schemas.microsoft.com/office/drawing/2014/main" id="{9D8CE321-94F4-4D9F-BD40-6D4EC33E1877}"/>
            </a:ext>
          </a:extLst>
        </xdr:cNvPr>
        <xdr:cNvSpPr/>
      </xdr:nvSpPr>
      <xdr:spPr>
        <a:xfrm>
          <a:off x="1912174" y="592780"/>
          <a:ext cx="8780024" cy="226460"/>
        </a:xfrm>
        <a:prstGeom prst="roundRect">
          <a:avLst>
            <a:gd name="adj" fmla="val 0"/>
          </a:avLst>
        </a:prstGeom>
        <a:gradFill>
          <a:gsLst>
            <a:gs pos="100000">
              <a:srgbClr val="9999FF"/>
            </a:gs>
            <a:gs pos="0">
              <a:srgbClr val="000000"/>
            </a:gs>
            <a:gs pos="100000">
              <a:scrgbClr r="0" g="0" b="0"/>
            </a:gs>
          </a:gsLst>
          <a:lin ang="10800000" scaled="0"/>
        </a:gradFill>
        <a:ln w="12700" cap="flat" cmpd="sng" algn="ctr">
          <a:noFill/>
          <a:prstDash val="solid"/>
          <a:miter lim="800000"/>
        </a:ln>
        <a:effectLst>
          <a:outerShdw blurRad="50800" dist="88900" dir="2700000" algn="tl" rotWithShape="0">
            <a:srgbClr val="000000"/>
          </a:outerShdw>
        </a:effectLst>
      </xdr:spPr>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CA" sz="1100" b="0" i="0" u="none" strike="noStrike" kern="0" cap="none" spc="0" normalizeH="0" baseline="0" noProof="0">
              <a:ln w="0"/>
              <a:solidFill>
                <a:sysClr val="windowText" lastClr="000000"/>
              </a:solidFill>
              <a:effectLst>
                <a:outerShdw blurRad="38100" dist="25400" dir="5400000" algn="ctr" rotWithShape="0">
                  <a:srgbClr val="6E747A">
                    <a:alpha val="43000"/>
                  </a:srgbClr>
                </a:outerShdw>
              </a:effectLst>
              <a:uLnTx/>
              <a:uFillTx/>
              <a:latin typeface="Arial"/>
              <a:ea typeface="+mn-ea"/>
              <a:cs typeface="Arial"/>
            </a:rPr>
            <a:t>NEWS and Live Updates : Top selling Product </a:t>
          </a:r>
        </a:p>
      </xdr:txBody>
    </xdr:sp>
    <xdr:clientData/>
  </xdr:twoCellAnchor>
  <xdr:twoCellAnchor>
    <xdr:from>
      <xdr:col>18</xdr:col>
      <xdr:colOff>411691</xdr:colOff>
      <xdr:row>3</xdr:row>
      <xdr:rowOff>96836</xdr:rowOff>
    </xdr:from>
    <xdr:to>
      <xdr:col>23</xdr:col>
      <xdr:colOff>375892</xdr:colOff>
      <xdr:row>8</xdr:row>
      <xdr:rowOff>31424</xdr:rowOff>
    </xdr:to>
    <xdr:sp macro="" textlink="'KPIS PRE-processing'!M23">
      <xdr:nvSpPr>
        <xdr:cNvPr id="134" name="TextBox 133">
          <a:extLst>
            <a:ext uri="{FF2B5EF4-FFF2-40B4-BE49-F238E27FC236}">
              <a16:creationId xmlns:a16="http://schemas.microsoft.com/office/drawing/2014/main" id="{87C526F0-52F7-40BC-8F16-59F1462BE46A}"/>
            </a:ext>
          </a:extLst>
        </xdr:cNvPr>
        <xdr:cNvSpPr txBox="1"/>
      </xdr:nvSpPr>
      <xdr:spPr>
        <a:xfrm>
          <a:off x="11384491" y="599756"/>
          <a:ext cx="3012201" cy="772788"/>
        </a:xfrm>
        <a:prstGeom prst="rect">
          <a:avLst/>
        </a:prstGeom>
        <a:noFill/>
        <a:ln>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CA" sz="1000" b="1"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Total QTY of Pdoducts Sold </a:t>
          </a:r>
        </a:p>
      </xdr:txBody>
    </xdr:sp>
    <xdr:clientData/>
  </xdr:twoCellAnchor>
  <xdr:twoCellAnchor>
    <xdr:from>
      <xdr:col>21</xdr:col>
      <xdr:colOff>96042</xdr:colOff>
      <xdr:row>3</xdr:row>
      <xdr:rowOff>6482</xdr:rowOff>
    </xdr:from>
    <xdr:to>
      <xdr:col>23</xdr:col>
      <xdr:colOff>425910</xdr:colOff>
      <xdr:row>5</xdr:row>
      <xdr:rowOff>167035</xdr:rowOff>
    </xdr:to>
    <xdr:sp macro="" textlink="'Logistic-KPI-Processing'!C61">
      <xdr:nvSpPr>
        <xdr:cNvPr id="135" name="Rectangle: Rounded Corners 134">
          <a:extLst>
            <a:ext uri="{FF2B5EF4-FFF2-40B4-BE49-F238E27FC236}">
              <a16:creationId xmlns:a16="http://schemas.microsoft.com/office/drawing/2014/main" id="{245B5C69-CF6D-42BD-BD28-E8FBF33DBB7B}"/>
            </a:ext>
          </a:extLst>
        </xdr:cNvPr>
        <xdr:cNvSpPr/>
      </xdr:nvSpPr>
      <xdr:spPr>
        <a:xfrm>
          <a:off x="12897642" y="509402"/>
          <a:ext cx="1549068" cy="495833"/>
        </a:xfrm>
        <a:prstGeom prst="roundRect">
          <a:avLst>
            <a:gd name="adj" fmla="val 0"/>
          </a:avLst>
        </a:prstGeom>
        <a:noFill/>
        <a:ln w="12700" cap="flat" cmpd="sng" algn="ctr">
          <a:noFill/>
          <a:prstDash val="solid"/>
          <a:miter lim="800000"/>
        </a:ln>
        <a:effectLst>
          <a:outerShdw blurRad="50800" dist="88900" dir="2700000" algn="tl" rotWithShape="0">
            <a:srgbClr val="000000"/>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78E2485F-C743-4355-8811-3B8AD39A4162}" type="TxLink">
            <a:rPr kumimoji="0" lang="en-US" sz="2400" b="0" i="0" u="none" strike="noStrike" kern="0" cap="none" spc="0" normalizeH="0" baseline="0" noProof="0">
              <a:ln w="0"/>
              <a:solidFill>
                <a:schemeClr val="bg2">
                  <a:lumMod val="95000"/>
                </a:schemeClr>
              </a:solidFill>
              <a:effectLst>
                <a:outerShdw blurRad="38100" dist="25400" dir="5400000" algn="ctr" rotWithShape="0">
                  <a:srgbClr val="6E747A">
                    <a:alpha val="43000"/>
                  </a:srgbClr>
                </a:outerShdw>
              </a:effectLst>
              <a:uLnTx/>
              <a:uFillTx/>
              <a:latin typeface="Arial"/>
              <a:ea typeface="+mn-ea"/>
              <a:cs typeface="Arial"/>
            </a:rPr>
            <a:t>25102</a:t>
          </a:fld>
          <a:endParaRPr kumimoji="0" lang="en-CA" sz="2400" b="0" i="0" u="none" strike="noStrike" kern="0" cap="none" spc="0" normalizeH="0" baseline="0" noProof="0">
            <a:ln w="0"/>
            <a:solidFill>
              <a:schemeClr val="bg2">
                <a:lumMod val="95000"/>
              </a:schemeClr>
            </a:solidFill>
            <a:effectLst>
              <a:outerShdw blurRad="38100" dist="25400" dir="5400000" algn="ctr" rotWithShape="0">
                <a:srgbClr val="6E747A">
                  <a:alpha val="43000"/>
                </a:srgbClr>
              </a:outerShdw>
            </a:effectLst>
            <a:uLnTx/>
            <a:uFillTx/>
            <a:latin typeface="Arial"/>
            <a:ea typeface="+mn-ea"/>
            <a:cs typeface="Arial"/>
          </a:endParaRPr>
        </a:p>
      </xdr:txBody>
    </xdr:sp>
    <xdr:clientData/>
  </xdr:twoCellAnchor>
  <xdr:twoCellAnchor>
    <xdr:from>
      <xdr:col>0</xdr:col>
      <xdr:colOff>268912</xdr:colOff>
      <xdr:row>13</xdr:row>
      <xdr:rowOff>94685</xdr:rowOff>
    </xdr:from>
    <xdr:to>
      <xdr:col>0</xdr:col>
      <xdr:colOff>515212</xdr:colOff>
      <xdr:row>15</xdr:row>
      <xdr:rowOff>14635</xdr:rowOff>
    </xdr:to>
    <xdr:pic>
      <xdr:nvPicPr>
        <xdr:cNvPr id="137" name="Graphic 136" descr="Box with solid fill">
          <a:extLst>
            <a:ext uri="{FF2B5EF4-FFF2-40B4-BE49-F238E27FC236}">
              <a16:creationId xmlns:a16="http://schemas.microsoft.com/office/drawing/2014/main" id="{69CE81A4-0DE5-4A80-ACB8-5107AEEB797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68912" y="2310501"/>
          <a:ext cx="246300" cy="260845"/>
        </a:xfrm>
        <a:prstGeom prst="rect">
          <a:avLst/>
        </a:prstGeom>
      </xdr:spPr>
    </xdr:pic>
    <xdr:clientData/>
  </xdr:twoCellAnchor>
  <xdr:twoCellAnchor>
    <xdr:from>
      <xdr:col>3</xdr:col>
      <xdr:colOff>440323</xdr:colOff>
      <xdr:row>5</xdr:row>
      <xdr:rowOff>90125</xdr:rowOff>
    </xdr:from>
    <xdr:to>
      <xdr:col>13</xdr:col>
      <xdr:colOff>427997</xdr:colOff>
      <xdr:row>27</xdr:row>
      <xdr:rowOff>80556</xdr:rowOff>
    </xdr:to>
    <xdr:sp macro="" textlink="">
      <xdr:nvSpPr>
        <xdr:cNvPr id="138" name="Rectangle: Rounded Corners 137">
          <a:extLst>
            <a:ext uri="{FF2B5EF4-FFF2-40B4-BE49-F238E27FC236}">
              <a16:creationId xmlns:a16="http://schemas.microsoft.com/office/drawing/2014/main" id="{569EB1EC-76E5-4032-90DC-7F11D9B7B3EC}"/>
            </a:ext>
          </a:extLst>
        </xdr:cNvPr>
        <xdr:cNvSpPr/>
      </xdr:nvSpPr>
      <xdr:spPr>
        <a:xfrm>
          <a:off x="2275139" y="942362"/>
          <a:ext cx="6103726" cy="3740273"/>
        </a:xfrm>
        <a:prstGeom prst="roundRect">
          <a:avLst>
            <a:gd name="adj" fmla="val 0"/>
          </a:avLst>
        </a:prstGeom>
        <a:solidFill>
          <a:srgbClr val="000000"/>
        </a:solidFill>
        <a:ln w="12700" cap="flat" cmpd="sng" algn="ctr">
          <a:solidFill>
            <a:srgbClr val="FFFFFF">
              <a:lumMod val="95000"/>
            </a:srgbClr>
          </a:solidFill>
          <a:prstDash val="solid"/>
          <a:miter lim="800000"/>
        </a:ln>
        <a:effectLst>
          <a:outerShdw blurRad="50800" dist="88900" dir="2700000" algn="tl" rotWithShape="0">
            <a:srgbClr val="000000"/>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w="0"/>
            <a:solidFill>
              <a:srgbClr val="4285F4"/>
            </a:solidFill>
            <a:effectLst>
              <a:outerShdw blurRad="38100" dist="25400" dir="5400000" algn="ctr" rotWithShape="0">
                <a:srgbClr val="6E747A">
                  <a:alpha val="43000"/>
                </a:srgbClr>
              </a:outerShdw>
            </a:effectLst>
            <a:uLnTx/>
            <a:uFillTx/>
            <a:latin typeface="Arial"/>
            <a:ea typeface="+mn-ea"/>
            <a:cs typeface="Arial"/>
          </a:endParaRPr>
        </a:p>
      </xdr:txBody>
    </xdr:sp>
    <xdr:clientData/>
  </xdr:twoCellAnchor>
  <xdr:twoCellAnchor>
    <xdr:from>
      <xdr:col>0</xdr:col>
      <xdr:colOff>196171</xdr:colOff>
      <xdr:row>16</xdr:row>
      <xdr:rowOff>29407</xdr:rowOff>
    </xdr:from>
    <xdr:to>
      <xdr:col>0</xdr:col>
      <xdr:colOff>243891</xdr:colOff>
      <xdr:row>18</xdr:row>
      <xdr:rowOff>113321</xdr:rowOff>
    </xdr:to>
    <xdr:sp macro="" textlink="">
      <xdr:nvSpPr>
        <xdr:cNvPr id="140" name="Rectangle 139">
          <a:extLst>
            <a:ext uri="{FF2B5EF4-FFF2-40B4-BE49-F238E27FC236}">
              <a16:creationId xmlns:a16="http://schemas.microsoft.com/office/drawing/2014/main" id="{4372893E-2CA1-445D-86F5-AD9BC37BD2C9}"/>
            </a:ext>
          </a:extLst>
        </xdr:cNvPr>
        <xdr:cNvSpPr/>
      </xdr:nvSpPr>
      <xdr:spPr>
        <a:xfrm>
          <a:off x="196171" y="2711647"/>
          <a:ext cx="47720" cy="419194"/>
        </a:xfrm>
        <a:prstGeom prst="rect">
          <a:avLst/>
        </a:prstGeom>
        <a:solidFill>
          <a:srgbClr val="00FFFF"/>
        </a:solidFill>
        <a:ln w="12700" cap="flat" cmpd="sng" algn="ctr">
          <a:solidFill>
            <a:srgbClr val="FFFFFF"/>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a:noFill/>
            </a:ln>
            <a:solidFill>
              <a:srgbClr val="FFFFFF"/>
            </a:solidFill>
            <a:effectLst/>
            <a:uLnTx/>
            <a:uFillTx/>
            <a:latin typeface="Arial"/>
            <a:cs typeface="Arial"/>
          </a:endParaRPr>
        </a:p>
      </xdr:txBody>
    </xdr:sp>
    <xdr:clientData/>
  </xdr:twoCellAnchor>
  <xdr:twoCellAnchor>
    <xdr:from>
      <xdr:col>0</xdr:col>
      <xdr:colOff>325268</xdr:colOff>
      <xdr:row>16</xdr:row>
      <xdr:rowOff>140162</xdr:rowOff>
    </xdr:from>
    <xdr:to>
      <xdr:col>0</xdr:col>
      <xdr:colOff>545749</xdr:colOff>
      <xdr:row>18</xdr:row>
      <xdr:rowOff>28723</xdr:rowOff>
    </xdr:to>
    <xdr:pic>
      <xdr:nvPicPr>
        <xdr:cNvPr id="141" name="Graphic 140" descr="User with solid fill">
          <a:extLst>
            <a:ext uri="{FF2B5EF4-FFF2-40B4-BE49-F238E27FC236}">
              <a16:creationId xmlns:a16="http://schemas.microsoft.com/office/drawing/2014/main" id="{313C0E03-B6FF-41EF-B9A1-0E6D43819E1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325268" y="2822402"/>
          <a:ext cx="220481" cy="223841"/>
        </a:xfrm>
        <a:prstGeom prst="rect">
          <a:avLst/>
        </a:prstGeom>
      </xdr:spPr>
    </xdr:pic>
    <xdr:clientData/>
  </xdr:twoCellAnchor>
  <xdr:twoCellAnchor>
    <xdr:from>
      <xdr:col>3</xdr:col>
      <xdr:colOff>459816</xdr:colOff>
      <xdr:row>27</xdr:row>
      <xdr:rowOff>150395</xdr:rowOff>
    </xdr:from>
    <xdr:to>
      <xdr:col>13</xdr:col>
      <xdr:colOff>471237</xdr:colOff>
      <xdr:row>44</xdr:row>
      <xdr:rowOff>56921</xdr:rowOff>
    </xdr:to>
    <xdr:sp macro="" textlink="">
      <xdr:nvSpPr>
        <xdr:cNvPr id="143" name="Rectangle: Rounded Corners 142">
          <a:extLst>
            <a:ext uri="{FF2B5EF4-FFF2-40B4-BE49-F238E27FC236}">
              <a16:creationId xmlns:a16="http://schemas.microsoft.com/office/drawing/2014/main" id="{F02C4AC6-995C-4782-9FA4-0B28A16090BD}"/>
            </a:ext>
          </a:extLst>
        </xdr:cNvPr>
        <xdr:cNvSpPr/>
      </xdr:nvSpPr>
      <xdr:spPr>
        <a:xfrm>
          <a:off x="2294632" y="4752474"/>
          <a:ext cx="6127473" cy="2804131"/>
        </a:xfrm>
        <a:prstGeom prst="roundRect">
          <a:avLst>
            <a:gd name="adj" fmla="val 0"/>
          </a:avLst>
        </a:prstGeom>
        <a:solidFill>
          <a:srgbClr val="000000"/>
        </a:solidFill>
        <a:ln w="12700" cap="flat" cmpd="sng" algn="ctr">
          <a:noFill/>
          <a:prstDash val="solid"/>
          <a:miter lim="800000"/>
        </a:ln>
        <a:effectLst>
          <a:outerShdw blurRad="50800" dist="88900" dir="2700000" algn="tl" rotWithShape="0">
            <a:srgbClr val="000000"/>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w="0"/>
            <a:solidFill>
              <a:srgbClr val="4285F4"/>
            </a:solidFill>
            <a:effectLst>
              <a:outerShdw blurRad="38100" dist="25400" dir="5400000" algn="ctr" rotWithShape="0">
                <a:srgbClr val="6E747A">
                  <a:alpha val="43000"/>
                </a:srgbClr>
              </a:outerShdw>
            </a:effectLst>
            <a:uLnTx/>
            <a:uFillTx/>
            <a:latin typeface="Arial"/>
            <a:ea typeface="+mn-ea"/>
            <a:cs typeface="Arial"/>
          </a:endParaRPr>
        </a:p>
      </xdr:txBody>
    </xdr:sp>
    <xdr:clientData/>
  </xdr:twoCellAnchor>
  <xdr:twoCellAnchor>
    <xdr:from>
      <xdr:col>14</xdr:col>
      <xdr:colOff>15481</xdr:colOff>
      <xdr:row>6</xdr:row>
      <xdr:rowOff>80210</xdr:rowOff>
    </xdr:from>
    <xdr:to>
      <xdr:col>18</xdr:col>
      <xdr:colOff>310816</xdr:colOff>
      <xdr:row>20</xdr:row>
      <xdr:rowOff>150395</xdr:rowOff>
    </xdr:to>
    <xdr:graphicFrame macro="">
      <xdr:nvGraphicFramePr>
        <xdr:cNvPr id="174" name="Chart 173">
          <a:extLst>
            <a:ext uri="{FF2B5EF4-FFF2-40B4-BE49-F238E27FC236}">
              <a16:creationId xmlns:a16="http://schemas.microsoft.com/office/drawing/2014/main" id="{1DF531F5-677F-4947-8E45-449FBA1BB0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xdr:col>
      <xdr:colOff>370974</xdr:colOff>
      <xdr:row>2</xdr:row>
      <xdr:rowOff>40104</xdr:rowOff>
    </xdr:from>
    <xdr:to>
      <xdr:col>13</xdr:col>
      <xdr:colOff>411079</xdr:colOff>
      <xdr:row>23</xdr:row>
      <xdr:rowOff>110290</xdr:rowOff>
    </xdr:to>
    <xdr:graphicFrame macro="">
      <xdr:nvGraphicFramePr>
        <xdr:cNvPr id="175" name="Chart 174">
          <a:extLst>
            <a:ext uri="{FF2B5EF4-FFF2-40B4-BE49-F238E27FC236}">
              <a16:creationId xmlns:a16="http://schemas.microsoft.com/office/drawing/2014/main" id="{00C9DA9A-FCA0-4E80-B3D3-3F77DA136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14</xdr:col>
      <xdr:colOff>153010</xdr:colOff>
      <xdr:row>28</xdr:row>
      <xdr:rowOff>77407</xdr:rowOff>
    </xdr:from>
    <xdr:to>
      <xdr:col>21</xdr:col>
      <xdr:colOff>401053</xdr:colOff>
      <xdr:row>43</xdr:row>
      <xdr:rowOff>50131</xdr:rowOff>
    </xdr:to>
    <xdr:graphicFrame macro="">
      <xdr:nvGraphicFramePr>
        <xdr:cNvPr id="176" name="Chart 175">
          <a:extLst>
            <a:ext uri="{FF2B5EF4-FFF2-40B4-BE49-F238E27FC236}">
              <a16:creationId xmlns:a16="http://schemas.microsoft.com/office/drawing/2014/main" id="{2E1B3B7B-C81E-4E57-9163-5043A97A13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9</xdr:col>
      <xdr:colOff>200527</xdr:colOff>
      <xdr:row>28</xdr:row>
      <xdr:rowOff>160422</xdr:rowOff>
    </xdr:from>
    <xdr:to>
      <xdr:col>13</xdr:col>
      <xdr:colOff>401053</xdr:colOff>
      <xdr:row>43</xdr:row>
      <xdr:rowOff>40105</xdr:rowOff>
    </xdr:to>
    <xdr:graphicFrame macro="">
      <xdr:nvGraphicFramePr>
        <xdr:cNvPr id="177" name="Chart 176">
          <a:extLst>
            <a:ext uri="{FF2B5EF4-FFF2-40B4-BE49-F238E27FC236}">
              <a16:creationId xmlns:a16="http://schemas.microsoft.com/office/drawing/2014/main" id="{DAC26415-419E-4781-907B-C68E59985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xdr:col>
      <xdr:colOff>461210</xdr:colOff>
      <xdr:row>29</xdr:row>
      <xdr:rowOff>40105</xdr:rowOff>
    </xdr:from>
    <xdr:to>
      <xdr:col>9</xdr:col>
      <xdr:colOff>350920</xdr:colOff>
      <xdr:row>44</xdr:row>
      <xdr:rowOff>5001</xdr:rowOff>
    </xdr:to>
    <xdr:graphicFrame macro="">
      <xdr:nvGraphicFramePr>
        <xdr:cNvPr id="180" name="Chart 179">
          <a:extLst>
            <a:ext uri="{FF2B5EF4-FFF2-40B4-BE49-F238E27FC236}">
              <a16:creationId xmlns:a16="http://schemas.microsoft.com/office/drawing/2014/main" id="{FB8997FA-1BC0-4F60-B68C-0AC3DBA827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170448</xdr:colOff>
      <xdr:row>11</xdr:row>
      <xdr:rowOff>100263</xdr:rowOff>
    </xdr:from>
    <xdr:to>
      <xdr:col>22</xdr:col>
      <xdr:colOff>465098</xdr:colOff>
      <xdr:row>27</xdr:row>
      <xdr:rowOff>103361</xdr:rowOff>
    </xdr:to>
    <xdr:graphicFrame macro="">
      <xdr:nvGraphicFramePr>
        <xdr:cNvPr id="181" name="Chart 180">
          <a:extLst>
            <a:ext uri="{FF2B5EF4-FFF2-40B4-BE49-F238E27FC236}">
              <a16:creationId xmlns:a16="http://schemas.microsoft.com/office/drawing/2014/main" id="{8EEA1ED5-CFF4-4B95-9FB8-C00265E9E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editAs="oneCell">
    <xdr:from>
      <xdr:col>0</xdr:col>
      <xdr:colOff>260685</xdr:colOff>
      <xdr:row>22</xdr:row>
      <xdr:rowOff>110290</xdr:rowOff>
    </xdr:from>
    <xdr:to>
      <xdr:col>0</xdr:col>
      <xdr:colOff>573504</xdr:colOff>
      <xdr:row>24</xdr:row>
      <xdr:rowOff>82214</xdr:rowOff>
    </xdr:to>
    <xdr:pic>
      <xdr:nvPicPr>
        <xdr:cNvPr id="183" name="Graphic 182" descr="Arrow circle with solid fill">
          <a:extLst>
            <a:ext uri="{FF2B5EF4-FFF2-40B4-BE49-F238E27FC236}">
              <a16:creationId xmlns:a16="http://schemas.microsoft.com/office/drawing/2014/main" id="{8FF9DA1E-462B-724D-1363-FC154BAF1932}"/>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260685" y="3860132"/>
          <a:ext cx="312819" cy="312819"/>
        </a:xfrm>
        <a:prstGeom prst="rect">
          <a:avLst/>
        </a:prstGeom>
      </xdr:spPr>
    </xdr:pic>
    <xdr:clientData/>
  </xdr:twoCellAnchor>
  <xdr:twoCellAnchor>
    <xdr:from>
      <xdr:col>15</xdr:col>
      <xdr:colOff>242078</xdr:colOff>
      <xdr:row>12</xdr:row>
      <xdr:rowOff>8842</xdr:rowOff>
    </xdr:from>
    <xdr:to>
      <xdr:col>17</xdr:col>
      <xdr:colOff>100264</xdr:colOff>
      <xdr:row>14</xdr:row>
      <xdr:rowOff>90237</xdr:rowOff>
    </xdr:to>
    <xdr:sp macro="" textlink="'KPIS PRE-processing'!M23">
      <xdr:nvSpPr>
        <xdr:cNvPr id="185" name="TextBox 184">
          <a:extLst>
            <a:ext uri="{FF2B5EF4-FFF2-40B4-BE49-F238E27FC236}">
              <a16:creationId xmlns:a16="http://schemas.microsoft.com/office/drawing/2014/main" id="{ACEB4D1D-F0AE-4B75-B225-B47331A6C7DE}"/>
            </a:ext>
          </a:extLst>
        </xdr:cNvPr>
        <xdr:cNvSpPr txBox="1"/>
      </xdr:nvSpPr>
      <xdr:spPr>
        <a:xfrm>
          <a:off x="9416157" y="2054210"/>
          <a:ext cx="1081396" cy="422290"/>
        </a:xfrm>
        <a:prstGeom prst="rect">
          <a:avLst/>
        </a:prstGeom>
        <a:noFill/>
        <a:ln>
          <a:no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CA" sz="1000" b="1"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Overall </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CA" sz="1000" b="1"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Order ID Count</a:t>
          </a:r>
        </a:p>
      </xdr:txBody>
    </xdr:sp>
    <xdr:clientData/>
  </xdr:twoCellAnchor>
  <xdr:twoCellAnchor>
    <xdr:from>
      <xdr:col>15</xdr:col>
      <xdr:colOff>364736</xdr:colOff>
      <xdr:row>14</xdr:row>
      <xdr:rowOff>13022</xdr:rowOff>
    </xdr:from>
    <xdr:to>
      <xdr:col>17</xdr:col>
      <xdr:colOff>220580</xdr:colOff>
      <xdr:row>16</xdr:row>
      <xdr:rowOff>30078</xdr:rowOff>
    </xdr:to>
    <xdr:sp macro="" textlink="'Logistic-KPI-Processing'!D10">
      <xdr:nvSpPr>
        <xdr:cNvPr id="187" name="TextBox 186">
          <a:extLst>
            <a:ext uri="{FF2B5EF4-FFF2-40B4-BE49-F238E27FC236}">
              <a16:creationId xmlns:a16="http://schemas.microsoft.com/office/drawing/2014/main" id="{FDE58301-465D-4C25-9EA0-948835BEB393}"/>
            </a:ext>
          </a:extLst>
        </xdr:cNvPr>
        <xdr:cNvSpPr txBox="1"/>
      </xdr:nvSpPr>
      <xdr:spPr>
        <a:xfrm>
          <a:off x="9538815" y="2399285"/>
          <a:ext cx="1079054" cy="357951"/>
        </a:xfrm>
        <a:prstGeom prst="rect">
          <a:avLst/>
        </a:prstGeom>
        <a:noFill/>
        <a:ln>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fld id="{6410F1D7-6EF8-4DF3-94C3-5B94A8FEE8F7}" type="TxLink">
            <a:rPr kumimoji="0" lang="en-US" sz="2000" b="0" i="0" u="none" strike="noStrike" kern="0" cap="none" spc="0" normalizeH="0" baseline="0" noProof="0">
              <a:ln>
                <a:noFill/>
              </a:ln>
              <a:solidFill>
                <a:schemeClr val="bg2">
                  <a:lumMod val="95000"/>
                </a:schemeClr>
              </a:solidFill>
              <a:effectLst/>
              <a:uLnTx/>
              <a:uFillTx/>
              <a:latin typeface="Arial"/>
              <a:ea typeface="Calibri" panose="020F0502020204030204" pitchFamily="34" charset="0"/>
              <a:cs typeface="Arial"/>
            </a:rPr>
            <a:t>1363</a:t>
          </a:fld>
          <a:endParaRPr kumimoji="0" lang="en-CA" sz="2000" b="1" i="0" u="none" strike="noStrike" kern="0" cap="none" spc="0" normalizeH="0" baseline="0" noProof="0">
            <a:ln>
              <a:noFill/>
            </a:ln>
            <a:solidFill>
              <a:schemeClr val="bg2">
                <a:lumMod val="95000"/>
              </a:schemeClr>
            </a:solidFill>
            <a:effectLst/>
            <a:uLnTx/>
            <a:uFillTx/>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18</xdr:col>
      <xdr:colOff>605672</xdr:colOff>
      <xdr:row>15</xdr:row>
      <xdr:rowOff>47395</xdr:rowOff>
    </xdr:from>
    <xdr:to>
      <xdr:col>21</xdr:col>
      <xdr:colOff>240632</xdr:colOff>
      <xdr:row>19</xdr:row>
      <xdr:rowOff>90237</xdr:rowOff>
    </xdr:to>
    <xdr:sp macro="" textlink="'KPIS PRE-processing'!M23">
      <xdr:nvSpPr>
        <xdr:cNvPr id="188" name="TextBox 187">
          <a:extLst>
            <a:ext uri="{FF2B5EF4-FFF2-40B4-BE49-F238E27FC236}">
              <a16:creationId xmlns:a16="http://schemas.microsoft.com/office/drawing/2014/main" id="{CBC0D03C-0DD8-438F-B314-819702CE0748}"/>
            </a:ext>
          </a:extLst>
        </xdr:cNvPr>
        <xdr:cNvSpPr txBox="1"/>
      </xdr:nvSpPr>
      <xdr:spPr>
        <a:xfrm>
          <a:off x="11614567" y="2604106"/>
          <a:ext cx="1469776" cy="724631"/>
        </a:xfrm>
        <a:prstGeom prst="rect">
          <a:avLst/>
        </a:prstGeom>
        <a:noFill/>
        <a:ln>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CA" sz="1000" b="1"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Shippping Mode</a:t>
          </a:r>
        </a:p>
        <a:p>
          <a:pPr marL="0" marR="0" lvl="0" indent="0" defTabSz="914400" eaLnBrk="1" fontAlgn="auto" latinLnBrk="0" hangingPunct="1">
            <a:lnSpc>
              <a:spcPct val="100000"/>
            </a:lnSpc>
            <a:spcBef>
              <a:spcPts val="0"/>
            </a:spcBef>
            <a:spcAft>
              <a:spcPts val="0"/>
            </a:spcAft>
            <a:buClrTx/>
            <a:buSzTx/>
            <a:buFontTx/>
            <a:buNone/>
            <a:tabLst/>
            <a:defRPr/>
          </a:pPr>
          <a:r>
            <a:rPr kumimoji="0" lang="en-CA" sz="1000" b="1"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for Product category </a:t>
          </a:r>
        </a:p>
        <a:p>
          <a:pPr marL="0" marR="0" lvl="0" indent="0" defTabSz="914400" eaLnBrk="1" fontAlgn="auto" latinLnBrk="0" hangingPunct="1">
            <a:lnSpc>
              <a:spcPct val="100000"/>
            </a:lnSpc>
            <a:spcBef>
              <a:spcPts val="0"/>
            </a:spcBef>
            <a:spcAft>
              <a:spcPts val="0"/>
            </a:spcAft>
            <a:buClrTx/>
            <a:buSzTx/>
            <a:buFontTx/>
            <a:buNone/>
            <a:tabLst/>
            <a:defRPr/>
          </a:pPr>
          <a:r>
            <a:rPr kumimoji="0" lang="en-CA" sz="1000" b="1"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(Order ID  Count)</a:t>
          </a:r>
        </a:p>
      </xdr:txBody>
    </xdr:sp>
    <xdr:clientData/>
  </xdr:twoCellAnchor>
  <xdr:twoCellAnchor>
    <xdr:from>
      <xdr:col>15</xdr:col>
      <xdr:colOff>374762</xdr:colOff>
      <xdr:row>28</xdr:row>
      <xdr:rowOff>123313</xdr:rowOff>
    </xdr:from>
    <xdr:to>
      <xdr:col>20</xdr:col>
      <xdr:colOff>270711</xdr:colOff>
      <xdr:row>30</xdr:row>
      <xdr:rowOff>20053</xdr:rowOff>
    </xdr:to>
    <xdr:sp macro="" textlink="'KPIS PRE-processing'!M23">
      <xdr:nvSpPr>
        <xdr:cNvPr id="189" name="TextBox 188">
          <a:extLst>
            <a:ext uri="{FF2B5EF4-FFF2-40B4-BE49-F238E27FC236}">
              <a16:creationId xmlns:a16="http://schemas.microsoft.com/office/drawing/2014/main" id="{2347513E-6D0F-4502-81AE-36E3D90CB4AC}"/>
            </a:ext>
          </a:extLst>
        </xdr:cNvPr>
        <xdr:cNvSpPr txBox="1"/>
      </xdr:nvSpPr>
      <xdr:spPr>
        <a:xfrm>
          <a:off x="9548841" y="4895839"/>
          <a:ext cx="2953975" cy="237635"/>
        </a:xfrm>
        <a:prstGeom prst="rect">
          <a:avLst/>
        </a:prstGeom>
        <a:noFill/>
        <a:ln>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CA" sz="1000" b="1"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Overall Shipping Cost V/S Average Shipping Cost</a:t>
          </a:r>
        </a:p>
      </xdr:txBody>
    </xdr:sp>
    <xdr:clientData/>
  </xdr:twoCellAnchor>
  <xdr:twoCellAnchor>
    <xdr:from>
      <xdr:col>3</xdr:col>
      <xdr:colOff>232048</xdr:colOff>
      <xdr:row>27</xdr:row>
      <xdr:rowOff>18866</xdr:rowOff>
    </xdr:from>
    <xdr:to>
      <xdr:col>8</xdr:col>
      <xdr:colOff>220578</xdr:colOff>
      <xdr:row>31</xdr:row>
      <xdr:rowOff>1</xdr:rowOff>
    </xdr:to>
    <xdr:sp macro="" textlink="'KPIS PRE-processing'!M23">
      <xdr:nvSpPr>
        <xdr:cNvPr id="190" name="TextBox 189">
          <a:extLst>
            <a:ext uri="{FF2B5EF4-FFF2-40B4-BE49-F238E27FC236}">
              <a16:creationId xmlns:a16="http://schemas.microsoft.com/office/drawing/2014/main" id="{9BF27CAC-8B64-4D6A-98ED-45ACBA6BC335}"/>
            </a:ext>
          </a:extLst>
        </xdr:cNvPr>
        <xdr:cNvSpPr txBox="1"/>
      </xdr:nvSpPr>
      <xdr:spPr>
        <a:xfrm>
          <a:off x="2066864" y="4620945"/>
          <a:ext cx="3046556" cy="662924"/>
        </a:xfrm>
        <a:prstGeom prst="rect">
          <a:avLst/>
        </a:prstGeom>
        <a:noFill/>
        <a:ln>
          <a:noFill/>
        </a:ln>
        <a:effectLst/>
      </xdr:spPr>
      <xdr:txBody>
        <a:bodyPr vertOverflow="clip" horzOverflow="clip" wrap="square"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kumimoji="0" lang="en-CA" sz="900" b="1"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Average Order Fullfillment Time </a:t>
          </a:r>
        </a:p>
        <a:p>
          <a:pPr marL="0" marR="0" lvl="0" indent="0" algn="r" defTabSz="914400" eaLnBrk="1" fontAlgn="auto" latinLnBrk="0" hangingPunct="1">
            <a:lnSpc>
              <a:spcPct val="100000"/>
            </a:lnSpc>
            <a:spcBef>
              <a:spcPts val="0"/>
            </a:spcBef>
            <a:spcAft>
              <a:spcPts val="0"/>
            </a:spcAft>
            <a:buClrTx/>
            <a:buSzTx/>
            <a:buFontTx/>
            <a:buNone/>
            <a:tabLst/>
            <a:defRPr/>
          </a:pPr>
          <a:r>
            <a:rPr kumimoji="0" lang="en-CA" sz="900" b="1"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(as per order Priority)</a:t>
          </a:r>
        </a:p>
      </xdr:txBody>
    </xdr:sp>
    <xdr:clientData/>
  </xdr:twoCellAnchor>
  <xdr:twoCellAnchor>
    <xdr:from>
      <xdr:col>9</xdr:col>
      <xdr:colOff>294552</xdr:colOff>
      <xdr:row>27</xdr:row>
      <xdr:rowOff>13024</xdr:rowOff>
    </xdr:from>
    <xdr:to>
      <xdr:col>14</xdr:col>
      <xdr:colOff>283081</xdr:colOff>
      <xdr:row>30</xdr:row>
      <xdr:rowOff>164606</xdr:rowOff>
    </xdr:to>
    <xdr:sp macro="" textlink="'KPIS PRE-processing'!M23">
      <xdr:nvSpPr>
        <xdr:cNvPr id="191" name="TextBox 190">
          <a:extLst>
            <a:ext uri="{FF2B5EF4-FFF2-40B4-BE49-F238E27FC236}">
              <a16:creationId xmlns:a16="http://schemas.microsoft.com/office/drawing/2014/main" id="{4170BC63-C2F7-4A2D-87B9-5FEEF6FC70FF}"/>
            </a:ext>
          </a:extLst>
        </xdr:cNvPr>
        <xdr:cNvSpPr txBox="1"/>
      </xdr:nvSpPr>
      <xdr:spPr>
        <a:xfrm>
          <a:off x="5798999" y="4615103"/>
          <a:ext cx="3046556" cy="662924"/>
        </a:xfrm>
        <a:prstGeom prst="rect">
          <a:avLst/>
        </a:prstGeom>
        <a:noFill/>
        <a:ln>
          <a:noFill/>
        </a:ln>
        <a:effectLst/>
      </xdr:spPr>
      <xdr:txBody>
        <a:bodyPr vertOverflow="clip" horzOverflow="clip" wrap="square"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CA" sz="900" b="1"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Order ID Shippped </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CA" sz="900" b="1"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(as per order Priority)</a:t>
          </a:r>
        </a:p>
      </xdr:txBody>
    </xdr:sp>
    <xdr:clientData/>
  </xdr:twoCellAnchor>
  <xdr:twoCellAnchor editAs="oneCell">
    <xdr:from>
      <xdr:col>0</xdr:col>
      <xdr:colOff>300790</xdr:colOff>
      <xdr:row>29</xdr:row>
      <xdr:rowOff>153391</xdr:rowOff>
    </xdr:from>
    <xdr:to>
      <xdr:col>3</xdr:col>
      <xdr:colOff>294774</xdr:colOff>
      <xdr:row>37</xdr:row>
      <xdr:rowOff>110289</xdr:rowOff>
    </xdr:to>
    <mc:AlternateContent xmlns:mc="http://schemas.openxmlformats.org/markup-compatibility/2006">
      <mc:Choice xmlns:a14="http://schemas.microsoft.com/office/drawing/2010/main" Requires="a14">
        <xdr:graphicFrame macro="">
          <xdr:nvGraphicFramePr>
            <xdr:cNvPr id="193" name="Manager 5">
              <a:extLst>
                <a:ext uri="{FF2B5EF4-FFF2-40B4-BE49-F238E27FC236}">
                  <a16:creationId xmlns:a16="http://schemas.microsoft.com/office/drawing/2014/main" id="{36D59781-B684-4361-8C99-E2AE55FD3B8D}"/>
                </a:ext>
              </a:extLst>
            </xdr:cNvPr>
            <xdr:cNvGraphicFramePr/>
          </xdr:nvGraphicFramePr>
          <xdr:xfrm>
            <a:off x="0" y="0"/>
            <a:ext cx="0" cy="0"/>
          </xdr:xfrm>
          <a:graphic>
            <a:graphicData uri="http://schemas.microsoft.com/office/drawing/2010/slicer">
              <sle:slicer xmlns:sle="http://schemas.microsoft.com/office/drawing/2010/slicer" name="Manager 5"/>
            </a:graphicData>
          </a:graphic>
        </xdr:graphicFrame>
      </mc:Choice>
      <mc:Fallback>
        <xdr:sp macro="" textlink="">
          <xdr:nvSpPr>
            <xdr:cNvPr id="0" name=""/>
            <xdr:cNvSpPr>
              <a:spLocks noTextEdit="1"/>
            </xdr:cNvSpPr>
          </xdr:nvSpPr>
          <xdr:spPr>
            <a:xfrm>
              <a:off x="300790" y="5096365"/>
              <a:ext cx="1828800" cy="132047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310817</xdr:colOff>
      <xdr:row>37</xdr:row>
      <xdr:rowOff>143364</xdr:rowOff>
    </xdr:from>
    <xdr:to>
      <xdr:col>3</xdr:col>
      <xdr:colOff>304801</xdr:colOff>
      <xdr:row>45</xdr:row>
      <xdr:rowOff>40105</xdr:rowOff>
    </xdr:to>
    <mc:AlternateContent xmlns:mc="http://schemas.openxmlformats.org/markup-compatibility/2006">
      <mc:Choice xmlns:a14="http://schemas.microsoft.com/office/drawing/2010/main" Requires="a14">
        <xdr:graphicFrame macro="">
          <xdr:nvGraphicFramePr>
            <xdr:cNvPr id="194" name="Customer Segment 5">
              <a:extLst>
                <a:ext uri="{FF2B5EF4-FFF2-40B4-BE49-F238E27FC236}">
                  <a16:creationId xmlns:a16="http://schemas.microsoft.com/office/drawing/2014/main" id="{7F16FE4B-19C7-4A56-A727-5498B68FE623}"/>
                </a:ext>
              </a:extLst>
            </xdr:cNvPr>
            <xdr:cNvGraphicFramePr/>
          </xdr:nvGraphicFramePr>
          <xdr:xfrm>
            <a:off x="0" y="0"/>
            <a:ext cx="0" cy="0"/>
          </xdr:xfrm>
          <a:graphic>
            <a:graphicData uri="http://schemas.microsoft.com/office/drawing/2010/slicer">
              <sle:slicer xmlns:sle="http://schemas.microsoft.com/office/drawing/2010/slicer" name="Customer Segment 5"/>
            </a:graphicData>
          </a:graphic>
        </xdr:graphicFrame>
      </mc:Choice>
      <mc:Fallback>
        <xdr:sp macro="" textlink="">
          <xdr:nvSpPr>
            <xdr:cNvPr id="0" name=""/>
            <xdr:cNvSpPr>
              <a:spLocks noTextEdit="1"/>
            </xdr:cNvSpPr>
          </xdr:nvSpPr>
          <xdr:spPr>
            <a:xfrm>
              <a:off x="310817" y="6449917"/>
              <a:ext cx="1828800" cy="126032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437764</xdr:colOff>
      <xdr:row>43</xdr:row>
      <xdr:rowOff>4823</xdr:rowOff>
    </xdr:from>
    <xdr:to>
      <xdr:col>13</xdr:col>
      <xdr:colOff>521369</xdr:colOff>
      <xdr:row>46</xdr:row>
      <xdr:rowOff>80212</xdr:rowOff>
    </xdr:to>
    <mc:AlternateContent xmlns:mc="http://schemas.openxmlformats.org/markup-compatibility/2006">
      <mc:Choice xmlns:a14="http://schemas.microsoft.com/office/drawing/2010/main" Requires="a14">
        <xdr:graphicFrame macro="">
          <xdr:nvGraphicFramePr>
            <xdr:cNvPr id="195" name="Order Priority 4">
              <a:extLst>
                <a:ext uri="{FF2B5EF4-FFF2-40B4-BE49-F238E27FC236}">
                  <a16:creationId xmlns:a16="http://schemas.microsoft.com/office/drawing/2014/main" id="{CA23ED9C-B2B1-4FF5-841C-0CDE5A1BD3BC}"/>
                </a:ext>
              </a:extLst>
            </xdr:cNvPr>
            <xdr:cNvGraphicFramePr/>
          </xdr:nvGraphicFramePr>
          <xdr:xfrm>
            <a:off x="0" y="0"/>
            <a:ext cx="0" cy="0"/>
          </xdr:xfrm>
          <a:graphic>
            <a:graphicData uri="http://schemas.microsoft.com/office/drawing/2010/slicer">
              <sle:slicer xmlns:sle="http://schemas.microsoft.com/office/drawing/2010/slicer" name="Order Priority 4"/>
            </a:graphicData>
          </a:graphic>
        </xdr:graphicFrame>
      </mc:Choice>
      <mc:Fallback>
        <xdr:sp macro="" textlink="">
          <xdr:nvSpPr>
            <xdr:cNvPr id="0" name=""/>
            <xdr:cNvSpPr>
              <a:spLocks noTextEdit="1"/>
            </xdr:cNvSpPr>
          </xdr:nvSpPr>
          <xdr:spPr>
            <a:xfrm>
              <a:off x="2272580" y="7334060"/>
              <a:ext cx="6199657" cy="58673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511341</xdr:colOff>
      <xdr:row>24</xdr:row>
      <xdr:rowOff>0</xdr:rowOff>
    </xdr:from>
    <xdr:to>
      <xdr:col>13</xdr:col>
      <xdr:colOff>380998</xdr:colOff>
      <xdr:row>27</xdr:row>
      <xdr:rowOff>40105</xdr:rowOff>
    </xdr:to>
    <mc:AlternateContent xmlns:mc="http://schemas.openxmlformats.org/markup-compatibility/2006">
      <mc:Choice xmlns:a14="http://schemas.microsoft.com/office/drawing/2010/main" Requires="a14">
        <xdr:graphicFrame macro="">
          <xdr:nvGraphicFramePr>
            <xdr:cNvPr id="197" name="Ship Mode 5">
              <a:extLst>
                <a:ext uri="{FF2B5EF4-FFF2-40B4-BE49-F238E27FC236}">
                  <a16:creationId xmlns:a16="http://schemas.microsoft.com/office/drawing/2014/main" id="{F635DE4E-5403-4C09-AC70-B4C46AE242E1}"/>
                </a:ext>
              </a:extLst>
            </xdr:cNvPr>
            <xdr:cNvGraphicFramePr/>
          </xdr:nvGraphicFramePr>
          <xdr:xfrm>
            <a:off x="0" y="0"/>
            <a:ext cx="0" cy="0"/>
          </xdr:xfrm>
          <a:graphic>
            <a:graphicData uri="http://schemas.microsoft.com/office/drawing/2010/slicer">
              <sle:slicer xmlns:sle="http://schemas.microsoft.com/office/drawing/2010/slicer" name="Ship Mode 5"/>
            </a:graphicData>
          </a:graphic>
        </xdr:graphicFrame>
      </mc:Choice>
      <mc:Fallback>
        <xdr:sp macro="" textlink="">
          <xdr:nvSpPr>
            <xdr:cNvPr id="0" name=""/>
            <xdr:cNvSpPr>
              <a:spLocks noTextEdit="1"/>
            </xdr:cNvSpPr>
          </xdr:nvSpPr>
          <xdr:spPr>
            <a:xfrm>
              <a:off x="2346157" y="4090737"/>
              <a:ext cx="5985709" cy="55144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456376</xdr:colOff>
      <xdr:row>9</xdr:row>
      <xdr:rowOff>169366</xdr:rowOff>
    </xdr:from>
    <xdr:to>
      <xdr:col>13</xdr:col>
      <xdr:colOff>30080</xdr:colOff>
      <xdr:row>14</xdr:row>
      <xdr:rowOff>100578</xdr:rowOff>
    </xdr:to>
    <xdr:sp macro="" textlink="'KPIS PRE-processing'!M23">
      <xdr:nvSpPr>
        <xdr:cNvPr id="139" name="TextBox 138">
          <a:extLst>
            <a:ext uri="{FF2B5EF4-FFF2-40B4-BE49-F238E27FC236}">
              <a16:creationId xmlns:a16="http://schemas.microsoft.com/office/drawing/2014/main" id="{68AB5DDB-9D36-4DB9-90AF-C258866ECE13}"/>
            </a:ext>
          </a:extLst>
        </xdr:cNvPr>
        <xdr:cNvSpPr txBox="1"/>
      </xdr:nvSpPr>
      <xdr:spPr>
        <a:xfrm>
          <a:off x="5349218" y="1703392"/>
          <a:ext cx="2631730" cy="783449"/>
        </a:xfrm>
        <a:prstGeom prst="rect">
          <a:avLst/>
        </a:prstGeom>
        <a:noFill/>
        <a:ln>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CA" sz="1000" b="1"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Profit V/S Revenue For Shipping Method</a:t>
          </a:r>
        </a:p>
      </xdr:txBody>
    </xdr:sp>
    <xdr:clientData/>
  </xdr:twoCellAnchor>
  <xdr:twoCellAnchor editAs="oneCell">
    <xdr:from>
      <xdr:col>13</xdr:col>
      <xdr:colOff>471235</xdr:colOff>
      <xdr:row>43</xdr:row>
      <xdr:rowOff>20053</xdr:rowOff>
    </xdr:from>
    <xdr:to>
      <xdr:col>23</xdr:col>
      <xdr:colOff>210553</xdr:colOff>
      <xdr:row>46</xdr:row>
      <xdr:rowOff>80211</xdr:rowOff>
    </xdr:to>
    <mc:AlternateContent xmlns:mc="http://schemas.openxmlformats.org/markup-compatibility/2006">
      <mc:Choice xmlns:a14="http://schemas.microsoft.com/office/drawing/2010/main" Requires="a14">
        <xdr:graphicFrame macro="">
          <xdr:nvGraphicFramePr>
            <xdr:cNvPr id="199" name="Product Category 5">
              <a:extLst>
                <a:ext uri="{FF2B5EF4-FFF2-40B4-BE49-F238E27FC236}">
                  <a16:creationId xmlns:a16="http://schemas.microsoft.com/office/drawing/2014/main" id="{BA8D28B9-7CB0-4623-8041-2AA9A7511E5A}"/>
                </a:ext>
              </a:extLst>
            </xdr:cNvPr>
            <xdr:cNvGraphicFramePr/>
          </xdr:nvGraphicFramePr>
          <xdr:xfrm>
            <a:off x="0" y="0"/>
            <a:ext cx="0" cy="0"/>
          </xdr:xfrm>
          <a:graphic>
            <a:graphicData uri="http://schemas.microsoft.com/office/drawing/2010/slicer">
              <sle:slicer xmlns:sle="http://schemas.microsoft.com/office/drawing/2010/slicer" name="Product Category 5"/>
            </a:graphicData>
          </a:graphic>
        </xdr:graphicFrame>
      </mc:Choice>
      <mc:Fallback>
        <xdr:sp macro="" textlink="">
          <xdr:nvSpPr>
            <xdr:cNvPr id="0" name=""/>
            <xdr:cNvSpPr>
              <a:spLocks noTextEdit="1"/>
            </xdr:cNvSpPr>
          </xdr:nvSpPr>
          <xdr:spPr>
            <a:xfrm>
              <a:off x="8422103" y="7349290"/>
              <a:ext cx="5855371" cy="5715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534018</xdr:colOff>
      <xdr:row>0</xdr:row>
      <xdr:rowOff>10026</xdr:rowOff>
    </xdr:from>
    <xdr:to>
      <xdr:col>28</xdr:col>
      <xdr:colOff>84408</xdr:colOff>
      <xdr:row>34</xdr:row>
      <xdr:rowOff>68043</xdr:rowOff>
    </xdr:to>
    <xdr:sp macro="" textlink="">
      <xdr:nvSpPr>
        <xdr:cNvPr id="87" name="Rectangle: Rounded Corners 86">
          <a:extLst>
            <a:ext uri="{FF2B5EF4-FFF2-40B4-BE49-F238E27FC236}">
              <a16:creationId xmlns:a16="http://schemas.microsoft.com/office/drawing/2014/main" id="{2023D380-8BC3-4DCA-BD86-0B967C3FF969}"/>
            </a:ext>
          </a:extLst>
        </xdr:cNvPr>
        <xdr:cNvSpPr/>
      </xdr:nvSpPr>
      <xdr:spPr>
        <a:xfrm>
          <a:off x="13989334" y="10026"/>
          <a:ext cx="3220021" cy="5853228"/>
        </a:xfrm>
        <a:prstGeom prst="roundRect">
          <a:avLst>
            <a:gd name="adj" fmla="val 0"/>
          </a:avLst>
        </a:prstGeom>
        <a:gradFill>
          <a:gsLst>
            <a:gs pos="0">
              <a:srgbClr val="00FF99"/>
            </a:gs>
            <a:gs pos="100000">
              <a:scrgbClr r="0" g="0" b="0"/>
            </a:gs>
          </a:gsLst>
          <a:lin ang="10800000" scaled="0"/>
        </a:gradFill>
        <a:ln w="12700" cap="flat" cmpd="sng" algn="ctr">
          <a:noFill/>
          <a:prstDash val="solid"/>
          <a:miter lim="800000"/>
        </a:ln>
        <a:effectLst>
          <a:outerShdw blurRad="50800" dist="88900" dir="2700000" algn="tl" rotWithShape="0">
            <a:srgbClr val="000000"/>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w="0"/>
            <a:solidFill>
              <a:srgbClr val="4285F4"/>
            </a:solidFill>
            <a:effectLst>
              <a:outerShdw blurRad="38100" dist="25400" dir="5400000" algn="ctr" rotWithShape="0">
                <a:srgbClr val="6E747A">
                  <a:alpha val="43000"/>
                </a:srgbClr>
              </a:outerShdw>
            </a:effectLst>
            <a:uLnTx/>
            <a:uFillTx/>
            <a:latin typeface="Arial"/>
            <a:ea typeface="+mn-ea"/>
            <a:cs typeface="Arial"/>
          </a:endParaRPr>
        </a:p>
      </xdr:txBody>
    </xdr:sp>
    <xdr:clientData/>
  </xdr:twoCellAnchor>
  <xdr:twoCellAnchor>
    <xdr:from>
      <xdr:col>23</xdr:col>
      <xdr:colOff>28990</xdr:colOff>
      <xdr:row>1</xdr:row>
      <xdr:rowOff>99207</xdr:rowOff>
    </xdr:from>
    <xdr:to>
      <xdr:col>25</xdr:col>
      <xdr:colOff>260190</xdr:colOff>
      <xdr:row>3</xdr:row>
      <xdr:rowOff>83935</xdr:rowOff>
    </xdr:to>
    <xdr:sp macro="" textlink="">
      <xdr:nvSpPr>
        <xdr:cNvPr id="132" name="TextBox 131">
          <a:extLst>
            <a:ext uri="{FF2B5EF4-FFF2-40B4-BE49-F238E27FC236}">
              <a16:creationId xmlns:a16="http://schemas.microsoft.com/office/drawing/2014/main" id="{90EB7FC8-1B2F-49B9-B316-10F06E6D0E4D}"/>
            </a:ext>
          </a:extLst>
        </xdr:cNvPr>
        <xdr:cNvSpPr txBox="1"/>
      </xdr:nvSpPr>
      <xdr:spPr>
        <a:xfrm>
          <a:off x="14095911" y="269654"/>
          <a:ext cx="1454411" cy="325623"/>
        </a:xfrm>
        <a:prstGeom prst="rect">
          <a:avLst/>
        </a:prstGeom>
        <a:noFill/>
        <a:ln>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CA" sz="1100" b="1"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Calender  </a:t>
          </a:r>
        </a:p>
      </xdr:txBody>
    </xdr:sp>
    <xdr:clientData/>
  </xdr:twoCellAnchor>
  <xdr:twoCellAnchor editAs="oneCell">
    <xdr:from>
      <xdr:col>23</xdr:col>
      <xdr:colOff>112913</xdr:colOff>
      <xdr:row>3</xdr:row>
      <xdr:rowOff>20054</xdr:rowOff>
    </xdr:from>
    <xdr:to>
      <xdr:col>25</xdr:col>
      <xdr:colOff>230605</xdr:colOff>
      <xdr:row>6</xdr:row>
      <xdr:rowOff>100264</xdr:rowOff>
    </xdr:to>
    <mc:AlternateContent xmlns:mc="http://schemas.openxmlformats.org/markup-compatibility/2006">
      <mc:Choice xmlns:a14="http://schemas.microsoft.com/office/drawing/2010/main" Requires="a14">
        <xdr:graphicFrame macro="">
          <xdr:nvGraphicFramePr>
            <xdr:cNvPr id="201" name="Order Year 4">
              <a:extLst>
                <a:ext uri="{FF2B5EF4-FFF2-40B4-BE49-F238E27FC236}">
                  <a16:creationId xmlns:a16="http://schemas.microsoft.com/office/drawing/2014/main" id="{9FAD37BA-87B4-4DAD-B864-C48EA0CF2E26}"/>
                </a:ext>
              </a:extLst>
            </xdr:cNvPr>
            <xdr:cNvGraphicFramePr/>
          </xdr:nvGraphicFramePr>
          <xdr:xfrm>
            <a:off x="0" y="0"/>
            <a:ext cx="0" cy="0"/>
          </xdr:xfrm>
          <a:graphic>
            <a:graphicData uri="http://schemas.microsoft.com/office/drawing/2010/slicer">
              <sle:slicer xmlns:sle="http://schemas.microsoft.com/office/drawing/2010/slicer" name="Order Year 4"/>
            </a:graphicData>
          </a:graphic>
        </xdr:graphicFrame>
      </mc:Choice>
      <mc:Fallback>
        <xdr:sp macro="" textlink="">
          <xdr:nvSpPr>
            <xdr:cNvPr id="0" name=""/>
            <xdr:cNvSpPr>
              <a:spLocks noTextEdit="1"/>
            </xdr:cNvSpPr>
          </xdr:nvSpPr>
          <xdr:spPr>
            <a:xfrm>
              <a:off x="14179834" y="531396"/>
              <a:ext cx="1340903" cy="59155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102885</xdr:colOff>
      <xdr:row>7</xdr:row>
      <xdr:rowOff>-1</xdr:rowOff>
    </xdr:from>
    <xdr:to>
      <xdr:col>26</xdr:col>
      <xdr:colOff>100262</xdr:colOff>
      <xdr:row>10</xdr:row>
      <xdr:rowOff>80210</xdr:rowOff>
    </xdr:to>
    <mc:AlternateContent xmlns:mc="http://schemas.openxmlformats.org/markup-compatibility/2006">
      <mc:Choice xmlns:a14="http://schemas.microsoft.com/office/drawing/2010/main" Requires="a14">
        <xdr:graphicFrame macro="">
          <xdr:nvGraphicFramePr>
            <xdr:cNvPr id="203" name="Quarter 4">
              <a:extLst>
                <a:ext uri="{FF2B5EF4-FFF2-40B4-BE49-F238E27FC236}">
                  <a16:creationId xmlns:a16="http://schemas.microsoft.com/office/drawing/2014/main" id="{FD2F1612-14F0-4CBD-BB47-A5EFCCEBE174}"/>
                </a:ext>
              </a:extLst>
            </xdr:cNvPr>
            <xdr:cNvGraphicFramePr/>
          </xdr:nvGraphicFramePr>
          <xdr:xfrm>
            <a:off x="0" y="0"/>
            <a:ext cx="0" cy="0"/>
          </xdr:xfrm>
          <a:graphic>
            <a:graphicData uri="http://schemas.microsoft.com/office/drawing/2010/slicer">
              <sle:slicer xmlns:sle="http://schemas.microsoft.com/office/drawing/2010/slicer" name="Quarter 4"/>
            </a:graphicData>
          </a:graphic>
        </xdr:graphicFrame>
      </mc:Choice>
      <mc:Fallback>
        <xdr:sp macro="" textlink="">
          <xdr:nvSpPr>
            <xdr:cNvPr id="0" name=""/>
            <xdr:cNvSpPr>
              <a:spLocks noTextEdit="1"/>
            </xdr:cNvSpPr>
          </xdr:nvSpPr>
          <xdr:spPr>
            <a:xfrm>
              <a:off x="14169806" y="1193131"/>
              <a:ext cx="1832193" cy="59155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92860</xdr:colOff>
      <xdr:row>10</xdr:row>
      <xdr:rowOff>170446</xdr:rowOff>
    </xdr:from>
    <xdr:to>
      <xdr:col>26</xdr:col>
      <xdr:colOff>441158</xdr:colOff>
      <xdr:row>16</xdr:row>
      <xdr:rowOff>30077</xdr:rowOff>
    </xdr:to>
    <mc:AlternateContent xmlns:mc="http://schemas.openxmlformats.org/markup-compatibility/2006">
      <mc:Choice xmlns:a14="http://schemas.microsoft.com/office/drawing/2010/main" Requires="a14">
        <xdr:graphicFrame macro="">
          <xdr:nvGraphicFramePr>
            <xdr:cNvPr id="204" name="Order Month 5">
              <a:extLst>
                <a:ext uri="{FF2B5EF4-FFF2-40B4-BE49-F238E27FC236}">
                  <a16:creationId xmlns:a16="http://schemas.microsoft.com/office/drawing/2014/main" id="{241338FB-1AC3-467D-A8C1-FCF63AE005E2}"/>
                </a:ext>
              </a:extLst>
            </xdr:cNvPr>
            <xdr:cNvGraphicFramePr/>
          </xdr:nvGraphicFramePr>
          <xdr:xfrm>
            <a:off x="0" y="0"/>
            <a:ext cx="0" cy="0"/>
          </xdr:xfrm>
          <a:graphic>
            <a:graphicData uri="http://schemas.microsoft.com/office/drawing/2010/slicer">
              <sle:slicer xmlns:sle="http://schemas.microsoft.com/office/drawing/2010/slicer" name="Order Month 5"/>
            </a:graphicData>
          </a:graphic>
        </xdr:graphicFrame>
      </mc:Choice>
      <mc:Fallback>
        <xdr:sp macro="" textlink="">
          <xdr:nvSpPr>
            <xdr:cNvPr id="0" name=""/>
            <xdr:cNvSpPr>
              <a:spLocks noTextEdit="1"/>
            </xdr:cNvSpPr>
          </xdr:nvSpPr>
          <xdr:spPr>
            <a:xfrm>
              <a:off x="14159781" y="1874920"/>
              <a:ext cx="2183114" cy="88231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82834</xdr:colOff>
      <xdr:row>16</xdr:row>
      <xdr:rowOff>120315</xdr:rowOff>
    </xdr:from>
    <xdr:to>
      <xdr:col>26</xdr:col>
      <xdr:colOff>581526</xdr:colOff>
      <xdr:row>20</xdr:row>
      <xdr:rowOff>10027</xdr:rowOff>
    </xdr:to>
    <mc:AlternateContent xmlns:mc="http://schemas.openxmlformats.org/markup-compatibility/2006">
      <mc:Choice xmlns:a14="http://schemas.microsoft.com/office/drawing/2010/main" Requires="a14">
        <xdr:graphicFrame macro="">
          <xdr:nvGraphicFramePr>
            <xdr:cNvPr id="205" name="Weekly sales 4">
              <a:extLst>
                <a:ext uri="{FF2B5EF4-FFF2-40B4-BE49-F238E27FC236}">
                  <a16:creationId xmlns:a16="http://schemas.microsoft.com/office/drawing/2014/main" id="{DF548E02-5F6F-42C5-9FE1-87C03A16230B}"/>
                </a:ext>
              </a:extLst>
            </xdr:cNvPr>
            <xdr:cNvGraphicFramePr/>
          </xdr:nvGraphicFramePr>
          <xdr:xfrm>
            <a:off x="0" y="0"/>
            <a:ext cx="0" cy="0"/>
          </xdr:xfrm>
          <a:graphic>
            <a:graphicData uri="http://schemas.microsoft.com/office/drawing/2010/slicer">
              <sle:slicer xmlns:sle="http://schemas.microsoft.com/office/drawing/2010/slicer" name="Weekly sales 4"/>
            </a:graphicData>
          </a:graphic>
        </xdr:graphicFrame>
      </mc:Choice>
      <mc:Fallback>
        <xdr:sp macro="" textlink="">
          <xdr:nvSpPr>
            <xdr:cNvPr id="0" name=""/>
            <xdr:cNvSpPr>
              <a:spLocks noTextEdit="1"/>
            </xdr:cNvSpPr>
          </xdr:nvSpPr>
          <xdr:spPr>
            <a:xfrm>
              <a:off x="14149755" y="2847473"/>
              <a:ext cx="2333508" cy="57150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52754</xdr:colOff>
      <xdr:row>20</xdr:row>
      <xdr:rowOff>120315</xdr:rowOff>
    </xdr:from>
    <xdr:to>
      <xdr:col>28</xdr:col>
      <xdr:colOff>90237</xdr:colOff>
      <xdr:row>29</xdr:row>
      <xdr:rowOff>130341</xdr:rowOff>
    </xdr:to>
    <mc:AlternateContent xmlns:mc="http://schemas.openxmlformats.org/markup-compatibility/2006">
      <mc:Choice xmlns:a14="http://schemas.microsoft.com/office/drawing/2010/main" Requires="a14">
        <xdr:graphicFrame macro="">
          <xdr:nvGraphicFramePr>
            <xdr:cNvPr id="206" name="O-Date 4">
              <a:extLst>
                <a:ext uri="{FF2B5EF4-FFF2-40B4-BE49-F238E27FC236}">
                  <a16:creationId xmlns:a16="http://schemas.microsoft.com/office/drawing/2014/main" id="{3E553422-CC8C-4667-94B1-567E594D4891}"/>
                </a:ext>
              </a:extLst>
            </xdr:cNvPr>
            <xdr:cNvGraphicFramePr/>
          </xdr:nvGraphicFramePr>
          <xdr:xfrm>
            <a:off x="0" y="0"/>
            <a:ext cx="0" cy="0"/>
          </xdr:xfrm>
          <a:graphic>
            <a:graphicData uri="http://schemas.microsoft.com/office/drawing/2010/slicer">
              <sle:slicer xmlns:sle="http://schemas.microsoft.com/office/drawing/2010/slicer" name="O-Date 4"/>
            </a:graphicData>
          </a:graphic>
        </xdr:graphicFrame>
      </mc:Choice>
      <mc:Fallback>
        <xdr:sp macro="" textlink="">
          <xdr:nvSpPr>
            <xdr:cNvPr id="0" name=""/>
            <xdr:cNvSpPr>
              <a:spLocks noTextEdit="1"/>
            </xdr:cNvSpPr>
          </xdr:nvSpPr>
          <xdr:spPr>
            <a:xfrm>
              <a:off x="14119675" y="3529262"/>
              <a:ext cx="3095509" cy="154405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561472</xdr:colOff>
      <xdr:row>30</xdr:row>
      <xdr:rowOff>40106</xdr:rowOff>
    </xdr:from>
    <xdr:to>
      <xdr:col>27</xdr:col>
      <xdr:colOff>591551</xdr:colOff>
      <xdr:row>33</xdr:row>
      <xdr:rowOff>150395</xdr:rowOff>
    </xdr:to>
    <mc:AlternateContent xmlns:mc="http://schemas.openxmlformats.org/markup-compatibility/2006">
      <mc:Choice xmlns:a14="http://schemas.microsoft.com/office/drawing/2010/main" Requires="a14">
        <xdr:graphicFrame macro="">
          <xdr:nvGraphicFramePr>
            <xdr:cNvPr id="208" name="Region 5">
              <a:extLst>
                <a:ext uri="{FF2B5EF4-FFF2-40B4-BE49-F238E27FC236}">
                  <a16:creationId xmlns:a16="http://schemas.microsoft.com/office/drawing/2014/main" id="{70D8AF95-D1C1-4066-9A17-591FDC55C467}"/>
                </a:ext>
              </a:extLst>
            </xdr:cNvPr>
            <xdr:cNvGraphicFramePr/>
          </xdr:nvGraphicFramePr>
          <xdr:xfrm>
            <a:off x="0" y="0"/>
            <a:ext cx="0" cy="0"/>
          </xdr:xfrm>
          <a:graphic>
            <a:graphicData uri="http://schemas.microsoft.com/office/drawing/2010/slicer">
              <sle:slicer xmlns:sle="http://schemas.microsoft.com/office/drawing/2010/slicer" name="Region 5"/>
            </a:graphicData>
          </a:graphic>
        </xdr:graphicFrame>
      </mc:Choice>
      <mc:Fallback>
        <xdr:sp macro="" textlink="">
          <xdr:nvSpPr>
            <xdr:cNvPr id="0" name=""/>
            <xdr:cNvSpPr>
              <a:spLocks noTextEdit="1"/>
            </xdr:cNvSpPr>
          </xdr:nvSpPr>
          <xdr:spPr>
            <a:xfrm>
              <a:off x="14016788" y="5153527"/>
              <a:ext cx="3088105" cy="62163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598726</xdr:colOff>
      <xdr:row>3</xdr:row>
      <xdr:rowOff>71412</xdr:rowOff>
    </xdr:from>
    <xdr:to>
      <xdr:col>9</xdr:col>
      <xdr:colOff>340653</xdr:colOff>
      <xdr:row>5</xdr:row>
      <xdr:rowOff>63861</xdr:rowOff>
    </xdr:to>
    <xdr:sp macro="" textlink="'Product Cate. PRE-Processing'!G41">
      <xdr:nvSpPr>
        <xdr:cNvPr id="210" name="TextBox 209">
          <a:extLst>
            <a:ext uri="{FF2B5EF4-FFF2-40B4-BE49-F238E27FC236}">
              <a16:creationId xmlns:a16="http://schemas.microsoft.com/office/drawing/2014/main" id="{870088F3-97DC-46F2-8D94-9011B8BBB481}"/>
            </a:ext>
          </a:extLst>
        </xdr:cNvPr>
        <xdr:cNvSpPr txBox="1"/>
      </xdr:nvSpPr>
      <xdr:spPr>
        <a:xfrm>
          <a:off x="4879963" y="582754"/>
          <a:ext cx="965137" cy="333344"/>
        </a:xfrm>
        <a:prstGeom prst="rect">
          <a:avLst/>
        </a:prstGeom>
        <a:noFill/>
        <a:ln>
          <a:noFill/>
        </a:ln>
      </xdr:spPr>
      <xdr:style>
        <a:lnRef idx="0">
          <a:scrgbClr r="0" g="0" b="0"/>
        </a:lnRef>
        <a:fillRef idx="0">
          <a:scrgbClr r="0" g="0" b="0"/>
        </a:fillRef>
        <a:effectRef idx="0">
          <a:scrgbClr r="0" g="0" b="0"/>
        </a:effectRef>
        <a:fontRef idx="minor">
          <a:schemeClr val="accent4"/>
        </a:fontRef>
      </xdr:style>
      <xdr:txBody>
        <a:bodyPr vertOverflow="clip" horzOverflow="clip" wrap="square" rtlCol="0" anchor="t"/>
        <a:lstStyle/>
        <a:p>
          <a:fld id="{66D18A62-2801-4A06-B106-69ACA51A8223}" type="TxLink">
            <a:rPr lang="en-US" sz="1100" b="0" i="0" u="none" strike="noStrike">
              <a:solidFill>
                <a:schemeClr val="bg1"/>
              </a:solidFill>
              <a:latin typeface="Arial"/>
              <a:ea typeface="Calibri" panose="020F0502020204030204" pitchFamily="34" charset="0"/>
              <a:cs typeface="Arial"/>
            </a:rPr>
            <a:t>Newell 323</a:t>
          </a:fld>
          <a:endParaRPr lang="en-CA" sz="11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0</xdr:colOff>
      <xdr:row>9</xdr:row>
      <xdr:rowOff>133350</xdr:rowOff>
    </xdr:from>
    <xdr:to>
      <xdr:col>7</xdr:col>
      <xdr:colOff>571500</xdr:colOff>
      <xdr:row>26</xdr:row>
      <xdr:rowOff>26670</xdr:rowOff>
    </xdr:to>
    <xdr:graphicFrame macro="">
      <xdr:nvGraphicFramePr>
        <xdr:cNvPr id="3" name="Chart 2">
          <a:extLst>
            <a:ext uri="{FF2B5EF4-FFF2-40B4-BE49-F238E27FC236}">
              <a16:creationId xmlns:a16="http://schemas.microsoft.com/office/drawing/2014/main" id="{B6BF681A-6226-06E1-28C7-5466A1DA17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99060</xdr:colOff>
      <xdr:row>9</xdr:row>
      <xdr:rowOff>91440</xdr:rowOff>
    </xdr:from>
    <xdr:to>
      <xdr:col>12</xdr:col>
      <xdr:colOff>281940</xdr:colOff>
      <xdr:row>14</xdr:row>
      <xdr:rowOff>45720</xdr:rowOff>
    </xdr:to>
    <xdr:pic>
      <xdr:nvPicPr>
        <xdr:cNvPr id="9" name="Graphic 8" descr="Back with solid fill">
          <a:hlinkClick xmlns:r="http://schemas.openxmlformats.org/officeDocument/2006/relationships" r:id="rId2"/>
          <a:extLst>
            <a:ext uri="{FF2B5EF4-FFF2-40B4-BE49-F238E27FC236}">
              <a16:creationId xmlns:a16="http://schemas.microsoft.com/office/drawing/2014/main" id="{D609A6D8-F00C-073E-B56F-674CB1A653F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086600" y="1600200"/>
          <a:ext cx="792480" cy="792480"/>
        </a:xfrm>
        <a:prstGeom prst="rect">
          <a:avLst/>
        </a:prstGeom>
      </xdr:spPr>
    </xdr:pic>
    <xdr:clientData/>
  </xdr:twoCellAnchor>
  <xdr:twoCellAnchor editAs="oneCell">
    <xdr:from>
      <xdr:col>15</xdr:col>
      <xdr:colOff>160020</xdr:colOff>
      <xdr:row>9</xdr:row>
      <xdr:rowOff>38100</xdr:rowOff>
    </xdr:from>
    <xdr:to>
      <xdr:col>16</xdr:col>
      <xdr:colOff>312420</xdr:colOff>
      <xdr:row>13</xdr:row>
      <xdr:rowOff>129540</xdr:rowOff>
    </xdr:to>
    <xdr:pic>
      <xdr:nvPicPr>
        <xdr:cNvPr id="11" name="Graphic 10" descr="Back with solid fill">
          <a:hlinkClick xmlns:r="http://schemas.openxmlformats.org/officeDocument/2006/relationships" r:id="rId5"/>
          <a:extLst>
            <a:ext uri="{FF2B5EF4-FFF2-40B4-BE49-F238E27FC236}">
              <a16:creationId xmlns:a16="http://schemas.microsoft.com/office/drawing/2014/main" id="{0997919B-7607-3B12-22C0-88ECE36920C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585960" y="1546860"/>
          <a:ext cx="762000" cy="762000"/>
        </a:xfrm>
        <a:prstGeom prst="rect">
          <a:avLst/>
        </a:prstGeom>
      </xdr:spPr>
    </xdr:pic>
    <xdr:clientData/>
  </xdr:twoCellAnchor>
  <xdr:twoCellAnchor editAs="oneCell">
    <xdr:from>
      <xdr:col>13</xdr:col>
      <xdr:colOff>38100</xdr:colOff>
      <xdr:row>8</xdr:row>
      <xdr:rowOff>152400</xdr:rowOff>
    </xdr:from>
    <xdr:to>
      <xdr:col>14</xdr:col>
      <xdr:colOff>342900</xdr:colOff>
      <xdr:row>14</xdr:row>
      <xdr:rowOff>60960</xdr:rowOff>
    </xdr:to>
    <xdr:pic>
      <xdr:nvPicPr>
        <xdr:cNvPr id="13" name="Graphic 12" descr="Advertising with solid fill">
          <a:hlinkClick xmlns:r="http://schemas.openxmlformats.org/officeDocument/2006/relationships" r:id="rId8"/>
          <a:extLst>
            <a:ext uri="{FF2B5EF4-FFF2-40B4-BE49-F238E27FC236}">
              <a16:creationId xmlns:a16="http://schemas.microsoft.com/office/drawing/2014/main" id="{CF765EB4-943D-E1D3-41E3-71C1D533B3F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244840" y="1493520"/>
          <a:ext cx="914400" cy="914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15240</xdr:colOff>
      <xdr:row>0</xdr:row>
      <xdr:rowOff>0</xdr:rowOff>
    </xdr:from>
    <xdr:to>
      <xdr:col>1</xdr:col>
      <xdr:colOff>53340</xdr:colOff>
      <xdr:row>4</xdr:row>
      <xdr:rowOff>167640</xdr:rowOff>
    </xdr:to>
    <xdr:pic>
      <xdr:nvPicPr>
        <xdr:cNvPr id="3" name="Graphic 2" descr="Back with solid fill">
          <a:hlinkClick xmlns:r="http://schemas.openxmlformats.org/officeDocument/2006/relationships" r:id="rId1"/>
          <a:extLst>
            <a:ext uri="{FF2B5EF4-FFF2-40B4-BE49-F238E27FC236}">
              <a16:creationId xmlns:a16="http://schemas.microsoft.com/office/drawing/2014/main" id="{2835A4B2-44F9-976B-F311-DEF5A10BF5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5240" y="0"/>
          <a:ext cx="914400" cy="914400"/>
        </a:xfrm>
        <a:prstGeom prst="rect">
          <a:avLst/>
        </a:prstGeom>
      </xdr:spPr>
    </xdr:pic>
    <xdr:clientData/>
  </xdr:twoCellAnchor>
  <xdr:twoCellAnchor editAs="oneCell">
    <xdr:from>
      <xdr:col>12</xdr:col>
      <xdr:colOff>83820</xdr:colOff>
      <xdr:row>0</xdr:row>
      <xdr:rowOff>0</xdr:rowOff>
    </xdr:from>
    <xdr:to>
      <xdr:col>12</xdr:col>
      <xdr:colOff>998220</xdr:colOff>
      <xdr:row>4</xdr:row>
      <xdr:rowOff>167640</xdr:rowOff>
    </xdr:to>
    <xdr:pic>
      <xdr:nvPicPr>
        <xdr:cNvPr id="5" name="Graphic 4" descr="Back with solid fill">
          <a:hlinkClick xmlns:r="http://schemas.openxmlformats.org/officeDocument/2006/relationships" r:id="rId4"/>
          <a:extLst>
            <a:ext uri="{FF2B5EF4-FFF2-40B4-BE49-F238E27FC236}">
              <a16:creationId xmlns:a16="http://schemas.microsoft.com/office/drawing/2014/main" id="{470FDB23-0971-8B18-2497-2143DB4FCB2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153900" y="0"/>
          <a:ext cx="914400" cy="9144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16</xdr:col>
      <xdr:colOff>137160</xdr:colOff>
      <xdr:row>5</xdr:row>
      <xdr:rowOff>152400</xdr:rowOff>
    </xdr:from>
    <xdr:to>
      <xdr:col>21</xdr:col>
      <xdr:colOff>22860</xdr:colOff>
      <xdr:row>11</xdr:row>
      <xdr:rowOff>60960</xdr:rowOff>
    </xdr:to>
    <xdr:pic>
      <xdr:nvPicPr>
        <xdr:cNvPr id="3" name="Graphic 2" descr="Back with solid fill">
          <a:hlinkClick xmlns:r="http://schemas.openxmlformats.org/officeDocument/2006/relationships" r:id="rId1"/>
          <a:extLst>
            <a:ext uri="{FF2B5EF4-FFF2-40B4-BE49-F238E27FC236}">
              <a16:creationId xmlns:a16="http://schemas.microsoft.com/office/drawing/2014/main" id="{7DC7A8EC-3D00-EEEA-110A-93F1609BC3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70720" y="990600"/>
          <a:ext cx="914400" cy="914400"/>
        </a:xfrm>
        <a:prstGeom prst="rect">
          <a:avLst/>
        </a:prstGeom>
      </xdr:spPr>
    </xdr:pic>
    <xdr:clientData/>
  </xdr:twoCellAnchor>
  <xdr:twoCellAnchor editAs="oneCell">
    <xdr:from>
      <xdr:col>10</xdr:col>
      <xdr:colOff>45720</xdr:colOff>
      <xdr:row>6</xdr:row>
      <xdr:rowOff>60960</xdr:rowOff>
    </xdr:from>
    <xdr:to>
      <xdr:col>15</xdr:col>
      <xdr:colOff>68580</xdr:colOff>
      <xdr:row>11</xdr:row>
      <xdr:rowOff>137160</xdr:rowOff>
    </xdr:to>
    <xdr:pic>
      <xdr:nvPicPr>
        <xdr:cNvPr id="5" name="Graphic 4" descr="Advertising with solid fill">
          <a:hlinkClick xmlns:r="http://schemas.openxmlformats.org/officeDocument/2006/relationships" r:id="rId4"/>
          <a:extLst>
            <a:ext uri="{FF2B5EF4-FFF2-40B4-BE49-F238E27FC236}">
              <a16:creationId xmlns:a16="http://schemas.microsoft.com/office/drawing/2014/main" id="{D77EC268-A1E6-E6F7-B296-44C422E9409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382000" y="1066800"/>
          <a:ext cx="914400" cy="914400"/>
        </a:xfrm>
        <a:prstGeom prst="rect">
          <a:avLst/>
        </a:prstGeom>
      </xdr:spPr>
    </xdr:pic>
    <xdr:clientData/>
  </xdr:twoCellAnchor>
  <xdr:twoCellAnchor editAs="oneCell">
    <xdr:from>
      <xdr:col>9</xdr:col>
      <xdr:colOff>327660</xdr:colOff>
      <xdr:row>5</xdr:row>
      <xdr:rowOff>152400</xdr:rowOff>
    </xdr:from>
    <xdr:to>
      <xdr:col>9</xdr:col>
      <xdr:colOff>1242060</xdr:colOff>
      <xdr:row>11</xdr:row>
      <xdr:rowOff>60960</xdr:rowOff>
    </xdr:to>
    <xdr:pic>
      <xdr:nvPicPr>
        <xdr:cNvPr id="7" name="Graphic 6" descr="Back with solid fill">
          <a:hlinkClick xmlns:r="http://schemas.openxmlformats.org/officeDocument/2006/relationships" r:id="rId7"/>
          <a:extLst>
            <a:ext uri="{FF2B5EF4-FFF2-40B4-BE49-F238E27FC236}">
              <a16:creationId xmlns:a16="http://schemas.microsoft.com/office/drawing/2014/main" id="{C54F7909-561C-4DA6-FB37-8ABA0FEBB79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117080" y="990600"/>
          <a:ext cx="914400" cy="914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254752</xdr:colOff>
      <xdr:row>7</xdr:row>
      <xdr:rowOff>121659</xdr:rowOff>
    </xdr:from>
    <xdr:to>
      <xdr:col>21</xdr:col>
      <xdr:colOff>92804</xdr:colOff>
      <xdr:row>30</xdr:row>
      <xdr:rowOff>101270</xdr:rowOff>
    </xdr:to>
    <xdr:graphicFrame macro="">
      <xdr:nvGraphicFramePr>
        <xdr:cNvPr id="2" name="Chart 1">
          <a:extLst>
            <a:ext uri="{FF2B5EF4-FFF2-40B4-BE49-F238E27FC236}">
              <a16:creationId xmlns:a16="http://schemas.microsoft.com/office/drawing/2014/main" id="{82D45115-F689-224B-4497-FF14CA2E4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9293</xdr:colOff>
      <xdr:row>3</xdr:row>
      <xdr:rowOff>137652</xdr:rowOff>
    </xdr:from>
    <xdr:to>
      <xdr:col>22</xdr:col>
      <xdr:colOff>513159</xdr:colOff>
      <xdr:row>7</xdr:row>
      <xdr:rowOff>59334</xdr:rowOff>
    </xdr:to>
    <mc:AlternateContent xmlns:mc="http://schemas.openxmlformats.org/markup-compatibility/2006" xmlns:a14="http://schemas.microsoft.com/office/drawing/2010/main">
      <mc:Choice Requires="a14">
        <xdr:graphicFrame macro="">
          <xdr:nvGraphicFramePr>
            <xdr:cNvPr id="7" name="Order Month">
              <a:extLst>
                <a:ext uri="{FF2B5EF4-FFF2-40B4-BE49-F238E27FC236}">
                  <a16:creationId xmlns:a16="http://schemas.microsoft.com/office/drawing/2014/main" id="{D95DACD0-066C-2FF6-092A-3F943AFC5481}"/>
                </a:ext>
              </a:extLst>
            </xdr:cNvPr>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mlns="">
        <xdr:sp macro="" textlink="">
          <xdr:nvSpPr>
            <xdr:cNvPr id="0" name=""/>
            <xdr:cNvSpPr>
              <a:spLocks noTextEdit="1"/>
            </xdr:cNvSpPr>
          </xdr:nvSpPr>
          <xdr:spPr>
            <a:xfrm>
              <a:off x="3326781" y="639457"/>
              <a:ext cx="11651739" cy="59647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310385</xdr:colOff>
      <xdr:row>10</xdr:row>
      <xdr:rowOff>145120</xdr:rowOff>
    </xdr:from>
    <xdr:to>
      <xdr:col>24</xdr:col>
      <xdr:colOff>407199</xdr:colOff>
      <xdr:row>13</xdr:row>
      <xdr:rowOff>59769</xdr:rowOff>
    </xdr:to>
    <xdr:grpSp>
      <xdr:nvGrpSpPr>
        <xdr:cNvPr id="111" name="Group 110">
          <a:hlinkClick xmlns:r="http://schemas.openxmlformats.org/officeDocument/2006/relationships" r:id="rId2"/>
          <a:extLst>
            <a:ext uri="{FF2B5EF4-FFF2-40B4-BE49-F238E27FC236}">
              <a16:creationId xmlns:a16="http://schemas.microsoft.com/office/drawing/2014/main" id="{4D65D43F-24DF-4656-A92D-D3C810DD1EEF}"/>
            </a:ext>
          </a:extLst>
        </xdr:cNvPr>
        <xdr:cNvGrpSpPr/>
      </xdr:nvGrpSpPr>
      <xdr:grpSpPr>
        <a:xfrm>
          <a:off x="14147190" y="1817803"/>
          <a:ext cx="1936765" cy="416454"/>
          <a:chOff x="228600" y="2205944"/>
          <a:chExt cx="1935480" cy="410765"/>
        </a:xfrm>
      </xdr:grpSpPr>
      <xdr:sp macro="" textlink="">
        <xdr:nvSpPr>
          <xdr:cNvPr id="112" name="Rectangle: Rounded Corners 111">
            <a:extLst>
              <a:ext uri="{FF2B5EF4-FFF2-40B4-BE49-F238E27FC236}">
                <a16:creationId xmlns:a16="http://schemas.microsoft.com/office/drawing/2014/main" id="{2FC120CC-9FD4-E6B3-4F7E-54DDA9FA1D69}"/>
              </a:ext>
            </a:extLst>
          </xdr:cNvPr>
          <xdr:cNvSpPr/>
        </xdr:nvSpPr>
        <xdr:spPr>
          <a:xfrm>
            <a:off x="228600" y="2205944"/>
            <a:ext cx="1927860" cy="410765"/>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w="12700" cap="flat" cmpd="sng" algn="ctr">
            <a:gradFill>
              <a:gsLst>
                <a:gs pos="0">
                  <a:srgbClr val="4285F4">
                    <a:lumMod val="5000"/>
                    <a:lumOff val="95000"/>
                  </a:srgbClr>
                </a:gs>
                <a:gs pos="74000">
                  <a:srgbClr val="4285F4">
                    <a:lumMod val="45000"/>
                    <a:lumOff val="55000"/>
                  </a:srgbClr>
                </a:gs>
                <a:gs pos="83000">
                  <a:srgbClr val="4285F4">
                    <a:lumMod val="45000"/>
                    <a:lumOff val="55000"/>
                  </a:srgbClr>
                </a:gs>
                <a:gs pos="100000">
                  <a:srgbClr val="4285F4">
                    <a:lumMod val="30000"/>
                    <a:lumOff val="70000"/>
                  </a:srgbClr>
                </a:gs>
              </a:gsLst>
              <a:lin ang="5400000" scaled="1"/>
            </a:gradFill>
            <a:prstDash val="solid"/>
            <a:miter lim="800000"/>
          </a:ln>
          <a:effectLst>
            <a:outerShdw blurRad="50800" dist="88900" dir="2700000" algn="tl" rotWithShape="0">
              <a:srgbClr val="000000">
                <a:alpha val="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w="0"/>
              <a:solidFill>
                <a:srgbClr val="4285F4"/>
              </a:solidFill>
              <a:effectLst>
                <a:outerShdw blurRad="38100" dist="25400" dir="5400000" algn="ctr" rotWithShape="0">
                  <a:srgbClr val="6E747A">
                    <a:alpha val="43000"/>
                  </a:srgbClr>
                </a:outerShdw>
              </a:effectLst>
              <a:uLnTx/>
              <a:uFillTx/>
              <a:latin typeface="Arial"/>
              <a:ea typeface="+mn-ea"/>
              <a:cs typeface="Arial"/>
            </a:endParaRPr>
          </a:p>
        </xdr:txBody>
      </xdr:sp>
      <xdr:sp macro="" textlink="">
        <xdr:nvSpPr>
          <xdr:cNvPr id="113" name="TextBox 112">
            <a:extLst>
              <a:ext uri="{FF2B5EF4-FFF2-40B4-BE49-F238E27FC236}">
                <a16:creationId xmlns:a16="http://schemas.microsoft.com/office/drawing/2014/main" id="{5FE661BC-4966-1DF5-A969-1EFC0387178C}"/>
              </a:ext>
            </a:extLst>
          </xdr:cNvPr>
          <xdr:cNvSpPr txBox="1"/>
        </xdr:nvSpPr>
        <xdr:spPr>
          <a:xfrm>
            <a:off x="571500" y="2299335"/>
            <a:ext cx="1592580" cy="22098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CA" sz="1100" b="0"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PRODUCTS SALES</a:t>
            </a:r>
          </a:p>
        </xdr:txBody>
      </xdr:sp>
      <xdr:pic>
        <xdr:nvPicPr>
          <xdr:cNvPr id="114" name="Graphic 113" descr="Box with solid fill">
            <a:extLst>
              <a:ext uri="{FF2B5EF4-FFF2-40B4-BE49-F238E27FC236}">
                <a16:creationId xmlns:a16="http://schemas.microsoft.com/office/drawing/2014/main" id="{287D75F4-7063-ADE1-0821-C4FF2273246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97180" y="2278380"/>
            <a:ext cx="252000" cy="252000"/>
          </a:xfrm>
          <a:prstGeom prst="rect">
            <a:avLst/>
          </a:prstGeom>
        </xdr:spPr>
      </xdr:pic>
    </xdr:grpSp>
    <xdr:clientData/>
  </xdr:twoCellAnchor>
  <xdr:twoCellAnchor>
    <xdr:from>
      <xdr:col>21</xdr:col>
      <xdr:colOff>310385</xdr:colOff>
      <xdr:row>17</xdr:row>
      <xdr:rowOff>1311</xdr:rowOff>
    </xdr:from>
    <xdr:to>
      <xdr:col>24</xdr:col>
      <xdr:colOff>430059</xdr:colOff>
      <xdr:row>19</xdr:row>
      <xdr:rowOff>87582</xdr:rowOff>
    </xdr:to>
    <xdr:grpSp>
      <xdr:nvGrpSpPr>
        <xdr:cNvPr id="115" name="Group 114">
          <a:extLst>
            <a:ext uri="{FF2B5EF4-FFF2-40B4-BE49-F238E27FC236}">
              <a16:creationId xmlns:a16="http://schemas.microsoft.com/office/drawing/2014/main" id="{33404459-21C1-46A1-9774-516999984F7F}"/>
            </a:ext>
          </a:extLst>
        </xdr:cNvPr>
        <xdr:cNvGrpSpPr/>
      </xdr:nvGrpSpPr>
      <xdr:grpSpPr>
        <a:xfrm>
          <a:off x="14147190" y="2844872"/>
          <a:ext cx="1959625" cy="420808"/>
          <a:chOff x="228600" y="3214832"/>
          <a:chExt cx="1958340" cy="410765"/>
        </a:xfrm>
      </xdr:grpSpPr>
      <xdr:sp macro="" textlink="">
        <xdr:nvSpPr>
          <xdr:cNvPr id="116" name="Rectangle: Rounded Corners 115">
            <a:hlinkClick xmlns:r="http://schemas.openxmlformats.org/officeDocument/2006/relationships" r:id="rId5"/>
            <a:extLst>
              <a:ext uri="{FF2B5EF4-FFF2-40B4-BE49-F238E27FC236}">
                <a16:creationId xmlns:a16="http://schemas.microsoft.com/office/drawing/2014/main" id="{E2CFCED6-7FD7-899E-B4FC-FC1C4B133BBA}"/>
              </a:ext>
            </a:extLst>
          </xdr:cNvPr>
          <xdr:cNvSpPr/>
        </xdr:nvSpPr>
        <xdr:spPr>
          <a:xfrm>
            <a:off x="228600" y="3214832"/>
            <a:ext cx="1912620" cy="410765"/>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w="12700" cap="flat" cmpd="sng" algn="ctr">
            <a:gradFill>
              <a:gsLst>
                <a:gs pos="0">
                  <a:srgbClr val="4285F4">
                    <a:lumMod val="5000"/>
                    <a:lumOff val="95000"/>
                  </a:srgbClr>
                </a:gs>
                <a:gs pos="74000">
                  <a:srgbClr val="4285F4">
                    <a:lumMod val="45000"/>
                    <a:lumOff val="55000"/>
                  </a:srgbClr>
                </a:gs>
                <a:gs pos="83000">
                  <a:srgbClr val="4285F4">
                    <a:lumMod val="45000"/>
                    <a:lumOff val="55000"/>
                  </a:srgbClr>
                </a:gs>
                <a:gs pos="100000">
                  <a:srgbClr val="4285F4">
                    <a:lumMod val="30000"/>
                    <a:lumOff val="70000"/>
                  </a:srgbClr>
                </a:gs>
              </a:gsLst>
              <a:lin ang="5400000" scaled="1"/>
            </a:gradFill>
            <a:prstDash val="solid"/>
            <a:miter lim="800000"/>
          </a:ln>
          <a:effectLst>
            <a:outerShdw blurRad="50800" dist="88900" dir="2700000" algn="tl" rotWithShape="0">
              <a:srgbClr val="000000">
                <a:alpha val="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w="0"/>
              <a:solidFill>
                <a:srgbClr val="4285F4"/>
              </a:solidFill>
              <a:effectLst>
                <a:outerShdw blurRad="38100" dist="25400" dir="5400000" algn="ctr" rotWithShape="0">
                  <a:srgbClr val="6E747A">
                    <a:alpha val="43000"/>
                  </a:srgbClr>
                </a:outerShdw>
              </a:effectLst>
              <a:uLnTx/>
              <a:uFillTx/>
              <a:latin typeface="Arial"/>
              <a:ea typeface="+mn-ea"/>
              <a:cs typeface="Arial"/>
            </a:endParaRPr>
          </a:p>
        </xdr:txBody>
      </xdr:sp>
      <xdr:sp macro="" textlink="">
        <xdr:nvSpPr>
          <xdr:cNvPr id="117" name="TextBox 116">
            <a:extLst>
              <a:ext uri="{FF2B5EF4-FFF2-40B4-BE49-F238E27FC236}">
                <a16:creationId xmlns:a16="http://schemas.microsoft.com/office/drawing/2014/main" id="{842CDBF2-8EB2-B861-317F-8E626A7C2338}"/>
              </a:ext>
            </a:extLst>
          </xdr:cNvPr>
          <xdr:cNvSpPr txBox="1"/>
        </xdr:nvSpPr>
        <xdr:spPr>
          <a:xfrm>
            <a:off x="594360" y="3308985"/>
            <a:ext cx="1592580" cy="22098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CA" sz="1100" b="0"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BUSSINESS EXPANSION</a:t>
            </a:r>
          </a:p>
        </xdr:txBody>
      </xdr:sp>
      <xdr:pic>
        <xdr:nvPicPr>
          <xdr:cNvPr id="118" name="Graphic 117" descr="Route (Two Pins With A Path) with solid fill">
            <a:extLst>
              <a:ext uri="{FF2B5EF4-FFF2-40B4-BE49-F238E27FC236}">
                <a16:creationId xmlns:a16="http://schemas.microsoft.com/office/drawing/2014/main" id="{2B87B17B-1192-2D54-B419-02C6EDFBCE6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2900" y="3276600"/>
            <a:ext cx="252000" cy="252000"/>
          </a:xfrm>
          <a:prstGeom prst="rect">
            <a:avLst/>
          </a:prstGeom>
        </xdr:spPr>
      </xdr:pic>
    </xdr:grpSp>
    <xdr:clientData/>
  </xdr:twoCellAnchor>
  <xdr:twoCellAnchor>
    <xdr:from>
      <xdr:col>21</xdr:col>
      <xdr:colOff>310385</xdr:colOff>
      <xdr:row>13</xdr:row>
      <xdr:rowOff>156849</xdr:rowOff>
    </xdr:from>
    <xdr:to>
      <xdr:col>24</xdr:col>
      <xdr:colOff>384339</xdr:colOff>
      <xdr:row>16</xdr:row>
      <xdr:rowOff>75852</xdr:rowOff>
    </xdr:to>
    <xdr:grpSp>
      <xdr:nvGrpSpPr>
        <xdr:cNvPr id="119" name="Group 118">
          <a:hlinkClick xmlns:r="http://schemas.openxmlformats.org/officeDocument/2006/relationships" r:id="rId8"/>
          <a:extLst>
            <a:ext uri="{FF2B5EF4-FFF2-40B4-BE49-F238E27FC236}">
              <a16:creationId xmlns:a16="http://schemas.microsoft.com/office/drawing/2014/main" id="{C70B3389-EE74-4D1A-9132-9141CC5A0336}"/>
            </a:ext>
          </a:extLst>
        </xdr:cNvPr>
        <xdr:cNvGrpSpPr/>
      </xdr:nvGrpSpPr>
      <xdr:grpSpPr>
        <a:xfrm>
          <a:off x="14147190" y="2331337"/>
          <a:ext cx="1913905" cy="420808"/>
          <a:chOff x="228600" y="2710388"/>
          <a:chExt cx="1912620" cy="410765"/>
        </a:xfrm>
      </xdr:grpSpPr>
      <xdr:sp macro="" textlink="">
        <xdr:nvSpPr>
          <xdr:cNvPr id="120" name="Rectangle: Rounded Corners 119">
            <a:extLst>
              <a:ext uri="{FF2B5EF4-FFF2-40B4-BE49-F238E27FC236}">
                <a16:creationId xmlns:a16="http://schemas.microsoft.com/office/drawing/2014/main" id="{89995454-7500-0BE1-AC13-2472A8EE57FF}"/>
              </a:ext>
            </a:extLst>
          </xdr:cNvPr>
          <xdr:cNvSpPr/>
        </xdr:nvSpPr>
        <xdr:spPr>
          <a:xfrm>
            <a:off x="228600" y="2710388"/>
            <a:ext cx="1905000" cy="410765"/>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w="12700" cap="flat" cmpd="sng" algn="ctr">
            <a:gradFill>
              <a:gsLst>
                <a:gs pos="0">
                  <a:srgbClr val="4285F4">
                    <a:lumMod val="5000"/>
                    <a:lumOff val="95000"/>
                  </a:srgbClr>
                </a:gs>
                <a:gs pos="74000">
                  <a:srgbClr val="4285F4">
                    <a:lumMod val="45000"/>
                    <a:lumOff val="55000"/>
                  </a:srgbClr>
                </a:gs>
                <a:gs pos="83000">
                  <a:srgbClr val="4285F4">
                    <a:lumMod val="45000"/>
                    <a:lumOff val="55000"/>
                  </a:srgbClr>
                </a:gs>
                <a:gs pos="100000">
                  <a:srgbClr val="4285F4">
                    <a:lumMod val="30000"/>
                    <a:lumOff val="70000"/>
                  </a:srgbClr>
                </a:gs>
              </a:gsLst>
              <a:lin ang="5400000" scaled="1"/>
            </a:gradFill>
            <a:prstDash val="solid"/>
            <a:miter lim="800000"/>
          </a:ln>
          <a:effectLst>
            <a:outerShdw blurRad="50800" dist="88900" dir="2700000" algn="tl" rotWithShape="0">
              <a:srgbClr val="000000">
                <a:alpha val="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w="0"/>
              <a:solidFill>
                <a:srgbClr val="4285F4"/>
              </a:solidFill>
              <a:effectLst>
                <a:outerShdw blurRad="38100" dist="25400" dir="5400000" algn="ctr" rotWithShape="0">
                  <a:srgbClr val="6E747A">
                    <a:alpha val="43000"/>
                  </a:srgbClr>
                </a:outerShdw>
              </a:effectLst>
              <a:uLnTx/>
              <a:uFillTx/>
              <a:latin typeface="Arial"/>
              <a:ea typeface="+mn-ea"/>
              <a:cs typeface="Arial"/>
            </a:endParaRPr>
          </a:p>
        </xdr:txBody>
      </xdr:sp>
      <xdr:sp macro="" textlink="">
        <xdr:nvSpPr>
          <xdr:cNvPr id="121" name="TextBox 120">
            <a:extLst>
              <a:ext uri="{FF2B5EF4-FFF2-40B4-BE49-F238E27FC236}">
                <a16:creationId xmlns:a16="http://schemas.microsoft.com/office/drawing/2014/main" id="{CBA5FC8E-917F-0D93-0DD2-3B16A2B4DD11}"/>
              </a:ext>
            </a:extLst>
          </xdr:cNvPr>
          <xdr:cNvSpPr txBox="1"/>
        </xdr:nvSpPr>
        <xdr:spPr>
          <a:xfrm>
            <a:off x="548640" y="2815590"/>
            <a:ext cx="1592580" cy="22098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CA" sz="1100" b="0"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CUSTOMER DEEMANDS</a:t>
            </a:r>
          </a:p>
        </xdr:txBody>
      </xdr:sp>
      <xdr:pic>
        <xdr:nvPicPr>
          <xdr:cNvPr id="122" name="Graphic 121" descr="User with solid fill">
            <a:extLst>
              <a:ext uri="{FF2B5EF4-FFF2-40B4-BE49-F238E27FC236}">
                <a16:creationId xmlns:a16="http://schemas.microsoft.com/office/drawing/2014/main" id="{CC3A998B-8EBF-6476-AA0A-3FE65EBEBE2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27660" y="2819400"/>
            <a:ext cx="216000" cy="216000"/>
          </a:xfrm>
          <a:prstGeom prst="rect">
            <a:avLst/>
          </a:prstGeom>
        </xdr:spPr>
      </xdr:pic>
    </xdr:grpSp>
    <xdr:clientData/>
  </xdr:twoCellAnchor>
  <xdr:twoCellAnchor>
    <xdr:from>
      <xdr:col>21</xdr:col>
      <xdr:colOff>310385</xdr:colOff>
      <xdr:row>23</xdr:row>
      <xdr:rowOff>37398</xdr:rowOff>
    </xdr:from>
    <xdr:to>
      <xdr:col>24</xdr:col>
      <xdr:colOff>468159</xdr:colOff>
      <xdr:row>25</xdr:row>
      <xdr:rowOff>124041</xdr:rowOff>
    </xdr:to>
    <xdr:grpSp>
      <xdr:nvGrpSpPr>
        <xdr:cNvPr id="123" name="Group 122">
          <a:extLst>
            <a:ext uri="{FF2B5EF4-FFF2-40B4-BE49-F238E27FC236}">
              <a16:creationId xmlns:a16="http://schemas.microsoft.com/office/drawing/2014/main" id="{6091927E-9D04-4995-81CB-80A595AF2057}"/>
            </a:ext>
          </a:extLst>
        </xdr:cNvPr>
        <xdr:cNvGrpSpPr/>
      </xdr:nvGrpSpPr>
      <xdr:grpSpPr>
        <a:xfrm>
          <a:off x="14147190" y="3884569"/>
          <a:ext cx="1997725" cy="421179"/>
          <a:chOff x="228600" y="4236720"/>
          <a:chExt cx="1996440" cy="410765"/>
        </a:xfrm>
      </xdr:grpSpPr>
      <xdr:sp macro="" textlink="">
        <xdr:nvSpPr>
          <xdr:cNvPr id="124" name="Rectangle: Rounded Corners 123">
            <a:hlinkClick xmlns:r="http://schemas.openxmlformats.org/officeDocument/2006/relationships" r:id="rId11"/>
            <a:extLst>
              <a:ext uri="{FF2B5EF4-FFF2-40B4-BE49-F238E27FC236}">
                <a16:creationId xmlns:a16="http://schemas.microsoft.com/office/drawing/2014/main" id="{C89C8D23-EA8D-463F-E9F7-E595BF4D66EF}"/>
              </a:ext>
            </a:extLst>
          </xdr:cNvPr>
          <xdr:cNvSpPr/>
        </xdr:nvSpPr>
        <xdr:spPr>
          <a:xfrm>
            <a:off x="228600" y="4236720"/>
            <a:ext cx="1920240" cy="410765"/>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w="12700" cap="flat" cmpd="sng" algn="ctr">
            <a:gradFill>
              <a:gsLst>
                <a:gs pos="0">
                  <a:srgbClr val="4285F4">
                    <a:lumMod val="5000"/>
                    <a:lumOff val="95000"/>
                  </a:srgbClr>
                </a:gs>
                <a:gs pos="74000">
                  <a:srgbClr val="4285F4">
                    <a:lumMod val="45000"/>
                    <a:lumOff val="55000"/>
                  </a:srgbClr>
                </a:gs>
                <a:gs pos="83000">
                  <a:srgbClr val="4285F4">
                    <a:lumMod val="45000"/>
                    <a:lumOff val="55000"/>
                  </a:srgbClr>
                </a:gs>
                <a:gs pos="100000">
                  <a:srgbClr val="4285F4">
                    <a:lumMod val="30000"/>
                    <a:lumOff val="70000"/>
                  </a:srgbClr>
                </a:gs>
              </a:gsLst>
              <a:lin ang="5400000" scaled="1"/>
            </a:gradFill>
            <a:prstDash val="solid"/>
            <a:miter lim="800000"/>
          </a:ln>
          <a:effectLst>
            <a:outerShdw blurRad="50800" dist="88900" dir="2700000" algn="tl" rotWithShape="0">
              <a:srgbClr val="000000">
                <a:alpha val="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w="0"/>
              <a:solidFill>
                <a:srgbClr val="4285F4"/>
              </a:solidFill>
              <a:effectLst>
                <a:outerShdw blurRad="38100" dist="25400" dir="5400000" algn="ctr" rotWithShape="0">
                  <a:srgbClr val="6E747A">
                    <a:alpha val="43000"/>
                  </a:srgbClr>
                </a:outerShdw>
              </a:effectLst>
              <a:uLnTx/>
              <a:uFillTx/>
              <a:latin typeface="Arial"/>
              <a:ea typeface="+mn-ea"/>
              <a:cs typeface="Arial"/>
            </a:endParaRPr>
          </a:p>
        </xdr:txBody>
      </xdr:sp>
      <xdr:sp macro="" textlink="">
        <xdr:nvSpPr>
          <xdr:cNvPr id="125" name="TextBox 124">
            <a:extLst>
              <a:ext uri="{FF2B5EF4-FFF2-40B4-BE49-F238E27FC236}">
                <a16:creationId xmlns:a16="http://schemas.microsoft.com/office/drawing/2014/main" id="{F8978FF3-38C9-1A96-70AC-4F9C2A0293D0}"/>
              </a:ext>
            </a:extLst>
          </xdr:cNvPr>
          <xdr:cNvSpPr txBox="1"/>
        </xdr:nvSpPr>
        <xdr:spPr>
          <a:xfrm>
            <a:off x="632460" y="4297680"/>
            <a:ext cx="1592580" cy="22098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CA" sz="1100" b="0"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DATABASE</a:t>
            </a:r>
          </a:p>
        </xdr:txBody>
      </xdr:sp>
      <xdr:pic>
        <xdr:nvPicPr>
          <xdr:cNvPr id="126" name="Graphic 125" descr="Database with solid fill">
            <a:extLst>
              <a:ext uri="{FF2B5EF4-FFF2-40B4-BE49-F238E27FC236}">
                <a16:creationId xmlns:a16="http://schemas.microsoft.com/office/drawing/2014/main" id="{092BE658-910D-DE6F-397E-454768CBE9A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50520" y="4297680"/>
            <a:ext cx="252000" cy="252000"/>
          </a:xfrm>
          <a:prstGeom prst="rect">
            <a:avLst/>
          </a:prstGeom>
        </xdr:spPr>
      </xdr:pic>
    </xdr:grpSp>
    <xdr:clientData/>
  </xdr:twoCellAnchor>
  <xdr:twoCellAnchor>
    <xdr:from>
      <xdr:col>21</xdr:col>
      <xdr:colOff>310385</xdr:colOff>
      <xdr:row>20</xdr:row>
      <xdr:rowOff>13039</xdr:rowOff>
    </xdr:from>
    <xdr:to>
      <xdr:col>24</xdr:col>
      <xdr:colOff>430059</xdr:colOff>
      <xdr:row>22</xdr:row>
      <xdr:rowOff>99310</xdr:rowOff>
    </xdr:to>
    <xdr:grpSp>
      <xdr:nvGrpSpPr>
        <xdr:cNvPr id="127" name="Group 126">
          <a:hlinkClick xmlns:r="http://schemas.openxmlformats.org/officeDocument/2006/relationships" r:id="rId14"/>
          <a:extLst>
            <a:ext uri="{FF2B5EF4-FFF2-40B4-BE49-F238E27FC236}">
              <a16:creationId xmlns:a16="http://schemas.microsoft.com/office/drawing/2014/main" id="{38E1AA35-16AD-4CC5-9DAB-26505F73355C}"/>
            </a:ext>
          </a:extLst>
        </xdr:cNvPr>
        <xdr:cNvGrpSpPr/>
      </xdr:nvGrpSpPr>
      <xdr:grpSpPr>
        <a:xfrm>
          <a:off x="14147190" y="3358405"/>
          <a:ext cx="1959625" cy="420807"/>
          <a:chOff x="228600" y="3719275"/>
          <a:chExt cx="1958340" cy="410765"/>
        </a:xfrm>
      </xdr:grpSpPr>
      <xdr:sp macro="" textlink="">
        <xdr:nvSpPr>
          <xdr:cNvPr id="128" name="Rectangle: Rounded Corners 127">
            <a:extLst>
              <a:ext uri="{FF2B5EF4-FFF2-40B4-BE49-F238E27FC236}">
                <a16:creationId xmlns:a16="http://schemas.microsoft.com/office/drawing/2014/main" id="{74557EFF-7D30-1735-75F3-7490AB72AF64}"/>
              </a:ext>
            </a:extLst>
          </xdr:cNvPr>
          <xdr:cNvSpPr/>
        </xdr:nvSpPr>
        <xdr:spPr>
          <a:xfrm>
            <a:off x="228600" y="3719275"/>
            <a:ext cx="1920240" cy="410765"/>
          </a:xfrm>
          <a:prstGeom prst="roundRect">
            <a:avLst>
              <a:gd name="adj" fmla="val 0"/>
            </a:avLst>
          </a:prstGeom>
          <a:gradFill flip="none" rotWithShape="0">
            <a:gsLst>
              <a:gs pos="100000">
                <a:srgbClr val="2B323F"/>
              </a:gs>
              <a:gs pos="0">
                <a:srgbClr val="000000"/>
              </a:gs>
              <a:gs pos="100000">
                <a:scrgbClr r="0" g="0" b="0"/>
              </a:gs>
              <a:gs pos="99000">
                <a:srgbClr val="161920"/>
              </a:gs>
              <a:gs pos="100000">
                <a:scrgbClr r="0" g="0" b="0"/>
              </a:gs>
            </a:gsLst>
            <a:lin ang="10800000" scaled="0"/>
            <a:tileRect/>
          </a:gradFill>
          <a:ln w="12700" cap="flat" cmpd="sng" algn="ctr">
            <a:gradFill>
              <a:gsLst>
                <a:gs pos="0">
                  <a:srgbClr val="4285F4">
                    <a:lumMod val="5000"/>
                    <a:lumOff val="95000"/>
                  </a:srgbClr>
                </a:gs>
                <a:gs pos="74000">
                  <a:srgbClr val="4285F4">
                    <a:lumMod val="45000"/>
                    <a:lumOff val="55000"/>
                  </a:srgbClr>
                </a:gs>
                <a:gs pos="83000">
                  <a:srgbClr val="4285F4">
                    <a:lumMod val="45000"/>
                    <a:lumOff val="55000"/>
                  </a:srgbClr>
                </a:gs>
                <a:gs pos="100000">
                  <a:srgbClr val="4285F4">
                    <a:lumMod val="30000"/>
                    <a:lumOff val="70000"/>
                  </a:srgbClr>
                </a:gs>
              </a:gsLst>
              <a:lin ang="5400000" scaled="1"/>
            </a:gradFill>
            <a:prstDash val="solid"/>
            <a:miter lim="800000"/>
          </a:ln>
          <a:effectLst>
            <a:outerShdw blurRad="50800" dist="88900" dir="2700000" algn="tl" rotWithShape="0">
              <a:srgbClr val="000000">
                <a:alpha val="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w="0"/>
              <a:solidFill>
                <a:srgbClr val="4285F4"/>
              </a:solidFill>
              <a:effectLst>
                <a:outerShdw blurRad="38100" dist="25400" dir="5400000" algn="ctr" rotWithShape="0">
                  <a:srgbClr val="6E747A">
                    <a:alpha val="43000"/>
                  </a:srgbClr>
                </a:outerShdw>
              </a:effectLst>
              <a:uLnTx/>
              <a:uFillTx/>
              <a:latin typeface="Arial"/>
              <a:ea typeface="+mn-ea"/>
              <a:cs typeface="Arial"/>
            </a:endParaRPr>
          </a:p>
        </xdr:txBody>
      </xdr:sp>
      <xdr:sp macro="" textlink="">
        <xdr:nvSpPr>
          <xdr:cNvPr id="129" name="TextBox 128">
            <a:extLst>
              <a:ext uri="{FF2B5EF4-FFF2-40B4-BE49-F238E27FC236}">
                <a16:creationId xmlns:a16="http://schemas.microsoft.com/office/drawing/2014/main" id="{B9F0CEE0-449D-F287-BAD6-E54DC4701F85}"/>
              </a:ext>
            </a:extLst>
          </xdr:cNvPr>
          <xdr:cNvSpPr txBox="1"/>
        </xdr:nvSpPr>
        <xdr:spPr>
          <a:xfrm>
            <a:off x="594360" y="3794760"/>
            <a:ext cx="1592580" cy="22098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CA" sz="1100" b="0"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LOGISTICS CONTROL</a:t>
            </a:r>
          </a:p>
        </xdr:txBody>
      </xdr:sp>
      <xdr:pic>
        <xdr:nvPicPr>
          <xdr:cNvPr id="130" name="Graphic 129" descr="Arrow circle with solid fill">
            <a:extLst>
              <a:ext uri="{FF2B5EF4-FFF2-40B4-BE49-F238E27FC236}">
                <a16:creationId xmlns:a16="http://schemas.microsoft.com/office/drawing/2014/main" id="{3E3ED17A-19ED-9085-4F56-843F625FAB2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42900" y="3787140"/>
            <a:ext cx="252000" cy="252000"/>
          </a:xfrm>
          <a:prstGeom prst="rect">
            <a:avLst/>
          </a:prstGeom>
        </xdr:spPr>
      </xdr:pic>
    </xdr:grpSp>
    <xdr:clientData/>
  </xdr:twoCellAnchor>
  <xdr:twoCellAnchor>
    <xdr:from>
      <xdr:col>21</xdr:col>
      <xdr:colOff>318005</xdr:colOff>
      <xdr:row>7</xdr:row>
      <xdr:rowOff>131150</xdr:rowOff>
    </xdr:from>
    <xdr:to>
      <xdr:col>24</xdr:col>
      <xdr:colOff>399579</xdr:colOff>
      <xdr:row>10</xdr:row>
      <xdr:rowOff>48039</xdr:rowOff>
    </xdr:to>
    <xdr:grpSp>
      <xdr:nvGrpSpPr>
        <xdr:cNvPr id="131" name="Group 130">
          <a:extLst>
            <a:ext uri="{FF2B5EF4-FFF2-40B4-BE49-F238E27FC236}">
              <a16:creationId xmlns:a16="http://schemas.microsoft.com/office/drawing/2014/main" id="{7A8BDE28-401C-4E2F-8565-493BDE783A90}"/>
            </a:ext>
          </a:extLst>
        </xdr:cNvPr>
        <xdr:cNvGrpSpPr/>
      </xdr:nvGrpSpPr>
      <xdr:grpSpPr>
        <a:xfrm>
          <a:off x="14154810" y="1302028"/>
          <a:ext cx="1921525" cy="418694"/>
          <a:chOff x="220980" y="1699260"/>
          <a:chExt cx="1920240" cy="413005"/>
        </a:xfrm>
      </xdr:grpSpPr>
      <xdr:grpSp>
        <xdr:nvGrpSpPr>
          <xdr:cNvPr id="132" name="Group 131">
            <a:extLst>
              <a:ext uri="{FF2B5EF4-FFF2-40B4-BE49-F238E27FC236}">
                <a16:creationId xmlns:a16="http://schemas.microsoft.com/office/drawing/2014/main" id="{F02867A0-D726-7141-7F97-E5ADA548EF40}"/>
              </a:ext>
            </a:extLst>
          </xdr:cNvPr>
          <xdr:cNvGrpSpPr/>
        </xdr:nvGrpSpPr>
        <xdr:grpSpPr>
          <a:xfrm>
            <a:off x="220980" y="1701500"/>
            <a:ext cx="1920240" cy="410765"/>
            <a:chOff x="220980" y="1701500"/>
            <a:chExt cx="1920240" cy="410765"/>
          </a:xfrm>
        </xdr:grpSpPr>
        <xdr:sp macro="" textlink="">
          <xdr:nvSpPr>
            <xdr:cNvPr id="134" name="Rectangle: Rounded Corners 133">
              <a:hlinkClick xmlns:r="http://schemas.openxmlformats.org/officeDocument/2006/relationships" r:id="rId17"/>
              <a:extLst>
                <a:ext uri="{FF2B5EF4-FFF2-40B4-BE49-F238E27FC236}">
                  <a16:creationId xmlns:a16="http://schemas.microsoft.com/office/drawing/2014/main" id="{E3114E47-FDCF-F065-03E3-D831BA0FD5D4}"/>
                </a:ext>
              </a:extLst>
            </xdr:cNvPr>
            <xdr:cNvSpPr/>
          </xdr:nvSpPr>
          <xdr:spPr>
            <a:xfrm>
              <a:off x="220980" y="1701500"/>
              <a:ext cx="1920240" cy="410765"/>
            </a:xfrm>
            <a:prstGeom prst="roundRect">
              <a:avLst>
                <a:gd name="adj" fmla="val 0"/>
              </a:avLst>
            </a:prstGeom>
            <a:solidFill>
              <a:srgbClr val="113437"/>
            </a:solidFill>
            <a:ln w="12700" cap="flat" cmpd="sng" algn="ctr">
              <a:gradFill>
                <a:gsLst>
                  <a:gs pos="0">
                    <a:srgbClr val="4285F4">
                      <a:lumMod val="5000"/>
                      <a:lumOff val="95000"/>
                    </a:srgbClr>
                  </a:gs>
                  <a:gs pos="74000">
                    <a:srgbClr val="4285F4">
                      <a:lumMod val="45000"/>
                      <a:lumOff val="55000"/>
                    </a:srgbClr>
                  </a:gs>
                  <a:gs pos="83000">
                    <a:srgbClr val="4285F4">
                      <a:lumMod val="45000"/>
                      <a:lumOff val="55000"/>
                    </a:srgbClr>
                  </a:gs>
                  <a:gs pos="100000">
                    <a:srgbClr val="4285F4">
                      <a:lumMod val="30000"/>
                      <a:lumOff val="70000"/>
                    </a:srgbClr>
                  </a:gs>
                </a:gsLst>
                <a:lin ang="5400000" scaled="1"/>
              </a:gradFill>
              <a:prstDash val="solid"/>
              <a:miter lim="800000"/>
            </a:ln>
            <a:effectLst>
              <a:outerShdw blurRad="50800" dist="88900" dir="2700000" algn="tl" rotWithShape="0">
                <a:srgbClr val="000000">
                  <a:alpha val="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w="0"/>
                <a:solidFill>
                  <a:srgbClr val="4285F4"/>
                </a:solidFill>
                <a:effectLst>
                  <a:outerShdw blurRad="38100" dist="25400" dir="5400000" algn="ctr" rotWithShape="0">
                    <a:srgbClr val="6E747A">
                      <a:alpha val="43000"/>
                    </a:srgbClr>
                  </a:outerShdw>
                </a:effectLst>
                <a:uLnTx/>
                <a:uFillTx/>
                <a:latin typeface="Arial"/>
                <a:ea typeface="+mn-ea"/>
                <a:cs typeface="Arial"/>
              </a:endParaRPr>
            </a:p>
          </xdr:txBody>
        </xdr:sp>
        <xdr:sp macro="" textlink="">
          <xdr:nvSpPr>
            <xdr:cNvPr id="135" name="TextBox 134">
              <a:hlinkClick xmlns:r="http://schemas.openxmlformats.org/officeDocument/2006/relationships" r:id="rId17"/>
              <a:extLst>
                <a:ext uri="{FF2B5EF4-FFF2-40B4-BE49-F238E27FC236}">
                  <a16:creationId xmlns:a16="http://schemas.microsoft.com/office/drawing/2014/main" id="{52802C9B-B1F7-0A7C-2ECF-520AA5DA442F}"/>
                </a:ext>
              </a:extLst>
            </xdr:cNvPr>
            <xdr:cNvSpPr txBox="1"/>
          </xdr:nvSpPr>
          <xdr:spPr>
            <a:xfrm>
              <a:off x="502920" y="1783080"/>
              <a:ext cx="1592580" cy="220980"/>
            </a:xfrm>
            <a:prstGeom prst="rect">
              <a:avLst/>
            </a:prstGeom>
            <a:no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CA" sz="1100" b="0" i="0" u="none" strike="noStrike" kern="0" cap="none" spc="0" normalizeH="0" baseline="0" noProof="0">
                  <a:ln>
                    <a:noFill/>
                  </a:ln>
                  <a:solidFill>
                    <a:srgbClr val="FFFFFF"/>
                  </a:solidFill>
                  <a:effectLst/>
                  <a:uLnTx/>
                  <a:uFillTx/>
                  <a:latin typeface="Calibri" panose="020F0502020204030204" pitchFamily="34" charset="0"/>
                  <a:ea typeface="Calibri" panose="020F0502020204030204" pitchFamily="34" charset="0"/>
                  <a:cs typeface="Calibri" panose="020F0502020204030204" pitchFamily="34" charset="0"/>
                </a:rPr>
                <a:t>SUMMARY DASHBOARD</a:t>
              </a:r>
            </a:p>
          </xdr:txBody>
        </xdr:sp>
        <xdr:pic>
          <xdr:nvPicPr>
            <xdr:cNvPr id="136" name="Graphic 135" descr="Bar chart with solid fill">
              <a:extLst>
                <a:ext uri="{FF2B5EF4-FFF2-40B4-BE49-F238E27FC236}">
                  <a16:creationId xmlns:a16="http://schemas.microsoft.com/office/drawing/2014/main" id="{84293877-09AE-AFE9-DA98-FD48385AC52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312420" y="1798320"/>
              <a:ext cx="216000" cy="216000"/>
            </a:xfrm>
            <a:prstGeom prst="rect">
              <a:avLst/>
            </a:prstGeom>
          </xdr:spPr>
        </xdr:pic>
      </xdr:grpSp>
      <xdr:sp macro="" textlink="">
        <xdr:nvSpPr>
          <xdr:cNvPr id="133" name="Rectangle 132">
            <a:extLst>
              <a:ext uri="{FF2B5EF4-FFF2-40B4-BE49-F238E27FC236}">
                <a16:creationId xmlns:a16="http://schemas.microsoft.com/office/drawing/2014/main" id="{6678B3F0-3AC0-5277-30F4-F3FC323392DE}"/>
              </a:ext>
            </a:extLst>
          </xdr:cNvPr>
          <xdr:cNvSpPr/>
        </xdr:nvSpPr>
        <xdr:spPr>
          <a:xfrm>
            <a:off x="220980" y="1699260"/>
            <a:ext cx="45719" cy="403860"/>
          </a:xfrm>
          <a:prstGeom prst="rect">
            <a:avLst/>
          </a:prstGeom>
          <a:solidFill>
            <a:srgbClr val="00FFFF"/>
          </a:solidFill>
          <a:ln w="12700" cap="flat" cmpd="sng" algn="ctr">
            <a:solidFill>
              <a:srgbClr val="4285F4">
                <a:shade val="15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CA" sz="1100" b="0" i="0" u="none" strike="noStrike" kern="0" cap="none" spc="0" normalizeH="0" baseline="0" noProof="0">
              <a:ln>
                <a:noFill/>
              </a:ln>
              <a:solidFill>
                <a:srgbClr val="FFFFFF"/>
              </a:solidFill>
              <a:effectLst/>
              <a:uLnTx/>
              <a:uFillTx/>
              <a:latin typeface="Arial"/>
              <a:cs typeface="Arial"/>
            </a:endParaRPr>
          </a:p>
        </xdr:txBody>
      </xdr:sp>
    </xdr:grpSp>
    <xdr:clientData/>
  </xdr:twoCellAnchor>
  <xdr:twoCellAnchor editAs="oneCell">
    <xdr:from>
      <xdr:col>7</xdr:col>
      <xdr:colOff>490847</xdr:colOff>
      <xdr:row>8</xdr:row>
      <xdr:rowOff>612</xdr:rowOff>
    </xdr:from>
    <xdr:to>
      <xdr:col>9</xdr:col>
      <xdr:colOff>589031</xdr:colOff>
      <xdr:row>10</xdr:row>
      <xdr:rowOff>79706</xdr:rowOff>
    </xdr:to>
    <mc:AlternateContent xmlns:mc="http://schemas.openxmlformats.org/markup-compatibility/2006" xmlns:a14="http://schemas.microsoft.com/office/drawing/2010/main">
      <mc:Choice Requires="a14">
        <xdr:graphicFrame macro="">
          <xdr:nvGraphicFramePr>
            <xdr:cNvPr id="4" name="Quarter">
              <a:extLst>
                <a:ext uri="{FF2B5EF4-FFF2-40B4-BE49-F238E27FC236}">
                  <a16:creationId xmlns:a16="http://schemas.microsoft.com/office/drawing/2014/main" id="{4A4E9785-4FAD-33CB-9736-14C3EF83FF1E}"/>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5239408" y="1338758"/>
              <a:ext cx="1834243" cy="41363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1181100</xdr:colOff>
      <xdr:row>3</xdr:row>
      <xdr:rowOff>68580</xdr:rowOff>
    </xdr:from>
    <xdr:to>
      <xdr:col>7</xdr:col>
      <xdr:colOff>22860</xdr:colOff>
      <xdr:row>8</xdr:row>
      <xdr:rowOff>144780</xdr:rowOff>
    </xdr:to>
    <xdr:pic>
      <xdr:nvPicPr>
        <xdr:cNvPr id="25" name="Graphic 24" descr="Back with solid fill">
          <a:hlinkClick xmlns:r="http://schemas.openxmlformats.org/officeDocument/2006/relationships" r:id="rId1"/>
          <a:extLst>
            <a:ext uri="{FF2B5EF4-FFF2-40B4-BE49-F238E27FC236}">
              <a16:creationId xmlns:a16="http://schemas.microsoft.com/office/drawing/2014/main" id="{EFEFEE3B-E60F-FCB4-9063-2C8CA18DFD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012180" y="571500"/>
          <a:ext cx="914400" cy="914400"/>
        </a:xfrm>
        <a:prstGeom prst="rect">
          <a:avLst/>
        </a:prstGeom>
      </xdr:spPr>
    </xdr:pic>
    <xdr:clientData/>
  </xdr:twoCellAnchor>
  <xdr:twoCellAnchor editAs="oneCell">
    <xdr:from>
      <xdr:col>7</xdr:col>
      <xdr:colOff>365760</xdr:colOff>
      <xdr:row>3</xdr:row>
      <xdr:rowOff>83820</xdr:rowOff>
    </xdr:from>
    <xdr:to>
      <xdr:col>8</xdr:col>
      <xdr:colOff>419100</xdr:colOff>
      <xdr:row>8</xdr:row>
      <xdr:rowOff>160020</xdr:rowOff>
    </xdr:to>
    <xdr:pic>
      <xdr:nvPicPr>
        <xdr:cNvPr id="27" name="Graphic 26" descr="Advertising with solid fill">
          <a:hlinkClick xmlns:r="http://schemas.openxmlformats.org/officeDocument/2006/relationships" r:id="rId4"/>
          <a:extLst>
            <a:ext uri="{FF2B5EF4-FFF2-40B4-BE49-F238E27FC236}">
              <a16:creationId xmlns:a16="http://schemas.microsoft.com/office/drawing/2014/main" id="{B52B71C0-2BAC-9B1F-0AC8-DAB5E10FC42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269480" y="586740"/>
          <a:ext cx="914400" cy="914400"/>
        </a:xfrm>
        <a:prstGeom prst="rect">
          <a:avLst/>
        </a:prstGeom>
      </xdr:spPr>
    </xdr:pic>
    <xdr:clientData/>
  </xdr:twoCellAnchor>
  <xdr:twoCellAnchor editAs="oneCell">
    <xdr:from>
      <xdr:col>8</xdr:col>
      <xdr:colOff>739140</xdr:colOff>
      <xdr:row>3</xdr:row>
      <xdr:rowOff>53340</xdr:rowOff>
    </xdr:from>
    <xdr:to>
      <xdr:col>9</xdr:col>
      <xdr:colOff>876300</xdr:colOff>
      <xdr:row>8</xdr:row>
      <xdr:rowOff>129540</xdr:rowOff>
    </xdr:to>
    <xdr:pic>
      <xdr:nvPicPr>
        <xdr:cNvPr id="29" name="Graphic 28" descr="Back with solid fill">
          <a:hlinkClick xmlns:r="http://schemas.openxmlformats.org/officeDocument/2006/relationships" r:id="rId7"/>
          <a:extLst>
            <a:ext uri="{FF2B5EF4-FFF2-40B4-BE49-F238E27FC236}">
              <a16:creationId xmlns:a16="http://schemas.microsoft.com/office/drawing/2014/main" id="{49BF6AAA-DD42-BF91-0721-F0B1FCD721A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503920" y="556260"/>
          <a:ext cx="914400" cy="9144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10</xdr:col>
      <xdr:colOff>1798320</xdr:colOff>
      <xdr:row>0</xdr:row>
      <xdr:rowOff>30480</xdr:rowOff>
    </xdr:from>
    <xdr:to>
      <xdr:col>11</xdr:col>
      <xdr:colOff>906780</xdr:colOff>
      <xdr:row>5</xdr:row>
      <xdr:rowOff>106680</xdr:rowOff>
    </xdr:to>
    <xdr:pic>
      <xdr:nvPicPr>
        <xdr:cNvPr id="15" name="Graphic 14" descr="Back with solid fill">
          <a:hlinkClick xmlns:r="http://schemas.openxmlformats.org/officeDocument/2006/relationships" r:id="rId1"/>
          <a:extLst>
            <a:ext uri="{FF2B5EF4-FFF2-40B4-BE49-F238E27FC236}">
              <a16:creationId xmlns:a16="http://schemas.microsoft.com/office/drawing/2014/main" id="{9047CF75-3F88-7060-DAE5-3CCD9C9F40B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353800" y="30480"/>
          <a:ext cx="914400" cy="914400"/>
        </a:xfrm>
        <a:prstGeom prst="rect">
          <a:avLst/>
        </a:prstGeom>
      </xdr:spPr>
    </xdr:pic>
    <xdr:clientData/>
  </xdr:twoCellAnchor>
  <xdr:twoCellAnchor editAs="oneCell">
    <xdr:from>
      <xdr:col>11</xdr:col>
      <xdr:colOff>975360</xdr:colOff>
      <xdr:row>0</xdr:row>
      <xdr:rowOff>45720</xdr:rowOff>
    </xdr:from>
    <xdr:to>
      <xdr:col>11</xdr:col>
      <xdr:colOff>1889760</xdr:colOff>
      <xdr:row>5</xdr:row>
      <xdr:rowOff>121920</xdr:rowOff>
    </xdr:to>
    <xdr:pic>
      <xdr:nvPicPr>
        <xdr:cNvPr id="17" name="Graphic 16" descr="Advertising with solid fill">
          <a:hlinkClick xmlns:r="http://schemas.openxmlformats.org/officeDocument/2006/relationships" r:id="rId4"/>
          <a:extLst>
            <a:ext uri="{FF2B5EF4-FFF2-40B4-BE49-F238E27FC236}">
              <a16:creationId xmlns:a16="http://schemas.microsoft.com/office/drawing/2014/main" id="{7624C120-0514-623D-112E-20F5B50C872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336780" y="45720"/>
          <a:ext cx="914400" cy="914400"/>
        </a:xfrm>
        <a:prstGeom prst="rect">
          <a:avLst/>
        </a:prstGeom>
      </xdr:spPr>
    </xdr:pic>
    <xdr:clientData/>
  </xdr:twoCellAnchor>
  <xdr:twoCellAnchor editAs="oneCell">
    <xdr:from>
      <xdr:col>11</xdr:col>
      <xdr:colOff>1866900</xdr:colOff>
      <xdr:row>0</xdr:row>
      <xdr:rowOff>15240</xdr:rowOff>
    </xdr:from>
    <xdr:to>
      <xdr:col>12</xdr:col>
      <xdr:colOff>716280</xdr:colOff>
      <xdr:row>5</xdr:row>
      <xdr:rowOff>91440</xdr:rowOff>
    </xdr:to>
    <xdr:pic>
      <xdr:nvPicPr>
        <xdr:cNvPr id="19" name="Graphic 18" descr="Back with solid fill">
          <a:hlinkClick xmlns:r="http://schemas.openxmlformats.org/officeDocument/2006/relationships" r:id="rId7"/>
          <a:extLst>
            <a:ext uri="{FF2B5EF4-FFF2-40B4-BE49-F238E27FC236}">
              <a16:creationId xmlns:a16="http://schemas.microsoft.com/office/drawing/2014/main" id="{FEFF8A8D-C7F8-039E-FBF9-8BC6630ECC3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3228320" y="15240"/>
          <a:ext cx="914400" cy="9144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8</xdr:col>
      <xdr:colOff>1051560</xdr:colOff>
      <xdr:row>4</xdr:row>
      <xdr:rowOff>45720</xdr:rowOff>
    </xdr:from>
    <xdr:to>
      <xdr:col>9</xdr:col>
      <xdr:colOff>7620</xdr:colOff>
      <xdr:row>9</xdr:row>
      <xdr:rowOff>121920</xdr:rowOff>
    </xdr:to>
    <xdr:pic>
      <xdr:nvPicPr>
        <xdr:cNvPr id="23" name="Graphic 22" descr="Back with solid fill">
          <a:hlinkClick xmlns:r="http://schemas.openxmlformats.org/officeDocument/2006/relationships" r:id="rId1"/>
          <a:extLst>
            <a:ext uri="{FF2B5EF4-FFF2-40B4-BE49-F238E27FC236}">
              <a16:creationId xmlns:a16="http://schemas.microsoft.com/office/drawing/2014/main" id="{1CB0BFDA-A40D-6367-683F-9CC3476B5AD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941820" y="716280"/>
          <a:ext cx="914400" cy="914400"/>
        </a:xfrm>
        <a:prstGeom prst="rect">
          <a:avLst/>
        </a:prstGeom>
      </xdr:spPr>
    </xdr:pic>
    <xdr:clientData/>
  </xdr:twoCellAnchor>
  <xdr:twoCellAnchor editAs="oneCell">
    <xdr:from>
      <xdr:col>9</xdr:col>
      <xdr:colOff>601980</xdr:colOff>
      <xdr:row>4</xdr:row>
      <xdr:rowOff>0</xdr:rowOff>
    </xdr:from>
    <xdr:to>
      <xdr:col>9</xdr:col>
      <xdr:colOff>1516380</xdr:colOff>
      <xdr:row>9</xdr:row>
      <xdr:rowOff>76200</xdr:rowOff>
    </xdr:to>
    <xdr:pic>
      <xdr:nvPicPr>
        <xdr:cNvPr id="25" name="Graphic 24" descr="Advertising with solid fill">
          <a:hlinkClick xmlns:r="http://schemas.openxmlformats.org/officeDocument/2006/relationships" r:id="rId4"/>
          <a:extLst>
            <a:ext uri="{FF2B5EF4-FFF2-40B4-BE49-F238E27FC236}">
              <a16:creationId xmlns:a16="http://schemas.microsoft.com/office/drawing/2014/main" id="{5D43B8DF-221C-768E-9EA3-B777EA56579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450580" y="670560"/>
          <a:ext cx="914400" cy="914400"/>
        </a:xfrm>
        <a:prstGeom prst="rect">
          <a:avLst/>
        </a:prstGeom>
      </xdr:spPr>
    </xdr:pic>
    <xdr:clientData/>
  </xdr:twoCellAnchor>
  <xdr:twoCellAnchor editAs="oneCell">
    <xdr:from>
      <xdr:col>10</xdr:col>
      <xdr:colOff>449580</xdr:colOff>
      <xdr:row>4</xdr:row>
      <xdr:rowOff>83820</xdr:rowOff>
    </xdr:from>
    <xdr:to>
      <xdr:col>10</xdr:col>
      <xdr:colOff>1363980</xdr:colOff>
      <xdr:row>9</xdr:row>
      <xdr:rowOff>160020</xdr:rowOff>
    </xdr:to>
    <xdr:pic>
      <xdr:nvPicPr>
        <xdr:cNvPr id="27" name="Graphic 26" descr="Back with solid fill">
          <a:hlinkClick xmlns:r="http://schemas.openxmlformats.org/officeDocument/2006/relationships" r:id="rId7"/>
          <a:extLst>
            <a:ext uri="{FF2B5EF4-FFF2-40B4-BE49-F238E27FC236}">
              <a16:creationId xmlns:a16="http://schemas.microsoft.com/office/drawing/2014/main" id="{2073F19D-1EB5-6012-C35F-A448ADB928C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928860" y="754380"/>
          <a:ext cx="914400" cy="91440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8</xdr:col>
      <xdr:colOff>175260</xdr:colOff>
      <xdr:row>33</xdr:row>
      <xdr:rowOff>11430</xdr:rowOff>
    </xdr:from>
    <xdr:to>
      <xdr:col>9</xdr:col>
      <xdr:colOff>1082040</xdr:colOff>
      <xdr:row>43</xdr:row>
      <xdr:rowOff>72390</xdr:rowOff>
    </xdr:to>
    <xdr:graphicFrame macro="">
      <xdr:nvGraphicFramePr>
        <xdr:cNvPr id="13" name="Chart 12">
          <a:extLst>
            <a:ext uri="{FF2B5EF4-FFF2-40B4-BE49-F238E27FC236}">
              <a16:creationId xmlns:a16="http://schemas.microsoft.com/office/drawing/2014/main" id="{E696C755-421F-4306-9DD8-D2C7DEF504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182880</xdr:colOff>
      <xdr:row>2</xdr:row>
      <xdr:rowOff>99061</xdr:rowOff>
    </xdr:from>
    <xdr:to>
      <xdr:col>10</xdr:col>
      <xdr:colOff>514350</xdr:colOff>
      <xdr:row>10</xdr:row>
      <xdr:rowOff>53341</xdr:rowOff>
    </xdr:to>
    <mc:AlternateContent xmlns:mc="http://schemas.openxmlformats.org/markup-compatibility/2006" xmlns:a14="http://schemas.microsoft.com/office/drawing/2010/main">
      <mc:Choice Requires="a14">
        <xdr:graphicFrame macro="">
          <xdr:nvGraphicFramePr>
            <xdr:cNvPr id="10" name="Manager">
              <a:extLst>
                <a:ext uri="{FF2B5EF4-FFF2-40B4-BE49-F238E27FC236}">
                  <a16:creationId xmlns:a16="http://schemas.microsoft.com/office/drawing/2014/main" id="{0100E3E6-4B9A-69F1-A0BC-850B37416C8B}"/>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6842760" y="434341"/>
              <a:ext cx="1828800" cy="130302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609600</xdr:colOff>
      <xdr:row>2</xdr:row>
      <xdr:rowOff>60960</xdr:rowOff>
    </xdr:from>
    <xdr:to>
      <xdr:col>13</xdr:col>
      <xdr:colOff>367665</xdr:colOff>
      <xdr:row>10</xdr:row>
      <xdr:rowOff>91440</xdr:rowOff>
    </xdr:to>
    <mc:AlternateContent xmlns:mc="http://schemas.openxmlformats.org/markup-compatibility/2006" xmlns:a14="http://schemas.microsoft.com/office/drawing/2010/main">
      <mc:Choice Requires="a14">
        <xdr:graphicFrame macro="">
          <xdr:nvGraphicFramePr>
            <xdr:cNvPr id="12" name="O-Date">
              <a:extLst>
                <a:ext uri="{FF2B5EF4-FFF2-40B4-BE49-F238E27FC236}">
                  <a16:creationId xmlns:a16="http://schemas.microsoft.com/office/drawing/2014/main" id="{D6A1F948-252A-283B-992C-E55494EAD131}"/>
                </a:ext>
              </a:extLst>
            </xdr:cNvPr>
            <xdr:cNvGraphicFramePr/>
          </xdr:nvGraphicFramePr>
          <xdr:xfrm>
            <a:off x="0" y="0"/>
            <a:ext cx="0" cy="0"/>
          </xdr:xfrm>
          <a:graphic>
            <a:graphicData uri="http://schemas.microsoft.com/office/drawing/2010/slicer">
              <sle:slicer xmlns:sle="http://schemas.microsoft.com/office/drawing/2010/slicer" name="O-Date"/>
            </a:graphicData>
          </a:graphic>
        </xdr:graphicFrame>
      </mc:Choice>
      <mc:Fallback xmlns="">
        <xdr:sp macro="" textlink="">
          <xdr:nvSpPr>
            <xdr:cNvPr id="0" name=""/>
            <xdr:cNvSpPr>
              <a:spLocks noTextEdit="1"/>
            </xdr:cNvSpPr>
          </xdr:nvSpPr>
          <xdr:spPr>
            <a:xfrm>
              <a:off x="8503920" y="396240"/>
              <a:ext cx="2842260" cy="13716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213360</xdr:colOff>
      <xdr:row>10</xdr:row>
      <xdr:rowOff>114301</xdr:rowOff>
    </xdr:from>
    <xdr:to>
      <xdr:col>10</xdr:col>
      <xdr:colOff>76200</xdr:colOff>
      <xdr:row>14</xdr:row>
      <xdr:rowOff>0</xdr:rowOff>
    </xdr:to>
    <mc:AlternateContent xmlns:mc="http://schemas.openxmlformats.org/markup-compatibility/2006" xmlns:a14="http://schemas.microsoft.com/office/drawing/2010/main">
      <mc:Choice Requires="a14">
        <xdr:graphicFrame macro="">
          <xdr:nvGraphicFramePr>
            <xdr:cNvPr id="16" name="Order Year">
              <a:extLst>
                <a:ext uri="{FF2B5EF4-FFF2-40B4-BE49-F238E27FC236}">
                  <a16:creationId xmlns:a16="http://schemas.microsoft.com/office/drawing/2014/main" id="{953D9B0B-F171-73C0-6C1F-EF767561E59B}"/>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6873240" y="1790701"/>
              <a:ext cx="1371600" cy="55625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388620</xdr:colOff>
      <xdr:row>10</xdr:row>
      <xdr:rowOff>152400</xdr:rowOff>
    </xdr:from>
    <xdr:to>
      <xdr:col>13</xdr:col>
      <xdr:colOff>670560</xdr:colOff>
      <xdr:row>19</xdr:row>
      <xdr:rowOff>15240</xdr:rowOff>
    </xdr:to>
    <mc:AlternateContent xmlns:mc="http://schemas.openxmlformats.org/markup-compatibility/2006" xmlns:tsle="http://schemas.microsoft.com/office/drawing/2012/timeslicer">
      <mc:Choice Requires="tsle">
        <xdr:graphicFrame macro="">
          <xdr:nvGraphicFramePr>
            <xdr:cNvPr id="19" name="Ship date">
              <a:extLst>
                <a:ext uri="{FF2B5EF4-FFF2-40B4-BE49-F238E27FC236}">
                  <a16:creationId xmlns:a16="http://schemas.microsoft.com/office/drawing/2014/main" id="{B49F5C56-8522-3F41-93B6-FC81216A09FA}"/>
                </a:ext>
              </a:extLst>
            </xdr:cNvPr>
            <xdr:cNvGraphicFramePr/>
          </xdr:nvGraphicFramePr>
          <xdr:xfrm>
            <a:off x="0" y="0"/>
            <a:ext cx="0" cy="0"/>
          </xdr:xfrm>
          <a:graphic>
            <a:graphicData uri="http://schemas.microsoft.com/office/drawing/2012/timeslicer">
              <tsle:timeslicer name="Ship date"/>
            </a:graphicData>
          </a:graphic>
        </xdr:graphicFrame>
      </mc:Choice>
      <mc:Fallback xmlns="">
        <xdr:sp macro="" textlink="">
          <xdr:nvSpPr>
            <xdr:cNvPr id="0" name=""/>
            <xdr:cNvSpPr>
              <a:spLocks noTextEdit="1"/>
            </xdr:cNvSpPr>
          </xdr:nvSpPr>
          <xdr:spPr>
            <a:xfrm>
              <a:off x="8282940" y="1828800"/>
              <a:ext cx="3337560" cy="1371600"/>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editAs="oneCell">
    <xdr:from>
      <xdr:col>13</xdr:col>
      <xdr:colOff>419100</xdr:colOff>
      <xdr:row>2</xdr:row>
      <xdr:rowOff>30480</xdr:rowOff>
    </xdr:from>
    <xdr:to>
      <xdr:col>14</xdr:col>
      <xdr:colOff>586740</xdr:colOff>
      <xdr:row>15</xdr:row>
      <xdr:rowOff>97155</xdr:rowOff>
    </xdr:to>
    <mc:AlternateContent xmlns:mc="http://schemas.openxmlformats.org/markup-compatibility/2006" xmlns:a14="http://schemas.microsoft.com/office/drawing/2010/main">
      <mc:Choice Requires="a14">
        <xdr:graphicFrame macro="">
          <xdr:nvGraphicFramePr>
            <xdr:cNvPr id="25" name="Weekly sales">
              <a:extLst>
                <a:ext uri="{FF2B5EF4-FFF2-40B4-BE49-F238E27FC236}">
                  <a16:creationId xmlns:a16="http://schemas.microsoft.com/office/drawing/2014/main" id="{6AB50CBA-F681-67DA-A66B-69C61548C931}"/>
                </a:ext>
              </a:extLst>
            </xdr:cNvPr>
            <xdr:cNvGraphicFramePr/>
          </xdr:nvGraphicFramePr>
          <xdr:xfrm>
            <a:off x="0" y="0"/>
            <a:ext cx="0" cy="0"/>
          </xdr:xfrm>
          <a:graphic>
            <a:graphicData uri="http://schemas.microsoft.com/office/drawing/2010/slicer">
              <sle:slicer xmlns:sle="http://schemas.microsoft.com/office/drawing/2010/slicer" name="Weekly sales"/>
            </a:graphicData>
          </a:graphic>
        </xdr:graphicFrame>
      </mc:Choice>
      <mc:Fallback xmlns="">
        <xdr:sp macro="" textlink="">
          <xdr:nvSpPr>
            <xdr:cNvPr id="0" name=""/>
            <xdr:cNvSpPr>
              <a:spLocks noTextEdit="1"/>
            </xdr:cNvSpPr>
          </xdr:nvSpPr>
          <xdr:spPr>
            <a:xfrm>
              <a:off x="13517880" y="365760"/>
              <a:ext cx="1828800" cy="22383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586740</xdr:colOff>
      <xdr:row>32</xdr:row>
      <xdr:rowOff>1</xdr:rowOff>
    </xdr:from>
    <xdr:to>
      <xdr:col>11</xdr:col>
      <xdr:colOff>293370</xdr:colOff>
      <xdr:row>36</xdr:row>
      <xdr:rowOff>110491</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6E3C098D-C21A-C432-E9AF-5E2D78DAB9D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576560" y="5364481"/>
              <a:ext cx="2259330" cy="7810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228600</xdr:colOff>
      <xdr:row>60</xdr:row>
      <xdr:rowOff>137160</xdr:rowOff>
    </xdr:from>
    <xdr:to>
      <xdr:col>19</xdr:col>
      <xdr:colOff>182880</xdr:colOff>
      <xdr:row>73</xdr:row>
      <xdr:rowOff>3810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D4EF29EB-ED27-B4A1-D198-FECAC4E704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3154025" y="10420350"/>
              <a:ext cx="3733800" cy="2101215"/>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205740</xdr:colOff>
      <xdr:row>23</xdr:row>
      <xdr:rowOff>83820</xdr:rowOff>
    </xdr:from>
    <xdr:to>
      <xdr:col>13</xdr:col>
      <xdr:colOff>647700</xdr:colOff>
      <xdr:row>36</xdr:row>
      <xdr:rowOff>131445</xdr:rowOff>
    </xdr:to>
    <mc:AlternateContent xmlns:mc="http://schemas.openxmlformats.org/markup-compatibility/2006" xmlns:a14="http://schemas.microsoft.com/office/drawing/2010/main">
      <mc:Choice Requires="a14">
        <xdr:graphicFrame macro="">
          <xdr:nvGraphicFramePr>
            <xdr:cNvPr id="21" name="Product Category">
              <a:extLst>
                <a:ext uri="{FF2B5EF4-FFF2-40B4-BE49-F238E27FC236}">
                  <a16:creationId xmlns:a16="http://schemas.microsoft.com/office/drawing/2014/main" id="{C3559893-E462-88DA-829A-C64C72B5C974}"/>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1917680" y="3939540"/>
              <a:ext cx="1828800" cy="22383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236220</xdr:colOff>
      <xdr:row>17</xdr:row>
      <xdr:rowOff>106680</xdr:rowOff>
    </xdr:from>
    <xdr:to>
      <xdr:col>16</xdr:col>
      <xdr:colOff>914400</xdr:colOff>
      <xdr:row>31</xdr:row>
      <xdr:rowOff>1905</xdr:rowOff>
    </xdr:to>
    <mc:AlternateContent xmlns:mc="http://schemas.openxmlformats.org/markup-compatibility/2006" xmlns:a14="http://schemas.microsoft.com/office/drawing/2010/main">
      <mc:Choice Requires="a14">
        <xdr:graphicFrame macro="">
          <xdr:nvGraphicFramePr>
            <xdr:cNvPr id="22" name="Ship Mode">
              <a:extLst>
                <a:ext uri="{FF2B5EF4-FFF2-40B4-BE49-F238E27FC236}">
                  <a16:creationId xmlns:a16="http://schemas.microsoft.com/office/drawing/2014/main" id="{2674E948-997D-D564-A42F-4D22E081058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4996160" y="2956560"/>
              <a:ext cx="1828800" cy="22383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45720</xdr:colOff>
      <xdr:row>2</xdr:row>
      <xdr:rowOff>83820</xdr:rowOff>
    </xdr:from>
    <xdr:to>
      <xdr:col>17</xdr:col>
      <xdr:colOff>552450</xdr:colOff>
      <xdr:row>15</xdr:row>
      <xdr:rowOff>131445</xdr:rowOff>
    </xdr:to>
    <mc:AlternateContent xmlns:mc="http://schemas.openxmlformats.org/markup-compatibility/2006" xmlns:a14="http://schemas.microsoft.com/office/drawing/2010/main">
      <mc:Choice Requires="a14">
        <xdr:graphicFrame macro="">
          <xdr:nvGraphicFramePr>
            <xdr:cNvPr id="23" name="Customer Segment">
              <a:extLst>
                <a:ext uri="{FF2B5EF4-FFF2-40B4-BE49-F238E27FC236}">
                  <a16:creationId xmlns:a16="http://schemas.microsoft.com/office/drawing/2014/main" id="{89301283-3D48-BF8B-A701-68F592B13B61}"/>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15544800" y="419100"/>
              <a:ext cx="1828800" cy="22383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6</xdr:col>
      <xdr:colOff>7620</xdr:colOff>
      <xdr:row>35</xdr:row>
      <xdr:rowOff>19050</xdr:rowOff>
    </xdr:from>
    <xdr:to>
      <xdr:col>10</xdr:col>
      <xdr:colOff>114300</xdr:colOff>
      <xdr:row>51</xdr:row>
      <xdr:rowOff>80010</xdr:rowOff>
    </xdr:to>
    <xdr:graphicFrame macro="">
      <xdr:nvGraphicFramePr>
        <xdr:cNvPr id="20" name="Chart 19">
          <a:extLst>
            <a:ext uri="{FF2B5EF4-FFF2-40B4-BE49-F238E27FC236}">
              <a16:creationId xmlns:a16="http://schemas.microsoft.com/office/drawing/2014/main" id="{2694CCA0-F713-A7B1-140E-A77CC7B38C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shni Rana" refreshedDate="45415.746975578702" createdVersion="8" refreshedVersion="8" minRefreshableVersion="3" recordCount="1936" xr:uid="{6FD4DF16-876C-4A6C-864C-C89181038DAA}">
  <cacheSource type="worksheet">
    <worksheetSource ref="A1:AP1937" sheet="DataCleaning and Transformation"/>
  </cacheSource>
  <cacheFields count="48">
    <cacheField name="Customer ID" numFmtId="1">
      <sharedItems containsSemiMixedTypes="0" containsString="0" containsNumber="1" containsInteger="1" minValue="3" maxValue="3403"/>
    </cacheField>
    <cacheField name="Customer Name" numFmtId="0">
      <sharedItems/>
    </cacheField>
    <cacheField name="Order Priority" numFmtId="0">
      <sharedItems count="5">
        <s v="Critical"/>
        <s v="High"/>
        <s v="Low"/>
        <s v="Not Specified"/>
        <s v="Medium"/>
      </sharedItems>
    </cacheField>
    <cacheField name="Discount" numFmtId="9">
      <sharedItems containsSemiMixedTypes="0" containsString="0" containsNumber="1" minValue="0" maxValue="0.21"/>
    </cacheField>
    <cacheField name="Unit Price" numFmtId="164">
      <sharedItems containsSemiMixedTypes="0" containsString="0" containsNumber="1" minValue="1.1399999999999999" maxValue="6783.02"/>
    </cacheField>
    <cacheField name="Shipping Cost" numFmtId="164">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acheField>
    <cacheField name="Product Container" numFmtId="0">
      <sharedItems/>
    </cacheField>
    <cacheField name="Product Name" numFmtId="0">
      <sharedItems/>
    </cacheField>
    <cacheField name="Product Base Margin" numFmtId="9">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acheField>
    <cacheField name="City" numFmtId="0">
      <sharedItems/>
    </cacheField>
    <cacheField name="Postal Code" numFmtId="1">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47"/>
    </cacheField>
    <cacheField name="Order Year" numFmtId="167">
      <sharedItems containsSemiMixedTypes="0" containsNonDate="0" containsDate="1" containsString="0" minDate="2015-01-31T00:00:00" maxDate="2015-07-01T00:00:00" count="6">
        <d v="2015-01-31T00:00:00"/>
        <d v="2015-02-28T00:00:00"/>
        <d v="2015-03-31T00:00:00"/>
        <d v="2015-04-30T00:00:00"/>
        <d v="2015-05-31T00:00:00"/>
        <d v="2015-06-30T00:00:00"/>
      </sharedItems>
    </cacheField>
    <cacheField name="Order Month" numFmtId="166">
      <sharedItems containsSemiMixedTypes="0" containsNonDate="0" containsDate="1" containsString="0" minDate="2015-01-31T00:00:00" maxDate="2015-07-01T00:00:00" count="6">
        <d v="2015-01-31T00:00:00"/>
        <d v="2015-02-28T00:00:00"/>
        <d v="2015-03-31T00:00:00"/>
        <d v="2015-04-30T00:00:00"/>
        <d v="2015-05-31T00:00:00"/>
        <d v="2015-06-30T00:00:00"/>
      </sharedItems>
      <fieldGroup par="45"/>
    </cacheField>
    <cacheField name="O-Date" numFmtId="165">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cacheField>
    <cacheField name="Ship date" numFmtId="14">
      <sharedItems containsSemiMixedTypes="0" containsNonDate="0" containsDate="1" containsString="0" minDate="2015-01-02T00:00:00" maxDate="2015-07-09T00:00:00" count="187">
        <d v="2015-01-04T00:00:00"/>
        <d v="2015-01-02T00:00:00"/>
        <d v="2015-01-03T00:00:00"/>
        <d v="2015-01-06T00:00:00"/>
        <d v="2015-01-05T00:00:00"/>
        <d v="2015-01-10T00:00:00"/>
        <d v="2015-01-09T00:00:00"/>
        <d v="2015-01-07T00:00:00"/>
        <d v="2015-01-08T00:00:00"/>
        <d v="2015-01-11T00:00:00"/>
        <d v="2015-01-14T00:00:00"/>
        <d v="2015-01-13T00:00:00"/>
        <d v="2015-01-15T00:00:00"/>
        <d v="2015-01-12T00:00:00"/>
        <d v="2015-01-16T00:00:00"/>
        <d v="2015-01-18T00:00:00"/>
        <d v="2015-01-17T00:00:00"/>
        <d v="2015-01-19T00:00:00"/>
        <d v="2015-01-20T00:00:00"/>
        <d v="2015-01-21T00:00:00"/>
        <d v="2015-01-22T00:00:00"/>
        <d v="2015-01-23T00:00:00"/>
        <d v="2015-01-26T00:00:00"/>
        <d v="2015-01-25T00:00:00"/>
        <d v="2015-01-24T00:00:00"/>
        <d v="2015-01-29T00:00:00"/>
        <d v="2015-01-28T00:00:00"/>
        <d v="2015-01-27T00:00:00"/>
        <d v="2015-01-30T00:00:00"/>
        <d v="2015-02-02T00:00:00"/>
        <d v="2015-01-31T00:00:00"/>
        <d v="2015-02-01T00:00:00"/>
        <d v="2015-02-06T00:00:00"/>
        <d v="2015-02-03T00:00:00"/>
        <d v="2015-02-04T00:00:00"/>
        <d v="2015-02-05T00:00:00"/>
        <d v="2015-02-07T00:00:00"/>
        <d v="2015-02-08T00:00:00"/>
        <d v="2015-02-09T00:00:00"/>
        <d v="2015-02-12T00:00:00"/>
        <d v="2015-02-10T00:00:00"/>
        <d v="2015-02-11T00:00:00"/>
        <d v="2015-02-14T00:00:00"/>
        <d v="2015-02-13T00:00:00"/>
        <d v="2015-02-17T00:00:00"/>
        <d v="2015-02-15T00:00:00"/>
        <d v="2015-02-21T00:00:00"/>
        <d v="2015-02-16T00:00:00"/>
        <d v="2015-02-22T00:00:00"/>
        <d v="2015-02-19T00:00:00"/>
        <d v="2015-02-20T00:00:00"/>
        <d v="2015-02-18T00:00:00"/>
        <d v="2015-02-23T00:00:00"/>
        <d v="2015-02-26T00:00:00"/>
        <d v="2015-02-24T00:00:00"/>
        <d v="2015-02-25T00:00:00"/>
        <d v="2015-02-27T00:00:00"/>
        <d v="2015-02-28T00:00:00"/>
        <d v="2015-03-02T00:00:00"/>
        <d v="2015-03-06T00:00:00"/>
        <d v="2015-03-03T00:00:00"/>
        <d v="2015-03-05T00:00:00"/>
        <d v="2015-03-01T00:00:00"/>
        <d v="2015-03-09T00:00:00"/>
        <d v="2015-03-04T00:00:00"/>
        <d v="2015-03-10T00:00:00"/>
        <d v="2015-03-07T00:00:00"/>
        <d v="2015-03-08T00:00:00"/>
        <d v="2015-03-12T00:00:00"/>
        <d v="2015-03-11T00:00:00"/>
        <d v="2015-03-15T00:00:00"/>
        <d v="2015-03-13T00:00:00"/>
        <d v="2015-03-14T00:00:00"/>
        <d v="2015-03-19T00:00:00"/>
        <d v="2015-03-17T00:00:00"/>
        <d v="2015-03-16T00:00:00"/>
        <d v="2015-03-18T00:00:00"/>
        <d v="2015-03-25T00:00:00"/>
        <d v="2015-03-24T00:00:00"/>
        <d v="2015-03-20T00:00:00"/>
        <d v="2015-03-21T00:00:00"/>
        <d v="2015-03-22T00:00:00"/>
        <d v="2015-03-26T00:00:00"/>
        <d v="2015-03-23T00:00:00"/>
        <d v="2015-03-29T00:00:00"/>
        <d v="2015-03-28T00:00:00"/>
        <d v="2015-03-27T00:00:00"/>
        <d v="2015-04-02T00:00:00"/>
        <d v="2015-04-01T00:00:00"/>
        <d v="2015-03-30T00:00:00"/>
        <d v="2015-04-03T00:00:00"/>
        <d v="2015-03-31T00:00:00"/>
        <d v="2015-04-06T00:00:00"/>
        <d v="2015-04-09T00:00:00"/>
        <d v="2015-04-04T00:00:00"/>
        <d v="2015-04-05T00:00:00"/>
        <d v="2015-04-11T00:00:00"/>
        <d v="2015-04-07T00:00:00"/>
        <d v="2015-04-08T00:00:00"/>
        <d v="2015-04-13T00:00:00"/>
        <d v="2015-04-15T00:00:00"/>
        <d v="2015-04-12T00:00:00"/>
        <d v="2015-04-14T00:00:00"/>
        <d v="2015-04-10T00:00:00"/>
        <d v="2015-04-20T00:00:00"/>
        <d v="2015-04-19T00:00:00"/>
        <d v="2015-04-16T00:00:00"/>
        <d v="2015-04-17T00:00:00"/>
        <d v="2015-04-24T00:00:00"/>
        <d v="2015-04-18T00:00:00"/>
        <d v="2015-04-21T00:00:00"/>
        <d v="2015-04-27T00:00:00"/>
        <d v="2015-04-23T00:00:00"/>
        <d v="2015-04-25T00:00:00"/>
        <d v="2015-04-26T00:00:00"/>
        <d v="2015-04-22T00:00:00"/>
        <d v="2015-04-28T00:00:00"/>
        <d v="2015-05-03T00:00:00"/>
        <d v="2015-04-30T00:00:00"/>
        <d v="2015-04-29T00:00:00"/>
        <d v="2015-05-01T00:00:00"/>
        <d v="2015-05-02T00:00:00"/>
        <d v="2015-05-06T00:00:00"/>
        <d v="2015-05-04T00:00:00"/>
        <d v="2015-05-05T00:00:00"/>
        <d v="2015-05-09T00:00:00"/>
        <d v="2015-05-10T00:00:00"/>
        <d v="2015-05-07T00:00:00"/>
        <d v="2015-05-08T00:00:00"/>
        <d v="2015-05-13T00:00:00"/>
        <d v="2015-05-15T00:00:00"/>
        <d v="2015-05-11T00:00:00"/>
        <d v="2015-05-12T00:00:00"/>
        <d v="2015-05-14T00:00:00"/>
        <d v="2015-05-16T00:00:00"/>
        <d v="2015-05-21T00:00:00"/>
        <d v="2015-05-18T00:00:00"/>
        <d v="2015-05-17T00:00:00"/>
        <d v="2015-05-20T00:00:00"/>
        <d v="2015-05-23T00:00:00"/>
        <d v="2015-05-19T00:00:00"/>
        <d v="2015-05-26T00:00:00"/>
        <d v="2015-05-27T00:00:00"/>
        <d v="2015-05-24T00:00:00"/>
        <d v="2015-05-22T00:00:00"/>
        <d v="2015-05-25T00:00:00"/>
        <d v="2015-05-28T00:00:00"/>
        <d v="2015-05-30T00:00:00"/>
        <d v="2015-05-29T00:00:00"/>
        <d v="2015-06-02T00:00:00"/>
        <d v="2015-06-01T00:00:00"/>
        <d v="2015-05-31T00:00:00"/>
        <d v="2015-06-05T00:00:00"/>
        <d v="2015-06-07T00:00:00"/>
        <d v="2015-06-04T00:00:00"/>
        <d v="2015-06-03T00:00:00"/>
        <d v="2015-06-08T00:00:00"/>
        <d v="2015-06-09T00:00:00"/>
        <d v="2015-06-06T00:00:00"/>
        <d v="2015-06-10T00:00:00"/>
        <d v="2015-06-12T00:00:00"/>
        <d v="2015-06-14T00:00:00"/>
        <d v="2015-06-11T00:00:00"/>
        <d v="2015-06-13T00:00:00"/>
        <d v="2015-06-16T00:00:00"/>
        <d v="2015-06-19T00:00:00"/>
        <d v="2015-06-17T00:00:00"/>
        <d v="2015-06-18T00:00:00"/>
        <d v="2015-06-15T00:00:00"/>
        <d v="2015-06-21T00:00:00"/>
        <d v="2015-06-22T00:00:00"/>
        <d v="2015-06-20T00:00:00"/>
        <d v="2015-06-25T00:00:00"/>
        <d v="2015-06-23T00:00:00"/>
        <d v="2015-06-27T00:00:00"/>
        <d v="2015-06-24T00:00:00"/>
        <d v="2015-06-26T00:00:00"/>
        <d v="2015-06-30T00:00:00"/>
        <d v="2015-07-01T00:00:00"/>
        <d v="2015-06-28T00:00:00"/>
        <d v="2015-07-03T00:00:00"/>
        <d v="2015-06-29T00:00:00"/>
        <d v="2015-07-02T00:00:00"/>
        <d v="2015-07-07T00:00:00"/>
        <d v="2015-07-06T00:00:00"/>
        <d v="2015-07-08T00:00:00"/>
        <d v="2015-07-04T00:00:00"/>
      </sharedItems>
    </cacheField>
    <cacheField name="Shipping years" numFmtId="167">
      <sharedItems containsSemiMixedTypes="0" containsNonDate="0" containsDate="1" containsString="0" minDate="2015-01-02T00:00:00" maxDate="2015-07-09T00:00:00"/>
    </cacheField>
    <cacheField name="Shipping months" numFmtId="166">
      <sharedItems containsSemiMixedTypes="0" containsNonDate="0" containsDate="1" containsString="0" minDate="2015-01-31T00:00:00" maxDate="2015-08-01T00:00:00"/>
    </cacheField>
    <cacheField name="Shipping date" numFmtId="165">
      <sharedItems containsSemiMixedTypes="0" containsNonDate="0" containsDate="1" containsString="0" minDate="2015-01-02T00:00:00" maxDate="2015-07-09T00:00:00"/>
    </cacheField>
    <cacheField name="Profit" numFmtId="164">
      <sharedItems containsSemiMixedTypes="0" containsString="0" containsNumber="1" minValue="-16476.838" maxValue="9228.2255999999998"/>
    </cacheField>
    <cacheField name="Quantity ordered new" numFmtId="1">
      <sharedItems containsSemiMixedTypes="0" containsString="0" containsNumber="1" containsInteger="1" minValue="1" maxValue="167" count="76">
        <n v="2"/>
        <n v="13"/>
        <n v="8"/>
        <n v="1"/>
        <n v="12"/>
        <n v="6"/>
        <n v="3"/>
        <n v="4"/>
        <n v="11"/>
        <n v="15"/>
        <n v="43"/>
        <n v="32"/>
        <n v="7"/>
        <n v="9"/>
        <n v="54"/>
        <n v="14"/>
        <n v="29"/>
        <n v="46"/>
        <n v="5"/>
        <n v="10"/>
        <n v="34"/>
        <n v="31"/>
        <n v="24"/>
        <n v="19"/>
        <n v="37"/>
        <n v="42"/>
        <n v="48"/>
        <n v="18"/>
        <n v="25"/>
        <n v="40"/>
        <n v="52"/>
        <n v="21"/>
        <n v="47"/>
        <n v="44"/>
        <n v="36"/>
        <n v="23"/>
        <n v="49"/>
        <n v="38"/>
        <n v="56"/>
        <n v="27"/>
        <n v="17"/>
        <n v="20"/>
        <n v="76"/>
        <n v="88"/>
        <n v="79"/>
        <n v="22"/>
        <n v="41"/>
        <n v="16"/>
        <n v="63"/>
        <n v="58"/>
        <n v="45"/>
        <n v="28"/>
        <n v="30"/>
        <n v="85"/>
        <n v="83"/>
        <n v="90"/>
        <n v="39"/>
        <n v="75"/>
        <n v="53"/>
        <n v="77"/>
        <n v="26"/>
        <n v="74"/>
        <n v="33"/>
        <n v="67"/>
        <n v="35"/>
        <n v="146"/>
        <n v="68"/>
        <n v="70"/>
        <n v="61"/>
        <n v="71"/>
        <n v="116"/>
        <n v="167"/>
        <n v="81"/>
        <n v="59"/>
        <n v="62"/>
        <n v="65"/>
      </sharedItems>
    </cacheField>
    <cacheField name="Sales" numFmtId="164">
      <sharedItems containsSemiMixedTypes="0" containsString="0" containsNumber="1" minValue="2.25" maxValue="45737.33"/>
    </cacheField>
    <cacheField name="Order ID" numFmtId="1">
      <sharedItems containsSemiMixedTypes="0" containsString="0" containsNumber="1" containsInteger="1" minValue="359" maxValue="91586"/>
    </cacheField>
    <cacheField name="Total" numFmtId="164">
      <sharedItems containsSemiMixedTypes="0" containsString="0" containsNumber="1" minValue="1.0799999999999998" maxValue="6783.02"/>
    </cacheField>
    <cacheField name="Manager" numFmtId="0">
      <sharedItems count="4">
        <s v="Sam"/>
        <s v="Chris"/>
        <s v="William"/>
        <s v="Erin"/>
      </sharedItems>
    </cacheField>
    <cacheField name="Order fullfillment time" numFmtId="171">
      <sharedItems containsSemiMixedTypes="0" containsString="0" containsNumber="1" containsInteger="1" minValue="0" maxValue="10"/>
    </cacheField>
    <cacheField name="Profit margin " numFmtId="10">
      <sharedItems containsSemiMixedTypes="0" containsString="0" containsNumber="1" minValue="-169.02591743119265" maxValue="999.98303030303032"/>
    </cacheField>
    <cacheField name="Revenue" numFmtId="164">
      <sharedItems containsSemiMixedTypes="0" containsString="0" containsNumber="1" minValue="-14990.498" maxValue="54965.5556"/>
    </cacheField>
    <cacheField name="Weekly sales" numFmtId="0">
      <sharedItems containsSemiMixedTypes="0" containsString="0" containsNumber="1" containsInteger="1" minValue="1" maxValue="27" count="27">
        <n v="1"/>
        <n v="2"/>
        <n v="3"/>
        <n v="4"/>
        <n v="5"/>
        <n v="6"/>
        <n v="7"/>
        <n v="8"/>
        <n v="9"/>
        <n v="10"/>
        <n v="11"/>
        <n v="12"/>
        <n v="13"/>
        <n v="14"/>
        <n v="15"/>
        <n v="16"/>
        <n v="17"/>
        <n v="18"/>
        <n v="19"/>
        <n v="20"/>
        <n v="21"/>
        <n v="22"/>
        <n v="23"/>
        <n v="24"/>
        <n v="25"/>
        <n v="26"/>
        <n v="27"/>
      </sharedItems>
    </cacheField>
    <cacheField name="Monthly sales" numFmtId="0">
      <sharedItems/>
    </cacheField>
    <cacheField name="Weekly sales03" numFmtId="0">
      <sharedItems/>
    </cacheField>
    <cacheField name="Unique Customers" numFmtId="0">
      <sharedItems containsSemiMixedTypes="0" containsString="0" containsNumber="1" containsInteger="1" minValue="0" maxValue="1"/>
    </cacheField>
    <cacheField name="Repeat Customers" numFmtId="1">
      <sharedItems containsSemiMixedTypes="0" containsString="0" containsNumber="1" containsInteger="1" minValue="0" maxValue="1"/>
    </cacheField>
    <cacheField name="Repeted order" numFmtId="0">
      <sharedItems count="2">
        <s v="Unique"/>
        <s v="Repeated"/>
      </sharedItems>
    </cacheField>
    <cacheField name="Quarter" numFmtId="0">
      <sharedItems count="6">
        <s v="Q1"/>
        <s v="Q2"/>
        <s v="Q3" u="1"/>
        <s v="Q4" u="1"/>
        <s v="Q5" u="1"/>
        <s v="Q6" u="1"/>
      </sharedItems>
    </cacheField>
    <cacheField name="Profit Margin" numFmtId="0" formula="Profit/Sales" databaseField="0"/>
    <cacheField name="Sum of Profit Margin" numFmtId="0" formula="Profit/Sales" databaseField="0"/>
    <cacheField name="Days (Order Month)" numFmtId="0" databaseField="0">
      <fieldGroup base="20">
        <rangePr groupBy="days" startDate="2015-01-31T00:00:00" endDate="2015-07-01T00:00:00"/>
        <groupItems count="368">
          <s v="&lt;2015-01-3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5-07-01"/>
        </groupItems>
      </fieldGroup>
    </cacheField>
    <cacheField name="Months (Order Month)" numFmtId="0" databaseField="0">
      <fieldGroup base="20">
        <rangePr groupBy="months" startDate="2015-01-31T00:00:00" endDate="2015-07-01T00:00:00"/>
        <groupItems count="14">
          <s v="&lt;2015-01-31"/>
          <s v="Jan"/>
          <s v="Feb"/>
          <s v="Mar"/>
          <s v="Apr"/>
          <s v="May"/>
          <s v="Jun"/>
          <s v="Jul"/>
          <s v="Aug"/>
          <s v="Sep"/>
          <s v="Oct"/>
          <s v="Nov"/>
          <s v="Dec"/>
          <s v="&gt;2015-07-01"/>
        </groupItems>
      </fieldGroup>
    </cacheField>
    <cacheField name="Days (Order Date)" numFmtId="0" databaseField="0">
      <fieldGroup base="18">
        <rangePr groupBy="days" startDate="2015-01-01T00:00:00" endDate="2015-07-01T00:00:00"/>
        <groupItems count="368">
          <s v="&lt;2015-01-0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5-07-01"/>
        </groupItems>
      </fieldGroup>
    </cacheField>
    <cacheField name="Months (Order Date)" numFmtId="0" databaseField="0">
      <fieldGroup base="18">
        <rangePr groupBy="months" startDate="2015-01-01T00:00:00" endDate="2015-07-01T00:00:00"/>
        <groupItems count="14">
          <s v="&lt;2015-01-01"/>
          <s v="Jan"/>
          <s v="Feb"/>
          <s v="Mar"/>
          <s v="Apr"/>
          <s v="May"/>
          <s v="Jun"/>
          <s v="Jul"/>
          <s v="Aug"/>
          <s v="Sep"/>
          <s v="Oct"/>
          <s v="Nov"/>
          <s v="Dec"/>
          <s v="&gt;2015-07-01"/>
        </groupItems>
      </fieldGroup>
    </cacheField>
  </cacheFields>
  <extLst>
    <ext xmlns:x14="http://schemas.microsoft.com/office/spreadsheetml/2009/9/main" uri="{725AE2AE-9491-48be-B2B4-4EB974FC3084}">
      <x14:pivotCacheDefinition pivotCacheId="70458856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shni Rana" refreshedDate="45415.746994444446" createdVersion="8" refreshedVersion="8" minRefreshableVersion="3" recordCount="1939" xr:uid="{F21CAC99-3984-46E0-A81D-81AFD876FEF9}">
  <cacheSource type="worksheet">
    <worksheetSource ref="AM1:AN1048576" sheet="DataCleaning and Transformation"/>
  </cacheSource>
  <cacheFields count="2">
    <cacheField name="Unique Customers" numFmtId="0">
      <sharedItems containsString="0" containsBlank="1" containsNumber="1" containsInteger="1" minValue="0" maxValue="1"/>
    </cacheField>
    <cacheField name="Repeat Customers"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shni Rana" refreshedDate="45434.614407870373" createdVersion="8" refreshedVersion="8" minRefreshableVersion="3" recordCount="1937" xr:uid="{9E6FC9DC-C1EF-4FA0-8A5F-F0640CAEE8BC}">
  <cacheSource type="worksheet">
    <worksheetSource name="Table_1"/>
  </cacheSource>
  <cacheFields count="42">
    <cacheField name="Customer ID" numFmtId="1">
      <sharedItems containsString="0" containsBlank="1" containsNumber="1" containsInteger="1" minValue="3" maxValue="3403"/>
    </cacheField>
    <cacheField name="Customer Name" numFmtId="0">
      <sharedItems containsBlank="1"/>
    </cacheField>
    <cacheField name="Order Priority" numFmtId="0">
      <sharedItems containsBlank="1" count="6">
        <s v="Critical"/>
        <s v="High"/>
        <s v="Low"/>
        <s v="Not Specified"/>
        <s v="Medium"/>
        <m/>
      </sharedItems>
    </cacheField>
    <cacheField name="Discount" numFmtId="9">
      <sharedItems containsString="0" containsBlank="1" containsNumber="1" minValue="0" maxValue="0.21"/>
    </cacheField>
    <cacheField name="Unit Price" numFmtId="164">
      <sharedItems containsString="0" containsBlank="1" containsNumber="1" minValue="1.1399999999999999" maxValue="6783.02"/>
    </cacheField>
    <cacheField name="Shipping Cost" numFmtId="164">
      <sharedItems containsString="0" containsBlank="1" containsNumber="1" minValue="0.49" maxValue="164.73"/>
    </cacheField>
    <cacheField name="Ship Mode" numFmtId="0">
      <sharedItems containsBlank="1" count="4">
        <s v="Delivery Truck"/>
        <s v="Regular Air"/>
        <s v="Express Air"/>
        <m/>
      </sharedItems>
    </cacheField>
    <cacheField name="Customer Segment" numFmtId="0">
      <sharedItems containsBlank="1" count="5">
        <s v="Small Business"/>
        <s v="Consumer"/>
        <s v="Home Office"/>
        <s v="Corporate"/>
        <m/>
      </sharedItems>
    </cacheField>
    <cacheField name="Product Category" numFmtId="0">
      <sharedItems containsBlank="1" count="4">
        <s v="Furniture"/>
        <s v="Technology"/>
        <s v="Office Supplies"/>
        <m/>
      </sharedItems>
    </cacheField>
    <cacheField name="Product Sub-Category" numFmtId="0">
      <sharedItems containsBlank="1" count="18">
        <s v="Tables"/>
        <s v="Computer Peripherals"/>
        <s v="Pens &amp; Art Supplies"/>
        <s v="Office Machines"/>
        <s v="Copiers and Fax"/>
        <s v="Binders and Binder Accessories"/>
        <s v="Storage &amp; Organization"/>
        <s v="Paper"/>
        <s v="Appliances"/>
        <s v="Chairs &amp; Chairmats"/>
        <s v="Bookcases"/>
        <s v="Office Furnishings"/>
        <s v="Telephones and Communication"/>
        <s v="Labels"/>
        <s v="Rubber Bands"/>
        <s v="Envelopes"/>
        <s v="Scissors, Rulers and Trimmers"/>
        <m/>
      </sharedItems>
    </cacheField>
    <cacheField name="Product Container" numFmtId="0">
      <sharedItems containsBlank="1" count="8">
        <s v="Jumbo Box"/>
        <s v="Small Pack"/>
        <s v="Wrap Bag"/>
        <s v="Jumbo Drum"/>
        <s v="Large Box"/>
        <s v="Small Box"/>
        <s v="Medium Box"/>
        <m/>
      </sharedItems>
    </cacheField>
    <cacheField name="Product Name" numFmtId="0">
      <sharedItems containsBlank="1"/>
    </cacheField>
    <cacheField name="Product Base Margin" numFmtId="9">
      <sharedItems containsString="0" containsBlank="1" containsNumber="1" minValue="0.35" maxValue="0.85"/>
    </cacheField>
    <cacheField name="Country" numFmtId="0">
      <sharedItems containsBlank="1"/>
    </cacheField>
    <cacheField name="Region" numFmtId="0">
      <sharedItems containsBlank="1" count="5">
        <s v="South"/>
        <s v="Central"/>
        <s v="West"/>
        <s v="East"/>
        <m/>
      </sharedItems>
    </cacheField>
    <cacheField name="State or Province" numFmtId="0">
      <sharedItems containsBlank="1" count="50">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m/>
      </sharedItems>
    </cacheField>
    <cacheField name="City" numFmtId="0">
      <sharedItems containsBlank="1" count="866">
        <s v="Clinton"/>
        <s v="West Memphis"/>
        <s v="Kokomo"/>
        <s v="Fort Collins"/>
        <s v="Mount Vernon"/>
        <s v="Peachtree City"/>
        <s v="Raytown"/>
        <s v="Prior Lake"/>
        <s v="Montebello"/>
        <s v="New Bern"/>
        <s v="Los Angeles"/>
        <s v="Carol Stream"/>
        <s v="Napa"/>
        <s v="New York City"/>
        <s v="Richland"/>
        <s v="Seminole"/>
        <s v="Miami"/>
        <s v="Watertown"/>
        <s v="Kearney"/>
        <s v="Lake Oswego"/>
        <s v="Seattle"/>
        <s v="Draper"/>
        <s v="Gladstone"/>
        <s v="Panama City"/>
        <s v="Edina"/>
        <s v="Phenix City"/>
        <s v="Baton Rouge"/>
        <s v="Valparaiso"/>
        <s v="Ithaca"/>
        <s v="Layton"/>
        <s v="Brooklyn Park"/>
        <s v="Pharr"/>
        <s v="Bryan"/>
        <s v="Roswell"/>
        <s v="Burleson"/>
        <s v="Waco"/>
        <s v="Bedford"/>
        <s v="Norman"/>
        <s v="Fort Dodge"/>
        <s v="Mount Prospect"/>
        <s v="Los Altos"/>
        <s v="Commerce City"/>
        <s v="Ormond Beach"/>
        <s v="Deer Park"/>
        <s v="Dubuque"/>
        <s v="Galesburg"/>
        <s v="Petersburg"/>
        <s v="San Clemente"/>
        <s v="Bristol"/>
        <s v="Cedar Falls"/>
        <s v="Cedar Rapids"/>
        <s v="Fairfax"/>
        <s v="Utica"/>
        <s v="Royal Palm Beach"/>
        <s v="Hilton Head Island"/>
        <s v="Butte"/>
        <s v="Coon Rapids"/>
        <s v="Herndon"/>
        <s v="Southgate"/>
        <s v="Anacortes"/>
        <s v="Las Vegas"/>
        <s v="San Carlos"/>
        <s v="Melrose Park"/>
        <s v="Lake Worth"/>
        <s v="Lubbock"/>
        <s v="Franklin Square"/>
        <s v="Stow"/>
        <s v="Philadelphia"/>
        <s v="Edmonds"/>
        <s v="Garfield Heights"/>
        <s v="Sanford"/>
        <s v="Myrtle Beach"/>
        <s v="Decatur"/>
        <s v="Eden"/>
        <s v="Encinitas"/>
        <s v="Gilroy"/>
        <s v="King of Prussia"/>
        <s v="Madison"/>
        <s v="Atlanta"/>
        <s v="Lawton"/>
        <s v="Pasadena"/>
        <s v="Augusta"/>
        <s v="Washington"/>
        <s v="Denton"/>
        <s v="East Lansing"/>
        <s v="Hazelwood"/>
        <s v="Pleasure Ridge Park"/>
        <s v="Pittsburgh"/>
        <s v="Lehi"/>
        <s v="Bayonne"/>
        <s v="Lebanon"/>
        <s v="Bellingham"/>
        <s v="Beverly"/>
        <s v="Hanson"/>
        <s v="Hawthorne"/>
        <s v="Trenton"/>
        <s v="Gaithersburg"/>
        <s v="Altoona"/>
        <s v="Salinas"/>
        <s v="Smyrna"/>
        <s v="Spring Hill"/>
        <s v="Englewood"/>
        <s v="Lansing"/>
        <s v="Fort Thomas"/>
        <s v="Florence"/>
        <s v="Concord"/>
        <s v="Costa Mesa"/>
        <s v="College Park"/>
        <s v="Manteca"/>
        <s v="Henderson"/>
        <s v="Pomona"/>
        <s v="Pembroke Pines"/>
        <s v="Troutdale"/>
        <s v="Allentown"/>
        <s v="West Hollywood"/>
        <s v="Lacey"/>
        <s v="Post Falls"/>
        <s v="Rexburg"/>
        <s v="Oakville"/>
        <s v="Germantown"/>
        <s v="Hendersonville"/>
        <s v="Knoxville"/>
        <s v="Madison Heights"/>
        <s v="Carson City"/>
        <s v="Gary"/>
        <s v="Granger"/>
        <s v="Hattiesburg"/>
        <s v="Lombard"/>
        <s v="West Mifflin"/>
        <s v="Chicago"/>
        <s v="Battle Creek"/>
        <s v="Wichita"/>
        <s v="Woodmere"/>
        <s v="Laurel"/>
        <s v="Bartlesville"/>
        <s v="Murfreesboro"/>
        <s v="Dallas"/>
        <s v="Boardman"/>
        <s v="Hot Springs"/>
        <s v="Naperville"/>
        <s v="Mandan"/>
        <s v="Wilmette"/>
        <s v="Woodridge"/>
        <s v="Palm Coast"/>
        <s v="Troy"/>
        <s v="Cranston"/>
        <s v="Oro Valley"/>
        <s v="Peoria"/>
        <s v="Meridian"/>
        <s v="Shaker Heights"/>
        <s v="Northport"/>
        <s v="Palm Beach Gardens"/>
        <s v="Moore"/>
        <s v="Mesa"/>
        <s v="High Point"/>
        <s v="Clarksville"/>
        <s v="Tupelo"/>
        <s v="Willow Grove"/>
        <s v="Oxford"/>
        <s v="South Burlington"/>
        <s v="Hamilton"/>
        <s v="Santa Fe"/>
        <s v="Grants Pass"/>
        <s v="Seatac"/>
        <s v="Farragut"/>
        <s v="Bossier City"/>
        <s v="Wooster"/>
        <s v="Woodstock"/>
        <s v="Cleveland Heights"/>
        <s v="Hurst"/>
        <s v="Charlotte"/>
        <s v="Sioux City"/>
        <s v="Des Moines"/>
        <s v="Woburn"/>
        <s v="Pottstown"/>
        <s v="Kent"/>
        <s v="Greer"/>
        <s v="Holladay"/>
        <s v="Superior"/>
        <s v="Waukesha"/>
        <s v="Kingsport"/>
        <s v="Elyria"/>
        <s v="Dunedin"/>
        <s v="Mobile"/>
        <s v="Lino Lakes"/>
        <s v="Mankato"/>
        <s v="Huntsville"/>
        <s v="Hialeah"/>
        <s v="Parkland"/>
        <s v="Newton"/>
        <s v="Reston"/>
        <s v="Wheat Ridge"/>
        <s v="Vincennes"/>
        <s v="Harrisburg"/>
        <s v="Fords"/>
        <s v="Leawood"/>
        <s v="Franklin"/>
        <s v="Fairfield"/>
        <s v="Thousand Oaks"/>
        <s v="Menlo Park"/>
        <s v="Muscatine"/>
        <s v="Allen Park"/>
        <s v="Saint Petersburg"/>
        <s v="Boston"/>
        <s v="Farmers Branch"/>
        <s v="Mason City"/>
        <s v="Pontiac"/>
        <s v="Agawam"/>
        <s v="Winchester"/>
        <s v="Fort Lee"/>
        <s v="Mount Lebanon"/>
        <s v="West Bend"/>
        <s v="Joplin"/>
        <s v="Oswego"/>
        <s v="Dickinson"/>
        <s v="Sandusky"/>
        <s v="Paducah"/>
        <s v="Worcester"/>
        <s v="Alton"/>
        <s v="Coconut Creek"/>
        <s v="Eau Claire"/>
        <s v="Redmond"/>
        <s v="North Plainfield"/>
        <s v="Laguna Niguel"/>
        <s v="Provo"/>
        <s v="Chesapeake"/>
        <s v="Kansas City"/>
        <s v="North Platte"/>
        <s v="Mechanicsville"/>
        <s v="Rock Island"/>
        <s v="Seguin"/>
        <s v="Sherman"/>
        <s v="Springfield"/>
        <s v="Franklin Park"/>
        <s v="Hanover"/>
        <s v="Bangor"/>
        <s v="San Diego"/>
        <s v="Brooklyn Center"/>
        <s v="Woodburn"/>
        <s v="Cedar Hill"/>
        <s v="Wheeling"/>
        <s v="West Palm Beach"/>
        <s v="Sherwood"/>
        <s v="Fort Wayne"/>
        <s v="Bozeman"/>
        <s v="Farmington Hills"/>
        <s v="Flint"/>
        <s v="Cuyahoga Falls"/>
        <s v="Burlington"/>
        <s v="Lake In The Hills"/>
        <s v="Cincinnati"/>
        <s v="Mountain View"/>
        <s v="San Francisco"/>
        <s v="Northbrook"/>
        <s v="Statesboro"/>
        <s v="Murray"/>
        <s v="Pueblo"/>
        <s v="Twentynine Palms"/>
        <s v="Pasco"/>
        <s v="Redondo Beach"/>
        <s v="Burnsville"/>
        <s v="Saint Peters"/>
        <s v="Casselberry"/>
        <s v="Coral Gables"/>
        <s v="Spartanburg"/>
        <s v="Hutchinson"/>
        <s v="Terre Haute"/>
        <s v="Depew"/>
        <s v="Fort Myers"/>
        <s v="Bay City"/>
        <s v="Canton"/>
        <s v="Chico"/>
        <s v="Fitchburg"/>
        <s v="East Los Angeles"/>
        <s v="Tucson"/>
        <s v="Elizabeth"/>
        <s v="Pittsburg"/>
        <s v="University City"/>
        <s v="Greenville"/>
        <s v="Clovis"/>
        <s v="Lincoln"/>
        <s v="Freeport"/>
        <s v="Mauldin"/>
        <s v="East Chicago"/>
        <s v="Temecula"/>
        <s v="Cleveland"/>
        <s v="Central Islip"/>
        <s v="Cheyenne"/>
        <s v="Randallstown"/>
        <s v="Burke"/>
        <s v="Fayetteville"/>
        <s v="Sioux Falls"/>
        <s v="Boca Raton"/>
        <s v="Birmingham"/>
        <s v="Chambersburg"/>
        <s v="Idaho Falls"/>
        <s v="Euless"/>
        <s v="Fort Lauderdale"/>
        <s v="Horn Lake"/>
        <s v="Weatherford"/>
        <s v="Wilmington"/>
        <s v="Pearl"/>
        <s v="Tualatin"/>
        <s v="Syracuse"/>
        <s v="Arlington Heights"/>
        <s v="Aurora"/>
        <s v="Highland Village"/>
        <s v="Friendswood"/>
        <s v="Kenosha"/>
        <s v="El Mirage"/>
        <s v="Westerville"/>
        <s v="Sulphur Springs"/>
        <s v="Plum"/>
        <s v="Rochester Hills"/>
        <s v="Gulfport"/>
        <s v="Maple Grove"/>
        <s v="Hickory"/>
        <s v="Port Saint Lucie"/>
        <s v="Detroit"/>
        <s v="Oakdale"/>
        <s v="Pullman"/>
        <s v="Pikesville"/>
        <s v="Tewksbury"/>
        <s v="Santa Maria"/>
        <s v="Conroe"/>
        <s v="Roselle"/>
        <s v="Carmel"/>
        <s v="Rome"/>
        <s v="Addison"/>
        <s v="Auburn"/>
        <s v="Port Charlotte"/>
        <s v="Hays"/>
        <s v="Coachella"/>
        <s v="Waterville"/>
        <s v="The Colony"/>
        <s v="Glen Cove"/>
        <s v="Redlands"/>
        <s v="West Valley City"/>
        <s v="Keller"/>
        <s v="Burbank"/>
        <s v="Tamarac"/>
        <s v="Durango"/>
        <s v="Vallejo"/>
        <s v="Corsicana"/>
        <s v="Kankakee"/>
        <s v="Oxnard"/>
        <s v="Tooele"/>
        <s v="El Centro"/>
        <s v="Summerville"/>
        <s v="Albuquerque"/>
        <s v="Parma"/>
        <s v="Kissimmee"/>
        <s v="Orland Park"/>
        <s v="Downers Grove"/>
        <s v="Arlington"/>
        <s v="Hobbs"/>
        <s v="Salt Lake City"/>
        <s v="Joliet"/>
        <s v="Pleasant Grove"/>
        <s v="Kettering"/>
        <s v="Kearns"/>
        <s v="Louisville"/>
        <s v="Texarkana"/>
        <s v="Derby"/>
        <s v="Hollywood"/>
        <s v="Vestavia Hills"/>
        <s v="Paris"/>
        <s v="Covington"/>
        <s v="Livonia"/>
        <s v="Maryville"/>
        <s v="Appleton"/>
        <s v="Pine Bluff"/>
        <s v="Eagle Pass"/>
        <s v="Redwood City"/>
        <s v="Hanover Park"/>
        <s v="Nashua"/>
        <s v="Elmwood Park"/>
        <s v="South Orange"/>
        <s v="Fruit Cove"/>
        <s v="Hacienda Heights"/>
        <s v="Shoreview"/>
        <s v="Stamford"/>
        <s v="Norfolk"/>
        <s v="Pekin"/>
        <s v="Laguna Hills"/>
        <s v="Newington"/>
        <s v="Kirkland"/>
        <s v="Little Rock"/>
        <s v="Buffalo Grove"/>
        <s v="Georgetown"/>
        <s v="Torrance"/>
        <s v="Sault Sainte Marie"/>
        <s v="Riverside"/>
        <s v="Winter Garden"/>
        <s v="Shirley"/>
        <s v="Camarillo"/>
        <s v="Manitowoc"/>
        <s v="Hagerstown"/>
        <s v="Pahrump"/>
        <s v="El Dorado Hills"/>
        <s v="Bryant"/>
        <s v="Hammond"/>
        <s v="Mansfield"/>
        <s v="North Little Rock"/>
        <s v="Muskego"/>
        <s v="Hoover"/>
        <s v="Linden"/>
        <s v="Barrington"/>
        <s v="Riverview"/>
        <s v="Salem"/>
        <s v="North Olmsted"/>
        <s v="Austintown"/>
        <s v="Elgin"/>
        <s v="Columbus"/>
        <s v="Spanaway"/>
        <s v="Spokane"/>
        <s v="Tuscaloosa"/>
        <s v="Moscow"/>
        <s v="Montclair"/>
        <s v="Midland"/>
        <s v="Clayton"/>
        <s v="Coeur D Alene"/>
        <s v="Indianapolis"/>
        <s v="Jeffersonville"/>
        <s v="Minnetonka Mills"/>
        <s v="Saint Louis"/>
        <s v="Roy"/>
        <s v="Saratoga"/>
        <s v="Port Huron"/>
        <s v="Goleta"/>
        <s v="Waynesboro"/>
        <s v="Dunwoody"/>
        <s v="Tulsa"/>
        <s v="Thornton"/>
        <s v="Garner"/>
        <s v="Romeoville"/>
        <s v="Rocky Mount"/>
        <s v="Puyallup"/>
        <s v="Prescott"/>
        <s v="Dundalk"/>
        <s v="Elmira"/>
        <s v="Portage"/>
        <s v="Des Plaines"/>
        <s v="Danville"/>
        <s v="Papillion"/>
        <s v="Channelview"/>
        <s v="Cheektowaga"/>
        <s v="Athens"/>
        <s v="Caldwell"/>
        <s v="Watauga"/>
        <s v="Metairie"/>
        <s v="Delaware"/>
        <s v="Dublin"/>
        <s v="Salisbury"/>
        <s v="Reisterstown"/>
        <s v="Rock Hill"/>
        <s v="Winter Haven"/>
        <s v="West Islip"/>
        <s v="Ridgewood"/>
        <s v="Bennington"/>
        <s v="Oakton"/>
        <s v="Columbia"/>
        <s v="Morristown"/>
        <s v="Jupiter"/>
        <s v="Anderson"/>
        <s v="Roseville"/>
        <s v="Irving"/>
        <s v="Stratford"/>
        <s v="Lewiston"/>
        <s v="Rock Springs"/>
        <s v="Duluth"/>
        <s v="Reno"/>
        <s v="Bethpage"/>
        <s v="Hesperia"/>
        <s v="Harker Heights"/>
        <s v="Calumet City"/>
        <s v="Warren"/>
        <s v="Marietta"/>
        <s v="Bakersfield"/>
        <s v="Parkersburg"/>
        <s v="Camp Springs"/>
        <s v="Sterling Heights"/>
        <s v="Stevens Point"/>
        <s v="Sudbury"/>
        <s v="Apex"/>
        <s v="Chandler"/>
        <s v="Fresno"/>
        <s v="Drexel Hill"/>
        <s v="West Linn"/>
        <s v="Munster"/>
        <s v="Brentwood"/>
        <s v="North Miami"/>
        <s v="North Ridgeville"/>
        <s v="Tallahassee"/>
        <s v="Carlsbad"/>
        <s v="Seymour"/>
        <s v="Houston"/>
        <s v="Santa Clara"/>
        <s v="Forest Park"/>
        <s v="Belchertown"/>
        <s v="Ottumwa"/>
        <s v="Fairborn"/>
        <s v="Marshalltown"/>
        <s v="West Allis"/>
        <s v="Tacoma"/>
        <s v="Merrimack"/>
        <s v="Lynnwood"/>
        <s v="Vacaville"/>
        <s v="Council Bluffs"/>
        <s v="Emporia"/>
        <s v="Ossining"/>
        <s v="Bartlett"/>
        <s v="Neenah"/>
        <s v="Lufkin"/>
        <s v="Savannah"/>
        <s v="Macon"/>
        <s v="Pueblo West"/>
        <s v="Natick"/>
        <s v="Sandwich"/>
        <s v="Highland"/>
        <s v="Lehigh Acres"/>
        <s v="Coram"/>
        <s v="Marion"/>
        <s v="Pflugerville"/>
        <s v="Killeen"/>
        <s v="Scottsdale"/>
        <s v="Bloomington"/>
        <s v="Oakland Park"/>
        <s v="Annandale"/>
        <s v="Levittown"/>
        <s v="Loveland"/>
        <s v="Inver Grove Heights"/>
        <s v="Newnan"/>
        <s v="Kennesaw"/>
        <s v="Indian Trail"/>
        <s v="Portsmouth"/>
        <s v="Crown Point"/>
        <s v="Bethlehem"/>
        <s v="Calexico"/>
        <s v="Rapid City"/>
        <s v="Gastonia"/>
        <s v="North Miami Beach"/>
        <s v="Apple Valley"/>
        <s v="Commack"/>
        <s v="Carrollton"/>
        <s v="Crofton"/>
        <s v="Rotterdam"/>
        <s v="Twin Falls"/>
        <s v="Colorado Springs"/>
        <s v="Townsend"/>
        <s v="Gallatin"/>
        <s v="Manchester"/>
        <s v="Rutland"/>
        <s v="Enterprise"/>
        <s v="Hudson"/>
        <s v="New London"/>
        <s v="Gainesville"/>
        <s v="Overland Park"/>
        <s v="Lakewood"/>
        <s v="Mint Hill"/>
        <s v="Milwaukee"/>
        <s v="Yucaipa"/>
        <s v="Plainview"/>
        <s v="Potomac"/>
        <s v="Paragould"/>
        <s v="York"/>
        <s v="Willoughby"/>
        <s v="Melbourne"/>
        <s v="Merritt Island"/>
        <s v="Fairmont"/>
        <s v="Harrison"/>
        <s v="Hackensack"/>
        <s v="Iselin"/>
        <s v="Saint Paul"/>
        <s v="Leander"/>
        <s v="Taylors"/>
        <s v="Lima"/>
        <s v="Van Buren"/>
        <s v="Old Bridge"/>
        <s v="Arvada"/>
        <s v="Lafayette"/>
        <s v="Lancaster"/>
        <s v="Lakeland"/>
        <s v="Greenfield"/>
        <s v="La Vista"/>
        <s v="Dover"/>
        <s v="Mission Viejo"/>
        <s v="Flagstaff"/>
        <s v="Moreno Valley"/>
        <s v="Jamestown"/>
        <s v="Garden City"/>
        <s v="Winter Park"/>
        <s v="Winter Springs"/>
        <s v="Smithtown"/>
        <s v="Grand Prairie"/>
        <s v="Hopkinton"/>
        <s v="Cary"/>
        <s v="Fridley"/>
        <s v="Bullhead City"/>
        <s v="Tysons Corner"/>
        <s v="Huntington Beach"/>
        <s v="Flower Mound"/>
        <s v="Altamonte Springs"/>
        <s v="Carpentersville"/>
        <s v="Cabot"/>
        <s v="Mcminnville"/>
        <s v="Odessa"/>
        <s v="La Mesa"/>
        <s v="Jackson"/>
        <s v="Collierville"/>
        <s v="Waldorf"/>
        <s v="Omaha"/>
        <s v="Oak Park"/>
        <s v="Medina"/>
        <s v="Oakland"/>
        <s v="Martinez"/>
        <s v="Frankfort"/>
        <s v="Rancho Cucamonga"/>
        <s v="Redding"/>
        <s v="Prescott Valley"/>
        <s v="Sunrise"/>
        <s v="Port Orange"/>
        <s v="New Berlin"/>
        <s v="State College"/>
        <s v="New Milford"/>
        <s v="Goffstown"/>
        <s v="Blacksburg"/>
        <s v="Grove City"/>
        <s v="Dearborn"/>
        <s v="Woodland"/>
        <s v="Carol City"/>
        <s v="Batavia"/>
        <s v="Bowling Green"/>
        <s v="Saginaw"/>
        <s v="Bettendorf"/>
        <s v="Mount Pleasant"/>
        <s v="San Gabriel"/>
        <s v="Catonsville"/>
        <s v="Garland"/>
        <s v="Virginia Beach"/>
        <s v="La Grange"/>
        <s v="Tonawanda"/>
        <s v="Fountain"/>
        <s v="Grand Junction"/>
        <s v="Rose Hill"/>
        <s v="Kendall"/>
        <s v="Whitehall"/>
        <s v="Steubenville"/>
        <s v="Stoneham"/>
        <s v="Nashville"/>
        <s v="Waterbury"/>
        <s v="Cedar Park"/>
        <s v="Santa Rosa"/>
        <s v="West Jordan"/>
        <s v="Coos Bay"/>
        <s v="Dix Hills"/>
        <s v="Sunnyvale"/>
        <s v="Davis"/>
        <s v="Webster Groves"/>
        <s v="Grand Rapids"/>
        <s v="Searcy"/>
        <s v="Vancouver"/>
        <s v="Euclid"/>
        <s v="Rochester"/>
        <s v="Grand Forks"/>
        <s v="Wauwatosa"/>
        <s v="Pawtucket"/>
        <s v="Edgewood"/>
        <s v="Whittier"/>
        <s v="New Smyrna Beach"/>
        <s v="Santa Cruz"/>
        <s v="Branford"/>
        <s v="Danbury"/>
        <s v="Pensacola"/>
        <s v="Brandon"/>
        <s v="North Las Vegas"/>
        <s v="Sandy Springs"/>
        <s v="Chattanooga"/>
        <s v="Immokalee"/>
        <s v="Cranford"/>
        <s v="Upper Arlington"/>
        <s v="San Juan"/>
        <s v="Opelika"/>
        <s v="Atascadero"/>
        <s v="Manhattan"/>
        <s v="Alamogordo"/>
        <s v="Medford"/>
        <s v="Portland"/>
        <s v="Baldwin"/>
        <s v="Clifton"/>
        <s v="Jacksonville"/>
        <s v="Eagle"/>
        <s v="Creve Coeur"/>
        <s v="Harlingen"/>
        <s v="South Portland"/>
        <s v="Littleton"/>
        <s v="Richmond"/>
        <s v="Broomfield"/>
        <s v="Coral Springs"/>
        <s v="Hilliard"/>
        <s v="Slidell"/>
        <s v="Tampa"/>
        <s v="Strongsville"/>
        <s v="Independence"/>
        <s v="Newport News"/>
        <s v="Racine"/>
        <s v="Sheboygan"/>
        <s v="Los Gatos"/>
        <s v="Saint Charles"/>
        <s v="Round Rock"/>
        <s v="Asheboro"/>
        <s v="West Lafayette"/>
        <s v="West Scarborough"/>
        <s v="Huntington"/>
        <s v="Sacramento"/>
        <s v="Naugatuck"/>
        <s v="Longview"/>
        <s v="Glendale"/>
        <s v="Urbana"/>
        <s v="Vernon Hills"/>
        <s v="Carbondale"/>
        <s v="Wilkinsburg"/>
        <s v="Helena"/>
        <s v="San Antonio"/>
        <s v="Petaluma"/>
        <s v="Yuba City"/>
        <s v="Stockton"/>
        <s v="Jonesboro"/>
        <s v="Eastpointe"/>
        <s v="Terrytown"/>
        <s v="Lorain"/>
        <s v="Mundelein"/>
        <s v="New Iberia"/>
        <s v="North Port"/>
        <s v="Norwood"/>
        <s v="Midwest City"/>
        <s v="Eureka"/>
        <s v="Union City"/>
        <s v="Boise"/>
        <s v="Dearborn Heights"/>
        <s v="Westland"/>
        <s v="Sharon"/>
        <s v="Belleville"/>
        <s v="Abilene"/>
        <s v="South Vineland"/>
        <s v="Lake Jackson"/>
        <s v="Walla Walla"/>
        <s v="El Paso"/>
        <s v="Missoula"/>
        <s v="Las Cruces"/>
        <s v="Oak Creek"/>
        <s v="Lindenhurst"/>
        <s v="Lake Charles"/>
        <s v="Spanish Fork"/>
        <s v="Annapolis"/>
        <s v="Millville"/>
        <s v="Dayton"/>
        <s v="Olive Branch"/>
        <s v="Janesville"/>
        <s v="Kingman"/>
        <s v="Amarillo"/>
        <s v="Schererville"/>
        <s v="South Lake Tahoe"/>
        <s v="Gorham"/>
        <s v="Granite Bay"/>
        <s v="Westlake"/>
        <s v="Cloverleaf"/>
        <s v="Surprise"/>
        <s v="Oceanside"/>
        <s v="Kirkwood"/>
        <s v="Charleston"/>
        <s v="Los Banos"/>
        <s v="Everett"/>
        <s v="Richfield"/>
        <s v="Greeneville"/>
        <s v="Lindenwold"/>
        <s v="Ellicott City"/>
        <s v="Quincy"/>
        <s v="Moline"/>
        <s v="Newark"/>
        <s v="Alexandria"/>
        <s v="Ansonia"/>
        <s v="Yarmouth"/>
        <s v="Odenton"/>
        <s v="Tucker"/>
        <s v="Land O Lakes"/>
        <s v="Weslaco"/>
        <s v="East Massapequa"/>
        <s v="Corvallis"/>
        <s v="Gilbert"/>
        <s v="Cheshire"/>
        <s v="Providence"/>
        <s v="Winthrop"/>
        <s v="Leavenworth"/>
        <s v="Mehlville"/>
        <s v="Bloomfield"/>
        <s v="Charlottesville"/>
        <s v="Holland"/>
        <s v="Laconia"/>
        <s v="Inkster"/>
        <s v="South Hadley"/>
        <s v="Highlands Ranch"/>
        <s v="Altus"/>
        <s v="Wilson"/>
        <s v="Toledo"/>
        <s v="Liberal"/>
        <s v="Grand Island"/>
        <s v="Asheville"/>
        <s v="Enid"/>
        <s v="Raleigh"/>
        <s v="Clearfield"/>
        <s v="Owatonna"/>
        <s v="East Point"/>
        <s v="College Station"/>
        <s v="Hopkins"/>
        <s v="Titusville"/>
        <s v="South Bend"/>
        <s v="Morgantown"/>
        <s v="New Orleans"/>
        <s v="Webster"/>
        <s v="Gresham"/>
        <s v="Summit"/>
        <s v="Owensboro"/>
        <s v="Cambridge"/>
        <s v="Belle Glade"/>
        <s v="Dalton"/>
        <s v="Ozark"/>
        <s v="Shawnee"/>
        <s v="Shakopee"/>
        <s v="Lemon Grove"/>
        <s v="Albemarle"/>
        <s v="Maplewood"/>
        <s v="Saco"/>
        <s v="Londonderry"/>
        <s v="Ponte Vedra Beach"/>
        <s v="Cumberland"/>
        <s v="Norwich"/>
        <s v="Kalamazoo"/>
        <s v="Harrisonburg"/>
        <s v="Bolingbrook"/>
        <s v="Mustang"/>
        <s v="Muncie"/>
        <s v="Middle River"/>
        <s v="Lunenburg"/>
        <s v="Edinburg"/>
        <s v="Greensburg"/>
        <s v="Biddeford"/>
        <s v="Lodi"/>
        <s v="Green Bay"/>
        <s v="Massillon"/>
        <s v="Rogers"/>
        <s v="Biloxi"/>
        <s v="Shreveport"/>
        <s v="Reynoldsburg"/>
        <s v="Adrian"/>
        <s v="Aberdeen"/>
        <s v="West Des Moines"/>
        <s v="Beverly Hills"/>
        <s v="Hempstead"/>
        <s v="New Britain"/>
        <s v="Laredo"/>
        <s v="Springville"/>
        <s v="New City"/>
        <s v="North Royalton"/>
        <s v="Niagara Falls"/>
        <m/>
      </sharedItems>
    </cacheField>
    <cacheField name="Postal Code" numFmtId="1">
      <sharedItems containsString="0" containsBlank="1" containsNumber="1" containsInteger="1" minValue="1001" maxValue="99362" count="977">
        <n v="39056"/>
        <n v="72301"/>
        <n v="46901"/>
        <n v="80525"/>
        <n v="98273"/>
        <n v="30269"/>
        <n v="64133"/>
        <n v="55372"/>
        <n v="90640"/>
        <n v="28560"/>
        <n v="90049"/>
        <n v="60188"/>
        <n v="94559"/>
        <n v="10177"/>
        <n v="99352"/>
        <n v="33772"/>
        <n v="33132"/>
        <n v="13601"/>
        <n v="68847"/>
        <n v="97035"/>
        <n v="98103"/>
        <n v="84020"/>
        <n v="64118"/>
        <n v="32404"/>
        <n v="10011"/>
        <n v="55410"/>
        <n v="10035"/>
        <n v="36869"/>
        <n v="70802"/>
        <n v="46383"/>
        <n v="14853"/>
        <n v="84041"/>
        <n v="55445"/>
        <n v="78577"/>
        <n v="77803"/>
        <n v="30076"/>
        <n v="76028"/>
        <n v="76706"/>
        <n v="76021"/>
        <n v="73071"/>
        <n v="50501"/>
        <n v="60056"/>
        <n v="94024"/>
        <n v="90058"/>
        <n v="80022"/>
        <n v="32174"/>
        <n v="11729"/>
        <n v="52001"/>
        <n v="61401"/>
        <n v="23805"/>
        <n v="92672"/>
        <n v="6010"/>
        <n v="50613"/>
        <n v="52402"/>
        <n v="20151"/>
        <n v="13501"/>
        <n v="33411"/>
        <n v="29915"/>
        <n v="59750"/>
        <n v="55433"/>
        <n v="20170"/>
        <n v="48195"/>
        <n v="98221"/>
        <n v="89115"/>
        <n v="94070"/>
        <n v="60160"/>
        <n v="33461"/>
        <n v="79424"/>
        <n v="11010"/>
        <n v="44224"/>
        <n v="19112"/>
        <n v="98026"/>
        <n v="44125"/>
        <n v="4073"/>
        <n v="29577"/>
        <n v="35601"/>
        <n v="27288"/>
        <n v="92024"/>
        <n v="95020"/>
        <n v="19406"/>
        <n v="53711"/>
        <n v="30305"/>
        <n v="73505"/>
        <n v="91104"/>
        <n v="4330"/>
        <n v="20024"/>
        <n v="76201"/>
        <n v="48823"/>
        <n v="63042"/>
        <n v="40258"/>
        <n v="15122"/>
        <n v="84043"/>
        <n v="7002"/>
        <n v="37087"/>
        <n v="2019"/>
        <n v="1915"/>
        <n v="2341"/>
        <n v="7506"/>
        <n v="8601"/>
        <n v="20877"/>
        <n v="10039"/>
        <n v="16602"/>
        <n v="93905"/>
        <n v="37167"/>
        <n v="37174"/>
        <n v="80112"/>
        <n v="48911"/>
        <n v="41075"/>
        <n v="41042"/>
        <n v="94521"/>
        <n v="92627"/>
        <n v="90045"/>
        <n v="20740"/>
        <n v="95336"/>
        <n v="89015"/>
        <n v="91767"/>
        <n v="33024"/>
        <n v="97060"/>
        <n v="18103"/>
        <n v="90069"/>
        <n v="98503"/>
        <n v="83854"/>
        <n v="83440"/>
        <n v="63129"/>
        <n v="38138"/>
        <n v="37075"/>
        <n v="37918"/>
        <n v="48071"/>
        <n v="89701"/>
        <n v="46404"/>
        <n v="46530"/>
        <n v="39401"/>
        <n v="60148"/>
        <n v="60653"/>
        <n v="49017"/>
        <n v="67212"/>
        <n v="11598"/>
        <n v="20707"/>
        <n v="74006"/>
        <n v="37130"/>
        <n v="75203"/>
        <n v="44512"/>
        <n v="71901"/>
        <n v="60540"/>
        <n v="58554"/>
        <n v="60091"/>
        <n v="60517"/>
        <n v="32137"/>
        <n v="12180"/>
        <n v="2910"/>
        <n v="85737"/>
        <n v="85345"/>
        <n v="39301"/>
        <n v="44118"/>
        <n v="35473"/>
        <n v="33403"/>
        <n v="10004"/>
        <n v="73160"/>
        <n v="85204"/>
        <n v="27260"/>
        <n v="37042"/>
        <n v="33142"/>
        <n v="38801"/>
        <n v="19090"/>
        <n v="1540"/>
        <n v="5403"/>
        <n v="45011"/>
        <n v="87505"/>
        <n v="32771"/>
        <n v="97526"/>
        <n v="98158"/>
        <n v="37922"/>
        <n v="88201"/>
        <n v="71111"/>
        <n v="44691"/>
        <n v="30188"/>
        <n v="44106"/>
        <n v="76053"/>
        <n v="28206"/>
        <n v="51106"/>
        <n v="98198"/>
        <n v="1801"/>
        <n v="19464"/>
        <n v="44240"/>
        <n v="29651"/>
        <n v="84117"/>
        <n v="54880"/>
        <n v="53186"/>
        <n v="37664"/>
        <n v="44035"/>
        <n v="33916"/>
        <n v="34698"/>
        <n v="36608"/>
        <n v="55014"/>
        <n v="30337"/>
        <n v="56001"/>
        <n v="77340"/>
        <n v="33012"/>
        <n v="98444"/>
        <n v="67114"/>
        <n v="20190"/>
        <n v="80033"/>
        <n v="47591"/>
        <n v="19134"/>
        <n v="17112"/>
        <n v="8863"/>
        <n v="66209"/>
        <n v="53132"/>
        <n v="6824"/>
        <n v="91360"/>
        <n v="94025"/>
        <n v="52761"/>
        <n v="48101"/>
        <n v="33710"/>
        <n v="2118"/>
        <n v="75234"/>
        <n v="50401"/>
        <n v="48342"/>
        <n v="1001"/>
        <n v="1890"/>
        <n v="7024"/>
        <n v="15228"/>
        <n v="53095"/>
        <n v="64804"/>
        <n v="60543"/>
        <n v="58601"/>
        <n v="44870"/>
        <n v="42003"/>
        <n v="1610"/>
        <n v="62002"/>
        <n v="33063"/>
        <n v="54703"/>
        <n v="98052"/>
        <n v="7060"/>
        <n v="92677"/>
        <n v="90008"/>
        <n v="84604"/>
        <n v="23320"/>
        <n v="64130"/>
        <n v="90041"/>
        <n v="69101"/>
        <n v="23111"/>
        <n v="61201"/>
        <n v="78155"/>
        <n v="75090"/>
        <n v="65807"/>
        <n v="60131"/>
        <n v="17331"/>
        <n v="4401"/>
        <n v="92037"/>
        <n v="55429"/>
        <n v="97071"/>
        <n v="75104"/>
        <n v="26003"/>
        <n v="33407"/>
        <n v="72116"/>
        <n v="46806"/>
        <n v="59715"/>
        <n v="48336"/>
        <n v="48505"/>
        <n v="44221"/>
        <n v="5401"/>
        <n v="60102"/>
        <n v="45231"/>
        <n v="94043"/>
        <n v="2113"/>
        <n v="94109"/>
        <n v="60062"/>
        <n v="30458"/>
        <n v="42071"/>
        <n v="81001"/>
        <n v="92277"/>
        <n v="99301"/>
        <n v="90278"/>
        <n v="60610"/>
        <n v="55337"/>
        <n v="63376"/>
        <n v="32707"/>
        <n v="33134"/>
        <n v="29301"/>
        <n v="67501"/>
        <n v="47802"/>
        <n v="14043"/>
        <n v="50208"/>
        <n v="33917"/>
        <n v="48708"/>
        <n v="48187"/>
        <n v="95928"/>
        <n v="53713"/>
        <n v="10115"/>
        <n v="90022"/>
        <n v="85705"/>
        <n v="7201"/>
        <n v="66762"/>
        <n v="63130"/>
        <n v="29611"/>
        <n v="88101"/>
        <n v="68502"/>
        <n v="11520"/>
        <n v="29662"/>
        <n v="46312"/>
        <n v="98105"/>
        <n v="92592"/>
        <n v="37311"/>
        <n v="11722"/>
        <n v="82001"/>
        <n v="30318"/>
        <n v="21133"/>
        <n v="22015"/>
        <n v="28314"/>
        <n v="57103"/>
        <n v="10154"/>
        <n v="98115"/>
        <n v="33433"/>
        <n v="35211"/>
        <n v="60623"/>
        <n v="10170"/>
        <n v="17201"/>
        <n v="83402"/>
        <n v="76039"/>
        <n v="33311"/>
        <n v="38637"/>
        <n v="76086"/>
        <n v="28403"/>
        <n v="39208"/>
        <n v="97062"/>
        <n v="13210"/>
        <n v="60004"/>
        <n v="60505"/>
        <n v="75067"/>
        <n v="77546"/>
        <n v="53142"/>
        <n v="85335"/>
        <n v="43081"/>
        <n v="75482"/>
        <n v="15239"/>
        <n v="20006"/>
        <n v="48307"/>
        <n v="39503"/>
        <n v="55369"/>
        <n v="28601"/>
        <n v="34952"/>
        <n v="48227"/>
        <n v="55128"/>
        <n v="99163"/>
        <n v="21208"/>
        <n v="1876"/>
        <n v="93454"/>
        <n v="98119"/>
        <n v="60611"/>
        <n v="77301"/>
        <n v="7203"/>
        <n v="46032"/>
        <n v="30161"/>
        <n v="60101"/>
        <n v="13021"/>
        <n v="33952"/>
        <n v="67601"/>
        <n v="92236"/>
        <n v="4901"/>
        <n v="75056"/>
        <n v="19140"/>
        <n v="11542"/>
        <n v="92374"/>
        <n v="84120"/>
        <n v="76248"/>
        <n v="60459"/>
        <n v="33319"/>
        <n v="81301"/>
        <n v="94591"/>
        <n v="75109"/>
        <n v="60901"/>
        <n v="93030"/>
        <n v="84074"/>
        <n v="92243"/>
        <n v="29483"/>
        <n v="52601"/>
        <n v="87105"/>
        <n v="44134"/>
        <n v="34741"/>
        <n v="60462"/>
        <n v="60516"/>
        <n v="94122"/>
        <n v="2474"/>
        <n v="88240"/>
        <n v="84106"/>
        <n v="60432"/>
        <n v="84062"/>
        <n v="45429"/>
        <n v="84118"/>
        <n v="80027"/>
        <n v="71854"/>
        <n v="67037"/>
        <n v="33021"/>
        <n v="35216"/>
        <n v="75460"/>
        <n v="41011"/>
        <n v="48154"/>
        <n v="37804"/>
        <n v="54915"/>
        <n v="71603"/>
        <n v="78852"/>
        <n v="94061"/>
        <n v="60103"/>
        <n v="20016"/>
        <n v="3060"/>
        <n v="7407"/>
        <n v="7079"/>
        <n v="32259"/>
        <n v="91745"/>
        <n v="55126"/>
        <n v="42420"/>
        <n v="6901"/>
        <n v="23518"/>
        <n v="61554"/>
        <n v="92653"/>
        <n v="6111"/>
        <n v="4210"/>
        <n v="98034"/>
        <n v="72209"/>
        <n v="60089"/>
        <n v="90004"/>
        <n v="2109"/>
        <n v="40324"/>
        <n v="90503"/>
        <n v="49783"/>
        <n v="92503"/>
        <n v="34787"/>
        <n v="90061"/>
        <n v="11967"/>
        <n v="93010"/>
        <n v="54220"/>
        <n v="21740"/>
        <n v="89041"/>
        <n v="95630"/>
        <n v="72022"/>
        <n v="46324"/>
        <n v="60438"/>
        <n v="76063"/>
        <n v="72113"/>
        <n v="53150"/>
        <n v="35244"/>
        <n v="7036"/>
        <n v="2806"/>
        <n v="33569"/>
        <n v="24153"/>
        <n v="44070"/>
        <n v="98107"/>
        <n v="44515"/>
        <n v="60123"/>
        <n v="39701"/>
        <n v="98387"/>
        <n v="99207"/>
        <n v="35401"/>
        <n v="83843"/>
        <n v="22025"/>
        <n v="48640"/>
        <n v="63105"/>
        <n v="83814"/>
        <n v="46203"/>
        <n v="47130"/>
        <n v="55343"/>
        <n v="63116"/>
        <n v="84067"/>
        <n v="98226"/>
        <n v="61032"/>
        <n v="95070"/>
        <n v="48060"/>
        <n v="93117"/>
        <n v="22980"/>
        <n v="30338"/>
        <n v="74133"/>
        <n v="80229"/>
        <n v="27529"/>
        <n v="60441"/>
        <n v="27801"/>
        <n v="22153"/>
        <n v="34609"/>
        <n v="98373"/>
        <n v="86301"/>
        <n v="21222"/>
        <n v="14901"/>
        <n v="49002"/>
        <n v="60016"/>
        <n v="61832"/>
        <n v="68046"/>
        <n v="77530"/>
        <n v="14225"/>
        <n v="30605"/>
        <n v="83605"/>
        <n v="76148"/>
        <n v="1887"/>
        <n v="70003"/>
        <n v="43015"/>
        <n v="43017"/>
        <n v="28144"/>
        <n v="21136"/>
        <n v="29730"/>
        <n v="33881"/>
        <n v="11795"/>
        <n v="7450"/>
        <n v="5201"/>
        <n v="22124"/>
        <n v="29203"/>
        <n v="48234"/>
        <n v="37814"/>
        <n v="33458"/>
        <n v="46016"/>
        <n v="44708"/>
        <n v="95661"/>
        <n v="75061"/>
        <n v="6614"/>
        <n v="4240"/>
        <n v="82901"/>
        <n v="55803"/>
        <n v="89502"/>
        <n v="11714"/>
        <n v="92345"/>
        <n v="76543"/>
        <n v="60409"/>
        <n v="48093"/>
        <n v="36830"/>
        <n v="30062"/>
        <n v="75401"/>
        <n v="93309"/>
        <n v="43229"/>
        <n v="26101"/>
        <n v="20746"/>
        <n v="48310"/>
        <n v="54481"/>
        <n v="1776"/>
        <n v="27502"/>
        <n v="52732"/>
        <n v="85224"/>
        <n v="93727"/>
        <n v="19026"/>
        <n v="97068"/>
        <n v="46321"/>
        <n v="37027"/>
        <n v="33161"/>
        <n v="44039"/>
        <n v="32303"/>
        <n v="92008"/>
        <n v="6478"/>
        <n v="77041"/>
        <n v="95051"/>
        <n v="60130"/>
        <n v="1007"/>
        <n v="52501"/>
        <n v="45324"/>
        <n v="50158"/>
        <n v="53214"/>
        <n v="98408"/>
        <n v="3054"/>
        <n v="35756"/>
        <n v="98037"/>
        <n v="95687"/>
        <n v="51503"/>
        <n v="66801"/>
        <n v="38701"/>
        <n v="10562"/>
        <n v="38134"/>
        <n v="54956"/>
        <n v="75901"/>
        <n v="31401"/>
        <n v="31204"/>
        <n v="81007"/>
        <n v="1760"/>
        <n v="2563"/>
        <n v="46322"/>
        <n v="33971"/>
        <n v="11727"/>
        <n v="52302"/>
        <n v="78660"/>
        <n v="76541"/>
        <n v="85254"/>
        <n v="60098"/>
        <n v="55420"/>
        <n v="33334"/>
        <n v="22003"/>
        <n v="19057"/>
        <n v="80538"/>
        <n v="55076"/>
        <n v="30265"/>
        <n v="30144"/>
        <n v="28079"/>
        <n v="23701"/>
        <n v="94568"/>
        <n v="46307"/>
        <n v="18018"/>
        <n v="92231"/>
        <n v="57701"/>
        <n v="28052"/>
        <n v="33160"/>
        <n v="92307"/>
        <n v="11725"/>
        <n v="75007"/>
        <n v="21114"/>
        <n v="12306"/>
        <n v="83301"/>
        <n v="30297"/>
        <n v="80906"/>
        <n v="1469"/>
        <n v="62701"/>
        <n v="37066"/>
        <n v="3101"/>
        <n v="5701"/>
        <n v="36330"/>
        <n v="3051"/>
        <n v="6320"/>
        <n v="32601"/>
        <n v="66212"/>
        <n v="48138"/>
        <n v="44107"/>
        <n v="28227"/>
        <n v="53209"/>
        <n v="92399"/>
        <n v="11803"/>
        <n v="20854"/>
        <n v="2108"/>
        <n v="72450"/>
        <n v="90068"/>
        <n v="17403"/>
        <n v="44094"/>
        <n v="32935"/>
        <n v="32953"/>
        <n v="26554"/>
        <n v="20012"/>
        <n v="10528"/>
        <n v="7601"/>
        <n v="8830"/>
        <n v="55106"/>
        <n v="10009"/>
        <n v="78641"/>
        <n v="29687"/>
        <n v="45801"/>
        <n v="72956"/>
        <n v="8857"/>
        <n v="80004"/>
        <n v="70506"/>
        <n v="17602"/>
        <n v="33801"/>
        <n v="53220"/>
        <n v="68128"/>
        <n v="2129"/>
        <n v="3820"/>
        <n v="92691"/>
        <n v="86001"/>
        <n v="28204"/>
        <n v="92553"/>
        <n v="14701"/>
        <n v="48135"/>
        <n v="32789"/>
        <n v="32708"/>
        <n v="11787"/>
        <n v="75051"/>
        <n v="1748"/>
        <n v="27511"/>
        <n v="55432"/>
        <n v="86442"/>
        <n v="22102"/>
        <n v="92646"/>
        <n v="75028"/>
        <n v="32701"/>
        <n v="60110"/>
        <n v="72023"/>
        <n v="97128"/>
        <n v="79762"/>
        <n v="91941"/>
        <n v="39212"/>
        <n v="38017"/>
        <n v="20601"/>
        <n v="10282"/>
        <n v="48237"/>
        <n v="44256"/>
        <n v="94601"/>
        <n v="30907"/>
        <n v="46041"/>
        <n v="68701"/>
        <n v="91730"/>
        <n v="96003"/>
        <n v="86314"/>
        <n v="33322"/>
        <n v="32127"/>
        <n v="53151"/>
        <n v="16801"/>
        <n v="6776"/>
        <n v="3045"/>
        <n v="24060"/>
        <n v="43123"/>
        <n v="48126"/>
        <n v="53094"/>
        <n v="95695"/>
        <n v="33055"/>
        <n v="60510"/>
        <n v="42104"/>
        <n v="48601"/>
        <n v="52722"/>
        <n v="29464"/>
        <n v="94110"/>
        <n v="91776"/>
        <n v="21228"/>
        <n v="75043"/>
        <n v="23464"/>
        <n v="30240"/>
        <n v="40422"/>
        <n v="14150"/>
        <n v="80817"/>
        <n v="81503"/>
        <n v="24281"/>
        <n v="33156"/>
        <n v="10550"/>
        <n v="43050"/>
        <n v="43213"/>
        <n v="43952"/>
        <n v="2180"/>
        <n v="37211"/>
        <n v="6708"/>
        <n v="78613"/>
        <n v="95404"/>
        <n v="84084"/>
        <n v="80013"/>
        <n v="97420"/>
        <n v="11746"/>
        <n v="94086"/>
        <n v="95616"/>
        <n v="10165"/>
        <n v="1803"/>
        <n v="63119"/>
        <n v="49505"/>
        <n v="10024"/>
        <n v="72143"/>
        <n v="98661"/>
        <n v="38301"/>
        <n v="44117"/>
        <n v="14609"/>
        <n v="58201"/>
        <n v="53213"/>
        <n v="2112"/>
        <n v="2861"/>
        <n v="21040"/>
        <n v="90604"/>
        <n v="32168"/>
        <n v="95062"/>
        <n v="6405"/>
        <n v="6810"/>
        <n v="32503"/>
        <n v="33511"/>
        <n v="89031"/>
        <n v="30328"/>
        <n v="37421"/>
        <n v="61701"/>
        <n v="34142"/>
        <n v="7016"/>
        <n v="43221"/>
        <n v="78589"/>
        <n v="36801"/>
        <n v="93422"/>
        <n v="90712"/>
        <n v="43402"/>
        <n v="45014"/>
        <n v="60601"/>
        <n v="66502"/>
        <n v="88310"/>
        <n v="97504"/>
        <n v="33181"/>
        <n v="4101"/>
        <n v="15234"/>
        <n v="7011"/>
        <n v="32216"/>
        <n v="83616"/>
        <n v="63141"/>
        <n v="78550"/>
        <n v="77036"/>
        <n v="4106"/>
        <n v="80122"/>
        <n v="23223"/>
        <n v="79701"/>
        <n v="80020"/>
        <n v="33065"/>
        <n v="43026"/>
        <n v="70458"/>
        <n v="33614"/>
        <n v="44136"/>
        <n v="64055"/>
        <n v="23602"/>
        <n v="53402"/>
        <n v="53081"/>
        <n v="95032"/>
        <n v="60174"/>
        <n v="78664"/>
        <n v="27203"/>
        <n v="47906"/>
        <n v="4070"/>
        <n v="25705"/>
        <n v="95823"/>
        <n v="2215"/>
        <n v="6770"/>
        <n v="3301"/>
        <n v="98632"/>
        <n v="85301"/>
        <n v="61801"/>
        <n v="60061"/>
        <n v="62901"/>
        <n v="15221"/>
        <n v="59601"/>
        <n v="10012"/>
        <n v="78207"/>
        <n v="67846"/>
        <n v="94952"/>
        <n v="95991"/>
        <n v="95207"/>
        <n v="72401"/>
        <n v="48021"/>
        <n v="70056"/>
        <n v="44052"/>
        <n v="60060"/>
        <n v="70560"/>
        <n v="34287"/>
        <n v="2062"/>
        <n v="73110"/>
        <n v="95501"/>
        <n v="7086"/>
        <n v="83701"/>
        <n v="75220"/>
        <n v="75146"/>
        <n v="48127"/>
        <n v="48185"/>
        <n v="16146"/>
        <n v="7109"/>
        <n v="79605"/>
        <n v="8360"/>
        <n v="77566"/>
        <n v="99362"/>
        <n v="79907"/>
        <n v="59801"/>
        <n v="88001"/>
        <n v="76240"/>
        <n v="53154"/>
        <n v="11757"/>
        <n v="70601"/>
        <n v="84660"/>
        <n v="21403"/>
        <n v="8332"/>
        <n v="45406"/>
        <n v="38654"/>
        <n v="53545"/>
        <n v="86401"/>
        <n v="79109"/>
        <n v="46375"/>
        <n v="45373"/>
        <n v="96150"/>
        <n v="4038"/>
        <n v="95746"/>
        <n v="44145"/>
        <n v="77015"/>
        <n v="85374"/>
        <n v="11572"/>
        <n v="63122"/>
        <n v="29418"/>
        <n v="7960"/>
        <n v="93635"/>
        <n v="2149"/>
        <n v="55423"/>
        <n v="37743"/>
        <n v="8021"/>
        <n v="21042"/>
        <n v="62301"/>
        <n v="78626"/>
        <n v="61265"/>
        <n v="43055"/>
        <n v="77506"/>
        <n v="22304"/>
        <n v="6401"/>
        <n v="2664"/>
        <n v="47905"/>
        <n v="21113"/>
        <n v="19711"/>
        <n v="30084"/>
        <n v="34639"/>
        <n v="78596"/>
        <n v="11758"/>
        <n v="97330"/>
        <n v="85234"/>
        <n v="6408"/>
        <n v="7631"/>
        <n v="2908"/>
        <n v="2152"/>
        <n v="66048"/>
        <n v="38401"/>
        <n v="7003"/>
        <n v="22901"/>
        <n v="49423"/>
        <n v="60603"/>
        <n v="83704"/>
        <n v="3246"/>
        <n v="48141"/>
        <n v="1075"/>
        <n v="84107"/>
        <n v="80126"/>
        <n v="47201"/>
        <n v="73521"/>
        <n v="27893"/>
        <n v="10112"/>
        <n v="68601"/>
        <n v="43615"/>
        <n v="67901"/>
        <n v="68801"/>
        <n v="28806"/>
        <n v="73703"/>
        <n v="27604"/>
        <n v="84015"/>
        <n v="55060"/>
        <n v="30344"/>
        <n v="77840"/>
        <n v="55305"/>
        <n v="32780"/>
        <n v="46614"/>
        <n v="26501"/>
        <n v="70117"/>
        <n v="1570"/>
        <n v="97030"/>
        <n v="3079"/>
        <n v="7901"/>
        <n v="42301"/>
        <n v="2138"/>
        <n v="33430"/>
        <n v="22601"/>
        <n v="30721"/>
        <n v="65721"/>
        <n v="7101"/>
        <n v="66203"/>
        <n v="55379"/>
        <n v="91945"/>
        <n v="28001"/>
        <n v="55119"/>
        <n v="4072"/>
        <n v="3053"/>
        <n v="32004"/>
        <n v="21501"/>
        <n v="6360"/>
        <n v="49001"/>
        <n v="22801"/>
        <n v="57201"/>
        <n v="60440"/>
        <n v="73064"/>
        <n v="47302"/>
        <n v="21220"/>
        <n v="1462"/>
        <n v="78539"/>
        <n v="15601"/>
        <n v="4005"/>
        <n v="7644"/>
        <n v="97756"/>
        <n v="54302"/>
        <n v="47374"/>
        <n v="44646"/>
        <n v="72756"/>
        <n v="39530"/>
        <n v="71109"/>
        <n v="55113"/>
        <n v="43068"/>
        <n v="49221"/>
        <n v="11756"/>
        <n v="3801"/>
        <n v="57401"/>
        <n v="50265"/>
        <n v="90210"/>
        <n v="11550"/>
        <n v="6050"/>
        <n v="2920"/>
        <n v="78041"/>
        <n v="84663"/>
        <n v="10956"/>
        <n v="44133"/>
        <n v="14304"/>
        <m/>
      </sharedItems>
    </cacheField>
    <cacheField name="Order Date" numFmtId="14">
      <sharedItems containsNonDate="0" containsDate="1" containsString="0" containsBlank="1" minDate="2015-01-01T00:00:00" maxDate="2015-07-01T00:00:00"/>
    </cacheField>
    <cacheField name="Order Year" numFmtId="167">
      <sharedItems containsSemiMixedTypes="0" containsNonDate="0" containsDate="1" containsString="0" minDate="1900-01-30T00:00:00" maxDate="2015-07-01T00:00:00" count="7">
        <d v="2015-01-31T00:00:00"/>
        <d v="2015-02-28T00:00:00"/>
        <d v="2015-03-31T00:00:00"/>
        <d v="2015-04-30T00:00:00"/>
        <d v="2015-05-31T00:00:00"/>
        <d v="2015-06-30T00:00:00"/>
        <d v="1900-01-30T00:00:00"/>
      </sharedItems>
    </cacheField>
    <cacheField name="Order Month" numFmtId="166">
      <sharedItems containsSemiMixedTypes="0" containsNonDate="0" containsDate="1" containsString="0" minDate="1900-01-30T00:00:00" maxDate="2015-07-01T00:00:00" count="7">
        <d v="2015-01-31T00:00:00"/>
        <d v="2015-02-28T00:00:00"/>
        <d v="2015-03-31T00:00:00"/>
        <d v="2015-04-30T00:00:00"/>
        <d v="2015-05-31T00:00:00"/>
        <d v="2015-06-30T00:00:00"/>
        <d v="1900-01-30T00:00:00"/>
      </sharedItems>
    </cacheField>
    <cacheField name="O-Date" numFmtId="165">
      <sharedItems containsNonDate="0" containsDate="1" containsString="0" containsBlank="1" minDate="2015-01-01T00:00:00" maxDate="2015-07-01T00:00:00" count="18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m/>
      </sharedItems>
    </cacheField>
    <cacheField name="Ship date" numFmtId="14">
      <sharedItems containsNonDate="0" containsDate="1" containsString="0" containsBlank="1" minDate="2015-01-02T00:00:00" maxDate="2015-07-09T00:00:00"/>
    </cacheField>
    <cacheField name="Shipping years" numFmtId="0">
      <sharedItems containsNonDate="0" containsDate="1" containsString="0" containsBlank="1" minDate="2015-01-02T00:00:00" maxDate="2015-07-09T00:00:00"/>
    </cacheField>
    <cacheField name="Shipping months" numFmtId="0">
      <sharedItems containsNonDate="0" containsDate="1" containsString="0" containsBlank="1" minDate="2015-01-31T00:00:00" maxDate="2015-08-01T00:00:00"/>
    </cacheField>
    <cacheField name="Shipping date" numFmtId="0">
      <sharedItems containsNonDate="0" containsDate="1" containsString="0" containsBlank="1" minDate="2015-01-02T00:00:00" maxDate="2015-07-09T00:00:00"/>
    </cacheField>
    <cacheField name="Profit" numFmtId="164">
      <sharedItems containsString="0" containsBlank="1" containsNumber="1" minValue="-16476.838" maxValue="9228.2255999999998"/>
    </cacheField>
    <cacheField name="Quantity ordered new" numFmtId="1">
      <sharedItems containsString="0" containsBlank="1" containsNumber="1" containsInteger="1" minValue="1" maxValue="167"/>
    </cacheField>
    <cacheField name="Sales" numFmtId="164">
      <sharedItems containsString="0" containsBlank="1" containsNumber="1" minValue="2.25" maxValue="45737.33"/>
    </cacheField>
    <cacheField name="Order ID" numFmtId="1">
      <sharedItems containsString="0" containsBlank="1" containsNumber="1" containsInteger="1" minValue="359" maxValue="91586" count="1359">
        <n v="87486"/>
        <n v="89665"/>
        <n v="90539"/>
        <n v="89450"/>
        <n v="86234"/>
        <n v="91371"/>
        <n v="88174"/>
        <n v="89083"/>
        <n v="90853"/>
        <n v="87963"/>
        <n v="9285"/>
        <n v="87940"/>
        <n v="87946"/>
        <n v="37537"/>
        <n v="89961"/>
        <n v="85858"/>
        <n v="11527"/>
        <n v="88686"/>
        <n v="90337"/>
        <n v="89583"/>
        <n v="7909"/>
        <n v="89999"/>
        <n v="90079"/>
        <n v="87696"/>
        <n v="37987"/>
        <n v="91285"/>
        <n v="30785"/>
        <n v="88296"/>
        <n v="87463"/>
        <n v="89940"/>
        <n v="86092"/>
        <n v="90430"/>
        <n v="86052"/>
        <n v="85850"/>
        <n v="86356"/>
        <n v="86951"/>
        <n v="86357"/>
        <n v="86573"/>
        <n v="89536"/>
        <n v="85914"/>
        <n v="86258"/>
        <n v="87285"/>
        <n v="86013"/>
        <n v="27013"/>
        <n v="87603"/>
        <n v="86283"/>
        <n v="86122"/>
        <n v="90404"/>
        <n v="87853"/>
        <n v="86750"/>
        <n v="89856"/>
        <n v="90961"/>
        <n v="86960"/>
        <n v="87071"/>
        <n v="85964"/>
        <n v="89355"/>
        <n v="89909"/>
        <n v="90414"/>
        <n v="88163"/>
        <n v="90750"/>
        <n v="88196"/>
        <n v="88522"/>
        <n v="91575"/>
        <n v="85915"/>
        <n v="89858"/>
        <n v="87287"/>
        <n v="87795"/>
        <n v="90513"/>
        <n v="87993"/>
        <n v="88241"/>
        <n v="12480"/>
        <n v="85826"/>
        <n v="88156"/>
        <n v="87031"/>
        <n v="87888"/>
        <n v="40547"/>
        <n v="86813"/>
        <n v="89071"/>
        <n v="89770"/>
        <n v="91130"/>
        <n v="86527"/>
        <n v="18561"/>
        <n v="87243"/>
        <n v="88794"/>
        <n v="86284"/>
        <n v="14596"/>
        <n v="90166"/>
        <n v="89039"/>
        <n v="86753"/>
        <n v="90078"/>
        <n v="89503"/>
        <n v="87552"/>
        <n v="90431"/>
        <n v="86565"/>
        <n v="89426"/>
        <n v="88060"/>
        <n v="91228"/>
        <n v="86520"/>
        <n v="33635"/>
        <n v="86263"/>
        <n v="89706"/>
        <n v="89257"/>
        <n v="89448"/>
        <n v="88702"/>
        <n v="88554"/>
        <n v="91200"/>
        <n v="86886"/>
        <n v="23877"/>
        <n v="91480"/>
        <n v="90058"/>
        <n v="88881"/>
        <n v="88645"/>
        <n v="90408"/>
        <n v="85980"/>
        <n v="88666"/>
        <n v="89704"/>
        <n v="88061"/>
        <n v="88448"/>
        <n v="89716"/>
        <n v="87900"/>
        <n v="86507"/>
        <n v="89520"/>
        <n v="88758"/>
        <n v="88479"/>
        <n v="88600"/>
        <n v="90530"/>
        <n v="89128"/>
        <n v="91086"/>
        <n v="37729"/>
        <n v="86144"/>
        <n v="89762"/>
        <n v="89679"/>
        <n v="86591"/>
        <n v="88972"/>
        <n v="88677"/>
        <n v="22147"/>
        <n v="88745"/>
        <n v="86338"/>
        <n v="86789"/>
        <n v="89129"/>
        <n v="86307"/>
        <n v="88852"/>
        <n v="85965"/>
        <n v="87347"/>
        <n v="87726"/>
        <n v="90473"/>
        <n v="88781"/>
        <n v="90786"/>
        <n v="90099"/>
        <n v="88297"/>
        <n v="46884"/>
        <n v="85916"/>
        <n v="90027"/>
        <n v="88039"/>
        <n v="88958"/>
        <n v="89299"/>
        <n v="91550"/>
        <n v="91212"/>
        <n v="86220"/>
        <n v="85857"/>
        <n v="86898"/>
        <n v="89202"/>
        <n v="88906"/>
        <n v="91127"/>
        <n v="90908"/>
        <n v="88714"/>
        <n v="87076"/>
        <n v="88256"/>
        <n v="86297"/>
        <n v="89054"/>
        <n v="50917"/>
        <n v="43079"/>
        <n v="86145"/>
        <n v="87553"/>
        <n v="87316"/>
        <n v="88646"/>
        <n v="88782"/>
        <n v="87194"/>
        <n v="88580"/>
        <n v="90000"/>
        <n v="87435"/>
        <n v="89521"/>
        <n v="90120"/>
        <n v="28225"/>
        <n v="89775"/>
        <n v="89218"/>
        <n v="88030"/>
        <n v="86925"/>
        <n v="89055"/>
        <n v="89872"/>
        <n v="91296"/>
        <n v="90189"/>
        <n v="34882"/>
        <n v="90270"/>
        <n v="89431"/>
        <n v="89112"/>
        <n v="29319"/>
        <n v="91076"/>
        <n v="86119"/>
        <n v="91219"/>
        <n v="85947"/>
        <n v="89292"/>
        <n v="89885"/>
        <n v="88726"/>
        <n v="87672"/>
        <n v="90333"/>
        <n v="89595"/>
        <n v="86899"/>
        <n v="57794"/>
        <n v="88105"/>
        <n v="87556"/>
        <n v="87042"/>
        <n v="90462"/>
        <n v="86331"/>
        <n v="91436"/>
        <n v="86611"/>
        <n v="90353"/>
        <n v="86544"/>
        <n v="89278"/>
        <n v="89465"/>
        <n v="89356"/>
        <n v="86693"/>
        <n v="9606"/>
        <n v="86264"/>
        <n v="88232"/>
        <n v="85948"/>
        <n v="88425"/>
        <n v="89836"/>
        <n v="87651"/>
        <n v="87725"/>
        <n v="17155"/>
        <n v="86189"/>
        <n v="90899"/>
        <n v="86612"/>
        <n v="32420"/>
        <n v="87146"/>
        <n v="86279"/>
        <n v="90909"/>
        <n v="89077"/>
        <n v="91229"/>
        <n v="86267"/>
        <n v="88151"/>
        <n v="40101"/>
        <n v="86050"/>
        <n v="87162"/>
        <n v="86075"/>
        <n v="90185"/>
        <n v="86002"/>
        <n v="90059"/>
        <n v="89664"/>
        <n v="88598"/>
        <n v="90415"/>
        <n v="88555"/>
        <n v="89319"/>
        <n v="86529"/>
        <n v="55713"/>
        <n v="87947"/>
        <n v="38529"/>
        <n v="54567"/>
        <n v="88320"/>
        <n v="87364"/>
        <n v="87087"/>
        <n v="45539"/>
        <n v="24294"/>
        <n v="90850"/>
        <n v="91416"/>
        <n v="86662"/>
        <n v="87020"/>
        <n v="88544"/>
        <n v="91297"/>
        <n v="89401"/>
        <n v="17636"/>
        <n v="88599"/>
        <n v="86051"/>
        <n v="88502"/>
        <n v="89993"/>
        <n v="90731"/>
        <n v="90145"/>
        <n v="88164"/>
        <n v="86101"/>
        <n v="89941"/>
        <n v="87511"/>
        <n v="90236"/>
        <n v="88265"/>
        <n v="88173"/>
        <n v="90905"/>
        <n v="85990"/>
        <n v="34435"/>
        <n v="87258"/>
        <n v="86629"/>
        <n v="85950"/>
        <n v="35200"/>
        <n v="86227"/>
        <n v="86768"/>
        <n v="20007"/>
        <n v="87700"/>
        <n v="88634"/>
        <n v="91328"/>
        <n v="88579"/>
        <n v="91583"/>
        <n v="91414"/>
        <n v="90338"/>
        <n v="87995"/>
        <n v="89572"/>
        <n v="89849"/>
        <n v="53410"/>
        <n v="90927"/>
        <n v="91298"/>
        <n v="86767"/>
        <n v="44002"/>
        <n v="88819"/>
        <n v="89005"/>
        <n v="87530"/>
        <n v="3138"/>
        <n v="88023"/>
        <n v="90405"/>
        <n v="86724"/>
        <n v="86966"/>
        <n v="88015"/>
        <n v="10464"/>
        <n v="88907"/>
        <n v="89514"/>
        <n v="89596"/>
        <n v="86053"/>
        <n v="86812"/>
        <n v="91244"/>
        <n v="21636"/>
        <n v="54949"/>
        <n v="91388"/>
        <n v="88101"/>
        <n v="87072"/>
        <n v="90531"/>
        <n v="87695"/>
        <n v="47493"/>
        <n v="91209"/>
        <n v="88556"/>
        <n v="86883"/>
        <n v="87160"/>
        <n v="90525"/>
        <n v="90258"/>
        <n v="86836"/>
        <n v="89092"/>
        <n v="86103"/>
        <n v="90771"/>
        <n v="91025"/>
        <n v="86528"/>
        <n v="90985"/>
        <n v="90500"/>
        <n v="90662"/>
        <n v="86933"/>
        <n v="21572"/>
        <n v="89928"/>
        <n v="87487"/>
        <n v="86926"/>
        <n v="88040"/>
        <n v="86489"/>
        <n v="41636"/>
        <n v="90685"/>
        <n v="88268"/>
        <n v="86884"/>
        <n v="48836"/>
        <n v="88192"/>
        <n v="87909"/>
        <n v="87057"/>
        <n v="37760"/>
        <n v="90855"/>
        <n v="13408"/>
        <n v="87244"/>
        <n v="87952"/>
        <n v="56452"/>
        <n v="14115"/>
        <n v="90612"/>
        <n v="90192"/>
        <n v="86308"/>
        <n v="89601"/>
        <n v="91522"/>
        <n v="86382"/>
        <n v="91576"/>
        <n v="89146"/>
        <n v="91397"/>
        <n v="91304"/>
        <n v="32037"/>
        <n v="88102"/>
        <n v="90934"/>
        <n v="86574"/>
        <n v="55874"/>
        <n v="90378"/>
        <n v="90601"/>
        <n v="88545"/>
        <n v="90588"/>
        <n v="87002"/>
        <n v="90860"/>
        <n v="88899"/>
        <n v="90488"/>
        <n v="87570"/>
        <n v="87176"/>
        <n v="87032"/>
        <n v="16547"/>
        <n v="88319"/>
        <n v="89432"/>
        <n v="87003"/>
        <n v="87720"/>
        <n v="87005"/>
        <n v="90147"/>
        <n v="86956"/>
        <n v="87234"/>
        <n v="55300"/>
        <n v="87630"/>
        <n v="90751"/>
        <n v="90237"/>
        <n v="91236"/>
        <n v="38087"/>
        <n v="88360"/>
        <n v="89970"/>
        <n v="89059"/>
        <n v="86514"/>
        <n v="2433"/>
        <n v="86190"/>
        <n v="86791"/>
        <n v="89199"/>
        <n v="87195"/>
        <n v="90002"/>
        <n v="86621"/>
        <n v="90271"/>
        <n v="89360"/>
        <n v="86085"/>
        <n v="87678"/>
        <n v="90871"/>
        <n v="87356"/>
        <n v="90011"/>
        <n v="89139"/>
        <n v="91041"/>
        <n v="91261"/>
        <n v="85896"/>
        <n v="87221"/>
        <n v="89402"/>
        <n v="86373"/>
        <n v="29350"/>
        <n v="87585"/>
        <n v="88266"/>
        <n v="88568"/>
        <n v="86547"/>
        <n v="91194"/>
        <n v="86459"/>
        <n v="89705"/>
        <n v="88405"/>
        <n v="86545"/>
        <n v="86556"/>
        <n v="90678"/>
        <n v="90675"/>
        <n v="91432"/>
        <n v="88447"/>
        <n v="85893"/>
        <n v="90044"/>
        <n v="47813"/>
        <n v="89389"/>
        <n v="91201"/>
        <n v="90178"/>
        <n v="88136"/>
        <n v="87259"/>
        <n v="91036"/>
        <n v="14756"/>
        <n v="89316"/>
        <n v="88587"/>
        <n v="91166"/>
        <n v="88280"/>
        <n v="86592"/>
        <n v="88546"/>
        <n v="89344"/>
        <n v="91363"/>
        <n v="88157"/>
        <n v="87619"/>
        <n v="86566"/>
        <n v="88387"/>
        <n v="90114"/>
        <n v="19042"/>
        <n v="89394"/>
        <n v="88093"/>
        <n v="89776"/>
        <n v="85897"/>
        <n v="90301"/>
        <n v="89219"/>
        <n v="87378"/>
        <n v="89025"/>
        <n v="87406"/>
        <n v="91492"/>
        <n v="54369"/>
        <n v="91376"/>
        <n v="86973"/>
        <n v="88480"/>
        <n v="88879"/>
        <n v="86792"/>
        <n v="90043"/>
        <n v="88267"/>
        <n v="87177"/>
        <n v="88890"/>
        <n v="87676"/>
        <n v="91321"/>
        <n v="88474"/>
        <n v="90309"/>
        <n v="86383"/>
        <n v="91586"/>
        <n v="88388"/>
        <n v="90115"/>
        <n v="86826"/>
        <n v="88798"/>
        <n v="91195"/>
        <n v="89414"/>
        <n v="88504"/>
        <n v="86870"/>
        <n v="88114"/>
        <n v="89106"/>
        <n v="86567"/>
        <n v="87272"/>
        <n v="88632"/>
        <n v="88569"/>
        <n v="91424"/>
        <n v="88975"/>
        <n v="89801"/>
        <n v="87812"/>
        <n v="90621"/>
        <n v="86422"/>
        <n v="87962"/>
        <n v="87317"/>
        <n v="87915"/>
        <n v="89805"/>
        <n v="88426"/>
        <n v="90438"/>
        <n v="85880"/>
        <n v="91495"/>
        <n v="91235"/>
        <n v="87536"/>
        <n v="88547"/>
        <n v="86867"/>
        <n v="89983"/>
        <n v="86927"/>
        <n v="89004"/>
        <n v="89203"/>
        <n v="87773"/>
        <n v="89481"/>
        <n v="91088"/>
        <n v="90806"/>
        <n v="89333"/>
        <n v="91316"/>
        <n v="86555"/>
        <n v="90710"/>
        <n v="88137"/>
        <n v="89130"/>
        <n v="87579"/>
        <n v="90148"/>
        <n v="88998"/>
        <n v="28647"/>
        <n v="91144"/>
        <n v="89433"/>
        <n v="89504"/>
        <n v="86754"/>
        <n v="90767"/>
        <n v="24193"/>
        <n v="90917"/>
        <n v="38080"/>
        <n v="90613"/>
        <n v="90818"/>
        <n v="86309"/>
        <n v="87365"/>
        <n v="87015"/>
        <n v="90859"/>
        <n v="90359"/>
        <n v="91305"/>
        <n v="90714"/>
        <n v="90577"/>
        <n v="90932"/>
        <n v="88570"/>
        <n v="90110"/>
        <n v="88721"/>
        <n v="91089"/>
        <n v="87109"/>
        <n v="90385"/>
        <n v="90880"/>
        <n v="87747"/>
        <n v="91059"/>
        <n v="91386"/>
        <n v="90583"/>
        <n v="89251"/>
        <n v="89994"/>
        <n v="87043"/>
        <n v="88418"/>
        <n v="86447"/>
        <n v="87583"/>
        <n v="91263"/>
        <n v="88390"/>
        <n v="89456"/>
        <n v="91060"/>
        <n v="86184"/>
        <n v="23751"/>
        <n v="91062"/>
        <n v="88928"/>
        <n v="88667"/>
        <n v="91310"/>
        <n v="88016"/>
        <n v="87884"/>
        <n v="16676"/>
        <n v="87631"/>
        <n v="90814"/>
        <n v="86847"/>
        <n v="90952"/>
        <n v="86327"/>
        <n v="548"/>
        <n v="87953"/>
        <n v="11077"/>
        <n v="89166"/>
        <n v="88475"/>
        <n v="86646"/>
        <n v="87554"/>
        <n v="91435"/>
        <n v="89915"/>
        <n v="87077"/>
        <n v="87382"/>
        <n v="86233"/>
        <n v="89140"/>
        <n v="85938"/>
        <n v="88824"/>
        <n v="90597"/>
        <n v="88367"/>
        <n v="8257"/>
        <n v="89084"/>
        <n v="88870"/>
        <n v="91581"/>
        <n v="87484"/>
        <n v="86465"/>
        <n v="89041"/>
        <n v="53153"/>
        <n v="88017"/>
        <n v="34017"/>
        <n v="88014"/>
        <n v="90265"/>
        <n v="90514"/>
        <n v="86952"/>
        <n v="88836"/>
        <n v="88197"/>
        <n v="90460"/>
        <n v="91077"/>
        <n v="90557"/>
        <n v="58628"/>
        <n v="91354"/>
        <n v="89984"/>
        <n v="87964"/>
        <n v="90964"/>
        <n v="86368"/>
        <n v="91108"/>
        <n v="86153"/>
        <n v="90881"/>
        <n v="91043"/>
        <n v="86957"/>
        <n v="86054"/>
        <n v="89988"/>
        <n v="87811"/>
        <n v="87426"/>
        <n v="87345"/>
        <n v="90837"/>
        <n v="90146"/>
        <n v="91030"/>
        <n v="89211"/>
        <n v="88403"/>
        <n v="88837"/>
        <n v="89666"/>
        <n v="85833"/>
        <n v="86751"/>
        <n v="91584"/>
        <n v="88041"/>
        <n v="89200"/>
        <n v="90238"/>
        <n v="90491"/>
        <n v="89847"/>
        <n v="32869"/>
        <n v="90600"/>
        <n v="85894"/>
        <n v="89631"/>
        <n v="53953"/>
        <n v="91362"/>
        <n v="88590"/>
        <n v="87830"/>
        <n v="86086"/>
        <n v="89910"/>
        <n v="85865"/>
        <n v="88626"/>
        <n v="89524"/>
        <n v="91481"/>
        <n v="87451"/>
        <n v="88548"/>
        <n v="91110"/>
        <n v="89006"/>
        <n v="49125"/>
        <n v="86076"/>
        <n v="87534"/>
        <n v="86163"/>
        <n v="86901"/>
        <n v="87296"/>
        <n v="87366"/>
        <n v="86814"/>
        <n v="87933"/>
        <n v="90432"/>
        <n v="88940"/>
        <n v="22755"/>
        <n v="87602"/>
        <n v="86599"/>
        <n v="85834"/>
        <n v="90819"/>
        <n v="88460"/>
        <n v="86508"/>
        <n v="91433"/>
        <n v="89697"/>
        <n v="88330"/>
        <n v="88882"/>
        <n v="90461"/>
        <n v="88281"/>
        <n v="88921"/>
        <n v="51072"/>
        <n v="87831"/>
        <n v="88527"/>
        <n v="90264"/>
        <n v="90832"/>
        <n v="89942"/>
        <n v="88368"/>
        <n v="90186"/>
        <n v="89147"/>
        <n v="91057"/>
        <n v="87260"/>
        <n v="85898"/>
        <n v="46436"/>
        <n v="88656"/>
        <n v="89584"/>
        <n v="13959"/>
        <n v="86668"/>
        <n v="89300"/>
        <n v="87537"/>
        <n v="3841"/>
        <n v="88443"/>
        <n v="87383"/>
        <n v="89284"/>
        <n v="36452"/>
        <n v="91555"/>
        <n v="86734"/>
        <n v="90630"/>
        <n v="90646"/>
        <n v="87134"/>
        <n v="90833"/>
        <n v="91000"/>
        <n v="90248"/>
        <n v="90766"/>
        <n v="89102"/>
        <n v="89608"/>
        <n v="89873"/>
        <n v="42599"/>
        <n v="88204"/>
        <n v="91513"/>
        <n v="90653"/>
        <n v="89818"/>
        <n v="88941"/>
        <n v="5509"/>
        <n v="89848"/>
        <n v="8994"/>
        <n v="87765"/>
        <n v="87086"/>
        <n v="10277"/>
        <n v="89175"/>
        <n v="88557"/>
        <n v="91017"/>
        <n v="86837"/>
        <n v="86686"/>
        <n v="86064"/>
        <n v="89314"/>
        <n v="87823"/>
        <n v="88391"/>
        <n v="86466"/>
        <n v="91447"/>
        <n v="87679"/>
        <n v="90669"/>
        <n v="85939"/>
        <n v="89375"/>
        <n v="89787"/>
        <n v="87877"/>
        <n v="86887"/>
        <n v="14785"/>
        <n v="89585"/>
        <n v="58914"/>
        <n v="86454"/>
        <n v="88410"/>
        <n v="89093"/>
        <n v="90532"/>
        <n v="89609"/>
        <n v="85928"/>
        <n v="89680"/>
        <n v="86010"/>
        <n v="86448"/>
        <n v="89148"/>
        <n v="90977"/>
        <n v="27456"/>
        <n v="85940"/>
        <n v="91109"/>
        <n v="87041"/>
        <n v="90040"/>
        <n v="88278"/>
        <n v="90292"/>
        <n v="87749"/>
        <n v="91054"/>
        <n v="88083"/>
        <n v="90492"/>
        <n v="90439"/>
        <n v="90815"/>
        <n v="87464"/>
        <n v="88094"/>
        <n v="89017"/>
        <n v="86490"/>
        <n v="87186"/>
        <n v="86699"/>
        <n v="90844"/>
        <n v="89726"/>
        <n v="87424"/>
        <n v="90533"/>
        <n v="8165"/>
        <n v="86191"/>
        <n v="91398"/>
        <n v="88880"/>
        <n v="87994"/>
        <n v="85991"/>
        <n v="47108"/>
        <n v="86003"/>
        <n v="85895"/>
        <n v="91213"/>
        <n v="87846"/>
        <n v="88233"/>
        <n v="11013"/>
        <n v="85827"/>
        <n v="90631"/>
        <n v="87772"/>
        <n v="89579"/>
        <n v="91277"/>
        <n v="87357"/>
        <n v="88678"/>
        <n v="26342"/>
        <n v="88857"/>
        <n v="86958"/>
        <n v="87889"/>
        <n v="86063"/>
        <n v="86902"/>
        <n v="86600"/>
        <n v="88029"/>
        <n v="89522"/>
        <n v="86687"/>
        <n v="88871"/>
        <n v="85835"/>
        <n v="87916"/>
        <n v="88838"/>
        <n v="89523"/>
        <n v="86534"/>
        <n v="90891"/>
        <n v="89879"/>
        <n v="88075"/>
        <n v="90479"/>
        <n v="86173"/>
        <n v="90752"/>
        <n v="89334"/>
        <n v="89602"/>
        <n v="88610"/>
        <n v="88511"/>
        <n v="40997"/>
        <n v="88657"/>
        <n v="90469"/>
        <n v="87832"/>
        <n v="87620"/>
        <n v="88679"/>
        <n v="48257"/>
        <n v="89939"/>
        <n v="88889"/>
        <n v="90724"/>
        <n v="89018"/>
        <n v="88404"/>
        <n v="89981"/>
        <n v="91090"/>
        <n v="44517"/>
        <n v="87977"/>
        <n v="87004"/>
        <n v="90354"/>
        <n v="86536"/>
        <n v="90987"/>
        <n v="86123"/>
        <n v="86722"/>
        <n v="88727"/>
        <n v="90327"/>
        <n v="50656"/>
        <n v="88839"/>
        <n v="90362"/>
        <n v="91262"/>
        <n v="11712"/>
        <n v="86885"/>
        <n v="23042"/>
        <n v="86654"/>
        <n v="13606"/>
        <n v="88135"/>
        <n v="90201"/>
        <n v="88971"/>
        <n v="87525"/>
        <n v="90103"/>
        <n v="90121"/>
        <n v="7623"/>
        <n v="86346"/>
        <n v="89279"/>
        <n v="87396"/>
        <n v="91437"/>
        <n v="90239"/>
        <n v="54595"/>
        <n v="90800"/>
        <n v="86164"/>
        <n v="90962"/>
        <n v="90048"/>
        <n v="88406"/>
        <n v="88840"/>
        <n v="87908"/>
        <n v="88198"/>
        <n v="87954"/>
        <n v="45380"/>
        <n v="88571"/>
        <n v="91407"/>
        <n v="88234"/>
        <n v="89686"/>
        <n v="91408"/>
        <n v="87240"/>
        <n v="90003"/>
        <n v="86949"/>
        <n v="88959"/>
        <n v="88411"/>
        <n v="89406"/>
        <n v="88929"/>
        <n v="38852"/>
        <n v="87586"/>
        <n v="86793"/>
        <n v="90502"/>
        <n v="89639"/>
        <n v="90861"/>
        <n v="88298"/>
        <n v="87452"/>
        <n v="87652"/>
        <n v="88746"/>
        <n v="90386"/>
        <n v="88730"/>
        <n v="86645"/>
        <n v="44231"/>
        <n v="87306"/>
        <n v="89209"/>
        <n v="87277"/>
        <n v="3332"/>
        <n v="88152"/>
        <n v="88165"/>
        <n v="88815"/>
        <n v="90624"/>
        <n v="87905"/>
        <n v="90820"/>
        <n v="88588"/>
        <n v="89777"/>
        <n v="87813"/>
        <n v="90109"/>
        <n v="86655"/>
        <n v="962"/>
        <n v="91488"/>
        <n v="87029"/>
        <n v="87757"/>
        <n v="90538"/>
        <n v="86752"/>
        <n v="90888"/>
        <n v="89730"/>
        <n v="89193"/>
        <n v="87193"/>
        <n v="88611"/>
        <n v="87297"/>
        <n v="85979"/>
        <n v="90334"/>
        <n v="88239"/>
        <n v="41253"/>
        <n v="89440"/>
        <n v="7364"/>
        <n v="87147"/>
        <n v="88627"/>
        <n v="91466"/>
        <n v="86011"/>
        <n v="89007"/>
        <n v="88461"/>
        <n v="4839"/>
        <n v="87632"/>
        <n v="87407"/>
        <n v="91042"/>
        <n v="91454"/>
        <n v="89943"/>
        <n v="90753"/>
        <n v="89434"/>
        <n v="87899"/>
        <n v="88783"/>
        <n v="90796"/>
        <n v="87824"/>
        <n v="88713"/>
        <n v="90190"/>
        <n v="87617"/>
        <n v="86725"/>
        <n v="86838"/>
        <n v="86959"/>
        <n v="89515"/>
        <n v="88728"/>
        <n v="88644"/>
        <n v="88826"/>
        <n v="86124"/>
        <n v="87671"/>
        <n v="90706"/>
        <n v="90187"/>
        <n v="89647"/>
        <n v="91174"/>
        <n v="87110"/>
        <n v="88633"/>
        <n v="90031"/>
        <n v="41793"/>
        <n v="90001"/>
        <n v="90594"/>
        <n v="8353"/>
        <n v="88905"/>
        <n v="86102"/>
        <n v="88534"/>
        <n v="88503"/>
        <n v="87847"/>
        <n v="88731"/>
        <n v="90787"/>
        <n v="32710"/>
        <n v="86118"/>
        <n v="88589"/>
        <n v="88558"/>
        <n v="91258"/>
        <n v="87175"/>
        <n v="88668"/>
        <n v="86500"/>
        <n v="88279"/>
        <n v="86794"/>
        <n v="86860"/>
        <n v="87117"/>
        <n v="87485"/>
        <n v="88380"/>
        <n v="91063"/>
        <n v="90593"/>
        <n v="86828"/>
        <n v="5920"/>
        <n v="89096"/>
        <n v="89835"/>
        <n v="90493"/>
        <n v="87187"/>
        <n v="90854"/>
        <n v="89505"/>
        <n v="89497"/>
        <n v="3042"/>
        <n v="87980"/>
        <n v="20261"/>
        <n v="86409"/>
        <n v="89040"/>
        <n v="90387"/>
        <n v="90578"/>
        <n v="87135"/>
        <n v="88784"/>
        <n v="89291"/>
        <n v="89258"/>
        <n v="87804"/>
        <n v="646"/>
        <n v="86411"/>
        <n v="90244"/>
        <n v="86815"/>
        <n v="90104"/>
        <n v="13735"/>
        <n v="88103"/>
        <n v="89982"/>
        <n v="90032"/>
        <n v="42949"/>
        <n v="87934"/>
        <n v="89184"/>
        <n v="87677"/>
        <n v="3585"/>
        <n v="88361"/>
        <n v="46853"/>
        <n v="86535"/>
        <n v="89047"/>
        <n v="89174"/>
        <n v="87208"/>
        <n v="86913"/>
        <n v="87298"/>
        <n v="86014"/>
        <n v="88282"/>
        <n v="89320"/>
        <n v="91175"/>
        <n v="91286"/>
        <n v="90524"/>
        <n v="90322"/>
        <n v="91131"/>
        <n v="89537"/>
        <n v="87611"/>
        <n v="86221"/>
        <n v="90501"/>
        <n v="86735"/>
        <n v="89053"/>
        <n v="88449"/>
        <n v="88085"/>
        <n v="90026"/>
        <n v="88371"/>
        <n v="87727"/>
        <n v="89897"/>
        <n v="89259"/>
        <n v="86077"/>
        <n v="87079"/>
        <n v="91482"/>
        <n v="89361"/>
        <n v="86694"/>
        <n v="90069"/>
        <n v="91122"/>
        <n v="85828"/>
        <n v="86610"/>
        <n v="90218"/>
        <n v="87618"/>
        <n v="90480"/>
        <n v="86012"/>
        <n v="90674"/>
        <n v="90291"/>
        <n v="87214"/>
        <n v="56486"/>
        <n v="86900"/>
        <n v="90602"/>
        <n v="90725"/>
        <n v="86839"/>
        <n v="89240"/>
        <n v="87935"/>
        <n v="90922"/>
        <n v="89008"/>
        <n v="87748"/>
        <n v="37924"/>
        <n v="90551"/>
        <n v="86639"/>
        <n v="91366"/>
        <n v="86950"/>
        <n v="57061"/>
        <n v="91355"/>
        <n v="86688"/>
        <n v="86548"/>
        <n v="87286"/>
        <n v="91543"/>
        <n v="89743"/>
        <n v="88191"/>
        <n v="86369"/>
        <n v="89019"/>
        <n v="87721"/>
        <n v="86868"/>
        <n v="87425"/>
        <n v="91078"/>
        <n v="89301"/>
        <n v="91087"/>
        <n v="86397"/>
        <n v="90335"/>
        <n v="89610"/>
        <n v="85966"/>
        <n v="87473"/>
        <n v="87520"/>
        <n v="91417"/>
        <n v="88729"/>
        <n v="90596"/>
        <n v="89571"/>
        <n v="88184"/>
        <n v="85866"/>
        <n v="90568"/>
        <n v="88543"/>
        <n v="90437"/>
        <n v="89376"/>
        <n v="89564"/>
        <n v="91123"/>
        <n v="29889"/>
        <n v="88658"/>
        <n v="21958"/>
        <n v="87633"/>
        <n v="88942"/>
        <n v="36069"/>
        <n v="90867"/>
        <n v="87033"/>
        <n v="55392"/>
        <n v="87978"/>
        <n v="86104"/>
        <n v="86575"/>
        <n v="39015"/>
        <n v="87862"/>
        <n v="85929"/>
        <n v="45824"/>
        <n v="24455"/>
        <n v="91245"/>
        <n v="89097"/>
        <n v="88212"/>
        <n v="87555"/>
        <n v="90360"/>
        <n v="89408"/>
        <n v="86723"/>
        <n v="87535"/>
        <n v="87178"/>
        <n v="89657"/>
        <n v="59365"/>
        <n v="91389"/>
        <n v="90951"/>
        <n v="86795"/>
        <n v="17446"/>
        <n v="88685"/>
        <n v="89658"/>
        <n v="91344"/>
        <n v="88048"/>
        <n v="91438"/>
        <n v="90973"/>
        <n v="48483"/>
        <n v="88329"/>
        <n v="86268"/>
        <n v="86310"/>
        <n v="24869"/>
        <n v="89095"/>
        <n v="89729"/>
        <n v="87161"/>
        <n v="39076"/>
        <n v="87299"/>
        <n v="91115"/>
        <n v="88814"/>
        <n v="89415"/>
        <n v="87917"/>
        <n v="87885"/>
        <n v="88240"/>
        <n v="53476"/>
        <n v="88219"/>
        <n v="87408"/>
        <n v="90339"/>
        <n v="88389"/>
        <n v="12224"/>
        <n v="87245"/>
        <n v="89857"/>
        <n v="87965"/>
        <n v="91116"/>
        <n v="86989"/>
        <n v="90910"/>
        <n v="87436"/>
        <n v="87569"/>
        <n v="88974"/>
        <n v="39430"/>
        <n v="88104"/>
        <n v="86181"/>
        <n v="90193"/>
        <n v="28001"/>
        <n v="89957"/>
        <n v="85981"/>
        <n v="87342"/>
        <n v="85868"/>
        <n v="89944"/>
        <n v="86250"/>
        <n v="86546"/>
        <n v="90160"/>
        <n v="86846"/>
        <n v="89201"/>
        <n v="90361"/>
        <n v="91571"/>
        <n v="87030"/>
        <n v="90641"/>
        <n v="86633"/>
        <n v="88766"/>
        <n v="88004"/>
        <n v="91306"/>
        <n v="86222"/>
        <n v="89293"/>
        <n v="89761"/>
        <n v="90735"/>
        <n v="87584"/>
        <n v="5984"/>
        <n v="89315"/>
        <n v="86460"/>
        <n v="86041"/>
        <n v="86384"/>
        <n v="89525"/>
        <n v="89819"/>
        <n v="86427"/>
        <n v="359"/>
        <n v="86192"/>
        <n v="86874"/>
        <n v="86311"/>
        <n v="88372"/>
        <n v="89820"/>
        <n v="86869"/>
        <n v="88722"/>
        <n v="86796"/>
        <n v="86491"/>
        <n v="6562"/>
        <n v="88908"/>
        <n v="90167"/>
        <n v="86165"/>
        <n v="87016"/>
        <n v="86827"/>
        <n v="42852"/>
        <n v="89449"/>
        <n v="91415"/>
        <n v="88701"/>
        <n v="88220"/>
        <n v="89869"/>
        <n v="91365"/>
        <n v="88753"/>
        <n v="90303"/>
        <n v="89874"/>
        <n v="88612"/>
        <n v="86790"/>
        <n v="90695"/>
        <n v="87222"/>
        <n v="85949"/>
        <n v="88205"/>
        <n v="3397"/>
        <n v="89327"/>
        <n v="88084"/>
        <n v="89611"/>
        <n v="88487"/>
        <n v="90314"/>
        <n v="86166"/>
        <n v="88692"/>
        <n v="90986"/>
        <n v="91053"/>
        <n v="89880"/>
        <n v="90540"/>
        <n v="87488"/>
        <n v="89810"/>
        <n v="90821"/>
        <n v="90449"/>
        <n v="89076"/>
        <n v="87374"/>
        <n v="90296"/>
        <n v="89176"/>
        <n v="87148"/>
        <n v="91167"/>
        <n v="88213"/>
        <n v="90589"/>
        <n v="91496"/>
        <n v="91180"/>
        <n v="90739"/>
        <n v="88185"/>
        <n v="59937"/>
        <n v="88444"/>
        <n v="87587"/>
        <n v="11206"/>
        <n v="91049"/>
        <n v="86509"/>
        <n v="87790"/>
        <n v="87474"/>
        <n v="89194"/>
        <n v="86410"/>
        <n v="86914"/>
        <n v="36647"/>
        <n v="87979"/>
        <n v="91451"/>
        <n v="88348"/>
        <n v="40224"/>
        <n v="87634"/>
        <n v="89407"/>
        <n v="87078"/>
        <n v="91502"/>
        <m/>
      </sharedItems>
    </cacheField>
    <cacheField name="Total" numFmtId="164">
      <sharedItems containsString="0" containsBlank="1" containsNumber="1" minValue="1.0799999999999998" maxValue="6783.02"/>
    </cacheField>
    <cacheField name="Manager" numFmtId="0">
      <sharedItems containsBlank="1" count="5">
        <s v="Sam"/>
        <s v="Chris"/>
        <s v="William"/>
        <s v="Erin"/>
        <m/>
      </sharedItems>
    </cacheField>
    <cacheField name="Order fullfillment time" numFmtId="171">
      <sharedItems containsSemiMixedTypes="0" containsString="0" containsNumber="1" containsInteger="1" minValue="0" maxValue="10" count="11">
        <n v="3"/>
        <n v="1"/>
        <n v="2"/>
        <n v="5"/>
        <n v="4"/>
        <n v="9"/>
        <n v="0"/>
        <n v="7"/>
        <n v="8"/>
        <n v="6"/>
        <n v="10"/>
      </sharedItems>
    </cacheField>
    <cacheField name="Profit margin " numFmtId="10">
      <sharedItems containsMixedTypes="1" containsNumber="1" minValue="-169.02591743119265" maxValue="999.98303030303032"/>
    </cacheField>
    <cacheField name="Revenue" numFmtId="164">
      <sharedItems containsSemiMixedTypes="0" containsString="0" containsNumber="1" minValue="-14990.498" maxValue="54965.5556"/>
    </cacheField>
    <cacheField name="Weekly sales" numFmtId="0">
      <sharedItems containsSemiMixedTypes="0" containsString="0" containsNumber="1" containsInteger="1" minValue="0" maxValue="27" count="28">
        <n v="1"/>
        <n v="2"/>
        <n v="3"/>
        <n v="4"/>
        <n v="5"/>
        <n v="6"/>
        <n v="7"/>
        <n v="8"/>
        <n v="9"/>
        <n v="10"/>
        <n v="11"/>
        <n v="12"/>
        <n v="13"/>
        <n v="14"/>
        <n v="15"/>
        <n v="16"/>
        <n v="17"/>
        <n v="18"/>
        <n v="19"/>
        <n v="20"/>
        <n v="21"/>
        <n v="22"/>
        <n v="23"/>
        <n v="24"/>
        <n v="25"/>
        <n v="26"/>
        <n v="27"/>
        <n v="0"/>
      </sharedItems>
    </cacheField>
    <cacheField name="Monthly sales" numFmtId="0">
      <sharedItems/>
    </cacheField>
    <cacheField name="Weekly sales03" numFmtId="0">
      <sharedItems/>
    </cacheField>
    <cacheField name="Unique Customers" numFmtId="0">
      <sharedItems containsSemiMixedTypes="0" containsString="0" containsNumber="1" containsInteger="1" minValue="0" maxValue="1" count="2">
        <n v="1"/>
        <n v="0"/>
      </sharedItems>
    </cacheField>
    <cacheField name="Repeat Customers" numFmtId="1">
      <sharedItems containsSemiMixedTypes="0" containsString="0" containsNumber="1" containsInteger="1" minValue="0" maxValue="1" count="2">
        <n v="0"/>
        <n v="1"/>
      </sharedItems>
    </cacheField>
    <cacheField name="Repeted order" numFmtId="0">
      <sharedItems count="2">
        <s v="Unique"/>
        <s v="Repeated"/>
      </sharedItems>
    </cacheField>
    <cacheField name="Quarter" numFmtId="0">
      <sharedItems count="2">
        <s v="Q1"/>
        <s v="Q2"/>
      </sharedItems>
    </cacheField>
  </cacheFields>
  <extLst>
    <ext xmlns:x14="http://schemas.microsoft.com/office/spreadsheetml/2009/9/main" uri="{725AE2AE-9491-48be-B2B4-4EB974FC3084}">
      <x14:pivotCacheDefinition pivotCacheId="121330455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shni Rana" refreshedDate="45416.048215393515" backgroundQuery="1" createdVersion="8" refreshedVersion="8" minRefreshableVersion="3" recordCount="0" supportSubquery="1" supportAdvancedDrill="1" xr:uid="{22BAB0C4-A7FD-43C3-9D84-0174290B3089}">
  <cacheSource type="external" connectionId="2"/>
  <cacheFields count="2">
    <cacheField name="[Range].[Order Month (Month)].[Order Month (Month)]" caption="Order Month (Month)" numFmtId="0" hierarchy="40" level="1">
      <sharedItems count="6">
        <s v="Jan"/>
        <s v="Feb"/>
        <s v="Mar"/>
        <s v="Apr"/>
        <s v="May"/>
        <s v="Jun"/>
      </sharedItems>
    </cacheField>
    <cacheField name="[Measures].[Average of Order fullfillment time]" caption="Average of Order fullfillment time" numFmtId="0" hierarchy="283" level="32767"/>
  </cacheFields>
  <cacheHierarchies count="322">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time="1" defaultMemberUniqueName="[Range].[Order Year].[All]" allUniqueName="[Range].[Order Year].[All]" dimensionUniqueName="[Range]" displayFolder="" count="0" memberValueDatatype="7" unbalanced="0"/>
    <cacheHierarchy uniqueName="[Range].[Order Month]" caption="Order Month" attribute="1" time="1" defaultMemberUniqueName="[Range].[Order Month].[All]" allUniqueName="[Range].[Order Month].[All]" dimensionUniqueName="[Range]" displayFolder="" count="0" memberValueDatatype="7" unbalanced="0"/>
    <cacheHierarchy uniqueName="[Range].[O-Date]" caption="O-Date" attribute="1" time="1" defaultMemberUniqueName="[Range].[O-Date].[All]" allUniqueName="[Range].[O-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ping years]" caption="Shipping years" attribute="1" time="1" defaultMemberUniqueName="[Range].[Shipping years].[All]" allUniqueName="[Range].[Shipping years].[All]" dimensionUniqueName="[Range]" displayFolder="" count="0" memberValueDatatype="7" unbalanced="0"/>
    <cacheHierarchy uniqueName="[Range].[Shipping months]" caption="Shipping months" attribute="1" time="1" defaultMemberUniqueName="[Range].[Shipping months].[All]" allUniqueName="[Range].[Shipping months].[All]" dimensionUniqueName="[Range]" displayFolder="" count="0" memberValueDatatype="7" unbalanced="0"/>
    <cacheHierarchy uniqueName="[Range].[Shipping date]" caption="Shipping date" attribute="1" time="1" defaultMemberUniqueName="[Range].[Shipping date].[All]" allUniqueName="[Range].[Shipping date].[All]" dimensionUniqueName="[Range]" displayFolder="" count="0" memberValueDatatype="7"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Total]" caption="Total" attribute="1" defaultMemberUniqueName="[Range].[Total].[All]" allUniqueName="[Range].[Total].[All]" dimensionUniqueName="[Range]" displayFolder="" count="0" memberValueDatatype="5" unbalanced="0"/>
    <cacheHierarchy uniqueName="[Range].[Manager]" caption="Manager" attribute="1" defaultMemberUniqueName="[Range].[Manager].[All]" allUniqueName="[Range].[Manager].[All]" dimensionUniqueName="[Range]" displayFolder="" count="0" memberValueDatatype="130" unbalanced="0"/>
    <cacheHierarchy uniqueName="[Range].[Order fullfillment time]" caption="Order fullfillment time" attribute="1" defaultMemberUniqueName="[Range].[Order fullfillment time].[All]" allUniqueName="[Range].[Order fullfillment time].[All]" dimensionUniqueName="[Range]" displayFolder="" count="0" memberValueDatatype="20" unbalanced="0"/>
    <cacheHierarchy uniqueName="[Range].[Profit margin]" caption="Profit margin" attribute="1" defaultMemberUniqueName="[Range].[Profit margin].[All]" allUniqueName="[Range].[Profit margin].[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5" unbalanced="0"/>
    <cacheHierarchy uniqueName="[Range].[Weekly sales]" caption="Weekly sales" attribute="1" defaultMemberUniqueName="[Range].[Weekly sales].[All]" allUniqueName="[Range].[Weekly sales].[All]" dimensionUniqueName="[Range]" displayFolder="" count="0" memberValueDatatype="20" unbalanced="0"/>
    <cacheHierarchy uniqueName="[Range].[Monthly sales]" caption="Monthly sales" attribute="1" defaultMemberUniqueName="[Range].[Monthly sales].[All]" allUniqueName="[Range].[Monthly sales].[All]" dimensionUniqueName="[Range]" displayFolder="" count="0" memberValueDatatype="130" unbalanced="0"/>
    <cacheHierarchy uniqueName="[Range].[Weekly sales03]" caption="Weekly sales03" attribute="1" defaultMemberUniqueName="[Range].[Weekly sales03].[All]" allUniqueName="[Range].[Weekly sales03].[All]" dimensionUniqueName="[Range]" displayFolder="" count="0" memberValueDatatype="130" unbalanced="0"/>
    <cacheHierarchy uniqueName="[Range].[Order Month (Year)]" caption="Order Month (Year)" attribute="1" defaultMemberUniqueName="[Range].[Order Month (Year)].[All]" allUniqueName="[Range].[Order Month (Year)].[All]" dimensionUniqueName="[Range]" displayFolder="" count="0" memberValueDatatype="130" unbalanced="0"/>
    <cacheHierarchy uniqueName="[Range].[Order Month (Quarter)]" caption="Order Month (Quarter)" attribute="1" defaultMemberUniqueName="[Range].[Order Month (Quarter)].[All]" allUniqueName="[Range].[Order Month (Quarter)].[All]" dimensionUniqueName="[Range]" displayFolder="" count="0" memberValueDatatype="130" unbalanced="0"/>
    <cacheHierarchy uniqueName="[Range].[Order Month (Month)]" caption="Order Month (Month)" attribute="1" defaultMemberUniqueName="[Range].[Order Month (Month)].[All]" allUniqueName="[Range].[Order Month (Month)].[All]" dimensionUniqueName="[Range]" displayFolder="" count="2" memberValueDatatype="130" unbalanced="0">
      <fieldsUsage count="2">
        <fieldUsage x="-1"/>
        <fieldUsage x="0"/>
      </fieldsUsage>
    </cacheHierarchy>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Order Priority]" caption="Order Priority" attribute="1" defaultMemberUniqueName="[Range 1].[Order Priority].[All]" allUniqueName="[Range 1].[Order Priorit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Unit Price]" caption="Unit Price" attribute="1" defaultMemberUniqueName="[Range 1].[Unit Price].[All]" allUniqueName="[Range 1].[Unit Price].[All]" dimensionUniqueName="[Range 1]" displayFolder="" count="0" memberValueDatatype="5" unbalanced="0"/>
    <cacheHierarchy uniqueName="[Range 1].[Shipping Cost]" caption="Shipping Cost" attribute="1" defaultMemberUniqueName="[Range 1].[Shipping Cost].[All]" allUniqueName="[Range 1].[Shipping Cost].[All]" dimensionUniqueName="[Range 1]" displayFolder="" count="0" memberValueDatatype="5"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Segment]" caption="Customer Segment" attribute="1" defaultMemberUniqueName="[Range 1].[Customer Segment].[All]" allUniqueName="[Range 1].[Customer Segment].[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Sub-Category]" caption="Product Sub-Category" attribute="1" defaultMemberUniqueName="[Range 1].[Product Sub-Category].[All]" allUniqueName="[Range 1].[Product Sub-Category].[All]" dimensionUniqueName="[Range 1]" displayFolder="" count="0" memberValueDatatype="130" unbalanced="0"/>
    <cacheHierarchy uniqueName="[Range 1].[Product Container]" caption="Product Container" attribute="1" defaultMemberUniqueName="[Range 1].[Product Container].[All]" allUniqueName="[Range 1].[Product Container].[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Product Base Margin]" caption="Product Base Margin" attribute="1" defaultMemberUniqueName="[Range 1].[Product Base Margin].[All]" allUniqueName="[Range 1].[Product Base Margin].[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State or Province]" caption="State or Province" attribute="1" defaultMemberUniqueName="[Range 1].[State or Province].[All]" allUniqueName="[Range 1].[State or Provinc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Order Year]" caption="Order Year" attribute="1" time="1" defaultMemberUniqueName="[Range 1].[Order Year].[All]" allUniqueName="[Range 1].[Order Year].[All]" dimensionUniqueName="[Range 1]" displayFolder="" count="0" memberValueDatatype="7" unbalanced="0"/>
    <cacheHierarchy uniqueName="[Range 1].[Order Month]" caption="Order Month" attribute="1" time="1" defaultMemberUniqueName="[Range 1].[Order Month].[All]" allUniqueName="[Range 1].[Order Month].[All]" dimensionUniqueName="[Range 1]" displayFolder="" count="0" memberValueDatatype="7" unbalanced="0"/>
    <cacheHierarchy uniqueName="[Range 1].[O-Date]" caption="O-Date" attribute="1" time="1" defaultMemberUniqueName="[Range 1].[O-Date].[All]" allUniqueName="[Range 1].[O-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ping years]" caption="Shipping years" attribute="1" time="1" defaultMemberUniqueName="[Range 1].[Shipping years].[All]" allUniqueName="[Range 1].[Shipping years].[All]" dimensionUniqueName="[Range 1]" displayFolder="" count="0" memberValueDatatype="7" unbalanced="0"/>
    <cacheHierarchy uniqueName="[Range 1].[Shipping months]" caption="Shipping months" attribute="1" time="1" defaultMemberUniqueName="[Range 1].[Shipping months].[All]" allUniqueName="[Range 1].[Shipping months].[All]" dimensionUniqueName="[Range 1]" displayFolder="" count="0" memberValueDatatype="7" unbalanced="0"/>
    <cacheHierarchy uniqueName="[Range 1].[Shipping date]" caption="Shipping date" attribute="1" time="1" defaultMemberUniqueName="[Range 1].[Shipping date].[All]" allUniqueName="[Range 1].[Shipping date].[All]" dimensionUniqueName="[Range 1]" displayFolder="" count="0" memberValueDatatype="7" unbalanced="0"/>
    <cacheHierarchy uniqueName="[Range 1].[Profit]" caption="Profit" attribute="1" defaultMemberUniqueName="[Range 1].[Profit].[All]" allUniqueName="[Range 1].[Profit].[All]" dimensionUniqueName="[Range 1]" displayFolder="" count="0" memberValueDatatype="5" unbalanced="0"/>
    <cacheHierarchy uniqueName="[Range 1].[Quantity ordered new]" caption="Quantity ordered new" attribute="1" defaultMemberUniqueName="[Range 1].[Quantity ordered new].[All]" allUniqueName="[Range 1].[Quantity ordered new].[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Total]" caption="Total" attribute="1" defaultMemberUniqueName="[Range 1].[Total].[All]" allUniqueName="[Range 1].[Total].[All]" dimensionUniqueName="[Range 1]" displayFolder="" count="0" memberValueDatatype="5" unbalanced="0"/>
    <cacheHierarchy uniqueName="[Range 1].[Manager]" caption="Manager" attribute="1" defaultMemberUniqueName="[Range 1].[Manager].[All]" allUniqueName="[Range 1].[Manager].[All]" dimensionUniqueName="[Range 1]" displayFolder="" count="0" memberValueDatatype="130" unbalanced="0"/>
    <cacheHierarchy uniqueName="[Range 1].[Order fullfillment time]" caption="Order fullfillment time" attribute="1" defaultMemberUniqueName="[Range 1].[Order fullfillment time].[All]" allUniqueName="[Range 1].[Order fullfillment time].[All]" dimensionUniqueName="[Range 1]" displayFolder="" count="0" memberValueDatatype="20" unbalanced="0"/>
    <cacheHierarchy uniqueName="[Range 1].[Profit margin]" caption="Profit margin" attribute="1" defaultMemberUniqueName="[Range 1].[Profit margin].[All]" allUniqueName="[Range 1].[Profit margin].[All]" dimensionUniqueName="[Range 1]" displayFolder="" count="0" memberValueDatatype="130" unbalanced="0"/>
    <cacheHierarchy uniqueName="[Range 1].[Revenue]" caption="Revenue" attribute="1" defaultMemberUniqueName="[Range 1].[Revenue].[All]" allUniqueName="[Range 1].[Revenue].[All]" dimensionUniqueName="[Range 1]" displayFolder="" count="0" memberValueDatatype="5" unbalanced="0"/>
    <cacheHierarchy uniqueName="[Range 1].[Weekly sales]" caption="Weekly sales" attribute="1" defaultMemberUniqueName="[Range 1].[Weekly sales].[All]" allUniqueName="[Range 1].[Weekly sales].[All]" dimensionUniqueName="[Range 1]" displayFolder="" count="0" memberValueDatatype="20" unbalanced="0"/>
    <cacheHierarchy uniqueName="[Range 1].[Monthly sales]" caption="Monthly sales" attribute="1" defaultMemberUniqueName="[Range 1].[Monthly sales].[All]" allUniqueName="[Range 1].[Monthly sales].[All]" dimensionUniqueName="[Range 1]" displayFolder="" count="0" memberValueDatatype="130" unbalanced="0"/>
    <cacheHierarchy uniqueName="[Range 1].[Weekly sales03]" caption="Weekly sales03" attribute="1" defaultMemberUniqueName="[Range 1].[Weekly sales03].[All]" allUniqueName="[Range 1].[Weekly sales03].[All]" dimensionUniqueName="[Range 1]" displayFolder="" count="0" memberValueDatatype="130" unbalanced="0"/>
    <cacheHierarchy uniqueName="[Range 1].[Unique Customers]" caption="Unique Customers" attribute="1" defaultMemberUniqueName="[Range 1].[Unique Customers].[All]" allUniqueName="[Range 1].[Unique Customers].[All]" dimensionUniqueName="[Range 1]" displayFolder="" count="0" memberValueDatatype="20" unbalanced="0"/>
    <cacheHierarchy uniqueName="[Range 1].[Repeat Customers]" caption="Repeat Customers" attribute="1" defaultMemberUniqueName="[Range 1].[Repeat Customers].[All]" allUniqueName="[Range 1].[Repeat Customers].[All]" dimensionUniqueName="[Range 1]" displayFolder="" count="0" memberValueDatatype="20" unbalanced="0"/>
    <cacheHierarchy uniqueName="[Range 1].[Repeted order]" caption="Repeted order" attribute="1" defaultMemberUniqueName="[Range 1].[Repeted order].[All]" allUniqueName="[Range 1].[Repeted order].[All]" dimensionUniqueName="[Range 1]" displayFolder="" count="0" memberValueDatatype="130" unbalanced="0"/>
    <cacheHierarchy uniqueName="[Range 2].[Customer ID]" caption="Customer ID" attribute="1" defaultMemberUniqueName="[Range 2].[Customer ID].[All]" allUniqueName="[Range 2].[Customer ID].[All]" dimensionUniqueName="[Range 2]" displayFolder="" count="0" memberValueDatatype="2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Order Priority]" caption="Order Priority" attribute="1" defaultMemberUniqueName="[Range 2].[Order Priority].[All]" allUniqueName="[Range 2].[Order Priority].[All]" dimensionUniqueName="[Range 2]" displayFolder="" count="0" memberValueDatatype="130" unbalanced="0"/>
    <cacheHierarchy uniqueName="[Range 2].[Discount]" caption="Discount" attribute="1" defaultMemberUniqueName="[Range 2].[Discount].[All]" allUniqueName="[Range 2].[Discount].[All]" dimensionUniqueName="[Range 2]" displayFolder="" count="0" memberValueDatatype="5" unbalanced="0"/>
    <cacheHierarchy uniqueName="[Range 2].[Unit Price]" caption="Unit Price" attribute="1" defaultMemberUniqueName="[Range 2].[Unit Price].[All]" allUniqueName="[Range 2].[Unit Price].[All]" dimensionUniqueName="[Range 2]" displayFolder="" count="0" memberValueDatatype="5" unbalanced="0"/>
    <cacheHierarchy uniqueName="[Range 2].[Shipping Cost]" caption="Shipping Cost" attribute="1" defaultMemberUniqueName="[Range 2].[Shipping Cost].[All]" allUniqueName="[Range 2].[Shipping Cost].[All]" dimensionUniqueName="[Range 2]" displayFolder="" count="0" memberValueDatatype="5"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Segment]" caption="Customer Segment" attribute="1" defaultMemberUniqueName="[Range 2].[Customer Segment].[All]" allUniqueName="[Range 2].[Customer Segment].[All]" dimensionUniqueName="[Range 2]" displayFolder="" count="0" memberValueDatatype="13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Sub-Category]" caption="Product Sub-Category" attribute="1" defaultMemberUniqueName="[Range 2].[Product Sub-Category].[All]" allUniqueName="[Range 2].[Product Sub-Category].[All]" dimensionUniqueName="[Range 2]" displayFolder="" count="0" memberValueDatatype="130" unbalanced="0"/>
    <cacheHierarchy uniqueName="[Range 2].[Product Container]" caption="Product Container" attribute="1" defaultMemberUniqueName="[Range 2].[Product Container].[All]" allUniqueName="[Range 2].[Product Container].[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Product Base Margin]" caption="Product Base Margin" attribute="1" defaultMemberUniqueName="[Range 2].[Product Base Margin].[All]" allUniqueName="[Range 2].[Product Base Margin].[All]" dimensionUniqueName="[Range 2]" displayFolder="" count="0" memberValueDatatype="5" unbalanced="0"/>
    <cacheHierarchy uniqueName="[Range 2].[Country]" caption="Country" attribute="1" defaultMemberUniqueName="[Range 2].[Country].[All]" allUniqueName="[Range 2].[Country].[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State or Province]" caption="State or Province" attribute="1" defaultMemberUniqueName="[Range 2].[State or Province].[All]" allUniqueName="[Range 2].[State or Provinc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Order Year]" caption="Order Year" attribute="1" time="1" defaultMemberUniqueName="[Range 2].[Order Year].[All]" allUniqueName="[Range 2].[Order Year].[All]" dimensionUniqueName="[Range 2]" displayFolder="" count="0" memberValueDatatype="7" unbalanced="0"/>
    <cacheHierarchy uniqueName="[Range 2].[Order Month]" caption="Order Month" attribute="1" time="1" defaultMemberUniqueName="[Range 2].[Order Month].[All]" allUniqueName="[Range 2].[Order Month].[All]" dimensionUniqueName="[Range 2]" displayFolder="" count="0" memberValueDatatype="7" unbalanced="0"/>
    <cacheHierarchy uniqueName="[Range 2].[O-Date]" caption="O-Date" attribute="1" time="1" defaultMemberUniqueName="[Range 2].[O-Date].[All]" allUniqueName="[Range 2].[O-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ping years]" caption="Shipping years" attribute="1" time="1" defaultMemberUniqueName="[Range 2].[Shipping years].[All]" allUniqueName="[Range 2].[Shipping years].[All]" dimensionUniqueName="[Range 2]" displayFolder="" count="0" memberValueDatatype="7" unbalanced="0"/>
    <cacheHierarchy uniqueName="[Range 2].[Shipping months]" caption="Shipping months" attribute="1" time="1" defaultMemberUniqueName="[Range 2].[Shipping months].[All]" allUniqueName="[Range 2].[Shipping months].[All]" dimensionUniqueName="[Range 2]" displayFolder="" count="0" memberValueDatatype="7" unbalanced="0"/>
    <cacheHierarchy uniqueName="[Range 2].[Shipping date]" caption="Shipping date" attribute="1" time="1" defaultMemberUniqueName="[Range 2].[Shipping date].[All]" allUniqueName="[Range 2].[Shipping date].[All]" dimensionUniqueName="[Range 2]" displayFolder="" count="0" memberValueDatatype="7" unbalanced="0"/>
    <cacheHierarchy uniqueName="[Range 2].[Profit]" caption="Profit" attribute="1" defaultMemberUniqueName="[Range 2].[Profit].[All]" allUniqueName="[Range 2].[Profit].[All]" dimensionUniqueName="[Range 2]" displayFolder="" count="0" memberValueDatatype="5" unbalanced="0"/>
    <cacheHierarchy uniqueName="[Range 2].[Quantity ordered new]" caption="Quantity ordered new" attribute="1" defaultMemberUniqueName="[Range 2].[Quantity ordered new].[All]" allUniqueName="[Range 2].[Quantity ordered new].[All]" dimensionUniqueName="[Range 2]" displayFolder="" count="0" memberValueDatatype="20" unbalanced="0"/>
    <cacheHierarchy uniqueName="[Range 2].[Sales]" caption="Sales" attribute="1" defaultMemberUniqueName="[Range 2].[Sales].[All]" allUniqueName="[Range 2].[Sales].[All]" dimensionUniqueName="[Range 2]" displayFolder="" count="0" memberValueDatatype="5" unbalanced="0"/>
    <cacheHierarchy uniqueName="[Range 2].[Order ID]" caption="Order ID" attribute="1" defaultMemberUniqueName="[Range 2].[Order ID].[All]" allUniqueName="[Range 2].[Order ID].[All]" dimensionUniqueName="[Range 2]" displayFolder="" count="0" memberValueDatatype="20" unbalanced="0"/>
    <cacheHierarchy uniqueName="[Range 2].[Total]" caption="Total" attribute="1" defaultMemberUniqueName="[Range 2].[Total].[All]" allUniqueName="[Range 2].[Total].[All]" dimensionUniqueName="[Range 2]" displayFolder="" count="0" memberValueDatatype="5" unbalanced="0"/>
    <cacheHierarchy uniqueName="[Range 2].[Manager]" caption="Manager" attribute="1" defaultMemberUniqueName="[Range 2].[Manager].[All]" allUniqueName="[Range 2].[Manager].[All]" dimensionUniqueName="[Range 2]" displayFolder="" count="0" memberValueDatatype="130" unbalanced="0"/>
    <cacheHierarchy uniqueName="[Range 2].[Order fullfillment time]" caption="Order fullfillment time" attribute="1" defaultMemberUniqueName="[Range 2].[Order fullfillment time].[All]" allUniqueName="[Range 2].[Order fullfillment time].[All]" dimensionUniqueName="[Range 2]" displayFolder="" count="0" memberValueDatatype="20"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Revenue]" caption="Revenue" attribute="1" defaultMemberUniqueName="[Range 2].[Revenue].[All]" allUniqueName="[Range 2].[Revenue].[All]" dimensionUniqueName="[Range 2]" displayFolder="" count="0" memberValueDatatype="5" unbalanced="0"/>
    <cacheHierarchy uniqueName="[Range 2].[Weekly sales]" caption="Weekly sales" attribute="1" defaultMemberUniqueName="[Range 2].[Weekly sales].[All]" allUniqueName="[Range 2].[Weekly sales].[All]" dimensionUniqueName="[Range 2]" displayFolder="" count="0" memberValueDatatype="20" unbalanced="0"/>
    <cacheHierarchy uniqueName="[Range 2].[Monthly sales]" caption="Monthly sales" attribute="1" defaultMemberUniqueName="[Range 2].[Monthly sales].[All]" allUniqueName="[Range 2].[Monthly sales].[All]" dimensionUniqueName="[Range 2]" displayFolder="" count="0" memberValueDatatype="130" unbalanced="0"/>
    <cacheHierarchy uniqueName="[Range 2].[Weekly sales03]" caption="Weekly sales03" attribute="1" defaultMemberUniqueName="[Range 2].[Weekly sales03].[All]" allUniqueName="[Range 2].[Weekly sales03].[All]" dimensionUniqueName="[Range 2]" displayFolder="" count="0" memberValueDatatype="130" unbalanced="0"/>
    <cacheHierarchy uniqueName="[Range 2].[Unique Customers]" caption="Unique Customers" attribute="1" defaultMemberUniqueName="[Range 2].[Unique Customers].[All]" allUniqueName="[Range 2].[Unique Customers].[All]" dimensionUniqueName="[Range 2]" displayFolder="" count="0" memberValueDatatype="20" unbalanced="0"/>
    <cacheHierarchy uniqueName="[Range 2].[Repeat Customers]" caption="Repeat Customers" attribute="1" defaultMemberUniqueName="[Range 2].[Repeat Customers].[All]" allUniqueName="[Range 2].[Repeat Customers].[All]" dimensionUniqueName="[Range 2]" displayFolder="" count="0" memberValueDatatype="20" unbalanced="0"/>
    <cacheHierarchy uniqueName="[Range 2].[Repeted order]" caption="Repeted order" attribute="1" defaultMemberUniqueName="[Range 2].[Repeted order].[All]" allUniqueName="[Range 2].[Repeted order].[All]" dimensionUniqueName="[Range 2]" displayFolder="" count="0" memberValueDatatype="130" unbalanced="0"/>
    <cacheHierarchy uniqueName="[Range 3].[Customer ID]" caption="Customer ID" attribute="1" defaultMemberUniqueName="[Range 3].[Customer ID].[All]" allUniqueName="[Range 3].[Customer ID].[All]" dimensionUniqueName="[Range 3]" displayFolder="" count="0" memberValueDatatype="20" unbalanced="0"/>
    <cacheHierarchy uniqueName="[Range 3].[Customer Name]" caption="Customer Name" attribute="1" defaultMemberUniqueName="[Range 3].[Customer Name].[All]" allUniqueName="[Range 3].[Customer Name].[All]" dimensionUniqueName="[Range 3]" displayFolder="" count="0" memberValueDatatype="13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Discount]" caption="Discount" attribute="1" defaultMemberUniqueName="[Range 3].[Discount].[All]" allUniqueName="[Range 3].[Discount].[All]" dimensionUniqueName="[Range 3]" displayFolder="" count="0" memberValueDatatype="5" unbalanced="0"/>
    <cacheHierarchy uniqueName="[Range 3].[Unit Price]" caption="Unit Price" attribute="1" defaultMemberUniqueName="[Range 3].[Unit Price].[All]" allUniqueName="[Range 3].[Unit Price].[All]" dimensionUniqueName="[Range 3]" displayFolder="" count="0" memberValueDatatype="5" unbalanced="0"/>
    <cacheHierarchy uniqueName="[Range 3].[Shipping Cost]" caption="Shipping Cost" attribute="1" defaultMemberUniqueName="[Range 3].[Shipping Cost].[All]" allUniqueName="[Range 3].[Shipping Cost].[All]" dimensionUniqueName="[Range 3]" displayFolder="" count="0" memberValueDatatype="5" unbalanced="0"/>
    <cacheHierarchy uniqueName="[Range 3].[Ship Mode]" caption="Ship Mode" attribute="1" defaultMemberUniqueName="[Range 3].[Ship Mode].[All]" allUniqueName="[Range 3].[Ship Mode].[All]" dimensionUniqueName="[Range 3]" displayFolder="" count="0" memberValueDatatype="130" unbalanced="0"/>
    <cacheHierarchy uniqueName="[Range 3].[Customer Segment]" caption="Customer Segment" attribute="1" defaultMemberUniqueName="[Range 3].[Customer Segment].[All]" allUniqueName="[Range 3].[Customer Segment].[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Sub-Category]" caption="Product Sub-Category" attribute="1" defaultMemberUniqueName="[Range 3].[Product Sub-Category].[All]" allUniqueName="[Range 3].[Product Sub-Category].[All]" dimensionUniqueName="[Range 3]" displayFolder="" count="0" memberValueDatatype="130" unbalanced="0"/>
    <cacheHierarchy uniqueName="[Range 3].[Product Container]" caption="Product Container" attribute="1" defaultMemberUniqueName="[Range 3].[Product Container].[All]" allUniqueName="[Range 3].[Product Container].[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Product Base Margin]" caption="Product Base Margin" attribute="1" defaultMemberUniqueName="[Range 3].[Product Base Margin].[All]" allUniqueName="[Range 3].[Product Base Margin].[All]" dimensionUniqueName="[Range 3]" displayFolder="" count="0" memberValueDatatype="5" unbalanced="0"/>
    <cacheHierarchy uniqueName="[Range 3].[Country]" caption="Country" attribute="1" defaultMemberUniqueName="[Range 3].[Country].[All]" allUniqueName="[Range 3].[Country].[All]" dimensionUniqueName="[Range 3]" displayFolder="" count="0" memberValueDatatype="130" unbalanced="0"/>
    <cacheHierarchy uniqueName="[Range 3].[Region]" caption="Region" attribute="1" defaultMemberUniqueName="[Range 3].[Region].[All]" allUniqueName="[Range 3].[Region].[All]" dimensionUniqueName="[Range 3]" displayFolder="" count="0" memberValueDatatype="130" unbalanced="0"/>
    <cacheHierarchy uniqueName="[Range 3].[State or Province]" caption="State or Province" attribute="1" defaultMemberUniqueName="[Range 3].[State or Province].[All]" allUniqueName="[Range 3].[State or Province].[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Postal Code]" caption="Postal Code" attribute="1" defaultMemberUniqueName="[Range 3].[Postal Code].[All]" allUniqueName="[Range 3].[Postal Code].[All]" dimensionUniqueName="[Range 3]" displayFolder="" count="0" memberValueDatatype="20" unbalanced="0"/>
    <cacheHierarchy uniqueName="[Range 3].[Order Date]" caption="Order Date" attribute="1" time="1" defaultMemberUniqueName="[Range 3].[Order Date].[All]" allUniqueName="[Range 3].[Order Date].[All]" dimensionUniqueName="[Range 3]" displayFolder="" count="0" memberValueDatatype="7" unbalanced="0"/>
    <cacheHierarchy uniqueName="[Range 3].[Order Year]" caption="Order Year" attribute="1" time="1" defaultMemberUniqueName="[Range 3].[Order Year].[All]" allUniqueName="[Range 3].[Order Year].[All]" dimensionUniqueName="[Range 3]" displayFolder="" count="0" memberValueDatatype="7" unbalanced="0"/>
    <cacheHierarchy uniqueName="[Range 3].[Order Month]" caption="Order Month" attribute="1" time="1" defaultMemberUniqueName="[Range 3].[Order Month].[All]" allUniqueName="[Range 3].[Order Month].[All]" dimensionUniqueName="[Range 3]" displayFolder="" count="0" memberValueDatatype="7" unbalanced="0"/>
    <cacheHierarchy uniqueName="[Range 3].[O-Date]" caption="O-Date" attribute="1" time="1" defaultMemberUniqueName="[Range 3].[O-Date].[All]" allUniqueName="[Range 3].[O-Date].[All]" dimensionUniqueName="[Range 3]" displayFolder="" count="0" memberValueDatatype="7" unbalanced="0"/>
    <cacheHierarchy uniqueName="[Range 3].[Ship date]" caption="Ship date" attribute="1" time="1" defaultMemberUniqueName="[Range 3].[Ship date].[All]" allUniqueName="[Range 3].[Ship date].[All]" dimensionUniqueName="[Range 3]" displayFolder="" count="0" memberValueDatatype="7" unbalanced="0"/>
    <cacheHierarchy uniqueName="[Range 3].[Shipping years]" caption="Shipping years" attribute="1" time="1" defaultMemberUniqueName="[Range 3].[Shipping years].[All]" allUniqueName="[Range 3].[Shipping years].[All]" dimensionUniqueName="[Range 3]" displayFolder="" count="0" memberValueDatatype="7" unbalanced="0"/>
    <cacheHierarchy uniqueName="[Range 3].[Shipping months]" caption="Shipping months" attribute="1" time="1" defaultMemberUniqueName="[Range 3].[Shipping months].[All]" allUniqueName="[Range 3].[Shipping months].[All]" dimensionUniqueName="[Range 3]" displayFolder="" count="0" memberValueDatatype="7" unbalanced="0"/>
    <cacheHierarchy uniqueName="[Range 3].[Shipping date]" caption="Shipping date" attribute="1" time="1" defaultMemberUniqueName="[Range 3].[Shipping date].[All]" allUniqueName="[Range 3].[Shipping date].[All]" dimensionUniqueName="[Range 3]" displayFolder="" count="0" memberValueDatatype="7" unbalanced="0"/>
    <cacheHierarchy uniqueName="[Range 3].[Profit]" caption="Profit" attribute="1" defaultMemberUniqueName="[Range 3].[Profit].[All]" allUniqueName="[Range 3].[Profit].[All]" dimensionUniqueName="[Range 3]" displayFolder="" count="0" memberValueDatatype="5" unbalanced="0"/>
    <cacheHierarchy uniqueName="[Range 3].[Quantity ordered new]" caption="Quantity ordered new" attribute="1" defaultMemberUniqueName="[Range 3].[Quantity ordered new].[All]" allUniqueName="[Range 3].[Quantity ordered new].[All]" dimensionUniqueName="[Range 3]" displayFolder="" count="0" memberValueDatatype="20" unbalanced="0"/>
    <cacheHierarchy uniqueName="[Range 3].[Sales]" caption="Sales" attribute="1" defaultMemberUniqueName="[Range 3].[Sales].[All]" allUniqueName="[Range 3].[Sales].[All]" dimensionUniqueName="[Range 3]" displayFolder="" count="0" memberValueDatatype="5" unbalanced="0"/>
    <cacheHierarchy uniqueName="[Range 3].[Order ID]" caption="Order ID" attribute="1" defaultMemberUniqueName="[Range 3].[Order ID].[All]" allUniqueName="[Range 3].[Order ID].[All]" dimensionUniqueName="[Range 3]" displayFolder="" count="0" memberValueDatatype="20" unbalanced="0"/>
    <cacheHierarchy uniqueName="[Range 3].[Total]" caption="Total" attribute="1" defaultMemberUniqueName="[Range 3].[Total].[All]" allUniqueName="[Range 3].[Total].[All]" dimensionUniqueName="[Range 3]" displayFolder="" count="0" memberValueDatatype="5" unbalanced="0"/>
    <cacheHierarchy uniqueName="[Range 3].[Manager]" caption="Manager" attribute="1" defaultMemberUniqueName="[Range 3].[Manager].[All]" allUniqueName="[Range 3].[Manager].[All]" dimensionUniqueName="[Range 3]" displayFolder="" count="0" memberValueDatatype="130" unbalanced="0"/>
    <cacheHierarchy uniqueName="[Range 3].[Order fullfillment time]" caption="Order fullfillment time" attribute="1" defaultMemberUniqueName="[Range 3].[Order fullfillment time].[All]" allUniqueName="[Range 3].[Order fullfillment time].[All]" dimensionUniqueName="[Range 3]" displayFolder="" count="0" memberValueDatatype="20" unbalanced="0"/>
    <cacheHierarchy uniqueName="[Range 3].[Profit margin]" caption="Profit margin" attribute="1" defaultMemberUniqueName="[Range 3].[Profit margin].[All]" allUniqueName="[Range 3].[Profit margin].[All]" dimensionUniqueName="[Range 3]" displayFolder="" count="0" memberValueDatatype="5" unbalanced="0"/>
    <cacheHierarchy uniqueName="[Range 3].[Revenue]" caption="Revenue" attribute="1" defaultMemberUniqueName="[Range 3].[Revenue].[All]" allUniqueName="[Range 3].[Revenue].[All]" dimensionUniqueName="[Range 3]" displayFolder="" count="0" memberValueDatatype="5" unbalanced="0"/>
    <cacheHierarchy uniqueName="[Range 3].[Weekly sales]" caption="Weekly sales" attribute="1" defaultMemberUniqueName="[Range 3].[Weekly sales].[All]" allUniqueName="[Range 3].[Weekly sales].[All]" dimensionUniqueName="[Range 3]" displayFolder="" count="0" memberValueDatatype="20" unbalanced="0"/>
    <cacheHierarchy uniqueName="[Range 3].[Monthly sales]" caption="Monthly sales" attribute="1" defaultMemberUniqueName="[Range 3].[Monthly sales].[All]" allUniqueName="[Range 3].[Monthly sales].[All]" dimensionUniqueName="[Range 3]" displayFolder="" count="0" memberValueDatatype="130" unbalanced="0"/>
    <cacheHierarchy uniqueName="[Range 3].[Weekly sales03]" caption="Weekly sales03" attribute="1" defaultMemberUniqueName="[Range 3].[Weekly sales03].[All]" allUniqueName="[Range 3].[Weekly sales03].[All]" dimensionUniqueName="[Range 3]" displayFolder="" count="0" memberValueDatatype="130" unbalanced="0"/>
    <cacheHierarchy uniqueName="[Range 3].[Unique Customers]" caption="Unique Customers" attribute="1" defaultMemberUniqueName="[Range 3].[Unique Customers].[All]" allUniqueName="[Range 3].[Unique Customers].[All]" dimensionUniqueName="[Range 3]" displayFolder="" count="0" memberValueDatatype="20" unbalanced="0"/>
    <cacheHierarchy uniqueName="[Range 3].[Repeat Customers]" caption="Repeat Customers" attribute="1" defaultMemberUniqueName="[Range 3].[Repeat Customers].[All]" allUniqueName="[Range 3].[Repeat Customers].[All]" dimensionUniqueName="[Range 3]" displayFolder="" count="0" memberValueDatatype="20" unbalanced="0"/>
    <cacheHierarchy uniqueName="[Range 3].[Repeted order]" caption="Repeted order" attribute="1" defaultMemberUniqueName="[Range 3].[Repeted order].[All]" allUniqueName="[Range 3].[Repeted order].[All]" dimensionUniqueName="[Range 3]" displayFolder="" count="0" memberValueDatatype="130" unbalanced="0"/>
    <cacheHierarchy uniqueName="[Range 3].[Quarter]" caption="Quarter" attribute="1" defaultMemberUniqueName="[Range 3].[Quarter].[All]" allUniqueName="[Range 3].[Quarter].[All]" dimensionUniqueName="[Range 3]" displayFolder="" count="0" memberValueDatatype="130" unbalanced="0"/>
    <cacheHierarchy uniqueName="[Range 3].[Order Month (Month)]" caption="Order Month (Month)" attribute="1" defaultMemberUniqueName="[Range 3].[Order Month (Month)].[All]" allUniqueName="[Range 3].[Order Month (Month)].[All]" dimensionUniqueName="[Range 3]" displayFolder="" count="0" memberValueDatatype="130" unbalanced="0"/>
    <cacheHierarchy uniqueName="[Range 4].[Provience]" caption="Provience" attribute="1" defaultMemberUniqueName="[Range 4].[Provience].[All]" allUniqueName="[Range 4].[Provience].[All]" dimensionUniqueName="[Range 4]" displayFolder="" count="0" memberValueDatatype="130" unbalanced="0"/>
    <cacheHierarchy uniqueName="[Range 4].[Sum of Sales]" caption="Sum of Sales" attribute="1" defaultMemberUniqueName="[Range 4].[Sum of Sales].[All]" allUniqueName="[Range 4].[Sum of Sales].[All]" dimensionUniqueName="[Range 4]" displayFolder="" count="0" memberValueDatatype="5" unbalanced="0"/>
    <cacheHierarchy uniqueName="[Table_1].[Customer ID]" caption="Customer ID" attribute="1" defaultMemberUniqueName="[Table_1].[Customer ID].[All]" allUniqueName="[Table_1].[Customer ID].[All]" dimensionUniqueName="[Table_1]" displayFolder="" count="0" memberValueDatatype="2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Order Priority]" caption="Order Priority" attribute="1" defaultMemberUniqueName="[Table_1].[Order Priority].[All]" allUniqueName="[Table_1].[Order Priority].[All]" dimensionUniqueName="[Table_1]" displayFolder="" count="0" memberValueDatatype="130" unbalanced="0"/>
    <cacheHierarchy uniqueName="[Table_1].[Discount]" caption="Discount" attribute="1" defaultMemberUniqueName="[Table_1].[Discount].[All]" allUniqueName="[Table_1].[Discount].[All]" dimensionUniqueName="[Table_1]" displayFolder="" count="0" memberValueDatatype="5" unbalanced="0"/>
    <cacheHierarchy uniqueName="[Table_1].[Unit Price]" caption="Unit Price" attribute="1" defaultMemberUniqueName="[Table_1].[Unit Price].[All]" allUniqueName="[Table_1].[Unit Price].[All]" dimensionUniqueName="[Table_1]" displayFolder="" count="0" memberValueDatatype="5" unbalanced="0"/>
    <cacheHierarchy uniqueName="[Table_1].[Shipping Cost]" caption="Shipping Cost" attribute="1" defaultMemberUniqueName="[Table_1].[Shipping Cost].[All]" allUniqueName="[Table_1].[Shipping Cost].[All]" dimensionUniqueName="[Table_1]" displayFolder="" count="0" memberValueDatatype="5"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Segment]" caption="Customer Segment" attribute="1" defaultMemberUniqueName="[Table_1].[Customer Segment].[All]" allUniqueName="[Table_1].[Customer Segment].[All]" dimensionUniqueName="[Table_1]" displayFolder="" count="0" memberValueDatatype="130" unbalanced="0"/>
    <cacheHierarchy uniqueName="[Table_1].[Product Category]" caption="Product Category" attribute="1" defaultMemberUniqueName="[Table_1].[Product Category].[All]" allUniqueName="[Table_1].[Product Category].[All]" dimensionUniqueName="[Table_1]" displayFolder="" count="0" memberValueDatatype="130" unbalanced="0"/>
    <cacheHierarchy uniqueName="[Table_1].[Product Sub-Category]" caption="Product Sub-Category" attribute="1" defaultMemberUniqueName="[Table_1].[Product Sub-Category].[All]" allUniqueName="[Table_1].[Product Sub-Category].[All]" dimensionUniqueName="[Table_1]" displayFolder="" count="0" memberValueDatatype="130" unbalanced="0"/>
    <cacheHierarchy uniqueName="[Table_1].[Product Container]" caption="Product Container" attribute="1" defaultMemberUniqueName="[Table_1].[Product Container].[All]" allUniqueName="[Table_1].[Product Container].[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Product Base Margin]" caption="Product Base Margin" attribute="1" defaultMemberUniqueName="[Table_1].[Product Base Margin].[All]" allUniqueName="[Table_1].[Product Base Margin].[All]" dimensionUniqueName="[Table_1]" displayFolder="" count="0" memberValueDatatype="5" unbalanced="0"/>
    <cacheHierarchy uniqueName="[Table_1].[Country]" caption="Country" attribute="1" defaultMemberUniqueName="[Table_1].[Country].[All]" allUniqueName="[Table_1].[Country].[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State or Province]" caption="State or Province" attribute="1" defaultMemberUniqueName="[Table_1].[State or Province].[All]" allUniqueName="[Table_1].[State or Province].[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Order Year]" caption="Order Year" attribute="1" time="1" defaultMemberUniqueName="[Table_1].[Order Year].[All]" allUniqueName="[Table_1].[Order Year].[All]" dimensionUniqueName="[Table_1]" displayFolder="" count="0" memberValueDatatype="7" unbalanced="0"/>
    <cacheHierarchy uniqueName="[Table_1].[Order Month]" caption="Order Month" attribute="1" time="1" defaultMemberUniqueName="[Table_1].[Order Month].[All]" allUniqueName="[Table_1].[Order Month].[All]" dimensionUniqueName="[Table_1]" displayFolder="" count="0" memberValueDatatype="7" unbalanced="0"/>
    <cacheHierarchy uniqueName="[Table_1].[O-Date]" caption="O-Date" attribute="1" time="1" defaultMemberUniqueName="[Table_1].[O-Date].[All]" allUniqueName="[Table_1].[O-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ping years]" caption="Shipping years" attribute="1" time="1" defaultMemberUniqueName="[Table_1].[Shipping years].[All]" allUniqueName="[Table_1].[Shipping years].[All]" dimensionUniqueName="[Table_1]" displayFolder="" count="0" memberValueDatatype="7" unbalanced="0"/>
    <cacheHierarchy uniqueName="[Table_1].[Shipping months]" caption="Shipping months" attribute="1" time="1" defaultMemberUniqueName="[Table_1].[Shipping months].[All]" allUniqueName="[Table_1].[Shipping months].[All]" dimensionUniqueName="[Table_1]" displayFolder="" count="0" memberValueDatatype="7" unbalanced="0"/>
    <cacheHierarchy uniqueName="[Table_1].[Shipping date]" caption="Shipping date" attribute="1" time="1" defaultMemberUniqueName="[Table_1].[Shipping date].[All]" allUniqueName="[Table_1].[Shipping date].[All]" dimensionUniqueName="[Table_1]" displayFolder="" count="0" memberValueDatatype="7" unbalanced="0"/>
    <cacheHierarchy uniqueName="[Table_1].[Profit]" caption="Profit" attribute="1" defaultMemberUniqueName="[Table_1].[Profit].[All]" allUniqueName="[Table_1].[Profit].[All]" dimensionUniqueName="[Table_1]" displayFolder="" count="0" memberValueDatatype="5" unbalanced="0"/>
    <cacheHierarchy uniqueName="[Table_1].[Quantity ordered new]" caption="Quantity ordered new" attribute="1" defaultMemberUniqueName="[Table_1].[Quantity ordered new].[All]" allUniqueName="[Table_1].[Quantity ordered new].[All]" dimensionUniqueName="[Table_1]" displayFolder="" count="0" memberValueDatatype="20" unbalanced="0"/>
    <cacheHierarchy uniqueName="[Table_1].[Sales]" caption="Sales" attribute="1" defaultMemberUniqueName="[Table_1].[Sales].[All]" allUniqueName="[Table_1].[Sales].[All]" dimensionUniqueName="[Table_1]" displayFolder="" count="0" memberValueDatatype="5" unbalanced="0"/>
    <cacheHierarchy uniqueName="[Table_1].[Order ID]" caption="Order ID" attribute="1" defaultMemberUniqueName="[Table_1].[Order ID].[All]" allUniqueName="[Table_1].[Order ID].[All]" dimensionUniqueName="[Table_1]" displayFolder="" count="0" memberValueDatatype="20" unbalanced="0"/>
    <cacheHierarchy uniqueName="[Table_1].[Total]" caption="Total" attribute="1" defaultMemberUniqueName="[Table_1].[Total].[All]" allUniqueName="[Table_1].[Total].[All]" dimensionUniqueName="[Table_1]" displayFolder="" count="0" memberValueDatatype="5" unbalanced="0"/>
    <cacheHierarchy uniqueName="[Table_1].[Manager]" caption="Manager" attribute="1" defaultMemberUniqueName="[Table_1].[Manager].[All]" allUniqueName="[Table_1].[Manager].[All]" dimensionUniqueName="[Table_1]" displayFolder="" count="0" memberValueDatatype="130" unbalanced="0"/>
    <cacheHierarchy uniqueName="[Table_1].[Order fullfillment time]" caption="Order fullfillment time" attribute="1" defaultMemberUniqueName="[Table_1].[Order fullfillment time].[All]" allUniqueName="[Table_1].[Order fullfillment time].[All]" dimensionUniqueName="[Table_1]" displayFolder="" count="0" memberValueDatatype="20" unbalanced="0"/>
    <cacheHierarchy uniqueName="[Table_1].[Profit margin]" caption="Profit margin" attribute="1" defaultMemberUniqueName="[Table_1].[Profit margin].[All]" allUniqueName="[Table_1].[Profit margin].[All]" dimensionUniqueName="[Table_1]" displayFolder="" count="0" memberValueDatatype="130" unbalanced="0"/>
    <cacheHierarchy uniqueName="[Table_1].[Revenue]" caption="Revenue" attribute="1" defaultMemberUniqueName="[Table_1].[Revenue].[All]" allUniqueName="[Table_1].[Revenue].[All]" dimensionUniqueName="[Table_1]" displayFolder="" count="0" memberValueDatatype="5" unbalanced="0"/>
    <cacheHierarchy uniqueName="[Table_1].[Weekly sales]" caption="Weekly sales" attribute="1" defaultMemberUniqueName="[Table_1].[Weekly sales].[All]" allUniqueName="[Table_1].[Weekly sales].[All]" dimensionUniqueName="[Table_1]" displayFolder="" count="0" memberValueDatatype="20" unbalanced="0"/>
    <cacheHierarchy uniqueName="[Table_1].[Monthly sales]" caption="Monthly sales" attribute="1" defaultMemberUniqueName="[Table_1].[Monthly sales].[All]" allUniqueName="[Table_1].[Monthly sales].[All]" dimensionUniqueName="[Table_1]" displayFolder="" count="0" memberValueDatatype="130" unbalanced="0"/>
    <cacheHierarchy uniqueName="[Table_1].[Weekly sales03]" caption="Weekly sales03" attribute="1" defaultMemberUniqueName="[Table_1].[Weekly sales03].[All]" allUniqueName="[Table_1].[Weekly sales03].[All]" dimensionUniqueName="[Table_1]" displayFolder="" count="0" memberValueDatatype="130" unbalanced="0"/>
    <cacheHierarchy uniqueName="[Table_1].[Unique Customers]" caption="Unique Customers" attribute="1" defaultMemberUniqueName="[Table_1].[Unique Customers].[All]" allUniqueName="[Table_1].[Unique Customers].[All]" dimensionUniqueName="[Table_1]" displayFolder="" count="0" memberValueDatatype="20" unbalanced="0"/>
    <cacheHierarchy uniqueName="[Table_1].[Repeat Customers]" caption="Repeat Customers" attribute="1" defaultMemberUniqueName="[Table_1].[Repeat Customers].[All]" allUniqueName="[Table_1].[Repeat Customers].[All]" dimensionUniqueName="[Table_1]" displayFolder="" count="0" memberValueDatatype="20" unbalanced="0"/>
    <cacheHierarchy uniqueName="[Table_1].[Repeted order]" caption="Repeted order" attribute="1" defaultMemberUniqueName="[Table_1].[Repeted order].[All]" allUniqueName="[Table_1].[Repeted order].[All]" dimensionUniqueName="[Table_1]" displayFolder="" count="0" memberValueDatatype="130" unbalanced="0"/>
    <cacheHierarchy uniqueName="[Table_1].[Quarter]" caption="Quarter" attribute="1" defaultMemberUniqueName="[Table_1].[Quarter].[All]" allUniqueName="[Table_1].[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Month (Month)]" caption="Order Month (Month)" attribute="1" defaultMemberUniqueName="[Table_1].[Order Month (Month)].[All]" allUniqueName="[Table_1].[Order Month (Month)].[All]" dimensionUniqueName="[Table_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2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Order Priority]" caption="Order Priority" attribute="1" defaultMemberUniqueName="[Table_1 1].[Order Priority].[All]" allUniqueName="[Table_1 1].[Order Priority].[All]" dimensionUniqueName="[Table_1 1]" displayFolder="" count="0" memberValueDatatype="130" unbalanced="0"/>
    <cacheHierarchy uniqueName="[Table_1 1].[Discount]" caption="Discount" attribute="1" defaultMemberUniqueName="[Table_1 1].[Discount].[All]" allUniqueName="[Table_1 1].[Discount].[All]" dimensionUniqueName="[Table_1 1]" displayFolder="" count="0" memberValueDatatype="5" unbalanced="0"/>
    <cacheHierarchy uniqueName="[Table_1 1].[Unit Price]" caption="Unit Price" attribute="1" defaultMemberUniqueName="[Table_1 1].[Unit Price].[All]" allUniqueName="[Table_1 1].[Unit Price].[All]" dimensionUniqueName="[Table_1 1]" displayFolder="" count="0" memberValueDatatype="5" unbalanced="0"/>
    <cacheHierarchy uniqueName="[Table_1 1].[Shipping Cost]" caption="Shipping Cost" attribute="1" defaultMemberUniqueName="[Table_1 1].[Shipping Cost].[All]" allUniqueName="[Table_1 1].[Shipping Cost].[All]" dimensionUniqueName="[Table_1 1]" displayFolder="" count="0" memberValueDatatype="5"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Segment]" caption="Customer Segment" attribute="1" defaultMemberUniqueName="[Table_1 1].[Customer Segment].[All]" allUniqueName="[Table_1 1].[Customer Segment].[All]" dimensionUniqueName="[Table_1 1]" displayFolder="" count="0" memberValueDatatype="130" unbalanced="0"/>
    <cacheHierarchy uniqueName="[Table_1 1].[Product Category]" caption="Product Category" attribute="1" defaultMemberUniqueName="[Table_1 1].[Product Category].[All]" allUniqueName="[Table_1 1].[Product Category].[All]" dimensionUniqueName="[Table_1 1]" displayFolder="" count="0" memberValueDatatype="130" unbalanced="0"/>
    <cacheHierarchy uniqueName="[Table_1 1].[Product Sub-Category]" caption="Product Sub-Category" attribute="1" defaultMemberUniqueName="[Table_1 1].[Product Sub-Category].[All]" allUniqueName="[Table_1 1].[Product Sub-Category].[All]" dimensionUniqueName="[Table_1 1]" displayFolder="" count="0" memberValueDatatype="130" unbalanced="0"/>
    <cacheHierarchy uniqueName="[Table_1 1].[Product Container]" caption="Product Container" attribute="1" defaultMemberUniqueName="[Table_1 1].[Product Container].[All]" allUniqueName="[Table_1 1].[Product Container].[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Product Base Margin]" caption="Product Base Margin" attribute="1" defaultMemberUniqueName="[Table_1 1].[Product Base Margin].[All]" allUniqueName="[Table_1 1].[Product Base Margin].[All]" dimensionUniqueName="[Table_1 1]" displayFolder="" count="0" memberValueDatatype="5" unbalanced="0"/>
    <cacheHierarchy uniqueName="[Table_1 1].[Country]" caption="Country" attribute="1" defaultMemberUniqueName="[Table_1 1].[Country].[All]" allUniqueName="[Table_1 1].[Country].[All]" dimensionUniqueName="[Table_1 1]" displayFolder="" count="0" memberValueDatatype="130" unbalanced="0"/>
    <cacheHierarchy uniqueName="[Table_1 1].[Region]" caption="Region" attribute="1" defaultMemberUniqueName="[Table_1 1].[Region].[All]" allUniqueName="[Table_1 1].[Region].[All]" dimensionUniqueName="[Table_1 1]" displayFolder="" count="0" memberValueDatatype="130" unbalanced="0"/>
    <cacheHierarchy uniqueName="[Table_1 1].[State or Province]" caption="State or Province" attribute="1" defaultMemberUniqueName="[Table_1 1].[State or Province].[All]" allUniqueName="[Table_1 1].[State or Province].[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Order Year]" caption="Order Year" attribute="1" time="1" defaultMemberUniqueName="[Table_1 1].[Order Year].[All]" allUniqueName="[Table_1 1].[Order Year].[All]" dimensionUniqueName="[Table_1 1]" displayFolder="" count="0" memberValueDatatype="7" unbalanced="0"/>
    <cacheHierarchy uniqueName="[Table_1 1].[Order Month]" caption="Order Month" attribute="1" time="1" defaultMemberUniqueName="[Table_1 1].[Order Month].[All]" allUniqueName="[Table_1 1].[Order Month].[All]" dimensionUniqueName="[Table_1 1]" displayFolder="" count="0" memberValueDatatype="7" unbalanced="0"/>
    <cacheHierarchy uniqueName="[Table_1 1].[O-Date]" caption="O-Date" attribute="1" time="1" defaultMemberUniqueName="[Table_1 1].[O-Date].[All]" allUniqueName="[Table_1 1].[O-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ping years]" caption="Shipping years" attribute="1" time="1" defaultMemberUniqueName="[Table_1 1].[Shipping years].[All]" allUniqueName="[Table_1 1].[Shipping years].[All]" dimensionUniqueName="[Table_1 1]" displayFolder="" count="0" memberValueDatatype="7" unbalanced="0"/>
    <cacheHierarchy uniqueName="[Table_1 1].[Shipping months]" caption="Shipping months" attribute="1" time="1" defaultMemberUniqueName="[Table_1 1].[Shipping months].[All]" allUniqueName="[Table_1 1].[Shipping months].[All]" dimensionUniqueName="[Table_1 1]" displayFolder="" count="0" memberValueDatatype="7" unbalanced="0"/>
    <cacheHierarchy uniqueName="[Table_1 1].[Shipping date]" caption="Shipping date" attribute="1" time="1" defaultMemberUniqueName="[Table_1 1].[Shipping date].[All]" allUniqueName="[Table_1 1].[Shipping date].[All]" dimensionUniqueName="[Table_1 1]" displayFolder="" count="0" memberValueDatatype="7" unbalanced="0"/>
    <cacheHierarchy uniqueName="[Table_1 1].[Profit]" caption="Profit" attribute="1" defaultMemberUniqueName="[Table_1 1].[Profit].[All]" allUniqueName="[Table_1 1].[Profit].[All]" dimensionUniqueName="[Table_1 1]" displayFolder="" count="0" memberValueDatatype="5" unbalanced="0"/>
    <cacheHierarchy uniqueName="[Table_1 1].[Quantity ordered new]" caption="Quantity ordered new" attribute="1" defaultMemberUniqueName="[Table_1 1].[Quantity ordered new].[All]" allUniqueName="[Table_1 1].[Quantity ordered new].[All]" dimensionUniqueName="[Table_1 1]" displayFolder="" count="0" memberValueDatatype="20" unbalanced="0"/>
    <cacheHierarchy uniqueName="[Table_1 1].[Sales]" caption="Sales" attribute="1" defaultMemberUniqueName="[Table_1 1].[Sales].[All]" allUniqueName="[Table_1 1].[Sales].[All]" dimensionUniqueName="[Table_1 1]" displayFolder="" count="0" memberValueDatatype="5" unbalanced="0"/>
    <cacheHierarchy uniqueName="[Table_1 1].[Order ID]" caption="Order ID" attribute="1" defaultMemberUniqueName="[Table_1 1].[Order ID].[All]" allUniqueName="[Table_1 1].[Order ID].[All]" dimensionUniqueName="[Table_1 1]" displayFolder="" count="0" memberValueDatatype="20" unbalanced="0"/>
    <cacheHierarchy uniqueName="[Table_1 1].[Total]" caption="Total" attribute="1" defaultMemberUniqueName="[Table_1 1].[Total].[All]" allUniqueName="[Table_1 1].[Total].[All]" dimensionUniqueName="[Table_1 1]" displayFolder="" count="0" memberValueDatatype="5" unbalanced="0"/>
    <cacheHierarchy uniqueName="[Table_1 1].[Manager]" caption="Manager" attribute="1" defaultMemberUniqueName="[Table_1 1].[Manager].[All]" allUniqueName="[Table_1 1].[Manager].[All]" dimensionUniqueName="[Table_1 1]" displayFolder="" count="0" memberValueDatatype="130" unbalanced="0"/>
    <cacheHierarchy uniqueName="[Table_1 1].[Order fullfillment time]" caption="Order fullfillment time" attribute="1" defaultMemberUniqueName="[Table_1 1].[Order fullfillment time].[All]" allUniqueName="[Table_1 1].[Order fullfillment time].[All]" dimensionUniqueName="[Table_1 1]" displayFolder="" count="0" memberValueDatatype="20" unbalanced="0"/>
    <cacheHierarchy uniqueName="[Table_1 1].[Profit margin]" caption="Profit margin" attribute="1" defaultMemberUniqueName="[Table_1 1].[Profit margin].[All]" allUniqueName="[Table_1 1].[Profit margin].[All]" dimensionUniqueName="[Table_1 1]" displayFolder="" count="0" memberValueDatatype="5" unbalanced="0"/>
    <cacheHierarchy uniqueName="[Table_1 1].[Revenue]" caption="Revenue" attribute="1" defaultMemberUniqueName="[Table_1 1].[Revenue].[All]" allUniqueName="[Table_1 1].[Revenue].[All]" dimensionUniqueName="[Table_1 1]" displayFolder="" count="0" memberValueDatatype="5" unbalanced="0"/>
    <cacheHierarchy uniqueName="[Table_1 1].[Weekly sales]" caption="Weekly sales" attribute="1" defaultMemberUniqueName="[Table_1 1].[Weekly sales].[All]" allUniqueName="[Table_1 1].[Weekly sales].[All]" dimensionUniqueName="[Table_1 1]" displayFolder="" count="0" memberValueDatatype="20" unbalanced="0"/>
    <cacheHierarchy uniqueName="[Table_1 1].[Monthly sales]" caption="Monthly sales" attribute="1" time="1" defaultMemberUniqueName="[Table_1 1].[Monthly sales].[All]" allUniqueName="[Table_1 1].[Monthly sales].[All]" dimensionUniqueName="[Table_1 1]" displayFolder="" count="0" memberValueDatatype="7" unbalanced="0"/>
    <cacheHierarchy uniqueName="[Table_1 1].[Weekly sales03]" caption="Weekly sales03" attribute="1" defaultMemberUniqueName="[Table_1 1].[Weekly sales03].[All]" allUniqueName="[Table_1 1].[Weekly sales03].[All]" dimensionUniqueName="[Table_1 1]" displayFolder="" count="0" memberValueDatatype="130" unbalanced="0"/>
    <cacheHierarchy uniqueName="[Table_1 1].[Unique Customers]" caption="Unique Customers" attribute="1" defaultMemberUniqueName="[Table_1 1].[Unique Customers].[All]" allUniqueName="[Table_1 1].[Unique Customers].[All]" dimensionUniqueName="[Table_1 1]" displayFolder="" count="0" memberValueDatatype="20" unbalanced="0"/>
    <cacheHierarchy uniqueName="[Table_1 1].[Repeat Customers]" caption="Repeat Customers" attribute="1" defaultMemberUniqueName="[Table_1 1].[Repeat Customers].[All]" allUniqueName="[Table_1 1].[Repeat Customers].[All]" dimensionUniqueName="[Table_1 1]" displayFolder="" count="0" memberValueDatatype="20" unbalanced="0"/>
    <cacheHierarchy uniqueName="[Table_1 1].[Repeted order]" caption="Repeted order" attribute="1" defaultMemberUniqueName="[Table_1 1].[Repeted order].[All]" allUniqueName="[Table_1 1].[Repeted order].[All]" dimensionUniqueName="[Table_1 1]" displayFolder="" count="0" memberValueDatatype="130" unbalanced="0"/>
    <cacheHierarchy uniqueName="[Table_1 1].[Quarter]" caption="Quarter" attribute="1" defaultMemberUniqueName="[Table_1 1].[Quarter].[All]" allUniqueName="[Table_1 1].[Quarter].[All]" dimensionUniqueName="[Table_1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Order Month (Month Index)]" caption="Order Month (Month Index)" attribute="1" defaultMemberUniqueName="[Range].[Order Month (Month Index)].[All]" allUniqueName="[Range].[Order Month (Month Index)].[All]" dimensionUniqueName="[Range]" displayFolder="" count="0" memberValueDatatype="20" unbalanced="0" hidden="1"/>
    <cacheHierarchy uniqueName="[Range 3].[Order Month (Month Index)]" caption="Order Month (Month Index)" attribute="1" defaultMemberUniqueName="[Range 3].[Order Month (Month Index)].[All]" allUniqueName="[Range 3].[Order Month (Month Index)].[All]" dimensionUniqueName="[Range 3]" displayFolder="" count="0" memberValueDatatype="20"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Table_1].[Order Month (Month Index)]" caption="Order Month (Month Index)" attribute="1" defaultMemberUniqueName="[Table_1].[Order Month (Month Index)].[All]" allUniqueName="[Table_1].[Order Month (Month Index)].[All]" dimensionUniqueName="[Table_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Customer ID]" caption="Sum of Custom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8"/>
        </ext>
      </extLst>
    </cacheHierarchy>
    <cacheHierarchy uniqueName="[Measures].[Count of Profit margin]" caption="Count of Profit margin" measure="1" displayFolder="" measureGroup="Range"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6"/>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3"/>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7"/>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9"/>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Range" count="0" hidden="1">
      <extLst>
        <ext xmlns:x15="http://schemas.microsoft.com/office/spreadsheetml/2010/11/main" uri="{B97F6D7D-B522-45F9-BDA1-12C45D357490}">
          <x15:cacheHierarchy aggregatedColumn="34"/>
        </ext>
      </extLst>
    </cacheHierarchy>
    <cacheHierarchy uniqueName="[Measures].[Sum of Order fullfillment time]" caption="Sum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Average of Order fullfillment time]" caption="Average of Order fullfillment time" measure="1" displayFolder="" measureGroup="Range"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5"/>
        </ext>
      </extLst>
    </cacheHierarchy>
    <cacheHierarchy uniqueName="[Measures].[Average of Shipping Cost]" caption="Average of Shipping Cost" measure="1" displayFolder="" measureGroup="Range" count="0" hidden="1">
      <extLst>
        <ext xmlns:x15="http://schemas.microsoft.com/office/spreadsheetml/2010/11/main" uri="{B97F6D7D-B522-45F9-BDA1-12C45D357490}">
          <x15:cacheHierarchy aggregatedColumn="5"/>
        </ext>
      </extLst>
    </cacheHierarchy>
    <cacheHierarchy uniqueName="[Measures].[Max of Discount]" caption="Max of Discount" measure="1" displayFolder="" measureGroup="Range" count="0" hidden="1">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oduct Category]" caption="Distinct 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State or Province]" caption="Count of State or Province" measure="1" displayFolder="" measureGroup="Range"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6"/>
        </ext>
      </extLst>
    </cacheHierarchy>
    <cacheHierarchy uniqueName="[Measures].[Min of Discount]" caption="Min of Discount" measure="1" displayFolder="" measureGroup="Range" count="0" hidden="1">
      <extLst>
        <ext xmlns:x15="http://schemas.microsoft.com/office/spreadsheetml/2010/11/main" uri="{B97F6D7D-B522-45F9-BDA1-12C45D357490}">
          <x15:cacheHierarchy aggregatedColumn="3"/>
        </ext>
      </extLst>
    </cacheHierarchy>
    <cacheHierarchy uniqueName="[Measures].[Sum of Quantity ordered new]" caption="Sum of Quantity ordered new" measure="1" displayFolder="" measureGroup="Range" count="0" hidden="1">
      <extLst>
        <ext xmlns:x15="http://schemas.microsoft.com/office/spreadsheetml/2010/11/main" uri="{B97F6D7D-B522-45F9-BDA1-12C45D357490}">
          <x15:cacheHierarchy aggregatedColumn="27"/>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111"/>
        </ext>
      </extLst>
    </cacheHierarchy>
    <cacheHierarchy uniqueName="[Measures].[Sum of Customer ID 3]" caption="Sum of Customer ID 3" measure="1" displayFolder="" measureGroup="Range 2" count="0" hidden="1">
      <extLst>
        <ext xmlns:x15="http://schemas.microsoft.com/office/spreadsheetml/2010/11/main" uri="{B97F6D7D-B522-45F9-BDA1-12C45D357490}">
          <x15:cacheHierarchy aggregatedColumn="83"/>
        </ext>
      </extLst>
    </cacheHierarchy>
    <cacheHierarchy uniqueName="[Measures].[Distinct Count of Customer ID 2]" caption="Distinct Count of Customer ID 2" measure="1" displayFolder="" measureGroup="Range 2" count="0" hidden="1">
      <extLst>
        <ext xmlns:x15="http://schemas.microsoft.com/office/spreadsheetml/2010/11/main" uri="{B97F6D7D-B522-45F9-BDA1-12C45D357490}">
          <x15:cacheHierarchy aggregatedColumn="83"/>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Sum of Order ID 3]" caption="Sum of Order ID 3" measure="1" displayFolder="" measureGroup="Range 3" count="0" hidden="1">
      <extLst>
        <ext xmlns:x15="http://schemas.microsoft.com/office/spreadsheetml/2010/11/main" uri="{B97F6D7D-B522-45F9-BDA1-12C45D357490}">
          <x15:cacheHierarchy aggregatedColumn="153"/>
        </ext>
      </extLst>
    </cacheHierarchy>
    <cacheHierarchy uniqueName="[Measures].[Distinct Count of Order ID 3]" caption="Distinct Count of Order ID 3" measure="1" displayFolder="" measureGroup="Range 3" count="0" hidden="1">
      <extLst>
        <ext xmlns:x15="http://schemas.microsoft.com/office/spreadsheetml/2010/11/main" uri="{B97F6D7D-B522-45F9-BDA1-12C45D357490}">
          <x15:cacheHierarchy aggregatedColumn="153"/>
        </ext>
      </extLst>
    </cacheHierarchy>
    <cacheHierarchy uniqueName="[Measures].[Count of Profit margin 2]" caption="Count of Profit margin 2" measure="1" displayFolder="" measureGroup="Table_1" count="0" hidden="1">
      <extLst>
        <ext xmlns:x15="http://schemas.microsoft.com/office/spreadsheetml/2010/11/main" uri="{B97F6D7D-B522-45F9-BDA1-12C45D357490}">
          <x15:cacheHierarchy aggregatedColumn="202"/>
        </ext>
      </extLst>
    </cacheHierarchy>
    <cacheHierarchy uniqueName="[Measures].[Sum of Sales 2]" caption="Sum of Sales 2" measure="1" displayFolder="" measureGroup="Table_1" count="0" hidden="1">
      <extLst>
        <ext xmlns:x15="http://schemas.microsoft.com/office/spreadsheetml/2010/11/main" uri="{B97F6D7D-B522-45F9-BDA1-12C45D357490}">
          <x15:cacheHierarchy aggregatedColumn="197"/>
        </ext>
      </extLst>
    </cacheHierarchy>
    <cacheHierarchy uniqueName="[Measures].[Sum of Profit 2]" caption="Sum of Profit 2" measure="1" displayFolder="" measureGroup="Table_1" count="0" hidden="1">
      <extLst>
        <ext xmlns:x15="http://schemas.microsoft.com/office/spreadsheetml/2010/11/main" uri="{B97F6D7D-B522-45F9-BDA1-12C45D357490}">
          <x15:cacheHierarchy aggregatedColumn="195"/>
        </ext>
      </extLst>
    </cacheHierarchy>
    <cacheHierarchy uniqueName="[Measures].[Sum of Revenue 2]" caption="Sum of Revenue 2" measure="1" displayFolder="" measureGroup="Table_1" count="0" hidden="1">
      <extLst>
        <ext xmlns:x15="http://schemas.microsoft.com/office/spreadsheetml/2010/11/main" uri="{B97F6D7D-B522-45F9-BDA1-12C45D357490}">
          <x15:cacheHierarchy aggregatedColumn="203"/>
        </ext>
      </extLst>
    </cacheHierarchy>
    <cacheHierarchy uniqueName="[Measures].[Sum of Order ID 2]" caption="Sum of Order ID 2" measure="1" displayFolder="" measureGroup="Table_1" count="0" hidden="1">
      <extLst>
        <ext xmlns:x15="http://schemas.microsoft.com/office/spreadsheetml/2010/11/main" uri="{B97F6D7D-B522-45F9-BDA1-12C45D357490}">
          <x15:cacheHierarchy aggregatedColumn="198"/>
        </ext>
      </extLst>
    </cacheHierarchy>
    <cacheHierarchy uniqueName="[Measures].[Distinct Count of Order ID 2]" caption="Distinct Count of Order ID 2" measure="1" displayFolder="" measureGroup="Table_1" count="0" hidden="1">
      <extLst>
        <ext xmlns:x15="http://schemas.microsoft.com/office/spreadsheetml/2010/11/main" uri="{B97F6D7D-B522-45F9-BDA1-12C45D357490}">
          <x15:cacheHierarchy aggregatedColumn="198"/>
        </ext>
      </extLst>
    </cacheHierarchy>
    <cacheHierarchy uniqueName="[Measures].[Sum of Quantity ordered new 2]" caption="Sum of Quantity ordered new 2" measure="1" displayFolder="" measureGroup="Table_1" count="0" hidden="1">
      <extLst>
        <ext xmlns:x15="http://schemas.microsoft.com/office/spreadsheetml/2010/11/main" uri="{B97F6D7D-B522-45F9-BDA1-12C45D357490}">
          <x15:cacheHierarchy aggregatedColumn="196"/>
        </ext>
      </extLst>
    </cacheHierarchy>
    <cacheHierarchy uniqueName="[Measures].[Sum of Customer ID 2]" caption="Sum of Customer ID 2" measure="1" displayFolder="" measureGroup="Table_1" count="0" hidden="1">
      <extLst>
        <ext xmlns:x15="http://schemas.microsoft.com/office/spreadsheetml/2010/11/main" uri="{B97F6D7D-B522-45F9-BDA1-12C45D357490}">
          <x15:cacheHierarchy aggregatedColumn="169"/>
        </ext>
      </extLst>
    </cacheHierarchy>
    <cacheHierarchy uniqueName="[Measures].[Distinct Count of Customer ID 3]" caption="Distinct Count of Customer ID 3" measure="1" displayFolder="" measureGroup="Table_1" count="0" hidden="1">
      <extLst>
        <ext xmlns:x15="http://schemas.microsoft.com/office/spreadsheetml/2010/11/main" uri="{B97F6D7D-B522-45F9-BDA1-12C45D357490}">
          <x15:cacheHierarchy aggregatedColumn="169"/>
        </ext>
      </extLst>
    </cacheHierarchy>
    <cacheHierarchy uniqueName="[Measures].[Average of Order ID]" caption="Average of Order ID" measure="1" displayFolder="" measureGroup="Table_1" count="0" hidden="1">
      <extLst>
        <ext xmlns:x15="http://schemas.microsoft.com/office/spreadsheetml/2010/11/main" uri="{B97F6D7D-B522-45F9-BDA1-12C45D357490}">
          <x15:cacheHierarchy aggregatedColumn="19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98"/>
        </ext>
      </extLst>
    </cacheHierarchy>
    <cacheHierarchy uniqueName="[Measures].[Sum of Unit Price]" caption="Sum of Unit Price" measure="1" displayFolder="" measureGroup="Table_1" count="0" hidden="1">
      <extLst>
        <ext xmlns:x15="http://schemas.microsoft.com/office/spreadsheetml/2010/11/main" uri="{B97F6D7D-B522-45F9-BDA1-12C45D357490}">
          <x15:cacheHierarchy aggregatedColumn="173"/>
        </ext>
      </extLst>
    </cacheHierarchy>
    <cacheHierarchy uniqueName="[Measures].[Average of Unit Price]" caption="Average of Unit Price" measure="1" displayFolder="" measureGroup="Table_1" count="0" hidden="1">
      <extLst>
        <ext xmlns:x15="http://schemas.microsoft.com/office/spreadsheetml/2010/11/main" uri="{B97F6D7D-B522-45F9-BDA1-12C45D357490}">
          <x15:cacheHierarchy aggregatedColumn="173"/>
        </ext>
      </extLst>
    </cacheHierarchy>
    <cacheHierarchy uniqueName="[Measures].[Count of City 2]" caption="Count of City 2" measure="1" displayFolder="" measureGroup="Table_1" count="0" hidden="1">
      <extLst>
        <ext xmlns:x15="http://schemas.microsoft.com/office/spreadsheetml/2010/11/main" uri="{B97F6D7D-B522-45F9-BDA1-12C45D357490}">
          <x15:cacheHierarchy aggregatedColumn="185"/>
        </ext>
      </extLst>
    </cacheHierarchy>
    <cacheHierarchy uniqueName="[Measures].[Distinct Count of City 2]" caption="Distinct Count of City 2" measure="1" displayFolder="" measureGroup="Table_1" count="0" hidden="1">
      <extLst>
        <ext xmlns:x15="http://schemas.microsoft.com/office/spreadsheetml/2010/11/main" uri="{B97F6D7D-B522-45F9-BDA1-12C45D357490}">
          <x15:cacheHierarchy aggregatedColumn="185"/>
        </ext>
      </extLst>
    </cacheHierarchy>
    <cacheHierarchy uniqueName="[Measures].[Sum of Shipping Cost 2]" caption="Sum of Shipping Cost 2" measure="1" displayFolder="" measureGroup="Table_1" count="0" hidden="1">
      <extLst>
        <ext xmlns:x15="http://schemas.microsoft.com/office/spreadsheetml/2010/11/main" uri="{B97F6D7D-B522-45F9-BDA1-12C45D357490}">
          <x15:cacheHierarchy aggregatedColumn="174"/>
        </ext>
      </extLst>
    </cacheHierarchy>
    <cacheHierarchy uniqueName="[Measures].[Sum of Order fullfillment time 2]" caption="Sum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Average of Order fullfillment time 2]" caption="Average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Count of Order Priority]" caption="Count of Order Priority" measure="1" displayFolder="" measureGroup="Table_1" count="0" hidden="1">
      <extLst>
        <ext xmlns:x15="http://schemas.microsoft.com/office/spreadsheetml/2010/11/main" uri="{B97F6D7D-B522-45F9-BDA1-12C45D357490}">
          <x15:cacheHierarchy aggregatedColumn="171"/>
        </ext>
      </extLst>
    </cacheHierarchy>
    <cacheHierarchy uniqueName="[Measures].[Count of Repeted order]" caption="Count of Repeted order" measure="1" displayFolder="" measureGroup="Table_1" count="0" hidden="1">
      <extLst>
        <ext xmlns:x15="http://schemas.microsoft.com/office/spreadsheetml/2010/11/main" uri="{B97F6D7D-B522-45F9-BDA1-12C45D357490}">
          <x15:cacheHierarchy aggregatedColumn="209"/>
        </ext>
      </extLst>
    </cacheHierarchy>
    <cacheHierarchy uniqueName="[Measures].[Sum of Unique Customers]" caption="Sum of Unique Customers" measure="1" displayFolder="" measureGroup="Table_1" count="0" hidden="1">
      <extLst>
        <ext xmlns:x15="http://schemas.microsoft.com/office/spreadsheetml/2010/11/main" uri="{B97F6D7D-B522-45F9-BDA1-12C45D357490}">
          <x15:cacheHierarchy aggregatedColumn="207"/>
        </ext>
      </extLst>
    </cacheHierarchy>
  </cacheHierarchies>
  <kpis count="0"/>
  <dimensions count="8">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Table_1" uniqueName="[Table_1]" caption="Table_1"/>
    <dimension name="Table_1 1" uniqueName="[Table_1 1]" caption="Table_1 1"/>
  </dimensions>
  <measureGroups count="7">
    <measureGroup name="Range" caption="Range"/>
    <measureGroup name="Range 1" caption="Range 1"/>
    <measureGroup name="Range 2" caption="Range 2"/>
    <measureGroup name="Range 3" caption="Range 3"/>
    <measureGroup name="Range 4" caption="Range 4"/>
    <measureGroup name="Table_1" caption="Table_1"/>
    <measureGroup name="Table_1 1" caption="Table_1 1"/>
  </measureGroups>
  <maps count="7">
    <map measureGroup="0" dimension="1"/>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shni Rana" refreshedDate="45416.04821400463" backgroundQuery="1" createdVersion="8" refreshedVersion="8" minRefreshableVersion="3" recordCount="0" supportSubquery="1" supportAdvancedDrill="1" xr:uid="{DDF83FD8-EB85-4A29-B1A9-3D13715F2396}">
  <cacheSource type="external" connectionId="2"/>
  <cacheFields count="4">
    <cacheField name="[Measures].[Distinct Count of City]" caption="Distinct Count of City" numFmtId="0" hierarchy="292" level="32767"/>
    <cacheField name="[Range].[Customer ID].[Customer ID]" caption="Customer ID" numFmtId="0" level="1">
      <sharedItems containsSemiMixedTypes="0" containsString="0" containsNumber="1" containsInteger="1" minValue="3" maxValue="3403" count="1124">
        <n v="3"/>
        <n v="5"/>
        <n v="11"/>
        <n v="14"/>
        <n v="15"/>
        <n v="16"/>
        <n v="18"/>
        <n v="19"/>
        <n v="21"/>
        <n v="24"/>
        <n v="27"/>
        <n v="32"/>
        <n v="33"/>
        <n v="43"/>
        <n v="52"/>
        <n v="53"/>
        <n v="56"/>
        <n v="62"/>
        <n v="64"/>
        <n v="67"/>
        <n v="68"/>
        <n v="70"/>
        <n v="83"/>
        <n v="84"/>
        <n v="87"/>
        <n v="91"/>
        <n v="92"/>
        <n v="94"/>
        <n v="97"/>
        <n v="101"/>
        <n v="102"/>
        <n v="107"/>
        <n v="109"/>
        <n v="114"/>
        <n v="115"/>
        <n v="117"/>
        <n v="120"/>
        <n v="123"/>
        <n v="129"/>
        <n v="136"/>
        <n v="142"/>
        <n v="144"/>
        <n v="145"/>
        <n v="146"/>
        <n v="151"/>
        <n v="152"/>
        <n v="156"/>
        <n v="164"/>
        <n v="166"/>
        <n v="169"/>
        <n v="171"/>
        <n v="181"/>
        <n v="184"/>
        <n v="188"/>
        <n v="190"/>
        <n v="191"/>
        <n v="193"/>
        <n v="194"/>
        <n v="197"/>
        <n v="198"/>
        <n v="202"/>
        <n v="210"/>
        <n v="211"/>
        <n v="218"/>
        <n v="228"/>
        <n v="233"/>
        <n v="234"/>
        <n v="236"/>
        <n v="240"/>
        <n v="241"/>
        <n v="247"/>
        <n v="250"/>
        <n v="254"/>
        <n v="256"/>
        <n v="258"/>
        <n v="259"/>
        <n v="263"/>
        <n v="266"/>
        <n v="268"/>
        <n v="269"/>
        <n v="271"/>
        <n v="272"/>
        <n v="275"/>
        <n v="276"/>
        <n v="282"/>
        <n v="283"/>
        <n v="286"/>
        <n v="288"/>
        <n v="290"/>
        <n v="306"/>
        <n v="308"/>
        <n v="314"/>
        <n v="315"/>
        <n v="317"/>
        <n v="321"/>
        <n v="326"/>
        <n v="329"/>
        <n v="331"/>
        <n v="335"/>
        <n v="339"/>
        <n v="342"/>
        <n v="343"/>
        <n v="344"/>
        <n v="349"/>
        <n v="351"/>
        <n v="353"/>
        <n v="357"/>
        <n v="358"/>
        <n v="366"/>
        <n v="369"/>
        <n v="370"/>
        <n v="371"/>
        <n v="373"/>
        <n v="375"/>
        <n v="377"/>
        <n v="381"/>
        <n v="383"/>
        <n v="387"/>
        <n v="388"/>
        <n v="389"/>
        <n v="392"/>
        <n v="393"/>
        <n v="395"/>
        <n v="397"/>
        <n v="398"/>
        <n v="406"/>
        <n v="408"/>
        <n v="411"/>
        <n v="421"/>
        <n v="428"/>
        <n v="437"/>
        <n v="444"/>
        <n v="445"/>
        <n v="447"/>
        <n v="451"/>
        <n v="452"/>
        <n v="453"/>
        <n v="460"/>
        <n v="463"/>
        <n v="466"/>
        <n v="467"/>
        <n v="468"/>
        <n v="469"/>
        <n v="470"/>
        <n v="471"/>
        <n v="472"/>
        <n v="483"/>
        <n v="485"/>
        <n v="487"/>
        <n v="488"/>
        <n v="489"/>
        <n v="491"/>
        <n v="493"/>
        <n v="494"/>
        <n v="497"/>
        <n v="507"/>
        <n v="508"/>
        <n v="510"/>
        <n v="518"/>
        <n v="522"/>
        <n v="524"/>
        <n v="526"/>
        <n v="535"/>
        <n v="539"/>
        <n v="540"/>
        <n v="547"/>
        <n v="549"/>
        <n v="550"/>
        <n v="551"/>
        <n v="553"/>
        <n v="555"/>
        <n v="556"/>
        <n v="568"/>
        <n v="570"/>
        <n v="573"/>
        <n v="576"/>
        <n v="578"/>
        <n v="579"/>
        <n v="580"/>
        <n v="584"/>
        <n v="585"/>
        <n v="592"/>
        <n v="593"/>
        <n v="594"/>
        <n v="596"/>
        <n v="597"/>
        <n v="600"/>
        <n v="603"/>
        <n v="604"/>
        <n v="605"/>
        <n v="617"/>
        <n v="618"/>
        <n v="619"/>
        <n v="621"/>
        <n v="622"/>
        <n v="623"/>
        <n v="624"/>
        <n v="627"/>
        <n v="635"/>
        <n v="637"/>
        <n v="638"/>
        <n v="639"/>
        <n v="640"/>
        <n v="646"/>
        <n v="648"/>
        <n v="649"/>
        <n v="651"/>
        <n v="653"/>
        <n v="657"/>
        <n v="659"/>
        <n v="663"/>
        <n v="665"/>
        <n v="666"/>
        <n v="667"/>
        <n v="669"/>
        <n v="670"/>
        <n v="672"/>
        <n v="674"/>
        <n v="678"/>
        <n v="679"/>
        <n v="680"/>
        <n v="683"/>
        <n v="688"/>
        <n v="689"/>
        <n v="691"/>
        <n v="693"/>
        <n v="696"/>
        <n v="697"/>
        <n v="698"/>
        <n v="699"/>
        <n v="700"/>
        <n v="702"/>
        <n v="711"/>
        <n v="719"/>
        <n v="721"/>
        <n v="724"/>
        <n v="727"/>
        <n v="731"/>
        <n v="736"/>
        <n v="737"/>
        <n v="738"/>
        <n v="741"/>
        <n v="744"/>
        <n v="745"/>
        <n v="750"/>
        <n v="751"/>
        <n v="753"/>
        <n v="754"/>
        <n v="757"/>
        <n v="759"/>
        <n v="762"/>
        <n v="767"/>
        <n v="770"/>
        <n v="771"/>
        <n v="772"/>
        <n v="782"/>
        <n v="783"/>
        <n v="786"/>
        <n v="792"/>
        <n v="796"/>
        <n v="797"/>
        <n v="799"/>
        <n v="800"/>
        <n v="803"/>
        <n v="806"/>
        <n v="820"/>
        <n v="823"/>
        <n v="824"/>
        <n v="825"/>
        <n v="827"/>
        <n v="829"/>
        <n v="830"/>
        <n v="833"/>
        <n v="850"/>
        <n v="851"/>
        <n v="853"/>
        <n v="854"/>
        <n v="855"/>
        <n v="858"/>
        <n v="865"/>
        <n v="868"/>
        <n v="871"/>
        <n v="875"/>
        <n v="880"/>
        <n v="885"/>
        <n v="890"/>
        <n v="894"/>
        <n v="896"/>
        <n v="898"/>
        <n v="899"/>
        <n v="903"/>
        <n v="907"/>
        <n v="910"/>
        <n v="911"/>
        <n v="915"/>
        <n v="916"/>
        <n v="918"/>
        <n v="919"/>
        <n v="920"/>
        <n v="922"/>
        <n v="925"/>
        <n v="929"/>
        <n v="936"/>
        <n v="937"/>
        <n v="940"/>
        <n v="945"/>
        <n v="946"/>
        <n v="947"/>
        <n v="949"/>
        <n v="950"/>
        <n v="954"/>
        <n v="959"/>
        <n v="960"/>
        <n v="961"/>
        <n v="962"/>
        <n v="970"/>
        <n v="972"/>
        <n v="975"/>
        <n v="980"/>
        <n v="983"/>
        <n v="993"/>
        <n v="994"/>
        <n v="995"/>
        <n v="997"/>
        <n v="999"/>
        <n v="1000"/>
        <n v="1005"/>
        <n v="1008"/>
        <n v="1009"/>
        <n v="1014"/>
        <n v="1015"/>
        <n v="1016"/>
        <n v="1018"/>
        <n v="1020"/>
        <n v="1023"/>
        <n v="1026"/>
        <n v="1027"/>
        <n v="1028"/>
        <n v="1035"/>
        <n v="1036"/>
        <n v="1038"/>
        <n v="1041"/>
        <n v="1042"/>
        <n v="1044"/>
        <n v="1047"/>
        <n v="1054"/>
        <n v="1060"/>
        <n v="1062"/>
        <n v="1065"/>
        <n v="1068"/>
        <n v="1069"/>
        <n v="1072"/>
        <n v="1075"/>
        <n v="1080"/>
        <n v="1083"/>
        <n v="1085"/>
        <n v="1086"/>
        <n v="1101"/>
        <n v="1103"/>
        <n v="1104"/>
        <n v="1106"/>
        <n v="1107"/>
        <n v="1108"/>
        <n v="1109"/>
        <n v="1112"/>
        <n v="1113"/>
        <n v="1117"/>
        <n v="1121"/>
        <n v="1123"/>
        <n v="1124"/>
        <n v="1127"/>
        <n v="1128"/>
        <n v="1129"/>
        <n v="1131"/>
        <n v="1132"/>
        <n v="1133"/>
        <n v="1136"/>
        <n v="1138"/>
        <n v="1142"/>
        <n v="1151"/>
        <n v="1155"/>
        <n v="1156"/>
        <n v="1159"/>
        <n v="1170"/>
        <n v="1178"/>
        <n v="1182"/>
        <n v="1183"/>
        <n v="1185"/>
        <n v="1186"/>
        <n v="1189"/>
        <n v="1191"/>
        <n v="1193"/>
        <n v="1194"/>
        <n v="1197"/>
        <n v="1199"/>
        <n v="1200"/>
        <n v="1202"/>
        <n v="1203"/>
        <n v="1211"/>
        <n v="1212"/>
        <n v="1213"/>
        <n v="1217"/>
        <n v="1226"/>
        <n v="1227"/>
        <n v="1228"/>
        <n v="1229"/>
        <n v="1233"/>
        <n v="1237"/>
        <n v="1238"/>
        <n v="1241"/>
        <n v="1246"/>
        <n v="1247"/>
        <n v="1250"/>
        <n v="1253"/>
        <n v="1254"/>
        <n v="1257"/>
        <n v="1259"/>
        <n v="1261"/>
        <n v="1265"/>
        <n v="1267"/>
        <n v="1271"/>
        <n v="1279"/>
        <n v="1280"/>
        <n v="1281"/>
        <n v="1282"/>
        <n v="1298"/>
        <n v="1303"/>
        <n v="1304"/>
        <n v="1305"/>
        <n v="1307"/>
        <n v="1314"/>
        <n v="1315"/>
        <n v="1316"/>
        <n v="1338"/>
        <n v="1340"/>
        <n v="1341"/>
        <n v="1347"/>
        <n v="1350"/>
        <n v="1351"/>
        <n v="1352"/>
        <n v="1354"/>
        <n v="1357"/>
        <n v="1360"/>
        <n v="1361"/>
        <n v="1363"/>
        <n v="1364"/>
        <n v="1367"/>
        <n v="1368"/>
        <n v="1369"/>
        <n v="1374"/>
        <n v="1380"/>
        <n v="1383"/>
        <n v="1384"/>
        <n v="1389"/>
        <n v="1390"/>
        <n v="1391"/>
        <n v="1402"/>
        <n v="1405"/>
        <n v="1410"/>
        <n v="1412"/>
        <n v="1413"/>
        <n v="1416"/>
        <n v="1418"/>
        <n v="1419"/>
        <n v="1424"/>
        <n v="1425"/>
        <n v="1427"/>
        <n v="1432"/>
        <n v="1433"/>
        <n v="1438"/>
        <n v="1439"/>
        <n v="1442"/>
        <n v="1450"/>
        <n v="1459"/>
        <n v="1461"/>
        <n v="1466"/>
        <n v="1469"/>
        <n v="1471"/>
        <n v="1472"/>
        <n v="1473"/>
        <n v="1481"/>
        <n v="1482"/>
        <n v="1484"/>
        <n v="1485"/>
        <n v="1492"/>
        <n v="1494"/>
        <n v="1497"/>
        <n v="1499"/>
        <n v="1502"/>
        <n v="1505"/>
        <n v="1511"/>
        <n v="1519"/>
        <n v="1522"/>
        <n v="1526"/>
        <n v="1527"/>
        <n v="1528"/>
        <n v="1531"/>
        <n v="1533"/>
        <n v="1548"/>
        <n v="1551"/>
        <n v="1552"/>
        <n v="1553"/>
        <n v="1554"/>
        <n v="1556"/>
        <n v="1557"/>
        <n v="1559"/>
        <n v="1561"/>
        <n v="1574"/>
        <n v="1580"/>
        <n v="1590"/>
        <n v="1593"/>
        <n v="1595"/>
        <n v="1602"/>
        <n v="1603"/>
        <n v="1606"/>
        <n v="1607"/>
        <n v="1609"/>
        <n v="1614"/>
        <n v="1618"/>
        <n v="1620"/>
        <n v="1623"/>
        <n v="1625"/>
        <n v="1627"/>
        <n v="1632"/>
        <n v="1633"/>
        <n v="1634"/>
        <n v="1636"/>
        <n v="1639"/>
        <n v="1644"/>
        <n v="1646"/>
        <n v="1648"/>
        <n v="1649"/>
        <n v="1650"/>
        <n v="1653"/>
        <n v="1665"/>
        <n v="1670"/>
        <n v="1671"/>
        <n v="1672"/>
        <n v="1679"/>
        <n v="1680"/>
        <n v="1682"/>
        <n v="1683"/>
        <n v="1686"/>
        <n v="1689"/>
        <n v="1690"/>
        <n v="1692"/>
        <n v="1693"/>
        <n v="1697"/>
        <n v="1699"/>
        <n v="1702"/>
        <n v="1708"/>
        <n v="1709"/>
        <n v="1711"/>
        <n v="1712"/>
        <n v="1713"/>
        <n v="1718"/>
        <n v="1719"/>
        <n v="1721"/>
        <n v="1723"/>
        <n v="1725"/>
        <n v="1727"/>
        <n v="1728"/>
        <n v="1730"/>
        <n v="1733"/>
        <n v="1734"/>
        <n v="1735"/>
        <n v="1737"/>
        <n v="1738"/>
        <n v="1743"/>
        <n v="1745"/>
        <n v="1748"/>
        <n v="1749"/>
        <n v="1754"/>
        <n v="1764"/>
        <n v="1765"/>
        <n v="1767"/>
        <n v="1771"/>
        <n v="1775"/>
        <n v="1776"/>
        <n v="1777"/>
        <n v="1778"/>
        <n v="1781"/>
        <n v="1782"/>
        <n v="1788"/>
        <n v="1793"/>
        <n v="1802"/>
        <n v="1808"/>
        <n v="1814"/>
        <n v="1815"/>
        <n v="1816"/>
        <n v="1818"/>
        <n v="1821"/>
        <n v="1826"/>
        <n v="1827"/>
        <n v="1828"/>
        <n v="1829"/>
        <n v="1836"/>
        <n v="1837"/>
        <n v="1840"/>
        <n v="1849"/>
        <n v="1852"/>
        <n v="1854"/>
        <n v="1860"/>
        <n v="1869"/>
        <n v="1873"/>
        <n v="1875"/>
        <n v="1882"/>
        <n v="1885"/>
        <n v="1889"/>
        <n v="1891"/>
        <n v="1893"/>
        <n v="1894"/>
        <n v="1906"/>
        <n v="1907"/>
        <n v="1910"/>
        <n v="1916"/>
        <n v="1917"/>
        <n v="1918"/>
        <n v="1919"/>
        <n v="1927"/>
        <n v="1928"/>
        <n v="1933"/>
        <n v="1934"/>
        <n v="1935"/>
        <n v="1938"/>
        <n v="1940"/>
        <n v="1946"/>
        <n v="1949"/>
        <n v="1950"/>
        <n v="1956"/>
        <n v="1957"/>
        <n v="1958"/>
        <n v="1959"/>
        <n v="1962"/>
        <n v="1967"/>
        <n v="1971"/>
        <n v="1972"/>
        <n v="1974"/>
        <n v="1976"/>
        <n v="1979"/>
        <n v="1984"/>
        <n v="1986"/>
        <n v="1988"/>
        <n v="1989"/>
        <n v="1991"/>
        <n v="1997"/>
        <n v="1998"/>
        <n v="2004"/>
        <n v="2006"/>
        <n v="2014"/>
        <n v="2016"/>
        <n v="2020"/>
        <n v="2030"/>
        <n v="2035"/>
        <n v="2037"/>
        <n v="2038"/>
        <n v="2044"/>
        <n v="2046"/>
        <n v="2049"/>
        <n v="2052"/>
        <n v="2058"/>
        <n v="2059"/>
        <n v="2061"/>
        <n v="2062"/>
        <n v="2063"/>
        <n v="2066"/>
        <n v="2069"/>
        <n v="2070"/>
        <n v="2071"/>
        <n v="2072"/>
        <n v="2073"/>
        <n v="2081"/>
        <n v="2089"/>
        <n v="2094"/>
        <n v="2097"/>
        <n v="2098"/>
        <n v="2099"/>
        <n v="2107"/>
        <n v="2108"/>
        <n v="2114"/>
        <n v="2115"/>
        <n v="2117"/>
        <n v="2122"/>
        <n v="2124"/>
        <n v="2127"/>
        <n v="2131"/>
        <n v="2132"/>
        <n v="2135"/>
        <n v="2137"/>
        <n v="2139"/>
        <n v="2141"/>
        <n v="2143"/>
        <n v="2145"/>
        <n v="2146"/>
        <n v="2151"/>
        <n v="2157"/>
        <n v="2159"/>
        <n v="2162"/>
        <n v="2164"/>
        <n v="2165"/>
        <n v="2178"/>
        <n v="2183"/>
        <n v="2187"/>
        <n v="2189"/>
        <n v="2190"/>
        <n v="2193"/>
        <n v="2196"/>
        <n v="2197"/>
        <n v="2198"/>
        <n v="2201"/>
        <n v="2202"/>
        <n v="2203"/>
        <n v="2204"/>
        <n v="2206"/>
        <n v="2209"/>
        <n v="2212"/>
        <n v="2215"/>
        <n v="2216"/>
        <n v="2220"/>
        <n v="2225"/>
        <n v="2240"/>
        <n v="2250"/>
        <n v="2254"/>
        <n v="2256"/>
        <n v="2257"/>
        <n v="2258"/>
        <n v="2260"/>
        <n v="2264"/>
        <n v="2265"/>
        <n v="2266"/>
        <n v="2268"/>
        <n v="2270"/>
        <n v="2272"/>
        <n v="2273"/>
        <n v="2274"/>
        <n v="2276"/>
        <n v="2279"/>
        <n v="2281"/>
        <n v="2282"/>
        <n v="2283"/>
        <n v="2285"/>
        <n v="2286"/>
        <n v="2287"/>
        <n v="2289"/>
        <n v="2290"/>
        <n v="2302"/>
        <n v="2303"/>
        <n v="2305"/>
        <n v="2308"/>
        <n v="2323"/>
        <n v="2330"/>
        <n v="2333"/>
        <n v="2334"/>
        <n v="2338"/>
        <n v="2339"/>
        <n v="2345"/>
        <n v="2346"/>
        <n v="2351"/>
        <n v="2352"/>
        <n v="2353"/>
        <n v="2355"/>
        <n v="2356"/>
        <n v="2358"/>
        <n v="2359"/>
        <n v="2361"/>
        <n v="2363"/>
        <n v="2369"/>
        <n v="2372"/>
        <n v="2376"/>
        <n v="2379"/>
        <n v="2380"/>
        <n v="2382"/>
        <n v="2385"/>
        <n v="2391"/>
        <n v="2393"/>
        <n v="2394"/>
        <n v="2395"/>
        <n v="2398"/>
        <n v="2417"/>
        <n v="2418"/>
        <n v="2419"/>
        <n v="2420"/>
        <n v="2422"/>
        <n v="2423"/>
        <n v="2426"/>
        <n v="2427"/>
        <n v="2430"/>
        <n v="2431"/>
        <n v="2432"/>
        <n v="2433"/>
        <n v="2437"/>
        <n v="2441"/>
        <n v="2442"/>
        <n v="2443"/>
        <n v="2448"/>
        <n v="2450"/>
        <n v="2454"/>
        <n v="2456"/>
        <n v="2457"/>
        <n v="2458"/>
        <n v="2460"/>
        <n v="2464"/>
        <n v="2466"/>
        <n v="2468"/>
        <n v="2472"/>
        <n v="2481"/>
        <n v="2484"/>
        <n v="2486"/>
        <n v="2487"/>
        <n v="2488"/>
        <n v="2489"/>
        <n v="2490"/>
        <n v="2491"/>
        <n v="2495"/>
        <n v="2498"/>
        <n v="2499"/>
        <n v="2500"/>
        <n v="2502"/>
        <n v="2506"/>
        <n v="2507"/>
        <n v="2508"/>
        <n v="2509"/>
        <n v="2512"/>
        <n v="2516"/>
        <n v="2520"/>
        <n v="2521"/>
        <n v="2522"/>
        <n v="2526"/>
        <n v="2527"/>
        <n v="2530"/>
        <n v="2531"/>
        <n v="2534"/>
        <n v="2539"/>
        <n v="2540"/>
        <n v="2543"/>
        <n v="2545"/>
        <n v="2547"/>
        <n v="2548"/>
        <n v="2549"/>
        <n v="2551"/>
        <n v="2553"/>
        <n v="2555"/>
        <n v="2561"/>
        <n v="2563"/>
        <n v="2570"/>
        <n v="2571"/>
        <n v="2578"/>
        <n v="2579"/>
        <n v="2583"/>
        <n v="2584"/>
        <n v="2587"/>
        <n v="2593"/>
        <n v="2601"/>
        <n v="2603"/>
        <n v="2604"/>
        <n v="2610"/>
        <n v="2613"/>
        <n v="2616"/>
        <n v="2617"/>
        <n v="2618"/>
        <n v="2619"/>
        <n v="2620"/>
        <n v="2621"/>
        <n v="2626"/>
        <n v="2628"/>
        <n v="2630"/>
        <n v="2638"/>
        <n v="2639"/>
        <n v="2647"/>
        <n v="2649"/>
        <n v="2650"/>
        <n v="2652"/>
        <n v="2653"/>
        <n v="2655"/>
        <n v="2667"/>
        <n v="2668"/>
        <n v="2670"/>
        <n v="2671"/>
        <n v="2677"/>
        <n v="2684"/>
        <n v="2685"/>
        <n v="2689"/>
        <n v="2693"/>
        <n v="2696"/>
        <n v="2697"/>
        <n v="2699"/>
        <n v="2704"/>
        <n v="2709"/>
        <n v="2713"/>
        <n v="2715"/>
        <n v="2718"/>
        <n v="2720"/>
        <n v="2724"/>
        <n v="2725"/>
        <n v="2729"/>
        <n v="2737"/>
        <n v="2738"/>
        <n v="2741"/>
        <n v="2745"/>
        <n v="2747"/>
        <n v="2750"/>
        <n v="2760"/>
        <n v="2764"/>
        <n v="2765"/>
        <n v="2770"/>
        <n v="2771"/>
        <n v="2773"/>
        <n v="2775"/>
        <n v="2776"/>
        <n v="2778"/>
        <n v="2779"/>
        <n v="2781"/>
        <n v="2787"/>
        <n v="2791"/>
        <n v="2794"/>
        <n v="2795"/>
        <n v="2796"/>
        <n v="2797"/>
        <n v="2801"/>
        <n v="2803"/>
        <n v="2813"/>
        <n v="2817"/>
        <n v="2820"/>
        <n v="2823"/>
        <n v="2825"/>
        <n v="2828"/>
        <n v="2833"/>
        <n v="2837"/>
        <n v="2840"/>
        <n v="2847"/>
        <n v="2848"/>
        <n v="2851"/>
        <n v="2855"/>
        <n v="2858"/>
        <n v="2859"/>
        <n v="2861"/>
        <n v="2862"/>
        <n v="2865"/>
        <n v="2867"/>
        <n v="2868"/>
        <n v="2873"/>
        <n v="2874"/>
        <n v="2877"/>
        <n v="2878"/>
        <n v="2880"/>
        <n v="2882"/>
        <n v="2883"/>
        <n v="2884"/>
        <n v="2885"/>
        <n v="2886"/>
        <n v="2892"/>
        <n v="2893"/>
        <n v="2896"/>
        <n v="2897"/>
        <n v="2903"/>
        <n v="2908"/>
        <n v="2912"/>
        <n v="2920"/>
        <n v="2923"/>
        <n v="2924"/>
        <n v="2928"/>
        <n v="2931"/>
        <n v="2932"/>
        <n v="2935"/>
        <n v="2938"/>
        <n v="2941"/>
        <n v="2944"/>
        <n v="2947"/>
        <n v="2951"/>
        <n v="2952"/>
        <n v="2954"/>
        <n v="2957"/>
        <n v="2958"/>
        <n v="2960"/>
        <n v="2962"/>
        <n v="2963"/>
        <n v="2964"/>
        <n v="2968"/>
        <n v="2973"/>
        <n v="2976"/>
        <n v="2979"/>
        <n v="2980"/>
        <n v="2987"/>
        <n v="2991"/>
        <n v="2992"/>
        <n v="2999"/>
        <n v="3000"/>
        <n v="3001"/>
        <n v="3003"/>
        <n v="3004"/>
        <n v="3005"/>
        <n v="3006"/>
        <n v="3008"/>
        <n v="3011"/>
        <n v="3012"/>
        <n v="3017"/>
        <n v="3035"/>
        <n v="3036"/>
        <n v="3041"/>
        <n v="3042"/>
        <n v="3045"/>
        <n v="3046"/>
        <n v="3053"/>
        <n v="3063"/>
        <n v="3064"/>
        <n v="3067"/>
        <n v="3069"/>
        <n v="3075"/>
        <n v="3076"/>
        <n v="3077"/>
        <n v="3078"/>
        <n v="3079"/>
        <n v="3084"/>
        <n v="3086"/>
        <n v="3089"/>
        <n v="3095"/>
        <n v="3096"/>
        <n v="3098"/>
        <n v="3100"/>
        <n v="3105"/>
        <n v="3106"/>
        <n v="3113"/>
        <n v="3120"/>
        <n v="3123"/>
        <n v="3124"/>
        <n v="3125"/>
        <n v="3128"/>
        <n v="3132"/>
        <n v="3133"/>
        <n v="3136"/>
        <n v="3137"/>
        <n v="3138"/>
        <n v="3139"/>
        <n v="3141"/>
        <n v="3143"/>
        <n v="3146"/>
        <n v="3148"/>
        <n v="3149"/>
        <n v="3151"/>
        <n v="3154"/>
        <n v="3155"/>
        <n v="3167"/>
        <n v="3169"/>
        <n v="3170"/>
        <n v="3176"/>
        <n v="3177"/>
        <n v="3179"/>
        <n v="3187"/>
        <n v="3191"/>
        <n v="3194"/>
        <n v="3196"/>
        <n v="3197"/>
        <n v="3205"/>
        <n v="3206"/>
        <n v="3209"/>
        <n v="3211"/>
        <n v="3221"/>
        <n v="3222"/>
        <n v="3224"/>
        <n v="3225"/>
        <n v="3226"/>
        <n v="3229"/>
        <n v="3230"/>
        <n v="3238"/>
        <n v="3243"/>
        <n v="3246"/>
        <n v="3248"/>
        <n v="3249"/>
        <n v="3251"/>
        <n v="3252"/>
        <n v="3255"/>
        <n v="3257"/>
        <n v="3258"/>
        <n v="3261"/>
        <n v="3264"/>
        <n v="3266"/>
        <n v="3269"/>
        <n v="3275"/>
        <n v="3279"/>
        <n v="3283"/>
        <n v="3284"/>
        <n v="3285"/>
        <n v="3287"/>
        <n v="3303"/>
        <n v="3306"/>
        <n v="3307"/>
        <n v="3309"/>
        <n v="3310"/>
        <n v="3311"/>
        <n v="3314"/>
        <n v="3319"/>
        <n v="3320"/>
        <n v="3324"/>
        <n v="3325"/>
        <n v="3327"/>
        <n v="3331"/>
        <n v="3338"/>
        <n v="3339"/>
        <n v="3340"/>
        <n v="3342"/>
        <n v="3344"/>
        <n v="3347"/>
        <n v="3350"/>
        <n v="3351"/>
        <n v="3354"/>
        <n v="3355"/>
        <n v="3356"/>
        <n v="3359"/>
        <n v="3360"/>
        <n v="3361"/>
        <n v="3366"/>
        <n v="3367"/>
        <n v="3369"/>
        <n v="3374"/>
        <n v="3379"/>
        <n v="3380"/>
        <n v="3381"/>
        <n v="3385"/>
        <n v="3386"/>
        <n v="3393"/>
        <n v="3397"/>
        <n v="3399"/>
        <n v="3400"/>
        <n v="3403"/>
      </sharedItems>
      <extLst>
        <ext xmlns:x15="http://schemas.microsoft.com/office/spreadsheetml/2010/11/main" uri="{4F2E5C28-24EA-4eb8-9CBF-B6C8F9C3D259}">
          <x15:cachedUniqueNames>
            <x15:cachedUniqueName index="0" name="[Range].[Customer ID].&amp;[3]"/>
            <x15:cachedUniqueName index="1" name="[Range].[Customer ID].&amp;[5]"/>
            <x15:cachedUniqueName index="2" name="[Range].[Customer ID].&amp;[11]"/>
            <x15:cachedUniqueName index="3" name="[Range].[Customer ID].&amp;[14]"/>
            <x15:cachedUniqueName index="4" name="[Range].[Customer ID].&amp;[15]"/>
            <x15:cachedUniqueName index="5" name="[Range].[Customer ID].&amp;[16]"/>
            <x15:cachedUniqueName index="6" name="[Range].[Customer ID].&amp;[18]"/>
            <x15:cachedUniqueName index="7" name="[Range].[Customer ID].&amp;[19]"/>
            <x15:cachedUniqueName index="8" name="[Range].[Customer ID].&amp;[21]"/>
            <x15:cachedUniqueName index="9" name="[Range].[Customer ID].&amp;[24]"/>
            <x15:cachedUniqueName index="10" name="[Range].[Customer ID].&amp;[27]"/>
            <x15:cachedUniqueName index="11" name="[Range].[Customer ID].&amp;[32]"/>
            <x15:cachedUniqueName index="12" name="[Range].[Customer ID].&amp;[33]"/>
            <x15:cachedUniqueName index="13" name="[Range].[Customer ID].&amp;[43]"/>
            <x15:cachedUniqueName index="14" name="[Range].[Customer ID].&amp;[52]"/>
            <x15:cachedUniqueName index="15" name="[Range].[Customer ID].&amp;[53]"/>
            <x15:cachedUniqueName index="16" name="[Range].[Customer ID].&amp;[56]"/>
            <x15:cachedUniqueName index="17" name="[Range].[Customer ID].&amp;[62]"/>
            <x15:cachedUniqueName index="18" name="[Range].[Customer ID].&amp;[64]"/>
            <x15:cachedUniqueName index="19" name="[Range].[Customer ID].&amp;[67]"/>
            <x15:cachedUniqueName index="20" name="[Range].[Customer ID].&amp;[68]"/>
            <x15:cachedUniqueName index="21" name="[Range].[Customer ID].&amp;[70]"/>
            <x15:cachedUniqueName index="22" name="[Range].[Customer ID].&amp;[83]"/>
            <x15:cachedUniqueName index="23" name="[Range].[Customer ID].&amp;[84]"/>
            <x15:cachedUniqueName index="24" name="[Range].[Customer ID].&amp;[87]"/>
            <x15:cachedUniqueName index="25" name="[Range].[Customer ID].&amp;[91]"/>
            <x15:cachedUniqueName index="26" name="[Range].[Customer ID].&amp;[92]"/>
            <x15:cachedUniqueName index="27" name="[Range].[Customer ID].&amp;[94]"/>
            <x15:cachedUniqueName index="28" name="[Range].[Customer ID].&amp;[97]"/>
            <x15:cachedUniqueName index="29" name="[Range].[Customer ID].&amp;[101]"/>
            <x15:cachedUniqueName index="30" name="[Range].[Customer ID].&amp;[102]"/>
            <x15:cachedUniqueName index="31" name="[Range].[Customer ID].&amp;[107]"/>
            <x15:cachedUniqueName index="32" name="[Range].[Customer ID].&amp;[109]"/>
            <x15:cachedUniqueName index="33" name="[Range].[Customer ID].&amp;[114]"/>
            <x15:cachedUniqueName index="34" name="[Range].[Customer ID].&amp;[115]"/>
            <x15:cachedUniqueName index="35" name="[Range].[Customer ID].&amp;[117]"/>
            <x15:cachedUniqueName index="36" name="[Range].[Customer ID].&amp;[120]"/>
            <x15:cachedUniqueName index="37" name="[Range].[Customer ID].&amp;[123]"/>
            <x15:cachedUniqueName index="38" name="[Range].[Customer ID].&amp;[129]"/>
            <x15:cachedUniqueName index="39" name="[Range].[Customer ID].&amp;[136]"/>
            <x15:cachedUniqueName index="40" name="[Range].[Customer ID].&amp;[142]"/>
            <x15:cachedUniqueName index="41" name="[Range].[Customer ID].&amp;[144]"/>
            <x15:cachedUniqueName index="42" name="[Range].[Customer ID].&amp;[145]"/>
            <x15:cachedUniqueName index="43" name="[Range].[Customer ID].&amp;[146]"/>
            <x15:cachedUniqueName index="44" name="[Range].[Customer ID].&amp;[151]"/>
            <x15:cachedUniqueName index="45" name="[Range].[Customer ID].&amp;[152]"/>
            <x15:cachedUniqueName index="46" name="[Range].[Customer ID].&amp;[156]"/>
            <x15:cachedUniqueName index="47" name="[Range].[Customer ID].&amp;[164]"/>
            <x15:cachedUniqueName index="48" name="[Range].[Customer ID].&amp;[166]"/>
            <x15:cachedUniqueName index="49" name="[Range].[Customer ID].&amp;[169]"/>
            <x15:cachedUniqueName index="50" name="[Range].[Customer ID].&amp;[171]"/>
            <x15:cachedUniqueName index="51" name="[Range].[Customer ID].&amp;[181]"/>
            <x15:cachedUniqueName index="52" name="[Range].[Customer ID].&amp;[184]"/>
            <x15:cachedUniqueName index="53" name="[Range].[Customer ID].&amp;[188]"/>
            <x15:cachedUniqueName index="54" name="[Range].[Customer ID].&amp;[190]"/>
            <x15:cachedUniqueName index="55" name="[Range].[Customer ID].&amp;[191]"/>
            <x15:cachedUniqueName index="56" name="[Range].[Customer ID].&amp;[193]"/>
            <x15:cachedUniqueName index="57" name="[Range].[Customer ID].&amp;[194]"/>
            <x15:cachedUniqueName index="58" name="[Range].[Customer ID].&amp;[197]"/>
            <x15:cachedUniqueName index="59" name="[Range].[Customer ID].&amp;[198]"/>
            <x15:cachedUniqueName index="60" name="[Range].[Customer ID].&amp;[202]"/>
            <x15:cachedUniqueName index="61" name="[Range].[Customer ID].&amp;[210]"/>
            <x15:cachedUniqueName index="62" name="[Range].[Customer ID].&amp;[211]"/>
            <x15:cachedUniqueName index="63" name="[Range].[Customer ID].&amp;[218]"/>
            <x15:cachedUniqueName index="64" name="[Range].[Customer ID].&amp;[228]"/>
            <x15:cachedUniqueName index="65" name="[Range].[Customer ID].&amp;[233]"/>
            <x15:cachedUniqueName index="66" name="[Range].[Customer ID].&amp;[234]"/>
            <x15:cachedUniqueName index="67" name="[Range].[Customer ID].&amp;[236]"/>
            <x15:cachedUniqueName index="68" name="[Range].[Customer ID].&amp;[240]"/>
            <x15:cachedUniqueName index="69" name="[Range].[Customer ID].&amp;[241]"/>
            <x15:cachedUniqueName index="70" name="[Range].[Customer ID].&amp;[247]"/>
            <x15:cachedUniqueName index="71" name="[Range].[Customer ID].&amp;[250]"/>
            <x15:cachedUniqueName index="72" name="[Range].[Customer ID].&amp;[254]"/>
            <x15:cachedUniqueName index="73" name="[Range].[Customer ID].&amp;[256]"/>
            <x15:cachedUniqueName index="74" name="[Range].[Customer ID].&amp;[258]"/>
            <x15:cachedUniqueName index="75" name="[Range].[Customer ID].&amp;[259]"/>
            <x15:cachedUniqueName index="76" name="[Range].[Customer ID].&amp;[263]"/>
            <x15:cachedUniqueName index="77" name="[Range].[Customer ID].&amp;[266]"/>
            <x15:cachedUniqueName index="78" name="[Range].[Customer ID].&amp;[268]"/>
            <x15:cachedUniqueName index="79" name="[Range].[Customer ID].&amp;[269]"/>
            <x15:cachedUniqueName index="80" name="[Range].[Customer ID].&amp;[271]"/>
            <x15:cachedUniqueName index="81" name="[Range].[Customer ID].&amp;[272]"/>
            <x15:cachedUniqueName index="82" name="[Range].[Customer ID].&amp;[275]"/>
            <x15:cachedUniqueName index="83" name="[Range].[Customer ID].&amp;[276]"/>
            <x15:cachedUniqueName index="84" name="[Range].[Customer ID].&amp;[282]"/>
            <x15:cachedUniqueName index="85" name="[Range].[Customer ID].&amp;[283]"/>
            <x15:cachedUniqueName index="86" name="[Range].[Customer ID].&amp;[286]"/>
            <x15:cachedUniqueName index="87" name="[Range].[Customer ID].&amp;[288]"/>
            <x15:cachedUniqueName index="88" name="[Range].[Customer ID].&amp;[290]"/>
            <x15:cachedUniqueName index="89" name="[Range].[Customer ID].&amp;[306]"/>
            <x15:cachedUniqueName index="90" name="[Range].[Customer ID].&amp;[308]"/>
            <x15:cachedUniqueName index="91" name="[Range].[Customer ID].&amp;[314]"/>
            <x15:cachedUniqueName index="92" name="[Range].[Customer ID].&amp;[315]"/>
            <x15:cachedUniqueName index="93" name="[Range].[Customer ID].&amp;[317]"/>
            <x15:cachedUniqueName index="94" name="[Range].[Customer ID].&amp;[321]"/>
            <x15:cachedUniqueName index="95" name="[Range].[Customer ID].&amp;[326]"/>
            <x15:cachedUniqueName index="96" name="[Range].[Customer ID].&amp;[329]"/>
            <x15:cachedUniqueName index="97" name="[Range].[Customer ID].&amp;[331]"/>
            <x15:cachedUniqueName index="98" name="[Range].[Customer ID].&amp;[335]"/>
            <x15:cachedUniqueName index="99" name="[Range].[Customer ID].&amp;[339]"/>
            <x15:cachedUniqueName index="100" name="[Range].[Customer ID].&amp;[342]"/>
            <x15:cachedUniqueName index="101" name="[Range].[Customer ID].&amp;[343]"/>
            <x15:cachedUniqueName index="102" name="[Range].[Customer ID].&amp;[344]"/>
            <x15:cachedUniqueName index="103" name="[Range].[Customer ID].&amp;[349]"/>
            <x15:cachedUniqueName index="104" name="[Range].[Customer ID].&amp;[351]"/>
            <x15:cachedUniqueName index="105" name="[Range].[Customer ID].&amp;[353]"/>
            <x15:cachedUniqueName index="106" name="[Range].[Customer ID].&amp;[357]"/>
            <x15:cachedUniqueName index="107" name="[Range].[Customer ID].&amp;[358]"/>
            <x15:cachedUniqueName index="108" name="[Range].[Customer ID].&amp;[366]"/>
            <x15:cachedUniqueName index="109" name="[Range].[Customer ID].&amp;[369]"/>
            <x15:cachedUniqueName index="110" name="[Range].[Customer ID].&amp;[370]"/>
            <x15:cachedUniqueName index="111" name="[Range].[Customer ID].&amp;[371]"/>
            <x15:cachedUniqueName index="112" name="[Range].[Customer ID].&amp;[373]"/>
            <x15:cachedUniqueName index="113" name="[Range].[Customer ID].&amp;[375]"/>
            <x15:cachedUniqueName index="114" name="[Range].[Customer ID].&amp;[377]"/>
            <x15:cachedUniqueName index="115" name="[Range].[Customer ID].&amp;[381]"/>
            <x15:cachedUniqueName index="116" name="[Range].[Customer ID].&amp;[383]"/>
            <x15:cachedUniqueName index="117" name="[Range].[Customer ID].&amp;[387]"/>
            <x15:cachedUniqueName index="118" name="[Range].[Customer ID].&amp;[388]"/>
            <x15:cachedUniqueName index="119" name="[Range].[Customer ID].&amp;[389]"/>
            <x15:cachedUniqueName index="120" name="[Range].[Customer ID].&amp;[392]"/>
            <x15:cachedUniqueName index="121" name="[Range].[Customer ID].&amp;[393]"/>
            <x15:cachedUniqueName index="122" name="[Range].[Customer ID].&amp;[395]"/>
            <x15:cachedUniqueName index="123" name="[Range].[Customer ID].&amp;[397]"/>
            <x15:cachedUniqueName index="124" name="[Range].[Customer ID].&amp;[398]"/>
            <x15:cachedUniqueName index="125" name="[Range].[Customer ID].&amp;[406]"/>
            <x15:cachedUniqueName index="126" name="[Range].[Customer ID].&amp;[408]"/>
            <x15:cachedUniqueName index="127" name="[Range].[Customer ID].&amp;[411]"/>
            <x15:cachedUniqueName index="128" name="[Range].[Customer ID].&amp;[421]"/>
            <x15:cachedUniqueName index="129" name="[Range].[Customer ID].&amp;[428]"/>
            <x15:cachedUniqueName index="130" name="[Range].[Customer ID].&amp;[437]"/>
            <x15:cachedUniqueName index="131" name="[Range].[Customer ID].&amp;[444]"/>
            <x15:cachedUniqueName index="132" name="[Range].[Customer ID].&amp;[445]"/>
            <x15:cachedUniqueName index="133" name="[Range].[Customer ID].&amp;[447]"/>
            <x15:cachedUniqueName index="134" name="[Range].[Customer ID].&amp;[451]"/>
            <x15:cachedUniqueName index="135" name="[Range].[Customer ID].&amp;[452]"/>
            <x15:cachedUniqueName index="136" name="[Range].[Customer ID].&amp;[453]"/>
            <x15:cachedUniqueName index="137" name="[Range].[Customer ID].&amp;[460]"/>
            <x15:cachedUniqueName index="138" name="[Range].[Customer ID].&amp;[463]"/>
            <x15:cachedUniqueName index="139" name="[Range].[Customer ID].&amp;[466]"/>
            <x15:cachedUniqueName index="140" name="[Range].[Customer ID].&amp;[467]"/>
            <x15:cachedUniqueName index="141" name="[Range].[Customer ID].&amp;[468]"/>
            <x15:cachedUniqueName index="142" name="[Range].[Customer ID].&amp;[469]"/>
            <x15:cachedUniqueName index="143" name="[Range].[Customer ID].&amp;[470]"/>
            <x15:cachedUniqueName index="144" name="[Range].[Customer ID].&amp;[471]"/>
            <x15:cachedUniqueName index="145" name="[Range].[Customer ID].&amp;[472]"/>
            <x15:cachedUniqueName index="146" name="[Range].[Customer ID].&amp;[483]"/>
            <x15:cachedUniqueName index="147" name="[Range].[Customer ID].&amp;[485]"/>
            <x15:cachedUniqueName index="148" name="[Range].[Customer ID].&amp;[487]"/>
            <x15:cachedUniqueName index="149" name="[Range].[Customer ID].&amp;[488]"/>
            <x15:cachedUniqueName index="150" name="[Range].[Customer ID].&amp;[489]"/>
            <x15:cachedUniqueName index="151" name="[Range].[Customer ID].&amp;[491]"/>
            <x15:cachedUniqueName index="152" name="[Range].[Customer ID].&amp;[493]"/>
            <x15:cachedUniqueName index="153" name="[Range].[Customer ID].&amp;[494]"/>
            <x15:cachedUniqueName index="154" name="[Range].[Customer ID].&amp;[497]"/>
            <x15:cachedUniqueName index="155" name="[Range].[Customer ID].&amp;[507]"/>
            <x15:cachedUniqueName index="156" name="[Range].[Customer ID].&amp;[508]"/>
            <x15:cachedUniqueName index="157" name="[Range].[Customer ID].&amp;[510]"/>
            <x15:cachedUniqueName index="158" name="[Range].[Customer ID].&amp;[518]"/>
            <x15:cachedUniqueName index="159" name="[Range].[Customer ID].&amp;[522]"/>
            <x15:cachedUniqueName index="160" name="[Range].[Customer ID].&amp;[524]"/>
            <x15:cachedUniqueName index="161" name="[Range].[Customer ID].&amp;[526]"/>
            <x15:cachedUniqueName index="162" name="[Range].[Customer ID].&amp;[535]"/>
            <x15:cachedUniqueName index="163" name="[Range].[Customer ID].&amp;[539]"/>
            <x15:cachedUniqueName index="164" name="[Range].[Customer ID].&amp;[540]"/>
            <x15:cachedUniqueName index="165" name="[Range].[Customer ID].&amp;[547]"/>
            <x15:cachedUniqueName index="166" name="[Range].[Customer ID].&amp;[549]"/>
            <x15:cachedUniqueName index="167" name="[Range].[Customer ID].&amp;[550]"/>
            <x15:cachedUniqueName index="168" name="[Range].[Customer ID].&amp;[551]"/>
            <x15:cachedUniqueName index="169" name="[Range].[Customer ID].&amp;[553]"/>
            <x15:cachedUniqueName index="170" name="[Range].[Customer ID].&amp;[555]"/>
            <x15:cachedUniqueName index="171" name="[Range].[Customer ID].&amp;[556]"/>
            <x15:cachedUniqueName index="172" name="[Range].[Customer ID].&amp;[568]"/>
            <x15:cachedUniqueName index="173" name="[Range].[Customer ID].&amp;[570]"/>
            <x15:cachedUniqueName index="174" name="[Range].[Customer ID].&amp;[573]"/>
            <x15:cachedUniqueName index="175" name="[Range].[Customer ID].&amp;[576]"/>
            <x15:cachedUniqueName index="176" name="[Range].[Customer ID].&amp;[578]"/>
            <x15:cachedUniqueName index="177" name="[Range].[Customer ID].&amp;[579]"/>
            <x15:cachedUniqueName index="178" name="[Range].[Customer ID].&amp;[580]"/>
            <x15:cachedUniqueName index="179" name="[Range].[Customer ID].&amp;[584]"/>
            <x15:cachedUniqueName index="180" name="[Range].[Customer ID].&amp;[585]"/>
            <x15:cachedUniqueName index="181" name="[Range].[Customer ID].&amp;[592]"/>
            <x15:cachedUniqueName index="182" name="[Range].[Customer ID].&amp;[593]"/>
            <x15:cachedUniqueName index="183" name="[Range].[Customer ID].&amp;[594]"/>
            <x15:cachedUniqueName index="184" name="[Range].[Customer ID].&amp;[596]"/>
            <x15:cachedUniqueName index="185" name="[Range].[Customer ID].&amp;[597]"/>
            <x15:cachedUniqueName index="186" name="[Range].[Customer ID].&amp;[600]"/>
            <x15:cachedUniqueName index="187" name="[Range].[Customer ID].&amp;[603]"/>
            <x15:cachedUniqueName index="188" name="[Range].[Customer ID].&amp;[604]"/>
            <x15:cachedUniqueName index="189" name="[Range].[Customer ID].&amp;[605]"/>
            <x15:cachedUniqueName index="190" name="[Range].[Customer ID].&amp;[617]"/>
            <x15:cachedUniqueName index="191" name="[Range].[Customer ID].&amp;[618]"/>
            <x15:cachedUniqueName index="192" name="[Range].[Customer ID].&amp;[619]"/>
            <x15:cachedUniqueName index="193" name="[Range].[Customer ID].&amp;[621]"/>
            <x15:cachedUniqueName index="194" name="[Range].[Customer ID].&amp;[622]"/>
            <x15:cachedUniqueName index="195" name="[Range].[Customer ID].&amp;[623]"/>
            <x15:cachedUniqueName index="196" name="[Range].[Customer ID].&amp;[624]"/>
            <x15:cachedUniqueName index="197" name="[Range].[Customer ID].&amp;[627]"/>
            <x15:cachedUniqueName index="198" name="[Range].[Customer ID].&amp;[635]"/>
            <x15:cachedUniqueName index="199" name="[Range].[Customer ID].&amp;[637]"/>
            <x15:cachedUniqueName index="200" name="[Range].[Customer ID].&amp;[638]"/>
            <x15:cachedUniqueName index="201" name="[Range].[Customer ID].&amp;[639]"/>
            <x15:cachedUniqueName index="202" name="[Range].[Customer ID].&amp;[640]"/>
            <x15:cachedUniqueName index="203" name="[Range].[Customer ID].&amp;[646]"/>
            <x15:cachedUniqueName index="204" name="[Range].[Customer ID].&amp;[648]"/>
            <x15:cachedUniqueName index="205" name="[Range].[Customer ID].&amp;[649]"/>
            <x15:cachedUniqueName index="206" name="[Range].[Customer ID].&amp;[651]"/>
            <x15:cachedUniqueName index="207" name="[Range].[Customer ID].&amp;[653]"/>
            <x15:cachedUniqueName index="208" name="[Range].[Customer ID].&amp;[657]"/>
            <x15:cachedUniqueName index="209" name="[Range].[Customer ID].&amp;[659]"/>
            <x15:cachedUniqueName index="210" name="[Range].[Customer ID].&amp;[663]"/>
            <x15:cachedUniqueName index="211" name="[Range].[Customer ID].&amp;[665]"/>
            <x15:cachedUniqueName index="212" name="[Range].[Customer ID].&amp;[666]"/>
            <x15:cachedUniqueName index="213" name="[Range].[Customer ID].&amp;[667]"/>
            <x15:cachedUniqueName index="214" name="[Range].[Customer ID].&amp;[669]"/>
            <x15:cachedUniqueName index="215" name="[Range].[Customer ID].&amp;[670]"/>
            <x15:cachedUniqueName index="216" name="[Range].[Customer ID].&amp;[672]"/>
            <x15:cachedUniqueName index="217" name="[Range].[Customer ID].&amp;[674]"/>
            <x15:cachedUniqueName index="218" name="[Range].[Customer ID].&amp;[678]"/>
            <x15:cachedUniqueName index="219" name="[Range].[Customer ID].&amp;[679]"/>
            <x15:cachedUniqueName index="220" name="[Range].[Customer ID].&amp;[680]"/>
            <x15:cachedUniqueName index="221" name="[Range].[Customer ID].&amp;[683]"/>
            <x15:cachedUniqueName index="222" name="[Range].[Customer ID].&amp;[688]"/>
            <x15:cachedUniqueName index="223" name="[Range].[Customer ID].&amp;[689]"/>
            <x15:cachedUniqueName index="224" name="[Range].[Customer ID].&amp;[691]"/>
            <x15:cachedUniqueName index="225" name="[Range].[Customer ID].&amp;[693]"/>
            <x15:cachedUniqueName index="226" name="[Range].[Customer ID].&amp;[696]"/>
            <x15:cachedUniqueName index="227" name="[Range].[Customer ID].&amp;[697]"/>
            <x15:cachedUniqueName index="228" name="[Range].[Customer ID].&amp;[698]"/>
            <x15:cachedUniqueName index="229" name="[Range].[Customer ID].&amp;[699]"/>
            <x15:cachedUniqueName index="230" name="[Range].[Customer ID].&amp;[700]"/>
            <x15:cachedUniqueName index="231" name="[Range].[Customer ID].&amp;[702]"/>
            <x15:cachedUniqueName index="232" name="[Range].[Customer ID].&amp;[711]"/>
            <x15:cachedUniqueName index="233" name="[Range].[Customer ID].&amp;[719]"/>
            <x15:cachedUniqueName index="234" name="[Range].[Customer ID].&amp;[721]"/>
            <x15:cachedUniqueName index="235" name="[Range].[Customer ID].&amp;[724]"/>
            <x15:cachedUniqueName index="236" name="[Range].[Customer ID].&amp;[727]"/>
            <x15:cachedUniqueName index="237" name="[Range].[Customer ID].&amp;[731]"/>
            <x15:cachedUniqueName index="238" name="[Range].[Customer ID].&amp;[736]"/>
            <x15:cachedUniqueName index="239" name="[Range].[Customer ID].&amp;[737]"/>
            <x15:cachedUniqueName index="240" name="[Range].[Customer ID].&amp;[738]"/>
            <x15:cachedUniqueName index="241" name="[Range].[Customer ID].&amp;[741]"/>
            <x15:cachedUniqueName index="242" name="[Range].[Customer ID].&amp;[744]"/>
            <x15:cachedUniqueName index="243" name="[Range].[Customer ID].&amp;[745]"/>
            <x15:cachedUniqueName index="244" name="[Range].[Customer ID].&amp;[750]"/>
            <x15:cachedUniqueName index="245" name="[Range].[Customer ID].&amp;[751]"/>
            <x15:cachedUniqueName index="246" name="[Range].[Customer ID].&amp;[753]"/>
            <x15:cachedUniqueName index="247" name="[Range].[Customer ID].&amp;[754]"/>
            <x15:cachedUniqueName index="248" name="[Range].[Customer ID].&amp;[757]"/>
            <x15:cachedUniqueName index="249" name="[Range].[Customer ID].&amp;[759]"/>
            <x15:cachedUniqueName index="250" name="[Range].[Customer ID].&amp;[762]"/>
            <x15:cachedUniqueName index="251" name="[Range].[Customer ID].&amp;[767]"/>
            <x15:cachedUniqueName index="252" name="[Range].[Customer ID].&amp;[770]"/>
            <x15:cachedUniqueName index="253" name="[Range].[Customer ID].&amp;[771]"/>
            <x15:cachedUniqueName index="254" name="[Range].[Customer ID].&amp;[772]"/>
            <x15:cachedUniqueName index="255" name="[Range].[Customer ID].&amp;[782]"/>
            <x15:cachedUniqueName index="256" name="[Range].[Customer ID].&amp;[783]"/>
            <x15:cachedUniqueName index="257" name="[Range].[Customer ID].&amp;[786]"/>
            <x15:cachedUniqueName index="258" name="[Range].[Customer ID].&amp;[792]"/>
            <x15:cachedUniqueName index="259" name="[Range].[Customer ID].&amp;[796]"/>
            <x15:cachedUniqueName index="260" name="[Range].[Customer ID].&amp;[797]"/>
            <x15:cachedUniqueName index="261" name="[Range].[Customer ID].&amp;[799]"/>
            <x15:cachedUniqueName index="262" name="[Range].[Customer ID].&amp;[800]"/>
            <x15:cachedUniqueName index="263" name="[Range].[Customer ID].&amp;[803]"/>
            <x15:cachedUniqueName index="264" name="[Range].[Customer ID].&amp;[806]"/>
            <x15:cachedUniqueName index="265" name="[Range].[Customer ID].&amp;[820]"/>
            <x15:cachedUniqueName index="266" name="[Range].[Customer ID].&amp;[823]"/>
            <x15:cachedUniqueName index="267" name="[Range].[Customer ID].&amp;[824]"/>
            <x15:cachedUniqueName index="268" name="[Range].[Customer ID].&amp;[825]"/>
            <x15:cachedUniqueName index="269" name="[Range].[Customer ID].&amp;[827]"/>
            <x15:cachedUniqueName index="270" name="[Range].[Customer ID].&amp;[829]"/>
            <x15:cachedUniqueName index="271" name="[Range].[Customer ID].&amp;[830]"/>
            <x15:cachedUniqueName index="272" name="[Range].[Customer ID].&amp;[833]"/>
            <x15:cachedUniqueName index="273" name="[Range].[Customer ID].&amp;[850]"/>
            <x15:cachedUniqueName index="274" name="[Range].[Customer ID].&amp;[851]"/>
            <x15:cachedUniqueName index="275" name="[Range].[Customer ID].&amp;[853]"/>
            <x15:cachedUniqueName index="276" name="[Range].[Customer ID].&amp;[854]"/>
            <x15:cachedUniqueName index="277" name="[Range].[Customer ID].&amp;[855]"/>
            <x15:cachedUniqueName index="278" name="[Range].[Customer ID].&amp;[858]"/>
            <x15:cachedUniqueName index="279" name="[Range].[Customer ID].&amp;[865]"/>
            <x15:cachedUniqueName index="280" name="[Range].[Customer ID].&amp;[868]"/>
            <x15:cachedUniqueName index="281" name="[Range].[Customer ID].&amp;[871]"/>
            <x15:cachedUniqueName index="282" name="[Range].[Customer ID].&amp;[875]"/>
            <x15:cachedUniqueName index="283" name="[Range].[Customer ID].&amp;[880]"/>
            <x15:cachedUniqueName index="284" name="[Range].[Customer ID].&amp;[885]"/>
            <x15:cachedUniqueName index="285" name="[Range].[Customer ID].&amp;[890]"/>
            <x15:cachedUniqueName index="286" name="[Range].[Customer ID].&amp;[894]"/>
            <x15:cachedUniqueName index="287" name="[Range].[Customer ID].&amp;[896]"/>
            <x15:cachedUniqueName index="288" name="[Range].[Customer ID].&amp;[898]"/>
            <x15:cachedUniqueName index="289" name="[Range].[Customer ID].&amp;[899]"/>
            <x15:cachedUniqueName index="290" name="[Range].[Customer ID].&amp;[903]"/>
            <x15:cachedUniqueName index="291" name="[Range].[Customer ID].&amp;[907]"/>
            <x15:cachedUniqueName index="292" name="[Range].[Customer ID].&amp;[910]"/>
            <x15:cachedUniqueName index="293" name="[Range].[Customer ID].&amp;[911]"/>
            <x15:cachedUniqueName index="294" name="[Range].[Customer ID].&amp;[915]"/>
            <x15:cachedUniqueName index="295" name="[Range].[Customer ID].&amp;[916]"/>
            <x15:cachedUniqueName index="296" name="[Range].[Customer ID].&amp;[918]"/>
            <x15:cachedUniqueName index="297" name="[Range].[Customer ID].&amp;[919]"/>
            <x15:cachedUniqueName index="298" name="[Range].[Customer ID].&amp;[920]"/>
            <x15:cachedUniqueName index="299" name="[Range].[Customer ID].&amp;[922]"/>
            <x15:cachedUniqueName index="300" name="[Range].[Customer ID].&amp;[925]"/>
            <x15:cachedUniqueName index="301" name="[Range].[Customer ID].&amp;[929]"/>
            <x15:cachedUniqueName index="302" name="[Range].[Customer ID].&amp;[936]"/>
            <x15:cachedUniqueName index="303" name="[Range].[Customer ID].&amp;[937]"/>
            <x15:cachedUniqueName index="304" name="[Range].[Customer ID].&amp;[940]"/>
            <x15:cachedUniqueName index="305" name="[Range].[Customer ID].&amp;[945]"/>
            <x15:cachedUniqueName index="306" name="[Range].[Customer ID].&amp;[946]"/>
            <x15:cachedUniqueName index="307" name="[Range].[Customer ID].&amp;[947]"/>
            <x15:cachedUniqueName index="308" name="[Range].[Customer ID].&amp;[949]"/>
            <x15:cachedUniqueName index="309" name="[Range].[Customer ID].&amp;[950]"/>
            <x15:cachedUniqueName index="310" name="[Range].[Customer ID].&amp;[954]"/>
            <x15:cachedUniqueName index="311" name="[Range].[Customer ID].&amp;[959]"/>
            <x15:cachedUniqueName index="312" name="[Range].[Customer ID].&amp;[960]"/>
            <x15:cachedUniqueName index="313" name="[Range].[Customer ID].&amp;[961]"/>
            <x15:cachedUniqueName index="314" name="[Range].[Customer ID].&amp;[962]"/>
            <x15:cachedUniqueName index="315" name="[Range].[Customer ID].&amp;[970]"/>
            <x15:cachedUniqueName index="316" name="[Range].[Customer ID].&amp;[972]"/>
            <x15:cachedUniqueName index="317" name="[Range].[Customer ID].&amp;[975]"/>
            <x15:cachedUniqueName index="318" name="[Range].[Customer ID].&amp;[980]"/>
            <x15:cachedUniqueName index="319" name="[Range].[Customer ID].&amp;[983]"/>
            <x15:cachedUniqueName index="320" name="[Range].[Customer ID].&amp;[993]"/>
            <x15:cachedUniqueName index="321" name="[Range].[Customer ID].&amp;[994]"/>
            <x15:cachedUniqueName index="322" name="[Range].[Customer ID].&amp;[995]"/>
            <x15:cachedUniqueName index="323" name="[Range].[Customer ID].&amp;[997]"/>
            <x15:cachedUniqueName index="324" name="[Range].[Customer ID].&amp;[999]"/>
            <x15:cachedUniqueName index="325" name="[Range].[Customer ID].&amp;[1000]"/>
            <x15:cachedUniqueName index="326" name="[Range].[Customer ID].&amp;[1005]"/>
            <x15:cachedUniqueName index="327" name="[Range].[Customer ID].&amp;[1008]"/>
            <x15:cachedUniqueName index="328" name="[Range].[Customer ID].&amp;[1009]"/>
            <x15:cachedUniqueName index="329" name="[Range].[Customer ID].&amp;[1014]"/>
            <x15:cachedUniqueName index="330" name="[Range].[Customer ID].&amp;[1015]"/>
            <x15:cachedUniqueName index="331" name="[Range].[Customer ID].&amp;[1016]"/>
            <x15:cachedUniqueName index="332" name="[Range].[Customer ID].&amp;[1018]"/>
            <x15:cachedUniqueName index="333" name="[Range].[Customer ID].&amp;[1020]"/>
            <x15:cachedUniqueName index="334" name="[Range].[Customer ID].&amp;[1023]"/>
            <x15:cachedUniqueName index="335" name="[Range].[Customer ID].&amp;[1026]"/>
            <x15:cachedUniqueName index="336" name="[Range].[Customer ID].&amp;[1027]"/>
            <x15:cachedUniqueName index="337" name="[Range].[Customer ID].&amp;[1028]"/>
            <x15:cachedUniqueName index="338" name="[Range].[Customer ID].&amp;[1035]"/>
            <x15:cachedUniqueName index="339" name="[Range].[Customer ID].&amp;[1036]"/>
            <x15:cachedUniqueName index="340" name="[Range].[Customer ID].&amp;[1038]"/>
            <x15:cachedUniqueName index="341" name="[Range].[Customer ID].&amp;[1041]"/>
            <x15:cachedUniqueName index="342" name="[Range].[Customer ID].&amp;[1042]"/>
            <x15:cachedUniqueName index="343" name="[Range].[Customer ID].&amp;[1044]"/>
            <x15:cachedUniqueName index="344" name="[Range].[Customer ID].&amp;[1047]"/>
            <x15:cachedUniqueName index="345" name="[Range].[Customer ID].&amp;[1054]"/>
            <x15:cachedUniqueName index="346" name="[Range].[Customer ID].&amp;[1060]"/>
            <x15:cachedUniqueName index="347" name="[Range].[Customer ID].&amp;[1062]"/>
            <x15:cachedUniqueName index="348" name="[Range].[Customer ID].&amp;[1065]"/>
            <x15:cachedUniqueName index="349" name="[Range].[Customer ID].&amp;[1068]"/>
            <x15:cachedUniqueName index="350" name="[Range].[Customer ID].&amp;[1069]"/>
            <x15:cachedUniqueName index="351" name="[Range].[Customer ID].&amp;[1072]"/>
            <x15:cachedUniqueName index="352" name="[Range].[Customer ID].&amp;[1075]"/>
            <x15:cachedUniqueName index="353" name="[Range].[Customer ID].&amp;[1080]"/>
            <x15:cachedUniqueName index="354" name="[Range].[Customer ID].&amp;[1083]"/>
            <x15:cachedUniqueName index="355" name="[Range].[Customer ID].&amp;[1085]"/>
            <x15:cachedUniqueName index="356" name="[Range].[Customer ID].&amp;[1086]"/>
            <x15:cachedUniqueName index="357" name="[Range].[Customer ID].&amp;[1101]"/>
            <x15:cachedUniqueName index="358" name="[Range].[Customer ID].&amp;[1103]"/>
            <x15:cachedUniqueName index="359" name="[Range].[Customer ID].&amp;[1104]"/>
            <x15:cachedUniqueName index="360" name="[Range].[Customer ID].&amp;[1106]"/>
            <x15:cachedUniqueName index="361" name="[Range].[Customer ID].&amp;[1107]"/>
            <x15:cachedUniqueName index="362" name="[Range].[Customer ID].&amp;[1108]"/>
            <x15:cachedUniqueName index="363" name="[Range].[Customer ID].&amp;[1109]"/>
            <x15:cachedUniqueName index="364" name="[Range].[Customer ID].&amp;[1112]"/>
            <x15:cachedUniqueName index="365" name="[Range].[Customer ID].&amp;[1113]"/>
            <x15:cachedUniqueName index="366" name="[Range].[Customer ID].&amp;[1117]"/>
            <x15:cachedUniqueName index="367" name="[Range].[Customer ID].&amp;[1121]"/>
            <x15:cachedUniqueName index="368" name="[Range].[Customer ID].&amp;[1123]"/>
            <x15:cachedUniqueName index="369" name="[Range].[Customer ID].&amp;[1124]"/>
            <x15:cachedUniqueName index="370" name="[Range].[Customer ID].&amp;[1127]"/>
            <x15:cachedUniqueName index="371" name="[Range].[Customer ID].&amp;[1128]"/>
            <x15:cachedUniqueName index="372" name="[Range].[Customer ID].&amp;[1129]"/>
            <x15:cachedUniqueName index="373" name="[Range].[Customer ID].&amp;[1131]"/>
            <x15:cachedUniqueName index="374" name="[Range].[Customer ID].&amp;[1132]"/>
            <x15:cachedUniqueName index="375" name="[Range].[Customer ID].&amp;[1133]"/>
            <x15:cachedUniqueName index="376" name="[Range].[Customer ID].&amp;[1136]"/>
            <x15:cachedUniqueName index="377" name="[Range].[Customer ID].&amp;[1138]"/>
            <x15:cachedUniqueName index="378" name="[Range].[Customer ID].&amp;[1142]"/>
            <x15:cachedUniqueName index="379" name="[Range].[Customer ID].&amp;[1151]"/>
            <x15:cachedUniqueName index="380" name="[Range].[Customer ID].&amp;[1155]"/>
            <x15:cachedUniqueName index="381" name="[Range].[Customer ID].&amp;[1156]"/>
            <x15:cachedUniqueName index="382" name="[Range].[Customer ID].&amp;[1159]"/>
            <x15:cachedUniqueName index="383" name="[Range].[Customer ID].&amp;[1170]"/>
            <x15:cachedUniqueName index="384" name="[Range].[Customer ID].&amp;[1178]"/>
            <x15:cachedUniqueName index="385" name="[Range].[Customer ID].&amp;[1182]"/>
            <x15:cachedUniqueName index="386" name="[Range].[Customer ID].&amp;[1183]"/>
            <x15:cachedUniqueName index="387" name="[Range].[Customer ID].&amp;[1185]"/>
            <x15:cachedUniqueName index="388" name="[Range].[Customer ID].&amp;[1186]"/>
            <x15:cachedUniqueName index="389" name="[Range].[Customer ID].&amp;[1189]"/>
            <x15:cachedUniqueName index="390" name="[Range].[Customer ID].&amp;[1191]"/>
            <x15:cachedUniqueName index="391" name="[Range].[Customer ID].&amp;[1193]"/>
            <x15:cachedUniqueName index="392" name="[Range].[Customer ID].&amp;[1194]"/>
            <x15:cachedUniqueName index="393" name="[Range].[Customer ID].&amp;[1197]"/>
            <x15:cachedUniqueName index="394" name="[Range].[Customer ID].&amp;[1199]"/>
            <x15:cachedUniqueName index="395" name="[Range].[Customer ID].&amp;[1200]"/>
            <x15:cachedUniqueName index="396" name="[Range].[Customer ID].&amp;[1202]"/>
            <x15:cachedUniqueName index="397" name="[Range].[Customer ID].&amp;[1203]"/>
            <x15:cachedUniqueName index="398" name="[Range].[Customer ID].&amp;[1211]"/>
            <x15:cachedUniqueName index="399" name="[Range].[Customer ID].&amp;[1212]"/>
            <x15:cachedUniqueName index="400" name="[Range].[Customer ID].&amp;[1213]"/>
            <x15:cachedUniqueName index="401" name="[Range].[Customer ID].&amp;[1217]"/>
            <x15:cachedUniqueName index="402" name="[Range].[Customer ID].&amp;[1226]"/>
            <x15:cachedUniqueName index="403" name="[Range].[Customer ID].&amp;[1227]"/>
            <x15:cachedUniqueName index="404" name="[Range].[Customer ID].&amp;[1228]"/>
            <x15:cachedUniqueName index="405" name="[Range].[Customer ID].&amp;[1229]"/>
            <x15:cachedUniqueName index="406" name="[Range].[Customer ID].&amp;[1233]"/>
            <x15:cachedUniqueName index="407" name="[Range].[Customer ID].&amp;[1237]"/>
            <x15:cachedUniqueName index="408" name="[Range].[Customer ID].&amp;[1238]"/>
            <x15:cachedUniqueName index="409" name="[Range].[Customer ID].&amp;[1241]"/>
            <x15:cachedUniqueName index="410" name="[Range].[Customer ID].&amp;[1246]"/>
            <x15:cachedUniqueName index="411" name="[Range].[Customer ID].&amp;[1247]"/>
            <x15:cachedUniqueName index="412" name="[Range].[Customer ID].&amp;[1250]"/>
            <x15:cachedUniqueName index="413" name="[Range].[Customer ID].&amp;[1253]"/>
            <x15:cachedUniqueName index="414" name="[Range].[Customer ID].&amp;[1254]"/>
            <x15:cachedUniqueName index="415" name="[Range].[Customer ID].&amp;[1257]"/>
            <x15:cachedUniqueName index="416" name="[Range].[Customer ID].&amp;[1259]"/>
            <x15:cachedUniqueName index="417" name="[Range].[Customer ID].&amp;[1261]"/>
            <x15:cachedUniqueName index="418" name="[Range].[Customer ID].&amp;[1265]"/>
            <x15:cachedUniqueName index="419" name="[Range].[Customer ID].&amp;[1267]"/>
            <x15:cachedUniqueName index="420" name="[Range].[Customer ID].&amp;[1271]"/>
            <x15:cachedUniqueName index="421" name="[Range].[Customer ID].&amp;[1279]"/>
            <x15:cachedUniqueName index="422" name="[Range].[Customer ID].&amp;[1280]"/>
            <x15:cachedUniqueName index="423" name="[Range].[Customer ID].&amp;[1281]"/>
            <x15:cachedUniqueName index="424" name="[Range].[Customer ID].&amp;[1282]"/>
            <x15:cachedUniqueName index="425" name="[Range].[Customer ID].&amp;[1298]"/>
            <x15:cachedUniqueName index="426" name="[Range].[Customer ID].&amp;[1303]"/>
            <x15:cachedUniqueName index="427" name="[Range].[Customer ID].&amp;[1304]"/>
            <x15:cachedUniqueName index="428" name="[Range].[Customer ID].&amp;[1305]"/>
            <x15:cachedUniqueName index="429" name="[Range].[Customer ID].&amp;[1307]"/>
            <x15:cachedUniqueName index="430" name="[Range].[Customer ID].&amp;[1314]"/>
            <x15:cachedUniqueName index="431" name="[Range].[Customer ID].&amp;[1315]"/>
            <x15:cachedUniqueName index="432" name="[Range].[Customer ID].&amp;[1316]"/>
            <x15:cachedUniqueName index="433" name="[Range].[Customer ID].&amp;[1338]"/>
            <x15:cachedUniqueName index="434" name="[Range].[Customer ID].&amp;[1340]"/>
            <x15:cachedUniqueName index="435" name="[Range].[Customer ID].&amp;[1341]"/>
            <x15:cachedUniqueName index="436" name="[Range].[Customer ID].&amp;[1347]"/>
            <x15:cachedUniqueName index="437" name="[Range].[Customer ID].&amp;[1350]"/>
            <x15:cachedUniqueName index="438" name="[Range].[Customer ID].&amp;[1351]"/>
            <x15:cachedUniqueName index="439" name="[Range].[Customer ID].&amp;[1352]"/>
            <x15:cachedUniqueName index="440" name="[Range].[Customer ID].&amp;[1354]"/>
            <x15:cachedUniqueName index="441" name="[Range].[Customer ID].&amp;[1357]"/>
            <x15:cachedUniqueName index="442" name="[Range].[Customer ID].&amp;[1360]"/>
            <x15:cachedUniqueName index="443" name="[Range].[Customer ID].&amp;[1361]"/>
            <x15:cachedUniqueName index="444" name="[Range].[Customer ID].&amp;[1363]"/>
            <x15:cachedUniqueName index="445" name="[Range].[Customer ID].&amp;[1364]"/>
            <x15:cachedUniqueName index="446" name="[Range].[Customer ID].&amp;[1367]"/>
            <x15:cachedUniqueName index="447" name="[Range].[Customer ID].&amp;[1368]"/>
            <x15:cachedUniqueName index="448" name="[Range].[Customer ID].&amp;[1369]"/>
            <x15:cachedUniqueName index="449" name="[Range].[Customer ID].&amp;[1374]"/>
            <x15:cachedUniqueName index="450" name="[Range].[Customer ID].&amp;[1380]"/>
            <x15:cachedUniqueName index="451" name="[Range].[Customer ID].&amp;[1383]"/>
            <x15:cachedUniqueName index="452" name="[Range].[Customer ID].&amp;[1384]"/>
            <x15:cachedUniqueName index="453" name="[Range].[Customer ID].&amp;[1389]"/>
            <x15:cachedUniqueName index="454" name="[Range].[Customer ID].&amp;[1390]"/>
            <x15:cachedUniqueName index="455" name="[Range].[Customer ID].&amp;[1391]"/>
            <x15:cachedUniqueName index="456" name="[Range].[Customer ID].&amp;[1402]"/>
            <x15:cachedUniqueName index="457" name="[Range].[Customer ID].&amp;[1405]"/>
            <x15:cachedUniqueName index="458" name="[Range].[Customer ID].&amp;[1410]"/>
            <x15:cachedUniqueName index="459" name="[Range].[Customer ID].&amp;[1412]"/>
            <x15:cachedUniqueName index="460" name="[Range].[Customer ID].&amp;[1413]"/>
            <x15:cachedUniqueName index="461" name="[Range].[Customer ID].&amp;[1416]"/>
            <x15:cachedUniqueName index="462" name="[Range].[Customer ID].&amp;[1418]"/>
            <x15:cachedUniqueName index="463" name="[Range].[Customer ID].&amp;[1419]"/>
            <x15:cachedUniqueName index="464" name="[Range].[Customer ID].&amp;[1424]"/>
            <x15:cachedUniqueName index="465" name="[Range].[Customer ID].&amp;[1425]"/>
            <x15:cachedUniqueName index="466" name="[Range].[Customer ID].&amp;[1427]"/>
            <x15:cachedUniqueName index="467" name="[Range].[Customer ID].&amp;[1432]"/>
            <x15:cachedUniqueName index="468" name="[Range].[Customer ID].&amp;[1433]"/>
            <x15:cachedUniqueName index="469" name="[Range].[Customer ID].&amp;[1438]"/>
            <x15:cachedUniqueName index="470" name="[Range].[Customer ID].&amp;[1439]"/>
            <x15:cachedUniqueName index="471" name="[Range].[Customer ID].&amp;[1442]"/>
            <x15:cachedUniqueName index="472" name="[Range].[Customer ID].&amp;[1450]"/>
            <x15:cachedUniqueName index="473" name="[Range].[Customer ID].&amp;[1459]"/>
            <x15:cachedUniqueName index="474" name="[Range].[Customer ID].&amp;[1461]"/>
            <x15:cachedUniqueName index="475" name="[Range].[Customer ID].&amp;[1466]"/>
            <x15:cachedUniqueName index="476" name="[Range].[Customer ID].&amp;[1469]"/>
            <x15:cachedUniqueName index="477" name="[Range].[Customer ID].&amp;[1471]"/>
            <x15:cachedUniqueName index="478" name="[Range].[Customer ID].&amp;[1472]"/>
            <x15:cachedUniqueName index="479" name="[Range].[Customer ID].&amp;[1473]"/>
            <x15:cachedUniqueName index="480" name="[Range].[Customer ID].&amp;[1481]"/>
            <x15:cachedUniqueName index="481" name="[Range].[Customer ID].&amp;[1482]"/>
            <x15:cachedUniqueName index="482" name="[Range].[Customer ID].&amp;[1484]"/>
            <x15:cachedUniqueName index="483" name="[Range].[Customer ID].&amp;[1485]"/>
            <x15:cachedUniqueName index="484" name="[Range].[Customer ID].&amp;[1492]"/>
            <x15:cachedUniqueName index="485" name="[Range].[Customer ID].&amp;[1494]"/>
            <x15:cachedUniqueName index="486" name="[Range].[Customer ID].&amp;[1497]"/>
            <x15:cachedUniqueName index="487" name="[Range].[Customer ID].&amp;[1499]"/>
            <x15:cachedUniqueName index="488" name="[Range].[Customer ID].&amp;[1502]"/>
            <x15:cachedUniqueName index="489" name="[Range].[Customer ID].&amp;[1505]"/>
            <x15:cachedUniqueName index="490" name="[Range].[Customer ID].&amp;[1511]"/>
            <x15:cachedUniqueName index="491" name="[Range].[Customer ID].&amp;[1519]"/>
            <x15:cachedUniqueName index="492" name="[Range].[Customer ID].&amp;[1522]"/>
            <x15:cachedUniqueName index="493" name="[Range].[Customer ID].&amp;[1526]"/>
            <x15:cachedUniqueName index="494" name="[Range].[Customer ID].&amp;[1527]"/>
            <x15:cachedUniqueName index="495" name="[Range].[Customer ID].&amp;[1528]"/>
            <x15:cachedUniqueName index="496" name="[Range].[Customer ID].&amp;[1531]"/>
            <x15:cachedUniqueName index="497" name="[Range].[Customer ID].&amp;[1533]"/>
            <x15:cachedUniqueName index="498" name="[Range].[Customer ID].&amp;[1548]"/>
            <x15:cachedUniqueName index="499" name="[Range].[Customer ID].&amp;[1551]"/>
            <x15:cachedUniqueName index="500" name="[Range].[Customer ID].&amp;[1552]"/>
            <x15:cachedUniqueName index="501" name="[Range].[Customer ID].&amp;[1553]"/>
            <x15:cachedUniqueName index="502" name="[Range].[Customer ID].&amp;[1554]"/>
            <x15:cachedUniqueName index="503" name="[Range].[Customer ID].&amp;[1556]"/>
            <x15:cachedUniqueName index="504" name="[Range].[Customer ID].&amp;[1557]"/>
            <x15:cachedUniqueName index="505" name="[Range].[Customer ID].&amp;[1559]"/>
            <x15:cachedUniqueName index="506" name="[Range].[Customer ID].&amp;[1561]"/>
            <x15:cachedUniqueName index="507" name="[Range].[Customer ID].&amp;[1574]"/>
            <x15:cachedUniqueName index="508" name="[Range].[Customer ID].&amp;[1580]"/>
            <x15:cachedUniqueName index="509" name="[Range].[Customer ID].&amp;[1590]"/>
            <x15:cachedUniqueName index="510" name="[Range].[Customer ID].&amp;[1593]"/>
            <x15:cachedUniqueName index="511" name="[Range].[Customer ID].&amp;[1595]"/>
            <x15:cachedUniqueName index="512" name="[Range].[Customer ID].&amp;[1602]"/>
            <x15:cachedUniqueName index="513" name="[Range].[Customer ID].&amp;[1603]"/>
            <x15:cachedUniqueName index="514" name="[Range].[Customer ID].&amp;[1606]"/>
            <x15:cachedUniqueName index="515" name="[Range].[Customer ID].&amp;[1607]"/>
            <x15:cachedUniqueName index="516" name="[Range].[Customer ID].&amp;[1609]"/>
            <x15:cachedUniqueName index="517" name="[Range].[Customer ID].&amp;[1614]"/>
            <x15:cachedUniqueName index="518" name="[Range].[Customer ID].&amp;[1618]"/>
            <x15:cachedUniqueName index="519" name="[Range].[Customer ID].&amp;[1620]"/>
            <x15:cachedUniqueName index="520" name="[Range].[Customer ID].&amp;[1623]"/>
            <x15:cachedUniqueName index="521" name="[Range].[Customer ID].&amp;[1625]"/>
            <x15:cachedUniqueName index="522" name="[Range].[Customer ID].&amp;[1627]"/>
            <x15:cachedUniqueName index="523" name="[Range].[Customer ID].&amp;[1632]"/>
            <x15:cachedUniqueName index="524" name="[Range].[Customer ID].&amp;[1633]"/>
            <x15:cachedUniqueName index="525" name="[Range].[Customer ID].&amp;[1634]"/>
            <x15:cachedUniqueName index="526" name="[Range].[Customer ID].&amp;[1636]"/>
            <x15:cachedUniqueName index="527" name="[Range].[Customer ID].&amp;[1639]"/>
            <x15:cachedUniqueName index="528" name="[Range].[Customer ID].&amp;[1644]"/>
            <x15:cachedUniqueName index="529" name="[Range].[Customer ID].&amp;[1646]"/>
            <x15:cachedUniqueName index="530" name="[Range].[Customer ID].&amp;[1648]"/>
            <x15:cachedUniqueName index="531" name="[Range].[Customer ID].&amp;[1649]"/>
            <x15:cachedUniqueName index="532" name="[Range].[Customer ID].&amp;[1650]"/>
            <x15:cachedUniqueName index="533" name="[Range].[Customer ID].&amp;[1653]"/>
            <x15:cachedUniqueName index="534" name="[Range].[Customer ID].&amp;[1665]"/>
            <x15:cachedUniqueName index="535" name="[Range].[Customer ID].&amp;[1670]"/>
            <x15:cachedUniqueName index="536" name="[Range].[Customer ID].&amp;[1671]"/>
            <x15:cachedUniqueName index="537" name="[Range].[Customer ID].&amp;[1672]"/>
            <x15:cachedUniqueName index="538" name="[Range].[Customer ID].&amp;[1679]"/>
            <x15:cachedUniqueName index="539" name="[Range].[Customer ID].&amp;[1680]"/>
            <x15:cachedUniqueName index="540" name="[Range].[Customer ID].&amp;[1682]"/>
            <x15:cachedUniqueName index="541" name="[Range].[Customer ID].&amp;[1683]"/>
            <x15:cachedUniqueName index="542" name="[Range].[Customer ID].&amp;[1686]"/>
            <x15:cachedUniqueName index="543" name="[Range].[Customer ID].&amp;[1689]"/>
            <x15:cachedUniqueName index="544" name="[Range].[Customer ID].&amp;[1690]"/>
            <x15:cachedUniqueName index="545" name="[Range].[Customer ID].&amp;[1692]"/>
            <x15:cachedUniqueName index="546" name="[Range].[Customer ID].&amp;[1693]"/>
            <x15:cachedUniqueName index="547" name="[Range].[Customer ID].&amp;[1697]"/>
            <x15:cachedUniqueName index="548" name="[Range].[Customer ID].&amp;[1699]"/>
            <x15:cachedUniqueName index="549" name="[Range].[Customer ID].&amp;[1702]"/>
            <x15:cachedUniqueName index="550" name="[Range].[Customer ID].&amp;[1708]"/>
            <x15:cachedUniqueName index="551" name="[Range].[Customer ID].&amp;[1709]"/>
            <x15:cachedUniqueName index="552" name="[Range].[Customer ID].&amp;[1711]"/>
            <x15:cachedUniqueName index="553" name="[Range].[Customer ID].&amp;[1712]"/>
            <x15:cachedUniqueName index="554" name="[Range].[Customer ID].&amp;[1713]"/>
            <x15:cachedUniqueName index="555" name="[Range].[Customer ID].&amp;[1718]"/>
            <x15:cachedUniqueName index="556" name="[Range].[Customer ID].&amp;[1719]"/>
            <x15:cachedUniqueName index="557" name="[Range].[Customer ID].&amp;[1721]"/>
            <x15:cachedUniqueName index="558" name="[Range].[Customer ID].&amp;[1723]"/>
            <x15:cachedUniqueName index="559" name="[Range].[Customer ID].&amp;[1725]"/>
            <x15:cachedUniqueName index="560" name="[Range].[Customer ID].&amp;[1727]"/>
            <x15:cachedUniqueName index="561" name="[Range].[Customer ID].&amp;[1728]"/>
            <x15:cachedUniqueName index="562" name="[Range].[Customer ID].&amp;[1730]"/>
            <x15:cachedUniqueName index="563" name="[Range].[Customer ID].&amp;[1733]"/>
            <x15:cachedUniqueName index="564" name="[Range].[Customer ID].&amp;[1734]"/>
            <x15:cachedUniqueName index="565" name="[Range].[Customer ID].&amp;[1735]"/>
            <x15:cachedUniqueName index="566" name="[Range].[Customer ID].&amp;[1737]"/>
            <x15:cachedUniqueName index="567" name="[Range].[Customer ID].&amp;[1738]"/>
            <x15:cachedUniqueName index="568" name="[Range].[Customer ID].&amp;[1743]"/>
            <x15:cachedUniqueName index="569" name="[Range].[Customer ID].&amp;[1745]"/>
            <x15:cachedUniqueName index="570" name="[Range].[Customer ID].&amp;[1748]"/>
            <x15:cachedUniqueName index="571" name="[Range].[Customer ID].&amp;[1749]"/>
            <x15:cachedUniqueName index="572" name="[Range].[Customer ID].&amp;[1754]"/>
            <x15:cachedUniqueName index="573" name="[Range].[Customer ID].&amp;[1764]"/>
            <x15:cachedUniqueName index="574" name="[Range].[Customer ID].&amp;[1765]"/>
            <x15:cachedUniqueName index="575" name="[Range].[Customer ID].&amp;[1767]"/>
            <x15:cachedUniqueName index="576" name="[Range].[Customer ID].&amp;[1771]"/>
            <x15:cachedUniqueName index="577" name="[Range].[Customer ID].&amp;[1775]"/>
            <x15:cachedUniqueName index="578" name="[Range].[Customer ID].&amp;[1776]"/>
            <x15:cachedUniqueName index="579" name="[Range].[Customer ID].&amp;[1777]"/>
            <x15:cachedUniqueName index="580" name="[Range].[Customer ID].&amp;[1778]"/>
            <x15:cachedUniqueName index="581" name="[Range].[Customer ID].&amp;[1781]"/>
            <x15:cachedUniqueName index="582" name="[Range].[Customer ID].&amp;[1782]"/>
            <x15:cachedUniqueName index="583" name="[Range].[Customer ID].&amp;[1788]"/>
            <x15:cachedUniqueName index="584" name="[Range].[Customer ID].&amp;[1793]"/>
            <x15:cachedUniqueName index="585" name="[Range].[Customer ID].&amp;[1802]"/>
            <x15:cachedUniqueName index="586" name="[Range].[Customer ID].&amp;[1808]"/>
            <x15:cachedUniqueName index="587" name="[Range].[Customer ID].&amp;[1814]"/>
            <x15:cachedUniqueName index="588" name="[Range].[Customer ID].&amp;[1815]"/>
            <x15:cachedUniqueName index="589" name="[Range].[Customer ID].&amp;[1816]"/>
            <x15:cachedUniqueName index="590" name="[Range].[Customer ID].&amp;[1818]"/>
            <x15:cachedUniqueName index="591" name="[Range].[Customer ID].&amp;[1821]"/>
            <x15:cachedUniqueName index="592" name="[Range].[Customer ID].&amp;[1826]"/>
            <x15:cachedUniqueName index="593" name="[Range].[Customer ID].&amp;[1827]"/>
            <x15:cachedUniqueName index="594" name="[Range].[Customer ID].&amp;[1828]"/>
            <x15:cachedUniqueName index="595" name="[Range].[Customer ID].&amp;[1829]"/>
            <x15:cachedUniqueName index="596" name="[Range].[Customer ID].&amp;[1836]"/>
            <x15:cachedUniqueName index="597" name="[Range].[Customer ID].&amp;[1837]"/>
            <x15:cachedUniqueName index="598" name="[Range].[Customer ID].&amp;[1840]"/>
            <x15:cachedUniqueName index="599" name="[Range].[Customer ID].&amp;[1849]"/>
            <x15:cachedUniqueName index="600" name="[Range].[Customer ID].&amp;[1852]"/>
            <x15:cachedUniqueName index="601" name="[Range].[Customer ID].&amp;[1854]"/>
            <x15:cachedUniqueName index="602" name="[Range].[Customer ID].&amp;[1860]"/>
            <x15:cachedUniqueName index="603" name="[Range].[Customer ID].&amp;[1869]"/>
            <x15:cachedUniqueName index="604" name="[Range].[Customer ID].&amp;[1873]"/>
            <x15:cachedUniqueName index="605" name="[Range].[Customer ID].&amp;[1875]"/>
            <x15:cachedUniqueName index="606" name="[Range].[Customer ID].&amp;[1882]"/>
            <x15:cachedUniqueName index="607" name="[Range].[Customer ID].&amp;[1885]"/>
            <x15:cachedUniqueName index="608" name="[Range].[Customer ID].&amp;[1889]"/>
            <x15:cachedUniqueName index="609" name="[Range].[Customer ID].&amp;[1891]"/>
            <x15:cachedUniqueName index="610" name="[Range].[Customer ID].&amp;[1893]"/>
            <x15:cachedUniqueName index="611" name="[Range].[Customer ID].&amp;[1894]"/>
            <x15:cachedUniqueName index="612" name="[Range].[Customer ID].&amp;[1906]"/>
            <x15:cachedUniqueName index="613" name="[Range].[Customer ID].&amp;[1907]"/>
            <x15:cachedUniqueName index="614" name="[Range].[Customer ID].&amp;[1910]"/>
            <x15:cachedUniqueName index="615" name="[Range].[Customer ID].&amp;[1916]"/>
            <x15:cachedUniqueName index="616" name="[Range].[Customer ID].&amp;[1917]"/>
            <x15:cachedUniqueName index="617" name="[Range].[Customer ID].&amp;[1918]"/>
            <x15:cachedUniqueName index="618" name="[Range].[Customer ID].&amp;[1919]"/>
            <x15:cachedUniqueName index="619" name="[Range].[Customer ID].&amp;[1927]"/>
            <x15:cachedUniqueName index="620" name="[Range].[Customer ID].&amp;[1928]"/>
            <x15:cachedUniqueName index="621" name="[Range].[Customer ID].&amp;[1933]"/>
            <x15:cachedUniqueName index="622" name="[Range].[Customer ID].&amp;[1934]"/>
            <x15:cachedUniqueName index="623" name="[Range].[Customer ID].&amp;[1935]"/>
            <x15:cachedUniqueName index="624" name="[Range].[Customer ID].&amp;[1938]"/>
            <x15:cachedUniqueName index="625" name="[Range].[Customer ID].&amp;[1940]"/>
            <x15:cachedUniqueName index="626" name="[Range].[Customer ID].&amp;[1946]"/>
            <x15:cachedUniqueName index="627" name="[Range].[Customer ID].&amp;[1949]"/>
            <x15:cachedUniqueName index="628" name="[Range].[Customer ID].&amp;[1950]"/>
            <x15:cachedUniqueName index="629" name="[Range].[Customer ID].&amp;[1956]"/>
            <x15:cachedUniqueName index="630" name="[Range].[Customer ID].&amp;[1957]"/>
            <x15:cachedUniqueName index="631" name="[Range].[Customer ID].&amp;[1958]"/>
            <x15:cachedUniqueName index="632" name="[Range].[Customer ID].&amp;[1959]"/>
            <x15:cachedUniqueName index="633" name="[Range].[Customer ID].&amp;[1962]"/>
            <x15:cachedUniqueName index="634" name="[Range].[Customer ID].&amp;[1967]"/>
            <x15:cachedUniqueName index="635" name="[Range].[Customer ID].&amp;[1971]"/>
            <x15:cachedUniqueName index="636" name="[Range].[Customer ID].&amp;[1972]"/>
            <x15:cachedUniqueName index="637" name="[Range].[Customer ID].&amp;[1974]"/>
            <x15:cachedUniqueName index="638" name="[Range].[Customer ID].&amp;[1976]"/>
            <x15:cachedUniqueName index="639" name="[Range].[Customer ID].&amp;[1979]"/>
            <x15:cachedUniqueName index="640" name="[Range].[Customer ID].&amp;[1984]"/>
            <x15:cachedUniqueName index="641" name="[Range].[Customer ID].&amp;[1986]"/>
            <x15:cachedUniqueName index="642" name="[Range].[Customer ID].&amp;[1988]"/>
            <x15:cachedUniqueName index="643" name="[Range].[Customer ID].&amp;[1989]"/>
            <x15:cachedUniqueName index="644" name="[Range].[Customer ID].&amp;[1991]"/>
            <x15:cachedUniqueName index="645" name="[Range].[Customer ID].&amp;[1997]"/>
            <x15:cachedUniqueName index="646" name="[Range].[Customer ID].&amp;[1998]"/>
            <x15:cachedUniqueName index="647" name="[Range].[Customer ID].&amp;[2004]"/>
            <x15:cachedUniqueName index="648" name="[Range].[Customer ID].&amp;[2006]"/>
            <x15:cachedUniqueName index="649" name="[Range].[Customer ID].&amp;[2014]"/>
            <x15:cachedUniqueName index="650" name="[Range].[Customer ID].&amp;[2016]"/>
            <x15:cachedUniqueName index="651" name="[Range].[Customer ID].&amp;[2020]"/>
            <x15:cachedUniqueName index="652" name="[Range].[Customer ID].&amp;[2030]"/>
            <x15:cachedUniqueName index="653" name="[Range].[Customer ID].&amp;[2035]"/>
            <x15:cachedUniqueName index="654" name="[Range].[Customer ID].&amp;[2037]"/>
            <x15:cachedUniqueName index="655" name="[Range].[Customer ID].&amp;[2038]"/>
            <x15:cachedUniqueName index="656" name="[Range].[Customer ID].&amp;[2044]"/>
            <x15:cachedUniqueName index="657" name="[Range].[Customer ID].&amp;[2046]"/>
            <x15:cachedUniqueName index="658" name="[Range].[Customer ID].&amp;[2049]"/>
            <x15:cachedUniqueName index="659" name="[Range].[Customer ID].&amp;[2052]"/>
            <x15:cachedUniqueName index="660" name="[Range].[Customer ID].&amp;[2058]"/>
            <x15:cachedUniqueName index="661" name="[Range].[Customer ID].&amp;[2059]"/>
            <x15:cachedUniqueName index="662" name="[Range].[Customer ID].&amp;[2061]"/>
            <x15:cachedUniqueName index="663" name="[Range].[Customer ID].&amp;[2062]"/>
            <x15:cachedUniqueName index="664" name="[Range].[Customer ID].&amp;[2063]"/>
            <x15:cachedUniqueName index="665" name="[Range].[Customer ID].&amp;[2066]"/>
            <x15:cachedUniqueName index="666" name="[Range].[Customer ID].&amp;[2069]"/>
            <x15:cachedUniqueName index="667" name="[Range].[Customer ID].&amp;[2070]"/>
            <x15:cachedUniqueName index="668" name="[Range].[Customer ID].&amp;[2071]"/>
            <x15:cachedUniqueName index="669" name="[Range].[Customer ID].&amp;[2072]"/>
            <x15:cachedUniqueName index="670" name="[Range].[Customer ID].&amp;[2073]"/>
            <x15:cachedUniqueName index="671" name="[Range].[Customer ID].&amp;[2081]"/>
            <x15:cachedUniqueName index="672" name="[Range].[Customer ID].&amp;[2089]"/>
            <x15:cachedUniqueName index="673" name="[Range].[Customer ID].&amp;[2094]"/>
            <x15:cachedUniqueName index="674" name="[Range].[Customer ID].&amp;[2097]"/>
            <x15:cachedUniqueName index="675" name="[Range].[Customer ID].&amp;[2098]"/>
            <x15:cachedUniqueName index="676" name="[Range].[Customer ID].&amp;[2099]"/>
            <x15:cachedUniqueName index="677" name="[Range].[Customer ID].&amp;[2107]"/>
            <x15:cachedUniqueName index="678" name="[Range].[Customer ID].&amp;[2108]"/>
            <x15:cachedUniqueName index="679" name="[Range].[Customer ID].&amp;[2114]"/>
            <x15:cachedUniqueName index="680" name="[Range].[Customer ID].&amp;[2115]"/>
            <x15:cachedUniqueName index="681" name="[Range].[Customer ID].&amp;[2117]"/>
            <x15:cachedUniqueName index="682" name="[Range].[Customer ID].&amp;[2122]"/>
            <x15:cachedUniqueName index="683" name="[Range].[Customer ID].&amp;[2124]"/>
            <x15:cachedUniqueName index="684" name="[Range].[Customer ID].&amp;[2127]"/>
            <x15:cachedUniqueName index="685" name="[Range].[Customer ID].&amp;[2131]"/>
            <x15:cachedUniqueName index="686" name="[Range].[Customer ID].&amp;[2132]"/>
            <x15:cachedUniqueName index="687" name="[Range].[Customer ID].&amp;[2135]"/>
            <x15:cachedUniqueName index="688" name="[Range].[Customer ID].&amp;[2137]"/>
            <x15:cachedUniqueName index="689" name="[Range].[Customer ID].&amp;[2139]"/>
            <x15:cachedUniqueName index="690" name="[Range].[Customer ID].&amp;[2141]"/>
            <x15:cachedUniqueName index="691" name="[Range].[Customer ID].&amp;[2143]"/>
            <x15:cachedUniqueName index="692" name="[Range].[Customer ID].&amp;[2145]"/>
            <x15:cachedUniqueName index="693" name="[Range].[Customer ID].&amp;[2146]"/>
            <x15:cachedUniqueName index="694" name="[Range].[Customer ID].&amp;[2151]"/>
            <x15:cachedUniqueName index="695" name="[Range].[Customer ID].&amp;[2157]"/>
            <x15:cachedUniqueName index="696" name="[Range].[Customer ID].&amp;[2159]"/>
            <x15:cachedUniqueName index="697" name="[Range].[Customer ID].&amp;[2162]"/>
            <x15:cachedUniqueName index="698" name="[Range].[Customer ID].&amp;[2164]"/>
            <x15:cachedUniqueName index="699" name="[Range].[Customer ID].&amp;[2165]"/>
            <x15:cachedUniqueName index="700" name="[Range].[Customer ID].&amp;[2178]"/>
            <x15:cachedUniqueName index="701" name="[Range].[Customer ID].&amp;[2183]"/>
            <x15:cachedUniqueName index="702" name="[Range].[Customer ID].&amp;[2187]"/>
            <x15:cachedUniqueName index="703" name="[Range].[Customer ID].&amp;[2189]"/>
            <x15:cachedUniqueName index="704" name="[Range].[Customer ID].&amp;[2190]"/>
            <x15:cachedUniqueName index="705" name="[Range].[Customer ID].&amp;[2193]"/>
            <x15:cachedUniqueName index="706" name="[Range].[Customer ID].&amp;[2196]"/>
            <x15:cachedUniqueName index="707" name="[Range].[Customer ID].&amp;[2197]"/>
            <x15:cachedUniqueName index="708" name="[Range].[Customer ID].&amp;[2198]"/>
            <x15:cachedUniqueName index="709" name="[Range].[Customer ID].&amp;[2201]"/>
            <x15:cachedUniqueName index="710" name="[Range].[Customer ID].&amp;[2202]"/>
            <x15:cachedUniqueName index="711" name="[Range].[Customer ID].&amp;[2203]"/>
            <x15:cachedUniqueName index="712" name="[Range].[Customer ID].&amp;[2204]"/>
            <x15:cachedUniqueName index="713" name="[Range].[Customer ID].&amp;[2206]"/>
            <x15:cachedUniqueName index="714" name="[Range].[Customer ID].&amp;[2209]"/>
            <x15:cachedUniqueName index="715" name="[Range].[Customer ID].&amp;[2212]"/>
            <x15:cachedUniqueName index="716" name="[Range].[Customer ID].&amp;[2215]"/>
            <x15:cachedUniqueName index="717" name="[Range].[Customer ID].&amp;[2216]"/>
            <x15:cachedUniqueName index="718" name="[Range].[Customer ID].&amp;[2220]"/>
            <x15:cachedUniqueName index="719" name="[Range].[Customer ID].&amp;[2225]"/>
            <x15:cachedUniqueName index="720" name="[Range].[Customer ID].&amp;[2240]"/>
            <x15:cachedUniqueName index="721" name="[Range].[Customer ID].&amp;[2250]"/>
            <x15:cachedUniqueName index="722" name="[Range].[Customer ID].&amp;[2254]"/>
            <x15:cachedUniqueName index="723" name="[Range].[Customer ID].&amp;[2256]"/>
            <x15:cachedUniqueName index="724" name="[Range].[Customer ID].&amp;[2257]"/>
            <x15:cachedUniqueName index="725" name="[Range].[Customer ID].&amp;[2258]"/>
            <x15:cachedUniqueName index="726" name="[Range].[Customer ID].&amp;[2260]"/>
            <x15:cachedUniqueName index="727" name="[Range].[Customer ID].&amp;[2264]"/>
            <x15:cachedUniqueName index="728" name="[Range].[Customer ID].&amp;[2265]"/>
            <x15:cachedUniqueName index="729" name="[Range].[Customer ID].&amp;[2266]"/>
            <x15:cachedUniqueName index="730" name="[Range].[Customer ID].&amp;[2268]"/>
            <x15:cachedUniqueName index="731" name="[Range].[Customer ID].&amp;[2270]"/>
            <x15:cachedUniqueName index="732" name="[Range].[Customer ID].&amp;[2272]"/>
            <x15:cachedUniqueName index="733" name="[Range].[Customer ID].&amp;[2273]"/>
            <x15:cachedUniqueName index="734" name="[Range].[Customer ID].&amp;[2274]"/>
            <x15:cachedUniqueName index="735" name="[Range].[Customer ID].&amp;[2276]"/>
            <x15:cachedUniqueName index="736" name="[Range].[Customer ID].&amp;[2279]"/>
            <x15:cachedUniqueName index="737" name="[Range].[Customer ID].&amp;[2281]"/>
            <x15:cachedUniqueName index="738" name="[Range].[Customer ID].&amp;[2282]"/>
            <x15:cachedUniqueName index="739" name="[Range].[Customer ID].&amp;[2283]"/>
            <x15:cachedUniqueName index="740" name="[Range].[Customer ID].&amp;[2285]"/>
            <x15:cachedUniqueName index="741" name="[Range].[Customer ID].&amp;[2286]"/>
            <x15:cachedUniqueName index="742" name="[Range].[Customer ID].&amp;[2287]"/>
            <x15:cachedUniqueName index="743" name="[Range].[Customer ID].&amp;[2289]"/>
            <x15:cachedUniqueName index="744" name="[Range].[Customer ID].&amp;[2290]"/>
            <x15:cachedUniqueName index="745" name="[Range].[Customer ID].&amp;[2302]"/>
            <x15:cachedUniqueName index="746" name="[Range].[Customer ID].&amp;[2303]"/>
            <x15:cachedUniqueName index="747" name="[Range].[Customer ID].&amp;[2305]"/>
            <x15:cachedUniqueName index="748" name="[Range].[Customer ID].&amp;[2308]"/>
            <x15:cachedUniqueName index="749" name="[Range].[Customer ID].&amp;[2323]"/>
            <x15:cachedUniqueName index="750" name="[Range].[Customer ID].&amp;[2330]"/>
            <x15:cachedUniqueName index="751" name="[Range].[Customer ID].&amp;[2333]"/>
            <x15:cachedUniqueName index="752" name="[Range].[Customer ID].&amp;[2334]"/>
            <x15:cachedUniqueName index="753" name="[Range].[Customer ID].&amp;[2338]"/>
            <x15:cachedUniqueName index="754" name="[Range].[Customer ID].&amp;[2339]"/>
            <x15:cachedUniqueName index="755" name="[Range].[Customer ID].&amp;[2345]"/>
            <x15:cachedUniqueName index="756" name="[Range].[Customer ID].&amp;[2346]"/>
            <x15:cachedUniqueName index="757" name="[Range].[Customer ID].&amp;[2351]"/>
            <x15:cachedUniqueName index="758" name="[Range].[Customer ID].&amp;[2352]"/>
            <x15:cachedUniqueName index="759" name="[Range].[Customer ID].&amp;[2353]"/>
            <x15:cachedUniqueName index="760" name="[Range].[Customer ID].&amp;[2355]"/>
            <x15:cachedUniqueName index="761" name="[Range].[Customer ID].&amp;[2356]"/>
            <x15:cachedUniqueName index="762" name="[Range].[Customer ID].&amp;[2358]"/>
            <x15:cachedUniqueName index="763" name="[Range].[Customer ID].&amp;[2359]"/>
            <x15:cachedUniqueName index="764" name="[Range].[Customer ID].&amp;[2361]"/>
            <x15:cachedUniqueName index="765" name="[Range].[Customer ID].&amp;[2363]"/>
            <x15:cachedUniqueName index="766" name="[Range].[Customer ID].&amp;[2369]"/>
            <x15:cachedUniqueName index="767" name="[Range].[Customer ID].&amp;[2372]"/>
            <x15:cachedUniqueName index="768" name="[Range].[Customer ID].&amp;[2376]"/>
            <x15:cachedUniqueName index="769" name="[Range].[Customer ID].&amp;[2379]"/>
            <x15:cachedUniqueName index="770" name="[Range].[Customer ID].&amp;[2380]"/>
            <x15:cachedUniqueName index="771" name="[Range].[Customer ID].&amp;[2382]"/>
            <x15:cachedUniqueName index="772" name="[Range].[Customer ID].&amp;[2385]"/>
            <x15:cachedUniqueName index="773" name="[Range].[Customer ID].&amp;[2391]"/>
            <x15:cachedUniqueName index="774" name="[Range].[Customer ID].&amp;[2393]"/>
            <x15:cachedUniqueName index="775" name="[Range].[Customer ID].&amp;[2394]"/>
            <x15:cachedUniqueName index="776" name="[Range].[Customer ID].&amp;[2395]"/>
            <x15:cachedUniqueName index="777" name="[Range].[Customer ID].&amp;[2398]"/>
            <x15:cachedUniqueName index="778" name="[Range].[Customer ID].&amp;[2417]"/>
            <x15:cachedUniqueName index="779" name="[Range].[Customer ID].&amp;[2418]"/>
            <x15:cachedUniqueName index="780" name="[Range].[Customer ID].&amp;[2419]"/>
            <x15:cachedUniqueName index="781" name="[Range].[Customer ID].&amp;[2420]"/>
            <x15:cachedUniqueName index="782" name="[Range].[Customer ID].&amp;[2422]"/>
            <x15:cachedUniqueName index="783" name="[Range].[Customer ID].&amp;[2423]"/>
            <x15:cachedUniqueName index="784" name="[Range].[Customer ID].&amp;[2426]"/>
            <x15:cachedUniqueName index="785" name="[Range].[Customer ID].&amp;[2427]"/>
            <x15:cachedUniqueName index="786" name="[Range].[Customer ID].&amp;[2430]"/>
            <x15:cachedUniqueName index="787" name="[Range].[Customer ID].&amp;[2431]"/>
            <x15:cachedUniqueName index="788" name="[Range].[Customer ID].&amp;[2432]"/>
            <x15:cachedUniqueName index="789" name="[Range].[Customer ID].&amp;[2433]"/>
            <x15:cachedUniqueName index="790" name="[Range].[Customer ID].&amp;[2437]"/>
            <x15:cachedUniqueName index="791" name="[Range].[Customer ID].&amp;[2441]"/>
            <x15:cachedUniqueName index="792" name="[Range].[Customer ID].&amp;[2442]"/>
            <x15:cachedUniqueName index="793" name="[Range].[Customer ID].&amp;[2443]"/>
            <x15:cachedUniqueName index="794" name="[Range].[Customer ID].&amp;[2448]"/>
            <x15:cachedUniqueName index="795" name="[Range].[Customer ID].&amp;[2450]"/>
            <x15:cachedUniqueName index="796" name="[Range].[Customer ID].&amp;[2454]"/>
            <x15:cachedUniqueName index="797" name="[Range].[Customer ID].&amp;[2456]"/>
            <x15:cachedUniqueName index="798" name="[Range].[Customer ID].&amp;[2457]"/>
            <x15:cachedUniqueName index="799" name="[Range].[Customer ID].&amp;[2458]"/>
            <x15:cachedUniqueName index="800" name="[Range].[Customer ID].&amp;[2460]"/>
            <x15:cachedUniqueName index="801" name="[Range].[Customer ID].&amp;[2464]"/>
            <x15:cachedUniqueName index="802" name="[Range].[Customer ID].&amp;[2466]"/>
            <x15:cachedUniqueName index="803" name="[Range].[Customer ID].&amp;[2468]"/>
            <x15:cachedUniqueName index="804" name="[Range].[Customer ID].&amp;[2472]"/>
            <x15:cachedUniqueName index="805" name="[Range].[Customer ID].&amp;[2481]"/>
            <x15:cachedUniqueName index="806" name="[Range].[Customer ID].&amp;[2484]"/>
            <x15:cachedUniqueName index="807" name="[Range].[Customer ID].&amp;[2486]"/>
            <x15:cachedUniqueName index="808" name="[Range].[Customer ID].&amp;[2487]"/>
            <x15:cachedUniqueName index="809" name="[Range].[Customer ID].&amp;[2488]"/>
            <x15:cachedUniqueName index="810" name="[Range].[Customer ID].&amp;[2489]"/>
            <x15:cachedUniqueName index="811" name="[Range].[Customer ID].&amp;[2490]"/>
            <x15:cachedUniqueName index="812" name="[Range].[Customer ID].&amp;[2491]"/>
            <x15:cachedUniqueName index="813" name="[Range].[Customer ID].&amp;[2495]"/>
            <x15:cachedUniqueName index="814" name="[Range].[Customer ID].&amp;[2498]"/>
            <x15:cachedUniqueName index="815" name="[Range].[Customer ID].&amp;[2499]"/>
            <x15:cachedUniqueName index="816" name="[Range].[Customer ID].&amp;[2500]"/>
            <x15:cachedUniqueName index="817" name="[Range].[Customer ID].&amp;[2502]"/>
            <x15:cachedUniqueName index="818" name="[Range].[Customer ID].&amp;[2506]"/>
            <x15:cachedUniqueName index="819" name="[Range].[Customer ID].&amp;[2507]"/>
            <x15:cachedUniqueName index="820" name="[Range].[Customer ID].&amp;[2508]"/>
            <x15:cachedUniqueName index="821" name="[Range].[Customer ID].&amp;[2509]"/>
            <x15:cachedUniqueName index="822" name="[Range].[Customer ID].&amp;[2512]"/>
            <x15:cachedUniqueName index="823" name="[Range].[Customer ID].&amp;[2516]"/>
            <x15:cachedUniqueName index="824" name="[Range].[Customer ID].&amp;[2520]"/>
            <x15:cachedUniqueName index="825" name="[Range].[Customer ID].&amp;[2521]"/>
            <x15:cachedUniqueName index="826" name="[Range].[Customer ID].&amp;[2522]"/>
            <x15:cachedUniqueName index="827" name="[Range].[Customer ID].&amp;[2526]"/>
            <x15:cachedUniqueName index="828" name="[Range].[Customer ID].&amp;[2527]"/>
            <x15:cachedUniqueName index="829" name="[Range].[Customer ID].&amp;[2530]"/>
            <x15:cachedUniqueName index="830" name="[Range].[Customer ID].&amp;[2531]"/>
            <x15:cachedUniqueName index="831" name="[Range].[Customer ID].&amp;[2534]"/>
            <x15:cachedUniqueName index="832" name="[Range].[Customer ID].&amp;[2539]"/>
            <x15:cachedUniqueName index="833" name="[Range].[Customer ID].&amp;[2540]"/>
            <x15:cachedUniqueName index="834" name="[Range].[Customer ID].&amp;[2543]"/>
            <x15:cachedUniqueName index="835" name="[Range].[Customer ID].&amp;[2545]"/>
            <x15:cachedUniqueName index="836" name="[Range].[Customer ID].&amp;[2547]"/>
            <x15:cachedUniqueName index="837" name="[Range].[Customer ID].&amp;[2548]"/>
            <x15:cachedUniqueName index="838" name="[Range].[Customer ID].&amp;[2549]"/>
            <x15:cachedUniqueName index="839" name="[Range].[Customer ID].&amp;[2551]"/>
            <x15:cachedUniqueName index="840" name="[Range].[Customer ID].&amp;[2553]"/>
            <x15:cachedUniqueName index="841" name="[Range].[Customer ID].&amp;[2555]"/>
            <x15:cachedUniqueName index="842" name="[Range].[Customer ID].&amp;[2561]"/>
            <x15:cachedUniqueName index="843" name="[Range].[Customer ID].&amp;[2563]"/>
            <x15:cachedUniqueName index="844" name="[Range].[Customer ID].&amp;[2570]"/>
            <x15:cachedUniqueName index="845" name="[Range].[Customer ID].&amp;[2571]"/>
            <x15:cachedUniqueName index="846" name="[Range].[Customer ID].&amp;[2578]"/>
            <x15:cachedUniqueName index="847" name="[Range].[Customer ID].&amp;[2579]"/>
            <x15:cachedUniqueName index="848" name="[Range].[Customer ID].&amp;[2583]"/>
            <x15:cachedUniqueName index="849" name="[Range].[Customer ID].&amp;[2584]"/>
            <x15:cachedUniqueName index="850" name="[Range].[Customer ID].&amp;[2587]"/>
            <x15:cachedUniqueName index="851" name="[Range].[Customer ID].&amp;[2593]"/>
            <x15:cachedUniqueName index="852" name="[Range].[Customer ID].&amp;[2601]"/>
            <x15:cachedUniqueName index="853" name="[Range].[Customer ID].&amp;[2603]"/>
            <x15:cachedUniqueName index="854" name="[Range].[Customer ID].&amp;[2604]"/>
            <x15:cachedUniqueName index="855" name="[Range].[Customer ID].&amp;[2610]"/>
            <x15:cachedUniqueName index="856" name="[Range].[Customer ID].&amp;[2613]"/>
            <x15:cachedUniqueName index="857" name="[Range].[Customer ID].&amp;[2616]"/>
            <x15:cachedUniqueName index="858" name="[Range].[Customer ID].&amp;[2617]"/>
            <x15:cachedUniqueName index="859" name="[Range].[Customer ID].&amp;[2618]"/>
            <x15:cachedUniqueName index="860" name="[Range].[Customer ID].&amp;[2619]"/>
            <x15:cachedUniqueName index="861" name="[Range].[Customer ID].&amp;[2620]"/>
            <x15:cachedUniqueName index="862" name="[Range].[Customer ID].&amp;[2621]"/>
            <x15:cachedUniqueName index="863" name="[Range].[Customer ID].&amp;[2626]"/>
            <x15:cachedUniqueName index="864" name="[Range].[Customer ID].&amp;[2628]"/>
            <x15:cachedUniqueName index="865" name="[Range].[Customer ID].&amp;[2630]"/>
            <x15:cachedUniqueName index="866" name="[Range].[Customer ID].&amp;[2638]"/>
            <x15:cachedUniqueName index="867" name="[Range].[Customer ID].&amp;[2639]"/>
            <x15:cachedUniqueName index="868" name="[Range].[Customer ID].&amp;[2647]"/>
            <x15:cachedUniqueName index="869" name="[Range].[Customer ID].&amp;[2649]"/>
            <x15:cachedUniqueName index="870" name="[Range].[Customer ID].&amp;[2650]"/>
            <x15:cachedUniqueName index="871" name="[Range].[Customer ID].&amp;[2652]"/>
            <x15:cachedUniqueName index="872" name="[Range].[Customer ID].&amp;[2653]"/>
            <x15:cachedUniqueName index="873" name="[Range].[Customer ID].&amp;[2655]"/>
            <x15:cachedUniqueName index="874" name="[Range].[Customer ID].&amp;[2667]"/>
            <x15:cachedUniqueName index="875" name="[Range].[Customer ID].&amp;[2668]"/>
            <x15:cachedUniqueName index="876" name="[Range].[Customer ID].&amp;[2670]"/>
            <x15:cachedUniqueName index="877" name="[Range].[Customer ID].&amp;[2671]"/>
            <x15:cachedUniqueName index="878" name="[Range].[Customer ID].&amp;[2677]"/>
            <x15:cachedUniqueName index="879" name="[Range].[Customer ID].&amp;[2684]"/>
            <x15:cachedUniqueName index="880" name="[Range].[Customer ID].&amp;[2685]"/>
            <x15:cachedUniqueName index="881" name="[Range].[Customer ID].&amp;[2689]"/>
            <x15:cachedUniqueName index="882" name="[Range].[Customer ID].&amp;[2693]"/>
            <x15:cachedUniqueName index="883" name="[Range].[Customer ID].&amp;[2696]"/>
            <x15:cachedUniqueName index="884" name="[Range].[Customer ID].&amp;[2697]"/>
            <x15:cachedUniqueName index="885" name="[Range].[Customer ID].&amp;[2699]"/>
            <x15:cachedUniqueName index="886" name="[Range].[Customer ID].&amp;[2704]"/>
            <x15:cachedUniqueName index="887" name="[Range].[Customer ID].&amp;[2709]"/>
            <x15:cachedUniqueName index="888" name="[Range].[Customer ID].&amp;[2713]"/>
            <x15:cachedUniqueName index="889" name="[Range].[Customer ID].&amp;[2715]"/>
            <x15:cachedUniqueName index="890" name="[Range].[Customer ID].&amp;[2718]"/>
            <x15:cachedUniqueName index="891" name="[Range].[Customer ID].&amp;[2720]"/>
            <x15:cachedUniqueName index="892" name="[Range].[Customer ID].&amp;[2724]"/>
            <x15:cachedUniqueName index="893" name="[Range].[Customer ID].&amp;[2725]"/>
            <x15:cachedUniqueName index="894" name="[Range].[Customer ID].&amp;[2729]"/>
            <x15:cachedUniqueName index="895" name="[Range].[Customer ID].&amp;[2737]"/>
            <x15:cachedUniqueName index="896" name="[Range].[Customer ID].&amp;[2738]"/>
            <x15:cachedUniqueName index="897" name="[Range].[Customer ID].&amp;[2741]"/>
            <x15:cachedUniqueName index="898" name="[Range].[Customer ID].&amp;[2745]"/>
            <x15:cachedUniqueName index="899" name="[Range].[Customer ID].&amp;[2747]"/>
            <x15:cachedUniqueName index="900" name="[Range].[Customer ID].&amp;[2750]"/>
            <x15:cachedUniqueName index="901" name="[Range].[Customer ID].&amp;[2760]"/>
            <x15:cachedUniqueName index="902" name="[Range].[Customer ID].&amp;[2764]"/>
            <x15:cachedUniqueName index="903" name="[Range].[Customer ID].&amp;[2765]"/>
            <x15:cachedUniqueName index="904" name="[Range].[Customer ID].&amp;[2770]"/>
            <x15:cachedUniqueName index="905" name="[Range].[Customer ID].&amp;[2771]"/>
            <x15:cachedUniqueName index="906" name="[Range].[Customer ID].&amp;[2773]"/>
            <x15:cachedUniqueName index="907" name="[Range].[Customer ID].&amp;[2775]"/>
            <x15:cachedUniqueName index="908" name="[Range].[Customer ID].&amp;[2776]"/>
            <x15:cachedUniqueName index="909" name="[Range].[Customer ID].&amp;[2778]"/>
            <x15:cachedUniqueName index="910" name="[Range].[Customer ID].&amp;[2779]"/>
            <x15:cachedUniqueName index="911" name="[Range].[Customer ID].&amp;[2781]"/>
            <x15:cachedUniqueName index="912" name="[Range].[Customer ID].&amp;[2787]"/>
            <x15:cachedUniqueName index="913" name="[Range].[Customer ID].&amp;[2791]"/>
            <x15:cachedUniqueName index="914" name="[Range].[Customer ID].&amp;[2794]"/>
            <x15:cachedUniqueName index="915" name="[Range].[Customer ID].&amp;[2795]"/>
            <x15:cachedUniqueName index="916" name="[Range].[Customer ID].&amp;[2796]"/>
            <x15:cachedUniqueName index="917" name="[Range].[Customer ID].&amp;[2797]"/>
            <x15:cachedUniqueName index="918" name="[Range].[Customer ID].&amp;[2801]"/>
            <x15:cachedUniqueName index="919" name="[Range].[Customer ID].&amp;[2803]"/>
            <x15:cachedUniqueName index="920" name="[Range].[Customer ID].&amp;[2813]"/>
            <x15:cachedUniqueName index="921" name="[Range].[Customer ID].&amp;[2817]"/>
            <x15:cachedUniqueName index="922" name="[Range].[Customer ID].&amp;[2820]"/>
            <x15:cachedUniqueName index="923" name="[Range].[Customer ID].&amp;[2823]"/>
            <x15:cachedUniqueName index="924" name="[Range].[Customer ID].&amp;[2825]"/>
            <x15:cachedUniqueName index="925" name="[Range].[Customer ID].&amp;[2828]"/>
            <x15:cachedUniqueName index="926" name="[Range].[Customer ID].&amp;[2833]"/>
            <x15:cachedUniqueName index="927" name="[Range].[Customer ID].&amp;[2837]"/>
            <x15:cachedUniqueName index="928" name="[Range].[Customer ID].&amp;[2840]"/>
            <x15:cachedUniqueName index="929" name="[Range].[Customer ID].&amp;[2847]"/>
            <x15:cachedUniqueName index="930" name="[Range].[Customer ID].&amp;[2848]"/>
            <x15:cachedUniqueName index="931" name="[Range].[Customer ID].&amp;[2851]"/>
            <x15:cachedUniqueName index="932" name="[Range].[Customer ID].&amp;[2855]"/>
            <x15:cachedUniqueName index="933" name="[Range].[Customer ID].&amp;[2858]"/>
            <x15:cachedUniqueName index="934" name="[Range].[Customer ID].&amp;[2859]"/>
            <x15:cachedUniqueName index="935" name="[Range].[Customer ID].&amp;[2861]"/>
            <x15:cachedUniqueName index="936" name="[Range].[Customer ID].&amp;[2862]"/>
            <x15:cachedUniqueName index="937" name="[Range].[Customer ID].&amp;[2865]"/>
            <x15:cachedUniqueName index="938" name="[Range].[Customer ID].&amp;[2867]"/>
            <x15:cachedUniqueName index="939" name="[Range].[Customer ID].&amp;[2868]"/>
            <x15:cachedUniqueName index="940" name="[Range].[Customer ID].&amp;[2873]"/>
            <x15:cachedUniqueName index="941" name="[Range].[Customer ID].&amp;[2874]"/>
            <x15:cachedUniqueName index="942" name="[Range].[Customer ID].&amp;[2877]"/>
            <x15:cachedUniqueName index="943" name="[Range].[Customer ID].&amp;[2878]"/>
            <x15:cachedUniqueName index="944" name="[Range].[Customer ID].&amp;[2880]"/>
            <x15:cachedUniqueName index="945" name="[Range].[Customer ID].&amp;[2882]"/>
            <x15:cachedUniqueName index="946" name="[Range].[Customer ID].&amp;[2883]"/>
            <x15:cachedUniqueName index="947" name="[Range].[Customer ID].&amp;[2884]"/>
            <x15:cachedUniqueName index="948" name="[Range].[Customer ID].&amp;[2885]"/>
            <x15:cachedUniqueName index="949" name="[Range].[Customer ID].&amp;[2886]"/>
            <x15:cachedUniqueName index="950" name="[Range].[Customer ID].&amp;[2892]"/>
            <x15:cachedUniqueName index="951" name="[Range].[Customer ID].&amp;[2893]"/>
            <x15:cachedUniqueName index="952" name="[Range].[Customer ID].&amp;[2896]"/>
            <x15:cachedUniqueName index="953" name="[Range].[Customer ID].&amp;[2897]"/>
            <x15:cachedUniqueName index="954" name="[Range].[Customer ID].&amp;[2903]"/>
            <x15:cachedUniqueName index="955" name="[Range].[Customer ID].&amp;[2908]"/>
            <x15:cachedUniqueName index="956" name="[Range].[Customer ID].&amp;[2912]"/>
            <x15:cachedUniqueName index="957" name="[Range].[Customer ID].&amp;[2920]"/>
            <x15:cachedUniqueName index="958" name="[Range].[Customer ID].&amp;[2923]"/>
            <x15:cachedUniqueName index="959" name="[Range].[Customer ID].&amp;[2924]"/>
            <x15:cachedUniqueName index="960" name="[Range].[Customer ID].&amp;[2928]"/>
            <x15:cachedUniqueName index="961" name="[Range].[Customer ID].&amp;[2931]"/>
            <x15:cachedUniqueName index="962" name="[Range].[Customer ID].&amp;[2932]"/>
            <x15:cachedUniqueName index="963" name="[Range].[Customer ID].&amp;[2935]"/>
            <x15:cachedUniqueName index="964" name="[Range].[Customer ID].&amp;[2938]"/>
            <x15:cachedUniqueName index="965" name="[Range].[Customer ID].&amp;[2941]"/>
            <x15:cachedUniqueName index="966" name="[Range].[Customer ID].&amp;[2944]"/>
            <x15:cachedUniqueName index="967" name="[Range].[Customer ID].&amp;[2947]"/>
            <x15:cachedUniqueName index="968" name="[Range].[Customer ID].&amp;[2951]"/>
            <x15:cachedUniqueName index="969" name="[Range].[Customer ID].&amp;[2952]"/>
            <x15:cachedUniqueName index="970" name="[Range].[Customer ID].&amp;[2954]"/>
            <x15:cachedUniqueName index="971" name="[Range].[Customer ID].&amp;[2957]"/>
            <x15:cachedUniqueName index="972" name="[Range].[Customer ID].&amp;[2958]"/>
            <x15:cachedUniqueName index="973" name="[Range].[Customer ID].&amp;[2960]"/>
            <x15:cachedUniqueName index="974" name="[Range].[Customer ID].&amp;[2962]"/>
            <x15:cachedUniqueName index="975" name="[Range].[Customer ID].&amp;[2963]"/>
            <x15:cachedUniqueName index="976" name="[Range].[Customer ID].&amp;[2964]"/>
            <x15:cachedUniqueName index="977" name="[Range].[Customer ID].&amp;[2968]"/>
            <x15:cachedUniqueName index="978" name="[Range].[Customer ID].&amp;[2973]"/>
            <x15:cachedUniqueName index="979" name="[Range].[Customer ID].&amp;[2976]"/>
            <x15:cachedUniqueName index="980" name="[Range].[Customer ID].&amp;[2979]"/>
            <x15:cachedUniqueName index="981" name="[Range].[Customer ID].&amp;[2980]"/>
            <x15:cachedUniqueName index="982" name="[Range].[Customer ID].&amp;[2987]"/>
            <x15:cachedUniqueName index="983" name="[Range].[Customer ID].&amp;[2991]"/>
            <x15:cachedUniqueName index="984" name="[Range].[Customer ID].&amp;[2992]"/>
            <x15:cachedUniqueName index="985" name="[Range].[Customer ID].&amp;[2999]"/>
            <x15:cachedUniqueName index="986" name="[Range].[Customer ID].&amp;[3000]"/>
            <x15:cachedUniqueName index="987" name="[Range].[Customer ID].&amp;[3001]"/>
            <x15:cachedUniqueName index="988" name="[Range].[Customer ID].&amp;[3003]"/>
            <x15:cachedUniqueName index="989" name="[Range].[Customer ID].&amp;[3004]"/>
            <x15:cachedUniqueName index="990" name="[Range].[Customer ID].&amp;[3005]"/>
            <x15:cachedUniqueName index="991" name="[Range].[Customer ID].&amp;[3006]"/>
            <x15:cachedUniqueName index="992" name="[Range].[Customer ID].&amp;[3008]"/>
            <x15:cachedUniqueName index="993" name="[Range].[Customer ID].&amp;[3011]"/>
            <x15:cachedUniqueName index="994" name="[Range].[Customer ID].&amp;[3012]"/>
            <x15:cachedUniqueName index="995" name="[Range].[Customer ID].&amp;[3017]"/>
            <x15:cachedUniqueName index="996" name="[Range].[Customer ID].&amp;[3035]"/>
            <x15:cachedUniqueName index="997" name="[Range].[Customer ID].&amp;[3036]"/>
            <x15:cachedUniqueName index="998" name="[Range].[Customer ID].&amp;[3041]"/>
            <x15:cachedUniqueName index="999" name="[Range].[Customer ID].&amp;[3042]"/>
            <x15:cachedUniqueName index="1000" name="[Range].[Customer ID].&amp;[3045]"/>
            <x15:cachedUniqueName index="1001" name="[Range].[Customer ID].&amp;[3046]"/>
            <x15:cachedUniqueName index="1002" name="[Range].[Customer ID].&amp;[3053]"/>
            <x15:cachedUniqueName index="1003" name="[Range].[Customer ID].&amp;[3063]"/>
            <x15:cachedUniqueName index="1004" name="[Range].[Customer ID].&amp;[3064]"/>
            <x15:cachedUniqueName index="1005" name="[Range].[Customer ID].&amp;[3067]"/>
            <x15:cachedUniqueName index="1006" name="[Range].[Customer ID].&amp;[3069]"/>
            <x15:cachedUniqueName index="1007" name="[Range].[Customer ID].&amp;[3075]"/>
            <x15:cachedUniqueName index="1008" name="[Range].[Customer ID].&amp;[3076]"/>
            <x15:cachedUniqueName index="1009" name="[Range].[Customer ID].&amp;[3077]"/>
            <x15:cachedUniqueName index="1010" name="[Range].[Customer ID].&amp;[3078]"/>
            <x15:cachedUniqueName index="1011" name="[Range].[Customer ID].&amp;[3079]"/>
            <x15:cachedUniqueName index="1012" name="[Range].[Customer ID].&amp;[3084]"/>
            <x15:cachedUniqueName index="1013" name="[Range].[Customer ID].&amp;[3086]"/>
            <x15:cachedUniqueName index="1014" name="[Range].[Customer ID].&amp;[3089]"/>
            <x15:cachedUniqueName index="1015" name="[Range].[Customer ID].&amp;[3095]"/>
            <x15:cachedUniqueName index="1016" name="[Range].[Customer ID].&amp;[3096]"/>
            <x15:cachedUniqueName index="1017" name="[Range].[Customer ID].&amp;[3098]"/>
            <x15:cachedUniqueName index="1018" name="[Range].[Customer ID].&amp;[3100]"/>
            <x15:cachedUniqueName index="1019" name="[Range].[Customer ID].&amp;[3105]"/>
            <x15:cachedUniqueName index="1020" name="[Range].[Customer ID].&amp;[3106]"/>
            <x15:cachedUniqueName index="1021" name="[Range].[Customer ID].&amp;[3113]"/>
            <x15:cachedUniqueName index="1022" name="[Range].[Customer ID].&amp;[3120]"/>
            <x15:cachedUniqueName index="1023" name="[Range].[Customer ID].&amp;[3123]"/>
            <x15:cachedUniqueName index="1024" name="[Range].[Customer ID].&amp;[3124]"/>
            <x15:cachedUniqueName index="1025" name="[Range].[Customer ID].&amp;[3125]"/>
            <x15:cachedUniqueName index="1026" name="[Range].[Customer ID].&amp;[3128]"/>
            <x15:cachedUniqueName index="1027" name="[Range].[Customer ID].&amp;[3132]"/>
            <x15:cachedUniqueName index="1028" name="[Range].[Customer ID].&amp;[3133]"/>
            <x15:cachedUniqueName index="1029" name="[Range].[Customer ID].&amp;[3136]"/>
            <x15:cachedUniqueName index="1030" name="[Range].[Customer ID].&amp;[3137]"/>
            <x15:cachedUniqueName index="1031" name="[Range].[Customer ID].&amp;[3138]"/>
            <x15:cachedUniqueName index="1032" name="[Range].[Customer ID].&amp;[3139]"/>
            <x15:cachedUniqueName index="1033" name="[Range].[Customer ID].&amp;[3141]"/>
            <x15:cachedUniqueName index="1034" name="[Range].[Customer ID].&amp;[3143]"/>
            <x15:cachedUniqueName index="1035" name="[Range].[Customer ID].&amp;[3146]"/>
            <x15:cachedUniqueName index="1036" name="[Range].[Customer ID].&amp;[3148]"/>
            <x15:cachedUniqueName index="1037" name="[Range].[Customer ID].&amp;[3149]"/>
            <x15:cachedUniqueName index="1038" name="[Range].[Customer ID].&amp;[3151]"/>
            <x15:cachedUniqueName index="1039" name="[Range].[Customer ID].&amp;[3154]"/>
            <x15:cachedUniqueName index="1040" name="[Range].[Customer ID].&amp;[3155]"/>
            <x15:cachedUniqueName index="1041" name="[Range].[Customer ID].&amp;[3167]"/>
            <x15:cachedUniqueName index="1042" name="[Range].[Customer ID].&amp;[3169]"/>
            <x15:cachedUniqueName index="1043" name="[Range].[Customer ID].&amp;[3170]"/>
            <x15:cachedUniqueName index="1044" name="[Range].[Customer ID].&amp;[3176]"/>
            <x15:cachedUniqueName index="1045" name="[Range].[Customer ID].&amp;[3177]"/>
            <x15:cachedUniqueName index="1046" name="[Range].[Customer ID].&amp;[3179]"/>
            <x15:cachedUniqueName index="1047" name="[Range].[Customer ID].&amp;[3187]"/>
            <x15:cachedUniqueName index="1048" name="[Range].[Customer ID].&amp;[3191]"/>
            <x15:cachedUniqueName index="1049" name="[Range].[Customer ID].&amp;[3194]"/>
            <x15:cachedUniqueName index="1050" name="[Range].[Customer ID].&amp;[3196]"/>
            <x15:cachedUniqueName index="1051" name="[Range].[Customer ID].&amp;[3197]"/>
            <x15:cachedUniqueName index="1052" name="[Range].[Customer ID].&amp;[3205]"/>
            <x15:cachedUniqueName index="1053" name="[Range].[Customer ID].&amp;[3206]"/>
            <x15:cachedUniqueName index="1054" name="[Range].[Customer ID].&amp;[3209]"/>
            <x15:cachedUniqueName index="1055" name="[Range].[Customer ID].&amp;[3211]"/>
            <x15:cachedUniqueName index="1056" name="[Range].[Customer ID].&amp;[3221]"/>
            <x15:cachedUniqueName index="1057" name="[Range].[Customer ID].&amp;[3222]"/>
            <x15:cachedUniqueName index="1058" name="[Range].[Customer ID].&amp;[3224]"/>
            <x15:cachedUniqueName index="1059" name="[Range].[Customer ID].&amp;[3225]"/>
            <x15:cachedUniqueName index="1060" name="[Range].[Customer ID].&amp;[3226]"/>
            <x15:cachedUniqueName index="1061" name="[Range].[Customer ID].&amp;[3229]"/>
            <x15:cachedUniqueName index="1062" name="[Range].[Customer ID].&amp;[3230]"/>
            <x15:cachedUniqueName index="1063" name="[Range].[Customer ID].&amp;[3238]"/>
            <x15:cachedUniqueName index="1064" name="[Range].[Customer ID].&amp;[3243]"/>
            <x15:cachedUniqueName index="1065" name="[Range].[Customer ID].&amp;[3246]"/>
            <x15:cachedUniqueName index="1066" name="[Range].[Customer ID].&amp;[3248]"/>
            <x15:cachedUniqueName index="1067" name="[Range].[Customer ID].&amp;[3249]"/>
            <x15:cachedUniqueName index="1068" name="[Range].[Customer ID].&amp;[3251]"/>
            <x15:cachedUniqueName index="1069" name="[Range].[Customer ID].&amp;[3252]"/>
            <x15:cachedUniqueName index="1070" name="[Range].[Customer ID].&amp;[3255]"/>
            <x15:cachedUniqueName index="1071" name="[Range].[Customer ID].&amp;[3257]"/>
            <x15:cachedUniqueName index="1072" name="[Range].[Customer ID].&amp;[3258]"/>
            <x15:cachedUniqueName index="1073" name="[Range].[Customer ID].&amp;[3261]"/>
            <x15:cachedUniqueName index="1074" name="[Range].[Customer ID].&amp;[3264]"/>
            <x15:cachedUniqueName index="1075" name="[Range].[Customer ID].&amp;[3266]"/>
            <x15:cachedUniqueName index="1076" name="[Range].[Customer ID].&amp;[3269]"/>
            <x15:cachedUniqueName index="1077" name="[Range].[Customer ID].&amp;[3275]"/>
            <x15:cachedUniqueName index="1078" name="[Range].[Customer ID].&amp;[3279]"/>
            <x15:cachedUniqueName index="1079" name="[Range].[Customer ID].&amp;[3283]"/>
            <x15:cachedUniqueName index="1080" name="[Range].[Customer ID].&amp;[3284]"/>
            <x15:cachedUniqueName index="1081" name="[Range].[Customer ID].&amp;[3285]"/>
            <x15:cachedUniqueName index="1082" name="[Range].[Customer ID].&amp;[3287]"/>
            <x15:cachedUniqueName index="1083" name="[Range].[Customer ID].&amp;[3303]"/>
            <x15:cachedUniqueName index="1084" name="[Range].[Customer ID].&amp;[3306]"/>
            <x15:cachedUniqueName index="1085" name="[Range].[Customer ID].&amp;[3307]"/>
            <x15:cachedUniqueName index="1086" name="[Range].[Customer ID].&amp;[3309]"/>
            <x15:cachedUniqueName index="1087" name="[Range].[Customer ID].&amp;[3310]"/>
            <x15:cachedUniqueName index="1088" name="[Range].[Customer ID].&amp;[3311]"/>
            <x15:cachedUniqueName index="1089" name="[Range].[Customer ID].&amp;[3314]"/>
            <x15:cachedUniqueName index="1090" name="[Range].[Customer ID].&amp;[3319]"/>
            <x15:cachedUniqueName index="1091" name="[Range].[Customer ID].&amp;[3320]"/>
            <x15:cachedUniqueName index="1092" name="[Range].[Customer ID].&amp;[3324]"/>
            <x15:cachedUniqueName index="1093" name="[Range].[Customer ID].&amp;[3325]"/>
            <x15:cachedUniqueName index="1094" name="[Range].[Customer ID].&amp;[3327]"/>
            <x15:cachedUniqueName index="1095" name="[Range].[Customer ID].&amp;[3331]"/>
            <x15:cachedUniqueName index="1096" name="[Range].[Customer ID].&amp;[3338]"/>
            <x15:cachedUniqueName index="1097" name="[Range].[Customer ID].&amp;[3339]"/>
            <x15:cachedUniqueName index="1098" name="[Range].[Customer ID].&amp;[3340]"/>
            <x15:cachedUniqueName index="1099" name="[Range].[Customer ID].&amp;[3342]"/>
            <x15:cachedUniqueName index="1100" name="[Range].[Customer ID].&amp;[3344]"/>
            <x15:cachedUniqueName index="1101" name="[Range].[Customer ID].&amp;[3347]"/>
            <x15:cachedUniqueName index="1102" name="[Range].[Customer ID].&amp;[3350]"/>
            <x15:cachedUniqueName index="1103" name="[Range].[Customer ID].&amp;[3351]"/>
            <x15:cachedUniqueName index="1104" name="[Range].[Customer ID].&amp;[3354]"/>
            <x15:cachedUniqueName index="1105" name="[Range].[Customer ID].&amp;[3355]"/>
            <x15:cachedUniqueName index="1106" name="[Range].[Customer ID].&amp;[3356]"/>
            <x15:cachedUniqueName index="1107" name="[Range].[Customer ID].&amp;[3359]"/>
            <x15:cachedUniqueName index="1108" name="[Range].[Customer ID].&amp;[3360]"/>
            <x15:cachedUniqueName index="1109" name="[Range].[Customer ID].&amp;[3361]"/>
            <x15:cachedUniqueName index="1110" name="[Range].[Customer ID].&amp;[3366]"/>
            <x15:cachedUniqueName index="1111" name="[Range].[Customer ID].&amp;[3367]"/>
            <x15:cachedUniqueName index="1112" name="[Range].[Customer ID].&amp;[3369]"/>
            <x15:cachedUniqueName index="1113" name="[Range].[Customer ID].&amp;[3374]"/>
            <x15:cachedUniqueName index="1114" name="[Range].[Customer ID].&amp;[3379]"/>
            <x15:cachedUniqueName index="1115" name="[Range].[Customer ID].&amp;[3380]"/>
            <x15:cachedUniqueName index="1116" name="[Range].[Customer ID].&amp;[3381]"/>
            <x15:cachedUniqueName index="1117" name="[Range].[Customer ID].&amp;[3385]"/>
            <x15:cachedUniqueName index="1118" name="[Range].[Customer ID].&amp;[3386]"/>
            <x15:cachedUniqueName index="1119" name="[Range].[Customer ID].&amp;[3393]"/>
            <x15:cachedUniqueName index="1120" name="[Range].[Customer ID].&amp;[3397]"/>
            <x15:cachedUniqueName index="1121" name="[Range].[Customer ID].&amp;[3399]"/>
            <x15:cachedUniqueName index="1122" name="[Range].[Customer ID].&amp;[3400]"/>
            <x15:cachedUniqueName index="1123" name="[Range].[Customer ID].&amp;[3403]"/>
          </x15:cachedUniqueNames>
        </ext>
      </extLst>
    </cacheField>
    <cacheField name="[Measures].[Average of Shipping Cost]" caption="Average of Shipping Cost" numFmtId="0" hierarchy="286" level="32767"/>
    <cacheField name="[Measures].[Max of Discount]" caption="Max of Discount" numFmtId="0" hierarchy="287" level="32767"/>
  </cacheFields>
  <cacheHierarchies count="322">
    <cacheHierarchy uniqueName="[Range].[Customer ID]" caption="Customer ID" attribute="1" defaultMemberUniqueName="[Range].[Customer ID].[All]" allUniqueName="[Range].[Customer ID].[All]" dimensionUniqueName="[Range]" displayFolder="" count="2" memberValueDatatype="20" unbalanced="0">
      <fieldsUsage count="2">
        <fieldUsage x="-1"/>
        <fieldUsage x="1"/>
      </fieldsUsage>
    </cacheHierarchy>
    <cacheHierarchy uniqueName="[Range].[Customer Name]" caption="Customer Name" attribute="1" defaultMemberUniqueName="[Range].[Customer Name].[All]" allUniqueName="[Range].[Customer Name].[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time="1" defaultMemberUniqueName="[Range].[Order Year].[All]" allUniqueName="[Range].[Order Year].[All]" dimensionUniqueName="[Range]" displayFolder="" count="0" memberValueDatatype="7" unbalanced="0"/>
    <cacheHierarchy uniqueName="[Range].[Order Month]" caption="Order Month" attribute="1" time="1" defaultMemberUniqueName="[Range].[Order Month].[All]" allUniqueName="[Range].[Order Month].[All]" dimensionUniqueName="[Range]" displayFolder="" count="0" memberValueDatatype="7" unbalanced="0"/>
    <cacheHierarchy uniqueName="[Range].[O-Date]" caption="O-Date" attribute="1" time="1" defaultMemberUniqueName="[Range].[O-Date].[All]" allUniqueName="[Range].[O-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ping years]" caption="Shipping years" attribute="1" time="1" defaultMemberUniqueName="[Range].[Shipping years].[All]" allUniqueName="[Range].[Shipping years].[All]" dimensionUniqueName="[Range]" displayFolder="" count="0" memberValueDatatype="7" unbalanced="0"/>
    <cacheHierarchy uniqueName="[Range].[Shipping months]" caption="Shipping months" attribute="1" time="1" defaultMemberUniqueName="[Range].[Shipping months].[All]" allUniqueName="[Range].[Shipping months].[All]" dimensionUniqueName="[Range]" displayFolder="" count="0" memberValueDatatype="7" unbalanced="0"/>
    <cacheHierarchy uniqueName="[Range].[Shipping date]" caption="Shipping date" attribute="1" time="1" defaultMemberUniqueName="[Range].[Shipping date].[All]" allUniqueName="[Range].[Shipping date].[All]" dimensionUniqueName="[Range]" displayFolder="" count="0" memberValueDatatype="7"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Total]" caption="Total" attribute="1" defaultMemberUniqueName="[Range].[Total].[All]" allUniqueName="[Range].[Total].[All]" dimensionUniqueName="[Range]" displayFolder="" count="0" memberValueDatatype="5" unbalanced="0"/>
    <cacheHierarchy uniqueName="[Range].[Manager]" caption="Manager" attribute="1" defaultMemberUniqueName="[Range].[Manager].[All]" allUniqueName="[Range].[Manager].[All]" dimensionUniqueName="[Range]" displayFolder="" count="0" memberValueDatatype="130" unbalanced="0"/>
    <cacheHierarchy uniqueName="[Range].[Order fullfillment time]" caption="Order fullfillment time" attribute="1" defaultMemberUniqueName="[Range].[Order fullfillment time].[All]" allUniqueName="[Range].[Order fullfillment time].[All]" dimensionUniqueName="[Range]" displayFolder="" count="0" memberValueDatatype="20" unbalanced="0"/>
    <cacheHierarchy uniqueName="[Range].[Profit margin]" caption="Profit margin" attribute="1" defaultMemberUniqueName="[Range].[Profit margin].[All]" allUniqueName="[Range].[Profit margin].[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5" unbalanced="0"/>
    <cacheHierarchy uniqueName="[Range].[Weekly sales]" caption="Weekly sales" attribute="1" defaultMemberUniqueName="[Range].[Weekly sales].[All]" allUniqueName="[Range].[Weekly sales].[All]" dimensionUniqueName="[Range]" displayFolder="" count="0" memberValueDatatype="20" unbalanced="0"/>
    <cacheHierarchy uniqueName="[Range].[Monthly sales]" caption="Monthly sales" attribute="1" defaultMemberUniqueName="[Range].[Monthly sales].[All]" allUniqueName="[Range].[Monthly sales].[All]" dimensionUniqueName="[Range]" displayFolder="" count="0" memberValueDatatype="130" unbalanced="0"/>
    <cacheHierarchy uniqueName="[Range].[Weekly sales03]" caption="Weekly sales03" attribute="1" defaultMemberUniqueName="[Range].[Weekly sales03].[All]" allUniqueName="[Range].[Weekly sales03].[All]" dimensionUniqueName="[Range]" displayFolder="" count="0" memberValueDatatype="130" unbalanced="0"/>
    <cacheHierarchy uniqueName="[Range].[Order Month (Year)]" caption="Order Month (Year)" attribute="1" defaultMemberUniqueName="[Range].[Order Month (Year)].[All]" allUniqueName="[Range].[Order Month (Year)].[All]" dimensionUniqueName="[Range]" displayFolder="" count="0" memberValueDatatype="130" unbalanced="0"/>
    <cacheHierarchy uniqueName="[Range].[Order Month (Quarter)]" caption="Order Month (Quarter)" attribute="1" defaultMemberUniqueName="[Range].[Order Month (Quarter)].[All]" allUniqueName="[Range].[Order Month (Quarter)].[All]" dimensionUniqueName="[Range]" displayFolder="" count="0" memberValueDatatype="130" unbalanced="0"/>
    <cacheHierarchy uniqueName="[Range].[Order Month (Month)]" caption="Order Month (Month)" attribute="1" defaultMemberUniqueName="[Range].[Order Month (Month)].[All]" allUniqueName="[Range].[Order Month (Month)].[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Order Priority]" caption="Order Priority" attribute="1" defaultMemberUniqueName="[Range 1].[Order Priority].[All]" allUniqueName="[Range 1].[Order Priorit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Unit Price]" caption="Unit Price" attribute="1" defaultMemberUniqueName="[Range 1].[Unit Price].[All]" allUniqueName="[Range 1].[Unit Price].[All]" dimensionUniqueName="[Range 1]" displayFolder="" count="0" memberValueDatatype="5" unbalanced="0"/>
    <cacheHierarchy uniqueName="[Range 1].[Shipping Cost]" caption="Shipping Cost" attribute="1" defaultMemberUniqueName="[Range 1].[Shipping Cost].[All]" allUniqueName="[Range 1].[Shipping Cost].[All]" dimensionUniqueName="[Range 1]" displayFolder="" count="0" memberValueDatatype="5"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Segment]" caption="Customer Segment" attribute="1" defaultMemberUniqueName="[Range 1].[Customer Segment].[All]" allUniqueName="[Range 1].[Customer Segment].[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Sub-Category]" caption="Product Sub-Category" attribute="1" defaultMemberUniqueName="[Range 1].[Product Sub-Category].[All]" allUniqueName="[Range 1].[Product Sub-Category].[All]" dimensionUniqueName="[Range 1]" displayFolder="" count="0" memberValueDatatype="130" unbalanced="0"/>
    <cacheHierarchy uniqueName="[Range 1].[Product Container]" caption="Product Container" attribute="1" defaultMemberUniqueName="[Range 1].[Product Container].[All]" allUniqueName="[Range 1].[Product Container].[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Product Base Margin]" caption="Product Base Margin" attribute="1" defaultMemberUniqueName="[Range 1].[Product Base Margin].[All]" allUniqueName="[Range 1].[Product Base Margin].[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State or Province]" caption="State or Province" attribute="1" defaultMemberUniqueName="[Range 1].[State or Province].[All]" allUniqueName="[Range 1].[State or Provinc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Order Year]" caption="Order Year" attribute="1" time="1" defaultMemberUniqueName="[Range 1].[Order Year].[All]" allUniqueName="[Range 1].[Order Year].[All]" dimensionUniqueName="[Range 1]" displayFolder="" count="0" memberValueDatatype="7" unbalanced="0"/>
    <cacheHierarchy uniqueName="[Range 1].[Order Month]" caption="Order Month" attribute="1" time="1" defaultMemberUniqueName="[Range 1].[Order Month].[All]" allUniqueName="[Range 1].[Order Month].[All]" dimensionUniqueName="[Range 1]" displayFolder="" count="0" memberValueDatatype="7" unbalanced="0"/>
    <cacheHierarchy uniqueName="[Range 1].[O-Date]" caption="O-Date" attribute="1" time="1" defaultMemberUniqueName="[Range 1].[O-Date].[All]" allUniqueName="[Range 1].[O-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ping years]" caption="Shipping years" attribute="1" time="1" defaultMemberUniqueName="[Range 1].[Shipping years].[All]" allUniqueName="[Range 1].[Shipping years].[All]" dimensionUniqueName="[Range 1]" displayFolder="" count="0" memberValueDatatype="7" unbalanced="0"/>
    <cacheHierarchy uniqueName="[Range 1].[Shipping months]" caption="Shipping months" attribute="1" time="1" defaultMemberUniqueName="[Range 1].[Shipping months].[All]" allUniqueName="[Range 1].[Shipping months].[All]" dimensionUniqueName="[Range 1]" displayFolder="" count="0" memberValueDatatype="7" unbalanced="0"/>
    <cacheHierarchy uniqueName="[Range 1].[Shipping date]" caption="Shipping date" attribute="1" time="1" defaultMemberUniqueName="[Range 1].[Shipping date].[All]" allUniqueName="[Range 1].[Shipping date].[All]" dimensionUniqueName="[Range 1]" displayFolder="" count="0" memberValueDatatype="7" unbalanced="0"/>
    <cacheHierarchy uniqueName="[Range 1].[Profit]" caption="Profit" attribute="1" defaultMemberUniqueName="[Range 1].[Profit].[All]" allUniqueName="[Range 1].[Profit].[All]" dimensionUniqueName="[Range 1]" displayFolder="" count="0" memberValueDatatype="5" unbalanced="0"/>
    <cacheHierarchy uniqueName="[Range 1].[Quantity ordered new]" caption="Quantity ordered new" attribute="1" defaultMemberUniqueName="[Range 1].[Quantity ordered new].[All]" allUniqueName="[Range 1].[Quantity ordered new].[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Total]" caption="Total" attribute="1" defaultMemberUniqueName="[Range 1].[Total].[All]" allUniqueName="[Range 1].[Total].[All]" dimensionUniqueName="[Range 1]" displayFolder="" count="0" memberValueDatatype="5" unbalanced="0"/>
    <cacheHierarchy uniqueName="[Range 1].[Manager]" caption="Manager" attribute="1" defaultMemberUniqueName="[Range 1].[Manager].[All]" allUniqueName="[Range 1].[Manager].[All]" dimensionUniqueName="[Range 1]" displayFolder="" count="0" memberValueDatatype="130" unbalanced="0"/>
    <cacheHierarchy uniqueName="[Range 1].[Order fullfillment time]" caption="Order fullfillment time" attribute="1" defaultMemberUniqueName="[Range 1].[Order fullfillment time].[All]" allUniqueName="[Range 1].[Order fullfillment time].[All]" dimensionUniqueName="[Range 1]" displayFolder="" count="0" memberValueDatatype="20" unbalanced="0"/>
    <cacheHierarchy uniqueName="[Range 1].[Profit margin]" caption="Profit margin" attribute="1" defaultMemberUniqueName="[Range 1].[Profit margin].[All]" allUniqueName="[Range 1].[Profit margin].[All]" dimensionUniqueName="[Range 1]" displayFolder="" count="0" memberValueDatatype="130" unbalanced="0"/>
    <cacheHierarchy uniqueName="[Range 1].[Revenue]" caption="Revenue" attribute="1" defaultMemberUniqueName="[Range 1].[Revenue].[All]" allUniqueName="[Range 1].[Revenue].[All]" dimensionUniqueName="[Range 1]" displayFolder="" count="0" memberValueDatatype="5" unbalanced="0"/>
    <cacheHierarchy uniqueName="[Range 1].[Weekly sales]" caption="Weekly sales" attribute="1" defaultMemberUniqueName="[Range 1].[Weekly sales].[All]" allUniqueName="[Range 1].[Weekly sales].[All]" dimensionUniqueName="[Range 1]" displayFolder="" count="0" memberValueDatatype="20" unbalanced="0"/>
    <cacheHierarchy uniqueName="[Range 1].[Monthly sales]" caption="Monthly sales" attribute="1" defaultMemberUniqueName="[Range 1].[Monthly sales].[All]" allUniqueName="[Range 1].[Monthly sales].[All]" dimensionUniqueName="[Range 1]" displayFolder="" count="0" memberValueDatatype="130" unbalanced="0"/>
    <cacheHierarchy uniqueName="[Range 1].[Weekly sales03]" caption="Weekly sales03" attribute="1" defaultMemberUniqueName="[Range 1].[Weekly sales03].[All]" allUniqueName="[Range 1].[Weekly sales03].[All]" dimensionUniqueName="[Range 1]" displayFolder="" count="0" memberValueDatatype="130" unbalanced="0"/>
    <cacheHierarchy uniqueName="[Range 1].[Unique Customers]" caption="Unique Customers" attribute="1" defaultMemberUniqueName="[Range 1].[Unique Customers].[All]" allUniqueName="[Range 1].[Unique Customers].[All]" dimensionUniqueName="[Range 1]" displayFolder="" count="0" memberValueDatatype="20" unbalanced="0"/>
    <cacheHierarchy uniqueName="[Range 1].[Repeat Customers]" caption="Repeat Customers" attribute="1" defaultMemberUniqueName="[Range 1].[Repeat Customers].[All]" allUniqueName="[Range 1].[Repeat Customers].[All]" dimensionUniqueName="[Range 1]" displayFolder="" count="0" memberValueDatatype="20" unbalanced="0"/>
    <cacheHierarchy uniqueName="[Range 1].[Repeted order]" caption="Repeted order" attribute="1" defaultMemberUniqueName="[Range 1].[Repeted order].[All]" allUniqueName="[Range 1].[Repeted order].[All]" dimensionUniqueName="[Range 1]" displayFolder="" count="0" memberValueDatatype="130" unbalanced="0"/>
    <cacheHierarchy uniqueName="[Range 2].[Customer ID]" caption="Customer ID" attribute="1" defaultMemberUniqueName="[Range 2].[Customer ID].[All]" allUniqueName="[Range 2].[Customer ID].[All]" dimensionUniqueName="[Range 2]" displayFolder="" count="0" memberValueDatatype="2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Order Priority]" caption="Order Priority" attribute="1" defaultMemberUniqueName="[Range 2].[Order Priority].[All]" allUniqueName="[Range 2].[Order Priority].[All]" dimensionUniqueName="[Range 2]" displayFolder="" count="0" memberValueDatatype="130" unbalanced="0"/>
    <cacheHierarchy uniqueName="[Range 2].[Discount]" caption="Discount" attribute="1" defaultMemberUniqueName="[Range 2].[Discount].[All]" allUniqueName="[Range 2].[Discount].[All]" dimensionUniqueName="[Range 2]" displayFolder="" count="0" memberValueDatatype="5" unbalanced="0"/>
    <cacheHierarchy uniqueName="[Range 2].[Unit Price]" caption="Unit Price" attribute="1" defaultMemberUniqueName="[Range 2].[Unit Price].[All]" allUniqueName="[Range 2].[Unit Price].[All]" dimensionUniqueName="[Range 2]" displayFolder="" count="0" memberValueDatatype="5" unbalanced="0"/>
    <cacheHierarchy uniqueName="[Range 2].[Shipping Cost]" caption="Shipping Cost" attribute="1" defaultMemberUniqueName="[Range 2].[Shipping Cost].[All]" allUniqueName="[Range 2].[Shipping Cost].[All]" dimensionUniqueName="[Range 2]" displayFolder="" count="0" memberValueDatatype="5"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Segment]" caption="Customer Segment" attribute="1" defaultMemberUniqueName="[Range 2].[Customer Segment].[All]" allUniqueName="[Range 2].[Customer Segment].[All]" dimensionUniqueName="[Range 2]" displayFolder="" count="0" memberValueDatatype="13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Sub-Category]" caption="Product Sub-Category" attribute="1" defaultMemberUniqueName="[Range 2].[Product Sub-Category].[All]" allUniqueName="[Range 2].[Product Sub-Category].[All]" dimensionUniqueName="[Range 2]" displayFolder="" count="0" memberValueDatatype="130" unbalanced="0"/>
    <cacheHierarchy uniqueName="[Range 2].[Product Container]" caption="Product Container" attribute="1" defaultMemberUniqueName="[Range 2].[Product Container].[All]" allUniqueName="[Range 2].[Product Container].[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Product Base Margin]" caption="Product Base Margin" attribute="1" defaultMemberUniqueName="[Range 2].[Product Base Margin].[All]" allUniqueName="[Range 2].[Product Base Margin].[All]" dimensionUniqueName="[Range 2]" displayFolder="" count="0" memberValueDatatype="5" unbalanced="0"/>
    <cacheHierarchy uniqueName="[Range 2].[Country]" caption="Country" attribute="1" defaultMemberUniqueName="[Range 2].[Country].[All]" allUniqueName="[Range 2].[Country].[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State or Province]" caption="State or Province" attribute="1" defaultMemberUniqueName="[Range 2].[State or Province].[All]" allUniqueName="[Range 2].[State or Provinc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Order Year]" caption="Order Year" attribute="1" time="1" defaultMemberUniqueName="[Range 2].[Order Year].[All]" allUniqueName="[Range 2].[Order Year].[All]" dimensionUniqueName="[Range 2]" displayFolder="" count="0" memberValueDatatype="7" unbalanced="0"/>
    <cacheHierarchy uniqueName="[Range 2].[Order Month]" caption="Order Month" attribute="1" time="1" defaultMemberUniqueName="[Range 2].[Order Month].[All]" allUniqueName="[Range 2].[Order Month].[All]" dimensionUniqueName="[Range 2]" displayFolder="" count="0" memberValueDatatype="7" unbalanced="0"/>
    <cacheHierarchy uniqueName="[Range 2].[O-Date]" caption="O-Date" attribute="1" time="1" defaultMemberUniqueName="[Range 2].[O-Date].[All]" allUniqueName="[Range 2].[O-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ping years]" caption="Shipping years" attribute="1" time="1" defaultMemberUniqueName="[Range 2].[Shipping years].[All]" allUniqueName="[Range 2].[Shipping years].[All]" dimensionUniqueName="[Range 2]" displayFolder="" count="0" memberValueDatatype="7" unbalanced="0"/>
    <cacheHierarchy uniqueName="[Range 2].[Shipping months]" caption="Shipping months" attribute="1" time="1" defaultMemberUniqueName="[Range 2].[Shipping months].[All]" allUniqueName="[Range 2].[Shipping months].[All]" dimensionUniqueName="[Range 2]" displayFolder="" count="0" memberValueDatatype="7" unbalanced="0"/>
    <cacheHierarchy uniqueName="[Range 2].[Shipping date]" caption="Shipping date" attribute="1" time="1" defaultMemberUniqueName="[Range 2].[Shipping date].[All]" allUniqueName="[Range 2].[Shipping date].[All]" dimensionUniqueName="[Range 2]" displayFolder="" count="0" memberValueDatatype="7" unbalanced="0"/>
    <cacheHierarchy uniqueName="[Range 2].[Profit]" caption="Profit" attribute="1" defaultMemberUniqueName="[Range 2].[Profit].[All]" allUniqueName="[Range 2].[Profit].[All]" dimensionUniqueName="[Range 2]" displayFolder="" count="0" memberValueDatatype="5" unbalanced="0"/>
    <cacheHierarchy uniqueName="[Range 2].[Quantity ordered new]" caption="Quantity ordered new" attribute="1" defaultMemberUniqueName="[Range 2].[Quantity ordered new].[All]" allUniqueName="[Range 2].[Quantity ordered new].[All]" dimensionUniqueName="[Range 2]" displayFolder="" count="0" memberValueDatatype="20" unbalanced="0"/>
    <cacheHierarchy uniqueName="[Range 2].[Sales]" caption="Sales" attribute="1" defaultMemberUniqueName="[Range 2].[Sales].[All]" allUniqueName="[Range 2].[Sales].[All]" dimensionUniqueName="[Range 2]" displayFolder="" count="0" memberValueDatatype="5" unbalanced="0"/>
    <cacheHierarchy uniqueName="[Range 2].[Order ID]" caption="Order ID" attribute="1" defaultMemberUniqueName="[Range 2].[Order ID].[All]" allUniqueName="[Range 2].[Order ID].[All]" dimensionUniqueName="[Range 2]" displayFolder="" count="0" memberValueDatatype="20" unbalanced="0"/>
    <cacheHierarchy uniqueName="[Range 2].[Total]" caption="Total" attribute="1" defaultMemberUniqueName="[Range 2].[Total].[All]" allUniqueName="[Range 2].[Total].[All]" dimensionUniqueName="[Range 2]" displayFolder="" count="0" memberValueDatatype="5" unbalanced="0"/>
    <cacheHierarchy uniqueName="[Range 2].[Manager]" caption="Manager" attribute="1" defaultMemberUniqueName="[Range 2].[Manager].[All]" allUniqueName="[Range 2].[Manager].[All]" dimensionUniqueName="[Range 2]" displayFolder="" count="0" memberValueDatatype="130" unbalanced="0"/>
    <cacheHierarchy uniqueName="[Range 2].[Order fullfillment time]" caption="Order fullfillment time" attribute="1" defaultMemberUniqueName="[Range 2].[Order fullfillment time].[All]" allUniqueName="[Range 2].[Order fullfillment time].[All]" dimensionUniqueName="[Range 2]" displayFolder="" count="0" memberValueDatatype="20"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Revenue]" caption="Revenue" attribute="1" defaultMemberUniqueName="[Range 2].[Revenue].[All]" allUniqueName="[Range 2].[Revenue].[All]" dimensionUniqueName="[Range 2]" displayFolder="" count="0" memberValueDatatype="5" unbalanced="0"/>
    <cacheHierarchy uniqueName="[Range 2].[Weekly sales]" caption="Weekly sales" attribute="1" defaultMemberUniqueName="[Range 2].[Weekly sales].[All]" allUniqueName="[Range 2].[Weekly sales].[All]" dimensionUniqueName="[Range 2]" displayFolder="" count="0" memberValueDatatype="20" unbalanced="0"/>
    <cacheHierarchy uniqueName="[Range 2].[Monthly sales]" caption="Monthly sales" attribute="1" defaultMemberUniqueName="[Range 2].[Monthly sales].[All]" allUniqueName="[Range 2].[Monthly sales].[All]" dimensionUniqueName="[Range 2]" displayFolder="" count="0" memberValueDatatype="130" unbalanced="0"/>
    <cacheHierarchy uniqueName="[Range 2].[Weekly sales03]" caption="Weekly sales03" attribute="1" defaultMemberUniqueName="[Range 2].[Weekly sales03].[All]" allUniqueName="[Range 2].[Weekly sales03].[All]" dimensionUniqueName="[Range 2]" displayFolder="" count="0" memberValueDatatype="130" unbalanced="0"/>
    <cacheHierarchy uniqueName="[Range 2].[Unique Customers]" caption="Unique Customers" attribute="1" defaultMemberUniqueName="[Range 2].[Unique Customers].[All]" allUniqueName="[Range 2].[Unique Customers].[All]" dimensionUniqueName="[Range 2]" displayFolder="" count="0" memberValueDatatype="20" unbalanced="0"/>
    <cacheHierarchy uniqueName="[Range 2].[Repeat Customers]" caption="Repeat Customers" attribute="1" defaultMemberUniqueName="[Range 2].[Repeat Customers].[All]" allUniqueName="[Range 2].[Repeat Customers].[All]" dimensionUniqueName="[Range 2]" displayFolder="" count="0" memberValueDatatype="20" unbalanced="0"/>
    <cacheHierarchy uniqueName="[Range 2].[Repeted order]" caption="Repeted order" attribute="1" defaultMemberUniqueName="[Range 2].[Repeted order].[All]" allUniqueName="[Range 2].[Repeted order].[All]" dimensionUniqueName="[Range 2]" displayFolder="" count="0" memberValueDatatype="130" unbalanced="0"/>
    <cacheHierarchy uniqueName="[Range 3].[Customer ID]" caption="Customer ID" attribute="1" defaultMemberUniqueName="[Range 3].[Customer ID].[All]" allUniqueName="[Range 3].[Customer ID].[All]" dimensionUniqueName="[Range 3]" displayFolder="" count="0" memberValueDatatype="20" unbalanced="0"/>
    <cacheHierarchy uniqueName="[Range 3].[Customer Name]" caption="Customer Name" attribute="1" defaultMemberUniqueName="[Range 3].[Customer Name].[All]" allUniqueName="[Range 3].[Customer Name].[All]" dimensionUniqueName="[Range 3]" displayFolder="" count="0" memberValueDatatype="13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Discount]" caption="Discount" attribute="1" defaultMemberUniqueName="[Range 3].[Discount].[All]" allUniqueName="[Range 3].[Discount].[All]" dimensionUniqueName="[Range 3]" displayFolder="" count="0" memberValueDatatype="5" unbalanced="0"/>
    <cacheHierarchy uniqueName="[Range 3].[Unit Price]" caption="Unit Price" attribute="1" defaultMemberUniqueName="[Range 3].[Unit Price].[All]" allUniqueName="[Range 3].[Unit Price].[All]" dimensionUniqueName="[Range 3]" displayFolder="" count="0" memberValueDatatype="5" unbalanced="0"/>
    <cacheHierarchy uniqueName="[Range 3].[Shipping Cost]" caption="Shipping Cost" attribute="1" defaultMemberUniqueName="[Range 3].[Shipping Cost].[All]" allUniqueName="[Range 3].[Shipping Cost].[All]" dimensionUniqueName="[Range 3]" displayFolder="" count="0" memberValueDatatype="5" unbalanced="0"/>
    <cacheHierarchy uniqueName="[Range 3].[Ship Mode]" caption="Ship Mode" attribute="1" defaultMemberUniqueName="[Range 3].[Ship Mode].[All]" allUniqueName="[Range 3].[Ship Mode].[All]" dimensionUniqueName="[Range 3]" displayFolder="" count="0" memberValueDatatype="130" unbalanced="0"/>
    <cacheHierarchy uniqueName="[Range 3].[Customer Segment]" caption="Customer Segment" attribute="1" defaultMemberUniqueName="[Range 3].[Customer Segment].[All]" allUniqueName="[Range 3].[Customer Segment].[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Sub-Category]" caption="Product Sub-Category" attribute="1" defaultMemberUniqueName="[Range 3].[Product Sub-Category].[All]" allUniqueName="[Range 3].[Product Sub-Category].[All]" dimensionUniqueName="[Range 3]" displayFolder="" count="0" memberValueDatatype="130" unbalanced="0"/>
    <cacheHierarchy uniqueName="[Range 3].[Product Container]" caption="Product Container" attribute="1" defaultMemberUniqueName="[Range 3].[Product Container].[All]" allUniqueName="[Range 3].[Product Container].[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Product Base Margin]" caption="Product Base Margin" attribute="1" defaultMemberUniqueName="[Range 3].[Product Base Margin].[All]" allUniqueName="[Range 3].[Product Base Margin].[All]" dimensionUniqueName="[Range 3]" displayFolder="" count="0" memberValueDatatype="5" unbalanced="0"/>
    <cacheHierarchy uniqueName="[Range 3].[Country]" caption="Country" attribute="1" defaultMemberUniqueName="[Range 3].[Country].[All]" allUniqueName="[Range 3].[Country].[All]" dimensionUniqueName="[Range 3]" displayFolder="" count="0" memberValueDatatype="130" unbalanced="0"/>
    <cacheHierarchy uniqueName="[Range 3].[Region]" caption="Region" attribute="1" defaultMemberUniqueName="[Range 3].[Region].[All]" allUniqueName="[Range 3].[Region].[All]" dimensionUniqueName="[Range 3]" displayFolder="" count="0" memberValueDatatype="130" unbalanced="0"/>
    <cacheHierarchy uniqueName="[Range 3].[State or Province]" caption="State or Province" attribute="1" defaultMemberUniqueName="[Range 3].[State or Province].[All]" allUniqueName="[Range 3].[State or Province].[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Postal Code]" caption="Postal Code" attribute="1" defaultMemberUniqueName="[Range 3].[Postal Code].[All]" allUniqueName="[Range 3].[Postal Code].[All]" dimensionUniqueName="[Range 3]" displayFolder="" count="0" memberValueDatatype="20" unbalanced="0"/>
    <cacheHierarchy uniqueName="[Range 3].[Order Date]" caption="Order Date" attribute="1" time="1" defaultMemberUniqueName="[Range 3].[Order Date].[All]" allUniqueName="[Range 3].[Order Date].[All]" dimensionUniqueName="[Range 3]" displayFolder="" count="0" memberValueDatatype="7" unbalanced="0"/>
    <cacheHierarchy uniqueName="[Range 3].[Order Year]" caption="Order Year" attribute="1" time="1" defaultMemberUniqueName="[Range 3].[Order Year].[All]" allUniqueName="[Range 3].[Order Year].[All]" dimensionUniqueName="[Range 3]" displayFolder="" count="0" memberValueDatatype="7" unbalanced="0"/>
    <cacheHierarchy uniqueName="[Range 3].[Order Month]" caption="Order Month" attribute="1" time="1" defaultMemberUniqueName="[Range 3].[Order Month].[All]" allUniqueName="[Range 3].[Order Month].[All]" dimensionUniqueName="[Range 3]" displayFolder="" count="0" memberValueDatatype="7" unbalanced="0"/>
    <cacheHierarchy uniqueName="[Range 3].[O-Date]" caption="O-Date" attribute="1" time="1" defaultMemberUniqueName="[Range 3].[O-Date].[All]" allUniqueName="[Range 3].[O-Date].[All]" dimensionUniqueName="[Range 3]" displayFolder="" count="0" memberValueDatatype="7" unbalanced="0"/>
    <cacheHierarchy uniqueName="[Range 3].[Ship date]" caption="Ship date" attribute="1" time="1" defaultMemberUniqueName="[Range 3].[Ship date].[All]" allUniqueName="[Range 3].[Ship date].[All]" dimensionUniqueName="[Range 3]" displayFolder="" count="0" memberValueDatatype="7" unbalanced="0"/>
    <cacheHierarchy uniqueName="[Range 3].[Shipping years]" caption="Shipping years" attribute="1" time="1" defaultMemberUniqueName="[Range 3].[Shipping years].[All]" allUniqueName="[Range 3].[Shipping years].[All]" dimensionUniqueName="[Range 3]" displayFolder="" count="0" memberValueDatatype="7" unbalanced="0"/>
    <cacheHierarchy uniqueName="[Range 3].[Shipping months]" caption="Shipping months" attribute="1" time="1" defaultMemberUniqueName="[Range 3].[Shipping months].[All]" allUniqueName="[Range 3].[Shipping months].[All]" dimensionUniqueName="[Range 3]" displayFolder="" count="0" memberValueDatatype="7" unbalanced="0"/>
    <cacheHierarchy uniqueName="[Range 3].[Shipping date]" caption="Shipping date" attribute="1" time="1" defaultMemberUniqueName="[Range 3].[Shipping date].[All]" allUniqueName="[Range 3].[Shipping date].[All]" dimensionUniqueName="[Range 3]" displayFolder="" count="0" memberValueDatatype="7" unbalanced="0"/>
    <cacheHierarchy uniqueName="[Range 3].[Profit]" caption="Profit" attribute="1" defaultMemberUniqueName="[Range 3].[Profit].[All]" allUniqueName="[Range 3].[Profit].[All]" dimensionUniqueName="[Range 3]" displayFolder="" count="0" memberValueDatatype="5" unbalanced="0"/>
    <cacheHierarchy uniqueName="[Range 3].[Quantity ordered new]" caption="Quantity ordered new" attribute="1" defaultMemberUniqueName="[Range 3].[Quantity ordered new].[All]" allUniqueName="[Range 3].[Quantity ordered new].[All]" dimensionUniqueName="[Range 3]" displayFolder="" count="0" memberValueDatatype="20" unbalanced="0"/>
    <cacheHierarchy uniqueName="[Range 3].[Sales]" caption="Sales" attribute="1" defaultMemberUniqueName="[Range 3].[Sales].[All]" allUniqueName="[Range 3].[Sales].[All]" dimensionUniqueName="[Range 3]" displayFolder="" count="0" memberValueDatatype="5" unbalanced="0"/>
    <cacheHierarchy uniqueName="[Range 3].[Order ID]" caption="Order ID" attribute="1" defaultMemberUniqueName="[Range 3].[Order ID].[All]" allUniqueName="[Range 3].[Order ID].[All]" dimensionUniqueName="[Range 3]" displayFolder="" count="0" memberValueDatatype="20" unbalanced="0"/>
    <cacheHierarchy uniqueName="[Range 3].[Total]" caption="Total" attribute="1" defaultMemberUniqueName="[Range 3].[Total].[All]" allUniqueName="[Range 3].[Total].[All]" dimensionUniqueName="[Range 3]" displayFolder="" count="0" memberValueDatatype="5" unbalanced="0"/>
    <cacheHierarchy uniqueName="[Range 3].[Manager]" caption="Manager" attribute="1" defaultMemberUniqueName="[Range 3].[Manager].[All]" allUniqueName="[Range 3].[Manager].[All]" dimensionUniqueName="[Range 3]" displayFolder="" count="0" memberValueDatatype="130" unbalanced="0"/>
    <cacheHierarchy uniqueName="[Range 3].[Order fullfillment time]" caption="Order fullfillment time" attribute="1" defaultMemberUniqueName="[Range 3].[Order fullfillment time].[All]" allUniqueName="[Range 3].[Order fullfillment time].[All]" dimensionUniqueName="[Range 3]" displayFolder="" count="0" memberValueDatatype="20" unbalanced="0"/>
    <cacheHierarchy uniqueName="[Range 3].[Profit margin]" caption="Profit margin" attribute="1" defaultMemberUniqueName="[Range 3].[Profit margin].[All]" allUniqueName="[Range 3].[Profit margin].[All]" dimensionUniqueName="[Range 3]" displayFolder="" count="0" memberValueDatatype="5" unbalanced="0"/>
    <cacheHierarchy uniqueName="[Range 3].[Revenue]" caption="Revenue" attribute="1" defaultMemberUniqueName="[Range 3].[Revenue].[All]" allUniqueName="[Range 3].[Revenue].[All]" dimensionUniqueName="[Range 3]" displayFolder="" count="0" memberValueDatatype="5" unbalanced="0"/>
    <cacheHierarchy uniqueName="[Range 3].[Weekly sales]" caption="Weekly sales" attribute="1" defaultMemberUniqueName="[Range 3].[Weekly sales].[All]" allUniqueName="[Range 3].[Weekly sales].[All]" dimensionUniqueName="[Range 3]" displayFolder="" count="0" memberValueDatatype="20" unbalanced="0"/>
    <cacheHierarchy uniqueName="[Range 3].[Monthly sales]" caption="Monthly sales" attribute="1" defaultMemberUniqueName="[Range 3].[Monthly sales].[All]" allUniqueName="[Range 3].[Monthly sales].[All]" dimensionUniqueName="[Range 3]" displayFolder="" count="0" memberValueDatatype="130" unbalanced="0"/>
    <cacheHierarchy uniqueName="[Range 3].[Weekly sales03]" caption="Weekly sales03" attribute="1" defaultMemberUniqueName="[Range 3].[Weekly sales03].[All]" allUniqueName="[Range 3].[Weekly sales03].[All]" dimensionUniqueName="[Range 3]" displayFolder="" count="0" memberValueDatatype="130" unbalanced="0"/>
    <cacheHierarchy uniqueName="[Range 3].[Unique Customers]" caption="Unique Customers" attribute="1" defaultMemberUniqueName="[Range 3].[Unique Customers].[All]" allUniqueName="[Range 3].[Unique Customers].[All]" dimensionUniqueName="[Range 3]" displayFolder="" count="0" memberValueDatatype="20" unbalanced="0"/>
    <cacheHierarchy uniqueName="[Range 3].[Repeat Customers]" caption="Repeat Customers" attribute="1" defaultMemberUniqueName="[Range 3].[Repeat Customers].[All]" allUniqueName="[Range 3].[Repeat Customers].[All]" dimensionUniqueName="[Range 3]" displayFolder="" count="0" memberValueDatatype="20" unbalanced="0"/>
    <cacheHierarchy uniqueName="[Range 3].[Repeted order]" caption="Repeted order" attribute="1" defaultMemberUniqueName="[Range 3].[Repeted order].[All]" allUniqueName="[Range 3].[Repeted order].[All]" dimensionUniqueName="[Range 3]" displayFolder="" count="0" memberValueDatatype="130" unbalanced="0"/>
    <cacheHierarchy uniqueName="[Range 3].[Quarter]" caption="Quarter" attribute="1" defaultMemberUniqueName="[Range 3].[Quarter].[All]" allUniqueName="[Range 3].[Quarter].[All]" dimensionUniqueName="[Range 3]" displayFolder="" count="0" memberValueDatatype="130" unbalanced="0"/>
    <cacheHierarchy uniqueName="[Range 3].[Order Month (Month)]" caption="Order Month (Month)" attribute="1" defaultMemberUniqueName="[Range 3].[Order Month (Month)].[All]" allUniqueName="[Range 3].[Order Month (Month)].[All]" dimensionUniqueName="[Range 3]" displayFolder="" count="0" memberValueDatatype="130" unbalanced="0"/>
    <cacheHierarchy uniqueName="[Range 4].[Provience]" caption="Provience" attribute="1" defaultMemberUniqueName="[Range 4].[Provience].[All]" allUniqueName="[Range 4].[Provience].[All]" dimensionUniqueName="[Range 4]" displayFolder="" count="0" memberValueDatatype="130" unbalanced="0"/>
    <cacheHierarchy uniqueName="[Range 4].[Sum of Sales]" caption="Sum of Sales" attribute="1" defaultMemberUniqueName="[Range 4].[Sum of Sales].[All]" allUniqueName="[Range 4].[Sum of Sales].[All]" dimensionUniqueName="[Range 4]" displayFolder="" count="0" memberValueDatatype="5" unbalanced="0"/>
    <cacheHierarchy uniqueName="[Table_1].[Customer ID]" caption="Customer ID" attribute="1" defaultMemberUniqueName="[Table_1].[Customer ID].[All]" allUniqueName="[Table_1].[Customer ID].[All]" dimensionUniqueName="[Table_1]" displayFolder="" count="0" memberValueDatatype="2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Order Priority]" caption="Order Priority" attribute="1" defaultMemberUniqueName="[Table_1].[Order Priority].[All]" allUniqueName="[Table_1].[Order Priority].[All]" dimensionUniqueName="[Table_1]" displayFolder="" count="0" memberValueDatatype="130" unbalanced="0"/>
    <cacheHierarchy uniqueName="[Table_1].[Discount]" caption="Discount" attribute="1" defaultMemberUniqueName="[Table_1].[Discount].[All]" allUniqueName="[Table_1].[Discount].[All]" dimensionUniqueName="[Table_1]" displayFolder="" count="0" memberValueDatatype="5" unbalanced="0"/>
    <cacheHierarchy uniqueName="[Table_1].[Unit Price]" caption="Unit Price" attribute="1" defaultMemberUniqueName="[Table_1].[Unit Price].[All]" allUniqueName="[Table_1].[Unit Price].[All]" dimensionUniqueName="[Table_1]" displayFolder="" count="0" memberValueDatatype="5" unbalanced="0"/>
    <cacheHierarchy uniqueName="[Table_1].[Shipping Cost]" caption="Shipping Cost" attribute="1" defaultMemberUniqueName="[Table_1].[Shipping Cost].[All]" allUniqueName="[Table_1].[Shipping Cost].[All]" dimensionUniqueName="[Table_1]" displayFolder="" count="0" memberValueDatatype="5"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Segment]" caption="Customer Segment" attribute="1" defaultMemberUniqueName="[Table_1].[Customer Segment].[All]" allUniqueName="[Table_1].[Customer Segment].[All]" dimensionUniqueName="[Table_1]" displayFolder="" count="0" memberValueDatatype="130" unbalanced="0"/>
    <cacheHierarchy uniqueName="[Table_1].[Product Category]" caption="Product Category" attribute="1" defaultMemberUniqueName="[Table_1].[Product Category].[All]" allUniqueName="[Table_1].[Product Category].[All]" dimensionUniqueName="[Table_1]" displayFolder="" count="0" memberValueDatatype="130" unbalanced="0"/>
    <cacheHierarchy uniqueName="[Table_1].[Product Sub-Category]" caption="Product Sub-Category" attribute="1" defaultMemberUniqueName="[Table_1].[Product Sub-Category].[All]" allUniqueName="[Table_1].[Product Sub-Category].[All]" dimensionUniqueName="[Table_1]" displayFolder="" count="0" memberValueDatatype="130" unbalanced="0"/>
    <cacheHierarchy uniqueName="[Table_1].[Product Container]" caption="Product Container" attribute="1" defaultMemberUniqueName="[Table_1].[Product Container].[All]" allUniqueName="[Table_1].[Product Container].[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Product Base Margin]" caption="Product Base Margin" attribute="1" defaultMemberUniqueName="[Table_1].[Product Base Margin].[All]" allUniqueName="[Table_1].[Product Base Margin].[All]" dimensionUniqueName="[Table_1]" displayFolder="" count="0" memberValueDatatype="5" unbalanced="0"/>
    <cacheHierarchy uniqueName="[Table_1].[Country]" caption="Country" attribute="1" defaultMemberUniqueName="[Table_1].[Country].[All]" allUniqueName="[Table_1].[Country].[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State or Province]" caption="State or Province" attribute="1" defaultMemberUniqueName="[Table_1].[State or Province].[All]" allUniqueName="[Table_1].[State or Province].[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Order Year]" caption="Order Year" attribute="1" time="1" defaultMemberUniqueName="[Table_1].[Order Year].[All]" allUniqueName="[Table_1].[Order Year].[All]" dimensionUniqueName="[Table_1]" displayFolder="" count="0" memberValueDatatype="7" unbalanced="0"/>
    <cacheHierarchy uniqueName="[Table_1].[Order Month]" caption="Order Month" attribute="1" time="1" defaultMemberUniqueName="[Table_1].[Order Month].[All]" allUniqueName="[Table_1].[Order Month].[All]" dimensionUniqueName="[Table_1]" displayFolder="" count="0" memberValueDatatype="7" unbalanced="0"/>
    <cacheHierarchy uniqueName="[Table_1].[O-Date]" caption="O-Date" attribute="1" time="1" defaultMemberUniqueName="[Table_1].[O-Date].[All]" allUniqueName="[Table_1].[O-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ping years]" caption="Shipping years" attribute="1" time="1" defaultMemberUniqueName="[Table_1].[Shipping years].[All]" allUniqueName="[Table_1].[Shipping years].[All]" dimensionUniqueName="[Table_1]" displayFolder="" count="0" memberValueDatatype="7" unbalanced="0"/>
    <cacheHierarchy uniqueName="[Table_1].[Shipping months]" caption="Shipping months" attribute="1" time="1" defaultMemberUniqueName="[Table_1].[Shipping months].[All]" allUniqueName="[Table_1].[Shipping months].[All]" dimensionUniqueName="[Table_1]" displayFolder="" count="0" memberValueDatatype="7" unbalanced="0"/>
    <cacheHierarchy uniqueName="[Table_1].[Shipping date]" caption="Shipping date" attribute="1" time="1" defaultMemberUniqueName="[Table_1].[Shipping date].[All]" allUniqueName="[Table_1].[Shipping date].[All]" dimensionUniqueName="[Table_1]" displayFolder="" count="0" memberValueDatatype="7" unbalanced="0"/>
    <cacheHierarchy uniqueName="[Table_1].[Profit]" caption="Profit" attribute="1" defaultMemberUniqueName="[Table_1].[Profit].[All]" allUniqueName="[Table_1].[Profit].[All]" dimensionUniqueName="[Table_1]" displayFolder="" count="0" memberValueDatatype="5" unbalanced="0"/>
    <cacheHierarchy uniqueName="[Table_1].[Quantity ordered new]" caption="Quantity ordered new" attribute="1" defaultMemberUniqueName="[Table_1].[Quantity ordered new].[All]" allUniqueName="[Table_1].[Quantity ordered new].[All]" dimensionUniqueName="[Table_1]" displayFolder="" count="0" memberValueDatatype="20" unbalanced="0"/>
    <cacheHierarchy uniqueName="[Table_1].[Sales]" caption="Sales" attribute="1" defaultMemberUniqueName="[Table_1].[Sales].[All]" allUniqueName="[Table_1].[Sales].[All]" dimensionUniqueName="[Table_1]" displayFolder="" count="0" memberValueDatatype="5" unbalanced="0"/>
    <cacheHierarchy uniqueName="[Table_1].[Order ID]" caption="Order ID" attribute="1" defaultMemberUniqueName="[Table_1].[Order ID].[All]" allUniqueName="[Table_1].[Order ID].[All]" dimensionUniqueName="[Table_1]" displayFolder="" count="0" memberValueDatatype="20" unbalanced="0"/>
    <cacheHierarchy uniqueName="[Table_1].[Total]" caption="Total" attribute="1" defaultMemberUniqueName="[Table_1].[Total].[All]" allUniqueName="[Table_1].[Total].[All]" dimensionUniqueName="[Table_1]" displayFolder="" count="0" memberValueDatatype="5" unbalanced="0"/>
    <cacheHierarchy uniqueName="[Table_1].[Manager]" caption="Manager" attribute="1" defaultMemberUniqueName="[Table_1].[Manager].[All]" allUniqueName="[Table_1].[Manager].[All]" dimensionUniqueName="[Table_1]" displayFolder="" count="0" memberValueDatatype="130" unbalanced="0"/>
    <cacheHierarchy uniqueName="[Table_1].[Order fullfillment time]" caption="Order fullfillment time" attribute="1" defaultMemberUniqueName="[Table_1].[Order fullfillment time].[All]" allUniqueName="[Table_1].[Order fullfillment time].[All]" dimensionUniqueName="[Table_1]" displayFolder="" count="0" memberValueDatatype="20" unbalanced="0"/>
    <cacheHierarchy uniqueName="[Table_1].[Profit margin]" caption="Profit margin" attribute="1" defaultMemberUniqueName="[Table_1].[Profit margin].[All]" allUniqueName="[Table_1].[Profit margin].[All]" dimensionUniqueName="[Table_1]" displayFolder="" count="0" memberValueDatatype="130" unbalanced="0"/>
    <cacheHierarchy uniqueName="[Table_1].[Revenue]" caption="Revenue" attribute="1" defaultMemberUniqueName="[Table_1].[Revenue].[All]" allUniqueName="[Table_1].[Revenue].[All]" dimensionUniqueName="[Table_1]" displayFolder="" count="0" memberValueDatatype="5" unbalanced="0"/>
    <cacheHierarchy uniqueName="[Table_1].[Weekly sales]" caption="Weekly sales" attribute="1" defaultMemberUniqueName="[Table_1].[Weekly sales].[All]" allUniqueName="[Table_1].[Weekly sales].[All]" dimensionUniqueName="[Table_1]" displayFolder="" count="0" memberValueDatatype="20" unbalanced="0"/>
    <cacheHierarchy uniqueName="[Table_1].[Monthly sales]" caption="Monthly sales" attribute="1" defaultMemberUniqueName="[Table_1].[Monthly sales].[All]" allUniqueName="[Table_1].[Monthly sales].[All]" dimensionUniqueName="[Table_1]" displayFolder="" count="0" memberValueDatatype="130" unbalanced="0"/>
    <cacheHierarchy uniqueName="[Table_1].[Weekly sales03]" caption="Weekly sales03" attribute="1" defaultMemberUniqueName="[Table_1].[Weekly sales03].[All]" allUniqueName="[Table_1].[Weekly sales03].[All]" dimensionUniqueName="[Table_1]" displayFolder="" count="0" memberValueDatatype="130" unbalanced="0"/>
    <cacheHierarchy uniqueName="[Table_1].[Unique Customers]" caption="Unique Customers" attribute="1" defaultMemberUniqueName="[Table_1].[Unique Customers].[All]" allUniqueName="[Table_1].[Unique Customers].[All]" dimensionUniqueName="[Table_1]" displayFolder="" count="0" memberValueDatatype="20" unbalanced="0"/>
    <cacheHierarchy uniqueName="[Table_1].[Repeat Customers]" caption="Repeat Customers" attribute="1" defaultMemberUniqueName="[Table_1].[Repeat Customers].[All]" allUniqueName="[Table_1].[Repeat Customers].[All]" dimensionUniqueName="[Table_1]" displayFolder="" count="0" memberValueDatatype="20" unbalanced="0"/>
    <cacheHierarchy uniqueName="[Table_1].[Repeted order]" caption="Repeted order" attribute="1" defaultMemberUniqueName="[Table_1].[Repeted order].[All]" allUniqueName="[Table_1].[Repeted order].[All]" dimensionUniqueName="[Table_1]" displayFolder="" count="0" memberValueDatatype="130" unbalanced="0"/>
    <cacheHierarchy uniqueName="[Table_1].[Quarter]" caption="Quarter" attribute="1" defaultMemberUniqueName="[Table_1].[Quarter].[All]" allUniqueName="[Table_1].[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Month (Month)]" caption="Order Month (Month)" attribute="1" defaultMemberUniqueName="[Table_1].[Order Month (Month)].[All]" allUniqueName="[Table_1].[Order Month (Month)].[All]" dimensionUniqueName="[Table_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2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Order Priority]" caption="Order Priority" attribute="1" defaultMemberUniqueName="[Table_1 1].[Order Priority].[All]" allUniqueName="[Table_1 1].[Order Priority].[All]" dimensionUniqueName="[Table_1 1]" displayFolder="" count="0" memberValueDatatype="130" unbalanced="0"/>
    <cacheHierarchy uniqueName="[Table_1 1].[Discount]" caption="Discount" attribute="1" defaultMemberUniqueName="[Table_1 1].[Discount].[All]" allUniqueName="[Table_1 1].[Discount].[All]" dimensionUniqueName="[Table_1 1]" displayFolder="" count="0" memberValueDatatype="5" unbalanced="0"/>
    <cacheHierarchy uniqueName="[Table_1 1].[Unit Price]" caption="Unit Price" attribute="1" defaultMemberUniqueName="[Table_1 1].[Unit Price].[All]" allUniqueName="[Table_1 1].[Unit Price].[All]" dimensionUniqueName="[Table_1 1]" displayFolder="" count="0" memberValueDatatype="5" unbalanced="0"/>
    <cacheHierarchy uniqueName="[Table_1 1].[Shipping Cost]" caption="Shipping Cost" attribute="1" defaultMemberUniqueName="[Table_1 1].[Shipping Cost].[All]" allUniqueName="[Table_1 1].[Shipping Cost].[All]" dimensionUniqueName="[Table_1 1]" displayFolder="" count="0" memberValueDatatype="5"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Segment]" caption="Customer Segment" attribute="1" defaultMemberUniqueName="[Table_1 1].[Customer Segment].[All]" allUniqueName="[Table_1 1].[Customer Segment].[All]" dimensionUniqueName="[Table_1 1]" displayFolder="" count="0" memberValueDatatype="130" unbalanced="0"/>
    <cacheHierarchy uniqueName="[Table_1 1].[Product Category]" caption="Product Category" attribute="1" defaultMemberUniqueName="[Table_1 1].[Product Category].[All]" allUniqueName="[Table_1 1].[Product Category].[All]" dimensionUniqueName="[Table_1 1]" displayFolder="" count="0" memberValueDatatype="130" unbalanced="0"/>
    <cacheHierarchy uniqueName="[Table_1 1].[Product Sub-Category]" caption="Product Sub-Category" attribute="1" defaultMemberUniqueName="[Table_1 1].[Product Sub-Category].[All]" allUniqueName="[Table_1 1].[Product Sub-Category].[All]" dimensionUniqueName="[Table_1 1]" displayFolder="" count="0" memberValueDatatype="130" unbalanced="0"/>
    <cacheHierarchy uniqueName="[Table_1 1].[Product Container]" caption="Product Container" attribute="1" defaultMemberUniqueName="[Table_1 1].[Product Container].[All]" allUniqueName="[Table_1 1].[Product Container].[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Product Base Margin]" caption="Product Base Margin" attribute="1" defaultMemberUniqueName="[Table_1 1].[Product Base Margin].[All]" allUniqueName="[Table_1 1].[Product Base Margin].[All]" dimensionUniqueName="[Table_1 1]" displayFolder="" count="0" memberValueDatatype="5" unbalanced="0"/>
    <cacheHierarchy uniqueName="[Table_1 1].[Country]" caption="Country" attribute="1" defaultMemberUniqueName="[Table_1 1].[Country].[All]" allUniqueName="[Table_1 1].[Country].[All]" dimensionUniqueName="[Table_1 1]" displayFolder="" count="0" memberValueDatatype="130" unbalanced="0"/>
    <cacheHierarchy uniqueName="[Table_1 1].[Region]" caption="Region" attribute="1" defaultMemberUniqueName="[Table_1 1].[Region].[All]" allUniqueName="[Table_1 1].[Region].[All]" dimensionUniqueName="[Table_1 1]" displayFolder="" count="0" memberValueDatatype="130" unbalanced="0"/>
    <cacheHierarchy uniqueName="[Table_1 1].[State or Province]" caption="State or Province" attribute="1" defaultMemberUniqueName="[Table_1 1].[State or Province].[All]" allUniqueName="[Table_1 1].[State or Province].[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Order Year]" caption="Order Year" attribute="1" time="1" defaultMemberUniqueName="[Table_1 1].[Order Year].[All]" allUniqueName="[Table_1 1].[Order Year].[All]" dimensionUniqueName="[Table_1 1]" displayFolder="" count="0" memberValueDatatype="7" unbalanced="0"/>
    <cacheHierarchy uniqueName="[Table_1 1].[Order Month]" caption="Order Month" attribute="1" time="1" defaultMemberUniqueName="[Table_1 1].[Order Month].[All]" allUniqueName="[Table_1 1].[Order Month].[All]" dimensionUniqueName="[Table_1 1]" displayFolder="" count="0" memberValueDatatype="7" unbalanced="0"/>
    <cacheHierarchy uniqueName="[Table_1 1].[O-Date]" caption="O-Date" attribute="1" time="1" defaultMemberUniqueName="[Table_1 1].[O-Date].[All]" allUniqueName="[Table_1 1].[O-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ping years]" caption="Shipping years" attribute="1" time="1" defaultMemberUniqueName="[Table_1 1].[Shipping years].[All]" allUniqueName="[Table_1 1].[Shipping years].[All]" dimensionUniqueName="[Table_1 1]" displayFolder="" count="0" memberValueDatatype="7" unbalanced="0"/>
    <cacheHierarchy uniqueName="[Table_1 1].[Shipping months]" caption="Shipping months" attribute="1" time="1" defaultMemberUniqueName="[Table_1 1].[Shipping months].[All]" allUniqueName="[Table_1 1].[Shipping months].[All]" dimensionUniqueName="[Table_1 1]" displayFolder="" count="0" memberValueDatatype="7" unbalanced="0"/>
    <cacheHierarchy uniqueName="[Table_1 1].[Shipping date]" caption="Shipping date" attribute="1" time="1" defaultMemberUniqueName="[Table_1 1].[Shipping date].[All]" allUniqueName="[Table_1 1].[Shipping date].[All]" dimensionUniqueName="[Table_1 1]" displayFolder="" count="0" memberValueDatatype="7" unbalanced="0"/>
    <cacheHierarchy uniqueName="[Table_1 1].[Profit]" caption="Profit" attribute="1" defaultMemberUniqueName="[Table_1 1].[Profit].[All]" allUniqueName="[Table_1 1].[Profit].[All]" dimensionUniqueName="[Table_1 1]" displayFolder="" count="0" memberValueDatatype="5" unbalanced="0"/>
    <cacheHierarchy uniqueName="[Table_1 1].[Quantity ordered new]" caption="Quantity ordered new" attribute="1" defaultMemberUniqueName="[Table_1 1].[Quantity ordered new].[All]" allUniqueName="[Table_1 1].[Quantity ordered new].[All]" dimensionUniqueName="[Table_1 1]" displayFolder="" count="0" memberValueDatatype="20" unbalanced="0"/>
    <cacheHierarchy uniqueName="[Table_1 1].[Sales]" caption="Sales" attribute="1" defaultMemberUniqueName="[Table_1 1].[Sales].[All]" allUniqueName="[Table_1 1].[Sales].[All]" dimensionUniqueName="[Table_1 1]" displayFolder="" count="0" memberValueDatatype="5" unbalanced="0"/>
    <cacheHierarchy uniqueName="[Table_1 1].[Order ID]" caption="Order ID" attribute="1" defaultMemberUniqueName="[Table_1 1].[Order ID].[All]" allUniqueName="[Table_1 1].[Order ID].[All]" dimensionUniqueName="[Table_1 1]" displayFolder="" count="0" memberValueDatatype="20" unbalanced="0"/>
    <cacheHierarchy uniqueName="[Table_1 1].[Total]" caption="Total" attribute="1" defaultMemberUniqueName="[Table_1 1].[Total].[All]" allUniqueName="[Table_1 1].[Total].[All]" dimensionUniqueName="[Table_1 1]" displayFolder="" count="0" memberValueDatatype="5" unbalanced="0"/>
    <cacheHierarchy uniqueName="[Table_1 1].[Manager]" caption="Manager" attribute="1" defaultMemberUniqueName="[Table_1 1].[Manager].[All]" allUniqueName="[Table_1 1].[Manager].[All]" dimensionUniqueName="[Table_1 1]" displayFolder="" count="0" memberValueDatatype="130" unbalanced="0"/>
    <cacheHierarchy uniqueName="[Table_1 1].[Order fullfillment time]" caption="Order fullfillment time" attribute="1" defaultMemberUniqueName="[Table_1 1].[Order fullfillment time].[All]" allUniqueName="[Table_1 1].[Order fullfillment time].[All]" dimensionUniqueName="[Table_1 1]" displayFolder="" count="0" memberValueDatatype="20" unbalanced="0"/>
    <cacheHierarchy uniqueName="[Table_1 1].[Profit margin]" caption="Profit margin" attribute="1" defaultMemberUniqueName="[Table_1 1].[Profit margin].[All]" allUniqueName="[Table_1 1].[Profit margin].[All]" dimensionUniqueName="[Table_1 1]" displayFolder="" count="0" memberValueDatatype="5" unbalanced="0"/>
    <cacheHierarchy uniqueName="[Table_1 1].[Revenue]" caption="Revenue" attribute="1" defaultMemberUniqueName="[Table_1 1].[Revenue].[All]" allUniqueName="[Table_1 1].[Revenue].[All]" dimensionUniqueName="[Table_1 1]" displayFolder="" count="0" memberValueDatatype="5" unbalanced="0"/>
    <cacheHierarchy uniqueName="[Table_1 1].[Weekly sales]" caption="Weekly sales" attribute="1" defaultMemberUniqueName="[Table_1 1].[Weekly sales].[All]" allUniqueName="[Table_1 1].[Weekly sales].[All]" dimensionUniqueName="[Table_1 1]" displayFolder="" count="0" memberValueDatatype="20" unbalanced="0"/>
    <cacheHierarchy uniqueName="[Table_1 1].[Monthly sales]" caption="Monthly sales" attribute="1" time="1" defaultMemberUniqueName="[Table_1 1].[Monthly sales].[All]" allUniqueName="[Table_1 1].[Monthly sales].[All]" dimensionUniqueName="[Table_1 1]" displayFolder="" count="0" memberValueDatatype="7" unbalanced="0"/>
    <cacheHierarchy uniqueName="[Table_1 1].[Weekly sales03]" caption="Weekly sales03" attribute="1" defaultMemberUniqueName="[Table_1 1].[Weekly sales03].[All]" allUniqueName="[Table_1 1].[Weekly sales03].[All]" dimensionUniqueName="[Table_1 1]" displayFolder="" count="0" memberValueDatatype="130" unbalanced="0"/>
    <cacheHierarchy uniqueName="[Table_1 1].[Unique Customers]" caption="Unique Customers" attribute="1" defaultMemberUniqueName="[Table_1 1].[Unique Customers].[All]" allUniqueName="[Table_1 1].[Unique Customers].[All]" dimensionUniqueName="[Table_1 1]" displayFolder="" count="0" memberValueDatatype="20" unbalanced="0"/>
    <cacheHierarchy uniqueName="[Table_1 1].[Repeat Customers]" caption="Repeat Customers" attribute="1" defaultMemberUniqueName="[Table_1 1].[Repeat Customers].[All]" allUniqueName="[Table_1 1].[Repeat Customers].[All]" dimensionUniqueName="[Table_1 1]" displayFolder="" count="0" memberValueDatatype="20" unbalanced="0"/>
    <cacheHierarchy uniqueName="[Table_1 1].[Repeted order]" caption="Repeted order" attribute="1" defaultMemberUniqueName="[Table_1 1].[Repeted order].[All]" allUniqueName="[Table_1 1].[Repeted order].[All]" dimensionUniqueName="[Table_1 1]" displayFolder="" count="0" memberValueDatatype="130" unbalanced="0"/>
    <cacheHierarchy uniqueName="[Table_1 1].[Quarter]" caption="Quarter" attribute="1" defaultMemberUniqueName="[Table_1 1].[Quarter].[All]" allUniqueName="[Table_1 1].[Quarter].[All]" dimensionUniqueName="[Table_1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Order Month (Month Index)]" caption="Order Month (Month Index)" attribute="1" defaultMemberUniqueName="[Range].[Order Month (Month Index)].[All]" allUniqueName="[Range].[Order Month (Month Index)].[All]" dimensionUniqueName="[Range]" displayFolder="" count="0" memberValueDatatype="20" unbalanced="0" hidden="1"/>
    <cacheHierarchy uniqueName="[Range 3].[Order Month (Month Index)]" caption="Order Month (Month Index)" attribute="1" defaultMemberUniqueName="[Range 3].[Order Month (Month Index)].[All]" allUniqueName="[Range 3].[Order Month (Month Index)].[All]" dimensionUniqueName="[Range 3]" displayFolder="" count="0" memberValueDatatype="20"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Table_1].[Order Month (Month Index)]" caption="Order Month (Month Index)" attribute="1" defaultMemberUniqueName="[Table_1].[Order Month (Month Index)].[All]" allUniqueName="[Table_1].[Order Month (Month Index)].[All]" dimensionUniqueName="[Table_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Customer ID]" caption="Sum of Custom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8"/>
        </ext>
      </extLst>
    </cacheHierarchy>
    <cacheHierarchy uniqueName="[Measures].[Count of Profit margin]" caption="Count of Profit margin" measure="1" displayFolder="" measureGroup="Range"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6"/>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3"/>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7"/>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9"/>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Range" count="0" hidden="1">
      <extLst>
        <ext xmlns:x15="http://schemas.microsoft.com/office/spreadsheetml/2010/11/main" uri="{B97F6D7D-B522-45F9-BDA1-12C45D357490}">
          <x15:cacheHierarchy aggregatedColumn="34"/>
        </ext>
      </extLst>
    </cacheHierarchy>
    <cacheHierarchy uniqueName="[Measures].[Sum of Order fullfillment time]" caption="Sum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Average of Order fullfillment time]" caption="Average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5"/>
        </ext>
      </extLst>
    </cacheHierarchy>
    <cacheHierarchy uniqueName="[Measures].[Average of Shipping Cost]" caption="Average of Shipping Cost" measure="1" displayFolder="" measureGroup="Range" count="0" oneField="1" hidden="1">
      <fieldsUsage count="1">
        <fieldUsage x="2"/>
      </fieldsUsage>
      <extLst>
        <ext xmlns:x15="http://schemas.microsoft.com/office/spreadsheetml/2010/11/main" uri="{B97F6D7D-B522-45F9-BDA1-12C45D357490}">
          <x15:cacheHierarchy aggregatedColumn="5"/>
        </ext>
      </extLst>
    </cacheHierarchy>
    <cacheHierarchy uniqueName="[Measures].[Max of Discount]" caption="Max of Discount" measure="1" displayFolder="" measureGroup="Range" count="0" oneField="1" hidden="1">
      <fieldsUsage count="1">
        <fieldUsage x="3"/>
      </fieldsUsage>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oduct Category]" caption="Distinct 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State or Province]" caption="Count of State or Province" measure="1" displayFolder="" measureGroup="Range"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ity]" caption="Distinct Count of City" measure="1" displayFolder="" measureGroup="Range" count="0" oneField="1" hidden="1">
      <fieldsUsage count="1">
        <fieldUsage x="0"/>
      </fieldsUsage>
      <extLst>
        <ext xmlns:x15="http://schemas.microsoft.com/office/spreadsheetml/2010/11/main" uri="{B97F6D7D-B522-45F9-BDA1-12C45D357490}">
          <x15:cacheHierarchy aggregatedColumn="16"/>
        </ext>
      </extLst>
    </cacheHierarchy>
    <cacheHierarchy uniqueName="[Measures].[Min of Discount]" caption="Min of Discount" measure="1" displayFolder="" measureGroup="Range" count="0" hidden="1">
      <extLst>
        <ext xmlns:x15="http://schemas.microsoft.com/office/spreadsheetml/2010/11/main" uri="{B97F6D7D-B522-45F9-BDA1-12C45D357490}">
          <x15:cacheHierarchy aggregatedColumn="3"/>
        </ext>
      </extLst>
    </cacheHierarchy>
    <cacheHierarchy uniqueName="[Measures].[Sum of Quantity ordered new]" caption="Sum of Quantity ordered new" measure="1" displayFolder="" measureGroup="Range" count="0" hidden="1">
      <extLst>
        <ext xmlns:x15="http://schemas.microsoft.com/office/spreadsheetml/2010/11/main" uri="{B97F6D7D-B522-45F9-BDA1-12C45D357490}">
          <x15:cacheHierarchy aggregatedColumn="27"/>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111"/>
        </ext>
      </extLst>
    </cacheHierarchy>
    <cacheHierarchy uniqueName="[Measures].[Sum of Customer ID 3]" caption="Sum of Customer ID 3" measure="1" displayFolder="" measureGroup="Range 2" count="0" hidden="1">
      <extLst>
        <ext xmlns:x15="http://schemas.microsoft.com/office/spreadsheetml/2010/11/main" uri="{B97F6D7D-B522-45F9-BDA1-12C45D357490}">
          <x15:cacheHierarchy aggregatedColumn="83"/>
        </ext>
      </extLst>
    </cacheHierarchy>
    <cacheHierarchy uniqueName="[Measures].[Distinct Count of Customer ID 2]" caption="Distinct Count of Customer ID 2" measure="1" displayFolder="" measureGroup="Range 2" count="0" hidden="1">
      <extLst>
        <ext xmlns:x15="http://schemas.microsoft.com/office/spreadsheetml/2010/11/main" uri="{B97F6D7D-B522-45F9-BDA1-12C45D357490}">
          <x15:cacheHierarchy aggregatedColumn="83"/>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Sum of Order ID 3]" caption="Sum of Order ID 3" measure="1" displayFolder="" measureGroup="Range 3" count="0" hidden="1">
      <extLst>
        <ext xmlns:x15="http://schemas.microsoft.com/office/spreadsheetml/2010/11/main" uri="{B97F6D7D-B522-45F9-BDA1-12C45D357490}">
          <x15:cacheHierarchy aggregatedColumn="153"/>
        </ext>
      </extLst>
    </cacheHierarchy>
    <cacheHierarchy uniqueName="[Measures].[Distinct Count of Order ID 3]" caption="Distinct Count of Order ID 3" measure="1" displayFolder="" measureGroup="Range 3" count="0" hidden="1">
      <extLst>
        <ext xmlns:x15="http://schemas.microsoft.com/office/spreadsheetml/2010/11/main" uri="{B97F6D7D-B522-45F9-BDA1-12C45D357490}">
          <x15:cacheHierarchy aggregatedColumn="153"/>
        </ext>
      </extLst>
    </cacheHierarchy>
    <cacheHierarchy uniqueName="[Measures].[Count of Profit margin 2]" caption="Count of Profit margin 2" measure="1" displayFolder="" measureGroup="Table_1" count="0" hidden="1">
      <extLst>
        <ext xmlns:x15="http://schemas.microsoft.com/office/spreadsheetml/2010/11/main" uri="{B97F6D7D-B522-45F9-BDA1-12C45D357490}">
          <x15:cacheHierarchy aggregatedColumn="202"/>
        </ext>
      </extLst>
    </cacheHierarchy>
    <cacheHierarchy uniqueName="[Measures].[Sum of Sales 2]" caption="Sum of Sales 2" measure="1" displayFolder="" measureGroup="Table_1" count="0" hidden="1">
      <extLst>
        <ext xmlns:x15="http://schemas.microsoft.com/office/spreadsheetml/2010/11/main" uri="{B97F6D7D-B522-45F9-BDA1-12C45D357490}">
          <x15:cacheHierarchy aggregatedColumn="197"/>
        </ext>
      </extLst>
    </cacheHierarchy>
    <cacheHierarchy uniqueName="[Measures].[Sum of Profit 2]" caption="Sum of Profit 2" measure="1" displayFolder="" measureGroup="Table_1" count="0" hidden="1">
      <extLst>
        <ext xmlns:x15="http://schemas.microsoft.com/office/spreadsheetml/2010/11/main" uri="{B97F6D7D-B522-45F9-BDA1-12C45D357490}">
          <x15:cacheHierarchy aggregatedColumn="195"/>
        </ext>
      </extLst>
    </cacheHierarchy>
    <cacheHierarchy uniqueName="[Measures].[Sum of Revenue 2]" caption="Sum of Revenue 2" measure="1" displayFolder="" measureGroup="Table_1" count="0" hidden="1">
      <extLst>
        <ext xmlns:x15="http://schemas.microsoft.com/office/spreadsheetml/2010/11/main" uri="{B97F6D7D-B522-45F9-BDA1-12C45D357490}">
          <x15:cacheHierarchy aggregatedColumn="203"/>
        </ext>
      </extLst>
    </cacheHierarchy>
    <cacheHierarchy uniqueName="[Measures].[Sum of Order ID 2]" caption="Sum of Order ID 2" measure="1" displayFolder="" measureGroup="Table_1" count="0" hidden="1">
      <extLst>
        <ext xmlns:x15="http://schemas.microsoft.com/office/spreadsheetml/2010/11/main" uri="{B97F6D7D-B522-45F9-BDA1-12C45D357490}">
          <x15:cacheHierarchy aggregatedColumn="198"/>
        </ext>
      </extLst>
    </cacheHierarchy>
    <cacheHierarchy uniqueName="[Measures].[Distinct Count of Order ID 2]" caption="Distinct Count of Order ID 2" measure="1" displayFolder="" measureGroup="Table_1" count="0" hidden="1">
      <extLst>
        <ext xmlns:x15="http://schemas.microsoft.com/office/spreadsheetml/2010/11/main" uri="{B97F6D7D-B522-45F9-BDA1-12C45D357490}">
          <x15:cacheHierarchy aggregatedColumn="198"/>
        </ext>
      </extLst>
    </cacheHierarchy>
    <cacheHierarchy uniqueName="[Measures].[Sum of Quantity ordered new 2]" caption="Sum of Quantity ordered new 2" measure="1" displayFolder="" measureGroup="Table_1" count="0" hidden="1">
      <extLst>
        <ext xmlns:x15="http://schemas.microsoft.com/office/spreadsheetml/2010/11/main" uri="{B97F6D7D-B522-45F9-BDA1-12C45D357490}">
          <x15:cacheHierarchy aggregatedColumn="196"/>
        </ext>
      </extLst>
    </cacheHierarchy>
    <cacheHierarchy uniqueName="[Measures].[Sum of Customer ID 2]" caption="Sum of Customer ID 2" measure="1" displayFolder="" measureGroup="Table_1" count="0" hidden="1">
      <extLst>
        <ext xmlns:x15="http://schemas.microsoft.com/office/spreadsheetml/2010/11/main" uri="{B97F6D7D-B522-45F9-BDA1-12C45D357490}">
          <x15:cacheHierarchy aggregatedColumn="169"/>
        </ext>
      </extLst>
    </cacheHierarchy>
    <cacheHierarchy uniqueName="[Measures].[Distinct Count of Customer ID 3]" caption="Distinct Count of Customer ID 3" measure="1" displayFolder="" measureGroup="Table_1" count="0" hidden="1">
      <extLst>
        <ext xmlns:x15="http://schemas.microsoft.com/office/spreadsheetml/2010/11/main" uri="{B97F6D7D-B522-45F9-BDA1-12C45D357490}">
          <x15:cacheHierarchy aggregatedColumn="169"/>
        </ext>
      </extLst>
    </cacheHierarchy>
    <cacheHierarchy uniqueName="[Measures].[Average of Order ID]" caption="Average of Order ID" measure="1" displayFolder="" measureGroup="Table_1" count="0" hidden="1">
      <extLst>
        <ext xmlns:x15="http://schemas.microsoft.com/office/spreadsheetml/2010/11/main" uri="{B97F6D7D-B522-45F9-BDA1-12C45D357490}">
          <x15:cacheHierarchy aggregatedColumn="19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98"/>
        </ext>
      </extLst>
    </cacheHierarchy>
    <cacheHierarchy uniqueName="[Measures].[Sum of Unit Price]" caption="Sum of Unit Price" measure="1" displayFolder="" measureGroup="Table_1" count="0" hidden="1">
      <extLst>
        <ext xmlns:x15="http://schemas.microsoft.com/office/spreadsheetml/2010/11/main" uri="{B97F6D7D-B522-45F9-BDA1-12C45D357490}">
          <x15:cacheHierarchy aggregatedColumn="173"/>
        </ext>
      </extLst>
    </cacheHierarchy>
    <cacheHierarchy uniqueName="[Measures].[Average of Unit Price]" caption="Average of Unit Price" measure="1" displayFolder="" measureGroup="Table_1" count="0" hidden="1">
      <extLst>
        <ext xmlns:x15="http://schemas.microsoft.com/office/spreadsheetml/2010/11/main" uri="{B97F6D7D-B522-45F9-BDA1-12C45D357490}">
          <x15:cacheHierarchy aggregatedColumn="173"/>
        </ext>
      </extLst>
    </cacheHierarchy>
    <cacheHierarchy uniqueName="[Measures].[Count of City 2]" caption="Count of City 2" measure="1" displayFolder="" measureGroup="Table_1" count="0" hidden="1">
      <extLst>
        <ext xmlns:x15="http://schemas.microsoft.com/office/spreadsheetml/2010/11/main" uri="{B97F6D7D-B522-45F9-BDA1-12C45D357490}">
          <x15:cacheHierarchy aggregatedColumn="185"/>
        </ext>
      </extLst>
    </cacheHierarchy>
    <cacheHierarchy uniqueName="[Measures].[Distinct Count of City 2]" caption="Distinct Count of City 2" measure="1" displayFolder="" measureGroup="Table_1" count="0" hidden="1">
      <extLst>
        <ext xmlns:x15="http://schemas.microsoft.com/office/spreadsheetml/2010/11/main" uri="{B97F6D7D-B522-45F9-BDA1-12C45D357490}">
          <x15:cacheHierarchy aggregatedColumn="185"/>
        </ext>
      </extLst>
    </cacheHierarchy>
    <cacheHierarchy uniqueName="[Measures].[Sum of Shipping Cost 2]" caption="Sum of Shipping Cost 2" measure="1" displayFolder="" measureGroup="Table_1" count="0" hidden="1">
      <extLst>
        <ext xmlns:x15="http://schemas.microsoft.com/office/spreadsheetml/2010/11/main" uri="{B97F6D7D-B522-45F9-BDA1-12C45D357490}">
          <x15:cacheHierarchy aggregatedColumn="174"/>
        </ext>
      </extLst>
    </cacheHierarchy>
    <cacheHierarchy uniqueName="[Measures].[Sum of Order fullfillment time 2]" caption="Sum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Average of Order fullfillment time 2]" caption="Average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Count of Order Priority]" caption="Count of Order Priority" measure="1" displayFolder="" measureGroup="Table_1" count="0" hidden="1">
      <extLst>
        <ext xmlns:x15="http://schemas.microsoft.com/office/spreadsheetml/2010/11/main" uri="{B97F6D7D-B522-45F9-BDA1-12C45D357490}">
          <x15:cacheHierarchy aggregatedColumn="171"/>
        </ext>
      </extLst>
    </cacheHierarchy>
    <cacheHierarchy uniqueName="[Measures].[Count of Repeted order]" caption="Count of Repeted order" measure="1" displayFolder="" measureGroup="Table_1" count="0" hidden="1">
      <extLst>
        <ext xmlns:x15="http://schemas.microsoft.com/office/spreadsheetml/2010/11/main" uri="{B97F6D7D-B522-45F9-BDA1-12C45D357490}">
          <x15:cacheHierarchy aggregatedColumn="209"/>
        </ext>
      </extLst>
    </cacheHierarchy>
    <cacheHierarchy uniqueName="[Measures].[Sum of Unique Customers]" caption="Sum of Unique Customers" measure="1" displayFolder="" measureGroup="Table_1" count="0" hidden="1">
      <extLst>
        <ext xmlns:x15="http://schemas.microsoft.com/office/spreadsheetml/2010/11/main" uri="{B97F6D7D-B522-45F9-BDA1-12C45D357490}">
          <x15:cacheHierarchy aggregatedColumn="207"/>
        </ext>
      </extLst>
    </cacheHierarchy>
  </cacheHierarchies>
  <kpis count="0"/>
  <dimensions count="8">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Table_1" uniqueName="[Table_1]" caption="Table_1"/>
    <dimension name="Table_1 1" uniqueName="[Table_1 1]" caption="Table_1 1"/>
  </dimensions>
  <measureGroups count="7">
    <measureGroup name="Range" caption="Range"/>
    <measureGroup name="Range 1" caption="Range 1"/>
    <measureGroup name="Range 2" caption="Range 2"/>
    <measureGroup name="Range 3" caption="Range 3"/>
    <measureGroup name="Range 4" caption="Range 4"/>
    <measureGroup name="Table_1" caption="Table_1"/>
    <measureGroup name="Table_1 1" caption="Table_1 1"/>
  </measureGroups>
  <maps count="7">
    <map measureGroup="0" dimension="1"/>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shni Rana" refreshedDate="45416.048213541668" backgroundQuery="1" createdVersion="8" refreshedVersion="8" minRefreshableVersion="3" recordCount="0" supportSubquery="1" supportAdvancedDrill="1" xr:uid="{F35BB896-1912-4E0F-B6B8-3617A46CADB1}">
  <cacheSource type="external" connectionId="2"/>
  <cacheFields count="1">
    <cacheField name="[Measures].[Count of Customer ID]" caption="Count of Customer ID" numFmtId="0" hierarchy="298" level="32767"/>
  </cacheFields>
  <cacheHierarchies count="322">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time="1" defaultMemberUniqueName="[Range].[Order Year].[All]" allUniqueName="[Range].[Order Year].[All]" dimensionUniqueName="[Range]" displayFolder="" count="0" memberValueDatatype="7" unbalanced="0"/>
    <cacheHierarchy uniqueName="[Range].[Order Month]" caption="Order Month" attribute="1" time="1" defaultMemberUniqueName="[Range].[Order Month].[All]" allUniqueName="[Range].[Order Month].[All]" dimensionUniqueName="[Range]" displayFolder="" count="0" memberValueDatatype="7" unbalanced="0"/>
    <cacheHierarchy uniqueName="[Range].[O-Date]" caption="O-Date" attribute="1" time="1" defaultMemberUniqueName="[Range].[O-Date].[All]" allUniqueName="[Range].[O-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ping years]" caption="Shipping years" attribute="1" time="1" defaultMemberUniqueName="[Range].[Shipping years].[All]" allUniqueName="[Range].[Shipping years].[All]" dimensionUniqueName="[Range]" displayFolder="" count="0" memberValueDatatype="7" unbalanced="0"/>
    <cacheHierarchy uniqueName="[Range].[Shipping months]" caption="Shipping months" attribute="1" time="1" defaultMemberUniqueName="[Range].[Shipping months].[All]" allUniqueName="[Range].[Shipping months].[All]" dimensionUniqueName="[Range]" displayFolder="" count="0" memberValueDatatype="7" unbalanced="0"/>
    <cacheHierarchy uniqueName="[Range].[Shipping date]" caption="Shipping date" attribute="1" time="1" defaultMemberUniqueName="[Range].[Shipping date].[All]" allUniqueName="[Range].[Shipping date].[All]" dimensionUniqueName="[Range]" displayFolder="" count="0" memberValueDatatype="7"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Total]" caption="Total" attribute="1" defaultMemberUniqueName="[Range].[Total].[All]" allUniqueName="[Range].[Total].[All]" dimensionUniqueName="[Range]" displayFolder="" count="0" memberValueDatatype="5" unbalanced="0"/>
    <cacheHierarchy uniqueName="[Range].[Manager]" caption="Manager" attribute="1" defaultMemberUniqueName="[Range].[Manager].[All]" allUniqueName="[Range].[Manager].[All]" dimensionUniqueName="[Range]" displayFolder="" count="0" memberValueDatatype="130" unbalanced="0"/>
    <cacheHierarchy uniqueName="[Range].[Order fullfillment time]" caption="Order fullfillment time" attribute="1" defaultMemberUniqueName="[Range].[Order fullfillment time].[All]" allUniqueName="[Range].[Order fullfillment time].[All]" dimensionUniqueName="[Range]" displayFolder="" count="0" memberValueDatatype="20" unbalanced="0"/>
    <cacheHierarchy uniqueName="[Range].[Profit margin]" caption="Profit margin" attribute="1" defaultMemberUniqueName="[Range].[Profit margin].[All]" allUniqueName="[Range].[Profit margin].[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5" unbalanced="0"/>
    <cacheHierarchy uniqueName="[Range].[Weekly sales]" caption="Weekly sales" attribute="1" defaultMemberUniqueName="[Range].[Weekly sales].[All]" allUniqueName="[Range].[Weekly sales].[All]" dimensionUniqueName="[Range]" displayFolder="" count="0" memberValueDatatype="20" unbalanced="0"/>
    <cacheHierarchy uniqueName="[Range].[Monthly sales]" caption="Monthly sales" attribute="1" defaultMemberUniqueName="[Range].[Monthly sales].[All]" allUniqueName="[Range].[Monthly sales].[All]" dimensionUniqueName="[Range]" displayFolder="" count="0" memberValueDatatype="130" unbalanced="0"/>
    <cacheHierarchy uniqueName="[Range].[Weekly sales03]" caption="Weekly sales03" attribute="1" defaultMemberUniqueName="[Range].[Weekly sales03].[All]" allUniqueName="[Range].[Weekly sales03].[All]" dimensionUniqueName="[Range]" displayFolder="" count="0" memberValueDatatype="130" unbalanced="0"/>
    <cacheHierarchy uniqueName="[Range].[Order Month (Year)]" caption="Order Month (Year)" attribute="1" defaultMemberUniqueName="[Range].[Order Month (Year)].[All]" allUniqueName="[Range].[Order Month (Year)].[All]" dimensionUniqueName="[Range]" displayFolder="" count="0" memberValueDatatype="130" unbalanced="0"/>
    <cacheHierarchy uniqueName="[Range].[Order Month (Quarter)]" caption="Order Month (Quarter)" attribute="1" defaultMemberUniqueName="[Range].[Order Month (Quarter)].[All]" allUniqueName="[Range].[Order Month (Quarter)].[All]" dimensionUniqueName="[Range]" displayFolder="" count="0" memberValueDatatype="130" unbalanced="0"/>
    <cacheHierarchy uniqueName="[Range].[Order Month (Month)]" caption="Order Month (Month)" attribute="1" defaultMemberUniqueName="[Range].[Order Month (Month)].[All]" allUniqueName="[Range].[Order Month (Month)].[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Order Priority]" caption="Order Priority" attribute="1" defaultMemberUniqueName="[Range 1].[Order Priority].[All]" allUniqueName="[Range 1].[Order Priorit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Unit Price]" caption="Unit Price" attribute="1" defaultMemberUniqueName="[Range 1].[Unit Price].[All]" allUniqueName="[Range 1].[Unit Price].[All]" dimensionUniqueName="[Range 1]" displayFolder="" count="0" memberValueDatatype="5" unbalanced="0"/>
    <cacheHierarchy uniqueName="[Range 1].[Shipping Cost]" caption="Shipping Cost" attribute="1" defaultMemberUniqueName="[Range 1].[Shipping Cost].[All]" allUniqueName="[Range 1].[Shipping Cost].[All]" dimensionUniqueName="[Range 1]" displayFolder="" count="0" memberValueDatatype="5"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Segment]" caption="Customer Segment" attribute="1" defaultMemberUniqueName="[Range 1].[Customer Segment].[All]" allUniqueName="[Range 1].[Customer Segment].[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Sub-Category]" caption="Product Sub-Category" attribute="1" defaultMemberUniqueName="[Range 1].[Product Sub-Category].[All]" allUniqueName="[Range 1].[Product Sub-Category].[All]" dimensionUniqueName="[Range 1]" displayFolder="" count="0" memberValueDatatype="130" unbalanced="0"/>
    <cacheHierarchy uniqueName="[Range 1].[Product Container]" caption="Product Container" attribute="1" defaultMemberUniqueName="[Range 1].[Product Container].[All]" allUniqueName="[Range 1].[Product Container].[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Product Base Margin]" caption="Product Base Margin" attribute="1" defaultMemberUniqueName="[Range 1].[Product Base Margin].[All]" allUniqueName="[Range 1].[Product Base Margin].[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State or Province]" caption="State or Province" attribute="1" defaultMemberUniqueName="[Range 1].[State or Province].[All]" allUniqueName="[Range 1].[State or Provinc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Order Year]" caption="Order Year" attribute="1" time="1" defaultMemberUniqueName="[Range 1].[Order Year].[All]" allUniqueName="[Range 1].[Order Year].[All]" dimensionUniqueName="[Range 1]" displayFolder="" count="0" memberValueDatatype="7" unbalanced="0"/>
    <cacheHierarchy uniqueName="[Range 1].[Order Month]" caption="Order Month" attribute="1" time="1" defaultMemberUniqueName="[Range 1].[Order Month].[All]" allUniqueName="[Range 1].[Order Month].[All]" dimensionUniqueName="[Range 1]" displayFolder="" count="0" memberValueDatatype="7" unbalanced="0"/>
    <cacheHierarchy uniqueName="[Range 1].[O-Date]" caption="O-Date" attribute="1" time="1" defaultMemberUniqueName="[Range 1].[O-Date].[All]" allUniqueName="[Range 1].[O-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ping years]" caption="Shipping years" attribute="1" time="1" defaultMemberUniqueName="[Range 1].[Shipping years].[All]" allUniqueName="[Range 1].[Shipping years].[All]" dimensionUniqueName="[Range 1]" displayFolder="" count="0" memberValueDatatype="7" unbalanced="0"/>
    <cacheHierarchy uniqueName="[Range 1].[Shipping months]" caption="Shipping months" attribute="1" time="1" defaultMemberUniqueName="[Range 1].[Shipping months].[All]" allUniqueName="[Range 1].[Shipping months].[All]" dimensionUniqueName="[Range 1]" displayFolder="" count="0" memberValueDatatype="7" unbalanced="0"/>
    <cacheHierarchy uniqueName="[Range 1].[Shipping date]" caption="Shipping date" attribute="1" time="1" defaultMemberUniqueName="[Range 1].[Shipping date].[All]" allUniqueName="[Range 1].[Shipping date].[All]" dimensionUniqueName="[Range 1]" displayFolder="" count="0" memberValueDatatype="7" unbalanced="0"/>
    <cacheHierarchy uniqueName="[Range 1].[Profit]" caption="Profit" attribute="1" defaultMemberUniqueName="[Range 1].[Profit].[All]" allUniqueName="[Range 1].[Profit].[All]" dimensionUniqueName="[Range 1]" displayFolder="" count="0" memberValueDatatype="5" unbalanced="0"/>
    <cacheHierarchy uniqueName="[Range 1].[Quantity ordered new]" caption="Quantity ordered new" attribute="1" defaultMemberUniqueName="[Range 1].[Quantity ordered new].[All]" allUniqueName="[Range 1].[Quantity ordered new].[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Total]" caption="Total" attribute="1" defaultMemberUniqueName="[Range 1].[Total].[All]" allUniqueName="[Range 1].[Total].[All]" dimensionUniqueName="[Range 1]" displayFolder="" count="0" memberValueDatatype="5" unbalanced="0"/>
    <cacheHierarchy uniqueName="[Range 1].[Manager]" caption="Manager" attribute="1" defaultMemberUniqueName="[Range 1].[Manager].[All]" allUniqueName="[Range 1].[Manager].[All]" dimensionUniqueName="[Range 1]" displayFolder="" count="0" memberValueDatatype="130" unbalanced="0"/>
    <cacheHierarchy uniqueName="[Range 1].[Order fullfillment time]" caption="Order fullfillment time" attribute="1" defaultMemberUniqueName="[Range 1].[Order fullfillment time].[All]" allUniqueName="[Range 1].[Order fullfillment time].[All]" dimensionUniqueName="[Range 1]" displayFolder="" count="0" memberValueDatatype="20" unbalanced="0"/>
    <cacheHierarchy uniqueName="[Range 1].[Profit margin]" caption="Profit margin" attribute="1" defaultMemberUniqueName="[Range 1].[Profit margin].[All]" allUniqueName="[Range 1].[Profit margin].[All]" dimensionUniqueName="[Range 1]" displayFolder="" count="0" memberValueDatatype="130" unbalanced="0"/>
    <cacheHierarchy uniqueName="[Range 1].[Revenue]" caption="Revenue" attribute="1" defaultMemberUniqueName="[Range 1].[Revenue].[All]" allUniqueName="[Range 1].[Revenue].[All]" dimensionUniqueName="[Range 1]" displayFolder="" count="0" memberValueDatatype="5" unbalanced="0"/>
    <cacheHierarchy uniqueName="[Range 1].[Weekly sales]" caption="Weekly sales" attribute="1" defaultMemberUniqueName="[Range 1].[Weekly sales].[All]" allUniqueName="[Range 1].[Weekly sales].[All]" dimensionUniqueName="[Range 1]" displayFolder="" count="0" memberValueDatatype="20" unbalanced="0"/>
    <cacheHierarchy uniqueName="[Range 1].[Monthly sales]" caption="Monthly sales" attribute="1" defaultMemberUniqueName="[Range 1].[Monthly sales].[All]" allUniqueName="[Range 1].[Monthly sales].[All]" dimensionUniqueName="[Range 1]" displayFolder="" count="0" memberValueDatatype="130" unbalanced="0"/>
    <cacheHierarchy uniqueName="[Range 1].[Weekly sales03]" caption="Weekly sales03" attribute="1" defaultMemberUniqueName="[Range 1].[Weekly sales03].[All]" allUniqueName="[Range 1].[Weekly sales03].[All]" dimensionUniqueName="[Range 1]" displayFolder="" count="0" memberValueDatatype="130" unbalanced="0"/>
    <cacheHierarchy uniqueName="[Range 1].[Unique Customers]" caption="Unique Customers" attribute="1" defaultMemberUniqueName="[Range 1].[Unique Customers].[All]" allUniqueName="[Range 1].[Unique Customers].[All]" dimensionUniqueName="[Range 1]" displayFolder="" count="0" memberValueDatatype="20" unbalanced="0"/>
    <cacheHierarchy uniqueName="[Range 1].[Repeat Customers]" caption="Repeat Customers" attribute="1" defaultMemberUniqueName="[Range 1].[Repeat Customers].[All]" allUniqueName="[Range 1].[Repeat Customers].[All]" dimensionUniqueName="[Range 1]" displayFolder="" count="0" memberValueDatatype="20" unbalanced="0"/>
    <cacheHierarchy uniqueName="[Range 1].[Repeted order]" caption="Repeted order" attribute="1" defaultMemberUniqueName="[Range 1].[Repeted order].[All]" allUniqueName="[Range 1].[Repeted order].[All]" dimensionUniqueName="[Range 1]" displayFolder="" count="0" memberValueDatatype="130" unbalanced="0"/>
    <cacheHierarchy uniqueName="[Range 2].[Customer ID]" caption="Customer ID" attribute="1" defaultMemberUniqueName="[Range 2].[Customer ID].[All]" allUniqueName="[Range 2].[Customer ID].[All]" dimensionUniqueName="[Range 2]" displayFolder="" count="0" memberValueDatatype="2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Order Priority]" caption="Order Priority" attribute="1" defaultMemberUniqueName="[Range 2].[Order Priority].[All]" allUniqueName="[Range 2].[Order Priority].[All]" dimensionUniqueName="[Range 2]" displayFolder="" count="0" memberValueDatatype="130" unbalanced="0"/>
    <cacheHierarchy uniqueName="[Range 2].[Discount]" caption="Discount" attribute="1" defaultMemberUniqueName="[Range 2].[Discount].[All]" allUniqueName="[Range 2].[Discount].[All]" dimensionUniqueName="[Range 2]" displayFolder="" count="0" memberValueDatatype="5" unbalanced="0"/>
    <cacheHierarchy uniqueName="[Range 2].[Unit Price]" caption="Unit Price" attribute="1" defaultMemberUniqueName="[Range 2].[Unit Price].[All]" allUniqueName="[Range 2].[Unit Price].[All]" dimensionUniqueName="[Range 2]" displayFolder="" count="0" memberValueDatatype="5" unbalanced="0"/>
    <cacheHierarchy uniqueName="[Range 2].[Shipping Cost]" caption="Shipping Cost" attribute="1" defaultMemberUniqueName="[Range 2].[Shipping Cost].[All]" allUniqueName="[Range 2].[Shipping Cost].[All]" dimensionUniqueName="[Range 2]" displayFolder="" count="0" memberValueDatatype="5"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Segment]" caption="Customer Segment" attribute="1" defaultMemberUniqueName="[Range 2].[Customer Segment].[All]" allUniqueName="[Range 2].[Customer Segment].[All]" dimensionUniqueName="[Range 2]" displayFolder="" count="0" memberValueDatatype="13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Sub-Category]" caption="Product Sub-Category" attribute="1" defaultMemberUniqueName="[Range 2].[Product Sub-Category].[All]" allUniqueName="[Range 2].[Product Sub-Category].[All]" dimensionUniqueName="[Range 2]" displayFolder="" count="0" memberValueDatatype="130" unbalanced="0"/>
    <cacheHierarchy uniqueName="[Range 2].[Product Container]" caption="Product Container" attribute="1" defaultMemberUniqueName="[Range 2].[Product Container].[All]" allUniqueName="[Range 2].[Product Container].[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Product Base Margin]" caption="Product Base Margin" attribute="1" defaultMemberUniqueName="[Range 2].[Product Base Margin].[All]" allUniqueName="[Range 2].[Product Base Margin].[All]" dimensionUniqueName="[Range 2]" displayFolder="" count="0" memberValueDatatype="5" unbalanced="0"/>
    <cacheHierarchy uniqueName="[Range 2].[Country]" caption="Country" attribute="1" defaultMemberUniqueName="[Range 2].[Country].[All]" allUniqueName="[Range 2].[Country].[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State or Province]" caption="State or Province" attribute="1" defaultMemberUniqueName="[Range 2].[State or Province].[All]" allUniqueName="[Range 2].[State or Provinc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Order Year]" caption="Order Year" attribute="1" time="1" defaultMemberUniqueName="[Range 2].[Order Year].[All]" allUniqueName="[Range 2].[Order Year].[All]" dimensionUniqueName="[Range 2]" displayFolder="" count="0" memberValueDatatype="7" unbalanced="0"/>
    <cacheHierarchy uniqueName="[Range 2].[Order Month]" caption="Order Month" attribute="1" time="1" defaultMemberUniqueName="[Range 2].[Order Month].[All]" allUniqueName="[Range 2].[Order Month].[All]" dimensionUniqueName="[Range 2]" displayFolder="" count="0" memberValueDatatype="7" unbalanced="0"/>
    <cacheHierarchy uniqueName="[Range 2].[O-Date]" caption="O-Date" attribute="1" time="1" defaultMemberUniqueName="[Range 2].[O-Date].[All]" allUniqueName="[Range 2].[O-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ping years]" caption="Shipping years" attribute="1" time="1" defaultMemberUniqueName="[Range 2].[Shipping years].[All]" allUniqueName="[Range 2].[Shipping years].[All]" dimensionUniqueName="[Range 2]" displayFolder="" count="0" memberValueDatatype="7" unbalanced="0"/>
    <cacheHierarchy uniqueName="[Range 2].[Shipping months]" caption="Shipping months" attribute="1" time="1" defaultMemberUniqueName="[Range 2].[Shipping months].[All]" allUniqueName="[Range 2].[Shipping months].[All]" dimensionUniqueName="[Range 2]" displayFolder="" count="0" memberValueDatatype="7" unbalanced="0"/>
    <cacheHierarchy uniqueName="[Range 2].[Shipping date]" caption="Shipping date" attribute="1" time="1" defaultMemberUniqueName="[Range 2].[Shipping date].[All]" allUniqueName="[Range 2].[Shipping date].[All]" dimensionUniqueName="[Range 2]" displayFolder="" count="0" memberValueDatatype="7" unbalanced="0"/>
    <cacheHierarchy uniqueName="[Range 2].[Profit]" caption="Profit" attribute="1" defaultMemberUniqueName="[Range 2].[Profit].[All]" allUniqueName="[Range 2].[Profit].[All]" dimensionUniqueName="[Range 2]" displayFolder="" count="0" memberValueDatatype="5" unbalanced="0"/>
    <cacheHierarchy uniqueName="[Range 2].[Quantity ordered new]" caption="Quantity ordered new" attribute="1" defaultMemberUniqueName="[Range 2].[Quantity ordered new].[All]" allUniqueName="[Range 2].[Quantity ordered new].[All]" dimensionUniqueName="[Range 2]" displayFolder="" count="0" memberValueDatatype="20" unbalanced="0"/>
    <cacheHierarchy uniqueName="[Range 2].[Sales]" caption="Sales" attribute="1" defaultMemberUniqueName="[Range 2].[Sales].[All]" allUniqueName="[Range 2].[Sales].[All]" dimensionUniqueName="[Range 2]" displayFolder="" count="0" memberValueDatatype="5" unbalanced="0"/>
    <cacheHierarchy uniqueName="[Range 2].[Order ID]" caption="Order ID" attribute="1" defaultMemberUniqueName="[Range 2].[Order ID].[All]" allUniqueName="[Range 2].[Order ID].[All]" dimensionUniqueName="[Range 2]" displayFolder="" count="0" memberValueDatatype="20" unbalanced="0"/>
    <cacheHierarchy uniqueName="[Range 2].[Total]" caption="Total" attribute="1" defaultMemberUniqueName="[Range 2].[Total].[All]" allUniqueName="[Range 2].[Total].[All]" dimensionUniqueName="[Range 2]" displayFolder="" count="0" memberValueDatatype="5" unbalanced="0"/>
    <cacheHierarchy uniqueName="[Range 2].[Manager]" caption="Manager" attribute="1" defaultMemberUniqueName="[Range 2].[Manager].[All]" allUniqueName="[Range 2].[Manager].[All]" dimensionUniqueName="[Range 2]" displayFolder="" count="0" memberValueDatatype="130" unbalanced="0"/>
    <cacheHierarchy uniqueName="[Range 2].[Order fullfillment time]" caption="Order fullfillment time" attribute="1" defaultMemberUniqueName="[Range 2].[Order fullfillment time].[All]" allUniqueName="[Range 2].[Order fullfillment time].[All]" dimensionUniqueName="[Range 2]" displayFolder="" count="0" memberValueDatatype="20"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Revenue]" caption="Revenue" attribute="1" defaultMemberUniqueName="[Range 2].[Revenue].[All]" allUniqueName="[Range 2].[Revenue].[All]" dimensionUniqueName="[Range 2]" displayFolder="" count="0" memberValueDatatype="5" unbalanced="0"/>
    <cacheHierarchy uniqueName="[Range 2].[Weekly sales]" caption="Weekly sales" attribute="1" defaultMemberUniqueName="[Range 2].[Weekly sales].[All]" allUniqueName="[Range 2].[Weekly sales].[All]" dimensionUniqueName="[Range 2]" displayFolder="" count="0" memberValueDatatype="20" unbalanced="0"/>
    <cacheHierarchy uniqueName="[Range 2].[Monthly sales]" caption="Monthly sales" attribute="1" defaultMemberUniqueName="[Range 2].[Monthly sales].[All]" allUniqueName="[Range 2].[Monthly sales].[All]" dimensionUniqueName="[Range 2]" displayFolder="" count="0" memberValueDatatype="130" unbalanced="0"/>
    <cacheHierarchy uniqueName="[Range 2].[Weekly sales03]" caption="Weekly sales03" attribute="1" defaultMemberUniqueName="[Range 2].[Weekly sales03].[All]" allUniqueName="[Range 2].[Weekly sales03].[All]" dimensionUniqueName="[Range 2]" displayFolder="" count="0" memberValueDatatype="130" unbalanced="0"/>
    <cacheHierarchy uniqueName="[Range 2].[Unique Customers]" caption="Unique Customers" attribute="1" defaultMemberUniqueName="[Range 2].[Unique Customers].[All]" allUniqueName="[Range 2].[Unique Customers].[All]" dimensionUniqueName="[Range 2]" displayFolder="" count="0" memberValueDatatype="20" unbalanced="0"/>
    <cacheHierarchy uniqueName="[Range 2].[Repeat Customers]" caption="Repeat Customers" attribute="1" defaultMemberUniqueName="[Range 2].[Repeat Customers].[All]" allUniqueName="[Range 2].[Repeat Customers].[All]" dimensionUniqueName="[Range 2]" displayFolder="" count="0" memberValueDatatype="20" unbalanced="0"/>
    <cacheHierarchy uniqueName="[Range 2].[Repeted order]" caption="Repeted order" attribute="1" defaultMemberUniqueName="[Range 2].[Repeted order].[All]" allUniqueName="[Range 2].[Repeted order].[All]" dimensionUniqueName="[Range 2]" displayFolder="" count="0" memberValueDatatype="130" unbalanced="0"/>
    <cacheHierarchy uniqueName="[Range 3].[Customer ID]" caption="Customer ID" attribute="1" defaultMemberUniqueName="[Range 3].[Customer ID].[All]" allUniqueName="[Range 3].[Customer ID].[All]" dimensionUniqueName="[Range 3]" displayFolder="" count="0" memberValueDatatype="20" unbalanced="0"/>
    <cacheHierarchy uniqueName="[Range 3].[Customer Name]" caption="Customer Name" attribute="1" defaultMemberUniqueName="[Range 3].[Customer Name].[All]" allUniqueName="[Range 3].[Customer Name].[All]" dimensionUniqueName="[Range 3]" displayFolder="" count="0" memberValueDatatype="13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Discount]" caption="Discount" attribute="1" defaultMemberUniqueName="[Range 3].[Discount].[All]" allUniqueName="[Range 3].[Discount].[All]" dimensionUniqueName="[Range 3]" displayFolder="" count="0" memberValueDatatype="5" unbalanced="0"/>
    <cacheHierarchy uniqueName="[Range 3].[Unit Price]" caption="Unit Price" attribute="1" defaultMemberUniqueName="[Range 3].[Unit Price].[All]" allUniqueName="[Range 3].[Unit Price].[All]" dimensionUniqueName="[Range 3]" displayFolder="" count="0" memberValueDatatype="5" unbalanced="0"/>
    <cacheHierarchy uniqueName="[Range 3].[Shipping Cost]" caption="Shipping Cost" attribute="1" defaultMemberUniqueName="[Range 3].[Shipping Cost].[All]" allUniqueName="[Range 3].[Shipping Cost].[All]" dimensionUniqueName="[Range 3]" displayFolder="" count="0" memberValueDatatype="5" unbalanced="0"/>
    <cacheHierarchy uniqueName="[Range 3].[Ship Mode]" caption="Ship Mode" attribute="1" defaultMemberUniqueName="[Range 3].[Ship Mode].[All]" allUniqueName="[Range 3].[Ship Mode].[All]" dimensionUniqueName="[Range 3]" displayFolder="" count="0" memberValueDatatype="130" unbalanced="0"/>
    <cacheHierarchy uniqueName="[Range 3].[Customer Segment]" caption="Customer Segment" attribute="1" defaultMemberUniqueName="[Range 3].[Customer Segment].[All]" allUniqueName="[Range 3].[Customer Segment].[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Sub-Category]" caption="Product Sub-Category" attribute="1" defaultMemberUniqueName="[Range 3].[Product Sub-Category].[All]" allUniqueName="[Range 3].[Product Sub-Category].[All]" dimensionUniqueName="[Range 3]" displayFolder="" count="0" memberValueDatatype="130" unbalanced="0"/>
    <cacheHierarchy uniqueName="[Range 3].[Product Container]" caption="Product Container" attribute="1" defaultMemberUniqueName="[Range 3].[Product Container].[All]" allUniqueName="[Range 3].[Product Container].[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Product Base Margin]" caption="Product Base Margin" attribute="1" defaultMemberUniqueName="[Range 3].[Product Base Margin].[All]" allUniqueName="[Range 3].[Product Base Margin].[All]" dimensionUniqueName="[Range 3]" displayFolder="" count="0" memberValueDatatype="5" unbalanced="0"/>
    <cacheHierarchy uniqueName="[Range 3].[Country]" caption="Country" attribute="1" defaultMemberUniqueName="[Range 3].[Country].[All]" allUniqueName="[Range 3].[Country].[All]" dimensionUniqueName="[Range 3]" displayFolder="" count="0" memberValueDatatype="130" unbalanced="0"/>
    <cacheHierarchy uniqueName="[Range 3].[Region]" caption="Region" attribute="1" defaultMemberUniqueName="[Range 3].[Region].[All]" allUniqueName="[Range 3].[Region].[All]" dimensionUniqueName="[Range 3]" displayFolder="" count="0" memberValueDatatype="130" unbalanced="0"/>
    <cacheHierarchy uniqueName="[Range 3].[State or Province]" caption="State or Province" attribute="1" defaultMemberUniqueName="[Range 3].[State or Province].[All]" allUniqueName="[Range 3].[State or Province].[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Postal Code]" caption="Postal Code" attribute="1" defaultMemberUniqueName="[Range 3].[Postal Code].[All]" allUniqueName="[Range 3].[Postal Code].[All]" dimensionUniqueName="[Range 3]" displayFolder="" count="0" memberValueDatatype="20" unbalanced="0"/>
    <cacheHierarchy uniqueName="[Range 3].[Order Date]" caption="Order Date" attribute="1" time="1" defaultMemberUniqueName="[Range 3].[Order Date].[All]" allUniqueName="[Range 3].[Order Date].[All]" dimensionUniqueName="[Range 3]" displayFolder="" count="0" memberValueDatatype="7" unbalanced="0"/>
    <cacheHierarchy uniqueName="[Range 3].[Order Year]" caption="Order Year" attribute="1" time="1" defaultMemberUniqueName="[Range 3].[Order Year].[All]" allUniqueName="[Range 3].[Order Year].[All]" dimensionUniqueName="[Range 3]" displayFolder="" count="0" memberValueDatatype="7" unbalanced="0"/>
    <cacheHierarchy uniqueName="[Range 3].[Order Month]" caption="Order Month" attribute="1" time="1" defaultMemberUniqueName="[Range 3].[Order Month].[All]" allUniqueName="[Range 3].[Order Month].[All]" dimensionUniqueName="[Range 3]" displayFolder="" count="0" memberValueDatatype="7" unbalanced="0"/>
    <cacheHierarchy uniqueName="[Range 3].[O-Date]" caption="O-Date" attribute="1" time="1" defaultMemberUniqueName="[Range 3].[O-Date].[All]" allUniqueName="[Range 3].[O-Date].[All]" dimensionUniqueName="[Range 3]" displayFolder="" count="0" memberValueDatatype="7" unbalanced="0"/>
    <cacheHierarchy uniqueName="[Range 3].[Ship date]" caption="Ship date" attribute="1" time="1" defaultMemberUniqueName="[Range 3].[Ship date].[All]" allUniqueName="[Range 3].[Ship date].[All]" dimensionUniqueName="[Range 3]" displayFolder="" count="0" memberValueDatatype="7" unbalanced="0"/>
    <cacheHierarchy uniqueName="[Range 3].[Shipping years]" caption="Shipping years" attribute="1" time="1" defaultMemberUniqueName="[Range 3].[Shipping years].[All]" allUniqueName="[Range 3].[Shipping years].[All]" dimensionUniqueName="[Range 3]" displayFolder="" count="0" memberValueDatatype="7" unbalanced="0"/>
    <cacheHierarchy uniqueName="[Range 3].[Shipping months]" caption="Shipping months" attribute="1" time="1" defaultMemberUniqueName="[Range 3].[Shipping months].[All]" allUniqueName="[Range 3].[Shipping months].[All]" dimensionUniqueName="[Range 3]" displayFolder="" count="0" memberValueDatatype="7" unbalanced="0"/>
    <cacheHierarchy uniqueName="[Range 3].[Shipping date]" caption="Shipping date" attribute="1" time="1" defaultMemberUniqueName="[Range 3].[Shipping date].[All]" allUniqueName="[Range 3].[Shipping date].[All]" dimensionUniqueName="[Range 3]" displayFolder="" count="0" memberValueDatatype="7" unbalanced="0"/>
    <cacheHierarchy uniqueName="[Range 3].[Profit]" caption="Profit" attribute="1" defaultMemberUniqueName="[Range 3].[Profit].[All]" allUniqueName="[Range 3].[Profit].[All]" dimensionUniqueName="[Range 3]" displayFolder="" count="0" memberValueDatatype="5" unbalanced="0"/>
    <cacheHierarchy uniqueName="[Range 3].[Quantity ordered new]" caption="Quantity ordered new" attribute="1" defaultMemberUniqueName="[Range 3].[Quantity ordered new].[All]" allUniqueName="[Range 3].[Quantity ordered new].[All]" dimensionUniqueName="[Range 3]" displayFolder="" count="0" memberValueDatatype="20" unbalanced="0"/>
    <cacheHierarchy uniqueName="[Range 3].[Sales]" caption="Sales" attribute="1" defaultMemberUniqueName="[Range 3].[Sales].[All]" allUniqueName="[Range 3].[Sales].[All]" dimensionUniqueName="[Range 3]" displayFolder="" count="0" memberValueDatatype="5" unbalanced="0"/>
    <cacheHierarchy uniqueName="[Range 3].[Order ID]" caption="Order ID" attribute="1" defaultMemberUniqueName="[Range 3].[Order ID].[All]" allUniqueName="[Range 3].[Order ID].[All]" dimensionUniqueName="[Range 3]" displayFolder="" count="0" memberValueDatatype="20" unbalanced="0"/>
    <cacheHierarchy uniqueName="[Range 3].[Total]" caption="Total" attribute="1" defaultMemberUniqueName="[Range 3].[Total].[All]" allUniqueName="[Range 3].[Total].[All]" dimensionUniqueName="[Range 3]" displayFolder="" count="0" memberValueDatatype="5" unbalanced="0"/>
    <cacheHierarchy uniqueName="[Range 3].[Manager]" caption="Manager" attribute="1" defaultMemberUniqueName="[Range 3].[Manager].[All]" allUniqueName="[Range 3].[Manager].[All]" dimensionUniqueName="[Range 3]" displayFolder="" count="0" memberValueDatatype="130" unbalanced="0"/>
    <cacheHierarchy uniqueName="[Range 3].[Order fullfillment time]" caption="Order fullfillment time" attribute="1" defaultMemberUniqueName="[Range 3].[Order fullfillment time].[All]" allUniqueName="[Range 3].[Order fullfillment time].[All]" dimensionUniqueName="[Range 3]" displayFolder="" count="0" memberValueDatatype="20" unbalanced="0"/>
    <cacheHierarchy uniqueName="[Range 3].[Profit margin]" caption="Profit margin" attribute="1" defaultMemberUniqueName="[Range 3].[Profit margin].[All]" allUniqueName="[Range 3].[Profit margin].[All]" dimensionUniqueName="[Range 3]" displayFolder="" count="0" memberValueDatatype="5" unbalanced="0"/>
    <cacheHierarchy uniqueName="[Range 3].[Revenue]" caption="Revenue" attribute="1" defaultMemberUniqueName="[Range 3].[Revenue].[All]" allUniqueName="[Range 3].[Revenue].[All]" dimensionUniqueName="[Range 3]" displayFolder="" count="0" memberValueDatatype="5" unbalanced="0"/>
    <cacheHierarchy uniqueName="[Range 3].[Weekly sales]" caption="Weekly sales" attribute="1" defaultMemberUniqueName="[Range 3].[Weekly sales].[All]" allUniqueName="[Range 3].[Weekly sales].[All]" dimensionUniqueName="[Range 3]" displayFolder="" count="0" memberValueDatatype="20" unbalanced="0"/>
    <cacheHierarchy uniqueName="[Range 3].[Monthly sales]" caption="Monthly sales" attribute="1" defaultMemberUniqueName="[Range 3].[Monthly sales].[All]" allUniqueName="[Range 3].[Monthly sales].[All]" dimensionUniqueName="[Range 3]" displayFolder="" count="0" memberValueDatatype="130" unbalanced="0"/>
    <cacheHierarchy uniqueName="[Range 3].[Weekly sales03]" caption="Weekly sales03" attribute="1" defaultMemberUniqueName="[Range 3].[Weekly sales03].[All]" allUniqueName="[Range 3].[Weekly sales03].[All]" dimensionUniqueName="[Range 3]" displayFolder="" count="0" memberValueDatatype="130" unbalanced="0"/>
    <cacheHierarchy uniqueName="[Range 3].[Unique Customers]" caption="Unique Customers" attribute="1" defaultMemberUniqueName="[Range 3].[Unique Customers].[All]" allUniqueName="[Range 3].[Unique Customers].[All]" dimensionUniqueName="[Range 3]" displayFolder="" count="0" memberValueDatatype="20" unbalanced="0"/>
    <cacheHierarchy uniqueName="[Range 3].[Repeat Customers]" caption="Repeat Customers" attribute="1" defaultMemberUniqueName="[Range 3].[Repeat Customers].[All]" allUniqueName="[Range 3].[Repeat Customers].[All]" dimensionUniqueName="[Range 3]" displayFolder="" count="0" memberValueDatatype="20" unbalanced="0"/>
    <cacheHierarchy uniqueName="[Range 3].[Repeted order]" caption="Repeted order" attribute="1" defaultMemberUniqueName="[Range 3].[Repeted order].[All]" allUniqueName="[Range 3].[Repeted order].[All]" dimensionUniqueName="[Range 3]" displayFolder="" count="0" memberValueDatatype="130" unbalanced="0"/>
    <cacheHierarchy uniqueName="[Range 3].[Quarter]" caption="Quarter" attribute="1" defaultMemberUniqueName="[Range 3].[Quarter].[All]" allUniqueName="[Range 3].[Quarter].[All]" dimensionUniqueName="[Range 3]" displayFolder="" count="0" memberValueDatatype="130" unbalanced="0"/>
    <cacheHierarchy uniqueName="[Range 3].[Order Month (Month)]" caption="Order Month (Month)" attribute="1" defaultMemberUniqueName="[Range 3].[Order Month (Month)].[All]" allUniqueName="[Range 3].[Order Month (Month)].[All]" dimensionUniqueName="[Range 3]" displayFolder="" count="0" memberValueDatatype="130" unbalanced="0"/>
    <cacheHierarchy uniqueName="[Range 4].[Provience]" caption="Provience" attribute="1" defaultMemberUniqueName="[Range 4].[Provience].[All]" allUniqueName="[Range 4].[Provience].[All]" dimensionUniqueName="[Range 4]" displayFolder="" count="0" memberValueDatatype="130" unbalanced="0"/>
    <cacheHierarchy uniqueName="[Range 4].[Sum of Sales]" caption="Sum of Sales" attribute="1" defaultMemberUniqueName="[Range 4].[Sum of Sales].[All]" allUniqueName="[Range 4].[Sum of Sales].[All]" dimensionUniqueName="[Range 4]" displayFolder="" count="0" memberValueDatatype="5" unbalanced="0"/>
    <cacheHierarchy uniqueName="[Table_1].[Customer ID]" caption="Customer ID" attribute="1" defaultMemberUniqueName="[Table_1].[Customer ID].[All]" allUniqueName="[Table_1].[Customer ID].[All]" dimensionUniqueName="[Table_1]" displayFolder="" count="0" memberValueDatatype="2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Order Priority]" caption="Order Priority" attribute="1" defaultMemberUniqueName="[Table_1].[Order Priority].[All]" allUniqueName="[Table_1].[Order Priority].[All]" dimensionUniqueName="[Table_1]" displayFolder="" count="0" memberValueDatatype="130" unbalanced="0"/>
    <cacheHierarchy uniqueName="[Table_1].[Discount]" caption="Discount" attribute="1" defaultMemberUniqueName="[Table_1].[Discount].[All]" allUniqueName="[Table_1].[Discount].[All]" dimensionUniqueName="[Table_1]" displayFolder="" count="0" memberValueDatatype="5" unbalanced="0"/>
    <cacheHierarchy uniqueName="[Table_1].[Unit Price]" caption="Unit Price" attribute="1" defaultMemberUniqueName="[Table_1].[Unit Price].[All]" allUniqueName="[Table_1].[Unit Price].[All]" dimensionUniqueName="[Table_1]" displayFolder="" count="0" memberValueDatatype="5" unbalanced="0"/>
    <cacheHierarchy uniqueName="[Table_1].[Shipping Cost]" caption="Shipping Cost" attribute="1" defaultMemberUniqueName="[Table_1].[Shipping Cost].[All]" allUniqueName="[Table_1].[Shipping Cost].[All]" dimensionUniqueName="[Table_1]" displayFolder="" count="0" memberValueDatatype="5"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Segment]" caption="Customer Segment" attribute="1" defaultMemberUniqueName="[Table_1].[Customer Segment].[All]" allUniqueName="[Table_1].[Customer Segment].[All]" dimensionUniqueName="[Table_1]" displayFolder="" count="0" memberValueDatatype="130" unbalanced="0"/>
    <cacheHierarchy uniqueName="[Table_1].[Product Category]" caption="Product Category" attribute="1" defaultMemberUniqueName="[Table_1].[Product Category].[All]" allUniqueName="[Table_1].[Product Category].[All]" dimensionUniqueName="[Table_1]" displayFolder="" count="0" memberValueDatatype="130" unbalanced="0"/>
    <cacheHierarchy uniqueName="[Table_1].[Product Sub-Category]" caption="Product Sub-Category" attribute="1" defaultMemberUniqueName="[Table_1].[Product Sub-Category].[All]" allUniqueName="[Table_1].[Product Sub-Category].[All]" dimensionUniqueName="[Table_1]" displayFolder="" count="0" memberValueDatatype="130" unbalanced="0"/>
    <cacheHierarchy uniqueName="[Table_1].[Product Container]" caption="Product Container" attribute="1" defaultMemberUniqueName="[Table_1].[Product Container].[All]" allUniqueName="[Table_1].[Product Container].[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Product Base Margin]" caption="Product Base Margin" attribute="1" defaultMemberUniqueName="[Table_1].[Product Base Margin].[All]" allUniqueName="[Table_1].[Product Base Margin].[All]" dimensionUniqueName="[Table_1]" displayFolder="" count="0" memberValueDatatype="5" unbalanced="0"/>
    <cacheHierarchy uniqueName="[Table_1].[Country]" caption="Country" attribute="1" defaultMemberUniqueName="[Table_1].[Country].[All]" allUniqueName="[Table_1].[Country].[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State or Province]" caption="State or Province" attribute="1" defaultMemberUniqueName="[Table_1].[State or Province].[All]" allUniqueName="[Table_1].[State or Province].[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Order Year]" caption="Order Year" attribute="1" time="1" defaultMemberUniqueName="[Table_1].[Order Year].[All]" allUniqueName="[Table_1].[Order Year].[All]" dimensionUniqueName="[Table_1]" displayFolder="" count="0" memberValueDatatype="7" unbalanced="0"/>
    <cacheHierarchy uniqueName="[Table_1].[Order Month]" caption="Order Month" attribute="1" time="1" defaultMemberUniqueName="[Table_1].[Order Month].[All]" allUniqueName="[Table_1].[Order Month].[All]" dimensionUniqueName="[Table_1]" displayFolder="" count="0" memberValueDatatype="7" unbalanced="0"/>
    <cacheHierarchy uniqueName="[Table_1].[O-Date]" caption="O-Date" attribute="1" time="1" defaultMemberUniqueName="[Table_1].[O-Date].[All]" allUniqueName="[Table_1].[O-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ping years]" caption="Shipping years" attribute="1" time="1" defaultMemberUniqueName="[Table_1].[Shipping years].[All]" allUniqueName="[Table_1].[Shipping years].[All]" dimensionUniqueName="[Table_1]" displayFolder="" count="0" memberValueDatatype="7" unbalanced="0"/>
    <cacheHierarchy uniqueName="[Table_1].[Shipping months]" caption="Shipping months" attribute="1" time="1" defaultMemberUniqueName="[Table_1].[Shipping months].[All]" allUniqueName="[Table_1].[Shipping months].[All]" dimensionUniqueName="[Table_1]" displayFolder="" count="0" memberValueDatatype="7" unbalanced="0"/>
    <cacheHierarchy uniqueName="[Table_1].[Shipping date]" caption="Shipping date" attribute="1" time="1" defaultMemberUniqueName="[Table_1].[Shipping date].[All]" allUniqueName="[Table_1].[Shipping date].[All]" dimensionUniqueName="[Table_1]" displayFolder="" count="0" memberValueDatatype="7" unbalanced="0"/>
    <cacheHierarchy uniqueName="[Table_1].[Profit]" caption="Profit" attribute="1" defaultMemberUniqueName="[Table_1].[Profit].[All]" allUniqueName="[Table_1].[Profit].[All]" dimensionUniqueName="[Table_1]" displayFolder="" count="0" memberValueDatatype="5" unbalanced="0"/>
    <cacheHierarchy uniqueName="[Table_1].[Quantity ordered new]" caption="Quantity ordered new" attribute="1" defaultMemberUniqueName="[Table_1].[Quantity ordered new].[All]" allUniqueName="[Table_1].[Quantity ordered new].[All]" dimensionUniqueName="[Table_1]" displayFolder="" count="0" memberValueDatatype="20" unbalanced="0"/>
    <cacheHierarchy uniqueName="[Table_1].[Sales]" caption="Sales" attribute="1" defaultMemberUniqueName="[Table_1].[Sales].[All]" allUniqueName="[Table_1].[Sales].[All]" dimensionUniqueName="[Table_1]" displayFolder="" count="0" memberValueDatatype="5" unbalanced="0"/>
    <cacheHierarchy uniqueName="[Table_1].[Order ID]" caption="Order ID" attribute="1" defaultMemberUniqueName="[Table_1].[Order ID].[All]" allUniqueName="[Table_1].[Order ID].[All]" dimensionUniqueName="[Table_1]" displayFolder="" count="0" memberValueDatatype="20" unbalanced="0"/>
    <cacheHierarchy uniqueName="[Table_1].[Total]" caption="Total" attribute="1" defaultMemberUniqueName="[Table_1].[Total].[All]" allUniqueName="[Table_1].[Total].[All]" dimensionUniqueName="[Table_1]" displayFolder="" count="0" memberValueDatatype="5" unbalanced="0"/>
    <cacheHierarchy uniqueName="[Table_1].[Manager]" caption="Manager" attribute="1" defaultMemberUniqueName="[Table_1].[Manager].[All]" allUniqueName="[Table_1].[Manager].[All]" dimensionUniqueName="[Table_1]" displayFolder="" count="0" memberValueDatatype="130" unbalanced="0"/>
    <cacheHierarchy uniqueName="[Table_1].[Order fullfillment time]" caption="Order fullfillment time" attribute="1" defaultMemberUniqueName="[Table_1].[Order fullfillment time].[All]" allUniqueName="[Table_1].[Order fullfillment time].[All]" dimensionUniqueName="[Table_1]" displayFolder="" count="0" memberValueDatatype="20" unbalanced="0"/>
    <cacheHierarchy uniqueName="[Table_1].[Profit margin]" caption="Profit margin" attribute="1" defaultMemberUniqueName="[Table_1].[Profit margin].[All]" allUniqueName="[Table_1].[Profit margin].[All]" dimensionUniqueName="[Table_1]" displayFolder="" count="0" memberValueDatatype="130" unbalanced="0"/>
    <cacheHierarchy uniqueName="[Table_1].[Revenue]" caption="Revenue" attribute="1" defaultMemberUniqueName="[Table_1].[Revenue].[All]" allUniqueName="[Table_1].[Revenue].[All]" dimensionUniqueName="[Table_1]" displayFolder="" count="0" memberValueDatatype="5" unbalanced="0"/>
    <cacheHierarchy uniqueName="[Table_1].[Weekly sales]" caption="Weekly sales" attribute="1" defaultMemberUniqueName="[Table_1].[Weekly sales].[All]" allUniqueName="[Table_1].[Weekly sales].[All]" dimensionUniqueName="[Table_1]" displayFolder="" count="0" memberValueDatatype="20" unbalanced="0"/>
    <cacheHierarchy uniqueName="[Table_1].[Monthly sales]" caption="Monthly sales" attribute="1" defaultMemberUniqueName="[Table_1].[Monthly sales].[All]" allUniqueName="[Table_1].[Monthly sales].[All]" dimensionUniqueName="[Table_1]" displayFolder="" count="0" memberValueDatatype="130" unbalanced="0"/>
    <cacheHierarchy uniqueName="[Table_1].[Weekly sales03]" caption="Weekly sales03" attribute="1" defaultMemberUniqueName="[Table_1].[Weekly sales03].[All]" allUniqueName="[Table_1].[Weekly sales03].[All]" dimensionUniqueName="[Table_1]" displayFolder="" count="0" memberValueDatatype="130" unbalanced="0"/>
    <cacheHierarchy uniqueName="[Table_1].[Unique Customers]" caption="Unique Customers" attribute="1" defaultMemberUniqueName="[Table_1].[Unique Customers].[All]" allUniqueName="[Table_1].[Unique Customers].[All]" dimensionUniqueName="[Table_1]" displayFolder="" count="0" memberValueDatatype="20" unbalanced="0"/>
    <cacheHierarchy uniqueName="[Table_1].[Repeat Customers]" caption="Repeat Customers" attribute="1" defaultMemberUniqueName="[Table_1].[Repeat Customers].[All]" allUniqueName="[Table_1].[Repeat Customers].[All]" dimensionUniqueName="[Table_1]" displayFolder="" count="0" memberValueDatatype="20" unbalanced="0"/>
    <cacheHierarchy uniqueName="[Table_1].[Repeted order]" caption="Repeted order" attribute="1" defaultMemberUniqueName="[Table_1].[Repeted order].[All]" allUniqueName="[Table_1].[Repeted order].[All]" dimensionUniqueName="[Table_1]" displayFolder="" count="0" memberValueDatatype="130" unbalanced="0"/>
    <cacheHierarchy uniqueName="[Table_1].[Quarter]" caption="Quarter" attribute="1" defaultMemberUniqueName="[Table_1].[Quarter].[All]" allUniqueName="[Table_1].[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Month (Month)]" caption="Order Month (Month)" attribute="1" defaultMemberUniqueName="[Table_1].[Order Month (Month)].[All]" allUniqueName="[Table_1].[Order Month (Month)].[All]" dimensionUniqueName="[Table_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2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Order Priority]" caption="Order Priority" attribute="1" defaultMemberUniqueName="[Table_1 1].[Order Priority].[All]" allUniqueName="[Table_1 1].[Order Priority].[All]" dimensionUniqueName="[Table_1 1]" displayFolder="" count="0" memberValueDatatype="130" unbalanced="0"/>
    <cacheHierarchy uniqueName="[Table_1 1].[Discount]" caption="Discount" attribute="1" defaultMemberUniqueName="[Table_1 1].[Discount].[All]" allUniqueName="[Table_1 1].[Discount].[All]" dimensionUniqueName="[Table_1 1]" displayFolder="" count="0" memberValueDatatype="5" unbalanced="0"/>
    <cacheHierarchy uniqueName="[Table_1 1].[Unit Price]" caption="Unit Price" attribute="1" defaultMemberUniqueName="[Table_1 1].[Unit Price].[All]" allUniqueName="[Table_1 1].[Unit Price].[All]" dimensionUniqueName="[Table_1 1]" displayFolder="" count="0" memberValueDatatype="5" unbalanced="0"/>
    <cacheHierarchy uniqueName="[Table_1 1].[Shipping Cost]" caption="Shipping Cost" attribute="1" defaultMemberUniqueName="[Table_1 1].[Shipping Cost].[All]" allUniqueName="[Table_1 1].[Shipping Cost].[All]" dimensionUniqueName="[Table_1 1]" displayFolder="" count="0" memberValueDatatype="5"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Segment]" caption="Customer Segment" attribute="1" defaultMemberUniqueName="[Table_1 1].[Customer Segment].[All]" allUniqueName="[Table_1 1].[Customer Segment].[All]" dimensionUniqueName="[Table_1 1]" displayFolder="" count="0" memberValueDatatype="130" unbalanced="0"/>
    <cacheHierarchy uniqueName="[Table_1 1].[Product Category]" caption="Product Category" attribute="1" defaultMemberUniqueName="[Table_1 1].[Product Category].[All]" allUniqueName="[Table_1 1].[Product Category].[All]" dimensionUniqueName="[Table_1 1]" displayFolder="" count="0" memberValueDatatype="130" unbalanced="0"/>
    <cacheHierarchy uniqueName="[Table_1 1].[Product Sub-Category]" caption="Product Sub-Category" attribute="1" defaultMemberUniqueName="[Table_1 1].[Product Sub-Category].[All]" allUniqueName="[Table_1 1].[Product Sub-Category].[All]" dimensionUniqueName="[Table_1 1]" displayFolder="" count="0" memberValueDatatype="130" unbalanced="0"/>
    <cacheHierarchy uniqueName="[Table_1 1].[Product Container]" caption="Product Container" attribute="1" defaultMemberUniqueName="[Table_1 1].[Product Container].[All]" allUniqueName="[Table_1 1].[Product Container].[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Product Base Margin]" caption="Product Base Margin" attribute="1" defaultMemberUniqueName="[Table_1 1].[Product Base Margin].[All]" allUniqueName="[Table_1 1].[Product Base Margin].[All]" dimensionUniqueName="[Table_1 1]" displayFolder="" count="0" memberValueDatatype="5" unbalanced="0"/>
    <cacheHierarchy uniqueName="[Table_1 1].[Country]" caption="Country" attribute="1" defaultMemberUniqueName="[Table_1 1].[Country].[All]" allUniqueName="[Table_1 1].[Country].[All]" dimensionUniqueName="[Table_1 1]" displayFolder="" count="0" memberValueDatatype="130" unbalanced="0"/>
    <cacheHierarchy uniqueName="[Table_1 1].[Region]" caption="Region" attribute="1" defaultMemberUniqueName="[Table_1 1].[Region].[All]" allUniqueName="[Table_1 1].[Region].[All]" dimensionUniqueName="[Table_1 1]" displayFolder="" count="0" memberValueDatatype="130" unbalanced="0"/>
    <cacheHierarchy uniqueName="[Table_1 1].[State or Province]" caption="State or Province" attribute="1" defaultMemberUniqueName="[Table_1 1].[State or Province].[All]" allUniqueName="[Table_1 1].[State or Province].[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Order Year]" caption="Order Year" attribute="1" time="1" defaultMemberUniqueName="[Table_1 1].[Order Year].[All]" allUniqueName="[Table_1 1].[Order Year].[All]" dimensionUniqueName="[Table_1 1]" displayFolder="" count="0" memberValueDatatype="7" unbalanced="0"/>
    <cacheHierarchy uniqueName="[Table_1 1].[Order Month]" caption="Order Month" attribute="1" time="1" defaultMemberUniqueName="[Table_1 1].[Order Month].[All]" allUniqueName="[Table_1 1].[Order Month].[All]" dimensionUniqueName="[Table_1 1]" displayFolder="" count="0" memberValueDatatype="7" unbalanced="0"/>
    <cacheHierarchy uniqueName="[Table_1 1].[O-Date]" caption="O-Date" attribute="1" time="1" defaultMemberUniqueName="[Table_1 1].[O-Date].[All]" allUniqueName="[Table_1 1].[O-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ping years]" caption="Shipping years" attribute="1" time="1" defaultMemberUniqueName="[Table_1 1].[Shipping years].[All]" allUniqueName="[Table_1 1].[Shipping years].[All]" dimensionUniqueName="[Table_1 1]" displayFolder="" count="0" memberValueDatatype="7" unbalanced="0"/>
    <cacheHierarchy uniqueName="[Table_1 1].[Shipping months]" caption="Shipping months" attribute="1" time="1" defaultMemberUniqueName="[Table_1 1].[Shipping months].[All]" allUniqueName="[Table_1 1].[Shipping months].[All]" dimensionUniqueName="[Table_1 1]" displayFolder="" count="0" memberValueDatatype="7" unbalanced="0"/>
    <cacheHierarchy uniqueName="[Table_1 1].[Shipping date]" caption="Shipping date" attribute="1" time="1" defaultMemberUniqueName="[Table_1 1].[Shipping date].[All]" allUniqueName="[Table_1 1].[Shipping date].[All]" dimensionUniqueName="[Table_1 1]" displayFolder="" count="0" memberValueDatatype="7" unbalanced="0"/>
    <cacheHierarchy uniqueName="[Table_1 1].[Profit]" caption="Profit" attribute="1" defaultMemberUniqueName="[Table_1 1].[Profit].[All]" allUniqueName="[Table_1 1].[Profit].[All]" dimensionUniqueName="[Table_1 1]" displayFolder="" count="0" memberValueDatatype="5" unbalanced="0"/>
    <cacheHierarchy uniqueName="[Table_1 1].[Quantity ordered new]" caption="Quantity ordered new" attribute="1" defaultMemberUniqueName="[Table_1 1].[Quantity ordered new].[All]" allUniqueName="[Table_1 1].[Quantity ordered new].[All]" dimensionUniqueName="[Table_1 1]" displayFolder="" count="0" memberValueDatatype="20" unbalanced="0"/>
    <cacheHierarchy uniqueName="[Table_1 1].[Sales]" caption="Sales" attribute="1" defaultMemberUniqueName="[Table_1 1].[Sales].[All]" allUniqueName="[Table_1 1].[Sales].[All]" dimensionUniqueName="[Table_1 1]" displayFolder="" count="0" memberValueDatatype="5" unbalanced="0"/>
    <cacheHierarchy uniqueName="[Table_1 1].[Order ID]" caption="Order ID" attribute="1" defaultMemberUniqueName="[Table_1 1].[Order ID].[All]" allUniqueName="[Table_1 1].[Order ID].[All]" dimensionUniqueName="[Table_1 1]" displayFolder="" count="0" memberValueDatatype="20" unbalanced="0"/>
    <cacheHierarchy uniqueName="[Table_1 1].[Total]" caption="Total" attribute="1" defaultMemberUniqueName="[Table_1 1].[Total].[All]" allUniqueName="[Table_1 1].[Total].[All]" dimensionUniqueName="[Table_1 1]" displayFolder="" count="0" memberValueDatatype="5" unbalanced="0"/>
    <cacheHierarchy uniqueName="[Table_1 1].[Manager]" caption="Manager" attribute="1" defaultMemberUniqueName="[Table_1 1].[Manager].[All]" allUniqueName="[Table_1 1].[Manager].[All]" dimensionUniqueName="[Table_1 1]" displayFolder="" count="0" memberValueDatatype="130" unbalanced="0"/>
    <cacheHierarchy uniqueName="[Table_1 1].[Order fullfillment time]" caption="Order fullfillment time" attribute="1" defaultMemberUniqueName="[Table_1 1].[Order fullfillment time].[All]" allUniqueName="[Table_1 1].[Order fullfillment time].[All]" dimensionUniqueName="[Table_1 1]" displayFolder="" count="0" memberValueDatatype="20" unbalanced="0"/>
    <cacheHierarchy uniqueName="[Table_1 1].[Profit margin]" caption="Profit margin" attribute="1" defaultMemberUniqueName="[Table_1 1].[Profit margin].[All]" allUniqueName="[Table_1 1].[Profit margin].[All]" dimensionUniqueName="[Table_1 1]" displayFolder="" count="0" memberValueDatatype="5" unbalanced="0"/>
    <cacheHierarchy uniqueName="[Table_1 1].[Revenue]" caption="Revenue" attribute="1" defaultMemberUniqueName="[Table_1 1].[Revenue].[All]" allUniqueName="[Table_1 1].[Revenue].[All]" dimensionUniqueName="[Table_1 1]" displayFolder="" count="0" memberValueDatatype="5" unbalanced="0"/>
    <cacheHierarchy uniqueName="[Table_1 1].[Weekly sales]" caption="Weekly sales" attribute="1" defaultMemberUniqueName="[Table_1 1].[Weekly sales].[All]" allUniqueName="[Table_1 1].[Weekly sales].[All]" dimensionUniqueName="[Table_1 1]" displayFolder="" count="0" memberValueDatatype="20" unbalanced="0"/>
    <cacheHierarchy uniqueName="[Table_1 1].[Monthly sales]" caption="Monthly sales" attribute="1" time="1" defaultMemberUniqueName="[Table_1 1].[Monthly sales].[All]" allUniqueName="[Table_1 1].[Monthly sales].[All]" dimensionUniqueName="[Table_1 1]" displayFolder="" count="0" memberValueDatatype="7" unbalanced="0"/>
    <cacheHierarchy uniqueName="[Table_1 1].[Weekly sales03]" caption="Weekly sales03" attribute="1" defaultMemberUniqueName="[Table_1 1].[Weekly sales03].[All]" allUniqueName="[Table_1 1].[Weekly sales03].[All]" dimensionUniqueName="[Table_1 1]" displayFolder="" count="0" memberValueDatatype="130" unbalanced="0"/>
    <cacheHierarchy uniqueName="[Table_1 1].[Unique Customers]" caption="Unique Customers" attribute="1" defaultMemberUniqueName="[Table_1 1].[Unique Customers].[All]" allUniqueName="[Table_1 1].[Unique Customers].[All]" dimensionUniqueName="[Table_1 1]" displayFolder="" count="0" memberValueDatatype="20" unbalanced="0"/>
    <cacheHierarchy uniqueName="[Table_1 1].[Repeat Customers]" caption="Repeat Customers" attribute="1" defaultMemberUniqueName="[Table_1 1].[Repeat Customers].[All]" allUniqueName="[Table_1 1].[Repeat Customers].[All]" dimensionUniqueName="[Table_1 1]" displayFolder="" count="0" memberValueDatatype="20" unbalanced="0"/>
    <cacheHierarchy uniqueName="[Table_1 1].[Repeted order]" caption="Repeted order" attribute="1" defaultMemberUniqueName="[Table_1 1].[Repeted order].[All]" allUniqueName="[Table_1 1].[Repeted order].[All]" dimensionUniqueName="[Table_1 1]" displayFolder="" count="0" memberValueDatatype="130" unbalanced="0"/>
    <cacheHierarchy uniqueName="[Table_1 1].[Quarter]" caption="Quarter" attribute="1" defaultMemberUniqueName="[Table_1 1].[Quarter].[All]" allUniqueName="[Table_1 1].[Quarter].[All]" dimensionUniqueName="[Table_1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Order Month (Month Index)]" caption="Order Month (Month Index)" attribute="1" defaultMemberUniqueName="[Range].[Order Month (Month Index)].[All]" allUniqueName="[Range].[Order Month (Month Index)].[All]" dimensionUniqueName="[Range]" displayFolder="" count="0" memberValueDatatype="20" unbalanced="0" hidden="1"/>
    <cacheHierarchy uniqueName="[Range 3].[Order Month (Month Index)]" caption="Order Month (Month Index)" attribute="1" defaultMemberUniqueName="[Range 3].[Order Month (Month Index)].[All]" allUniqueName="[Range 3].[Order Month (Month Index)].[All]" dimensionUniqueName="[Range 3]" displayFolder="" count="0" memberValueDatatype="20"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Table_1].[Order Month (Month Index)]" caption="Order Month (Month Index)" attribute="1" defaultMemberUniqueName="[Table_1].[Order Month (Month Index)].[All]" allUniqueName="[Table_1].[Order Month (Month Index)].[All]" dimensionUniqueName="[Table_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Customer ID]" caption="Sum of Custom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8"/>
        </ext>
      </extLst>
    </cacheHierarchy>
    <cacheHierarchy uniqueName="[Measures].[Count of Profit margin]" caption="Count of Profit margin" measure="1" displayFolder="" measureGroup="Range"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6"/>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3"/>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7"/>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9"/>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Range" count="0" hidden="1">
      <extLst>
        <ext xmlns:x15="http://schemas.microsoft.com/office/spreadsheetml/2010/11/main" uri="{B97F6D7D-B522-45F9-BDA1-12C45D357490}">
          <x15:cacheHierarchy aggregatedColumn="34"/>
        </ext>
      </extLst>
    </cacheHierarchy>
    <cacheHierarchy uniqueName="[Measures].[Sum of Order fullfillment time]" caption="Sum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Average of Order fullfillment time]" caption="Average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5"/>
        </ext>
      </extLst>
    </cacheHierarchy>
    <cacheHierarchy uniqueName="[Measures].[Average of Shipping Cost]" caption="Average of Shipping Cost" measure="1" displayFolder="" measureGroup="Range" count="0" hidden="1">
      <extLst>
        <ext xmlns:x15="http://schemas.microsoft.com/office/spreadsheetml/2010/11/main" uri="{B97F6D7D-B522-45F9-BDA1-12C45D357490}">
          <x15:cacheHierarchy aggregatedColumn="5"/>
        </ext>
      </extLst>
    </cacheHierarchy>
    <cacheHierarchy uniqueName="[Measures].[Max of Discount]" caption="Max of Discount" measure="1" displayFolder="" measureGroup="Range" count="0" hidden="1">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oduct Category]" caption="Distinct 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State or Province]" caption="Count of State or Province" measure="1" displayFolder="" measureGroup="Range"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6"/>
        </ext>
      </extLst>
    </cacheHierarchy>
    <cacheHierarchy uniqueName="[Measures].[Min of Discount]" caption="Min of Discount" measure="1" displayFolder="" measureGroup="Range" count="0" hidden="1">
      <extLst>
        <ext xmlns:x15="http://schemas.microsoft.com/office/spreadsheetml/2010/11/main" uri="{B97F6D7D-B522-45F9-BDA1-12C45D357490}">
          <x15:cacheHierarchy aggregatedColumn="3"/>
        </ext>
      </extLst>
    </cacheHierarchy>
    <cacheHierarchy uniqueName="[Measures].[Sum of Quantity ordered new]" caption="Sum of Quantity ordered new" measure="1" displayFolder="" measureGroup="Range" count="0" hidden="1">
      <extLst>
        <ext xmlns:x15="http://schemas.microsoft.com/office/spreadsheetml/2010/11/main" uri="{B97F6D7D-B522-45F9-BDA1-12C45D357490}">
          <x15:cacheHierarchy aggregatedColumn="27"/>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111"/>
        </ext>
      </extLst>
    </cacheHierarchy>
    <cacheHierarchy uniqueName="[Measures].[Sum of Customer ID 3]" caption="Sum of Customer ID 3" measure="1" displayFolder="" measureGroup="Range 2" count="0" hidden="1">
      <extLst>
        <ext xmlns:x15="http://schemas.microsoft.com/office/spreadsheetml/2010/11/main" uri="{B97F6D7D-B522-45F9-BDA1-12C45D357490}">
          <x15:cacheHierarchy aggregatedColumn="83"/>
        </ext>
      </extLst>
    </cacheHierarchy>
    <cacheHierarchy uniqueName="[Measures].[Distinct Count of Customer ID 2]" caption="Distinct Count of Customer ID 2" measure="1" displayFolder="" measureGroup="Range 2" count="0" hidden="1">
      <extLst>
        <ext xmlns:x15="http://schemas.microsoft.com/office/spreadsheetml/2010/11/main" uri="{B97F6D7D-B522-45F9-BDA1-12C45D357490}">
          <x15:cacheHierarchy aggregatedColumn="83"/>
        </ext>
      </extLst>
    </cacheHierarchy>
    <cacheHierarchy uniqueName="[Measures].[Count of Customer ID]" caption="Count of Customer 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 ID 3]" caption="Sum of Order ID 3" measure="1" displayFolder="" measureGroup="Range 3" count="0" hidden="1">
      <extLst>
        <ext xmlns:x15="http://schemas.microsoft.com/office/spreadsheetml/2010/11/main" uri="{B97F6D7D-B522-45F9-BDA1-12C45D357490}">
          <x15:cacheHierarchy aggregatedColumn="153"/>
        </ext>
      </extLst>
    </cacheHierarchy>
    <cacheHierarchy uniqueName="[Measures].[Distinct Count of Order ID 3]" caption="Distinct Count of Order ID 3" measure="1" displayFolder="" measureGroup="Range 3" count="0" hidden="1">
      <extLst>
        <ext xmlns:x15="http://schemas.microsoft.com/office/spreadsheetml/2010/11/main" uri="{B97F6D7D-B522-45F9-BDA1-12C45D357490}">
          <x15:cacheHierarchy aggregatedColumn="153"/>
        </ext>
      </extLst>
    </cacheHierarchy>
    <cacheHierarchy uniqueName="[Measures].[Count of Profit margin 2]" caption="Count of Profit margin 2" measure="1" displayFolder="" measureGroup="Table_1" count="0" hidden="1">
      <extLst>
        <ext xmlns:x15="http://schemas.microsoft.com/office/spreadsheetml/2010/11/main" uri="{B97F6D7D-B522-45F9-BDA1-12C45D357490}">
          <x15:cacheHierarchy aggregatedColumn="202"/>
        </ext>
      </extLst>
    </cacheHierarchy>
    <cacheHierarchy uniqueName="[Measures].[Sum of Sales 2]" caption="Sum of Sales 2" measure="1" displayFolder="" measureGroup="Table_1" count="0" hidden="1">
      <extLst>
        <ext xmlns:x15="http://schemas.microsoft.com/office/spreadsheetml/2010/11/main" uri="{B97F6D7D-B522-45F9-BDA1-12C45D357490}">
          <x15:cacheHierarchy aggregatedColumn="197"/>
        </ext>
      </extLst>
    </cacheHierarchy>
    <cacheHierarchy uniqueName="[Measures].[Sum of Profit 2]" caption="Sum of Profit 2" measure="1" displayFolder="" measureGroup="Table_1" count="0" hidden="1">
      <extLst>
        <ext xmlns:x15="http://schemas.microsoft.com/office/spreadsheetml/2010/11/main" uri="{B97F6D7D-B522-45F9-BDA1-12C45D357490}">
          <x15:cacheHierarchy aggregatedColumn="195"/>
        </ext>
      </extLst>
    </cacheHierarchy>
    <cacheHierarchy uniqueName="[Measures].[Sum of Revenue 2]" caption="Sum of Revenue 2" measure="1" displayFolder="" measureGroup="Table_1" count="0" hidden="1">
      <extLst>
        <ext xmlns:x15="http://schemas.microsoft.com/office/spreadsheetml/2010/11/main" uri="{B97F6D7D-B522-45F9-BDA1-12C45D357490}">
          <x15:cacheHierarchy aggregatedColumn="203"/>
        </ext>
      </extLst>
    </cacheHierarchy>
    <cacheHierarchy uniqueName="[Measures].[Sum of Order ID 2]" caption="Sum of Order ID 2" measure="1" displayFolder="" measureGroup="Table_1" count="0" hidden="1">
      <extLst>
        <ext xmlns:x15="http://schemas.microsoft.com/office/spreadsheetml/2010/11/main" uri="{B97F6D7D-B522-45F9-BDA1-12C45D357490}">
          <x15:cacheHierarchy aggregatedColumn="198"/>
        </ext>
      </extLst>
    </cacheHierarchy>
    <cacheHierarchy uniqueName="[Measures].[Distinct Count of Order ID 2]" caption="Distinct Count of Order ID 2" measure="1" displayFolder="" measureGroup="Table_1" count="0" hidden="1">
      <extLst>
        <ext xmlns:x15="http://schemas.microsoft.com/office/spreadsheetml/2010/11/main" uri="{B97F6D7D-B522-45F9-BDA1-12C45D357490}">
          <x15:cacheHierarchy aggregatedColumn="198"/>
        </ext>
      </extLst>
    </cacheHierarchy>
    <cacheHierarchy uniqueName="[Measures].[Sum of Quantity ordered new 2]" caption="Sum of Quantity ordered new 2" measure="1" displayFolder="" measureGroup="Table_1" count="0" hidden="1">
      <extLst>
        <ext xmlns:x15="http://schemas.microsoft.com/office/spreadsheetml/2010/11/main" uri="{B97F6D7D-B522-45F9-BDA1-12C45D357490}">
          <x15:cacheHierarchy aggregatedColumn="196"/>
        </ext>
      </extLst>
    </cacheHierarchy>
    <cacheHierarchy uniqueName="[Measures].[Sum of Customer ID 2]" caption="Sum of Customer ID 2" measure="1" displayFolder="" measureGroup="Table_1" count="0" hidden="1">
      <extLst>
        <ext xmlns:x15="http://schemas.microsoft.com/office/spreadsheetml/2010/11/main" uri="{B97F6D7D-B522-45F9-BDA1-12C45D357490}">
          <x15:cacheHierarchy aggregatedColumn="169"/>
        </ext>
      </extLst>
    </cacheHierarchy>
    <cacheHierarchy uniqueName="[Measures].[Distinct Count of Customer ID 3]" caption="Distinct Count of Customer ID 3" measure="1" displayFolder="" measureGroup="Table_1" count="0" hidden="1">
      <extLst>
        <ext xmlns:x15="http://schemas.microsoft.com/office/spreadsheetml/2010/11/main" uri="{B97F6D7D-B522-45F9-BDA1-12C45D357490}">
          <x15:cacheHierarchy aggregatedColumn="169"/>
        </ext>
      </extLst>
    </cacheHierarchy>
    <cacheHierarchy uniqueName="[Measures].[Average of Order ID]" caption="Average of Order ID" measure="1" displayFolder="" measureGroup="Table_1" count="0" hidden="1">
      <extLst>
        <ext xmlns:x15="http://schemas.microsoft.com/office/spreadsheetml/2010/11/main" uri="{B97F6D7D-B522-45F9-BDA1-12C45D357490}">
          <x15:cacheHierarchy aggregatedColumn="19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98"/>
        </ext>
      </extLst>
    </cacheHierarchy>
    <cacheHierarchy uniqueName="[Measures].[Sum of Unit Price]" caption="Sum of Unit Price" measure="1" displayFolder="" measureGroup="Table_1" count="0" hidden="1">
      <extLst>
        <ext xmlns:x15="http://schemas.microsoft.com/office/spreadsheetml/2010/11/main" uri="{B97F6D7D-B522-45F9-BDA1-12C45D357490}">
          <x15:cacheHierarchy aggregatedColumn="173"/>
        </ext>
      </extLst>
    </cacheHierarchy>
    <cacheHierarchy uniqueName="[Measures].[Average of Unit Price]" caption="Average of Unit Price" measure="1" displayFolder="" measureGroup="Table_1" count="0" hidden="1">
      <extLst>
        <ext xmlns:x15="http://schemas.microsoft.com/office/spreadsheetml/2010/11/main" uri="{B97F6D7D-B522-45F9-BDA1-12C45D357490}">
          <x15:cacheHierarchy aggregatedColumn="173"/>
        </ext>
      </extLst>
    </cacheHierarchy>
    <cacheHierarchy uniqueName="[Measures].[Count of City 2]" caption="Count of City 2" measure="1" displayFolder="" measureGroup="Table_1" count="0" hidden="1">
      <extLst>
        <ext xmlns:x15="http://schemas.microsoft.com/office/spreadsheetml/2010/11/main" uri="{B97F6D7D-B522-45F9-BDA1-12C45D357490}">
          <x15:cacheHierarchy aggregatedColumn="185"/>
        </ext>
      </extLst>
    </cacheHierarchy>
    <cacheHierarchy uniqueName="[Measures].[Distinct Count of City 2]" caption="Distinct Count of City 2" measure="1" displayFolder="" measureGroup="Table_1" count="0" hidden="1">
      <extLst>
        <ext xmlns:x15="http://schemas.microsoft.com/office/spreadsheetml/2010/11/main" uri="{B97F6D7D-B522-45F9-BDA1-12C45D357490}">
          <x15:cacheHierarchy aggregatedColumn="185"/>
        </ext>
      </extLst>
    </cacheHierarchy>
    <cacheHierarchy uniqueName="[Measures].[Sum of Shipping Cost 2]" caption="Sum of Shipping Cost 2" measure="1" displayFolder="" measureGroup="Table_1" count="0" hidden="1">
      <extLst>
        <ext xmlns:x15="http://schemas.microsoft.com/office/spreadsheetml/2010/11/main" uri="{B97F6D7D-B522-45F9-BDA1-12C45D357490}">
          <x15:cacheHierarchy aggregatedColumn="174"/>
        </ext>
      </extLst>
    </cacheHierarchy>
    <cacheHierarchy uniqueName="[Measures].[Sum of Order fullfillment time 2]" caption="Sum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Average of Order fullfillment time 2]" caption="Average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Count of Order Priority]" caption="Count of Order Priority" measure="1" displayFolder="" measureGroup="Table_1" count="0" hidden="1">
      <extLst>
        <ext xmlns:x15="http://schemas.microsoft.com/office/spreadsheetml/2010/11/main" uri="{B97F6D7D-B522-45F9-BDA1-12C45D357490}">
          <x15:cacheHierarchy aggregatedColumn="171"/>
        </ext>
      </extLst>
    </cacheHierarchy>
    <cacheHierarchy uniqueName="[Measures].[Count of Repeted order]" caption="Count of Repeted order" measure="1" displayFolder="" measureGroup="Table_1" count="0" hidden="1">
      <extLst>
        <ext xmlns:x15="http://schemas.microsoft.com/office/spreadsheetml/2010/11/main" uri="{B97F6D7D-B522-45F9-BDA1-12C45D357490}">
          <x15:cacheHierarchy aggregatedColumn="209"/>
        </ext>
      </extLst>
    </cacheHierarchy>
    <cacheHierarchy uniqueName="[Measures].[Sum of Unique Customers]" caption="Sum of Unique Customers" measure="1" displayFolder="" measureGroup="Table_1" count="0" hidden="1">
      <extLst>
        <ext xmlns:x15="http://schemas.microsoft.com/office/spreadsheetml/2010/11/main" uri="{B97F6D7D-B522-45F9-BDA1-12C45D357490}">
          <x15:cacheHierarchy aggregatedColumn="207"/>
        </ext>
      </extLst>
    </cacheHierarchy>
  </cacheHierarchies>
  <kpis count="0"/>
  <dimensions count="8">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Table_1" uniqueName="[Table_1]" caption="Table_1"/>
    <dimension name="Table_1 1" uniqueName="[Table_1 1]" caption="Table_1 1"/>
  </dimensions>
  <measureGroups count="7">
    <measureGroup name="Range" caption="Range"/>
    <measureGroup name="Range 1" caption="Range 1"/>
    <measureGroup name="Range 2" caption="Range 2"/>
    <measureGroup name="Range 3" caption="Range 3"/>
    <measureGroup name="Range 4" caption="Range 4"/>
    <measureGroup name="Table_1" caption="Table_1"/>
    <measureGroup name="Table_1 1" caption="Table_1 1"/>
  </measureGroups>
  <maps count="7">
    <map measureGroup="0" dimension="1"/>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shni Rana" refreshedDate="45416.048212268521" backgroundQuery="1" createdVersion="8" refreshedVersion="8" minRefreshableVersion="3" recordCount="0" supportSubquery="1" supportAdvancedDrill="1" xr:uid="{6CE78B66-049E-4441-B7D3-BB5F798BD05E}">
  <cacheSource type="external" connectionId="2"/>
  <cacheFields count="4">
    <cacheField name="[Measures].[Distinct Count of City]" caption="Distinct Count of City" numFmtId="0" hierarchy="292" level="32767"/>
    <cacheField name="[Range].[Customer ID].[Customer ID]" caption="Customer ID" numFmtId="0" level="1">
      <sharedItems containsSemiMixedTypes="0" containsString="0" containsNumber="1" containsInteger="1" minValue="3" maxValue="3403" count="1124">
        <n v="3"/>
        <n v="5"/>
        <n v="11"/>
        <n v="14"/>
        <n v="15"/>
        <n v="16"/>
        <n v="18"/>
        <n v="19"/>
        <n v="21"/>
        <n v="24"/>
        <n v="27"/>
        <n v="32"/>
        <n v="33"/>
        <n v="43"/>
        <n v="52"/>
        <n v="53"/>
        <n v="56"/>
        <n v="62"/>
        <n v="64"/>
        <n v="67"/>
        <n v="68"/>
        <n v="70"/>
        <n v="83"/>
        <n v="84"/>
        <n v="87"/>
        <n v="91"/>
        <n v="92"/>
        <n v="94"/>
        <n v="97"/>
        <n v="101"/>
        <n v="102"/>
        <n v="107"/>
        <n v="109"/>
        <n v="114"/>
        <n v="115"/>
        <n v="117"/>
        <n v="120"/>
        <n v="123"/>
        <n v="129"/>
        <n v="136"/>
        <n v="142"/>
        <n v="144"/>
        <n v="145"/>
        <n v="146"/>
        <n v="151"/>
        <n v="152"/>
        <n v="156"/>
        <n v="164"/>
        <n v="166"/>
        <n v="169"/>
        <n v="171"/>
        <n v="181"/>
        <n v="184"/>
        <n v="188"/>
        <n v="190"/>
        <n v="191"/>
        <n v="193"/>
        <n v="194"/>
        <n v="197"/>
        <n v="198"/>
        <n v="202"/>
        <n v="210"/>
        <n v="211"/>
        <n v="218"/>
        <n v="228"/>
        <n v="233"/>
        <n v="234"/>
        <n v="236"/>
        <n v="240"/>
        <n v="241"/>
        <n v="247"/>
        <n v="250"/>
        <n v="254"/>
        <n v="256"/>
        <n v="258"/>
        <n v="259"/>
        <n v="263"/>
        <n v="266"/>
        <n v="268"/>
        <n v="269"/>
        <n v="271"/>
        <n v="272"/>
        <n v="275"/>
        <n v="276"/>
        <n v="282"/>
        <n v="283"/>
        <n v="286"/>
        <n v="288"/>
        <n v="290"/>
        <n v="306"/>
        <n v="308"/>
        <n v="314"/>
        <n v="315"/>
        <n v="317"/>
        <n v="321"/>
        <n v="326"/>
        <n v="329"/>
        <n v="331"/>
        <n v="335"/>
        <n v="339"/>
        <n v="342"/>
        <n v="343"/>
        <n v="344"/>
        <n v="349"/>
        <n v="351"/>
        <n v="353"/>
        <n v="357"/>
        <n v="358"/>
        <n v="366"/>
        <n v="369"/>
        <n v="370"/>
        <n v="371"/>
        <n v="373"/>
        <n v="375"/>
        <n v="377"/>
        <n v="381"/>
        <n v="383"/>
        <n v="387"/>
        <n v="388"/>
        <n v="389"/>
        <n v="392"/>
        <n v="393"/>
        <n v="395"/>
        <n v="397"/>
        <n v="398"/>
        <n v="406"/>
        <n v="408"/>
        <n v="411"/>
        <n v="421"/>
        <n v="428"/>
        <n v="437"/>
        <n v="444"/>
        <n v="445"/>
        <n v="447"/>
        <n v="451"/>
        <n v="452"/>
        <n v="453"/>
        <n v="460"/>
        <n v="463"/>
        <n v="466"/>
        <n v="467"/>
        <n v="468"/>
        <n v="469"/>
        <n v="470"/>
        <n v="471"/>
        <n v="472"/>
        <n v="483"/>
        <n v="485"/>
        <n v="487"/>
        <n v="488"/>
        <n v="489"/>
        <n v="491"/>
        <n v="493"/>
        <n v="494"/>
        <n v="497"/>
        <n v="507"/>
        <n v="508"/>
        <n v="510"/>
        <n v="518"/>
        <n v="522"/>
        <n v="524"/>
        <n v="526"/>
        <n v="535"/>
        <n v="539"/>
        <n v="540"/>
        <n v="547"/>
        <n v="549"/>
        <n v="550"/>
        <n v="551"/>
        <n v="553"/>
        <n v="555"/>
        <n v="556"/>
        <n v="568"/>
        <n v="570"/>
        <n v="573"/>
        <n v="576"/>
        <n v="578"/>
        <n v="579"/>
        <n v="580"/>
        <n v="584"/>
        <n v="585"/>
        <n v="592"/>
        <n v="593"/>
        <n v="594"/>
        <n v="596"/>
        <n v="597"/>
        <n v="600"/>
        <n v="603"/>
        <n v="604"/>
        <n v="605"/>
        <n v="617"/>
        <n v="618"/>
        <n v="619"/>
        <n v="621"/>
        <n v="622"/>
        <n v="623"/>
        <n v="624"/>
        <n v="627"/>
        <n v="635"/>
        <n v="637"/>
        <n v="638"/>
        <n v="639"/>
        <n v="640"/>
        <n v="646"/>
        <n v="648"/>
        <n v="649"/>
        <n v="651"/>
        <n v="653"/>
        <n v="657"/>
        <n v="659"/>
        <n v="663"/>
        <n v="665"/>
        <n v="666"/>
        <n v="667"/>
        <n v="669"/>
        <n v="670"/>
        <n v="672"/>
        <n v="674"/>
        <n v="678"/>
        <n v="679"/>
        <n v="680"/>
        <n v="683"/>
        <n v="688"/>
        <n v="689"/>
        <n v="691"/>
        <n v="693"/>
        <n v="696"/>
        <n v="697"/>
        <n v="698"/>
        <n v="699"/>
        <n v="700"/>
        <n v="702"/>
        <n v="711"/>
        <n v="719"/>
        <n v="721"/>
        <n v="724"/>
        <n v="727"/>
        <n v="731"/>
        <n v="736"/>
        <n v="737"/>
        <n v="738"/>
        <n v="741"/>
        <n v="744"/>
        <n v="745"/>
        <n v="750"/>
        <n v="751"/>
        <n v="753"/>
        <n v="754"/>
        <n v="757"/>
        <n v="759"/>
        <n v="762"/>
        <n v="767"/>
        <n v="770"/>
        <n v="771"/>
        <n v="772"/>
        <n v="782"/>
        <n v="783"/>
        <n v="786"/>
        <n v="792"/>
        <n v="796"/>
        <n v="797"/>
        <n v="799"/>
        <n v="800"/>
        <n v="803"/>
        <n v="806"/>
        <n v="820"/>
        <n v="823"/>
        <n v="824"/>
        <n v="825"/>
        <n v="827"/>
        <n v="829"/>
        <n v="830"/>
        <n v="833"/>
        <n v="850"/>
        <n v="851"/>
        <n v="853"/>
        <n v="854"/>
        <n v="855"/>
        <n v="858"/>
        <n v="865"/>
        <n v="868"/>
        <n v="871"/>
        <n v="875"/>
        <n v="880"/>
        <n v="885"/>
        <n v="890"/>
        <n v="894"/>
        <n v="896"/>
        <n v="898"/>
        <n v="899"/>
        <n v="903"/>
        <n v="907"/>
        <n v="910"/>
        <n v="911"/>
        <n v="915"/>
        <n v="916"/>
        <n v="918"/>
        <n v="919"/>
        <n v="920"/>
        <n v="922"/>
        <n v="925"/>
        <n v="929"/>
        <n v="936"/>
        <n v="937"/>
        <n v="940"/>
        <n v="945"/>
        <n v="946"/>
        <n v="947"/>
        <n v="949"/>
        <n v="950"/>
        <n v="954"/>
        <n v="959"/>
        <n v="960"/>
        <n v="961"/>
        <n v="962"/>
        <n v="970"/>
        <n v="972"/>
        <n v="975"/>
        <n v="980"/>
        <n v="983"/>
        <n v="993"/>
        <n v="994"/>
        <n v="995"/>
        <n v="997"/>
        <n v="999"/>
        <n v="1000"/>
        <n v="1005"/>
        <n v="1008"/>
        <n v="1009"/>
        <n v="1014"/>
        <n v="1015"/>
        <n v="1016"/>
        <n v="1018"/>
        <n v="1020"/>
        <n v="1023"/>
        <n v="1026"/>
        <n v="1027"/>
        <n v="1028"/>
        <n v="1035"/>
        <n v="1036"/>
        <n v="1038"/>
        <n v="1041"/>
        <n v="1042"/>
        <n v="1044"/>
        <n v="1047"/>
        <n v="1054"/>
        <n v="1060"/>
        <n v="1062"/>
        <n v="1065"/>
        <n v="1068"/>
        <n v="1069"/>
        <n v="1072"/>
        <n v="1075"/>
        <n v="1080"/>
        <n v="1083"/>
        <n v="1085"/>
        <n v="1086"/>
        <n v="1101"/>
        <n v="1103"/>
        <n v="1104"/>
        <n v="1106"/>
        <n v="1107"/>
        <n v="1108"/>
        <n v="1109"/>
        <n v="1112"/>
        <n v="1113"/>
        <n v="1117"/>
        <n v="1121"/>
        <n v="1123"/>
        <n v="1124"/>
        <n v="1127"/>
        <n v="1128"/>
        <n v="1129"/>
        <n v="1131"/>
        <n v="1132"/>
        <n v="1133"/>
        <n v="1136"/>
        <n v="1138"/>
        <n v="1142"/>
        <n v="1151"/>
        <n v="1155"/>
        <n v="1156"/>
        <n v="1159"/>
        <n v="1170"/>
        <n v="1178"/>
        <n v="1182"/>
        <n v="1183"/>
        <n v="1185"/>
        <n v="1186"/>
        <n v="1189"/>
        <n v="1191"/>
        <n v="1193"/>
        <n v="1194"/>
        <n v="1197"/>
        <n v="1199"/>
        <n v="1200"/>
        <n v="1202"/>
        <n v="1203"/>
        <n v="1211"/>
        <n v="1212"/>
        <n v="1213"/>
        <n v="1217"/>
        <n v="1226"/>
        <n v="1227"/>
        <n v="1228"/>
        <n v="1229"/>
        <n v="1233"/>
        <n v="1237"/>
        <n v="1238"/>
        <n v="1241"/>
        <n v="1246"/>
        <n v="1247"/>
        <n v="1250"/>
        <n v="1253"/>
        <n v="1254"/>
        <n v="1257"/>
        <n v="1259"/>
        <n v="1261"/>
        <n v="1265"/>
        <n v="1267"/>
        <n v="1271"/>
        <n v="1279"/>
        <n v="1280"/>
        <n v="1281"/>
        <n v="1282"/>
        <n v="1298"/>
        <n v="1303"/>
        <n v="1304"/>
        <n v="1305"/>
        <n v="1307"/>
        <n v="1314"/>
        <n v="1315"/>
        <n v="1316"/>
        <n v="1338"/>
        <n v="1340"/>
        <n v="1341"/>
        <n v="1347"/>
        <n v="1350"/>
        <n v="1351"/>
        <n v="1352"/>
        <n v="1354"/>
        <n v="1357"/>
        <n v="1360"/>
        <n v="1361"/>
        <n v="1363"/>
        <n v="1364"/>
        <n v="1367"/>
        <n v="1368"/>
        <n v="1369"/>
        <n v="1374"/>
        <n v="1380"/>
        <n v="1383"/>
        <n v="1384"/>
        <n v="1389"/>
        <n v="1390"/>
        <n v="1391"/>
        <n v="1402"/>
        <n v="1405"/>
        <n v="1410"/>
        <n v="1412"/>
        <n v="1413"/>
        <n v="1416"/>
        <n v="1418"/>
        <n v="1419"/>
        <n v="1424"/>
        <n v="1425"/>
        <n v="1427"/>
        <n v="1432"/>
        <n v="1433"/>
        <n v="1438"/>
        <n v="1439"/>
        <n v="1442"/>
        <n v="1450"/>
        <n v="1459"/>
        <n v="1461"/>
        <n v="1466"/>
        <n v="1469"/>
        <n v="1471"/>
        <n v="1472"/>
        <n v="1473"/>
        <n v="1481"/>
        <n v="1482"/>
        <n v="1484"/>
        <n v="1485"/>
        <n v="1492"/>
        <n v="1494"/>
        <n v="1497"/>
        <n v="1499"/>
        <n v="1502"/>
        <n v="1505"/>
        <n v="1511"/>
        <n v="1519"/>
        <n v="1522"/>
        <n v="1526"/>
        <n v="1527"/>
        <n v="1528"/>
        <n v="1531"/>
        <n v="1533"/>
        <n v="1548"/>
        <n v="1551"/>
        <n v="1552"/>
        <n v="1553"/>
        <n v="1554"/>
        <n v="1556"/>
        <n v="1557"/>
        <n v="1559"/>
        <n v="1561"/>
        <n v="1574"/>
        <n v="1580"/>
        <n v="1590"/>
        <n v="1593"/>
        <n v="1595"/>
        <n v="1602"/>
        <n v="1603"/>
        <n v="1606"/>
        <n v="1607"/>
        <n v="1609"/>
        <n v="1614"/>
        <n v="1618"/>
        <n v="1620"/>
        <n v="1623"/>
        <n v="1625"/>
        <n v="1627"/>
        <n v="1632"/>
        <n v="1633"/>
        <n v="1634"/>
        <n v="1636"/>
        <n v="1639"/>
        <n v="1644"/>
        <n v="1646"/>
        <n v="1648"/>
        <n v="1649"/>
        <n v="1650"/>
        <n v="1653"/>
        <n v="1665"/>
        <n v="1670"/>
        <n v="1671"/>
        <n v="1672"/>
        <n v="1679"/>
        <n v="1680"/>
        <n v="1682"/>
        <n v="1683"/>
        <n v="1686"/>
        <n v="1689"/>
        <n v="1690"/>
        <n v="1692"/>
        <n v="1693"/>
        <n v="1697"/>
        <n v="1699"/>
        <n v="1702"/>
        <n v="1708"/>
        <n v="1709"/>
        <n v="1711"/>
        <n v="1712"/>
        <n v="1713"/>
        <n v="1718"/>
        <n v="1719"/>
        <n v="1721"/>
        <n v="1723"/>
        <n v="1725"/>
        <n v="1727"/>
        <n v="1728"/>
        <n v="1730"/>
        <n v="1733"/>
        <n v="1734"/>
        <n v="1735"/>
        <n v="1737"/>
        <n v="1738"/>
        <n v="1743"/>
        <n v="1745"/>
        <n v="1748"/>
        <n v="1749"/>
        <n v="1754"/>
        <n v="1764"/>
        <n v="1765"/>
        <n v="1767"/>
        <n v="1771"/>
        <n v="1775"/>
        <n v="1776"/>
        <n v="1777"/>
        <n v="1778"/>
        <n v="1781"/>
        <n v="1782"/>
        <n v="1788"/>
        <n v="1793"/>
        <n v="1802"/>
        <n v="1808"/>
        <n v="1814"/>
        <n v="1815"/>
        <n v="1816"/>
        <n v="1818"/>
        <n v="1821"/>
        <n v="1826"/>
        <n v="1827"/>
        <n v="1828"/>
        <n v="1829"/>
        <n v="1836"/>
        <n v="1837"/>
        <n v="1840"/>
        <n v="1849"/>
        <n v="1852"/>
        <n v="1854"/>
        <n v="1860"/>
        <n v="1869"/>
        <n v="1873"/>
        <n v="1875"/>
        <n v="1882"/>
        <n v="1885"/>
        <n v="1889"/>
        <n v="1891"/>
        <n v="1893"/>
        <n v="1894"/>
        <n v="1906"/>
        <n v="1907"/>
        <n v="1910"/>
        <n v="1916"/>
        <n v="1917"/>
        <n v="1918"/>
        <n v="1919"/>
        <n v="1927"/>
        <n v="1928"/>
        <n v="1933"/>
        <n v="1934"/>
        <n v="1935"/>
        <n v="1938"/>
        <n v="1940"/>
        <n v="1946"/>
        <n v="1949"/>
        <n v="1950"/>
        <n v="1956"/>
        <n v="1957"/>
        <n v="1958"/>
        <n v="1959"/>
        <n v="1962"/>
        <n v="1967"/>
        <n v="1971"/>
        <n v="1972"/>
        <n v="1974"/>
        <n v="1976"/>
        <n v="1979"/>
        <n v="1984"/>
        <n v="1986"/>
        <n v="1988"/>
        <n v="1989"/>
        <n v="1991"/>
        <n v="1997"/>
        <n v="1998"/>
        <n v="2004"/>
        <n v="2006"/>
        <n v="2014"/>
        <n v="2016"/>
        <n v="2020"/>
        <n v="2030"/>
        <n v="2035"/>
        <n v="2037"/>
        <n v="2038"/>
        <n v="2044"/>
        <n v="2046"/>
        <n v="2049"/>
        <n v="2052"/>
        <n v="2058"/>
        <n v="2059"/>
        <n v="2061"/>
        <n v="2062"/>
        <n v="2063"/>
        <n v="2066"/>
        <n v="2069"/>
        <n v="2070"/>
        <n v="2071"/>
        <n v="2072"/>
        <n v="2073"/>
        <n v="2081"/>
        <n v="2089"/>
        <n v="2094"/>
        <n v="2097"/>
        <n v="2098"/>
        <n v="2099"/>
        <n v="2107"/>
        <n v="2108"/>
        <n v="2114"/>
        <n v="2115"/>
        <n v="2117"/>
        <n v="2122"/>
        <n v="2124"/>
        <n v="2127"/>
        <n v="2131"/>
        <n v="2132"/>
        <n v="2135"/>
        <n v="2137"/>
        <n v="2139"/>
        <n v="2141"/>
        <n v="2143"/>
        <n v="2145"/>
        <n v="2146"/>
        <n v="2151"/>
        <n v="2157"/>
        <n v="2159"/>
        <n v="2162"/>
        <n v="2164"/>
        <n v="2165"/>
        <n v="2178"/>
        <n v="2183"/>
        <n v="2187"/>
        <n v="2189"/>
        <n v="2190"/>
        <n v="2193"/>
        <n v="2196"/>
        <n v="2197"/>
        <n v="2198"/>
        <n v="2201"/>
        <n v="2202"/>
        <n v="2203"/>
        <n v="2204"/>
        <n v="2206"/>
        <n v="2209"/>
        <n v="2212"/>
        <n v="2215"/>
        <n v="2216"/>
        <n v="2220"/>
        <n v="2225"/>
        <n v="2240"/>
        <n v="2250"/>
        <n v="2254"/>
        <n v="2256"/>
        <n v="2257"/>
        <n v="2258"/>
        <n v="2260"/>
        <n v="2264"/>
        <n v="2265"/>
        <n v="2266"/>
        <n v="2268"/>
        <n v="2270"/>
        <n v="2272"/>
        <n v="2273"/>
        <n v="2274"/>
        <n v="2276"/>
        <n v="2279"/>
        <n v="2281"/>
        <n v="2282"/>
        <n v="2283"/>
        <n v="2285"/>
        <n v="2286"/>
        <n v="2287"/>
        <n v="2289"/>
        <n v="2290"/>
        <n v="2302"/>
        <n v="2303"/>
        <n v="2305"/>
        <n v="2308"/>
        <n v="2323"/>
        <n v="2330"/>
        <n v="2333"/>
        <n v="2334"/>
        <n v="2338"/>
        <n v="2339"/>
        <n v="2345"/>
        <n v="2346"/>
        <n v="2351"/>
        <n v="2352"/>
        <n v="2353"/>
        <n v="2355"/>
        <n v="2356"/>
        <n v="2358"/>
        <n v="2359"/>
        <n v="2361"/>
        <n v="2363"/>
        <n v="2369"/>
        <n v="2372"/>
        <n v="2376"/>
        <n v="2379"/>
        <n v="2380"/>
        <n v="2382"/>
        <n v="2385"/>
        <n v="2391"/>
        <n v="2393"/>
        <n v="2394"/>
        <n v="2395"/>
        <n v="2398"/>
        <n v="2417"/>
        <n v="2418"/>
        <n v="2419"/>
        <n v="2420"/>
        <n v="2422"/>
        <n v="2423"/>
        <n v="2426"/>
        <n v="2427"/>
        <n v="2430"/>
        <n v="2431"/>
        <n v="2432"/>
        <n v="2433"/>
        <n v="2437"/>
        <n v="2441"/>
        <n v="2442"/>
        <n v="2443"/>
        <n v="2448"/>
        <n v="2450"/>
        <n v="2454"/>
        <n v="2456"/>
        <n v="2457"/>
        <n v="2458"/>
        <n v="2460"/>
        <n v="2464"/>
        <n v="2466"/>
        <n v="2468"/>
        <n v="2472"/>
        <n v="2481"/>
        <n v="2484"/>
        <n v="2486"/>
        <n v="2487"/>
        <n v="2488"/>
        <n v="2489"/>
        <n v="2490"/>
        <n v="2491"/>
        <n v="2495"/>
        <n v="2498"/>
        <n v="2499"/>
        <n v="2500"/>
        <n v="2502"/>
        <n v="2506"/>
        <n v="2507"/>
        <n v="2508"/>
        <n v="2509"/>
        <n v="2512"/>
        <n v="2516"/>
        <n v="2520"/>
        <n v="2521"/>
        <n v="2522"/>
        <n v="2526"/>
        <n v="2527"/>
        <n v="2530"/>
        <n v="2531"/>
        <n v="2534"/>
        <n v="2539"/>
        <n v="2540"/>
        <n v="2543"/>
        <n v="2545"/>
        <n v="2547"/>
        <n v="2548"/>
        <n v="2549"/>
        <n v="2551"/>
        <n v="2553"/>
        <n v="2555"/>
        <n v="2561"/>
        <n v="2563"/>
        <n v="2570"/>
        <n v="2571"/>
        <n v="2578"/>
        <n v="2579"/>
        <n v="2583"/>
        <n v="2584"/>
        <n v="2587"/>
        <n v="2593"/>
        <n v="2601"/>
        <n v="2603"/>
        <n v="2604"/>
        <n v="2610"/>
        <n v="2613"/>
        <n v="2616"/>
        <n v="2617"/>
        <n v="2618"/>
        <n v="2619"/>
        <n v="2620"/>
        <n v="2621"/>
        <n v="2626"/>
        <n v="2628"/>
        <n v="2630"/>
        <n v="2638"/>
        <n v="2639"/>
        <n v="2647"/>
        <n v="2649"/>
        <n v="2650"/>
        <n v="2652"/>
        <n v="2653"/>
        <n v="2655"/>
        <n v="2667"/>
        <n v="2668"/>
        <n v="2670"/>
        <n v="2671"/>
        <n v="2677"/>
        <n v="2684"/>
        <n v="2685"/>
        <n v="2689"/>
        <n v="2693"/>
        <n v="2696"/>
        <n v="2697"/>
        <n v="2699"/>
        <n v="2704"/>
        <n v="2709"/>
        <n v="2713"/>
        <n v="2715"/>
        <n v="2718"/>
        <n v="2720"/>
        <n v="2724"/>
        <n v="2725"/>
        <n v="2729"/>
        <n v="2737"/>
        <n v="2738"/>
        <n v="2741"/>
        <n v="2745"/>
        <n v="2747"/>
        <n v="2750"/>
        <n v="2760"/>
        <n v="2764"/>
        <n v="2765"/>
        <n v="2770"/>
        <n v="2771"/>
        <n v="2773"/>
        <n v="2775"/>
        <n v="2776"/>
        <n v="2778"/>
        <n v="2779"/>
        <n v="2781"/>
        <n v="2787"/>
        <n v="2791"/>
        <n v="2794"/>
        <n v="2795"/>
        <n v="2796"/>
        <n v="2797"/>
        <n v="2801"/>
        <n v="2803"/>
        <n v="2813"/>
        <n v="2817"/>
        <n v="2820"/>
        <n v="2823"/>
        <n v="2825"/>
        <n v="2828"/>
        <n v="2833"/>
        <n v="2837"/>
        <n v="2840"/>
        <n v="2847"/>
        <n v="2848"/>
        <n v="2851"/>
        <n v="2855"/>
        <n v="2858"/>
        <n v="2859"/>
        <n v="2861"/>
        <n v="2862"/>
        <n v="2865"/>
        <n v="2867"/>
        <n v="2868"/>
        <n v="2873"/>
        <n v="2874"/>
        <n v="2877"/>
        <n v="2878"/>
        <n v="2880"/>
        <n v="2882"/>
        <n v="2883"/>
        <n v="2884"/>
        <n v="2885"/>
        <n v="2886"/>
        <n v="2892"/>
        <n v="2893"/>
        <n v="2896"/>
        <n v="2897"/>
        <n v="2903"/>
        <n v="2908"/>
        <n v="2912"/>
        <n v="2920"/>
        <n v="2923"/>
        <n v="2924"/>
        <n v="2928"/>
        <n v="2931"/>
        <n v="2932"/>
        <n v="2935"/>
        <n v="2938"/>
        <n v="2941"/>
        <n v="2944"/>
        <n v="2947"/>
        <n v="2951"/>
        <n v="2952"/>
        <n v="2954"/>
        <n v="2957"/>
        <n v="2958"/>
        <n v="2960"/>
        <n v="2962"/>
        <n v="2963"/>
        <n v="2964"/>
        <n v="2968"/>
        <n v="2973"/>
        <n v="2976"/>
        <n v="2979"/>
        <n v="2980"/>
        <n v="2987"/>
        <n v="2991"/>
        <n v="2992"/>
        <n v="2999"/>
        <n v="3000"/>
        <n v="3001"/>
        <n v="3003"/>
        <n v="3004"/>
        <n v="3005"/>
        <n v="3006"/>
        <n v="3008"/>
        <n v="3011"/>
        <n v="3012"/>
        <n v="3017"/>
        <n v="3035"/>
        <n v="3036"/>
        <n v="3041"/>
        <n v="3042"/>
        <n v="3045"/>
        <n v="3046"/>
        <n v="3053"/>
        <n v="3063"/>
        <n v="3064"/>
        <n v="3067"/>
        <n v="3069"/>
        <n v="3075"/>
        <n v="3076"/>
        <n v="3077"/>
        <n v="3078"/>
        <n v="3079"/>
        <n v="3084"/>
        <n v="3086"/>
        <n v="3089"/>
        <n v="3095"/>
        <n v="3096"/>
        <n v="3098"/>
        <n v="3100"/>
        <n v="3105"/>
        <n v="3106"/>
        <n v="3113"/>
        <n v="3120"/>
        <n v="3123"/>
        <n v="3124"/>
        <n v="3125"/>
        <n v="3128"/>
        <n v="3132"/>
        <n v="3133"/>
        <n v="3136"/>
        <n v="3137"/>
        <n v="3138"/>
        <n v="3139"/>
        <n v="3141"/>
        <n v="3143"/>
        <n v="3146"/>
        <n v="3148"/>
        <n v="3149"/>
        <n v="3151"/>
        <n v="3154"/>
        <n v="3155"/>
        <n v="3167"/>
        <n v="3169"/>
        <n v="3170"/>
        <n v="3176"/>
        <n v="3177"/>
        <n v="3179"/>
        <n v="3187"/>
        <n v="3191"/>
        <n v="3194"/>
        <n v="3196"/>
        <n v="3197"/>
        <n v="3205"/>
        <n v="3206"/>
        <n v="3209"/>
        <n v="3211"/>
        <n v="3221"/>
        <n v="3222"/>
        <n v="3224"/>
        <n v="3225"/>
        <n v="3226"/>
        <n v="3229"/>
        <n v="3230"/>
        <n v="3238"/>
        <n v="3243"/>
        <n v="3246"/>
        <n v="3248"/>
        <n v="3249"/>
        <n v="3251"/>
        <n v="3252"/>
        <n v="3255"/>
        <n v="3257"/>
        <n v="3258"/>
        <n v="3261"/>
        <n v="3264"/>
        <n v="3266"/>
        <n v="3269"/>
        <n v="3275"/>
        <n v="3279"/>
        <n v="3283"/>
        <n v="3284"/>
        <n v="3285"/>
        <n v="3287"/>
        <n v="3303"/>
        <n v="3306"/>
        <n v="3307"/>
        <n v="3309"/>
        <n v="3310"/>
        <n v="3311"/>
        <n v="3314"/>
        <n v="3319"/>
        <n v="3320"/>
        <n v="3324"/>
        <n v="3325"/>
        <n v="3327"/>
        <n v="3331"/>
        <n v="3338"/>
        <n v="3339"/>
        <n v="3340"/>
        <n v="3342"/>
        <n v="3344"/>
        <n v="3347"/>
        <n v="3350"/>
        <n v="3351"/>
        <n v="3354"/>
        <n v="3355"/>
        <n v="3356"/>
        <n v="3359"/>
        <n v="3360"/>
        <n v="3361"/>
        <n v="3366"/>
        <n v="3367"/>
        <n v="3369"/>
        <n v="3374"/>
        <n v="3379"/>
        <n v="3380"/>
        <n v="3381"/>
        <n v="3385"/>
        <n v="3386"/>
        <n v="3393"/>
        <n v="3397"/>
        <n v="3399"/>
        <n v="3400"/>
        <n v="3403"/>
      </sharedItems>
      <extLst>
        <ext xmlns:x15="http://schemas.microsoft.com/office/spreadsheetml/2010/11/main" uri="{4F2E5C28-24EA-4eb8-9CBF-B6C8F9C3D259}">
          <x15:cachedUniqueNames>
            <x15:cachedUniqueName index="0" name="[Range].[Customer ID].&amp;[3]"/>
            <x15:cachedUniqueName index="1" name="[Range].[Customer ID].&amp;[5]"/>
            <x15:cachedUniqueName index="2" name="[Range].[Customer ID].&amp;[11]"/>
            <x15:cachedUniqueName index="3" name="[Range].[Customer ID].&amp;[14]"/>
            <x15:cachedUniqueName index="4" name="[Range].[Customer ID].&amp;[15]"/>
            <x15:cachedUniqueName index="5" name="[Range].[Customer ID].&amp;[16]"/>
            <x15:cachedUniqueName index="6" name="[Range].[Customer ID].&amp;[18]"/>
            <x15:cachedUniqueName index="7" name="[Range].[Customer ID].&amp;[19]"/>
            <x15:cachedUniqueName index="8" name="[Range].[Customer ID].&amp;[21]"/>
            <x15:cachedUniqueName index="9" name="[Range].[Customer ID].&amp;[24]"/>
            <x15:cachedUniqueName index="10" name="[Range].[Customer ID].&amp;[27]"/>
            <x15:cachedUniqueName index="11" name="[Range].[Customer ID].&amp;[32]"/>
            <x15:cachedUniqueName index="12" name="[Range].[Customer ID].&amp;[33]"/>
            <x15:cachedUniqueName index="13" name="[Range].[Customer ID].&amp;[43]"/>
            <x15:cachedUniqueName index="14" name="[Range].[Customer ID].&amp;[52]"/>
            <x15:cachedUniqueName index="15" name="[Range].[Customer ID].&amp;[53]"/>
            <x15:cachedUniqueName index="16" name="[Range].[Customer ID].&amp;[56]"/>
            <x15:cachedUniqueName index="17" name="[Range].[Customer ID].&amp;[62]"/>
            <x15:cachedUniqueName index="18" name="[Range].[Customer ID].&amp;[64]"/>
            <x15:cachedUniqueName index="19" name="[Range].[Customer ID].&amp;[67]"/>
            <x15:cachedUniqueName index="20" name="[Range].[Customer ID].&amp;[68]"/>
            <x15:cachedUniqueName index="21" name="[Range].[Customer ID].&amp;[70]"/>
            <x15:cachedUniqueName index="22" name="[Range].[Customer ID].&amp;[83]"/>
            <x15:cachedUniqueName index="23" name="[Range].[Customer ID].&amp;[84]"/>
            <x15:cachedUniqueName index="24" name="[Range].[Customer ID].&amp;[87]"/>
            <x15:cachedUniqueName index="25" name="[Range].[Customer ID].&amp;[91]"/>
            <x15:cachedUniqueName index="26" name="[Range].[Customer ID].&amp;[92]"/>
            <x15:cachedUniqueName index="27" name="[Range].[Customer ID].&amp;[94]"/>
            <x15:cachedUniqueName index="28" name="[Range].[Customer ID].&amp;[97]"/>
            <x15:cachedUniqueName index="29" name="[Range].[Customer ID].&amp;[101]"/>
            <x15:cachedUniqueName index="30" name="[Range].[Customer ID].&amp;[102]"/>
            <x15:cachedUniqueName index="31" name="[Range].[Customer ID].&amp;[107]"/>
            <x15:cachedUniqueName index="32" name="[Range].[Customer ID].&amp;[109]"/>
            <x15:cachedUniqueName index="33" name="[Range].[Customer ID].&amp;[114]"/>
            <x15:cachedUniqueName index="34" name="[Range].[Customer ID].&amp;[115]"/>
            <x15:cachedUniqueName index="35" name="[Range].[Customer ID].&amp;[117]"/>
            <x15:cachedUniqueName index="36" name="[Range].[Customer ID].&amp;[120]"/>
            <x15:cachedUniqueName index="37" name="[Range].[Customer ID].&amp;[123]"/>
            <x15:cachedUniqueName index="38" name="[Range].[Customer ID].&amp;[129]"/>
            <x15:cachedUniqueName index="39" name="[Range].[Customer ID].&amp;[136]"/>
            <x15:cachedUniqueName index="40" name="[Range].[Customer ID].&amp;[142]"/>
            <x15:cachedUniqueName index="41" name="[Range].[Customer ID].&amp;[144]"/>
            <x15:cachedUniqueName index="42" name="[Range].[Customer ID].&amp;[145]"/>
            <x15:cachedUniqueName index="43" name="[Range].[Customer ID].&amp;[146]"/>
            <x15:cachedUniqueName index="44" name="[Range].[Customer ID].&amp;[151]"/>
            <x15:cachedUniqueName index="45" name="[Range].[Customer ID].&amp;[152]"/>
            <x15:cachedUniqueName index="46" name="[Range].[Customer ID].&amp;[156]"/>
            <x15:cachedUniqueName index="47" name="[Range].[Customer ID].&amp;[164]"/>
            <x15:cachedUniqueName index="48" name="[Range].[Customer ID].&amp;[166]"/>
            <x15:cachedUniqueName index="49" name="[Range].[Customer ID].&amp;[169]"/>
            <x15:cachedUniqueName index="50" name="[Range].[Customer ID].&amp;[171]"/>
            <x15:cachedUniqueName index="51" name="[Range].[Customer ID].&amp;[181]"/>
            <x15:cachedUniqueName index="52" name="[Range].[Customer ID].&amp;[184]"/>
            <x15:cachedUniqueName index="53" name="[Range].[Customer ID].&amp;[188]"/>
            <x15:cachedUniqueName index="54" name="[Range].[Customer ID].&amp;[190]"/>
            <x15:cachedUniqueName index="55" name="[Range].[Customer ID].&amp;[191]"/>
            <x15:cachedUniqueName index="56" name="[Range].[Customer ID].&amp;[193]"/>
            <x15:cachedUniqueName index="57" name="[Range].[Customer ID].&amp;[194]"/>
            <x15:cachedUniqueName index="58" name="[Range].[Customer ID].&amp;[197]"/>
            <x15:cachedUniqueName index="59" name="[Range].[Customer ID].&amp;[198]"/>
            <x15:cachedUniqueName index="60" name="[Range].[Customer ID].&amp;[202]"/>
            <x15:cachedUniqueName index="61" name="[Range].[Customer ID].&amp;[210]"/>
            <x15:cachedUniqueName index="62" name="[Range].[Customer ID].&amp;[211]"/>
            <x15:cachedUniqueName index="63" name="[Range].[Customer ID].&amp;[218]"/>
            <x15:cachedUniqueName index="64" name="[Range].[Customer ID].&amp;[228]"/>
            <x15:cachedUniqueName index="65" name="[Range].[Customer ID].&amp;[233]"/>
            <x15:cachedUniqueName index="66" name="[Range].[Customer ID].&amp;[234]"/>
            <x15:cachedUniqueName index="67" name="[Range].[Customer ID].&amp;[236]"/>
            <x15:cachedUniqueName index="68" name="[Range].[Customer ID].&amp;[240]"/>
            <x15:cachedUniqueName index="69" name="[Range].[Customer ID].&amp;[241]"/>
            <x15:cachedUniqueName index="70" name="[Range].[Customer ID].&amp;[247]"/>
            <x15:cachedUniqueName index="71" name="[Range].[Customer ID].&amp;[250]"/>
            <x15:cachedUniqueName index="72" name="[Range].[Customer ID].&amp;[254]"/>
            <x15:cachedUniqueName index="73" name="[Range].[Customer ID].&amp;[256]"/>
            <x15:cachedUniqueName index="74" name="[Range].[Customer ID].&amp;[258]"/>
            <x15:cachedUniqueName index="75" name="[Range].[Customer ID].&amp;[259]"/>
            <x15:cachedUniqueName index="76" name="[Range].[Customer ID].&amp;[263]"/>
            <x15:cachedUniqueName index="77" name="[Range].[Customer ID].&amp;[266]"/>
            <x15:cachedUniqueName index="78" name="[Range].[Customer ID].&amp;[268]"/>
            <x15:cachedUniqueName index="79" name="[Range].[Customer ID].&amp;[269]"/>
            <x15:cachedUniqueName index="80" name="[Range].[Customer ID].&amp;[271]"/>
            <x15:cachedUniqueName index="81" name="[Range].[Customer ID].&amp;[272]"/>
            <x15:cachedUniqueName index="82" name="[Range].[Customer ID].&amp;[275]"/>
            <x15:cachedUniqueName index="83" name="[Range].[Customer ID].&amp;[276]"/>
            <x15:cachedUniqueName index="84" name="[Range].[Customer ID].&amp;[282]"/>
            <x15:cachedUniqueName index="85" name="[Range].[Customer ID].&amp;[283]"/>
            <x15:cachedUniqueName index="86" name="[Range].[Customer ID].&amp;[286]"/>
            <x15:cachedUniqueName index="87" name="[Range].[Customer ID].&amp;[288]"/>
            <x15:cachedUniqueName index="88" name="[Range].[Customer ID].&amp;[290]"/>
            <x15:cachedUniqueName index="89" name="[Range].[Customer ID].&amp;[306]"/>
            <x15:cachedUniqueName index="90" name="[Range].[Customer ID].&amp;[308]"/>
            <x15:cachedUniqueName index="91" name="[Range].[Customer ID].&amp;[314]"/>
            <x15:cachedUniqueName index="92" name="[Range].[Customer ID].&amp;[315]"/>
            <x15:cachedUniqueName index="93" name="[Range].[Customer ID].&amp;[317]"/>
            <x15:cachedUniqueName index="94" name="[Range].[Customer ID].&amp;[321]"/>
            <x15:cachedUniqueName index="95" name="[Range].[Customer ID].&amp;[326]"/>
            <x15:cachedUniqueName index="96" name="[Range].[Customer ID].&amp;[329]"/>
            <x15:cachedUniqueName index="97" name="[Range].[Customer ID].&amp;[331]"/>
            <x15:cachedUniqueName index="98" name="[Range].[Customer ID].&amp;[335]"/>
            <x15:cachedUniqueName index="99" name="[Range].[Customer ID].&amp;[339]"/>
            <x15:cachedUniqueName index="100" name="[Range].[Customer ID].&amp;[342]"/>
            <x15:cachedUniqueName index="101" name="[Range].[Customer ID].&amp;[343]"/>
            <x15:cachedUniqueName index="102" name="[Range].[Customer ID].&amp;[344]"/>
            <x15:cachedUniqueName index="103" name="[Range].[Customer ID].&amp;[349]"/>
            <x15:cachedUniqueName index="104" name="[Range].[Customer ID].&amp;[351]"/>
            <x15:cachedUniqueName index="105" name="[Range].[Customer ID].&amp;[353]"/>
            <x15:cachedUniqueName index="106" name="[Range].[Customer ID].&amp;[357]"/>
            <x15:cachedUniqueName index="107" name="[Range].[Customer ID].&amp;[358]"/>
            <x15:cachedUniqueName index="108" name="[Range].[Customer ID].&amp;[366]"/>
            <x15:cachedUniqueName index="109" name="[Range].[Customer ID].&amp;[369]"/>
            <x15:cachedUniqueName index="110" name="[Range].[Customer ID].&amp;[370]"/>
            <x15:cachedUniqueName index="111" name="[Range].[Customer ID].&amp;[371]"/>
            <x15:cachedUniqueName index="112" name="[Range].[Customer ID].&amp;[373]"/>
            <x15:cachedUniqueName index="113" name="[Range].[Customer ID].&amp;[375]"/>
            <x15:cachedUniqueName index="114" name="[Range].[Customer ID].&amp;[377]"/>
            <x15:cachedUniqueName index="115" name="[Range].[Customer ID].&amp;[381]"/>
            <x15:cachedUniqueName index="116" name="[Range].[Customer ID].&amp;[383]"/>
            <x15:cachedUniqueName index="117" name="[Range].[Customer ID].&amp;[387]"/>
            <x15:cachedUniqueName index="118" name="[Range].[Customer ID].&amp;[388]"/>
            <x15:cachedUniqueName index="119" name="[Range].[Customer ID].&amp;[389]"/>
            <x15:cachedUniqueName index="120" name="[Range].[Customer ID].&amp;[392]"/>
            <x15:cachedUniqueName index="121" name="[Range].[Customer ID].&amp;[393]"/>
            <x15:cachedUniqueName index="122" name="[Range].[Customer ID].&amp;[395]"/>
            <x15:cachedUniqueName index="123" name="[Range].[Customer ID].&amp;[397]"/>
            <x15:cachedUniqueName index="124" name="[Range].[Customer ID].&amp;[398]"/>
            <x15:cachedUniqueName index="125" name="[Range].[Customer ID].&amp;[406]"/>
            <x15:cachedUniqueName index="126" name="[Range].[Customer ID].&amp;[408]"/>
            <x15:cachedUniqueName index="127" name="[Range].[Customer ID].&amp;[411]"/>
            <x15:cachedUniqueName index="128" name="[Range].[Customer ID].&amp;[421]"/>
            <x15:cachedUniqueName index="129" name="[Range].[Customer ID].&amp;[428]"/>
            <x15:cachedUniqueName index="130" name="[Range].[Customer ID].&amp;[437]"/>
            <x15:cachedUniqueName index="131" name="[Range].[Customer ID].&amp;[444]"/>
            <x15:cachedUniqueName index="132" name="[Range].[Customer ID].&amp;[445]"/>
            <x15:cachedUniqueName index="133" name="[Range].[Customer ID].&amp;[447]"/>
            <x15:cachedUniqueName index="134" name="[Range].[Customer ID].&amp;[451]"/>
            <x15:cachedUniqueName index="135" name="[Range].[Customer ID].&amp;[452]"/>
            <x15:cachedUniqueName index="136" name="[Range].[Customer ID].&amp;[453]"/>
            <x15:cachedUniqueName index="137" name="[Range].[Customer ID].&amp;[460]"/>
            <x15:cachedUniqueName index="138" name="[Range].[Customer ID].&amp;[463]"/>
            <x15:cachedUniqueName index="139" name="[Range].[Customer ID].&amp;[466]"/>
            <x15:cachedUniqueName index="140" name="[Range].[Customer ID].&amp;[467]"/>
            <x15:cachedUniqueName index="141" name="[Range].[Customer ID].&amp;[468]"/>
            <x15:cachedUniqueName index="142" name="[Range].[Customer ID].&amp;[469]"/>
            <x15:cachedUniqueName index="143" name="[Range].[Customer ID].&amp;[470]"/>
            <x15:cachedUniqueName index="144" name="[Range].[Customer ID].&amp;[471]"/>
            <x15:cachedUniqueName index="145" name="[Range].[Customer ID].&amp;[472]"/>
            <x15:cachedUniqueName index="146" name="[Range].[Customer ID].&amp;[483]"/>
            <x15:cachedUniqueName index="147" name="[Range].[Customer ID].&amp;[485]"/>
            <x15:cachedUniqueName index="148" name="[Range].[Customer ID].&amp;[487]"/>
            <x15:cachedUniqueName index="149" name="[Range].[Customer ID].&amp;[488]"/>
            <x15:cachedUniqueName index="150" name="[Range].[Customer ID].&amp;[489]"/>
            <x15:cachedUniqueName index="151" name="[Range].[Customer ID].&amp;[491]"/>
            <x15:cachedUniqueName index="152" name="[Range].[Customer ID].&amp;[493]"/>
            <x15:cachedUniqueName index="153" name="[Range].[Customer ID].&amp;[494]"/>
            <x15:cachedUniqueName index="154" name="[Range].[Customer ID].&amp;[497]"/>
            <x15:cachedUniqueName index="155" name="[Range].[Customer ID].&amp;[507]"/>
            <x15:cachedUniqueName index="156" name="[Range].[Customer ID].&amp;[508]"/>
            <x15:cachedUniqueName index="157" name="[Range].[Customer ID].&amp;[510]"/>
            <x15:cachedUniqueName index="158" name="[Range].[Customer ID].&amp;[518]"/>
            <x15:cachedUniqueName index="159" name="[Range].[Customer ID].&amp;[522]"/>
            <x15:cachedUniqueName index="160" name="[Range].[Customer ID].&amp;[524]"/>
            <x15:cachedUniqueName index="161" name="[Range].[Customer ID].&amp;[526]"/>
            <x15:cachedUniqueName index="162" name="[Range].[Customer ID].&amp;[535]"/>
            <x15:cachedUniqueName index="163" name="[Range].[Customer ID].&amp;[539]"/>
            <x15:cachedUniqueName index="164" name="[Range].[Customer ID].&amp;[540]"/>
            <x15:cachedUniqueName index="165" name="[Range].[Customer ID].&amp;[547]"/>
            <x15:cachedUniqueName index="166" name="[Range].[Customer ID].&amp;[549]"/>
            <x15:cachedUniqueName index="167" name="[Range].[Customer ID].&amp;[550]"/>
            <x15:cachedUniqueName index="168" name="[Range].[Customer ID].&amp;[551]"/>
            <x15:cachedUniqueName index="169" name="[Range].[Customer ID].&amp;[553]"/>
            <x15:cachedUniqueName index="170" name="[Range].[Customer ID].&amp;[555]"/>
            <x15:cachedUniqueName index="171" name="[Range].[Customer ID].&amp;[556]"/>
            <x15:cachedUniqueName index="172" name="[Range].[Customer ID].&amp;[568]"/>
            <x15:cachedUniqueName index="173" name="[Range].[Customer ID].&amp;[570]"/>
            <x15:cachedUniqueName index="174" name="[Range].[Customer ID].&amp;[573]"/>
            <x15:cachedUniqueName index="175" name="[Range].[Customer ID].&amp;[576]"/>
            <x15:cachedUniqueName index="176" name="[Range].[Customer ID].&amp;[578]"/>
            <x15:cachedUniqueName index="177" name="[Range].[Customer ID].&amp;[579]"/>
            <x15:cachedUniqueName index="178" name="[Range].[Customer ID].&amp;[580]"/>
            <x15:cachedUniqueName index="179" name="[Range].[Customer ID].&amp;[584]"/>
            <x15:cachedUniqueName index="180" name="[Range].[Customer ID].&amp;[585]"/>
            <x15:cachedUniqueName index="181" name="[Range].[Customer ID].&amp;[592]"/>
            <x15:cachedUniqueName index="182" name="[Range].[Customer ID].&amp;[593]"/>
            <x15:cachedUniqueName index="183" name="[Range].[Customer ID].&amp;[594]"/>
            <x15:cachedUniqueName index="184" name="[Range].[Customer ID].&amp;[596]"/>
            <x15:cachedUniqueName index="185" name="[Range].[Customer ID].&amp;[597]"/>
            <x15:cachedUniqueName index="186" name="[Range].[Customer ID].&amp;[600]"/>
            <x15:cachedUniqueName index="187" name="[Range].[Customer ID].&amp;[603]"/>
            <x15:cachedUniqueName index="188" name="[Range].[Customer ID].&amp;[604]"/>
            <x15:cachedUniqueName index="189" name="[Range].[Customer ID].&amp;[605]"/>
            <x15:cachedUniqueName index="190" name="[Range].[Customer ID].&amp;[617]"/>
            <x15:cachedUniqueName index="191" name="[Range].[Customer ID].&amp;[618]"/>
            <x15:cachedUniqueName index="192" name="[Range].[Customer ID].&amp;[619]"/>
            <x15:cachedUniqueName index="193" name="[Range].[Customer ID].&amp;[621]"/>
            <x15:cachedUniqueName index="194" name="[Range].[Customer ID].&amp;[622]"/>
            <x15:cachedUniqueName index="195" name="[Range].[Customer ID].&amp;[623]"/>
            <x15:cachedUniqueName index="196" name="[Range].[Customer ID].&amp;[624]"/>
            <x15:cachedUniqueName index="197" name="[Range].[Customer ID].&amp;[627]"/>
            <x15:cachedUniqueName index="198" name="[Range].[Customer ID].&amp;[635]"/>
            <x15:cachedUniqueName index="199" name="[Range].[Customer ID].&amp;[637]"/>
            <x15:cachedUniqueName index="200" name="[Range].[Customer ID].&amp;[638]"/>
            <x15:cachedUniqueName index="201" name="[Range].[Customer ID].&amp;[639]"/>
            <x15:cachedUniqueName index="202" name="[Range].[Customer ID].&amp;[640]"/>
            <x15:cachedUniqueName index="203" name="[Range].[Customer ID].&amp;[646]"/>
            <x15:cachedUniqueName index="204" name="[Range].[Customer ID].&amp;[648]"/>
            <x15:cachedUniqueName index="205" name="[Range].[Customer ID].&amp;[649]"/>
            <x15:cachedUniqueName index="206" name="[Range].[Customer ID].&amp;[651]"/>
            <x15:cachedUniqueName index="207" name="[Range].[Customer ID].&amp;[653]"/>
            <x15:cachedUniqueName index="208" name="[Range].[Customer ID].&amp;[657]"/>
            <x15:cachedUniqueName index="209" name="[Range].[Customer ID].&amp;[659]"/>
            <x15:cachedUniqueName index="210" name="[Range].[Customer ID].&amp;[663]"/>
            <x15:cachedUniqueName index="211" name="[Range].[Customer ID].&amp;[665]"/>
            <x15:cachedUniqueName index="212" name="[Range].[Customer ID].&amp;[666]"/>
            <x15:cachedUniqueName index="213" name="[Range].[Customer ID].&amp;[667]"/>
            <x15:cachedUniqueName index="214" name="[Range].[Customer ID].&amp;[669]"/>
            <x15:cachedUniqueName index="215" name="[Range].[Customer ID].&amp;[670]"/>
            <x15:cachedUniqueName index="216" name="[Range].[Customer ID].&amp;[672]"/>
            <x15:cachedUniqueName index="217" name="[Range].[Customer ID].&amp;[674]"/>
            <x15:cachedUniqueName index="218" name="[Range].[Customer ID].&amp;[678]"/>
            <x15:cachedUniqueName index="219" name="[Range].[Customer ID].&amp;[679]"/>
            <x15:cachedUniqueName index="220" name="[Range].[Customer ID].&amp;[680]"/>
            <x15:cachedUniqueName index="221" name="[Range].[Customer ID].&amp;[683]"/>
            <x15:cachedUniqueName index="222" name="[Range].[Customer ID].&amp;[688]"/>
            <x15:cachedUniqueName index="223" name="[Range].[Customer ID].&amp;[689]"/>
            <x15:cachedUniqueName index="224" name="[Range].[Customer ID].&amp;[691]"/>
            <x15:cachedUniqueName index="225" name="[Range].[Customer ID].&amp;[693]"/>
            <x15:cachedUniqueName index="226" name="[Range].[Customer ID].&amp;[696]"/>
            <x15:cachedUniqueName index="227" name="[Range].[Customer ID].&amp;[697]"/>
            <x15:cachedUniqueName index="228" name="[Range].[Customer ID].&amp;[698]"/>
            <x15:cachedUniqueName index="229" name="[Range].[Customer ID].&amp;[699]"/>
            <x15:cachedUniqueName index="230" name="[Range].[Customer ID].&amp;[700]"/>
            <x15:cachedUniqueName index="231" name="[Range].[Customer ID].&amp;[702]"/>
            <x15:cachedUniqueName index="232" name="[Range].[Customer ID].&amp;[711]"/>
            <x15:cachedUniqueName index="233" name="[Range].[Customer ID].&amp;[719]"/>
            <x15:cachedUniqueName index="234" name="[Range].[Customer ID].&amp;[721]"/>
            <x15:cachedUniqueName index="235" name="[Range].[Customer ID].&amp;[724]"/>
            <x15:cachedUniqueName index="236" name="[Range].[Customer ID].&amp;[727]"/>
            <x15:cachedUniqueName index="237" name="[Range].[Customer ID].&amp;[731]"/>
            <x15:cachedUniqueName index="238" name="[Range].[Customer ID].&amp;[736]"/>
            <x15:cachedUniqueName index="239" name="[Range].[Customer ID].&amp;[737]"/>
            <x15:cachedUniqueName index="240" name="[Range].[Customer ID].&amp;[738]"/>
            <x15:cachedUniqueName index="241" name="[Range].[Customer ID].&amp;[741]"/>
            <x15:cachedUniqueName index="242" name="[Range].[Customer ID].&amp;[744]"/>
            <x15:cachedUniqueName index="243" name="[Range].[Customer ID].&amp;[745]"/>
            <x15:cachedUniqueName index="244" name="[Range].[Customer ID].&amp;[750]"/>
            <x15:cachedUniqueName index="245" name="[Range].[Customer ID].&amp;[751]"/>
            <x15:cachedUniqueName index="246" name="[Range].[Customer ID].&amp;[753]"/>
            <x15:cachedUniqueName index="247" name="[Range].[Customer ID].&amp;[754]"/>
            <x15:cachedUniqueName index="248" name="[Range].[Customer ID].&amp;[757]"/>
            <x15:cachedUniqueName index="249" name="[Range].[Customer ID].&amp;[759]"/>
            <x15:cachedUniqueName index="250" name="[Range].[Customer ID].&amp;[762]"/>
            <x15:cachedUniqueName index="251" name="[Range].[Customer ID].&amp;[767]"/>
            <x15:cachedUniqueName index="252" name="[Range].[Customer ID].&amp;[770]"/>
            <x15:cachedUniqueName index="253" name="[Range].[Customer ID].&amp;[771]"/>
            <x15:cachedUniqueName index="254" name="[Range].[Customer ID].&amp;[772]"/>
            <x15:cachedUniqueName index="255" name="[Range].[Customer ID].&amp;[782]"/>
            <x15:cachedUniqueName index="256" name="[Range].[Customer ID].&amp;[783]"/>
            <x15:cachedUniqueName index="257" name="[Range].[Customer ID].&amp;[786]"/>
            <x15:cachedUniqueName index="258" name="[Range].[Customer ID].&amp;[792]"/>
            <x15:cachedUniqueName index="259" name="[Range].[Customer ID].&amp;[796]"/>
            <x15:cachedUniqueName index="260" name="[Range].[Customer ID].&amp;[797]"/>
            <x15:cachedUniqueName index="261" name="[Range].[Customer ID].&amp;[799]"/>
            <x15:cachedUniqueName index="262" name="[Range].[Customer ID].&amp;[800]"/>
            <x15:cachedUniqueName index="263" name="[Range].[Customer ID].&amp;[803]"/>
            <x15:cachedUniqueName index="264" name="[Range].[Customer ID].&amp;[806]"/>
            <x15:cachedUniqueName index="265" name="[Range].[Customer ID].&amp;[820]"/>
            <x15:cachedUniqueName index="266" name="[Range].[Customer ID].&amp;[823]"/>
            <x15:cachedUniqueName index="267" name="[Range].[Customer ID].&amp;[824]"/>
            <x15:cachedUniqueName index="268" name="[Range].[Customer ID].&amp;[825]"/>
            <x15:cachedUniqueName index="269" name="[Range].[Customer ID].&amp;[827]"/>
            <x15:cachedUniqueName index="270" name="[Range].[Customer ID].&amp;[829]"/>
            <x15:cachedUniqueName index="271" name="[Range].[Customer ID].&amp;[830]"/>
            <x15:cachedUniqueName index="272" name="[Range].[Customer ID].&amp;[833]"/>
            <x15:cachedUniqueName index="273" name="[Range].[Customer ID].&amp;[850]"/>
            <x15:cachedUniqueName index="274" name="[Range].[Customer ID].&amp;[851]"/>
            <x15:cachedUniqueName index="275" name="[Range].[Customer ID].&amp;[853]"/>
            <x15:cachedUniqueName index="276" name="[Range].[Customer ID].&amp;[854]"/>
            <x15:cachedUniqueName index="277" name="[Range].[Customer ID].&amp;[855]"/>
            <x15:cachedUniqueName index="278" name="[Range].[Customer ID].&amp;[858]"/>
            <x15:cachedUniqueName index="279" name="[Range].[Customer ID].&amp;[865]"/>
            <x15:cachedUniqueName index="280" name="[Range].[Customer ID].&amp;[868]"/>
            <x15:cachedUniqueName index="281" name="[Range].[Customer ID].&amp;[871]"/>
            <x15:cachedUniqueName index="282" name="[Range].[Customer ID].&amp;[875]"/>
            <x15:cachedUniqueName index="283" name="[Range].[Customer ID].&amp;[880]"/>
            <x15:cachedUniqueName index="284" name="[Range].[Customer ID].&amp;[885]"/>
            <x15:cachedUniqueName index="285" name="[Range].[Customer ID].&amp;[890]"/>
            <x15:cachedUniqueName index="286" name="[Range].[Customer ID].&amp;[894]"/>
            <x15:cachedUniqueName index="287" name="[Range].[Customer ID].&amp;[896]"/>
            <x15:cachedUniqueName index="288" name="[Range].[Customer ID].&amp;[898]"/>
            <x15:cachedUniqueName index="289" name="[Range].[Customer ID].&amp;[899]"/>
            <x15:cachedUniqueName index="290" name="[Range].[Customer ID].&amp;[903]"/>
            <x15:cachedUniqueName index="291" name="[Range].[Customer ID].&amp;[907]"/>
            <x15:cachedUniqueName index="292" name="[Range].[Customer ID].&amp;[910]"/>
            <x15:cachedUniqueName index="293" name="[Range].[Customer ID].&amp;[911]"/>
            <x15:cachedUniqueName index="294" name="[Range].[Customer ID].&amp;[915]"/>
            <x15:cachedUniqueName index="295" name="[Range].[Customer ID].&amp;[916]"/>
            <x15:cachedUniqueName index="296" name="[Range].[Customer ID].&amp;[918]"/>
            <x15:cachedUniqueName index="297" name="[Range].[Customer ID].&amp;[919]"/>
            <x15:cachedUniqueName index="298" name="[Range].[Customer ID].&amp;[920]"/>
            <x15:cachedUniqueName index="299" name="[Range].[Customer ID].&amp;[922]"/>
            <x15:cachedUniqueName index="300" name="[Range].[Customer ID].&amp;[925]"/>
            <x15:cachedUniqueName index="301" name="[Range].[Customer ID].&amp;[929]"/>
            <x15:cachedUniqueName index="302" name="[Range].[Customer ID].&amp;[936]"/>
            <x15:cachedUniqueName index="303" name="[Range].[Customer ID].&amp;[937]"/>
            <x15:cachedUniqueName index="304" name="[Range].[Customer ID].&amp;[940]"/>
            <x15:cachedUniqueName index="305" name="[Range].[Customer ID].&amp;[945]"/>
            <x15:cachedUniqueName index="306" name="[Range].[Customer ID].&amp;[946]"/>
            <x15:cachedUniqueName index="307" name="[Range].[Customer ID].&amp;[947]"/>
            <x15:cachedUniqueName index="308" name="[Range].[Customer ID].&amp;[949]"/>
            <x15:cachedUniqueName index="309" name="[Range].[Customer ID].&amp;[950]"/>
            <x15:cachedUniqueName index="310" name="[Range].[Customer ID].&amp;[954]"/>
            <x15:cachedUniqueName index="311" name="[Range].[Customer ID].&amp;[959]"/>
            <x15:cachedUniqueName index="312" name="[Range].[Customer ID].&amp;[960]"/>
            <x15:cachedUniqueName index="313" name="[Range].[Customer ID].&amp;[961]"/>
            <x15:cachedUniqueName index="314" name="[Range].[Customer ID].&amp;[962]"/>
            <x15:cachedUniqueName index="315" name="[Range].[Customer ID].&amp;[970]"/>
            <x15:cachedUniqueName index="316" name="[Range].[Customer ID].&amp;[972]"/>
            <x15:cachedUniqueName index="317" name="[Range].[Customer ID].&amp;[975]"/>
            <x15:cachedUniqueName index="318" name="[Range].[Customer ID].&amp;[980]"/>
            <x15:cachedUniqueName index="319" name="[Range].[Customer ID].&amp;[983]"/>
            <x15:cachedUniqueName index="320" name="[Range].[Customer ID].&amp;[993]"/>
            <x15:cachedUniqueName index="321" name="[Range].[Customer ID].&amp;[994]"/>
            <x15:cachedUniqueName index="322" name="[Range].[Customer ID].&amp;[995]"/>
            <x15:cachedUniqueName index="323" name="[Range].[Customer ID].&amp;[997]"/>
            <x15:cachedUniqueName index="324" name="[Range].[Customer ID].&amp;[999]"/>
            <x15:cachedUniqueName index="325" name="[Range].[Customer ID].&amp;[1000]"/>
            <x15:cachedUniqueName index="326" name="[Range].[Customer ID].&amp;[1005]"/>
            <x15:cachedUniqueName index="327" name="[Range].[Customer ID].&amp;[1008]"/>
            <x15:cachedUniqueName index="328" name="[Range].[Customer ID].&amp;[1009]"/>
            <x15:cachedUniqueName index="329" name="[Range].[Customer ID].&amp;[1014]"/>
            <x15:cachedUniqueName index="330" name="[Range].[Customer ID].&amp;[1015]"/>
            <x15:cachedUniqueName index="331" name="[Range].[Customer ID].&amp;[1016]"/>
            <x15:cachedUniqueName index="332" name="[Range].[Customer ID].&amp;[1018]"/>
            <x15:cachedUniqueName index="333" name="[Range].[Customer ID].&amp;[1020]"/>
            <x15:cachedUniqueName index="334" name="[Range].[Customer ID].&amp;[1023]"/>
            <x15:cachedUniqueName index="335" name="[Range].[Customer ID].&amp;[1026]"/>
            <x15:cachedUniqueName index="336" name="[Range].[Customer ID].&amp;[1027]"/>
            <x15:cachedUniqueName index="337" name="[Range].[Customer ID].&amp;[1028]"/>
            <x15:cachedUniqueName index="338" name="[Range].[Customer ID].&amp;[1035]"/>
            <x15:cachedUniqueName index="339" name="[Range].[Customer ID].&amp;[1036]"/>
            <x15:cachedUniqueName index="340" name="[Range].[Customer ID].&amp;[1038]"/>
            <x15:cachedUniqueName index="341" name="[Range].[Customer ID].&amp;[1041]"/>
            <x15:cachedUniqueName index="342" name="[Range].[Customer ID].&amp;[1042]"/>
            <x15:cachedUniqueName index="343" name="[Range].[Customer ID].&amp;[1044]"/>
            <x15:cachedUniqueName index="344" name="[Range].[Customer ID].&amp;[1047]"/>
            <x15:cachedUniqueName index="345" name="[Range].[Customer ID].&amp;[1054]"/>
            <x15:cachedUniqueName index="346" name="[Range].[Customer ID].&amp;[1060]"/>
            <x15:cachedUniqueName index="347" name="[Range].[Customer ID].&amp;[1062]"/>
            <x15:cachedUniqueName index="348" name="[Range].[Customer ID].&amp;[1065]"/>
            <x15:cachedUniqueName index="349" name="[Range].[Customer ID].&amp;[1068]"/>
            <x15:cachedUniqueName index="350" name="[Range].[Customer ID].&amp;[1069]"/>
            <x15:cachedUniqueName index="351" name="[Range].[Customer ID].&amp;[1072]"/>
            <x15:cachedUniqueName index="352" name="[Range].[Customer ID].&amp;[1075]"/>
            <x15:cachedUniqueName index="353" name="[Range].[Customer ID].&amp;[1080]"/>
            <x15:cachedUniqueName index="354" name="[Range].[Customer ID].&amp;[1083]"/>
            <x15:cachedUniqueName index="355" name="[Range].[Customer ID].&amp;[1085]"/>
            <x15:cachedUniqueName index="356" name="[Range].[Customer ID].&amp;[1086]"/>
            <x15:cachedUniqueName index="357" name="[Range].[Customer ID].&amp;[1101]"/>
            <x15:cachedUniqueName index="358" name="[Range].[Customer ID].&amp;[1103]"/>
            <x15:cachedUniqueName index="359" name="[Range].[Customer ID].&amp;[1104]"/>
            <x15:cachedUniqueName index="360" name="[Range].[Customer ID].&amp;[1106]"/>
            <x15:cachedUniqueName index="361" name="[Range].[Customer ID].&amp;[1107]"/>
            <x15:cachedUniqueName index="362" name="[Range].[Customer ID].&amp;[1108]"/>
            <x15:cachedUniqueName index="363" name="[Range].[Customer ID].&amp;[1109]"/>
            <x15:cachedUniqueName index="364" name="[Range].[Customer ID].&amp;[1112]"/>
            <x15:cachedUniqueName index="365" name="[Range].[Customer ID].&amp;[1113]"/>
            <x15:cachedUniqueName index="366" name="[Range].[Customer ID].&amp;[1117]"/>
            <x15:cachedUniqueName index="367" name="[Range].[Customer ID].&amp;[1121]"/>
            <x15:cachedUniqueName index="368" name="[Range].[Customer ID].&amp;[1123]"/>
            <x15:cachedUniqueName index="369" name="[Range].[Customer ID].&amp;[1124]"/>
            <x15:cachedUniqueName index="370" name="[Range].[Customer ID].&amp;[1127]"/>
            <x15:cachedUniqueName index="371" name="[Range].[Customer ID].&amp;[1128]"/>
            <x15:cachedUniqueName index="372" name="[Range].[Customer ID].&amp;[1129]"/>
            <x15:cachedUniqueName index="373" name="[Range].[Customer ID].&amp;[1131]"/>
            <x15:cachedUniqueName index="374" name="[Range].[Customer ID].&amp;[1132]"/>
            <x15:cachedUniqueName index="375" name="[Range].[Customer ID].&amp;[1133]"/>
            <x15:cachedUniqueName index="376" name="[Range].[Customer ID].&amp;[1136]"/>
            <x15:cachedUniqueName index="377" name="[Range].[Customer ID].&amp;[1138]"/>
            <x15:cachedUniqueName index="378" name="[Range].[Customer ID].&amp;[1142]"/>
            <x15:cachedUniqueName index="379" name="[Range].[Customer ID].&amp;[1151]"/>
            <x15:cachedUniqueName index="380" name="[Range].[Customer ID].&amp;[1155]"/>
            <x15:cachedUniqueName index="381" name="[Range].[Customer ID].&amp;[1156]"/>
            <x15:cachedUniqueName index="382" name="[Range].[Customer ID].&amp;[1159]"/>
            <x15:cachedUniqueName index="383" name="[Range].[Customer ID].&amp;[1170]"/>
            <x15:cachedUniqueName index="384" name="[Range].[Customer ID].&amp;[1178]"/>
            <x15:cachedUniqueName index="385" name="[Range].[Customer ID].&amp;[1182]"/>
            <x15:cachedUniqueName index="386" name="[Range].[Customer ID].&amp;[1183]"/>
            <x15:cachedUniqueName index="387" name="[Range].[Customer ID].&amp;[1185]"/>
            <x15:cachedUniqueName index="388" name="[Range].[Customer ID].&amp;[1186]"/>
            <x15:cachedUniqueName index="389" name="[Range].[Customer ID].&amp;[1189]"/>
            <x15:cachedUniqueName index="390" name="[Range].[Customer ID].&amp;[1191]"/>
            <x15:cachedUniqueName index="391" name="[Range].[Customer ID].&amp;[1193]"/>
            <x15:cachedUniqueName index="392" name="[Range].[Customer ID].&amp;[1194]"/>
            <x15:cachedUniqueName index="393" name="[Range].[Customer ID].&amp;[1197]"/>
            <x15:cachedUniqueName index="394" name="[Range].[Customer ID].&amp;[1199]"/>
            <x15:cachedUniqueName index="395" name="[Range].[Customer ID].&amp;[1200]"/>
            <x15:cachedUniqueName index="396" name="[Range].[Customer ID].&amp;[1202]"/>
            <x15:cachedUniqueName index="397" name="[Range].[Customer ID].&amp;[1203]"/>
            <x15:cachedUniqueName index="398" name="[Range].[Customer ID].&amp;[1211]"/>
            <x15:cachedUniqueName index="399" name="[Range].[Customer ID].&amp;[1212]"/>
            <x15:cachedUniqueName index="400" name="[Range].[Customer ID].&amp;[1213]"/>
            <x15:cachedUniqueName index="401" name="[Range].[Customer ID].&amp;[1217]"/>
            <x15:cachedUniqueName index="402" name="[Range].[Customer ID].&amp;[1226]"/>
            <x15:cachedUniqueName index="403" name="[Range].[Customer ID].&amp;[1227]"/>
            <x15:cachedUniqueName index="404" name="[Range].[Customer ID].&amp;[1228]"/>
            <x15:cachedUniqueName index="405" name="[Range].[Customer ID].&amp;[1229]"/>
            <x15:cachedUniqueName index="406" name="[Range].[Customer ID].&amp;[1233]"/>
            <x15:cachedUniqueName index="407" name="[Range].[Customer ID].&amp;[1237]"/>
            <x15:cachedUniqueName index="408" name="[Range].[Customer ID].&amp;[1238]"/>
            <x15:cachedUniqueName index="409" name="[Range].[Customer ID].&amp;[1241]"/>
            <x15:cachedUniqueName index="410" name="[Range].[Customer ID].&amp;[1246]"/>
            <x15:cachedUniqueName index="411" name="[Range].[Customer ID].&amp;[1247]"/>
            <x15:cachedUniqueName index="412" name="[Range].[Customer ID].&amp;[1250]"/>
            <x15:cachedUniqueName index="413" name="[Range].[Customer ID].&amp;[1253]"/>
            <x15:cachedUniqueName index="414" name="[Range].[Customer ID].&amp;[1254]"/>
            <x15:cachedUniqueName index="415" name="[Range].[Customer ID].&amp;[1257]"/>
            <x15:cachedUniqueName index="416" name="[Range].[Customer ID].&amp;[1259]"/>
            <x15:cachedUniqueName index="417" name="[Range].[Customer ID].&amp;[1261]"/>
            <x15:cachedUniqueName index="418" name="[Range].[Customer ID].&amp;[1265]"/>
            <x15:cachedUniqueName index="419" name="[Range].[Customer ID].&amp;[1267]"/>
            <x15:cachedUniqueName index="420" name="[Range].[Customer ID].&amp;[1271]"/>
            <x15:cachedUniqueName index="421" name="[Range].[Customer ID].&amp;[1279]"/>
            <x15:cachedUniqueName index="422" name="[Range].[Customer ID].&amp;[1280]"/>
            <x15:cachedUniqueName index="423" name="[Range].[Customer ID].&amp;[1281]"/>
            <x15:cachedUniqueName index="424" name="[Range].[Customer ID].&amp;[1282]"/>
            <x15:cachedUniqueName index="425" name="[Range].[Customer ID].&amp;[1298]"/>
            <x15:cachedUniqueName index="426" name="[Range].[Customer ID].&amp;[1303]"/>
            <x15:cachedUniqueName index="427" name="[Range].[Customer ID].&amp;[1304]"/>
            <x15:cachedUniqueName index="428" name="[Range].[Customer ID].&amp;[1305]"/>
            <x15:cachedUniqueName index="429" name="[Range].[Customer ID].&amp;[1307]"/>
            <x15:cachedUniqueName index="430" name="[Range].[Customer ID].&amp;[1314]"/>
            <x15:cachedUniqueName index="431" name="[Range].[Customer ID].&amp;[1315]"/>
            <x15:cachedUniqueName index="432" name="[Range].[Customer ID].&amp;[1316]"/>
            <x15:cachedUniqueName index="433" name="[Range].[Customer ID].&amp;[1338]"/>
            <x15:cachedUniqueName index="434" name="[Range].[Customer ID].&amp;[1340]"/>
            <x15:cachedUniqueName index="435" name="[Range].[Customer ID].&amp;[1341]"/>
            <x15:cachedUniqueName index="436" name="[Range].[Customer ID].&amp;[1347]"/>
            <x15:cachedUniqueName index="437" name="[Range].[Customer ID].&amp;[1350]"/>
            <x15:cachedUniqueName index="438" name="[Range].[Customer ID].&amp;[1351]"/>
            <x15:cachedUniqueName index="439" name="[Range].[Customer ID].&amp;[1352]"/>
            <x15:cachedUniqueName index="440" name="[Range].[Customer ID].&amp;[1354]"/>
            <x15:cachedUniqueName index="441" name="[Range].[Customer ID].&amp;[1357]"/>
            <x15:cachedUniqueName index="442" name="[Range].[Customer ID].&amp;[1360]"/>
            <x15:cachedUniqueName index="443" name="[Range].[Customer ID].&amp;[1361]"/>
            <x15:cachedUniqueName index="444" name="[Range].[Customer ID].&amp;[1363]"/>
            <x15:cachedUniqueName index="445" name="[Range].[Customer ID].&amp;[1364]"/>
            <x15:cachedUniqueName index="446" name="[Range].[Customer ID].&amp;[1367]"/>
            <x15:cachedUniqueName index="447" name="[Range].[Customer ID].&amp;[1368]"/>
            <x15:cachedUniqueName index="448" name="[Range].[Customer ID].&amp;[1369]"/>
            <x15:cachedUniqueName index="449" name="[Range].[Customer ID].&amp;[1374]"/>
            <x15:cachedUniqueName index="450" name="[Range].[Customer ID].&amp;[1380]"/>
            <x15:cachedUniqueName index="451" name="[Range].[Customer ID].&amp;[1383]"/>
            <x15:cachedUniqueName index="452" name="[Range].[Customer ID].&amp;[1384]"/>
            <x15:cachedUniqueName index="453" name="[Range].[Customer ID].&amp;[1389]"/>
            <x15:cachedUniqueName index="454" name="[Range].[Customer ID].&amp;[1390]"/>
            <x15:cachedUniqueName index="455" name="[Range].[Customer ID].&amp;[1391]"/>
            <x15:cachedUniqueName index="456" name="[Range].[Customer ID].&amp;[1402]"/>
            <x15:cachedUniqueName index="457" name="[Range].[Customer ID].&amp;[1405]"/>
            <x15:cachedUniqueName index="458" name="[Range].[Customer ID].&amp;[1410]"/>
            <x15:cachedUniqueName index="459" name="[Range].[Customer ID].&amp;[1412]"/>
            <x15:cachedUniqueName index="460" name="[Range].[Customer ID].&amp;[1413]"/>
            <x15:cachedUniqueName index="461" name="[Range].[Customer ID].&amp;[1416]"/>
            <x15:cachedUniqueName index="462" name="[Range].[Customer ID].&amp;[1418]"/>
            <x15:cachedUniqueName index="463" name="[Range].[Customer ID].&amp;[1419]"/>
            <x15:cachedUniqueName index="464" name="[Range].[Customer ID].&amp;[1424]"/>
            <x15:cachedUniqueName index="465" name="[Range].[Customer ID].&amp;[1425]"/>
            <x15:cachedUniqueName index="466" name="[Range].[Customer ID].&amp;[1427]"/>
            <x15:cachedUniqueName index="467" name="[Range].[Customer ID].&amp;[1432]"/>
            <x15:cachedUniqueName index="468" name="[Range].[Customer ID].&amp;[1433]"/>
            <x15:cachedUniqueName index="469" name="[Range].[Customer ID].&amp;[1438]"/>
            <x15:cachedUniqueName index="470" name="[Range].[Customer ID].&amp;[1439]"/>
            <x15:cachedUniqueName index="471" name="[Range].[Customer ID].&amp;[1442]"/>
            <x15:cachedUniqueName index="472" name="[Range].[Customer ID].&amp;[1450]"/>
            <x15:cachedUniqueName index="473" name="[Range].[Customer ID].&amp;[1459]"/>
            <x15:cachedUniqueName index="474" name="[Range].[Customer ID].&amp;[1461]"/>
            <x15:cachedUniqueName index="475" name="[Range].[Customer ID].&amp;[1466]"/>
            <x15:cachedUniqueName index="476" name="[Range].[Customer ID].&amp;[1469]"/>
            <x15:cachedUniqueName index="477" name="[Range].[Customer ID].&amp;[1471]"/>
            <x15:cachedUniqueName index="478" name="[Range].[Customer ID].&amp;[1472]"/>
            <x15:cachedUniqueName index="479" name="[Range].[Customer ID].&amp;[1473]"/>
            <x15:cachedUniqueName index="480" name="[Range].[Customer ID].&amp;[1481]"/>
            <x15:cachedUniqueName index="481" name="[Range].[Customer ID].&amp;[1482]"/>
            <x15:cachedUniqueName index="482" name="[Range].[Customer ID].&amp;[1484]"/>
            <x15:cachedUniqueName index="483" name="[Range].[Customer ID].&amp;[1485]"/>
            <x15:cachedUniqueName index="484" name="[Range].[Customer ID].&amp;[1492]"/>
            <x15:cachedUniqueName index="485" name="[Range].[Customer ID].&amp;[1494]"/>
            <x15:cachedUniqueName index="486" name="[Range].[Customer ID].&amp;[1497]"/>
            <x15:cachedUniqueName index="487" name="[Range].[Customer ID].&amp;[1499]"/>
            <x15:cachedUniqueName index="488" name="[Range].[Customer ID].&amp;[1502]"/>
            <x15:cachedUniqueName index="489" name="[Range].[Customer ID].&amp;[1505]"/>
            <x15:cachedUniqueName index="490" name="[Range].[Customer ID].&amp;[1511]"/>
            <x15:cachedUniqueName index="491" name="[Range].[Customer ID].&amp;[1519]"/>
            <x15:cachedUniqueName index="492" name="[Range].[Customer ID].&amp;[1522]"/>
            <x15:cachedUniqueName index="493" name="[Range].[Customer ID].&amp;[1526]"/>
            <x15:cachedUniqueName index="494" name="[Range].[Customer ID].&amp;[1527]"/>
            <x15:cachedUniqueName index="495" name="[Range].[Customer ID].&amp;[1528]"/>
            <x15:cachedUniqueName index="496" name="[Range].[Customer ID].&amp;[1531]"/>
            <x15:cachedUniqueName index="497" name="[Range].[Customer ID].&amp;[1533]"/>
            <x15:cachedUniqueName index="498" name="[Range].[Customer ID].&amp;[1548]"/>
            <x15:cachedUniqueName index="499" name="[Range].[Customer ID].&amp;[1551]"/>
            <x15:cachedUniqueName index="500" name="[Range].[Customer ID].&amp;[1552]"/>
            <x15:cachedUniqueName index="501" name="[Range].[Customer ID].&amp;[1553]"/>
            <x15:cachedUniqueName index="502" name="[Range].[Customer ID].&amp;[1554]"/>
            <x15:cachedUniqueName index="503" name="[Range].[Customer ID].&amp;[1556]"/>
            <x15:cachedUniqueName index="504" name="[Range].[Customer ID].&amp;[1557]"/>
            <x15:cachedUniqueName index="505" name="[Range].[Customer ID].&amp;[1559]"/>
            <x15:cachedUniqueName index="506" name="[Range].[Customer ID].&amp;[1561]"/>
            <x15:cachedUniqueName index="507" name="[Range].[Customer ID].&amp;[1574]"/>
            <x15:cachedUniqueName index="508" name="[Range].[Customer ID].&amp;[1580]"/>
            <x15:cachedUniqueName index="509" name="[Range].[Customer ID].&amp;[1590]"/>
            <x15:cachedUniqueName index="510" name="[Range].[Customer ID].&amp;[1593]"/>
            <x15:cachedUniqueName index="511" name="[Range].[Customer ID].&amp;[1595]"/>
            <x15:cachedUniqueName index="512" name="[Range].[Customer ID].&amp;[1602]"/>
            <x15:cachedUniqueName index="513" name="[Range].[Customer ID].&amp;[1603]"/>
            <x15:cachedUniqueName index="514" name="[Range].[Customer ID].&amp;[1606]"/>
            <x15:cachedUniqueName index="515" name="[Range].[Customer ID].&amp;[1607]"/>
            <x15:cachedUniqueName index="516" name="[Range].[Customer ID].&amp;[1609]"/>
            <x15:cachedUniqueName index="517" name="[Range].[Customer ID].&amp;[1614]"/>
            <x15:cachedUniqueName index="518" name="[Range].[Customer ID].&amp;[1618]"/>
            <x15:cachedUniqueName index="519" name="[Range].[Customer ID].&amp;[1620]"/>
            <x15:cachedUniqueName index="520" name="[Range].[Customer ID].&amp;[1623]"/>
            <x15:cachedUniqueName index="521" name="[Range].[Customer ID].&amp;[1625]"/>
            <x15:cachedUniqueName index="522" name="[Range].[Customer ID].&amp;[1627]"/>
            <x15:cachedUniqueName index="523" name="[Range].[Customer ID].&amp;[1632]"/>
            <x15:cachedUniqueName index="524" name="[Range].[Customer ID].&amp;[1633]"/>
            <x15:cachedUniqueName index="525" name="[Range].[Customer ID].&amp;[1634]"/>
            <x15:cachedUniqueName index="526" name="[Range].[Customer ID].&amp;[1636]"/>
            <x15:cachedUniqueName index="527" name="[Range].[Customer ID].&amp;[1639]"/>
            <x15:cachedUniqueName index="528" name="[Range].[Customer ID].&amp;[1644]"/>
            <x15:cachedUniqueName index="529" name="[Range].[Customer ID].&amp;[1646]"/>
            <x15:cachedUniqueName index="530" name="[Range].[Customer ID].&amp;[1648]"/>
            <x15:cachedUniqueName index="531" name="[Range].[Customer ID].&amp;[1649]"/>
            <x15:cachedUniqueName index="532" name="[Range].[Customer ID].&amp;[1650]"/>
            <x15:cachedUniqueName index="533" name="[Range].[Customer ID].&amp;[1653]"/>
            <x15:cachedUniqueName index="534" name="[Range].[Customer ID].&amp;[1665]"/>
            <x15:cachedUniqueName index="535" name="[Range].[Customer ID].&amp;[1670]"/>
            <x15:cachedUniqueName index="536" name="[Range].[Customer ID].&amp;[1671]"/>
            <x15:cachedUniqueName index="537" name="[Range].[Customer ID].&amp;[1672]"/>
            <x15:cachedUniqueName index="538" name="[Range].[Customer ID].&amp;[1679]"/>
            <x15:cachedUniqueName index="539" name="[Range].[Customer ID].&amp;[1680]"/>
            <x15:cachedUniqueName index="540" name="[Range].[Customer ID].&amp;[1682]"/>
            <x15:cachedUniqueName index="541" name="[Range].[Customer ID].&amp;[1683]"/>
            <x15:cachedUniqueName index="542" name="[Range].[Customer ID].&amp;[1686]"/>
            <x15:cachedUniqueName index="543" name="[Range].[Customer ID].&amp;[1689]"/>
            <x15:cachedUniqueName index="544" name="[Range].[Customer ID].&amp;[1690]"/>
            <x15:cachedUniqueName index="545" name="[Range].[Customer ID].&amp;[1692]"/>
            <x15:cachedUniqueName index="546" name="[Range].[Customer ID].&amp;[1693]"/>
            <x15:cachedUniqueName index="547" name="[Range].[Customer ID].&amp;[1697]"/>
            <x15:cachedUniqueName index="548" name="[Range].[Customer ID].&amp;[1699]"/>
            <x15:cachedUniqueName index="549" name="[Range].[Customer ID].&amp;[1702]"/>
            <x15:cachedUniqueName index="550" name="[Range].[Customer ID].&amp;[1708]"/>
            <x15:cachedUniqueName index="551" name="[Range].[Customer ID].&amp;[1709]"/>
            <x15:cachedUniqueName index="552" name="[Range].[Customer ID].&amp;[1711]"/>
            <x15:cachedUniqueName index="553" name="[Range].[Customer ID].&amp;[1712]"/>
            <x15:cachedUniqueName index="554" name="[Range].[Customer ID].&amp;[1713]"/>
            <x15:cachedUniqueName index="555" name="[Range].[Customer ID].&amp;[1718]"/>
            <x15:cachedUniqueName index="556" name="[Range].[Customer ID].&amp;[1719]"/>
            <x15:cachedUniqueName index="557" name="[Range].[Customer ID].&amp;[1721]"/>
            <x15:cachedUniqueName index="558" name="[Range].[Customer ID].&amp;[1723]"/>
            <x15:cachedUniqueName index="559" name="[Range].[Customer ID].&amp;[1725]"/>
            <x15:cachedUniqueName index="560" name="[Range].[Customer ID].&amp;[1727]"/>
            <x15:cachedUniqueName index="561" name="[Range].[Customer ID].&amp;[1728]"/>
            <x15:cachedUniqueName index="562" name="[Range].[Customer ID].&amp;[1730]"/>
            <x15:cachedUniqueName index="563" name="[Range].[Customer ID].&amp;[1733]"/>
            <x15:cachedUniqueName index="564" name="[Range].[Customer ID].&amp;[1734]"/>
            <x15:cachedUniqueName index="565" name="[Range].[Customer ID].&amp;[1735]"/>
            <x15:cachedUniqueName index="566" name="[Range].[Customer ID].&amp;[1737]"/>
            <x15:cachedUniqueName index="567" name="[Range].[Customer ID].&amp;[1738]"/>
            <x15:cachedUniqueName index="568" name="[Range].[Customer ID].&amp;[1743]"/>
            <x15:cachedUniqueName index="569" name="[Range].[Customer ID].&amp;[1745]"/>
            <x15:cachedUniqueName index="570" name="[Range].[Customer ID].&amp;[1748]"/>
            <x15:cachedUniqueName index="571" name="[Range].[Customer ID].&amp;[1749]"/>
            <x15:cachedUniqueName index="572" name="[Range].[Customer ID].&amp;[1754]"/>
            <x15:cachedUniqueName index="573" name="[Range].[Customer ID].&amp;[1764]"/>
            <x15:cachedUniqueName index="574" name="[Range].[Customer ID].&amp;[1765]"/>
            <x15:cachedUniqueName index="575" name="[Range].[Customer ID].&amp;[1767]"/>
            <x15:cachedUniqueName index="576" name="[Range].[Customer ID].&amp;[1771]"/>
            <x15:cachedUniqueName index="577" name="[Range].[Customer ID].&amp;[1775]"/>
            <x15:cachedUniqueName index="578" name="[Range].[Customer ID].&amp;[1776]"/>
            <x15:cachedUniqueName index="579" name="[Range].[Customer ID].&amp;[1777]"/>
            <x15:cachedUniqueName index="580" name="[Range].[Customer ID].&amp;[1778]"/>
            <x15:cachedUniqueName index="581" name="[Range].[Customer ID].&amp;[1781]"/>
            <x15:cachedUniqueName index="582" name="[Range].[Customer ID].&amp;[1782]"/>
            <x15:cachedUniqueName index="583" name="[Range].[Customer ID].&amp;[1788]"/>
            <x15:cachedUniqueName index="584" name="[Range].[Customer ID].&amp;[1793]"/>
            <x15:cachedUniqueName index="585" name="[Range].[Customer ID].&amp;[1802]"/>
            <x15:cachedUniqueName index="586" name="[Range].[Customer ID].&amp;[1808]"/>
            <x15:cachedUniqueName index="587" name="[Range].[Customer ID].&amp;[1814]"/>
            <x15:cachedUniqueName index="588" name="[Range].[Customer ID].&amp;[1815]"/>
            <x15:cachedUniqueName index="589" name="[Range].[Customer ID].&amp;[1816]"/>
            <x15:cachedUniqueName index="590" name="[Range].[Customer ID].&amp;[1818]"/>
            <x15:cachedUniqueName index="591" name="[Range].[Customer ID].&amp;[1821]"/>
            <x15:cachedUniqueName index="592" name="[Range].[Customer ID].&amp;[1826]"/>
            <x15:cachedUniqueName index="593" name="[Range].[Customer ID].&amp;[1827]"/>
            <x15:cachedUniqueName index="594" name="[Range].[Customer ID].&amp;[1828]"/>
            <x15:cachedUniqueName index="595" name="[Range].[Customer ID].&amp;[1829]"/>
            <x15:cachedUniqueName index="596" name="[Range].[Customer ID].&amp;[1836]"/>
            <x15:cachedUniqueName index="597" name="[Range].[Customer ID].&amp;[1837]"/>
            <x15:cachedUniqueName index="598" name="[Range].[Customer ID].&amp;[1840]"/>
            <x15:cachedUniqueName index="599" name="[Range].[Customer ID].&amp;[1849]"/>
            <x15:cachedUniqueName index="600" name="[Range].[Customer ID].&amp;[1852]"/>
            <x15:cachedUniqueName index="601" name="[Range].[Customer ID].&amp;[1854]"/>
            <x15:cachedUniqueName index="602" name="[Range].[Customer ID].&amp;[1860]"/>
            <x15:cachedUniqueName index="603" name="[Range].[Customer ID].&amp;[1869]"/>
            <x15:cachedUniqueName index="604" name="[Range].[Customer ID].&amp;[1873]"/>
            <x15:cachedUniqueName index="605" name="[Range].[Customer ID].&amp;[1875]"/>
            <x15:cachedUniqueName index="606" name="[Range].[Customer ID].&amp;[1882]"/>
            <x15:cachedUniqueName index="607" name="[Range].[Customer ID].&amp;[1885]"/>
            <x15:cachedUniqueName index="608" name="[Range].[Customer ID].&amp;[1889]"/>
            <x15:cachedUniqueName index="609" name="[Range].[Customer ID].&amp;[1891]"/>
            <x15:cachedUniqueName index="610" name="[Range].[Customer ID].&amp;[1893]"/>
            <x15:cachedUniqueName index="611" name="[Range].[Customer ID].&amp;[1894]"/>
            <x15:cachedUniqueName index="612" name="[Range].[Customer ID].&amp;[1906]"/>
            <x15:cachedUniqueName index="613" name="[Range].[Customer ID].&amp;[1907]"/>
            <x15:cachedUniqueName index="614" name="[Range].[Customer ID].&amp;[1910]"/>
            <x15:cachedUniqueName index="615" name="[Range].[Customer ID].&amp;[1916]"/>
            <x15:cachedUniqueName index="616" name="[Range].[Customer ID].&amp;[1917]"/>
            <x15:cachedUniqueName index="617" name="[Range].[Customer ID].&amp;[1918]"/>
            <x15:cachedUniqueName index="618" name="[Range].[Customer ID].&amp;[1919]"/>
            <x15:cachedUniqueName index="619" name="[Range].[Customer ID].&amp;[1927]"/>
            <x15:cachedUniqueName index="620" name="[Range].[Customer ID].&amp;[1928]"/>
            <x15:cachedUniqueName index="621" name="[Range].[Customer ID].&amp;[1933]"/>
            <x15:cachedUniqueName index="622" name="[Range].[Customer ID].&amp;[1934]"/>
            <x15:cachedUniqueName index="623" name="[Range].[Customer ID].&amp;[1935]"/>
            <x15:cachedUniqueName index="624" name="[Range].[Customer ID].&amp;[1938]"/>
            <x15:cachedUniqueName index="625" name="[Range].[Customer ID].&amp;[1940]"/>
            <x15:cachedUniqueName index="626" name="[Range].[Customer ID].&amp;[1946]"/>
            <x15:cachedUniqueName index="627" name="[Range].[Customer ID].&amp;[1949]"/>
            <x15:cachedUniqueName index="628" name="[Range].[Customer ID].&amp;[1950]"/>
            <x15:cachedUniqueName index="629" name="[Range].[Customer ID].&amp;[1956]"/>
            <x15:cachedUniqueName index="630" name="[Range].[Customer ID].&amp;[1957]"/>
            <x15:cachedUniqueName index="631" name="[Range].[Customer ID].&amp;[1958]"/>
            <x15:cachedUniqueName index="632" name="[Range].[Customer ID].&amp;[1959]"/>
            <x15:cachedUniqueName index="633" name="[Range].[Customer ID].&amp;[1962]"/>
            <x15:cachedUniqueName index="634" name="[Range].[Customer ID].&amp;[1967]"/>
            <x15:cachedUniqueName index="635" name="[Range].[Customer ID].&amp;[1971]"/>
            <x15:cachedUniqueName index="636" name="[Range].[Customer ID].&amp;[1972]"/>
            <x15:cachedUniqueName index="637" name="[Range].[Customer ID].&amp;[1974]"/>
            <x15:cachedUniqueName index="638" name="[Range].[Customer ID].&amp;[1976]"/>
            <x15:cachedUniqueName index="639" name="[Range].[Customer ID].&amp;[1979]"/>
            <x15:cachedUniqueName index="640" name="[Range].[Customer ID].&amp;[1984]"/>
            <x15:cachedUniqueName index="641" name="[Range].[Customer ID].&amp;[1986]"/>
            <x15:cachedUniqueName index="642" name="[Range].[Customer ID].&amp;[1988]"/>
            <x15:cachedUniqueName index="643" name="[Range].[Customer ID].&amp;[1989]"/>
            <x15:cachedUniqueName index="644" name="[Range].[Customer ID].&amp;[1991]"/>
            <x15:cachedUniqueName index="645" name="[Range].[Customer ID].&amp;[1997]"/>
            <x15:cachedUniqueName index="646" name="[Range].[Customer ID].&amp;[1998]"/>
            <x15:cachedUniqueName index="647" name="[Range].[Customer ID].&amp;[2004]"/>
            <x15:cachedUniqueName index="648" name="[Range].[Customer ID].&amp;[2006]"/>
            <x15:cachedUniqueName index="649" name="[Range].[Customer ID].&amp;[2014]"/>
            <x15:cachedUniqueName index="650" name="[Range].[Customer ID].&amp;[2016]"/>
            <x15:cachedUniqueName index="651" name="[Range].[Customer ID].&amp;[2020]"/>
            <x15:cachedUniqueName index="652" name="[Range].[Customer ID].&amp;[2030]"/>
            <x15:cachedUniqueName index="653" name="[Range].[Customer ID].&amp;[2035]"/>
            <x15:cachedUniqueName index="654" name="[Range].[Customer ID].&amp;[2037]"/>
            <x15:cachedUniqueName index="655" name="[Range].[Customer ID].&amp;[2038]"/>
            <x15:cachedUniqueName index="656" name="[Range].[Customer ID].&amp;[2044]"/>
            <x15:cachedUniqueName index="657" name="[Range].[Customer ID].&amp;[2046]"/>
            <x15:cachedUniqueName index="658" name="[Range].[Customer ID].&amp;[2049]"/>
            <x15:cachedUniqueName index="659" name="[Range].[Customer ID].&amp;[2052]"/>
            <x15:cachedUniqueName index="660" name="[Range].[Customer ID].&amp;[2058]"/>
            <x15:cachedUniqueName index="661" name="[Range].[Customer ID].&amp;[2059]"/>
            <x15:cachedUniqueName index="662" name="[Range].[Customer ID].&amp;[2061]"/>
            <x15:cachedUniqueName index="663" name="[Range].[Customer ID].&amp;[2062]"/>
            <x15:cachedUniqueName index="664" name="[Range].[Customer ID].&amp;[2063]"/>
            <x15:cachedUniqueName index="665" name="[Range].[Customer ID].&amp;[2066]"/>
            <x15:cachedUniqueName index="666" name="[Range].[Customer ID].&amp;[2069]"/>
            <x15:cachedUniqueName index="667" name="[Range].[Customer ID].&amp;[2070]"/>
            <x15:cachedUniqueName index="668" name="[Range].[Customer ID].&amp;[2071]"/>
            <x15:cachedUniqueName index="669" name="[Range].[Customer ID].&amp;[2072]"/>
            <x15:cachedUniqueName index="670" name="[Range].[Customer ID].&amp;[2073]"/>
            <x15:cachedUniqueName index="671" name="[Range].[Customer ID].&amp;[2081]"/>
            <x15:cachedUniqueName index="672" name="[Range].[Customer ID].&amp;[2089]"/>
            <x15:cachedUniqueName index="673" name="[Range].[Customer ID].&amp;[2094]"/>
            <x15:cachedUniqueName index="674" name="[Range].[Customer ID].&amp;[2097]"/>
            <x15:cachedUniqueName index="675" name="[Range].[Customer ID].&amp;[2098]"/>
            <x15:cachedUniqueName index="676" name="[Range].[Customer ID].&amp;[2099]"/>
            <x15:cachedUniqueName index="677" name="[Range].[Customer ID].&amp;[2107]"/>
            <x15:cachedUniqueName index="678" name="[Range].[Customer ID].&amp;[2108]"/>
            <x15:cachedUniqueName index="679" name="[Range].[Customer ID].&amp;[2114]"/>
            <x15:cachedUniqueName index="680" name="[Range].[Customer ID].&amp;[2115]"/>
            <x15:cachedUniqueName index="681" name="[Range].[Customer ID].&amp;[2117]"/>
            <x15:cachedUniqueName index="682" name="[Range].[Customer ID].&amp;[2122]"/>
            <x15:cachedUniqueName index="683" name="[Range].[Customer ID].&amp;[2124]"/>
            <x15:cachedUniqueName index="684" name="[Range].[Customer ID].&amp;[2127]"/>
            <x15:cachedUniqueName index="685" name="[Range].[Customer ID].&amp;[2131]"/>
            <x15:cachedUniqueName index="686" name="[Range].[Customer ID].&amp;[2132]"/>
            <x15:cachedUniqueName index="687" name="[Range].[Customer ID].&amp;[2135]"/>
            <x15:cachedUniqueName index="688" name="[Range].[Customer ID].&amp;[2137]"/>
            <x15:cachedUniqueName index="689" name="[Range].[Customer ID].&amp;[2139]"/>
            <x15:cachedUniqueName index="690" name="[Range].[Customer ID].&amp;[2141]"/>
            <x15:cachedUniqueName index="691" name="[Range].[Customer ID].&amp;[2143]"/>
            <x15:cachedUniqueName index="692" name="[Range].[Customer ID].&amp;[2145]"/>
            <x15:cachedUniqueName index="693" name="[Range].[Customer ID].&amp;[2146]"/>
            <x15:cachedUniqueName index="694" name="[Range].[Customer ID].&amp;[2151]"/>
            <x15:cachedUniqueName index="695" name="[Range].[Customer ID].&amp;[2157]"/>
            <x15:cachedUniqueName index="696" name="[Range].[Customer ID].&amp;[2159]"/>
            <x15:cachedUniqueName index="697" name="[Range].[Customer ID].&amp;[2162]"/>
            <x15:cachedUniqueName index="698" name="[Range].[Customer ID].&amp;[2164]"/>
            <x15:cachedUniqueName index="699" name="[Range].[Customer ID].&amp;[2165]"/>
            <x15:cachedUniqueName index="700" name="[Range].[Customer ID].&amp;[2178]"/>
            <x15:cachedUniqueName index="701" name="[Range].[Customer ID].&amp;[2183]"/>
            <x15:cachedUniqueName index="702" name="[Range].[Customer ID].&amp;[2187]"/>
            <x15:cachedUniqueName index="703" name="[Range].[Customer ID].&amp;[2189]"/>
            <x15:cachedUniqueName index="704" name="[Range].[Customer ID].&amp;[2190]"/>
            <x15:cachedUniqueName index="705" name="[Range].[Customer ID].&amp;[2193]"/>
            <x15:cachedUniqueName index="706" name="[Range].[Customer ID].&amp;[2196]"/>
            <x15:cachedUniqueName index="707" name="[Range].[Customer ID].&amp;[2197]"/>
            <x15:cachedUniqueName index="708" name="[Range].[Customer ID].&amp;[2198]"/>
            <x15:cachedUniqueName index="709" name="[Range].[Customer ID].&amp;[2201]"/>
            <x15:cachedUniqueName index="710" name="[Range].[Customer ID].&amp;[2202]"/>
            <x15:cachedUniqueName index="711" name="[Range].[Customer ID].&amp;[2203]"/>
            <x15:cachedUniqueName index="712" name="[Range].[Customer ID].&amp;[2204]"/>
            <x15:cachedUniqueName index="713" name="[Range].[Customer ID].&amp;[2206]"/>
            <x15:cachedUniqueName index="714" name="[Range].[Customer ID].&amp;[2209]"/>
            <x15:cachedUniqueName index="715" name="[Range].[Customer ID].&amp;[2212]"/>
            <x15:cachedUniqueName index="716" name="[Range].[Customer ID].&amp;[2215]"/>
            <x15:cachedUniqueName index="717" name="[Range].[Customer ID].&amp;[2216]"/>
            <x15:cachedUniqueName index="718" name="[Range].[Customer ID].&amp;[2220]"/>
            <x15:cachedUniqueName index="719" name="[Range].[Customer ID].&amp;[2225]"/>
            <x15:cachedUniqueName index="720" name="[Range].[Customer ID].&amp;[2240]"/>
            <x15:cachedUniqueName index="721" name="[Range].[Customer ID].&amp;[2250]"/>
            <x15:cachedUniqueName index="722" name="[Range].[Customer ID].&amp;[2254]"/>
            <x15:cachedUniqueName index="723" name="[Range].[Customer ID].&amp;[2256]"/>
            <x15:cachedUniqueName index="724" name="[Range].[Customer ID].&amp;[2257]"/>
            <x15:cachedUniqueName index="725" name="[Range].[Customer ID].&amp;[2258]"/>
            <x15:cachedUniqueName index="726" name="[Range].[Customer ID].&amp;[2260]"/>
            <x15:cachedUniqueName index="727" name="[Range].[Customer ID].&amp;[2264]"/>
            <x15:cachedUniqueName index="728" name="[Range].[Customer ID].&amp;[2265]"/>
            <x15:cachedUniqueName index="729" name="[Range].[Customer ID].&amp;[2266]"/>
            <x15:cachedUniqueName index="730" name="[Range].[Customer ID].&amp;[2268]"/>
            <x15:cachedUniqueName index="731" name="[Range].[Customer ID].&amp;[2270]"/>
            <x15:cachedUniqueName index="732" name="[Range].[Customer ID].&amp;[2272]"/>
            <x15:cachedUniqueName index="733" name="[Range].[Customer ID].&amp;[2273]"/>
            <x15:cachedUniqueName index="734" name="[Range].[Customer ID].&amp;[2274]"/>
            <x15:cachedUniqueName index="735" name="[Range].[Customer ID].&amp;[2276]"/>
            <x15:cachedUniqueName index="736" name="[Range].[Customer ID].&amp;[2279]"/>
            <x15:cachedUniqueName index="737" name="[Range].[Customer ID].&amp;[2281]"/>
            <x15:cachedUniqueName index="738" name="[Range].[Customer ID].&amp;[2282]"/>
            <x15:cachedUniqueName index="739" name="[Range].[Customer ID].&amp;[2283]"/>
            <x15:cachedUniqueName index="740" name="[Range].[Customer ID].&amp;[2285]"/>
            <x15:cachedUniqueName index="741" name="[Range].[Customer ID].&amp;[2286]"/>
            <x15:cachedUniqueName index="742" name="[Range].[Customer ID].&amp;[2287]"/>
            <x15:cachedUniqueName index="743" name="[Range].[Customer ID].&amp;[2289]"/>
            <x15:cachedUniqueName index="744" name="[Range].[Customer ID].&amp;[2290]"/>
            <x15:cachedUniqueName index="745" name="[Range].[Customer ID].&amp;[2302]"/>
            <x15:cachedUniqueName index="746" name="[Range].[Customer ID].&amp;[2303]"/>
            <x15:cachedUniqueName index="747" name="[Range].[Customer ID].&amp;[2305]"/>
            <x15:cachedUniqueName index="748" name="[Range].[Customer ID].&amp;[2308]"/>
            <x15:cachedUniqueName index="749" name="[Range].[Customer ID].&amp;[2323]"/>
            <x15:cachedUniqueName index="750" name="[Range].[Customer ID].&amp;[2330]"/>
            <x15:cachedUniqueName index="751" name="[Range].[Customer ID].&amp;[2333]"/>
            <x15:cachedUniqueName index="752" name="[Range].[Customer ID].&amp;[2334]"/>
            <x15:cachedUniqueName index="753" name="[Range].[Customer ID].&amp;[2338]"/>
            <x15:cachedUniqueName index="754" name="[Range].[Customer ID].&amp;[2339]"/>
            <x15:cachedUniqueName index="755" name="[Range].[Customer ID].&amp;[2345]"/>
            <x15:cachedUniqueName index="756" name="[Range].[Customer ID].&amp;[2346]"/>
            <x15:cachedUniqueName index="757" name="[Range].[Customer ID].&amp;[2351]"/>
            <x15:cachedUniqueName index="758" name="[Range].[Customer ID].&amp;[2352]"/>
            <x15:cachedUniqueName index="759" name="[Range].[Customer ID].&amp;[2353]"/>
            <x15:cachedUniqueName index="760" name="[Range].[Customer ID].&amp;[2355]"/>
            <x15:cachedUniqueName index="761" name="[Range].[Customer ID].&amp;[2356]"/>
            <x15:cachedUniqueName index="762" name="[Range].[Customer ID].&amp;[2358]"/>
            <x15:cachedUniqueName index="763" name="[Range].[Customer ID].&amp;[2359]"/>
            <x15:cachedUniqueName index="764" name="[Range].[Customer ID].&amp;[2361]"/>
            <x15:cachedUniqueName index="765" name="[Range].[Customer ID].&amp;[2363]"/>
            <x15:cachedUniqueName index="766" name="[Range].[Customer ID].&amp;[2369]"/>
            <x15:cachedUniqueName index="767" name="[Range].[Customer ID].&amp;[2372]"/>
            <x15:cachedUniqueName index="768" name="[Range].[Customer ID].&amp;[2376]"/>
            <x15:cachedUniqueName index="769" name="[Range].[Customer ID].&amp;[2379]"/>
            <x15:cachedUniqueName index="770" name="[Range].[Customer ID].&amp;[2380]"/>
            <x15:cachedUniqueName index="771" name="[Range].[Customer ID].&amp;[2382]"/>
            <x15:cachedUniqueName index="772" name="[Range].[Customer ID].&amp;[2385]"/>
            <x15:cachedUniqueName index="773" name="[Range].[Customer ID].&amp;[2391]"/>
            <x15:cachedUniqueName index="774" name="[Range].[Customer ID].&amp;[2393]"/>
            <x15:cachedUniqueName index="775" name="[Range].[Customer ID].&amp;[2394]"/>
            <x15:cachedUniqueName index="776" name="[Range].[Customer ID].&amp;[2395]"/>
            <x15:cachedUniqueName index="777" name="[Range].[Customer ID].&amp;[2398]"/>
            <x15:cachedUniqueName index="778" name="[Range].[Customer ID].&amp;[2417]"/>
            <x15:cachedUniqueName index="779" name="[Range].[Customer ID].&amp;[2418]"/>
            <x15:cachedUniqueName index="780" name="[Range].[Customer ID].&amp;[2419]"/>
            <x15:cachedUniqueName index="781" name="[Range].[Customer ID].&amp;[2420]"/>
            <x15:cachedUniqueName index="782" name="[Range].[Customer ID].&amp;[2422]"/>
            <x15:cachedUniqueName index="783" name="[Range].[Customer ID].&amp;[2423]"/>
            <x15:cachedUniqueName index="784" name="[Range].[Customer ID].&amp;[2426]"/>
            <x15:cachedUniqueName index="785" name="[Range].[Customer ID].&amp;[2427]"/>
            <x15:cachedUniqueName index="786" name="[Range].[Customer ID].&amp;[2430]"/>
            <x15:cachedUniqueName index="787" name="[Range].[Customer ID].&amp;[2431]"/>
            <x15:cachedUniqueName index="788" name="[Range].[Customer ID].&amp;[2432]"/>
            <x15:cachedUniqueName index="789" name="[Range].[Customer ID].&amp;[2433]"/>
            <x15:cachedUniqueName index="790" name="[Range].[Customer ID].&amp;[2437]"/>
            <x15:cachedUniqueName index="791" name="[Range].[Customer ID].&amp;[2441]"/>
            <x15:cachedUniqueName index="792" name="[Range].[Customer ID].&amp;[2442]"/>
            <x15:cachedUniqueName index="793" name="[Range].[Customer ID].&amp;[2443]"/>
            <x15:cachedUniqueName index="794" name="[Range].[Customer ID].&amp;[2448]"/>
            <x15:cachedUniqueName index="795" name="[Range].[Customer ID].&amp;[2450]"/>
            <x15:cachedUniqueName index="796" name="[Range].[Customer ID].&amp;[2454]"/>
            <x15:cachedUniqueName index="797" name="[Range].[Customer ID].&amp;[2456]"/>
            <x15:cachedUniqueName index="798" name="[Range].[Customer ID].&amp;[2457]"/>
            <x15:cachedUniqueName index="799" name="[Range].[Customer ID].&amp;[2458]"/>
            <x15:cachedUniqueName index="800" name="[Range].[Customer ID].&amp;[2460]"/>
            <x15:cachedUniqueName index="801" name="[Range].[Customer ID].&amp;[2464]"/>
            <x15:cachedUniqueName index="802" name="[Range].[Customer ID].&amp;[2466]"/>
            <x15:cachedUniqueName index="803" name="[Range].[Customer ID].&amp;[2468]"/>
            <x15:cachedUniqueName index="804" name="[Range].[Customer ID].&amp;[2472]"/>
            <x15:cachedUniqueName index="805" name="[Range].[Customer ID].&amp;[2481]"/>
            <x15:cachedUniqueName index="806" name="[Range].[Customer ID].&amp;[2484]"/>
            <x15:cachedUniqueName index="807" name="[Range].[Customer ID].&amp;[2486]"/>
            <x15:cachedUniqueName index="808" name="[Range].[Customer ID].&amp;[2487]"/>
            <x15:cachedUniqueName index="809" name="[Range].[Customer ID].&amp;[2488]"/>
            <x15:cachedUniqueName index="810" name="[Range].[Customer ID].&amp;[2489]"/>
            <x15:cachedUniqueName index="811" name="[Range].[Customer ID].&amp;[2490]"/>
            <x15:cachedUniqueName index="812" name="[Range].[Customer ID].&amp;[2491]"/>
            <x15:cachedUniqueName index="813" name="[Range].[Customer ID].&amp;[2495]"/>
            <x15:cachedUniqueName index="814" name="[Range].[Customer ID].&amp;[2498]"/>
            <x15:cachedUniqueName index="815" name="[Range].[Customer ID].&amp;[2499]"/>
            <x15:cachedUniqueName index="816" name="[Range].[Customer ID].&amp;[2500]"/>
            <x15:cachedUniqueName index="817" name="[Range].[Customer ID].&amp;[2502]"/>
            <x15:cachedUniqueName index="818" name="[Range].[Customer ID].&amp;[2506]"/>
            <x15:cachedUniqueName index="819" name="[Range].[Customer ID].&amp;[2507]"/>
            <x15:cachedUniqueName index="820" name="[Range].[Customer ID].&amp;[2508]"/>
            <x15:cachedUniqueName index="821" name="[Range].[Customer ID].&amp;[2509]"/>
            <x15:cachedUniqueName index="822" name="[Range].[Customer ID].&amp;[2512]"/>
            <x15:cachedUniqueName index="823" name="[Range].[Customer ID].&amp;[2516]"/>
            <x15:cachedUniqueName index="824" name="[Range].[Customer ID].&amp;[2520]"/>
            <x15:cachedUniqueName index="825" name="[Range].[Customer ID].&amp;[2521]"/>
            <x15:cachedUniqueName index="826" name="[Range].[Customer ID].&amp;[2522]"/>
            <x15:cachedUniqueName index="827" name="[Range].[Customer ID].&amp;[2526]"/>
            <x15:cachedUniqueName index="828" name="[Range].[Customer ID].&amp;[2527]"/>
            <x15:cachedUniqueName index="829" name="[Range].[Customer ID].&amp;[2530]"/>
            <x15:cachedUniqueName index="830" name="[Range].[Customer ID].&amp;[2531]"/>
            <x15:cachedUniqueName index="831" name="[Range].[Customer ID].&amp;[2534]"/>
            <x15:cachedUniqueName index="832" name="[Range].[Customer ID].&amp;[2539]"/>
            <x15:cachedUniqueName index="833" name="[Range].[Customer ID].&amp;[2540]"/>
            <x15:cachedUniqueName index="834" name="[Range].[Customer ID].&amp;[2543]"/>
            <x15:cachedUniqueName index="835" name="[Range].[Customer ID].&amp;[2545]"/>
            <x15:cachedUniqueName index="836" name="[Range].[Customer ID].&amp;[2547]"/>
            <x15:cachedUniqueName index="837" name="[Range].[Customer ID].&amp;[2548]"/>
            <x15:cachedUniqueName index="838" name="[Range].[Customer ID].&amp;[2549]"/>
            <x15:cachedUniqueName index="839" name="[Range].[Customer ID].&amp;[2551]"/>
            <x15:cachedUniqueName index="840" name="[Range].[Customer ID].&amp;[2553]"/>
            <x15:cachedUniqueName index="841" name="[Range].[Customer ID].&amp;[2555]"/>
            <x15:cachedUniqueName index="842" name="[Range].[Customer ID].&amp;[2561]"/>
            <x15:cachedUniqueName index="843" name="[Range].[Customer ID].&amp;[2563]"/>
            <x15:cachedUniqueName index="844" name="[Range].[Customer ID].&amp;[2570]"/>
            <x15:cachedUniqueName index="845" name="[Range].[Customer ID].&amp;[2571]"/>
            <x15:cachedUniqueName index="846" name="[Range].[Customer ID].&amp;[2578]"/>
            <x15:cachedUniqueName index="847" name="[Range].[Customer ID].&amp;[2579]"/>
            <x15:cachedUniqueName index="848" name="[Range].[Customer ID].&amp;[2583]"/>
            <x15:cachedUniqueName index="849" name="[Range].[Customer ID].&amp;[2584]"/>
            <x15:cachedUniqueName index="850" name="[Range].[Customer ID].&amp;[2587]"/>
            <x15:cachedUniqueName index="851" name="[Range].[Customer ID].&amp;[2593]"/>
            <x15:cachedUniqueName index="852" name="[Range].[Customer ID].&amp;[2601]"/>
            <x15:cachedUniqueName index="853" name="[Range].[Customer ID].&amp;[2603]"/>
            <x15:cachedUniqueName index="854" name="[Range].[Customer ID].&amp;[2604]"/>
            <x15:cachedUniqueName index="855" name="[Range].[Customer ID].&amp;[2610]"/>
            <x15:cachedUniqueName index="856" name="[Range].[Customer ID].&amp;[2613]"/>
            <x15:cachedUniqueName index="857" name="[Range].[Customer ID].&amp;[2616]"/>
            <x15:cachedUniqueName index="858" name="[Range].[Customer ID].&amp;[2617]"/>
            <x15:cachedUniqueName index="859" name="[Range].[Customer ID].&amp;[2618]"/>
            <x15:cachedUniqueName index="860" name="[Range].[Customer ID].&amp;[2619]"/>
            <x15:cachedUniqueName index="861" name="[Range].[Customer ID].&amp;[2620]"/>
            <x15:cachedUniqueName index="862" name="[Range].[Customer ID].&amp;[2621]"/>
            <x15:cachedUniqueName index="863" name="[Range].[Customer ID].&amp;[2626]"/>
            <x15:cachedUniqueName index="864" name="[Range].[Customer ID].&amp;[2628]"/>
            <x15:cachedUniqueName index="865" name="[Range].[Customer ID].&amp;[2630]"/>
            <x15:cachedUniqueName index="866" name="[Range].[Customer ID].&amp;[2638]"/>
            <x15:cachedUniqueName index="867" name="[Range].[Customer ID].&amp;[2639]"/>
            <x15:cachedUniqueName index="868" name="[Range].[Customer ID].&amp;[2647]"/>
            <x15:cachedUniqueName index="869" name="[Range].[Customer ID].&amp;[2649]"/>
            <x15:cachedUniqueName index="870" name="[Range].[Customer ID].&amp;[2650]"/>
            <x15:cachedUniqueName index="871" name="[Range].[Customer ID].&amp;[2652]"/>
            <x15:cachedUniqueName index="872" name="[Range].[Customer ID].&amp;[2653]"/>
            <x15:cachedUniqueName index="873" name="[Range].[Customer ID].&amp;[2655]"/>
            <x15:cachedUniqueName index="874" name="[Range].[Customer ID].&amp;[2667]"/>
            <x15:cachedUniqueName index="875" name="[Range].[Customer ID].&amp;[2668]"/>
            <x15:cachedUniqueName index="876" name="[Range].[Customer ID].&amp;[2670]"/>
            <x15:cachedUniqueName index="877" name="[Range].[Customer ID].&amp;[2671]"/>
            <x15:cachedUniqueName index="878" name="[Range].[Customer ID].&amp;[2677]"/>
            <x15:cachedUniqueName index="879" name="[Range].[Customer ID].&amp;[2684]"/>
            <x15:cachedUniqueName index="880" name="[Range].[Customer ID].&amp;[2685]"/>
            <x15:cachedUniqueName index="881" name="[Range].[Customer ID].&amp;[2689]"/>
            <x15:cachedUniqueName index="882" name="[Range].[Customer ID].&amp;[2693]"/>
            <x15:cachedUniqueName index="883" name="[Range].[Customer ID].&amp;[2696]"/>
            <x15:cachedUniqueName index="884" name="[Range].[Customer ID].&amp;[2697]"/>
            <x15:cachedUniqueName index="885" name="[Range].[Customer ID].&amp;[2699]"/>
            <x15:cachedUniqueName index="886" name="[Range].[Customer ID].&amp;[2704]"/>
            <x15:cachedUniqueName index="887" name="[Range].[Customer ID].&amp;[2709]"/>
            <x15:cachedUniqueName index="888" name="[Range].[Customer ID].&amp;[2713]"/>
            <x15:cachedUniqueName index="889" name="[Range].[Customer ID].&amp;[2715]"/>
            <x15:cachedUniqueName index="890" name="[Range].[Customer ID].&amp;[2718]"/>
            <x15:cachedUniqueName index="891" name="[Range].[Customer ID].&amp;[2720]"/>
            <x15:cachedUniqueName index="892" name="[Range].[Customer ID].&amp;[2724]"/>
            <x15:cachedUniqueName index="893" name="[Range].[Customer ID].&amp;[2725]"/>
            <x15:cachedUniqueName index="894" name="[Range].[Customer ID].&amp;[2729]"/>
            <x15:cachedUniqueName index="895" name="[Range].[Customer ID].&amp;[2737]"/>
            <x15:cachedUniqueName index="896" name="[Range].[Customer ID].&amp;[2738]"/>
            <x15:cachedUniqueName index="897" name="[Range].[Customer ID].&amp;[2741]"/>
            <x15:cachedUniqueName index="898" name="[Range].[Customer ID].&amp;[2745]"/>
            <x15:cachedUniqueName index="899" name="[Range].[Customer ID].&amp;[2747]"/>
            <x15:cachedUniqueName index="900" name="[Range].[Customer ID].&amp;[2750]"/>
            <x15:cachedUniqueName index="901" name="[Range].[Customer ID].&amp;[2760]"/>
            <x15:cachedUniqueName index="902" name="[Range].[Customer ID].&amp;[2764]"/>
            <x15:cachedUniqueName index="903" name="[Range].[Customer ID].&amp;[2765]"/>
            <x15:cachedUniqueName index="904" name="[Range].[Customer ID].&amp;[2770]"/>
            <x15:cachedUniqueName index="905" name="[Range].[Customer ID].&amp;[2771]"/>
            <x15:cachedUniqueName index="906" name="[Range].[Customer ID].&amp;[2773]"/>
            <x15:cachedUniqueName index="907" name="[Range].[Customer ID].&amp;[2775]"/>
            <x15:cachedUniqueName index="908" name="[Range].[Customer ID].&amp;[2776]"/>
            <x15:cachedUniqueName index="909" name="[Range].[Customer ID].&amp;[2778]"/>
            <x15:cachedUniqueName index="910" name="[Range].[Customer ID].&amp;[2779]"/>
            <x15:cachedUniqueName index="911" name="[Range].[Customer ID].&amp;[2781]"/>
            <x15:cachedUniqueName index="912" name="[Range].[Customer ID].&amp;[2787]"/>
            <x15:cachedUniqueName index="913" name="[Range].[Customer ID].&amp;[2791]"/>
            <x15:cachedUniqueName index="914" name="[Range].[Customer ID].&amp;[2794]"/>
            <x15:cachedUniqueName index="915" name="[Range].[Customer ID].&amp;[2795]"/>
            <x15:cachedUniqueName index="916" name="[Range].[Customer ID].&amp;[2796]"/>
            <x15:cachedUniqueName index="917" name="[Range].[Customer ID].&amp;[2797]"/>
            <x15:cachedUniqueName index="918" name="[Range].[Customer ID].&amp;[2801]"/>
            <x15:cachedUniqueName index="919" name="[Range].[Customer ID].&amp;[2803]"/>
            <x15:cachedUniqueName index="920" name="[Range].[Customer ID].&amp;[2813]"/>
            <x15:cachedUniqueName index="921" name="[Range].[Customer ID].&amp;[2817]"/>
            <x15:cachedUniqueName index="922" name="[Range].[Customer ID].&amp;[2820]"/>
            <x15:cachedUniqueName index="923" name="[Range].[Customer ID].&amp;[2823]"/>
            <x15:cachedUniqueName index="924" name="[Range].[Customer ID].&amp;[2825]"/>
            <x15:cachedUniqueName index="925" name="[Range].[Customer ID].&amp;[2828]"/>
            <x15:cachedUniqueName index="926" name="[Range].[Customer ID].&amp;[2833]"/>
            <x15:cachedUniqueName index="927" name="[Range].[Customer ID].&amp;[2837]"/>
            <x15:cachedUniqueName index="928" name="[Range].[Customer ID].&amp;[2840]"/>
            <x15:cachedUniqueName index="929" name="[Range].[Customer ID].&amp;[2847]"/>
            <x15:cachedUniqueName index="930" name="[Range].[Customer ID].&amp;[2848]"/>
            <x15:cachedUniqueName index="931" name="[Range].[Customer ID].&amp;[2851]"/>
            <x15:cachedUniqueName index="932" name="[Range].[Customer ID].&amp;[2855]"/>
            <x15:cachedUniqueName index="933" name="[Range].[Customer ID].&amp;[2858]"/>
            <x15:cachedUniqueName index="934" name="[Range].[Customer ID].&amp;[2859]"/>
            <x15:cachedUniqueName index="935" name="[Range].[Customer ID].&amp;[2861]"/>
            <x15:cachedUniqueName index="936" name="[Range].[Customer ID].&amp;[2862]"/>
            <x15:cachedUniqueName index="937" name="[Range].[Customer ID].&amp;[2865]"/>
            <x15:cachedUniqueName index="938" name="[Range].[Customer ID].&amp;[2867]"/>
            <x15:cachedUniqueName index="939" name="[Range].[Customer ID].&amp;[2868]"/>
            <x15:cachedUniqueName index="940" name="[Range].[Customer ID].&amp;[2873]"/>
            <x15:cachedUniqueName index="941" name="[Range].[Customer ID].&amp;[2874]"/>
            <x15:cachedUniqueName index="942" name="[Range].[Customer ID].&amp;[2877]"/>
            <x15:cachedUniqueName index="943" name="[Range].[Customer ID].&amp;[2878]"/>
            <x15:cachedUniqueName index="944" name="[Range].[Customer ID].&amp;[2880]"/>
            <x15:cachedUniqueName index="945" name="[Range].[Customer ID].&amp;[2882]"/>
            <x15:cachedUniqueName index="946" name="[Range].[Customer ID].&amp;[2883]"/>
            <x15:cachedUniqueName index="947" name="[Range].[Customer ID].&amp;[2884]"/>
            <x15:cachedUniqueName index="948" name="[Range].[Customer ID].&amp;[2885]"/>
            <x15:cachedUniqueName index="949" name="[Range].[Customer ID].&amp;[2886]"/>
            <x15:cachedUniqueName index="950" name="[Range].[Customer ID].&amp;[2892]"/>
            <x15:cachedUniqueName index="951" name="[Range].[Customer ID].&amp;[2893]"/>
            <x15:cachedUniqueName index="952" name="[Range].[Customer ID].&amp;[2896]"/>
            <x15:cachedUniqueName index="953" name="[Range].[Customer ID].&amp;[2897]"/>
            <x15:cachedUniqueName index="954" name="[Range].[Customer ID].&amp;[2903]"/>
            <x15:cachedUniqueName index="955" name="[Range].[Customer ID].&amp;[2908]"/>
            <x15:cachedUniqueName index="956" name="[Range].[Customer ID].&amp;[2912]"/>
            <x15:cachedUniqueName index="957" name="[Range].[Customer ID].&amp;[2920]"/>
            <x15:cachedUniqueName index="958" name="[Range].[Customer ID].&amp;[2923]"/>
            <x15:cachedUniqueName index="959" name="[Range].[Customer ID].&amp;[2924]"/>
            <x15:cachedUniqueName index="960" name="[Range].[Customer ID].&amp;[2928]"/>
            <x15:cachedUniqueName index="961" name="[Range].[Customer ID].&amp;[2931]"/>
            <x15:cachedUniqueName index="962" name="[Range].[Customer ID].&amp;[2932]"/>
            <x15:cachedUniqueName index="963" name="[Range].[Customer ID].&amp;[2935]"/>
            <x15:cachedUniqueName index="964" name="[Range].[Customer ID].&amp;[2938]"/>
            <x15:cachedUniqueName index="965" name="[Range].[Customer ID].&amp;[2941]"/>
            <x15:cachedUniqueName index="966" name="[Range].[Customer ID].&amp;[2944]"/>
            <x15:cachedUniqueName index="967" name="[Range].[Customer ID].&amp;[2947]"/>
            <x15:cachedUniqueName index="968" name="[Range].[Customer ID].&amp;[2951]"/>
            <x15:cachedUniqueName index="969" name="[Range].[Customer ID].&amp;[2952]"/>
            <x15:cachedUniqueName index="970" name="[Range].[Customer ID].&amp;[2954]"/>
            <x15:cachedUniqueName index="971" name="[Range].[Customer ID].&amp;[2957]"/>
            <x15:cachedUniqueName index="972" name="[Range].[Customer ID].&amp;[2958]"/>
            <x15:cachedUniqueName index="973" name="[Range].[Customer ID].&amp;[2960]"/>
            <x15:cachedUniqueName index="974" name="[Range].[Customer ID].&amp;[2962]"/>
            <x15:cachedUniqueName index="975" name="[Range].[Customer ID].&amp;[2963]"/>
            <x15:cachedUniqueName index="976" name="[Range].[Customer ID].&amp;[2964]"/>
            <x15:cachedUniqueName index="977" name="[Range].[Customer ID].&amp;[2968]"/>
            <x15:cachedUniqueName index="978" name="[Range].[Customer ID].&amp;[2973]"/>
            <x15:cachedUniqueName index="979" name="[Range].[Customer ID].&amp;[2976]"/>
            <x15:cachedUniqueName index="980" name="[Range].[Customer ID].&amp;[2979]"/>
            <x15:cachedUniqueName index="981" name="[Range].[Customer ID].&amp;[2980]"/>
            <x15:cachedUniqueName index="982" name="[Range].[Customer ID].&amp;[2987]"/>
            <x15:cachedUniqueName index="983" name="[Range].[Customer ID].&amp;[2991]"/>
            <x15:cachedUniqueName index="984" name="[Range].[Customer ID].&amp;[2992]"/>
            <x15:cachedUniqueName index="985" name="[Range].[Customer ID].&amp;[2999]"/>
            <x15:cachedUniqueName index="986" name="[Range].[Customer ID].&amp;[3000]"/>
            <x15:cachedUniqueName index="987" name="[Range].[Customer ID].&amp;[3001]"/>
            <x15:cachedUniqueName index="988" name="[Range].[Customer ID].&amp;[3003]"/>
            <x15:cachedUniqueName index="989" name="[Range].[Customer ID].&amp;[3004]"/>
            <x15:cachedUniqueName index="990" name="[Range].[Customer ID].&amp;[3005]"/>
            <x15:cachedUniqueName index="991" name="[Range].[Customer ID].&amp;[3006]"/>
            <x15:cachedUniqueName index="992" name="[Range].[Customer ID].&amp;[3008]"/>
            <x15:cachedUniqueName index="993" name="[Range].[Customer ID].&amp;[3011]"/>
            <x15:cachedUniqueName index="994" name="[Range].[Customer ID].&amp;[3012]"/>
            <x15:cachedUniqueName index="995" name="[Range].[Customer ID].&amp;[3017]"/>
            <x15:cachedUniqueName index="996" name="[Range].[Customer ID].&amp;[3035]"/>
            <x15:cachedUniqueName index="997" name="[Range].[Customer ID].&amp;[3036]"/>
            <x15:cachedUniqueName index="998" name="[Range].[Customer ID].&amp;[3041]"/>
            <x15:cachedUniqueName index="999" name="[Range].[Customer ID].&amp;[3042]"/>
            <x15:cachedUniqueName index="1000" name="[Range].[Customer ID].&amp;[3045]"/>
            <x15:cachedUniqueName index="1001" name="[Range].[Customer ID].&amp;[3046]"/>
            <x15:cachedUniqueName index="1002" name="[Range].[Customer ID].&amp;[3053]"/>
            <x15:cachedUniqueName index="1003" name="[Range].[Customer ID].&amp;[3063]"/>
            <x15:cachedUniqueName index="1004" name="[Range].[Customer ID].&amp;[3064]"/>
            <x15:cachedUniqueName index="1005" name="[Range].[Customer ID].&amp;[3067]"/>
            <x15:cachedUniqueName index="1006" name="[Range].[Customer ID].&amp;[3069]"/>
            <x15:cachedUniqueName index="1007" name="[Range].[Customer ID].&amp;[3075]"/>
            <x15:cachedUniqueName index="1008" name="[Range].[Customer ID].&amp;[3076]"/>
            <x15:cachedUniqueName index="1009" name="[Range].[Customer ID].&amp;[3077]"/>
            <x15:cachedUniqueName index="1010" name="[Range].[Customer ID].&amp;[3078]"/>
            <x15:cachedUniqueName index="1011" name="[Range].[Customer ID].&amp;[3079]"/>
            <x15:cachedUniqueName index="1012" name="[Range].[Customer ID].&amp;[3084]"/>
            <x15:cachedUniqueName index="1013" name="[Range].[Customer ID].&amp;[3086]"/>
            <x15:cachedUniqueName index="1014" name="[Range].[Customer ID].&amp;[3089]"/>
            <x15:cachedUniqueName index="1015" name="[Range].[Customer ID].&amp;[3095]"/>
            <x15:cachedUniqueName index="1016" name="[Range].[Customer ID].&amp;[3096]"/>
            <x15:cachedUniqueName index="1017" name="[Range].[Customer ID].&amp;[3098]"/>
            <x15:cachedUniqueName index="1018" name="[Range].[Customer ID].&amp;[3100]"/>
            <x15:cachedUniqueName index="1019" name="[Range].[Customer ID].&amp;[3105]"/>
            <x15:cachedUniqueName index="1020" name="[Range].[Customer ID].&amp;[3106]"/>
            <x15:cachedUniqueName index="1021" name="[Range].[Customer ID].&amp;[3113]"/>
            <x15:cachedUniqueName index="1022" name="[Range].[Customer ID].&amp;[3120]"/>
            <x15:cachedUniqueName index="1023" name="[Range].[Customer ID].&amp;[3123]"/>
            <x15:cachedUniqueName index="1024" name="[Range].[Customer ID].&amp;[3124]"/>
            <x15:cachedUniqueName index="1025" name="[Range].[Customer ID].&amp;[3125]"/>
            <x15:cachedUniqueName index="1026" name="[Range].[Customer ID].&amp;[3128]"/>
            <x15:cachedUniqueName index="1027" name="[Range].[Customer ID].&amp;[3132]"/>
            <x15:cachedUniqueName index="1028" name="[Range].[Customer ID].&amp;[3133]"/>
            <x15:cachedUniqueName index="1029" name="[Range].[Customer ID].&amp;[3136]"/>
            <x15:cachedUniqueName index="1030" name="[Range].[Customer ID].&amp;[3137]"/>
            <x15:cachedUniqueName index="1031" name="[Range].[Customer ID].&amp;[3138]"/>
            <x15:cachedUniqueName index="1032" name="[Range].[Customer ID].&amp;[3139]"/>
            <x15:cachedUniqueName index="1033" name="[Range].[Customer ID].&amp;[3141]"/>
            <x15:cachedUniqueName index="1034" name="[Range].[Customer ID].&amp;[3143]"/>
            <x15:cachedUniqueName index="1035" name="[Range].[Customer ID].&amp;[3146]"/>
            <x15:cachedUniqueName index="1036" name="[Range].[Customer ID].&amp;[3148]"/>
            <x15:cachedUniqueName index="1037" name="[Range].[Customer ID].&amp;[3149]"/>
            <x15:cachedUniqueName index="1038" name="[Range].[Customer ID].&amp;[3151]"/>
            <x15:cachedUniqueName index="1039" name="[Range].[Customer ID].&amp;[3154]"/>
            <x15:cachedUniqueName index="1040" name="[Range].[Customer ID].&amp;[3155]"/>
            <x15:cachedUniqueName index="1041" name="[Range].[Customer ID].&amp;[3167]"/>
            <x15:cachedUniqueName index="1042" name="[Range].[Customer ID].&amp;[3169]"/>
            <x15:cachedUniqueName index="1043" name="[Range].[Customer ID].&amp;[3170]"/>
            <x15:cachedUniqueName index="1044" name="[Range].[Customer ID].&amp;[3176]"/>
            <x15:cachedUniqueName index="1045" name="[Range].[Customer ID].&amp;[3177]"/>
            <x15:cachedUniqueName index="1046" name="[Range].[Customer ID].&amp;[3179]"/>
            <x15:cachedUniqueName index="1047" name="[Range].[Customer ID].&amp;[3187]"/>
            <x15:cachedUniqueName index="1048" name="[Range].[Customer ID].&amp;[3191]"/>
            <x15:cachedUniqueName index="1049" name="[Range].[Customer ID].&amp;[3194]"/>
            <x15:cachedUniqueName index="1050" name="[Range].[Customer ID].&amp;[3196]"/>
            <x15:cachedUniqueName index="1051" name="[Range].[Customer ID].&amp;[3197]"/>
            <x15:cachedUniqueName index="1052" name="[Range].[Customer ID].&amp;[3205]"/>
            <x15:cachedUniqueName index="1053" name="[Range].[Customer ID].&amp;[3206]"/>
            <x15:cachedUniqueName index="1054" name="[Range].[Customer ID].&amp;[3209]"/>
            <x15:cachedUniqueName index="1055" name="[Range].[Customer ID].&amp;[3211]"/>
            <x15:cachedUniqueName index="1056" name="[Range].[Customer ID].&amp;[3221]"/>
            <x15:cachedUniqueName index="1057" name="[Range].[Customer ID].&amp;[3222]"/>
            <x15:cachedUniqueName index="1058" name="[Range].[Customer ID].&amp;[3224]"/>
            <x15:cachedUniqueName index="1059" name="[Range].[Customer ID].&amp;[3225]"/>
            <x15:cachedUniqueName index="1060" name="[Range].[Customer ID].&amp;[3226]"/>
            <x15:cachedUniqueName index="1061" name="[Range].[Customer ID].&amp;[3229]"/>
            <x15:cachedUniqueName index="1062" name="[Range].[Customer ID].&amp;[3230]"/>
            <x15:cachedUniqueName index="1063" name="[Range].[Customer ID].&amp;[3238]"/>
            <x15:cachedUniqueName index="1064" name="[Range].[Customer ID].&amp;[3243]"/>
            <x15:cachedUniqueName index="1065" name="[Range].[Customer ID].&amp;[3246]"/>
            <x15:cachedUniqueName index="1066" name="[Range].[Customer ID].&amp;[3248]"/>
            <x15:cachedUniqueName index="1067" name="[Range].[Customer ID].&amp;[3249]"/>
            <x15:cachedUniqueName index="1068" name="[Range].[Customer ID].&amp;[3251]"/>
            <x15:cachedUniqueName index="1069" name="[Range].[Customer ID].&amp;[3252]"/>
            <x15:cachedUniqueName index="1070" name="[Range].[Customer ID].&amp;[3255]"/>
            <x15:cachedUniqueName index="1071" name="[Range].[Customer ID].&amp;[3257]"/>
            <x15:cachedUniqueName index="1072" name="[Range].[Customer ID].&amp;[3258]"/>
            <x15:cachedUniqueName index="1073" name="[Range].[Customer ID].&amp;[3261]"/>
            <x15:cachedUniqueName index="1074" name="[Range].[Customer ID].&amp;[3264]"/>
            <x15:cachedUniqueName index="1075" name="[Range].[Customer ID].&amp;[3266]"/>
            <x15:cachedUniqueName index="1076" name="[Range].[Customer ID].&amp;[3269]"/>
            <x15:cachedUniqueName index="1077" name="[Range].[Customer ID].&amp;[3275]"/>
            <x15:cachedUniqueName index="1078" name="[Range].[Customer ID].&amp;[3279]"/>
            <x15:cachedUniqueName index="1079" name="[Range].[Customer ID].&amp;[3283]"/>
            <x15:cachedUniqueName index="1080" name="[Range].[Customer ID].&amp;[3284]"/>
            <x15:cachedUniqueName index="1081" name="[Range].[Customer ID].&amp;[3285]"/>
            <x15:cachedUniqueName index="1082" name="[Range].[Customer ID].&amp;[3287]"/>
            <x15:cachedUniqueName index="1083" name="[Range].[Customer ID].&amp;[3303]"/>
            <x15:cachedUniqueName index="1084" name="[Range].[Customer ID].&amp;[3306]"/>
            <x15:cachedUniqueName index="1085" name="[Range].[Customer ID].&amp;[3307]"/>
            <x15:cachedUniqueName index="1086" name="[Range].[Customer ID].&amp;[3309]"/>
            <x15:cachedUniqueName index="1087" name="[Range].[Customer ID].&amp;[3310]"/>
            <x15:cachedUniqueName index="1088" name="[Range].[Customer ID].&amp;[3311]"/>
            <x15:cachedUniqueName index="1089" name="[Range].[Customer ID].&amp;[3314]"/>
            <x15:cachedUniqueName index="1090" name="[Range].[Customer ID].&amp;[3319]"/>
            <x15:cachedUniqueName index="1091" name="[Range].[Customer ID].&amp;[3320]"/>
            <x15:cachedUniqueName index="1092" name="[Range].[Customer ID].&amp;[3324]"/>
            <x15:cachedUniqueName index="1093" name="[Range].[Customer ID].&amp;[3325]"/>
            <x15:cachedUniqueName index="1094" name="[Range].[Customer ID].&amp;[3327]"/>
            <x15:cachedUniqueName index="1095" name="[Range].[Customer ID].&amp;[3331]"/>
            <x15:cachedUniqueName index="1096" name="[Range].[Customer ID].&amp;[3338]"/>
            <x15:cachedUniqueName index="1097" name="[Range].[Customer ID].&amp;[3339]"/>
            <x15:cachedUniqueName index="1098" name="[Range].[Customer ID].&amp;[3340]"/>
            <x15:cachedUniqueName index="1099" name="[Range].[Customer ID].&amp;[3342]"/>
            <x15:cachedUniqueName index="1100" name="[Range].[Customer ID].&amp;[3344]"/>
            <x15:cachedUniqueName index="1101" name="[Range].[Customer ID].&amp;[3347]"/>
            <x15:cachedUniqueName index="1102" name="[Range].[Customer ID].&amp;[3350]"/>
            <x15:cachedUniqueName index="1103" name="[Range].[Customer ID].&amp;[3351]"/>
            <x15:cachedUniqueName index="1104" name="[Range].[Customer ID].&amp;[3354]"/>
            <x15:cachedUniqueName index="1105" name="[Range].[Customer ID].&amp;[3355]"/>
            <x15:cachedUniqueName index="1106" name="[Range].[Customer ID].&amp;[3356]"/>
            <x15:cachedUniqueName index="1107" name="[Range].[Customer ID].&amp;[3359]"/>
            <x15:cachedUniqueName index="1108" name="[Range].[Customer ID].&amp;[3360]"/>
            <x15:cachedUniqueName index="1109" name="[Range].[Customer ID].&amp;[3361]"/>
            <x15:cachedUniqueName index="1110" name="[Range].[Customer ID].&amp;[3366]"/>
            <x15:cachedUniqueName index="1111" name="[Range].[Customer ID].&amp;[3367]"/>
            <x15:cachedUniqueName index="1112" name="[Range].[Customer ID].&amp;[3369]"/>
            <x15:cachedUniqueName index="1113" name="[Range].[Customer ID].&amp;[3374]"/>
            <x15:cachedUniqueName index="1114" name="[Range].[Customer ID].&amp;[3379]"/>
            <x15:cachedUniqueName index="1115" name="[Range].[Customer ID].&amp;[3380]"/>
            <x15:cachedUniqueName index="1116" name="[Range].[Customer ID].&amp;[3381]"/>
            <x15:cachedUniqueName index="1117" name="[Range].[Customer ID].&amp;[3385]"/>
            <x15:cachedUniqueName index="1118" name="[Range].[Customer ID].&amp;[3386]"/>
            <x15:cachedUniqueName index="1119" name="[Range].[Customer ID].&amp;[3393]"/>
            <x15:cachedUniqueName index="1120" name="[Range].[Customer ID].&amp;[3397]"/>
            <x15:cachedUniqueName index="1121" name="[Range].[Customer ID].&amp;[3399]"/>
            <x15:cachedUniqueName index="1122" name="[Range].[Customer ID].&amp;[3400]"/>
            <x15:cachedUniqueName index="1123" name="[Range].[Customer ID].&amp;[3403]"/>
          </x15:cachedUniqueNames>
        </ext>
      </extLst>
    </cacheField>
    <cacheField name="[Measures].[Average of Shipping Cost]" caption="Average of Shipping Cost" numFmtId="0" hierarchy="286" level="32767"/>
    <cacheField name="[Measures].[Max of Discount]" caption="Max of Discount" numFmtId="0" hierarchy="287" level="32767"/>
  </cacheFields>
  <cacheHierarchies count="322">
    <cacheHierarchy uniqueName="[Range].[Customer ID]" caption="Customer ID" attribute="1" defaultMemberUniqueName="[Range].[Customer ID].[All]" allUniqueName="[Range].[Customer ID].[All]" dimensionUniqueName="[Range]" displayFolder="" count="2" memberValueDatatype="20" unbalanced="0">
      <fieldsUsage count="2">
        <fieldUsage x="-1"/>
        <fieldUsage x="1"/>
      </fieldsUsage>
    </cacheHierarchy>
    <cacheHierarchy uniqueName="[Range].[Customer Name]" caption="Customer Name" attribute="1" defaultMemberUniqueName="[Range].[Customer Name].[All]" allUniqueName="[Range].[Customer Name].[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time="1" defaultMemberUniqueName="[Range].[Order Year].[All]" allUniqueName="[Range].[Order Year].[All]" dimensionUniqueName="[Range]" displayFolder="" count="0" memberValueDatatype="7" unbalanced="0"/>
    <cacheHierarchy uniqueName="[Range].[Order Month]" caption="Order Month" attribute="1" time="1" defaultMemberUniqueName="[Range].[Order Month].[All]" allUniqueName="[Range].[Order Month].[All]" dimensionUniqueName="[Range]" displayFolder="" count="0" memberValueDatatype="7" unbalanced="0"/>
    <cacheHierarchy uniqueName="[Range].[O-Date]" caption="O-Date" attribute="1" time="1" defaultMemberUniqueName="[Range].[O-Date].[All]" allUniqueName="[Range].[O-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ping years]" caption="Shipping years" attribute="1" time="1" defaultMemberUniqueName="[Range].[Shipping years].[All]" allUniqueName="[Range].[Shipping years].[All]" dimensionUniqueName="[Range]" displayFolder="" count="0" memberValueDatatype="7" unbalanced="0"/>
    <cacheHierarchy uniqueName="[Range].[Shipping months]" caption="Shipping months" attribute="1" time="1" defaultMemberUniqueName="[Range].[Shipping months].[All]" allUniqueName="[Range].[Shipping months].[All]" dimensionUniqueName="[Range]" displayFolder="" count="0" memberValueDatatype="7" unbalanced="0"/>
    <cacheHierarchy uniqueName="[Range].[Shipping date]" caption="Shipping date" attribute="1" time="1" defaultMemberUniqueName="[Range].[Shipping date].[All]" allUniqueName="[Range].[Shipping date].[All]" dimensionUniqueName="[Range]" displayFolder="" count="0" memberValueDatatype="7"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Total]" caption="Total" attribute="1" defaultMemberUniqueName="[Range].[Total].[All]" allUniqueName="[Range].[Total].[All]" dimensionUniqueName="[Range]" displayFolder="" count="0" memberValueDatatype="5" unbalanced="0"/>
    <cacheHierarchy uniqueName="[Range].[Manager]" caption="Manager" attribute="1" defaultMemberUniqueName="[Range].[Manager].[All]" allUniqueName="[Range].[Manager].[All]" dimensionUniqueName="[Range]" displayFolder="" count="0" memberValueDatatype="130" unbalanced="0"/>
    <cacheHierarchy uniqueName="[Range].[Order fullfillment time]" caption="Order fullfillment time" attribute="1" defaultMemberUniqueName="[Range].[Order fullfillment time].[All]" allUniqueName="[Range].[Order fullfillment time].[All]" dimensionUniqueName="[Range]" displayFolder="" count="0" memberValueDatatype="20" unbalanced="0"/>
    <cacheHierarchy uniqueName="[Range].[Profit margin]" caption="Profit margin" attribute="1" defaultMemberUniqueName="[Range].[Profit margin].[All]" allUniqueName="[Range].[Profit margin].[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5" unbalanced="0"/>
    <cacheHierarchy uniqueName="[Range].[Weekly sales]" caption="Weekly sales" attribute="1" defaultMemberUniqueName="[Range].[Weekly sales].[All]" allUniqueName="[Range].[Weekly sales].[All]" dimensionUniqueName="[Range]" displayFolder="" count="0" memberValueDatatype="20" unbalanced="0"/>
    <cacheHierarchy uniqueName="[Range].[Monthly sales]" caption="Monthly sales" attribute="1" defaultMemberUniqueName="[Range].[Monthly sales].[All]" allUniqueName="[Range].[Monthly sales].[All]" dimensionUniqueName="[Range]" displayFolder="" count="0" memberValueDatatype="130" unbalanced="0"/>
    <cacheHierarchy uniqueName="[Range].[Weekly sales03]" caption="Weekly sales03" attribute="1" defaultMemberUniqueName="[Range].[Weekly sales03].[All]" allUniqueName="[Range].[Weekly sales03].[All]" dimensionUniqueName="[Range]" displayFolder="" count="0" memberValueDatatype="130" unbalanced="0"/>
    <cacheHierarchy uniqueName="[Range].[Order Month (Year)]" caption="Order Month (Year)" attribute="1" defaultMemberUniqueName="[Range].[Order Month (Year)].[All]" allUniqueName="[Range].[Order Month (Year)].[All]" dimensionUniqueName="[Range]" displayFolder="" count="0" memberValueDatatype="130" unbalanced="0"/>
    <cacheHierarchy uniqueName="[Range].[Order Month (Quarter)]" caption="Order Month (Quarter)" attribute="1" defaultMemberUniqueName="[Range].[Order Month (Quarter)].[All]" allUniqueName="[Range].[Order Month (Quarter)].[All]" dimensionUniqueName="[Range]" displayFolder="" count="0" memberValueDatatype="130" unbalanced="0"/>
    <cacheHierarchy uniqueName="[Range].[Order Month (Month)]" caption="Order Month (Month)" attribute="1" defaultMemberUniqueName="[Range].[Order Month (Month)].[All]" allUniqueName="[Range].[Order Month (Month)].[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Order Priority]" caption="Order Priority" attribute="1" defaultMemberUniqueName="[Range 1].[Order Priority].[All]" allUniqueName="[Range 1].[Order Priorit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Unit Price]" caption="Unit Price" attribute="1" defaultMemberUniqueName="[Range 1].[Unit Price].[All]" allUniqueName="[Range 1].[Unit Price].[All]" dimensionUniqueName="[Range 1]" displayFolder="" count="0" memberValueDatatype="5" unbalanced="0"/>
    <cacheHierarchy uniqueName="[Range 1].[Shipping Cost]" caption="Shipping Cost" attribute="1" defaultMemberUniqueName="[Range 1].[Shipping Cost].[All]" allUniqueName="[Range 1].[Shipping Cost].[All]" dimensionUniqueName="[Range 1]" displayFolder="" count="0" memberValueDatatype="5"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Segment]" caption="Customer Segment" attribute="1" defaultMemberUniqueName="[Range 1].[Customer Segment].[All]" allUniqueName="[Range 1].[Customer Segment].[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Sub-Category]" caption="Product Sub-Category" attribute="1" defaultMemberUniqueName="[Range 1].[Product Sub-Category].[All]" allUniqueName="[Range 1].[Product Sub-Category].[All]" dimensionUniqueName="[Range 1]" displayFolder="" count="0" memberValueDatatype="130" unbalanced="0"/>
    <cacheHierarchy uniqueName="[Range 1].[Product Container]" caption="Product Container" attribute="1" defaultMemberUniqueName="[Range 1].[Product Container].[All]" allUniqueName="[Range 1].[Product Container].[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Product Base Margin]" caption="Product Base Margin" attribute="1" defaultMemberUniqueName="[Range 1].[Product Base Margin].[All]" allUniqueName="[Range 1].[Product Base Margin].[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State or Province]" caption="State or Province" attribute="1" defaultMemberUniqueName="[Range 1].[State or Province].[All]" allUniqueName="[Range 1].[State or Provinc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Order Year]" caption="Order Year" attribute="1" time="1" defaultMemberUniqueName="[Range 1].[Order Year].[All]" allUniqueName="[Range 1].[Order Year].[All]" dimensionUniqueName="[Range 1]" displayFolder="" count="0" memberValueDatatype="7" unbalanced="0"/>
    <cacheHierarchy uniqueName="[Range 1].[Order Month]" caption="Order Month" attribute="1" time="1" defaultMemberUniqueName="[Range 1].[Order Month].[All]" allUniqueName="[Range 1].[Order Month].[All]" dimensionUniqueName="[Range 1]" displayFolder="" count="0" memberValueDatatype="7" unbalanced="0"/>
    <cacheHierarchy uniqueName="[Range 1].[O-Date]" caption="O-Date" attribute="1" time="1" defaultMemberUniqueName="[Range 1].[O-Date].[All]" allUniqueName="[Range 1].[O-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ping years]" caption="Shipping years" attribute="1" time="1" defaultMemberUniqueName="[Range 1].[Shipping years].[All]" allUniqueName="[Range 1].[Shipping years].[All]" dimensionUniqueName="[Range 1]" displayFolder="" count="0" memberValueDatatype="7" unbalanced="0"/>
    <cacheHierarchy uniqueName="[Range 1].[Shipping months]" caption="Shipping months" attribute="1" time="1" defaultMemberUniqueName="[Range 1].[Shipping months].[All]" allUniqueName="[Range 1].[Shipping months].[All]" dimensionUniqueName="[Range 1]" displayFolder="" count="0" memberValueDatatype="7" unbalanced="0"/>
    <cacheHierarchy uniqueName="[Range 1].[Shipping date]" caption="Shipping date" attribute="1" time="1" defaultMemberUniqueName="[Range 1].[Shipping date].[All]" allUniqueName="[Range 1].[Shipping date].[All]" dimensionUniqueName="[Range 1]" displayFolder="" count="0" memberValueDatatype="7" unbalanced="0"/>
    <cacheHierarchy uniqueName="[Range 1].[Profit]" caption="Profit" attribute="1" defaultMemberUniqueName="[Range 1].[Profit].[All]" allUniqueName="[Range 1].[Profit].[All]" dimensionUniqueName="[Range 1]" displayFolder="" count="0" memberValueDatatype="5" unbalanced="0"/>
    <cacheHierarchy uniqueName="[Range 1].[Quantity ordered new]" caption="Quantity ordered new" attribute="1" defaultMemberUniqueName="[Range 1].[Quantity ordered new].[All]" allUniqueName="[Range 1].[Quantity ordered new].[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Total]" caption="Total" attribute="1" defaultMemberUniqueName="[Range 1].[Total].[All]" allUniqueName="[Range 1].[Total].[All]" dimensionUniqueName="[Range 1]" displayFolder="" count="0" memberValueDatatype="5" unbalanced="0"/>
    <cacheHierarchy uniqueName="[Range 1].[Manager]" caption="Manager" attribute="1" defaultMemberUniqueName="[Range 1].[Manager].[All]" allUniqueName="[Range 1].[Manager].[All]" dimensionUniqueName="[Range 1]" displayFolder="" count="0" memberValueDatatype="130" unbalanced="0"/>
    <cacheHierarchy uniqueName="[Range 1].[Order fullfillment time]" caption="Order fullfillment time" attribute="1" defaultMemberUniqueName="[Range 1].[Order fullfillment time].[All]" allUniqueName="[Range 1].[Order fullfillment time].[All]" dimensionUniqueName="[Range 1]" displayFolder="" count="0" memberValueDatatype="20" unbalanced="0"/>
    <cacheHierarchy uniqueName="[Range 1].[Profit margin]" caption="Profit margin" attribute="1" defaultMemberUniqueName="[Range 1].[Profit margin].[All]" allUniqueName="[Range 1].[Profit margin].[All]" dimensionUniqueName="[Range 1]" displayFolder="" count="0" memberValueDatatype="130" unbalanced="0"/>
    <cacheHierarchy uniqueName="[Range 1].[Revenue]" caption="Revenue" attribute="1" defaultMemberUniqueName="[Range 1].[Revenue].[All]" allUniqueName="[Range 1].[Revenue].[All]" dimensionUniqueName="[Range 1]" displayFolder="" count="0" memberValueDatatype="5" unbalanced="0"/>
    <cacheHierarchy uniqueName="[Range 1].[Weekly sales]" caption="Weekly sales" attribute="1" defaultMemberUniqueName="[Range 1].[Weekly sales].[All]" allUniqueName="[Range 1].[Weekly sales].[All]" dimensionUniqueName="[Range 1]" displayFolder="" count="0" memberValueDatatype="20" unbalanced="0"/>
    <cacheHierarchy uniqueName="[Range 1].[Monthly sales]" caption="Monthly sales" attribute="1" defaultMemberUniqueName="[Range 1].[Monthly sales].[All]" allUniqueName="[Range 1].[Monthly sales].[All]" dimensionUniqueName="[Range 1]" displayFolder="" count="0" memberValueDatatype="130" unbalanced="0"/>
    <cacheHierarchy uniqueName="[Range 1].[Weekly sales03]" caption="Weekly sales03" attribute="1" defaultMemberUniqueName="[Range 1].[Weekly sales03].[All]" allUniqueName="[Range 1].[Weekly sales03].[All]" dimensionUniqueName="[Range 1]" displayFolder="" count="0" memberValueDatatype="130" unbalanced="0"/>
    <cacheHierarchy uniqueName="[Range 1].[Unique Customers]" caption="Unique Customers" attribute="1" defaultMemberUniqueName="[Range 1].[Unique Customers].[All]" allUniqueName="[Range 1].[Unique Customers].[All]" dimensionUniqueName="[Range 1]" displayFolder="" count="0" memberValueDatatype="20" unbalanced="0"/>
    <cacheHierarchy uniqueName="[Range 1].[Repeat Customers]" caption="Repeat Customers" attribute="1" defaultMemberUniqueName="[Range 1].[Repeat Customers].[All]" allUniqueName="[Range 1].[Repeat Customers].[All]" dimensionUniqueName="[Range 1]" displayFolder="" count="0" memberValueDatatype="20" unbalanced="0"/>
    <cacheHierarchy uniqueName="[Range 1].[Repeted order]" caption="Repeted order" attribute="1" defaultMemberUniqueName="[Range 1].[Repeted order].[All]" allUniqueName="[Range 1].[Repeted order].[All]" dimensionUniqueName="[Range 1]" displayFolder="" count="0" memberValueDatatype="130" unbalanced="0"/>
    <cacheHierarchy uniqueName="[Range 2].[Customer ID]" caption="Customer ID" attribute="1" defaultMemberUniqueName="[Range 2].[Customer ID].[All]" allUniqueName="[Range 2].[Customer ID].[All]" dimensionUniqueName="[Range 2]" displayFolder="" count="0" memberValueDatatype="2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Order Priority]" caption="Order Priority" attribute="1" defaultMemberUniqueName="[Range 2].[Order Priority].[All]" allUniqueName="[Range 2].[Order Priority].[All]" dimensionUniqueName="[Range 2]" displayFolder="" count="0" memberValueDatatype="130" unbalanced="0"/>
    <cacheHierarchy uniqueName="[Range 2].[Discount]" caption="Discount" attribute="1" defaultMemberUniqueName="[Range 2].[Discount].[All]" allUniqueName="[Range 2].[Discount].[All]" dimensionUniqueName="[Range 2]" displayFolder="" count="0" memberValueDatatype="5" unbalanced="0"/>
    <cacheHierarchy uniqueName="[Range 2].[Unit Price]" caption="Unit Price" attribute="1" defaultMemberUniqueName="[Range 2].[Unit Price].[All]" allUniqueName="[Range 2].[Unit Price].[All]" dimensionUniqueName="[Range 2]" displayFolder="" count="0" memberValueDatatype="5" unbalanced="0"/>
    <cacheHierarchy uniqueName="[Range 2].[Shipping Cost]" caption="Shipping Cost" attribute="1" defaultMemberUniqueName="[Range 2].[Shipping Cost].[All]" allUniqueName="[Range 2].[Shipping Cost].[All]" dimensionUniqueName="[Range 2]" displayFolder="" count="0" memberValueDatatype="5"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Segment]" caption="Customer Segment" attribute="1" defaultMemberUniqueName="[Range 2].[Customer Segment].[All]" allUniqueName="[Range 2].[Customer Segment].[All]" dimensionUniqueName="[Range 2]" displayFolder="" count="0" memberValueDatatype="13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Sub-Category]" caption="Product Sub-Category" attribute="1" defaultMemberUniqueName="[Range 2].[Product Sub-Category].[All]" allUniqueName="[Range 2].[Product Sub-Category].[All]" dimensionUniqueName="[Range 2]" displayFolder="" count="0" memberValueDatatype="130" unbalanced="0"/>
    <cacheHierarchy uniqueName="[Range 2].[Product Container]" caption="Product Container" attribute="1" defaultMemberUniqueName="[Range 2].[Product Container].[All]" allUniqueName="[Range 2].[Product Container].[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Product Base Margin]" caption="Product Base Margin" attribute="1" defaultMemberUniqueName="[Range 2].[Product Base Margin].[All]" allUniqueName="[Range 2].[Product Base Margin].[All]" dimensionUniqueName="[Range 2]" displayFolder="" count="0" memberValueDatatype="5" unbalanced="0"/>
    <cacheHierarchy uniqueName="[Range 2].[Country]" caption="Country" attribute="1" defaultMemberUniqueName="[Range 2].[Country].[All]" allUniqueName="[Range 2].[Country].[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State or Province]" caption="State or Province" attribute="1" defaultMemberUniqueName="[Range 2].[State or Province].[All]" allUniqueName="[Range 2].[State or Provinc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Order Year]" caption="Order Year" attribute="1" time="1" defaultMemberUniqueName="[Range 2].[Order Year].[All]" allUniqueName="[Range 2].[Order Year].[All]" dimensionUniqueName="[Range 2]" displayFolder="" count="0" memberValueDatatype="7" unbalanced="0"/>
    <cacheHierarchy uniqueName="[Range 2].[Order Month]" caption="Order Month" attribute="1" time="1" defaultMemberUniqueName="[Range 2].[Order Month].[All]" allUniqueName="[Range 2].[Order Month].[All]" dimensionUniqueName="[Range 2]" displayFolder="" count="0" memberValueDatatype="7" unbalanced="0"/>
    <cacheHierarchy uniqueName="[Range 2].[O-Date]" caption="O-Date" attribute="1" time="1" defaultMemberUniqueName="[Range 2].[O-Date].[All]" allUniqueName="[Range 2].[O-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ping years]" caption="Shipping years" attribute="1" time="1" defaultMemberUniqueName="[Range 2].[Shipping years].[All]" allUniqueName="[Range 2].[Shipping years].[All]" dimensionUniqueName="[Range 2]" displayFolder="" count="0" memberValueDatatype="7" unbalanced="0"/>
    <cacheHierarchy uniqueName="[Range 2].[Shipping months]" caption="Shipping months" attribute="1" time="1" defaultMemberUniqueName="[Range 2].[Shipping months].[All]" allUniqueName="[Range 2].[Shipping months].[All]" dimensionUniqueName="[Range 2]" displayFolder="" count="0" memberValueDatatype="7" unbalanced="0"/>
    <cacheHierarchy uniqueName="[Range 2].[Shipping date]" caption="Shipping date" attribute="1" time="1" defaultMemberUniqueName="[Range 2].[Shipping date].[All]" allUniqueName="[Range 2].[Shipping date].[All]" dimensionUniqueName="[Range 2]" displayFolder="" count="0" memberValueDatatype="7" unbalanced="0"/>
    <cacheHierarchy uniqueName="[Range 2].[Profit]" caption="Profit" attribute="1" defaultMemberUniqueName="[Range 2].[Profit].[All]" allUniqueName="[Range 2].[Profit].[All]" dimensionUniqueName="[Range 2]" displayFolder="" count="0" memberValueDatatype="5" unbalanced="0"/>
    <cacheHierarchy uniqueName="[Range 2].[Quantity ordered new]" caption="Quantity ordered new" attribute="1" defaultMemberUniqueName="[Range 2].[Quantity ordered new].[All]" allUniqueName="[Range 2].[Quantity ordered new].[All]" dimensionUniqueName="[Range 2]" displayFolder="" count="0" memberValueDatatype="20" unbalanced="0"/>
    <cacheHierarchy uniqueName="[Range 2].[Sales]" caption="Sales" attribute="1" defaultMemberUniqueName="[Range 2].[Sales].[All]" allUniqueName="[Range 2].[Sales].[All]" dimensionUniqueName="[Range 2]" displayFolder="" count="0" memberValueDatatype="5" unbalanced="0"/>
    <cacheHierarchy uniqueName="[Range 2].[Order ID]" caption="Order ID" attribute="1" defaultMemberUniqueName="[Range 2].[Order ID].[All]" allUniqueName="[Range 2].[Order ID].[All]" dimensionUniqueName="[Range 2]" displayFolder="" count="0" memberValueDatatype="20" unbalanced="0"/>
    <cacheHierarchy uniqueName="[Range 2].[Total]" caption="Total" attribute="1" defaultMemberUniqueName="[Range 2].[Total].[All]" allUniqueName="[Range 2].[Total].[All]" dimensionUniqueName="[Range 2]" displayFolder="" count="0" memberValueDatatype="5" unbalanced="0"/>
    <cacheHierarchy uniqueName="[Range 2].[Manager]" caption="Manager" attribute="1" defaultMemberUniqueName="[Range 2].[Manager].[All]" allUniqueName="[Range 2].[Manager].[All]" dimensionUniqueName="[Range 2]" displayFolder="" count="0" memberValueDatatype="130" unbalanced="0"/>
    <cacheHierarchy uniqueName="[Range 2].[Order fullfillment time]" caption="Order fullfillment time" attribute="1" defaultMemberUniqueName="[Range 2].[Order fullfillment time].[All]" allUniqueName="[Range 2].[Order fullfillment time].[All]" dimensionUniqueName="[Range 2]" displayFolder="" count="0" memberValueDatatype="20"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Revenue]" caption="Revenue" attribute="1" defaultMemberUniqueName="[Range 2].[Revenue].[All]" allUniqueName="[Range 2].[Revenue].[All]" dimensionUniqueName="[Range 2]" displayFolder="" count="0" memberValueDatatype="5" unbalanced="0"/>
    <cacheHierarchy uniqueName="[Range 2].[Weekly sales]" caption="Weekly sales" attribute="1" defaultMemberUniqueName="[Range 2].[Weekly sales].[All]" allUniqueName="[Range 2].[Weekly sales].[All]" dimensionUniqueName="[Range 2]" displayFolder="" count="0" memberValueDatatype="20" unbalanced="0"/>
    <cacheHierarchy uniqueName="[Range 2].[Monthly sales]" caption="Monthly sales" attribute="1" defaultMemberUniqueName="[Range 2].[Monthly sales].[All]" allUniqueName="[Range 2].[Monthly sales].[All]" dimensionUniqueName="[Range 2]" displayFolder="" count="0" memberValueDatatype="130" unbalanced="0"/>
    <cacheHierarchy uniqueName="[Range 2].[Weekly sales03]" caption="Weekly sales03" attribute="1" defaultMemberUniqueName="[Range 2].[Weekly sales03].[All]" allUniqueName="[Range 2].[Weekly sales03].[All]" dimensionUniqueName="[Range 2]" displayFolder="" count="0" memberValueDatatype="130" unbalanced="0"/>
    <cacheHierarchy uniqueName="[Range 2].[Unique Customers]" caption="Unique Customers" attribute="1" defaultMemberUniqueName="[Range 2].[Unique Customers].[All]" allUniqueName="[Range 2].[Unique Customers].[All]" dimensionUniqueName="[Range 2]" displayFolder="" count="0" memberValueDatatype="20" unbalanced="0"/>
    <cacheHierarchy uniqueName="[Range 2].[Repeat Customers]" caption="Repeat Customers" attribute="1" defaultMemberUniqueName="[Range 2].[Repeat Customers].[All]" allUniqueName="[Range 2].[Repeat Customers].[All]" dimensionUniqueName="[Range 2]" displayFolder="" count="0" memberValueDatatype="20" unbalanced="0"/>
    <cacheHierarchy uniqueName="[Range 2].[Repeted order]" caption="Repeted order" attribute="1" defaultMemberUniqueName="[Range 2].[Repeted order].[All]" allUniqueName="[Range 2].[Repeted order].[All]" dimensionUniqueName="[Range 2]" displayFolder="" count="0" memberValueDatatype="130" unbalanced="0"/>
    <cacheHierarchy uniqueName="[Range 3].[Customer ID]" caption="Customer ID" attribute="1" defaultMemberUniqueName="[Range 3].[Customer ID].[All]" allUniqueName="[Range 3].[Customer ID].[All]" dimensionUniqueName="[Range 3]" displayFolder="" count="0" memberValueDatatype="20" unbalanced="0"/>
    <cacheHierarchy uniqueName="[Range 3].[Customer Name]" caption="Customer Name" attribute="1" defaultMemberUniqueName="[Range 3].[Customer Name].[All]" allUniqueName="[Range 3].[Customer Name].[All]" dimensionUniqueName="[Range 3]" displayFolder="" count="0" memberValueDatatype="13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Discount]" caption="Discount" attribute="1" defaultMemberUniqueName="[Range 3].[Discount].[All]" allUniqueName="[Range 3].[Discount].[All]" dimensionUniqueName="[Range 3]" displayFolder="" count="0" memberValueDatatype="5" unbalanced="0"/>
    <cacheHierarchy uniqueName="[Range 3].[Unit Price]" caption="Unit Price" attribute="1" defaultMemberUniqueName="[Range 3].[Unit Price].[All]" allUniqueName="[Range 3].[Unit Price].[All]" dimensionUniqueName="[Range 3]" displayFolder="" count="0" memberValueDatatype="5" unbalanced="0"/>
    <cacheHierarchy uniqueName="[Range 3].[Shipping Cost]" caption="Shipping Cost" attribute="1" defaultMemberUniqueName="[Range 3].[Shipping Cost].[All]" allUniqueName="[Range 3].[Shipping Cost].[All]" dimensionUniqueName="[Range 3]" displayFolder="" count="0" memberValueDatatype="5" unbalanced="0"/>
    <cacheHierarchy uniqueName="[Range 3].[Ship Mode]" caption="Ship Mode" attribute="1" defaultMemberUniqueName="[Range 3].[Ship Mode].[All]" allUniqueName="[Range 3].[Ship Mode].[All]" dimensionUniqueName="[Range 3]" displayFolder="" count="0" memberValueDatatype="130" unbalanced="0"/>
    <cacheHierarchy uniqueName="[Range 3].[Customer Segment]" caption="Customer Segment" attribute="1" defaultMemberUniqueName="[Range 3].[Customer Segment].[All]" allUniqueName="[Range 3].[Customer Segment].[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Sub-Category]" caption="Product Sub-Category" attribute="1" defaultMemberUniqueName="[Range 3].[Product Sub-Category].[All]" allUniqueName="[Range 3].[Product Sub-Category].[All]" dimensionUniqueName="[Range 3]" displayFolder="" count="0" memberValueDatatype="130" unbalanced="0"/>
    <cacheHierarchy uniqueName="[Range 3].[Product Container]" caption="Product Container" attribute="1" defaultMemberUniqueName="[Range 3].[Product Container].[All]" allUniqueName="[Range 3].[Product Container].[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Product Base Margin]" caption="Product Base Margin" attribute="1" defaultMemberUniqueName="[Range 3].[Product Base Margin].[All]" allUniqueName="[Range 3].[Product Base Margin].[All]" dimensionUniqueName="[Range 3]" displayFolder="" count="0" memberValueDatatype="5" unbalanced="0"/>
    <cacheHierarchy uniqueName="[Range 3].[Country]" caption="Country" attribute="1" defaultMemberUniqueName="[Range 3].[Country].[All]" allUniqueName="[Range 3].[Country].[All]" dimensionUniqueName="[Range 3]" displayFolder="" count="0" memberValueDatatype="130" unbalanced="0"/>
    <cacheHierarchy uniqueName="[Range 3].[Region]" caption="Region" attribute="1" defaultMemberUniqueName="[Range 3].[Region].[All]" allUniqueName="[Range 3].[Region].[All]" dimensionUniqueName="[Range 3]" displayFolder="" count="0" memberValueDatatype="130" unbalanced="0"/>
    <cacheHierarchy uniqueName="[Range 3].[State or Province]" caption="State or Province" attribute="1" defaultMemberUniqueName="[Range 3].[State or Province].[All]" allUniqueName="[Range 3].[State or Province].[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Postal Code]" caption="Postal Code" attribute="1" defaultMemberUniqueName="[Range 3].[Postal Code].[All]" allUniqueName="[Range 3].[Postal Code].[All]" dimensionUniqueName="[Range 3]" displayFolder="" count="0" memberValueDatatype="20" unbalanced="0"/>
    <cacheHierarchy uniqueName="[Range 3].[Order Date]" caption="Order Date" attribute="1" time="1" defaultMemberUniqueName="[Range 3].[Order Date].[All]" allUniqueName="[Range 3].[Order Date].[All]" dimensionUniqueName="[Range 3]" displayFolder="" count="0" memberValueDatatype="7" unbalanced="0"/>
    <cacheHierarchy uniqueName="[Range 3].[Order Year]" caption="Order Year" attribute="1" time="1" defaultMemberUniqueName="[Range 3].[Order Year].[All]" allUniqueName="[Range 3].[Order Year].[All]" dimensionUniqueName="[Range 3]" displayFolder="" count="0" memberValueDatatype="7" unbalanced="0"/>
    <cacheHierarchy uniqueName="[Range 3].[Order Month]" caption="Order Month" attribute="1" time="1" defaultMemberUniqueName="[Range 3].[Order Month].[All]" allUniqueName="[Range 3].[Order Month].[All]" dimensionUniqueName="[Range 3]" displayFolder="" count="0" memberValueDatatype="7" unbalanced="0"/>
    <cacheHierarchy uniqueName="[Range 3].[O-Date]" caption="O-Date" attribute="1" time="1" defaultMemberUniqueName="[Range 3].[O-Date].[All]" allUniqueName="[Range 3].[O-Date].[All]" dimensionUniqueName="[Range 3]" displayFolder="" count="0" memberValueDatatype="7" unbalanced="0"/>
    <cacheHierarchy uniqueName="[Range 3].[Ship date]" caption="Ship date" attribute="1" time="1" defaultMemberUniqueName="[Range 3].[Ship date].[All]" allUniqueName="[Range 3].[Ship date].[All]" dimensionUniqueName="[Range 3]" displayFolder="" count="0" memberValueDatatype="7" unbalanced="0"/>
    <cacheHierarchy uniqueName="[Range 3].[Shipping years]" caption="Shipping years" attribute="1" time="1" defaultMemberUniqueName="[Range 3].[Shipping years].[All]" allUniqueName="[Range 3].[Shipping years].[All]" dimensionUniqueName="[Range 3]" displayFolder="" count="0" memberValueDatatype="7" unbalanced="0"/>
    <cacheHierarchy uniqueName="[Range 3].[Shipping months]" caption="Shipping months" attribute="1" time="1" defaultMemberUniqueName="[Range 3].[Shipping months].[All]" allUniqueName="[Range 3].[Shipping months].[All]" dimensionUniqueName="[Range 3]" displayFolder="" count="0" memberValueDatatype="7" unbalanced="0"/>
    <cacheHierarchy uniqueName="[Range 3].[Shipping date]" caption="Shipping date" attribute="1" time="1" defaultMemberUniqueName="[Range 3].[Shipping date].[All]" allUniqueName="[Range 3].[Shipping date].[All]" dimensionUniqueName="[Range 3]" displayFolder="" count="0" memberValueDatatype="7" unbalanced="0"/>
    <cacheHierarchy uniqueName="[Range 3].[Profit]" caption="Profit" attribute="1" defaultMemberUniqueName="[Range 3].[Profit].[All]" allUniqueName="[Range 3].[Profit].[All]" dimensionUniqueName="[Range 3]" displayFolder="" count="0" memberValueDatatype="5" unbalanced="0"/>
    <cacheHierarchy uniqueName="[Range 3].[Quantity ordered new]" caption="Quantity ordered new" attribute="1" defaultMemberUniqueName="[Range 3].[Quantity ordered new].[All]" allUniqueName="[Range 3].[Quantity ordered new].[All]" dimensionUniqueName="[Range 3]" displayFolder="" count="0" memberValueDatatype="20" unbalanced="0"/>
    <cacheHierarchy uniqueName="[Range 3].[Sales]" caption="Sales" attribute="1" defaultMemberUniqueName="[Range 3].[Sales].[All]" allUniqueName="[Range 3].[Sales].[All]" dimensionUniqueName="[Range 3]" displayFolder="" count="0" memberValueDatatype="5" unbalanced="0"/>
    <cacheHierarchy uniqueName="[Range 3].[Order ID]" caption="Order ID" attribute="1" defaultMemberUniqueName="[Range 3].[Order ID].[All]" allUniqueName="[Range 3].[Order ID].[All]" dimensionUniqueName="[Range 3]" displayFolder="" count="0" memberValueDatatype="20" unbalanced="0"/>
    <cacheHierarchy uniqueName="[Range 3].[Total]" caption="Total" attribute="1" defaultMemberUniqueName="[Range 3].[Total].[All]" allUniqueName="[Range 3].[Total].[All]" dimensionUniqueName="[Range 3]" displayFolder="" count="0" memberValueDatatype="5" unbalanced="0"/>
    <cacheHierarchy uniqueName="[Range 3].[Manager]" caption="Manager" attribute="1" defaultMemberUniqueName="[Range 3].[Manager].[All]" allUniqueName="[Range 3].[Manager].[All]" dimensionUniqueName="[Range 3]" displayFolder="" count="0" memberValueDatatype="130" unbalanced="0"/>
    <cacheHierarchy uniqueName="[Range 3].[Order fullfillment time]" caption="Order fullfillment time" attribute="1" defaultMemberUniqueName="[Range 3].[Order fullfillment time].[All]" allUniqueName="[Range 3].[Order fullfillment time].[All]" dimensionUniqueName="[Range 3]" displayFolder="" count="0" memberValueDatatype="20" unbalanced="0"/>
    <cacheHierarchy uniqueName="[Range 3].[Profit margin]" caption="Profit margin" attribute="1" defaultMemberUniqueName="[Range 3].[Profit margin].[All]" allUniqueName="[Range 3].[Profit margin].[All]" dimensionUniqueName="[Range 3]" displayFolder="" count="0" memberValueDatatype="5" unbalanced="0"/>
    <cacheHierarchy uniqueName="[Range 3].[Revenue]" caption="Revenue" attribute="1" defaultMemberUniqueName="[Range 3].[Revenue].[All]" allUniqueName="[Range 3].[Revenue].[All]" dimensionUniqueName="[Range 3]" displayFolder="" count="0" memberValueDatatype="5" unbalanced="0"/>
    <cacheHierarchy uniqueName="[Range 3].[Weekly sales]" caption="Weekly sales" attribute="1" defaultMemberUniqueName="[Range 3].[Weekly sales].[All]" allUniqueName="[Range 3].[Weekly sales].[All]" dimensionUniqueName="[Range 3]" displayFolder="" count="0" memberValueDatatype="20" unbalanced="0"/>
    <cacheHierarchy uniqueName="[Range 3].[Monthly sales]" caption="Monthly sales" attribute="1" defaultMemberUniqueName="[Range 3].[Monthly sales].[All]" allUniqueName="[Range 3].[Monthly sales].[All]" dimensionUniqueName="[Range 3]" displayFolder="" count="0" memberValueDatatype="130" unbalanced="0"/>
    <cacheHierarchy uniqueName="[Range 3].[Weekly sales03]" caption="Weekly sales03" attribute="1" defaultMemberUniqueName="[Range 3].[Weekly sales03].[All]" allUniqueName="[Range 3].[Weekly sales03].[All]" dimensionUniqueName="[Range 3]" displayFolder="" count="0" memberValueDatatype="130" unbalanced="0"/>
    <cacheHierarchy uniqueName="[Range 3].[Unique Customers]" caption="Unique Customers" attribute="1" defaultMemberUniqueName="[Range 3].[Unique Customers].[All]" allUniqueName="[Range 3].[Unique Customers].[All]" dimensionUniqueName="[Range 3]" displayFolder="" count="0" memberValueDatatype="20" unbalanced="0"/>
    <cacheHierarchy uniqueName="[Range 3].[Repeat Customers]" caption="Repeat Customers" attribute="1" defaultMemberUniqueName="[Range 3].[Repeat Customers].[All]" allUniqueName="[Range 3].[Repeat Customers].[All]" dimensionUniqueName="[Range 3]" displayFolder="" count="0" memberValueDatatype="20" unbalanced="0"/>
    <cacheHierarchy uniqueName="[Range 3].[Repeted order]" caption="Repeted order" attribute="1" defaultMemberUniqueName="[Range 3].[Repeted order].[All]" allUniqueName="[Range 3].[Repeted order].[All]" dimensionUniqueName="[Range 3]" displayFolder="" count="0" memberValueDatatype="130" unbalanced="0"/>
    <cacheHierarchy uniqueName="[Range 3].[Quarter]" caption="Quarter" attribute="1" defaultMemberUniqueName="[Range 3].[Quarter].[All]" allUniqueName="[Range 3].[Quarter].[All]" dimensionUniqueName="[Range 3]" displayFolder="" count="0" memberValueDatatype="130" unbalanced="0"/>
    <cacheHierarchy uniqueName="[Range 3].[Order Month (Month)]" caption="Order Month (Month)" attribute="1" defaultMemberUniqueName="[Range 3].[Order Month (Month)].[All]" allUniqueName="[Range 3].[Order Month (Month)].[All]" dimensionUniqueName="[Range 3]" displayFolder="" count="0" memberValueDatatype="130" unbalanced="0"/>
    <cacheHierarchy uniqueName="[Range 4].[Provience]" caption="Provience" attribute="1" defaultMemberUniqueName="[Range 4].[Provience].[All]" allUniqueName="[Range 4].[Provience].[All]" dimensionUniqueName="[Range 4]" displayFolder="" count="0" memberValueDatatype="130" unbalanced="0"/>
    <cacheHierarchy uniqueName="[Range 4].[Sum of Sales]" caption="Sum of Sales" attribute="1" defaultMemberUniqueName="[Range 4].[Sum of Sales].[All]" allUniqueName="[Range 4].[Sum of Sales].[All]" dimensionUniqueName="[Range 4]" displayFolder="" count="0" memberValueDatatype="5" unbalanced="0"/>
    <cacheHierarchy uniqueName="[Table_1].[Customer ID]" caption="Customer ID" attribute="1" defaultMemberUniqueName="[Table_1].[Customer ID].[All]" allUniqueName="[Table_1].[Customer ID].[All]" dimensionUniqueName="[Table_1]" displayFolder="" count="0" memberValueDatatype="2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Order Priority]" caption="Order Priority" attribute="1" defaultMemberUniqueName="[Table_1].[Order Priority].[All]" allUniqueName="[Table_1].[Order Priority].[All]" dimensionUniqueName="[Table_1]" displayFolder="" count="0" memberValueDatatype="130" unbalanced="0"/>
    <cacheHierarchy uniqueName="[Table_1].[Discount]" caption="Discount" attribute="1" defaultMemberUniqueName="[Table_1].[Discount].[All]" allUniqueName="[Table_1].[Discount].[All]" dimensionUniqueName="[Table_1]" displayFolder="" count="0" memberValueDatatype="5" unbalanced="0"/>
    <cacheHierarchy uniqueName="[Table_1].[Unit Price]" caption="Unit Price" attribute="1" defaultMemberUniqueName="[Table_1].[Unit Price].[All]" allUniqueName="[Table_1].[Unit Price].[All]" dimensionUniqueName="[Table_1]" displayFolder="" count="0" memberValueDatatype="5" unbalanced="0"/>
    <cacheHierarchy uniqueName="[Table_1].[Shipping Cost]" caption="Shipping Cost" attribute="1" defaultMemberUniqueName="[Table_1].[Shipping Cost].[All]" allUniqueName="[Table_1].[Shipping Cost].[All]" dimensionUniqueName="[Table_1]" displayFolder="" count="0" memberValueDatatype="5"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Segment]" caption="Customer Segment" attribute="1" defaultMemberUniqueName="[Table_1].[Customer Segment].[All]" allUniqueName="[Table_1].[Customer Segment].[All]" dimensionUniqueName="[Table_1]" displayFolder="" count="0" memberValueDatatype="130" unbalanced="0"/>
    <cacheHierarchy uniqueName="[Table_1].[Product Category]" caption="Product Category" attribute="1" defaultMemberUniqueName="[Table_1].[Product Category].[All]" allUniqueName="[Table_1].[Product Category].[All]" dimensionUniqueName="[Table_1]" displayFolder="" count="0" memberValueDatatype="130" unbalanced="0"/>
    <cacheHierarchy uniqueName="[Table_1].[Product Sub-Category]" caption="Product Sub-Category" attribute="1" defaultMemberUniqueName="[Table_1].[Product Sub-Category].[All]" allUniqueName="[Table_1].[Product Sub-Category].[All]" dimensionUniqueName="[Table_1]" displayFolder="" count="0" memberValueDatatype="130" unbalanced="0"/>
    <cacheHierarchy uniqueName="[Table_1].[Product Container]" caption="Product Container" attribute="1" defaultMemberUniqueName="[Table_1].[Product Container].[All]" allUniqueName="[Table_1].[Product Container].[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Product Base Margin]" caption="Product Base Margin" attribute="1" defaultMemberUniqueName="[Table_1].[Product Base Margin].[All]" allUniqueName="[Table_1].[Product Base Margin].[All]" dimensionUniqueName="[Table_1]" displayFolder="" count="0" memberValueDatatype="5" unbalanced="0"/>
    <cacheHierarchy uniqueName="[Table_1].[Country]" caption="Country" attribute="1" defaultMemberUniqueName="[Table_1].[Country].[All]" allUniqueName="[Table_1].[Country].[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State or Province]" caption="State or Province" attribute="1" defaultMemberUniqueName="[Table_1].[State or Province].[All]" allUniqueName="[Table_1].[State or Province].[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Order Year]" caption="Order Year" attribute="1" time="1" defaultMemberUniqueName="[Table_1].[Order Year].[All]" allUniqueName="[Table_1].[Order Year].[All]" dimensionUniqueName="[Table_1]" displayFolder="" count="0" memberValueDatatype="7" unbalanced="0"/>
    <cacheHierarchy uniqueName="[Table_1].[Order Month]" caption="Order Month" attribute="1" time="1" defaultMemberUniqueName="[Table_1].[Order Month].[All]" allUniqueName="[Table_1].[Order Month].[All]" dimensionUniqueName="[Table_1]" displayFolder="" count="0" memberValueDatatype="7" unbalanced="0"/>
    <cacheHierarchy uniqueName="[Table_1].[O-Date]" caption="O-Date" attribute="1" time="1" defaultMemberUniqueName="[Table_1].[O-Date].[All]" allUniqueName="[Table_1].[O-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ping years]" caption="Shipping years" attribute="1" time="1" defaultMemberUniqueName="[Table_1].[Shipping years].[All]" allUniqueName="[Table_1].[Shipping years].[All]" dimensionUniqueName="[Table_1]" displayFolder="" count="0" memberValueDatatype="7" unbalanced="0"/>
    <cacheHierarchy uniqueName="[Table_1].[Shipping months]" caption="Shipping months" attribute="1" time="1" defaultMemberUniqueName="[Table_1].[Shipping months].[All]" allUniqueName="[Table_1].[Shipping months].[All]" dimensionUniqueName="[Table_1]" displayFolder="" count="0" memberValueDatatype="7" unbalanced="0"/>
    <cacheHierarchy uniqueName="[Table_1].[Shipping date]" caption="Shipping date" attribute="1" time="1" defaultMemberUniqueName="[Table_1].[Shipping date].[All]" allUniqueName="[Table_1].[Shipping date].[All]" dimensionUniqueName="[Table_1]" displayFolder="" count="0" memberValueDatatype="7" unbalanced="0"/>
    <cacheHierarchy uniqueName="[Table_1].[Profit]" caption="Profit" attribute="1" defaultMemberUniqueName="[Table_1].[Profit].[All]" allUniqueName="[Table_1].[Profit].[All]" dimensionUniqueName="[Table_1]" displayFolder="" count="0" memberValueDatatype="5" unbalanced="0"/>
    <cacheHierarchy uniqueName="[Table_1].[Quantity ordered new]" caption="Quantity ordered new" attribute="1" defaultMemberUniqueName="[Table_1].[Quantity ordered new].[All]" allUniqueName="[Table_1].[Quantity ordered new].[All]" dimensionUniqueName="[Table_1]" displayFolder="" count="0" memberValueDatatype="20" unbalanced="0"/>
    <cacheHierarchy uniqueName="[Table_1].[Sales]" caption="Sales" attribute="1" defaultMemberUniqueName="[Table_1].[Sales].[All]" allUniqueName="[Table_1].[Sales].[All]" dimensionUniqueName="[Table_1]" displayFolder="" count="0" memberValueDatatype="5" unbalanced="0"/>
    <cacheHierarchy uniqueName="[Table_1].[Order ID]" caption="Order ID" attribute="1" defaultMemberUniqueName="[Table_1].[Order ID].[All]" allUniqueName="[Table_1].[Order ID].[All]" dimensionUniqueName="[Table_1]" displayFolder="" count="0" memberValueDatatype="20" unbalanced="0"/>
    <cacheHierarchy uniqueName="[Table_1].[Total]" caption="Total" attribute="1" defaultMemberUniqueName="[Table_1].[Total].[All]" allUniqueName="[Table_1].[Total].[All]" dimensionUniqueName="[Table_1]" displayFolder="" count="0" memberValueDatatype="5" unbalanced="0"/>
    <cacheHierarchy uniqueName="[Table_1].[Manager]" caption="Manager" attribute="1" defaultMemberUniqueName="[Table_1].[Manager].[All]" allUniqueName="[Table_1].[Manager].[All]" dimensionUniqueName="[Table_1]" displayFolder="" count="0" memberValueDatatype="130" unbalanced="0"/>
    <cacheHierarchy uniqueName="[Table_1].[Order fullfillment time]" caption="Order fullfillment time" attribute="1" defaultMemberUniqueName="[Table_1].[Order fullfillment time].[All]" allUniqueName="[Table_1].[Order fullfillment time].[All]" dimensionUniqueName="[Table_1]" displayFolder="" count="0" memberValueDatatype="20" unbalanced="0"/>
    <cacheHierarchy uniqueName="[Table_1].[Profit margin]" caption="Profit margin" attribute="1" defaultMemberUniqueName="[Table_1].[Profit margin].[All]" allUniqueName="[Table_1].[Profit margin].[All]" dimensionUniqueName="[Table_1]" displayFolder="" count="0" memberValueDatatype="130" unbalanced="0"/>
    <cacheHierarchy uniqueName="[Table_1].[Revenue]" caption="Revenue" attribute="1" defaultMemberUniqueName="[Table_1].[Revenue].[All]" allUniqueName="[Table_1].[Revenue].[All]" dimensionUniqueName="[Table_1]" displayFolder="" count="0" memberValueDatatype="5" unbalanced="0"/>
    <cacheHierarchy uniqueName="[Table_1].[Weekly sales]" caption="Weekly sales" attribute="1" defaultMemberUniqueName="[Table_1].[Weekly sales].[All]" allUniqueName="[Table_1].[Weekly sales].[All]" dimensionUniqueName="[Table_1]" displayFolder="" count="0" memberValueDatatype="20" unbalanced="0"/>
    <cacheHierarchy uniqueName="[Table_1].[Monthly sales]" caption="Monthly sales" attribute="1" defaultMemberUniqueName="[Table_1].[Monthly sales].[All]" allUniqueName="[Table_1].[Monthly sales].[All]" dimensionUniqueName="[Table_1]" displayFolder="" count="0" memberValueDatatype="130" unbalanced="0"/>
    <cacheHierarchy uniqueName="[Table_1].[Weekly sales03]" caption="Weekly sales03" attribute="1" defaultMemberUniqueName="[Table_1].[Weekly sales03].[All]" allUniqueName="[Table_1].[Weekly sales03].[All]" dimensionUniqueName="[Table_1]" displayFolder="" count="0" memberValueDatatype="130" unbalanced="0"/>
    <cacheHierarchy uniqueName="[Table_1].[Unique Customers]" caption="Unique Customers" attribute="1" defaultMemberUniqueName="[Table_1].[Unique Customers].[All]" allUniqueName="[Table_1].[Unique Customers].[All]" dimensionUniqueName="[Table_1]" displayFolder="" count="0" memberValueDatatype="20" unbalanced="0"/>
    <cacheHierarchy uniqueName="[Table_1].[Repeat Customers]" caption="Repeat Customers" attribute="1" defaultMemberUniqueName="[Table_1].[Repeat Customers].[All]" allUniqueName="[Table_1].[Repeat Customers].[All]" dimensionUniqueName="[Table_1]" displayFolder="" count="0" memberValueDatatype="20" unbalanced="0"/>
    <cacheHierarchy uniqueName="[Table_1].[Repeted order]" caption="Repeted order" attribute="1" defaultMemberUniqueName="[Table_1].[Repeted order].[All]" allUniqueName="[Table_1].[Repeted order].[All]" dimensionUniqueName="[Table_1]" displayFolder="" count="0" memberValueDatatype="130" unbalanced="0"/>
    <cacheHierarchy uniqueName="[Table_1].[Quarter]" caption="Quarter" attribute="1" defaultMemberUniqueName="[Table_1].[Quarter].[All]" allUniqueName="[Table_1].[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Month (Month)]" caption="Order Month (Month)" attribute="1" defaultMemberUniqueName="[Table_1].[Order Month (Month)].[All]" allUniqueName="[Table_1].[Order Month (Month)].[All]" dimensionUniqueName="[Table_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2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Order Priority]" caption="Order Priority" attribute="1" defaultMemberUniqueName="[Table_1 1].[Order Priority].[All]" allUniqueName="[Table_1 1].[Order Priority].[All]" dimensionUniqueName="[Table_1 1]" displayFolder="" count="0" memberValueDatatype="130" unbalanced="0"/>
    <cacheHierarchy uniqueName="[Table_1 1].[Discount]" caption="Discount" attribute="1" defaultMemberUniqueName="[Table_1 1].[Discount].[All]" allUniqueName="[Table_1 1].[Discount].[All]" dimensionUniqueName="[Table_1 1]" displayFolder="" count="0" memberValueDatatype="5" unbalanced="0"/>
    <cacheHierarchy uniqueName="[Table_1 1].[Unit Price]" caption="Unit Price" attribute="1" defaultMemberUniqueName="[Table_1 1].[Unit Price].[All]" allUniqueName="[Table_1 1].[Unit Price].[All]" dimensionUniqueName="[Table_1 1]" displayFolder="" count="0" memberValueDatatype="5" unbalanced="0"/>
    <cacheHierarchy uniqueName="[Table_1 1].[Shipping Cost]" caption="Shipping Cost" attribute="1" defaultMemberUniqueName="[Table_1 1].[Shipping Cost].[All]" allUniqueName="[Table_1 1].[Shipping Cost].[All]" dimensionUniqueName="[Table_1 1]" displayFolder="" count="0" memberValueDatatype="5"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Segment]" caption="Customer Segment" attribute="1" defaultMemberUniqueName="[Table_1 1].[Customer Segment].[All]" allUniqueName="[Table_1 1].[Customer Segment].[All]" dimensionUniqueName="[Table_1 1]" displayFolder="" count="0" memberValueDatatype="130" unbalanced="0"/>
    <cacheHierarchy uniqueName="[Table_1 1].[Product Category]" caption="Product Category" attribute="1" defaultMemberUniqueName="[Table_1 1].[Product Category].[All]" allUniqueName="[Table_1 1].[Product Category].[All]" dimensionUniqueName="[Table_1 1]" displayFolder="" count="0" memberValueDatatype="130" unbalanced="0"/>
    <cacheHierarchy uniqueName="[Table_1 1].[Product Sub-Category]" caption="Product Sub-Category" attribute="1" defaultMemberUniqueName="[Table_1 1].[Product Sub-Category].[All]" allUniqueName="[Table_1 1].[Product Sub-Category].[All]" dimensionUniqueName="[Table_1 1]" displayFolder="" count="0" memberValueDatatype="130" unbalanced="0"/>
    <cacheHierarchy uniqueName="[Table_1 1].[Product Container]" caption="Product Container" attribute="1" defaultMemberUniqueName="[Table_1 1].[Product Container].[All]" allUniqueName="[Table_1 1].[Product Container].[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Product Base Margin]" caption="Product Base Margin" attribute="1" defaultMemberUniqueName="[Table_1 1].[Product Base Margin].[All]" allUniqueName="[Table_1 1].[Product Base Margin].[All]" dimensionUniqueName="[Table_1 1]" displayFolder="" count="0" memberValueDatatype="5" unbalanced="0"/>
    <cacheHierarchy uniqueName="[Table_1 1].[Country]" caption="Country" attribute="1" defaultMemberUniqueName="[Table_1 1].[Country].[All]" allUniqueName="[Table_1 1].[Country].[All]" dimensionUniqueName="[Table_1 1]" displayFolder="" count="0" memberValueDatatype="130" unbalanced="0"/>
    <cacheHierarchy uniqueName="[Table_1 1].[Region]" caption="Region" attribute="1" defaultMemberUniqueName="[Table_1 1].[Region].[All]" allUniqueName="[Table_1 1].[Region].[All]" dimensionUniqueName="[Table_1 1]" displayFolder="" count="0" memberValueDatatype="130" unbalanced="0"/>
    <cacheHierarchy uniqueName="[Table_1 1].[State or Province]" caption="State or Province" attribute="1" defaultMemberUniqueName="[Table_1 1].[State or Province].[All]" allUniqueName="[Table_1 1].[State or Province].[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Order Year]" caption="Order Year" attribute="1" time="1" defaultMemberUniqueName="[Table_1 1].[Order Year].[All]" allUniqueName="[Table_1 1].[Order Year].[All]" dimensionUniqueName="[Table_1 1]" displayFolder="" count="0" memberValueDatatype="7" unbalanced="0"/>
    <cacheHierarchy uniqueName="[Table_1 1].[Order Month]" caption="Order Month" attribute="1" time="1" defaultMemberUniqueName="[Table_1 1].[Order Month].[All]" allUniqueName="[Table_1 1].[Order Month].[All]" dimensionUniqueName="[Table_1 1]" displayFolder="" count="0" memberValueDatatype="7" unbalanced="0"/>
    <cacheHierarchy uniqueName="[Table_1 1].[O-Date]" caption="O-Date" attribute="1" time="1" defaultMemberUniqueName="[Table_1 1].[O-Date].[All]" allUniqueName="[Table_1 1].[O-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ping years]" caption="Shipping years" attribute="1" time="1" defaultMemberUniqueName="[Table_1 1].[Shipping years].[All]" allUniqueName="[Table_1 1].[Shipping years].[All]" dimensionUniqueName="[Table_1 1]" displayFolder="" count="0" memberValueDatatype="7" unbalanced="0"/>
    <cacheHierarchy uniqueName="[Table_1 1].[Shipping months]" caption="Shipping months" attribute="1" time="1" defaultMemberUniqueName="[Table_1 1].[Shipping months].[All]" allUniqueName="[Table_1 1].[Shipping months].[All]" dimensionUniqueName="[Table_1 1]" displayFolder="" count="0" memberValueDatatype="7" unbalanced="0"/>
    <cacheHierarchy uniqueName="[Table_1 1].[Shipping date]" caption="Shipping date" attribute="1" time="1" defaultMemberUniqueName="[Table_1 1].[Shipping date].[All]" allUniqueName="[Table_1 1].[Shipping date].[All]" dimensionUniqueName="[Table_1 1]" displayFolder="" count="0" memberValueDatatype="7" unbalanced="0"/>
    <cacheHierarchy uniqueName="[Table_1 1].[Profit]" caption="Profit" attribute="1" defaultMemberUniqueName="[Table_1 1].[Profit].[All]" allUniqueName="[Table_1 1].[Profit].[All]" dimensionUniqueName="[Table_1 1]" displayFolder="" count="0" memberValueDatatype="5" unbalanced="0"/>
    <cacheHierarchy uniqueName="[Table_1 1].[Quantity ordered new]" caption="Quantity ordered new" attribute="1" defaultMemberUniqueName="[Table_1 1].[Quantity ordered new].[All]" allUniqueName="[Table_1 1].[Quantity ordered new].[All]" dimensionUniqueName="[Table_1 1]" displayFolder="" count="0" memberValueDatatype="20" unbalanced="0"/>
    <cacheHierarchy uniqueName="[Table_1 1].[Sales]" caption="Sales" attribute="1" defaultMemberUniqueName="[Table_1 1].[Sales].[All]" allUniqueName="[Table_1 1].[Sales].[All]" dimensionUniqueName="[Table_1 1]" displayFolder="" count="0" memberValueDatatype="5" unbalanced="0"/>
    <cacheHierarchy uniqueName="[Table_1 1].[Order ID]" caption="Order ID" attribute="1" defaultMemberUniqueName="[Table_1 1].[Order ID].[All]" allUniqueName="[Table_1 1].[Order ID].[All]" dimensionUniqueName="[Table_1 1]" displayFolder="" count="0" memberValueDatatype="20" unbalanced="0"/>
    <cacheHierarchy uniqueName="[Table_1 1].[Total]" caption="Total" attribute="1" defaultMemberUniqueName="[Table_1 1].[Total].[All]" allUniqueName="[Table_1 1].[Total].[All]" dimensionUniqueName="[Table_1 1]" displayFolder="" count="0" memberValueDatatype="5" unbalanced="0"/>
    <cacheHierarchy uniqueName="[Table_1 1].[Manager]" caption="Manager" attribute="1" defaultMemberUniqueName="[Table_1 1].[Manager].[All]" allUniqueName="[Table_1 1].[Manager].[All]" dimensionUniqueName="[Table_1 1]" displayFolder="" count="0" memberValueDatatype="130" unbalanced="0"/>
    <cacheHierarchy uniqueName="[Table_1 1].[Order fullfillment time]" caption="Order fullfillment time" attribute="1" defaultMemberUniqueName="[Table_1 1].[Order fullfillment time].[All]" allUniqueName="[Table_1 1].[Order fullfillment time].[All]" dimensionUniqueName="[Table_1 1]" displayFolder="" count="0" memberValueDatatype="20" unbalanced="0"/>
    <cacheHierarchy uniqueName="[Table_1 1].[Profit margin]" caption="Profit margin" attribute="1" defaultMemberUniqueName="[Table_1 1].[Profit margin].[All]" allUniqueName="[Table_1 1].[Profit margin].[All]" dimensionUniqueName="[Table_1 1]" displayFolder="" count="0" memberValueDatatype="5" unbalanced="0"/>
    <cacheHierarchy uniqueName="[Table_1 1].[Revenue]" caption="Revenue" attribute="1" defaultMemberUniqueName="[Table_1 1].[Revenue].[All]" allUniqueName="[Table_1 1].[Revenue].[All]" dimensionUniqueName="[Table_1 1]" displayFolder="" count="0" memberValueDatatype="5" unbalanced="0"/>
    <cacheHierarchy uniqueName="[Table_1 1].[Weekly sales]" caption="Weekly sales" attribute="1" defaultMemberUniqueName="[Table_1 1].[Weekly sales].[All]" allUniqueName="[Table_1 1].[Weekly sales].[All]" dimensionUniqueName="[Table_1 1]" displayFolder="" count="0" memberValueDatatype="20" unbalanced="0"/>
    <cacheHierarchy uniqueName="[Table_1 1].[Monthly sales]" caption="Monthly sales" attribute="1" time="1" defaultMemberUniqueName="[Table_1 1].[Monthly sales].[All]" allUniqueName="[Table_1 1].[Monthly sales].[All]" dimensionUniqueName="[Table_1 1]" displayFolder="" count="0" memberValueDatatype="7" unbalanced="0"/>
    <cacheHierarchy uniqueName="[Table_1 1].[Weekly sales03]" caption="Weekly sales03" attribute="1" defaultMemberUniqueName="[Table_1 1].[Weekly sales03].[All]" allUniqueName="[Table_1 1].[Weekly sales03].[All]" dimensionUniqueName="[Table_1 1]" displayFolder="" count="0" memberValueDatatype="130" unbalanced="0"/>
    <cacheHierarchy uniqueName="[Table_1 1].[Unique Customers]" caption="Unique Customers" attribute="1" defaultMemberUniqueName="[Table_1 1].[Unique Customers].[All]" allUniqueName="[Table_1 1].[Unique Customers].[All]" dimensionUniqueName="[Table_1 1]" displayFolder="" count="0" memberValueDatatype="20" unbalanced="0"/>
    <cacheHierarchy uniqueName="[Table_1 1].[Repeat Customers]" caption="Repeat Customers" attribute="1" defaultMemberUniqueName="[Table_1 1].[Repeat Customers].[All]" allUniqueName="[Table_1 1].[Repeat Customers].[All]" dimensionUniqueName="[Table_1 1]" displayFolder="" count="0" memberValueDatatype="20" unbalanced="0"/>
    <cacheHierarchy uniqueName="[Table_1 1].[Repeted order]" caption="Repeted order" attribute="1" defaultMemberUniqueName="[Table_1 1].[Repeted order].[All]" allUniqueName="[Table_1 1].[Repeted order].[All]" dimensionUniqueName="[Table_1 1]" displayFolder="" count="0" memberValueDatatype="130" unbalanced="0"/>
    <cacheHierarchy uniqueName="[Table_1 1].[Quarter]" caption="Quarter" attribute="1" defaultMemberUniqueName="[Table_1 1].[Quarter].[All]" allUniqueName="[Table_1 1].[Quarter].[All]" dimensionUniqueName="[Table_1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Order Month (Month Index)]" caption="Order Month (Month Index)" attribute="1" defaultMemberUniqueName="[Range].[Order Month (Month Index)].[All]" allUniqueName="[Range].[Order Month (Month Index)].[All]" dimensionUniqueName="[Range]" displayFolder="" count="0" memberValueDatatype="20" unbalanced="0" hidden="1"/>
    <cacheHierarchy uniqueName="[Range 3].[Order Month (Month Index)]" caption="Order Month (Month Index)" attribute="1" defaultMemberUniqueName="[Range 3].[Order Month (Month Index)].[All]" allUniqueName="[Range 3].[Order Month (Month Index)].[All]" dimensionUniqueName="[Range 3]" displayFolder="" count="0" memberValueDatatype="20"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Table_1].[Order Month (Month Index)]" caption="Order Month (Month Index)" attribute="1" defaultMemberUniqueName="[Table_1].[Order Month (Month Index)].[All]" allUniqueName="[Table_1].[Order Month (Month Index)].[All]" dimensionUniqueName="[Table_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Customer ID]" caption="Sum of Custom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8"/>
        </ext>
      </extLst>
    </cacheHierarchy>
    <cacheHierarchy uniqueName="[Measures].[Count of Profit margin]" caption="Count of Profit margin" measure="1" displayFolder="" measureGroup="Range"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6"/>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3"/>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7"/>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9"/>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Range" count="0" hidden="1">
      <extLst>
        <ext xmlns:x15="http://schemas.microsoft.com/office/spreadsheetml/2010/11/main" uri="{B97F6D7D-B522-45F9-BDA1-12C45D357490}">
          <x15:cacheHierarchy aggregatedColumn="34"/>
        </ext>
      </extLst>
    </cacheHierarchy>
    <cacheHierarchy uniqueName="[Measures].[Sum of Order fullfillment time]" caption="Sum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Average of Order fullfillment time]" caption="Average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5"/>
        </ext>
      </extLst>
    </cacheHierarchy>
    <cacheHierarchy uniqueName="[Measures].[Average of Shipping Cost]" caption="Average of Shipping Cost" measure="1" displayFolder="" measureGroup="Range" count="0" oneField="1" hidden="1">
      <fieldsUsage count="1">
        <fieldUsage x="2"/>
      </fieldsUsage>
      <extLst>
        <ext xmlns:x15="http://schemas.microsoft.com/office/spreadsheetml/2010/11/main" uri="{B97F6D7D-B522-45F9-BDA1-12C45D357490}">
          <x15:cacheHierarchy aggregatedColumn="5"/>
        </ext>
      </extLst>
    </cacheHierarchy>
    <cacheHierarchy uniqueName="[Measures].[Max of Discount]" caption="Max of Discount" measure="1" displayFolder="" measureGroup="Range" count="0" oneField="1" hidden="1">
      <fieldsUsage count="1">
        <fieldUsage x="3"/>
      </fieldsUsage>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oduct Category]" caption="Distinct 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State or Province]" caption="Count of State or Province" measure="1" displayFolder="" measureGroup="Range"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ity]" caption="Distinct Count of City" measure="1" displayFolder="" measureGroup="Range" count="0" oneField="1" hidden="1">
      <fieldsUsage count="1">
        <fieldUsage x="0"/>
      </fieldsUsage>
      <extLst>
        <ext xmlns:x15="http://schemas.microsoft.com/office/spreadsheetml/2010/11/main" uri="{B97F6D7D-B522-45F9-BDA1-12C45D357490}">
          <x15:cacheHierarchy aggregatedColumn="16"/>
        </ext>
      </extLst>
    </cacheHierarchy>
    <cacheHierarchy uniqueName="[Measures].[Min of Discount]" caption="Min of Discount" measure="1" displayFolder="" measureGroup="Range" count="0" hidden="1">
      <extLst>
        <ext xmlns:x15="http://schemas.microsoft.com/office/spreadsheetml/2010/11/main" uri="{B97F6D7D-B522-45F9-BDA1-12C45D357490}">
          <x15:cacheHierarchy aggregatedColumn="3"/>
        </ext>
      </extLst>
    </cacheHierarchy>
    <cacheHierarchy uniqueName="[Measures].[Sum of Quantity ordered new]" caption="Sum of Quantity ordered new" measure="1" displayFolder="" measureGroup="Range" count="0" hidden="1">
      <extLst>
        <ext xmlns:x15="http://schemas.microsoft.com/office/spreadsheetml/2010/11/main" uri="{B97F6D7D-B522-45F9-BDA1-12C45D357490}">
          <x15:cacheHierarchy aggregatedColumn="27"/>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111"/>
        </ext>
      </extLst>
    </cacheHierarchy>
    <cacheHierarchy uniqueName="[Measures].[Sum of Customer ID 3]" caption="Sum of Customer ID 3" measure="1" displayFolder="" measureGroup="Range 2" count="0" hidden="1">
      <extLst>
        <ext xmlns:x15="http://schemas.microsoft.com/office/spreadsheetml/2010/11/main" uri="{B97F6D7D-B522-45F9-BDA1-12C45D357490}">
          <x15:cacheHierarchy aggregatedColumn="83"/>
        </ext>
      </extLst>
    </cacheHierarchy>
    <cacheHierarchy uniqueName="[Measures].[Distinct Count of Customer ID 2]" caption="Distinct Count of Customer ID 2" measure="1" displayFolder="" measureGroup="Range 2" count="0" hidden="1">
      <extLst>
        <ext xmlns:x15="http://schemas.microsoft.com/office/spreadsheetml/2010/11/main" uri="{B97F6D7D-B522-45F9-BDA1-12C45D357490}">
          <x15:cacheHierarchy aggregatedColumn="83"/>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Sum of Order ID 3]" caption="Sum of Order ID 3" measure="1" displayFolder="" measureGroup="Range 3" count="0" hidden="1">
      <extLst>
        <ext xmlns:x15="http://schemas.microsoft.com/office/spreadsheetml/2010/11/main" uri="{B97F6D7D-B522-45F9-BDA1-12C45D357490}">
          <x15:cacheHierarchy aggregatedColumn="153"/>
        </ext>
      </extLst>
    </cacheHierarchy>
    <cacheHierarchy uniqueName="[Measures].[Distinct Count of Order ID 3]" caption="Distinct Count of Order ID 3" measure="1" displayFolder="" measureGroup="Range 3" count="0" hidden="1">
      <extLst>
        <ext xmlns:x15="http://schemas.microsoft.com/office/spreadsheetml/2010/11/main" uri="{B97F6D7D-B522-45F9-BDA1-12C45D357490}">
          <x15:cacheHierarchy aggregatedColumn="153"/>
        </ext>
      </extLst>
    </cacheHierarchy>
    <cacheHierarchy uniqueName="[Measures].[Count of Profit margin 2]" caption="Count of Profit margin 2" measure="1" displayFolder="" measureGroup="Table_1" count="0" hidden="1">
      <extLst>
        <ext xmlns:x15="http://schemas.microsoft.com/office/spreadsheetml/2010/11/main" uri="{B97F6D7D-B522-45F9-BDA1-12C45D357490}">
          <x15:cacheHierarchy aggregatedColumn="202"/>
        </ext>
      </extLst>
    </cacheHierarchy>
    <cacheHierarchy uniqueName="[Measures].[Sum of Sales 2]" caption="Sum of Sales 2" measure="1" displayFolder="" measureGroup="Table_1" count="0" hidden="1">
      <extLst>
        <ext xmlns:x15="http://schemas.microsoft.com/office/spreadsheetml/2010/11/main" uri="{B97F6D7D-B522-45F9-BDA1-12C45D357490}">
          <x15:cacheHierarchy aggregatedColumn="197"/>
        </ext>
      </extLst>
    </cacheHierarchy>
    <cacheHierarchy uniqueName="[Measures].[Sum of Profit 2]" caption="Sum of Profit 2" measure="1" displayFolder="" measureGroup="Table_1" count="0" hidden="1">
      <extLst>
        <ext xmlns:x15="http://schemas.microsoft.com/office/spreadsheetml/2010/11/main" uri="{B97F6D7D-B522-45F9-BDA1-12C45D357490}">
          <x15:cacheHierarchy aggregatedColumn="195"/>
        </ext>
      </extLst>
    </cacheHierarchy>
    <cacheHierarchy uniqueName="[Measures].[Sum of Revenue 2]" caption="Sum of Revenue 2" measure="1" displayFolder="" measureGroup="Table_1" count="0" hidden="1">
      <extLst>
        <ext xmlns:x15="http://schemas.microsoft.com/office/spreadsheetml/2010/11/main" uri="{B97F6D7D-B522-45F9-BDA1-12C45D357490}">
          <x15:cacheHierarchy aggregatedColumn="203"/>
        </ext>
      </extLst>
    </cacheHierarchy>
    <cacheHierarchy uniqueName="[Measures].[Sum of Order ID 2]" caption="Sum of Order ID 2" measure="1" displayFolder="" measureGroup="Table_1" count="0" hidden="1">
      <extLst>
        <ext xmlns:x15="http://schemas.microsoft.com/office/spreadsheetml/2010/11/main" uri="{B97F6D7D-B522-45F9-BDA1-12C45D357490}">
          <x15:cacheHierarchy aggregatedColumn="198"/>
        </ext>
      </extLst>
    </cacheHierarchy>
    <cacheHierarchy uniqueName="[Measures].[Distinct Count of Order ID 2]" caption="Distinct Count of Order ID 2" measure="1" displayFolder="" measureGroup="Table_1" count="0" hidden="1">
      <extLst>
        <ext xmlns:x15="http://schemas.microsoft.com/office/spreadsheetml/2010/11/main" uri="{B97F6D7D-B522-45F9-BDA1-12C45D357490}">
          <x15:cacheHierarchy aggregatedColumn="198"/>
        </ext>
      </extLst>
    </cacheHierarchy>
    <cacheHierarchy uniqueName="[Measures].[Sum of Quantity ordered new 2]" caption="Sum of Quantity ordered new 2" measure="1" displayFolder="" measureGroup="Table_1" count="0" hidden="1">
      <extLst>
        <ext xmlns:x15="http://schemas.microsoft.com/office/spreadsheetml/2010/11/main" uri="{B97F6D7D-B522-45F9-BDA1-12C45D357490}">
          <x15:cacheHierarchy aggregatedColumn="196"/>
        </ext>
      </extLst>
    </cacheHierarchy>
    <cacheHierarchy uniqueName="[Measures].[Sum of Customer ID 2]" caption="Sum of Customer ID 2" measure="1" displayFolder="" measureGroup="Table_1" count="0" hidden="1">
      <extLst>
        <ext xmlns:x15="http://schemas.microsoft.com/office/spreadsheetml/2010/11/main" uri="{B97F6D7D-B522-45F9-BDA1-12C45D357490}">
          <x15:cacheHierarchy aggregatedColumn="169"/>
        </ext>
      </extLst>
    </cacheHierarchy>
    <cacheHierarchy uniqueName="[Measures].[Distinct Count of Customer ID 3]" caption="Distinct Count of Customer ID 3" measure="1" displayFolder="" measureGroup="Table_1" count="0" hidden="1">
      <extLst>
        <ext xmlns:x15="http://schemas.microsoft.com/office/spreadsheetml/2010/11/main" uri="{B97F6D7D-B522-45F9-BDA1-12C45D357490}">
          <x15:cacheHierarchy aggregatedColumn="169"/>
        </ext>
      </extLst>
    </cacheHierarchy>
    <cacheHierarchy uniqueName="[Measures].[Average of Order ID]" caption="Average of Order ID" measure="1" displayFolder="" measureGroup="Table_1" count="0" hidden="1">
      <extLst>
        <ext xmlns:x15="http://schemas.microsoft.com/office/spreadsheetml/2010/11/main" uri="{B97F6D7D-B522-45F9-BDA1-12C45D357490}">
          <x15:cacheHierarchy aggregatedColumn="19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98"/>
        </ext>
      </extLst>
    </cacheHierarchy>
    <cacheHierarchy uniqueName="[Measures].[Sum of Unit Price]" caption="Sum of Unit Price" measure="1" displayFolder="" measureGroup="Table_1" count="0" hidden="1">
      <extLst>
        <ext xmlns:x15="http://schemas.microsoft.com/office/spreadsheetml/2010/11/main" uri="{B97F6D7D-B522-45F9-BDA1-12C45D357490}">
          <x15:cacheHierarchy aggregatedColumn="173"/>
        </ext>
      </extLst>
    </cacheHierarchy>
    <cacheHierarchy uniqueName="[Measures].[Average of Unit Price]" caption="Average of Unit Price" measure="1" displayFolder="" measureGroup="Table_1" count="0" hidden="1">
      <extLst>
        <ext xmlns:x15="http://schemas.microsoft.com/office/spreadsheetml/2010/11/main" uri="{B97F6D7D-B522-45F9-BDA1-12C45D357490}">
          <x15:cacheHierarchy aggregatedColumn="173"/>
        </ext>
      </extLst>
    </cacheHierarchy>
    <cacheHierarchy uniqueName="[Measures].[Count of City 2]" caption="Count of City 2" measure="1" displayFolder="" measureGroup="Table_1" count="0" hidden="1">
      <extLst>
        <ext xmlns:x15="http://schemas.microsoft.com/office/spreadsheetml/2010/11/main" uri="{B97F6D7D-B522-45F9-BDA1-12C45D357490}">
          <x15:cacheHierarchy aggregatedColumn="185"/>
        </ext>
      </extLst>
    </cacheHierarchy>
    <cacheHierarchy uniqueName="[Measures].[Distinct Count of City 2]" caption="Distinct Count of City 2" measure="1" displayFolder="" measureGroup="Table_1" count="0" hidden="1">
      <extLst>
        <ext xmlns:x15="http://schemas.microsoft.com/office/spreadsheetml/2010/11/main" uri="{B97F6D7D-B522-45F9-BDA1-12C45D357490}">
          <x15:cacheHierarchy aggregatedColumn="185"/>
        </ext>
      </extLst>
    </cacheHierarchy>
    <cacheHierarchy uniqueName="[Measures].[Sum of Shipping Cost 2]" caption="Sum of Shipping Cost 2" measure="1" displayFolder="" measureGroup="Table_1" count="0" hidden="1">
      <extLst>
        <ext xmlns:x15="http://schemas.microsoft.com/office/spreadsheetml/2010/11/main" uri="{B97F6D7D-B522-45F9-BDA1-12C45D357490}">
          <x15:cacheHierarchy aggregatedColumn="174"/>
        </ext>
      </extLst>
    </cacheHierarchy>
    <cacheHierarchy uniqueName="[Measures].[Sum of Order fullfillment time 2]" caption="Sum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Average of Order fullfillment time 2]" caption="Average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Count of Order Priority]" caption="Count of Order Priority" measure="1" displayFolder="" measureGroup="Table_1" count="0" hidden="1">
      <extLst>
        <ext xmlns:x15="http://schemas.microsoft.com/office/spreadsheetml/2010/11/main" uri="{B97F6D7D-B522-45F9-BDA1-12C45D357490}">
          <x15:cacheHierarchy aggregatedColumn="171"/>
        </ext>
      </extLst>
    </cacheHierarchy>
    <cacheHierarchy uniqueName="[Measures].[Count of Repeted order]" caption="Count of Repeted order" measure="1" displayFolder="" measureGroup="Table_1" count="0" hidden="1">
      <extLst>
        <ext xmlns:x15="http://schemas.microsoft.com/office/spreadsheetml/2010/11/main" uri="{B97F6D7D-B522-45F9-BDA1-12C45D357490}">
          <x15:cacheHierarchy aggregatedColumn="209"/>
        </ext>
      </extLst>
    </cacheHierarchy>
    <cacheHierarchy uniqueName="[Measures].[Sum of Unique Customers]" caption="Sum of Unique Customers" measure="1" displayFolder="" measureGroup="Table_1" count="0" hidden="1">
      <extLst>
        <ext xmlns:x15="http://schemas.microsoft.com/office/spreadsheetml/2010/11/main" uri="{B97F6D7D-B522-45F9-BDA1-12C45D357490}">
          <x15:cacheHierarchy aggregatedColumn="207"/>
        </ext>
      </extLst>
    </cacheHierarchy>
  </cacheHierarchies>
  <kpis count="0"/>
  <dimensions count="8">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Table_1" uniqueName="[Table_1]" caption="Table_1"/>
    <dimension name="Table_1 1" uniqueName="[Table_1 1]" caption="Table_1 1"/>
  </dimensions>
  <measureGroups count="7">
    <measureGroup name="Range" caption="Range"/>
    <measureGroup name="Range 1" caption="Range 1"/>
    <measureGroup name="Range 2" caption="Range 2"/>
    <measureGroup name="Range 3" caption="Range 3"/>
    <measureGroup name="Range 4" caption="Range 4"/>
    <measureGroup name="Table_1" caption="Table_1"/>
    <measureGroup name="Table_1 1" caption="Table_1 1"/>
  </measureGroups>
  <maps count="7">
    <map measureGroup="0" dimension="1"/>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shni Rana" refreshedDate="45444.696539930555" backgroundQuery="1" createdVersion="8" refreshedVersion="8" minRefreshableVersion="3" recordCount="0" supportSubquery="1" supportAdvancedDrill="1" xr:uid="{39FE8DA1-82CA-4224-BE22-943464321B85}">
  <cacheSource type="external" connectionId="2"/>
  <cacheFields count="7">
    <cacheField name="[Table_1].[Quarter].[Quarter]" caption="Quarter" numFmtId="0" hierarchy="210" level="1">
      <sharedItems count="2">
        <s v="Q1"/>
        <s v="Q2"/>
      </sharedItems>
    </cacheField>
    <cacheField name="[Measures].[Sum of Sales 2]" caption="Sum of Sales 2" numFmtId="0" hierarchy="302" level="32767"/>
    <cacheField name="[Measures].[Sum of Profit 2]" caption="Sum of Profit 2" numFmtId="0" hierarchy="303" level="32767"/>
    <cacheField name="[Measures].[Sum of Revenue 2]" caption="Sum of Revenue 2" numFmtId="0" hierarchy="304" level="32767"/>
    <cacheField name="[Measures].[Distinct Count of Order ID 2]" caption="Distinct Count of Order ID 2" numFmtId="0" hierarchy="306" level="32767"/>
    <cacheField name="[Measures].[Sum of Quantity ordered new 2]" caption="Sum of Quantity ordered new 2" numFmtId="0" hierarchy="307" level="32767"/>
    <cacheField name="[Measures].[Distinct Count of Customer ID 3]" caption="Distinct Count of Customer ID 3" numFmtId="0" hierarchy="309" level="32767"/>
  </cacheFields>
  <cacheHierarchies count="322">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time="1" defaultMemberUniqueName="[Range].[Order Year].[All]" allUniqueName="[Range].[Order Year].[All]" dimensionUniqueName="[Range]" displayFolder="" count="0" memberValueDatatype="7" unbalanced="0"/>
    <cacheHierarchy uniqueName="[Range].[Order Month]" caption="Order Month" attribute="1" time="1" defaultMemberUniqueName="[Range].[Order Month].[All]" allUniqueName="[Range].[Order Month].[All]" dimensionUniqueName="[Range]" displayFolder="" count="0" memberValueDatatype="7" unbalanced="0"/>
    <cacheHierarchy uniqueName="[Range].[O-Date]" caption="O-Date" attribute="1" time="1" defaultMemberUniqueName="[Range].[O-Date].[All]" allUniqueName="[Range].[O-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ping years]" caption="Shipping years" attribute="1" time="1" defaultMemberUniqueName="[Range].[Shipping years].[All]" allUniqueName="[Range].[Shipping years].[All]" dimensionUniqueName="[Range]" displayFolder="" count="0" memberValueDatatype="7" unbalanced="0"/>
    <cacheHierarchy uniqueName="[Range].[Shipping months]" caption="Shipping months" attribute="1" time="1" defaultMemberUniqueName="[Range].[Shipping months].[All]" allUniqueName="[Range].[Shipping months].[All]" dimensionUniqueName="[Range]" displayFolder="" count="0" memberValueDatatype="7" unbalanced="0"/>
    <cacheHierarchy uniqueName="[Range].[Shipping date]" caption="Shipping date" attribute="1" time="1" defaultMemberUniqueName="[Range].[Shipping date].[All]" allUniqueName="[Range].[Shipping date].[All]" dimensionUniqueName="[Range]" displayFolder="" count="0" memberValueDatatype="7"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Total]" caption="Total" attribute="1" defaultMemberUniqueName="[Range].[Total].[All]" allUniqueName="[Range].[Total].[All]" dimensionUniqueName="[Range]" displayFolder="" count="0" memberValueDatatype="5" unbalanced="0"/>
    <cacheHierarchy uniqueName="[Range].[Manager]" caption="Manager" attribute="1" defaultMemberUniqueName="[Range].[Manager].[All]" allUniqueName="[Range].[Manager].[All]" dimensionUniqueName="[Range]" displayFolder="" count="0" memberValueDatatype="130" unbalanced="0"/>
    <cacheHierarchy uniqueName="[Range].[Order fullfillment time]" caption="Order fullfillment time" attribute="1" defaultMemberUniqueName="[Range].[Order fullfillment time].[All]" allUniqueName="[Range].[Order fullfillment time].[All]" dimensionUniqueName="[Range]" displayFolder="" count="0" memberValueDatatype="20" unbalanced="0"/>
    <cacheHierarchy uniqueName="[Range].[Profit margin]" caption="Profit margin" attribute="1" defaultMemberUniqueName="[Range].[Profit margin].[All]" allUniqueName="[Range].[Profit margin].[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5" unbalanced="0"/>
    <cacheHierarchy uniqueName="[Range].[Weekly sales]" caption="Weekly sales" attribute="1" defaultMemberUniqueName="[Range].[Weekly sales].[All]" allUniqueName="[Range].[Weekly sales].[All]" dimensionUniqueName="[Range]" displayFolder="" count="0" memberValueDatatype="20" unbalanced="0"/>
    <cacheHierarchy uniqueName="[Range].[Monthly sales]" caption="Monthly sales" attribute="1" defaultMemberUniqueName="[Range].[Monthly sales].[All]" allUniqueName="[Range].[Monthly sales].[All]" dimensionUniqueName="[Range]" displayFolder="" count="0" memberValueDatatype="130" unbalanced="0"/>
    <cacheHierarchy uniqueName="[Range].[Weekly sales03]" caption="Weekly sales03" attribute="1" defaultMemberUniqueName="[Range].[Weekly sales03].[All]" allUniqueName="[Range].[Weekly sales03].[All]" dimensionUniqueName="[Range]" displayFolder="" count="0" memberValueDatatype="130" unbalanced="0"/>
    <cacheHierarchy uniqueName="[Range].[Order Month (Year)]" caption="Order Month (Year)" attribute="1" defaultMemberUniqueName="[Range].[Order Month (Year)].[All]" allUniqueName="[Range].[Order Month (Year)].[All]" dimensionUniqueName="[Range]" displayFolder="" count="0" memberValueDatatype="130" unbalanced="0"/>
    <cacheHierarchy uniqueName="[Range].[Order Month (Quarter)]" caption="Order Month (Quarter)" attribute="1" defaultMemberUniqueName="[Range].[Order Month (Quarter)].[All]" allUniqueName="[Range].[Order Month (Quarter)].[All]" dimensionUniqueName="[Range]" displayFolder="" count="0" memberValueDatatype="130" unbalanced="0"/>
    <cacheHierarchy uniqueName="[Range].[Order Month (Month)]" caption="Order Month (Month)" attribute="1" defaultMemberUniqueName="[Range].[Order Month (Month)].[All]" allUniqueName="[Range].[Order Month (Month)].[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Order Priority]" caption="Order Priority" attribute="1" defaultMemberUniqueName="[Range 1].[Order Priority].[All]" allUniqueName="[Range 1].[Order Priorit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Unit Price]" caption="Unit Price" attribute="1" defaultMemberUniqueName="[Range 1].[Unit Price].[All]" allUniqueName="[Range 1].[Unit Price].[All]" dimensionUniqueName="[Range 1]" displayFolder="" count="0" memberValueDatatype="5" unbalanced="0"/>
    <cacheHierarchy uniqueName="[Range 1].[Shipping Cost]" caption="Shipping Cost" attribute="1" defaultMemberUniqueName="[Range 1].[Shipping Cost].[All]" allUniqueName="[Range 1].[Shipping Cost].[All]" dimensionUniqueName="[Range 1]" displayFolder="" count="0" memberValueDatatype="5"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Segment]" caption="Customer Segment" attribute="1" defaultMemberUniqueName="[Range 1].[Customer Segment].[All]" allUniqueName="[Range 1].[Customer Segment].[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Sub-Category]" caption="Product Sub-Category" attribute="1" defaultMemberUniqueName="[Range 1].[Product Sub-Category].[All]" allUniqueName="[Range 1].[Product Sub-Category].[All]" dimensionUniqueName="[Range 1]" displayFolder="" count="0" memberValueDatatype="130" unbalanced="0"/>
    <cacheHierarchy uniqueName="[Range 1].[Product Container]" caption="Product Container" attribute="1" defaultMemberUniqueName="[Range 1].[Product Container].[All]" allUniqueName="[Range 1].[Product Container].[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Product Base Margin]" caption="Product Base Margin" attribute="1" defaultMemberUniqueName="[Range 1].[Product Base Margin].[All]" allUniqueName="[Range 1].[Product Base Margin].[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State or Province]" caption="State or Province" attribute="1" defaultMemberUniqueName="[Range 1].[State or Province].[All]" allUniqueName="[Range 1].[State or Provinc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Order Year]" caption="Order Year" attribute="1" time="1" defaultMemberUniqueName="[Range 1].[Order Year].[All]" allUniqueName="[Range 1].[Order Year].[All]" dimensionUniqueName="[Range 1]" displayFolder="" count="0" memberValueDatatype="7" unbalanced="0"/>
    <cacheHierarchy uniqueName="[Range 1].[Order Month]" caption="Order Month" attribute="1" time="1" defaultMemberUniqueName="[Range 1].[Order Month].[All]" allUniqueName="[Range 1].[Order Month].[All]" dimensionUniqueName="[Range 1]" displayFolder="" count="0" memberValueDatatype="7" unbalanced="0"/>
    <cacheHierarchy uniqueName="[Range 1].[O-Date]" caption="O-Date" attribute="1" time="1" defaultMemberUniqueName="[Range 1].[O-Date].[All]" allUniqueName="[Range 1].[O-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ping years]" caption="Shipping years" attribute="1" time="1" defaultMemberUniqueName="[Range 1].[Shipping years].[All]" allUniqueName="[Range 1].[Shipping years].[All]" dimensionUniqueName="[Range 1]" displayFolder="" count="0" memberValueDatatype="7" unbalanced="0"/>
    <cacheHierarchy uniqueName="[Range 1].[Shipping months]" caption="Shipping months" attribute="1" time="1" defaultMemberUniqueName="[Range 1].[Shipping months].[All]" allUniqueName="[Range 1].[Shipping months].[All]" dimensionUniqueName="[Range 1]" displayFolder="" count="0" memberValueDatatype="7" unbalanced="0"/>
    <cacheHierarchy uniqueName="[Range 1].[Shipping date]" caption="Shipping date" attribute="1" time="1" defaultMemberUniqueName="[Range 1].[Shipping date].[All]" allUniqueName="[Range 1].[Shipping date].[All]" dimensionUniqueName="[Range 1]" displayFolder="" count="0" memberValueDatatype="7" unbalanced="0"/>
    <cacheHierarchy uniqueName="[Range 1].[Profit]" caption="Profit" attribute="1" defaultMemberUniqueName="[Range 1].[Profit].[All]" allUniqueName="[Range 1].[Profit].[All]" dimensionUniqueName="[Range 1]" displayFolder="" count="0" memberValueDatatype="5" unbalanced="0"/>
    <cacheHierarchy uniqueName="[Range 1].[Quantity ordered new]" caption="Quantity ordered new" attribute="1" defaultMemberUniqueName="[Range 1].[Quantity ordered new].[All]" allUniqueName="[Range 1].[Quantity ordered new].[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Total]" caption="Total" attribute="1" defaultMemberUniqueName="[Range 1].[Total].[All]" allUniqueName="[Range 1].[Total].[All]" dimensionUniqueName="[Range 1]" displayFolder="" count="0" memberValueDatatype="5" unbalanced="0"/>
    <cacheHierarchy uniqueName="[Range 1].[Manager]" caption="Manager" attribute="1" defaultMemberUniqueName="[Range 1].[Manager].[All]" allUniqueName="[Range 1].[Manager].[All]" dimensionUniqueName="[Range 1]" displayFolder="" count="0" memberValueDatatype="130" unbalanced="0"/>
    <cacheHierarchy uniqueName="[Range 1].[Order fullfillment time]" caption="Order fullfillment time" attribute="1" defaultMemberUniqueName="[Range 1].[Order fullfillment time].[All]" allUniqueName="[Range 1].[Order fullfillment time].[All]" dimensionUniqueName="[Range 1]" displayFolder="" count="0" memberValueDatatype="20" unbalanced="0"/>
    <cacheHierarchy uniqueName="[Range 1].[Profit margin]" caption="Profit margin" attribute="1" defaultMemberUniqueName="[Range 1].[Profit margin].[All]" allUniqueName="[Range 1].[Profit margin].[All]" dimensionUniqueName="[Range 1]" displayFolder="" count="0" memberValueDatatype="130" unbalanced="0"/>
    <cacheHierarchy uniqueName="[Range 1].[Revenue]" caption="Revenue" attribute="1" defaultMemberUniqueName="[Range 1].[Revenue].[All]" allUniqueName="[Range 1].[Revenue].[All]" dimensionUniqueName="[Range 1]" displayFolder="" count="0" memberValueDatatype="5" unbalanced="0"/>
    <cacheHierarchy uniqueName="[Range 1].[Weekly sales]" caption="Weekly sales" attribute="1" defaultMemberUniqueName="[Range 1].[Weekly sales].[All]" allUniqueName="[Range 1].[Weekly sales].[All]" dimensionUniqueName="[Range 1]" displayFolder="" count="0" memberValueDatatype="20" unbalanced="0"/>
    <cacheHierarchy uniqueName="[Range 1].[Monthly sales]" caption="Monthly sales" attribute="1" defaultMemberUniqueName="[Range 1].[Monthly sales].[All]" allUniqueName="[Range 1].[Monthly sales].[All]" dimensionUniqueName="[Range 1]" displayFolder="" count="0" memberValueDatatype="130" unbalanced="0"/>
    <cacheHierarchy uniqueName="[Range 1].[Weekly sales03]" caption="Weekly sales03" attribute="1" defaultMemberUniqueName="[Range 1].[Weekly sales03].[All]" allUniqueName="[Range 1].[Weekly sales03].[All]" dimensionUniqueName="[Range 1]" displayFolder="" count="0" memberValueDatatype="130" unbalanced="0"/>
    <cacheHierarchy uniqueName="[Range 1].[Unique Customers]" caption="Unique Customers" attribute="1" defaultMemberUniqueName="[Range 1].[Unique Customers].[All]" allUniqueName="[Range 1].[Unique Customers].[All]" dimensionUniqueName="[Range 1]" displayFolder="" count="0" memberValueDatatype="20" unbalanced="0"/>
    <cacheHierarchy uniqueName="[Range 1].[Repeat Customers]" caption="Repeat Customers" attribute="1" defaultMemberUniqueName="[Range 1].[Repeat Customers].[All]" allUniqueName="[Range 1].[Repeat Customers].[All]" dimensionUniqueName="[Range 1]" displayFolder="" count="0" memberValueDatatype="20" unbalanced="0"/>
    <cacheHierarchy uniqueName="[Range 1].[Repeted order]" caption="Repeted order" attribute="1" defaultMemberUniqueName="[Range 1].[Repeted order].[All]" allUniqueName="[Range 1].[Repeted order].[All]" dimensionUniqueName="[Range 1]" displayFolder="" count="0" memberValueDatatype="130" unbalanced="0"/>
    <cacheHierarchy uniqueName="[Range 2].[Customer ID]" caption="Customer ID" attribute="1" defaultMemberUniqueName="[Range 2].[Customer ID].[All]" allUniqueName="[Range 2].[Customer ID].[All]" dimensionUniqueName="[Range 2]" displayFolder="" count="0" memberValueDatatype="2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Order Priority]" caption="Order Priority" attribute="1" defaultMemberUniqueName="[Range 2].[Order Priority].[All]" allUniqueName="[Range 2].[Order Priority].[All]" dimensionUniqueName="[Range 2]" displayFolder="" count="0" memberValueDatatype="130" unbalanced="0"/>
    <cacheHierarchy uniqueName="[Range 2].[Discount]" caption="Discount" attribute="1" defaultMemberUniqueName="[Range 2].[Discount].[All]" allUniqueName="[Range 2].[Discount].[All]" dimensionUniqueName="[Range 2]" displayFolder="" count="0" memberValueDatatype="5" unbalanced="0"/>
    <cacheHierarchy uniqueName="[Range 2].[Unit Price]" caption="Unit Price" attribute="1" defaultMemberUniqueName="[Range 2].[Unit Price].[All]" allUniqueName="[Range 2].[Unit Price].[All]" dimensionUniqueName="[Range 2]" displayFolder="" count="0" memberValueDatatype="5" unbalanced="0"/>
    <cacheHierarchy uniqueName="[Range 2].[Shipping Cost]" caption="Shipping Cost" attribute="1" defaultMemberUniqueName="[Range 2].[Shipping Cost].[All]" allUniqueName="[Range 2].[Shipping Cost].[All]" dimensionUniqueName="[Range 2]" displayFolder="" count="0" memberValueDatatype="5"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Segment]" caption="Customer Segment" attribute="1" defaultMemberUniqueName="[Range 2].[Customer Segment].[All]" allUniqueName="[Range 2].[Customer Segment].[All]" dimensionUniqueName="[Range 2]" displayFolder="" count="0" memberValueDatatype="13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Sub-Category]" caption="Product Sub-Category" attribute="1" defaultMemberUniqueName="[Range 2].[Product Sub-Category].[All]" allUniqueName="[Range 2].[Product Sub-Category].[All]" dimensionUniqueName="[Range 2]" displayFolder="" count="0" memberValueDatatype="130" unbalanced="0"/>
    <cacheHierarchy uniqueName="[Range 2].[Product Container]" caption="Product Container" attribute="1" defaultMemberUniqueName="[Range 2].[Product Container].[All]" allUniqueName="[Range 2].[Product Container].[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Product Base Margin]" caption="Product Base Margin" attribute="1" defaultMemberUniqueName="[Range 2].[Product Base Margin].[All]" allUniqueName="[Range 2].[Product Base Margin].[All]" dimensionUniqueName="[Range 2]" displayFolder="" count="0" memberValueDatatype="5" unbalanced="0"/>
    <cacheHierarchy uniqueName="[Range 2].[Country]" caption="Country" attribute="1" defaultMemberUniqueName="[Range 2].[Country].[All]" allUniqueName="[Range 2].[Country].[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State or Province]" caption="State or Province" attribute="1" defaultMemberUniqueName="[Range 2].[State or Province].[All]" allUniqueName="[Range 2].[State or Provinc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Order Year]" caption="Order Year" attribute="1" time="1" defaultMemberUniqueName="[Range 2].[Order Year].[All]" allUniqueName="[Range 2].[Order Year].[All]" dimensionUniqueName="[Range 2]" displayFolder="" count="0" memberValueDatatype="7" unbalanced="0"/>
    <cacheHierarchy uniqueName="[Range 2].[Order Month]" caption="Order Month" attribute="1" time="1" defaultMemberUniqueName="[Range 2].[Order Month].[All]" allUniqueName="[Range 2].[Order Month].[All]" dimensionUniqueName="[Range 2]" displayFolder="" count="0" memberValueDatatype="7" unbalanced="0"/>
    <cacheHierarchy uniqueName="[Range 2].[O-Date]" caption="O-Date" attribute="1" time="1" defaultMemberUniqueName="[Range 2].[O-Date].[All]" allUniqueName="[Range 2].[O-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ping years]" caption="Shipping years" attribute="1" time="1" defaultMemberUniqueName="[Range 2].[Shipping years].[All]" allUniqueName="[Range 2].[Shipping years].[All]" dimensionUniqueName="[Range 2]" displayFolder="" count="0" memberValueDatatype="7" unbalanced="0"/>
    <cacheHierarchy uniqueName="[Range 2].[Shipping months]" caption="Shipping months" attribute="1" time="1" defaultMemberUniqueName="[Range 2].[Shipping months].[All]" allUniqueName="[Range 2].[Shipping months].[All]" dimensionUniqueName="[Range 2]" displayFolder="" count="0" memberValueDatatype="7" unbalanced="0"/>
    <cacheHierarchy uniqueName="[Range 2].[Shipping date]" caption="Shipping date" attribute="1" time="1" defaultMemberUniqueName="[Range 2].[Shipping date].[All]" allUniqueName="[Range 2].[Shipping date].[All]" dimensionUniqueName="[Range 2]" displayFolder="" count="0" memberValueDatatype="7" unbalanced="0"/>
    <cacheHierarchy uniqueName="[Range 2].[Profit]" caption="Profit" attribute="1" defaultMemberUniqueName="[Range 2].[Profit].[All]" allUniqueName="[Range 2].[Profit].[All]" dimensionUniqueName="[Range 2]" displayFolder="" count="0" memberValueDatatype="5" unbalanced="0"/>
    <cacheHierarchy uniqueName="[Range 2].[Quantity ordered new]" caption="Quantity ordered new" attribute="1" defaultMemberUniqueName="[Range 2].[Quantity ordered new].[All]" allUniqueName="[Range 2].[Quantity ordered new].[All]" dimensionUniqueName="[Range 2]" displayFolder="" count="0" memberValueDatatype="20" unbalanced="0"/>
    <cacheHierarchy uniqueName="[Range 2].[Sales]" caption="Sales" attribute="1" defaultMemberUniqueName="[Range 2].[Sales].[All]" allUniqueName="[Range 2].[Sales].[All]" dimensionUniqueName="[Range 2]" displayFolder="" count="0" memberValueDatatype="5" unbalanced="0"/>
    <cacheHierarchy uniqueName="[Range 2].[Order ID]" caption="Order ID" attribute="1" defaultMemberUniqueName="[Range 2].[Order ID].[All]" allUniqueName="[Range 2].[Order ID].[All]" dimensionUniqueName="[Range 2]" displayFolder="" count="0" memberValueDatatype="20" unbalanced="0"/>
    <cacheHierarchy uniqueName="[Range 2].[Total]" caption="Total" attribute="1" defaultMemberUniqueName="[Range 2].[Total].[All]" allUniqueName="[Range 2].[Total].[All]" dimensionUniqueName="[Range 2]" displayFolder="" count="0" memberValueDatatype="5" unbalanced="0"/>
    <cacheHierarchy uniqueName="[Range 2].[Manager]" caption="Manager" attribute="1" defaultMemberUniqueName="[Range 2].[Manager].[All]" allUniqueName="[Range 2].[Manager].[All]" dimensionUniqueName="[Range 2]" displayFolder="" count="0" memberValueDatatype="130" unbalanced="0"/>
    <cacheHierarchy uniqueName="[Range 2].[Order fullfillment time]" caption="Order fullfillment time" attribute="1" defaultMemberUniqueName="[Range 2].[Order fullfillment time].[All]" allUniqueName="[Range 2].[Order fullfillment time].[All]" dimensionUniqueName="[Range 2]" displayFolder="" count="0" memberValueDatatype="20"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Revenue]" caption="Revenue" attribute="1" defaultMemberUniqueName="[Range 2].[Revenue].[All]" allUniqueName="[Range 2].[Revenue].[All]" dimensionUniqueName="[Range 2]" displayFolder="" count="0" memberValueDatatype="5" unbalanced="0"/>
    <cacheHierarchy uniqueName="[Range 2].[Weekly sales]" caption="Weekly sales" attribute="1" defaultMemberUniqueName="[Range 2].[Weekly sales].[All]" allUniqueName="[Range 2].[Weekly sales].[All]" dimensionUniqueName="[Range 2]" displayFolder="" count="0" memberValueDatatype="20" unbalanced="0"/>
    <cacheHierarchy uniqueName="[Range 2].[Monthly sales]" caption="Monthly sales" attribute="1" defaultMemberUniqueName="[Range 2].[Monthly sales].[All]" allUniqueName="[Range 2].[Monthly sales].[All]" dimensionUniqueName="[Range 2]" displayFolder="" count="0" memberValueDatatype="130" unbalanced="0"/>
    <cacheHierarchy uniqueName="[Range 2].[Weekly sales03]" caption="Weekly sales03" attribute="1" defaultMemberUniqueName="[Range 2].[Weekly sales03].[All]" allUniqueName="[Range 2].[Weekly sales03].[All]" dimensionUniqueName="[Range 2]" displayFolder="" count="0" memberValueDatatype="130" unbalanced="0"/>
    <cacheHierarchy uniqueName="[Range 2].[Unique Customers]" caption="Unique Customers" attribute="1" defaultMemberUniqueName="[Range 2].[Unique Customers].[All]" allUniqueName="[Range 2].[Unique Customers].[All]" dimensionUniqueName="[Range 2]" displayFolder="" count="0" memberValueDatatype="20" unbalanced="0"/>
    <cacheHierarchy uniqueName="[Range 2].[Repeat Customers]" caption="Repeat Customers" attribute="1" defaultMemberUniqueName="[Range 2].[Repeat Customers].[All]" allUniqueName="[Range 2].[Repeat Customers].[All]" dimensionUniqueName="[Range 2]" displayFolder="" count="0" memberValueDatatype="20" unbalanced="0"/>
    <cacheHierarchy uniqueName="[Range 2].[Repeted order]" caption="Repeted order" attribute="1" defaultMemberUniqueName="[Range 2].[Repeted order].[All]" allUniqueName="[Range 2].[Repeted order].[All]" dimensionUniqueName="[Range 2]" displayFolder="" count="0" memberValueDatatype="130" unbalanced="0"/>
    <cacheHierarchy uniqueName="[Range 3].[Customer ID]" caption="Customer ID" attribute="1" defaultMemberUniqueName="[Range 3].[Customer ID].[All]" allUniqueName="[Range 3].[Customer ID].[All]" dimensionUniqueName="[Range 3]" displayFolder="" count="0" memberValueDatatype="20" unbalanced="0"/>
    <cacheHierarchy uniqueName="[Range 3].[Customer Name]" caption="Customer Name" attribute="1" defaultMemberUniqueName="[Range 3].[Customer Name].[All]" allUniqueName="[Range 3].[Customer Name].[All]" dimensionUniqueName="[Range 3]" displayFolder="" count="0" memberValueDatatype="13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Discount]" caption="Discount" attribute="1" defaultMemberUniqueName="[Range 3].[Discount].[All]" allUniqueName="[Range 3].[Discount].[All]" dimensionUniqueName="[Range 3]" displayFolder="" count="0" memberValueDatatype="5" unbalanced="0"/>
    <cacheHierarchy uniqueName="[Range 3].[Unit Price]" caption="Unit Price" attribute="1" defaultMemberUniqueName="[Range 3].[Unit Price].[All]" allUniqueName="[Range 3].[Unit Price].[All]" dimensionUniqueName="[Range 3]" displayFolder="" count="0" memberValueDatatype="5" unbalanced="0"/>
    <cacheHierarchy uniqueName="[Range 3].[Shipping Cost]" caption="Shipping Cost" attribute="1" defaultMemberUniqueName="[Range 3].[Shipping Cost].[All]" allUniqueName="[Range 3].[Shipping Cost].[All]" dimensionUniqueName="[Range 3]" displayFolder="" count="0" memberValueDatatype="5" unbalanced="0"/>
    <cacheHierarchy uniqueName="[Range 3].[Ship Mode]" caption="Ship Mode" attribute="1" defaultMemberUniqueName="[Range 3].[Ship Mode].[All]" allUniqueName="[Range 3].[Ship Mode].[All]" dimensionUniqueName="[Range 3]" displayFolder="" count="0" memberValueDatatype="130" unbalanced="0"/>
    <cacheHierarchy uniqueName="[Range 3].[Customer Segment]" caption="Customer Segment" attribute="1" defaultMemberUniqueName="[Range 3].[Customer Segment].[All]" allUniqueName="[Range 3].[Customer Segment].[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Sub-Category]" caption="Product Sub-Category" attribute="1" defaultMemberUniqueName="[Range 3].[Product Sub-Category].[All]" allUniqueName="[Range 3].[Product Sub-Category].[All]" dimensionUniqueName="[Range 3]" displayFolder="" count="0" memberValueDatatype="130" unbalanced="0"/>
    <cacheHierarchy uniqueName="[Range 3].[Product Container]" caption="Product Container" attribute="1" defaultMemberUniqueName="[Range 3].[Product Container].[All]" allUniqueName="[Range 3].[Product Container].[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Product Base Margin]" caption="Product Base Margin" attribute="1" defaultMemberUniqueName="[Range 3].[Product Base Margin].[All]" allUniqueName="[Range 3].[Product Base Margin].[All]" dimensionUniqueName="[Range 3]" displayFolder="" count="0" memberValueDatatype="5" unbalanced="0"/>
    <cacheHierarchy uniqueName="[Range 3].[Country]" caption="Country" attribute="1" defaultMemberUniqueName="[Range 3].[Country].[All]" allUniqueName="[Range 3].[Country].[All]" dimensionUniqueName="[Range 3]" displayFolder="" count="0" memberValueDatatype="130" unbalanced="0"/>
    <cacheHierarchy uniqueName="[Range 3].[Region]" caption="Region" attribute="1" defaultMemberUniqueName="[Range 3].[Region].[All]" allUniqueName="[Range 3].[Region].[All]" dimensionUniqueName="[Range 3]" displayFolder="" count="0" memberValueDatatype="130" unbalanced="0"/>
    <cacheHierarchy uniqueName="[Range 3].[State or Province]" caption="State or Province" attribute="1" defaultMemberUniqueName="[Range 3].[State or Province].[All]" allUniqueName="[Range 3].[State or Province].[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Postal Code]" caption="Postal Code" attribute="1" defaultMemberUniqueName="[Range 3].[Postal Code].[All]" allUniqueName="[Range 3].[Postal Code].[All]" dimensionUniqueName="[Range 3]" displayFolder="" count="0" memberValueDatatype="20" unbalanced="0"/>
    <cacheHierarchy uniqueName="[Range 3].[Order Date]" caption="Order Date" attribute="1" time="1" defaultMemberUniqueName="[Range 3].[Order Date].[All]" allUniqueName="[Range 3].[Order Date].[All]" dimensionUniqueName="[Range 3]" displayFolder="" count="0" memberValueDatatype="7" unbalanced="0"/>
    <cacheHierarchy uniqueName="[Range 3].[Order Year]" caption="Order Year" attribute="1" time="1" defaultMemberUniqueName="[Range 3].[Order Year].[All]" allUniqueName="[Range 3].[Order Year].[All]" dimensionUniqueName="[Range 3]" displayFolder="" count="0" memberValueDatatype="7" unbalanced="0"/>
    <cacheHierarchy uniqueName="[Range 3].[Order Month]" caption="Order Month" attribute="1" time="1" defaultMemberUniqueName="[Range 3].[Order Month].[All]" allUniqueName="[Range 3].[Order Month].[All]" dimensionUniqueName="[Range 3]" displayFolder="" count="0" memberValueDatatype="7" unbalanced="0"/>
    <cacheHierarchy uniqueName="[Range 3].[O-Date]" caption="O-Date" attribute="1" time="1" defaultMemberUniqueName="[Range 3].[O-Date].[All]" allUniqueName="[Range 3].[O-Date].[All]" dimensionUniqueName="[Range 3]" displayFolder="" count="0" memberValueDatatype="7" unbalanced="0"/>
    <cacheHierarchy uniqueName="[Range 3].[Ship date]" caption="Ship date" attribute="1" time="1" defaultMemberUniqueName="[Range 3].[Ship date].[All]" allUniqueName="[Range 3].[Ship date].[All]" dimensionUniqueName="[Range 3]" displayFolder="" count="0" memberValueDatatype="7" unbalanced="0"/>
    <cacheHierarchy uniqueName="[Range 3].[Shipping years]" caption="Shipping years" attribute="1" time="1" defaultMemberUniqueName="[Range 3].[Shipping years].[All]" allUniqueName="[Range 3].[Shipping years].[All]" dimensionUniqueName="[Range 3]" displayFolder="" count="0" memberValueDatatype="7" unbalanced="0"/>
    <cacheHierarchy uniqueName="[Range 3].[Shipping months]" caption="Shipping months" attribute="1" time="1" defaultMemberUniqueName="[Range 3].[Shipping months].[All]" allUniqueName="[Range 3].[Shipping months].[All]" dimensionUniqueName="[Range 3]" displayFolder="" count="0" memberValueDatatype="7" unbalanced="0"/>
    <cacheHierarchy uniqueName="[Range 3].[Shipping date]" caption="Shipping date" attribute="1" time="1" defaultMemberUniqueName="[Range 3].[Shipping date].[All]" allUniqueName="[Range 3].[Shipping date].[All]" dimensionUniqueName="[Range 3]" displayFolder="" count="0" memberValueDatatype="7" unbalanced="0"/>
    <cacheHierarchy uniqueName="[Range 3].[Profit]" caption="Profit" attribute="1" defaultMemberUniqueName="[Range 3].[Profit].[All]" allUniqueName="[Range 3].[Profit].[All]" dimensionUniqueName="[Range 3]" displayFolder="" count="0" memberValueDatatype="5" unbalanced="0"/>
    <cacheHierarchy uniqueName="[Range 3].[Quantity ordered new]" caption="Quantity ordered new" attribute="1" defaultMemberUniqueName="[Range 3].[Quantity ordered new].[All]" allUniqueName="[Range 3].[Quantity ordered new].[All]" dimensionUniqueName="[Range 3]" displayFolder="" count="0" memberValueDatatype="20" unbalanced="0"/>
    <cacheHierarchy uniqueName="[Range 3].[Sales]" caption="Sales" attribute="1" defaultMemberUniqueName="[Range 3].[Sales].[All]" allUniqueName="[Range 3].[Sales].[All]" dimensionUniqueName="[Range 3]" displayFolder="" count="0" memberValueDatatype="5" unbalanced="0"/>
    <cacheHierarchy uniqueName="[Range 3].[Order ID]" caption="Order ID" attribute="1" defaultMemberUniqueName="[Range 3].[Order ID].[All]" allUniqueName="[Range 3].[Order ID].[All]" dimensionUniqueName="[Range 3]" displayFolder="" count="0" memberValueDatatype="20" unbalanced="0"/>
    <cacheHierarchy uniqueName="[Range 3].[Total]" caption="Total" attribute="1" defaultMemberUniqueName="[Range 3].[Total].[All]" allUniqueName="[Range 3].[Total].[All]" dimensionUniqueName="[Range 3]" displayFolder="" count="0" memberValueDatatype="5" unbalanced="0"/>
    <cacheHierarchy uniqueName="[Range 3].[Manager]" caption="Manager" attribute="1" defaultMemberUniqueName="[Range 3].[Manager].[All]" allUniqueName="[Range 3].[Manager].[All]" dimensionUniqueName="[Range 3]" displayFolder="" count="0" memberValueDatatype="130" unbalanced="0"/>
    <cacheHierarchy uniqueName="[Range 3].[Order fullfillment time]" caption="Order fullfillment time" attribute="1" defaultMemberUniqueName="[Range 3].[Order fullfillment time].[All]" allUniqueName="[Range 3].[Order fullfillment time].[All]" dimensionUniqueName="[Range 3]" displayFolder="" count="0" memberValueDatatype="20" unbalanced="0"/>
    <cacheHierarchy uniqueName="[Range 3].[Profit margin]" caption="Profit margin" attribute="1" defaultMemberUniqueName="[Range 3].[Profit margin].[All]" allUniqueName="[Range 3].[Profit margin].[All]" dimensionUniqueName="[Range 3]" displayFolder="" count="0" memberValueDatatype="5" unbalanced="0"/>
    <cacheHierarchy uniqueName="[Range 3].[Revenue]" caption="Revenue" attribute="1" defaultMemberUniqueName="[Range 3].[Revenue].[All]" allUniqueName="[Range 3].[Revenue].[All]" dimensionUniqueName="[Range 3]" displayFolder="" count="0" memberValueDatatype="5" unbalanced="0"/>
    <cacheHierarchy uniqueName="[Range 3].[Weekly sales]" caption="Weekly sales" attribute="1" defaultMemberUniqueName="[Range 3].[Weekly sales].[All]" allUniqueName="[Range 3].[Weekly sales].[All]" dimensionUniqueName="[Range 3]" displayFolder="" count="0" memberValueDatatype="20" unbalanced="0"/>
    <cacheHierarchy uniqueName="[Range 3].[Monthly sales]" caption="Monthly sales" attribute="1" defaultMemberUniqueName="[Range 3].[Monthly sales].[All]" allUniqueName="[Range 3].[Monthly sales].[All]" dimensionUniqueName="[Range 3]" displayFolder="" count="0" memberValueDatatype="130" unbalanced="0"/>
    <cacheHierarchy uniqueName="[Range 3].[Weekly sales03]" caption="Weekly sales03" attribute="1" defaultMemberUniqueName="[Range 3].[Weekly sales03].[All]" allUniqueName="[Range 3].[Weekly sales03].[All]" dimensionUniqueName="[Range 3]" displayFolder="" count="0" memberValueDatatype="130" unbalanced="0"/>
    <cacheHierarchy uniqueName="[Range 3].[Unique Customers]" caption="Unique Customers" attribute="1" defaultMemberUniqueName="[Range 3].[Unique Customers].[All]" allUniqueName="[Range 3].[Unique Customers].[All]" dimensionUniqueName="[Range 3]" displayFolder="" count="0" memberValueDatatype="20" unbalanced="0"/>
    <cacheHierarchy uniqueName="[Range 3].[Repeat Customers]" caption="Repeat Customers" attribute="1" defaultMemberUniqueName="[Range 3].[Repeat Customers].[All]" allUniqueName="[Range 3].[Repeat Customers].[All]" dimensionUniqueName="[Range 3]" displayFolder="" count="0" memberValueDatatype="20" unbalanced="0"/>
    <cacheHierarchy uniqueName="[Range 3].[Repeted order]" caption="Repeted order" attribute="1" defaultMemberUniqueName="[Range 3].[Repeted order].[All]" allUniqueName="[Range 3].[Repeted order].[All]" dimensionUniqueName="[Range 3]" displayFolder="" count="0" memberValueDatatype="130" unbalanced="0"/>
    <cacheHierarchy uniqueName="[Range 3].[Quarter]" caption="Quarter" attribute="1" defaultMemberUniqueName="[Range 3].[Quarter].[All]" allUniqueName="[Range 3].[Quarter].[All]" dimensionUniqueName="[Range 3]" displayFolder="" count="0" memberValueDatatype="130" unbalanced="0"/>
    <cacheHierarchy uniqueName="[Range 3].[Order Month (Month)]" caption="Order Month (Month)" attribute="1" defaultMemberUniqueName="[Range 3].[Order Month (Month)].[All]" allUniqueName="[Range 3].[Order Month (Month)].[All]" dimensionUniqueName="[Range 3]" displayFolder="" count="0" memberValueDatatype="130" unbalanced="0"/>
    <cacheHierarchy uniqueName="[Range 4].[Provience]" caption="Provience" attribute="1" defaultMemberUniqueName="[Range 4].[Provience].[All]" allUniqueName="[Range 4].[Provience].[All]" dimensionUniqueName="[Range 4]" displayFolder="" count="0" memberValueDatatype="130" unbalanced="0"/>
    <cacheHierarchy uniqueName="[Range 4].[Sum of Sales]" caption="Sum of Sales" attribute="1" defaultMemberUniqueName="[Range 4].[Sum of Sales].[All]" allUniqueName="[Range 4].[Sum of Sales].[All]" dimensionUniqueName="[Range 4]" displayFolder="" count="0" memberValueDatatype="5" unbalanced="0"/>
    <cacheHierarchy uniqueName="[Table_1].[Customer ID]" caption="Customer ID" attribute="1" defaultMemberUniqueName="[Table_1].[Customer ID].[All]" allUniqueName="[Table_1].[Customer ID].[All]" dimensionUniqueName="[Table_1]" displayFolder="" count="0" memberValueDatatype="2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Order Priority]" caption="Order Priority" attribute="1" defaultMemberUniqueName="[Table_1].[Order Priority].[All]" allUniqueName="[Table_1].[Order Priority].[All]" dimensionUniqueName="[Table_1]" displayFolder="" count="0" memberValueDatatype="130" unbalanced="0"/>
    <cacheHierarchy uniqueName="[Table_1].[Discount]" caption="Discount" attribute="1" defaultMemberUniqueName="[Table_1].[Discount].[All]" allUniqueName="[Table_1].[Discount].[All]" dimensionUniqueName="[Table_1]" displayFolder="" count="0" memberValueDatatype="5" unbalanced="0"/>
    <cacheHierarchy uniqueName="[Table_1].[Unit Price]" caption="Unit Price" attribute="1" defaultMemberUniqueName="[Table_1].[Unit Price].[All]" allUniqueName="[Table_1].[Unit Price].[All]" dimensionUniqueName="[Table_1]" displayFolder="" count="0" memberValueDatatype="5" unbalanced="0"/>
    <cacheHierarchy uniqueName="[Table_1].[Shipping Cost]" caption="Shipping Cost" attribute="1" defaultMemberUniqueName="[Table_1].[Shipping Cost].[All]" allUniqueName="[Table_1].[Shipping Cost].[All]" dimensionUniqueName="[Table_1]" displayFolder="" count="0" memberValueDatatype="5"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Segment]" caption="Customer Segment" attribute="1" defaultMemberUniqueName="[Table_1].[Customer Segment].[All]" allUniqueName="[Table_1].[Customer Segment].[All]" dimensionUniqueName="[Table_1]" displayFolder="" count="0" memberValueDatatype="130" unbalanced="0"/>
    <cacheHierarchy uniqueName="[Table_1].[Product Category]" caption="Product Category" attribute="1" defaultMemberUniqueName="[Table_1].[Product Category].[All]" allUniqueName="[Table_1].[Product Category].[All]" dimensionUniqueName="[Table_1]" displayFolder="" count="0" memberValueDatatype="130" unbalanced="0"/>
    <cacheHierarchy uniqueName="[Table_1].[Product Sub-Category]" caption="Product Sub-Category" attribute="1" defaultMemberUniqueName="[Table_1].[Product Sub-Category].[All]" allUniqueName="[Table_1].[Product Sub-Category].[All]" dimensionUniqueName="[Table_1]" displayFolder="" count="0" memberValueDatatype="130" unbalanced="0"/>
    <cacheHierarchy uniqueName="[Table_1].[Product Container]" caption="Product Container" attribute="1" defaultMemberUniqueName="[Table_1].[Product Container].[All]" allUniqueName="[Table_1].[Product Container].[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Product Base Margin]" caption="Product Base Margin" attribute="1" defaultMemberUniqueName="[Table_1].[Product Base Margin].[All]" allUniqueName="[Table_1].[Product Base Margin].[All]" dimensionUniqueName="[Table_1]" displayFolder="" count="0" memberValueDatatype="5" unbalanced="0"/>
    <cacheHierarchy uniqueName="[Table_1].[Country]" caption="Country" attribute="1" defaultMemberUniqueName="[Table_1].[Country].[All]" allUniqueName="[Table_1].[Country].[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State or Province]" caption="State or Province" attribute="1" defaultMemberUniqueName="[Table_1].[State or Province].[All]" allUniqueName="[Table_1].[State or Province].[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Order Year]" caption="Order Year" attribute="1" time="1" defaultMemberUniqueName="[Table_1].[Order Year].[All]" allUniqueName="[Table_1].[Order Year].[All]" dimensionUniqueName="[Table_1]" displayFolder="" count="0" memberValueDatatype="7" unbalanced="0"/>
    <cacheHierarchy uniqueName="[Table_1].[Order Month]" caption="Order Month" attribute="1" time="1" defaultMemberUniqueName="[Table_1].[Order Month].[All]" allUniqueName="[Table_1].[Order Month].[All]" dimensionUniqueName="[Table_1]" displayFolder="" count="0" memberValueDatatype="7" unbalanced="0"/>
    <cacheHierarchy uniqueName="[Table_1].[O-Date]" caption="O-Date" attribute="1" time="1" defaultMemberUniqueName="[Table_1].[O-Date].[All]" allUniqueName="[Table_1].[O-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ping years]" caption="Shipping years" attribute="1" time="1" defaultMemberUniqueName="[Table_1].[Shipping years].[All]" allUniqueName="[Table_1].[Shipping years].[All]" dimensionUniqueName="[Table_1]" displayFolder="" count="0" memberValueDatatype="7" unbalanced="0"/>
    <cacheHierarchy uniqueName="[Table_1].[Shipping months]" caption="Shipping months" attribute="1" time="1" defaultMemberUniqueName="[Table_1].[Shipping months].[All]" allUniqueName="[Table_1].[Shipping months].[All]" dimensionUniqueName="[Table_1]" displayFolder="" count="0" memberValueDatatype="7" unbalanced="0"/>
    <cacheHierarchy uniqueName="[Table_1].[Shipping date]" caption="Shipping date" attribute="1" time="1" defaultMemberUniqueName="[Table_1].[Shipping date].[All]" allUniqueName="[Table_1].[Shipping date].[All]" dimensionUniqueName="[Table_1]" displayFolder="" count="0" memberValueDatatype="7" unbalanced="0"/>
    <cacheHierarchy uniqueName="[Table_1].[Profit]" caption="Profit" attribute="1" defaultMemberUniqueName="[Table_1].[Profit].[All]" allUniqueName="[Table_1].[Profit].[All]" dimensionUniqueName="[Table_1]" displayFolder="" count="0" memberValueDatatype="5" unbalanced="0"/>
    <cacheHierarchy uniqueName="[Table_1].[Quantity ordered new]" caption="Quantity ordered new" attribute="1" defaultMemberUniqueName="[Table_1].[Quantity ordered new].[All]" allUniqueName="[Table_1].[Quantity ordered new].[All]" dimensionUniqueName="[Table_1]" displayFolder="" count="0" memberValueDatatype="20" unbalanced="0"/>
    <cacheHierarchy uniqueName="[Table_1].[Sales]" caption="Sales" attribute="1" defaultMemberUniqueName="[Table_1].[Sales].[All]" allUniqueName="[Table_1].[Sales].[All]" dimensionUniqueName="[Table_1]" displayFolder="" count="0" memberValueDatatype="5" unbalanced="0"/>
    <cacheHierarchy uniqueName="[Table_1].[Order ID]" caption="Order ID" attribute="1" defaultMemberUniqueName="[Table_1].[Order ID].[All]" allUniqueName="[Table_1].[Order ID].[All]" dimensionUniqueName="[Table_1]" displayFolder="" count="0" memberValueDatatype="20" unbalanced="0"/>
    <cacheHierarchy uniqueName="[Table_1].[Total]" caption="Total" attribute="1" defaultMemberUniqueName="[Table_1].[Total].[All]" allUniqueName="[Table_1].[Total].[All]" dimensionUniqueName="[Table_1]" displayFolder="" count="0" memberValueDatatype="5" unbalanced="0"/>
    <cacheHierarchy uniqueName="[Table_1].[Manager]" caption="Manager" attribute="1" defaultMemberUniqueName="[Table_1].[Manager].[All]" allUniqueName="[Table_1].[Manager].[All]" dimensionUniqueName="[Table_1]" displayFolder="" count="0" memberValueDatatype="130" unbalanced="0"/>
    <cacheHierarchy uniqueName="[Table_1].[Order fullfillment time]" caption="Order fullfillment time" attribute="1" defaultMemberUniqueName="[Table_1].[Order fullfillment time].[All]" allUniqueName="[Table_1].[Order fullfillment time].[All]" dimensionUniqueName="[Table_1]" displayFolder="" count="0" memberValueDatatype="20" unbalanced="0"/>
    <cacheHierarchy uniqueName="[Table_1].[Profit margin]" caption="Profit margin" attribute="1" defaultMemberUniqueName="[Table_1].[Profit margin].[All]" allUniqueName="[Table_1].[Profit margin].[All]" dimensionUniqueName="[Table_1]" displayFolder="" count="0" memberValueDatatype="130" unbalanced="0"/>
    <cacheHierarchy uniqueName="[Table_1].[Revenue]" caption="Revenue" attribute="1" defaultMemberUniqueName="[Table_1].[Revenue].[All]" allUniqueName="[Table_1].[Revenue].[All]" dimensionUniqueName="[Table_1]" displayFolder="" count="0" memberValueDatatype="5" unbalanced="0"/>
    <cacheHierarchy uniqueName="[Table_1].[Weekly sales]" caption="Weekly sales" attribute="1" defaultMemberUniqueName="[Table_1].[Weekly sales].[All]" allUniqueName="[Table_1].[Weekly sales].[All]" dimensionUniqueName="[Table_1]" displayFolder="" count="0" memberValueDatatype="20" unbalanced="0"/>
    <cacheHierarchy uniqueName="[Table_1].[Monthly sales]" caption="Monthly sales" attribute="1" defaultMemberUniqueName="[Table_1].[Monthly sales].[All]" allUniqueName="[Table_1].[Monthly sales].[All]" dimensionUniqueName="[Table_1]" displayFolder="" count="0" memberValueDatatype="130" unbalanced="0"/>
    <cacheHierarchy uniqueName="[Table_1].[Weekly sales03]" caption="Weekly sales03" attribute="1" defaultMemberUniqueName="[Table_1].[Weekly sales03].[All]" allUniqueName="[Table_1].[Weekly sales03].[All]" dimensionUniqueName="[Table_1]" displayFolder="" count="0" memberValueDatatype="130" unbalanced="0"/>
    <cacheHierarchy uniqueName="[Table_1].[Unique Customers]" caption="Unique Customers" attribute="1" defaultMemberUniqueName="[Table_1].[Unique Customers].[All]" allUniqueName="[Table_1].[Unique Customers].[All]" dimensionUniqueName="[Table_1]" displayFolder="" count="0" memberValueDatatype="20" unbalanced="0"/>
    <cacheHierarchy uniqueName="[Table_1].[Repeat Customers]" caption="Repeat Customers" attribute="1" defaultMemberUniqueName="[Table_1].[Repeat Customers].[All]" allUniqueName="[Table_1].[Repeat Customers].[All]" dimensionUniqueName="[Table_1]" displayFolder="" count="0" memberValueDatatype="20" unbalanced="0"/>
    <cacheHierarchy uniqueName="[Table_1].[Repeted order]" caption="Repeted order" attribute="1" defaultMemberUniqueName="[Table_1].[Repeted order].[All]" allUniqueName="[Table_1].[Repeted order].[All]" dimensionUniqueName="[Table_1]" displayFolder="" count="0" memberValueDatatype="130" unbalanced="0"/>
    <cacheHierarchy uniqueName="[Table_1].[Quarter]" caption="Quarter" attribute="1" defaultMemberUniqueName="[Table_1].[Quarter].[All]" allUniqueName="[Table_1].[Quarter].[All]" dimensionUniqueName="[Table_1]" displayFolder="" count="2" memberValueDatatype="130" unbalanced="0">
      <fieldsUsage count="2">
        <fieldUsage x="-1"/>
        <fieldUsage x="0"/>
      </fieldsUsage>
    </cacheHierarchy>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Month (Month)]" caption="Order Month (Month)" attribute="1" defaultMemberUniqueName="[Table_1].[Order Month (Month)].[All]" allUniqueName="[Table_1].[Order Month (Month)].[All]" dimensionUniqueName="[Table_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2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Order Priority]" caption="Order Priority" attribute="1" defaultMemberUniqueName="[Table_1 1].[Order Priority].[All]" allUniqueName="[Table_1 1].[Order Priority].[All]" dimensionUniqueName="[Table_1 1]" displayFolder="" count="0" memberValueDatatype="130" unbalanced="0"/>
    <cacheHierarchy uniqueName="[Table_1 1].[Discount]" caption="Discount" attribute="1" defaultMemberUniqueName="[Table_1 1].[Discount].[All]" allUniqueName="[Table_1 1].[Discount].[All]" dimensionUniqueName="[Table_1 1]" displayFolder="" count="0" memberValueDatatype="5" unbalanced="0"/>
    <cacheHierarchy uniqueName="[Table_1 1].[Unit Price]" caption="Unit Price" attribute="1" defaultMemberUniqueName="[Table_1 1].[Unit Price].[All]" allUniqueName="[Table_1 1].[Unit Price].[All]" dimensionUniqueName="[Table_1 1]" displayFolder="" count="0" memberValueDatatype="5" unbalanced="0"/>
    <cacheHierarchy uniqueName="[Table_1 1].[Shipping Cost]" caption="Shipping Cost" attribute="1" defaultMemberUniqueName="[Table_1 1].[Shipping Cost].[All]" allUniqueName="[Table_1 1].[Shipping Cost].[All]" dimensionUniqueName="[Table_1 1]" displayFolder="" count="0" memberValueDatatype="5"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Segment]" caption="Customer Segment" attribute="1" defaultMemberUniqueName="[Table_1 1].[Customer Segment].[All]" allUniqueName="[Table_1 1].[Customer Segment].[All]" dimensionUniqueName="[Table_1 1]" displayFolder="" count="0" memberValueDatatype="130" unbalanced="0"/>
    <cacheHierarchy uniqueName="[Table_1 1].[Product Category]" caption="Product Category" attribute="1" defaultMemberUniqueName="[Table_1 1].[Product Category].[All]" allUniqueName="[Table_1 1].[Product Category].[All]" dimensionUniqueName="[Table_1 1]" displayFolder="" count="0" memberValueDatatype="130" unbalanced="0"/>
    <cacheHierarchy uniqueName="[Table_1 1].[Product Sub-Category]" caption="Product Sub-Category" attribute="1" defaultMemberUniqueName="[Table_1 1].[Product Sub-Category].[All]" allUniqueName="[Table_1 1].[Product Sub-Category].[All]" dimensionUniqueName="[Table_1 1]" displayFolder="" count="0" memberValueDatatype="130" unbalanced="0"/>
    <cacheHierarchy uniqueName="[Table_1 1].[Product Container]" caption="Product Container" attribute="1" defaultMemberUniqueName="[Table_1 1].[Product Container].[All]" allUniqueName="[Table_1 1].[Product Container].[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Product Base Margin]" caption="Product Base Margin" attribute="1" defaultMemberUniqueName="[Table_1 1].[Product Base Margin].[All]" allUniqueName="[Table_1 1].[Product Base Margin].[All]" dimensionUniqueName="[Table_1 1]" displayFolder="" count="0" memberValueDatatype="5" unbalanced="0"/>
    <cacheHierarchy uniqueName="[Table_1 1].[Country]" caption="Country" attribute="1" defaultMemberUniqueName="[Table_1 1].[Country].[All]" allUniqueName="[Table_1 1].[Country].[All]" dimensionUniqueName="[Table_1 1]" displayFolder="" count="0" memberValueDatatype="130" unbalanced="0"/>
    <cacheHierarchy uniqueName="[Table_1 1].[Region]" caption="Region" attribute="1" defaultMemberUniqueName="[Table_1 1].[Region].[All]" allUniqueName="[Table_1 1].[Region].[All]" dimensionUniqueName="[Table_1 1]" displayFolder="" count="0" memberValueDatatype="130" unbalanced="0"/>
    <cacheHierarchy uniqueName="[Table_1 1].[State or Province]" caption="State or Province" attribute="1" defaultMemberUniqueName="[Table_1 1].[State or Province].[All]" allUniqueName="[Table_1 1].[State or Province].[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Order Year]" caption="Order Year" attribute="1" time="1" defaultMemberUniqueName="[Table_1 1].[Order Year].[All]" allUniqueName="[Table_1 1].[Order Year].[All]" dimensionUniqueName="[Table_1 1]" displayFolder="" count="0" memberValueDatatype="7" unbalanced="0"/>
    <cacheHierarchy uniqueName="[Table_1 1].[Order Month]" caption="Order Month" attribute="1" time="1" defaultMemberUniqueName="[Table_1 1].[Order Month].[All]" allUniqueName="[Table_1 1].[Order Month].[All]" dimensionUniqueName="[Table_1 1]" displayFolder="" count="0" memberValueDatatype="7" unbalanced="0"/>
    <cacheHierarchy uniqueName="[Table_1 1].[O-Date]" caption="O-Date" attribute="1" time="1" defaultMemberUniqueName="[Table_1 1].[O-Date].[All]" allUniqueName="[Table_1 1].[O-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ping years]" caption="Shipping years" attribute="1" time="1" defaultMemberUniqueName="[Table_1 1].[Shipping years].[All]" allUniqueName="[Table_1 1].[Shipping years].[All]" dimensionUniqueName="[Table_1 1]" displayFolder="" count="0" memberValueDatatype="7" unbalanced="0"/>
    <cacheHierarchy uniqueName="[Table_1 1].[Shipping months]" caption="Shipping months" attribute="1" time="1" defaultMemberUniqueName="[Table_1 1].[Shipping months].[All]" allUniqueName="[Table_1 1].[Shipping months].[All]" dimensionUniqueName="[Table_1 1]" displayFolder="" count="0" memberValueDatatype="7" unbalanced="0"/>
    <cacheHierarchy uniqueName="[Table_1 1].[Shipping date]" caption="Shipping date" attribute="1" time="1" defaultMemberUniqueName="[Table_1 1].[Shipping date].[All]" allUniqueName="[Table_1 1].[Shipping date].[All]" dimensionUniqueName="[Table_1 1]" displayFolder="" count="0" memberValueDatatype="7" unbalanced="0"/>
    <cacheHierarchy uniqueName="[Table_1 1].[Profit]" caption="Profit" attribute="1" defaultMemberUniqueName="[Table_1 1].[Profit].[All]" allUniqueName="[Table_1 1].[Profit].[All]" dimensionUniqueName="[Table_1 1]" displayFolder="" count="0" memberValueDatatype="5" unbalanced="0"/>
    <cacheHierarchy uniqueName="[Table_1 1].[Quantity ordered new]" caption="Quantity ordered new" attribute="1" defaultMemberUniqueName="[Table_1 1].[Quantity ordered new].[All]" allUniqueName="[Table_1 1].[Quantity ordered new].[All]" dimensionUniqueName="[Table_1 1]" displayFolder="" count="0" memberValueDatatype="20" unbalanced="0"/>
    <cacheHierarchy uniqueName="[Table_1 1].[Sales]" caption="Sales" attribute="1" defaultMemberUniqueName="[Table_1 1].[Sales].[All]" allUniqueName="[Table_1 1].[Sales].[All]" dimensionUniqueName="[Table_1 1]" displayFolder="" count="0" memberValueDatatype="5" unbalanced="0"/>
    <cacheHierarchy uniqueName="[Table_1 1].[Order ID]" caption="Order ID" attribute="1" defaultMemberUniqueName="[Table_1 1].[Order ID].[All]" allUniqueName="[Table_1 1].[Order ID].[All]" dimensionUniqueName="[Table_1 1]" displayFolder="" count="0" memberValueDatatype="20" unbalanced="0"/>
    <cacheHierarchy uniqueName="[Table_1 1].[Total]" caption="Total" attribute="1" defaultMemberUniqueName="[Table_1 1].[Total].[All]" allUniqueName="[Table_1 1].[Total].[All]" dimensionUniqueName="[Table_1 1]" displayFolder="" count="0" memberValueDatatype="5" unbalanced="0"/>
    <cacheHierarchy uniqueName="[Table_1 1].[Manager]" caption="Manager" attribute="1" defaultMemberUniqueName="[Table_1 1].[Manager].[All]" allUniqueName="[Table_1 1].[Manager].[All]" dimensionUniqueName="[Table_1 1]" displayFolder="" count="0" memberValueDatatype="130" unbalanced="0"/>
    <cacheHierarchy uniqueName="[Table_1 1].[Order fullfillment time]" caption="Order fullfillment time" attribute="1" defaultMemberUniqueName="[Table_1 1].[Order fullfillment time].[All]" allUniqueName="[Table_1 1].[Order fullfillment time].[All]" dimensionUniqueName="[Table_1 1]" displayFolder="" count="0" memberValueDatatype="20" unbalanced="0"/>
    <cacheHierarchy uniqueName="[Table_1 1].[Profit margin]" caption="Profit margin" attribute="1" defaultMemberUniqueName="[Table_1 1].[Profit margin].[All]" allUniqueName="[Table_1 1].[Profit margin].[All]" dimensionUniqueName="[Table_1 1]" displayFolder="" count="0" memberValueDatatype="5" unbalanced="0"/>
    <cacheHierarchy uniqueName="[Table_1 1].[Revenue]" caption="Revenue" attribute="1" defaultMemberUniqueName="[Table_1 1].[Revenue].[All]" allUniqueName="[Table_1 1].[Revenue].[All]" dimensionUniqueName="[Table_1 1]" displayFolder="" count="0" memberValueDatatype="5" unbalanced="0"/>
    <cacheHierarchy uniqueName="[Table_1 1].[Weekly sales]" caption="Weekly sales" attribute="1" defaultMemberUniqueName="[Table_1 1].[Weekly sales].[All]" allUniqueName="[Table_1 1].[Weekly sales].[All]" dimensionUniqueName="[Table_1 1]" displayFolder="" count="0" memberValueDatatype="20" unbalanced="0"/>
    <cacheHierarchy uniqueName="[Table_1 1].[Monthly sales]" caption="Monthly sales" attribute="1" time="1" defaultMemberUniqueName="[Table_1 1].[Monthly sales].[All]" allUniqueName="[Table_1 1].[Monthly sales].[All]" dimensionUniqueName="[Table_1 1]" displayFolder="" count="0" memberValueDatatype="7" unbalanced="0"/>
    <cacheHierarchy uniqueName="[Table_1 1].[Weekly sales03]" caption="Weekly sales03" attribute="1" defaultMemberUniqueName="[Table_1 1].[Weekly sales03].[All]" allUniqueName="[Table_1 1].[Weekly sales03].[All]" dimensionUniqueName="[Table_1 1]" displayFolder="" count="0" memberValueDatatype="130" unbalanced="0"/>
    <cacheHierarchy uniqueName="[Table_1 1].[Unique Customers]" caption="Unique Customers" attribute="1" defaultMemberUniqueName="[Table_1 1].[Unique Customers].[All]" allUniqueName="[Table_1 1].[Unique Customers].[All]" dimensionUniqueName="[Table_1 1]" displayFolder="" count="0" memberValueDatatype="20" unbalanced="0"/>
    <cacheHierarchy uniqueName="[Table_1 1].[Repeat Customers]" caption="Repeat Customers" attribute="1" defaultMemberUniqueName="[Table_1 1].[Repeat Customers].[All]" allUniqueName="[Table_1 1].[Repeat Customers].[All]" dimensionUniqueName="[Table_1 1]" displayFolder="" count="0" memberValueDatatype="20" unbalanced="0"/>
    <cacheHierarchy uniqueName="[Table_1 1].[Repeted order]" caption="Repeted order" attribute="1" defaultMemberUniqueName="[Table_1 1].[Repeted order].[All]" allUniqueName="[Table_1 1].[Repeted order].[All]" dimensionUniqueName="[Table_1 1]" displayFolder="" count="0" memberValueDatatype="130" unbalanced="0"/>
    <cacheHierarchy uniqueName="[Table_1 1].[Quarter]" caption="Quarter" attribute="1" defaultMemberUniqueName="[Table_1 1].[Quarter].[All]" allUniqueName="[Table_1 1].[Quarter].[All]" dimensionUniqueName="[Table_1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Order Month (Month Index)]" caption="Order Month (Month Index)" attribute="1" defaultMemberUniqueName="[Range].[Order Month (Month Index)].[All]" allUniqueName="[Range].[Order Month (Month Index)].[All]" dimensionUniqueName="[Range]" displayFolder="" count="0" memberValueDatatype="20" unbalanced="0" hidden="1"/>
    <cacheHierarchy uniqueName="[Range 3].[Order Month (Month Index)]" caption="Order Month (Month Index)" attribute="1" defaultMemberUniqueName="[Range 3].[Order Month (Month Index)].[All]" allUniqueName="[Range 3].[Order Month (Month Index)].[All]" dimensionUniqueName="[Range 3]" displayFolder="" count="0" memberValueDatatype="20"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Table_1].[Order Month (Month Index)]" caption="Order Month (Month Index)" attribute="1" defaultMemberUniqueName="[Table_1].[Order Month (Month Index)].[All]" allUniqueName="[Table_1].[Order Month (Month Index)].[All]" dimensionUniqueName="[Table_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Customer ID]" caption="Sum of Custom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8"/>
        </ext>
      </extLst>
    </cacheHierarchy>
    <cacheHierarchy uniqueName="[Measures].[Count of Profit margin]" caption="Count of Profit margin" measure="1" displayFolder="" measureGroup="Range"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6"/>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3"/>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7"/>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9"/>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Range" count="0" hidden="1">
      <extLst>
        <ext xmlns:x15="http://schemas.microsoft.com/office/spreadsheetml/2010/11/main" uri="{B97F6D7D-B522-45F9-BDA1-12C45D357490}">
          <x15:cacheHierarchy aggregatedColumn="34"/>
        </ext>
      </extLst>
    </cacheHierarchy>
    <cacheHierarchy uniqueName="[Measures].[Sum of Order fullfillment time]" caption="Sum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Average of Order fullfillment time]" caption="Average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5"/>
        </ext>
      </extLst>
    </cacheHierarchy>
    <cacheHierarchy uniqueName="[Measures].[Average of Shipping Cost]" caption="Average of Shipping Cost" measure="1" displayFolder="" measureGroup="Range" count="0" hidden="1">
      <extLst>
        <ext xmlns:x15="http://schemas.microsoft.com/office/spreadsheetml/2010/11/main" uri="{B97F6D7D-B522-45F9-BDA1-12C45D357490}">
          <x15:cacheHierarchy aggregatedColumn="5"/>
        </ext>
      </extLst>
    </cacheHierarchy>
    <cacheHierarchy uniqueName="[Measures].[Max of Discount]" caption="Max of Discount" measure="1" displayFolder="" measureGroup="Range" count="0" hidden="1">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oduct Category]" caption="Distinct 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State or Province]" caption="Count of State or Province" measure="1" displayFolder="" measureGroup="Range"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6"/>
        </ext>
      </extLst>
    </cacheHierarchy>
    <cacheHierarchy uniqueName="[Measures].[Min of Discount]" caption="Min of Discount" measure="1" displayFolder="" measureGroup="Range" count="0" hidden="1">
      <extLst>
        <ext xmlns:x15="http://schemas.microsoft.com/office/spreadsheetml/2010/11/main" uri="{B97F6D7D-B522-45F9-BDA1-12C45D357490}">
          <x15:cacheHierarchy aggregatedColumn="3"/>
        </ext>
      </extLst>
    </cacheHierarchy>
    <cacheHierarchy uniqueName="[Measures].[Sum of Quantity ordered new]" caption="Sum of Quantity ordered new" measure="1" displayFolder="" measureGroup="Range" count="0" hidden="1">
      <extLst>
        <ext xmlns:x15="http://schemas.microsoft.com/office/spreadsheetml/2010/11/main" uri="{B97F6D7D-B522-45F9-BDA1-12C45D357490}">
          <x15:cacheHierarchy aggregatedColumn="27"/>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111"/>
        </ext>
      </extLst>
    </cacheHierarchy>
    <cacheHierarchy uniqueName="[Measures].[Sum of Customer ID 3]" caption="Sum of Customer ID 3" measure="1" displayFolder="" measureGroup="Range 2" count="0" hidden="1">
      <extLst>
        <ext xmlns:x15="http://schemas.microsoft.com/office/spreadsheetml/2010/11/main" uri="{B97F6D7D-B522-45F9-BDA1-12C45D357490}">
          <x15:cacheHierarchy aggregatedColumn="83"/>
        </ext>
      </extLst>
    </cacheHierarchy>
    <cacheHierarchy uniqueName="[Measures].[Distinct Count of Customer ID 2]" caption="Distinct Count of Customer ID 2" measure="1" displayFolder="" measureGroup="Range 2" count="0" hidden="1">
      <extLst>
        <ext xmlns:x15="http://schemas.microsoft.com/office/spreadsheetml/2010/11/main" uri="{B97F6D7D-B522-45F9-BDA1-12C45D357490}">
          <x15:cacheHierarchy aggregatedColumn="83"/>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Sum of Order ID 3]" caption="Sum of Order ID 3" measure="1" displayFolder="" measureGroup="Range 3" count="0" hidden="1">
      <extLst>
        <ext xmlns:x15="http://schemas.microsoft.com/office/spreadsheetml/2010/11/main" uri="{B97F6D7D-B522-45F9-BDA1-12C45D357490}">
          <x15:cacheHierarchy aggregatedColumn="153"/>
        </ext>
      </extLst>
    </cacheHierarchy>
    <cacheHierarchy uniqueName="[Measures].[Distinct Count of Order ID 3]" caption="Distinct Count of Order ID 3" measure="1" displayFolder="" measureGroup="Range 3" count="0" hidden="1">
      <extLst>
        <ext xmlns:x15="http://schemas.microsoft.com/office/spreadsheetml/2010/11/main" uri="{B97F6D7D-B522-45F9-BDA1-12C45D357490}">
          <x15:cacheHierarchy aggregatedColumn="153"/>
        </ext>
      </extLst>
    </cacheHierarchy>
    <cacheHierarchy uniqueName="[Measures].[Count of Profit margin 2]" caption="Count of Profit margin 2" measure="1" displayFolder="" measureGroup="Table_1" count="0" hidden="1">
      <extLst>
        <ext xmlns:x15="http://schemas.microsoft.com/office/spreadsheetml/2010/11/main" uri="{B97F6D7D-B522-45F9-BDA1-12C45D357490}">
          <x15:cacheHierarchy aggregatedColumn="202"/>
        </ext>
      </extLst>
    </cacheHierarchy>
    <cacheHierarchy uniqueName="[Measures].[Sum of Sales 2]" caption="Sum of Sales 2" measure="1" displayFolder="" measureGroup="Table_1" count="0" oneField="1" hidden="1">
      <fieldsUsage count="1">
        <fieldUsage x="1"/>
      </fieldsUsage>
      <extLst>
        <ext xmlns:x15="http://schemas.microsoft.com/office/spreadsheetml/2010/11/main" uri="{B97F6D7D-B522-45F9-BDA1-12C45D357490}">
          <x15:cacheHierarchy aggregatedColumn="197"/>
        </ext>
      </extLst>
    </cacheHierarchy>
    <cacheHierarchy uniqueName="[Measures].[Sum of Profit 2]" caption="Sum of Profit 2" measure="1" displayFolder="" measureGroup="Table_1" count="0" oneField="1" hidden="1">
      <fieldsUsage count="1">
        <fieldUsage x="2"/>
      </fieldsUsage>
      <extLst>
        <ext xmlns:x15="http://schemas.microsoft.com/office/spreadsheetml/2010/11/main" uri="{B97F6D7D-B522-45F9-BDA1-12C45D357490}">
          <x15:cacheHierarchy aggregatedColumn="195"/>
        </ext>
      </extLst>
    </cacheHierarchy>
    <cacheHierarchy uniqueName="[Measures].[Sum of Revenue 2]" caption="Sum of Revenue 2" measure="1" displayFolder="" measureGroup="Table_1" count="0" oneField="1" hidden="1">
      <fieldsUsage count="1">
        <fieldUsage x="3"/>
      </fieldsUsage>
      <extLst>
        <ext xmlns:x15="http://schemas.microsoft.com/office/spreadsheetml/2010/11/main" uri="{B97F6D7D-B522-45F9-BDA1-12C45D357490}">
          <x15:cacheHierarchy aggregatedColumn="203"/>
        </ext>
      </extLst>
    </cacheHierarchy>
    <cacheHierarchy uniqueName="[Measures].[Sum of Order ID 2]" caption="Sum of Order ID 2" measure="1" displayFolder="" measureGroup="Table_1" count="0" hidden="1">
      <extLst>
        <ext xmlns:x15="http://schemas.microsoft.com/office/spreadsheetml/2010/11/main" uri="{B97F6D7D-B522-45F9-BDA1-12C45D357490}">
          <x15:cacheHierarchy aggregatedColumn="198"/>
        </ext>
      </extLst>
    </cacheHierarchy>
    <cacheHierarchy uniqueName="[Measures].[Distinct Count of Order ID 2]" caption="Distinct Count of Order ID 2" measure="1" displayFolder="" measureGroup="Table_1" count="0" oneField="1" hidden="1">
      <fieldsUsage count="1">
        <fieldUsage x="4"/>
      </fieldsUsage>
      <extLst>
        <ext xmlns:x15="http://schemas.microsoft.com/office/spreadsheetml/2010/11/main" uri="{B97F6D7D-B522-45F9-BDA1-12C45D357490}">
          <x15:cacheHierarchy aggregatedColumn="198"/>
        </ext>
      </extLst>
    </cacheHierarchy>
    <cacheHierarchy uniqueName="[Measures].[Sum of Quantity ordered new 2]" caption="Sum of Quantity ordered new 2" measure="1" displayFolder="" measureGroup="Table_1" count="0" oneField="1" hidden="1">
      <fieldsUsage count="1">
        <fieldUsage x="5"/>
      </fieldsUsage>
      <extLst>
        <ext xmlns:x15="http://schemas.microsoft.com/office/spreadsheetml/2010/11/main" uri="{B97F6D7D-B522-45F9-BDA1-12C45D357490}">
          <x15:cacheHierarchy aggregatedColumn="196"/>
        </ext>
      </extLst>
    </cacheHierarchy>
    <cacheHierarchy uniqueName="[Measures].[Sum of Customer ID 2]" caption="Sum of Customer ID 2" measure="1" displayFolder="" measureGroup="Table_1" count="0" hidden="1">
      <extLst>
        <ext xmlns:x15="http://schemas.microsoft.com/office/spreadsheetml/2010/11/main" uri="{B97F6D7D-B522-45F9-BDA1-12C45D357490}">
          <x15:cacheHierarchy aggregatedColumn="169"/>
        </ext>
      </extLst>
    </cacheHierarchy>
    <cacheHierarchy uniqueName="[Measures].[Distinct Count of Customer ID 3]" caption="Distinct Count of Customer ID 3" measure="1" displayFolder="" measureGroup="Table_1" count="0" oneField="1" hidden="1">
      <fieldsUsage count="1">
        <fieldUsage x="6"/>
      </fieldsUsage>
      <extLst>
        <ext xmlns:x15="http://schemas.microsoft.com/office/spreadsheetml/2010/11/main" uri="{B97F6D7D-B522-45F9-BDA1-12C45D357490}">
          <x15:cacheHierarchy aggregatedColumn="169"/>
        </ext>
      </extLst>
    </cacheHierarchy>
    <cacheHierarchy uniqueName="[Measures].[Average of Order ID]" caption="Average of Order ID" measure="1" displayFolder="" measureGroup="Table_1" count="0" hidden="1">
      <extLst>
        <ext xmlns:x15="http://schemas.microsoft.com/office/spreadsheetml/2010/11/main" uri="{B97F6D7D-B522-45F9-BDA1-12C45D357490}">
          <x15:cacheHierarchy aggregatedColumn="19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98"/>
        </ext>
      </extLst>
    </cacheHierarchy>
    <cacheHierarchy uniqueName="[Measures].[Sum of Unit Price]" caption="Sum of Unit Price" measure="1" displayFolder="" measureGroup="Table_1" count="0" hidden="1">
      <extLst>
        <ext xmlns:x15="http://schemas.microsoft.com/office/spreadsheetml/2010/11/main" uri="{B97F6D7D-B522-45F9-BDA1-12C45D357490}">
          <x15:cacheHierarchy aggregatedColumn="173"/>
        </ext>
      </extLst>
    </cacheHierarchy>
    <cacheHierarchy uniqueName="[Measures].[Average of Unit Price]" caption="Average of Unit Price" measure="1" displayFolder="" measureGroup="Table_1" count="0" hidden="1">
      <extLst>
        <ext xmlns:x15="http://schemas.microsoft.com/office/spreadsheetml/2010/11/main" uri="{B97F6D7D-B522-45F9-BDA1-12C45D357490}">
          <x15:cacheHierarchy aggregatedColumn="173"/>
        </ext>
      </extLst>
    </cacheHierarchy>
    <cacheHierarchy uniqueName="[Measures].[Count of City 2]" caption="Count of City 2" measure="1" displayFolder="" measureGroup="Table_1" count="0" hidden="1">
      <extLst>
        <ext xmlns:x15="http://schemas.microsoft.com/office/spreadsheetml/2010/11/main" uri="{B97F6D7D-B522-45F9-BDA1-12C45D357490}">
          <x15:cacheHierarchy aggregatedColumn="185"/>
        </ext>
      </extLst>
    </cacheHierarchy>
    <cacheHierarchy uniqueName="[Measures].[Distinct Count of City 2]" caption="Distinct Count of City 2" measure="1" displayFolder="" measureGroup="Table_1" count="0" hidden="1">
      <extLst>
        <ext xmlns:x15="http://schemas.microsoft.com/office/spreadsheetml/2010/11/main" uri="{B97F6D7D-B522-45F9-BDA1-12C45D357490}">
          <x15:cacheHierarchy aggregatedColumn="185"/>
        </ext>
      </extLst>
    </cacheHierarchy>
    <cacheHierarchy uniqueName="[Measures].[Sum of Shipping Cost 2]" caption="Sum of Shipping Cost 2" measure="1" displayFolder="" measureGroup="Table_1" count="0" hidden="1">
      <extLst>
        <ext xmlns:x15="http://schemas.microsoft.com/office/spreadsheetml/2010/11/main" uri="{B97F6D7D-B522-45F9-BDA1-12C45D357490}">
          <x15:cacheHierarchy aggregatedColumn="174"/>
        </ext>
      </extLst>
    </cacheHierarchy>
    <cacheHierarchy uniqueName="[Measures].[Sum of Order fullfillment time 2]" caption="Sum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Average of Order fullfillment time 2]" caption="Average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Count of Order Priority]" caption="Count of Order Priority" measure="1" displayFolder="" measureGroup="Table_1" count="0" hidden="1">
      <extLst>
        <ext xmlns:x15="http://schemas.microsoft.com/office/spreadsheetml/2010/11/main" uri="{B97F6D7D-B522-45F9-BDA1-12C45D357490}">
          <x15:cacheHierarchy aggregatedColumn="171"/>
        </ext>
      </extLst>
    </cacheHierarchy>
    <cacheHierarchy uniqueName="[Measures].[Count of Repeted order]" caption="Count of Repeted order" measure="1" displayFolder="" measureGroup="Table_1" count="0" hidden="1">
      <extLst>
        <ext xmlns:x15="http://schemas.microsoft.com/office/spreadsheetml/2010/11/main" uri="{B97F6D7D-B522-45F9-BDA1-12C45D357490}">
          <x15:cacheHierarchy aggregatedColumn="209"/>
        </ext>
      </extLst>
    </cacheHierarchy>
    <cacheHierarchy uniqueName="[Measures].[Sum of Unique Customers]" caption="Sum of Unique Customers" measure="1" displayFolder="" measureGroup="Table_1" count="0" hidden="1">
      <extLst>
        <ext xmlns:x15="http://schemas.microsoft.com/office/spreadsheetml/2010/11/main" uri="{B97F6D7D-B522-45F9-BDA1-12C45D357490}">
          <x15:cacheHierarchy aggregatedColumn="207"/>
        </ext>
      </extLst>
    </cacheHierarchy>
  </cacheHierarchies>
  <kpis count="0"/>
  <dimensions count="8">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Table_1" uniqueName="[Table_1]" caption="Table_1"/>
    <dimension name="Table_1 1" uniqueName="[Table_1 1]" caption="Table_1 1"/>
  </dimensions>
  <measureGroups count="7">
    <measureGroup name="Range" caption="Range"/>
    <measureGroup name="Range 1" caption="Range 1"/>
    <measureGroup name="Range 2" caption="Range 2"/>
    <measureGroup name="Range 3" caption="Range 3"/>
    <measureGroup name="Range 4" caption="Range 4"/>
    <measureGroup name="Table_1" caption="Table_1"/>
    <measureGroup name="Table_1 1" caption="Table_1 1"/>
  </measureGroups>
  <maps count="7">
    <map measureGroup="0" dimension="1"/>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shni Rana" refreshedDate="45444.696540972225" backgroundQuery="1" createdVersion="8" refreshedVersion="8" minRefreshableVersion="3" recordCount="0" supportSubquery="1" supportAdvancedDrill="1" xr:uid="{CA16BA8B-6833-48D0-B5FF-A6F1C5B00E36}">
  <cacheSource type="external" connectionId="2"/>
  <cacheFields count="5">
    <cacheField name="[Measures].[Distinct Count of Order ID 2]" caption="Distinct Count of Order ID 2" numFmtId="0" hierarchy="306" level="32767"/>
    <cacheField name="[Measures].[Sum of Quantity ordered new 2]" caption="Sum of Quantity ordered new 2" numFmtId="0" hierarchy="307" level="32767"/>
    <cacheField name="[Measures].[Distinct Count of Customer ID 3]" caption="Distinct Count of Customer ID 3" numFmtId="0" hierarchy="309" level="32767"/>
    <cacheField name="[Table_1].[Order Date].[Order Date]" caption="Order Date" numFmtId="0" hierarchy="187" level="1">
      <sharedItems containsNonDate="0" containsDate="1" containsString="0" containsBlank="1" minDate="2015-01-01T00:00:00" maxDate="2015-07-01T00:00:00" count="180">
        <m/>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cacheField>
    <cacheField name="[Table_1].[Order Date (Month)].[Order Date (Month)]" caption="Order Date (Month)" numFmtId="0" hierarchy="211" level="1">
      <sharedItems count="6">
        <s v="Jan"/>
        <s v="Feb"/>
        <s v="Mar"/>
        <s v="Apr"/>
        <s v="May"/>
        <s v="Jun"/>
      </sharedItems>
    </cacheField>
  </cacheFields>
  <cacheHierarchies count="322">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time="1" defaultMemberUniqueName="[Range].[Order Year].[All]" allUniqueName="[Range].[Order Year].[All]" dimensionUniqueName="[Range]" displayFolder="" count="0" memberValueDatatype="7" unbalanced="0"/>
    <cacheHierarchy uniqueName="[Range].[Order Month]" caption="Order Month" attribute="1" time="1" defaultMemberUniqueName="[Range].[Order Month].[All]" allUniqueName="[Range].[Order Month].[All]" dimensionUniqueName="[Range]" displayFolder="" count="0" memberValueDatatype="7" unbalanced="0"/>
    <cacheHierarchy uniqueName="[Range].[O-Date]" caption="O-Date" attribute="1" time="1" defaultMemberUniqueName="[Range].[O-Date].[All]" allUniqueName="[Range].[O-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ping years]" caption="Shipping years" attribute="1" time="1" defaultMemberUniqueName="[Range].[Shipping years].[All]" allUniqueName="[Range].[Shipping years].[All]" dimensionUniqueName="[Range]" displayFolder="" count="0" memberValueDatatype="7" unbalanced="0"/>
    <cacheHierarchy uniqueName="[Range].[Shipping months]" caption="Shipping months" attribute="1" time="1" defaultMemberUniqueName="[Range].[Shipping months].[All]" allUniqueName="[Range].[Shipping months].[All]" dimensionUniqueName="[Range]" displayFolder="" count="0" memberValueDatatype="7" unbalanced="0"/>
    <cacheHierarchy uniqueName="[Range].[Shipping date]" caption="Shipping date" attribute="1" time="1" defaultMemberUniqueName="[Range].[Shipping date].[All]" allUniqueName="[Range].[Shipping date].[All]" dimensionUniqueName="[Range]" displayFolder="" count="0" memberValueDatatype="7"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Total]" caption="Total" attribute="1" defaultMemberUniqueName="[Range].[Total].[All]" allUniqueName="[Range].[Total].[All]" dimensionUniqueName="[Range]" displayFolder="" count="0" memberValueDatatype="5" unbalanced="0"/>
    <cacheHierarchy uniqueName="[Range].[Manager]" caption="Manager" attribute="1" defaultMemberUniqueName="[Range].[Manager].[All]" allUniqueName="[Range].[Manager].[All]" dimensionUniqueName="[Range]" displayFolder="" count="0" memberValueDatatype="130" unbalanced="0"/>
    <cacheHierarchy uniqueName="[Range].[Order fullfillment time]" caption="Order fullfillment time" attribute="1" defaultMemberUniqueName="[Range].[Order fullfillment time].[All]" allUniqueName="[Range].[Order fullfillment time].[All]" dimensionUniqueName="[Range]" displayFolder="" count="0" memberValueDatatype="20" unbalanced="0"/>
    <cacheHierarchy uniqueName="[Range].[Profit margin]" caption="Profit margin" attribute="1" defaultMemberUniqueName="[Range].[Profit margin].[All]" allUniqueName="[Range].[Profit margin].[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5" unbalanced="0"/>
    <cacheHierarchy uniqueName="[Range].[Weekly sales]" caption="Weekly sales" attribute="1" defaultMemberUniqueName="[Range].[Weekly sales].[All]" allUniqueName="[Range].[Weekly sales].[All]" dimensionUniqueName="[Range]" displayFolder="" count="0" memberValueDatatype="20" unbalanced="0"/>
    <cacheHierarchy uniqueName="[Range].[Monthly sales]" caption="Monthly sales" attribute="1" defaultMemberUniqueName="[Range].[Monthly sales].[All]" allUniqueName="[Range].[Monthly sales].[All]" dimensionUniqueName="[Range]" displayFolder="" count="0" memberValueDatatype="130" unbalanced="0"/>
    <cacheHierarchy uniqueName="[Range].[Weekly sales03]" caption="Weekly sales03" attribute="1" defaultMemberUniqueName="[Range].[Weekly sales03].[All]" allUniqueName="[Range].[Weekly sales03].[All]" dimensionUniqueName="[Range]" displayFolder="" count="0" memberValueDatatype="130" unbalanced="0"/>
    <cacheHierarchy uniqueName="[Range].[Order Month (Year)]" caption="Order Month (Year)" attribute="1" defaultMemberUniqueName="[Range].[Order Month (Year)].[All]" allUniqueName="[Range].[Order Month (Year)].[All]" dimensionUniqueName="[Range]" displayFolder="" count="0" memberValueDatatype="130" unbalanced="0"/>
    <cacheHierarchy uniqueName="[Range].[Order Month (Quarter)]" caption="Order Month (Quarter)" attribute="1" defaultMemberUniqueName="[Range].[Order Month (Quarter)].[All]" allUniqueName="[Range].[Order Month (Quarter)].[All]" dimensionUniqueName="[Range]" displayFolder="" count="0" memberValueDatatype="130" unbalanced="0"/>
    <cacheHierarchy uniqueName="[Range].[Order Month (Month)]" caption="Order Month (Month)" attribute="1" defaultMemberUniqueName="[Range].[Order Month (Month)].[All]" allUniqueName="[Range].[Order Month (Month)].[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Order Priority]" caption="Order Priority" attribute="1" defaultMemberUniqueName="[Range 1].[Order Priority].[All]" allUniqueName="[Range 1].[Order Priorit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Unit Price]" caption="Unit Price" attribute="1" defaultMemberUniqueName="[Range 1].[Unit Price].[All]" allUniqueName="[Range 1].[Unit Price].[All]" dimensionUniqueName="[Range 1]" displayFolder="" count="0" memberValueDatatype="5" unbalanced="0"/>
    <cacheHierarchy uniqueName="[Range 1].[Shipping Cost]" caption="Shipping Cost" attribute="1" defaultMemberUniqueName="[Range 1].[Shipping Cost].[All]" allUniqueName="[Range 1].[Shipping Cost].[All]" dimensionUniqueName="[Range 1]" displayFolder="" count="0" memberValueDatatype="5"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Segment]" caption="Customer Segment" attribute="1" defaultMemberUniqueName="[Range 1].[Customer Segment].[All]" allUniqueName="[Range 1].[Customer Segment].[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Sub-Category]" caption="Product Sub-Category" attribute="1" defaultMemberUniqueName="[Range 1].[Product Sub-Category].[All]" allUniqueName="[Range 1].[Product Sub-Category].[All]" dimensionUniqueName="[Range 1]" displayFolder="" count="0" memberValueDatatype="130" unbalanced="0"/>
    <cacheHierarchy uniqueName="[Range 1].[Product Container]" caption="Product Container" attribute="1" defaultMemberUniqueName="[Range 1].[Product Container].[All]" allUniqueName="[Range 1].[Product Container].[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Product Base Margin]" caption="Product Base Margin" attribute="1" defaultMemberUniqueName="[Range 1].[Product Base Margin].[All]" allUniqueName="[Range 1].[Product Base Margin].[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State or Province]" caption="State or Province" attribute="1" defaultMemberUniqueName="[Range 1].[State or Province].[All]" allUniqueName="[Range 1].[State or Provinc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Order Year]" caption="Order Year" attribute="1" time="1" defaultMemberUniqueName="[Range 1].[Order Year].[All]" allUniqueName="[Range 1].[Order Year].[All]" dimensionUniqueName="[Range 1]" displayFolder="" count="0" memberValueDatatype="7" unbalanced="0"/>
    <cacheHierarchy uniqueName="[Range 1].[Order Month]" caption="Order Month" attribute="1" time="1" defaultMemberUniqueName="[Range 1].[Order Month].[All]" allUniqueName="[Range 1].[Order Month].[All]" dimensionUniqueName="[Range 1]" displayFolder="" count="0" memberValueDatatype="7" unbalanced="0"/>
    <cacheHierarchy uniqueName="[Range 1].[O-Date]" caption="O-Date" attribute="1" time="1" defaultMemberUniqueName="[Range 1].[O-Date].[All]" allUniqueName="[Range 1].[O-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ping years]" caption="Shipping years" attribute="1" time="1" defaultMemberUniqueName="[Range 1].[Shipping years].[All]" allUniqueName="[Range 1].[Shipping years].[All]" dimensionUniqueName="[Range 1]" displayFolder="" count="0" memberValueDatatype="7" unbalanced="0"/>
    <cacheHierarchy uniqueName="[Range 1].[Shipping months]" caption="Shipping months" attribute="1" time="1" defaultMemberUniqueName="[Range 1].[Shipping months].[All]" allUniqueName="[Range 1].[Shipping months].[All]" dimensionUniqueName="[Range 1]" displayFolder="" count="0" memberValueDatatype="7" unbalanced="0"/>
    <cacheHierarchy uniqueName="[Range 1].[Shipping date]" caption="Shipping date" attribute="1" time="1" defaultMemberUniqueName="[Range 1].[Shipping date].[All]" allUniqueName="[Range 1].[Shipping date].[All]" dimensionUniqueName="[Range 1]" displayFolder="" count="0" memberValueDatatype="7" unbalanced="0"/>
    <cacheHierarchy uniqueName="[Range 1].[Profit]" caption="Profit" attribute="1" defaultMemberUniqueName="[Range 1].[Profit].[All]" allUniqueName="[Range 1].[Profit].[All]" dimensionUniqueName="[Range 1]" displayFolder="" count="0" memberValueDatatype="5" unbalanced="0"/>
    <cacheHierarchy uniqueName="[Range 1].[Quantity ordered new]" caption="Quantity ordered new" attribute="1" defaultMemberUniqueName="[Range 1].[Quantity ordered new].[All]" allUniqueName="[Range 1].[Quantity ordered new].[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Total]" caption="Total" attribute="1" defaultMemberUniqueName="[Range 1].[Total].[All]" allUniqueName="[Range 1].[Total].[All]" dimensionUniqueName="[Range 1]" displayFolder="" count="0" memberValueDatatype="5" unbalanced="0"/>
    <cacheHierarchy uniqueName="[Range 1].[Manager]" caption="Manager" attribute="1" defaultMemberUniqueName="[Range 1].[Manager].[All]" allUniqueName="[Range 1].[Manager].[All]" dimensionUniqueName="[Range 1]" displayFolder="" count="0" memberValueDatatype="130" unbalanced="0"/>
    <cacheHierarchy uniqueName="[Range 1].[Order fullfillment time]" caption="Order fullfillment time" attribute="1" defaultMemberUniqueName="[Range 1].[Order fullfillment time].[All]" allUniqueName="[Range 1].[Order fullfillment time].[All]" dimensionUniqueName="[Range 1]" displayFolder="" count="0" memberValueDatatype="20" unbalanced="0"/>
    <cacheHierarchy uniqueName="[Range 1].[Profit margin]" caption="Profit margin" attribute="1" defaultMemberUniqueName="[Range 1].[Profit margin].[All]" allUniqueName="[Range 1].[Profit margin].[All]" dimensionUniqueName="[Range 1]" displayFolder="" count="0" memberValueDatatype="130" unbalanced="0"/>
    <cacheHierarchy uniqueName="[Range 1].[Revenue]" caption="Revenue" attribute="1" defaultMemberUniqueName="[Range 1].[Revenue].[All]" allUniqueName="[Range 1].[Revenue].[All]" dimensionUniqueName="[Range 1]" displayFolder="" count="0" memberValueDatatype="5" unbalanced="0"/>
    <cacheHierarchy uniqueName="[Range 1].[Weekly sales]" caption="Weekly sales" attribute="1" defaultMemberUniqueName="[Range 1].[Weekly sales].[All]" allUniqueName="[Range 1].[Weekly sales].[All]" dimensionUniqueName="[Range 1]" displayFolder="" count="0" memberValueDatatype="20" unbalanced="0"/>
    <cacheHierarchy uniqueName="[Range 1].[Monthly sales]" caption="Monthly sales" attribute="1" defaultMemberUniqueName="[Range 1].[Monthly sales].[All]" allUniqueName="[Range 1].[Monthly sales].[All]" dimensionUniqueName="[Range 1]" displayFolder="" count="0" memberValueDatatype="130" unbalanced="0"/>
    <cacheHierarchy uniqueName="[Range 1].[Weekly sales03]" caption="Weekly sales03" attribute="1" defaultMemberUniqueName="[Range 1].[Weekly sales03].[All]" allUniqueName="[Range 1].[Weekly sales03].[All]" dimensionUniqueName="[Range 1]" displayFolder="" count="0" memberValueDatatype="130" unbalanced="0"/>
    <cacheHierarchy uniqueName="[Range 1].[Unique Customers]" caption="Unique Customers" attribute="1" defaultMemberUniqueName="[Range 1].[Unique Customers].[All]" allUniqueName="[Range 1].[Unique Customers].[All]" dimensionUniqueName="[Range 1]" displayFolder="" count="0" memberValueDatatype="20" unbalanced="0"/>
    <cacheHierarchy uniqueName="[Range 1].[Repeat Customers]" caption="Repeat Customers" attribute="1" defaultMemberUniqueName="[Range 1].[Repeat Customers].[All]" allUniqueName="[Range 1].[Repeat Customers].[All]" dimensionUniqueName="[Range 1]" displayFolder="" count="0" memberValueDatatype="20" unbalanced="0"/>
    <cacheHierarchy uniqueName="[Range 1].[Repeted order]" caption="Repeted order" attribute="1" defaultMemberUniqueName="[Range 1].[Repeted order].[All]" allUniqueName="[Range 1].[Repeted order].[All]" dimensionUniqueName="[Range 1]" displayFolder="" count="0" memberValueDatatype="130" unbalanced="0"/>
    <cacheHierarchy uniqueName="[Range 2].[Customer ID]" caption="Customer ID" attribute="1" defaultMemberUniqueName="[Range 2].[Customer ID].[All]" allUniqueName="[Range 2].[Customer ID].[All]" dimensionUniqueName="[Range 2]" displayFolder="" count="0" memberValueDatatype="2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Order Priority]" caption="Order Priority" attribute="1" defaultMemberUniqueName="[Range 2].[Order Priority].[All]" allUniqueName="[Range 2].[Order Priority].[All]" dimensionUniqueName="[Range 2]" displayFolder="" count="0" memberValueDatatype="130" unbalanced="0"/>
    <cacheHierarchy uniqueName="[Range 2].[Discount]" caption="Discount" attribute="1" defaultMemberUniqueName="[Range 2].[Discount].[All]" allUniqueName="[Range 2].[Discount].[All]" dimensionUniqueName="[Range 2]" displayFolder="" count="0" memberValueDatatype="5" unbalanced="0"/>
    <cacheHierarchy uniqueName="[Range 2].[Unit Price]" caption="Unit Price" attribute="1" defaultMemberUniqueName="[Range 2].[Unit Price].[All]" allUniqueName="[Range 2].[Unit Price].[All]" dimensionUniqueName="[Range 2]" displayFolder="" count="0" memberValueDatatype="5" unbalanced="0"/>
    <cacheHierarchy uniqueName="[Range 2].[Shipping Cost]" caption="Shipping Cost" attribute="1" defaultMemberUniqueName="[Range 2].[Shipping Cost].[All]" allUniqueName="[Range 2].[Shipping Cost].[All]" dimensionUniqueName="[Range 2]" displayFolder="" count="0" memberValueDatatype="5"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Segment]" caption="Customer Segment" attribute="1" defaultMemberUniqueName="[Range 2].[Customer Segment].[All]" allUniqueName="[Range 2].[Customer Segment].[All]" dimensionUniqueName="[Range 2]" displayFolder="" count="0" memberValueDatatype="13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Sub-Category]" caption="Product Sub-Category" attribute="1" defaultMemberUniqueName="[Range 2].[Product Sub-Category].[All]" allUniqueName="[Range 2].[Product Sub-Category].[All]" dimensionUniqueName="[Range 2]" displayFolder="" count="0" memberValueDatatype="130" unbalanced="0"/>
    <cacheHierarchy uniqueName="[Range 2].[Product Container]" caption="Product Container" attribute="1" defaultMemberUniqueName="[Range 2].[Product Container].[All]" allUniqueName="[Range 2].[Product Container].[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Product Base Margin]" caption="Product Base Margin" attribute="1" defaultMemberUniqueName="[Range 2].[Product Base Margin].[All]" allUniqueName="[Range 2].[Product Base Margin].[All]" dimensionUniqueName="[Range 2]" displayFolder="" count="0" memberValueDatatype="5" unbalanced="0"/>
    <cacheHierarchy uniqueName="[Range 2].[Country]" caption="Country" attribute="1" defaultMemberUniqueName="[Range 2].[Country].[All]" allUniqueName="[Range 2].[Country].[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State or Province]" caption="State or Province" attribute="1" defaultMemberUniqueName="[Range 2].[State or Province].[All]" allUniqueName="[Range 2].[State or Provinc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Order Year]" caption="Order Year" attribute="1" time="1" defaultMemberUniqueName="[Range 2].[Order Year].[All]" allUniqueName="[Range 2].[Order Year].[All]" dimensionUniqueName="[Range 2]" displayFolder="" count="0" memberValueDatatype="7" unbalanced="0"/>
    <cacheHierarchy uniqueName="[Range 2].[Order Month]" caption="Order Month" attribute="1" time="1" defaultMemberUniqueName="[Range 2].[Order Month].[All]" allUniqueName="[Range 2].[Order Month].[All]" dimensionUniqueName="[Range 2]" displayFolder="" count="0" memberValueDatatype="7" unbalanced="0"/>
    <cacheHierarchy uniqueName="[Range 2].[O-Date]" caption="O-Date" attribute="1" time="1" defaultMemberUniqueName="[Range 2].[O-Date].[All]" allUniqueName="[Range 2].[O-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ping years]" caption="Shipping years" attribute="1" time="1" defaultMemberUniqueName="[Range 2].[Shipping years].[All]" allUniqueName="[Range 2].[Shipping years].[All]" dimensionUniqueName="[Range 2]" displayFolder="" count="0" memberValueDatatype="7" unbalanced="0"/>
    <cacheHierarchy uniqueName="[Range 2].[Shipping months]" caption="Shipping months" attribute="1" time="1" defaultMemberUniqueName="[Range 2].[Shipping months].[All]" allUniqueName="[Range 2].[Shipping months].[All]" dimensionUniqueName="[Range 2]" displayFolder="" count="0" memberValueDatatype="7" unbalanced="0"/>
    <cacheHierarchy uniqueName="[Range 2].[Shipping date]" caption="Shipping date" attribute="1" time="1" defaultMemberUniqueName="[Range 2].[Shipping date].[All]" allUniqueName="[Range 2].[Shipping date].[All]" dimensionUniqueName="[Range 2]" displayFolder="" count="0" memberValueDatatype="7" unbalanced="0"/>
    <cacheHierarchy uniqueName="[Range 2].[Profit]" caption="Profit" attribute="1" defaultMemberUniqueName="[Range 2].[Profit].[All]" allUniqueName="[Range 2].[Profit].[All]" dimensionUniqueName="[Range 2]" displayFolder="" count="0" memberValueDatatype="5" unbalanced="0"/>
    <cacheHierarchy uniqueName="[Range 2].[Quantity ordered new]" caption="Quantity ordered new" attribute="1" defaultMemberUniqueName="[Range 2].[Quantity ordered new].[All]" allUniqueName="[Range 2].[Quantity ordered new].[All]" dimensionUniqueName="[Range 2]" displayFolder="" count="0" memberValueDatatype="20" unbalanced="0"/>
    <cacheHierarchy uniqueName="[Range 2].[Sales]" caption="Sales" attribute="1" defaultMemberUniqueName="[Range 2].[Sales].[All]" allUniqueName="[Range 2].[Sales].[All]" dimensionUniqueName="[Range 2]" displayFolder="" count="0" memberValueDatatype="5" unbalanced="0"/>
    <cacheHierarchy uniqueName="[Range 2].[Order ID]" caption="Order ID" attribute="1" defaultMemberUniqueName="[Range 2].[Order ID].[All]" allUniqueName="[Range 2].[Order ID].[All]" dimensionUniqueName="[Range 2]" displayFolder="" count="0" memberValueDatatype="20" unbalanced="0"/>
    <cacheHierarchy uniqueName="[Range 2].[Total]" caption="Total" attribute="1" defaultMemberUniqueName="[Range 2].[Total].[All]" allUniqueName="[Range 2].[Total].[All]" dimensionUniqueName="[Range 2]" displayFolder="" count="0" memberValueDatatype="5" unbalanced="0"/>
    <cacheHierarchy uniqueName="[Range 2].[Manager]" caption="Manager" attribute="1" defaultMemberUniqueName="[Range 2].[Manager].[All]" allUniqueName="[Range 2].[Manager].[All]" dimensionUniqueName="[Range 2]" displayFolder="" count="0" memberValueDatatype="130" unbalanced="0"/>
    <cacheHierarchy uniqueName="[Range 2].[Order fullfillment time]" caption="Order fullfillment time" attribute="1" defaultMemberUniqueName="[Range 2].[Order fullfillment time].[All]" allUniqueName="[Range 2].[Order fullfillment time].[All]" dimensionUniqueName="[Range 2]" displayFolder="" count="0" memberValueDatatype="20"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Revenue]" caption="Revenue" attribute="1" defaultMemberUniqueName="[Range 2].[Revenue].[All]" allUniqueName="[Range 2].[Revenue].[All]" dimensionUniqueName="[Range 2]" displayFolder="" count="0" memberValueDatatype="5" unbalanced="0"/>
    <cacheHierarchy uniqueName="[Range 2].[Weekly sales]" caption="Weekly sales" attribute="1" defaultMemberUniqueName="[Range 2].[Weekly sales].[All]" allUniqueName="[Range 2].[Weekly sales].[All]" dimensionUniqueName="[Range 2]" displayFolder="" count="0" memberValueDatatype="20" unbalanced="0"/>
    <cacheHierarchy uniqueName="[Range 2].[Monthly sales]" caption="Monthly sales" attribute="1" defaultMemberUniqueName="[Range 2].[Monthly sales].[All]" allUniqueName="[Range 2].[Monthly sales].[All]" dimensionUniqueName="[Range 2]" displayFolder="" count="0" memberValueDatatype="130" unbalanced="0"/>
    <cacheHierarchy uniqueName="[Range 2].[Weekly sales03]" caption="Weekly sales03" attribute="1" defaultMemberUniqueName="[Range 2].[Weekly sales03].[All]" allUniqueName="[Range 2].[Weekly sales03].[All]" dimensionUniqueName="[Range 2]" displayFolder="" count="0" memberValueDatatype="130" unbalanced="0"/>
    <cacheHierarchy uniqueName="[Range 2].[Unique Customers]" caption="Unique Customers" attribute="1" defaultMemberUniqueName="[Range 2].[Unique Customers].[All]" allUniqueName="[Range 2].[Unique Customers].[All]" dimensionUniqueName="[Range 2]" displayFolder="" count="0" memberValueDatatype="20" unbalanced="0"/>
    <cacheHierarchy uniqueName="[Range 2].[Repeat Customers]" caption="Repeat Customers" attribute="1" defaultMemberUniqueName="[Range 2].[Repeat Customers].[All]" allUniqueName="[Range 2].[Repeat Customers].[All]" dimensionUniqueName="[Range 2]" displayFolder="" count="0" memberValueDatatype="20" unbalanced="0"/>
    <cacheHierarchy uniqueName="[Range 2].[Repeted order]" caption="Repeted order" attribute="1" defaultMemberUniqueName="[Range 2].[Repeted order].[All]" allUniqueName="[Range 2].[Repeted order].[All]" dimensionUniqueName="[Range 2]" displayFolder="" count="0" memberValueDatatype="130" unbalanced="0"/>
    <cacheHierarchy uniqueName="[Range 3].[Customer ID]" caption="Customer ID" attribute="1" defaultMemberUniqueName="[Range 3].[Customer ID].[All]" allUniqueName="[Range 3].[Customer ID].[All]" dimensionUniqueName="[Range 3]" displayFolder="" count="0" memberValueDatatype="20" unbalanced="0"/>
    <cacheHierarchy uniqueName="[Range 3].[Customer Name]" caption="Customer Name" attribute="1" defaultMemberUniqueName="[Range 3].[Customer Name].[All]" allUniqueName="[Range 3].[Customer Name].[All]" dimensionUniqueName="[Range 3]" displayFolder="" count="0" memberValueDatatype="13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Discount]" caption="Discount" attribute="1" defaultMemberUniqueName="[Range 3].[Discount].[All]" allUniqueName="[Range 3].[Discount].[All]" dimensionUniqueName="[Range 3]" displayFolder="" count="0" memberValueDatatype="5" unbalanced="0"/>
    <cacheHierarchy uniqueName="[Range 3].[Unit Price]" caption="Unit Price" attribute="1" defaultMemberUniqueName="[Range 3].[Unit Price].[All]" allUniqueName="[Range 3].[Unit Price].[All]" dimensionUniqueName="[Range 3]" displayFolder="" count="0" memberValueDatatype="5" unbalanced="0"/>
    <cacheHierarchy uniqueName="[Range 3].[Shipping Cost]" caption="Shipping Cost" attribute="1" defaultMemberUniqueName="[Range 3].[Shipping Cost].[All]" allUniqueName="[Range 3].[Shipping Cost].[All]" dimensionUniqueName="[Range 3]" displayFolder="" count="0" memberValueDatatype="5" unbalanced="0"/>
    <cacheHierarchy uniqueName="[Range 3].[Ship Mode]" caption="Ship Mode" attribute="1" defaultMemberUniqueName="[Range 3].[Ship Mode].[All]" allUniqueName="[Range 3].[Ship Mode].[All]" dimensionUniqueName="[Range 3]" displayFolder="" count="0" memberValueDatatype="130" unbalanced="0"/>
    <cacheHierarchy uniqueName="[Range 3].[Customer Segment]" caption="Customer Segment" attribute="1" defaultMemberUniqueName="[Range 3].[Customer Segment].[All]" allUniqueName="[Range 3].[Customer Segment].[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Sub-Category]" caption="Product Sub-Category" attribute="1" defaultMemberUniqueName="[Range 3].[Product Sub-Category].[All]" allUniqueName="[Range 3].[Product Sub-Category].[All]" dimensionUniqueName="[Range 3]" displayFolder="" count="0" memberValueDatatype="130" unbalanced="0"/>
    <cacheHierarchy uniqueName="[Range 3].[Product Container]" caption="Product Container" attribute="1" defaultMemberUniqueName="[Range 3].[Product Container].[All]" allUniqueName="[Range 3].[Product Container].[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Product Base Margin]" caption="Product Base Margin" attribute="1" defaultMemberUniqueName="[Range 3].[Product Base Margin].[All]" allUniqueName="[Range 3].[Product Base Margin].[All]" dimensionUniqueName="[Range 3]" displayFolder="" count="0" memberValueDatatype="5" unbalanced="0"/>
    <cacheHierarchy uniqueName="[Range 3].[Country]" caption="Country" attribute="1" defaultMemberUniqueName="[Range 3].[Country].[All]" allUniqueName="[Range 3].[Country].[All]" dimensionUniqueName="[Range 3]" displayFolder="" count="0" memberValueDatatype="130" unbalanced="0"/>
    <cacheHierarchy uniqueName="[Range 3].[Region]" caption="Region" attribute="1" defaultMemberUniqueName="[Range 3].[Region].[All]" allUniqueName="[Range 3].[Region].[All]" dimensionUniqueName="[Range 3]" displayFolder="" count="0" memberValueDatatype="130" unbalanced="0"/>
    <cacheHierarchy uniqueName="[Range 3].[State or Province]" caption="State or Province" attribute="1" defaultMemberUniqueName="[Range 3].[State or Province].[All]" allUniqueName="[Range 3].[State or Province].[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Postal Code]" caption="Postal Code" attribute="1" defaultMemberUniqueName="[Range 3].[Postal Code].[All]" allUniqueName="[Range 3].[Postal Code].[All]" dimensionUniqueName="[Range 3]" displayFolder="" count="0" memberValueDatatype="20" unbalanced="0"/>
    <cacheHierarchy uniqueName="[Range 3].[Order Date]" caption="Order Date" attribute="1" time="1" defaultMemberUniqueName="[Range 3].[Order Date].[All]" allUniqueName="[Range 3].[Order Date].[All]" dimensionUniqueName="[Range 3]" displayFolder="" count="0" memberValueDatatype="7" unbalanced="0"/>
    <cacheHierarchy uniqueName="[Range 3].[Order Year]" caption="Order Year" attribute="1" time="1" defaultMemberUniqueName="[Range 3].[Order Year].[All]" allUniqueName="[Range 3].[Order Year].[All]" dimensionUniqueName="[Range 3]" displayFolder="" count="0" memberValueDatatype="7" unbalanced="0"/>
    <cacheHierarchy uniqueName="[Range 3].[Order Month]" caption="Order Month" attribute="1" time="1" defaultMemberUniqueName="[Range 3].[Order Month].[All]" allUniqueName="[Range 3].[Order Month].[All]" dimensionUniqueName="[Range 3]" displayFolder="" count="0" memberValueDatatype="7" unbalanced="0"/>
    <cacheHierarchy uniqueName="[Range 3].[O-Date]" caption="O-Date" attribute="1" time="1" defaultMemberUniqueName="[Range 3].[O-Date].[All]" allUniqueName="[Range 3].[O-Date].[All]" dimensionUniqueName="[Range 3]" displayFolder="" count="0" memberValueDatatype="7" unbalanced="0"/>
    <cacheHierarchy uniqueName="[Range 3].[Ship date]" caption="Ship date" attribute="1" time="1" defaultMemberUniqueName="[Range 3].[Ship date].[All]" allUniqueName="[Range 3].[Ship date].[All]" dimensionUniqueName="[Range 3]" displayFolder="" count="0" memberValueDatatype="7" unbalanced="0"/>
    <cacheHierarchy uniqueName="[Range 3].[Shipping years]" caption="Shipping years" attribute="1" time="1" defaultMemberUniqueName="[Range 3].[Shipping years].[All]" allUniqueName="[Range 3].[Shipping years].[All]" dimensionUniqueName="[Range 3]" displayFolder="" count="0" memberValueDatatype="7" unbalanced="0"/>
    <cacheHierarchy uniqueName="[Range 3].[Shipping months]" caption="Shipping months" attribute="1" time="1" defaultMemberUniqueName="[Range 3].[Shipping months].[All]" allUniqueName="[Range 3].[Shipping months].[All]" dimensionUniqueName="[Range 3]" displayFolder="" count="0" memberValueDatatype="7" unbalanced="0"/>
    <cacheHierarchy uniqueName="[Range 3].[Shipping date]" caption="Shipping date" attribute="1" time="1" defaultMemberUniqueName="[Range 3].[Shipping date].[All]" allUniqueName="[Range 3].[Shipping date].[All]" dimensionUniqueName="[Range 3]" displayFolder="" count="0" memberValueDatatype="7" unbalanced="0"/>
    <cacheHierarchy uniqueName="[Range 3].[Profit]" caption="Profit" attribute="1" defaultMemberUniqueName="[Range 3].[Profit].[All]" allUniqueName="[Range 3].[Profit].[All]" dimensionUniqueName="[Range 3]" displayFolder="" count="0" memberValueDatatype="5" unbalanced="0"/>
    <cacheHierarchy uniqueName="[Range 3].[Quantity ordered new]" caption="Quantity ordered new" attribute="1" defaultMemberUniqueName="[Range 3].[Quantity ordered new].[All]" allUniqueName="[Range 3].[Quantity ordered new].[All]" dimensionUniqueName="[Range 3]" displayFolder="" count="0" memberValueDatatype="20" unbalanced="0"/>
    <cacheHierarchy uniqueName="[Range 3].[Sales]" caption="Sales" attribute="1" defaultMemberUniqueName="[Range 3].[Sales].[All]" allUniqueName="[Range 3].[Sales].[All]" dimensionUniqueName="[Range 3]" displayFolder="" count="0" memberValueDatatype="5" unbalanced="0"/>
    <cacheHierarchy uniqueName="[Range 3].[Order ID]" caption="Order ID" attribute="1" defaultMemberUniqueName="[Range 3].[Order ID].[All]" allUniqueName="[Range 3].[Order ID].[All]" dimensionUniqueName="[Range 3]" displayFolder="" count="0" memberValueDatatype="20" unbalanced="0"/>
    <cacheHierarchy uniqueName="[Range 3].[Total]" caption="Total" attribute="1" defaultMemberUniqueName="[Range 3].[Total].[All]" allUniqueName="[Range 3].[Total].[All]" dimensionUniqueName="[Range 3]" displayFolder="" count="0" memberValueDatatype="5" unbalanced="0"/>
    <cacheHierarchy uniqueName="[Range 3].[Manager]" caption="Manager" attribute="1" defaultMemberUniqueName="[Range 3].[Manager].[All]" allUniqueName="[Range 3].[Manager].[All]" dimensionUniqueName="[Range 3]" displayFolder="" count="0" memberValueDatatype="130" unbalanced="0"/>
    <cacheHierarchy uniqueName="[Range 3].[Order fullfillment time]" caption="Order fullfillment time" attribute="1" defaultMemberUniqueName="[Range 3].[Order fullfillment time].[All]" allUniqueName="[Range 3].[Order fullfillment time].[All]" dimensionUniqueName="[Range 3]" displayFolder="" count="0" memberValueDatatype="20" unbalanced="0"/>
    <cacheHierarchy uniqueName="[Range 3].[Profit margin]" caption="Profit margin" attribute="1" defaultMemberUniqueName="[Range 3].[Profit margin].[All]" allUniqueName="[Range 3].[Profit margin].[All]" dimensionUniqueName="[Range 3]" displayFolder="" count="0" memberValueDatatype="5" unbalanced="0"/>
    <cacheHierarchy uniqueName="[Range 3].[Revenue]" caption="Revenue" attribute="1" defaultMemberUniqueName="[Range 3].[Revenue].[All]" allUniqueName="[Range 3].[Revenue].[All]" dimensionUniqueName="[Range 3]" displayFolder="" count="0" memberValueDatatype="5" unbalanced="0"/>
    <cacheHierarchy uniqueName="[Range 3].[Weekly sales]" caption="Weekly sales" attribute="1" defaultMemberUniqueName="[Range 3].[Weekly sales].[All]" allUniqueName="[Range 3].[Weekly sales].[All]" dimensionUniqueName="[Range 3]" displayFolder="" count="0" memberValueDatatype="20" unbalanced="0"/>
    <cacheHierarchy uniqueName="[Range 3].[Monthly sales]" caption="Monthly sales" attribute="1" defaultMemberUniqueName="[Range 3].[Monthly sales].[All]" allUniqueName="[Range 3].[Monthly sales].[All]" dimensionUniqueName="[Range 3]" displayFolder="" count="0" memberValueDatatype="130" unbalanced="0"/>
    <cacheHierarchy uniqueName="[Range 3].[Weekly sales03]" caption="Weekly sales03" attribute="1" defaultMemberUniqueName="[Range 3].[Weekly sales03].[All]" allUniqueName="[Range 3].[Weekly sales03].[All]" dimensionUniqueName="[Range 3]" displayFolder="" count="0" memberValueDatatype="130" unbalanced="0"/>
    <cacheHierarchy uniqueName="[Range 3].[Unique Customers]" caption="Unique Customers" attribute="1" defaultMemberUniqueName="[Range 3].[Unique Customers].[All]" allUniqueName="[Range 3].[Unique Customers].[All]" dimensionUniqueName="[Range 3]" displayFolder="" count="0" memberValueDatatype="20" unbalanced="0"/>
    <cacheHierarchy uniqueName="[Range 3].[Repeat Customers]" caption="Repeat Customers" attribute="1" defaultMemberUniqueName="[Range 3].[Repeat Customers].[All]" allUniqueName="[Range 3].[Repeat Customers].[All]" dimensionUniqueName="[Range 3]" displayFolder="" count="0" memberValueDatatype="20" unbalanced="0"/>
    <cacheHierarchy uniqueName="[Range 3].[Repeted order]" caption="Repeted order" attribute="1" defaultMemberUniqueName="[Range 3].[Repeted order].[All]" allUniqueName="[Range 3].[Repeted order].[All]" dimensionUniqueName="[Range 3]" displayFolder="" count="0" memberValueDatatype="130" unbalanced="0"/>
    <cacheHierarchy uniqueName="[Range 3].[Quarter]" caption="Quarter" attribute="1" defaultMemberUniqueName="[Range 3].[Quarter].[All]" allUniqueName="[Range 3].[Quarter].[All]" dimensionUniqueName="[Range 3]" displayFolder="" count="0" memberValueDatatype="130" unbalanced="0"/>
    <cacheHierarchy uniqueName="[Range 3].[Order Month (Month)]" caption="Order Month (Month)" attribute="1" defaultMemberUniqueName="[Range 3].[Order Month (Month)].[All]" allUniqueName="[Range 3].[Order Month (Month)].[All]" dimensionUniqueName="[Range 3]" displayFolder="" count="0" memberValueDatatype="130" unbalanced="0"/>
    <cacheHierarchy uniqueName="[Range 4].[Provience]" caption="Provience" attribute="1" defaultMemberUniqueName="[Range 4].[Provience].[All]" allUniqueName="[Range 4].[Provience].[All]" dimensionUniqueName="[Range 4]" displayFolder="" count="0" memberValueDatatype="130" unbalanced="0"/>
    <cacheHierarchy uniqueName="[Range 4].[Sum of Sales]" caption="Sum of Sales" attribute="1" defaultMemberUniqueName="[Range 4].[Sum of Sales].[All]" allUniqueName="[Range 4].[Sum of Sales].[All]" dimensionUniqueName="[Range 4]" displayFolder="" count="0" memberValueDatatype="5" unbalanced="0"/>
    <cacheHierarchy uniqueName="[Table_1].[Customer ID]" caption="Customer ID" attribute="1" defaultMemberUniqueName="[Table_1].[Customer ID].[All]" allUniqueName="[Table_1].[Customer ID].[All]" dimensionUniqueName="[Table_1]" displayFolder="" count="0" memberValueDatatype="2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Order Priority]" caption="Order Priority" attribute="1" defaultMemberUniqueName="[Table_1].[Order Priority].[All]" allUniqueName="[Table_1].[Order Priority].[All]" dimensionUniqueName="[Table_1]" displayFolder="" count="0" memberValueDatatype="130" unbalanced="0"/>
    <cacheHierarchy uniqueName="[Table_1].[Discount]" caption="Discount" attribute="1" defaultMemberUniqueName="[Table_1].[Discount].[All]" allUniqueName="[Table_1].[Discount].[All]" dimensionUniqueName="[Table_1]" displayFolder="" count="0" memberValueDatatype="5" unbalanced="0"/>
    <cacheHierarchy uniqueName="[Table_1].[Unit Price]" caption="Unit Price" attribute="1" defaultMemberUniqueName="[Table_1].[Unit Price].[All]" allUniqueName="[Table_1].[Unit Price].[All]" dimensionUniqueName="[Table_1]" displayFolder="" count="0" memberValueDatatype="5" unbalanced="0"/>
    <cacheHierarchy uniqueName="[Table_1].[Shipping Cost]" caption="Shipping Cost" attribute="1" defaultMemberUniqueName="[Table_1].[Shipping Cost].[All]" allUniqueName="[Table_1].[Shipping Cost].[All]" dimensionUniqueName="[Table_1]" displayFolder="" count="0" memberValueDatatype="5"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Segment]" caption="Customer Segment" attribute="1" defaultMemberUniqueName="[Table_1].[Customer Segment].[All]" allUniqueName="[Table_1].[Customer Segment].[All]" dimensionUniqueName="[Table_1]" displayFolder="" count="0" memberValueDatatype="130" unbalanced="0"/>
    <cacheHierarchy uniqueName="[Table_1].[Product Category]" caption="Product Category" attribute="1" defaultMemberUniqueName="[Table_1].[Product Category].[All]" allUniqueName="[Table_1].[Product Category].[All]" dimensionUniqueName="[Table_1]" displayFolder="" count="0" memberValueDatatype="130" unbalanced="0"/>
    <cacheHierarchy uniqueName="[Table_1].[Product Sub-Category]" caption="Product Sub-Category" attribute="1" defaultMemberUniqueName="[Table_1].[Product Sub-Category].[All]" allUniqueName="[Table_1].[Product Sub-Category].[All]" dimensionUniqueName="[Table_1]" displayFolder="" count="0" memberValueDatatype="130" unbalanced="0"/>
    <cacheHierarchy uniqueName="[Table_1].[Product Container]" caption="Product Container" attribute="1" defaultMemberUniqueName="[Table_1].[Product Container].[All]" allUniqueName="[Table_1].[Product Container].[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Product Base Margin]" caption="Product Base Margin" attribute="1" defaultMemberUniqueName="[Table_1].[Product Base Margin].[All]" allUniqueName="[Table_1].[Product Base Margin].[All]" dimensionUniqueName="[Table_1]" displayFolder="" count="0" memberValueDatatype="5" unbalanced="0"/>
    <cacheHierarchy uniqueName="[Table_1].[Country]" caption="Country" attribute="1" defaultMemberUniqueName="[Table_1].[Country].[All]" allUniqueName="[Table_1].[Country].[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State or Province]" caption="State or Province" attribute="1" defaultMemberUniqueName="[Table_1].[State or Province].[All]" allUniqueName="[Table_1].[State or Province].[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2" memberValueDatatype="7" unbalanced="0">
      <fieldsUsage count="2">
        <fieldUsage x="-1"/>
        <fieldUsage x="3"/>
      </fieldsUsage>
    </cacheHierarchy>
    <cacheHierarchy uniqueName="[Table_1].[Order Year]" caption="Order Year" attribute="1" time="1" defaultMemberUniqueName="[Table_1].[Order Year].[All]" allUniqueName="[Table_1].[Order Year].[All]" dimensionUniqueName="[Table_1]" displayFolder="" count="0" memberValueDatatype="7" unbalanced="0"/>
    <cacheHierarchy uniqueName="[Table_1].[Order Month]" caption="Order Month" attribute="1" time="1" defaultMemberUniqueName="[Table_1].[Order Month].[All]" allUniqueName="[Table_1].[Order Month].[All]" dimensionUniqueName="[Table_1]" displayFolder="" count="0" memberValueDatatype="7" unbalanced="0"/>
    <cacheHierarchy uniqueName="[Table_1].[O-Date]" caption="O-Date" attribute="1" time="1" defaultMemberUniqueName="[Table_1].[O-Date].[All]" allUniqueName="[Table_1].[O-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ping years]" caption="Shipping years" attribute="1" time="1" defaultMemberUniqueName="[Table_1].[Shipping years].[All]" allUniqueName="[Table_1].[Shipping years].[All]" dimensionUniqueName="[Table_1]" displayFolder="" count="0" memberValueDatatype="7" unbalanced="0"/>
    <cacheHierarchy uniqueName="[Table_1].[Shipping months]" caption="Shipping months" attribute="1" time="1" defaultMemberUniqueName="[Table_1].[Shipping months].[All]" allUniqueName="[Table_1].[Shipping months].[All]" dimensionUniqueName="[Table_1]" displayFolder="" count="0" memberValueDatatype="7" unbalanced="0"/>
    <cacheHierarchy uniqueName="[Table_1].[Shipping date]" caption="Shipping date" attribute="1" time="1" defaultMemberUniqueName="[Table_1].[Shipping date].[All]" allUniqueName="[Table_1].[Shipping date].[All]" dimensionUniqueName="[Table_1]" displayFolder="" count="0" memberValueDatatype="7" unbalanced="0"/>
    <cacheHierarchy uniqueName="[Table_1].[Profit]" caption="Profit" attribute="1" defaultMemberUniqueName="[Table_1].[Profit].[All]" allUniqueName="[Table_1].[Profit].[All]" dimensionUniqueName="[Table_1]" displayFolder="" count="0" memberValueDatatype="5" unbalanced="0"/>
    <cacheHierarchy uniqueName="[Table_1].[Quantity ordered new]" caption="Quantity ordered new" attribute="1" defaultMemberUniqueName="[Table_1].[Quantity ordered new].[All]" allUniqueName="[Table_1].[Quantity ordered new].[All]" dimensionUniqueName="[Table_1]" displayFolder="" count="0" memberValueDatatype="20" unbalanced="0"/>
    <cacheHierarchy uniqueName="[Table_1].[Sales]" caption="Sales" attribute="1" defaultMemberUniqueName="[Table_1].[Sales].[All]" allUniqueName="[Table_1].[Sales].[All]" dimensionUniqueName="[Table_1]" displayFolder="" count="0" memberValueDatatype="5" unbalanced="0"/>
    <cacheHierarchy uniqueName="[Table_1].[Order ID]" caption="Order ID" attribute="1" defaultMemberUniqueName="[Table_1].[Order ID].[All]" allUniqueName="[Table_1].[Order ID].[All]" dimensionUniqueName="[Table_1]" displayFolder="" count="0" memberValueDatatype="20" unbalanced="0"/>
    <cacheHierarchy uniqueName="[Table_1].[Total]" caption="Total" attribute="1" defaultMemberUniqueName="[Table_1].[Total].[All]" allUniqueName="[Table_1].[Total].[All]" dimensionUniqueName="[Table_1]" displayFolder="" count="0" memberValueDatatype="5" unbalanced="0"/>
    <cacheHierarchy uniqueName="[Table_1].[Manager]" caption="Manager" attribute="1" defaultMemberUniqueName="[Table_1].[Manager].[All]" allUniqueName="[Table_1].[Manager].[All]" dimensionUniqueName="[Table_1]" displayFolder="" count="0" memberValueDatatype="130" unbalanced="0"/>
    <cacheHierarchy uniqueName="[Table_1].[Order fullfillment time]" caption="Order fullfillment time" attribute="1" defaultMemberUniqueName="[Table_1].[Order fullfillment time].[All]" allUniqueName="[Table_1].[Order fullfillment time].[All]" dimensionUniqueName="[Table_1]" displayFolder="" count="0" memberValueDatatype="20" unbalanced="0"/>
    <cacheHierarchy uniqueName="[Table_1].[Profit margin]" caption="Profit margin" attribute="1" defaultMemberUniqueName="[Table_1].[Profit margin].[All]" allUniqueName="[Table_1].[Profit margin].[All]" dimensionUniqueName="[Table_1]" displayFolder="" count="0" memberValueDatatype="130" unbalanced="0"/>
    <cacheHierarchy uniqueName="[Table_1].[Revenue]" caption="Revenue" attribute="1" defaultMemberUniqueName="[Table_1].[Revenue].[All]" allUniqueName="[Table_1].[Revenue].[All]" dimensionUniqueName="[Table_1]" displayFolder="" count="0" memberValueDatatype="5" unbalanced="0"/>
    <cacheHierarchy uniqueName="[Table_1].[Weekly sales]" caption="Weekly sales" attribute="1" defaultMemberUniqueName="[Table_1].[Weekly sales].[All]" allUniqueName="[Table_1].[Weekly sales].[All]" dimensionUniqueName="[Table_1]" displayFolder="" count="0" memberValueDatatype="20" unbalanced="0"/>
    <cacheHierarchy uniqueName="[Table_1].[Monthly sales]" caption="Monthly sales" attribute="1" defaultMemberUniqueName="[Table_1].[Monthly sales].[All]" allUniqueName="[Table_1].[Monthly sales].[All]" dimensionUniqueName="[Table_1]" displayFolder="" count="0" memberValueDatatype="130" unbalanced="0"/>
    <cacheHierarchy uniqueName="[Table_1].[Weekly sales03]" caption="Weekly sales03" attribute="1" defaultMemberUniqueName="[Table_1].[Weekly sales03].[All]" allUniqueName="[Table_1].[Weekly sales03].[All]" dimensionUniqueName="[Table_1]" displayFolder="" count="0" memberValueDatatype="130" unbalanced="0"/>
    <cacheHierarchy uniqueName="[Table_1].[Unique Customers]" caption="Unique Customers" attribute="1" defaultMemberUniqueName="[Table_1].[Unique Customers].[All]" allUniqueName="[Table_1].[Unique Customers].[All]" dimensionUniqueName="[Table_1]" displayFolder="" count="0" memberValueDatatype="20" unbalanced="0"/>
    <cacheHierarchy uniqueName="[Table_1].[Repeat Customers]" caption="Repeat Customers" attribute="1" defaultMemberUniqueName="[Table_1].[Repeat Customers].[All]" allUniqueName="[Table_1].[Repeat Customers].[All]" dimensionUniqueName="[Table_1]" displayFolder="" count="0" memberValueDatatype="20" unbalanced="0"/>
    <cacheHierarchy uniqueName="[Table_1].[Repeted order]" caption="Repeted order" attribute="1" defaultMemberUniqueName="[Table_1].[Repeted order].[All]" allUniqueName="[Table_1].[Repeted order].[All]" dimensionUniqueName="[Table_1]" displayFolder="" count="0" memberValueDatatype="130" unbalanced="0"/>
    <cacheHierarchy uniqueName="[Table_1].[Quarter]" caption="Quarter" attribute="1" defaultMemberUniqueName="[Table_1].[Quarter].[All]" allUniqueName="[Table_1].[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4"/>
      </fieldsUsage>
    </cacheHierarchy>
    <cacheHierarchy uniqueName="[Table_1].[Order Month (Month)]" caption="Order Month (Month)" attribute="1" defaultMemberUniqueName="[Table_1].[Order Month (Month)].[All]" allUniqueName="[Table_1].[Order Month (Month)].[All]" dimensionUniqueName="[Table_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2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Order Priority]" caption="Order Priority" attribute="1" defaultMemberUniqueName="[Table_1 1].[Order Priority].[All]" allUniqueName="[Table_1 1].[Order Priority].[All]" dimensionUniqueName="[Table_1 1]" displayFolder="" count="0" memberValueDatatype="130" unbalanced="0"/>
    <cacheHierarchy uniqueName="[Table_1 1].[Discount]" caption="Discount" attribute="1" defaultMemberUniqueName="[Table_1 1].[Discount].[All]" allUniqueName="[Table_1 1].[Discount].[All]" dimensionUniqueName="[Table_1 1]" displayFolder="" count="0" memberValueDatatype="5" unbalanced="0"/>
    <cacheHierarchy uniqueName="[Table_1 1].[Unit Price]" caption="Unit Price" attribute="1" defaultMemberUniqueName="[Table_1 1].[Unit Price].[All]" allUniqueName="[Table_1 1].[Unit Price].[All]" dimensionUniqueName="[Table_1 1]" displayFolder="" count="0" memberValueDatatype="5" unbalanced="0"/>
    <cacheHierarchy uniqueName="[Table_1 1].[Shipping Cost]" caption="Shipping Cost" attribute="1" defaultMemberUniqueName="[Table_1 1].[Shipping Cost].[All]" allUniqueName="[Table_1 1].[Shipping Cost].[All]" dimensionUniqueName="[Table_1 1]" displayFolder="" count="0" memberValueDatatype="5"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Segment]" caption="Customer Segment" attribute="1" defaultMemberUniqueName="[Table_1 1].[Customer Segment].[All]" allUniqueName="[Table_1 1].[Customer Segment].[All]" dimensionUniqueName="[Table_1 1]" displayFolder="" count="0" memberValueDatatype="130" unbalanced="0"/>
    <cacheHierarchy uniqueName="[Table_1 1].[Product Category]" caption="Product Category" attribute="1" defaultMemberUniqueName="[Table_1 1].[Product Category].[All]" allUniqueName="[Table_1 1].[Product Category].[All]" dimensionUniqueName="[Table_1 1]" displayFolder="" count="0" memberValueDatatype="130" unbalanced="0"/>
    <cacheHierarchy uniqueName="[Table_1 1].[Product Sub-Category]" caption="Product Sub-Category" attribute="1" defaultMemberUniqueName="[Table_1 1].[Product Sub-Category].[All]" allUniqueName="[Table_1 1].[Product Sub-Category].[All]" dimensionUniqueName="[Table_1 1]" displayFolder="" count="0" memberValueDatatype="130" unbalanced="0"/>
    <cacheHierarchy uniqueName="[Table_1 1].[Product Container]" caption="Product Container" attribute="1" defaultMemberUniqueName="[Table_1 1].[Product Container].[All]" allUniqueName="[Table_1 1].[Product Container].[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Product Base Margin]" caption="Product Base Margin" attribute="1" defaultMemberUniqueName="[Table_1 1].[Product Base Margin].[All]" allUniqueName="[Table_1 1].[Product Base Margin].[All]" dimensionUniqueName="[Table_1 1]" displayFolder="" count="0" memberValueDatatype="5" unbalanced="0"/>
    <cacheHierarchy uniqueName="[Table_1 1].[Country]" caption="Country" attribute="1" defaultMemberUniqueName="[Table_1 1].[Country].[All]" allUniqueName="[Table_1 1].[Country].[All]" dimensionUniqueName="[Table_1 1]" displayFolder="" count="0" memberValueDatatype="130" unbalanced="0"/>
    <cacheHierarchy uniqueName="[Table_1 1].[Region]" caption="Region" attribute="1" defaultMemberUniqueName="[Table_1 1].[Region].[All]" allUniqueName="[Table_1 1].[Region].[All]" dimensionUniqueName="[Table_1 1]" displayFolder="" count="0" memberValueDatatype="130" unbalanced="0"/>
    <cacheHierarchy uniqueName="[Table_1 1].[State or Province]" caption="State or Province" attribute="1" defaultMemberUniqueName="[Table_1 1].[State or Province].[All]" allUniqueName="[Table_1 1].[State or Province].[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Order Year]" caption="Order Year" attribute="1" time="1" defaultMemberUniqueName="[Table_1 1].[Order Year].[All]" allUniqueName="[Table_1 1].[Order Year].[All]" dimensionUniqueName="[Table_1 1]" displayFolder="" count="0" memberValueDatatype="7" unbalanced="0"/>
    <cacheHierarchy uniqueName="[Table_1 1].[Order Month]" caption="Order Month" attribute="1" time="1" defaultMemberUniqueName="[Table_1 1].[Order Month].[All]" allUniqueName="[Table_1 1].[Order Month].[All]" dimensionUniqueName="[Table_1 1]" displayFolder="" count="0" memberValueDatatype="7" unbalanced="0"/>
    <cacheHierarchy uniqueName="[Table_1 1].[O-Date]" caption="O-Date" attribute="1" time="1" defaultMemberUniqueName="[Table_1 1].[O-Date].[All]" allUniqueName="[Table_1 1].[O-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ping years]" caption="Shipping years" attribute="1" time="1" defaultMemberUniqueName="[Table_1 1].[Shipping years].[All]" allUniqueName="[Table_1 1].[Shipping years].[All]" dimensionUniqueName="[Table_1 1]" displayFolder="" count="0" memberValueDatatype="7" unbalanced="0"/>
    <cacheHierarchy uniqueName="[Table_1 1].[Shipping months]" caption="Shipping months" attribute="1" time="1" defaultMemberUniqueName="[Table_1 1].[Shipping months].[All]" allUniqueName="[Table_1 1].[Shipping months].[All]" dimensionUniqueName="[Table_1 1]" displayFolder="" count="0" memberValueDatatype="7" unbalanced="0"/>
    <cacheHierarchy uniqueName="[Table_1 1].[Shipping date]" caption="Shipping date" attribute="1" time="1" defaultMemberUniqueName="[Table_1 1].[Shipping date].[All]" allUniqueName="[Table_1 1].[Shipping date].[All]" dimensionUniqueName="[Table_1 1]" displayFolder="" count="0" memberValueDatatype="7" unbalanced="0"/>
    <cacheHierarchy uniqueName="[Table_1 1].[Profit]" caption="Profit" attribute="1" defaultMemberUniqueName="[Table_1 1].[Profit].[All]" allUniqueName="[Table_1 1].[Profit].[All]" dimensionUniqueName="[Table_1 1]" displayFolder="" count="0" memberValueDatatype="5" unbalanced="0"/>
    <cacheHierarchy uniqueName="[Table_1 1].[Quantity ordered new]" caption="Quantity ordered new" attribute="1" defaultMemberUniqueName="[Table_1 1].[Quantity ordered new].[All]" allUniqueName="[Table_1 1].[Quantity ordered new].[All]" dimensionUniqueName="[Table_1 1]" displayFolder="" count="0" memberValueDatatype="20" unbalanced="0"/>
    <cacheHierarchy uniqueName="[Table_1 1].[Sales]" caption="Sales" attribute="1" defaultMemberUniqueName="[Table_1 1].[Sales].[All]" allUniqueName="[Table_1 1].[Sales].[All]" dimensionUniqueName="[Table_1 1]" displayFolder="" count="0" memberValueDatatype="5" unbalanced="0"/>
    <cacheHierarchy uniqueName="[Table_1 1].[Order ID]" caption="Order ID" attribute="1" defaultMemberUniqueName="[Table_1 1].[Order ID].[All]" allUniqueName="[Table_1 1].[Order ID].[All]" dimensionUniqueName="[Table_1 1]" displayFolder="" count="0" memberValueDatatype="20" unbalanced="0"/>
    <cacheHierarchy uniqueName="[Table_1 1].[Total]" caption="Total" attribute="1" defaultMemberUniqueName="[Table_1 1].[Total].[All]" allUniqueName="[Table_1 1].[Total].[All]" dimensionUniqueName="[Table_1 1]" displayFolder="" count="0" memberValueDatatype="5" unbalanced="0"/>
    <cacheHierarchy uniqueName="[Table_1 1].[Manager]" caption="Manager" attribute="1" defaultMemberUniqueName="[Table_1 1].[Manager].[All]" allUniqueName="[Table_1 1].[Manager].[All]" dimensionUniqueName="[Table_1 1]" displayFolder="" count="0" memberValueDatatype="130" unbalanced="0"/>
    <cacheHierarchy uniqueName="[Table_1 1].[Order fullfillment time]" caption="Order fullfillment time" attribute="1" defaultMemberUniqueName="[Table_1 1].[Order fullfillment time].[All]" allUniqueName="[Table_1 1].[Order fullfillment time].[All]" dimensionUniqueName="[Table_1 1]" displayFolder="" count="0" memberValueDatatype="20" unbalanced="0"/>
    <cacheHierarchy uniqueName="[Table_1 1].[Profit margin]" caption="Profit margin" attribute="1" defaultMemberUniqueName="[Table_1 1].[Profit margin].[All]" allUniqueName="[Table_1 1].[Profit margin].[All]" dimensionUniqueName="[Table_1 1]" displayFolder="" count="0" memberValueDatatype="5" unbalanced="0"/>
    <cacheHierarchy uniqueName="[Table_1 1].[Revenue]" caption="Revenue" attribute="1" defaultMemberUniqueName="[Table_1 1].[Revenue].[All]" allUniqueName="[Table_1 1].[Revenue].[All]" dimensionUniqueName="[Table_1 1]" displayFolder="" count="0" memberValueDatatype="5" unbalanced="0"/>
    <cacheHierarchy uniqueName="[Table_1 1].[Weekly sales]" caption="Weekly sales" attribute="1" defaultMemberUniqueName="[Table_1 1].[Weekly sales].[All]" allUniqueName="[Table_1 1].[Weekly sales].[All]" dimensionUniqueName="[Table_1 1]" displayFolder="" count="0" memberValueDatatype="20" unbalanced="0"/>
    <cacheHierarchy uniqueName="[Table_1 1].[Monthly sales]" caption="Monthly sales" attribute="1" time="1" defaultMemberUniqueName="[Table_1 1].[Monthly sales].[All]" allUniqueName="[Table_1 1].[Monthly sales].[All]" dimensionUniqueName="[Table_1 1]" displayFolder="" count="0" memberValueDatatype="7" unbalanced="0"/>
    <cacheHierarchy uniqueName="[Table_1 1].[Weekly sales03]" caption="Weekly sales03" attribute="1" defaultMemberUniqueName="[Table_1 1].[Weekly sales03].[All]" allUniqueName="[Table_1 1].[Weekly sales03].[All]" dimensionUniqueName="[Table_1 1]" displayFolder="" count="0" memberValueDatatype="130" unbalanced="0"/>
    <cacheHierarchy uniqueName="[Table_1 1].[Unique Customers]" caption="Unique Customers" attribute="1" defaultMemberUniqueName="[Table_1 1].[Unique Customers].[All]" allUniqueName="[Table_1 1].[Unique Customers].[All]" dimensionUniqueName="[Table_1 1]" displayFolder="" count="0" memberValueDatatype="20" unbalanced="0"/>
    <cacheHierarchy uniqueName="[Table_1 1].[Repeat Customers]" caption="Repeat Customers" attribute="1" defaultMemberUniqueName="[Table_1 1].[Repeat Customers].[All]" allUniqueName="[Table_1 1].[Repeat Customers].[All]" dimensionUniqueName="[Table_1 1]" displayFolder="" count="0" memberValueDatatype="20" unbalanced="0"/>
    <cacheHierarchy uniqueName="[Table_1 1].[Repeted order]" caption="Repeted order" attribute="1" defaultMemberUniqueName="[Table_1 1].[Repeted order].[All]" allUniqueName="[Table_1 1].[Repeted order].[All]" dimensionUniqueName="[Table_1 1]" displayFolder="" count="0" memberValueDatatype="130" unbalanced="0"/>
    <cacheHierarchy uniqueName="[Table_1 1].[Quarter]" caption="Quarter" attribute="1" defaultMemberUniqueName="[Table_1 1].[Quarter].[All]" allUniqueName="[Table_1 1].[Quarter].[All]" dimensionUniqueName="[Table_1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Order Month (Month Index)]" caption="Order Month (Month Index)" attribute="1" defaultMemberUniqueName="[Range].[Order Month (Month Index)].[All]" allUniqueName="[Range].[Order Month (Month Index)].[All]" dimensionUniqueName="[Range]" displayFolder="" count="0" memberValueDatatype="20" unbalanced="0" hidden="1"/>
    <cacheHierarchy uniqueName="[Range 3].[Order Month (Month Index)]" caption="Order Month (Month Index)" attribute="1" defaultMemberUniqueName="[Range 3].[Order Month (Month Index)].[All]" allUniqueName="[Range 3].[Order Month (Month Index)].[All]" dimensionUniqueName="[Range 3]" displayFolder="" count="0" memberValueDatatype="20"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Table_1].[Order Month (Month Index)]" caption="Order Month (Month Index)" attribute="1" defaultMemberUniqueName="[Table_1].[Order Month (Month Index)].[All]" allUniqueName="[Table_1].[Order Month (Month Index)].[All]" dimensionUniqueName="[Table_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Customer ID]" caption="Sum of Custom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8"/>
        </ext>
      </extLst>
    </cacheHierarchy>
    <cacheHierarchy uniqueName="[Measures].[Count of Profit margin]" caption="Count of Profit margin" measure="1" displayFolder="" measureGroup="Range"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6"/>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3"/>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7"/>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9"/>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Range" count="0" hidden="1">
      <extLst>
        <ext xmlns:x15="http://schemas.microsoft.com/office/spreadsheetml/2010/11/main" uri="{B97F6D7D-B522-45F9-BDA1-12C45D357490}">
          <x15:cacheHierarchy aggregatedColumn="34"/>
        </ext>
      </extLst>
    </cacheHierarchy>
    <cacheHierarchy uniqueName="[Measures].[Sum of Order fullfillment time]" caption="Sum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Average of Order fullfillment time]" caption="Average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5"/>
        </ext>
      </extLst>
    </cacheHierarchy>
    <cacheHierarchy uniqueName="[Measures].[Average of Shipping Cost]" caption="Average of Shipping Cost" measure="1" displayFolder="" measureGroup="Range" count="0" hidden="1">
      <extLst>
        <ext xmlns:x15="http://schemas.microsoft.com/office/spreadsheetml/2010/11/main" uri="{B97F6D7D-B522-45F9-BDA1-12C45D357490}">
          <x15:cacheHierarchy aggregatedColumn="5"/>
        </ext>
      </extLst>
    </cacheHierarchy>
    <cacheHierarchy uniqueName="[Measures].[Max of Discount]" caption="Max of Discount" measure="1" displayFolder="" measureGroup="Range" count="0" hidden="1">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oduct Category]" caption="Distinct 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State or Province]" caption="Count of State or Province" measure="1" displayFolder="" measureGroup="Range"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6"/>
        </ext>
      </extLst>
    </cacheHierarchy>
    <cacheHierarchy uniqueName="[Measures].[Min of Discount]" caption="Min of Discount" measure="1" displayFolder="" measureGroup="Range" count="0" hidden="1">
      <extLst>
        <ext xmlns:x15="http://schemas.microsoft.com/office/spreadsheetml/2010/11/main" uri="{B97F6D7D-B522-45F9-BDA1-12C45D357490}">
          <x15:cacheHierarchy aggregatedColumn="3"/>
        </ext>
      </extLst>
    </cacheHierarchy>
    <cacheHierarchy uniqueName="[Measures].[Sum of Quantity ordered new]" caption="Sum of Quantity ordered new" measure="1" displayFolder="" measureGroup="Range" count="0" hidden="1">
      <extLst>
        <ext xmlns:x15="http://schemas.microsoft.com/office/spreadsheetml/2010/11/main" uri="{B97F6D7D-B522-45F9-BDA1-12C45D357490}">
          <x15:cacheHierarchy aggregatedColumn="27"/>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111"/>
        </ext>
      </extLst>
    </cacheHierarchy>
    <cacheHierarchy uniqueName="[Measures].[Sum of Customer ID 3]" caption="Sum of Customer ID 3" measure="1" displayFolder="" measureGroup="Range 2" count="0" hidden="1">
      <extLst>
        <ext xmlns:x15="http://schemas.microsoft.com/office/spreadsheetml/2010/11/main" uri="{B97F6D7D-B522-45F9-BDA1-12C45D357490}">
          <x15:cacheHierarchy aggregatedColumn="83"/>
        </ext>
      </extLst>
    </cacheHierarchy>
    <cacheHierarchy uniqueName="[Measures].[Distinct Count of Customer ID 2]" caption="Distinct Count of Customer ID 2" measure="1" displayFolder="" measureGroup="Range 2" count="0" hidden="1">
      <extLst>
        <ext xmlns:x15="http://schemas.microsoft.com/office/spreadsheetml/2010/11/main" uri="{B97F6D7D-B522-45F9-BDA1-12C45D357490}">
          <x15:cacheHierarchy aggregatedColumn="83"/>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Sum of Order ID 3]" caption="Sum of Order ID 3" measure="1" displayFolder="" measureGroup="Range 3" count="0" hidden="1">
      <extLst>
        <ext xmlns:x15="http://schemas.microsoft.com/office/spreadsheetml/2010/11/main" uri="{B97F6D7D-B522-45F9-BDA1-12C45D357490}">
          <x15:cacheHierarchy aggregatedColumn="153"/>
        </ext>
      </extLst>
    </cacheHierarchy>
    <cacheHierarchy uniqueName="[Measures].[Distinct Count of Order ID 3]" caption="Distinct Count of Order ID 3" measure="1" displayFolder="" measureGroup="Range 3" count="0" hidden="1">
      <extLst>
        <ext xmlns:x15="http://schemas.microsoft.com/office/spreadsheetml/2010/11/main" uri="{B97F6D7D-B522-45F9-BDA1-12C45D357490}">
          <x15:cacheHierarchy aggregatedColumn="153"/>
        </ext>
      </extLst>
    </cacheHierarchy>
    <cacheHierarchy uniqueName="[Measures].[Count of Profit margin 2]" caption="Count of Profit margin 2" measure="1" displayFolder="" measureGroup="Table_1" count="0" hidden="1">
      <extLst>
        <ext xmlns:x15="http://schemas.microsoft.com/office/spreadsheetml/2010/11/main" uri="{B97F6D7D-B522-45F9-BDA1-12C45D357490}">
          <x15:cacheHierarchy aggregatedColumn="202"/>
        </ext>
      </extLst>
    </cacheHierarchy>
    <cacheHierarchy uniqueName="[Measures].[Sum of Sales 2]" caption="Sum of Sales 2" measure="1" displayFolder="" measureGroup="Table_1" count="0" hidden="1">
      <extLst>
        <ext xmlns:x15="http://schemas.microsoft.com/office/spreadsheetml/2010/11/main" uri="{B97F6D7D-B522-45F9-BDA1-12C45D357490}">
          <x15:cacheHierarchy aggregatedColumn="197"/>
        </ext>
      </extLst>
    </cacheHierarchy>
    <cacheHierarchy uniqueName="[Measures].[Sum of Profit 2]" caption="Sum of Profit 2" measure="1" displayFolder="" measureGroup="Table_1" count="0" hidden="1">
      <extLst>
        <ext xmlns:x15="http://schemas.microsoft.com/office/spreadsheetml/2010/11/main" uri="{B97F6D7D-B522-45F9-BDA1-12C45D357490}">
          <x15:cacheHierarchy aggregatedColumn="195"/>
        </ext>
      </extLst>
    </cacheHierarchy>
    <cacheHierarchy uniqueName="[Measures].[Sum of Revenue 2]" caption="Sum of Revenue 2" measure="1" displayFolder="" measureGroup="Table_1" count="0" hidden="1">
      <extLst>
        <ext xmlns:x15="http://schemas.microsoft.com/office/spreadsheetml/2010/11/main" uri="{B97F6D7D-B522-45F9-BDA1-12C45D357490}">
          <x15:cacheHierarchy aggregatedColumn="203"/>
        </ext>
      </extLst>
    </cacheHierarchy>
    <cacheHierarchy uniqueName="[Measures].[Sum of Order ID 2]" caption="Sum of Order ID 2" measure="1" displayFolder="" measureGroup="Table_1" count="0" hidden="1">
      <extLst>
        <ext xmlns:x15="http://schemas.microsoft.com/office/spreadsheetml/2010/11/main" uri="{B97F6D7D-B522-45F9-BDA1-12C45D357490}">
          <x15:cacheHierarchy aggregatedColumn="198"/>
        </ext>
      </extLst>
    </cacheHierarchy>
    <cacheHierarchy uniqueName="[Measures].[Distinct Count of Order ID 2]" caption="Distinct Count of Order ID 2" measure="1" displayFolder="" measureGroup="Table_1" count="0" oneField="1" hidden="1">
      <fieldsUsage count="1">
        <fieldUsage x="0"/>
      </fieldsUsage>
      <extLst>
        <ext xmlns:x15="http://schemas.microsoft.com/office/spreadsheetml/2010/11/main" uri="{B97F6D7D-B522-45F9-BDA1-12C45D357490}">
          <x15:cacheHierarchy aggregatedColumn="198"/>
        </ext>
      </extLst>
    </cacheHierarchy>
    <cacheHierarchy uniqueName="[Measures].[Sum of Quantity ordered new 2]" caption="Sum of Quantity ordered new 2" measure="1" displayFolder="" measureGroup="Table_1" count="0" oneField="1" hidden="1">
      <fieldsUsage count="1">
        <fieldUsage x="1"/>
      </fieldsUsage>
      <extLst>
        <ext xmlns:x15="http://schemas.microsoft.com/office/spreadsheetml/2010/11/main" uri="{B97F6D7D-B522-45F9-BDA1-12C45D357490}">
          <x15:cacheHierarchy aggregatedColumn="196"/>
        </ext>
      </extLst>
    </cacheHierarchy>
    <cacheHierarchy uniqueName="[Measures].[Sum of Customer ID 2]" caption="Sum of Customer ID 2" measure="1" displayFolder="" measureGroup="Table_1" count="0" hidden="1">
      <extLst>
        <ext xmlns:x15="http://schemas.microsoft.com/office/spreadsheetml/2010/11/main" uri="{B97F6D7D-B522-45F9-BDA1-12C45D357490}">
          <x15:cacheHierarchy aggregatedColumn="169"/>
        </ext>
      </extLst>
    </cacheHierarchy>
    <cacheHierarchy uniqueName="[Measures].[Distinct Count of Customer ID 3]" caption="Distinct Count of Customer ID 3" measure="1" displayFolder="" measureGroup="Table_1" count="0" oneField="1" hidden="1">
      <fieldsUsage count="1">
        <fieldUsage x="2"/>
      </fieldsUsage>
      <extLst>
        <ext xmlns:x15="http://schemas.microsoft.com/office/spreadsheetml/2010/11/main" uri="{B97F6D7D-B522-45F9-BDA1-12C45D357490}">
          <x15:cacheHierarchy aggregatedColumn="169"/>
        </ext>
      </extLst>
    </cacheHierarchy>
    <cacheHierarchy uniqueName="[Measures].[Average of Order ID]" caption="Average of Order ID" measure="1" displayFolder="" measureGroup="Table_1" count="0" hidden="1">
      <extLst>
        <ext xmlns:x15="http://schemas.microsoft.com/office/spreadsheetml/2010/11/main" uri="{B97F6D7D-B522-45F9-BDA1-12C45D357490}">
          <x15:cacheHierarchy aggregatedColumn="19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98"/>
        </ext>
      </extLst>
    </cacheHierarchy>
    <cacheHierarchy uniqueName="[Measures].[Sum of Unit Price]" caption="Sum of Unit Price" measure="1" displayFolder="" measureGroup="Table_1" count="0" hidden="1">
      <extLst>
        <ext xmlns:x15="http://schemas.microsoft.com/office/spreadsheetml/2010/11/main" uri="{B97F6D7D-B522-45F9-BDA1-12C45D357490}">
          <x15:cacheHierarchy aggregatedColumn="173"/>
        </ext>
      </extLst>
    </cacheHierarchy>
    <cacheHierarchy uniqueName="[Measures].[Average of Unit Price]" caption="Average of Unit Price" measure="1" displayFolder="" measureGroup="Table_1" count="0" hidden="1">
      <extLst>
        <ext xmlns:x15="http://schemas.microsoft.com/office/spreadsheetml/2010/11/main" uri="{B97F6D7D-B522-45F9-BDA1-12C45D357490}">
          <x15:cacheHierarchy aggregatedColumn="173"/>
        </ext>
      </extLst>
    </cacheHierarchy>
    <cacheHierarchy uniqueName="[Measures].[Count of City 2]" caption="Count of City 2" measure="1" displayFolder="" measureGroup="Table_1" count="0" hidden="1">
      <extLst>
        <ext xmlns:x15="http://schemas.microsoft.com/office/spreadsheetml/2010/11/main" uri="{B97F6D7D-B522-45F9-BDA1-12C45D357490}">
          <x15:cacheHierarchy aggregatedColumn="185"/>
        </ext>
      </extLst>
    </cacheHierarchy>
    <cacheHierarchy uniqueName="[Measures].[Distinct Count of City 2]" caption="Distinct Count of City 2" measure="1" displayFolder="" measureGroup="Table_1" count="0" hidden="1">
      <extLst>
        <ext xmlns:x15="http://schemas.microsoft.com/office/spreadsheetml/2010/11/main" uri="{B97F6D7D-B522-45F9-BDA1-12C45D357490}">
          <x15:cacheHierarchy aggregatedColumn="185"/>
        </ext>
      </extLst>
    </cacheHierarchy>
    <cacheHierarchy uniqueName="[Measures].[Sum of Shipping Cost 2]" caption="Sum of Shipping Cost 2" measure="1" displayFolder="" measureGroup="Table_1" count="0" hidden="1">
      <extLst>
        <ext xmlns:x15="http://schemas.microsoft.com/office/spreadsheetml/2010/11/main" uri="{B97F6D7D-B522-45F9-BDA1-12C45D357490}">
          <x15:cacheHierarchy aggregatedColumn="174"/>
        </ext>
      </extLst>
    </cacheHierarchy>
    <cacheHierarchy uniqueName="[Measures].[Sum of Order fullfillment time 2]" caption="Sum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Average of Order fullfillment time 2]" caption="Average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Count of Order Priority]" caption="Count of Order Priority" measure="1" displayFolder="" measureGroup="Table_1" count="0" hidden="1">
      <extLst>
        <ext xmlns:x15="http://schemas.microsoft.com/office/spreadsheetml/2010/11/main" uri="{B97F6D7D-B522-45F9-BDA1-12C45D357490}">
          <x15:cacheHierarchy aggregatedColumn="171"/>
        </ext>
      </extLst>
    </cacheHierarchy>
    <cacheHierarchy uniqueName="[Measures].[Count of Repeted order]" caption="Count of Repeted order" measure="1" displayFolder="" measureGroup="Table_1" count="0" hidden="1">
      <extLst>
        <ext xmlns:x15="http://schemas.microsoft.com/office/spreadsheetml/2010/11/main" uri="{B97F6D7D-B522-45F9-BDA1-12C45D357490}">
          <x15:cacheHierarchy aggregatedColumn="209"/>
        </ext>
      </extLst>
    </cacheHierarchy>
    <cacheHierarchy uniqueName="[Measures].[Sum of Unique Customers]" caption="Sum of Unique Customers" measure="1" displayFolder="" measureGroup="Table_1" count="0" hidden="1">
      <extLst>
        <ext xmlns:x15="http://schemas.microsoft.com/office/spreadsheetml/2010/11/main" uri="{B97F6D7D-B522-45F9-BDA1-12C45D357490}">
          <x15:cacheHierarchy aggregatedColumn="207"/>
        </ext>
      </extLst>
    </cacheHierarchy>
  </cacheHierarchies>
  <kpis count="0"/>
  <dimensions count="8">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Table_1" uniqueName="[Table_1]" caption="Table_1"/>
    <dimension name="Table_1 1" uniqueName="[Table_1 1]" caption="Table_1 1"/>
  </dimensions>
  <measureGroups count="7">
    <measureGroup name="Range" caption="Range"/>
    <measureGroup name="Range 1" caption="Range 1"/>
    <measureGroup name="Range 2" caption="Range 2"/>
    <measureGroup name="Range 3" caption="Range 3"/>
    <measureGroup name="Range 4" caption="Range 4"/>
    <measureGroup name="Table_1" caption="Table_1"/>
    <measureGroup name="Table_1 1" caption="Table_1 1"/>
  </measureGroups>
  <maps count="7">
    <map measureGroup="0" dimension="1"/>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shni Rana" refreshedDate="45444.699423611113" backgroundQuery="1" createdVersion="8" refreshedVersion="8" minRefreshableVersion="3" recordCount="0" supportSubquery="1" supportAdvancedDrill="1" xr:uid="{177FDDF3-02FA-4AB0-8B19-A45BAFBB0C2D}">
  <cacheSource type="external" connectionId="2"/>
  <cacheFields count="4">
    <cacheField name="[Table_1].[Product Name].[Product Name]" caption="Product Name" numFmtId="0" hierarchy="180" level="1">
      <sharedItems count="5">
        <s v="Belkin 107-key enhanced keyboard, USB/PS/2 interface"/>
        <s v="Economy Rollaway Files"/>
        <s v="Eldon Simplefile® Box Office®"/>
        <s v="Newell 323"/>
        <s v="Xerox 1923"/>
      </sharedItems>
    </cacheField>
    <cacheField name="[Measures].[Sum of Quantity ordered new 2]" caption="Sum of Quantity ordered new 2" numFmtId="0" hierarchy="307" level="32767"/>
    <cacheField name="[Table_1].[Product Category].[Product Category]" caption="Product Category" numFmtId="0" hierarchy="177" level="1">
      <sharedItems containsSemiMixedTypes="0" containsNonDate="0" containsString="0"/>
    </cacheField>
    <cacheField name="[Table_1].[State or Province].[State or Province]" caption="State or Province" numFmtId="0" hierarchy="184" level="1">
      <sharedItems containsSemiMixedTypes="0" containsNonDate="0" containsString="0"/>
    </cacheField>
  </cacheFields>
  <cacheHierarchies count="322">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time="1" defaultMemberUniqueName="[Range].[Order Year].[All]" allUniqueName="[Range].[Order Year].[All]" dimensionUniqueName="[Range]" displayFolder="" count="0" memberValueDatatype="7" unbalanced="0"/>
    <cacheHierarchy uniqueName="[Range].[Order Month]" caption="Order Month" attribute="1" time="1" defaultMemberUniqueName="[Range].[Order Month].[All]" allUniqueName="[Range].[Order Month].[All]" dimensionUniqueName="[Range]" displayFolder="" count="0" memberValueDatatype="7" unbalanced="0"/>
    <cacheHierarchy uniqueName="[Range].[O-Date]" caption="O-Date" attribute="1" time="1" defaultMemberUniqueName="[Range].[O-Date].[All]" allUniqueName="[Range].[O-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ping years]" caption="Shipping years" attribute="1" time="1" defaultMemberUniqueName="[Range].[Shipping years].[All]" allUniqueName="[Range].[Shipping years].[All]" dimensionUniqueName="[Range]" displayFolder="" count="0" memberValueDatatype="7" unbalanced="0"/>
    <cacheHierarchy uniqueName="[Range].[Shipping months]" caption="Shipping months" attribute="1" time="1" defaultMemberUniqueName="[Range].[Shipping months].[All]" allUniqueName="[Range].[Shipping months].[All]" dimensionUniqueName="[Range]" displayFolder="" count="0" memberValueDatatype="7" unbalanced="0"/>
    <cacheHierarchy uniqueName="[Range].[Shipping date]" caption="Shipping date" attribute="1" time="1" defaultMemberUniqueName="[Range].[Shipping date].[All]" allUniqueName="[Range].[Shipping date].[All]" dimensionUniqueName="[Range]" displayFolder="" count="0" memberValueDatatype="7"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Total]" caption="Total" attribute="1" defaultMemberUniqueName="[Range].[Total].[All]" allUniqueName="[Range].[Total].[All]" dimensionUniqueName="[Range]" displayFolder="" count="0" memberValueDatatype="5" unbalanced="0"/>
    <cacheHierarchy uniqueName="[Range].[Manager]" caption="Manager" attribute="1" defaultMemberUniqueName="[Range].[Manager].[All]" allUniqueName="[Range].[Manager].[All]" dimensionUniqueName="[Range]" displayFolder="" count="0" memberValueDatatype="130" unbalanced="0"/>
    <cacheHierarchy uniqueName="[Range].[Order fullfillment time]" caption="Order fullfillment time" attribute="1" defaultMemberUniqueName="[Range].[Order fullfillment time].[All]" allUniqueName="[Range].[Order fullfillment time].[All]" dimensionUniqueName="[Range]" displayFolder="" count="0" memberValueDatatype="20" unbalanced="0"/>
    <cacheHierarchy uniqueName="[Range].[Profit margin]" caption="Profit margin" attribute="1" defaultMemberUniqueName="[Range].[Profit margin].[All]" allUniqueName="[Range].[Profit margin].[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5" unbalanced="0"/>
    <cacheHierarchy uniqueName="[Range].[Weekly sales]" caption="Weekly sales" attribute="1" defaultMemberUniqueName="[Range].[Weekly sales].[All]" allUniqueName="[Range].[Weekly sales].[All]" dimensionUniqueName="[Range]" displayFolder="" count="0" memberValueDatatype="20" unbalanced="0"/>
    <cacheHierarchy uniqueName="[Range].[Monthly sales]" caption="Monthly sales" attribute="1" defaultMemberUniqueName="[Range].[Monthly sales].[All]" allUniqueName="[Range].[Monthly sales].[All]" dimensionUniqueName="[Range]" displayFolder="" count="0" memberValueDatatype="130" unbalanced="0"/>
    <cacheHierarchy uniqueName="[Range].[Weekly sales03]" caption="Weekly sales03" attribute="1" defaultMemberUniqueName="[Range].[Weekly sales03].[All]" allUniqueName="[Range].[Weekly sales03].[All]" dimensionUniqueName="[Range]" displayFolder="" count="0" memberValueDatatype="130" unbalanced="0"/>
    <cacheHierarchy uniqueName="[Range].[Order Month (Year)]" caption="Order Month (Year)" attribute="1" defaultMemberUniqueName="[Range].[Order Month (Year)].[All]" allUniqueName="[Range].[Order Month (Year)].[All]" dimensionUniqueName="[Range]" displayFolder="" count="0" memberValueDatatype="130" unbalanced="0"/>
    <cacheHierarchy uniqueName="[Range].[Order Month (Quarter)]" caption="Order Month (Quarter)" attribute="1" defaultMemberUniqueName="[Range].[Order Month (Quarter)].[All]" allUniqueName="[Range].[Order Month (Quarter)].[All]" dimensionUniqueName="[Range]" displayFolder="" count="0" memberValueDatatype="130" unbalanced="0"/>
    <cacheHierarchy uniqueName="[Range].[Order Month (Month)]" caption="Order Month (Month)" attribute="1" defaultMemberUniqueName="[Range].[Order Month (Month)].[All]" allUniqueName="[Range].[Order Month (Month)].[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Order Priority]" caption="Order Priority" attribute="1" defaultMemberUniqueName="[Range 1].[Order Priority].[All]" allUniqueName="[Range 1].[Order Priorit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Unit Price]" caption="Unit Price" attribute="1" defaultMemberUniqueName="[Range 1].[Unit Price].[All]" allUniqueName="[Range 1].[Unit Price].[All]" dimensionUniqueName="[Range 1]" displayFolder="" count="0" memberValueDatatype="5" unbalanced="0"/>
    <cacheHierarchy uniqueName="[Range 1].[Shipping Cost]" caption="Shipping Cost" attribute="1" defaultMemberUniqueName="[Range 1].[Shipping Cost].[All]" allUniqueName="[Range 1].[Shipping Cost].[All]" dimensionUniqueName="[Range 1]" displayFolder="" count="0" memberValueDatatype="5"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Segment]" caption="Customer Segment" attribute="1" defaultMemberUniqueName="[Range 1].[Customer Segment].[All]" allUniqueName="[Range 1].[Customer Segment].[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Sub-Category]" caption="Product Sub-Category" attribute="1" defaultMemberUniqueName="[Range 1].[Product Sub-Category].[All]" allUniqueName="[Range 1].[Product Sub-Category].[All]" dimensionUniqueName="[Range 1]" displayFolder="" count="0" memberValueDatatype="130" unbalanced="0"/>
    <cacheHierarchy uniqueName="[Range 1].[Product Container]" caption="Product Container" attribute="1" defaultMemberUniqueName="[Range 1].[Product Container].[All]" allUniqueName="[Range 1].[Product Container].[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Product Base Margin]" caption="Product Base Margin" attribute="1" defaultMemberUniqueName="[Range 1].[Product Base Margin].[All]" allUniqueName="[Range 1].[Product Base Margin].[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State or Province]" caption="State or Province" attribute="1" defaultMemberUniqueName="[Range 1].[State or Province].[All]" allUniqueName="[Range 1].[State or Provinc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Order Year]" caption="Order Year" attribute="1" time="1" defaultMemberUniqueName="[Range 1].[Order Year].[All]" allUniqueName="[Range 1].[Order Year].[All]" dimensionUniqueName="[Range 1]" displayFolder="" count="0" memberValueDatatype="7" unbalanced="0"/>
    <cacheHierarchy uniqueName="[Range 1].[Order Month]" caption="Order Month" attribute="1" time="1" defaultMemberUniqueName="[Range 1].[Order Month].[All]" allUniqueName="[Range 1].[Order Month].[All]" dimensionUniqueName="[Range 1]" displayFolder="" count="0" memberValueDatatype="7" unbalanced="0"/>
    <cacheHierarchy uniqueName="[Range 1].[O-Date]" caption="O-Date" attribute="1" time="1" defaultMemberUniqueName="[Range 1].[O-Date].[All]" allUniqueName="[Range 1].[O-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ping years]" caption="Shipping years" attribute="1" time="1" defaultMemberUniqueName="[Range 1].[Shipping years].[All]" allUniqueName="[Range 1].[Shipping years].[All]" dimensionUniqueName="[Range 1]" displayFolder="" count="0" memberValueDatatype="7" unbalanced="0"/>
    <cacheHierarchy uniqueName="[Range 1].[Shipping months]" caption="Shipping months" attribute="1" time="1" defaultMemberUniqueName="[Range 1].[Shipping months].[All]" allUniqueName="[Range 1].[Shipping months].[All]" dimensionUniqueName="[Range 1]" displayFolder="" count="0" memberValueDatatype="7" unbalanced="0"/>
    <cacheHierarchy uniqueName="[Range 1].[Shipping date]" caption="Shipping date" attribute="1" time="1" defaultMemberUniqueName="[Range 1].[Shipping date].[All]" allUniqueName="[Range 1].[Shipping date].[All]" dimensionUniqueName="[Range 1]" displayFolder="" count="0" memberValueDatatype="7" unbalanced="0"/>
    <cacheHierarchy uniqueName="[Range 1].[Profit]" caption="Profit" attribute="1" defaultMemberUniqueName="[Range 1].[Profit].[All]" allUniqueName="[Range 1].[Profit].[All]" dimensionUniqueName="[Range 1]" displayFolder="" count="0" memberValueDatatype="5" unbalanced="0"/>
    <cacheHierarchy uniqueName="[Range 1].[Quantity ordered new]" caption="Quantity ordered new" attribute="1" defaultMemberUniqueName="[Range 1].[Quantity ordered new].[All]" allUniqueName="[Range 1].[Quantity ordered new].[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Total]" caption="Total" attribute="1" defaultMemberUniqueName="[Range 1].[Total].[All]" allUniqueName="[Range 1].[Total].[All]" dimensionUniqueName="[Range 1]" displayFolder="" count="0" memberValueDatatype="5" unbalanced="0"/>
    <cacheHierarchy uniqueName="[Range 1].[Manager]" caption="Manager" attribute="1" defaultMemberUniqueName="[Range 1].[Manager].[All]" allUniqueName="[Range 1].[Manager].[All]" dimensionUniqueName="[Range 1]" displayFolder="" count="0" memberValueDatatype="130" unbalanced="0"/>
    <cacheHierarchy uniqueName="[Range 1].[Order fullfillment time]" caption="Order fullfillment time" attribute="1" defaultMemberUniqueName="[Range 1].[Order fullfillment time].[All]" allUniqueName="[Range 1].[Order fullfillment time].[All]" dimensionUniqueName="[Range 1]" displayFolder="" count="0" memberValueDatatype="20" unbalanced="0"/>
    <cacheHierarchy uniqueName="[Range 1].[Profit margin]" caption="Profit margin" attribute="1" defaultMemberUniqueName="[Range 1].[Profit margin].[All]" allUniqueName="[Range 1].[Profit margin].[All]" dimensionUniqueName="[Range 1]" displayFolder="" count="0" memberValueDatatype="130" unbalanced="0"/>
    <cacheHierarchy uniqueName="[Range 1].[Revenue]" caption="Revenue" attribute="1" defaultMemberUniqueName="[Range 1].[Revenue].[All]" allUniqueName="[Range 1].[Revenue].[All]" dimensionUniqueName="[Range 1]" displayFolder="" count="0" memberValueDatatype="5" unbalanced="0"/>
    <cacheHierarchy uniqueName="[Range 1].[Weekly sales]" caption="Weekly sales" attribute="1" defaultMemberUniqueName="[Range 1].[Weekly sales].[All]" allUniqueName="[Range 1].[Weekly sales].[All]" dimensionUniqueName="[Range 1]" displayFolder="" count="0" memberValueDatatype="20" unbalanced="0"/>
    <cacheHierarchy uniqueName="[Range 1].[Monthly sales]" caption="Monthly sales" attribute="1" defaultMemberUniqueName="[Range 1].[Monthly sales].[All]" allUniqueName="[Range 1].[Monthly sales].[All]" dimensionUniqueName="[Range 1]" displayFolder="" count="0" memberValueDatatype="130" unbalanced="0"/>
    <cacheHierarchy uniqueName="[Range 1].[Weekly sales03]" caption="Weekly sales03" attribute="1" defaultMemberUniqueName="[Range 1].[Weekly sales03].[All]" allUniqueName="[Range 1].[Weekly sales03].[All]" dimensionUniqueName="[Range 1]" displayFolder="" count="0" memberValueDatatype="130" unbalanced="0"/>
    <cacheHierarchy uniqueName="[Range 1].[Unique Customers]" caption="Unique Customers" attribute="1" defaultMemberUniqueName="[Range 1].[Unique Customers].[All]" allUniqueName="[Range 1].[Unique Customers].[All]" dimensionUniqueName="[Range 1]" displayFolder="" count="0" memberValueDatatype="20" unbalanced="0"/>
    <cacheHierarchy uniqueName="[Range 1].[Repeat Customers]" caption="Repeat Customers" attribute="1" defaultMemberUniqueName="[Range 1].[Repeat Customers].[All]" allUniqueName="[Range 1].[Repeat Customers].[All]" dimensionUniqueName="[Range 1]" displayFolder="" count="0" memberValueDatatype="20" unbalanced="0"/>
    <cacheHierarchy uniqueName="[Range 1].[Repeted order]" caption="Repeted order" attribute="1" defaultMemberUniqueName="[Range 1].[Repeted order].[All]" allUniqueName="[Range 1].[Repeted order].[All]" dimensionUniqueName="[Range 1]" displayFolder="" count="0" memberValueDatatype="130" unbalanced="0"/>
    <cacheHierarchy uniqueName="[Range 2].[Customer ID]" caption="Customer ID" attribute="1" defaultMemberUniqueName="[Range 2].[Customer ID].[All]" allUniqueName="[Range 2].[Customer ID].[All]" dimensionUniqueName="[Range 2]" displayFolder="" count="0" memberValueDatatype="2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Order Priority]" caption="Order Priority" attribute="1" defaultMemberUniqueName="[Range 2].[Order Priority].[All]" allUniqueName="[Range 2].[Order Priority].[All]" dimensionUniqueName="[Range 2]" displayFolder="" count="0" memberValueDatatype="130" unbalanced="0"/>
    <cacheHierarchy uniqueName="[Range 2].[Discount]" caption="Discount" attribute="1" defaultMemberUniqueName="[Range 2].[Discount].[All]" allUniqueName="[Range 2].[Discount].[All]" dimensionUniqueName="[Range 2]" displayFolder="" count="0" memberValueDatatype="5" unbalanced="0"/>
    <cacheHierarchy uniqueName="[Range 2].[Unit Price]" caption="Unit Price" attribute="1" defaultMemberUniqueName="[Range 2].[Unit Price].[All]" allUniqueName="[Range 2].[Unit Price].[All]" dimensionUniqueName="[Range 2]" displayFolder="" count="0" memberValueDatatype="5" unbalanced="0"/>
    <cacheHierarchy uniqueName="[Range 2].[Shipping Cost]" caption="Shipping Cost" attribute="1" defaultMemberUniqueName="[Range 2].[Shipping Cost].[All]" allUniqueName="[Range 2].[Shipping Cost].[All]" dimensionUniqueName="[Range 2]" displayFolder="" count="0" memberValueDatatype="5"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Segment]" caption="Customer Segment" attribute="1" defaultMemberUniqueName="[Range 2].[Customer Segment].[All]" allUniqueName="[Range 2].[Customer Segment].[All]" dimensionUniqueName="[Range 2]" displayFolder="" count="0" memberValueDatatype="13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Sub-Category]" caption="Product Sub-Category" attribute="1" defaultMemberUniqueName="[Range 2].[Product Sub-Category].[All]" allUniqueName="[Range 2].[Product Sub-Category].[All]" dimensionUniqueName="[Range 2]" displayFolder="" count="0" memberValueDatatype="130" unbalanced="0"/>
    <cacheHierarchy uniqueName="[Range 2].[Product Container]" caption="Product Container" attribute="1" defaultMemberUniqueName="[Range 2].[Product Container].[All]" allUniqueName="[Range 2].[Product Container].[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Product Base Margin]" caption="Product Base Margin" attribute="1" defaultMemberUniqueName="[Range 2].[Product Base Margin].[All]" allUniqueName="[Range 2].[Product Base Margin].[All]" dimensionUniqueName="[Range 2]" displayFolder="" count="0" memberValueDatatype="5" unbalanced="0"/>
    <cacheHierarchy uniqueName="[Range 2].[Country]" caption="Country" attribute="1" defaultMemberUniqueName="[Range 2].[Country].[All]" allUniqueName="[Range 2].[Country].[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State or Province]" caption="State or Province" attribute="1" defaultMemberUniqueName="[Range 2].[State or Province].[All]" allUniqueName="[Range 2].[State or Provinc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Order Year]" caption="Order Year" attribute="1" time="1" defaultMemberUniqueName="[Range 2].[Order Year].[All]" allUniqueName="[Range 2].[Order Year].[All]" dimensionUniqueName="[Range 2]" displayFolder="" count="0" memberValueDatatype="7" unbalanced="0"/>
    <cacheHierarchy uniqueName="[Range 2].[Order Month]" caption="Order Month" attribute="1" time="1" defaultMemberUniqueName="[Range 2].[Order Month].[All]" allUniqueName="[Range 2].[Order Month].[All]" dimensionUniqueName="[Range 2]" displayFolder="" count="0" memberValueDatatype="7" unbalanced="0"/>
    <cacheHierarchy uniqueName="[Range 2].[O-Date]" caption="O-Date" attribute="1" time="1" defaultMemberUniqueName="[Range 2].[O-Date].[All]" allUniqueName="[Range 2].[O-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ping years]" caption="Shipping years" attribute="1" time="1" defaultMemberUniqueName="[Range 2].[Shipping years].[All]" allUniqueName="[Range 2].[Shipping years].[All]" dimensionUniqueName="[Range 2]" displayFolder="" count="0" memberValueDatatype="7" unbalanced="0"/>
    <cacheHierarchy uniqueName="[Range 2].[Shipping months]" caption="Shipping months" attribute="1" time="1" defaultMemberUniqueName="[Range 2].[Shipping months].[All]" allUniqueName="[Range 2].[Shipping months].[All]" dimensionUniqueName="[Range 2]" displayFolder="" count="0" memberValueDatatype="7" unbalanced="0"/>
    <cacheHierarchy uniqueName="[Range 2].[Shipping date]" caption="Shipping date" attribute="1" time="1" defaultMemberUniqueName="[Range 2].[Shipping date].[All]" allUniqueName="[Range 2].[Shipping date].[All]" dimensionUniqueName="[Range 2]" displayFolder="" count="0" memberValueDatatype="7" unbalanced="0"/>
    <cacheHierarchy uniqueName="[Range 2].[Profit]" caption="Profit" attribute="1" defaultMemberUniqueName="[Range 2].[Profit].[All]" allUniqueName="[Range 2].[Profit].[All]" dimensionUniqueName="[Range 2]" displayFolder="" count="0" memberValueDatatype="5" unbalanced="0"/>
    <cacheHierarchy uniqueName="[Range 2].[Quantity ordered new]" caption="Quantity ordered new" attribute="1" defaultMemberUniqueName="[Range 2].[Quantity ordered new].[All]" allUniqueName="[Range 2].[Quantity ordered new].[All]" dimensionUniqueName="[Range 2]" displayFolder="" count="0" memberValueDatatype="20" unbalanced="0"/>
    <cacheHierarchy uniqueName="[Range 2].[Sales]" caption="Sales" attribute="1" defaultMemberUniqueName="[Range 2].[Sales].[All]" allUniqueName="[Range 2].[Sales].[All]" dimensionUniqueName="[Range 2]" displayFolder="" count="0" memberValueDatatype="5" unbalanced="0"/>
    <cacheHierarchy uniqueName="[Range 2].[Order ID]" caption="Order ID" attribute="1" defaultMemberUniqueName="[Range 2].[Order ID].[All]" allUniqueName="[Range 2].[Order ID].[All]" dimensionUniqueName="[Range 2]" displayFolder="" count="0" memberValueDatatype="20" unbalanced="0"/>
    <cacheHierarchy uniqueName="[Range 2].[Total]" caption="Total" attribute="1" defaultMemberUniqueName="[Range 2].[Total].[All]" allUniqueName="[Range 2].[Total].[All]" dimensionUniqueName="[Range 2]" displayFolder="" count="0" memberValueDatatype="5" unbalanced="0"/>
    <cacheHierarchy uniqueName="[Range 2].[Manager]" caption="Manager" attribute="1" defaultMemberUniqueName="[Range 2].[Manager].[All]" allUniqueName="[Range 2].[Manager].[All]" dimensionUniqueName="[Range 2]" displayFolder="" count="0" memberValueDatatype="130" unbalanced="0"/>
    <cacheHierarchy uniqueName="[Range 2].[Order fullfillment time]" caption="Order fullfillment time" attribute="1" defaultMemberUniqueName="[Range 2].[Order fullfillment time].[All]" allUniqueName="[Range 2].[Order fullfillment time].[All]" dimensionUniqueName="[Range 2]" displayFolder="" count="0" memberValueDatatype="20"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Revenue]" caption="Revenue" attribute="1" defaultMemberUniqueName="[Range 2].[Revenue].[All]" allUniqueName="[Range 2].[Revenue].[All]" dimensionUniqueName="[Range 2]" displayFolder="" count="0" memberValueDatatype="5" unbalanced="0"/>
    <cacheHierarchy uniqueName="[Range 2].[Weekly sales]" caption="Weekly sales" attribute="1" defaultMemberUniqueName="[Range 2].[Weekly sales].[All]" allUniqueName="[Range 2].[Weekly sales].[All]" dimensionUniqueName="[Range 2]" displayFolder="" count="0" memberValueDatatype="20" unbalanced="0"/>
    <cacheHierarchy uniqueName="[Range 2].[Monthly sales]" caption="Monthly sales" attribute="1" defaultMemberUniqueName="[Range 2].[Monthly sales].[All]" allUniqueName="[Range 2].[Monthly sales].[All]" dimensionUniqueName="[Range 2]" displayFolder="" count="0" memberValueDatatype="130" unbalanced="0"/>
    <cacheHierarchy uniqueName="[Range 2].[Weekly sales03]" caption="Weekly sales03" attribute="1" defaultMemberUniqueName="[Range 2].[Weekly sales03].[All]" allUniqueName="[Range 2].[Weekly sales03].[All]" dimensionUniqueName="[Range 2]" displayFolder="" count="0" memberValueDatatype="130" unbalanced="0"/>
    <cacheHierarchy uniqueName="[Range 2].[Unique Customers]" caption="Unique Customers" attribute="1" defaultMemberUniqueName="[Range 2].[Unique Customers].[All]" allUniqueName="[Range 2].[Unique Customers].[All]" dimensionUniqueName="[Range 2]" displayFolder="" count="0" memberValueDatatype="20" unbalanced="0"/>
    <cacheHierarchy uniqueName="[Range 2].[Repeat Customers]" caption="Repeat Customers" attribute="1" defaultMemberUniqueName="[Range 2].[Repeat Customers].[All]" allUniqueName="[Range 2].[Repeat Customers].[All]" dimensionUniqueName="[Range 2]" displayFolder="" count="0" memberValueDatatype="20" unbalanced="0"/>
    <cacheHierarchy uniqueName="[Range 2].[Repeted order]" caption="Repeted order" attribute="1" defaultMemberUniqueName="[Range 2].[Repeted order].[All]" allUniqueName="[Range 2].[Repeted order].[All]" dimensionUniqueName="[Range 2]" displayFolder="" count="0" memberValueDatatype="130" unbalanced="0"/>
    <cacheHierarchy uniqueName="[Range 3].[Customer ID]" caption="Customer ID" attribute="1" defaultMemberUniqueName="[Range 3].[Customer ID].[All]" allUniqueName="[Range 3].[Customer ID].[All]" dimensionUniqueName="[Range 3]" displayFolder="" count="0" memberValueDatatype="20" unbalanced="0"/>
    <cacheHierarchy uniqueName="[Range 3].[Customer Name]" caption="Customer Name" attribute="1" defaultMemberUniqueName="[Range 3].[Customer Name].[All]" allUniqueName="[Range 3].[Customer Name].[All]" dimensionUniqueName="[Range 3]" displayFolder="" count="0" memberValueDatatype="13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Discount]" caption="Discount" attribute="1" defaultMemberUniqueName="[Range 3].[Discount].[All]" allUniqueName="[Range 3].[Discount].[All]" dimensionUniqueName="[Range 3]" displayFolder="" count="0" memberValueDatatype="5" unbalanced="0"/>
    <cacheHierarchy uniqueName="[Range 3].[Unit Price]" caption="Unit Price" attribute="1" defaultMemberUniqueName="[Range 3].[Unit Price].[All]" allUniqueName="[Range 3].[Unit Price].[All]" dimensionUniqueName="[Range 3]" displayFolder="" count="0" memberValueDatatype="5" unbalanced="0"/>
    <cacheHierarchy uniqueName="[Range 3].[Shipping Cost]" caption="Shipping Cost" attribute="1" defaultMemberUniqueName="[Range 3].[Shipping Cost].[All]" allUniqueName="[Range 3].[Shipping Cost].[All]" dimensionUniqueName="[Range 3]" displayFolder="" count="0" memberValueDatatype="5" unbalanced="0"/>
    <cacheHierarchy uniqueName="[Range 3].[Ship Mode]" caption="Ship Mode" attribute="1" defaultMemberUniqueName="[Range 3].[Ship Mode].[All]" allUniqueName="[Range 3].[Ship Mode].[All]" dimensionUniqueName="[Range 3]" displayFolder="" count="0" memberValueDatatype="130" unbalanced="0"/>
    <cacheHierarchy uniqueName="[Range 3].[Customer Segment]" caption="Customer Segment" attribute="1" defaultMemberUniqueName="[Range 3].[Customer Segment].[All]" allUniqueName="[Range 3].[Customer Segment].[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Sub-Category]" caption="Product Sub-Category" attribute="1" defaultMemberUniqueName="[Range 3].[Product Sub-Category].[All]" allUniqueName="[Range 3].[Product Sub-Category].[All]" dimensionUniqueName="[Range 3]" displayFolder="" count="0" memberValueDatatype="130" unbalanced="0"/>
    <cacheHierarchy uniqueName="[Range 3].[Product Container]" caption="Product Container" attribute="1" defaultMemberUniqueName="[Range 3].[Product Container].[All]" allUniqueName="[Range 3].[Product Container].[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Product Base Margin]" caption="Product Base Margin" attribute="1" defaultMemberUniqueName="[Range 3].[Product Base Margin].[All]" allUniqueName="[Range 3].[Product Base Margin].[All]" dimensionUniqueName="[Range 3]" displayFolder="" count="0" memberValueDatatype="5" unbalanced="0"/>
    <cacheHierarchy uniqueName="[Range 3].[Country]" caption="Country" attribute="1" defaultMemberUniqueName="[Range 3].[Country].[All]" allUniqueName="[Range 3].[Country].[All]" dimensionUniqueName="[Range 3]" displayFolder="" count="0" memberValueDatatype="130" unbalanced="0"/>
    <cacheHierarchy uniqueName="[Range 3].[Region]" caption="Region" attribute="1" defaultMemberUniqueName="[Range 3].[Region].[All]" allUniqueName="[Range 3].[Region].[All]" dimensionUniqueName="[Range 3]" displayFolder="" count="0" memberValueDatatype="130" unbalanced="0"/>
    <cacheHierarchy uniqueName="[Range 3].[State or Province]" caption="State or Province" attribute="1" defaultMemberUniqueName="[Range 3].[State or Province].[All]" allUniqueName="[Range 3].[State or Province].[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Postal Code]" caption="Postal Code" attribute="1" defaultMemberUniqueName="[Range 3].[Postal Code].[All]" allUniqueName="[Range 3].[Postal Code].[All]" dimensionUniqueName="[Range 3]" displayFolder="" count="0" memberValueDatatype="20" unbalanced="0"/>
    <cacheHierarchy uniqueName="[Range 3].[Order Date]" caption="Order Date" attribute="1" time="1" defaultMemberUniqueName="[Range 3].[Order Date].[All]" allUniqueName="[Range 3].[Order Date].[All]" dimensionUniqueName="[Range 3]" displayFolder="" count="0" memberValueDatatype="7" unbalanced="0"/>
    <cacheHierarchy uniqueName="[Range 3].[Order Year]" caption="Order Year" attribute="1" time="1" defaultMemberUniqueName="[Range 3].[Order Year].[All]" allUniqueName="[Range 3].[Order Year].[All]" dimensionUniqueName="[Range 3]" displayFolder="" count="0" memberValueDatatype="7" unbalanced="0"/>
    <cacheHierarchy uniqueName="[Range 3].[Order Month]" caption="Order Month" attribute="1" time="1" defaultMemberUniqueName="[Range 3].[Order Month].[All]" allUniqueName="[Range 3].[Order Month].[All]" dimensionUniqueName="[Range 3]" displayFolder="" count="0" memberValueDatatype="7" unbalanced="0"/>
    <cacheHierarchy uniqueName="[Range 3].[O-Date]" caption="O-Date" attribute="1" time="1" defaultMemberUniqueName="[Range 3].[O-Date].[All]" allUniqueName="[Range 3].[O-Date].[All]" dimensionUniqueName="[Range 3]" displayFolder="" count="0" memberValueDatatype="7" unbalanced="0"/>
    <cacheHierarchy uniqueName="[Range 3].[Ship date]" caption="Ship date" attribute="1" time="1" defaultMemberUniqueName="[Range 3].[Ship date].[All]" allUniqueName="[Range 3].[Ship date].[All]" dimensionUniqueName="[Range 3]" displayFolder="" count="0" memberValueDatatype="7" unbalanced="0"/>
    <cacheHierarchy uniqueName="[Range 3].[Shipping years]" caption="Shipping years" attribute="1" time="1" defaultMemberUniqueName="[Range 3].[Shipping years].[All]" allUniqueName="[Range 3].[Shipping years].[All]" dimensionUniqueName="[Range 3]" displayFolder="" count="0" memberValueDatatype="7" unbalanced="0"/>
    <cacheHierarchy uniqueName="[Range 3].[Shipping months]" caption="Shipping months" attribute="1" time="1" defaultMemberUniqueName="[Range 3].[Shipping months].[All]" allUniqueName="[Range 3].[Shipping months].[All]" dimensionUniqueName="[Range 3]" displayFolder="" count="0" memberValueDatatype="7" unbalanced="0"/>
    <cacheHierarchy uniqueName="[Range 3].[Shipping date]" caption="Shipping date" attribute="1" time="1" defaultMemberUniqueName="[Range 3].[Shipping date].[All]" allUniqueName="[Range 3].[Shipping date].[All]" dimensionUniqueName="[Range 3]" displayFolder="" count="0" memberValueDatatype="7" unbalanced="0"/>
    <cacheHierarchy uniqueName="[Range 3].[Profit]" caption="Profit" attribute="1" defaultMemberUniqueName="[Range 3].[Profit].[All]" allUniqueName="[Range 3].[Profit].[All]" dimensionUniqueName="[Range 3]" displayFolder="" count="0" memberValueDatatype="5" unbalanced="0"/>
    <cacheHierarchy uniqueName="[Range 3].[Quantity ordered new]" caption="Quantity ordered new" attribute="1" defaultMemberUniqueName="[Range 3].[Quantity ordered new].[All]" allUniqueName="[Range 3].[Quantity ordered new].[All]" dimensionUniqueName="[Range 3]" displayFolder="" count="0" memberValueDatatype="20" unbalanced="0"/>
    <cacheHierarchy uniqueName="[Range 3].[Sales]" caption="Sales" attribute="1" defaultMemberUniqueName="[Range 3].[Sales].[All]" allUniqueName="[Range 3].[Sales].[All]" dimensionUniqueName="[Range 3]" displayFolder="" count="0" memberValueDatatype="5" unbalanced="0"/>
    <cacheHierarchy uniqueName="[Range 3].[Order ID]" caption="Order ID" attribute="1" defaultMemberUniqueName="[Range 3].[Order ID].[All]" allUniqueName="[Range 3].[Order ID].[All]" dimensionUniqueName="[Range 3]" displayFolder="" count="0" memberValueDatatype="20" unbalanced="0"/>
    <cacheHierarchy uniqueName="[Range 3].[Total]" caption="Total" attribute="1" defaultMemberUniqueName="[Range 3].[Total].[All]" allUniqueName="[Range 3].[Total].[All]" dimensionUniqueName="[Range 3]" displayFolder="" count="0" memberValueDatatype="5" unbalanced="0"/>
    <cacheHierarchy uniqueName="[Range 3].[Manager]" caption="Manager" attribute="1" defaultMemberUniqueName="[Range 3].[Manager].[All]" allUniqueName="[Range 3].[Manager].[All]" dimensionUniqueName="[Range 3]" displayFolder="" count="0" memberValueDatatype="130" unbalanced="0"/>
    <cacheHierarchy uniqueName="[Range 3].[Order fullfillment time]" caption="Order fullfillment time" attribute="1" defaultMemberUniqueName="[Range 3].[Order fullfillment time].[All]" allUniqueName="[Range 3].[Order fullfillment time].[All]" dimensionUniqueName="[Range 3]" displayFolder="" count="0" memberValueDatatype="20" unbalanced="0"/>
    <cacheHierarchy uniqueName="[Range 3].[Profit margin]" caption="Profit margin" attribute="1" defaultMemberUniqueName="[Range 3].[Profit margin].[All]" allUniqueName="[Range 3].[Profit margin].[All]" dimensionUniqueName="[Range 3]" displayFolder="" count="0" memberValueDatatype="5" unbalanced="0"/>
    <cacheHierarchy uniqueName="[Range 3].[Revenue]" caption="Revenue" attribute="1" defaultMemberUniqueName="[Range 3].[Revenue].[All]" allUniqueName="[Range 3].[Revenue].[All]" dimensionUniqueName="[Range 3]" displayFolder="" count="0" memberValueDatatype="5" unbalanced="0"/>
    <cacheHierarchy uniqueName="[Range 3].[Weekly sales]" caption="Weekly sales" attribute="1" defaultMemberUniqueName="[Range 3].[Weekly sales].[All]" allUniqueName="[Range 3].[Weekly sales].[All]" dimensionUniqueName="[Range 3]" displayFolder="" count="0" memberValueDatatype="20" unbalanced="0"/>
    <cacheHierarchy uniqueName="[Range 3].[Monthly sales]" caption="Monthly sales" attribute="1" defaultMemberUniqueName="[Range 3].[Monthly sales].[All]" allUniqueName="[Range 3].[Monthly sales].[All]" dimensionUniqueName="[Range 3]" displayFolder="" count="0" memberValueDatatype="130" unbalanced="0"/>
    <cacheHierarchy uniqueName="[Range 3].[Weekly sales03]" caption="Weekly sales03" attribute="1" defaultMemberUniqueName="[Range 3].[Weekly sales03].[All]" allUniqueName="[Range 3].[Weekly sales03].[All]" dimensionUniqueName="[Range 3]" displayFolder="" count="0" memberValueDatatype="130" unbalanced="0"/>
    <cacheHierarchy uniqueName="[Range 3].[Unique Customers]" caption="Unique Customers" attribute="1" defaultMemberUniqueName="[Range 3].[Unique Customers].[All]" allUniqueName="[Range 3].[Unique Customers].[All]" dimensionUniqueName="[Range 3]" displayFolder="" count="0" memberValueDatatype="20" unbalanced="0"/>
    <cacheHierarchy uniqueName="[Range 3].[Repeat Customers]" caption="Repeat Customers" attribute="1" defaultMemberUniqueName="[Range 3].[Repeat Customers].[All]" allUniqueName="[Range 3].[Repeat Customers].[All]" dimensionUniqueName="[Range 3]" displayFolder="" count="0" memberValueDatatype="20" unbalanced="0"/>
    <cacheHierarchy uniqueName="[Range 3].[Repeted order]" caption="Repeted order" attribute="1" defaultMemberUniqueName="[Range 3].[Repeted order].[All]" allUniqueName="[Range 3].[Repeted order].[All]" dimensionUniqueName="[Range 3]" displayFolder="" count="0" memberValueDatatype="130" unbalanced="0"/>
    <cacheHierarchy uniqueName="[Range 3].[Quarter]" caption="Quarter" attribute="1" defaultMemberUniqueName="[Range 3].[Quarter].[All]" allUniqueName="[Range 3].[Quarter].[All]" dimensionUniqueName="[Range 3]" displayFolder="" count="0" memberValueDatatype="130" unbalanced="0"/>
    <cacheHierarchy uniqueName="[Range 3].[Order Month (Month)]" caption="Order Month (Month)" attribute="1" defaultMemberUniqueName="[Range 3].[Order Month (Month)].[All]" allUniqueName="[Range 3].[Order Month (Month)].[All]" dimensionUniqueName="[Range 3]" displayFolder="" count="0" memberValueDatatype="130" unbalanced="0"/>
    <cacheHierarchy uniqueName="[Range 4].[Provience]" caption="Provience" attribute="1" defaultMemberUniqueName="[Range 4].[Provience].[All]" allUniqueName="[Range 4].[Provience].[All]" dimensionUniqueName="[Range 4]" displayFolder="" count="0" memberValueDatatype="130" unbalanced="0"/>
    <cacheHierarchy uniqueName="[Range 4].[Sum of Sales]" caption="Sum of Sales" attribute="1" defaultMemberUniqueName="[Range 4].[Sum of Sales].[All]" allUniqueName="[Range 4].[Sum of Sales].[All]" dimensionUniqueName="[Range 4]" displayFolder="" count="0" memberValueDatatype="5" unbalanced="0"/>
    <cacheHierarchy uniqueName="[Table_1].[Customer ID]" caption="Customer ID" attribute="1" defaultMemberUniqueName="[Table_1].[Customer ID].[All]" allUniqueName="[Table_1].[Customer ID].[All]" dimensionUniqueName="[Table_1]" displayFolder="" count="0" memberValueDatatype="2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Order Priority]" caption="Order Priority" attribute="1" defaultMemberUniqueName="[Table_1].[Order Priority].[All]" allUniqueName="[Table_1].[Order Priority].[All]" dimensionUniqueName="[Table_1]" displayFolder="" count="2" memberValueDatatype="130" unbalanced="0"/>
    <cacheHierarchy uniqueName="[Table_1].[Discount]" caption="Discount" attribute="1" defaultMemberUniqueName="[Table_1].[Discount].[All]" allUniqueName="[Table_1].[Discount].[All]" dimensionUniqueName="[Table_1]" displayFolder="" count="0" memberValueDatatype="5" unbalanced="0"/>
    <cacheHierarchy uniqueName="[Table_1].[Unit Price]" caption="Unit Price" attribute="1" defaultMemberUniqueName="[Table_1].[Unit Price].[All]" allUniqueName="[Table_1].[Unit Price].[All]" dimensionUniqueName="[Table_1]" displayFolder="" count="0" memberValueDatatype="5" unbalanced="0"/>
    <cacheHierarchy uniqueName="[Table_1].[Shipping Cost]" caption="Shipping Cost" attribute="1" defaultMemberUniqueName="[Table_1].[Shipping Cost].[All]" allUniqueName="[Table_1].[Shipping Cost].[All]" dimensionUniqueName="[Table_1]" displayFolder="" count="0" memberValueDatatype="5"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Segment]" caption="Customer Segment" attribute="1" defaultMemberUniqueName="[Table_1].[Customer Segment].[All]" allUniqueName="[Table_1].[Customer Segment].[All]" dimensionUniqueName="[Table_1]" displayFolder="" count="2" memberValueDatatype="130" unbalanced="0"/>
    <cacheHierarchy uniqueName="[Table_1].[Product Category]" caption="Product Category" attribute="1" defaultMemberUniqueName="[Table_1].[Product Category].[All]" allUniqueName="[Table_1].[Product Category].[All]" dimensionUniqueName="[Table_1]" displayFolder="" count="2" memberValueDatatype="130" unbalanced="0">
      <fieldsUsage count="2">
        <fieldUsage x="-1"/>
        <fieldUsage x="2"/>
      </fieldsUsage>
    </cacheHierarchy>
    <cacheHierarchy uniqueName="[Table_1].[Product Sub-Category]" caption="Product Sub-Category" attribute="1" defaultMemberUniqueName="[Table_1].[Product Sub-Category].[All]" allUniqueName="[Table_1].[Product Sub-Category].[All]" dimensionUniqueName="[Table_1]" displayFolder="" count="0" memberValueDatatype="130" unbalanced="0"/>
    <cacheHierarchy uniqueName="[Table_1].[Product Container]" caption="Product Container" attribute="1" defaultMemberUniqueName="[Table_1].[Product Container].[All]" allUniqueName="[Table_1].[Product Container].[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2" memberValueDatatype="130" unbalanced="0">
      <fieldsUsage count="2">
        <fieldUsage x="-1"/>
        <fieldUsage x="0"/>
      </fieldsUsage>
    </cacheHierarchy>
    <cacheHierarchy uniqueName="[Table_1].[Product Base Margin]" caption="Product Base Margin" attribute="1" defaultMemberUniqueName="[Table_1].[Product Base Margin].[All]" allUniqueName="[Table_1].[Product Base Margin].[All]" dimensionUniqueName="[Table_1]" displayFolder="" count="0" memberValueDatatype="5" unbalanced="0"/>
    <cacheHierarchy uniqueName="[Table_1].[Country]" caption="Country" attribute="1" defaultMemberUniqueName="[Table_1].[Country].[All]" allUniqueName="[Table_1].[Country].[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State or Province]" caption="State or Province" attribute="1" defaultMemberUniqueName="[Table_1].[State or Province].[All]" allUniqueName="[Table_1].[State or Province].[All]" dimensionUniqueName="[Table_1]" displayFolder="" count="2" memberValueDatatype="130" unbalanced="0">
      <fieldsUsage count="2">
        <fieldUsage x="-1"/>
        <fieldUsage x="3"/>
      </fieldsUsage>
    </cacheHierarchy>
    <cacheHierarchy uniqueName="[Table_1].[City]" caption="City" attribute="1" defaultMemberUniqueName="[Table_1].[City].[All]" allUniqueName="[Table_1].[City].[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Order Year]" caption="Order Year" attribute="1" time="1" defaultMemberUniqueName="[Table_1].[Order Year].[All]" allUniqueName="[Table_1].[Order Year].[All]" dimensionUniqueName="[Table_1]" displayFolder="" count="0" memberValueDatatype="7" unbalanced="0"/>
    <cacheHierarchy uniqueName="[Table_1].[Order Month]" caption="Order Month" attribute="1" time="1" defaultMemberUniqueName="[Table_1].[Order Month].[All]" allUniqueName="[Table_1].[Order Month].[All]" dimensionUniqueName="[Table_1]" displayFolder="" count="0" memberValueDatatype="7" unbalanced="0"/>
    <cacheHierarchy uniqueName="[Table_1].[O-Date]" caption="O-Date" attribute="1" time="1" defaultMemberUniqueName="[Table_1].[O-Date].[All]" allUniqueName="[Table_1].[O-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ping years]" caption="Shipping years" attribute="1" time="1" defaultMemberUniqueName="[Table_1].[Shipping years].[All]" allUniqueName="[Table_1].[Shipping years].[All]" dimensionUniqueName="[Table_1]" displayFolder="" count="0" memberValueDatatype="7" unbalanced="0"/>
    <cacheHierarchy uniqueName="[Table_1].[Shipping months]" caption="Shipping months" attribute="1" time="1" defaultMemberUniqueName="[Table_1].[Shipping months].[All]" allUniqueName="[Table_1].[Shipping months].[All]" dimensionUniqueName="[Table_1]" displayFolder="" count="0" memberValueDatatype="7" unbalanced="0"/>
    <cacheHierarchy uniqueName="[Table_1].[Shipping date]" caption="Shipping date" attribute="1" time="1" defaultMemberUniqueName="[Table_1].[Shipping date].[All]" allUniqueName="[Table_1].[Shipping date].[All]" dimensionUniqueName="[Table_1]" displayFolder="" count="0" memberValueDatatype="7" unbalanced="0"/>
    <cacheHierarchy uniqueName="[Table_1].[Profit]" caption="Profit" attribute="1" defaultMemberUniqueName="[Table_1].[Profit].[All]" allUniqueName="[Table_1].[Profit].[All]" dimensionUniqueName="[Table_1]" displayFolder="" count="0" memberValueDatatype="5" unbalanced="0"/>
    <cacheHierarchy uniqueName="[Table_1].[Quantity ordered new]" caption="Quantity ordered new" attribute="1" defaultMemberUniqueName="[Table_1].[Quantity ordered new].[All]" allUniqueName="[Table_1].[Quantity ordered new].[All]" dimensionUniqueName="[Table_1]" displayFolder="" count="0" memberValueDatatype="20" unbalanced="0"/>
    <cacheHierarchy uniqueName="[Table_1].[Sales]" caption="Sales" attribute="1" defaultMemberUniqueName="[Table_1].[Sales].[All]" allUniqueName="[Table_1].[Sales].[All]" dimensionUniqueName="[Table_1]" displayFolder="" count="0" memberValueDatatype="5" unbalanced="0"/>
    <cacheHierarchy uniqueName="[Table_1].[Order ID]" caption="Order ID" attribute="1" defaultMemberUniqueName="[Table_1].[Order ID].[All]" allUniqueName="[Table_1].[Order ID].[All]" dimensionUniqueName="[Table_1]" displayFolder="" count="0" memberValueDatatype="20" unbalanced="0"/>
    <cacheHierarchy uniqueName="[Table_1].[Total]" caption="Total" attribute="1" defaultMemberUniqueName="[Table_1].[Total].[All]" allUniqueName="[Table_1].[Total].[All]" dimensionUniqueName="[Table_1]" displayFolder="" count="0" memberValueDatatype="5" unbalanced="0"/>
    <cacheHierarchy uniqueName="[Table_1].[Manager]" caption="Manager" attribute="1" defaultMemberUniqueName="[Table_1].[Manager].[All]" allUniqueName="[Table_1].[Manager].[All]" dimensionUniqueName="[Table_1]" displayFolder="" count="2" memberValueDatatype="130" unbalanced="0"/>
    <cacheHierarchy uniqueName="[Table_1].[Order fullfillment time]" caption="Order fullfillment time" attribute="1" defaultMemberUniqueName="[Table_1].[Order fullfillment time].[All]" allUniqueName="[Table_1].[Order fullfillment time].[All]" dimensionUniqueName="[Table_1]" displayFolder="" count="0" memberValueDatatype="20" unbalanced="0"/>
    <cacheHierarchy uniqueName="[Table_1].[Profit margin]" caption="Profit margin" attribute="1" defaultMemberUniqueName="[Table_1].[Profit margin].[All]" allUniqueName="[Table_1].[Profit margin].[All]" dimensionUniqueName="[Table_1]" displayFolder="" count="0" memberValueDatatype="130" unbalanced="0"/>
    <cacheHierarchy uniqueName="[Table_1].[Revenue]" caption="Revenue" attribute="1" defaultMemberUniqueName="[Table_1].[Revenue].[All]" allUniqueName="[Table_1].[Revenue].[All]" dimensionUniqueName="[Table_1]" displayFolder="" count="0" memberValueDatatype="5" unbalanced="0"/>
    <cacheHierarchy uniqueName="[Table_1].[Weekly sales]" caption="Weekly sales" attribute="1" defaultMemberUniqueName="[Table_1].[Weekly sales].[All]" allUniqueName="[Table_1].[Weekly sales].[All]" dimensionUniqueName="[Table_1]" displayFolder="" count="2" memberValueDatatype="20" unbalanced="0"/>
    <cacheHierarchy uniqueName="[Table_1].[Monthly sales]" caption="Monthly sales" attribute="1" defaultMemberUniqueName="[Table_1].[Monthly sales].[All]" allUniqueName="[Table_1].[Monthly sales].[All]" dimensionUniqueName="[Table_1]" displayFolder="" count="0" memberValueDatatype="130" unbalanced="0"/>
    <cacheHierarchy uniqueName="[Table_1].[Weekly sales03]" caption="Weekly sales03" attribute="1" defaultMemberUniqueName="[Table_1].[Weekly sales03].[All]" allUniqueName="[Table_1].[Weekly sales03].[All]" dimensionUniqueName="[Table_1]" displayFolder="" count="0" memberValueDatatype="130" unbalanced="0"/>
    <cacheHierarchy uniqueName="[Table_1].[Unique Customers]" caption="Unique Customers" attribute="1" defaultMemberUniqueName="[Table_1].[Unique Customers].[All]" allUniqueName="[Table_1].[Unique Customers].[All]" dimensionUniqueName="[Table_1]" displayFolder="" count="0" memberValueDatatype="20" unbalanced="0"/>
    <cacheHierarchy uniqueName="[Table_1].[Repeat Customers]" caption="Repeat Customers" attribute="1" defaultMemberUniqueName="[Table_1].[Repeat Customers].[All]" allUniqueName="[Table_1].[Repeat Customers].[All]" dimensionUniqueName="[Table_1]" displayFolder="" count="0" memberValueDatatype="20" unbalanced="0"/>
    <cacheHierarchy uniqueName="[Table_1].[Repeted order]" caption="Repeted order" attribute="1" defaultMemberUniqueName="[Table_1].[Repeted order].[All]" allUniqueName="[Table_1].[Repeted order].[All]" dimensionUniqueName="[Table_1]" displayFolder="" count="0" memberValueDatatype="130" unbalanced="0"/>
    <cacheHierarchy uniqueName="[Table_1].[Quarter]" caption="Quarter" attribute="1" defaultMemberUniqueName="[Table_1].[Quarter].[All]" allUniqueName="[Table_1].[Quarter].[All]" dimensionUniqueName="[Table_1]" displayFolder="" count="2"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Month (Month)]" caption="Order Month (Month)" attribute="1" defaultMemberUniqueName="[Table_1].[Order Month (Month)].[All]" allUniqueName="[Table_1].[Order Month (Month)].[All]" dimensionUniqueName="[Table_1]" displayFolder="" count="2" memberValueDatatype="130" unbalanced="0"/>
    <cacheHierarchy uniqueName="[Table_1 1].[Customer ID]" caption="Customer ID" attribute="1" defaultMemberUniqueName="[Table_1 1].[Customer ID].[All]" allUniqueName="[Table_1 1].[Customer ID].[All]" dimensionUniqueName="[Table_1 1]" displayFolder="" count="0" memberValueDatatype="2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Order Priority]" caption="Order Priority" attribute="1" defaultMemberUniqueName="[Table_1 1].[Order Priority].[All]" allUniqueName="[Table_1 1].[Order Priority].[All]" dimensionUniqueName="[Table_1 1]" displayFolder="" count="0" memberValueDatatype="130" unbalanced="0"/>
    <cacheHierarchy uniqueName="[Table_1 1].[Discount]" caption="Discount" attribute="1" defaultMemberUniqueName="[Table_1 1].[Discount].[All]" allUniqueName="[Table_1 1].[Discount].[All]" dimensionUniqueName="[Table_1 1]" displayFolder="" count="0" memberValueDatatype="5" unbalanced="0"/>
    <cacheHierarchy uniqueName="[Table_1 1].[Unit Price]" caption="Unit Price" attribute="1" defaultMemberUniqueName="[Table_1 1].[Unit Price].[All]" allUniqueName="[Table_1 1].[Unit Price].[All]" dimensionUniqueName="[Table_1 1]" displayFolder="" count="0" memberValueDatatype="5" unbalanced="0"/>
    <cacheHierarchy uniqueName="[Table_1 1].[Shipping Cost]" caption="Shipping Cost" attribute="1" defaultMemberUniqueName="[Table_1 1].[Shipping Cost].[All]" allUniqueName="[Table_1 1].[Shipping Cost].[All]" dimensionUniqueName="[Table_1 1]" displayFolder="" count="0" memberValueDatatype="5"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Segment]" caption="Customer Segment" attribute="1" defaultMemberUniqueName="[Table_1 1].[Customer Segment].[All]" allUniqueName="[Table_1 1].[Customer Segment].[All]" dimensionUniqueName="[Table_1 1]" displayFolder="" count="0" memberValueDatatype="130" unbalanced="0"/>
    <cacheHierarchy uniqueName="[Table_1 1].[Product Category]" caption="Product Category" attribute="1" defaultMemberUniqueName="[Table_1 1].[Product Category].[All]" allUniqueName="[Table_1 1].[Product Category].[All]" dimensionUniqueName="[Table_1 1]" displayFolder="" count="0" memberValueDatatype="130" unbalanced="0"/>
    <cacheHierarchy uniqueName="[Table_1 1].[Product Sub-Category]" caption="Product Sub-Category" attribute="1" defaultMemberUniqueName="[Table_1 1].[Product Sub-Category].[All]" allUniqueName="[Table_1 1].[Product Sub-Category].[All]" dimensionUniqueName="[Table_1 1]" displayFolder="" count="0" memberValueDatatype="130" unbalanced="0"/>
    <cacheHierarchy uniqueName="[Table_1 1].[Product Container]" caption="Product Container" attribute="1" defaultMemberUniqueName="[Table_1 1].[Product Container].[All]" allUniqueName="[Table_1 1].[Product Container].[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Product Base Margin]" caption="Product Base Margin" attribute="1" defaultMemberUniqueName="[Table_1 1].[Product Base Margin].[All]" allUniqueName="[Table_1 1].[Product Base Margin].[All]" dimensionUniqueName="[Table_1 1]" displayFolder="" count="0" memberValueDatatype="5" unbalanced="0"/>
    <cacheHierarchy uniqueName="[Table_1 1].[Country]" caption="Country" attribute="1" defaultMemberUniqueName="[Table_1 1].[Country].[All]" allUniqueName="[Table_1 1].[Country].[All]" dimensionUniqueName="[Table_1 1]" displayFolder="" count="0" memberValueDatatype="130" unbalanced="0"/>
    <cacheHierarchy uniqueName="[Table_1 1].[Region]" caption="Region" attribute="1" defaultMemberUniqueName="[Table_1 1].[Region].[All]" allUniqueName="[Table_1 1].[Region].[All]" dimensionUniqueName="[Table_1 1]" displayFolder="" count="0" memberValueDatatype="130" unbalanced="0"/>
    <cacheHierarchy uniqueName="[Table_1 1].[State or Province]" caption="State or Province" attribute="1" defaultMemberUniqueName="[Table_1 1].[State or Province].[All]" allUniqueName="[Table_1 1].[State or Province].[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Order Year]" caption="Order Year" attribute="1" time="1" defaultMemberUniqueName="[Table_1 1].[Order Year].[All]" allUniqueName="[Table_1 1].[Order Year].[All]" dimensionUniqueName="[Table_1 1]" displayFolder="" count="0" memberValueDatatype="7" unbalanced="0"/>
    <cacheHierarchy uniqueName="[Table_1 1].[Order Month]" caption="Order Month" attribute="1" time="1" defaultMemberUniqueName="[Table_1 1].[Order Month].[All]" allUniqueName="[Table_1 1].[Order Month].[All]" dimensionUniqueName="[Table_1 1]" displayFolder="" count="0" memberValueDatatype="7" unbalanced="0"/>
    <cacheHierarchy uniqueName="[Table_1 1].[O-Date]" caption="O-Date" attribute="1" time="1" defaultMemberUniqueName="[Table_1 1].[O-Date].[All]" allUniqueName="[Table_1 1].[O-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ping years]" caption="Shipping years" attribute="1" time="1" defaultMemberUniqueName="[Table_1 1].[Shipping years].[All]" allUniqueName="[Table_1 1].[Shipping years].[All]" dimensionUniqueName="[Table_1 1]" displayFolder="" count="0" memberValueDatatype="7" unbalanced="0"/>
    <cacheHierarchy uniqueName="[Table_1 1].[Shipping months]" caption="Shipping months" attribute="1" time="1" defaultMemberUniqueName="[Table_1 1].[Shipping months].[All]" allUniqueName="[Table_1 1].[Shipping months].[All]" dimensionUniqueName="[Table_1 1]" displayFolder="" count="0" memberValueDatatype="7" unbalanced="0"/>
    <cacheHierarchy uniqueName="[Table_1 1].[Shipping date]" caption="Shipping date" attribute="1" time="1" defaultMemberUniqueName="[Table_1 1].[Shipping date].[All]" allUniqueName="[Table_1 1].[Shipping date].[All]" dimensionUniqueName="[Table_1 1]" displayFolder="" count="0" memberValueDatatype="7" unbalanced="0"/>
    <cacheHierarchy uniqueName="[Table_1 1].[Profit]" caption="Profit" attribute="1" defaultMemberUniqueName="[Table_1 1].[Profit].[All]" allUniqueName="[Table_1 1].[Profit].[All]" dimensionUniqueName="[Table_1 1]" displayFolder="" count="0" memberValueDatatype="5" unbalanced="0"/>
    <cacheHierarchy uniqueName="[Table_1 1].[Quantity ordered new]" caption="Quantity ordered new" attribute="1" defaultMemberUniqueName="[Table_1 1].[Quantity ordered new].[All]" allUniqueName="[Table_1 1].[Quantity ordered new].[All]" dimensionUniqueName="[Table_1 1]" displayFolder="" count="0" memberValueDatatype="20" unbalanced="0"/>
    <cacheHierarchy uniqueName="[Table_1 1].[Sales]" caption="Sales" attribute="1" defaultMemberUniqueName="[Table_1 1].[Sales].[All]" allUniqueName="[Table_1 1].[Sales].[All]" dimensionUniqueName="[Table_1 1]" displayFolder="" count="0" memberValueDatatype="5" unbalanced="0"/>
    <cacheHierarchy uniqueName="[Table_1 1].[Order ID]" caption="Order ID" attribute="1" defaultMemberUniqueName="[Table_1 1].[Order ID].[All]" allUniqueName="[Table_1 1].[Order ID].[All]" dimensionUniqueName="[Table_1 1]" displayFolder="" count="0" memberValueDatatype="20" unbalanced="0"/>
    <cacheHierarchy uniqueName="[Table_1 1].[Total]" caption="Total" attribute="1" defaultMemberUniqueName="[Table_1 1].[Total].[All]" allUniqueName="[Table_1 1].[Total].[All]" dimensionUniqueName="[Table_1 1]" displayFolder="" count="0" memberValueDatatype="5" unbalanced="0"/>
    <cacheHierarchy uniqueName="[Table_1 1].[Manager]" caption="Manager" attribute="1" defaultMemberUniqueName="[Table_1 1].[Manager].[All]" allUniqueName="[Table_1 1].[Manager].[All]" dimensionUniqueName="[Table_1 1]" displayFolder="" count="0" memberValueDatatype="130" unbalanced="0"/>
    <cacheHierarchy uniqueName="[Table_1 1].[Order fullfillment time]" caption="Order fullfillment time" attribute="1" defaultMemberUniqueName="[Table_1 1].[Order fullfillment time].[All]" allUniqueName="[Table_1 1].[Order fullfillment time].[All]" dimensionUniqueName="[Table_1 1]" displayFolder="" count="0" memberValueDatatype="20" unbalanced="0"/>
    <cacheHierarchy uniqueName="[Table_1 1].[Profit margin]" caption="Profit margin" attribute="1" defaultMemberUniqueName="[Table_1 1].[Profit margin].[All]" allUniqueName="[Table_1 1].[Profit margin].[All]" dimensionUniqueName="[Table_1 1]" displayFolder="" count="0" memberValueDatatype="5" unbalanced="0"/>
    <cacheHierarchy uniqueName="[Table_1 1].[Revenue]" caption="Revenue" attribute="1" defaultMemberUniqueName="[Table_1 1].[Revenue].[All]" allUniqueName="[Table_1 1].[Revenue].[All]" dimensionUniqueName="[Table_1 1]" displayFolder="" count="0" memberValueDatatype="5" unbalanced="0"/>
    <cacheHierarchy uniqueName="[Table_1 1].[Weekly sales]" caption="Weekly sales" attribute="1" defaultMemberUniqueName="[Table_1 1].[Weekly sales].[All]" allUniqueName="[Table_1 1].[Weekly sales].[All]" dimensionUniqueName="[Table_1 1]" displayFolder="" count="0" memberValueDatatype="20" unbalanced="0"/>
    <cacheHierarchy uniqueName="[Table_1 1].[Monthly sales]" caption="Monthly sales" attribute="1" time="1" defaultMemberUniqueName="[Table_1 1].[Monthly sales].[All]" allUniqueName="[Table_1 1].[Monthly sales].[All]" dimensionUniqueName="[Table_1 1]" displayFolder="" count="0" memberValueDatatype="7" unbalanced="0"/>
    <cacheHierarchy uniqueName="[Table_1 1].[Weekly sales03]" caption="Weekly sales03" attribute="1" defaultMemberUniqueName="[Table_1 1].[Weekly sales03].[All]" allUniqueName="[Table_1 1].[Weekly sales03].[All]" dimensionUniqueName="[Table_1 1]" displayFolder="" count="0" memberValueDatatype="130" unbalanced="0"/>
    <cacheHierarchy uniqueName="[Table_1 1].[Unique Customers]" caption="Unique Customers" attribute="1" defaultMemberUniqueName="[Table_1 1].[Unique Customers].[All]" allUniqueName="[Table_1 1].[Unique Customers].[All]" dimensionUniqueName="[Table_1 1]" displayFolder="" count="0" memberValueDatatype="20" unbalanced="0"/>
    <cacheHierarchy uniqueName="[Table_1 1].[Repeat Customers]" caption="Repeat Customers" attribute="1" defaultMemberUniqueName="[Table_1 1].[Repeat Customers].[All]" allUniqueName="[Table_1 1].[Repeat Customers].[All]" dimensionUniqueName="[Table_1 1]" displayFolder="" count="0" memberValueDatatype="20" unbalanced="0"/>
    <cacheHierarchy uniqueName="[Table_1 1].[Repeted order]" caption="Repeted order" attribute="1" defaultMemberUniqueName="[Table_1 1].[Repeted order].[All]" allUniqueName="[Table_1 1].[Repeted order].[All]" dimensionUniqueName="[Table_1 1]" displayFolder="" count="0" memberValueDatatype="130" unbalanced="0"/>
    <cacheHierarchy uniqueName="[Table_1 1].[Quarter]" caption="Quarter" attribute="1" defaultMemberUniqueName="[Table_1 1].[Quarter].[All]" allUniqueName="[Table_1 1].[Quarter].[All]" dimensionUniqueName="[Table_1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Order Month (Month Index)]" caption="Order Month (Month Index)" attribute="1" defaultMemberUniqueName="[Range].[Order Month (Month Index)].[All]" allUniqueName="[Range].[Order Month (Month Index)].[All]" dimensionUniqueName="[Range]" displayFolder="" count="0" memberValueDatatype="20" unbalanced="0" hidden="1"/>
    <cacheHierarchy uniqueName="[Range 3].[Order Month (Month Index)]" caption="Order Month (Month Index)" attribute="1" defaultMemberUniqueName="[Range 3].[Order Month (Month Index)].[All]" allUniqueName="[Range 3].[Order Month (Month Index)].[All]" dimensionUniqueName="[Range 3]" displayFolder="" count="0" memberValueDatatype="20"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Table_1].[Order Month (Month Index)]" caption="Order Month (Month Index)" attribute="1" defaultMemberUniqueName="[Table_1].[Order Month (Month Index)].[All]" allUniqueName="[Table_1].[Order Month (Month Index)].[All]" dimensionUniqueName="[Table_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Customer ID]" caption="Sum of Custom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8"/>
        </ext>
      </extLst>
    </cacheHierarchy>
    <cacheHierarchy uniqueName="[Measures].[Count of Profit margin]" caption="Count of Profit margin" measure="1" displayFolder="" measureGroup="Range"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6"/>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3"/>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7"/>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9"/>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Range" count="0" hidden="1">
      <extLst>
        <ext xmlns:x15="http://schemas.microsoft.com/office/spreadsheetml/2010/11/main" uri="{B97F6D7D-B522-45F9-BDA1-12C45D357490}">
          <x15:cacheHierarchy aggregatedColumn="34"/>
        </ext>
      </extLst>
    </cacheHierarchy>
    <cacheHierarchy uniqueName="[Measures].[Sum of Order fullfillment time]" caption="Sum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Average of Order fullfillment time]" caption="Average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5"/>
        </ext>
      </extLst>
    </cacheHierarchy>
    <cacheHierarchy uniqueName="[Measures].[Average of Shipping Cost]" caption="Average of Shipping Cost" measure="1" displayFolder="" measureGroup="Range" count="0" hidden="1">
      <extLst>
        <ext xmlns:x15="http://schemas.microsoft.com/office/spreadsheetml/2010/11/main" uri="{B97F6D7D-B522-45F9-BDA1-12C45D357490}">
          <x15:cacheHierarchy aggregatedColumn="5"/>
        </ext>
      </extLst>
    </cacheHierarchy>
    <cacheHierarchy uniqueName="[Measures].[Max of Discount]" caption="Max of Discount" measure="1" displayFolder="" measureGroup="Range" count="0" hidden="1">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oduct Category]" caption="Distinct 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State or Province]" caption="Count of State or Province" measure="1" displayFolder="" measureGroup="Range"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6"/>
        </ext>
      </extLst>
    </cacheHierarchy>
    <cacheHierarchy uniqueName="[Measures].[Min of Discount]" caption="Min of Discount" measure="1" displayFolder="" measureGroup="Range" count="0" hidden="1">
      <extLst>
        <ext xmlns:x15="http://schemas.microsoft.com/office/spreadsheetml/2010/11/main" uri="{B97F6D7D-B522-45F9-BDA1-12C45D357490}">
          <x15:cacheHierarchy aggregatedColumn="3"/>
        </ext>
      </extLst>
    </cacheHierarchy>
    <cacheHierarchy uniqueName="[Measures].[Sum of Quantity ordered new]" caption="Sum of Quantity ordered new" measure="1" displayFolder="" measureGroup="Range" count="0" hidden="1">
      <extLst>
        <ext xmlns:x15="http://schemas.microsoft.com/office/spreadsheetml/2010/11/main" uri="{B97F6D7D-B522-45F9-BDA1-12C45D357490}">
          <x15:cacheHierarchy aggregatedColumn="27"/>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111"/>
        </ext>
      </extLst>
    </cacheHierarchy>
    <cacheHierarchy uniqueName="[Measures].[Sum of Customer ID 3]" caption="Sum of Customer ID 3" measure="1" displayFolder="" measureGroup="Range 2" count="0" hidden="1">
      <extLst>
        <ext xmlns:x15="http://schemas.microsoft.com/office/spreadsheetml/2010/11/main" uri="{B97F6D7D-B522-45F9-BDA1-12C45D357490}">
          <x15:cacheHierarchy aggregatedColumn="83"/>
        </ext>
      </extLst>
    </cacheHierarchy>
    <cacheHierarchy uniqueName="[Measures].[Distinct Count of Customer ID 2]" caption="Distinct Count of Customer ID 2" measure="1" displayFolder="" measureGroup="Range 2" count="0" hidden="1">
      <extLst>
        <ext xmlns:x15="http://schemas.microsoft.com/office/spreadsheetml/2010/11/main" uri="{B97F6D7D-B522-45F9-BDA1-12C45D357490}">
          <x15:cacheHierarchy aggregatedColumn="83"/>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Sum of Order ID 3]" caption="Sum of Order ID 3" measure="1" displayFolder="" measureGroup="Range 3" count="0" hidden="1">
      <extLst>
        <ext xmlns:x15="http://schemas.microsoft.com/office/spreadsheetml/2010/11/main" uri="{B97F6D7D-B522-45F9-BDA1-12C45D357490}">
          <x15:cacheHierarchy aggregatedColumn="153"/>
        </ext>
      </extLst>
    </cacheHierarchy>
    <cacheHierarchy uniqueName="[Measures].[Distinct Count of Order ID 3]" caption="Distinct Count of Order ID 3" measure="1" displayFolder="" measureGroup="Range 3" count="0" hidden="1">
      <extLst>
        <ext xmlns:x15="http://schemas.microsoft.com/office/spreadsheetml/2010/11/main" uri="{B97F6D7D-B522-45F9-BDA1-12C45D357490}">
          <x15:cacheHierarchy aggregatedColumn="153"/>
        </ext>
      </extLst>
    </cacheHierarchy>
    <cacheHierarchy uniqueName="[Measures].[Count of Profit margin 2]" caption="Count of Profit margin 2" measure="1" displayFolder="" measureGroup="Table_1" count="0" hidden="1">
      <extLst>
        <ext xmlns:x15="http://schemas.microsoft.com/office/spreadsheetml/2010/11/main" uri="{B97F6D7D-B522-45F9-BDA1-12C45D357490}">
          <x15:cacheHierarchy aggregatedColumn="202"/>
        </ext>
      </extLst>
    </cacheHierarchy>
    <cacheHierarchy uniqueName="[Measures].[Sum of Sales 2]" caption="Sum of Sales 2" measure="1" displayFolder="" measureGroup="Table_1" count="0" hidden="1">
      <extLst>
        <ext xmlns:x15="http://schemas.microsoft.com/office/spreadsheetml/2010/11/main" uri="{B97F6D7D-B522-45F9-BDA1-12C45D357490}">
          <x15:cacheHierarchy aggregatedColumn="197"/>
        </ext>
      </extLst>
    </cacheHierarchy>
    <cacheHierarchy uniqueName="[Measures].[Sum of Profit 2]" caption="Sum of Profit 2" measure="1" displayFolder="" measureGroup="Table_1" count="0" hidden="1">
      <extLst>
        <ext xmlns:x15="http://schemas.microsoft.com/office/spreadsheetml/2010/11/main" uri="{B97F6D7D-B522-45F9-BDA1-12C45D357490}">
          <x15:cacheHierarchy aggregatedColumn="195"/>
        </ext>
      </extLst>
    </cacheHierarchy>
    <cacheHierarchy uniqueName="[Measures].[Sum of Revenue 2]" caption="Sum of Revenue 2" measure="1" displayFolder="" measureGroup="Table_1" count="0" hidden="1">
      <extLst>
        <ext xmlns:x15="http://schemas.microsoft.com/office/spreadsheetml/2010/11/main" uri="{B97F6D7D-B522-45F9-BDA1-12C45D357490}">
          <x15:cacheHierarchy aggregatedColumn="203"/>
        </ext>
      </extLst>
    </cacheHierarchy>
    <cacheHierarchy uniqueName="[Measures].[Sum of Order ID 2]" caption="Sum of Order ID 2" measure="1" displayFolder="" measureGroup="Table_1" count="0" hidden="1">
      <extLst>
        <ext xmlns:x15="http://schemas.microsoft.com/office/spreadsheetml/2010/11/main" uri="{B97F6D7D-B522-45F9-BDA1-12C45D357490}">
          <x15:cacheHierarchy aggregatedColumn="198"/>
        </ext>
      </extLst>
    </cacheHierarchy>
    <cacheHierarchy uniqueName="[Measures].[Distinct Count of Order ID 2]" caption="Distinct Count of Order ID 2" measure="1" displayFolder="" measureGroup="Table_1" count="0" hidden="1">
      <extLst>
        <ext xmlns:x15="http://schemas.microsoft.com/office/spreadsheetml/2010/11/main" uri="{B97F6D7D-B522-45F9-BDA1-12C45D357490}">
          <x15:cacheHierarchy aggregatedColumn="198"/>
        </ext>
      </extLst>
    </cacheHierarchy>
    <cacheHierarchy uniqueName="[Measures].[Sum of Quantity ordered new 2]" caption="Sum of Quantity ordered new 2" measure="1" displayFolder="" measureGroup="Table_1" count="0" oneField="1" hidden="1">
      <fieldsUsage count="1">
        <fieldUsage x="1"/>
      </fieldsUsage>
      <extLst>
        <ext xmlns:x15="http://schemas.microsoft.com/office/spreadsheetml/2010/11/main" uri="{B97F6D7D-B522-45F9-BDA1-12C45D357490}">
          <x15:cacheHierarchy aggregatedColumn="196"/>
        </ext>
      </extLst>
    </cacheHierarchy>
    <cacheHierarchy uniqueName="[Measures].[Sum of Customer ID 2]" caption="Sum of Customer ID 2" measure="1" displayFolder="" measureGroup="Table_1" count="0" hidden="1">
      <extLst>
        <ext xmlns:x15="http://schemas.microsoft.com/office/spreadsheetml/2010/11/main" uri="{B97F6D7D-B522-45F9-BDA1-12C45D357490}">
          <x15:cacheHierarchy aggregatedColumn="169"/>
        </ext>
      </extLst>
    </cacheHierarchy>
    <cacheHierarchy uniqueName="[Measures].[Distinct Count of Customer ID 3]" caption="Distinct Count of Customer ID 3" measure="1" displayFolder="" measureGroup="Table_1" count="0" hidden="1">
      <extLst>
        <ext xmlns:x15="http://schemas.microsoft.com/office/spreadsheetml/2010/11/main" uri="{B97F6D7D-B522-45F9-BDA1-12C45D357490}">
          <x15:cacheHierarchy aggregatedColumn="169"/>
        </ext>
      </extLst>
    </cacheHierarchy>
    <cacheHierarchy uniqueName="[Measures].[Average of Order ID]" caption="Average of Order ID" measure="1" displayFolder="" measureGroup="Table_1" count="0" hidden="1">
      <extLst>
        <ext xmlns:x15="http://schemas.microsoft.com/office/spreadsheetml/2010/11/main" uri="{B97F6D7D-B522-45F9-BDA1-12C45D357490}">
          <x15:cacheHierarchy aggregatedColumn="19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98"/>
        </ext>
      </extLst>
    </cacheHierarchy>
    <cacheHierarchy uniqueName="[Measures].[Sum of Unit Price]" caption="Sum of Unit Price" measure="1" displayFolder="" measureGroup="Table_1" count="0" hidden="1">
      <extLst>
        <ext xmlns:x15="http://schemas.microsoft.com/office/spreadsheetml/2010/11/main" uri="{B97F6D7D-B522-45F9-BDA1-12C45D357490}">
          <x15:cacheHierarchy aggregatedColumn="173"/>
        </ext>
      </extLst>
    </cacheHierarchy>
    <cacheHierarchy uniqueName="[Measures].[Average of Unit Price]" caption="Average of Unit Price" measure="1" displayFolder="" measureGroup="Table_1" count="0" hidden="1">
      <extLst>
        <ext xmlns:x15="http://schemas.microsoft.com/office/spreadsheetml/2010/11/main" uri="{B97F6D7D-B522-45F9-BDA1-12C45D357490}">
          <x15:cacheHierarchy aggregatedColumn="173"/>
        </ext>
      </extLst>
    </cacheHierarchy>
    <cacheHierarchy uniqueName="[Measures].[Count of City 2]" caption="Count of City 2" measure="1" displayFolder="" measureGroup="Table_1" count="0" hidden="1">
      <extLst>
        <ext xmlns:x15="http://schemas.microsoft.com/office/spreadsheetml/2010/11/main" uri="{B97F6D7D-B522-45F9-BDA1-12C45D357490}">
          <x15:cacheHierarchy aggregatedColumn="185"/>
        </ext>
      </extLst>
    </cacheHierarchy>
    <cacheHierarchy uniqueName="[Measures].[Distinct Count of City 2]" caption="Distinct Count of City 2" measure="1" displayFolder="" measureGroup="Table_1" count="0" hidden="1">
      <extLst>
        <ext xmlns:x15="http://schemas.microsoft.com/office/spreadsheetml/2010/11/main" uri="{B97F6D7D-B522-45F9-BDA1-12C45D357490}">
          <x15:cacheHierarchy aggregatedColumn="185"/>
        </ext>
      </extLst>
    </cacheHierarchy>
    <cacheHierarchy uniqueName="[Measures].[Sum of Shipping Cost 2]" caption="Sum of Shipping Cost 2" measure="1" displayFolder="" measureGroup="Table_1" count="0" hidden="1">
      <extLst>
        <ext xmlns:x15="http://schemas.microsoft.com/office/spreadsheetml/2010/11/main" uri="{B97F6D7D-B522-45F9-BDA1-12C45D357490}">
          <x15:cacheHierarchy aggregatedColumn="174"/>
        </ext>
      </extLst>
    </cacheHierarchy>
    <cacheHierarchy uniqueName="[Measures].[Sum of Order fullfillment time 2]" caption="Sum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Average of Order fullfillment time 2]" caption="Average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Count of Order Priority]" caption="Count of Order Priority" measure="1" displayFolder="" measureGroup="Table_1" count="0" hidden="1">
      <extLst>
        <ext xmlns:x15="http://schemas.microsoft.com/office/spreadsheetml/2010/11/main" uri="{B97F6D7D-B522-45F9-BDA1-12C45D357490}">
          <x15:cacheHierarchy aggregatedColumn="171"/>
        </ext>
      </extLst>
    </cacheHierarchy>
    <cacheHierarchy uniqueName="[Measures].[Count of Repeted order]" caption="Count of Repeted order" measure="1" displayFolder="" measureGroup="Table_1" count="0" hidden="1">
      <extLst>
        <ext xmlns:x15="http://schemas.microsoft.com/office/spreadsheetml/2010/11/main" uri="{B97F6D7D-B522-45F9-BDA1-12C45D357490}">
          <x15:cacheHierarchy aggregatedColumn="209"/>
        </ext>
      </extLst>
    </cacheHierarchy>
    <cacheHierarchy uniqueName="[Measures].[Sum of Unique Customers]" caption="Sum of Unique Customers" measure="1" displayFolder="" measureGroup="Table_1" count="0" hidden="1">
      <extLst>
        <ext xmlns:x15="http://schemas.microsoft.com/office/spreadsheetml/2010/11/main" uri="{B97F6D7D-B522-45F9-BDA1-12C45D357490}">
          <x15:cacheHierarchy aggregatedColumn="207"/>
        </ext>
      </extLst>
    </cacheHierarchy>
  </cacheHierarchies>
  <kpis count="0"/>
  <dimensions count="8">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Table_1" uniqueName="[Table_1]" caption="Table_1"/>
    <dimension name="Table_1 1" uniqueName="[Table_1 1]" caption="Table_1 1"/>
  </dimensions>
  <measureGroups count="7">
    <measureGroup name="Range" caption="Range"/>
    <measureGroup name="Range 1" caption="Range 1"/>
    <measureGroup name="Range 2" caption="Range 2"/>
    <measureGroup name="Range 3" caption="Range 3"/>
    <measureGroup name="Range 4" caption="Range 4"/>
    <measureGroup name="Table_1" caption="Table_1"/>
    <measureGroup name="Table_1 1" caption="Table_1 1"/>
  </measureGroups>
  <maps count="7">
    <map measureGroup="0" dimension="1"/>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shni Rana" refreshedDate="45444.699424421298" backgroundQuery="1" createdVersion="8" refreshedVersion="8" minRefreshableVersion="3" recordCount="0" supportSubquery="1" supportAdvancedDrill="1" xr:uid="{3CFB9411-C424-4B91-AF09-ECBDC940C23C}">
  <cacheSource type="external" connectionId="2"/>
  <cacheFields count="5">
    <cacheField name="[Table_1].[Product Name].[Product Name]" caption="Product Name" numFmtId="0" hierarchy="180" level="1">
      <sharedItems count="5">
        <s v="Belkin 107-key enhanced keyboard, USB/PS/2 interface"/>
        <s v="Economy Rollaway Files"/>
        <s v="Eldon Simplefile® Box Office®"/>
        <s v="Newell 323"/>
        <s v="Xerox 1923"/>
      </sharedItems>
    </cacheField>
    <cacheField name="[Table_1].[Ship Mode].[Ship Mode]" caption="Ship Mode" numFmtId="0" hierarchy="175" level="1">
      <sharedItems count="3">
        <s v="Delivery Truck"/>
        <s v="Express Air"/>
        <s v="Regular Air"/>
      </sharedItems>
    </cacheField>
    <cacheField name="[Table_1].[Product Category].[Product Category]" caption="Product Category" numFmtId="0" hierarchy="177" level="1">
      <sharedItems containsBlank="1" count="4">
        <s v="Furniture"/>
        <s v="Office Supplies"/>
        <s v="Technology"/>
        <m u="1"/>
      </sharedItems>
    </cacheField>
    <cacheField name="[Measures].[Sum of Shipping Cost 2]" caption="Sum of Shipping Cost 2" numFmtId="0" hierarchy="316" level="32767"/>
    <cacheField name="[Table_1].[State or Province].[State or Province]" caption="State or Province" numFmtId="0" hierarchy="184" level="1">
      <sharedItems containsSemiMixedTypes="0" containsNonDate="0" containsString="0"/>
    </cacheField>
  </cacheFields>
  <cacheHierarchies count="322">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time="1" defaultMemberUniqueName="[Range].[Order Year].[All]" allUniqueName="[Range].[Order Year].[All]" dimensionUniqueName="[Range]" displayFolder="" count="0" memberValueDatatype="7" unbalanced="0"/>
    <cacheHierarchy uniqueName="[Range].[Order Month]" caption="Order Month" attribute="1" time="1" defaultMemberUniqueName="[Range].[Order Month].[All]" allUniqueName="[Range].[Order Month].[All]" dimensionUniqueName="[Range]" displayFolder="" count="0" memberValueDatatype="7" unbalanced="0"/>
    <cacheHierarchy uniqueName="[Range].[O-Date]" caption="O-Date" attribute="1" time="1" defaultMemberUniqueName="[Range].[O-Date].[All]" allUniqueName="[Range].[O-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ping years]" caption="Shipping years" attribute="1" time="1" defaultMemberUniqueName="[Range].[Shipping years].[All]" allUniqueName="[Range].[Shipping years].[All]" dimensionUniqueName="[Range]" displayFolder="" count="0" memberValueDatatype="7" unbalanced="0"/>
    <cacheHierarchy uniqueName="[Range].[Shipping months]" caption="Shipping months" attribute="1" time="1" defaultMemberUniqueName="[Range].[Shipping months].[All]" allUniqueName="[Range].[Shipping months].[All]" dimensionUniqueName="[Range]" displayFolder="" count="0" memberValueDatatype="7" unbalanced="0"/>
    <cacheHierarchy uniqueName="[Range].[Shipping date]" caption="Shipping date" attribute="1" time="1" defaultMemberUniqueName="[Range].[Shipping date].[All]" allUniqueName="[Range].[Shipping date].[All]" dimensionUniqueName="[Range]" displayFolder="" count="0" memberValueDatatype="7"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Total]" caption="Total" attribute="1" defaultMemberUniqueName="[Range].[Total].[All]" allUniqueName="[Range].[Total].[All]" dimensionUniqueName="[Range]" displayFolder="" count="0" memberValueDatatype="5" unbalanced="0"/>
    <cacheHierarchy uniqueName="[Range].[Manager]" caption="Manager" attribute="1" defaultMemberUniqueName="[Range].[Manager].[All]" allUniqueName="[Range].[Manager].[All]" dimensionUniqueName="[Range]" displayFolder="" count="0" memberValueDatatype="130" unbalanced="0"/>
    <cacheHierarchy uniqueName="[Range].[Order fullfillment time]" caption="Order fullfillment time" attribute="1" defaultMemberUniqueName="[Range].[Order fullfillment time].[All]" allUniqueName="[Range].[Order fullfillment time].[All]" dimensionUniqueName="[Range]" displayFolder="" count="0" memberValueDatatype="20" unbalanced="0"/>
    <cacheHierarchy uniqueName="[Range].[Profit margin]" caption="Profit margin" attribute="1" defaultMemberUniqueName="[Range].[Profit margin].[All]" allUniqueName="[Range].[Profit margin].[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5" unbalanced="0"/>
    <cacheHierarchy uniqueName="[Range].[Weekly sales]" caption="Weekly sales" attribute="1" defaultMemberUniqueName="[Range].[Weekly sales].[All]" allUniqueName="[Range].[Weekly sales].[All]" dimensionUniqueName="[Range]" displayFolder="" count="0" memberValueDatatype="20" unbalanced="0"/>
    <cacheHierarchy uniqueName="[Range].[Monthly sales]" caption="Monthly sales" attribute="1" defaultMemberUniqueName="[Range].[Monthly sales].[All]" allUniqueName="[Range].[Monthly sales].[All]" dimensionUniqueName="[Range]" displayFolder="" count="0" memberValueDatatype="130" unbalanced="0"/>
    <cacheHierarchy uniqueName="[Range].[Weekly sales03]" caption="Weekly sales03" attribute="1" defaultMemberUniqueName="[Range].[Weekly sales03].[All]" allUniqueName="[Range].[Weekly sales03].[All]" dimensionUniqueName="[Range]" displayFolder="" count="0" memberValueDatatype="130" unbalanced="0"/>
    <cacheHierarchy uniqueName="[Range].[Order Month (Year)]" caption="Order Month (Year)" attribute="1" defaultMemberUniqueName="[Range].[Order Month (Year)].[All]" allUniqueName="[Range].[Order Month (Year)].[All]" dimensionUniqueName="[Range]" displayFolder="" count="0" memberValueDatatype="130" unbalanced="0"/>
    <cacheHierarchy uniqueName="[Range].[Order Month (Quarter)]" caption="Order Month (Quarter)" attribute="1" defaultMemberUniqueName="[Range].[Order Month (Quarter)].[All]" allUniqueName="[Range].[Order Month (Quarter)].[All]" dimensionUniqueName="[Range]" displayFolder="" count="0" memberValueDatatype="130" unbalanced="0"/>
    <cacheHierarchy uniqueName="[Range].[Order Month (Month)]" caption="Order Month (Month)" attribute="1" defaultMemberUniqueName="[Range].[Order Month (Month)].[All]" allUniqueName="[Range].[Order Month (Month)].[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Order Priority]" caption="Order Priority" attribute="1" defaultMemberUniqueName="[Range 1].[Order Priority].[All]" allUniqueName="[Range 1].[Order Priorit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Unit Price]" caption="Unit Price" attribute="1" defaultMemberUniqueName="[Range 1].[Unit Price].[All]" allUniqueName="[Range 1].[Unit Price].[All]" dimensionUniqueName="[Range 1]" displayFolder="" count="0" memberValueDatatype="5" unbalanced="0"/>
    <cacheHierarchy uniqueName="[Range 1].[Shipping Cost]" caption="Shipping Cost" attribute="1" defaultMemberUniqueName="[Range 1].[Shipping Cost].[All]" allUniqueName="[Range 1].[Shipping Cost].[All]" dimensionUniqueName="[Range 1]" displayFolder="" count="0" memberValueDatatype="5"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Segment]" caption="Customer Segment" attribute="1" defaultMemberUniqueName="[Range 1].[Customer Segment].[All]" allUniqueName="[Range 1].[Customer Segment].[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Sub-Category]" caption="Product Sub-Category" attribute="1" defaultMemberUniqueName="[Range 1].[Product Sub-Category].[All]" allUniqueName="[Range 1].[Product Sub-Category].[All]" dimensionUniqueName="[Range 1]" displayFolder="" count="0" memberValueDatatype="130" unbalanced="0"/>
    <cacheHierarchy uniqueName="[Range 1].[Product Container]" caption="Product Container" attribute="1" defaultMemberUniqueName="[Range 1].[Product Container].[All]" allUniqueName="[Range 1].[Product Container].[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Product Base Margin]" caption="Product Base Margin" attribute="1" defaultMemberUniqueName="[Range 1].[Product Base Margin].[All]" allUniqueName="[Range 1].[Product Base Margin].[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State or Province]" caption="State or Province" attribute="1" defaultMemberUniqueName="[Range 1].[State or Province].[All]" allUniqueName="[Range 1].[State or Provinc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Order Year]" caption="Order Year" attribute="1" time="1" defaultMemberUniqueName="[Range 1].[Order Year].[All]" allUniqueName="[Range 1].[Order Year].[All]" dimensionUniqueName="[Range 1]" displayFolder="" count="0" memberValueDatatype="7" unbalanced="0"/>
    <cacheHierarchy uniqueName="[Range 1].[Order Month]" caption="Order Month" attribute="1" time="1" defaultMemberUniqueName="[Range 1].[Order Month].[All]" allUniqueName="[Range 1].[Order Month].[All]" dimensionUniqueName="[Range 1]" displayFolder="" count="0" memberValueDatatype="7" unbalanced="0"/>
    <cacheHierarchy uniqueName="[Range 1].[O-Date]" caption="O-Date" attribute="1" time="1" defaultMemberUniqueName="[Range 1].[O-Date].[All]" allUniqueName="[Range 1].[O-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ping years]" caption="Shipping years" attribute="1" time="1" defaultMemberUniqueName="[Range 1].[Shipping years].[All]" allUniqueName="[Range 1].[Shipping years].[All]" dimensionUniqueName="[Range 1]" displayFolder="" count="0" memberValueDatatype="7" unbalanced="0"/>
    <cacheHierarchy uniqueName="[Range 1].[Shipping months]" caption="Shipping months" attribute="1" time="1" defaultMemberUniqueName="[Range 1].[Shipping months].[All]" allUniqueName="[Range 1].[Shipping months].[All]" dimensionUniqueName="[Range 1]" displayFolder="" count="0" memberValueDatatype="7" unbalanced="0"/>
    <cacheHierarchy uniqueName="[Range 1].[Shipping date]" caption="Shipping date" attribute="1" time="1" defaultMemberUniqueName="[Range 1].[Shipping date].[All]" allUniqueName="[Range 1].[Shipping date].[All]" dimensionUniqueName="[Range 1]" displayFolder="" count="0" memberValueDatatype="7" unbalanced="0"/>
    <cacheHierarchy uniqueName="[Range 1].[Profit]" caption="Profit" attribute="1" defaultMemberUniqueName="[Range 1].[Profit].[All]" allUniqueName="[Range 1].[Profit].[All]" dimensionUniqueName="[Range 1]" displayFolder="" count="0" memberValueDatatype="5" unbalanced="0"/>
    <cacheHierarchy uniqueName="[Range 1].[Quantity ordered new]" caption="Quantity ordered new" attribute="1" defaultMemberUniqueName="[Range 1].[Quantity ordered new].[All]" allUniqueName="[Range 1].[Quantity ordered new].[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Total]" caption="Total" attribute="1" defaultMemberUniqueName="[Range 1].[Total].[All]" allUniqueName="[Range 1].[Total].[All]" dimensionUniqueName="[Range 1]" displayFolder="" count="0" memberValueDatatype="5" unbalanced="0"/>
    <cacheHierarchy uniqueName="[Range 1].[Manager]" caption="Manager" attribute="1" defaultMemberUniqueName="[Range 1].[Manager].[All]" allUniqueName="[Range 1].[Manager].[All]" dimensionUniqueName="[Range 1]" displayFolder="" count="0" memberValueDatatype="130" unbalanced="0"/>
    <cacheHierarchy uniqueName="[Range 1].[Order fullfillment time]" caption="Order fullfillment time" attribute="1" defaultMemberUniqueName="[Range 1].[Order fullfillment time].[All]" allUniqueName="[Range 1].[Order fullfillment time].[All]" dimensionUniqueName="[Range 1]" displayFolder="" count="0" memberValueDatatype="20" unbalanced="0"/>
    <cacheHierarchy uniqueName="[Range 1].[Profit margin]" caption="Profit margin" attribute="1" defaultMemberUniqueName="[Range 1].[Profit margin].[All]" allUniqueName="[Range 1].[Profit margin].[All]" dimensionUniqueName="[Range 1]" displayFolder="" count="0" memberValueDatatype="130" unbalanced="0"/>
    <cacheHierarchy uniqueName="[Range 1].[Revenue]" caption="Revenue" attribute="1" defaultMemberUniqueName="[Range 1].[Revenue].[All]" allUniqueName="[Range 1].[Revenue].[All]" dimensionUniqueName="[Range 1]" displayFolder="" count="0" memberValueDatatype="5" unbalanced="0"/>
    <cacheHierarchy uniqueName="[Range 1].[Weekly sales]" caption="Weekly sales" attribute="1" defaultMemberUniqueName="[Range 1].[Weekly sales].[All]" allUniqueName="[Range 1].[Weekly sales].[All]" dimensionUniqueName="[Range 1]" displayFolder="" count="0" memberValueDatatype="20" unbalanced="0"/>
    <cacheHierarchy uniqueName="[Range 1].[Monthly sales]" caption="Monthly sales" attribute="1" defaultMemberUniqueName="[Range 1].[Monthly sales].[All]" allUniqueName="[Range 1].[Monthly sales].[All]" dimensionUniqueName="[Range 1]" displayFolder="" count="0" memberValueDatatype="130" unbalanced="0"/>
    <cacheHierarchy uniqueName="[Range 1].[Weekly sales03]" caption="Weekly sales03" attribute="1" defaultMemberUniqueName="[Range 1].[Weekly sales03].[All]" allUniqueName="[Range 1].[Weekly sales03].[All]" dimensionUniqueName="[Range 1]" displayFolder="" count="0" memberValueDatatype="130" unbalanced="0"/>
    <cacheHierarchy uniqueName="[Range 1].[Unique Customers]" caption="Unique Customers" attribute="1" defaultMemberUniqueName="[Range 1].[Unique Customers].[All]" allUniqueName="[Range 1].[Unique Customers].[All]" dimensionUniqueName="[Range 1]" displayFolder="" count="0" memberValueDatatype="20" unbalanced="0"/>
    <cacheHierarchy uniqueName="[Range 1].[Repeat Customers]" caption="Repeat Customers" attribute="1" defaultMemberUniqueName="[Range 1].[Repeat Customers].[All]" allUniqueName="[Range 1].[Repeat Customers].[All]" dimensionUniqueName="[Range 1]" displayFolder="" count="0" memberValueDatatype="20" unbalanced="0"/>
    <cacheHierarchy uniqueName="[Range 1].[Repeted order]" caption="Repeted order" attribute="1" defaultMemberUniqueName="[Range 1].[Repeted order].[All]" allUniqueName="[Range 1].[Repeted order].[All]" dimensionUniqueName="[Range 1]" displayFolder="" count="0" memberValueDatatype="130" unbalanced="0"/>
    <cacheHierarchy uniqueName="[Range 2].[Customer ID]" caption="Customer ID" attribute="1" defaultMemberUniqueName="[Range 2].[Customer ID].[All]" allUniqueName="[Range 2].[Customer ID].[All]" dimensionUniqueName="[Range 2]" displayFolder="" count="0" memberValueDatatype="2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Order Priority]" caption="Order Priority" attribute="1" defaultMemberUniqueName="[Range 2].[Order Priority].[All]" allUniqueName="[Range 2].[Order Priority].[All]" dimensionUniqueName="[Range 2]" displayFolder="" count="0" memberValueDatatype="130" unbalanced="0"/>
    <cacheHierarchy uniqueName="[Range 2].[Discount]" caption="Discount" attribute="1" defaultMemberUniqueName="[Range 2].[Discount].[All]" allUniqueName="[Range 2].[Discount].[All]" dimensionUniqueName="[Range 2]" displayFolder="" count="0" memberValueDatatype="5" unbalanced="0"/>
    <cacheHierarchy uniqueName="[Range 2].[Unit Price]" caption="Unit Price" attribute="1" defaultMemberUniqueName="[Range 2].[Unit Price].[All]" allUniqueName="[Range 2].[Unit Price].[All]" dimensionUniqueName="[Range 2]" displayFolder="" count="0" memberValueDatatype="5" unbalanced="0"/>
    <cacheHierarchy uniqueName="[Range 2].[Shipping Cost]" caption="Shipping Cost" attribute="1" defaultMemberUniqueName="[Range 2].[Shipping Cost].[All]" allUniqueName="[Range 2].[Shipping Cost].[All]" dimensionUniqueName="[Range 2]" displayFolder="" count="0" memberValueDatatype="5"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Segment]" caption="Customer Segment" attribute="1" defaultMemberUniqueName="[Range 2].[Customer Segment].[All]" allUniqueName="[Range 2].[Customer Segment].[All]" dimensionUniqueName="[Range 2]" displayFolder="" count="0" memberValueDatatype="13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Sub-Category]" caption="Product Sub-Category" attribute="1" defaultMemberUniqueName="[Range 2].[Product Sub-Category].[All]" allUniqueName="[Range 2].[Product Sub-Category].[All]" dimensionUniqueName="[Range 2]" displayFolder="" count="0" memberValueDatatype="130" unbalanced="0"/>
    <cacheHierarchy uniqueName="[Range 2].[Product Container]" caption="Product Container" attribute="1" defaultMemberUniqueName="[Range 2].[Product Container].[All]" allUniqueName="[Range 2].[Product Container].[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Product Base Margin]" caption="Product Base Margin" attribute="1" defaultMemberUniqueName="[Range 2].[Product Base Margin].[All]" allUniqueName="[Range 2].[Product Base Margin].[All]" dimensionUniqueName="[Range 2]" displayFolder="" count="0" memberValueDatatype="5" unbalanced="0"/>
    <cacheHierarchy uniqueName="[Range 2].[Country]" caption="Country" attribute="1" defaultMemberUniqueName="[Range 2].[Country].[All]" allUniqueName="[Range 2].[Country].[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State or Province]" caption="State or Province" attribute="1" defaultMemberUniqueName="[Range 2].[State or Province].[All]" allUniqueName="[Range 2].[State or Provinc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Order Year]" caption="Order Year" attribute="1" time="1" defaultMemberUniqueName="[Range 2].[Order Year].[All]" allUniqueName="[Range 2].[Order Year].[All]" dimensionUniqueName="[Range 2]" displayFolder="" count="0" memberValueDatatype="7" unbalanced="0"/>
    <cacheHierarchy uniqueName="[Range 2].[Order Month]" caption="Order Month" attribute="1" time="1" defaultMemberUniqueName="[Range 2].[Order Month].[All]" allUniqueName="[Range 2].[Order Month].[All]" dimensionUniqueName="[Range 2]" displayFolder="" count="0" memberValueDatatype="7" unbalanced="0"/>
    <cacheHierarchy uniqueName="[Range 2].[O-Date]" caption="O-Date" attribute="1" time="1" defaultMemberUniqueName="[Range 2].[O-Date].[All]" allUniqueName="[Range 2].[O-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ping years]" caption="Shipping years" attribute="1" time="1" defaultMemberUniqueName="[Range 2].[Shipping years].[All]" allUniqueName="[Range 2].[Shipping years].[All]" dimensionUniqueName="[Range 2]" displayFolder="" count="0" memberValueDatatype="7" unbalanced="0"/>
    <cacheHierarchy uniqueName="[Range 2].[Shipping months]" caption="Shipping months" attribute="1" time="1" defaultMemberUniqueName="[Range 2].[Shipping months].[All]" allUniqueName="[Range 2].[Shipping months].[All]" dimensionUniqueName="[Range 2]" displayFolder="" count="0" memberValueDatatype="7" unbalanced="0"/>
    <cacheHierarchy uniqueName="[Range 2].[Shipping date]" caption="Shipping date" attribute="1" time="1" defaultMemberUniqueName="[Range 2].[Shipping date].[All]" allUniqueName="[Range 2].[Shipping date].[All]" dimensionUniqueName="[Range 2]" displayFolder="" count="0" memberValueDatatype="7" unbalanced="0"/>
    <cacheHierarchy uniqueName="[Range 2].[Profit]" caption="Profit" attribute="1" defaultMemberUniqueName="[Range 2].[Profit].[All]" allUniqueName="[Range 2].[Profit].[All]" dimensionUniqueName="[Range 2]" displayFolder="" count="0" memberValueDatatype="5" unbalanced="0"/>
    <cacheHierarchy uniqueName="[Range 2].[Quantity ordered new]" caption="Quantity ordered new" attribute="1" defaultMemberUniqueName="[Range 2].[Quantity ordered new].[All]" allUniqueName="[Range 2].[Quantity ordered new].[All]" dimensionUniqueName="[Range 2]" displayFolder="" count="0" memberValueDatatype="20" unbalanced="0"/>
    <cacheHierarchy uniqueName="[Range 2].[Sales]" caption="Sales" attribute="1" defaultMemberUniqueName="[Range 2].[Sales].[All]" allUniqueName="[Range 2].[Sales].[All]" dimensionUniqueName="[Range 2]" displayFolder="" count="0" memberValueDatatype="5" unbalanced="0"/>
    <cacheHierarchy uniqueName="[Range 2].[Order ID]" caption="Order ID" attribute="1" defaultMemberUniqueName="[Range 2].[Order ID].[All]" allUniqueName="[Range 2].[Order ID].[All]" dimensionUniqueName="[Range 2]" displayFolder="" count="0" memberValueDatatype="20" unbalanced="0"/>
    <cacheHierarchy uniqueName="[Range 2].[Total]" caption="Total" attribute="1" defaultMemberUniqueName="[Range 2].[Total].[All]" allUniqueName="[Range 2].[Total].[All]" dimensionUniqueName="[Range 2]" displayFolder="" count="0" memberValueDatatype="5" unbalanced="0"/>
    <cacheHierarchy uniqueName="[Range 2].[Manager]" caption="Manager" attribute="1" defaultMemberUniqueName="[Range 2].[Manager].[All]" allUniqueName="[Range 2].[Manager].[All]" dimensionUniqueName="[Range 2]" displayFolder="" count="0" memberValueDatatype="130" unbalanced="0"/>
    <cacheHierarchy uniqueName="[Range 2].[Order fullfillment time]" caption="Order fullfillment time" attribute="1" defaultMemberUniqueName="[Range 2].[Order fullfillment time].[All]" allUniqueName="[Range 2].[Order fullfillment time].[All]" dimensionUniqueName="[Range 2]" displayFolder="" count="0" memberValueDatatype="20"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Revenue]" caption="Revenue" attribute="1" defaultMemberUniqueName="[Range 2].[Revenue].[All]" allUniqueName="[Range 2].[Revenue].[All]" dimensionUniqueName="[Range 2]" displayFolder="" count="0" memberValueDatatype="5" unbalanced="0"/>
    <cacheHierarchy uniqueName="[Range 2].[Weekly sales]" caption="Weekly sales" attribute="1" defaultMemberUniqueName="[Range 2].[Weekly sales].[All]" allUniqueName="[Range 2].[Weekly sales].[All]" dimensionUniqueName="[Range 2]" displayFolder="" count="0" memberValueDatatype="20" unbalanced="0"/>
    <cacheHierarchy uniqueName="[Range 2].[Monthly sales]" caption="Monthly sales" attribute="1" defaultMemberUniqueName="[Range 2].[Monthly sales].[All]" allUniqueName="[Range 2].[Monthly sales].[All]" dimensionUniqueName="[Range 2]" displayFolder="" count="0" memberValueDatatype="130" unbalanced="0"/>
    <cacheHierarchy uniqueName="[Range 2].[Weekly sales03]" caption="Weekly sales03" attribute="1" defaultMemberUniqueName="[Range 2].[Weekly sales03].[All]" allUniqueName="[Range 2].[Weekly sales03].[All]" dimensionUniqueName="[Range 2]" displayFolder="" count="0" memberValueDatatype="130" unbalanced="0"/>
    <cacheHierarchy uniqueName="[Range 2].[Unique Customers]" caption="Unique Customers" attribute="1" defaultMemberUniqueName="[Range 2].[Unique Customers].[All]" allUniqueName="[Range 2].[Unique Customers].[All]" dimensionUniqueName="[Range 2]" displayFolder="" count="0" memberValueDatatype="20" unbalanced="0"/>
    <cacheHierarchy uniqueName="[Range 2].[Repeat Customers]" caption="Repeat Customers" attribute="1" defaultMemberUniqueName="[Range 2].[Repeat Customers].[All]" allUniqueName="[Range 2].[Repeat Customers].[All]" dimensionUniqueName="[Range 2]" displayFolder="" count="0" memberValueDatatype="20" unbalanced="0"/>
    <cacheHierarchy uniqueName="[Range 2].[Repeted order]" caption="Repeted order" attribute="1" defaultMemberUniqueName="[Range 2].[Repeted order].[All]" allUniqueName="[Range 2].[Repeted order].[All]" dimensionUniqueName="[Range 2]" displayFolder="" count="0" memberValueDatatype="130" unbalanced="0"/>
    <cacheHierarchy uniqueName="[Range 3].[Customer ID]" caption="Customer ID" attribute="1" defaultMemberUniqueName="[Range 3].[Customer ID].[All]" allUniqueName="[Range 3].[Customer ID].[All]" dimensionUniqueName="[Range 3]" displayFolder="" count="0" memberValueDatatype="20" unbalanced="0"/>
    <cacheHierarchy uniqueName="[Range 3].[Customer Name]" caption="Customer Name" attribute="1" defaultMemberUniqueName="[Range 3].[Customer Name].[All]" allUniqueName="[Range 3].[Customer Name].[All]" dimensionUniqueName="[Range 3]" displayFolder="" count="0" memberValueDatatype="13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Discount]" caption="Discount" attribute="1" defaultMemberUniqueName="[Range 3].[Discount].[All]" allUniqueName="[Range 3].[Discount].[All]" dimensionUniqueName="[Range 3]" displayFolder="" count="0" memberValueDatatype="5" unbalanced="0"/>
    <cacheHierarchy uniqueName="[Range 3].[Unit Price]" caption="Unit Price" attribute="1" defaultMemberUniqueName="[Range 3].[Unit Price].[All]" allUniqueName="[Range 3].[Unit Price].[All]" dimensionUniqueName="[Range 3]" displayFolder="" count="0" memberValueDatatype="5" unbalanced="0"/>
    <cacheHierarchy uniqueName="[Range 3].[Shipping Cost]" caption="Shipping Cost" attribute="1" defaultMemberUniqueName="[Range 3].[Shipping Cost].[All]" allUniqueName="[Range 3].[Shipping Cost].[All]" dimensionUniqueName="[Range 3]" displayFolder="" count="0" memberValueDatatype="5" unbalanced="0"/>
    <cacheHierarchy uniqueName="[Range 3].[Ship Mode]" caption="Ship Mode" attribute="1" defaultMemberUniqueName="[Range 3].[Ship Mode].[All]" allUniqueName="[Range 3].[Ship Mode].[All]" dimensionUniqueName="[Range 3]" displayFolder="" count="0" memberValueDatatype="130" unbalanced="0"/>
    <cacheHierarchy uniqueName="[Range 3].[Customer Segment]" caption="Customer Segment" attribute="1" defaultMemberUniqueName="[Range 3].[Customer Segment].[All]" allUniqueName="[Range 3].[Customer Segment].[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Sub-Category]" caption="Product Sub-Category" attribute="1" defaultMemberUniqueName="[Range 3].[Product Sub-Category].[All]" allUniqueName="[Range 3].[Product Sub-Category].[All]" dimensionUniqueName="[Range 3]" displayFolder="" count="0" memberValueDatatype="130" unbalanced="0"/>
    <cacheHierarchy uniqueName="[Range 3].[Product Container]" caption="Product Container" attribute="1" defaultMemberUniqueName="[Range 3].[Product Container].[All]" allUniqueName="[Range 3].[Product Container].[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Product Base Margin]" caption="Product Base Margin" attribute="1" defaultMemberUniqueName="[Range 3].[Product Base Margin].[All]" allUniqueName="[Range 3].[Product Base Margin].[All]" dimensionUniqueName="[Range 3]" displayFolder="" count="0" memberValueDatatype="5" unbalanced="0"/>
    <cacheHierarchy uniqueName="[Range 3].[Country]" caption="Country" attribute="1" defaultMemberUniqueName="[Range 3].[Country].[All]" allUniqueName="[Range 3].[Country].[All]" dimensionUniqueName="[Range 3]" displayFolder="" count="0" memberValueDatatype="130" unbalanced="0"/>
    <cacheHierarchy uniqueName="[Range 3].[Region]" caption="Region" attribute="1" defaultMemberUniqueName="[Range 3].[Region].[All]" allUniqueName="[Range 3].[Region].[All]" dimensionUniqueName="[Range 3]" displayFolder="" count="0" memberValueDatatype="130" unbalanced="0"/>
    <cacheHierarchy uniqueName="[Range 3].[State or Province]" caption="State or Province" attribute="1" defaultMemberUniqueName="[Range 3].[State or Province].[All]" allUniqueName="[Range 3].[State or Province].[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Postal Code]" caption="Postal Code" attribute="1" defaultMemberUniqueName="[Range 3].[Postal Code].[All]" allUniqueName="[Range 3].[Postal Code].[All]" dimensionUniqueName="[Range 3]" displayFolder="" count="0" memberValueDatatype="20" unbalanced="0"/>
    <cacheHierarchy uniqueName="[Range 3].[Order Date]" caption="Order Date" attribute="1" time="1" defaultMemberUniqueName="[Range 3].[Order Date].[All]" allUniqueName="[Range 3].[Order Date].[All]" dimensionUniqueName="[Range 3]" displayFolder="" count="0" memberValueDatatype="7" unbalanced="0"/>
    <cacheHierarchy uniqueName="[Range 3].[Order Year]" caption="Order Year" attribute="1" time="1" defaultMemberUniqueName="[Range 3].[Order Year].[All]" allUniqueName="[Range 3].[Order Year].[All]" dimensionUniqueName="[Range 3]" displayFolder="" count="0" memberValueDatatype="7" unbalanced="0"/>
    <cacheHierarchy uniqueName="[Range 3].[Order Month]" caption="Order Month" attribute="1" time="1" defaultMemberUniqueName="[Range 3].[Order Month].[All]" allUniqueName="[Range 3].[Order Month].[All]" dimensionUniqueName="[Range 3]" displayFolder="" count="0" memberValueDatatype="7" unbalanced="0"/>
    <cacheHierarchy uniqueName="[Range 3].[O-Date]" caption="O-Date" attribute="1" time="1" defaultMemberUniqueName="[Range 3].[O-Date].[All]" allUniqueName="[Range 3].[O-Date].[All]" dimensionUniqueName="[Range 3]" displayFolder="" count="0" memberValueDatatype="7" unbalanced="0"/>
    <cacheHierarchy uniqueName="[Range 3].[Ship date]" caption="Ship date" attribute="1" time="1" defaultMemberUniqueName="[Range 3].[Ship date].[All]" allUniqueName="[Range 3].[Ship date].[All]" dimensionUniqueName="[Range 3]" displayFolder="" count="0" memberValueDatatype="7" unbalanced="0"/>
    <cacheHierarchy uniqueName="[Range 3].[Shipping years]" caption="Shipping years" attribute="1" time="1" defaultMemberUniqueName="[Range 3].[Shipping years].[All]" allUniqueName="[Range 3].[Shipping years].[All]" dimensionUniqueName="[Range 3]" displayFolder="" count="0" memberValueDatatype="7" unbalanced="0"/>
    <cacheHierarchy uniqueName="[Range 3].[Shipping months]" caption="Shipping months" attribute="1" time="1" defaultMemberUniqueName="[Range 3].[Shipping months].[All]" allUniqueName="[Range 3].[Shipping months].[All]" dimensionUniqueName="[Range 3]" displayFolder="" count="0" memberValueDatatype="7" unbalanced="0"/>
    <cacheHierarchy uniqueName="[Range 3].[Shipping date]" caption="Shipping date" attribute="1" time="1" defaultMemberUniqueName="[Range 3].[Shipping date].[All]" allUniqueName="[Range 3].[Shipping date].[All]" dimensionUniqueName="[Range 3]" displayFolder="" count="0" memberValueDatatype="7" unbalanced="0"/>
    <cacheHierarchy uniqueName="[Range 3].[Profit]" caption="Profit" attribute="1" defaultMemberUniqueName="[Range 3].[Profit].[All]" allUniqueName="[Range 3].[Profit].[All]" dimensionUniqueName="[Range 3]" displayFolder="" count="0" memberValueDatatype="5" unbalanced="0"/>
    <cacheHierarchy uniqueName="[Range 3].[Quantity ordered new]" caption="Quantity ordered new" attribute="1" defaultMemberUniqueName="[Range 3].[Quantity ordered new].[All]" allUniqueName="[Range 3].[Quantity ordered new].[All]" dimensionUniqueName="[Range 3]" displayFolder="" count="0" memberValueDatatype="20" unbalanced="0"/>
    <cacheHierarchy uniqueName="[Range 3].[Sales]" caption="Sales" attribute="1" defaultMemberUniqueName="[Range 3].[Sales].[All]" allUniqueName="[Range 3].[Sales].[All]" dimensionUniqueName="[Range 3]" displayFolder="" count="0" memberValueDatatype="5" unbalanced="0"/>
    <cacheHierarchy uniqueName="[Range 3].[Order ID]" caption="Order ID" attribute="1" defaultMemberUniqueName="[Range 3].[Order ID].[All]" allUniqueName="[Range 3].[Order ID].[All]" dimensionUniqueName="[Range 3]" displayFolder="" count="0" memberValueDatatype="20" unbalanced="0"/>
    <cacheHierarchy uniqueName="[Range 3].[Total]" caption="Total" attribute="1" defaultMemberUniqueName="[Range 3].[Total].[All]" allUniqueName="[Range 3].[Total].[All]" dimensionUniqueName="[Range 3]" displayFolder="" count="0" memberValueDatatype="5" unbalanced="0"/>
    <cacheHierarchy uniqueName="[Range 3].[Manager]" caption="Manager" attribute="1" defaultMemberUniqueName="[Range 3].[Manager].[All]" allUniqueName="[Range 3].[Manager].[All]" dimensionUniqueName="[Range 3]" displayFolder="" count="0" memberValueDatatype="130" unbalanced="0"/>
    <cacheHierarchy uniqueName="[Range 3].[Order fullfillment time]" caption="Order fullfillment time" attribute="1" defaultMemberUniqueName="[Range 3].[Order fullfillment time].[All]" allUniqueName="[Range 3].[Order fullfillment time].[All]" dimensionUniqueName="[Range 3]" displayFolder="" count="0" memberValueDatatype="20" unbalanced="0"/>
    <cacheHierarchy uniqueName="[Range 3].[Profit margin]" caption="Profit margin" attribute="1" defaultMemberUniqueName="[Range 3].[Profit margin].[All]" allUniqueName="[Range 3].[Profit margin].[All]" dimensionUniqueName="[Range 3]" displayFolder="" count="0" memberValueDatatype="5" unbalanced="0"/>
    <cacheHierarchy uniqueName="[Range 3].[Revenue]" caption="Revenue" attribute="1" defaultMemberUniqueName="[Range 3].[Revenue].[All]" allUniqueName="[Range 3].[Revenue].[All]" dimensionUniqueName="[Range 3]" displayFolder="" count="0" memberValueDatatype="5" unbalanced="0"/>
    <cacheHierarchy uniqueName="[Range 3].[Weekly sales]" caption="Weekly sales" attribute="1" defaultMemberUniqueName="[Range 3].[Weekly sales].[All]" allUniqueName="[Range 3].[Weekly sales].[All]" dimensionUniqueName="[Range 3]" displayFolder="" count="0" memberValueDatatype="20" unbalanced="0"/>
    <cacheHierarchy uniqueName="[Range 3].[Monthly sales]" caption="Monthly sales" attribute="1" defaultMemberUniqueName="[Range 3].[Monthly sales].[All]" allUniqueName="[Range 3].[Monthly sales].[All]" dimensionUniqueName="[Range 3]" displayFolder="" count="0" memberValueDatatype="130" unbalanced="0"/>
    <cacheHierarchy uniqueName="[Range 3].[Weekly sales03]" caption="Weekly sales03" attribute="1" defaultMemberUniqueName="[Range 3].[Weekly sales03].[All]" allUniqueName="[Range 3].[Weekly sales03].[All]" dimensionUniqueName="[Range 3]" displayFolder="" count="0" memberValueDatatype="130" unbalanced="0"/>
    <cacheHierarchy uniqueName="[Range 3].[Unique Customers]" caption="Unique Customers" attribute="1" defaultMemberUniqueName="[Range 3].[Unique Customers].[All]" allUniqueName="[Range 3].[Unique Customers].[All]" dimensionUniqueName="[Range 3]" displayFolder="" count="0" memberValueDatatype="20" unbalanced="0"/>
    <cacheHierarchy uniqueName="[Range 3].[Repeat Customers]" caption="Repeat Customers" attribute="1" defaultMemberUniqueName="[Range 3].[Repeat Customers].[All]" allUniqueName="[Range 3].[Repeat Customers].[All]" dimensionUniqueName="[Range 3]" displayFolder="" count="0" memberValueDatatype="20" unbalanced="0"/>
    <cacheHierarchy uniqueName="[Range 3].[Repeted order]" caption="Repeted order" attribute="1" defaultMemberUniqueName="[Range 3].[Repeted order].[All]" allUniqueName="[Range 3].[Repeted order].[All]" dimensionUniqueName="[Range 3]" displayFolder="" count="0" memberValueDatatype="130" unbalanced="0"/>
    <cacheHierarchy uniqueName="[Range 3].[Quarter]" caption="Quarter" attribute="1" defaultMemberUniqueName="[Range 3].[Quarter].[All]" allUniqueName="[Range 3].[Quarter].[All]" dimensionUniqueName="[Range 3]" displayFolder="" count="0" memberValueDatatype="130" unbalanced="0"/>
    <cacheHierarchy uniqueName="[Range 3].[Order Month (Month)]" caption="Order Month (Month)" attribute="1" defaultMemberUniqueName="[Range 3].[Order Month (Month)].[All]" allUniqueName="[Range 3].[Order Month (Month)].[All]" dimensionUniqueName="[Range 3]" displayFolder="" count="0" memberValueDatatype="130" unbalanced="0"/>
    <cacheHierarchy uniqueName="[Range 4].[Provience]" caption="Provience" attribute="1" defaultMemberUniqueName="[Range 4].[Provience].[All]" allUniqueName="[Range 4].[Provience].[All]" dimensionUniqueName="[Range 4]" displayFolder="" count="0" memberValueDatatype="130" unbalanced="0"/>
    <cacheHierarchy uniqueName="[Range 4].[Sum of Sales]" caption="Sum of Sales" attribute="1" defaultMemberUniqueName="[Range 4].[Sum of Sales].[All]" allUniqueName="[Range 4].[Sum of Sales].[All]" dimensionUniqueName="[Range 4]" displayFolder="" count="0" memberValueDatatype="5" unbalanced="0"/>
    <cacheHierarchy uniqueName="[Table_1].[Customer ID]" caption="Customer ID" attribute="1" defaultMemberUniqueName="[Table_1].[Customer ID].[All]" allUniqueName="[Table_1].[Customer ID].[All]" dimensionUniqueName="[Table_1]" displayFolder="" count="0" memberValueDatatype="2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Order Priority]" caption="Order Priority" attribute="1" defaultMemberUniqueName="[Table_1].[Order Priority].[All]" allUniqueName="[Table_1].[Order Priority].[All]" dimensionUniqueName="[Table_1]" displayFolder="" count="2" memberValueDatatype="130" unbalanced="0"/>
    <cacheHierarchy uniqueName="[Table_1].[Discount]" caption="Discount" attribute="1" defaultMemberUniqueName="[Table_1].[Discount].[All]" allUniqueName="[Table_1].[Discount].[All]" dimensionUniqueName="[Table_1]" displayFolder="" count="0" memberValueDatatype="5" unbalanced="0"/>
    <cacheHierarchy uniqueName="[Table_1].[Unit Price]" caption="Unit Price" attribute="1" defaultMemberUniqueName="[Table_1].[Unit Price].[All]" allUniqueName="[Table_1].[Unit Price].[All]" dimensionUniqueName="[Table_1]" displayFolder="" count="0" memberValueDatatype="5" unbalanced="0"/>
    <cacheHierarchy uniqueName="[Table_1].[Shipping Cost]" caption="Shipping Cost" attribute="1" defaultMemberUniqueName="[Table_1].[Shipping Cost].[All]" allUniqueName="[Table_1].[Shipping Cost].[All]" dimensionUniqueName="[Table_1]" displayFolder="" count="0" memberValueDatatype="5" unbalanced="0"/>
    <cacheHierarchy uniqueName="[Table_1].[Ship Mode]" caption="Ship Mode" attribute="1" defaultMemberUniqueName="[Table_1].[Ship Mode].[All]" allUniqueName="[Table_1].[Ship Mode].[All]" dimensionUniqueName="[Table_1]" displayFolder="" count="2" memberValueDatatype="130" unbalanced="0">
      <fieldsUsage count="2">
        <fieldUsage x="-1"/>
        <fieldUsage x="1"/>
      </fieldsUsage>
    </cacheHierarchy>
    <cacheHierarchy uniqueName="[Table_1].[Customer Segment]" caption="Customer Segment" attribute="1" defaultMemberUniqueName="[Table_1].[Customer Segment].[All]" allUniqueName="[Table_1].[Customer Segment].[All]" dimensionUniqueName="[Table_1]" displayFolder="" count="2" memberValueDatatype="130" unbalanced="0"/>
    <cacheHierarchy uniqueName="[Table_1].[Product Category]" caption="Product Category" attribute="1" defaultMemberUniqueName="[Table_1].[Product Category].[All]" allUniqueName="[Table_1].[Product Category].[All]" dimensionUniqueName="[Table_1]" displayFolder="" count="2" memberValueDatatype="130" unbalanced="0">
      <fieldsUsage count="2">
        <fieldUsage x="-1"/>
        <fieldUsage x="2"/>
      </fieldsUsage>
    </cacheHierarchy>
    <cacheHierarchy uniqueName="[Table_1].[Product Sub-Category]" caption="Product Sub-Category" attribute="1" defaultMemberUniqueName="[Table_1].[Product Sub-Category].[All]" allUniqueName="[Table_1].[Product Sub-Category].[All]" dimensionUniqueName="[Table_1]" displayFolder="" count="0" memberValueDatatype="130" unbalanced="0"/>
    <cacheHierarchy uniqueName="[Table_1].[Product Container]" caption="Product Container" attribute="1" defaultMemberUniqueName="[Table_1].[Product Container].[All]" allUniqueName="[Table_1].[Product Container].[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2" memberValueDatatype="130" unbalanced="0">
      <fieldsUsage count="2">
        <fieldUsage x="-1"/>
        <fieldUsage x="0"/>
      </fieldsUsage>
    </cacheHierarchy>
    <cacheHierarchy uniqueName="[Table_1].[Product Base Margin]" caption="Product Base Margin" attribute="1" defaultMemberUniqueName="[Table_1].[Product Base Margin].[All]" allUniqueName="[Table_1].[Product Base Margin].[All]" dimensionUniqueName="[Table_1]" displayFolder="" count="0" memberValueDatatype="5" unbalanced="0"/>
    <cacheHierarchy uniqueName="[Table_1].[Country]" caption="Country" attribute="1" defaultMemberUniqueName="[Table_1].[Country].[All]" allUniqueName="[Table_1].[Country].[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State or Province]" caption="State or Province" attribute="1" defaultMemberUniqueName="[Table_1].[State or Province].[All]" allUniqueName="[Table_1].[State or Province].[All]" dimensionUniqueName="[Table_1]" displayFolder="" count="2" memberValueDatatype="130" unbalanced="0">
      <fieldsUsage count="2">
        <fieldUsage x="-1"/>
        <fieldUsage x="4"/>
      </fieldsUsage>
    </cacheHierarchy>
    <cacheHierarchy uniqueName="[Table_1].[City]" caption="City" attribute="1" defaultMemberUniqueName="[Table_1].[City].[All]" allUniqueName="[Table_1].[City].[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Order Year]" caption="Order Year" attribute="1" time="1" defaultMemberUniqueName="[Table_1].[Order Year].[All]" allUniqueName="[Table_1].[Order Year].[All]" dimensionUniqueName="[Table_1]" displayFolder="" count="0" memberValueDatatype="7" unbalanced="0"/>
    <cacheHierarchy uniqueName="[Table_1].[Order Month]" caption="Order Month" attribute="1" time="1" defaultMemberUniqueName="[Table_1].[Order Month].[All]" allUniqueName="[Table_1].[Order Month].[All]" dimensionUniqueName="[Table_1]" displayFolder="" count="0" memberValueDatatype="7" unbalanced="0"/>
    <cacheHierarchy uniqueName="[Table_1].[O-Date]" caption="O-Date" attribute="1" time="1" defaultMemberUniqueName="[Table_1].[O-Date].[All]" allUniqueName="[Table_1].[O-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ping years]" caption="Shipping years" attribute="1" time="1" defaultMemberUniqueName="[Table_1].[Shipping years].[All]" allUniqueName="[Table_1].[Shipping years].[All]" dimensionUniqueName="[Table_1]" displayFolder="" count="0" memberValueDatatype="7" unbalanced="0"/>
    <cacheHierarchy uniqueName="[Table_1].[Shipping months]" caption="Shipping months" attribute="1" time="1" defaultMemberUniqueName="[Table_1].[Shipping months].[All]" allUniqueName="[Table_1].[Shipping months].[All]" dimensionUniqueName="[Table_1]" displayFolder="" count="0" memberValueDatatype="7" unbalanced="0"/>
    <cacheHierarchy uniqueName="[Table_1].[Shipping date]" caption="Shipping date" attribute="1" time="1" defaultMemberUniqueName="[Table_1].[Shipping date].[All]" allUniqueName="[Table_1].[Shipping date].[All]" dimensionUniqueName="[Table_1]" displayFolder="" count="0" memberValueDatatype="7" unbalanced="0"/>
    <cacheHierarchy uniqueName="[Table_1].[Profit]" caption="Profit" attribute="1" defaultMemberUniqueName="[Table_1].[Profit].[All]" allUniqueName="[Table_1].[Profit].[All]" dimensionUniqueName="[Table_1]" displayFolder="" count="0" memberValueDatatype="5" unbalanced="0"/>
    <cacheHierarchy uniqueName="[Table_1].[Quantity ordered new]" caption="Quantity ordered new" attribute="1" defaultMemberUniqueName="[Table_1].[Quantity ordered new].[All]" allUniqueName="[Table_1].[Quantity ordered new].[All]" dimensionUniqueName="[Table_1]" displayFolder="" count="0" memberValueDatatype="20" unbalanced="0"/>
    <cacheHierarchy uniqueName="[Table_1].[Sales]" caption="Sales" attribute="1" defaultMemberUniqueName="[Table_1].[Sales].[All]" allUniqueName="[Table_1].[Sales].[All]" dimensionUniqueName="[Table_1]" displayFolder="" count="0" memberValueDatatype="5" unbalanced="0"/>
    <cacheHierarchy uniqueName="[Table_1].[Order ID]" caption="Order ID" attribute="1" defaultMemberUniqueName="[Table_1].[Order ID].[All]" allUniqueName="[Table_1].[Order ID].[All]" dimensionUniqueName="[Table_1]" displayFolder="" count="0" memberValueDatatype="20" unbalanced="0"/>
    <cacheHierarchy uniqueName="[Table_1].[Total]" caption="Total" attribute="1" defaultMemberUniqueName="[Table_1].[Total].[All]" allUniqueName="[Table_1].[Total].[All]" dimensionUniqueName="[Table_1]" displayFolder="" count="0" memberValueDatatype="5" unbalanced="0"/>
    <cacheHierarchy uniqueName="[Table_1].[Manager]" caption="Manager" attribute="1" defaultMemberUniqueName="[Table_1].[Manager].[All]" allUniqueName="[Table_1].[Manager].[All]" dimensionUniqueName="[Table_1]" displayFolder="" count="2" memberValueDatatype="130" unbalanced="0"/>
    <cacheHierarchy uniqueName="[Table_1].[Order fullfillment time]" caption="Order fullfillment time" attribute="1" defaultMemberUniqueName="[Table_1].[Order fullfillment time].[All]" allUniqueName="[Table_1].[Order fullfillment time].[All]" dimensionUniqueName="[Table_1]" displayFolder="" count="0" memberValueDatatype="20" unbalanced="0"/>
    <cacheHierarchy uniqueName="[Table_1].[Profit margin]" caption="Profit margin" attribute="1" defaultMemberUniqueName="[Table_1].[Profit margin].[All]" allUniqueName="[Table_1].[Profit margin].[All]" dimensionUniqueName="[Table_1]" displayFolder="" count="0" memberValueDatatype="130" unbalanced="0"/>
    <cacheHierarchy uniqueName="[Table_1].[Revenue]" caption="Revenue" attribute="1" defaultMemberUniqueName="[Table_1].[Revenue].[All]" allUniqueName="[Table_1].[Revenue].[All]" dimensionUniqueName="[Table_1]" displayFolder="" count="0" memberValueDatatype="5" unbalanced="0"/>
    <cacheHierarchy uniqueName="[Table_1].[Weekly sales]" caption="Weekly sales" attribute="1" defaultMemberUniqueName="[Table_1].[Weekly sales].[All]" allUniqueName="[Table_1].[Weekly sales].[All]" dimensionUniqueName="[Table_1]" displayFolder="" count="2" memberValueDatatype="20" unbalanced="0"/>
    <cacheHierarchy uniqueName="[Table_1].[Monthly sales]" caption="Monthly sales" attribute="1" defaultMemberUniqueName="[Table_1].[Monthly sales].[All]" allUniqueName="[Table_1].[Monthly sales].[All]" dimensionUniqueName="[Table_1]" displayFolder="" count="0" memberValueDatatype="130" unbalanced="0"/>
    <cacheHierarchy uniqueName="[Table_1].[Weekly sales03]" caption="Weekly sales03" attribute="1" defaultMemberUniqueName="[Table_1].[Weekly sales03].[All]" allUniqueName="[Table_1].[Weekly sales03].[All]" dimensionUniqueName="[Table_1]" displayFolder="" count="0" memberValueDatatype="130" unbalanced="0"/>
    <cacheHierarchy uniqueName="[Table_1].[Unique Customers]" caption="Unique Customers" attribute="1" defaultMemberUniqueName="[Table_1].[Unique Customers].[All]" allUniqueName="[Table_1].[Unique Customers].[All]" dimensionUniqueName="[Table_1]" displayFolder="" count="0" memberValueDatatype="20" unbalanced="0"/>
    <cacheHierarchy uniqueName="[Table_1].[Repeat Customers]" caption="Repeat Customers" attribute="1" defaultMemberUniqueName="[Table_1].[Repeat Customers].[All]" allUniqueName="[Table_1].[Repeat Customers].[All]" dimensionUniqueName="[Table_1]" displayFolder="" count="0" memberValueDatatype="20" unbalanced="0"/>
    <cacheHierarchy uniqueName="[Table_1].[Repeted order]" caption="Repeted order" attribute="1" defaultMemberUniqueName="[Table_1].[Repeted order].[All]" allUniqueName="[Table_1].[Repeted order].[All]" dimensionUniqueName="[Table_1]" displayFolder="" count="0" memberValueDatatype="130" unbalanced="0"/>
    <cacheHierarchy uniqueName="[Table_1].[Quarter]" caption="Quarter" attribute="1" defaultMemberUniqueName="[Table_1].[Quarter].[All]" allUniqueName="[Table_1].[Quarter].[All]" dimensionUniqueName="[Table_1]" displayFolder="" count="2"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Month (Month)]" caption="Order Month (Month)" attribute="1" defaultMemberUniqueName="[Table_1].[Order Month (Month)].[All]" allUniqueName="[Table_1].[Order Month (Month)].[All]" dimensionUniqueName="[Table_1]" displayFolder="" count="2" memberValueDatatype="130" unbalanced="0"/>
    <cacheHierarchy uniqueName="[Table_1 1].[Customer ID]" caption="Customer ID" attribute="1" defaultMemberUniqueName="[Table_1 1].[Customer ID].[All]" allUniqueName="[Table_1 1].[Customer ID].[All]" dimensionUniqueName="[Table_1 1]" displayFolder="" count="0" memberValueDatatype="2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Order Priority]" caption="Order Priority" attribute="1" defaultMemberUniqueName="[Table_1 1].[Order Priority].[All]" allUniqueName="[Table_1 1].[Order Priority].[All]" dimensionUniqueName="[Table_1 1]" displayFolder="" count="0" memberValueDatatype="130" unbalanced="0"/>
    <cacheHierarchy uniqueName="[Table_1 1].[Discount]" caption="Discount" attribute="1" defaultMemberUniqueName="[Table_1 1].[Discount].[All]" allUniqueName="[Table_1 1].[Discount].[All]" dimensionUniqueName="[Table_1 1]" displayFolder="" count="0" memberValueDatatype="5" unbalanced="0"/>
    <cacheHierarchy uniqueName="[Table_1 1].[Unit Price]" caption="Unit Price" attribute="1" defaultMemberUniqueName="[Table_1 1].[Unit Price].[All]" allUniqueName="[Table_1 1].[Unit Price].[All]" dimensionUniqueName="[Table_1 1]" displayFolder="" count="0" memberValueDatatype="5" unbalanced="0"/>
    <cacheHierarchy uniqueName="[Table_1 1].[Shipping Cost]" caption="Shipping Cost" attribute="1" defaultMemberUniqueName="[Table_1 1].[Shipping Cost].[All]" allUniqueName="[Table_1 1].[Shipping Cost].[All]" dimensionUniqueName="[Table_1 1]" displayFolder="" count="0" memberValueDatatype="5"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Segment]" caption="Customer Segment" attribute="1" defaultMemberUniqueName="[Table_1 1].[Customer Segment].[All]" allUniqueName="[Table_1 1].[Customer Segment].[All]" dimensionUniqueName="[Table_1 1]" displayFolder="" count="0" memberValueDatatype="130" unbalanced="0"/>
    <cacheHierarchy uniqueName="[Table_1 1].[Product Category]" caption="Product Category" attribute="1" defaultMemberUniqueName="[Table_1 1].[Product Category].[All]" allUniqueName="[Table_1 1].[Product Category].[All]" dimensionUniqueName="[Table_1 1]" displayFolder="" count="0" memberValueDatatype="130" unbalanced="0"/>
    <cacheHierarchy uniqueName="[Table_1 1].[Product Sub-Category]" caption="Product Sub-Category" attribute="1" defaultMemberUniqueName="[Table_1 1].[Product Sub-Category].[All]" allUniqueName="[Table_1 1].[Product Sub-Category].[All]" dimensionUniqueName="[Table_1 1]" displayFolder="" count="0" memberValueDatatype="130" unbalanced="0"/>
    <cacheHierarchy uniqueName="[Table_1 1].[Product Container]" caption="Product Container" attribute="1" defaultMemberUniqueName="[Table_1 1].[Product Container].[All]" allUniqueName="[Table_1 1].[Product Container].[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Product Base Margin]" caption="Product Base Margin" attribute="1" defaultMemberUniqueName="[Table_1 1].[Product Base Margin].[All]" allUniqueName="[Table_1 1].[Product Base Margin].[All]" dimensionUniqueName="[Table_1 1]" displayFolder="" count="0" memberValueDatatype="5" unbalanced="0"/>
    <cacheHierarchy uniqueName="[Table_1 1].[Country]" caption="Country" attribute="1" defaultMemberUniqueName="[Table_1 1].[Country].[All]" allUniqueName="[Table_1 1].[Country].[All]" dimensionUniqueName="[Table_1 1]" displayFolder="" count="0" memberValueDatatype="130" unbalanced="0"/>
    <cacheHierarchy uniqueName="[Table_1 1].[Region]" caption="Region" attribute="1" defaultMemberUniqueName="[Table_1 1].[Region].[All]" allUniqueName="[Table_1 1].[Region].[All]" dimensionUniqueName="[Table_1 1]" displayFolder="" count="0" memberValueDatatype="130" unbalanced="0"/>
    <cacheHierarchy uniqueName="[Table_1 1].[State or Province]" caption="State or Province" attribute="1" defaultMemberUniqueName="[Table_1 1].[State or Province].[All]" allUniqueName="[Table_1 1].[State or Province].[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Order Year]" caption="Order Year" attribute="1" time="1" defaultMemberUniqueName="[Table_1 1].[Order Year].[All]" allUniqueName="[Table_1 1].[Order Year].[All]" dimensionUniqueName="[Table_1 1]" displayFolder="" count="0" memberValueDatatype="7" unbalanced="0"/>
    <cacheHierarchy uniqueName="[Table_1 1].[Order Month]" caption="Order Month" attribute="1" time="1" defaultMemberUniqueName="[Table_1 1].[Order Month].[All]" allUniqueName="[Table_1 1].[Order Month].[All]" dimensionUniqueName="[Table_1 1]" displayFolder="" count="0" memberValueDatatype="7" unbalanced="0"/>
    <cacheHierarchy uniqueName="[Table_1 1].[O-Date]" caption="O-Date" attribute="1" time="1" defaultMemberUniqueName="[Table_1 1].[O-Date].[All]" allUniqueName="[Table_1 1].[O-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ping years]" caption="Shipping years" attribute="1" time="1" defaultMemberUniqueName="[Table_1 1].[Shipping years].[All]" allUniqueName="[Table_1 1].[Shipping years].[All]" dimensionUniqueName="[Table_1 1]" displayFolder="" count="0" memberValueDatatype="7" unbalanced="0"/>
    <cacheHierarchy uniqueName="[Table_1 1].[Shipping months]" caption="Shipping months" attribute="1" time="1" defaultMemberUniqueName="[Table_1 1].[Shipping months].[All]" allUniqueName="[Table_1 1].[Shipping months].[All]" dimensionUniqueName="[Table_1 1]" displayFolder="" count="0" memberValueDatatype="7" unbalanced="0"/>
    <cacheHierarchy uniqueName="[Table_1 1].[Shipping date]" caption="Shipping date" attribute="1" time="1" defaultMemberUniqueName="[Table_1 1].[Shipping date].[All]" allUniqueName="[Table_1 1].[Shipping date].[All]" dimensionUniqueName="[Table_1 1]" displayFolder="" count="0" memberValueDatatype="7" unbalanced="0"/>
    <cacheHierarchy uniqueName="[Table_1 1].[Profit]" caption="Profit" attribute="1" defaultMemberUniqueName="[Table_1 1].[Profit].[All]" allUniqueName="[Table_1 1].[Profit].[All]" dimensionUniqueName="[Table_1 1]" displayFolder="" count="0" memberValueDatatype="5" unbalanced="0"/>
    <cacheHierarchy uniqueName="[Table_1 1].[Quantity ordered new]" caption="Quantity ordered new" attribute="1" defaultMemberUniqueName="[Table_1 1].[Quantity ordered new].[All]" allUniqueName="[Table_1 1].[Quantity ordered new].[All]" dimensionUniqueName="[Table_1 1]" displayFolder="" count="0" memberValueDatatype="20" unbalanced="0"/>
    <cacheHierarchy uniqueName="[Table_1 1].[Sales]" caption="Sales" attribute="1" defaultMemberUniqueName="[Table_1 1].[Sales].[All]" allUniqueName="[Table_1 1].[Sales].[All]" dimensionUniqueName="[Table_1 1]" displayFolder="" count="0" memberValueDatatype="5" unbalanced="0"/>
    <cacheHierarchy uniqueName="[Table_1 1].[Order ID]" caption="Order ID" attribute="1" defaultMemberUniqueName="[Table_1 1].[Order ID].[All]" allUniqueName="[Table_1 1].[Order ID].[All]" dimensionUniqueName="[Table_1 1]" displayFolder="" count="0" memberValueDatatype="20" unbalanced="0"/>
    <cacheHierarchy uniqueName="[Table_1 1].[Total]" caption="Total" attribute="1" defaultMemberUniqueName="[Table_1 1].[Total].[All]" allUniqueName="[Table_1 1].[Total].[All]" dimensionUniqueName="[Table_1 1]" displayFolder="" count="0" memberValueDatatype="5" unbalanced="0"/>
    <cacheHierarchy uniqueName="[Table_1 1].[Manager]" caption="Manager" attribute="1" defaultMemberUniqueName="[Table_1 1].[Manager].[All]" allUniqueName="[Table_1 1].[Manager].[All]" dimensionUniqueName="[Table_1 1]" displayFolder="" count="0" memberValueDatatype="130" unbalanced="0"/>
    <cacheHierarchy uniqueName="[Table_1 1].[Order fullfillment time]" caption="Order fullfillment time" attribute="1" defaultMemberUniqueName="[Table_1 1].[Order fullfillment time].[All]" allUniqueName="[Table_1 1].[Order fullfillment time].[All]" dimensionUniqueName="[Table_1 1]" displayFolder="" count="0" memberValueDatatype="20" unbalanced="0"/>
    <cacheHierarchy uniqueName="[Table_1 1].[Profit margin]" caption="Profit margin" attribute="1" defaultMemberUniqueName="[Table_1 1].[Profit margin].[All]" allUniqueName="[Table_1 1].[Profit margin].[All]" dimensionUniqueName="[Table_1 1]" displayFolder="" count="0" memberValueDatatype="5" unbalanced="0"/>
    <cacheHierarchy uniqueName="[Table_1 1].[Revenue]" caption="Revenue" attribute="1" defaultMemberUniqueName="[Table_1 1].[Revenue].[All]" allUniqueName="[Table_1 1].[Revenue].[All]" dimensionUniqueName="[Table_1 1]" displayFolder="" count="0" memberValueDatatype="5" unbalanced="0"/>
    <cacheHierarchy uniqueName="[Table_1 1].[Weekly sales]" caption="Weekly sales" attribute="1" defaultMemberUniqueName="[Table_1 1].[Weekly sales].[All]" allUniqueName="[Table_1 1].[Weekly sales].[All]" dimensionUniqueName="[Table_1 1]" displayFolder="" count="0" memberValueDatatype="20" unbalanced="0"/>
    <cacheHierarchy uniqueName="[Table_1 1].[Monthly sales]" caption="Monthly sales" attribute="1" time="1" defaultMemberUniqueName="[Table_1 1].[Monthly sales].[All]" allUniqueName="[Table_1 1].[Monthly sales].[All]" dimensionUniqueName="[Table_1 1]" displayFolder="" count="0" memberValueDatatype="7" unbalanced="0"/>
    <cacheHierarchy uniqueName="[Table_1 1].[Weekly sales03]" caption="Weekly sales03" attribute="1" defaultMemberUniqueName="[Table_1 1].[Weekly sales03].[All]" allUniqueName="[Table_1 1].[Weekly sales03].[All]" dimensionUniqueName="[Table_1 1]" displayFolder="" count="0" memberValueDatatype="130" unbalanced="0"/>
    <cacheHierarchy uniqueName="[Table_1 1].[Unique Customers]" caption="Unique Customers" attribute="1" defaultMemberUniqueName="[Table_1 1].[Unique Customers].[All]" allUniqueName="[Table_1 1].[Unique Customers].[All]" dimensionUniqueName="[Table_1 1]" displayFolder="" count="0" memberValueDatatype="20" unbalanced="0"/>
    <cacheHierarchy uniqueName="[Table_1 1].[Repeat Customers]" caption="Repeat Customers" attribute="1" defaultMemberUniqueName="[Table_1 1].[Repeat Customers].[All]" allUniqueName="[Table_1 1].[Repeat Customers].[All]" dimensionUniqueName="[Table_1 1]" displayFolder="" count="0" memberValueDatatype="20" unbalanced="0"/>
    <cacheHierarchy uniqueName="[Table_1 1].[Repeted order]" caption="Repeted order" attribute="1" defaultMemberUniqueName="[Table_1 1].[Repeted order].[All]" allUniqueName="[Table_1 1].[Repeted order].[All]" dimensionUniqueName="[Table_1 1]" displayFolder="" count="0" memberValueDatatype="130" unbalanced="0"/>
    <cacheHierarchy uniqueName="[Table_1 1].[Quarter]" caption="Quarter" attribute="1" defaultMemberUniqueName="[Table_1 1].[Quarter].[All]" allUniqueName="[Table_1 1].[Quarter].[All]" dimensionUniqueName="[Table_1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Order Month (Month Index)]" caption="Order Month (Month Index)" attribute="1" defaultMemberUniqueName="[Range].[Order Month (Month Index)].[All]" allUniqueName="[Range].[Order Month (Month Index)].[All]" dimensionUniqueName="[Range]" displayFolder="" count="0" memberValueDatatype="20" unbalanced="0" hidden="1"/>
    <cacheHierarchy uniqueName="[Range 3].[Order Month (Month Index)]" caption="Order Month (Month Index)" attribute="1" defaultMemberUniqueName="[Range 3].[Order Month (Month Index)].[All]" allUniqueName="[Range 3].[Order Month (Month Index)].[All]" dimensionUniqueName="[Range 3]" displayFolder="" count="0" memberValueDatatype="20"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Table_1].[Order Month (Month Index)]" caption="Order Month (Month Index)" attribute="1" defaultMemberUniqueName="[Table_1].[Order Month (Month Index)].[All]" allUniqueName="[Table_1].[Order Month (Month Index)].[All]" dimensionUniqueName="[Table_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Customer ID]" caption="Sum of Custom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8"/>
        </ext>
      </extLst>
    </cacheHierarchy>
    <cacheHierarchy uniqueName="[Measures].[Count of Profit margin]" caption="Count of Profit margin" measure="1" displayFolder="" measureGroup="Range"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6"/>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3"/>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7"/>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9"/>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Range" count="0" hidden="1">
      <extLst>
        <ext xmlns:x15="http://schemas.microsoft.com/office/spreadsheetml/2010/11/main" uri="{B97F6D7D-B522-45F9-BDA1-12C45D357490}">
          <x15:cacheHierarchy aggregatedColumn="34"/>
        </ext>
      </extLst>
    </cacheHierarchy>
    <cacheHierarchy uniqueName="[Measures].[Sum of Order fullfillment time]" caption="Sum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Average of Order fullfillment time]" caption="Average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5"/>
        </ext>
      </extLst>
    </cacheHierarchy>
    <cacheHierarchy uniqueName="[Measures].[Average of Shipping Cost]" caption="Average of Shipping Cost" measure="1" displayFolder="" measureGroup="Range" count="0" hidden="1">
      <extLst>
        <ext xmlns:x15="http://schemas.microsoft.com/office/spreadsheetml/2010/11/main" uri="{B97F6D7D-B522-45F9-BDA1-12C45D357490}">
          <x15:cacheHierarchy aggregatedColumn="5"/>
        </ext>
      </extLst>
    </cacheHierarchy>
    <cacheHierarchy uniqueName="[Measures].[Max of Discount]" caption="Max of Discount" measure="1" displayFolder="" measureGroup="Range" count="0" hidden="1">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oduct Category]" caption="Distinct 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State or Province]" caption="Count of State or Province" measure="1" displayFolder="" measureGroup="Range"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6"/>
        </ext>
      </extLst>
    </cacheHierarchy>
    <cacheHierarchy uniqueName="[Measures].[Min of Discount]" caption="Min of Discount" measure="1" displayFolder="" measureGroup="Range" count="0" hidden="1">
      <extLst>
        <ext xmlns:x15="http://schemas.microsoft.com/office/spreadsheetml/2010/11/main" uri="{B97F6D7D-B522-45F9-BDA1-12C45D357490}">
          <x15:cacheHierarchy aggregatedColumn="3"/>
        </ext>
      </extLst>
    </cacheHierarchy>
    <cacheHierarchy uniqueName="[Measures].[Sum of Quantity ordered new]" caption="Sum of Quantity ordered new" measure="1" displayFolder="" measureGroup="Range" count="0" hidden="1">
      <extLst>
        <ext xmlns:x15="http://schemas.microsoft.com/office/spreadsheetml/2010/11/main" uri="{B97F6D7D-B522-45F9-BDA1-12C45D357490}">
          <x15:cacheHierarchy aggregatedColumn="27"/>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111"/>
        </ext>
      </extLst>
    </cacheHierarchy>
    <cacheHierarchy uniqueName="[Measures].[Sum of Customer ID 3]" caption="Sum of Customer ID 3" measure="1" displayFolder="" measureGroup="Range 2" count="0" hidden="1">
      <extLst>
        <ext xmlns:x15="http://schemas.microsoft.com/office/spreadsheetml/2010/11/main" uri="{B97F6D7D-B522-45F9-BDA1-12C45D357490}">
          <x15:cacheHierarchy aggregatedColumn="83"/>
        </ext>
      </extLst>
    </cacheHierarchy>
    <cacheHierarchy uniqueName="[Measures].[Distinct Count of Customer ID 2]" caption="Distinct Count of Customer ID 2" measure="1" displayFolder="" measureGroup="Range 2" count="0" hidden="1">
      <extLst>
        <ext xmlns:x15="http://schemas.microsoft.com/office/spreadsheetml/2010/11/main" uri="{B97F6D7D-B522-45F9-BDA1-12C45D357490}">
          <x15:cacheHierarchy aggregatedColumn="83"/>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Sum of Order ID 3]" caption="Sum of Order ID 3" measure="1" displayFolder="" measureGroup="Range 3" count="0" hidden="1">
      <extLst>
        <ext xmlns:x15="http://schemas.microsoft.com/office/spreadsheetml/2010/11/main" uri="{B97F6D7D-B522-45F9-BDA1-12C45D357490}">
          <x15:cacheHierarchy aggregatedColumn="153"/>
        </ext>
      </extLst>
    </cacheHierarchy>
    <cacheHierarchy uniqueName="[Measures].[Distinct Count of Order ID 3]" caption="Distinct Count of Order ID 3" measure="1" displayFolder="" measureGroup="Range 3" count="0" hidden="1">
      <extLst>
        <ext xmlns:x15="http://schemas.microsoft.com/office/spreadsheetml/2010/11/main" uri="{B97F6D7D-B522-45F9-BDA1-12C45D357490}">
          <x15:cacheHierarchy aggregatedColumn="153"/>
        </ext>
      </extLst>
    </cacheHierarchy>
    <cacheHierarchy uniqueName="[Measures].[Count of Profit margin 2]" caption="Count of Profit margin 2" measure="1" displayFolder="" measureGroup="Table_1" count="0" hidden="1">
      <extLst>
        <ext xmlns:x15="http://schemas.microsoft.com/office/spreadsheetml/2010/11/main" uri="{B97F6D7D-B522-45F9-BDA1-12C45D357490}">
          <x15:cacheHierarchy aggregatedColumn="202"/>
        </ext>
      </extLst>
    </cacheHierarchy>
    <cacheHierarchy uniqueName="[Measures].[Sum of Sales 2]" caption="Sum of Sales 2" measure="1" displayFolder="" measureGroup="Table_1" count="0" hidden="1">
      <extLst>
        <ext xmlns:x15="http://schemas.microsoft.com/office/spreadsheetml/2010/11/main" uri="{B97F6D7D-B522-45F9-BDA1-12C45D357490}">
          <x15:cacheHierarchy aggregatedColumn="197"/>
        </ext>
      </extLst>
    </cacheHierarchy>
    <cacheHierarchy uniqueName="[Measures].[Sum of Profit 2]" caption="Sum of Profit 2" measure="1" displayFolder="" measureGroup="Table_1" count="0" hidden="1">
      <extLst>
        <ext xmlns:x15="http://schemas.microsoft.com/office/spreadsheetml/2010/11/main" uri="{B97F6D7D-B522-45F9-BDA1-12C45D357490}">
          <x15:cacheHierarchy aggregatedColumn="195"/>
        </ext>
      </extLst>
    </cacheHierarchy>
    <cacheHierarchy uniqueName="[Measures].[Sum of Revenue 2]" caption="Sum of Revenue 2" measure="1" displayFolder="" measureGroup="Table_1" count="0" hidden="1">
      <extLst>
        <ext xmlns:x15="http://schemas.microsoft.com/office/spreadsheetml/2010/11/main" uri="{B97F6D7D-B522-45F9-BDA1-12C45D357490}">
          <x15:cacheHierarchy aggregatedColumn="203"/>
        </ext>
      </extLst>
    </cacheHierarchy>
    <cacheHierarchy uniqueName="[Measures].[Sum of Order ID 2]" caption="Sum of Order ID 2" measure="1" displayFolder="" measureGroup="Table_1" count="0" hidden="1">
      <extLst>
        <ext xmlns:x15="http://schemas.microsoft.com/office/spreadsheetml/2010/11/main" uri="{B97F6D7D-B522-45F9-BDA1-12C45D357490}">
          <x15:cacheHierarchy aggregatedColumn="198"/>
        </ext>
      </extLst>
    </cacheHierarchy>
    <cacheHierarchy uniqueName="[Measures].[Distinct Count of Order ID 2]" caption="Distinct Count of Order ID 2" measure="1" displayFolder="" measureGroup="Table_1" count="0" hidden="1">
      <extLst>
        <ext xmlns:x15="http://schemas.microsoft.com/office/spreadsheetml/2010/11/main" uri="{B97F6D7D-B522-45F9-BDA1-12C45D357490}">
          <x15:cacheHierarchy aggregatedColumn="198"/>
        </ext>
      </extLst>
    </cacheHierarchy>
    <cacheHierarchy uniqueName="[Measures].[Sum of Quantity ordered new 2]" caption="Sum of Quantity ordered new 2" measure="1" displayFolder="" measureGroup="Table_1" count="0" hidden="1">
      <extLst>
        <ext xmlns:x15="http://schemas.microsoft.com/office/spreadsheetml/2010/11/main" uri="{B97F6D7D-B522-45F9-BDA1-12C45D357490}">
          <x15:cacheHierarchy aggregatedColumn="196"/>
        </ext>
      </extLst>
    </cacheHierarchy>
    <cacheHierarchy uniqueName="[Measures].[Sum of Customer ID 2]" caption="Sum of Customer ID 2" measure="1" displayFolder="" measureGroup="Table_1" count="0" hidden="1">
      <extLst>
        <ext xmlns:x15="http://schemas.microsoft.com/office/spreadsheetml/2010/11/main" uri="{B97F6D7D-B522-45F9-BDA1-12C45D357490}">
          <x15:cacheHierarchy aggregatedColumn="169"/>
        </ext>
      </extLst>
    </cacheHierarchy>
    <cacheHierarchy uniqueName="[Measures].[Distinct Count of Customer ID 3]" caption="Distinct Count of Customer ID 3" measure="1" displayFolder="" measureGroup="Table_1" count="0" hidden="1">
      <extLst>
        <ext xmlns:x15="http://schemas.microsoft.com/office/spreadsheetml/2010/11/main" uri="{B97F6D7D-B522-45F9-BDA1-12C45D357490}">
          <x15:cacheHierarchy aggregatedColumn="169"/>
        </ext>
      </extLst>
    </cacheHierarchy>
    <cacheHierarchy uniqueName="[Measures].[Average of Order ID]" caption="Average of Order ID" measure="1" displayFolder="" measureGroup="Table_1" count="0" hidden="1">
      <extLst>
        <ext xmlns:x15="http://schemas.microsoft.com/office/spreadsheetml/2010/11/main" uri="{B97F6D7D-B522-45F9-BDA1-12C45D357490}">
          <x15:cacheHierarchy aggregatedColumn="19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98"/>
        </ext>
      </extLst>
    </cacheHierarchy>
    <cacheHierarchy uniqueName="[Measures].[Sum of Unit Price]" caption="Sum of Unit Price" measure="1" displayFolder="" measureGroup="Table_1" count="0" hidden="1">
      <extLst>
        <ext xmlns:x15="http://schemas.microsoft.com/office/spreadsheetml/2010/11/main" uri="{B97F6D7D-B522-45F9-BDA1-12C45D357490}">
          <x15:cacheHierarchy aggregatedColumn="173"/>
        </ext>
      </extLst>
    </cacheHierarchy>
    <cacheHierarchy uniqueName="[Measures].[Average of Unit Price]" caption="Average of Unit Price" measure="1" displayFolder="" measureGroup="Table_1" count="0" hidden="1">
      <extLst>
        <ext xmlns:x15="http://schemas.microsoft.com/office/spreadsheetml/2010/11/main" uri="{B97F6D7D-B522-45F9-BDA1-12C45D357490}">
          <x15:cacheHierarchy aggregatedColumn="173"/>
        </ext>
      </extLst>
    </cacheHierarchy>
    <cacheHierarchy uniqueName="[Measures].[Count of City 2]" caption="Count of City 2" measure="1" displayFolder="" measureGroup="Table_1" count="0" hidden="1">
      <extLst>
        <ext xmlns:x15="http://schemas.microsoft.com/office/spreadsheetml/2010/11/main" uri="{B97F6D7D-B522-45F9-BDA1-12C45D357490}">
          <x15:cacheHierarchy aggregatedColumn="185"/>
        </ext>
      </extLst>
    </cacheHierarchy>
    <cacheHierarchy uniqueName="[Measures].[Distinct Count of City 2]" caption="Distinct Count of City 2" measure="1" displayFolder="" measureGroup="Table_1" count="0" hidden="1">
      <extLst>
        <ext xmlns:x15="http://schemas.microsoft.com/office/spreadsheetml/2010/11/main" uri="{B97F6D7D-B522-45F9-BDA1-12C45D357490}">
          <x15:cacheHierarchy aggregatedColumn="185"/>
        </ext>
      </extLst>
    </cacheHierarchy>
    <cacheHierarchy uniqueName="[Measures].[Sum of Shipping Cost 2]" caption="Sum of Shipping Cost 2" measure="1" displayFolder="" measureGroup="Table_1" count="0" oneField="1" hidden="1">
      <fieldsUsage count="1">
        <fieldUsage x="3"/>
      </fieldsUsage>
      <extLst>
        <ext xmlns:x15="http://schemas.microsoft.com/office/spreadsheetml/2010/11/main" uri="{B97F6D7D-B522-45F9-BDA1-12C45D357490}">
          <x15:cacheHierarchy aggregatedColumn="174"/>
        </ext>
      </extLst>
    </cacheHierarchy>
    <cacheHierarchy uniqueName="[Measures].[Sum of Order fullfillment time 2]" caption="Sum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Average of Order fullfillment time 2]" caption="Average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Count of Order Priority]" caption="Count of Order Priority" measure="1" displayFolder="" measureGroup="Table_1" count="0" hidden="1">
      <extLst>
        <ext xmlns:x15="http://schemas.microsoft.com/office/spreadsheetml/2010/11/main" uri="{B97F6D7D-B522-45F9-BDA1-12C45D357490}">
          <x15:cacheHierarchy aggregatedColumn="171"/>
        </ext>
      </extLst>
    </cacheHierarchy>
    <cacheHierarchy uniqueName="[Measures].[Count of Repeted order]" caption="Count of Repeted order" measure="1" displayFolder="" measureGroup="Table_1" count="0" hidden="1">
      <extLst>
        <ext xmlns:x15="http://schemas.microsoft.com/office/spreadsheetml/2010/11/main" uri="{B97F6D7D-B522-45F9-BDA1-12C45D357490}">
          <x15:cacheHierarchy aggregatedColumn="209"/>
        </ext>
      </extLst>
    </cacheHierarchy>
    <cacheHierarchy uniqueName="[Measures].[Sum of Unique Customers]" caption="Sum of Unique Customers" measure="1" displayFolder="" measureGroup="Table_1" count="0" hidden="1">
      <extLst>
        <ext xmlns:x15="http://schemas.microsoft.com/office/spreadsheetml/2010/11/main" uri="{B97F6D7D-B522-45F9-BDA1-12C45D357490}">
          <x15:cacheHierarchy aggregatedColumn="207"/>
        </ext>
      </extLst>
    </cacheHierarchy>
  </cacheHierarchies>
  <kpis count="0"/>
  <dimensions count="8">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Table_1" uniqueName="[Table_1]" caption="Table_1"/>
    <dimension name="Table_1 1" uniqueName="[Table_1 1]" caption="Table_1 1"/>
  </dimensions>
  <measureGroups count="7">
    <measureGroup name="Range" caption="Range"/>
    <measureGroup name="Range 1" caption="Range 1"/>
    <measureGroup name="Range 2" caption="Range 2"/>
    <measureGroup name="Range 3" caption="Range 3"/>
    <measureGroup name="Range 4" caption="Range 4"/>
    <measureGroup name="Table_1" caption="Table_1"/>
    <measureGroup name="Table_1 1" caption="Table_1 1"/>
  </measureGroups>
  <maps count="7">
    <map measureGroup="0" dimension="1"/>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shni Rana" refreshedDate="45444.69942488426" backgroundQuery="1" createdVersion="8" refreshedVersion="8" minRefreshableVersion="3" recordCount="0" supportSubquery="1" supportAdvancedDrill="1" xr:uid="{8EEAB73F-4015-45A7-9762-48D190099CCE}">
  <cacheSource type="external" connectionId="2"/>
  <cacheFields count="6">
    <cacheField name="[Measures].[Sum of Sales 2]" caption="Sum of Sales 2" numFmtId="0" hierarchy="302" level="32767"/>
    <cacheField name="[Measures].[Sum of Profit 2]" caption="Sum of Profit 2" numFmtId="0" hierarchy="303" level="32767"/>
    <cacheField name="[Table_1].[Product Sub-Category].[Product Sub-Category]" caption="Product Sub-Category" numFmtId="0" hierarchy="178" level="1">
      <sharedItems count="17">
        <s v="Appliances"/>
        <s v="Binders and Binder Accessories"/>
        <s v="Bookcases"/>
        <s v="Chairs &amp; Chairmats"/>
        <s v="Computer Peripherals"/>
        <s v="Copiers and Fax"/>
        <s v="Envelopes"/>
        <s v="Labels"/>
        <s v="Office Furnishings"/>
        <s v="Office Machines"/>
        <s v="Paper"/>
        <s v="Pens &amp; Art Supplies"/>
        <s v="Rubber Bands"/>
        <s v="Scissors, Rulers and Trimmers"/>
        <s v="Storage &amp; Organization"/>
        <s v="Tables"/>
        <s v="Telephones and Communication"/>
      </sharedItems>
    </cacheField>
    <cacheField name="[Measures].[Average of Unit Price]" caption="Average of Unit Price" numFmtId="0" hierarchy="313" level="32767"/>
    <cacheField name="[Table_1].[Product Category].[Product Category]" caption="Product Category" numFmtId="0" hierarchy="177" level="1">
      <sharedItems containsSemiMixedTypes="0" containsNonDate="0" containsString="0"/>
    </cacheField>
    <cacheField name="[Table_1].[State or Province].[State or Province]" caption="State or Province" numFmtId="0" hierarchy="184" level="1">
      <sharedItems containsSemiMixedTypes="0" containsNonDate="0" containsString="0"/>
    </cacheField>
  </cacheFields>
  <cacheHierarchies count="322">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time="1" defaultMemberUniqueName="[Range].[Order Year].[All]" allUniqueName="[Range].[Order Year].[All]" dimensionUniqueName="[Range]" displayFolder="" count="0" memberValueDatatype="7" unbalanced="0"/>
    <cacheHierarchy uniqueName="[Range].[Order Month]" caption="Order Month" attribute="1" time="1" defaultMemberUniqueName="[Range].[Order Month].[All]" allUniqueName="[Range].[Order Month].[All]" dimensionUniqueName="[Range]" displayFolder="" count="0" memberValueDatatype="7" unbalanced="0"/>
    <cacheHierarchy uniqueName="[Range].[O-Date]" caption="O-Date" attribute="1" time="1" defaultMemberUniqueName="[Range].[O-Date].[All]" allUniqueName="[Range].[O-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ping years]" caption="Shipping years" attribute="1" time="1" defaultMemberUniqueName="[Range].[Shipping years].[All]" allUniqueName="[Range].[Shipping years].[All]" dimensionUniqueName="[Range]" displayFolder="" count="0" memberValueDatatype="7" unbalanced="0"/>
    <cacheHierarchy uniqueName="[Range].[Shipping months]" caption="Shipping months" attribute="1" time="1" defaultMemberUniqueName="[Range].[Shipping months].[All]" allUniqueName="[Range].[Shipping months].[All]" dimensionUniqueName="[Range]" displayFolder="" count="0" memberValueDatatype="7" unbalanced="0"/>
    <cacheHierarchy uniqueName="[Range].[Shipping date]" caption="Shipping date" attribute="1" time="1" defaultMemberUniqueName="[Range].[Shipping date].[All]" allUniqueName="[Range].[Shipping date].[All]" dimensionUniqueName="[Range]" displayFolder="" count="0" memberValueDatatype="7"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Total]" caption="Total" attribute="1" defaultMemberUniqueName="[Range].[Total].[All]" allUniqueName="[Range].[Total].[All]" dimensionUniqueName="[Range]" displayFolder="" count="0" memberValueDatatype="5" unbalanced="0"/>
    <cacheHierarchy uniqueName="[Range].[Manager]" caption="Manager" attribute="1" defaultMemberUniqueName="[Range].[Manager].[All]" allUniqueName="[Range].[Manager].[All]" dimensionUniqueName="[Range]" displayFolder="" count="0" memberValueDatatype="130" unbalanced="0"/>
    <cacheHierarchy uniqueName="[Range].[Order fullfillment time]" caption="Order fullfillment time" attribute="1" defaultMemberUniqueName="[Range].[Order fullfillment time].[All]" allUniqueName="[Range].[Order fullfillment time].[All]" dimensionUniqueName="[Range]" displayFolder="" count="0" memberValueDatatype="20" unbalanced="0"/>
    <cacheHierarchy uniqueName="[Range].[Profit margin]" caption="Profit margin" attribute="1" defaultMemberUniqueName="[Range].[Profit margin].[All]" allUniqueName="[Range].[Profit margin].[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5" unbalanced="0"/>
    <cacheHierarchy uniqueName="[Range].[Weekly sales]" caption="Weekly sales" attribute="1" defaultMemberUniqueName="[Range].[Weekly sales].[All]" allUniqueName="[Range].[Weekly sales].[All]" dimensionUniqueName="[Range]" displayFolder="" count="0" memberValueDatatype="20" unbalanced="0"/>
    <cacheHierarchy uniqueName="[Range].[Monthly sales]" caption="Monthly sales" attribute="1" defaultMemberUniqueName="[Range].[Monthly sales].[All]" allUniqueName="[Range].[Monthly sales].[All]" dimensionUniqueName="[Range]" displayFolder="" count="0" memberValueDatatype="130" unbalanced="0"/>
    <cacheHierarchy uniqueName="[Range].[Weekly sales03]" caption="Weekly sales03" attribute="1" defaultMemberUniqueName="[Range].[Weekly sales03].[All]" allUniqueName="[Range].[Weekly sales03].[All]" dimensionUniqueName="[Range]" displayFolder="" count="0" memberValueDatatype="130" unbalanced="0"/>
    <cacheHierarchy uniqueName="[Range].[Order Month (Year)]" caption="Order Month (Year)" attribute="1" defaultMemberUniqueName="[Range].[Order Month (Year)].[All]" allUniqueName="[Range].[Order Month (Year)].[All]" dimensionUniqueName="[Range]" displayFolder="" count="0" memberValueDatatype="130" unbalanced="0"/>
    <cacheHierarchy uniqueName="[Range].[Order Month (Quarter)]" caption="Order Month (Quarter)" attribute="1" defaultMemberUniqueName="[Range].[Order Month (Quarter)].[All]" allUniqueName="[Range].[Order Month (Quarter)].[All]" dimensionUniqueName="[Range]" displayFolder="" count="0" memberValueDatatype="130" unbalanced="0"/>
    <cacheHierarchy uniqueName="[Range].[Order Month (Month)]" caption="Order Month (Month)" attribute="1" defaultMemberUniqueName="[Range].[Order Month (Month)].[All]" allUniqueName="[Range].[Order Month (Month)].[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Order Priority]" caption="Order Priority" attribute="1" defaultMemberUniqueName="[Range 1].[Order Priority].[All]" allUniqueName="[Range 1].[Order Priorit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Unit Price]" caption="Unit Price" attribute="1" defaultMemberUniqueName="[Range 1].[Unit Price].[All]" allUniqueName="[Range 1].[Unit Price].[All]" dimensionUniqueName="[Range 1]" displayFolder="" count="0" memberValueDatatype="5" unbalanced="0"/>
    <cacheHierarchy uniqueName="[Range 1].[Shipping Cost]" caption="Shipping Cost" attribute="1" defaultMemberUniqueName="[Range 1].[Shipping Cost].[All]" allUniqueName="[Range 1].[Shipping Cost].[All]" dimensionUniqueName="[Range 1]" displayFolder="" count="0" memberValueDatatype="5"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Segment]" caption="Customer Segment" attribute="1" defaultMemberUniqueName="[Range 1].[Customer Segment].[All]" allUniqueName="[Range 1].[Customer Segment].[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Sub-Category]" caption="Product Sub-Category" attribute="1" defaultMemberUniqueName="[Range 1].[Product Sub-Category].[All]" allUniqueName="[Range 1].[Product Sub-Category].[All]" dimensionUniqueName="[Range 1]" displayFolder="" count="0" memberValueDatatype="130" unbalanced="0"/>
    <cacheHierarchy uniqueName="[Range 1].[Product Container]" caption="Product Container" attribute="1" defaultMemberUniqueName="[Range 1].[Product Container].[All]" allUniqueName="[Range 1].[Product Container].[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Product Base Margin]" caption="Product Base Margin" attribute="1" defaultMemberUniqueName="[Range 1].[Product Base Margin].[All]" allUniqueName="[Range 1].[Product Base Margin].[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State or Province]" caption="State or Province" attribute="1" defaultMemberUniqueName="[Range 1].[State or Province].[All]" allUniqueName="[Range 1].[State or Provinc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Order Year]" caption="Order Year" attribute="1" time="1" defaultMemberUniqueName="[Range 1].[Order Year].[All]" allUniqueName="[Range 1].[Order Year].[All]" dimensionUniqueName="[Range 1]" displayFolder="" count="0" memberValueDatatype="7" unbalanced="0"/>
    <cacheHierarchy uniqueName="[Range 1].[Order Month]" caption="Order Month" attribute="1" time="1" defaultMemberUniqueName="[Range 1].[Order Month].[All]" allUniqueName="[Range 1].[Order Month].[All]" dimensionUniqueName="[Range 1]" displayFolder="" count="0" memberValueDatatype="7" unbalanced="0"/>
    <cacheHierarchy uniqueName="[Range 1].[O-Date]" caption="O-Date" attribute="1" time="1" defaultMemberUniqueName="[Range 1].[O-Date].[All]" allUniqueName="[Range 1].[O-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ping years]" caption="Shipping years" attribute="1" time="1" defaultMemberUniqueName="[Range 1].[Shipping years].[All]" allUniqueName="[Range 1].[Shipping years].[All]" dimensionUniqueName="[Range 1]" displayFolder="" count="0" memberValueDatatype="7" unbalanced="0"/>
    <cacheHierarchy uniqueName="[Range 1].[Shipping months]" caption="Shipping months" attribute="1" time="1" defaultMemberUniqueName="[Range 1].[Shipping months].[All]" allUniqueName="[Range 1].[Shipping months].[All]" dimensionUniqueName="[Range 1]" displayFolder="" count="0" memberValueDatatype="7" unbalanced="0"/>
    <cacheHierarchy uniqueName="[Range 1].[Shipping date]" caption="Shipping date" attribute="1" time="1" defaultMemberUniqueName="[Range 1].[Shipping date].[All]" allUniqueName="[Range 1].[Shipping date].[All]" dimensionUniqueName="[Range 1]" displayFolder="" count="0" memberValueDatatype="7" unbalanced="0"/>
    <cacheHierarchy uniqueName="[Range 1].[Profit]" caption="Profit" attribute="1" defaultMemberUniqueName="[Range 1].[Profit].[All]" allUniqueName="[Range 1].[Profit].[All]" dimensionUniqueName="[Range 1]" displayFolder="" count="0" memberValueDatatype="5" unbalanced="0"/>
    <cacheHierarchy uniqueName="[Range 1].[Quantity ordered new]" caption="Quantity ordered new" attribute="1" defaultMemberUniqueName="[Range 1].[Quantity ordered new].[All]" allUniqueName="[Range 1].[Quantity ordered new].[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Total]" caption="Total" attribute="1" defaultMemberUniqueName="[Range 1].[Total].[All]" allUniqueName="[Range 1].[Total].[All]" dimensionUniqueName="[Range 1]" displayFolder="" count="0" memberValueDatatype="5" unbalanced="0"/>
    <cacheHierarchy uniqueName="[Range 1].[Manager]" caption="Manager" attribute="1" defaultMemberUniqueName="[Range 1].[Manager].[All]" allUniqueName="[Range 1].[Manager].[All]" dimensionUniqueName="[Range 1]" displayFolder="" count="0" memberValueDatatype="130" unbalanced="0"/>
    <cacheHierarchy uniqueName="[Range 1].[Order fullfillment time]" caption="Order fullfillment time" attribute="1" defaultMemberUniqueName="[Range 1].[Order fullfillment time].[All]" allUniqueName="[Range 1].[Order fullfillment time].[All]" dimensionUniqueName="[Range 1]" displayFolder="" count="0" memberValueDatatype="20" unbalanced="0"/>
    <cacheHierarchy uniqueName="[Range 1].[Profit margin]" caption="Profit margin" attribute="1" defaultMemberUniqueName="[Range 1].[Profit margin].[All]" allUniqueName="[Range 1].[Profit margin].[All]" dimensionUniqueName="[Range 1]" displayFolder="" count="0" memberValueDatatype="130" unbalanced="0"/>
    <cacheHierarchy uniqueName="[Range 1].[Revenue]" caption="Revenue" attribute="1" defaultMemberUniqueName="[Range 1].[Revenue].[All]" allUniqueName="[Range 1].[Revenue].[All]" dimensionUniqueName="[Range 1]" displayFolder="" count="0" memberValueDatatype="5" unbalanced="0"/>
    <cacheHierarchy uniqueName="[Range 1].[Weekly sales]" caption="Weekly sales" attribute="1" defaultMemberUniqueName="[Range 1].[Weekly sales].[All]" allUniqueName="[Range 1].[Weekly sales].[All]" dimensionUniqueName="[Range 1]" displayFolder="" count="0" memberValueDatatype="20" unbalanced="0"/>
    <cacheHierarchy uniqueName="[Range 1].[Monthly sales]" caption="Monthly sales" attribute="1" defaultMemberUniqueName="[Range 1].[Monthly sales].[All]" allUniqueName="[Range 1].[Monthly sales].[All]" dimensionUniqueName="[Range 1]" displayFolder="" count="0" memberValueDatatype="130" unbalanced="0"/>
    <cacheHierarchy uniqueName="[Range 1].[Weekly sales03]" caption="Weekly sales03" attribute="1" defaultMemberUniqueName="[Range 1].[Weekly sales03].[All]" allUniqueName="[Range 1].[Weekly sales03].[All]" dimensionUniqueName="[Range 1]" displayFolder="" count="0" memberValueDatatype="130" unbalanced="0"/>
    <cacheHierarchy uniqueName="[Range 1].[Unique Customers]" caption="Unique Customers" attribute="1" defaultMemberUniqueName="[Range 1].[Unique Customers].[All]" allUniqueName="[Range 1].[Unique Customers].[All]" dimensionUniqueName="[Range 1]" displayFolder="" count="0" memberValueDatatype="20" unbalanced="0"/>
    <cacheHierarchy uniqueName="[Range 1].[Repeat Customers]" caption="Repeat Customers" attribute="1" defaultMemberUniqueName="[Range 1].[Repeat Customers].[All]" allUniqueName="[Range 1].[Repeat Customers].[All]" dimensionUniqueName="[Range 1]" displayFolder="" count="0" memberValueDatatype="20" unbalanced="0"/>
    <cacheHierarchy uniqueName="[Range 1].[Repeted order]" caption="Repeted order" attribute="1" defaultMemberUniqueName="[Range 1].[Repeted order].[All]" allUniqueName="[Range 1].[Repeted order].[All]" dimensionUniqueName="[Range 1]" displayFolder="" count="0" memberValueDatatype="130" unbalanced="0"/>
    <cacheHierarchy uniqueName="[Range 2].[Customer ID]" caption="Customer ID" attribute="1" defaultMemberUniqueName="[Range 2].[Customer ID].[All]" allUniqueName="[Range 2].[Customer ID].[All]" dimensionUniqueName="[Range 2]" displayFolder="" count="0" memberValueDatatype="2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Order Priority]" caption="Order Priority" attribute="1" defaultMemberUniqueName="[Range 2].[Order Priority].[All]" allUniqueName="[Range 2].[Order Priority].[All]" dimensionUniqueName="[Range 2]" displayFolder="" count="0" memberValueDatatype="130" unbalanced="0"/>
    <cacheHierarchy uniqueName="[Range 2].[Discount]" caption="Discount" attribute="1" defaultMemberUniqueName="[Range 2].[Discount].[All]" allUniqueName="[Range 2].[Discount].[All]" dimensionUniqueName="[Range 2]" displayFolder="" count="0" memberValueDatatype="5" unbalanced="0"/>
    <cacheHierarchy uniqueName="[Range 2].[Unit Price]" caption="Unit Price" attribute="1" defaultMemberUniqueName="[Range 2].[Unit Price].[All]" allUniqueName="[Range 2].[Unit Price].[All]" dimensionUniqueName="[Range 2]" displayFolder="" count="0" memberValueDatatype="5" unbalanced="0"/>
    <cacheHierarchy uniqueName="[Range 2].[Shipping Cost]" caption="Shipping Cost" attribute="1" defaultMemberUniqueName="[Range 2].[Shipping Cost].[All]" allUniqueName="[Range 2].[Shipping Cost].[All]" dimensionUniqueName="[Range 2]" displayFolder="" count="0" memberValueDatatype="5"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Segment]" caption="Customer Segment" attribute="1" defaultMemberUniqueName="[Range 2].[Customer Segment].[All]" allUniqueName="[Range 2].[Customer Segment].[All]" dimensionUniqueName="[Range 2]" displayFolder="" count="0" memberValueDatatype="13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Sub-Category]" caption="Product Sub-Category" attribute="1" defaultMemberUniqueName="[Range 2].[Product Sub-Category].[All]" allUniqueName="[Range 2].[Product Sub-Category].[All]" dimensionUniqueName="[Range 2]" displayFolder="" count="0" memberValueDatatype="130" unbalanced="0"/>
    <cacheHierarchy uniqueName="[Range 2].[Product Container]" caption="Product Container" attribute="1" defaultMemberUniqueName="[Range 2].[Product Container].[All]" allUniqueName="[Range 2].[Product Container].[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Product Base Margin]" caption="Product Base Margin" attribute="1" defaultMemberUniqueName="[Range 2].[Product Base Margin].[All]" allUniqueName="[Range 2].[Product Base Margin].[All]" dimensionUniqueName="[Range 2]" displayFolder="" count="0" memberValueDatatype="5" unbalanced="0"/>
    <cacheHierarchy uniqueName="[Range 2].[Country]" caption="Country" attribute="1" defaultMemberUniqueName="[Range 2].[Country].[All]" allUniqueName="[Range 2].[Country].[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State or Province]" caption="State or Province" attribute="1" defaultMemberUniqueName="[Range 2].[State or Province].[All]" allUniqueName="[Range 2].[State or Provinc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Order Year]" caption="Order Year" attribute="1" time="1" defaultMemberUniqueName="[Range 2].[Order Year].[All]" allUniqueName="[Range 2].[Order Year].[All]" dimensionUniqueName="[Range 2]" displayFolder="" count="0" memberValueDatatype="7" unbalanced="0"/>
    <cacheHierarchy uniqueName="[Range 2].[Order Month]" caption="Order Month" attribute="1" time="1" defaultMemberUniqueName="[Range 2].[Order Month].[All]" allUniqueName="[Range 2].[Order Month].[All]" dimensionUniqueName="[Range 2]" displayFolder="" count="0" memberValueDatatype="7" unbalanced="0"/>
    <cacheHierarchy uniqueName="[Range 2].[O-Date]" caption="O-Date" attribute="1" time="1" defaultMemberUniqueName="[Range 2].[O-Date].[All]" allUniqueName="[Range 2].[O-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ping years]" caption="Shipping years" attribute="1" time="1" defaultMemberUniqueName="[Range 2].[Shipping years].[All]" allUniqueName="[Range 2].[Shipping years].[All]" dimensionUniqueName="[Range 2]" displayFolder="" count="0" memberValueDatatype="7" unbalanced="0"/>
    <cacheHierarchy uniqueName="[Range 2].[Shipping months]" caption="Shipping months" attribute="1" time="1" defaultMemberUniqueName="[Range 2].[Shipping months].[All]" allUniqueName="[Range 2].[Shipping months].[All]" dimensionUniqueName="[Range 2]" displayFolder="" count="0" memberValueDatatype="7" unbalanced="0"/>
    <cacheHierarchy uniqueName="[Range 2].[Shipping date]" caption="Shipping date" attribute="1" time="1" defaultMemberUniqueName="[Range 2].[Shipping date].[All]" allUniqueName="[Range 2].[Shipping date].[All]" dimensionUniqueName="[Range 2]" displayFolder="" count="0" memberValueDatatype="7" unbalanced="0"/>
    <cacheHierarchy uniqueName="[Range 2].[Profit]" caption="Profit" attribute="1" defaultMemberUniqueName="[Range 2].[Profit].[All]" allUniqueName="[Range 2].[Profit].[All]" dimensionUniqueName="[Range 2]" displayFolder="" count="0" memberValueDatatype="5" unbalanced="0"/>
    <cacheHierarchy uniqueName="[Range 2].[Quantity ordered new]" caption="Quantity ordered new" attribute="1" defaultMemberUniqueName="[Range 2].[Quantity ordered new].[All]" allUniqueName="[Range 2].[Quantity ordered new].[All]" dimensionUniqueName="[Range 2]" displayFolder="" count="0" memberValueDatatype="20" unbalanced="0"/>
    <cacheHierarchy uniqueName="[Range 2].[Sales]" caption="Sales" attribute="1" defaultMemberUniqueName="[Range 2].[Sales].[All]" allUniqueName="[Range 2].[Sales].[All]" dimensionUniqueName="[Range 2]" displayFolder="" count="0" memberValueDatatype="5" unbalanced="0"/>
    <cacheHierarchy uniqueName="[Range 2].[Order ID]" caption="Order ID" attribute="1" defaultMemberUniqueName="[Range 2].[Order ID].[All]" allUniqueName="[Range 2].[Order ID].[All]" dimensionUniqueName="[Range 2]" displayFolder="" count="0" memberValueDatatype="20" unbalanced="0"/>
    <cacheHierarchy uniqueName="[Range 2].[Total]" caption="Total" attribute="1" defaultMemberUniqueName="[Range 2].[Total].[All]" allUniqueName="[Range 2].[Total].[All]" dimensionUniqueName="[Range 2]" displayFolder="" count="0" memberValueDatatype="5" unbalanced="0"/>
    <cacheHierarchy uniqueName="[Range 2].[Manager]" caption="Manager" attribute="1" defaultMemberUniqueName="[Range 2].[Manager].[All]" allUniqueName="[Range 2].[Manager].[All]" dimensionUniqueName="[Range 2]" displayFolder="" count="0" memberValueDatatype="130" unbalanced="0"/>
    <cacheHierarchy uniqueName="[Range 2].[Order fullfillment time]" caption="Order fullfillment time" attribute="1" defaultMemberUniqueName="[Range 2].[Order fullfillment time].[All]" allUniqueName="[Range 2].[Order fullfillment time].[All]" dimensionUniqueName="[Range 2]" displayFolder="" count="0" memberValueDatatype="20"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Revenue]" caption="Revenue" attribute="1" defaultMemberUniqueName="[Range 2].[Revenue].[All]" allUniqueName="[Range 2].[Revenue].[All]" dimensionUniqueName="[Range 2]" displayFolder="" count="0" memberValueDatatype="5" unbalanced="0"/>
    <cacheHierarchy uniqueName="[Range 2].[Weekly sales]" caption="Weekly sales" attribute="1" defaultMemberUniqueName="[Range 2].[Weekly sales].[All]" allUniqueName="[Range 2].[Weekly sales].[All]" dimensionUniqueName="[Range 2]" displayFolder="" count="0" memberValueDatatype="20" unbalanced="0"/>
    <cacheHierarchy uniqueName="[Range 2].[Monthly sales]" caption="Monthly sales" attribute="1" defaultMemberUniqueName="[Range 2].[Monthly sales].[All]" allUniqueName="[Range 2].[Monthly sales].[All]" dimensionUniqueName="[Range 2]" displayFolder="" count="0" memberValueDatatype="130" unbalanced="0"/>
    <cacheHierarchy uniqueName="[Range 2].[Weekly sales03]" caption="Weekly sales03" attribute="1" defaultMemberUniqueName="[Range 2].[Weekly sales03].[All]" allUniqueName="[Range 2].[Weekly sales03].[All]" dimensionUniqueName="[Range 2]" displayFolder="" count="0" memberValueDatatype="130" unbalanced="0"/>
    <cacheHierarchy uniqueName="[Range 2].[Unique Customers]" caption="Unique Customers" attribute="1" defaultMemberUniqueName="[Range 2].[Unique Customers].[All]" allUniqueName="[Range 2].[Unique Customers].[All]" dimensionUniqueName="[Range 2]" displayFolder="" count="0" memberValueDatatype="20" unbalanced="0"/>
    <cacheHierarchy uniqueName="[Range 2].[Repeat Customers]" caption="Repeat Customers" attribute="1" defaultMemberUniqueName="[Range 2].[Repeat Customers].[All]" allUniqueName="[Range 2].[Repeat Customers].[All]" dimensionUniqueName="[Range 2]" displayFolder="" count="0" memberValueDatatype="20" unbalanced="0"/>
    <cacheHierarchy uniqueName="[Range 2].[Repeted order]" caption="Repeted order" attribute="1" defaultMemberUniqueName="[Range 2].[Repeted order].[All]" allUniqueName="[Range 2].[Repeted order].[All]" dimensionUniqueName="[Range 2]" displayFolder="" count="0" memberValueDatatype="130" unbalanced="0"/>
    <cacheHierarchy uniqueName="[Range 3].[Customer ID]" caption="Customer ID" attribute="1" defaultMemberUniqueName="[Range 3].[Customer ID].[All]" allUniqueName="[Range 3].[Customer ID].[All]" dimensionUniqueName="[Range 3]" displayFolder="" count="0" memberValueDatatype="20" unbalanced="0"/>
    <cacheHierarchy uniqueName="[Range 3].[Customer Name]" caption="Customer Name" attribute="1" defaultMemberUniqueName="[Range 3].[Customer Name].[All]" allUniqueName="[Range 3].[Customer Name].[All]" dimensionUniqueName="[Range 3]" displayFolder="" count="0" memberValueDatatype="13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Discount]" caption="Discount" attribute="1" defaultMemberUniqueName="[Range 3].[Discount].[All]" allUniqueName="[Range 3].[Discount].[All]" dimensionUniqueName="[Range 3]" displayFolder="" count="0" memberValueDatatype="5" unbalanced="0"/>
    <cacheHierarchy uniqueName="[Range 3].[Unit Price]" caption="Unit Price" attribute="1" defaultMemberUniqueName="[Range 3].[Unit Price].[All]" allUniqueName="[Range 3].[Unit Price].[All]" dimensionUniqueName="[Range 3]" displayFolder="" count="0" memberValueDatatype="5" unbalanced="0"/>
    <cacheHierarchy uniqueName="[Range 3].[Shipping Cost]" caption="Shipping Cost" attribute="1" defaultMemberUniqueName="[Range 3].[Shipping Cost].[All]" allUniqueName="[Range 3].[Shipping Cost].[All]" dimensionUniqueName="[Range 3]" displayFolder="" count="0" memberValueDatatype="5" unbalanced="0"/>
    <cacheHierarchy uniqueName="[Range 3].[Ship Mode]" caption="Ship Mode" attribute="1" defaultMemberUniqueName="[Range 3].[Ship Mode].[All]" allUniqueName="[Range 3].[Ship Mode].[All]" dimensionUniqueName="[Range 3]" displayFolder="" count="0" memberValueDatatype="130" unbalanced="0"/>
    <cacheHierarchy uniqueName="[Range 3].[Customer Segment]" caption="Customer Segment" attribute="1" defaultMemberUniqueName="[Range 3].[Customer Segment].[All]" allUniqueName="[Range 3].[Customer Segment].[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Sub-Category]" caption="Product Sub-Category" attribute="1" defaultMemberUniqueName="[Range 3].[Product Sub-Category].[All]" allUniqueName="[Range 3].[Product Sub-Category].[All]" dimensionUniqueName="[Range 3]" displayFolder="" count="0" memberValueDatatype="130" unbalanced="0"/>
    <cacheHierarchy uniqueName="[Range 3].[Product Container]" caption="Product Container" attribute="1" defaultMemberUniqueName="[Range 3].[Product Container].[All]" allUniqueName="[Range 3].[Product Container].[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Product Base Margin]" caption="Product Base Margin" attribute="1" defaultMemberUniqueName="[Range 3].[Product Base Margin].[All]" allUniqueName="[Range 3].[Product Base Margin].[All]" dimensionUniqueName="[Range 3]" displayFolder="" count="0" memberValueDatatype="5" unbalanced="0"/>
    <cacheHierarchy uniqueName="[Range 3].[Country]" caption="Country" attribute="1" defaultMemberUniqueName="[Range 3].[Country].[All]" allUniqueName="[Range 3].[Country].[All]" dimensionUniqueName="[Range 3]" displayFolder="" count="0" memberValueDatatype="130" unbalanced="0"/>
    <cacheHierarchy uniqueName="[Range 3].[Region]" caption="Region" attribute="1" defaultMemberUniqueName="[Range 3].[Region].[All]" allUniqueName="[Range 3].[Region].[All]" dimensionUniqueName="[Range 3]" displayFolder="" count="0" memberValueDatatype="130" unbalanced="0"/>
    <cacheHierarchy uniqueName="[Range 3].[State or Province]" caption="State or Province" attribute="1" defaultMemberUniqueName="[Range 3].[State or Province].[All]" allUniqueName="[Range 3].[State or Province].[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Postal Code]" caption="Postal Code" attribute="1" defaultMemberUniqueName="[Range 3].[Postal Code].[All]" allUniqueName="[Range 3].[Postal Code].[All]" dimensionUniqueName="[Range 3]" displayFolder="" count="0" memberValueDatatype="20" unbalanced="0"/>
    <cacheHierarchy uniqueName="[Range 3].[Order Date]" caption="Order Date" attribute="1" time="1" defaultMemberUniqueName="[Range 3].[Order Date].[All]" allUniqueName="[Range 3].[Order Date].[All]" dimensionUniqueName="[Range 3]" displayFolder="" count="0" memberValueDatatype="7" unbalanced="0"/>
    <cacheHierarchy uniqueName="[Range 3].[Order Year]" caption="Order Year" attribute="1" time="1" defaultMemberUniqueName="[Range 3].[Order Year].[All]" allUniqueName="[Range 3].[Order Year].[All]" dimensionUniqueName="[Range 3]" displayFolder="" count="0" memberValueDatatype="7" unbalanced="0"/>
    <cacheHierarchy uniqueName="[Range 3].[Order Month]" caption="Order Month" attribute="1" time="1" defaultMemberUniqueName="[Range 3].[Order Month].[All]" allUniqueName="[Range 3].[Order Month].[All]" dimensionUniqueName="[Range 3]" displayFolder="" count="0" memberValueDatatype="7" unbalanced="0"/>
    <cacheHierarchy uniqueName="[Range 3].[O-Date]" caption="O-Date" attribute="1" time="1" defaultMemberUniqueName="[Range 3].[O-Date].[All]" allUniqueName="[Range 3].[O-Date].[All]" dimensionUniqueName="[Range 3]" displayFolder="" count="0" memberValueDatatype="7" unbalanced="0"/>
    <cacheHierarchy uniqueName="[Range 3].[Ship date]" caption="Ship date" attribute="1" time="1" defaultMemberUniqueName="[Range 3].[Ship date].[All]" allUniqueName="[Range 3].[Ship date].[All]" dimensionUniqueName="[Range 3]" displayFolder="" count="0" memberValueDatatype="7" unbalanced="0"/>
    <cacheHierarchy uniqueName="[Range 3].[Shipping years]" caption="Shipping years" attribute="1" time="1" defaultMemberUniqueName="[Range 3].[Shipping years].[All]" allUniqueName="[Range 3].[Shipping years].[All]" dimensionUniqueName="[Range 3]" displayFolder="" count="0" memberValueDatatype="7" unbalanced="0"/>
    <cacheHierarchy uniqueName="[Range 3].[Shipping months]" caption="Shipping months" attribute="1" time="1" defaultMemberUniqueName="[Range 3].[Shipping months].[All]" allUniqueName="[Range 3].[Shipping months].[All]" dimensionUniqueName="[Range 3]" displayFolder="" count="0" memberValueDatatype="7" unbalanced="0"/>
    <cacheHierarchy uniqueName="[Range 3].[Shipping date]" caption="Shipping date" attribute="1" time="1" defaultMemberUniqueName="[Range 3].[Shipping date].[All]" allUniqueName="[Range 3].[Shipping date].[All]" dimensionUniqueName="[Range 3]" displayFolder="" count="0" memberValueDatatype="7" unbalanced="0"/>
    <cacheHierarchy uniqueName="[Range 3].[Profit]" caption="Profit" attribute="1" defaultMemberUniqueName="[Range 3].[Profit].[All]" allUniqueName="[Range 3].[Profit].[All]" dimensionUniqueName="[Range 3]" displayFolder="" count="0" memberValueDatatype="5" unbalanced="0"/>
    <cacheHierarchy uniqueName="[Range 3].[Quantity ordered new]" caption="Quantity ordered new" attribute="1" defaultMemberUniqueName="[Range 3].[Quantity ordered new].[All]" allUniqueName="[Range 3].[Quantity ordered new].[All]" dimensionUniqueName="[Range 3]" displayFolder="" count="0" memberValueDatatype="20" unbalanced="0"/>
    <cacheHierarchy uniqueName="[Range 3].[Sales]" caption="Sales" attribute="1" defaultMemberUniqueName="[Range 3].[Sales].[All]" allUniqueName="[Range 3].[Sales].[All]" dimensionUniqueName="[Range 3]" displayFolder="" count="0" memberValueDatatype="5" unbalanced="0"/>
    <cacheHierarchy uniqueName="[Range 3].[Order ID]" caption="Order ID" attribute="1" defaultMemberUniqueName="[Range 3].[Order ID].[All]" allUniqueName="[Range 3].[Order ID].[All]" dimensionUniqueName="[Range 3]" displayFolder="" count="0" memberValueDatatype="20" unbalanced="0"/>
    <cacheHierarchy uniqueName="[Range 3].[Total]" caption="Total" attribute="1" defaultMemberUniqueName="[Range 3].[Total].[All]" allUniqueName="[Range 3].[Total].[All]" dimensionUniqueName="[Range 3]" displayFolder="" count="0" memberValueDatatype="5" unbalanced="0"/>
    <cacheHierarchy uniqueName="[Range 3].[Manager]" caption="Manager" attribute="1" defaultMemberUniqueName="[Range 3].[Manager].[All]" allUniqueName="[Range 3].[Manager].[All]" dimensionUniqueName="[Range 3]" displayFolder="" count="0" memberValueDatatype="130" unbalanced="0"/>
    <cacheHierarchy uniqueName="[Range 3].[Order fullfillment time]" caption="Order fullfillment time" attribute="1" defaultMemberUniqueName="[Range 3].[Order fullfillment time].[All]" allUniqueName="[Range 3].[Order fullfillment time].[All]" dimensionUniqueName="[Range 3]" displayFolder="" count="0" memberValueDatatype="20" unbalanced="0"/>
    <cacheHierarchy uniqueName="[Range 3].[Profit margin]" caption="Profit margin" attribute="1" defaultMemberUniqueName="[Range 3].[Profit margin].[All]" allUniqueName="[Range 3].[Profit margin].[All]" dimensionUniqueName="[Range 3]" displayFolder="" count="0" memberValueDatatype="5" unbalanced="0"/>
    <cacheHierarchy uniqueName="[Range 3].[Revenue]" caption="Revenue" attribute="1" defaultMemberUniqueName="[Range 3].[Revenue].[All]" allUniqueName="[Range 3].[Revenue].[All]" dimensionUniqueName="[Range 3]" displayFolder="" count="0" memberValueDatatype="5" unbalanced="0"/>
    <cacheHierarchy uniqueName="[Range 3].[Weekly sales]" caption="Weekly sales" attribute="1" defaultMemberUniqueName="[Range 3].[Weekly sales].[All]" allUniqueName="[Range 3].[Weekly sales].[All]" dimensionUniqueName="[Range 3]" displayFolder="" count="0" memberValueDatatype="20" unbalanced="0"/>
    <cacheHierarchy uniqueName="[Range 3].[Monthly sales]" caption="Monthly sales" attribute="1" defaultMemberUniqueName="[Range 3].[Monthly sales].[All]" allUniqueName="[Range 3].[Monthly sales].[All]" dimensionUniqueName="[Range 3]" displayFolder="" count="0" memberValueDatatype="130" unbalanced="0"/>
    <cacheHierarchy uniqueName="[Range 3].[Weekly sales03]" caption="Weekly sales03" attribute="1" defaultMemberUniqueName="[Range 3].[Weekly sales03].[All]" allUniqueName="[Range 3].[Weekly sales03].[All]" dimensionUniqueName="[Range 3]" displayFolder="" count="0" memberValueDatatype="130" unbalanced="0"/>
    <cacheHierarchy uniqueName="[Range 3].[Unique Customers]" caption="Unique Customers" attribute="1" defaultMemberUniqueName="[Range 3].[Unique Customers].[All]" allUniqueName="[Range 3].[Unique Customers].[All]" dimensionUniqueName="[Range 3]" displayFolder="" count="0" memberValueDatatype="20" unbalanced="0"/>
    <cacheHierarchy uniqueName="[Range 3].[Repeat Customers]" caption="Repeat Customers" attribute="1" defaultMemberUniqueName="[Range 3].[Repeat Customers].[All]" allUniqueName="[Range 3].[Repeat Customers].[All]" dimensionUniqueName="[Range 3]" displayFolder="" count="0" memberValueDatatype="20" unbalanced="0"/>
    <cacheHierarchy uniqueName="[Range 3].[Repeted order]" caption="Repeted order" attribute="1" defaultMemberUniqueName="[Range 3].[Repeted order].[All]" allUniqueName="[Range 3].[Repeted order].[All]" dimensionUniqueName="[Range 3]" displayFolder="" count="0" memberValueDatatype="130" unbalanced="0"/>
    <cacheHierarchy uniqueName="[Range 3].[Quarter]" caption="Quarter" attribute="1" defaultMemberUniqueName="[Range 3].[Quarter].[All]" allUniqueName="[Range 3].[Quarter].[All]" dimensionUniqueName="[Range 3]" displayFolder="" count="0" memberValueDatatype="130" unbalanced="0"/>
    <cacheHierarchy uniqueName="[Range 3].[Order Month (Month)]" caption="Order Month (Month)" attribute="1" defaultMemberUniqueName="[Range 3].[Order Month (Month)].[All]" allUniqueName="[Range 3].[Order Month (Month)].[All]" dimensionUniqueName="[Range 3]" displayFolder="" count="0" memberValueDatatype="130" unbalanced="0"/>
    <cacheHierarchy uniqueName="[Range 4].[Provience]" caption="Provience" attribute="1" defaultMemberUniqueName="[Range 4].[Provience].[All]" allUniqueName="[Range 4].[Provience].[All]" dimensionUniqueName="[Range 4]" displayFolder="" count="0" memberValueDatatype="130" unbalanced="0"/>
    <cacheHierarchy uniqueName="[Range 4].[Sum of Sales]" caption="Sum of Sales" attribute="1" defaultMemberUniqueName="[Range 4].[Sum of Sales].[All]" allUniqueName="[Range 4].[Sum of Sales].[All]" dimensionUniqueName="[Range 4]" displayFolder="" count="0" memberValueDatatype="5" unbalanced="0"/>
    <cacheHierarchy uniqueName="[Table_1].[Customer ID]" caption="Customer ID" attribute="1" defaultMemberUniqueName="[Table_1].[Customer ID].[All]" allUniqueName="[Table_1].[Customer ID].[All]" dimensionUniqueName="[Table_1]" displayFolder="" count="0" memberValueDatatype="2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Order Priority]" caption="Order Priority" attribute="1" defaultMemberUniqueName="[Table_1].[Order Priority].[All]" allUniqueName="[Table_1].[Order Priority].[All]" dimensionUniqueName="[Table_1]" displayFolder="" count="2" memberValueDatatype="130" unbalanced="0"/>
    <cacheHierarchy uniqueName="[Table_1].[Discount]" caption="Discount" attribute="1" defaultMemberUniqueName="[Table_1].[Discount].[All]" allUniqueName="[Table_1].[Discount].[All]" dimensionUniqueName="[Table_1]" displayFolder="" count="0" memberValueDatatype="5" unbalanced="0"/>
    <cacheHierarchy uniqueName="[Table_1].[Unit Price]" caption="Unit Price" attribute="1" defaultMemberUniqueName="[Table_1].[Unit Price].[All]" allUniqueName="[Table_1].[Unit Price].[All]" dimensionUniqueName="[Table_1]" displayFolder="" count="0" memberValueDatatype="5" unbalanced="0"/>
    <cacheHierarchy uniqueName="[Table_1].[Shipping Cost]" caption="Shipping Cost" attribute="1" defaultMemberUniqueName="[Table_1].[Shipping Cost].[All]" allUniqueName="[Table_1].[Shipping Cost].[All]" dimensionUniqueName="[Table_1]" displayFolder="" count="0" memberValueDatatype="5"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Segment]" caption="Customer Segment" attribute="1" defaultMemberUniqueName="[Table_1].[Customer Segment].[All]" allUniqueName="[Table_1].[Customer Segment].[All]" dimensionUniqueName="[Table_1]" displayFolder="" count="2" memberValueDatatype="130" unbalanced="0"/>
    <cacheHierarchy uniqueName="[Table_1].[Product Category]" caption="Product Category" attribute="1" defaultMemberUniqueName="[Table_1].[Product Category].[All]" allUniqueName="[Table_1].[Product Category].[All]" dimensionUniqueName="[Table_1]" displayFolder="" count="2" memberValueDatatype="130" unbalanced="0">
      <fieldsUsage count="2">
        <fieldUsage x="-1"/>
        <fieldUsage x="4"/>
      </fieldsUsage>
    </cacheHierarchy>
    <cacheHierarchy uniqueName="[Table_1].[Product Sub-Category]" caption="Product Sub-Category" attribute="1" defaultMemberUniqueName="[Table_1].[Product Sub-Category].[All]" allUniqueName="[Table_1].[Product Sub-Category].[All]" dimensionUniqueName="[Table_1]" displayFolder="" count="2" memberValueDatatype="130" unbalanced="0">
      <fieldsUsage count="2">
        <fieldUsage x="-1"/>
        <fieldUsage x="2"/>
      </fieldsUsage>
    </cacheHierarchy>
    <cacheHierarchy uniqueName="[Table_1].[Product Container]" caption="Product Container" attribute="1" defaultMemberUniqueName="[Table_1].[Product Container].[All]" allUniqueName="[Table_1].[Product Container].[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Product Base Margin]" caption="Product Base Margin" attribute="1" defaultMemberUniqueName="[Table_1].[Product Base Margin].[All]" allUniqueName="[Table_1].[Product Base Margin].[All]" dimensionUniqueName="[Table_1]" displayFolder="" count="0" memberValueDatatype="5" unbalanced="0"/>
    <cacheHierarchy uniqueName="[Table_1].[Country]" caption="Country" attribute="1" defaultMemberUniqueName="[Table_1].[Country].[All]" allUniqueName="[Table_1].[Country].[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State or Province]" caption="State or Province" attribute="1" defaultMemberUniqueName="[Table_1].[State or Province].[All]" allUniqueName="[Table_1].[State or Province].[All]" dimensionUniqueName="[Table_1]" displayFolder="" count="2" memberValueDatatype="130" unbalanced="0">
      <fieldsUsage count="2">
        <fieldUsage x="-1"/>
        <fieldUsage x="5"/>
      </fieldsUsage>
    </cacheHierarchy>
    <cacheHierarchy uniqueName="[Table_1].[City]" caption="City" attribute="1" defaultMemberUniqueName="[Table_1].[City].[All]" allUniqueName="[Table_1].[City].[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Order Year]" caption="Order Year" attribute="1" time="1" defaultMemberUniqueName="[Table_1].[Order Year].[All]" allUniqueName="[Table_1].[Order Year].[All]" dimensionUniqueName="[Table_1]" displayFolder="" count="0" memberValueDatatype="7" unbalanced="0"/>
    <cacheHierarchy uniqueName="[Table_1].[Order Month]" caption="Order Month" attribute="1" time="1" defaultMemberUniqueName="[Table_1].[Order Month].[All]" allUniqueName="[Table_1].[Order Month].[All]" dimensionUniqueName="[Table_1]" displayFolder="" count="0" memberValueDatatype="7" unbalanced="0"/>
    <cacheHierarchy uniqueName="[Table_1].[O-Date]" caption="O-Date" attribute="1" time="1" defaultMemberUniqueName="[Table_1].[O-Date].[All]" allUniqueName="[Table_1].[O-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ping years]" caption="Shipping years" attribute="1" time="1" defaultMemberUniqueName="[Table_1].[Shipping years].[All]" allUniqueName="[Table_1].[Shipping years].[All]" dimensionUniqueName="[Table_1]" displayFolder="" count="0" memberValueDatatype="7" unbalanced="0"/>
    <cacheHierarchy uniqueName="[Table_1].[Shipping months]" caption="Shipping months" attribute="1" time="1" defaultMemberUniqueName="[Table_1].[Shipping months].[All]" allUniqueName="[Table_1].[Shipping months].[All]" dimensionUniqueName="[Table_1]" displayFolder="" count="0" memberValueDatatype="7" unbalanced="0"/>
    <cacheHierarchy uniqueName="[Table_1].[Shipping date]" caption="Shipping date" attribute="1" time="1" defaultMemberUniqueName="[Table_1].[Shipping date].[All]" allUniqueName="[Table_1].[Shipping date].[All]" dimensionUniqueName="[Table_1]" displayFolder="" count="0" memberValueDatatype="7" unbalanced="0"/>
    <cacheHierarchy uniqueName="[Table_1].[Profit]" caption="Profit" attribute="1" defaultMemberUniqueName="[Table_1].[Profit].[All]" allUniqueName="[Table_1].[Profit].[All]" dimensionUniqueName="[Table_1]" displayFolder="" count="0" memberValueDatatype="5" unbalanced="0"/>
    <cacheHierarchy uniqueName="[Table_1].[Quantity ordered new]" caption="Quantity ordered new" attribute="1" defaultMemberUniqueName="[Table_1].[Quantity ordered new].[All]" allUniqueName="[Table_1].[Quantity ordered new].[All]" dimensionUniqueName="[Table_1]" displayFolder="" count="0" memberValueDatatype="20" unbalanced="0"/>
    <cacheHierarchy uniqueName="[Table_1].[Sales]" caption="Sales" attribute="1" defaultMemberUniqueName="[Table_1].[Sales].[All]" allUniqueName="[Table_1].[Sales].[All]" dimensionUniqueName="[Table_1]" displayFolder="" count="0" memberValueDatatype="5" unbalanced="0"/>
    <cacheHierarchy uniqueName="[Table_1].[Order ID]" caption="Order ID" attribute="1" defaultMemberUniqueName="[Table_1].[Order ID].[All]" allUniqueName="[Table_1].[Order ID].[All]" dimensionUniqueName="[Table_1]" displayFolder="" count="0" memberValueDatatype="20" unbalanced="0"/>
    <cacheHierarchy uniqueName="[Table_1].[Total]" caption="Total" attribute="1" defaultMemberUniqueName="[Table_1].[Total].[All]" allUniqueName="[Table_1].[Total].[All]" dimensionUniqueName="[Table_1]" displayFolder="" count="0" memberValueDatatype="5" unbalanced="0"/>
    <cacheHierarchy uniqueName="[Table_1].[Manager]" caption="Manager" attribute="1" defaultMemberUniqueName="[Table_1].[Manager].[All]" allUniqueName="[Table_1].[Manager].[All]" dimensionUniqueName="[Table_1]" displayFolder="" count="2" memberValueDatatype="130" unbalanced="0"/>
    <cacheHierarchy uniqueName="[Table_1].[Order fullfillment time]" caption="Order fullfillment time" attribute="1" defaultMemberUniqueName="[Table_1].[Order fullfillment time].[All]" allUniqueName="[Table_1].[Order fullfillment time].[All]" dimensionUniqueName="[Table_1]" displayFolder="" count="0" memberValueDatatype="20" unbalanced="0"/>
    <cacheHierarchy uniqueName="[Table_1].[Profit margin]" caption="Profit margin" attribute="1" defaultMemberUniqueName="[Table_1].[Profit margin].[All]" allUniqueName="[Table_1].[Profit margin].[All]" dimensionUniqueName="[Table_1]" displayFolder="" count="0" memberValueDatatype="130" unbalanced="0"/>
    <cacheHierarchy uniqueName="[Table_1].[Revenue]" caption="Revenue" attribute="1" defaultMemberUniqueName="[Table_1].[Revenue].[All]" allUniqueName="[Table_1].[Revenue].[All]" dimensionUniqueName="[Table_1]" displayFolder="" count="0" memberValueDatatype="5" unbalanced="0"/>
    <cacheHierarchy uniqueName="[Table_1].[Weekly sales]" caption="Weekly sales" attribute="1" defaultMemberUniqueName="[Table_1].[Weekly sales].[All]" allUniqueName="[Table_1].[Weekly sales].[All]" dimensionUniqueName="[Table_1]" displayFolder="" count="2" memberValueDatatype="20" unbalanced="0"/>
    <cacheHierarchy uniqueName="[Table_1].[Monthly sales]" caption="Monthly sales" attribute="1" defaultMemberUniqueName="[Table_1].[Monthly sales].[All]" allUniqueName="[Table_1].[Monthly sales].[All]" dimensionUniqueName="[Table_1]" displayFolder="" count="0" memberValueDatatype="130" unbalanced="0"/>
    <cacheHierarchy uniqueName="[Table_1].[Weekly sales03]" caption="Weekly sales03" attribute="1" defaultMemberUniqueName="[Table_1].[Weekly sales03].[All]" allUniqueName="[Table_1].[Weekly sales03].[All]" dimensionUniqueName="[Table_1]" displayFolder="" count="0" memberValueDatatype="130" unbalanced="0"/>
    <cacheHierarchy uniqueName="[Table_1].[Unique Customers]" caption="Unique Customers" attribute="1" defaultMemberUniqueName="[Table_1].[Unique Customers].[All]" allUniqueName="[Table_1].[Unique Customers].[All]" dimensionUniqueName="[Table_1]" displayFolder="" count="0" memberValueDatatype="20" unbalanced="0"/>
    <cacheHierarchy uniqueName="[Table_1].[Repeat Customers]" caption="Repeat Customers" attribute="1" defaultMemberUniqueName="[Table_1].[Repeat Customers].[All]" allUniqueName="[Table_1].[Repeat Customers].[All]" dimensionUniqueName="[Table_1]" displayFolder="" count="0" memberValueDatatype="20" unbalanced="0"/>
    <cacheHierarchy uniqueName="[Table_1].[Repeted order]" caption="Repeted order" attribute="1" defaultMemberUniqueName="[Table_1].[Repeted order].[All]" allUniqueName="[Table_1].[Repeted order].[All]" dimensionUniqueName="[Table_1]" displayFolder="" count="0" memberValueDatatype="130" unbalanced="0"/>
    <cacheHierarchy uniqueName="[Table_1].[Quarter]" caption="Quarter" attribute="1" defaultMemberUniqueName="[Table_1].[Quarter].[All]" allUniqueName="[Table_1].[Quarter].[All]" dimensionUniqueName="[Table_1]" displayFolder="" count="2"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Month (Month)]" caption="Order Month (Month)" attribute="1" defaultMemberUniqueName="[Table_1].[Order Month (Month)].[All]" allUniqueName="[Table_1].[Order Month (Month)].[All]" dimensionUniqueName="[Table_1]" displayFolder="" count="2" memberValueDatatype="130" unbalanced="0"/>
    <cacheHierarchy uniqueName="[Table_1 1].[Customer ID]" caption="Customer ID" attribute="1" defaultMemberUniqueName="[Table_1 1].[Customer ID].[All]" allUniqueName="[Table_1 1].[Customer ID].[All]" dimensionUniqueName="[Table_1 1]" displayFolder="" count="0" memberValueDatatype="2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Order Priority]" caption="Order Priority" attribute="1" defaultMemberUniqueName="[Table_1 1].[Order Priority].[All]" allUniqueName="[Table_1 1].[Order Priority].[All]" dimensionUniqueName="[Table_1 1]" displayFolder="" count="0" memberValueDatatype="130" unbalanced="0"/>
    <cacheHierarchy uniqueName="[Table_1 1].[Discount]" caption="Discount" attribute="1" defaultMemberUniqueName="[Table_1 1].[Discount].[All]" allUniqueName="[Table_1 1].[Discount].[All]" dimensionUniqueName="[Table_1 1]" displayFolder="" count="0" memberValueDatatype="5" unbalanced="0"/>
    <cacheHierarchy uniqueName="[Table_1 1].[Unit Price]" caption="Unit Price" attribute="1" defaultMemberUniqueName="[Table_1 1].[Unit Price].[All]" allUniqueName="[Table_1 1].[Unit Price].[All]" dimensionUniqueName="[Table_1 1]" displayFolder="" count="0" memberValueDatatype="5" unbalanced="0"/>
    <cacheHierarchy uniqueName="[Table_1 1].[Shipping Cost]" caption="Shipping Cost" attribute="1" defaultMemberUniqueName="[Table_1 1].[Shipping Cost].[All]" allUniqueName="[Table_1 1].[Shipping Cost].[All]" dimensionUniqueName="[Table_1 1]" displayFolder="" count="0" memberValueDatatype="5"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Segment]" caption="Customer Segment" attribute="1" defaultMemberUniqueName="[Table_1 1].[Customer Segment].[All]" allUniqueName="[Table_1 1].[Customer Segment].[All]" dimensionUniqueName="[Table_1 1]" displayFolder="" count="0" memberValueDatatype="130" unbalanced="0"/>
    <cacheHierarchy uniqueName="[Table_1 1].[Product Category]" caption="Product Category" attribute="1" defaultMemberUniqueName="[Table_1 1].[Product Category].[All]" allUniqueName="[Table_1 1].[Product Category].[All]" dimensionUniqueName="[Table_1 1]" displayFolder="" count="0" memberValueDatatype="130" unbalanced="0"/>
    <cacheHierarchy uniqueName="[Table_1 1].[Product Sub-Category]" caption="Product Sub-Category" attribute="1" defaultMemberUniqueName="[Table_1 1].[Product Sub-Category].[All]" allUniqueName="[Table_1 1].[Product Sub-Category].[All]" dimensionUniqueName="[Table_1 1]" displayFolder="" count="0" memberValueDatatype="130" unbalanced="0"/>
    <cacheHierarchy uniqueName="[Table_1 1].[Product Container]" caption="Product Container" attribute="1" defaultMemberUniqueName="[Table_1 1].[Product Container].[All]" allUniqueName="[Table_1 1].[Product Container].[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Product Base Margin]" caption="Product Base Margin" attribute="1" defaultMemberUniqueName="[Table_1 1].[Product Base Margin].[All]" allUniqueName="[Table_1 1].[Product Base Margin].[All]" dimensionUniqueName="[Table_1 1]" displayFolder="" count="0" memberValueDatatype="5" unbalanced="0"/>
    <cacheHierarchy uniqueName="[Table_1 1].[Country]" caption="Country" attribute="1" defaultMemberUniqueName="[Table_1 1].[Country].[All]" allUniqueName="[Table_1 1].[Country].[All]" dimensionUniqueName="[Table_1 1]" displayFolder="" count="0" memberValueDatatype="130" unbalanced="0"/>
    <cacheHierarchy uniqueName="[Table_1 1].[Region]" caption="Region" attribute="1" defaultMemberUniqueName="[Table_1 1].[Region].[All]" allUniqueName="[Table_1 1].[Region].[All]" dimensionUniqueName="[Table_1 1]" displayFolder="" count="0" memberValueDatatype="130" unbalanced="0"/>
    <cacheHierarchy uniqueName="[Table_1 1].[State or Province]" caption="State or Province" attribute="1" defaultMemberUniqueName="[Table_1 1].[State or Province].[All]" allUniqueName="[Table_1 1].[State or Province].[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Order Year]" caption="Order Year" attribute="1" time="1" defaultMemberUniqueName="[Table_1 1].[Order Year].[All]" allUniqueName="[Table_1 1].[Order Year].[All]" dimensionUniqueName="[Table_1 1]" displayFolder="" count="0" memberValueDatatype="7" unbalanced="0"/>
    <cacheHierarchy uniqueName="[Table_1 1].[Order Month]" caption="Order Month" attribute="1" time="1" defaultMemberUniqueName="[Table_1 1].[Order Month].[All]" allUniqueName="[Table_1 1].[Order Month].[All]" dimensionUniqueName="[Table_1 1]" displayFolder="" count="0" memberValueDatatype="7" unbalanced="0"/>
    <cacheHierarchy uniqueName="[Table_1 1].[O-Date]" caption="O-Date" attribute="1" time="1" defaultMemberUniqueName="[Table_1 1].[O-Date].[All]" allUniqueName="[Table_1 1].[O-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ping years]" caption="Shipping years" attribute="1" time="1" defaultMemberUniqueName="[Table_1 1].[Shipping years].[All]" allUniqueName="[Table_1 1].[Shipping years].[All]" dimensionUniqueName="[Table_1 1]" displayFolder="" count="0" memberValueDatatype="7" unbalanced="0"/>
    <cacheHierarchy uniqueName="[Table_1 1].[Shipping months]" caption="Shipping months" attribute="1" time="1" defaultMemberUniqueName="[Table_1 1].[Shipping months].[All]" allUniqueName="[Table_1 1].[Shipping months].[All]" dimensionUniqueName="[Table_1 1]" displayFolder="" count="0" memberValueDatatype="7" unbalanced="0"/>
    <cacheHierarchy uniqueName="[Table_1 1].[Shipping date]" caption="Shipping date" attribute="1" time="1" defaultMemberUniqueName="[Table_1 1].[Shipping date].[All]" allUniqueName="[Table_1 1].[Shipping date].[All]" dimensionUniqueName="[Table_1 1]" displayFolder="" count="0" memberValueDatatype="7" unbalanced="0"/>
    <cacheHierarchy uniqueName="[Table_1 1].[Profit]" caption="Profit" attribute="1" defaultMemberUniqueName="[Table_1 1].[Profit].[All]" allUniqueName="[Table_1 1].[Profit].[All]" dimensionUniqueName="[Table_1 1]" displayFolder="" count="0" memberValueDatatype="5" unbalanced="0"/>
    <cacheHierarchy uniqueName="[Table_1 1].[Quantity ordered new]" caption="Quantity ordered new" attribute="1" defaultMemberUniqueName="[Table_1 1].[Quantity ordered new].[All]" allUniqueName="[Table_1 1].[Quantity ordered new].[All]" dimensionUniqueName="[Table_1 1]" displayFolder="" count="0" memberValueDatatype="20" unbalanced="0"/>
    <cacheHierarchy uniqueName="[Table_1 1].[Sales]" caption="Sales" attribute="1" defaultMemberUniqueName="[Table_1 1].[Sales].[All]" allUniqueName="[Table_1 1].[Sales].[All]" dimensionUniqueName="[Table_1 1]" displayFolder="" count="0" memberValueDatatype="5" unbalanced="0"/>
    <cacheHierarchy uniqueName="[Table_1 1].[Order ID]" caption="Order ID" attribute="1" defaultMemberUniqueName="[Table_1 1].[Order ID].[All]" allUniqueName="[Table_1 1].[Order ID].[All]" dimensionUniqueName="[Table_1 1]" displayFolder="" count="0" memberValueDatatype="20" unbalanced="0"/>
    <cacheHierarchy uniqueName="[Table_1 1].[Total]" caption="Total" attribute="1" defaultMemberUniqueName="[Table_1 1].[Total].[All]" allUniqueName="[Table_1 1].[Total].[All]" dimensionUniqueName="[Table_1 1]" displayFolder="" count="0" memberValueDatatype="5" unbalanced="0"/>
    <cacheHierarchy uniqueName="[Table_1 1].[Manager]" caption="Manager" attribute="1" defaultMemberUniqueName="[Table_1 1].[Manager].[All]" allUniqueName="[Table_1 1].[Manager].[All]" dimensionUniqueName="[Table_1 1]" displayFolder="" count="0" memberValueDatatype="130" unbalanced="0"/>
    <cacheHierarchy uniqueName="[Table_1 1].[Order fullfillment time]" caption="Order fullfillment time" attribute="1" defaultMemberUniqueName="[Table_1 1].[Order fullfillment time].[All]" allUniqueName="[Table_1 1].[Order fullfillment time].[All]" dimensionUniqueName="[Table_1 1]" displayFolder="" count="0" memberValueDatatype="20" unbalanced="0"/>
    <cacheHierarchy uniqueName="[Table_1 1].[Profit margin]" caption="Profit margin" attribute="1" defaultMemberUniqueName="[Table_1 1].[Profit margin].[All]" allUniqueName="[Table_1 1].[Profit margin].[All]" dimensionUniqueName="[Table_1 1]" displayFolder="" count="0" memberValueDatatype="5" unbalanced="0"/>
    <cacheHierarchy uniqueName="[Table_1 1].[Revenue]" caption="Revenue" attribute="1" defaultMemberUniqueName="[Table_1 1].[Revenue].[All]" allUniqueName="[Table_1 1].[Revenue].[All]" dimensionUniqueName="[Table_1 1]" displayFolder="" count="0" memberValueDatatype="5" unbalanced="0"/>
    <cacheHierarchy uniqueName="[Table_1 1].[Weekly sales]" caption="Weekly sales" attribute="1" defaultMemberUniqueName="[Table_1 1].[Weekly sales].[All]" allUniqueName="[Table_1 1].[Weekly sales].[All]" dimensionUniqueName="[Table_1 1]" displayFolder="" count="0" memberValueDatatype="20" unbalanced="0"/>
    <cacheHierarchy uniqueName="[Table_1 1].[Monthly sales]" caption="Monthly sales" attribute="1" time="1" defaultMemberUniqueName="[Table_1 1].[Monthly sales].[All]" allUniqueName="[Table_1 1].[Monthly sales].[All]" dimensionUniqueName="[Table_1 1]" displayFolder="" count="0" memberValueDatatype="7" unbalanced="0"/>
    <cacheHierarchy uniqueName="[Table_1 1].[Weekly sales03]" caption="Weekly sales03" attribute="1" defaultMemberUniqueName="[Table_1 1].[Weekly sales03].[All]" allUniqueName="[Table_1 1].[Weekly sales03].[All]" dimensionUniqueName="[Table_1 1]" displayFolder="" count="0" memberValueDatatype="130" unbalanced="0"/>
    <cacheHierarchy uniqueName="[Table_1 1].[Unique Customers]" caption="Unique Customers" attribute="1" defaultMemberUniqueName="[Table_1 1].[Unique Customers].[All]" allUniqueName="[Table_1 1].[Unique Customers].[All]" dimensionUniqueName="[Table_1 1]" displayFolder="" count="0" memberValueDatatype="20" unbalanced="0"/>
    <cacheHierarchy uniqueName="[Table_1 1].[Repeat Customers]" caption="Repeat Customers" attribute="1" defaultMemberUniqueName="[Table_1 1].[Repeat Customers].[All]" allUniqueName="[Table_1 1].[Repeat Customers].[All]" dimensionUniqueName="[Table_1 1]" displayFolder="" count="0" memberValueDatatype="20" unbalanced="0"/>
    <cacheHierarchy uniqueName="[Table_1 1].[Repeted order]" caption="Repeted order" attribute="1" defaultMemberUniqueName="[Table_1 1].[Repeted order].[All]" allUniqueName="[Table_1 1].[Repeted order].[All]" dimensionUniqueName="[Table_1 1]" displayFolder="" count="0" memberValueDatatype="130" unbalanced="0"/>
    <cacheHierarchy uniqueName="[Table_1 1].[Quarter]" caption="Quarter" attribute="1" defaultMemberUniqueName="[Table_1 1].[Quarter].[All]" allUniqueName="[Table_1 1].[Quarter].[All]" dimensionUniqueName="[Table_1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Order Month (Month Index)]" caption="Order Month (Month Index)" attribute="1" defaultMemberUniqueName="[Range].[Order Month (Month Index)].[All]" allUniqueName="[Range].[Order Month (Month Index)].[All]" dimensionUniqueName="[Range]" displayFolder="" count="0" memberValueDatatype="20" unbalanced="0" hidden="1"/>
    <cacheHierarchy uniqueName="[Range 3].[Order Month (Month Index)]" caption="Order Month (Month Index)" attribute="1" defaultMemberUniqueName="[Range 3].[Order Month (Month Index)].[All]" allUniqueName="[Range 3].[Order Month (Month Index)].[All]" dimensionUniqueName="[Range 3]" displayFolder="" count="0" memberValueDatatype="20"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Table_1].[Order Month (Month Index)]" caption="Order Month (Month Index)" attribute="1" defaultMemberUniqueName="[Table_1].[Order Month (Month Index)].[All]" allUniqueName="[Table_1].[Order Month (Month Index)].[All]" dimensionUniqueName="[Table_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Customer ID]" caption="Sum of Custom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8"/>
        </ext>
      </extLst>
    </cacheHierarchy>
    <cacheHierarchy uniqueName="[Measures].[Count of Profit margin]" caption="Count of Profit margin" measure="1" displayFolder="" measureGroup="Range"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6"/>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3"/>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7"/>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9"/>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Range" count="0" hidden="1">
      <extLst>
        <ext xmlns:x15="http://schemas.microsoft.com/office/spreadsheetml/2010/11/main" uri="{B97F6D7D-B522-45F9-BDA1-12C45D357490}">
          <x15:cacheHierarchy aggregatedColumn="34"/>
        </ext>
      </extLst>
    </cacheHierarchy>
    <cacheHierarchy uniqueName="[Measures].[Sum of Order fullfillment time]" caption="Sum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Average of Order fullfillment time]" caption="Average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5"/>
        </ext>
      </extLst>
    </cacheHierarchy>
    <cacheHierarchy uniqueName="[Measures].[Average of Shipping Cost]" caption="Average of Shipping Cost" measure="1" displayFolder="" measureGroup="Range" count="0" hidden="1">
      <extLst>
        <ext xmlns:x15="http://schemas.microsoft.com/office/spreadsheetml/2010/11/main" uri="{B97F6D7D-B522-45F9-BDA1-12C45D357490}">
          <x15:cacheHierarchy aggregatedColumn="5"/>
        </ext>
      </extLst>
    </cacheHierarchy>
    <cacheHierarchy uniqueName="[Measures].[Max of Discount]" caption="Max of Discount" measure="1" displayFolder="" measureGroup="Range" count="0" hidden="1">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oduct Category]" caption="Distinct 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State or Province]" caption="Count of State or Province" measure="1" displayFolder="" measureGroup="Range"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6"/>
        </ext>
      </extLst>
    </cacheHierarchy>
    <cacheHierarchy uniqueName="[Measures].[Min of Discount]" caption="Min of Discount" measure="1" displayFolder="" measureGroup="Range" count="0" hidden="1">
      <extLst>
        <ext xmlns:x15="http://schemas.microsoft.com/office/spreadsheetml/2010/11/main" uri="{B97F6D7D-B522-45F9-BDA1-12C45D357490}">
          <x15:cacheHierarchy aggregatedColumn="3"/>
        </ext>
      </extLst>
    </cacheHierarchy>
    <cacheHierarchy uniqueName="[Measures].[Sum of Quantity ordered new]" caption="Sum of Quantity ordered new" measure="1" displayFolder="" measureGroup="Range" count="0" hidden="1">
      <extLst>
        <ext xmlns:x15="http://schemas.microsoft.com/office/spreadsheetml/2010/11/main" uri="{B97F6D7D-B522-45F9-BDA1-12C45D357490}">
          <x15:cacheHierarchy aggregatedColumn="27"/>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111"/>
        </ext>
      </extLst>
    </cacheHierarchy>
    <cacheHierarchy uniqueName="[Measures].[Sum of Customer ID 3]" caption="Sum of Customer ID 3" measure="1" displayFolder="" measureGroup="Range 2" count="0" hidden="1">
      <extLst>
        <ext xmlns:x15="http://schemas.microsoft.com/office/spreadsheetml/2010/11/main" uri="{B97F6D7D-B522-45F9-BDA1-12C45D357490}">
          <x15:cacheHierarchy aggregatedColumn="83"/>
        </ext>
      </extLst>
    </cacheHierarchy>
    <cacheHierarchy uniqueName="[Measures].[Distinct Count of Customer ID 2]" caption="Distinct Count of Customer ID 2" measure="1" displayFolder="" measureGroup="Range 2" count="0" hidden="1">
      <extLst>
        <ext xmlns:x15="http://schemas.microsoft.com/office/spreadsheetml/2010/11/main" uri="{B97F6D7D-B522-45F9-BDA1-12C45D357490}">
          <x15:cacheHierarchy aggregatedColumn="83"/>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Sum of Order ID 3]" caption="Sum of Order ID 3" measure="1" displayFolder="" measureGroup="Range 3" count="0" hidden="1">
      <extLst>
        <ext xmlns:x15="http://schemas.microsoft.com/office/spreadsheetml/2010/11/main" uri="{B97F6D7D-B522-45F9-BDA1-12C45D357490}">
          <x15:cacheHierarchy aggregatedColumn="153"/>
        </ext>
      </extLst>
    </cacheHierarchy>
    <cacheHierarchy uniqueName="[Measures].[Distinct Count of Order ID 3]" caption="Distinct Count of Order ID 3" measure="1" displayFolder="" measureGroup="Range 3" count="0" hidden="1">
      <extLst>
        <ext xmlns:x15="http://schemas.microsoft.com/office/spreadsheetml/2010/11/main" uri="{B97F6D7D-B522-45F9-BDA1-12C45D357490}">
          <x15:cacheHierarchy aggregatedColumn="153"/>
        </ext>
      </extLst>
    </cacheHierarchy>
    <cacheHierarchy uniqueName="[Measures].[Count of Profit margin 2]" caption="Count of Profit margin 2" measure="1" displayFolder="" measureGroup="Table_1" count="0" hidden="1">
      <extLst>
        <ext xmlns:x15="http://schemas.microsoft.com/office/spreadsheetml/2010/11/main" uri="{B97F6D7D-B522-45F9-BDA1-12C45D357490}">
          <x15:cacheHierarchy aggregatedColumn="202"/>
        </ext>
      </extLst>
    </cacheHierarchy>
    <cacheHierarchy uniqueName="[Measures].[Sum of Sales 2]" caption="Sum of Sales 2" measure="1" displayFolder="" measureGroup="Table_1" count="0" oneField="1" hidden="1">
      <fieldsUsage count="1">
        <fieldUsage x="0"/>
      </fieldsUsage>
      <extLst>
        <ext xmlns:x15="http://schemas.microsoft.com/office/spreadsheetml/2010/11/main" uri="{B97F6D7D-B522-45F9-BDA1-12C45D357490}">
          <x15:cacheHierarchy aggregatedColumn="197"/>
        </ext>
      </extLst>
    </cacheHierarchy>
    <cacheHierarchy uniqueName="[Measures].[Sum of Profit 2]" caption="Sum of Profit 2" measure="1" displayFolder="" measureGroup="Table_1" count="0" oneField="1" hidden="1">
      <fieldsUsage count="1">
        <fieldUsage x="1"/>
      </fieldsUsage>
      <extLst>
        <ext xmlns:x15="http://schemas.microsoft.com/office/spreadsheetml/2010/11/main" uri="{B97F6D7D-B522-45F9-BDA1-12C45D357490}">
          <x15:cacheHierarchy aggregatedColumn="195"/>
        </ext>
      </extLst>
    </cacheHierarchy>
    <cacheHierarchy uniqueName="[Measures].[Sum of Revenue 2]" caption="Sum of Revenue 2" measure="1" displayFolder="" measureGroup="Table_1" count="0" hidden="1">
      <extLst>
        <ext xmlns:x15="http://schemas.microsoft.com/office/spreadsheetml/2010/11/main" uri="{B97F6D7D-B522-45F9-BDA1-12C45D357490}">
          <x15:cacheHierarchy aggregatedColumn="203"/>
        </ext>
      </extLst>
    </cacheHierarchy>
    <cacheHierarchy uniqueName="[Measures].[Sum of Order ID 2]" caption="Sum of Order ID 2" measure="1" displayFolder="" measureGroup="Table_1" count="0" hidden="1">
      <extLst>
        <ext xmlns:x15="http://schemas.microsoft.com/office/spreadsheetml/2010/11/main" uri="{B97F6D7D-B522-45F9-BDA1-12C45D357490}">
          <x15:cacheHierarchy aggregatedColumn="198"/>
        </ext>
      </extLst>
    </cacheHierarchy>
    <cacheHierarchy uniqueName="[Measures].[Distinct Count of Order ID 2]" caption="Distinct Count of Order ID 2" measure="1" displayFolder="" measureGroup="Table_1" count="0" hidden="1">
      <extLst>
        <ext xmlns:x15="http://schemas.microsoft.com/office/spreadsheetml/2010/11/main" uri="{B97F6D7D-B522-45F9-BDA1-12C45D357490}">
          <x15:cacheHierarchy aggregatedColumn="198"/>
        </ext>
      </extLst>
    </cacheHierarchy>
    <cacheHierarchy uniqueName="[Measures].[Sum of Quantity ordered new 2]" caption="Sum of Quantity ordered new 2" measure="1" displayFolder="" measureGroup="Table_1" count="0" hidden="1">
      <extLst>
        <ext xmlns:x15="http://schemas.microsoft.com/office/spreadsheetml/2010/11/main" uri="{B97F6D7D-B522-45F9-BDA1-12C45D357490}">
          <x15:cacheHierarchy aggregatedColumn="196"/>
        </ext>
      </extLst>
    </cacheHierarchy>
    <cacheHierarchy uniqueName="[Measures].[Sum of Customer ID 2]" caption="Sum of Customer ID 2" measure="1" displayFolder="" measureGroup="Table_1" count="0" hidden="1">
      <extLst>
        <ext xmlns:x15="http://schemas.microsoft.com/office/spreadsheetml/2010/11/main" uri="{B97F6D7D-B522-45F9-BDA1-12C45D357490}">
          <x15:cacheHierarchy aggregatedColumn="169"/>
        </ext>
      </extLst>
    </cacheHierarchy>
    <cacheHierarchy uniqueName="[Measures].[Distinct Count of Customer ID 3]" caption="Distinct Count of Customer ID 3" measure="1" displayFolder="" measureGroup="Table_1" count="0" hidden="1">
      <extLst>
        <ext xmlns:x15="http://schemas.microsoft.com/office/spreadsheetml/2010/11/main" uri="{B97F6D7D-B522-45F9-BDA1-12C45D357490}">
          <x15:cacheHierarchy aggregatedColumn="169"/>
        </ext>
      </extLst>
    </cacheHierarchy>
    <cacheHierarchy uniqueName="[Measures].[Average of Order ID]" caption="Average of Order ID" measure="1" displayFolder="" measureGroup="Table_1" count="0" hidden="1">
      <extLst>
        <ext xmlns:x15="http://schemas.microsoft.com/office/spreadsheetml/2010/11/main" uri="{B97F6D7D-B522-45F9-BDA1-12C45D357490}">
          <x15:cacheHierarchy aggregatedColumn="19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98"/>
        </ext>
      </extLst>
    </cacheHierarchy>
    <cacheHierarchy uniqueName="[Measures].[Sum of Unit Price]" caption="Sum of Unit Price" measure="1" displayFolder="" measureGroup="Table_1" count="0" hidden="1">
      <extLst>
        <ext xmlns:x15="http://schemas.microsoft.com/office/spreadsheetml/2010/11/main" uri="{B97F6D7D-B522-45F9-BDA1-12C45D357490}">
          <x15:cacheHierarchy aggregatedColumn="173"/>
        </ext>
      </extLst>
    </cacheHierarchy>
    <cacheHierarchy uniqueName="[Measures].[Average of Unit Price]" caption="Average of Unit Price" measure="1" displayFolder="" measureGroup="Table_1" count="0" oneField="1" hidden="1">
      <fieldsUsage count="1">
        <fieldUsage x="3"/>
      </fieldsUsage>
      <extLst>
        <ext xmlns:x15="http://schemas.microsoft.com/office/spreadsheetml/2010/11/main" uri="{B97F6D7D-B522-45F9-BDA1-12C45D357490}">
          <x15:cacheHierarchy aggregatedColumn="173"/>
        </ext>
      </extLst>
    </cacheHierarchy>
    <cacheHierarchy uniqueName="[Measures].[Count of City 2]" caption="Count of City 2" measure="1" displayFolder="" measureGroup="Table_1" count="0" hidden="1">
      <extLst>
        <ext xmlns:x15="http://schemas.microsoft.com/office/spreadsheetml/2010/11/main" uri="{B97F6D7D-B522-45F9-BDA1-12C45D357490}">
          <x15:cacheHierarchy aggregatedColumn="185"/>
        </ext>
      </extLst>
    </cacheHierarchy>
    <cacheHierarchy uniqueName="[Measures].[Distinct Count of City 2]" caption="Distinct Count of City 2" measure="1" displayFolder="" measureGroup="Table_1" count="0" hidden="1">
      <extLst>
        <ext xmlns:x15="http://schemas.microsoft.com/office/spreadsheetml/2010/11/main" uri="{B97F6D7D-B522-45F9-BDA1-12C45D357490}">
          <x15:cacheHierarchy aggregatedColumn="185"/>
        </ext>
      </extLst>
    </cacheHierarchy>
    <cacheHierarchy uniqueName="[Measures].[Sum of Shipping Cost 2]" caption="Sum of Shipping Cost 2" measure="1" displayFolder="" measureGroup="Table_1" count="0" hidden="1">
      <extLst>
        <ext xmlns:x15="http://schemas.microsoft.com/office/spreadsheetml/2010/11/main" uri="{B97F6D7D-B522-45F9-BDA1-12C45D357490}">
          <x15:cacheHierarchy aggregatedColumn="174"/>
        </ext>
      </extLst>
    </cacheHierarchy>
    <cacheHierarchy uniqueName="[Measures].[Sum of Order fullfillment time 2]" caption="Sum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Average of Order fullfillment time 2]" caption="Average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Count of Order Priority]" caption="Count of Order Priority" measure="1" displayFolder="" measureGroup="Table_1" count="0" hidden="1">
      <extLst>
        <ext xmlns:x15="http://schemas.microsoft.com/office/spreadsheetml/2010/11/main" uri="{B97F6D7D-B522-45F9-BDA1-12C45D357490}">
          <x15:cacheHierarchy aggregatedColumn="171"/>
        </ext>
      </extLst>
    </cacheHierarchy>
    <cacheHierarchy uniqueName="[Measures].[Count of Repeted order]" caption="Count of Repeted order" measure="1" displayFolder="" measureGroup="Table_1" count="0" hidden="1">
      <extLst>
        <ext xmlns:x15="http://schemas.microsoft.com/office/spreadsheetml/2010/11/main" uri="{B97F6D7D-B522-45F9-BDA1-12C45D357490}">
          <x15:cacheHierarchy aggregatedColumn="209"/>
        </ext>
      </extLst>
    </cacheHierarchy>
    <cacheHierarchy uniqueName="[Measures].[Sum of Unique Customers]" caption="Sum of Unique Customers" measure="1" displayFolder="" measureGroup="Table_1" count="0" hidden="1">
      <extLst>
        <ext xmlns:x15="http://schemas.microsoft.com/office/spreadsheetml/2010/11/main" uri="{B97F6D7D-B522-45F9-BDA1-12C45D357490}">
          <x15:cacheHierarchy aggregatedColumn="207"/>
        </ext>
      </extLst>
    </cacheHierarchy>
  </cacheHierarchies>
  <kpis count="0"/>
  <dimensions count="8">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Table_1" uniqueName="[Table_1]" caption="Table_1"/>
    <dimension name="Table_1 1" uniqueName="[Table_1 1]" caption="Table_1 1"/>
  </dimensions>
  <measureGroups count="7">
    <measureGroup name="Range" caption="Range"/>
    <measureGroup name="Range 1" caption="Range 1"/>
    <measureGroup name="Range 2" caption="Range 2"/>
    <measureGroup name="Range 3" caption="Range 3"/>
    <measureGroup name="Range 4" caption="Range 4"/>
    <measureGroup name="Table_1" caption="Table_1"/>
    <measureGroup name="Table_1 1" caption="Table_1 1"/>
  </measureGroups>
  <maps count="7">
    <map measureGroup="0" dimension="1"/>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shni Rana" refreshedDate="45444.699425694445" backgroundQuery="1" createdVersion="8" refreshedVersion="8" minRefreshableVersion="3" recordCount="0" supportSubquery="1" supportAdvancedDrill="1" xr:uid="{6C9FB3A0-6128-4CF1-978A-4FD8AA56B178}">
  <cacheSource type="external" connectionId="2"/>
  <cacheFields count="4">
    <cacheField name="[Table_1].[Product Category].[Product Category]" caption="Product Category" numFmtId="0" hierarchy="177" level="1">
      <sharedItems containsBlank="1" count="4">
        <s v="Furniture"/>
        <s v="Office Supplies"/>
        <s v="Technology"/>
        <m u="1"/>
      </sharedItems>
    </cacheField>
    <cacheField name="[Measures].[Sum of Sales 2]" caption="Sum of Sales 2" numFmtId="0" hierarchy="302" level="32767"/>
    <cacheField name="[Measures].[Sum of Revenue 2]" caption="Sum of Revenue 2" numFmtId="0" hierarchy="304" level="32767"/>
    <cacheField name="[Table_1].[State or Province].[State or Province]" caption="State or Province" numFmtId="0" hierarchy="184" level="1">
      <sharedItems containsSemiMixedTypes="0" containsNonDate="0" containsString="0"/>
    </cacheField>
  </cacheFields>
  <cacheHierarchies count="322">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time="1" defaultMemberUniqueName="[Range].[Order Year].[All]" allUniqueName="[Range].[Order Year].[All]" dimensionUniqueName="[Range]" displayFolder="" count="0" memberValueDatatype="7" unbalanced="0"/>
    <cacheHierarchy uniqueName="[Range].[Order Month]" caption="Order Month" attribute="1" time="1" defaultMemberUniqueName="[Range].[Order Month].[All]" allUniqueName="[Range].[Order Month].[All]" dimensionUniqueName="[Range]" displayFolder="" count="0" memberValueDatatype="7" unbalanced="0"/>
    <cacheHierarchy uniqueName="[Range].[O-Date]" caption="O-Date" attribute="1" time="1" defaultMemberUniqueName="[Range].[O-Date].[All]" allUniqueName="[Range].[O-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ping years]" caption="Shipping years" attribute="1" time="1" defaultMemberUniqueName="[Range].[Shipping years].[All]" allUniqueName="[Range].[Shipping years].[All]" dimensionUniqueName="[Range]" displayFolder="" count="0" memberValueDatatype="7" unbalanced="0"/>
    <cacheHierarchy uniqueName="[Range].[Shipping months]" caption="Shipping months" attribute="1" time="1" defaultMemberUniqueName="[Range].[Shipping months].[All]" allUniqueName="[Range].[Shipping months].[All]" dimensionUniqueName="[Range]" displayFolder="" count="0" memberValueDatatype="7" unbalanced="0"/>
    <cacheHierarchy uniqueName="[Range].[Shipping date]" caption="Shipping date" attribute="1" time="1" defaultMemberUniqueName="[Range].[Shipping date].[All]" allUniqueName="[Range].[Shipping date].[All]" dimensionUniqueName="[Range]" displayFolder="" count="0" memberValueDatatype="7"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Total]" caption="Total" attribute="1" defaultMemberUniqueName="[Range].[Total].[All]" allUniqueName="[Range].[Total].[All]" dimensionUniqueName="[Range]" displayFolder="" count="0" memberValueDatatype="5" unbalanced="0"/>
    <cacheHierarchy uniqueName="[Range].[Manager]" caption="Manager" attribute="1" defaultMemberUniqueName="[Range].[Manager].[All]" allUniqueName="[Range].[Manager].[All]" dimensionUniqueName="[Range]" displayFolder="" count="0" memberValueDatatype="130" unbalanced="0"/>
    <cacheHierarchy uniqueName="[Range].[Order fullfillment time]" caption="Order fullfillment time" attribute="1" defaultMemberUniqueName="[Range].[Order fullfillment time].[All]" allUniqueName="[Range].[Order fullfillment time].[All]" dimensionUniqueName="[Range]" displayFolder="" count="0" memberValueDatatype="20" unbalanced="0"/>
    <cacheHierarchy uniqueName="[Range].[Profit margin]" caption="Profit margin" attribute="1" defaultMemberUniqueName="[Range].[Profit margin].[All]" allUniqueName="[Range].[Profit margin].[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5" unbalanced="0"/>
    <cacheHierarchy uniqueName="[Range].[Weekly sales]" caption="Weekly sales" attribute="1" defaultMemberUniqueName="[Range].[Weekly sales].[All]" allUniqueName="[Range].[Weekly sales].[All]" dimensionUniqueName="[Range]" displayFolder="" count="0" memberValueDatatype="20" unbalanced="0"/>
    <cacheHierarchy uniqueName="[Range].[Monthly sales]" caption="Monthly sales" attribute="1" defaultMemberUniqueName="[Range].[Monthly sales].[All]" allUniqueName="[Range].[Monthly sales].[All]" dimensionUniqueName="[Range]" displayFolder="" count="0" memberValueDatatype="130" unbalanced="0"/>
    <cacheHierarchy uniqueName="[Range].[Weekly sales03]" caption="Weekly sales03" attribute="1" defaultMemberUniqueName="[Range].[Weekly sales03].[All]" allUniqueName="[Range].[Weekly sales03].[All]" dimensionUniqueName="[Range]" displayFolder="" count="0" memberValueDatatype="130" unbalanced="0"/>
    <cacheHierarchy uniqueName="[Range].[Order Month (Year)]" caption="Order Month (Year)" attribute="1" defaultMemberUniqueName="[Range].[Order Month (Year)].[All]" allUniqueName="[Range].[Order Month (Year)].[All]" dimensionUniqueName="[Range]" displayFolder="" count="0" memberValueDatatype="130" unbalanced="0"/>
    <cacheHierarchy uniqueName="[Range].[Order Month (Quarter)]" caption="Order Month (Quarter)" attribute="1" defaultMemberUniqueName="[Range].[Order Month (Quarter)].[All]" allUniqueName="[Range].[Order Month (Quarter)].[All]" dimensionUniqueName="[Range]" displayFolder="" count="0" memberValueDatatype="130" unbalanced="0"/>
    <cacheHierarchy uniqueName="[Range].[Order Month (Month)]" caption="Order Month (Month)" attribute="1" defaultMemberUniqueName="[Range].[Order Month (Month)].[All]" allUniqueName="[Range].[Order Month (Month)].[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Order Priority]" caption="Order Priority" attribute="1" defaultMemberUniqueName="[Range 1].[Order Priority].[All]" allUniqueName="[Range 1].[Order Priorit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Unit Price]" caption="Unit Price" attribute="1" defaultMemberUniqueName="[Range 1].[Unit Price].[All]" allUniqueName="[Range 1].[Unit Price].[All]" dimensionUniqueName="[Range 1]" displayFolder="" count="0" memberValueDatatype="5" unbalanced="0"/>
    <cacheHierarchy uniqueName="[Range 1].[Shipping Cost]" caption="Shipping Cost" attribute="1" defaultMemberUniqueName="[Range 1].[Shipping Cost].[All]" allUniqueName="[Range 1].[Shipping Cost].[All]" dimensionUniqueName="[Range 1]" displayFolder="" count="0" memberValueDatatype="5"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Segment]" caption="Customer Segment" attribute="1" defaultMemberUniqueName="[Range 1].[Customer Segment].[All]" allUniqueName="[Range 1].[Customer Segment].[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Sub-Category]" caption="Product Sub-Category" attribute="1" defaultMemberUniqueName="[Range 1].[Product Sub-Category].[All]" allUniqueName="[Range 1].[Product Sub-Category].[All]" dimensionUniqueName="[Range 1]" displayFolder="" count="0" memberValueDatatype="130" unbalanced="0"/>
    <cacheHierarchy uniqueName="[Range 1].[Product Container]" caption="Product Container" attribute="1" defaultMemberUniqueName="[Range 1].[Product Container].[All]" allUniqueName="[Range 1].[Product Container].[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Product Base Margin]" caption="Product Base Margin" attribute="1" defaultMemberUniqueName="[Range 1].[Product Base Margin].[All]" allUniqueName="[Range 1].[Product Base Margin].[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State or Province]" caption="State or Province" attribute="1" defaultMemberUniqueName="[Range 1].[State or Province].[All]" allUniqueName="[Range 1].[State or Provinc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Order Year]" caption="Order Year" attribute="1" time="1" defaultMemberUniqueName="[Range 1].[Order Year].[All]" allUniqueName="[Range 1].[Order Year].[All]" dimensionUniqueName="[Range 1]" displayFolder="" count="0" memberValueDatatype="7" unbalanced="0"/>
    <cacheHierarchy uniqueName="[Range 1].[Order Month]" caption="Order Month" attribute="1" time="1" defaultMemberUniqueName="[Range 1].[Order Month].[All]" allUniqueName="[Range 1].[Order Month].[All]" dimensionUniqueName="[Range 1]" displayFolder="" count="0" memberValueDatatype="7" unbalanced="0"/>
    <cacheHierarchy uniqueName="[Range 1].[O-Date]" caption="O-Date" attribute="1" time="1" defaultMemberUniqueName="[Range 1].[O-Date].[All]" allUniqueName="[Range 1].[O-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ping years]" caption="Shipping years" attribute="1" time="1" defaultMemberUniqueName="[Range 1].[Shipping years].[All]" allUniqueName="[Range 1].[Shipping years].[All]" dimensionUniqueName="[Range 1]" displayFolder="" count="0" memberValueDatatype="7" unbalanced="0"/>
    <cacheHierarchy uniqueName="[Range 1].[Shipping months]" caption="Shipping months" attribute="1" time="1" defaultMemberUniqueName="[Range 1].[Shipping months].[All]" allUniqueName="[Range 1].[Shipping months].[All]" dimensionUniqueName="[Range 1]" displayFolder="" count="0" memberValueDatatype="7" unbalanced="0"/>
    <cacheHierarchy uniqueName="[Range 1].[Shipping date]" caption="Shipping date" attribute="1" time="1" defaultMemberUniqueName="[Range 1].[Shipping date].[All]" allUniqueName="[Range 1].[Shipping date].[All]" dimensionUniqueName="[Range 1]" displayFolder="" count="0" memberValueDatatype="7" unbalanced="0"/>
    <cacheHierarchy uniqueName="[Range 1].[Profit]" caption="Profit" attribute="1" defaultMemberUniqueName="[Range 1].[Profit].[All]" allUniqueName="[Range 1].[Profit].[All]" dimensionUniqueName="[Range 1]" displayFolder="" count="0" memberValueDatatype="5" unbalanced="0"/>
    <cacheHierarchy uniqueName="[Range 1].[Quantity ordered new]" caption="Quantity ordered new" attribute="1" defaultMemberUniqueName="[Range 1].[Quantity ordered new].[All]" allUniqueName="[Range 1].[Quantity ordered new].[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Total]" caption="Total" attribute="1" defaultMemberUniqueName="[Range 1].[Total].[All]" allUniqueName="[Range 1].[Total].[All]" dimensionUniqueName="[Range 1]" displayFolder="" count="0" memberValueDatatype="5" unbalanced="0"/>
    <cacheHierarchy uniqueName="[Range 1].[Manager]" caption="Manager" attribute="1" defaultMemberUniqueName="[Range 1].[Manager].[All]" allUniqueName="[Range 1].[Manager].[All]" dimensionUniqueName="[Range 1]" displayFolder="" count="0" memberValueDatatype="130" unbalanced="0"/>
    <cacheHierarchy uniqueName="[Range 1].[Order fullfillment time]" caption="Order fullfillment time" attribute="1" defaultMemberUniqueName="[Range 1].[Order fullfillment time].[All]" allUniqueName="[Range 1].[Order fullfillment time].[All]" dimensionUniqueName="[Range 1]" displayFolder="" count="0" memberValueDatatype="20" unbalanced="0"/>
    <cacheHierarchy uniqueName="[Range 1].[Profit margin]" caption="Profit margin" attribute="1" defaultMemberUniqueName="[Range 1].[Profit margin].[All]" allUniqueName="[Range 1].[Profit margin].[All]" dimensionUniqueName="[Range 1]" displayFolder="" count="0" memberValueDatatype="130" unbalanced="0"/>
    <cacheHierarchy uniqueName="[Range 1].[Revenue]" caption="Revenue" attribute="1" defaultMemberUniqueName="[Range 1].[Revenue].[All]" allUniqueName="[Range 1].[Revenue].[All]" dimensionUniqueName="[Range 1]" displayFolder="" count="0" memberValueDatatype="5" unbalanced="0"/>
    <cacheHierarchy uniqueName="[Range 1].[Weekly sales]" caption="Weekly sales" attribute="1" defaultMemberUniqueName="[Range 1].[Weekly sales].[All]" allUniqueName="[Range 1].[Weekly sales].[All]" dimensionUniqueName="[Range 1]" displayFolder="" count="0" memberValueDatatype="20" unbalanced="0"/>
    <cacheHierarchy uniqueName="[Range 1].[Monthly sales]" caption="Monthly sales" attribute="1" defaultMemberUniqueName="[Range 1].[Monthly sales].[All]" allUniqueName="[Range 1].[Monthly sales].[All]" dimensionUniqueName="[Range 1]" displayFolder="" count="0" memberValueDatatype="130" unbalanced="0"/>
    <cacheHierarchy uniqueName="[Range 1].[Weekly sales03]" caption="Weekly sales03" attribute="1" defaultMemberUniqueName="[Range 1].[Weekly sales03].[All]" allUniqueName="[Range 1].[Weekly sales03].[All]" dimensionUniqueName="[Range 1]" displayFolder="" count="0" memberValueDatatype="130" unbalanced="0"/>
    <cacheHierarchy uniqueName="[Range 1].[Unique Customers]" caption="Unique Customers" attribute="1" defaultMemberUniqueName="[Range 1].[Unique Customers].[All]" allUniqueName="[Range 1].[Unique Customers].[All]" dimensionUniqueName="[Range 1]" displayFolder="" count="0" memberValueDatatype="20" unbalanced="0"/>
    <cacheHierarchy uniqueName="[Range 1].[Repeat Customers]" caption="Repeat Customers" attribute="1" defaultMemberUniqueName="[Range 1].[Repeat Customers].[All]" allUniqueName="[Range 1].[Repeat Customers].[All]" dimensionUniqueName="[Range 1]" displayFolder="" count="0" memberValueDatatype="20" unbalanced="0"/>
    <cacheHierarchy uniqueName="[Range 1].[Repeted order]" caption="Repeted order" attribute="1" defaultMemberUniqueName="[Range 1].[Repeted order].[All]" allUniqueName="[Range 1].[Repeted order].[All]" dimensionUniqueName="[Range 1]" displayFolder="" count="0" memberValueDatatype="130" unbalanced="0"/>
    <cacheHierarchy uniqueName="[Range 2].[Customer ID]" caption="Customer ID" attribute="1" defaultMemberUniqueName="[Range 2].[Customer ID].[All]" allUniqueName="[Range 2].[Customer ID].[All]" dimensionUniqueName="[Range 2]" displayFolder="" count="0" memberValueDatatype="2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Order Priority]" caption="Order Priority" attribute="1" defaultMemberUniqueName="[Range 2].[Order Priority].[All]" allUniqueName="[Range 2].[Order Priority].[All]" dimensionUniqueName="[Range 2]" displayFolder="" count="0" memberValueDatatype="130" unbalanced="0"/>
    <cacheHierarchy uniqueName="[Range 2].[Discount]" caption="Discount" attribute="1" defaultMemberUniqueName="[Range 2].[Discount].[All]" allUniqueName="[Range 2].[Discount].[All]" dimensionUniqueName="[Range 2]" displayFolder="" count="0" memberValueDatatype="5" unbalanced="0"/>
    <cacheHierarchy uniqueName="[Range 2].[Unit Price]" caption="Unit Price" attribute="1" defaultMemberUniqueName="[Range 2].[Unit Price].[All]" allUniqueName="[Range 2].[Unit Price].[All]" dimensionUniqueName="[Range 2]" displayFolder="" count="0" memberValueDatatype="5" unbalanced="0"/>
    <cacheHierarchy uniqueName="[Range 2].[Shipping Cost]" caption="Shipping Cost" attribute="1" defaultMemberUniqueName="[Range 2].[Shipping Cost].[All]" allUniqueName="[Range 2].[Shipping Cost].[All]" dimensionUniqueName="[Range 2]" displayFolder="" count="0" memberValueDatatype="5"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Segment]" caption="Customer Segment" attribute="1" defaultMemberUniqueName="[Range 2].[Customer Segment].[All]" allUniqueName="[Range 2].[Customer Segment].[All]" dimensionUniqueName="[Range 2]" displayFolder="" count="0" memberValueDatatype="13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Sub-Category]" caption="Product Sub-Category" attribute="1" defaultMemberUniqueName="[Range 2].[Product Sub-Category].[All]" allUniqueName="[Range 2].[Product Sub-Category].[All]" dimensionUniqueName="[Range 2]" displayFolder="" count="0" memberValueDatatype="130" unbalanced="0"/>
    <cacheHierarchy uniqueName="[Range 2].[Product Container]" caption="Product Container" attribute="1" defaultMemberUniqueName="[Range 2].[Product Container].[All]" allUniqueName="[Range 2].[Product Container].[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Product Base Margin]" caption="Product Base Margin" attribute="1" defaultMemberUniqueName="[Range 2].[Product Base Margin].[All]" allUniqueName="[Range 2].[Product Base Margin].[All]" dimensionUniqueName="[Range 2]" displayFolder="" count="0" memberValueDatatype="5" unbalanced="0"/>
    <cacheHierarchy uniqueName="[Range 2].[Country]" caption="Country" attribute="1" defaultMemberUniqueName="[Range 2].[Country].[All]" allUniqueName="[Range 2].[Country].[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State or Province]" caption="State or Province" attribute="1" defaultMemberUniqueName="[Range 2].[State or Province].[All]" allUniqueName="[Range 2].[State or Provinc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Order Year]" caption="Order Year" attribute="1" time="1" defaultMemberUniqueName="[Range 2].[Order Year].[All]" allUniqueName="[Range 2].[Order Year].[All]" dimensionUniqueName="[Range 2]" displayFolder="" count="0" memberValueDatatype="7" unbalanced="0"/>
    <cacheHierarchy uniqueName="[Range 2].[Order Month]" caption="Order Month" attribute="1" time="1" defaultMemberUniqueName="[Range 2].[Order Month].[All]" allUniqueName="[Range 2].[Order Month].[All]" dimensionUniqueName="[Range 2]" displayFolder="" count="0" memberValueDatatype="7" unbalanced="0"/>
    <cacheHierarchy uniqueName="[Range 2].[O-Date]" caption="O-Date" attribute="1" time="1" defaultMemberUniqueName="[Range 2].[O-Date].[All]" allUniqueName="[Range 2].[O-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ping years]" caption="Shipping years" attribute="1" time="1" defaultMemberUniqueName="[Range 2].[Shipping years].[All]" allUniqueName="[Range 2].[Shipping years].[All]" dimensionUniqueName="[Range 2]" displayFolder="" count="0" memberValueDatatype="7" unbalanced="0"/>
    <cacheHierarchy uniqueName="[Range 2].[Shipping months]" caption="Shipping months" attribute="1" time="1" defaultMemberUniqueName="[Range 2].[Shipping months].[All]" allUniqueName="[Range 2].[Shipping months].[All]" dimensionUniqueName="[Range 2]" displayFolder="" count="0" memberValueDatatype="7" unbalanced="0"/>
    <cacheHierarchy uniqueName="[Range 2].[Shipping date]" caption="Shipping date" attribute="1" time="1" defaultMemberUniqueName="[Range 2].[Shipping date].[All]" allUniqueName="[Range 2].[Shipping date].[All]" dimensionUniqueName="[Range 2]" displayFolder="" count="0" memberValueDatatype="7" unbalanced="0"/>
    <cacheHierarchy uniqueName="[Range 2].[Profit]" caption="Profit" attribute="1" defaultMemberUniqueName="[Range 2].[Profit].[All]" allUniqueName="[Range 2].[Profit].[All]" dimensionUniqueName="[Range 2]" displayFolder="" count="0" memberValueDatatype="5" unbalanced="0"/>
    <cacheHierarchy uniqueName="[Range 2].[Quantity ordered new]" caption="Quantity ordered new" attribute="1" defaultMemberUniqueName="[Range 2].[Quantity ordered new].[All]" allUniqueName="[Range 2].[Quantity ordered new].[All]" dimensionUniqueName="[Range 2]" displayFolder="" count="0" memberValueDatatype="20" unbalanced="0"/>
    <cacheHierarchy uniqueName="[Range 2].[Sales]" caption="Sales" attribute="1" defaultMemberUniqueName="[Range 2].[Sales].[All]" allUniqueName="[Range 2].[Sales].[All]" dimensionUniqueName="[Range 2]" displayFolder="" count="0" memberValueDatatype="5" unbalanced="0"/>
    <cacheHierarchy uniqueName="[Range 2].[Order ID]" caption="Order ID" attribute="1" defaultMemberUniqueName="[Range 2].[Order ID].[All]" allUniqueName="[Range 2].[Order ID].[All]" dimensionUniqueName="[Range 2]" displayFolder="" count="0" memberValueDatatype="20" unbalanced="0"/>
    <cacheHierarchy uniqueName="[Range 2].[Total]" caption="Total" attribute="1" defaultMemberUniqueName="[Range 2].[Total].[All]" allUniqueName="[Range 2].[Total].[All]" dimensionUniqueName="[Range 2]" displayFolder="" count="0" memberValueDatatype="5" unbalanced="0"/>
    <cacheHierarchy uniqueName="[Range 2].[Manager]" caption="Manager" attribute="1" defaultMemberUniqueName="[Range 2].[Manager].[All]" allUniqueName="[Range 2].[Manager].[All]" dimensionUniqueName="[Range 2]" displayFolder="" count="0" memberValueDatatype="130" unbalanced="0"/>
    <cacheHierarchy uniqueName="[Range 2].[Order fullfillment time]" caption="Order fullfillment time" attribute="1" defaultMemberUniqueName="[Range 2].[Order fullfillment time].[All]" allUniqueName="[Range 2].[Order fullfillment time].[All]" dimensionUniqueName="[Range 2]" displayFolder="" count="0" memberValueDatatype="20"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Revenue]" caption="Revenue" attribute="1" defaultMemberUniqueName="[Range 2].[Revenue].[All]" allUniqueName="[Range 2].[Revenue].[All]" dimensionUniqueName="[Range 2]" displayFolder="" count="0" memberValueDatatype="5" unbalanced="0"/>
    <cacheHierarchy uniqueName="[Range 2].[Weekly sales]" caption="Weekly sales" attribute="1" defaultMemberUniqueName="[Range 2].[Weekly sales].[All]" allUniqueName="[Range 2].[Weekly sales].[All]" dimensionUniqueName="[Range 2]" displayFolder="" count="0" memberValueDatatype="20" unbalanced="0"/>
    <cacheHierarchy uniqueName="[Range 2].[Monthly sales]" caption="Monthly sales" attribute="1" defaultMemberUniqueName="[Range 2].[Monthly sales].[All]" allUniqueName="[Range 2].[Monthly sales].[All]" dimensionUniqueName="[Range 2]" displayFolder="" count="0" memberValueDatatype="130" unbalanced="0"/>
    <cacheHierarchy uniqueName="[Range 2].[Weekly sales03]" caption="Weekly sales03" attribute="1" defaultMemberUniqueName="[Range 2].[Weekly sales03].[All]" allUniqueName="[Range 2].[Weekly sales03].[All]" dimensionUniqueName="[Range 2]" displayFolder="" count="0" memberValueDatatype="130" unbalanced="0"/>
    <cacheHierarchy uniqueName="[Range 2].[Unique Customers]" caption="Unique Customers" attribute="1" defaultMemberUniqueName="[Range 2].[Unique Customers].[All]" allUniqueName="[Range 2].[Unique Customers].[All]" dimensionUniqueName="[Range 2]" displayFolder="" count="0" memberValueDatatype="20" unbalanced="0"/>
    <cacheHierarchy uniqueName="[Range 2].[Repeat Customers]" caption="Repeat Customers" attribute="1" defaultMemberUniqueName="[Range 2].[Repeat Customers].[All]" allUniqueName="[Range 2].[Repeat Customers].[All]" dimensionUniqueName="[Range 2]" displayFolder="" count="0" memberValueDatatype="20" unbalanced="0"/>
    <cacheHierarchy uniqueName="[Range 2].[Repeted order]" caption="Repeted order" attribute="1" defaultMemberUniqueName="[Range 2].[Repeted order].[All]" allUniqueName="[Range 2].[Repeted order].[All]" dimensionUniqueName="[Range 2]" displayFolder="" count="0" memberValueDatatype="130" unbalanced="0"/>
    <cacheHierarchy uniqueName="[Range 3].[Customer ID]" caption="Customer ID" attribute="1" defaultMemberUniqueName="[Range 3].[Customer ID].[All]" allUniqueName="[Range 3].[Customer ID].[All]" dimensionUniqueName="[Range 3]" displayFolder="" count="0" memberValueDatatype="20" unbalanced="0"/>
    <cacheHierarchy uniqueName="[Range 3].[Customer Name]" caption="Customer Name" attribute="1" defaultMemberUniqueName="[Range 3].[Customer Name].[All]" allUniqueName="[Range 3].[Customer Name].[All]" dimensionUniqueName="[Range 3]" displayFolder="" count="0" memberValueDatatype="13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Discount]" caption="Discount" attribute="1" defaultMemberUniqueName="[Range 3].[Discount].[All]" allUniqueName="[Range 3].[Discount].[All]" dimensionUniqueName="[Range 3]" displayFolder="" count="0" memberValueDatatype="5" unbalanced="0"/>
    <cacheHierarchy uniqueName="[Range 3].[Unit Price]" caption="Unit Price" attribute="1" defaultMemberUniqueName="[Range 3].[Unit Price].[All]" allUniqueName="[Range 3].[Unit Price].[All]" dimensionUniqueName="[Range 3]" displayFolder="" count="0" memberValueDatatype="5" unbalanced="0"/>
    <cacheHierarchy uniqueName="[Range 3].[Shipping Cost]" caption="Shipping Cost" attribute="1" defaultMemberUniqueName="[Range 3].[Shipping Cost].[All]" allUniqueName="[Range 3].[Shipping Cost].[All]" dimensionUniqueName="[Range 3]" displayFolder="" count="0" memberValueDatatype="5" unbalanced="0"/>
    <cacheHierarchy uniqueName="[Range 3].[Ship Mode]" caption="Ship Mode" attribute="1" defaultMemberUniqueName="[Range 3].[Ship Mode].[All]" allUniqueName="[Range 3].[Ship Mode].[All]" dimensionUniqueName="[Range 3]" displayFolder="" count="0" memberValueDatatype="130" unbalanced="0"/>
    <cacheHierarchy uniqueName="[Range 3].[Customer Segment]" caption="Customer Segment" attribute="1" defaultMemberUniqueName="[Range 3].[Customer Segment].[All]" allUniqueName="[Range 3].[Customer Segment].[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Sub-Category]" caption="Product Sub-Category" attribute="1" defaultMemberUniqueName="[Range 3].[Product Sub-Category].[All]" allUniqueName="[Range 3].[Product Sub-Category].[All]" dimensionUniqueName="[Range 3]" displayFolder="" count="0" memberValueDatatype="130" unbalanced="0"/>
    <cacheHierarchy uniqueName="[Range 3].[Product Container]" caption="Product Container" attribute="1" defaultMemberUniqueName="[Range 3].[Product Container].[All]" allUniqueName="[Range 3].[Product Container].[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Product Base Margin]" caption="Product Base Margin" attribute="1" defaultMemberUniqueName="[Range 3].[Product Base Margin].[All]" allUniqueName="[Range 3].[Product Base Margin].[All]" dimensionUniqueName="[Range 3]" displayFolder="" count="0" memberValueDatatype="5" unbalanced="0"/>
    <cacheHierarchy uniqueName="[Range 3].[Country]" caption="Country" attribute="1" defaultMemberUniqueName="[Range 3].[Country].[All]" allUniqueName="[Range 3].[Country].[All]" dimensionUniqueName="[Range 3]" displayFolder="" count="0" memberValueDatatype="130" unbalanced="0"/>
    <cacheHierarchy uniqueName="[Range 3].[Region]" caption="Region" attribute="1" defaultMemberUniqueName="[Range 3].[Region].[All]" allUniqueName="[Range 3].[Region].[All]" dimensionUniqueName="[Range 3]" displayFolder="" count="0" memberValueDatatype="130" unbalanced="0"/>
    <cacheHierarchy uniqueName="[Range 3].[State or Province]" caption="State or Province" attribute="1" defaultMemberUniqueName="[Range 3].[State or Province].[All]" allUniqueName="[Range 3].[State or Province].[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Postal Code]" caption="Postal Code" attribute="1" defaultMemberUniqueName="[Range 3].[Postal Code].[All]" allUniqueName="[Range 3].[Postal Code].[All]" dimensionUniqueName="[Range 3]" displayFolder="" count="0" memberValueDatatype="20" unbalanced="0"/>
    <cacheHierarchy uniqueName="[Range 3].[Order Date]" caption="Order Date" attribute="1" time="1" defaultMemberUniqueName="[Range 3].[Order Date].[All]" allUniqueName="[Range 3].[Order Date].[All]" dimensionUniqueName="[Range 3]" displayFolder="" count="0" memberValueDatatype="7" unbalanced="0"/>
    <cacheHierarchy uniqueName="[Range 3].[Order Year]" caption="Order Year" attribute="1" time="1" defaultMemberUniqueName="[Range 3].[Order Year].[All]" allUniqueName="[Range 3].[Order Year].[All]" dimensionUniqueName="[Range 3]" displayFolder="" count="0" memberValueDatatype="7" unbalanced="0"/>
    <cacheHierarchy uniqueName="[Range 3].[Order Month]" caption="Order Month" attribute="1" time="1" defaultMemberUniqueName="[Range 3].[Order Month].[All]" allUniqueName="[Range 3].[Order Month].[All]" dimensionUniqueName="[Range 3]" displayFolder="" count="0" memberValueDatatype="7" unbalanced="0"/>
    <cacheHierarchy uniqueName="[Range 3].[O-Date]" caption="O-Date" attribute="1" time="1" defaultMemberUniqueName="[Range 3].[O-Date].[All]" allUniqueName="[Range 3].[O-Date].[All]" dimensionUniqueName="[Range 3]" displayFolder="" count="0" memberValueDatatype="7" unbalanced="0"/>
    <cacheHierarchy uniqueName="[Range 3].[Ship date]" caption="Ship date" attribute="1" time="1" defaultMemberUniqueName="[Range 3].[Ship date].[All]" allUniqueName="[Range 3].[Ship date].[All]" dimensionUniqueName="[Range 3]" displayFolder="" count="0" memberValueDatatype="7" unbalanced="0"/>
    <cacheHierarchy uniqueName="[Range 3].[Shipping years]" caption="Shipping years" attribute="1" time="1" defaultMemberUniqueName="[Range 3].[Shipping years].[All]" allUniqueName="[Range 3].[Shipping years].[All]" dimensionUniqueName="[Range 3]" displayFolder="" count="0" memberValueDatatype="7" unbalanced="0"/>
    <cacheHierarchy uniqueName="[Range 3].[Shipping months]" caption="Shipping months" attribute="1" time="1" defaultMemberUniqueName="[Range 3].[Shipping months].[All]" allUniqueName="[Range 3].[Shipping months].[All]" dimensionUniqueName="[Range 3]" displayFolder="" count="0" memberValueDatatype="7" unbalanced="0"/>
    <cacheHierarchy uniqueName="[Range 3].[Shipping date]" caption="Shipping date" attribute="1" time="1" defaultMemberUniqueName="[Range 3].[Shipping date].[All]" allUniqueName="[Range 3].[Shipping date].[All]" dimensionUniqueName="[Range 3]" displayFolder="" count="0" memberValueDatatype="7" unbalanced="0"/>
    <cacheHierarchy uniqueName="[Range 3].[Profit]" caption="Profit" attribute="1" defaultMemberUniqueName="[Range 3].[Profit].[All]" allUniqueName="[Range 3].[Profit].[All]" dimensionUniqueName="[Range 3]" displayFolder="" count="0" memberValueDatatype="5" unbalanced="0"/>
    <cacheHierarchy uniqueName="[Range 3].[Quantity ordered new]" caption="Quantity ordered new" attribute="1" defaultMemberUniqueName="[Range 3].[Quantity ordered new].[All]" allUniqueName="[Range 3].[Quantity ordered new].[All]" dimensionUniqueName="[Range 3]" displayFolder="" count="0" memberValueDatatype="20" unbalanced="0"/>
    <cacheHierarchy uniqueName="[Range 3].[Sales]" caption="Sales" attribute="1" defaultMemberUniqueName="[Range 3].[Sales].[All]" allUniqueName="[Range 3].[Sales].[All]" dimensionUniqueName="[Range 3]" displayFolder="" count="0" memberValueDatatype="5" unbalanced="0"/>
    <cacheHierarchy uniqueName="[Range 3].[Order ID]" caption="Order ID" attribute="1" defaultMemberUniqueName="[Range 3].[Order ID].[All]" allUniqueName="[Range 3].[Order ID].[All]" dimensionUniqueName="[Range 3]" displayFolder="" count="0" memberValueDatatype="20" unbalanced="0"/>
    <cacheHierarchy uniqueName="[Range 3].[Total]" caption="Total" attribute="1" defaultMemberUniqueName="[Range 3].[Total].[All]" allUniqueName="[Range 3].[Total].[All]" dimensionUniqueName="[Range 3]" displayFolder="" count="0" memberValueDatatype="5" unbalanced="0"/>
    <cacheHierarchy uniqueName="[Range 3].[Manager]" caption="Manager" attribute="1" defaultMemberUniqueName="[Range 3].[Manager].[All]" allUniqueName="[Range 3].[Manager].[All]" dimensionUniqueName="[Range 3]" displayFolder="" count="0" memberValueDatatype="130" unbalanced="0"/>
    <cacheHierarchy uniqueName="[Range 3].[Order fullfillment time]" caption="Order fullfillment time" attribute="1" defaultMemberUniqueName="[Range 3].[Order fullfillment time].[All]" allUniqueName="[Range 3].[Order fullfillment time].[All]" dimensionUniqueName="[Range 3]" displayFolder="" count="0" memberValueDatatype="20" unbalanced="0"/>
    <cacheHierarchy uniqueName="[Range 3].[Profit margin]" caption="Profit margin" attribute="1" defaultMemberUniqueName="[Range 3].[Profit margin].[All]" allUniqueName="[Range 3].[Profit margin].[All]" dimensionUniqueName="[Range 3]" displayFolder="" count="0" memberValueDatatype="5" unbalanced="0"/>
    <cacheHierarchy uniqueName="[Range 3].[Revenue]" caption="Revenue" attribute="1" defaultMemberUniqueName="[Range 3].[Revenue].[All]" allUniqueName="[Range 3].[Revenue].[All]" dimensionUniqueName="[Range 3]" displayFolder="" count="0" memberValueDatatype="5" unbalanced="0"/>
    <cacheHierarchy uniqueName="[Range 3].[Weekly sales]" caption="Weekly sales" attribute="1" defaultMemberUniqueName="[Range 3].[Weekly sales].[All]" allUniqueName="[Range 3].[Weekly sales].[All]" dimensionUniqueName="[Range 3]" displayFolder="" count="0" memberValueDatatype="20" unbalanced="0"/>
    <cacheHierarchy uniqueName="[Range 3].[Monthly sales]" caption="Monthly sales" attribute="1" defaultMemberUniqueName="[Range 3].[Monthly sales].[All]" allUniqueName="[Range 3].[Monthly sales].[All]" dimensionUniqueName="[Range 3]" displayFolder="" count="0" memberValueDatatype="130" unbalanced="0"/>
    <cacheHierarchy uniqueName="[Range 3].[Weekly sales03]" caption="Weekly sales03" attribute="1" defaultMemberUniqueName="[Range 3].[Weekly sales03].[All]" allUniqueName="[Range 3].[Weekly sales03].[All]" dimensionUniqueName="[Range 3]" displayFolder="" count="0" memberValueDatatype="130" unbalanced="0"/>
    <cacheHierarchy uniqueName="[Range 3].[Unique Customers]" caption="Unique Customers" attribute="1" defaultMemberUniqueName="[Range 3].[Unique Customers].[All]" allUniqueName="[Range 3].[Unique Customers].[All]" dimensionUniqueName="[Range 3]" displayFolder="" count="0" memberValueDatatype="20" unbalanced="0"/>
    <cacheHierarchy uniqueName="[Range 3].[Repeat Customers]" caption="Repeat Customers" attribute="1" defaultMemberUniqueName="[Range 3].[Repeat Customers].[All]" allUniqueName="[Range 3].[Repeat Customers].[All]" dimensionUniqueName="[Range 3]" displayFolder="" count="0" memberValueDatatype="20" unbalanced="0"/>
    <cacheHierarchy uniqueName="[Range 3].[Repeted order]" caption="Repeted order" attribute="1" defaultMemberUniqueName="[Range 3].[Repeted order].[All]" allUniqueName="[Range 3].[Repeted order].[All]" dimensionUniqueName="[Range 3]" displayFolder="" count="0" memberValueDatatype="130" unbalanced="0"/>
    <cacheHierarchy uniqueName="[Range 3].[Quarter]" caption="Quarter" attribute="1" defaultMemberUniqueName="[Range 3].[Quarter].[All]" allUniqueName="[Range 3].[Quarter].[All]" dimensionUniqueName="[Range 3]" displayFolder="" count="0" memberValueDatatype="130" unbalanced="0"/>
    <cacheHierarchy uniqueName="[Range 3].[Order Month (Month)]" caption="Order Month (Month)" attribute="1" defaultMemberUniqueName="[Range 3].[Order Month (Month)].[All]" allUniqueName="[Range 3].[Order Month (Month)].[All]" dimensionUniqueName="[Range 3]" displayFolder="" count="0" memberValueDatatype="130" unbalanced="0"/>
    <cacheHierarchy uniqueName="[Range 4].[Provience]" caption="Provience" attribute="1" defaultMemberUniqueName="[Range 4].[Provience].[All]" allUniqueName="[Range 4].[Provience].[All]" dimensionUniqueName="[Range 4]" displayFolder="" count="0" memberValueDatatype="130" unbalanced="0"/>
    <cacheHierarchy uniqueName="[Range 4].[Sum of Sales]" caption="Sum of Sales" attribute="1" defaultMemberUniqueName="[Range 4].[Sum of Sales].[All]" allUniqueName="[Range 4].[Sum of Sales].[All]" dimensionUniqueName="[Range 4]" displayFolder="" count="0" memberValueDatatype="5" unbalanced="0"/>
    <cacheHierarchy uniqueName="[Table_1].[Customer ID]" caption="Customer ID" attribute="1" defaultMemberUniqueName="[Table_1].[Customer ID].[All]" allUniqueName="[Table_1].[Customer ID].[All]" dimensionUniqueName="[Table_1]" displayFolder="" count="0" memberValueDatatype="2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Order Priority]" caption="Order Priority" attribute="1" defaultMemberUniqueName="[Table_1].[Order Priority].[All]" allUniqueName="[Table_1].[Order Priority].[All]" dimensionUniqueName="[Table_1]" displayFolder="" count="2" memberValueDatatype="130" unbalanced="0"/>
    <cacheHierarchy uniqueName="[Table_1].[Discount]" caption="Discount" attribute="1" defaultMemberUniqueName="[Table_1].[Discount].[All]" allUniqueName="[Table_1].[Discount].[All]" dimensionUniqueName="[Table_1]" displayFolder="" count="0" memberValueDatatype="5" unbalanced="0"/>
    <cacheHierarchy uniqueName="[Table_1].[Unit Price]" caption="Unit Price" attribute="1" defaultMemberUniqueName="[Table_1].[Unit Price].[All]" allUniqueName="[Table_1].[Unit Price].[All]" dimensionUniqueName="[Table_1]" displayFolder="" count="0" memberValueDatatype="5" unbalanced="0"/>
    <cacheHierarchy uniqueName="[Table_1].[Shipping Cost]" caption="Shipping Cost" attribute="1" defaultMemberUniqueName="[Table_1].[Shipping Cost].[All]" allUniqueName="[Table_1].[Shipping Cost].[All]" dimensionUniqueName="[Table_1]" displayFolder="" count="0" memberValueDatatype="5"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Segment]" caption="Customer Segment" attribute="1" defaultMemberUniqueName="[Table_1].[Customer Segment].[All]" allUniqueName="[Table_1].[Customer Segment].[All]" dimensionUniqueName="[Table_1]" displayFolder="" count="2" memberValueDatatype="130" unbalanced="0"/>
    <cacheHierarchy uniqueName="[Table_1].[Product Category]" caption="Product Category" attribute="1" defaultMemberUniqueName="[Table_1].[Product Category].[All]" allUniqueName="[Table_1].[Product Category].[All]" dimensionUniqueName="[Table_1]" displayFolder="" count="2" memberValueDatatype="130" unbalanced="0">
      <fieldsUsage count="2">
        <fieldUsage x="-1"/>
        <fieldUsage x="0"/>
      </fieldsUsage>
    </cacheHierarchy>
    <cacheHierarchy uniqueName="[Table_1].[Product Sub-Category]" caption="Product Sub-Category" attribute="1" defaultMemberUniqueName="[Table_1].[Product Sub-Category].[All]" allUniqueName="[Table_1].[Product Sub-Category].[All]" dimensionUniqueName="[Table_1]" displayFolder="" count="0" memberValueDatatype="130" unbalanced="0"/>
    <cacheHierarchy uniqueName="[Table_1].[Product Container]" caption="Product Container" attribute="1" defaultMemberUniqueName="[Table_1].[Product Container].[All]" allUniqueName="[Table_1].[Product Container].[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Product Base Margin]" caption="Product Base Margin" attribute="1" defaultMemberUniqueName="[Table_1].[Product Base Margin].[All]" allUniqueName="[Table_1].[Product Base Margin].[All]" dimensionUniqueName="[Table_1]" displayFolder="" count="0" memberValueDatatype="5" unbalanced="0"/>
    <cacheHierarchy uniqueName="[Table_1].[Country]" caption="Country" attribute="1" defaultMemberUniqueName="[Table_1].[Country].[All]" allUniqueName="[Table_1].[Country].[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State or Province]" caption="State or Province" attribute="1" defaultMemberUniqueName="[Table_1].[State or Province].[All]" allUniqueName="[Table_1].[State or Province].[All]" dimensionUniqueName="[Table_1]" displayFolder="" count="2" memberValueDatatype="130" unbalanced="0">
      <fieldsUsage count="2">
        <fieldUsage x="-1"/>
        <fieldUsage x="3"/>
      </fieldsUsage>
    </cacheHierarchy>
    <cacheHierarchy uniqueName="[Table_1].[City]" caption="City" attribute="1" defaultMemberUniqueName="[Table_1].[City].[All]" allUniqueName="[Table_1].[City].[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Order Year]" caption="Order Year" attribute="1" time="1" defaultMemberUniqueName="[Table_1].[Order Year].[All]" allUniqueName="[Table_1].[Order Year].[All]" dimensionUniqueName="[Table_1]" displayFolder="" count="0" memberValueDatatype="7" unbalanced="0"/>
    <cacheHierarchy uniqueName="[Table_1].[Order Month]" caption="Order Month" attribute="1" time="1" defaultMemberUniqueName="[Table_1].[Order Month].[All]" allUniqueName="[Table_1].[Order Month].[All]" dimensionUniqueName="[Table_1]" displayFolder="" count="0" memberValueDatatype="7" unbalanced="0"/>
    <cacheHierarchy uniqueName="[Table_1].[O-Date]" caption="O-Date" attribute="1" time="1" defaultMemberUniqueName="[Table_1].[O-Date].[All]" allUniqueName="[Table_1].[O-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ping years]" caption="Shipping years" attribute="1" time="1" defaultMemberUniqueName="[Table_1].[Shipping years].[All]" allUniqueName="[Table_1].[Shipping years].[All]" dimensionUniqueName="[Table_1]" displayFolder="" count="0" memberValueDatatype="7" unbalanced="0"/>
    <cacheHierarchy uniqueName="[Table_1].[Shipping months]" caption="Shipping months" attribute="1" time="1" defaultMemberUniqueName="[Table_1].[Shipping months].[All]" allUniqueName="[Table_1].[Shipping months].[All]" dimensionUniqueName="[Table_1]" displayFolder="" count="0" memberValueDatatype="7" unbalanced="0"/>
    <cacheHierarchy uniqueName="[Table_1].[Shipping date]" caption="Shipping date" attribute="1" time="1" defaultMemberUniqueName="[Table_1].[Shipping date].[All]" allUniqueName="[Table_1].[Shipping date].[All]" dimensionUniqueName="[Table_1]" displayFolder="" count="0" memberValueDatatype="7" unbalanced="0"/>
    <cacheHierarchy uniqueName="[Table_1].[Profit]" caption="Profit" attribute="1" defaultMemberUniqueName="[Table_1].[Profit].[All]" allUniqueName="[Table_1].[Profit].[All]" dimensionUniqueName="[Table_1]" displayFolder="" count="0" memberValueDatatype="5" unbalanced="0"/>
    <cacheHierarchy uniqueName="[Table_1].[Quantity ordered new]" caption="Quantity ordered new" attribute="1" defaultMemberUniqueName="[Table_1].[Quantity ordered new].[All]" allUniqueName="[Table_1].[Quantity ordered new].[All]" dimensionUniqueName="[Table_1]" displayFolder="" count="0" memberValueDatatype="20" unbalanced="0"/>
    <cacheHierarchy uniqueName="[Table_1].[Sales]" caption="Sales" attribute="1" defaultMemberUniqueName="[Table_1].[Sales].[All]" allUniqueName="[Table_1].[Sales].[All]" dimensionUniqueName="[Table_1]" displayFolder="" count="0" memberValueDatatype="5" unbalanced="0"/>
    <cacheHierarchy uniqueName="[Table_1].[Order ID]" caption="Order ID" attribute="1" defaultMemberUniqueName="[Table_1].[Order ID].[All]" allUniqueName="[Table_1].[Order ID].[All]" dimensionUniqueName="[Table_1]" displayFolder="" count="0" memberValueDatatype="20" unbalanced="0"/>
    <cacheHierarchy uniqueName="[Table_1].[Total]" caption="Total" attribute="1" defaultMemberUniqueName="[Table_1].[Total].[All]" allUniqueName="[Table_1].[Total].[All]" dimensionUniqueName="[Table_1]" displayFolder="" count="0" memberValueDatatype="5" unbalanced="0"/>
    <cacheHierarchy uniqueName="[Table_1].[Manager]" caption="Manager" attribute="1" defaultMemberUniqueName="[Table_1].[Manager].[All]" allUniqueName="[Table_1].[Manager].[All]" dimensionUniqueName="[Table_1]" displayFolder="" count="2" memberValueDatatype="130" unbalanced="0"/>
    <cacheHierarchy uniqueName="[Table_1].[Order fullfillment time]" caption="Order fullfillment time" attribute="1" defaultMemberUniqueName="[Table_1].[Order fullfillment time].[All]" allUniqueName="[Table_1].[Order fullfillment time].[All]" dimensionUniqueName="[Table_1]" displayFolder="" count="0" memberValueDatatype="20" unbalanced="0"/>
    <cacheHierarchy uniqueName="[Table_1].[Profit margin]" caption="Profit margin" attribute="1" defaultMemberUniqueName="[Table_1].[Profit margin].[All]" allUniqueName="[Table_1].[Profit margin].[All]" dimensionUniqueName="[Table_1]" displayFolder="" count="0" memberValueDatatype="130" unbalanced="0"/>
    <cacheHierarchy uniqueName="[Table_1].[Revenue]" caption="Revenue" attribute="1" defaultMemberUniqueName="[Table_1].[Revenue].[All]" allUniqueName="[Table_1].[Revenue].[All]" dimensionUniqueName="[Table_1]" displayFolder="" count="0" memberValueDatatype="5" unbalanced="0"/>
    <cacheHierarchy uniqueName="[Table_1].[Weekly sales]" caption="Weekly sales" attribute="1" defaultMemberUniqueName="[Table_1].[Weekly sales].[All]" allUniqueName="[Table_1].[Weekly sales].[All]" dimensionUniqueName="[Table_1]" displayFolder="" count="2" memberValueDatatype="20" unbalanced="0"/>
    <cacheHierarchy uniqueName="[Table_1].[Monthly sales]" caption="Monthly sales" attribute="1" defaultMemberUniqueName="[Table_1].[Monthly sales].[All]" allUniqueName="[Table_1].[Monthly sales].[All]" dimensionUniqueName="[Table_1]" displayFolder="" count="0" memberValueDatatype="130" unbalanced="0"/>
    <cacheHierarchy uniqueName="[Table_1].[Weekly sales03]" caption="Weekly sales03" attribute="1" defaultMemberUniqueName="[Table_1].[Weekly sales03].[All]" allUniqueName="[Table_1].[Weekly sales03].[All]" dimensionUniqueName="[Table_1]" displayFolder="" count="0" memberValueDatatype="130" unbalanced="0"/>
    <cacheHierarchy uniqueName="[Table_1].[Unique Customers]" caption="Unique Customers" attribute="1" defaultMemberUniqueName="[Table_1].[Unique Customers].[All]" allUniqueName="[Table_1].[Unique Customers].[All]" dimensionUniqueName="[Table_1]" displayFolder="" count="0" memberValueDatatype="20" unbalanced="0"/>
    <cacheHierarchy uniqueName="[Table_1].[Repeat Customers]" caption="Repeat Customers" attribute="1" defaultMemberUniqueName="[Table_1].[Repeat Customers].[All]" allUniqueName="[Table_1].[Repeat Customers].[All]" dimensionUniqueName="[Table_1]" displayFolder="" count="0" memberValueDatatype="20" unbalanced="0"/>
    <cacheHierarchy uniqueName="[Table_1].[Repeted order]" caption="Repeted order" attribute="1" defaultMemberUniqueName="[Table_1].[Repeted order].[All]" allUniqueName="[Table_1].[Repeted order].[All]" dimensionUniqueName="[Table_1]" displayFolder="" count="0" memberValueDatatype="130" unbalanced="0"/>
    <cacheHierarchy uniqueName="[Table_1].[Quarter]" caption="Quarter" attribute="1" defaultMemberUniqueName="[Table_1].[Quarter].[All]" allUniqueName="[Table_1].[Quarter].[All]" dimensionUniqueName="[Table_1]" displayFolder="" count="2"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Month (Month)]" caption="Order Month (Month)" attribute="1" defaultMemberUniqueName="[Table_1].[Order Month (Month)].[All]" allUniqueName="[Table_1].[Order Month (Month)].[All]" dimensionUniqueName="[Table_1]" displayFolder="" count="2" memberValueDatatype="130" unbalanced="0"/>
    <cacheHierarchy uniqueName="[Table_1 1].[Customer ID]" caption="Customer ID" attribute="1" defaultMemberUniqueName="[Table_1 1].[Customer ID].[All]" allUniqueName="[Table_1 1].[Customer ID].[All]" dimensionUniqueName="[Table_1 1]" displayFolder="" count="0" memberValueDatatype="2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Order Priority]" caption="Order Priority" attribute="1" defaultMemberUniqueName="[Table_1 1].[Order Priority].[All]" allUniqueName="[Table_1 1].[Order Priority].[All]" dimensionUniqueName="[Table_1 1]" displayFolder="" count="0" memberValueDatatype="130" unbalanced="0"/>
    <cacheHierarchy uniqueName="[Table_1 1].[Discount]" caption="Discount" attribute="1" defaultMemberUniqueName="[Table_1 1].[Discount].[All]" allUniqueName="[Table_1 1].[Discount].[All]" dimensionUniqueName="[Table_1 1]" displayFolder="" count="0" memberValueDatatype="5" unbalanced="0"/>
    <cacheHierarchy uniqueName="[Table_1 1].[Unit Price]" caption="Unit Price" attribute="1" defaultMemberUniqueName="[Table_1 1].[Unit Price].[All]" allUniqueName="[Table_1 1].[Unit Price].[All]" dimensionUniqueName="[Table_1 1]" displayFolder="" count="0" memberValueDatatype="5" unbalanced="0"/>
    <cacheHierarchy uniqueName="[Table_1 1].[Shipping Cost]" caption="Shipping Cost" attribute="1" defaultMemberUniqueName="[Table_1 1].[Shipping Cost].[All]" allUniqueName="[Table_1 1].[Shipping Cost].[All]" dimensionUniqueName="[Table_1 1]" displayFolder="" count="0" memberValueDatatype="5"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Segment]" caption="Customer Segment" attribute="1" defaultMemberUniqueName="[Table_1 1].[Customer Segment].[All]" allUniqueName="[Table_1 1].[Customer Segment].[All]" dimensionUniqueName="[Table_1 1]" displayFolder="" count="0" memberValueDatatype="130" unbalanced="0"/>
    <cacheHierarchy uniqueName="[Table_1 1].[Product Category]" caption="Product Category" attribute="1" defaultMemberUniqueName="[Table_1 1].[Product Category].[All]" allUniqueName="[Table_1 1].[Product Category].[All]" dimensionUniqueName="[Table_1 1]" displayFolder="" count="0" memberValueDatatype="130" unbalanced="0"/>
    <cacheHierarchy uniqueName="[Table_1 1].[Product Sub-Category]" caption="Product Sub-Category" attribute="1" defaultMemberUniqueName="[Table_1 1].[Product Sub-Category].[All]" allUniqueName="[Table_1 1].[Product Sub-Category].[All]" dimensionUniqueName="[Table_1 1]" displayFolder="" count="0" memberValueDatatype="130" unbalanced="0"/>
    <cacheHierarchy uniqueName="[Table_1 1].[Product Container]" caption="Product Container" attribute="1" defaultMemberUniqueName="[Table_1 1].[Product Container].[All]" allUniqueName="[Table_1 1].[Product Container].[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Product Base Margin]" caption="Product Base Margin" attribute="1" defaultMemberUniqueName="[Table_1 1].[Product Base Margin].[All]" allUniqueName="[Table_1 1].[Product Base Margin].[All]" dimensionUniqueName="[Table_1 1]" displayFolder="" count="0" memberValueDatatype="5" unbalanced="0"/>
    <cacheHierarchy uniqueName="[Table_1 1].[Country]" caption="Country" attribute="1" defaultMemberUniqueName="[Table_1 1].[Country].[All]" allUniqueName="[Table_1 1].[Country].[All]" dimensionUniqueName="[Table_1 1]" displayFolder="" count="0" memberValueDatatype="130" unbalanced="0"/>
    <cacheHierarchy uniqueName="[Table_1 1].[Region]" caption="Region" attribute="1" defaultMemberUniqueName="[Table_1 1].[Region].[All]" allUniqueName="[Table_1 1].[Region].[All]" dimensionUniqueName="[Table_1 1]" displayFolder="" count="0" memberValueDatatype="130" unbalanced="0"/>
    <cacheHierarchy uniqueName="[Table_1 1].[State or Province]" caption="State or Province" attribute="1" defaultMemberUniqueName="[Table_1 1].[State or Province].[All]" allUniqueName="[Table_1 1].[State or Province].[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Order Year]" caption="Order Year" attribute="1" time="1" defaultMemberUniqueName="[Table_1 1].[Order Year].[All]" allUniqueName="[Table_1 1].[Order Year].[All]" dimensionUniqueName="[Table_1 1]" displayFolder="" count="0" memberValueDatatype="7" unbalanced="0"/>
    <cacheHierarchy uniqueName="[Table_1 1].[Order Month]" caption="Order Month" attribute="1" time="1" defaultMemberUniqueName="[Table_1 1].[Order Month].[All]" allUniqueName="[Table_1 1].[Order Month].[All]" dimensionUniqueName="[Table_1 1]" displayFolder="" count="0" memberValueDatatype="7" unbalanced="0"/>
    <cacheHierarchy uniqueName="[Table_1 1].[O-Date]" caption="O-Date" attribute="1" time="1" defaultMemberUniqueName="[Table_1 1].[O-Date].[All]" allUniqueName="[Table_1 1].[O-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ping years]" caption="Shipping years" attribute="1" time="1" defaultMemberUniqueName="[Table_1 1].[Shipping years].[All]" allUniqueName="[Table_1 1].[Shipping years].[All]" dimensionUniqueName="[Table_1 1]" displayFolder="" count="0" memberValueDatatype="7" unbalanced="0"/>
    <cacheHierarchy uniqueName="[Table_1 1].[Shipping months]" caption="Shipping months" attribute="1" time="1" defaultMemberUniqueName="[Table_1 1].[Shipping months].[All]" allUniqueName="[Table_1 1].[Shipping months].[All]" dimensionUniqueName="[Table_1 1]" displayFolder="" count="0" memberValueDatatype="7" unbalanced="0"/>
    <cacheHierarchy uniqueName="[Table_1 1].[Shipping date]" caption="Shipping date" attribute="1" time="1" defaultMemberUniqueName="[Table_1 1].[Shipping date].[All]" allUniqueName="[Table_1 1].[Shipping date].[All]" dimensionUniqueName="[Table_1 1]" displayFolder="" count="0" memberValueDatatype="7" unbalanced="0"/>
    <cacheHierarchy uniqueName="[Table_1 1].[Profit]" caption="Profit" attribute="1" defaultMemberUniqueName="[Table_1 1].[Profit].[All]" allUniqueName="[Table_1 1].[Profit].[All]" dimensionUniqueName="[Table_1 1]" displayFolder="" count="0" memberValueDatatype="5" unbalanced="0"/>
    <cacheHierarchy uniqueName="[Table_1 1].[Quantity ordered new]" caption="Quantity ordered new" attribute="1" defaultMemberUniqueName="[Table_1 1].[Quantity ordered new].[All]" allUniqueName="[Table_1 1].[Quantity ordered new].[All]" dimensionUniqueName="[Table_1 1]" displayFolder="" count="0" memberValueDatatype="20" unbalanced="0"/>
    <cacheHierarchy uniqueName="[Table_1 1].[Sales]" caption="Sales" attribute="1" defaultMemberUniqueName="[Table_1 1].[Sales].[All]" allUniqueName="[Table_1 1].[Sales].[All]" dimensionUniqueName="[Table_1 1]" displayFolder="" count="0" memberValueDatatype="5" unbalanced="0"/>
    <cacheHierarchy uniqueName="[Table_1 1].[Order ID]" caption="Order ID" attribute="1" defaultMemberUniqueName="[Table_1 1].[Order ID].[All]" allUniqueName="[Table_1 1].[Order ID].[All]" dimensionUniqueName="[Table_1 1]" displayFolder="" count="0" memberValueDatatype="20" unbalanced="0"/>
    <cacheHierarchy uniqueName="[Table_1 1].[Total]" caption="Total" attribute="1" defaultMemberUniqueName="[Table_1 1].[Total].[All]" allUniqueName="[Table_1 1].[Total].[All]" dimensionUniqueName="[Table_1 1]" displayFolder="" count="0" memberValueDatatype="5" unbalanced="0"/>
    <cacheHierarchy uniqueName="[Table_1 1].[Manager]" caption="Manager" attribute="1" defaultMemberUniqueName="[Table_1 1].[Manager].[All]" allUniqueName="[Table_1 1].[Manager].[All]" dimensionUniqueName="[Table_1 1]" displayFolder="" count="0" memberValueDatatype="130" unbalanced="0"/>
    <cacheHierarchy uniqueName="[Table_1 1].[Order fullfillment time]" caption="Order fullfillment time" attribute="1" defaultMemberUniqueName="[Table_1 1].[Order fullfillment time].[All]" allUniqueName="[Table_1 1].[Order fullfillment time].[All]" dimensionUniqueName="[Table_1 1]" displayFolder="" count="0" memberValueDatatype="20" unbalanced="0"/>
    <cacheHierarchy uniqueName="[Table_1 1].[Profit margin]" caption="Profit margin" attribute="1" defaultMemberUniqueName="[Table_1 1].[Profit margin].[All]" allUniqueName="[Table_1 1].[Profit margin].[All]" dimensionUniqueName="[Table_1 1]" displayFolder="" count="0" memberValueDatatype="5" unbalanced="0"/>
    <cacheHierarchy uniqueName="[Table_1 1].[Revenue]" caption="Revenue" attribute="1" defaultMemberUniqueName="[Table_1 1].[Revenue].[All]" allUniqueName="[Table_1 1].[Revenue].[All]" dimensionUniqueName="[Table_1 1]" displayFolder="" count="0" memberValueDatatype="5" unbalanced="0"/>
    <cacheHierarchy uniqueName="[Table_1 1].[Weekly sales]" caption="Weekly sales" attribute="1" defaultMemberUniqueName="[Table_1 1].[Weekly sales].[All]" allUniqueName="[Table_1 1].[Weekly sales].[All]" dimensionUniqueName="[Table_1 1]" displayFolder="" count="0" memberValueDatatype="20" unbalanced="0"/>
    <cacheHierarchy uniqueName="[Table_1 1].[Monthly sales]" caption="Monthly sales" attribute="1" time="1" defaultMemberUniqueName="[Table_1 1].[Monthly sales].[All]" allUniqueName="[Table_1 1].[Monthly sales].[All]" dimensionUniqueName="[Table_1 1]" displayFolder="" count="0" memberValueDatatype="7" unbalanced="0"/>
    <cacheHierarchy uniqueName="[Table_1 1].[Weekly sales03]" caption="Weekly sales03" attribute="1" defaultMemberUniqueName="[Table_1 1].[Weekly sales03].[All]" allUniqueName="[Table_1 1].[Weekly sales03].[All]" dimensionUniqueName="[Table_1 1]" displayFolder="" count="0" memberValueDatatype="130" unbalanced="0"/>
    <cacheHierarchy uniqueName="[Table_1 1].[Unique Customers]" caption="Unique Customers" attribute="1" defaultMemberUniqueName="[Table_1 1].[Unique Customers].[All]" allUniqueName="[Table_1 1].[Unique Customers].[All]" dimensionUniqueName="[Table_1 1]" displayFolder="" count="0" memberValueDatatype="20" unbalanced="0"/>
    <cacheHierarchy uniqueName="[Table_1 1].[Repeat Customers]" caption="Repeat Customers" attribute="1" defaultMemberUniqueName="[Table_1 1].[Repeat Customers].[All]" allUniqueName="[Table_1 1].[Repeat Customers].[All]" dimensionUniqueName="[Table_1 1]" displayFolder="" count="0" memberValueDatatype="20" unbalanced="0"/>
    <cacheHierarchy uniqueName="[Table_1 1].[Repeted order]" caption="Repeted order" attribute="1" defaultMemberUniqueName="[Table_1 1].[Repeted order].[All]" allUniqueName="[Table_1 1].[Repeted order].[All]" dimensionUniqueName="[Table_1 1]" displayFolder="" count="0" memberValueDatatype="130" unbalanced="0"/>
    <cacheHierarchy uniqueName="[Table_1 1].[Quarter]" caption="Quarter" attribute="1" defaultMemberUniqueName="[Table_1 1].[Quarter].[All]" allUniqueName="[Table_1 1].[Quarter].[All]" dimensionUniqueName="[Table_1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Order Month (Month Index)]" caption="Order Month (Month Index)" attribute="1" defaultMemberUniqueName="[Range].[Order Month (Month Index)].[All]" allUniqueName="[Range].[Order Month (Month Index)].[All]" dimensionUniqueName="[Range]" displayFolder="" count="0" memberValueDatatype="20" unbalanced="0" hidden="1"/>
    <cacheHierarchy uniqueName="[Range 3].[Order Month (Month Index)]" caption="Order Month (Month Index)" attribute="1" defaultMemberUniqueName="[Range 3].[Order Month (Month Index)].[All]" allUniqueName="[Range 3].[Order Month (Month Index)].[All]" dimensionUniqueName="[Range 3]" displayFolder="" count="0" memberValueDatatype="20"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Table_1].[Order Month (Month Index)]" caption="Order Month (Month Index)" attribute="1" defaultMemberUniqueName="[Table_1].[Order Month (Month Index)].[All]" allUniqueName="[Table_1].[Order Month (Month Index)].[All]" dimensionUniqueName="[Table_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Customer ID]" caption="Sum of Custom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8"/>
        </ext>
      </extLst>
    </cacheHierarchy>
    <cacheHierarchy uniqueName="[Measures].[Count of Profit margin]" caption="Count of Profit margin" measure="1" displayFolder="" measureGroup="Range"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6"/>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3"/>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7"/>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9"/>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Range" count="0" hidden="1">
      <extLst>
        <ext xmlns:x15="http://schemas.microsoft.com/office/spreadsheetml/2010/11/main" uri="{B97F6D7D-B522-45F9-BDA1-12C45D357490}">
          <x15:cacheHierarchy aggregatedColumn="34"/>
        </ext>
      </extLst>
    </cacheHierarchy>
    <cacheHierarchy uniqueName="[Measures].[Sum of Order fullfillment time]" caption="Sum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Average of Order fullfillment time]" caption="Average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5"/>
        </ext>
      </extLst>
    </cacheHierarchy>
    <cacheHierarchy uniqueName="[Measures].[Average of Shipping Cost]" caption="Average of Shipping Cost" measure="1" displayFolder="" measureGroup="Range" count="0" hidden="1">
      <extLst>
        <ext xmlns:x15="http://schemas.microsoft.com/office/spreadsheetml/2010/11/main" uri="{B97F6D7D-B522-45F9-BDA1-12C45D357490}">
          <x15:cacheHierarchy aggregatedColumn="5"/>
        </ext>
      </extLst>
    </cacheHierarchy>
    <cacheHierarchy uniqueName="[Measures].[Max of Discount]" caption="Max of Discount" measure="1" displayFolder="" measureGroup="Range" count="0" hidden="1">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oduct Category]" caption="Distinct 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State or Province]" caption="Count of State or Province" measure="1" displayFolder="" measureGroup="Range"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6"/>
        </ext>
      </extLst>
    </cacheHierarchy>
    <cacheHierarchy uniqueName="[Measures].[Min of Discount]" caption="Min of Discount" measure="1" displayFolder="" measureGroup="Range" count="0" hidden="1">
      <extLst>
        <ext xmlns:x15="http://schemas.microsoft.com/office/spreadsheetml/2010/11/main" uri="{B97F6D7D-B522-45F9-BDA1-12C45D357490}">
          <x15:cacheHierarchy aggregatedColumn="3"/>
        </ext>
      </extLst>
    </cacheHierarchy>
    <cacheHierarchy uniqueName="[Measures].[Sum of Quantity ordered new]" caption="Sum of Quantity ordered new" measure="1" displayFolder="" measureGroup="Range" count="0" hidden="1">
      <extLst>
        <ext xmlns:x15="http://schemas.microsoft.com/office/spreadsheetml/2010/11/main" uri="{B97F6D7D-B522-45F9-BDA1-12C45D357490}">
          <x15:cacheHierarchy aggregatedColumn="27"/>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111"/>
        </ext>
      </extLst>
    </cacheHierarchy>
    <cacheHierarchy uniqueName="[Measures].[Sum of Customer ID 3]" caption="Sum of Customer ID 3" measure="1" displayFolder="" measureGroup="Range 2" count="0" hidden="1">
      <extLst>
        <ext xmlns:x15="http://schemas.microsoft.com/office/spreadsheetml/2010/11/main" uri="{B97F6D7D-B522-45F9-BDA1-12C45D357490}">
          <x15:cacheHierarchy aggregatedColumn="83"/>
        </ext>
      </extLst>
    </cacheHierarchy>
    <cacheHierarchy uniqueName="[Measures].[Distinct Count of Customer ID 2]" caption="Distinct Count of Customer ID 2" measure="1" displayFolder="" measureGroup="Range 2" count="0" hidden="1">
      <extLst>
        <ext xmlns:x15="http://schemas.microsoft.com/office/spreadsheetml/2010/11/main" uri="{B97F6D7D-B522-45F9-BDA1-12C45D357490}">
          <x15:cacheHierarchy aggregatedColumn="83"/>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Sum of Order ID 3]" caption="Sum of Order ID 3" measure="1" displayFolder="" measureGroup="Range 3" count="0" hidden="1">
      <extLst>
        <ext xmlns:x15="http://schemas.microsoft.com/office/spreadsheetml/2010/11/main" uri="{B97F6D7D-B522-45F9-BDA1-12C45D357490}">
          <x15:cacheHierarchy aggregatedColumn="153"/>
        </ext>
      </extLst>
    </cacheHierarchy>
    <cacheHierarchy uniqueName="[Measures].[Distinct Count of Order ID 3]" caption="Distinct Count of Order ID 3" measure="1" displayFolder="" measureGroup="Range 3" count="0" hidden="1">
      <extLst>
        <ext xmlns:x15="http://schemas.microsoft.com/office/spreadsheetml/2010/11/main" uri="{B97F6D7D-B522-45F9-BDA1-12C45D357490}">
          <x15:cacheHierarchy aggregatedColumn="153"/>
        </ext>
      </extLst>
    </cacheHierarchy>
    <cacheHierarchy uniqueName="[Measures].[Count of Profit margin 2]" caption="Count of Profit margin 2" measure="1" displayFolder="" measureGroup="Table_1" count="0" hidden="1">
      <extLst>
        <ext xmlns:x15="http://schemas.microsoft.com/office/spreadsheetml/2010/11/main" uri="{B97F6D7D-B522-45F9-BDA1-12C45D357490}">
          <x15:cacheHierarchy aggregatedColumn="202"/>
        </ext>
      </extLst>
    </cacheHierarchy>
    <cacheHierarchy uniqueName="[Measures].[Sum of Sales 2]" caption="Sum of Sales 2" measure="1" displayFolder="" measureGroup="Table_1" count="0" oneField="1" hidden="1">
      <fieldsUsage count="1">
        <fieldUsage x="1"/>
      </fieldsUsage>
      <extLst>
        <ext xmlns:x15="http://schemas.microsoft.com/office/spreadsheetml/2010/11/main" uri="{B97F6D7D-B522-45F9-BDA1-12C45D357490}">
          <x15:cacheHierarchy aggregatedColumn="197"/>
        </ext>
      </extLst>
    </cacheHierarchy>
    <cacheHierarchy uniqueName="[Measures].[Sum of Profit 2]" caption="Sum of Profit 2" measure="1" displayFolder="" measureGroup="Table_1" count="0" hidden="1">
      <extLst>
        <ext xmlns:x15="http://schemas.microsoft.com/office/spreadsheetml/2010/11/main" uri="{B97F6D7D-B522-45F9-BDA1-12C45D357490}">
          <x15:cacheHierarchy aggregatedColumn="195"/>
        </ext>
      </extLst>
    </cacheHierarchy>
    <cacheHierarchy uniqueName="[Measures].[Sum of Revenue 2]" caption="Sum of Revenue 2" measure="1" displayFolder="" measureGroup="Table_1" count="0" oneField="1" hidden="1">
      <fieldsUsage count="1">
        <fieldUsage x="2"/>
      </fieldsUsage>
      <extLst>
        <ext xmlns:x15="http://schemas.microsoft.com/office/spreadsheetml/2010/11/main" uri="{B97F6D7D-B522-45F9-BDA1-12C45D357490}">
          <x15:cacheHierarchy aggregatedColumn="203"/>
        </ext>
      </extLst>
    </cacheHierarchy>
    <cacheHierarchy uniqueName="[Measures].[Sum of Order ID 2]" caption="Sum of Order ID 2" measure="1" displayFolder="" measureGroup="Table_1" count="0" hidden="1">
      <extLst>
        <ext xmlns:x15="http://schemas.microsoft.com/office/spreadsheetml/2010/11/main" uri="{B97F6D7D-B522-45F9-BDA1-12C45D357490}">
          <x15:cacheHierarchy aggregatedColumn="198"/>
        </ext>
      </extLst>
    </cacheHierarchy>
    <cacheHierarchy uniqueName="[Measures].[Distinct Count of Order ID 2]" caption="Distinct Count of Order ID 2" measure="1" displayFolder="" measureGroup="Table_1" count="0" hidden="1">
      <extLst>
        <ext xmlns:x15="http://schemas.microsoft.com/office/spreadsheetml/2010/11/main" uri="{B97F6D7D-B522-45F9-BDA1-12C45D357490}">
          <x15:cacheHierarchy aggregatedColumn="198"/>
        </ext>
      </extLst>
    </cacheHierarchy>
    <cacheHierarchy uniqueName="[Measures].[Sum of Quantity ordered new 2]" caption="Sum of Quantity ordered new 2" measure="1" displayFolder="" measureGroup="Table_1" count="0" hidden="1">
      <extLst>
        <ext xmlns:x15="http://schemas.microsoft.com/office/spreadsheetml/2010/11/main" uri="{B97F6D7D-B522-45F9-BDA1-12C45D357490}">
          <x15:cacheHierarchy aggregatedColumn="196"/>
        </ext>
      </extLst>
    </cacheHierarchy>
    <cacheHierarchy uniqueName="[Measures].[Sum of Customer ID 2]" caption="Sum of Customer ID 2" measure="1" displayFolder="" measureGroup="Table_1" count="0" hidden="1">
      <extLst>
        <ext xmlns:x15="http://schemas.microsoft.com/office/spreadsheetml/2010/11/main" uri="{B97F6D7D-B522-45F9-BDA1-12C45D357490}">
          <x15:cacheHierarchy aggregatedColumn="169"/>
        </ext>
      </extLst>
    </cacheHierarchy>
    <cacheHierarchy uniqueName="[Measures].[Distinct Count of Customer ID 3]" caption="Distinct Count of Customer ID 3" measure="1" displayFolder="" measureGroup="Table_1" count="0" hidden="1">
      <extLst>
        <ext xmlns:x15="http://schemas.microsoft.com/office/spreadsheetml/2010/11/main" uri="{B97F6D7D-B522-45F9-BDA1-12C45D357490}">
          <x15:cacheHierarchy aggregatedColumn="169"/>
        </ext>
      </extLst>
    </cacheHierarchy>
    <cacheHierarchy uniqueName="[Measures].[Average of Order ID]" caption="Average of Order ID" measure="1" displayFolder="" measureGroup="Table_1" count="0" hidden="1">
      <extLst>
        <ext xmlns:x15="http://schemas.microsoft.com/office/spreadsheetml/2010/11/main" uri="{B97F6D7D-B522-45F9-BDA1-12C45D357490}">
          <x15:cacheHierarchy aggregatedColumn="19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98"/>
        </ext>
      </extLst>
    </cacheHierarchy>
    <cacheHierarchy uniqueName="[Measures].[Sum of Unit Price]" caption="Sum of Unit Price" measure="1" displayFolder="" measureGroup="Table_1" count="0" hidden="1">
      <extLst>
        <ext xmlns:x15="http://schemas.microsoft.com/office/spreadsheetml/2010/11/main" uri="{B97F6D7D-B522-45F9-BDA1-12C45D357490}">
          <x15:cacheHierarchy aggregatedColumn="173"/>
        </ext>
      </extLst>
    </cacheHierarchy>
    <cacheHierarchy uniqueName="[Measures].[Average of Unit Price]" caption="Average of Unit Price" measure="1" displayFolder="" measureGroup="Table_1" count="0" hidden="1">
      <extLst>
        <ext xmlns:x15="http://schemas.microsoft.com/office/spreadsheetml/2010/11/main" uri="{B97F6D7D-B522-45F9-BDA1-12C45D357490}">
          <x15:cacheHierarchy aggregatedColumn="173"/>
        </ext>
      </extLst>
    </cacheHierarchy>
    <cacheHierarchy uniqueName="[Measures].[Count of City 2]" caption="Count of City 2" measure="1" displayFolder="" measureGroup="Table_1" count="0" hidden="1">
      <extLst>
        <ext xmlns:x15="http://schemas.microsoft.com/office/spreadsheetml/2010/11/main" uri="{B97F6D7D-B522-45F9-BDA1-12C45D357490}">
          <x15:cacheHierarchy aggregatedColumn="185"/>
        </ext>
      </extLst>
    </cacheHierarchy>
    <cacheHierarchy uniqueName="[Measures].[Distinct Count of City 2]" caption="Distinct Count of City 2" measure="1" displayFolder="" measureGroup="Table_1" count="0" hidden="1">
      <extLst>
        <ext xmlns:x15="http://schemas.microsoft.com/office/spreadsheetml/2010/11/main" uri="{B97F6D7D-B522-45F9-BDA1-12C45D357490}">
          <x15:cacheHierarchy aggregatedColumn="185"/>
        </ext>
      </extLst>
    </cacheHierarchy>
    <cacheHierarchy uniqueName="[Measures].[Sum of Shipping Cost 2]" caption="Sum of Shipping Cost 2" measure="1" displayFolder="" measureGroup="Table_1" count="0" hidden="1">
      <extLst>
        <ext xmlns:x15="http://schemas.microsoft.com/office/spreadsheetml/2010/11/main" uri="{B97F6D7D-B522-45F9-BDA1-12C45D357490}">
          <x15:cacheHierarchy aggregatedColumn="174"/>
        </ext>
      </extLst>
    </cacheHierarchy>
    <cacheHierarchy uniqueName="[Measures].[Sum of Order fullfillment time 2]" caption="Sum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Average of Order fullfillment time 2]" caption="Average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Count of Order Priority]" caption="Count of Order Priority" measure="1" displayFolder="" measureGroup="Table_1" count="0" hidden="1">
      <extLst>
        <ext xmlns:x15="http://schemas.microsoft.com/office/spreadsheetml/2010/11/main" uri="{B97F6D7D-B522-45F9-BDA1-12C45D357490}">
          <x15:cacheHierarchy aggregatedColumn="171"/>
        </ext>
      </extLst>
    </cacheHierarchy>
    <cacheHierarchy uniqueName="[Measures].[Count of Repeted order]" caption="Count of Repeted order" measure="1" displayFolder="" measureGroup="Table_1" count="0" hidden="1">
      <extLst>
        <ext xmlns:x15="http://schemas.microsoft.com/office/spreadsheetml/2010/11/main" uri="{B97F6D7D-B522-45F9-BDA1-12C45D357490}">
          <x15:cacheHierarchy aggregatedColumn="209"/>
        </ext>
      </extLst>
    </cacheHierarchy>
    <cacheHierarchy uniqueName="[Measures].[Sum of Unique Customers]" caption="Sum of Unique Customers" measure="1" displayFolder="" measureGroup="Table_1" count="0" hidden="1">
      <extLst>
        <ext xmlns:x15="http://schemas.microsoft.com/office/spreadsheetml/2010/11/main" uri="{B97F6D7D-B522-45F9-BDA1-12C45D357490}">
          <x15:cacheHierarchy aggregatedColumn="207"/>
        </ext>
      </extLst>
    </cacheHierarchy>
  </cacheHierarchies>
  <kpis count="0"/>
  <dimensions count="8">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Table_1" uniqueName="[Table_1]" caption="Table_1"/>
    <dimension name="Table_1 1" uniqueName="[Table_1 1]" caption="Table_1 1"/>
  </dimensions>
  <measureGroups count="7">
    <measureGroup name="Range" caption="Range"/>
    <measureGroup name="Range 1" caption="Range 1"/>
    <measureGroup name="Range 2" caption="Range 2"/>
    <measureGroup name="Range 3" caption="Range 3"/>
    <measureGroup name="Range 4" caption="Range 4"/>
    <measureGroup name="Table_1" caption="Table_1"/>
    <measureGroup name="Table_1 1" caption="Table_1 1"/>
  </measureGroups>
  <maps count="7">
    <map measureGroup="0" dimension="1"/>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shni Rana" refreshedDate="45444.699426851854" backgroundQuery="1" createdVersion="8" refreshedVersion="8" minRefreshableVersion="3" recordCount="0" supportSubquery="1" supportAdvancedDrill="1" xr:uid="{34DE51DB-DF92-466B-8638-84D9895A0D7E}">
  <cacheSource type="external" connectionId="2"/>
  <cacheFields count="6">
    <cacheField name="[Table_1].[Product Category].[Product Category]" caption="Product Category" numFmtId="0" hierarchy="177" level="1">
      <sharedItems count="3">
        <s v="Furniture"/>
        <s v="Office Supplies"/>
        <s v="Technology"/>
      </sharedItems>
    </cacheField>
    <cacheField name="[Measures].[Sum of Profit 2]" caption="Sum of Profit 2" numFmtId="0" hierarchy="303" level="32767"/>
    <cacheField name="[Table_1].[Order Month].[Order Month]" caption="Order Month" numFmtId="0" hierarchy="189" level="1">
      <sharedItems containsSemiMixedTypes="0" containsNonDate="0" containsDate="1" containsString="0" minDate="2015-04-30T00:00:00" maxDate="2015-05-01T00:00:00" count="1">
        <d v="2015-04-30T00:00:00"/>
      </sharedItems>
    </cacheField>
    <cacheField name="[Table_1].[Order Month (Month)].[Order Month (Month)]" caption="Order Month (Month)" numFmtId="0" hierarchy="212" level="1">
      <sharedItems count="6">
        <s v="Jan"/>
        <s v="Feb"/>
        <s v="Mar"/>
        <s v="Apr"/>
        <s v="May"/>
        <s v="Jun"/>
      </sharedItems>
    </cacheField>
    <cacheField name="[Measures].[Sum of Sales 2]" caption="Sum of Sales 2" numFmtId="0" hierarchy="302" level="32767"/>
    <cacheField name="[Table_1].[State or Province].[State or Province]" caption="State or Province" numFmtId="0" hierarchy="184" level="1">
      <sharedItems containsSemiMixedTypes="0" containsNonDate="0" containsString="0"/>
    </cacheField>
  </cacheFields>
  <cacheHierarchies count="322">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time="1" defaultMemberUniqueName="[Range].[Order Year].[All]" allUniqueName="[Range].[Order Year].[All]" dimensionUniqueName="[Range]" displayFolder="" count="0" memberValueDatatype="7" unbalanced="0"/>
    <cacheHierarchy uniqueName="[Range].[Order Month]" caption="Order Month" attribute="1" time="1" defaultMemberUniqueName="[Range].[Order Month].[All]" allUniqueName="[Range].[Order Month].[All]" dimensionUniqueName="[Range]" displayFolder="" count="0" memberValueDatatype="7" unbalanced="0"/>
    <cacheHierarchy uniqueName="[Range].[O-Date]" caption="O-Date" attribute="1" time="1" defaultMemberUniqueName="[Range].[O-Date].[All]" allUniqueName="[Range].[O-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ping years]" caption="Shipping years" attribute="1" time="1" defaultMemberUniqueName="[Range].[Shipping years].[All]" allUniqueName="[Range].[Shipping years].[All]" dimensionUniqueName="[Range]" displayFolder="" count="0" memberValueDatatype="7" unbalanced="0"/>
    <cacheHierarchy uniqueName="[Range].[Shipping months]" caption="Shipping months" attribute="1" time="1" defaultMemberUniqueName="[Range].[Shipping months].[All]" allUniqueName="[Range].[Shipping months].[All]" dimensionUniqueName="[Range]" displayFolder="" count="0" memberValueDatatype="7" unbalanced="0"/>
    <cacheHierarchy uniqueName="[Range].[Shipping date]" caption="Shipping date" attribute="1" time="1" defaultMemberUniqueName="[Range].[Shipping date].[All]" allUniqueName="[Range].[Shipping date].[All]" dimensionUniqueName="[Range]" displayFolder="" count="0" memberValueDatatype="7"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Total]" caption="Total" attribute="1" defaultMemberUniqueName="[Range].[Total].[All]" allUniqueName="[Range].[Total].[All]" dimensionUniqueName="[Range]" displayFolder="" count="0" memberValueDatatype="5" unbalanced="0"/>
    <cacheHierarchy uniqueName="[Range].[Manager]" caption="Manager" attribute="1" defaultMemberUniqueName="[Range].[Manager].[All]" allUniqueName="[Range].[Manager].[All]" dimensionUniqueName="[Range]" displayFolder="" count="0" memberValueDatatype="130" unbalanced="0"/>
    <cacheHierarchy uniqueName="[Range].[Order fullfillment time]" caption="Order fullfillment time" attribute="1" defaultMemberUniqueName="[Range].[Order fullfillment time].[All]" allUniqueName="[Range].[Order fullfillment time].[All]" dimensionUniqueName="[Range]" displayFolder="" count="0" memberValueDatatype="20" unbalanced="0"/>
    <cacheHierarchy uniqueName="[Range].[Profit margin]" caption="Profit margin" attribute="1" defaultMemberUniqueName="[Range].[Profit margin].[All]" allUniqueName="[Range].[Profit margin].[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5" unbalanced="0"/>
    <cacheHierarchy uniqueName="[Range].[Weekly sales]" caption="Weekly sales" attribute="1" defaultMemberUniqueName="[Range].[Weekly sales].[All]" allUniqueName="[Range].[Weekly sales].[All]" dimensionUniqueName="[Range]" displayFolder="" count="0" memberValueDatatype="20" unbalanced="0"/>
    <cacheHierarchy uniqueName="[Range].[Monthly sales]" caption="Monthly sales" attribute="1" defaultMemberUniqueName="[Range].[Monthly sales].[All]" allUniqueName="[Range].[Monthly sales].[All]" dimensionUniqueName="[Range]" displayFolder="" count="0" memberValueDatatype="130" unbalanced="0"/>
    <cacheHierarchy uniqueName="[Range].[Weekly sales03]" caption="Weekly sales03" attribute="1" defaultMemberUniqueName="[Range].[Weekly sales03].[All]" allUniqueName="[Range].[Weekly sales03].[All]" dimensionUniqueName="[Range]" displayFolder="" count="0" memberValueDatatype="130" unbalanced="0"/>
    <cacheHierarchy uniqueName="[Range].[Order Month (Year)]" caption="Order Month (Year)" attribute="1" defaultMemberUniqueName="[Range].[Order Month (Year)].[All]" allUniqueName="[Range].[Order Month (Year)].[All]" dimensionUniqueName="[Range]" displayFolder="" count="0" memberValueDatatype="130" unbalanced="0"/>
    <cacheHierarchy uniqueName="[Range].[Order Month (Quarter)]" caption="Order Month (Quarter)" attribute="1" defaultMemberUniqueName="[Range].[Order Month (Quarter)].[All]" allUniqueName="[Range].[Order Month (Quarter)].[All]" dimensionUniqueName="[Range]" displayFolder="" count="0" memberValueDatatype="130" unbalanced="0"/>
    <cacheHierarchy uniqueName="[Range].[Order Month (Month)]" caption="Order Month (Month)" attribute="1" defaultMemberUniqueName="[Range].[Order Month (Month)].[All]" allUniqueName="[Range].[Order Month (Month)].[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Order Priority]" caption="Order Priority" attribute="1" defaultMemberUniqueName="[Range 1].[Order Priority].[All]" allUniqueName="[Range 1].[Order Priorit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Unit Price]" caption="Unit Price" attribute="1" defaultMemberUniqueName="[Range 1].[Unit Price].[All]" allUniqueName="[Range 1].[Unit Price].[All]" dimensionUniqueName="[Range 1]" displayFolder="" count="0" memberValueDatatype="5" unbalanced="0"/>
    <cacheHierarchy uniqueName="[Range 1].[Shipping Cost]" caption="Shipping Cost" attribute="1" defaultMemberUniqueName="[Range 1].[Shipping Cost].[All]" allUniqueName="[Range 1].[Shipping Cost].[All]" dimensionUniqueName="[Range 1]" displayFolder="" count="0" memberValueDatatype="5"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Segment]" caption="Customer Segment" attribute="1" defaultMemberUniqueName="[Range 1].[Customer Segment].[All]" allUniqueName="[Range 1].[Customer Segment].[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Sub-Category]" caption="Product Sub-Category" attribute="1" defaultMemberUniqueName="[Range 1].[Product Sub-Category].[All]" allUniqueName="[Range 1].[Product Sub-Category].[All]" dimensionUniqueName="[Range 1]" displayFolder="" count="0" memberValueDatatype="130" unbalanced="0"/>
    <cacheHierarchy uniqueName="[Range 1].[Product Container]" caption="Product Container" attribute="1" defaultMemberUniqueName="[Range 1].[Product Container].[All]" allUniqueName="[Range 1].[Product Container].[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Product Base Margin]" caption="Product Base Margin" attribute="1" defaultMemberUniqueName="[Range 1].[Product Base Margin].[All]" allUniqueName="[Range 1].[Product Base Margin].[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State or Province]" caption="State or Province" attribute="1" defaultMemberUniqueName="[Range 1].[State or Province].[All]" allUniqueName="[Range 1].[State or Provinc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Order Year]" caption="Order Year" attribute="1" time="1" defaultMemberUniqueName="[Range 1].[Order Year].[All]" allUniqueName="[Range 1].[Order Year].[All]" dimensionUniqueName="[Range 1]" displayFolder="" count="0" memberValueDatatype="7" unbalanced="0"/>
    <cacheHierarchy uniqueName="[Range 1].[Order Month]" caption="Order Month" attribute="1" time="1" defaultMemberUniqueName="[Range 1].[Order Month].[All]" allUniqueName="[Range 1].[Order Month].[All]" dimensionUniqueName="[Range 1]" displayFolder="" count="0" memberValueDatatype="7" unbalanced="0"/>
    <cacheHierarchy uniqueName="[Range 1].[O-Date]" caption="O-Date" attribute="1" time="1" defaultMemberUniqueName="[Range 1].[O-Date].[All]" allUniqueName="[Range 1].[O-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ping years]" caption="Shipping years" attribute="1" time="1" defaultMemberUniqueName="[Range 1].[Shipping years].[All]" allUniqueName="[Range 1].[Shipping years].[All]" dimensionUniqueName="[Range 1]" displayFolder="" count="0" memberValueDatatype="7" unbalanced="0"/>
    <cacheHierarchy uniqueName="[Range 1].[Shipping months]" caption="Shipping months" attribute="1" time="1" defaultMemberUniqueName="[Range 1].[Shipping months].[All]" allUniqueName="[Range 1].[Shipping months].[All]" dimensionUniqueName="[Range 1]" displayFolder="" count="0" memberValueDatatype="7" unbalanced="0"/>
    <cacheHierarchy uniqueName="[Range 1].[Shipping date]" caption="Shipping date" attribute="1" time="1" defaultMemberUniqueName="[Range 1].[Shipping date].[All]" allUniqueName="[Range 1].[Shipping date].[All]" dimensionUniqueName="[Range 1]" displayFolder="" count="0" memberValueDatatype="7" unbalanced="0"/>
    <cacheHierarchy uniqueName="[Range 1].[Profit]" caption="Profit" attribute="1" defaultMemberUniqueName="[Range 1].[Profit].[All]" allUniqueName="[Range 1].[Profit].[All]" dimensionUniqueName="[Range 1]" displayFolder="" count="0" memberValueDatatype="5" unbalanced="0"/>
    <cacheHierarchy uniqueName="[Range 1].[Quantity ordered new]" caption="Quantity ordered new" attribute="1" defaultMemberUniqueName="[Range 1].[Quantity ordered new].[All]" allUniqueName="[Range 1].[Quantity ordered new].[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Total]" caption="Total" attribute="1" defaultMemberUniqueName="[Range 1].[Total].[All]" allUniqueName="[Range 1].[Total].[All]" dimensionUniqueName="[Range 1]" displayFolder="" count="0" memberValueDatatype="5" unbalanced="0"/>
    <cacheHierarchy uniqueName="[Range 1].[Manager]" caption="Manager" attribute="1" defaultMemberUniqueName="[Range 1].[Manager].[All]" allUniqueName="[Range 1].[Manager].[All]" dimensionUniqueName="[Range 1]" displayFolder="" count="0" memberValueDatatype="130" unbalanced="0"/>
    <cacheHierarchy uniqueName="[Range 1].[Order fullfillment time]" caption="Order fullfillment time" attribute="1" defaultMemberUniqueName="[Range 1].[Order fullfillment time].[All]" allUniqueName="[Range 1].[Order fullfillment time].[All]" dimensionUniqueName="[Range 1]" displayFolder="" count="0" memberValueDatatype="20" unbalanced="0"/>
    <cacheHierarchy uniqueName="[Range 1].[Profit margin]" caption="Profit margin" attribute="1" defaultMemberUniqueName="[Range 1].[Profit margin].[All]" allUniqueName="[Range 1].[Profit margin].[All]" dimensionUniqueName="[Range 1]" displayFolder="" count="0" memberValueDatatype="130" unbalanced="0"/>
    <cacheHierarchy uniqueName="[Range 1].[Revenue]" caption="Revenue" attribute="1" defaultMemberUniqueName="[Range 1].[Revenue].[All]" allUniqueName="[Range 1].[Revenue].[All]" dimensionUniqueName="[Range 1]" displayFolder="" count="0" memberValueDatatype="5" unbalanced="0"/>
    <cacheHierarchy uniqueName="[Range 1].[Weekly sales]" caption="Weekly sales" attribute="1" defaultMemberUniqueName="[Range 1].[Weekly sales].[All]" allUniqueName="[Range 1].[Weekly sales].[All]" dimensionUniqueName="[Range 1]" displayFolder="" count="0" memberValueDatatype="20" unbalanced="0"/>
    <cacheHierarchy uniqueName="[Range 1].[Monthly sales]" caption="Monthly sales" attribute="1" defaultMemberUniqueName="[Range 1].[Monthly sales].[All]" allUniqueName="[Range 1].[Monthly sales].[All]" dimensionUniqueName="[Range 1]" displayFolder="" count="0" memberValueDatatype="130" unbalanced="0"/>
    <cacheHierarchy uniqueName="[Range 1].[Weekly sales03]" caption="Weekly sales03" attribute="1" defaultMemberUniqueName="[Range 1].[Weekly sales03].[All]" allUniqueName="[Range 1].[Weekly sales03].[All]" dimensionUniqueName="[Range 1]" displayFolder="" count="0" memberValueDatatype="130" unbalanced="0"/>
    <cacheHierarchy uniqueName="[Range 1].[Unique Customers]" caption="Unique Customers" attribute="1" defaultMemberUniqueName="[Range 1].[Unique Customers].[All]" allUniqueName="[Range 1].[Unique Customers].[All]" dimensionUniqueName="[Range 1]" displayFolder="" count="0" memberValueDatatype="20" unbalanced="0"/>
    <cacheHierarchy uniqueName="[Range 1].[Repeat Customers]" caption="Repeat Customers" attribute="1" defaultMemberUniqueName="[Range 1].[Repeat Customers].[All]" allUniqueName="[Range 1].[Repeat Customers].[All]" dimensionUniqueName="[Range 1]" displayFolder="" count="0" memberValueDatatype="20" unbalanced="0"/>
    <cacheHierarchy uniqueName="[Range 1].[Repeted order]" caption="Repeted order" attribute="1" defaultMemberUniqueName="[Range 1].[Repeted order].[All]" allUniqueName="[Range 1].[Repeted order].[All]" dimensionUniqueName="[Range 1]" displayFolder="" count="0" memberValueDatatype="130" unbalanced="0"/>
    <cacheHierarchy uniqueName="[Range 2].[Customer ID]" caption="Customer ID" attribute="1" defaultMemberUniqueName="[Range 2].[Customer ID].[All]" allUniqueName="[Range 2].[Customer ID].[All]" dimensionUniqueName="[Range 2]" displayFolder="" count="0" memberValueDatatype="2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Order Priority]" caption="Order Priority" attribute="1" defaultMemberUniqueName="[Range 2].[Order Priority].[All]" allUniqueName="[Range 2].[Order Priority].[All]" dimensionUniqueName="[Range 2]" displayFolder="" count="0" memberValueDatatype="130" unbalanced="0"/>
    <cacheHierarchy uniqueName="[Range 2].[Discount]" caption="Discount" attribute="1" defaultMemberUniqueName="[Range 2].[Discount].[All]" allUniqueName="[Range 2].[Discount].[All]" dimensionUniqueName="[Range 2]" displayFolder="" count="0" memberValueDatatype="5" unbalanced="0"/>
    <cacheHierarchy uniqueName="[Range 2].[Unit Price]" caption="Unit Price" attribute="1" defaultMemberUniqueName="[Range 2].[Unit Price].[All]" allUniqueName="[Range 2].[Unit Price].[All]" dimensionUniqueName="[Range 2]" displayFolder="" count="0" memberValueDatatype="5" unbalanced="0"/>
    <cacheHierarchy uniqueName="[Range 2].[Shipping Cost]" caption="Shipping Cost" attribute="1" defaultMemberUniqueName="[Range 2].[Shipping Cost].[All]" allUniqueName="[Range 2].[Shipping Cost].[All]" dimensionUniqueName="[Range 2]" displayFolder="" count="0" memberValueDatatype="5"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Segment]" caption="Customer Segment" attribute="1" defaultMemberUniqueName="[Range 2].[Customer Segment].[All]" allUniqueName="[Range 2].[Customer Segment].[All]" dimensionUniqueName="[Range 2]" displayFolder="" count="0" memberValueDatatype="13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Sub-Category]" caption="Product Sub-Category" attribute="1" defaultMemberUniqueName="[Range 2].[Product Sub-Category].[All]" allUniqueName="[Range 2].[Product Sub-Category].[All]" dimensionUniqueName="[Range 2]" displayFolder="" count="0" memberValueDatatype="130" unbalanced="0"/>
    <cacheHierarchy uniqueName="[Range 2].[Product Container]" caption="Product Container" attribute="1" defaultMemberUniqueName="[Range 2].[Product Container].[All]" allUniqueName="[Range 2].[Product Container].[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Product Base Margin]" caption="Product Base Margin" attribute="1" defaultMemberUniqueName="[Range 2].[Product Base Margin].[All]" allUniqueName="[Range 2].[Product Base Margin].[All]" dimensionUniqueName="[Range 2]" displayFolder="" count="0" memberValueDatatype="5" unbalanced="0"/>
    <cacheHierarchy uniqueName="[Range 2].[Country]" caption="Country" attribute="1" defaultMemberUniqueName="[Range 2].[Country].[All]" allUniqueName="[Range 2].[Country].[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State or Province]" caption="State or Province" attribute="1" defaultMemberUniqueName="[Range 2].[State or Province].[All]" allUniqueName="[Range 2].[State or Provinc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Order Year]" caption="Order Year" attribute="1" time="1" defaultMemberUniqueName="[Range 2].[Order Year].[All]" allUniqueName="[Range 2].[Order Year].[All]" dimensionUniqueName="[Range 2]" displayFolder="" count="0" memberValueDatatype="7" unbalanced="0"/>
    <cacheHierarchy uniqueName="[Range 2].[Order Month]" caption="Order Month" attribute="1" time="1" defaultMemberUniqueName="[Range 2].[Order Month].[All]" allUniqueName="[Range 2].[Order Month].[All]" dimensionUniqueName="[Range 2]" displayFolder="" count="0" memberValueDatatype="7" unbalanced="0"/>
    <cacheHierarchy uniqueName="[Range 2].[O-Date]" caption="O-Date" attribute="1" time="1" defaultMemberUniqueName="[Range 2].[O-Date].[All]" allUniqueName="[Range 2].[O-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ping years]" caption="Shipping years" attribute="1" time="1" defaultMemberUniqueName="[Range 2].[Shipping years].[All]" allUniqueName="[Range 2].[Shipping years].[All]" dimensionUniqueName="[Range 2]" displayFolder="" count="0" memberValueDatatype="7" unbalanced="0"/>
    <cacheHierarchy uniqueName="[Range 2].[Shipping months]" caption="Shipping months" attribute="1" time="1" defaultMemberUniqueName="[Range 2].[Shipping months].[All]" allUniqueName="[Range 2].[Shipping months].[All]" dimensionUniqueName="[Range 2]" displayFolder="" count="0" memberValueDatatype="7" unbalanced="0"/>
    <cacheHierarchy uniqueName="[Range 2].[Shipping date]" caption="Shipping date" attribute="1" time="1" defaultMemberUniqueName="[Range 2].[Shipping date].[All]" allUniqueName="[Range 2].[Shipping date].[All]" dimensionUniqueName="[Range 2]" displayFolder="" count="0" memberValueDatatype="7" unbalanced="0"/>
    <cacheHierarchy uniqueName="[Range 2].[Profit]" caption="Profit" attribute="1" defaultMemberUniqueName="[Range 2].[Profit].[All]" allUniqueName="[Range 2].[Profit].[All]" dimensionUniqueName="[Range 2]" displayFolder="" count="0" memberValueDatatype="5" unbalanced="0"/>
    <cacheHierarchy uniqueName="[Range 2].[Quantity ordered new]" caption="Quantity ordered new" attribute="1" defaultMemberUniqueName="[Range 2].[Quantity ordered new].[All]" allUniqueName="[Range 2].[Quantity ordered new].[All]" dimensionUniqueName="[Range 2]" displayFolder="" count="0" memberValueDatatype="20" unbalanced="0"/>
    <cacheHierarchy uniqueName="[Range 2].[Sales]" caption="Sales" attribute="1" defaultMemberUniqueName="[Range 2].[Sales].[All]" allUniqueName="[Range 2].[Sales].[All]" dimensionUniqueName="[Range 2]" displayFolder="" count="0" memberValueDatatype="5" unbalanced="0"/>
    <cacheHierarchy uniqueName="[Range 2].[Order ID]" caption="Order ID" attribute="1" defaultMemberUniqueName="[Range 2].[Order ID].[All]" allUniqueName="[Range 2].[Order ID].[All]" dimensionUniqueName="[Range 2]" displayFolder="" count="0" memberValueDatatype="20" unbalanced="0"/>
    <cacheHierarchy uniqueName="[Range 2].[Total]" caption="Total" attribute="1" defaultMemberUniqueName="[Range 2].[Total].[All]" allUniqueName="[Range 2].[Total].[All]" dimensionUniqueName="[Range 2]" displayFolder="" count="0" memberValueDatatype="5" unbalanced="0"/>
    <cacheHierarchy uniqueName="[Range 2].[Manager]" caption="Manager" attribute="1" defaultMemberUniqueName="[Range 2].[Manager].[All]" allUniqueName="[Range 2].[Manager].[All]" dimensionUniqueName="[Range 2]" displayFolder="" count="0" memberValueDatatype="130" unbalanced="0"/>
    <cacheHierarchy uniqueName="[Range 2].[Order fullfillment time]" caption="Order fullfillment time" attribute="1" defaultMemberUniqueName="[Range 2].[Order fullfillment time].[All]" allUniqueName="[Range 2].[Order fullfillment time].[All]" dimensionUniqueName="[Range 2]" displayFolder="" count="0" memberValueDatatype="20"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Revenue]" caption="Revenue" attribute="1" defaultMemberUniqueName="[Range 2].[Revenue].[All]" allUniqueName="[Range 2].[Revenue].[All]" dimensionUniqueName="[Range 2]" displayFolder="" count="0" memberValueDatatype="5" unbalanced="0"/>
    <cacheHierarchy uniqueName="[Range 2].[Weekly sales]" caption="Weekly sales" attribute="1" defaultMemberUniqueName="[Range 2].[Weekly sales].[All]" allUniqueName="[Range 2].[Weekly sales].[All]" dimensionUniqueName="[Range 2]" displayFolder="" count="0" memberValueDatatype="20" unbalanced="0"/>
    <cacheHierarchy uniqueName="[Range 2].[Monthly sales]" caption="Monthly sales" attribute="1" defaultMemberUniqueName="[Range 2].[Monthly sales].[All]" allUniqueName="[Range 2].[Monthly sales].[All]" dimensionUniqueName="[Range 2]" displayFolder="" count="0" memberValueDatatype="130" unbalanced="0"/>
    <cacheHierarchy uniqueName="[Range 2].[Weekly sales03]" caption="Weekly sales03" attribute="1" defaultMemberUniqueName="[Range 2].[Weekly sales03].[All]" allUniqueName="[Range 2].[Weekly sales03].[All]" dimensionUniqueName="[Range 2]" displayFolder="" count="0" memberValueDatatype="130" unbalanced="0"/>
    <cacheHierarchy uniqueName="[Range 2].[Unique Customers]" caption="Unique Customers" attribute="1" defaultMemberUniqueName="[Range 2].[Unique Customers].[All]" allUniqueName="[Range 2].[Unique Customers].[All]" dimensionUniqueName="[Range 2]" displayFolder="" count="0" memberValueDatatype="20" unbalanced="0"/>
    <cacheHierarchy uniqueName="[Range 2].[Repeat Customers]" caption="Repeat Customers" attribute="1" defaultMemberUniqueName="[Range 2].[Repeat Customers].[All]" allUniqueName="[Range 2].[Repeat Customers].[All]" dimensionUniqueName="[Range 2]" displayFolder="" count="0" memberValueDatatype="20" unbalanced="0"/>
    <cacheHierarchy uniqueName="[Range 2].[Repeted order]" caption="Repeted order" attribute="1" defaultMemberUniqueName="[Range 2].[Repeted order].[All]" allUniqueName="[Range 2].[Repeted order].[All]" dimensionUniqueName="[Range 2]" displayFolder="" count="0" memberValueDatatype="130" unbalanced="0"/>
    <cacheHierarchy uniqueName="[Range 3].[Customer ID]" caption="Customer ID" attribute="1" defaultMemberUniqueName="[Range 3].[Customer ID].[All]" allUniqueName="[Range 3].[Customer ID].[All]" dimensionUniqueName="[Range 3]" displayFolder="" count="0" memberValueDatatype="20" unbalanced="0"/>
    <cacheHierarchy uniqueName="[Range 3].[Customer Name]" caption="Customer Name" attribute="1" defaultMemberUniqueName="[Range 3].[Customer Name].[All]" allUniqueName="[Range 3].[Customer Name].[All]" dimensionUniqueName="[Range 3]" displayFolder="" count="0" memberValueDatatype="13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Discount]" caption="Discount" attribute="1" defaultMemberUniqueName="[Range 3].[Discount].[All]" allUniqueName="[Range 3].[Discount].[All]" dimensionUniqueName="[Range 3]" displayFolder="" count="0" memberValueDatatype="5" unbalanced="0"/>
    <cacheHierarchy uniqueName="[Range 3].[Unit Price]" caption="Unit Price" attribute="1" defaultMemberUniqueName="[Range 3].[Unit Price].[All]" allUniqueName="[Range 3].[Unit Price].[All]" dimensionUniqueName="[Range 3]" displayFolder="" count="0" memberValueDatatype="5" unbalanced="0"/>
    <cacheHierarchy uniqueName="[Range 3].[Shipping Cost]" caption="Shipping Cost" attribute="1" defaultMemberUniqueName="[Range 3].[Shipping Cost].[All]" allUniqueName="[Range 3].[Shipping Cost].[All]" dimensionUniqueName="[Range 3]" displayFolder="" count="0" memberValueDatatype="5" unbalanced="0"/>
    <cacheHierarchy uniqueName="[Range 3].[Ship Mode]" caption="Ship Mode" attribute="1" defaultMemberUniqueName="[Range 3].[Ship Mode].[All]" allUniqueName="[Range 3].[Ship Mode].[All]" dimensionUniqueName="[Range 3]" displayFolder="" count="0" memberValueDatatype="130" unbalanced="0"/>
    <cacheHierarchy uniqueName="[Range 3].[Customer Segment]" caption="Customer Segment" attribute="1" defaultMemberUniqueName="[Range 3].[Customer Segment].[All]" allUniqueName="[Range 3].[Customer Segment].[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Sub-Category]" caption="Product Sub-Category" attribute="1" defaultMemberUniqueName="[Range 3].[Product Sub-Category].[All]" allUniqueName="[Range 3].[Product Sub-Category].[All]" dimensionUniqueName="[Range 3]" displayFolder="" count="0" memberValueDatatype="130" unbalanced="0"/>
    <cacheHierarchy uniqueName="[Range 3].[Product Container]" caption="Product Container" attribute="1" defaultMemberUniqueName="[Range 3].[Product Container].[All]" allUniqueName="[Range 3].[Product Container].[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Product Base Margin]" caption="Product Base Margin" attribute="1" defaultMemberUniqueName="[Range 3].[Product Base Margin].[All]" allUniqueName="[Range 3].[Product Base Margin].[All]" dimensionUniqueName="[Range 3]" displayFolder="" count="0" memberValueDatatype="5" unbalanced="0"/>
    <cacheHierarchy uniqueName="[Range 3].[Country]" caption="Country" attribute="1" defaultMemberUniqueName="[Range 3].[Country].[All]" allUniqueName="[Range 3].[Country].[All]" dimensionUniqueName="[Range 3]" displayFolder="" count="0" memberValueDatatype="130" unbalanced="0"/>
    <cacheHierarchy uniqueName="[Range 3].[Region]" caption="Region" attribute="1" defaultMemberUniqueName="[Range 3].[Region].[All]" allUniqueName="[Range 3].[Region].[All]" dimensionUniqueName="[Range 3]" displayFolder="" count="0" memberValueDatatype="130" unbalanced="0"/>
    <cacheHierarchy uniqueName="[Range 3].[State or Province]" caption="State or Province" attribute="1" defaultMemberUniqueName="[Range 3].[State or Province].[All]" allUniqueName="[Range 3].[State or Province].[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Postal Code]" caption="Postal Code" attribute="1" defaultMemberUniqueName="[Range 3].[Postal Code].[All]" allUniqueName="[Range 3].[Postal Code].[All]" dimensionUniqueName="[Range 3]" displayFolder="" count="0" memberValueDatatype="20" unbalanced="0"/>
    <cacheHierarchy uniqueName="[Range 3].[Order Date]" caption="Order Date" attribute="1" time="1" defaultMemberUniqueName="[Range 3].[Order Date].[All]" allUniqueName="[Range 3].[Order Date].[All]" dimensionUniqueName="[Range 3]" displayFolder="" count="0" memberValueDatatype="7" unbalanced="0"/>
    <cacheHierarchy uniqueName="[Range 3].[Order Year]" caption="Order Year" attribute="1" time="1" defaultMemberUniqueName="[Range 3].[Order Year].[All]" allUniqueName="[Range 3].[Order Year].[All]" dimensionUniqueName="[Range 3]" displayFolder="" count="0" memberValueDatatype="7" unbalanced="0"/>
    <cacheHierarchy uniqueName="[Range 3].[Order Month]" caption="Order Month" attribute="1" time="1" defaultMemberUniqueName="[Range 3].[Order Month].[All]" allUniqueName="[Range 3].[Order Month].[All]" dimensionUniqueName="[Range 3]" displayFolder="" count="0" memberValueDatatype="7" unbalanced="0"/>
    <cacheHierarchy uniqueName="[Range 3].[O-Date]" caption="O-Date" attribute="1" time="1" defaultMemberUniqueName="[Range 3].[O-Date].[All]" allUniqueName="[Range 3].[O-Date].[All]" dimensionUniqueName="[Range 3]" displayFolder="" count="0" memberValueDatatype="7" unbalanced="0"/>
    <cacheHierarchy uniqueName="[Range 3].[Ship date]" caption="Ship date" attribute="1" time="1" defaultMemberUniqueName="[Range 3].[Ship date].[All]" allUniqueName="[Range 3].[Ship date].[All]" dimensionUniqueName="[Range 3]" displayFolder="" count="0" memberValueDatatype="7" unbalanced="0"/>
    <cacheHierarchy uniqueName="[Range 3].[Shipping years]" caption="Shipping years" attribute="1" time="1" defaultMemberUniqueName="[Range 3].[Shipping years].[All]" allUniqueName="[Range 3].[Shipping years].[All]" dimensionUniqueName="[Range 3]" displayFolder="" count="0" memberValueDatatype="7" unbalanced="0"/>
    <cacheHierarchy uniqueName="[Range 3].[Shipping months]" caption="Shipping months" attribute="1" time="1" defaultMemberUniqueName="[Range 3].[Shipping months].[All]" allUniqueName="[Range 3].[Shipping months].[All]" dimensionUniqueName="[Range 3]" displayFolder="" count="0" memberValueDatatype="7" unbalanced="0"/>
    <cacheHierarchy uniqueName="[Range 3].[Shipping date]" caption="Shipping date" attribute="1" time="1" defaultMemberUniqueName="[Range 3].[Shipping date].[All]" allUniqueName="[Range 3].[Shipping date].[All]" dimensionUniqueName="[Range 3]" displayFolder="" count="0" memberValueDatatype="7" unbalanced="0"/>
    <cacheHierarchy uniqueName="[Range 3].[Profit]" caption="Profit" attribute="1" defaultMemberUniqueName="[Range 3].[Profit].[All]" allUniqueName="[Range 3].[Profit].[All]" dimensionUniqueName="[Range 3]" displayFolder="" count="0" memberValueDatatype="5" unbalanced="0"/>
    <cacheHierarchy uniqueName="[Range 3].[Quantity ordered new]" caption="Quantity ordered new" attribute="1" defaultMemberUniqueName="[Range 3].[Quantity ordered new].[All]" allUniqueName="[Range 3].[Quantity ordered new].[All]" dimensionUniqueName="[Range 3]" displayFolder="" count="0" memberValueDatatype="20" unbalanced="0"/>
    <cacheHierarchy uniqueName="[Range 3].[Sales]" caption="Sales" attribute="1" defaultMemberUniqueName="[Range 3].[Sales].[All]" allUniqueName="[Range 3].[Sales].[All]" dimensionUniqueName="[Range 3]" displayFolder="" count="0" memberValueDatatype="5" unbalanced="0"/>
    <cacheHierarchy uniqueName="[Range 3].[Order ID]" caption="Order ID" attribute="1" defaultMemberUniqueName="[Range 3].[Order ID].[All]" allUniqueName="[Range 3].[Order ID].[All]" dimensionUniqueName="[Range 3]" displayFolder="" count="0" memberValueDatatype="20" unbalanced="0"/>
    <cacheHierarchy uniqueName="[Range 3].[Total]" caption="Total" attribute="1" defaultMemberUniqueName="[Range 3].[Total].[All]" allUniqueName="[Range 3].[Total].[All]" dimensionUniqueName="[Range 3]" displayFolder="" count="0" memberValueDatatype="5" unbalanced="0"/>
    <cacheHierarchy uniqueName="[Range 3].[Manager]" caption="Manager" attribute="1" defaultMemberUniqueName="[Range 3].[Manager].[All]" allUniqueName="[Range 3].[Manager].[All]" dimensionUniqueName="[Range 3]" displayFolder="" count="0" memberValueDatatype="130" unbalanced="0"/>
    <cacheHierarchy uniqueName="[Range 3].[Order fullfillment time]" caption="Order fullfillment time" attribute="1" defaultMemberUniqueName="[Range 3].[Order fullfillment time].[All]" allUniqueName="[Range 3].[Order fullfillment time].[All]" dimensionUniqueName="[Range 3]" displayFolder="" count="0" memberValueDatatype="20" unbalanced="0"/>
    <cacheHierarchy uniqueName="[Range 3].[Profit margin]" caption="Profit margin" attribute="1" defaultMemberUniqueName="[Range 3].[Profit margin].[All]" allUniqueName="[Range 3].[Profit margin].[All]" dimensionUniqueName="[Range 3]" displayFolder="" count="0" memberValueDatatype="5" unbalanced="0"/>
    <cacheHierarchy uniqueName="[Range 3].[Revenue]" caption="Revenue" attribute="1" defaultMemberUniqueName="[Range 3].[Revenue].[All]" allUniqueName="[Range 3].[Revenue].[All]" dimensionUniqueName="[Range 3]" displayFolder="" count="0" memberValueDatatype="5" unbalanced="0"/>
    <cacheHierarchy uniqueName="[Range 3].[Weekly sales]" caption="Weekly sales" attribute="1" defaultMemberUniqueName="[Range 3].[Weekly sales].[All]" allUniqueName="[Range 3].[Weekly sales].[All]" dimensionUniqueName="[Range 3]" displayFolder="" count="0" memberValueDatatype="20" unbalanced="0"/>
    <cacheHierarchy uniqueName="[Range 3].[Monthly sales]" caption="Monthly sales" attribute="1" defaultMemberUniqueName="[Range 3].[Monthly sales].[All]" allUniqueName="[Range 3].[Monthly sales].[All]" dimensionUniqueName="[Range 3]" displayFolder="" count="0" memberValueDatatype="130" unbalanced="0"/>
    <cacheHierarchy uniqueName="[Range 3].[Weekly sales03]" caption="Weekly sales03" attribute="1" defaultMemberUniqueName="[Range 3].[Weekly sales03].[All]" allUniqueName="[Range 3].[Weekly sales03].[All]" dimensionUniqueName="[Range 3]" displayFolder="" count="0" memberValueDatatype="130" unbalanced="0"/>
    <cacheHierarchy uniqueName="[Range 3].[Unique Customers]" caption="Unique Customers" attribute="1" defaultMemberUniqueName="[Range 3].[Unique Customers].[All]" allUniqueName="[Range 3].[Unique Customers].[All]" dimensionUniqueName="[Range 3]" displayFolder="" count="0" memberValueDatatype="20" unbalanced="0"/>
    <cacheHierarchy uniqueName="[Range 3].[Repeat Customers]" caption="Repeat Customers" attribute="1" defaultMemberUniqueName="[Range 3].[Repeat Customers].[All]" allUniqueName="[Range 3].[Repeat Customers].[All]" dimensionUniqueName="[Range 3]" displayFolder="" count="0" memberValueDatatype="20" unbalanced="0"/>
    <cacheHierarchy uniqueName="[Range 3].[Repeted order]" caption="Repeted order" attribute="1" defaultMemberUniqueName="[Range 3].[Repeted order].[All]" allUniqueName="[Range 3].[Repeted order].[All]" dimensionUniqueName="[Range 3]" displayFolder="" count="0" memberValueDatatype="130" unbalanced="0"/>
    <cacheHierarchy uniqueName="[Range 3].[Quarter]" caption="Quarter" attribute="1" defaultMemberUniqueName="[Range 3].[Quarter].[All]" allUniqueName="[Range 3].[Quarter].[All]" dimensionUniqueName="[Range 3]" displayFolder="" count="0" memberValueDatatype="130" unbalanced="0"/>
    <cacheHierarchy uniqueName="[Range 3].[Order Month (Month)]" caption="Order Month (Month)" attribute="1" defaultMemberUniqueName="[Range 3].[Order Month (Month)].[All]" allUniqueName="[Range 3].[Order Month (Month)].[All]" dimensionUniqueName="[Range 3]" displayFolder="" count="0" memberValueDatatype="130" unbalanced="0"/>
    <cacheHierarchy uniqueName="[Range 4].[Provience]" caption="Provience" attribute="1" defaultMemberUniqueName="[Range 4].[Provience].[All]" allUniqueName="[Range 4].[Provience].[All]" dimensionUniqueName="[Range 4]" displayFolder="" count="0" memberValueDatatype="130" unbalanced="0"/>
    <cacheHierarchy uniqueName="[Range 4].[Sum of Sales]" caption="Sum of Sales" attribute="1" defaultMemberUniqueName="[Range 4].[Sum of Sales].[All]" allUniqueName="[Range 4].[Sum of Sales].[All]" dimensionUniqueName="[Range 4]" displayFolder="" count="0" memberValueDatatype="5" unbalanced="0"/>
    <cacheHierarchy uniqueName="[Table_1].[Customer ID]" caption="Customer ID" attribute="1" defaultMemberUniqueName="[Table_1].[Customer ID].[All]" allUniqueName="[Table_1].[Customer ID].[All]" dimensionUniqueName="[Table_1]" displayFolder="" count="0" memberValueDatatype="2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Order Priority]" caption="Order Priority" attribute="1" defaultMemberUniqueName="[Table_1].[Order Priority].[All]" allUniqueName="[Table_1].[Order Priority].[All]" dimensionUniqueName="[Table_1]" displayFolder="" count="2" memberValueDatatype="130" unbalanced="0"/>
    <cacheHierarchy uniqueName="[Table_1].[Discount]" caption="Discount" attribute="1" defaultMemberUniqueName="[Table_1].[Discount].[All]" allUniqueName="[Table_1].[Discount].[All]" dimensionUniqueName="[Table_1]" displayFolder="" count="0" memberValueDatatype="5" unbalanced="0"/>
    <cacheHierarchy uniqueName="[Table_1].[Unit Price]" caption="Unit Price" attribute="1" defaultMemberUniqueName="[Table_1].[Unit Price].[All]" allUniqueName="[Table_1].[Unit Price].[All]" dimensionUniqueName="[Table_1]" displayFolder="" count="0" memberValueDatatype="5" unbalanced="0"/>
    <cacheHierarchy uniqueName="[Table_1].[Shipping Cost]" caption="Shipping Cost" attribute="1" defaultMemberUniqueName="[Table_1].[Shipping Cost].[All]" allUniqueName="[Table_1].[Shipping Cost].[All]" dimensionUniqueName="[Table_1]" displayFolder="" count="0" memberValueDatatype="5"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Segment]" caption="Customer Segment" attribute="1" defaultMemberUniqueName="[Table_1].[Customer Segment].[All]" allUniqueName="[Table_1].[Customer Segment].[All]" dimensionUniqueName="[Table_1]" displayFolder="" count="2" memberValueDatatype="130" unbalanced="0"/>
    <cacheHierarchy uniqueName="[Table_1].[Product Category]" caption="Product Category" attribute="1" defaultMemberUniqueName="[Table_1].[Product Category].[All]" allUniqueName="[Table_1].[Product Category].[All]" dimensionUniqueName="[Table_1]" displayFolder="" count="2" memberValueDatatype="130" unbalanced="0">
      <fieldsUsage count="2">
        <fieldUsage x="-1"/>
        <fieldUsage x="0"/>
      </fieldsUsage>
    </cacheHierarchy>
    <cacheHierarchy uniqueName="[Table_1].[Product Sub-Category]" caption="Product Sub-Category" attribute="1" defaultMemberUniqueName="[Table_1].[Product Sub-Category].[All]" allUniqueName="[Table_1].[Product Sub-Category].[All]" dimensionUniqueName="[Table_1]" displayFolder="" count="0" memberValueDatatype="130" unbalanced="0"/>
    <cacheHierarchy uniqueName="[Table_1].[Product Container]" caption="Product Container" attribute="1" defaultMemberUniqueName="[Table_1].[Product Container].[All]" allUniqueName="[Table_1].[Product Container].[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Product Base Margin]" caption="Product Base Margin" attribute="1" defaultMemberUniqueName="[Table_1].[Product Base Margin].[All]" allUniqueName="[Table_1].[Product Base Margin].[All]" dimensionUniqueName="[Table_1]" displayFolder="" count="0" memberValueDatatype="5" unbalanced="0"/>
    <cacheHierarchy uniqueName="[Table_1].[Country]" caption="Country" attribute="1" defaultMemberUniqueName="[Table_1].[Country].[All]" allUniqueName="[Table_1].[Country].[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State or Province]" caption="State or Province" attribute="1" defaultMemberUniqueName="[Table_1].[State or Province].[All]" allUniqueName="[Table_1].[State or Province].[All]" dimensionUniqueName="[Table_1]" displayFolder="" count="2" memberValueDatatype="130" unbalanced="0">
      <fieldsUsage count="2">
        <fieldUsage x="-1"/>
        <fieldUsage x="5"/>
      </fieldsUsage>
    </cacheHierarchy>
    <cacheHierarchy uniqueName="[Table_1].[City]" caption="City" attribute="1" defaultMemberUniqueName="[Table_1].[City].[All]" allUniqueName="[Table_1].[City].[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Order Year]" caption="Order Year" attribute="1" time="1" defaultMemberUniqueName="[Table_1].[Order Year].[All]" allUniqueName="[Table_1].[Order Year].[All]" dimensionUniqueName="[Table_1]" displayFolder="" count="0" memberValueDatatype="7" unbalanced="0"/>
    <cacheHierarchy uniqueName="[Table_1].[Order Month]" caption="Order Month" attribute="1" time="1" defaultMemberUniqueName="[Table_1].[Order Month].[All]" allUniqueName="[Table_1].[Order Month].[All]" dimensionUniqueName="[Table_1]" displayFolder="" count="2" memberValueDatatype="7" unbalanced="0">
      <fieldsUsage count="2">
        <fieldUsage x="-1"/>
        <fieldUsage x="2"/>
      </fieldsUsage>
    </cacheHierarchy>
    <cacheHierarchy uniqueName="[Table_1].[O-Date]" caption="O-Date" attribute="1" time="1" defaultMemberUniqueName="[Table_1].[O-Date].[All]" allUniqueName="[Table_1].[O-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ping years]" caption="Shipping years" attribute="1" time="1" defaultMemberUniqueName="[Table_1].[Shipping years].[All]" allUniqueName="[Table_1].[Shipping years].[All]" dimensionUniqueName="[Table_1]" displayFolder="" count="0" memberValueDatatype="7" unbalanced="0"/>
    <cacheHierarchy uniqueName="[Table_1].[Shipping months]" caption="Shipping months" attribute="1" time="1" defaultMemberUniqueName="[Table_1].[Shipping months].[All]" allUniqueName="[Table_1].[Shipping months].[All]" dimensionUniqueName="[Table_1]" displayFolder="" count="0" memberValueDatatype="7" unbalanced="0"/>
    <cacheHierarchy uniqueName="[Table_1].[Shipping date]" caption="Shipping date" attribute="1" time="1" defaultMemberUniqueName="[Table_1].[Shipping date].[All]" allUniqueName="[Table_1].[Shipping date].[All]" dimensionUniqueName="[Table_1]" displayFolder="" count="0" memberValueDatatype="7" unbalanced="0"/>
    <cacheHierarchy uniqueName="[Table_1].[Profit]" caption="Profit" attribute="1" defaultMemberUniqueName="[Table_1].[Profit].[All]" allUniqueName="[Table_1].[Profit].[All]" dimensionUniqueName="[Table_1]" displayFolder="" count="0" memberValueDatatype="5" unbalanced="0"/>
    <cacheHierarchy uniqueName="[Table_1].[Quantity ordered new]" caption="Quantity ordered new" attribute="1" defaultMemberUniqueName="[Table_1].[Quantity ordered new].[All]" allUniqueName="[Table_1].[Quantity ordered new].[All]" dimensionUniqueName="[Table_1]" displayFolder="" count="0" memberValueDatatype="20" unbalanced="0"/>
    <cacheHierarchy uniqueName="[Table_1].[Sales]" caption="Sales" attribute="1" defaultMemberUniqueName="[Table_1].[Sales].[All]" allUniqueName="[Table_1].[Sales].[All]" dimensionUniqueName="[Table_1]" displayFolder="" count="0" memberValueDatatype="5" unbalanced="0"/>
    <cacheHierarchy uniqueName="[Table_1].[Order ID]" caption="Order ID" attribute="1" defaultMemberUniqueName="[Table_1].[Order ID].[All]" allUniqueName="[Table_1].[Order ID].[All]" dimensionUniqueName="[Table_1]" displayFolder="" count="0" memberValueDatatype="20" unbalanced="0"/>
    <cacheHierarchy uniqueName="[Table_1].[Total]" caption="Total" attribute="1" defaultMemberUniqueName="[Table_1].[Total].[All]" allUniqueName="[Table_1].[Total].[All]" dimensionUniqueName="[Table_1]" displayFolder="" count="0" memberValueDatatype="5" unbalanced="0"/>
    <cacheHierarchy uniqueName="[Table_1].[Manager]" caption="Manager" attribute="1" defaultMemberUniqueName="[Table_1].[Manager].[All]" allUniqueName="[Table_1].[Manager].[All]" dimensionUniqueName="[Table_1]" displayFolder="" count="2" memberValueDatatype="130" unbalanced="0"/>
    <cacheHierarchy uniqueName="[Table_1].[Order fullfillment time]" caption="Order fullfillment time" attribute="1" defaultMemberUniqueName="[Table_1].[Order fullfillment time].[All]" allUniqueName="[Table_1].[Order fullfillment time].[All]" dimensionUniqueName="[Table_1]" displayFolder="" count="0" memberValueDatatype="20" unbalanced="0"/>
    <cacheHierarchy uniqueName="[Table_1].[Profit margin]" caption="Profit margin" attribute="1" defaultMemberUniqueName="[Table_1].[Profit margin].[All]" allUniqueName="[Table_1].[Profit margin].[All]" dimensionUniqueName="[Table_1]" displayFolder="" count="0" memberValueDatatype="130" unbalanced="0"/>
    <cacheHierarchy uniqueName="[Table_1].[Revenue]" caption="Revenue" attribute="1" defaultMemberUniqueName="[Table_1].[Revenue].[All]" allUniqueName="[Table_1].[Revenue].[All]" dimensionUniqueName="[Table_1]" displayFolder="" count="0" memberValueDatatype="5" unbalanced="0"/>
    <cacheHierarchy uniqueName="[Table_1].[Weekly sales]" caption="Weekly sales" attribute="1" defaultMemberUniqueName="[Table_1].[Weekly sales].[All]" allUniqueName="[Table_1].[Weekly sales].[All]" dimensionUniqueName="[Table_1]" displayFolder="" count="2" memberValueDatatype="20" unbalanced="0"/>
    <cacheHierarchy uniqueName="[Table_1].[Monthly sales]" caption="Monthly sales" attribute="1" defaultMemberUniqueName="[Table_1].[Monthly sales].[All]" allUniqueName="[Table_1].[Monthly sales].[All]" dimensionUniqueName="[Table_1]" displayFolder="" count="0" memberValueDatatype="130" unbalanced="0"/>
    <cacheHierarchy uniqueName="[Table_1].[Weekly sales03]" caption="Weekly sales03" attribute="1" defaultMemberUniqueName="[Table_1].[Weekly sales03].[All]" allUniqueName="[Table_1].[Weekly sales03].[All]" dimensionUniqueName="[Table_1]" displayFolder="" count="0" memberValueDatatype="130" unbalanced="0"/>
    <cacheHierarchy uniqueName="[Table_1].[Unique Customers]" caption="Unique Customers" attribute="1" defaultMemberUniqueName="[Table_1].[Unique Customers].[All]" allUniqueName="[Table_1].[Unique Customers].[All]" dimensionUniqueName="[Table_1]" displayFolder="" count="0" memberValueDatatype="20" unbalanced="0"/>
    <cacheHierarchy uniqueName="[Table_1].[Repeat Customers]" caption="Repeat Customers" attribute="1" defaultMemberUniqueName="[Table_1].[Repeat Customers].[All]" allUniqueName="[Table_1].[Repeat Customers].[All]" dimensionUniqueName="[Table_1]" displayFolder="" count="0" memberValueDatatype="20" unbalanced="0"/>
    <cacheHierarchy uniqueName="[Table_1].[Repeted order]" caption="Repeted order" attribute="1" defaultMemberUniqueName="[Table_1].[Repeted order].[All]" allUniqueName="[Table_1].[Repeted order].[All]" dimensionUniqueName="[Table_1]" displayFolder="" count="0" memberValueDatatype="130" unbalanced="0"/>
    <cacheHierarchy uniqueName="[Table_1].[Quarter]" caption="Quarter" attribute="1" defaultMemberUniqueName="[Table_1].[Quarter].[All]" allUniqueName="[Table_1].[Quarter].[All]" dimensionUniqueName="[Table_1]" displayFolder="" count="2"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Month (Month)]" caption="Order Month (Month)" attribute="1" defaultMemberUniqueName="[Table_1].[Order Month (Month)].[All]" allUniqueName="[Table_1].[Order Month (Month)].[All]" dimensionUniqueName="[Table_1]" displayFolder="" count="2" memberValueDatatype="130" unbalanced="0">
      <fieldsUsage count="2">
        <fieldUsage x="-1"/>
        <fieldUsage x="3"/>
      </fieldsUsage>
    </cacheHierarchy>
    <cacheHierarchy uniqueName="[Table_1 1].[Customer ID]" caption="Customer ID" attribute="1" defaultMemberUniqueName="[Table_1 1].[Customer ID].[All]" allUniqueName="[Table_1 1].[Customer ID].[All]" dimensionUniqueName="[Table_1 1]" displayFolder="" count="0" memberValueDatatype="2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Order Priority]" caption="Order Priority" attribute="1" defaultMemberUniqueName="[Table_1 1].[Order Priority].[All]" allUniqueName="[Table_1 1].[Order Priority].[All]" dimensionUniqueName="[Table_1 1]" displayFolder="" count="0" memberValueDatatype="130" unbalanced="0"/>
    <cacheHierarchy uniqueName="[Table_1 1].[Discount]" caption="Discount" attribute="1" defaultMemberUniqueName="[Table_1 1].[Discount].[All]" allUniqueName="[Table_1 1].[Discount].[All]" dimensionUniqueName="[Table_1 1]" displayFolder="" count="0" memberValueDatatype="5" unbalanced="0"/>
    <cacheHierarchy uniqueName="[Table_1 1].[Unit Price]" caption="Unit Price" attribute="1" defaultMemberUniqueName="[Table_1 1].[Unit Price].[All]" allUniqueName="[Table_1 1].[Unit Price].[All]" dimensionUniqueName="[Table_1 1]" displayFolder="" count="0" memberValueDatatype="5" unbalanced="0"/>
    <cacheHierarchy uniqueName="[Table_1 1].[Shipping Cost]" caption="Shipping Cost" attribute="1" defaultMemberUniqueName="[Table_1 1].[Shipping Cost].[All]" allUniqueName="[Table_1 1].[Shipping Cost].[All]" dimensionUniqueName="[Table_1 1]" displayFolder="" count="0" memberValueDatatype="5"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Segment]" caption="Customer Segment" attribute="1" defaultMemberUniqueName="[Table_1 1].[Customer Segment].[All]" allUniqueName="[Table_1 1].[Customer Segment].[All]" dimensionUniqueName="[Table_1 1]" displayFolder="" count="0" memberValueDatatype="130" unbalanced="0"/>
    <cacheHierarchy uniqueName="[Table_1 1].[Product Category]" caption="Product Category" attribute="1" defaultMemberUniqueName="[Table_1 1].[Product Category].[All]" allUniqueName="[Table_1 1].[Product Category].[All]" dimensionUniqueName="[Table_1 1]" displayFolder="" count="0" memberValueDatatype="130" unbalanced="0"/>
    <cacheHierarchy uniqueName="[Table_1 1].[Product Sub-Category]" caption="Product Sub-Category" attribute="1" defaultMemberUniqueName="[Table_1 1].[Product Sub-Category].[All]" allUniqueName="[Table_1 1].[Product Sub-Category].[All]" dimensionUniqueName="[Table_1 1]" displayFolder="" count="0" memberValueDatatype="130" unbalanced="0"/>
    <cacheHierarchy uniqueName="[Table_1 1].[Product Container]" caption="Product Container" attribute="1" defaultMemberUniqueName="[Table_1 1].[Product Container].[All]" allUniqueName="[Table_1 1].[Product Container].[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Product Base Margin]" caption="Product Base Margin" attribute="1" defaultMemberUniqueName="[Table_1 1].[Product Base Margin].[All]" allUniqueName="[Table_1 1].[Product Base Margin].[All]" dimensionUniqueName="[Table_1 1]" displayFolder="" count="0" memberValueDatatype="5" unbalanced="0"/>
    <cacheHierarchy uniqueName="[Table_1 1].[Country]" caption="Country" attribute="1" defaultMemberUniqueName="[Table_1 1].[Country].[All]" allUniqueName="[Table_1 1].[Country].[All]" dimensionUniqueName="[Table_1 1]" displayFolder="" count="0" memberValueDatatype="130" unbalanced="0"/>
    <cacheHierarchy uniqueName="[Table_1 1].[Region]" caption="Region" attribute="1" defaultMemberUniqueName="[Table_1 1].[Region].[All]" allUniqueName="[Table_1 1].[Region].[All]" dimensionUniqueName="[Table_1 1]" displayFolder="" count="0" memberValueDatatype="130" unbalanced="0"/>
    <cacheHierarchy uniqueName="[Table_1 1].[State or Province]" caption="State or Province" attribute="1" defaultMemberUniqueName="[Table_1 1].[State or Province].[All]" allUniqueName="[Table_1 1].[State or Province].[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Order Year]" caption="Order Year" attribute="1" time="1" defaultMemberUniqueName="[Table_1 1].[Order Year].[All]" allUniqueName="[Table_1 1].[Order Year].[All]" dimensionUniqueName="[Table_1 1]" displayFolder="" count="0" memberValueDatatype="7" unbalanced="0"/>
    <cacheHierarchy uniqueName="[Table_1 1].[Order Month]" caption="Order Month" attribute="1" time="1" defaultMemberUniqueName="[Table_1 1].[Order Month].[All]" allUniqueName="[Table_1 1].[Order Month].[All]" dimensionUniqueName="[Table_1 1]" displayFolder="" count="0" memberValueDatatype="7" unbalanced="0"/>
    <cacheHierarchy uniqueName="[Table_1 1].[O-Date]" caption="O-Date" attribute="1" time="1" defaultMemberUniqueName="[Table_1 1].[O-Date].[All]" allUniqueName="[Table_1 1].[O-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ping years]" caption="Shipping years" attribute="1" time="1" defaultMemberUniqueName="[Table_1 1].[Shipping years].[All]" allUniqueName="[Table_1 1].[Shipping years].[All]" dimensionUniqueName="[Table_1 1]" displayFolder="" count="0" memberValueDatatype="7" unbalanced="0"/>
    <cacheHierarchy uniqueName="[Table_1 1].[Shipping months]" caption="Shipping months" attribute="1" time="1" defaultMemberUniqueName="[Table_1 1].[Shipping months].[All]" allUniqueName="[Table_1 1].[Shipping months].[All]" dimensionUniqueName="[Table_1 1]" displayFolder="" count="0" memberValueDatatype="7" unbalanced="0"/>
    <cacheHierarchy uniqueName="[Table_1 1].[Shipping date]" caption="Shipping date" attribute="1" time="1" defaultMemberUniqueName="[Table_1 1].[Shipping date].[All]" allUniqueName="[Table_1 1].[Shipping date].[All]" dimensionUniqueName="[Table_1 1]" displayFolder="" count="0" memberValueDatatype="7" unbalanced="0"/>
    <cacheHierarchy uniqueName="[Table_1 1].[Profit]" caption="Profit" attribute="1" defaultMemberUniqueName="[Table_1 1].[Profit].[All]" allUniqueName="[Table_1 1].[Profit].[All]" dimensionUniqueName="[Table_1 1]" displayFolder="" count="0" memberValueDatatype="5" unbalanced="0"/>
    <cacheHierarchy uniqueName="[Table_1 1].[Quantity ordered new]" caption="Quantity ordered new" attribute="1" defaultMemberUniqueName="[Table_1 1].[Quantity ordered new].[All]" allUniqueName="[Table_1 1].[Quantity ordered new].[All]" dimensionUniqueName="[Table_1 1]" displayFolder="" count="0" memberValueDatatype="20" unbalanced="0"/>
    <cacheHierarchy uniqueName="[Table_1 1].[Sales]" caption="Sales" attribute="1" defaultMemberUniqueName="[Table_1 1].[Sales].[All]" allUniqueName="[Table_1 1].[Sales].[All]" dimensionUniqueName="[Table_1 1]" displayFolder="" count="0" memberValueDatatype="5" unbalanced="0"/>
    <cacheHierarchy uniqueName="[Table_1 1].[Order ID]" caption="Order ID" attribute="1" defaultMemberUniqueName="[Table_1 1].[Order ID].[All]" allUniqueName="[Table_1 1].[Order ID].[All]" dimensionUniqueName="[Table_1 1]" displayFolder="" count="0" memberValueDatatype="20" unbalanced="0"/>
    <cacheHierarchy uniqueName="[Table_1 1].[Total]" caption="Total" attribute="1" defaultMemberUniqueName="[Table_1 1].[Total].[All]" allUniqueName="[Table_1 1].[Total].[All]" dimensionUniqueName="[Table_1 1]" displayFolder="" count="0" memberValueDatatype="5" unbalanced="0"/>
    <cacheHierarchy uniqueName="[Table_1 1].[Manager]" caption="Manager" attribute="1" defaultMemberUniqueName="[Table_1 1].[Manager].[All]" allUniqueName="[Table_1 1].[Manager].[All]" dimensionUniqueName="[Table_1 1]" displayFolder="" count="0" memberValueDatatype="130" unbalanced="0"/>
    <cacheHierarchy uniqueName="[Table_1 1].[Order fullfillment time]" caption="Order fullfillment time" attribute="1" defaultMemberUniqueName="[Table_1 1].[Order fullfillment time].[All]" allUniqueName="[Table_1 1].[Order fullfillment time].[All]" dimensionUniqueName="[Table_1 1]" displayFolder="" count="0" memberValueDatatype="20" unbalanced="0"/>
    <cacheHierarchy uniqueName="[Table_1 1].[Profit margin]" caption="Profit margin" attribute="1" defaultMemberUniqueName="[Table_1 1].[Profit margin].[All]" allUniqueName="[Table_1 1].[Profit margin].[All]" dimensionUniqueName="[Table_1 1]" displayFolder="" count="0" memberValueDatatype="5" unbalanced="0"/>
    <cacheHierarchy uniqueName="[Table_1 1].[Revenue]" caption="Revenue" attribute="1" defaultMemberUniqueName="[Table_1 1].[Revenue].[All]" allUniqueName="[Table_1 1].[Revenue].[All]" dimensionUniqueName="[Table_1 1]" displayFolder="" count="0" memberValueDatatype="5" unbalanced="0"/>
    <cacheHierarchy uniqueName="[Table_1 1].[Weekly sales]" caption="Weekly sales" attribute="1" defaultMemberUniqueName="[Table_1 1].[Weekly sales].[All]" allUniqueName="[Table_1 1].[Weekly sales].[All]" dimensionUniqueName="[Table_1 1]" displayFolder="" count="0" memberValueDatatype="20" unbalanced="0"/>
    <cacheHierarchy uniqueName="[Table_1 1].[Monthly sales]" caption="Monthly sales" attribute="1" time="1" defaultMemberUniqueName="[Table_1 1].[Monthly sales].[All]" allUniqueName="[Table_1 1].[Monthly sales].[All]" dimensionUniqueName="[Table_1 1]" displayFolder="" count="0" memberValueDatatype="7" unbalanced="0"/>
    <cacheHierarchy uniqueName="[Table_1 1].[Weekly sales03]" caption="Weekly sales03" attribute="1" defaultMemberUniqueName="[Table_1 1].[Weekly sales03].[All]" allUniqueName="[Table_1 1].[Weekly sales03].[All]" dimensionUniqueName="[Table_1 1]" displayFolder="" count="0" memberValueDatatype="130" unbalanced="0"/>
    <cacheHierarchy uniqueName="[Table_1 1].[Unique Customers]" caption="Unique Customers" attribute="1" defaultMemberUniqueName="[Table_1 1].[Unique Customers].[All]" allUniqueName="[Table_1 1].[Unique Customers].[All]" dimensionUniqueName="[Table_1 1]" displayFolder="" count="0" memberValueDatatype="20" unbalanced="0"/>
    <cacheHierarchy uniqueName="[Table_1 1].[Repeat Customers]" caption="Repeat Customers" attribute="1" defaultMemberUniqueName="[Table_1 1].[Repeat Customers].[All]" allUniqueName="[Table_1 1].[Repeat Customers].[All]" dimensionUniqueName="[Table_1 1]" displayFolder="" count="0" memberValueDatatype="20" unbalanced="0"/>
    <cacheHierarchy uniqueName="[Table_1 1].[Repeted order]" caption="Repeted order" attribute="1" defaultMemberUniqueName="[Table_1 1].[Repeted order].[All]" allUniqueName="[Table_1 1].[Repeted order].[All]" dimensionUniqueName="[Table_1 1]" displayFolder="" count="0" memberValueDatatype="130" unbalanced="0"/>
    <cacheHierarchy uniqueName="[Table_1 1].[Quarter]" caption="Quarter" attribute="1" defaultMemberUniqueName="[Table_1 1].[Quarter].[All]" allUniqueName="[Table_1 1].[Quarter].[All]" dimensionUniqueName="[Table_1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Order Month (Month Index)]" caption="Order Month (Month Index)" attribute="1" defaultMemberUniqueName="[Range].[Order Month (Month Index)].[All]" allUniqueName="[Range].[Order Month (Month Index)].[All]" dimensionUniqueName="[Range]" displayFolder="" count="0" memberValueDatatype="20" unbalanced="0" hidden="1"/>
    <cacheHierarchy uniqueName="[Range 3].[Order Month (Month Index)]" caption="Order Month (Month Index)" attribute="1" defaultMemberUniqueName="[Range 3].[Order Month (Month Index)].[All]" allUniqueName="[Range 3].[Order Month (Month Index)].[All]" dimensionUniqueName="[Range 3]" displayFolder="" count="0" memberValueDatatype="20"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Table_1].[Order Month (Month Index)]" caption="Order Month (Month Index)" attribute="1" defaultMemberUniqueName="[Table_1].[Order Month (Month Index)].[All]" allUniqueName="[Table_1].[Order Month (Month Index)].[All]" dimensionUniqueName="[Table_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Customer ID]" caption="Sum of Custom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8"/>
        </ext>
      </extLst>
    </cacheHierarchy>
    <cacheHierarchy uniqueName="[Measures].[Count of Profit margin]" caption="Count of Profit margin" measure="1" displayFolder="" measureGroup="Range"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6"/>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3"/>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7"/>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9"/>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Range" count="0" hidden="1">
      <extLst>
        <ext xmlns:x15="http://schemas.microsoft.com/office/spreadsheetml/2010/11/main" uri="{B97F6D7D-B522-45F9-BDA1-12C45D357490}">
          <x15:cacheHierarchy aggregatedColumn="34"/>
        </ext>
      </extLst>
    </cacheHierarchy>
    <cacheHierarchy uniqueName="[Measures].[Sum of Order fullfillment time]" caption="Sum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Average of Order fullfillment time]" caption="Average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5"/>
        </ext>
      </extLst>
    </cacheHierarchy>
    <cacheHierarchy uniqueName="[Measures].[Average of Shipping Cost]" caption="Average of Shipping Cost" measure="1" displayFolder="" measureGroup="Range" count="0" hidden="1">
      <extLst>
        <ext xmlns:x15="http://schemas.microsoft.com/office/spreadsheetml/2010/11/main" uri="{B97F6D7D-B522-45F9-BDA1-12C45D357490}">
          <x15:cacheHierarchy aggregatedColumn="5"/>
        </ext>
      </extLst>
    </cacheHierarchy>
    <cacheHierarchy uniqueName="[Measures].[Max of Discount]" caption="Max of Discount" measure="1" displayFolder="" measureGroup="Range" count="0" hidden="1">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oduct Category]" caption="Distinct 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State or Province]" caption="Count of State or Province" measure="1" displayFolder="" measureGroup="Range"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6"/>
        </ext>
      </extLst>
    </cacheHierarchy>
    <cacheHierarchy uniqueName="[Measures].[Min of Discount]" caption="Min of Discount" measure="1" displayFolder="" measureGroup="Range" count="0" hidden="1">
      <extLst>
        <ext xmlns:x15="http://schemas.microsoft.com/office/spreadsheetml/2010/11/main" uri="{B97F6D7D-B522-45F9-BDA1-12C45D357490}">
          <x15:cacheHierarchy aggregatedColumn="3"/>
        </ext>
      </extLst>
    </cacheHierarchy>
    <cacheHierarchy uniqueName="[Measures].[Sum of Quantity ordered new]" caption="Sum of Quantity ordered new" measure="1" displayFolder="" measureGroup="Range" count="0" hidden="1">
      <extLst>
        <ext xmlns:x15="http://schemas.microsoft.com/office/spreadsheetml/2010/11/main" uri="{B97F6D7D-B522-45F9-BDA1-12C45D357490}">
          <x15:cacheHierarchy aggregatedColumn="27"/>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111"/>
        </ext>
      </extLst>
    </cacheHierarchy>
    <cacheHierarchy uniqueName="[Measures].[Sum of Customer ID 3]" caption="Sum of Customer ID 3" measure="1" displayFolder="" measureGroup="Range 2" count="0" hidden="1">
      <extLst>
        <ext xmlns:x15="http://schemas.microsoft.com/office/spreadsheetml/2010/11/main" uri="{B97F6D7D-B522-45F9-BDA1-12C45D357490}">
          <x15:cacheHierarchy aggregatedColumn="83"/>
        </ext>
      </extLst>
    </cacheHierarchy>
    <cacheHierarchy uniqueName="[Measures].[Distinct Count of Customer ID 2]" caption="Distinct Count of Customer ID 2" measure="1" displayFolder="" measureGroup="Range 2" count="0" hidden="1">
      <extLst>
        <ext xmlns:x15="http://schemas.microsoft.com/office/spreadsheetml/2010/11/main" uri="{B97F6D7D-B522-45F9-BDA1-12C45D357490}">
          <x15:cacheHierarchy aggregatedColumn="83"/>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Sum of Order ID 3]" caption="Sum of Order ID 3" measure="1" displayFolder="" measureGroup="Range 3" count="0" hidden="1">
      <extLst>
        <ext xmlns:x15="http://schemas.microsoft.com/office/spreadsheetml/2010/11/main" uri="{B97F6D7D-B522-45F9-BDA1-12C45D357490}">
          <x15:cacheHierarchy aggregatedColumn="153"/>
        </ext>
      </extLst>
    </cacheHierarchy>
    <cacheHierarchy uniqueName="[Measures].[Distinct Count of Order ID 3]" caption="Distinct Count of Order ID 3" measure="1" displayFolder="" measureGroup="Range 3" count="0" hidden="1">
      <extLst>
        <ext xmlns:x15="http://schemas.microsoft.com/office/spreadsheetml/2010/11/main" uri="{B97F6D7D-B522-45F9-BDA1-12C45D357490}">
          <x15:cacheHierarchy aggregatedColumn="153"/>
        </ext>
      </extLst>
    </cacheHierarchy>
    <cacheHierarchy uniqueName="[Measures].[Count of Profit margin 2]" caption="Count of Profit margin 2" measure="1" displayFolder="" measureGroup="Table_1" count="0" hidden="1">
      <extLst>
        <ext xmlns:x15="http://schemas.microsoft.com/office/spreadsheetml/2010/11/main" uri="{B97F6D7D-B522-45F9-BDA1-12C45D357490}">
          <x15:cacheHierarchy aggregatedColumn="202"/>
        </ext>
      </extLst>
    </cacheHierarchy>
    <cacheHierarchy uniqueName="[Measures].[Sum of Sales 2]" caption="Sum of Sales 2" measure="1" displayFolder="" measureGroup="Table_1" count="0" oneField="1" hidden="1">
      <fieldsUsage count="1">
        <fieldUsage x="4"/>
      </fieldsUsage>
      <extLst>
        <ext xmlns:x15="http://schemas.microsoft.com/office/spreadsheetml/2010/11/main" uri="{B97F6D7D-B522-45F9-BDA1-12C45D357490}">
          <x15:cacheHierarchy aggregatedColumn="197"/>
        </ext>
      </extLst>
    </cacheHierarchy>
    <cacheHierarchy uniqueName="[Measures].[Sum of Profit 2]" caption="Sum of Profit 2" measure="1" displayFolder="" measureGroup="Table_1" count="0" oneField="1" hidden="1">
      <fieldsUsage count="1">
        <fieldUsage x="1"/>
      </fieldsUsage>
      <extLst>
        <ext xmlns:x15="http://schemas.microsoft.com/office/spreadsheetml/2010/11/main" uri="{B97F6D7D-B522-45F9-BDA1-12C45D357490}">
          <x15:cacheHierarchy aggregatedColumn="195"/>
        </ext>
      </extLst>
    </cacheHierarchy>
    <cacheHierarchy uniqueName="[Measures].[Sum of Revenue 2]" caption="Sum of Revenue 2" measure="1" displayFolder="" measureGroup="Table_1" count="0" hidden="1">
      <extLst>
        <ext xmlns:x15="http://schemas.microsoft.com/office/spreadsheetml/2010/11/main" uri="{B97F6D7D-B522-45F9-BDA1-12C45D357490}">
          <x15:cacheHierarchy aggregatedColumn="203"/>
        </ext>
      </extLst>
    </cacheHierarchy>
    <cacheHierarchy uniqueName="[Measures].[Sum of Order ID 2]" caption="Sum of Order ID 2" measure="1" displayFolder="" measureGroup="Table_1" count="0" hidden="1">
      <extLst>
        <ext xmlns:x15="http://schemas.microsoft.com/office/spreadsheetml/2010/11/main" uri="{B97F6D7D-B522-45F9-BDA1-12C45D357490}">
          <x15:cacheHierarchy aggregatedColumn="198"/>
        </ext>
      </extLst>
    </cacheHierarchy>
    <cacheHierarchy uniqueName="[Measures].[Distinct Count of Order ID 2]" caption="Distinct Count of Order ID 2" measure="1" displayFolder="" measureGroup="Table_1" count="0" hidden="1">
      <extLst>
        <ext xmlns:x15="http://schemas.microsoft.com/office/spreadsheetml/2010/11/main" uri="{B97F6D7D-B522-45F9-BDA1-12C45D357490}">
          <x15:cacheHierarchy aggregatedColumn="198"/>
        </ext>
      </extLst>
    </cacheHierarchy>
    <cacheHierarchy uniqueName="[Measures].[Sum of Quantity ordered new 2]" caption="Sum of Quantity ordered new 2" measure="1" displayFolder="" measureGroup="Table_1" count="0" hidden="1">
      <extLst>
        <ext xmlns:x15="http://schemas.microsoft.com/office/spreadsheetml/2010/11/main" uri="{B97F6D7D-B522-45F9-BDA1-12C45D357490}">
          <x15:cacheHierarchy aggregatedColumn="196"/>
        </ext>
      </extLst>
    </cacheHierarchy>
    <cacheHierarchy uniqueName="[Measures].[Sum of Customer ID 2]" caption="Sum of Customer ID 2" measure="1" displayFolder="" measureGroup="Table_1" count="0" hidden="1">
      <extLst>
        <ext xmlns:x15="http://schemas.microsoft.com/office/spreadsheetml/2010/11/main" uri="{B97F6D7D-B522-45F9-BDA1-12C45D357490}">
          <x15:cacheHierarchy aggregatedColumn="169"/>
        </ext>
      </extLst>
    </cacheHierarchy>
    <cacheHierarchy uniqueName="[Measures].[Distinct Count of Customer ID 3]" caption="Distinct Count of Customer ID 3" measure="1" displayFolder="" measureGroup="Table_1" count="0" hidden="1">
      <extLst>
        <ext xmlns:x15="http://schemas.microsoft.com/office/spreadsheetml/2010/11/main" uri="{B97F6D7D-B522-45F9-BDA1-12C45D357490}">
          <x15:cacheHierarchy aggregatedColumn="169"/>
        </ext>
      </extLst>
    </cacheHierarchy>
    <cacheHierarchy uniqueName="[Measures].[Average of Order ID]" caption="Average of Order ID" measure="1" displayFolder="" measureGroup="Table_1" count="0" hidden="1">
      <extLst>
        <ext xmlns:x15="http://schemas.microsoft.com/office/spreadsheetml/2010/11/main" uri="{B97F6D7D-B522-45F9-BDA1-12C45D357490}">
          <x15:cacheHierarchy aggregatedColumn="19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98"/>
        </ext>
      </extLst>
    </cacheHierarchy>
    <cacheHierarchy uniqueName="[Measures].[Sum of Unit Price]" caption="Sum of Unit Price" measure="1" displayFolder="" measureGroup="Table_1" count="0" hidden="1">
      <extLst>
        <ext xmlns:x15="http://schemas.microsoft.com/office/spreadsheetml/2010/11/main" uri="{B97F6D7D-B522-45F9-BDA1-12C45D357490}">
          <x15:cacheHierarchy aggregatedColumn="173"/>
        </ext>
      </extLst>
    </cacheHierarchy>
    <cacheHierarchy uniqueName="[Measures].[Average of Unit Price]" caption="Average of Unit Price" measure="1" displayFolder="" measureGroup="Table_1" count="0" hidden="1">
      <extLst>
        <ext xmlns:x15="http://schemas.microsoft.com/office/spreadsheetml/2010/11/main" uri="{B97F6D7D-B522-45F9-BDA1-12C45D357490}">
          <x15:cacheHierarchy aggregatedColumn="173"/>
        </ext>
      </extLst>
    </cacheHierarchy>
    <cacheHierarchy uniqueName="[Measures].[Count of City 2]" caption="Count of City 2" measure="1" displayFolder="" measureGroup="Table_1" count="0" hidden="1">
      <extLst>
        <ext xmlns:x15="http://schemas.microsoft.com/office/spreadsheetml/2010/11/main" uri="{B97F6D7D-B522-45F9-BDA1-12C45D357490}">
          <x15:cacheHierarchy aggregatedColumn="185"/>
        </ext>
      </extLst>
    </cacheHierarchy>
    <cacheHierarchy uniqueName="[Measures].[Distinct Count of City 2]" caption="Distinct Count of City 2" measure="1" displayFolder="" measureGroup="Table_1" count="0" hidden="1">
      <extLst>
        <ext xmlns:x15="http://schemas.microsoft.com/office/spreadsheetml/2010/11/main" uri="{B97F6D7D-B522-45F9-BDA1-12C45D357490}">
          <x15:cacheHierarchy aggregatedColumn="185"/>
        </ext>
      </extLst>
    </cacheHierarchy>
    <cacheHierarchy uniqueName="[Measures].[Sum of Shipping Cost 2]" caption="Sum of Shipping Cost 2" measure="1" displayFolder="" measureGroup="Table_1" count="0" hidden="1">
      <extLst>
        <ext xmlns:x15="http://schemas.microsoft.com/office/spreadsheetml/2010/11/main" uri="{B97F6D7D-B522-45F9-BDA1-12C45D357490}">
          <x15:cacheHierarchy aggregatedColumn="174"/>
        </ext>
      </extLst>
    </cacheHierarchy>
    <cacheHierarchy uniqueName="[Measures].[Sum of Order fullfillment time 2]" caption="Sum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Average of Order fullfillment time 2]" caption="Average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Count of Order Priority]" caption="Count of Order Priority" measure="1" displayFolder="" measureGroup="Table_1" count="0" hidden="1">
      <extLst>
        <ext xmlns:x15="http://schemas.microsoft.com/office/spreadsheetml/2010/11/main" uri="{B97F6D7D-B522-45F9-BDA1-12C45D357490}">
          <x15:cacheHierarchy aggregatedColumn="171"/>
        </ext>
      </extLst>
    </cacheHierarchy>
    <cacheHierarchy uniqueName="[Measures].[Count of Repeted order]" caption="Count of Repeted order" measure="1" displayFolder="" measureGroup="Table_1" count="0" hidden="1">
      <extLst>
        <ext xmlns:x15="http://schemas.microsoft.com/office/spreadsheetml/2010/11/main" uri="{B97F6D7D-B522-45F9-BDA1-12C45D357490}">
          <x15:cacheHierarchy aggregatedColumn="209"/>
        </ext>
      </extLst>
    </cacheHierarchy>
    <cacheHierarchy uniqueName="[Measures].[Sum of Unique Customers]" caption="Sum of Unique Customers" measure="1" displayFolder="" measureGroup="Table_1" count="0" hidden="1">
      <extLst>
        <ext xmlns:x15="http://schemas.microsoft.com/office/spreadsheetml/2010/11/main" uri="{B97F6D7D-B522-45F9-BDA1-12C45D357490}">
          <x15:cacheHierarchy aggregatedColumn="207"/>
        </ext>
      </extLst>
    </cacheHierarchy>
  </cacheHierarchies>
  <kpis count="0"/>
  <dimensions count="8">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Table_1" uniqueName="[Table_1]" caption="Table_1"/>
    <dimension name="Table_1 1" uniqueName="[Table_1 1]" caption="Table_1 1"/>
  </dimensions>
  <measureGroups count="7">
    <measureGroup name="Range" caption="Range"/>
    <measureGroup name="Range 1" caption="Range 1"/>
    <measureGroup name="Range 2" caption="Range 2"/>
    <measureGroup name="Range 3" caption="Range 3"/>
    <measureGroup name="Range 4" caption="Range 4"/>
    <measureGroup name="Table_1" caption="Table_1"/>
    <measureGroup name="Table_1 1" caption="Table_1 1"/>
  </measureGroups>
  <maps count="7">
    <map measureGroup="0" dimension="1"/>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shni Rana" refreshedDate="45444.699427777778" backgroundQuery="1" createdVersion="8" refreshedVersion="8" minRefreshableVersion="3" recordCount="0" supportSubquery="1" supportAdvancedDrill="1" xr:uid="{0858B224-97AC-458C-92F7-08E05C21F801}">
  <cacheSource type="external" connectionId="2"/>
  <cacheFields count="4">
    <cacheField name="[Table_1].[Product Category].[Product Category]" caption="Product Category" numFmtId="0" hierarchy="177" level="1">
      <sharedItems count="3">
        <s v="Furniture"/>
        <s v="Office Supplies"/>
        <s v="Technology"/>
      </sharedItems>
    </cacheField>
    <cacheField name="[Table_1].[Repeted order].[Repeted order]" caption="Repeted order" numFmtId="0" hierarchy="209" level="1">
      <sharedItems count="2">
        <s v="Repeated"/>
        <s v="Unique"/>
      </sharedItems>
    </cacheField>
    <cacheField name="[Measures].[Count of Order ID]" caption="Count of Order ID" numFmtId="0" hierarchy="311" level="32767"/>
    <cacheField name="[Table_1].[State or Province].[State or Province]" caption="State or Province" numFmtId="0" hierarchy="184" level="1">
      <sharedItems containsSemiMixedTypes="0" containsNonDate="0" containsString="0"/>
    </cacheField>
  </cacheFields>
  <cacheHierarchies count="322">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time="1" defaultMemberUniqueName="[Range].[Order Year].[All]" allUniqueName="[Range].[Order Year].[All]" dimensionUniqueName="[Range]" displayFolder="" count="0" memberValueDatatype="7" unbalanced="0"/>
    <cacheHierarchy uniqueName="[Range].[Order Month]" caption="Order Month" attribute="1" time="1" defaultMemberUniqueName="[Range].[Order Month].[All]" allUniqueName="[Range].[Order Month].[All]" dimensionUniqueName="[Range]" displayFolder="" count="0" memberValueDatatype="7" unbalanced="0"/>
    <cacheHierarchy uniqueName="[Range].[O-Date]" caption="O-Date" attribute="1" time="1" defaultMemberUniqueName="[Range].[O-Date].[All]" allUniqueName="[Range].[O-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ping years]" caption="Shipping years" attribute="1" time="1" defaultMemberUniqueName="[Range].[Shipping years].[All]" allUniqueName="[Range].[Shipping years].[All]" dimensionUniqueName="[Range]" displayFolder="" count="0" memberValueDatatype="7" unbalanced="0"/>
    <cacheHierarchy uniqueName="[Range].[Shipping months]" caption="Shipping months" attribute="1" time="1" defaultMemberUniqueName="[Range].[Shipping months].[All]" allUniqueName="[Range].[Shipping months].[All]" dimensionUniqueName="[Range]" displayFolder="" count="0" memberValueDatatype="7" unbalanced="0"/>
    <cacheHierarchy uniqueName="[Range].[Shipping date]" caption="Shipping date" attribute="1" time="1" defaultMemberUniqueName="[Range].[Shipping date].[All]" allUniqueName="[Range].[Shipping date].[All]" dimensionUniqueName="[Range]" displayFolder="" count="0" memberValueDatatype="7"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Total]" caption="Total" attribute="1" defaultMemberUniqueName="[Range].[Total].[All]" allUniqueName="[Range].[Total].[All]" dimensionUniqueName="[Range]" displayFolder="" count="0" memberValueDatatype="5" unbalanced="0"/>
    <cacheHierarchy uniqueName="[Range].[Manager]" caption="Manager" attribute="1" defaultMemberUniqueName="[Range].[Manager].[All]" allUniqueName="[Range].[Manager].[All]" dimensionUniqueName="[Range]" displayFolder="" count="0" memberValueDatatype="130" unbalanced="0"/>
    <cacheHierarchy uniqueName="[Range].[Order fullfillment time]" caption="Order fullfillment time" attribute="1" defaultMemberUniqueName="[Range].[Order fullfillment time].[All]" allUniqueName="[Range].[Order fullfillment time].[All]" dimensionUniqueName="[Range]" displayFolder="" count="0" memberValueDatatype="20" unbalanced="0"/>
    <cacheHierarchy uniqueName="[Range].[Profit margin]" caption="Profit margin" attribute="1" defaultMemberUniqueName="[Range].[Profit margin].[All]" allUniqueName="[Range].[Profit margin].[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5" unbalanced="0"/>
    <cacheHierarchy uniqueName="[Range].[Weekly sales]" caption="Weekly sales" attribute="1" defaultMemberUniqueName="[Range].[Weekly sales].[All]" allUniqueName="[Range].[Weekly sales].[All]" dimensionUniqueName="[Range]" displayFolder="" count="0" memberValueDatatype="20" unbalanced="0"/>
    <cacheHierarchy uniqueName="[Range].[Monthly sales]" caption="Monthly sales" attribute="1" defaultMemberUniqueName="[Range].[Monthly sales].[All]" allUniqueName="[Range].[Monthly sales].[All]" dimensionUniqueName="[Range]" displayFolder="" count="0" memberValueDatatype="130" unbalanced="0"/>
    <cacheHierarchy uniqueName="[Range].[Weekly sales03]" caption="Weekly sales03" attribute="1" defaultMemberUniqueName="[Range].[Weekly sales03].[All]" allUniqueName="[Range].[Weekly sales03].[All]" dimensionUniqueName="[Range]" displayFolder="" count="0" memberValueDatatype="130" unbalanced="0"/>
    <cacheHierarchy uniqueName="[Range].[Order Month (Year)]" caption="Order Month (Year)" attribute="1" defaultMemberUniqueName="[Range].[Order Month (Year)].[All]" allUniqueName="[Range].[Order Month (Year)].[All]" dimensionUniqueName="[Range]" displayFolder="" count="0" memberValueDatatype="130" unbalanced="0"/>
    <cacheHierarchy uniqueName="[Range].[Order Month (Quarter)]" caption="Order Month (Quarter)" attribute="1" defaultMemberUniqueName="[Range].[Order Month (Quarter)].[All]" allUniqueName="[Range].[Order Month (Quarter)].[All]" dimensionUniqueName="[Range]" displayFolder="" count="0" memberValueDatatype="130" unbalanced="0"/>
    <cacheHierarchy uniqueName="[Range].[Order Month (Month)]" caption="Order Month (Month)" attribute="1" defaultMemberUniqueName="[Range].[Order Month (Month)].[All]" allUniqueName="[Range].[Order Month (Month)].[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Order Priority]" caption="Order Priority" attribute="1" defaultMemberUniqueName="[Range 1].[Order Priority].[All]" allUniqueName="[Range 1].[Order Priorit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Unit Price]" caption="Unit Price" attribute="1" defaultMemberUniqueName="[Range 1].[Unit Price].[All]" allUniqueName="[Range 1].[Unit Price].[All]" dimensionUniqueName="[Range 1]" displayFolder="" count="0" memberValueDatatype="5" unbalanced="0"/>
    <cacheHierarchy uniqueName="[Range 1].[Shipping Cost]" caption="Shipping Cost" attribute="1" defaultMemberUniqueName="[Range 1].[Shipping Cost].[All]" allUniqueName="[Range 1].[Shipping Cost].[All]" dimensionUniqueName="[Range 1]" displayFolder="" count="0" memberValueDatatype="5"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Segment]" caption="Customer Segment" attribute="1" defaultMemberUniqueName="[Range 1].[Customer Segment].[All]" allUniqueName="[Range 1].[Customer Segment].[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Sub-Category]" caption="Product Sub-Category" attribute="1" defaultMemberUniqueName="[Range 1].[Product Sub-Category].[All]" allUniqueName="[Range 1].[Product Sub-Category].[All]" dimensionUniqueName="[Range 1]" displayFolder="" count="0" memberValueDatatype="130" unbalanced="0"/>
    <cacheHierarchy uniqueName="[Range 1].[Product Container]" caption="Product Container" attribute="1" defaultMemberUniqueName="[Range 1].[Product Container].[All]" allUniqueName="[Range 1].[Product Container].[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Product Base Margin]" caption="Product Base Margin" attribute="1" defaultMemberUniqueName="[Range 1].[Product Base Margin].[All]" allUniqueName="[Range 1].[Product Base Margin].[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State or Province]" caption="State or Province" attribute="1" defaultMemberUniqueName="[Range 1].[State or Province].[All]" allUniqueName="[Range 1].[State or Provinc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Order Year]" caption="Order Year" attribute="1" time="1" defaultMemberUniqueName="[Range 1].[Order Year].[All]" allUniqueName="[Range 1].[Order Year].[All]" dimensionUniqueName="[Range 1]" displayFolder="" count="0" memberValueDatatype="7" unbalanced="0"/>
    <cacheHierarchy uniqueName="[Range 1].[Order Month]" caption="Order Month" attribute="1" time="1" defaultMemberUniqueName="[Range 1].[Order Month].[All]" allUniqueName="[Range 1].[Order Month].[All]" dimensionUniqueName="[Range 1]" displayFolder="" count="0" memberValueDatatype="7" unbalanced="0"/>
    <cacheHierarchy uniqueName="[Range 1].[O-Date]" caption="O-Date" attribute="1" time="1" defaultMemberUniqueName="[Range 1].[O-Date].[All]" allUniqueName="[Range 1].[O-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ping years]" caption="Shipping years" attribute="1" time="1" defaultMemberUniqueName="[Range 1].[Shipping years].[All]" allUniqueName="[Range 1].[Shipping years].[All]" dimensionUniqueName="[Range 1]" displayFolder="" count="0" memberValueDatatype="7" unbalanced="0"/>
    <cacheHierarchy uniqueName="[Range 1].[Shipping months]" caption="Shipping months" attribute="1" time="1" defaultMemberUniqueName="[Range 1].[Shipping months].[All]" allUniqueName="[Range 1].[Shipping months].[All]" dimensionUniqueName="[Range 1]" displayFolder="" count="0" memberValueDatatype="7" unbalanced="0"/>
    <cacheHierarchy uniqueName="[Range 1].[Shipping date]" caption="Shipping date" attribute="1" time="1" defaultMemberUniqueName="[Range 1].[Shipping date].[All]" allUniqueName="[Range 1].[Shipping date].[All]" dimensionUniqueName="[Range 1]" displayFolder="" count="0" memberValueDatatype="7" unbalanced="0"/>
    <cacheHierarchy uniqueName="[Range 1].[Profit]" caption="Profit" attribute="1" defaultMemberUniqueName="[Range 1].[Profit].[All]" allUniqueName="[Range 1].[Profit].[All]" dimensionUniqueName="[Range 1]" displayFolder="" count="0" memberValueDatatype="5" unbalanced="0"/>
    <cacheHierarchy uniqueName="[Range 1].[Quantity ordered new]" caption="Quantity ordered new" attribute="1" defaultMemberUniqueName="[Range 1].[Quantity ordered new].[All]" allUniqueName="[Range 1].[Quantity ordered new].[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Total]" caption="Total" attribute="1" defaultMemberUniqueName="[Range 1].[Total].[All]" allUniqueName="[Range 1].[Total].[All]" dimensionUniqueName="[Range 1]" displayFolder="" count="0" memberValueDatatype="5" unbalanced="0"/>
    <cacheHierarchy uniqueName="[Range 1].[Manager]" caption="Manager" attribute="1" defaultMemberUniqueName="[Range 1].[Manager].[All]" allUniqueName="[Range 1].[Manager].[All]" dimensionUniqueName="[Range 1]" displayFolder="" count="0" memberValueDatatype="130" unbalanced="0"/>
    <cacheHierarchy uniqueName="[Range 1].[Order fullfillment time]" caption="Order fullfillment time" attribute="1" defaultMemberUniqueName="[Range 1].[Order fullfillment time].[All]" allUniqueName="[Range 1].[Order fullfillment time].[All]" dimensionUniqueName="[Range 1]" displayFolder="" count="0" memberValueDatatype="20" unbalanced="0"/>
    <cacheHierarchy uniqueName="[Range 1].[Profit margin]" caption="Profit margin" attribute="1" defaultMemberUniqueName="[Range 1].[Profit margin].[All]" allUniqueName="[Range 1].[Profit margin].[All]" dimensionUniqueName="[Range 1]" displayFolder="" count="0" memberValueDatatype="130" unbalanced="0"/>
    <cacheHierarchy uniqueName="[Range 1].[Revenue]" caption="Revenue" attribute="1" defaultMemberUniqueName="[Range 1].[Revenue].[All]" allUniqueName="[Range 1].[Revenue].[All]" dimensionUniqueName="[Range 1]" displayFolder="" count="0" memberValueDatatype="5" unbalanced="0"/>
    <cacheHierarchy uniqueName="[Range 1].[Weekly sales]" caption="Weekly sales" attribute="1" defaultMemberUniqueName="[Range 1].[Weekly sales].[All]" allUniqueName="[Range 1].[Weekly sales].[All]" dimensionUniqueName="[Range 1]" displayFolder="" count="0" memberValueDatatype="20" unbalanced="0"/>
    <cacheHierarchy uniqueName="[Range 1].[Monthly sales]" caption="Monthly sales" attribute="1" defaultMemberUniqueName="[Range 1].[Monthly sales].[All]" allUniqueName="[Range 1].[Monthly sales].[All]" dimensionUniqueName="[Range 1]" displayFolder="" count="0" memberValueDatatype="130" unbalanced="0"/>
    <cacheHierarchy uniqueName="[Range 1].[Weekly sales03]" caption="Weekly sales03" attribute="1" defaultMemberUniqueName="[Range 1].[Weekly sales03].[All]" allUniqueName="[Range 1].[Weekly sales03].[All]" dimensionUniqueName="[Range 1]" displayFolder="" count="0" memberValueDatatype="130" unbalanced="0"/>
    <cacheHierarchy uniqueName="[Range 1].[Unique Customers]" caption="Unique Customers" attribute="1" defaultMemberUniqueName="[Range 1].[Unique Customers].[All]" allUniqueName="[Range 1].[Unique Customers].[All]" dimensionUniqueName="[Range 1]" displayFolder="" count="0" memberValueDatatype="20" unbalanced="0"/>
    <cacheHierarchy uniqueName="[Range 1].[Repeat Customers]" caption="Repeat Customers" attribute="1" defaultMemberUniqueName="[Range 1].[Repeat Customers].[All]" allUniqueName="[Range 1].[Repeat Customers].[All]" dimensionUniqueName="[Range 1]" displayFolder="" count="0" memberValueDatatype="20" unbalanced="0"/>
    <cacheHierarchy uniqueName="[Range 1].[Repeted order]" caption="Repeted order" attribute="1" defaultMemberUniqueName="[Range 1].[Repeted order].[All]" allUniqueName="[Range 1].[Repeted order].[All]" dimensionUniqueName="[Range 1]" displayFolder="" count="0" memberValueDatatype="130" unbalanced="0"/>
    <cacheHierarchy uniqueName="[Range 2].[Customer ID]" caption="Customer ID" attribute="1" defaultMemberUniqueName="[Range 2].[Customer ID].[All]" allUniqueName="[Range 2].[Customer ID].[All]" dimensionUniqueName="[Range 2]" displayFolder="" count="0" memberValueDatatype="2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Order Priority]" caption="Order Priority" attribute="1" defaultMemberUniqueName="[Range 2].[Order Priority].[All]" allUniqueName="[Range 2].[Order Priority].[All]" dimensionUniqueName="[Range 2]" displayFolder="" count="0" memberValueDatatype="130" unbalanced="0"/>
    <cacheHierarchy uniqueName="[Range 2].[Discount]" caption="Discount" attribute="1" defaultMemberUniqueName="[Range 2].[Discount].[All]" allUniqueName="[Range 2].[Discount].[All]" dimensionUniqueName="[Range 2]" displayFolder="" count="0" memberValueDatatype="5" unbalanced="0"/>
    <cacheHierarchy uniqueName="[Range 2].[Unit Price]" caption="Unit Price" attribute="1" defaultMemberUniqueName="[Range 2].[Unit Price].[All]" allUniqueName="[Range 2].[Unit Price].[All]" dimensionUniqueName="[Range 2]" displayFolder="" count="0" memberValueDatatype="5" unbalanced="0"/>
    <cacheHierarchy uniqueName="[Range 2].[Shipping Cost]" caption="Shipping Cost" attribute="1" defaultMemberUniqueName="[Range 2].[Shipping Cost].[All]" allUniqueName="[Range 2].[Shipping Cost].[All]" dimensionUniqueName="[Range 2]" displayFolder="" count="0" memberValueDatatype="5"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Segment]" caption="Customer Segment" attribute="1" defaultMemberUniqueName="[Range 2].[Customer Segment].[All]" allUniqueName="[Range 2].[Customer Segment].[All]" dimensionUniqueName="[Range 2]" displayFolder="" count="0" memberValueDatatype="13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Sub-Category]" caption="Product Sub-Category" attribute="1" defaultMemberUniqueName="[Range 2].[Product Sub-Category].[All]" allUniqueName="[Range 2].[Product Sub-Category].[All]" dimensionUniqueName="[Range 2]" displayFolder="" count="0" memberValueDatatype="130" unbalanced="0"/>
    <cacheHierarchy uniqueName="[Range 2].[Product Container]" caption="Product Container" attribute="1" defaultMemberUniqueName="[Range 2].[Product Container].[All]" allUniqueName="[Range 2].[Product Container].[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Product Base Margin]" caption="Product Base Margin" attribute="1" defaultMemberUniqueName="[Range 2].[Product Base Margin].[All]" allUniqueName="[Range 2].[Product Base Margin].[All]" dimensionUniqueName="[Range 2]" displayFolder="" count="0" memberValueDatatype="5" unbalanced="0"/>
    <cacheHierarchy uniqueName="[Range 2].[Country]" caption="Country" attribute="1" defaultMemberUniqueName="[Range 2].[Country].[All]" allUniqueName="[Range 2].[Country].[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State or Province]" caption="State or Province" attribute="1" defaultMemberUniqueName="[Range 2].[State or Province].[All]" allUniqueName="[Range 2].[State or Provinc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Order Year]" caption="Order Year" attribute="1" time="1" defaultMemberUniqueName="[Range 2].[Order Year].[All]" allUniqueName="[Range 2].[Order Year].[All]" dimensionUniqueName="[Range 2]" displayFolder="" count="0" memberValueDatatype="7" unbalanced="0"/>
    <cacheHierarchy uniqueName="[Range 2].[Order Month]" caption="Order Month" attribute="1" time="1" defaultMemberUniqueName="[Range 2].[Order Month].[All]" allUniqueName="[Range 2].[Order Month].[All]" dimensionUniqueName="[Range 2]" displayFolder="" count="0" memberValueDatatype="7" unbalanced="0"/>
    <cacheHierarchy uniqueName="[Range 2].[O-Date]" caption="O-Date" attribute="1" time="1" defaultMemberUniqueName="[Range 2].[O-Date].[All]" allUniqueName="[Range 2].[O-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ping years]" caption="Shipping years" attribute="1" time="1" defaultMemberUniqueName="[Range 2].[Shipping years].[All]" allUniqueName="[Range 2].[Shipping years].[All]" dimensionUniqueName="[Range 2]" displayFolder="" count="0" memberValueDatatype="7" unbalanced="0"/>
    <cacheHierarchy uniqueName="[Range 2].[Shipping months]" caption="Shipping months" attribute="1" time="1" defaultMemberUniqueName="[Range 2].[Shipping months].[All]" allUniqueName="[Range 2].[Shipping months].[All]" dimensionUniqueName="[Range 2]" displayFolder="" count="0" memberValueDatatype="7" unbalanced="0"/>
    <cacheHierarchy uniqueName="[Range 2].[Shipping date]" caption="Shipping date" attribute="1" time="1" defaultMemberUniqueName="[Range 2].[Shipping date].[All]" allUniqueName="[Range 2].[Shipping date].[All]" dimensionUniqueName="[Range 2]" displayFolder="" count="0" memberValueDatatype="7" unbalanced="0"/>
    <cacheHierarchy uniqueName="[Range 2].[Profit]" caption="Profit" attribute="1" defaultMemberUniqueName="[Range 2].[Profit].[All]" allUniqueName="[Range 2].[Profit].[All]" dimensionUniqueName="[Range 2]" displayFolder="" count="0" memberValueDatatype="5" unbalanced="0"/>
    <cacheHierarchy uniqueName="[Range 2].[Quantity ordered new]" caption="Quantity ordered new" attribute="1" defaultMemberUniqueName="[Range 2].[Quantity ordered new].[All]" allUniqueName="[Range 2].[Quantity ordered new].[All]" dimensionUniqueName="[Range 2]" displayFolder="" count="0" memberValueDatatype="20" unbalanced="0"/>
    <cacheHierarchy uniqueName="[Range 2].[Sales]" caption="Sales" attribute="1" defaultMemberUniqueName="[Range 2].[Sales].[All]" allUniqueName="[Range 2].[Sales].[All]" dimensionUniqueName="[Range 2]" displayFolder="" count="0" memberValueDatatype="5" unbalanced="0"/>
    <cacheHierarchy uniqueName="[Range 2].[Order ID]" caption="Order ID" attribute="1" defaultMemberUniqueName="[Range 2].[Order ID].[All]" allUniqueName="[Range 2].[Order ID].[All]" dimensionUniqueName="[Range 2]" displayFolder="" count="0" memberValueDatatype="20" unbalanced="0"/>
    <cacheHierarchy uniqueName="[Range 2].[Total]" caption="Total" attribute="1" defaultMemberUniqueName="[Range 2].[Total].[All]" allUniqueName="[Range 2].[Total].[All]" dimensionUniqueName="[Range 2]" displayFolder="" count="0" memberValueDatatype="5" unbalanced="0"/>
    <cacheHierarchy uniqueName="[Range 2].[Manager]" caption="Manager" attribute="1" defaultMemberUniqueName="[Range 2].[Manager].[All]" allUniqueName="[Range 2].[Manager].[All]" dimensionUniqueName="[Range 2]" displayFolder="" count="0" memberValueDatatype="130" unbalanced="0"/>
    <cacheHierarchy uniqueName="[Range 2].[Order fullfillment time]" caption="Order fullfillment time" attribute="1" defaultMemberUniqueName="[Range 2].[Order fullfillment time].[All]" allUniqueName="[Range 2].[Order fullfillment time].[All]" dimensionUniqueName="[Range 2]" displayFolder="" count="0" memberValueDatatype="20"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Revenue]" caption="Revenue" attribute="1" defaultMemberUniqueName="[Range 2].[Revenue].[All]" allUniqueName="[Range 2].[Revenue].[All]" dimensionUniqueName="[Range 2]" displayFolder="" count="0" memberValueDatatype="5" unbalanced="0"/>
    <cacheHierarchy uniqueName="[Range 2].[Weekly sales]" caption="Weekly sales" attribute="1" defaultMemberUniqueName="[Range 2].[Weekly sales].[All]" allUniqueName="[Range 2].[Weekly sales].[All]" dimensionUniqueName="[Range 2]" displayFolder="" count="0" memberValueDatatype="20" unbalanced="0"/>
    <cacheHierarchy uniqueName="[Range 2].[Monthly sales]" caption="Monthly sales" attribute="1" defaultMemberUniqueName="[Range 2].[Monthly sales].[All]" allUniqueName="[Range 2].[Monthly sales].[All]" dimensionUniqueName="[Range 2]" displayFolder="" count="0" memberValueDatatype="130" unbalanced="0"/>
    <cacheHierarchy uniqueName="[Range 2].[Weekly sales03]" caption="Weekly sales03" attribute="1" defaultMemberUniqueName="[Range 2].[Weekly sales03].[All]" allUniqueName="[Range 2].[Weekly sales03].[All]" dimensionUniqueName="[Range 2]" displayFolder="" count="0" memberValueDatatype="130" unbalanced="0"/>
    <cacheHierarchy uniqueName="[Range 2].[Unique Customers]" caption="Unique Customers" attribute="1" defaultMemberUniqueName="[Range 2].[Unique Customers].[All]" allUniqueName="[Range 2].[Unique Customers].[All]" dimensionUniqueName="[Range 2]" displayFolder="" count="0" memberValueDatatype="20" unbalanced="0"/>
    <cacheHierarchy uniqueName="[Range 2].[Repeat Customers]" caption="Repeat Customers" attribute="1" defaultMemberUniqueName="[Range 2].[Repeat Customers].[All]" allUniqueName="[Range 2].[Repeat Customers].[All]" dimensionUniqueName="[Range 2]" displayFolder="" count="0" memberValueDatatype="20" unbalanced="0"/>
    <cacheHierarchy uniqueName="[Range 2].[Repeted order]" caption="Repeted order" attribute="1" defaultMemberUniqueName="[Range 2].[Repeted order].[All]" allUniqueName="[Range 2].[Repeted order].[All]" dimensionUniqueName="[Range 2]" displayFolder="" count="0" memberValueDatatype="130" unbalanced="0"/>
    <cacheHierarchy uniqueName="[Range 3].[Customer ID]" caption="Customer ID" attribute="1" defaultMemberUniqueName="[Range 3].[Customer ID].[All]" allUniqueName="[Range 3].[Customer ID].[All]" dimensionUniqueName="[Range 3]" displayFolder="" count="0" memberValueDatatype="20" unbalanced="0"/>
    <cacheHierarchy uniqueName="[Range 3].[Customer Name]" caption="Customer Name" attribute="1" defaultMemberUniqueName="[Range 3].[Customer Name].[All]" allUniqueName="[Range 3].[Customer Name].[All]" dimensionUniqueName="[Range 3]" displayFolder="" count="0" memberValueDatatype="13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Discount]" caption="Discount" attribute="1" defaultMemberUniqueName="[Range 3].[Discount].[All]" allUniqueName="[Range 3].[Discount].[All]" dimensionUniqueName="[Range 3]" displayFolder="" count="0" memberValueDatatype="5" unbalanced="0"/>
    <cacheHierarchy uniqueName="[Range 3].[Unit Price]" caption="Unit Price" attribute="1" defaultMemberUniqueName="[Range 3].[Unit Price].[All]" allUniqueName="[Range 3].[Unit Price].[All]" dimensionUniqueName="[Range 3]" displayFolder="" count="0" memberValueDatatype="5" unbalanced="0"/>
    <cacheHierarchy uniqueName="[Range 3].[Shipping Cost]" caption="Shipping Cost" attribute="1" defaultMemberUniqueName="[Range 3].[Shipping Cost].[All]" allUniqueName="[Range 3].[Shipping Cost].[All]" dimensionUniqueName="[Range 3]" displayFolder="" count="0" memberValueDatatype="5" unbalanced="0"/>
    <cacheHierarchy uniqueName="[Range 3].[Ship Mode]" caption="Ship Mode" attribute="1" defaultMemberUniqueName="[Range 3].[Ship Mode].[All]" allUniqueName="[Range 3].[Ship Mode].[All]" dimensionUniqueName="[Range 3]" displayFolder="" count="0" memberValueDatatype="130" unbalanced="0"/>
    <cacheHierarchy uniqueName="[Range 3].[Customer Segment]" caption="Customer Segment" attribute="1" defaultMemberUniqueName="[Range 3].[Customer Segment].[All]" allUniqueName="[Range 3].[Customer Segment].[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Sub-Category]" caption="Product Sub-Category" attribute="1" defaultMemberUniqueName="[Range 3].[Product Sub-Category].[All]" allUniqueName="[Range 3].[Product Sub-Category].[All]" dimensionUniqueName="[Range 3]" displayFolder="" count="0" memberValueDatatype="130" unbalanced="0"/>
    <cacheHierarchy uniqueName="[Range 3].[Product Container]" caption="Product Container" attribute="1" defaultMemberUniqueName="[Range 3].[Product Container].[All]" allUniqueName="[Range 3].[Product Container].[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Product Base Margin]" caption="Product Base Margin" attribute="1" defaultMemberUniqueName="[Range 3].[Product Base Margin].[All]" allUniqueName="[Range 3].[Product Base Margin].[All]" dimensionUniqueName="[Range 3]" displayFolder="" count="0" memberValueDatatype="5" unbalanced="0"/>
    <cacheHierarchy uniqueName="[Range 3].[Country]" caption="Country" attribute="1" defaultMemberUniqueName="[Range 3].[Country].[All]" allUniqueName="[Range 3].[Country].[All]" dimensionUniqueName="[Range 3]" displayFolder="" count="0" memberValueDatatype="130" unbalanced="0"/>
    <cacheHierarchy uniqueName="[Range 3].[Region]" caption="Region" attribute="1" defaultMemberUniqueName="[Range 3].[Region].[All]" allUniqueName="[Range 3].[Region].[All]" dimensionUniqueName="[Range 3]" displayFolder="" count="0" memberValueDatatype="130" unbalanced="0"/>
    <cacheHierarchy uniqueName="[Range 3].[State or Province]" caption="State or Province" attribute="1" defaultMemberUniqueName="[Range 3].[State or Province].[All]" allUniqueName="[Range 3].[State or Province].[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Postal Code]" caption="Postal Code" attribute="1" defaultMemberUniqueName="[Range 3].[Postal Code].[All]" allUniqueName="[Range 3].[Postal Code].[All]" dimensionUniqueName="[Range 3]" displayFolder="" count="0" memberValueDatatype="20" unbalanced="0"/>
    <cacheHierarchy uniqueName="[Range 3].[Order Date]" caption="Order Date" attribute="1" time="1" defaultMemberUniqueName="[Range 3].[Order Date].[All]" allUniqueName="[Range 3].[Order Date].[All]" dimensionUniqueName="[Range 3]" displayFolder="" count="0" memberValueDatatype="7" unbalanced="0"/>
    <cacheHierarchy uniqueName="[Range 3].[Order Year]" caption="Order Year" attribute="1" time="1" defaultMemberUniqueName="[Range 3].[Order Year].[All]" allUniqueName="[Range 3].[Order Year].[All]" dimensionUniqueName="[Range 3]" displayFolder="" count="0" memberValueDatatype="7" unbalanced="0"/>
    <cacheHierarchy uniqueName="[Range 3].[Order Month]" caption="Order Month" attribute="1" time="1" defaultMemberUniqueName="[Range 3].[Order Month].[All]" allUniqueName="[Range 3].[Order Month].[All]" dimensionUniqueName="[Range 3]" displayFolder="" count="0" memberValueDatatype="7" unbalanced="0"/>
    <cacheHierarchy uniqueName="[Range 3].[O-Date]" caption="O-Date" attribute="1" time="1" defaultMemberUniqueName="[Range 3].[O-Date].[All]" allUniqueName="[Range 3].[O-Date].[All]" dimensionUniqueName="[Range 3]" displayFolder="" count="0" memberValueDatatype="7" unbalanced="0"/>
    <cacheHierarchy uniqueName="[Range 3].[Ship date]" caption="Ship date" attribute="1" time="1" defaultMemberUniqueName="[Range 3].[Ship date].[All]" allUniqueName="[Range 3].[Ship date].[All]" dimensionUniqueName="[Range 3]" displayFolder="" count="0" memberValueDatatype="7" unbalanced="0"/>
    <cacheHierarchy uniqueName="[Range 3].[Shipping years]" caption="Shipping years" attribute="1" time="1" defaultMemberUniqueName="[Range 3].[Shipping years].[All]" allUniqueName="[Range 3].[Shipping years].[All]" dimensionUniqueName="[Range 3]" displayFolder="" count="0" memberValueDatatype="7" unbalanced="0"/>
    <cacheHierarchy uniqueName="[Range 3].[Shipping months]" caption="Shipping months" attribute="1" time="1" defaultMemberUniqueName="[Range 3].[Shipping months].[All]" allUniqueName="[Range 3].[Shipping months].[All]" dimensionUniqueName="[Range 3]" displayFolder="" count="0" memberValueDatatype="7" unbalanced="0"/>
    <cacheHierarchy uniqueName="[Range 3].[Shipping date]" caption="Shipping date" attribute="1" time="1" defaultMemberUniqueName="[Range 3].[Shipping date].[All]" allUniqueName="[Range 3].[Shipping date].[All]" dimensionUniqueName="[Range 3]" displayFolder="" count="0" memberValueDatatype="7" unbalanced="0"/>
    <cacheHierarchy uniqueName="[Range 3].[Profit]" caption="Profit" attribute="1" defaultMemberUniqueName="[Range 3].[Profit].[All]" allUniqueName="[Range 3].[Profit].[All]" dimensionUniqueName="[Range 3]" displayFolder="" count="0" memberValueDatatype="5" unbalanced="0"/>
    <cacheHierarchy uniqueName="[Range 3].[Quantity ordered new]" caption="Quantity ordered new" attribute="1" defaultMemberUniqueName="[Range 3].[Quantity ordered new].[All]" allUniqueName="[Range 3].[Quantity ordered new].[All]" dimensionUniqueName="[Range 3]" displayFolder="" count="0" memberValueDatatype="20" unbalanced="0"/>
    <cacheHierarchy uniqueName="[Range 3].[Sales]" caption="Sales" attribute="1" defaultMemberUniqueName="[Range 3].[Sales].[All]" allUniqueName="[Range 3].[Sales].[All]" dimensionUniqueName="[Range 3]" displayFolder="" count="0" memberValueDatatype="5" unbalanced="0"/>
    <cacheHierarchy uniqueName="[Range 3].[Order ID]" caption="Order ID" attribute="1" defaultMemberUniqueName="[Range 3].[Order ID].[All]" allUniqueName="[Range 3].[Order ID].[All]" dimensionUniqueName="[Range 3]" displayFolder="" count="0" memberValueDatatype="20" unbalanced="0"/>
    <cacheHierarchy uniqueName="[Range 3].[Total]" caption="Total" attribute="1" defaultMemberUniqueName="[Range 3].[Total].[All]" allUniqueName="[Range 3].[Total].[All]" dimensionUniqueName="[Range 3]" displayFolder="" count="0" memberValueDatatype="5" unbalanced="0"/>
    <cacheHierarchy uniqueName="[Range 3].[Manager]" caption="Manager" attribute="1" defaultMemberUniqueName="[Range 3].[Manager].[All]" allUniqueName="[Range 3].[Manager].[All]" dimensionUniqueName="[Range 3]" displayFolder="" count="0" memberValueDatatype="130" unbalanced="0"/>
    <cacheHierarchy uniqueName="[Range 3].[Order fullfillment time]" caption="Order fullfillment time" attribute="1" defaultMemberUniqueName="[Range 3].[Order fullfillment time].[All]" allUniqueName="[Range 3].[Order fullfillment time].[All]" dimensionUniqueName="[Range 3]" displayFolder="" count="0" memberValueDatatype="20" unbalanced="0"/>
    <cacheHierarchy uniqueName="[Range 3].[Profit margin]" caption="Profit margin" attribute="1" defaultMemberUniqueName="[Range 3].[Profit margin].[All]" allUniqueName="[Range 3].[Profit margin].[All]" dimensionUniqueName="[Range 3]" displayFolder="" count="0" memberValueDatatype="5" unbalanced="0"/>
    <cacheHierarchy uniqueName="[Range 3].[Revenue]" caption="Revenue" attribute="1" defaultMemberUniqueName="[Range 3].[Revenue].[All]" allUniqueName="[Range 3].[Revenue].[All]" dimensionUniqueName="[Range 3]" displayFolder="" count="0" memberValueDatatype="5" unbalanced="0"/>
    <cacheHierarchy uniqueName="[Range 3].[Weekly sales]" caption="Weekly sales" attribute="1" defaultMemberUniqueName="[Range 3].[Weekly sales].[All]" allUniqueName="[Range 3].[Weekly sales].[All]" dimensionUniqueName="[Range 3]" displayFolder="" count="0" memberValueDatatype="20" unbalanced="0"/>
    <cacheHierarchy uniqueName="[Range 3].[Monthly sales]" caption="Monthly sales" attribute="1" defaultMemberUniqueName="[Range 3].[Monthly sales].[All]" allUniqueName="[Range 3].[Monthly sales].[All]" dimensionUniqueName="[Range 3]" displayFolder="" count="0" memberValueDatatype="130" unbalanced="0"/>
    <cacheHierarchy uniqueName="[Range 3].[Weekly sales03]" caption="Weekly sales03" attribute="1" defaultMemberUniqueName="[Range 3].[Weekly sales03].[All]" allUniqueName="[Range 3].[Weekly sales03].[All]" dimensionUniqueName="[Range 3]" displayFolder="" count="0" memberValueDatatype="130" unbalanced="0"/>
    <cacheHierarchy uniqueName="[Range 3].[Unique Customers]" caption="Unique Customers" attribute="1" defaultMemberUniqueName="[Range 3].[Unique Customers].[All]" allUniqueName="[Range 3].[Unique Customers].[All]" dimensionUniqueName="[Range 3]" displayFolder="" count="0" memberValueDatatype="20" unbalanced="0"/>
    <cacheHierarchy uniqueName="[Range 3].[Repeat Customers]" caption="Repeat Customers" attribute="1" defaultMemberUniqueName="[Range 3].[Repeat Customers].[All]" allUniqueName="[Range 3].[Repeat Customers].[All]" dimensionUniqueName="[Range 3]" displayFolder="" count="0" memberValueDatatype="20" unbalanced="0"/>
    <cacheHierarchy uniqueName="[Range 3].[Repeted order]" caption="Repeted order" attribute="1" defaultMemberUniqueName="[Range 3].[Repeted order].[All]" allUniqueName="[Range 3].[Repeted order].[All]" dimensionUniqueName="[Range 3]" displayFolder="" count="0" memberValueDatatype="130" unbalanced="0"/>
    <cacheHierarchy uniqueName="[Range 3].[Quarter]" caption="Quarter" attribute="1" defaultMemberUniqueName="[Range 3].[Quarter].[All]" allUniqueName="[Range 3].[Quarter].[All]" dimensionUniqueName="[Range 3]" displayFolder="" count="0" memberValueDatatype="130" unbalanced="0"/>
    <cacheHierarchy uniqueName="[Range 3].[Order Month (Month)]" caption="Order Month (Month)" attribute="1" defaultMemberUniqueName="[Range 3].[Order Month (Month)].[All]" allUniqueName="[Range 3].[Order Month (Month)].[All]" dimensionUniqueName="[Range 3]" displayFolder="" count="0" memberValueDatatype="130" unbalanced="0"/>
    <cacheHierarchy uniqueName="[Range 4].[Provience]" caption="Provience" attribute="1" defaultMemberUniqueName="[Range 4].[Provience].[All]" allUniqueName="[Range 4].[Provience].[All]" dimensionUniqueName="[Range 4]" displayFolder="" count="0" memberValueDatatype="130" unbalanced="0"/>
    <cacheHierarchy uniqueName="[Range 4].[Sum of Sales]" caption="Sum of Sales" attribute="1" defaultMemberUniqueName="[Range 4].[Sum of Sales].[All]" allUniqueName="[Range 4].[Sum of Sales].[All]" dimensionUniqueName="[Range 4]" displayFolder="" count="0" memberValueDatatype="5" unbalanced="0"/>
    <cacheHierarchy uniqueName="[Table_1].[Customer ID]" caption="Customer ID" attribute="1" defaultMemberUniqueName="[Table_1].[Customer ID].[All]" allUniqueName="[Table_1].[Customer ID].[All]" dimensionUniqueName="[Table_1]" displayFolder="" count="0" memberValueDatatype="2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Order Priority]" caption="Order Priority" attribute="1" defaultMemberUniqueName="[Table_1].[Order Priority].[All]" allUniqueName="[Table_1].[Order Priority].[All]" dimensionUniqueName="[Table_1]" displayFolder="" count="2" memberValueDatatype="130" unbalanced="0"/>
    <cacheHierarchy uniqueName="[Table_1].[Discount]" caption="Discount" attribute="1" defaultMemberUniqueName="[Table_1].[Discount].[All]" allUniqueName="[Table_1].[Discount].[All]" dimensionUniqueName="[Table_1]" displayFolder="" count="0" memberValueDatatype="5" unbalanced="0"/>
    <cacheHierarchy uniqueName="[Table_1].[Unit Price]" caption="Unit Price" attribute="1" defaultMemberUniqueName="[Table_1].[Unit Price].[All]" allUniqueName="[Table_1].[Unit Price].[All]" dimensionUniqueName="[Table_1]" displayFolder="" count="0" memberValueDatatype="5" unbalanced="0"/>
    <cacheHierarchy uniqueName="[Table_1].[Shipping Cost]" caption="Shipping Cost" attribute="1" defaultMemberUniqueName="[Table_1].[Shipping Cost].[All]" allUniqueName="[Table_1].[Shipping Cost].[All]" dimensionUniqueName="[Table_1]" displayFolder="" count="0" memberValueDatatype="5"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Segment]" caption="Customer Segment" attribute="1" defaultMemberUniqueName="[Table_1].[Customer Segment].[All]" allUniqueName="[Table_1].[Customer Segment].[All]" dimensionUniqueName="[Table_1]" displayFolder="" count="2" memberValueDatatype="130" unbalanced="0"/>
    <cacheHierarchy uniqueName="[Table_1].[Product Category]" caption="Product Category" attribute="1" defaultMemberUniqueName="[Table_1].[Product Category].[All]" allUniqueName="[Table_1].[Product Category].[All]" dimensionUniqueName="[Table_1]" displayFolder="" count="2" memberValueDatatype="130" unbalanced="0">
      <fieldsUsage count="2">
        <fieldUsage x="-1"/>
        <fieldUsage x="0"/>
      </fieldsUsage>
    </cacheHierarchy>
    <cacheHierarchy uniqueName="[Table_1].[Product Sub-Category]" caption="Product Sub-Category" attribute="1" defaultMemberUniqueName="[Table_1].[Product Sub-Category].[All]" allUniqueName="[Table_1].[Product Sub-Category].[All]" dimensionUniqueName="[Table_1]" displayFolder="" count="0" memberValueDatatype="130" unbalanced="0"/>
    <cacheHierarchy uniqueName="[Table_1].[Product Container]" caption="Product Container" attribute="1" defaultMemberUniqueName="[Table_1].[Product Container].[All]" allUniqueName="[Table_1].[Product Container].[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Product Base Margin]" caption="Product Base Margin" attribute="1" defaultMemberUniqueName="[Table_1].[Product Base Margin].[All]" allUniqueName="[Table_1].[Product Base Margin].[All]" dimensionUniqueName="[Table_1]" displayFolder="" count="0" memberValueDatatype="5" unbalanced="0"/>
    <cacheHierarchy uniqueName="[Table_1].[Country]" caption="Country" attribute="1" defaultMemberUniqueName="[Table_1].[Country].[All]" allUniqueName="[Table_1].[Country].[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State or Province]" caption="State or Province" attribute="1" defaultMemberUniqueName="[Table_1].[State or Province].[All]" allUniqueName="[Table_1].[State or Province].[All]" dimensionUniqueName="[Table_1]" displayFolder="" count="2" memberValueDatatype="130" unbalanced="0">
      <fieldsUsage count="2">
        <fieldUsage x="-1"/>
        <fieldUsage x="3"/>
      </fieldsUsage>
    </cacheHierarchy>
    <cacheHierarchy uniqueName="[Table_1].[City]" caption="City" attribute="1" defaultMemberUniqueName="[Table_1].[City].[All]" allUniqueName="[Table_1].[City].[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Order Year]" caption="Order Year" attribute="1" time="1" defaultMemberUniqueName="[Table_1].[Order Year].[All]" allUniqueName="[Table_1].[Order Year].[All]" dimensionUniqueName="[Table_1]" displayFolder="" count="0" memberValueDatatype="7" unbalanced="0"/>
    <cacheHierarchy uniqueName="[Table_1].[Order Month]" caption="Order Month" attribute="1" time="1" defaultMemberUniqueName="[Table_1].[Order Month].[All]" allUniqueName="[Table_1].[Order Month].[All]" dimensionUniqueName="[Table_1]" displayFolder="" count="0" memberValueDatatype="7" unbalanced="0"/>
    <cacheHierarchy uniqueName="[Table_1].[O-Date]" caption="O-Date" attribute="1" time="1" defaultMemberUniqueName="[Table_1].[O-Date].[All]" allUniqueName="[Table_1].[O-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ping years]" caption="Shipping years" attribute="1" time="1" defaultMemberUniqueName="[Table_1].[Shipping years].[All]" allUniqueName="[Table_1].[Shipping years].[All]" dimensionUniqueName="[Table_1]" displayFolder="" count="0" memberValueDatatype="7" unbalanced="0"/>
    <cacheHierarchy uniqueName="[Table_1].[Shipping months]" caption="Shipping months" attribute="1" time="1" defaultMemberUniqueName="[Table_1].[Shipping months].[All]" allUniqueName="[Table_1].[Shipping months].[All]" dimensionUniqueName="[Table_1]" displayFolder="" count="0" memberValueDatatype="7" unbalanced="0"/>
    <cacheHierarchy uniqueName="[Table_1].[Shipping date]" caption="Shipping date" attribute="1" time="1" defaultMemberUniqueName="[Table_1].[Shipping date].[All]" allUniqueName="[Table_1].[Shipping date].[All]" dimensionUniqueName="[Table_1]" displayFolder="" count="0" memberValueDatatype="7" unbalanced="0"/>
    <cacheHierarchy uniqueName="[Table_1].[Profit]" caption="Profit" attribute="1" defaultMemberUniqueName="[Table_1].[Profit].[All]" allUniqueName="[Table_1].[Profit].[All]" dimensionUniqueName="[Table_1]" displayFolder="" count="0" memberValueDatatype="5" unbalanced="0"/>
    <cacheHierarchy uniqueName="[Table_1].[Quantity ordered new]" caption="Quantity ordered new" attribute="1" defaultMemberUniqueName="[Table_1].[Quantity ordered new].[All]" allUniqueName="[Table_1].[Quantity ordered new].[All]" dimensionUniqueName="[Table_1]" displayFolder="" count="0" memberValueDatatype="20" unbalanced="0"/>
    <cacheHierarchy uniqueName="[Table_1].[Sales]" caption="Sales" attribute="1" defaultMemberUniqueName="[Table_1].[Sales].[All]" allUniqueName="[Table_1].[Sales].[All]" dimensionUniqueName="[Table_1]" displayFolder="" count="0" memberValueDatatype="5" unbalanced="0"/>
    <cacheHierarchy uniqueName="[Table_1].[Order ID]" caption="Order ID" attribute="1" defaultMemberUniqueName="[Table_1].[Order ID].[All]" allUniqueName="[Table_1].[Order ID].[All]" dimensionUniqueName="[Table_1]" displayFolder="" count="0" memberValueDatatype="20" unbalanced="0"/>
    <cacheHierarchy uniqueName="[Table_1].[Total]" caption="Total" attribute="1" defaultMemberUniqueName="[Table_1].[Total].[All]" allUniqueName="[Table_1].[Total].[All]" dimensionUniqueName="[Table_1]" displayFolder="" count="0" memberValueDatatype="5" unbalanced="0"/>
    <cacheHierarchy uniqueName="[Table_1].[Manager]" caption="Manager" attribute="1" defaultMemberUniqueName="[Table_1].[Manager].[All]" allUniqueName="[Table_1].[Manager].[All]" dimensionUniqueName="[Table_1]" displayFolder="" count="2" memberValueDatatype="130" unbalanced="0"/>
    <cacheHierarchy uniqueName="[Table_1].[Order fullfillment time]" caption="Order fullfillment time" attribute="1" defaultMemberUniqueName="[Table_1].[Order fullfillment time].[All]" allUniqueName="[Table_1].[Order fullfillment time].[All]" dimensionUniqueName="[Table_1]" displayFolder="" count="0" memberValueDatatype="20" unbalanced="0"/>
    <cacheHierarchy uniqueName="[Table_1].[Profit margin]" caption="Profit margin" attribute="1" defaultMemberUniqueName="[Table_1].[Profit margin].[All]" allUniqueName="[Table_1].[Profit margin].[All]" dimensionUniqueName="[Table_1]" displayFolder="" count="0" memberValueDatatype="130" unbalanced="0"/>
    <cacheHierarchy uniqueName="[Table_1].[Revenue]" caption="Revenue" attribute="1" defaultMemberUniqueName="[Table_1].[Revenue].[All]" allUniqueName="[Table_1].[Revenue].[All]" dimensionUniqueName="[Table_1]" displayFolder="" count="0" memberValueDatatype="5" unbalanced="0"/>
    <cacheHierarchy uniqueName="[Table_1].[Weekly sales]" caption="Weekly sales" attribute="1" defaultMemberUniqueName="[Table_1].[Weekly sales].[All]" allUniqueName="[Table_1].[Weekly sales].[All]" dimensionUniqueName="[Table_1]" displayFolder="" count="2" memberValueDatatype="20" unbalanced="0"/>
    <cacheHierarchy uniqueName="[Table_1].[Monthly sales]" caption="Monthly sales" attribute="1" defaultMemberUniqueName="[Table_1].[Monthly sales].[All]" allUniqueName="[Table_1].[Monthly sales].[All]" dimensionUniqueName="[Table_1]" displayFolder="" count="0" memberValueDatatype="130" unbalanced="0"/>
    <cacheHierarchy uniqueName="[Table_1].[Weekly sales03]" caption="Weekly sales03" attribute="1" defaultMemberUniqueName="[Table_1].[Weekly sales03].[All]" allUniqueName="[Table_1].[Weekly sales03].[All]" dimensionUniqueName="[Table_1]" displayFolder="" count="0" memberValueDatatype="130" unbalanced="0"/>
    <cacheHierarchy uniqueName="[Table_1].[Unique Customers]" caption="Unique Customers" attribute="1" defaultMemberUniqueName="[Table_1].[Unique Customers].[All]" allUniqueName="[Table_1].[Unique Customers].[All]" dimensionUniqueName="[Table_1]" displayFolder="" count="0" memberValueDatatype="20" unbalanced="0"/>
    <cacheHierarchy uniqueName="[Table_1].[Repeat Customers]" caption="Repeat Customers" attribute="1" defaultMemberUniqueName="[Table_1].[Repeat Customers].[All]" allUniqueName="[Table_1].[Repeat Customers].[All]" dimensionUniqueName="[Table_1]" displayFolder="" count="0" memberValueDatatype="20" unbalanced="0"/>
    <cacheHierarchy uniqueName="[Table_1].[Repeted order]" caption="Repeted order" attribute="1" defaultMemberUniqueName="[Table_1].[Repeted order].[All]" allUniqueName="[Table_1].[Repeted order].[All]" dimensionUniqueName="[Table_1]" displayFolder="" count="2" memberValueDatatype="130" unbalanced="0">
      <fieldsUsage count="2">
        <fieldUsage x="-1"/>
        <fieldUsage x="1"/>
      </fieldsUsage>
    </cacheHierarchy>
    <cacheHierarchy uniqueName="[Table_1].[Quarter]" caption="Quarter" attribute="1" defaultMemberUniqueName="[Table_1].[Quarter].[All]" allUniqueName="[Table_1].[Quarter].[All]" dimensionUniqueName="[Table_1]" displayFolder="" count="2"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Month (Month)]" caption="Order Month (Month)" attribute="1" defaultMemberUniqueName="[Table_1].[Order Month (Month)].[All]" allUniqueName="[Table_1].[Order Month (Month)].[All]" dimensionUniqueName="[Table_1]" displayFolder="" count="2" memberValueDatatype="130" unbalanced="0"/>
    <cacheHierarchy uniqueName="[Table_1 1].[Customer ID]" caption="Customer ID" attribute="1" defaultMemberUniqueName="[Table_1 1].[Customer ID].[All]" allUniqueName="[Table_1 1].[Customer ID].[All]" dimensionUniqueName="[Table_1 1]" displayFolder="" count="0" memberValueDatatype="2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Order Priority]" caption="Order Priority" attribute="1" defaultMemberUniqueName="[Table_1 1].[Order Priority].[All]" allUniqueName="[Table_1 1].[Order Priority].[All]" dimensionUniqueName="[Table_1 1]" displayFolder="" count="0" memberValueDatatype="130" unbalanced="0"/>
    <cacheHierarchy uniqueName="[Table_1 1].[Discount]" caption="Discount" attribute="1" defaultMemberUniqueName="[Table_1 1].[Discount].[All]" allUniqueName="[Table_1 1].[Discount].[All]" dimensionUniqueName="[Table_1 1]" displayFolder="" count="0" memberValueDatatype="5" unbalanced="0"/>
    <cacheHierarchy uniqueName="[Table_1 1].[Unit Price]" caption="Unit Price" attribute="1" defaultMemberUniqueName="[Table_1 1].[Unit Price].[All]" allUniqueName="[Table_1 1].[Unit Price].[All]" dimensionUniqueName="[Table_1 1]" displayFolder="" count="0" memberValueDatatype="5" unbalanced="0"/>
    <cacheHierarchy uniqueName="[Table_1 1].[Shipping Cost]" caption="Shipping Cost" attribute="1" defaultMemberUniqueName="[Table_1 1].[Shipping Cost].[All]" allUniqueName="[Table_1 1].[Shipping Cost].[All]" dimensionUniqueName="[Table_1 1]" displayFolder="" count="0" memberValueDatatype="5"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Segment]" caption="Customer Segment" attribute="1" defaultMemberUniqueName="[Table_1 1].[Customer Segment].[All]" allUniqueName="[Table_1 1].[Customer Segment].[All]" dimensionUniqueName="[Table_1 1]" displayFolder="" count="0" memberValueDatatype="130" unbalanced="0"/>
    <cacheHierarchy uniqueName="[Table_1 1].[Product Category]" caption="Product Category" attribute="1" defaultMemberUniqueName="[Table_1 1].[Product Category].[All]" allUniqueName="[Table_1 1].[Product Category].[All]" dimensionUniqueName="[Table_1 1]" displayFolder="" count="0" memberValueDatatype="130" unbalanced="0"/>
    <cacheHierarchy uniqueName="[Table_1 1].[Product Sub-Category]" caption="Product Sub-Category" attribute="1" defaultMemberUniqueName="[Table_1 1].[Product Sub-Category].[All]" allUniqueName="[Table_1 1].[Product Sub-Category].[All]" dimensionUniqueName="[Table_1 1]" displayFolder="" count="0" memberValueDatatype="130" unbalanced="0"/>
    <cacheHierarchy uniqueName="[Table_1 1].[Product Container]" caption="Product Container" attribute="1" defaultMemberUniqueName="[Table_1 1].[Product Container].[All]" allUniqueName="[Table_1 1].[Product Container].[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Product Base Margin]" caption="Product Base Margin" attribute="1" defaultMemberUniqueName="[Table_1 1].[Product Base Margin].[All]" allUniqueName="[Table_1 1].[Product Base Margin].[All]" dimensionUniqueName="[Table_1 1]" displayFolder="" count="0" memberValueDatatype="5" unbalanced="0"/>
    <cacheHierarchy uniqueName="[Table_1 1].[Country]" caption="Country" attribute="1" defaultMemberUniqueName="[Table_1 1].[Country].[All]" allUniqueName="[Table_1 1].[Country].[All]" dimensionUniqueName="[Table_1 1]" displayFolder="" count="0" memberValueDatatype="130" unbalanced="0"/>
    <cacheHierarchy uniqueName="[Table_1 1].[Region]" caption="Region" attribute="1" defaultMemberUniqueName="[Table_1 1].[Region].[All]" allUniqueName="[Table_1 1].[Region].[All]" dimensionUniqueName="[Table_1 1]" displayFolder="" count="0" memberValueDatatype="130" unbalanced="0"/>
    <cacheHierarchy uniqueName="[Table_1 1].[State or Province]" caption="State or Province" attribute="1" defaultMemberUniqueName="[Table_1 1].[State or Province].[All]" allUniqueName="[Table_1 1].[State or Province].[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Order Year]" caption="Order Year" attribute="1" time="1" defaultMemberUniqueName="[Table_1 1].[Order Year].[All]" allUniqueName="[Table_1 1].[Order Year].[All]" dimensionUniqueName="[Table_1 1]" displayFolder="" count="0" memberValueDatatype="7" unbalanced="0"/>
    <cacheHierarchy uniqueName="[Table_1 1].[Order Month]" caption="Order Month" attribute="1" time="1" defaultMemberUniqueName="[Table_1 1].[Order Month].[All]" allUniqueName="[Table_1 1].[Order Month].[All]" dimensionUniqueName="[Table_1 1]" displayFolder="" count="0" memberValueDatatype="7" unbalanced="0"/>
    <cacheHierarchy uniqueName="[Table_1 1].[O-Date]" caption="O-Date" attribute="1" time="1" defaultMemberUniqueName="[Table_1 1].[O-Date].[All]" allUniqueName="[Table_1 1].[O-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ping years]" caption="Shipping years" attribute="1" time="1" defaultMemberUniqueName="[Table_1 1].[Shipping years].[All]" allUniqueName="[Table_1 1].[Shipping years].[All]" dimensionUniqueName="[Table_1 1]" displayFolder="" count="0" memberValueDatatype="7" unbalanced="0"/>
    <cacheHierarchy uniqueName="[Table_1 1].[Shipping months]" caption="Shipping months" attribute="1" time="1" defaultMemberUniqueName="[Table_1 1].[Shipping months].[All]" allUniqueName="[Table_1 1].[Shipping months].[All]" dimensionUniqueName="[Table_1 1]" displayFolder="" count="0" memberValueDatatype="7" unbalanced="0"/>
    <cacheHierarchy uniqueName="[Table_1 1].[Shipping date]" caption="Shipping date" attribute="1" time="1" defaultMemberUniqueName="[Table_1 1].[Shipping date].[All]" allUniqueName="[Table_1 1].[Shipping date].[All]" dimensionUniqueName="[Table_1 1]" displayFolder="" count="0" memberValueDatatype="7" unbalanced="0"/>
    <cacheHierarchy uniqueName="[Table_1 1].[Profit]" caption="Profit" attribute="1" defaultMemberUniqueName="[Table_1 1].[Profit].[All]" allUniqueName="[Table_1 1].[Profit].[All]" dimensionUniqueName="[Table_1 1]" displayFolder="" count="0" memberValueDatatype="5" unbalanced="0"/>
    <cacheHierarchy uniqueName="[Table_1 1].[Quantity ordered new]" caption="Quantity ordered new" attribute="1" defaultMemberUniqueName="[Table_1 1].[Quantity ordered new].[All]" allUniqueName="[Table_1 1].[Quantity ordered new].[All]" dimensionUniqueName="[Table_1 1]" displayFolder="" count="0" memberValueDatatype="20" unbalanced="0"/>
    <cacheHierarchy uniqueName="[Table_1 1].[Sales]" caption="Sales" attribute="1" defaultMemberUniqueName="[Table_1 1].[Sales].[All]" allUniqueName="[Table_1 1].[Sales].[All]" dimensionUniqueName="[Table_1 1]" displayFolder="" count="0" memberValueDatatype="5" unbalanced="0"/>
    <cacheHierarchy uniqueName="[Table_1 1].[Order ID]" caption="Order ID" attribute="1" defaultMemberUniqueName="[Table_1 1].[Order ID].[All]" allUniqueName="[Table_1 1].[Order ID].[All]" dimensionUniqueName="[Table_1 1]" displayFolder="" count="0" memberValueDatatype="20" unbalanced="0"/>
    <cacheHierarchy uniqueName="[Table_1 1].[Total]" caption="Total" attribute="1" defaultMemberUniqueName="[Table_1 1].[Total].[All]" allUniqueName="[Table_1 1].[Total].[All]" dimensionUniqueName="[Table_1 1]" displayFolder="" count="0" memberValueDatatype="5" unbalanced="0"/>
    <cacheHierarchy uniqueName="[Table_1 1].[Manager]" caption="Manager" attribute="1" defaultMemberUniqueName="[Table_1 1].[Manager].[All]" allUniqueName="[Table_1 1].[Manager].[All]" dimensionUniqueName="[Table_1 1]" displayFolder="" count="0" memberValueDatatype="130" unbalanced="0"/>
    <cacheHierarchy uniqueName="[Table_1 1].[Order fullfillment time]" caption="Order fullfillment time" attribute="1" defaultMemberUniqueName="[Table_1 1].[Order fullfillment time].[All]" allUniqueName="[Table_1 1].[Order fullfillment time].[All]" dimensionUniqueName="[Table_1 1]" displayFolder="" count="0" memberValueDatatype="20" unbalanced="0"/>
    <cacheHierarchy uniqueName="[Table_1 1].[Profit margin]" caption="Profit margin" attribute="1" defaultMemberUniqueName="[Table_1 1].[Profit margin].[All]" allUniqueName="[Table_1 1].[Profit margin].[All]" dimensionUniqueName="[Table_1 1]" displayFolder="" count="0" memberValueDatatype="5" unbalanced="0"/>
    <cacheHierarchy uniqueName="[Table_1 1].[Revenue]" caption="Revenue" attribute="1" defaultMemberUniqueName="[Table_1 1].[Revenue].[All]" allUniqueName="[Table_1 1].[Revenue].[All]" dimensionUniqueName="[Table_1 1]" displayFolder="" count="0" memberValueDatatype="5" unbalanced="0"/>
    <cacheHierarchy uniqueName="[Table_1 1].[Weekly sales]" caption="Weekly sales" attribute="1" defaultMemberUniqueName="[Table_1 1].[Weekly sales].[All]" allUniqueName="[Table_1 1].[Weekly sales].[All]" dimensionUniqueName="[Table_1 1]" displayFolder="" count="0" memberValueDatatype="20" unbalanced="0"/>
    <cacheHierarchy uniqueName="[Table_1 1].[Monthly sales]" caption="Monthly sales" attribute="1" time="1" defaultMemberUniqueName="[Table_1 1].[Monthly sales].[All]" allUniqueName="[Table_1 1].[Monthly sales].[All]" dimensionUniqueName="[Table_1 1]" displayFolder="" count="0" memberValueDatatype="7" unbalanced="0"/>
    <cacheHierarchy uniqueName="[Table_1 1].[Weekly sales03]" caption="Weekly sales03" attribute="1" defaultMemberUniqueName="[Table_1 1].[Weekly sales03].[All]" allUniqueName="[Table_1 1].[Weekly sales03].[All]" dimensionUniqueName="[Table_1 1]" displayFolder="" count="0" memberValueDatatype="130" unbalanced="0"/>
    <cacheHierarchy uniqueName="[Table_1 1].[Unique Customers]" caption="Unique Customers" attribute="1" defaultMemberUniqueName="[Table_1 1].[Unique Customers].[All]" allUniqueName="[Table_1 1].[Unique Customers].[All]" dimensionUniqueName="[Table_1 1]" displayFolder="" count="0" memberValueDatatype="20" unbalanced="0"/>
    <cacheHierarchy uniqueName="[Table_1 1].[Repeat Customers]" caption="Repeat Customers" attribute="1" defaultMemberUniqueName="[Table_1 1].[Repeat Customers].[All]" allUniqueName="[Table_1 1].[Repeat Customers].[All]" dimensionUniqueName="[Table_1 1]" displayFolder="" count="0" memberValueDatatype="20" unbalanced="0"/>
    <cacheHierarchy uniqueName="[Table_1 1].[Repeted order]" caption="Repeted order" attribute="1" defaultMemberUniqueName="[Table_1 1].[Repeted order].[All]" allUniqueName="[Table_1 1].[Repeted order].[All]" dimensionUniqueName="[Table_1 1]" displayFolder="" count="0" memberValueDatatype="130" unbalanced="0"/>
    <cacheHierarchy uniqueName="[Table_1 1].[Quarter]" caption="Quarter" attribute="1" defaultMemberUniqueName="[Table_1 1].[Quarter].[All]" allUniqueName="[Table_1 1].[Quarter].[All]" dimensionUniqueName="[Table_1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Order Month (Month Index)]" caption="Order Month (Month Index)" attribute="1" defaultMemberUniqueName="[Range].[Order Month (Month Index)].[All]" allUniqueName="[Range].[Order Month (Month Index)].[All]" dimensionUniqueName="[Range]" displayFolder="" count="0" memberValueDatatype="20" unbalanced="0" hidden="1"/>
    <cacheHierarchy uniqueName="[Range 3].[Order Month (Month Index)]" caption="Order Month (Month Index)" attribute="1" defaultMemberUniqueName="[Range 3].[Order Month (Month Index)].[All]" allUniqueName="[Range 3].[Order Month (Month Index)].[All]" dimensionUniqueName="[Range 3]" displayFolder="" count="0" memberValueDatatype="20"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Table_1].[Order Month (Month Index)]" caption="Order Month (Month Index)" attribute="1" defaultMemberUniqueName="[Table_1].[Order Month (Month Index)].[All]" allUniqueName="[Table_1].[Order Month (Month Index)].[All]" dimensionUniqueName="[Table_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Customer ID]" caption="Sum of Custom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8"/>
        </ext>
      </extLst>
    </cacheHierarchy>
    <cacheHierarchy uniqueName="[Measures].[Count of Profit margin]" caption="Count of Profit margin" measure="1" displayFolder="" measureGroup="Range"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6"/>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3"/>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7"/>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9"/>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Range" count="0" hidden="1">
      <extLst>
        <ext xmlns:x15="http://schemas.microsoft.com/office/spreadsheetml/2010/11/main" uri="{B97F6D7D-B522-45F9-BDA1-12C45D357490}">
          <x15:cacheHierarchy aggregatedColumn="34"/>
        </ext>
      </extLst>
    </cacheHierarchy>
    <cacheHierarchy uniqueName="[Measures].[Sum of Order fullfillment time]" caption="Sum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Average of Order fullfillment time]" caption="Average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5"/>
        </ext>
      </extLst>
    </cacheHierarchy>
    <cacheHierarchy uniqueName="[Measures].[Average of Shipping Cost]" caption="Average of Shipping Cost" measure="1" displayFolder="" measureGroup="Range" count="0" hidden="1">
      <extLst>
        <ext xmlns:x15="http://schemas.microsoft.com/office/spreadsheetml/2010/11/main" uri="{B97F6D7D-B522-45F9-BDA1-12C45D357490}">
          <x15:cacheHierarchy aggregatedColumn="5"/>
        </ext>
      </extLst>
    </cacheHierarchy>
    <cacheHierarchy uniqueName="[Measures].[Max of Discount]" caption="Max of Discount" measure="1" displayFolder="" measureGroup="Range" count="0" hidden="1">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oduct Category]" caption="Distinct 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State or Province]" caption="Count of State or Province" measure="1" displayFolder="" measureGroup="Range"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6"/>
        </ext>
      </extLst>
    </cacheHierarchy>
    <cacheHierarchy uniqueName="[Measures].[Min of Discount]" caption="Min of Discount" measure="1" displayFolder="" measureGroup="Range" count="0" hidden="1">
      <extLst>
        <ext xmlns:x15="http://schemas.microsoft.com/office/spreadsheetml/2010/11/main" uri="{B97F6D7D-B522-45F9-BDA1-12C45D357490}">
          <x15:cacheHierarchy aggregatedColumn="3"/>
        </ext>
      </extLst>
    </cacheHierarchy>
    <cacheHierarchy uniqueName="[Measures].[Sum of Quantity ordered new]" caption="Sum of Quantity ordered new" measure="1" displayFolder="" measureGroup="Range" count="0" hidden="1">
      <extLst>
        <ext xmlns:x15="http://schemas.microsoft.com/office/spreadsheetml/2010/11/main" uri="{B97F6D7D-B522-45F9-BDA1-12C45D357490}">
          <x15:cacheHierarchy aggregatedColumn="27"/>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111"/>
        </ext>
      </extLst>
    </cacheHierarchy>
    <cacheHierarchy uniqueName="[Measures].[Sum of Customer ID 3]" caption="Sum of Customer ID 3" measure="1" displayFolder="" measureGroup="Range 2" count="0" hidden="1">
      <extLst>
        <ext xmlns:x15="http://schemas.microsoft.com/office/spreadsheetml/2010/11/main" uri="{B97F6D7D-B522-45F9-BDA1-12C45D357490}">
          <x15:cacheHierarchy aggregatedColumn="83"/>
        </ext>
      </extLst>
    </cacheHierarchy>
    <cacheHierarchy uniqueName="[Measures].[Distinct Count of Customer ID 2]" caption="Distinct Count of Customer ID 2" measure="1" displayFolder="" measureGroup="Range 2" count="0" hidden="1">
      <extLst>
        <ext xmlns:x15="http://schemas.microsoft.com/office/spreadsheetml/2010/11/main" uri="{B97F6D7D-B522-45F9-BDA1-12C45D357490}">
          <x15:cacheHierarchy aggregatedColumn="83"/>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Sum of Order ID 3]" caption="Sum of Order ID 3" measure="1" displayFolder="" measureGroup="Range 3" count="0" hidden="1">
      <extLst>
        <ext xmlns:x15="http://schemas.microsoft.com/office/spreadsheetml/2010/11/main" uri="{B97F6D7D-B522-45F9-BDA1-12C45D357490}">
          <x15:cacheHierarchy aggregatedColumn="153"/>
        </ext>
      </extLst>
    </cacheHierarchy>
    <cacheHierarchy uniqueName="[Measures].[Distinct Count of Order ID 3]" caption="Distinct Count of Order ID 3" measure="1" displayFolder="" measureGroup="Range 3" count="0" hidden="1">
      <extLst>
        <ext xmlns:x15="http://schemas.microsoft.com/office/spreadsheetml/2010/11/main" uri="{B97F6D7D-B522-45F9-BDA1-12C45D357490}">
          <x15:cacheHierarchy aggregatedColumn="153"/>
        </ext>
      </extLst>
    </cacheHierarchy>
    <cacheHierarchy uniqueName="[Measures].[Count of Profit margin 2]" caption="Count of Profit margin 2" measure="1" displayFolder="" measureGroup="Table_1" count="0" hidden="1">
      <extLst>
        <ext xmlns:x15="http://schemas.microsoft.com/office/spreadsheetml/2010/11/main" uri="{B97F6D7D-B522-45F9-BDA1-12C45D357490}">
          <x15:cacheHierarchy aggregatedColumn="202"/>
        </ext>
      </extLst>
    </cacheHierarchy>
    <cacheHierarchy uniqueName="[Measures].[Sum of Sales 2]" caption="Sum of Sales 2" measure="1" displayFolder="" measureGroup="Table_1" count="0" hidden="1">
      <extLst>
        <ext xmlns:x15="http://schemas.microsoft.com/office/spreadsheetml/2010/11/main" uri="{B97F6D7D-B522-45F9-BDA1-12C45D357490}">
          <x15:cacheHierarchy aggregatedColumn="197"/>
        </ext>
      </extLst>
    </cacheHierarchy>
    <cacheHierarchy uniqueName="[Measures].[Sum of Profit 2]" caption="Sum of Profit 2" measure="1" displayFolder="" measureGroup="Table_1" count="0" hidden="1">
      <extLst>
        <ext xmlns:x15="http://schemas.microsoft.com/office/spreadsheetml/2010/11/main" uri="{B97F6D7D-B522-45F9-BDA1-12C45D357490}">
          <x15:cacheHierarchy aggregatedColumn="195"/>
        </ext>
      </extLst>
    </cacheHierarchy>
    <cacheHierarchy uniqueName="[Measures].[Sum of Revenue 2]" caption="Sum of Revenue 2" measure="1" displayFolder="" measureGroup="Table_1" count="0" hidden="1">
      <extLst>
        <ext xmlns:x15="http://schemas.microsoft.com/office/spreadsheetml/2010/11/main" uri="{B97F6D7D-B522-45F9-BDA1-12C45D357490}">
          <x15:cacheHierarchy aggregatedColumn="203"/>
        </ext>
      </extLst>
    </cacheHierarchy>
    <cacheHierarchy uniqueName="[Measures].[Sum of Order ID 2]" caption="Sum of Order ID 2" measure="1" displayFolder="" measureGroup="Table_1" count="0" hidden="1">
      <extLst>
        <ext xmlns:x15="http://schemas.microsoft.com/office/spreadsheetml/2010/11/main" uri="{B97F6D7D-B522-45F9-BDA1-12C45D357490}">
          <x15:cacheHierarchy aggregatedColumn="198"/>
        </ext>
      </extLst>
    </cacheHierarchy>
    <cacheHierarchy uniqueName="[Measures].[Distinct Count of Order ID 2]" caption="Distinct Count of Order ID 2" measure="1" displayFolder="" measureGroup="Table_1" count="0" hidden="1">
      <extLst>
        <ext xmlns:x15="http://schemas.microsoft.com/office/spreadsheetml/2010/11/main" uri="{B97F6D7D-B522-45F9-BDA1-12C45D357490}">
          <x15:cacheHierarchy aggregatedColumn="198"/>
        </ext>
      </extLst>
    </cacheHierarchy>
    <cacheHierarchy uniqueName="[Measures].[Sum of Quantity ordered new 2]" caption="Sum of Quantity ordered new 2" measure="1" displayFolder="" measureGroup="Table_1" count="0" hidden="1">
      <extLst>
        <ext xmlns:x15="http://schemas.microsoft.com/office/spreadsheetml/2010/11/main" uri="{B97F6D7D-B522-45F9-BDA1-12C45D357490}">
          <x15:cacheHierarchy aggregatedColumn="196"/>
        </ext>
      </extLst>
    </cacheHierarchy>
    <cacheHierarchy uniqueName="[Measures].[Sum of Customer ID 2]" caption="Sum of Customer ID 2" measure="1" displayFolder="" measureGroup="Table_1" count="0" hidden="1">
      <extLst>
        <ext xmlns:x15="http://schemas.microsoft.com/office/spreadsheetml/2010/11/main" uri="{B97F6D7D-B522-45F9-BDA1-12C45D357490}">
          <x15:cacheHierarchy aggregatedColumn="169"/>
        </ext>
      </extLst>
    </cacheHierarchy>
    <cacheHierarchy uniqueName="[Measures].[Distinct Count of Customer ID 3]" caption="Distinct Count of Customer ID 3" measure="1" displayFolder="" measureGroup="Table_1" count="0" hidden="1">
      <extLst>
        <ext xmlns:x15="http://schemas.microsoft.com/office/spreadsheetml/2010/11/main" uri="{B97F6D7D-B522-45F9-BDA1-12C45D357490}">
          <x15:cacheHierarchy aggregatedColumn="169"/>
        </ext>
      </extLst>
    </cacheHierarchy>
    <cacheHierarchy uniqueName="[Measures].[Average of Order ID]" caption="Average of Order ID" measure="1" displayFolder="" measureGroup="Table_1" count="0" hidden="1">
      <extLst>
        <ext xmlns:x15="http://schemas.microsoft.com/office/spreadsheetml/2010/11/main" uri="{B97F6D7D-B522-45F9-BDA1-12C45D357490}">
          <x15:cacheHierarchy aggregatedColumn="198"/>
        </ext>
      </extLst>
    </cacheHierarchy>
    <cacheHierarchy uniqueName="[Measures].[Count of Order ID]" caption="Count of Order ID" measure="1" displayFolder="" measureGroup="Table_1" count="0" oneField="1" hidden="1">
      <fieldsUsage count="1">
        <fieldUsage x="2"/>
      </fieldsUsage>
      <extLst>
        <ext xmlns:x15="http://schemas.microsoft.com/office/spreadsheetml/2010/11/main" uri="{B97F6D7D-B522-45F9-BDA1-12C45D357490}">
          <x15:cacheHierarchy aggregatedColumn="198"/>
        </ext>
      </extLst>
    </cacheHierarchy>
    <cacheHierarchy uniqueName="[Measures].[Sum of Unit Price]" caption="Sum of Unit Price" measure="1" displayFolder="" measureGroup="Table_1" count="0" hidden="1">
      <extLst>
        <ext xmlns:x15="http://schemas.microsoft.com/office/spreadsheetml/2010/11/main" uri="{B97F6D7D-B522-45F9-BDA1-12C45D357490}">
          <x15:cacheHierarchy aggregatedColumn="173"/>
        </ext>
      </extLst>
    </cacheHierarchy>
    <cacheHierarchy uniqueName="[Measures].[Average of Unit Price]" caption="Average of Unit Price" measure="1" displayFolder="" measureGroup="Table_1" count="0" hidden="1">
      <extLst>
        <ext xmlns:x15="http://schemas.microsoft.com/office/spreadsheetml/2010/11/main" uri="{B97F6D7D-B522-45F9-BDA1-12C45D357490}">
          <x15:cacheHierarchy aggregatedColumn="173"/>
        </ext>
      </extLst>
    </cacheHierarchy>
    <cacheHierarchy uniqueName="[Measures].[Count of City 2]" caption="Count of City 2" measure="1" displayFolder="" measureGroup="Table_1" count="0" hidden="1">
      <extLst>
        <ext xmlns:x15="http://schemas.microsoft.com/office/spreadsheetml/2010/11/main" uri="{B97F6D7D-B522-45F9-BDA1-12C45D357490}">
          <x15:cacheHierarchy aggregatedColumn="185"/>
        </ext>
      </extLst>
    </cacheHierarchy>
    <cacheHierarchy uniqueName="[Measures].[Distinct Count of City 2]" caption="Distinct Count of City 2" measure="1" displayFolder="" measureGroup="Table_1" count="0" hidden="1">
      <extLst>
        <ext xmlns:x15="http://schemas.microsoft.com/office/spreadsheetml/2010/11/main" uri="{B97F6D7D-B522-45F9-BDA1-12C45D357490}">
          <x15:cacheHierarchy aggregatedColumn="185"/>
        </ext>
      </extLst>
    </cacheHierarchy>
    <cacheHierarchy uniqueName="[Measures].[Sum of Shipping Cost 2]" caption="Sum of Shipping Cost 2" measure="1" displayFolder="" measureGroup="Table_1" count="0" hidden="1">
      <extLst>
        <ext xmlns:x15="http://schemas.microsoft.com/office/spreadsheetml/2010/11/main" uri="{B97F6D7D-B522-45F9-BDA1-12C45D357490}">
          <x15:cacheHierarchy aggregatedColumn="174"/>
        </ext>
      </extLst>
    </cacheHierarchy>
    <cacheHierarchy uniqueName="[Measures].[Sum of Order fullfillment time 2]" caption="Sum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Average of Order fullfillment time 2]" caption="Average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Count of Order Priority]" caption="Count of Order Priority" measure="1" displayFolder="" measureGroup="Table_1" count="0" hidden="1">
      <extLst>
        <ext xmlns:x15="http://schemas.microsoft.com/office/spreadsheetml/2010/11/main" uri="{B97F6D7D-B522-45F9-BDA1-12C45D357490}">
          <x15:cacheHierarchy aggregatedColumn="171"/>
        </ext>
      </extLst>
    </cacheHierarchy>
    <cacheHierarchy uniqueName="[Measures].[Count of Repeted order]" caption="Count of Repeted order" measure="1" displayFolder="" measureGroup="Table_1" count="0" hidden="1">
      <extLst>
        <ext xmlns:x15="http://schemas.microsoft.com/office/spreadsheetml/2010/11/main" uri="{B97F6D7D-B522-45F9-BDA1-12C45D357490}">
          <x15:cacheHierarchy aggregatedColumn="209"/>
        </ext>
      </extLst>
    </cacheHierarchy>
    <cacheHierarchy uniqueName="[Measures].[Sum of Unique Customers]" caption="Sum of Unique Customers" measure="1" displayFolder="" measureGroup="Table_1" count="0" hidden="1">
      <extLst>
        <ext xmlns:x15="http://schemas.microsoft.com/office/spreadsheetml/2010/11/main" uri="{B97F6D7D-B522-45F9-BDA1-12C45D357490}">
          <x15:cacheHierarchy aggregatedColumn="207"/>
        </ext>
      </extLst>
    </cacheHierarchy>
  </cacheHierarchies>
  <kpis count="0"/>
  <dimensions count="8">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Table_1" uniqueName="[Table_1]" caption="Table_1"/>
    <dimension name="Table_1 1" uniqueName="[Table_1 1]" caption="Table_1 1"/>
  </dimensions>
  <measureGroups count="7">
    <measureGroup name="Range" caption="Range"/>
    <measureGroup name="Range 1" caption="Range 1"/>
    <measureGroup name="Range 2" caption="Range 2"/>
    <measureGroup name="Range 3" caption="Range 3"/>
    <measureGroup name="Range 4" caption="Range 4"/>
    <measureGroup name="Table_1" caption="Table_1"/>
    <measureGroup name="Table_1 1" caption="Table_1 1"/>
  </measureGroups>
  <maps count="7">
    <map measureGroup="0" dimension="1"/>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shni Rana" refreshedDate="45444.69942824074" backgroundQuery="1" createdVersion="8" refreshedVersion="8" minRefreshableVersion="3" recordCount="0" supportSubquery="1" supportAdvancedDrill="1" xr:uid="{9F2D5C24-9BB7-48EB-B494-F6B9B41E1918}">
  <cacheSource type="external" connectionId="2"/>
  <cacheFields count="4">
    <cacheField name="[Table_1].[Product Category].[Product Category]" caption="Product Category" numFmtId="0" hierarchy="177" level="1">
      <sharedItems containsBlank="1" count="4">
        <s v="Furniture"/>
        <s v="Office Supplies"/>
        <s v="Technology"/>
        <m u="1"/>
      </sharedItems>
    </cacheField>
    <cacheField name="[Measures].[Sum of Sales 2]" caption="Sum of Sales 2" numFmtId="0" hierarchy="302" level="32767"/>
    <cacheField name="[Measures].[Sum of Revenue 2]" caption="Sum of Revenue 2" numFmtId="0" hierarchy="304" level="32767"/>
    <cacheField name="[Table_1].[State or Province].[State or Province]" caption="State or Province" numFmtId="0" hierarchy="184" level="1">
      <sharedItems containsSemiMixedTypes="0" containsNonDate="0" containsString="0"/>
    </cacheField>
  </cacheFields>
  <cacheHierarchies count="322">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time="1" defaultMemberUniqueName="[Range].[Order Year].[All]" allUniqueName="[Range].[Order Year].[All]" dimensionUniqueName="[Range]" displayFolder="" count="0" memberValueDatatype="7" unbalanced="0"/>
    <cacheHierarchy uniqueName="[Range].[Order Month]" caption="Order Month" attribute="1" time="1" defaultMemberUniqueName="[Range].[Order Month].[All]" allUniqueName="[Range].[Order Month].[All]" dimensionUniqueName="[Range]" displayFolder="" count="0" memberValueDatatype="7" unbalanced="0"/>
    <cacheHierarchy uniqueName="[Range].[O-Date]" caption="O-Date" attribute="1" time="1" defaultMemberUniqueName="[Range].[O-Date].[All]" allUniqueName="[Range].[O-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ping years]" caption="Shipping years" attribute="1" time="1" defaultMemberUniqueName="[Range].[Shipping years].[All]" allUniqueName="[Range].[Shipping years].[All]" dimensionUniqueName="[Range]" displayFolder="" count="0" memberValueDatatype="7" unbalanced="0"/>
    <cacheHierarchy uniqueName="[Range].[Shipping months]" caption="Shipping months" attribute="1" time="1" defaultMemberUniqueName="[Range].[Shipping months].[All]" allUniqueName="[Range].[Shipping months].[All]" dimensionUniqueName="[Range]" displayFolder="" count="0" memberValueDatatype="7" unbalanced="0"/>
    <cacheHierarchy uniqueName="[Range].[Shipping date]" caption="Shipping date" attribute="1" time="1" defaultMemberUniqueName="[Range].[Shipping date].[All]" allUniqueName="[Range].[Shipping date].[All]" dimensionUniqueName="[Range]" displayFolder="" count="0" memberValueDatatype="7"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Total]" caption="Total" attribute="1" defaultMemberUniqueName="[Range].[Total].[All]" allUniqueName="[Range].[Total].[All]" dimensionUniqueName="[Range]" displayFolder="" count="0" memberValueDatatype="5" unbalanced="0"/>
    <cacheHierarchy uniqueName="[Range].[Manager]" caption="Manager" attribute="1" defaultMemberUniqueName="[Range].[Manager].[All]" allUniqueName="[Range].[Manager].[All]" dimensionUniqueName="[Range]" displayFolder="" count="0" memberValueDatatype="130" unbalanced="0"/>
    <cacheHierarchy uniqueName="[Range].[Order fullfillment time]" caption="Order fullfillment time" attribute="1" defaultMemberUniqueName="[Range].[Order fullfillment time].[All]" allUniqueName="[Range].[Order fullfillment time].[All]" dimensionUniqueName="[Range]" displayFolder="" count="0" memberValueDatatype="20" unbalanced="0"/>
    <cacheHierarchy uniqueName="[Range].[Profit margin]" caption="Profit margin" attribute="1" defaultMemberUniqueName="[Range].[Profit margin].[All]" allUniqueName="[Range].[Profit margin].[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5" unbalanced="0"/>
    <cacheHierarchy uniqueName="[Range].[Weekly sales]" caption="Weekly sales" attribute="1" defaultMemberUniqueName="[Range].[Weekly sales].[All]" allUniqueName="[Range].[Weekly sales].[All]" dimensionUniqueName="[Range]" displayFolder="" count="0" memberValueDatatype="20" unbalanced="0"/>
    <cacheHierarchy uniqueName="[Range].[Monthly sales]" caption="Monthly sales" attribute="1" defaultMemberUniqueName="[Range].[Monthly sales].[All]" allUniqueName="[Range].[Monthly sales].[All]" dimensionUniqueName="[Range]" displayFolder="" count="0" memberValueDatatype="130" unbalanced="0"/>
    <cacheHierarchy uniqueName="[Range].[Weekly sales03]" caption="Weekly sales03" attribute="1" defaultMemberUniqueName="[Range].[Weekly sales03].[All]" allUniqueName="[Range].[Weekly sales03].[All]" dimensionUniqueName="[Range]" displayFolder="" count="0" memberValueDatatype="130" unbalanced="0"/>
    <cacheHierarchy uniqueName="[Range].[Order Month (Year)]" caption="Order Month (Year)" attribute="1" defaultMemberUniqueName="[Range].[Order Month (Year)].[All]" allUniqueName="[Range].[Order Month (Year)].[All]" dimensionUniqueName="[Range]" displayFolder="" count="0" memberValueDatatype="130" unbalanced="0"/>
    <cacheHierarchy uniqueName="[Range].[Order Month (Quarter)]" caption="Order Month (Quarter)" attribute="1" defaultMemberUniqueName="[Range].[Order Month (Quarter)].[All]" allUniqueName="[Range].[Order Month (Quarter)].[All]" dimensionUniqueName="[Range]" displayFolder="" count="0" memberValueDatatype="130" unbalanced="0"/>
    <cacheHierarchy uniqueName="[Range].[Order Month (Month)]" caption="Order Month (Month)" attribute="1" defaultMemberUniqueName="[Range].[Order Month (Month)].[All]" allUniqueName="[Range].[Order Month (Month)].[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Order Priority]" caption="Order Priority" attribute="1" defaultMemberUniqueName="[Range 1].[Order Priority].[All]" allUniqueName="[Range 1].[Order Priorit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Unit Price]" caption="Unit Price" attribute="1" defaultMemberUniqueName="[Range 1].[Unit Price].[All]" allUniqueName="[Range 1].[Unit Price].[All]" dimensionUniqueName="[Range 1]" displayFolder="" count="0" memberValueDatatype="5" unbalanced="0"/>
    <cacheHierarchy uniqueName="[Range 1].[Shipping Cost]" caption="Shipping Cost" attribute="1" defaultMemberUniqueName="[Range 1].[Shipping Cost].[All]" allUniqueName="[Range 1].[Shipping Cost].[All]" dimensionUniqueName="[Range 1]" displayFolder="" count="0" memberValueDatatype="5"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Segment]" caption="Customer Segment" attribute="1" defaultMemberUniqueName="[Range 1].[Customer Segment].[All]" allUniqueName="[Range 1].[Customer Segment].[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Sub-Category]" caption="Product Sub-Category" attribute="1" defaultMemberUniqueName="[Range 1].[Product Sub-Category].[All]" allUniqueName="[Range 1].[Product Sub-Category].[All]" dimensionUniqueName="[Range 1]" displayFolder="" count="0" memberValueDatatype="130" unbalanced="0"/>
    <cacheHierarchy uniqueName="[Range 1].[Product Container]" caption="Product Container" attribute="1" defaultMemberUniqueName="[Range 1].[Product Container].[All]" allUniqueName="[Range 1].[Product Container].[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Product Base Margin]" caption="Product Base Margin" attribute="1" defaultMemberUniqueName="[Range 1].[Product Base Margin].[All]" allUniqueName="[Range 1].[Product Base Margin].[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State or Province]" caption="State or Province" attribute="1" defaultMemberUniqueName="[Range 1].[State or Province].[All]" allUniqueName="[Range 1].[State or Provinc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Order Year]" caption="Order Year" attribute="1" time="1" defaultMemberUniqueName="[Range 1].[Order Year].[All]" allUniqueName="[Range 1].[Order Year].[All]" dimensionUniqueName="[Range 1]" displayFolder="" count="0" memberValueDatatype="7" unbalanced="0"/>
    <cacheHierarchy uniqueName="[Range 1].[Order Month]" caption="Order Month" attribute="1" time="1" defaultMemberUniqueName="[Range 1].[Order Month].[All]" allUniqueName="[Range 1].[Order Month].[All]" dimensionUniqueName="[Range 1]" displayFolder="" count="0" memberValueDatatype="7" unbalanced="0"/>
    <cacheHierarchy uniqueName="[Range 1].[O-Date]" caption="O-Date" attribute="1" time="1" defaultMemberUniqueName="[Range 1].[O-Date].[All]" allUniqueName="[Range 1].[O-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ping years]" caption="Shipping years" attribute="1" time="1" defaultMemberUniqueName="[Range 1].[Shipping years].[All]" allUniqueName="[Range 1].[Shipping years].[All]" dimensionUniqueName="[Range 1]" displayFolder="" count="0" memberValueDatatype="7" unbalanced="0"/>
    <cacheHierarchy uniqueName="[Range 1].[Shipping months]" caption="Shipping months" attribute="1" time="1" defaultMemberUniqueName="[Range 1].[Shipping months].[All]" allUniqueName="[Range 1].[Shipping months].[All]" dimensionUniqueName="[Range 1]" displayFolder="" count="0" memberValueDatatype="7" unbalanced="0"/>
    <cacheHierarchy uniqueName="[Range 1].[Shipping date]" caption="Shipping date" attribute="1" time="1" defaultMemberUniqueName="[Range 1].[Shipping date].[All]" allUniqueName="[Range 1].[Shipping date].[All]" dimensionUniqueName="[Range 1]" displayFolder="" count="0" memberValueDatatype="7" unbalanced="0"/>
    <cacheHierarchy uniqueName="[Range 1].[Profit]" caption="Profit" attribute="1" defaultMemberUniqueName="[Range 1].[Profit].[All]" allUniqueName="[Range 1].[Profit].[All]" dimensionUniqueName="[Range 1]" displayFolder="" count="0" memberValueDatatype="5" unbalanced="0"/>
    <cacheHierarchy uniqueName="[Range 1].[Quantity ordered new]" caption="Quantity ordered new" attribute="1" defaultMemberUniqueName="[Range 1].[Quantity ordered new].[All]" allUniqueName="[Range 1].[Quantity ordered new].[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Total]" caption="Total" attribute="1" defaultMemberUniqueName="[Range 1].[Total].[All]" allUniqueName="[Range 1].[Total].[All]" dimensionUniqueName="[Range 1]" displayFolder="" count="0" memberValueDatatype="5" unbalanced="0"/>
    <cacheHierarchy uniqueName="[Range 1].[Manager]" caption="Manager" attribute="1" defaultMemberUniqueName="[Range 1].[Manager].[All]" allUniqueName="[Range 1].[Manager].[All]" dimensionUniqueName="[Range 1]" displayFolder="" count="0" memberValueDatatype="130" unbalanced="0"/>
    <cacheHierarchy uniqueName="[Range 1].[Order fullfillment time]" caption="Order fullfillment time" attribute="1" defaultMemberUniqueName="[Range 1].[Order fullfillment time].[All]" allUniqueName="[Range 1].[Order fullfillment time].[All]" dimensionUniqueName="[Range 1]" displayFolder="" count="0" memberValueDatatype="20" unbalanced="0"/>
    <cacheHierarchy uniqueName="[Range 1].[Profit margin]" caption="Profit margin" attribute="1" defaultMemberUniqueName="[Range 1].[Profit margin].[All]" allUniqueName="[Range 1].[Profit margin].[All]" dimensionUniqueName="[Range 1]" displayFolder="" count="0" memberValueDatatype="130" unbalanced="0"/>
    <cacheHierarchy uniqueName="[Range 1].[Revenue]" caption="Revenue" attribute="1" defaultMemberUniqueName="[Range 1].[Revenue].[All]" allUniqueName="[Range 1].[Revenue].[All]" dimensionUniqueName="[Range 1]" displayFolder="" count="0" memberValueDatatype="5" unbalanced="0"/>
    <cacheHierarchy uniqueName="[Range 1].[Weekly sales]" caption="Weekly sales" attribute="1" defaultMemberUniqueName="[Range 1].[Weekly sales].[All]" allUniqueName="[Range 1].[Weekly sales].[All]" dimensionUniqueName="[Range 1]" displayFolder="" count="0" memberValueDatatype="20" unbalanced="0"/>
    <cacheHierarchy uniqueName="[Range 1].[Monthly sales]" caption="Monthly sales" attribute="1" defaultMemberUniqueName="[Range 1].[Monthly sales].[All]" allUniqueName="[Range 1].[Monthly sales].[All]" dimensionUniqueName="[Range 1]" displayFolder="" count="0" memberValueDatatype="130" unbalanced="0"/>
    <cacheHierarchy uniqueName="[Range 1].[Weekly sales03]" caption="Weekly sales03" attribute="1" defaultMemberUniqueName="[Range 1].[Weekly sales03].[All]" allUniqueName="[Range 1].[Weekly sales03].[All]" dimensionUniqueName="[Range 1]" displayFolder="" count="0" memberValueDatatype="130" unbalanced="0"/>
    <cacheHierarchy uniqueName="[Range 1].[Unique Customers]" caption="Unique Customers" attribute="1" defaultMemberUniqueName="[Range 1].[Unique Customers].[All]" allUniqueName="[Range 1].[Unique Customers].[All]" dimensionUniqueName="[Range 1]" displayFolder="" count="0" memberValueDatatype="20" unbalanced="0"/>
    <cacheHierarchy uniqueName="[Range 1].[Repeat Customers]" caption="Repeat Customers" attribute="1" defaultMemberUniqueName="[Range 1].[Repeat Customers].[All]" allUniqueName="[Range 1].[Repeat Customers].[All]" dimensionUniqueName="[Range 1]" displayFolder="" count="0" memberValueDatatype="20" unbalanced="0"/>
    <cacheHierarchy uniqueName="[Range 1].[Repeted order]" caption="Repeted order" attribute="1" defaultMemberUniqueName="[Range 1].[Repeted order].[All]" allUniqueName="[Range 1].[Repeted order].[All]" dimensionUniqueName="[Range 1]" displayFolder="" count="0" memberValueDatatype="130" unbalanced="0"/>
    <cacheHierarchy uniqueName="[Range 2].[Customer ID]" caption="Customer ID" attribute="1" defaultMemberUniqueName="[Range 2].[Customer ID].[All]" allUniqueName="[Range 2].[Customer ID].[All]" dimensionUniqueName="[Range 2]" displayFolder="" count="0" memberValueDatatype="2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Order Priority]" caption="Order Priority" attribute="1" defaultMemberUniqueName="[Range 2].[Order Priority].[All]" allUniqueName="[Range 2].[Order Priority].[All]" dimensionUniqueName="[Range 2]" displayFolder="" count="0" memberValueDatatype="130" unbalanced="0"/>
    <cacheHierarchy uniqueName="[Range 2].[Discount]" caption="Discount" attribute="1" defaultMemberUniqueName="[Range 2].[Discount].[All]" allUniqueName="[Range 2].[Discount].[All]" dimensionUniqueName="[Range 2]" displayFolder="" count="0" memberValueDatatype="5" unbalanced="0"/>
    <cacheHierarchy uniqueName="[Range 2].[Unit Price]" caption="Unit Price" attribute="1" defaultMemberUniqueName="[Range 2].[Unit Price].[All]" allUniqueName="[Range 2].[Unit Price].[All]" dimensionUniqueName="[Range 2]" displayFolder="" count="0" memberValueDatatype="5" unbalanced="0"/>
    <cacheHierarchy uniqueName="[Range 2].[Shipping Cost]" caption="Shipping Cost" attribute="1" defaultMemberUniqueName="[Range 2].[Shipping Cost].[All]" allUniqueName="[Range 2].[Shipping Cost].[All]" dimensionUniqueName="[Range 2]" displayFolder="" count="0" memberValueDatatype="5"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Segment]" caption="Customer Segment" attribute="1" defaultMemberUniqueName="[Range 2].[Customer Segment].[All]" allUniqueName="[Range 2].[Customer Segment].[All]" dimensionUniqueName="[Range 2]" displayFolder="" count="0" memberValueDatatype="13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Sub-Category]" caption="Product Sub-Category" attribute="1" defaultMemberUniqueName="[Range 2].[Product Sub-Category].[All]" allUniqueName="[Range 2].[Product Sub-Category].[All]" dimensionUniqueName="[Range 2]" displayFolder="" count="0" memberValueDatatype="130" unbalanced="0"/>
    <cacheHierarchy uniqueName="[Range 2].[Product Container]" caption="Product Container" attribute="1" defaultMemberUniqueName="[Range 2].[Product Container].[All]" allUniqueName="[Range 2].[Product Container].[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Product Base Margin]" caption="Product Base Margin" attribute="1" defaultMemberUniqueName="[Range 2].[Product Base Margin].[All]" allUniqueName="[Range 2].[Product Base Margin].[All]" dimensionUniqueName="[Range 2]" displayFolder="" count="0" memberValueDatatype="5" unbalanced="0"/>
    <cacheHierarchy uniqueName="[Range 2].[Country]" caption="Country" attribute="1" defaultMemberUniqueName="[Range 2].[Country].[All]" allUniqueName="[Range 2].[Country].[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State or Province]" caption="State or Province" attribute="1" defaultMemberUniqueName="[Range 2].[State or Province].[All]" allUniqueName="[Range 2].[State or Provinc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Order Year]" caption="Order Year" attribute="1" time="1" defaultMemberUniqueName="[Range 2].[Order Year].[All]" allUniqueName="[Range 2].[Order Year].[All]" dimensionUniqueName="[Range 2]" displayFolder="" count="0" memberValueDatatype="7" unbalanced="0"/>
    <cacheHierarchy uniqueName="[Range 2].[Order Month]" caption="Order Month" attribute="1" time="1" defaultMemberUniqueName="[Range 2].[Order Month].[All]" allUniqueName="[Range 2].[Order Month].[All]" dimensionUniqueName="[Range 2]" displayFolder="" count="0" memberValueDatatype="7" unbalanced="0"/>
    <cacheHierarchy uniqueName="[Range 2].[O-Date]" caption="O-Date" attribute="1" time="1" defaultMemberUniqueName="[Range 2].[O-Date].[All]" allUniqueName="[Range 2].[O-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ping years]" caption="Shipping years" attribute="1" time="1" defaultMemberUniqueName="[Range 2].[Shipping years].[All]" allUniqueName="[Range 2].[Shipping years].[All]" dimensionUniqueName="[Range 2]" displayFolder="" count="0" memberValueDatatype="7" unbalanced="0"/>
    <cacheHierarchy uniqueName="[Range 2].[Shipping months]" caption="Shipping months" attribute="1" time="1" defaultMemberUniqueName="[Range 2].[Shipping months].[All]" allUniqueName="[Range 2].[Shipping months].[All]" dimensionUniqueName="[Range 2]" displayFolder="" count="0" memberValueDatatype="7" unbalanced="0"/>
    <cacheHierarchy uniqueName="[Range 2].[Shipping date]" caption="Shipping date" attribute="1" time="1" defaultMemberUniqueName="[Range 2].[Shipping date].[All]" allUniqueName="[Range 2].[Shipping date].[All]" dimensionUniqueName="[Range 2]" displayFolder="" count="0" memberValueDatatype="7" unbalanced="0"/>
    <cacheHierarchy uniqueName="[Range 2].[Profit]" caption="Profit" attribute="1" defaultMemberUniqueName="[Range 2].[Profit].[All]" allUniqueName="[Range 2].[Profit].[All]" dimensionUniqueName="[Range 2]" displayFolder="" count="0" memberValueDatatype="5" unbalanced="0"/>
    <cacheHierarchy uniqueName="[Range 2].[Quantity ordered new]" caption="Quantity ordered new" attribute="1" defaultMemberUniqueName="[Range 2].[Quantity ordered new].[All]" allUniqueName="[Range 2].[Quantity ordered new].[All]" dimensionUniqueName="[Range 2]" displayFolder="" count="0" memberValueDatatype="20" unbalanced="0"/>
    <cacheHierarchy uniqueName="[Range 2].[Sales]" caption="Sales" attribute="1" defaultMemberUniqueName="[Range 2].[Sales].[All]" allUniqueName="[Range 2].[Sales].[All]" dimensionUniqueName="[Range 2]" displayFolder="" count="0" memberValueDatatype="5" unbalanced="0"/>
    <cacheHierarchy uniqueName="[Range 2].[Order ID]" caption="Order ID" attribute="1" defaultMemberUniqueName="[Range 2].[Order ID].[All]" allUniqueName="[Range 2].[Order ID].[All]" dimensionUniqueName="[Range 2]" displayFolder="" count="0" memberValueDatatype="20" unbalanced="0"/>
    <cacheHierarchy uniqueName="[Range 2].[Total]" caption="Total" attribute="1" defaultMemberUniqueName="[Range 2].[Total].[All]" allUniqueName="[Range 2].[Total].[All]" dimensionUniqueName="[Range 2]" displayFolder="" count="0" memberValueDatatype="5" unbalanced="0"/>
    <cacheHierarchy uniqueName="[Range 2].[Manager]" caption="Manager" attribute="1" defaultMemberUniqueName="[Range 2].[Manager].[All]" allUniqueName="[Range 2].[Manager].[All]" dimensionUniqueName="[Range 2]" displayFolder="" count="0" memberValueDatatype="130" unbalanced="0"/>
    <cacheHierarchy uniqueName="[Range 2].[Order fullfillment time]" caption="Order fullfillment time" attribute="1" defaultMemberUniqueName="[Range 2].[Order fullfillment time].[All]" allUniqueName="[Range 2].[Order fullfillment time].[All]" dimensionUniqueName="[Range 2]" displayFolder="" count="0" memberValueDatatype="20"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Revenue]" caption="Revenue" attribute="1" defaultMemberUniqueName="[Range 2].[Revenue].[All]" allUniqueName="[Range 2].[Revenue].[All]" dimensionUniqueName="[Range 2]" displayFolder="" count="0" memberValueDatatype="5" unbalanced="0"/>
    <cacheHierarchy uniqueName="[Range 2].[Weekly sales]" caption="Weekly sales" attribute="1" defaultMemberUniqueName="[Range 2].[Weekly sales].[All]" allUniqueName="[Range 2].[Weekly sales].[All]" dimensionUniqueName="[Range 2]" displayFolder="" count="0" memberValueDatatype="20" unbalanced="0"/>
    <cacheHierarchy uniqueName="[Range 2].[Monthly sales]" caption="Monthly sales" attribute="1" defaultMemberUniqueName="[Range 2].[Monthly sales].[All]" allUniqueName="[Range 2].[Monthly sales].[All]" dimensionUniqueName="[Range 2]" displayFolder="" count="0" memberValueDatatype="130" unbalanced="0"/>
    <cacheHierarchy uniqueName="[Range 2].[Weekly sales03]" caption="Weekly sales03" attribute="1" defaultMemberUniqueName="[Range 2].[Weekly sales03].[All]" allUniqueName="[Range 2].[Weekly sales03].[All]" dimensionUniqueName="[Range 2]" displayFolder="" count="0" memberValueDatatype="130" unbalanced="0"/>
    <cacheHierarchy uniqueName="[Range 2].[Unique Customers]" caption="Unique Customers" attribute="1" defaultMemberUniqueName="[Range 2].[Unique Customers].[All]" allUniqueName="[Range 2].[Unique Customers].[All]" dimensionUniqueName="[Range 2]" displayFolder="" count="0" memberValueDatatype="20" unbalanced="0"/>
    <cacheHierarchy uniqueName="[Range 2].[Repeat Customers]" caption="Repeat Customers" attribute="1" defaultMemberUniqueName="[Range 2].[Repeat Customers].[All]" allUniqueName="[Range 2].[Repeat Customers].[All]" dimensionUniqueName="[Range 2]" displayFolder="" count="0" memberValueDatatype="20" unbalanced="0"/>
    <cacheHierarchy uniqueName="[Range 2].[Repeted order]" caption="Repeted order" attribute="1" defaultMemberUniqueName="[Range 2].[Repeted order].[All]" allUniqueName="[Range 2].[Repeted order].[All]" dimensionUniqueName="[Range 2]" displayFolder="" count="0" memberValueDatatype="130" unbalanced="0"/>
    <cacheHierarchy uniqueName="[Range 3].[Customer ID]" caption="Customer ID" attribute="1" defaultMemberUniqueName="[Range 3].[Customer ID].[All]" allUniqueName="[Range 3].[Customer ID].[All]" dimensionUniqueName="[Range 3]" displayFolder="" count="0" memberValueDatatype="20" unbalanced="0"/>
    <cacheHierarchy uniqueName="[Range 3].[Customer Name]" caption="Customer Name" attribute="1" defaultMemberUniqueName="[Range 3].[Customer Name].[All]" allUniqueName="[Range 3].[Customer Name].[All]" dimensionUniqueName="[Range 3]" displayFolder="" count="0" memberValueDatatype="13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Discount]" caption="Discount" attribute="1" defaultMemberUniqueName="[Range 3].[Discount].[All]" allUniqueName="[Range 3].[Discount].[All]" dimensionUniqueName="[Range 3]" displayFolder="" count="0" memberValueDatatype="5" unbalanced="0"/>
    <cacheHierarchy uniqueName="[Range 3].[Unit Price]" caption="Unit Price" attribute="1" defaultMemberUniqueName="[Range 3].[Unit Price].[All]" allUniqueName="[Range 3].[Unit Price].[All]" dimensionUniqueName="[Range 3]" displayFolder="" count="0" memberValueDatatype="5" unbalanced="0"/>
    <cacheHierarchy uniqueName="[Range 3].[Shipping Cost]" caption="Shipping Cost" attribute="1" defaultMemberUniqueName="[Range 3].[Shipping Cost].[All]" allUniqueName="[Range 3].[Shipping Cost].[All]" dimensionUniqueName="[Range 3]" displayFolder="" count="0" memberValueDatatype="5" unbalanced="0"/>
    <cacheHierarchy uniqueName="[Range 3].[Ship Mode]" caption="Ship Mode" attribute="1" defaultMemberUniqueName="[Range 3].[Ship Mode].[All]" allUniqueName="[Range 3].[Ship Mode].[All]" dimensionUniqueName="[Range 3]" displayFolder="" count="0" memberValueDatatype="130" unbalanced="0"/>
    <cacheHierarchy uniqueName="[Range 3].[Customer Segment]" caption="Customer Segment" attribute="1" defaultMemberUniqueName="[Range 3].[Customer Segment].[All]" allUniqueName="[Range 3].[Customer Segment].[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Sub-Category]" caption="Product Sub-Category" attribute="1" defaultMemberUniqueName="[Range 3].[Product Sub-Category].[All]" allUniqueName="[Range 3].[Product Sub-Category].[All]" dimensionUniqueName="[Range 3]" displayFolder="" count="0" memberValueDatatype="130" unbalanced="0"/>
    <cacheHierarchy uniqueName="[Range 3].[Product Container]" caption="Product Container" attribute="1" defaultMemberUniqueName="[Range 3].[Product Container].[All]" allUniqueName="[Range 3].[Product Container].[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Product Base Margin]" caption="Product Base Margin" attribute="1" defaultMemberUniqueName="[Range 3].[Product Base Margin].[All]" allUniqueName="[Range 3].[Product Base Margin].[All]" dimensionUniqueName="[Range 3]" displayFolder="" count="0" memberValueDatatype="5" unbalanced="0"/>
    <cacheHierarchy uniqueName="[Range 3].[Country]" caption="Country" attribute="1" defaultMemberUniqueName="[Range 3].[Country].[All]" allUniqueName="[Range 3].[Country].[All]" dimensionUniqueName="[Range 3]" displayFolder="" count="0" memberValueDatatype="130" unbalanced="0"/>
    <cacheHierarchy uniqueName="[Range 3].[Region]" caption="Region" attribute="1" defaultMemberUniqueName="[Range 3].[Region].[All]" allUniqueName="[Range 3].[Region].[All]" dimensionUniqueName="[Range 3]" displayFolder="" count="0" memberValueDatatype="130" unbalanced="0"/>
    <cacheHierarchy uniqueName="[Range 3].[State or Province]" caption="State or Province" attribute="1" defaultMemberUniqueName="[Range 3].[State or Province].[All]" allUniqueName="[Range 3].[State or Province].[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Postal Code]" caption="Postal Code" attribute="1" defaultMemberUniqueName="[Range 3].[Postal Code].[All]" allUniqueName="[Range 3].[Postal Code].[All]" dimensionUniqueName="[Range 3]" displayFolder="" count="0" memberValueDatatype="20" unbalanced="0"/>
    <cacheHierarchy uniqueName="[Range 3].[Order Date]" caption="Order Date" attribute="1" time="1" defaultMemberUniqueName="[Range 3].[Order Date].[All]" allUniqueName="[Range 3].[Order Date].[All]" dimensionUniqueName="[Range 3]" displayFolder="" count="0" memberValueDatatype="7" unbalanced="0"/>
    <cacheHierarchy uniqueName="[Range 3].[Order Year]" caption="Order Year" attribute="1" time="1" defaultMemberUniqueName="[Range 3].[Order Year].[All]" allUniqueName="[Range 3].[Order Year].[All]" dimensionUniqueName="[Range 3]" displayFolder="" count="0" memberValueDatatype="7" unbalanced="0"/>
    <cacheHierarchy uniqueName="[Range 3].[Order Month]" caption="Order Month" attribute="1" time="1" defaultMemberUniqueName="[Range 3].[Order Month].[All]" allUniqueName="[Range 3].[Order Month].[All]" dimensionUniqueName="[Range 3]" displayFolder="" count="0" memberValueDatatype="7" unbalanced="0"/>
    <cacheHierarchy uniqueName="[Range 3].[O-Date]" caption="O-Date" attribute="1" time="1" defaultMemberUniqueName="[Range 3].[O-Date].[All]" allUniqueName="[Range 3].[O-Date].[All]" dimensionUniqueName="[Range 3]" displayFolder="" count="0" memberValueDatatype="7" unbalanced="0"/>
    <cacheHierarchy uniqueName="[Range 3].[Ship date]" caption="Ship date" attribute="1" time="1" defaultMemberUniqueName="[Range 3].[Ship date].[All]" allUniqueName="[Range 3].[Ship date].[All]" dimensionUniqueName="[Range 3]" displayFolder="" count="0" memberValueDatatype="7" unbalanced="0"/>
    <cacheHierarchy uniqueName="[Range 3].[Shipping years]" caption="Shipping years" attribute="1" time="1" defaultMemberUniqueName="[Range 3].[Shipping years].[All]" allUniqueName="[Range 3].[Shipping years].[All]" dimensionUniqueName="[Range 3]" displayFolder="" count="0" memberValueDatatype="7" unbalanced="0"/>
    <cacheHierarchy uniqueName="[Range 3].[Shipping months]" caption="Shipping months" attribute="1" time="1" defaultMemberUniqueName="[Range 3].[Shipping months].[All]" allUniqueName="[Range 3].[Shipping months].[All]" dimensionUniqueName="[Range 3]" displayFolder="" count="0" memberValueDatatype="7" unbalanced="0"/>
    <cacheHierarchy uniqueName="[Range 3].[Shipping date]" caption="Shipping date" attribute="1" time="1" defaultMemberUniqueName="[Range 3].[Shipping date].[All]" allUniqueName="[Range 3].[Shipping date].[All]" dimensionUniqueName="[Range 3]" displayFolder="" count="0" memberValueDatatype="7" unbalanced="0"/>
    <cacheHierarchy uniqueName="[Range 3].[Profit]" caption="Profit" attribute="1" defaultMemberUniqueName="[Range 3].[Profit].[All]" allUniqueName="[Range 3].[Profit].[All]" dimensionUniqueName="[Range 3]" displayFolder="" count="0" memberValueDatatype="5" unbalanced="0"/>
    <cacheHierarchy uniqueName="[Range 3].[Quantity ordered new]" caption="Quantity ordered new" attribute="1" defaultMemberUniqueName="[Range 3].[Quantity ordered new].[All]" allUniqueName="[Range 3].[Quantity ordered new].[All]" dimensionUniqueName="[Range 3]" displayFolder="" count="0" memberValueDatatype="20" unbalanced="0"/>
    <cacheHierarchy uniqueName="[Range 3].[Sales]" caption="Sales" attribute="1" defaultMemberUniqueName="[Range 3].[Sales].[All]" allUniqueName="[Range 3].[Sales].[All]" dimensionUniqueName="[Range 3]" displayFolder="" count="0" memberValueDatatype="5" unbalanced="0"/>
    <cacheHierarchy uniqueName="[Range 3].[Order ID]" caption="Order ID" attribute="1" defaultMemberUniqueName="[Range 3].[Order ID].[All]" allUniqueName="[Range 3].[Order ID].[All]" dimensionUniqueName="[Range 3]" displayFolder="" count="0" memberValueDatatype="20" unbalanced="0"/>
    <cacheHierarchy uniqueName="[Range 3].[Total]" caption="Total" attribute="1" defaultMemberUniqueName="[Range 3].[Total].[All]" allUniqueName="[Range 3].[Total].[All]" dimensionUniqueName="[Range 3]" displayFolder="" count="0" memberValueDatatype="5" unbalanced="0"/>
    <cacheHierarchy uniqueName="[Range 3].[Manager]" caption="Manager" attribute="1" defaultMemberUniqueName="[Range 3].[Manager].[All]" allUniqueName="[Range 3].[Manager].[All]" dimensionUniqueName="[Range 3]" displayFolder="" count="0" memberValueDatatype="130" unbalanced="0"/>
    <cacheHierarchy uniqueName="[Range 3].[Order fullfillment time]" caption="Order fullfillment time" attribute="1" defaultMemberUniqueName="[Range 3].[Order fullfillment time].[All]" allUniqueName="[Range 3].[Order fullfillment time].[All]" dimensionUniqueName="[Range 3]" displayFolder="" count="0" memberValueDatatype="20" unbalanced="0"/>
    <cacheHierarchy uniqueName="[Range 3].[Profit margin]" caption="Profit margin" attribute="1" defaultMemberUniqueName="[Range 3].[Profit margin].[All]" allUniqueName="[Range 3].[Profit margin].[All]" dimensionUniqueName="[Range 3]" displayFolder="" count="0" memberValueDatatype="5" unbalanced="0"/>
    <cacheHierarchy uniqueName="[Range 3].[Revenue]" caption="Revenue" attribute="1" defaultMemberUniqueName="[Range 3].[Revenue].[All]" allUniqueName="[Range 3].[Revenue].[All]" dimensionUniqueName="[Range 3]" displayFolder="" count="0" memberValueDatatype="5" unbalanced="0"/>
    <cacheHierarchy uniqueName="[Range 3].[Weekly sales]" caption="Weekly sales" attribute="1" defaultMemberUniqueName="[Range 3].[Weekly sales].[All]" allUniqueName="[Range 3].[Weekly sales].[All]" dimensionUniqueName="[Range 3]" displayFolder="" count="0" memberValueDatatype="20" unbalanced="0"/>
    <cacheHierarchy uniqueName="[Range 3].[Monthly sales]" caption="Monthly sales" attribute="1" defaultMemberUniqueName="[Range 3].[Monthly sales].[All]" allUniqueName="[Range 3].[Monthly sales].[All]" dimensionUniqueName="[Range 3]" displayFolder="" count="0" memberValueDatatype="130" unbalanced="0"/>
    <cacheHierarchy uniqueName="[Range 3].[Weekly sales03]" caption="Weekly sales03" attribute="1" defaultMemberUniqueName="[Range 3].[Weekly sales03].[All]" allUniqueName="[Range 3].[Weekly sales03].[All]" dimensionUniqueName="[Range 3]" displayFolder="" count="0" memberValueDatatype="130" unbalanced="0"/>
    <cacheHierarchy uniqueName="[Range 3].[Unique Customers]" caption="Unique Customers" attribute="1" defaultMemberUniqueName="[Range 3].[Unique Customers].[All]" allUniqueName="[Range 3].[Unique Customers].[All]" dimensionUniqueName="[Range 3]" displayFolder="" count="0" memberValueDatatype="20" unbalanced="0"/>
    <cacheHierarchy uniqueName="[Range 3].[Repeat Customers]" caption="Repeat Customers" attribute="1" defaultMemberUniqueName="[Range 3].[Repeat Customers].[All]" allUniqueName="[Range 3].[Repeat Customers].[All]" dimensionUniqueName="[Range 3]" displayFolder="" count="0" memberValueDatatype="20" unbalanced="0"/>
    <cacheHierarchy uniqueName="[Range 3].[Repeted order]" caption="Repeted order" attribute="1" defaultMemberUniqueName="[Range 3].[Repeted order].[All]" allUniqueName="[Range 3].[Repeted order].[All]" dimensionUniqueName="[Range 3]" displayFolder="" count="0" memberValueDatatype="130" unbalanced="0"/>
    <cacheHierarchy uniqueName="[Range 3].[Quarter]" caption="Quarter" attribute="1" defaultMemberUniqueName="[Range 3].[Quarter].[All]" allUniqueName="[Range 3].[Quarter].[All]" dimensionUniqueName="[Range 3]" displayFolder="" count="0" memberValueDatatype="130" unbalanced="0"/>
    <cacheHierarchy uniqueName="[Range 3].[Order Month (Month)]" caption="Order Month (Month)" attribute="1" defaultMemberUniqueName="[Range 3].[Order Month (Month)].[All]" allUniqueName="[Range 3].[Order Month (Month)].[All]" dimensionUniqueName="[Range 3]" displayFolder="" count="0" memberValueDatatype="130" unbalanced="0"/>
    <cacheHierarchy uniqueName="[Range 4].[Provience]" caption="Provience" attribute="1" defaultMemberUniqueName="[Range 4].[Provience].[All]" allUniqueName="[Range 4].[Provience].[All]" dimensionUniqueName="[Range 4]" displayFolder="" count="0" memberValueDatatype="130" unbalanced="0"/>
    <cacheHierarchy uniqueName="[Range 4].[Sum of Sales]" caption="Sum of Sales" attribute="1" defaultMemberUniqueName="[Range 4].[Sum of Sales].[All]" allUniqueName="[Range 4].[Sum of Sales].[All]" dimensionUniqueName="[Range 4]" displayFolder="" count="0" memberValueDatatype="5" unbalanced="0"/>
    <cacheHierarchy uniqueName="[Table_1].[Customer ID]" caption="Customer ID" attribute="1" defaultMemberUniqueName="[Table_1].[Customer ID].[All]" allUniqueName="[Table_1].[Customer ID].[All]" dimensionUniqueName="[Table_1]" displayFolder="" count="0" memberValueDatatype="2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Order Priority]" caption="Order Priority" attribute="1" defaultMemberUniqueName="[Table_1].[Order Priority].[All]" allUniqueName="[Table_1].[Order Priority].[All]" dimensionUniqueName="[Table_1]" displayFolder="" count="2" memberValueDatatype="130" unbalanced="0"/>
    <cacheHierarchy uniqueName="[Table_1].[Discount]" caption="Discount" attribute="1" defaultMemberUniqueName="[Table_1].[Discount].[All]" allUniqueName="[Table_1].[Discount].[All]" dimensionUniqueName="[Table_1]" displayFolder="" count="0" memberValueDatatype="5" unbalanced="0"/>
    <cacheHierarchy uniqueName="[Table_1].[Unit Price]" caption="Unit Price" attribute="1" defaultMemberUniqueName="[Table_1].[Unit Price].[All]" allUniqueName="[Table_1].[Unit Price].[All]" dimensionUniqueName="[Table_1]" displayFolder="" count="0" memberValueDatatype="5" unbalanced="0"/>
    <cacheHierarchy uniqueName="[Table_1].[Shipping Cost]" caption="Shipping Cost" attribute="1" defaultMemberUniqueName="[Table_1].[Shipping Cost].[All]" allUniqueName="[Table_1].[Shipping Cost].[All]" dimensionUniqueName="[Table_1]" displayFolder="" count="0" memberValueDatatype="5"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Segment]" caption="Customer Segment" attribute="1" defaultMemberUniqueName="[Table_1].[Customer Segment].[All]" allUniqueName="[Table_1].[Customer Segment].[All]" dimensionUniqueName="[Table_1]" displayFolder="" count="2" memberValueDatatype="130" unbalanced="0"/>
    <cacheHierarchy uniqueName="[Table_1].[Product Category]" caption="Product Category" attribute="1" defaultMemberUniqueName="[Table_1].[Product Category].[All]" allUniqueName="[Table_1].[Product Category].[All]" dimensionUniqueName="[Table_1]" displayFolder="" count="2" memberValueDatatype="130" unbalanced="0">
      <fieldsUsage count="2">
        <fieldUsage x="-1"/>
        <fieldUsage x="0"/>
      </fieldsUsage>
    </cacheHierarchy>
    <cacheHierarchy uniqueName="[Table_1].[Product Sub-Category]" caption="Product Sub-Category" attribute="1" defaultMemberUniqueName="[Table_1].[Product Sub-Category].[All]" allUniqueName="[Table_1].[Product Sub-Category].[All]" dimensionUniqueName="[Table_1]" displayFolder="" count="0" memberValueDatatype="130" unbalanced="0"/>
    <cacheHierarchy uniqueName="[Table_1].[Product Container]" caption="Product Container" attribute="1" defaultMemberUniqueName="[Table_1].[Product Container].[All]" allUniqueName="[Table_1].[Product Container].[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Product Base Margin]" caption="Product Base Margin" attribute="1" defaultMemberUniqueName="[Table_1].[Product Base Margin].[All]" allUniqueName="[Table_1].[Product Base Margin].[All]" dimensionUniqueName="[Table_1]" displayFolder="" count="0" memberValueDatatype="5" unbalanced="0"/>
    <cacheHierarchy uniqueName="[Table_1].[Country]" caption="Country" attribute="1" defaultMemberUniqueName="[Table_1].[Country].[All]" allUniqueName="[Table_1].[Country].[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State or Province]" caption="State or Province" attribute="1" defaultMemberUniqueName="[Table_1].[State or Province].[All]" allUniqueName="[Table_1].[State or Province].[All]" dimensionUniqueName="[Table_1]" displayFolder="" count="2" memberValueDatatype="130" unbalanced="0">
      <fieldsUsage count="2">
        <fieldUsage x="-1"/>
        <fieldUsage x="3"/>
      </fieldsUsage>
    </cacheHierarchy>
    <cacheHierarchy uniqueName="[Table_1].[City]" caption="City" attribute="1" defaultMemberUniqueName="[Table_1].[City].[All]" allUniqueName="[Table_1].[City].[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Order Year]" caption="Order Year" attribute="1" time="1" defaultMemberUniqueName="[Table_1].[Order Year].[All]" allUniqueName="[Table_1].[Order Year].[All]" dimensionUniqueName="[Table_1]" displayFolder="" count="0" memberValueDatatype="7" unbalanced="0"/>
    <cacheHierarchy uniqueName="[Table_1].[Order Month]" caption="Order Month" attribute="1" time="1" defaultMemberUniqueName="[Table_1].[Order Month].[All]" allUniqueName="[Table_1].[Order Month].[All]" dimensionUniqueName="[Table_1]" displayFolder="" count="0" memberValueDatatype="7" unbalanced="0"/>
    <cacheHierarchy uniqueName="[Table_1].[O-Date]" caption="O-Date" attribute="1" time="1" defaultMemberUniqueName="[Table_1].[O-Date].[All]" allUniqueName="[Table_1].[O-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ping years]" caption="Shipping years" attribute="1" time="1" defaultMemberUniqueName="[Table_1].[Shipping years].[All]" allUniqueName="[Table_1].[Shipping years].[All]" dimensionUniqueName="[Table_1]" displayFolder="" count="0" memberValueDatatype="7" unbalanced="0"/>
    <cacheHierarchy uniqueName="[Table_1].[Shipping months]" caption="Shipping months" attribute="1" time="1" defaultMemberUniqueName="[Table_1].[Shipping months].[All]" allUniqueName="[Table_1].[Shipping months].[All]" dimensionUniqueName="[Table_1]" displayFolder="" count="0" memberValueDatatype="7" unbalanced="0"/>
    <cacheHierarchy uniqueName="[Table_1].[Shipping date]" caption="Shipping date" attribute="1" time="1" defaultMemberUniqueName="[Table_1].[Shipping date].[All]" allUniqueName="[Table_1].[Shipping date].[All]" dimensionUniqueName="[Table_1]" displayFolder="" count="0" memberValueDatatype="7" unbalanced="0"/>
    <cacheHierarchy uniqueName="[Table_1].[Profit]" caption="Profit" attribute="1" defaultMemberUniqueName="[Table_1].[Profit].[All]" allUniqueName="[Table_1].[Profit].[All]" dimensionUniqueName="[Table_1]" displayFolder="" count="0" memberValueDatatype="5" unbalanced="0"/>
    <cacheHierarchy uniqueName="[Table_1].[Quantity ordered new]" caption="Quantity ordered new" attribute="1" defaultMemberUniqueName="[Table_1].[Quantity ordered new].[All]" allUniqueName="[Table_1].[Quantity ordered new].[All]" dimensionUniqueName="[Table_1]" displayFolder="" count="0" memberValueDatatype="20" unbalanced="0"/>
    <cacheHierarchy uniqueName="[Table_1].[Sales]" caption="Sales" attribute="1" defaultMemberUniqueName="[Table_1].[Sales].[All]" allUniqueName="[Table_1].[Sales].[All]" dimensionUniqueName="[Table_1]" displayFolder="" count="0" memberValueDatatype="5" unbalanced="0"/>
    <cacheHierarchy uniqueName="[Table_1].[Order ID]" caption="Order ID" attribute="1" defaultMemberUniqueName="[Table_1].[Order ID].[All]" allUniqueName="[Table_1].[Order ID].[All]" dimensionUniqueName="[Table_1]" displayFolder="" count="0" memberValueDatatype="20" unbalanced="0"/>
    <cacheHierarchy uniqueName="[Table_1].[Total]" caption="Total" attribute="1" defaultMemberUniqueName="[Table_1].[Total].[All]" allUniqueName="[Table_1].[Total].[All]" dimensionUniqueName="[Table_1]" displayFolder="" count="0" memberValueDatatype="5" unbalanced="0"/>
    <cacheHierarchy uniqueName="[Table_1].[Manager]" caption="Manager" attribute="1" defaultMemberUniqueName="[Table_1].[Manager].[All]" allUniqueName="[Table_1].[Manager].[All]" dimensionUniqueName="[Table_1]" displayFolder="" count="2" memberValueDatatype="130" unbalanced="0"/>
    <cacheHierarchy uniqueName="[Table_1].[Order fullfillment time]" caption="Order fullfillment time" attribute="1" defaultMemberUniqueName="[Table_1].[Order fullfillment time].[All]" allUniqueName="[Table_1].[Order fullfillment time].[All]" dimensionUniqueName="[Table_1]" displayFolder="" count="0" memberValueDatatype="20" unbalanced="0"/>
    <cacheHierarchy uniqueName="[Table_1].[Profit margin]" caption="Profit margin" attribute="1" defaultMemberUniqueName="[Table_1].[Profit margin].[All]" allUniqueName="[Table_1].[Profit margin].[All]" dimensionUniqueName="[Table_1]" displayFolder="" count="0" memberValueDatatype="130" unbalanced="0"/>
    <cacheHierarchy uniqueName="[Table_1].[Revenue]" caption="Revenue" attribute="1" defaultMemberUniqueName="[Table_1].[Revenue].[All]" allUniqueName="[Table_1].[Revenue].[All]" dimensionUniqueName="[Table_1]" displayFolder="" count="0" memberValueDatatype="5" unbalanced="0"/>
    <cacheHierarchy uniqueName="[Table_1].[Weekly sales]" caption="Weekly sales" attribute="1" defaultMemberUniqueName="[Table_1].[Weekly sales].[All]" allUniqueName="[Table_1].[Weekly sales].[All]" dimensionUniqueName="[Table_1]" displayFolder="" count="2" memberValueDatatype="20" unbalanced="0"/>
    <cacheHierarchy uniqueName="[Table_1].[Monthly sales]" caption="Monthly sales" attribute="1" defaultMemberUniqueName="[Table_1].[Monthly sales].[All]" allUniqueName="[Table_1].[Monthly sales].[All]" dimensionUniqueName="[Table_1]" displayFolder="" count="0" memberValueDatatype="130" unbalanced="0"/>
    <cacheHierarchy uniqueName="[Table_1].[Weekly sales03]" caption="Weekly sales03" attribute="1" defaultMemberUniqueName="[Table_1].[Weekly sales03].[All]" allUniqueName="[Table_1].[Weekly sales03].[All]" dimensionUniqueName="[Table_1]" displayFolder="" count="0" memberValueDatatype="130" unbalanced="0"/>
    <cacheHierarchy uniqueName="[Table_1].[Unique Customers]" caption="Unique Customers" attribute="1" defaultMemberUniqueName="[Table_1].[Unique Customers].[All]" allUniqueName="[Table_1].[Unique Customers].[All]" dimensionUniqueName="[Table_1]" displayFolder="" count="0" memberValueDatatype="20" unbalanced="0"/>
    <cacheHierarchy uniqueName="[Table_1].[Repeat Customers]" caption="Repeat Customers" attribute="1" defaultMemberUniqueName="[Table_1].[Repeat Customers].[All]" allUniqueName="[Table_1].[Repeat Customers].[All]" dimensionUniqueName="[Table_1]" displayFolder="" count="0" memberValueDatatype="20" unbalanced="0"/>
    <cacheHierarchy uniqueName="[Table_1].[Repeted order]" caption="Repeted order" attribute="1" defaultMemberUniqueName="[Table_1].[Repeted order].[All]" allUniqueName="[Table_1].[Repeted order].[All]" dimensionUniqueName="[Table_1]" displayFolder="" count="0" memberValueDatatype="130" unbalanced="0"/>
    <cacheHierarchy uniqueName="[Table_1].[Quarter]" caption="Quarter" attribute="1" defaultMemberUniqueName="[Table_1].[Quarter].[All]" allUniqueName="[Table_1].[Quarter].[All]" dimensionUniqueName="[Table_1]" displayFolder="" count="2"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Month (Month)]" caption="Order Month (Month)" attribute="1" defaultMemberUniqueName="[Table_1].[Order Month (Month)].[All]" allUniqueName="[Table_1].[Order Month (Month)].[All]" dimensionUniqueName="[Table_1]" displayFolder="" count="2" memberValueDatatype="130" unbalanced="0"/>
    <cacheHierarchy uniqueName="[Table_1 1].[Customer ID]" caption="Customer ID" attribute="1" defaultMemberUniqueName="[Table_1 1].[Customer ID].[All]" allUniqueName="[Table_1 1].[Customer ID].[All]" dimensionUniqueName="[Table_1 1]" displayFolder="" count="0" memberValueDatatype="2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Order Priority]" caption="Order Priority" attribute="1" defaultMemberUniqueName="[Table_1 1].[Order Priority].[All]" allUniqueName="[Table_1 1].[Order Priority].[All]" dimensionUniqueName="[Table_1 1]" displayFolder="" count="0" memberValueDatatype="130" unbalanced="0"/>
    <cacheHierarchy uniqueName="[Table_1 1].[Discount]" caption="Discount" attribute="1" defaultMemberUniqueName="[Table_1 1].[Discount].[All]" allUniqueName="[Table_1 1].[Discount].[All]" dimensionUniqueName="[Table_1 1]" displayFolder="" count="0" memberValueDatatype="5" unbalanced="0"/>
    <cacheHierarchy uniqueName="[Table_1 1].[Unit Price]" caption="Unit Price" attribute="1" defaultMemberUniqueName="[Table_1 1].[Unit Price].[All]" allUniqueName="[Table_1 1].[Unit Price].[All]" dimensionUniqueName="[Table_1 1]" displayFolder="" count="0" memberValueDatatype="5" unbalanced="0"/>
    <cacheHierarchy uniqueName="[Table_1 1].[Shipping Cost]" caption="Shipping Cost" attribute="1" defaultMemberUniqueName="[Table_1 1].[Shipping Cost].[All]" allUniqueName="[Table_1 1].[Shipping Cost].[All]" dimensionUniqueName="[Table_1 1]" displayFolder="" count="0" memberValueDatatype="5"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Segment]" caption="Customer Segment" attribute="1" defaultMemberUniqueName="[Table_1 1].[Customer Segment].[All]" allUniqueName="[Table_1 1].[Customer Segment].[All]" dimensionUniqueName="[Table_1 1]" displayFolder="" count="0" memberValueDatatype="130" unbalanced="0"/>
    <cacheHierarchy uniqueName="[Table_1 1].[Product Category]" caption="Product Category" attribute="1" defaultMemberUniqueName="[Table_1 1].[Product Category].[All]" allUniqueName="[Table_1 1].[Product Category].[All]" dimensionUniqueName="[Table_1 1]" displayFolder="" count="0" memberValueDatatype="130" unbalanced="0"/>
    <cacheHierarchy uniqueName="[Table_1 1].[Product Sub-Category]" caption="Product Sub-Category" attribute="1" defaultMemberUniqueName="[Table_1 1].[Product Sub-Category].[All]" allUniqueName="[Table_1 1].[Product Sub-Category].[All]" dimensionUniqueName="[Table_1 1]" displayFolder="" count="0" memberValueDatatype="130" unbalanced="0"/>
    <cacheHierarchy uniqueName="[Table_1 1].[Product Container]" caption="Product Container" attribute="1" defaultMemberUniqueName="[Table_1 1].[Product Container].[All]" allUniqueName="[Table_1 1].[Product Container].[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Product Base Margin]" caption="Product Base Margin" attribute="1" defaultMemberUniqueName="[Table_1 1].[Product Base Margin].[All]" allUniqueName="[Table_1 1].[Product Base Margin].[All]" dimensionUniqueName="[Table_1 1]" displayFolder="" count="0" memberValueDatatype="5" unbalanced="0"/>
    <cacheHierarchy uniqueName="[Table_1 1].[Country]" caption="Country" attribute="1" defaultMemberUniqueName="[Table_1 1].[Country].[All]" allUniqueName="[Table_1 1].[Country].[All]" dimensionUniqueName="[Table_1 1]" displayFolder="" count="0" memberValueDatatype="130" unbalanced="0"/>
    <cacheHierarchy uniqueName="[Table_1 1].[Region]" caption="Region" attribute="1" defaultMemberUniqueName="[Table_1 1].[Region].[All]" allUniqueName="[Table_1 1].[Region].[All]" dimensionUniqueName="[Table_1 1]" displayFolder="" count="0" memberValueDatatype="130" unbalanced="0"/>
    <cacheHierarchy uniqueName="[Table_1 1].[State or Province]" caption="State or Province" attribute="1" defaultMemberUniqueName="[Table_1 1].[State or Province].[All]" allUniqueName="[Table_1 1].[State or Province].[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Order Year]" caption="Order Year" attribute="1" time="1" defaultMemberUniqueName="[Table_1 1].[Order Year].[All]" allUniqueName="[Table_1 1].[Order Year].[All]" dimensionUniqueName="[Table_1 1]" displayFolder="" count="0" memberValueDatatype="7" unbalanced="0"/>
    <cacheHierarchy uniqueName="[Table_1 1].[Order Month]" caption="Order Month" attribute="1" time="1" defaultMemberUniqueName="[Table_1 1].[Order Month].[All]" allUniqueName="[Table_1 1].[Order Month].[All]" dimensionUniqueName="[Table_1 1]" displayFolder="" count="0" memberValueDatatype="7" unbalanced="0"/>
    <cacheHierarchy uniqueName="[Table_1 1].[O-Date]" caption="O-Date" attribute="1" time="1" defaultMemberUniqueName="[Table_1 1].[O-Date].[All]" allUniqueName="[Table_1 1].[O-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ping years]" caption="Shipping years" attribute="1" time="1" defaultMemberUniqueName="[Table_1 1].[Shipping years].[All]" allUniqueName="[Table_1 1].[Shipping years].[All]" dimensionUniqueName="[Table_1 1]" displayFolder="" count="0" memberValueDatatype="7" unbalanced="0"/>
    <cacheHierarchy uniqueName="[Table_1 1].[Shipping months]" caption="Shipping months" attribute="1" time="1" defaultMemberUniqueName="[Table_1 1].[Shipping months].[All]" allUniqueName="[Table_1 1].[Shipping months].[All]" dimensionUniqueName="[Table_1 1]" displayFolder="" count="0" memberValueDatatype="7" unbalanced="0"/>
    <cacheHierarchy uniqueName="[Table_1 1].[Shipping date]" caption="Shipping date" attribute="1" time="1" defaultMemberUniqueName="[Table_1 1].[Shipping date].[All]" allUniqueName="[Table_1 1].[Shipping date].[All]" dimensionUniqueName="[Table_1 1]" displayFolder="" count="0" memberValueDatatype="7" unbalanced="0"/>
    <cacheHierarchy uniqueName="[Table_1 1].[Profit]" caption="Profit" attribute="1" defaultMemberUniqueName="[Table_1 1].[Profit].[All]" allUniqueName="[Table_1 1].[Profit].[All]" dimensionUniqueName="[Table_1 1]" displayFolder="" count="0" memberValueDatatype="5" unbalanced="0"/>
    <cacheHierarchy uniqueName="[Table_1 1].[Quantity ordered new]" caption="Quantity ordered new" attribute="1" defaultMemberUniqueName="[Table_1 1].[Quantity ordered new].[All]" allUniqueName="[Table_1 1].[Quantity ordered new].[All]" dimensionUniqueName="[Table_1 1]" displayFolder="" count="0" memberValueDatatype="20" unbalanced="0"/>
    <cacheHierarchy uniqueName="[Table_1 1].[Sales]" caption="Sales" attribute="1" defaultMemberUniqueName="[Table_1 1].[Sales].[All]" allUniqueName="[Table_1 1].[Sales].[All]" dimensionUniqueName="[Table_1 1]" displayFolder="" count="0" memberValueDatatype="5" unbalanced="0"/>
    <cacheHierarchy uniqueName="[Table_1 1].[Order ID]" caption="Order ID" attribute="1" defaultMemberUniqueName="[Table_1 1].[Order ID].[All]" allUniqueName="[Table_1 1].[Order ID].[All]" dimensionUniqueName="[Table_1 1]" displayFolder="" count="0" memberValueDatatype="20" unbalanced="0"/>
    <cacheHierarchy uniqueName="[Table_1 1].[Total]" caption="Total" attribute="1" defaultMemberUniqueName="[Table_1 1].[Total].[All]" allUniqueName="[Table_1 1].[Total].[All]" dimensionUniqueName="[Table_1 1]" displayFolder="" count="0" memberValueDatatype="5" unbalanced="0"/>
    <cacheHierarchy uniqueName="[Table_1 1].[Manager]" caption="Manager" attribute="1" defaultMemberUniqueName="[Table_1 1].[Manager].[All]" allUniqueName="[Table_1 1].[Manager].[All]" dimensionUniqueName="[Table_1 1]" displayFolder="" count="0" memberValueDatatype="130" unbalanced="0"/>
    <cacheHierarchy uniqueName="[Table_1 1].[Order fullfillment time]" caption="Order fullfillment time" attribute="1" defaultMemberUniqueName="[Table_1 1].[Order fullfillment time].[All]" allUniqueName="[Table_1 1].[Order fullfillment time].[All]" dimensionUniqueName="[Table_1 1]" displayFolder="" count="0" memberValueDatatype="20" unbalanced="0"/>
    <cacheHierarchy uniqueName="[Table_1 1].[Profit margin]" caption="Profit margin" attribute="1" defaultMemberUniqueName="[Table_1 1].[Profit margin].[All]" allUniqueName="[Table_1 1].[Profit margin].[All]" dimensionUniqueName="[Table_1 1]" displayFolder="" count="0" memberValueDatatype="5" unbalanced="0"/>
    <cacheHierarchy uniqueName="[Table_1 1].[Revenue]" caption="Revenue" attribute="1" defaultMemberUniqueName="[Table_1 1].[Revenue].[All]" allUniqueName="[Table_1 1].[Revenue].[All]" dimensionUniqueName="[Table_1 1]" displayFolder="" count="0" memberValueDatatype="5" unbalanced="0"/>
    <cacheHierarchy uniqueName="[Table_1 1].[Weekly sales]" caption="Weekly sales" attribute="1" defaultMemberUniqueName="[Table_1 1].[Weekly sales].[All]" allUniqueName="[Table_1 1].[Weekly sales].[All]" dimensionUniqueName="[Table_1 1]" displayFolder="" count="0" memberValueDatatype="20" unbalanced="0"/>
    <cacheHierarchy uniqueName="[Table_1 1].[Monthly sales]" caption="Monthly sales" attribute="1" time="1" defaultMemberUniqueName="[Table_1 1].[Monthly sales].[All]" allUniqueName="[Table_1 1].[Monthly sales].[All]" dimensionUniqueName="[Table_1 1]" displayFolder="" count="0" memberValueDatatype="7" unbalanced="0"/>
    <cacheHierarchy uniqueName="[Table_1 1].[Weekly sales03]" caption="Weekly sales03" attribute="1" defaultMemberUniqueName="[Table_1 1].[Weekly sales03].[All]" allUniqueName="[Table_1 1].[Weekly sales03].[All]" dimensionUniqueName="[Table_1 1]" displayFolder="" count="0" memberValueDatatype="130" unbalanced="0"/>
    <cacheHierarchy uniqueName="[Table_1 1].[Unique Customers]" caption="Unique Customers" attribute="1" defaultMemberUniqueName="[Table_1 1].[Unique Customers].[All]" allUniqueName="[Table_1 1].[Unique Customers].[All]" dimensionUniqueName="[Table_1 1]" displayFolder="" count="0" memberValueDatatype="20" unbalanced="0"/>
    <cacheHierarchy uniqueName="[Table_1 1].[Repeat Customers]" caption="Repeat Customers" attribute="1" defaultMemberUniqueName="[Table_1 1].[Repeat Customers].[All]" allUniqueName="[Table_1 1].[Repeat Customers].[All]" dimensionUniqueName="[Table_1 1]" displayFolder="" count="0" memberValueDatatype="20" unbalanced="0"/>
    <cacheHierarchy uniqueName="[Table_1 1].[Repeted order]" caption="Repeted order" attribute="1" defaultMemberUniqueName="[Table_1 1].[Repeted order].[All]" allUniqueName="[Table_1 1].[Repeted order].[All]" dimensionUniqueName="[Table_1 1]" displayFolder="" count="0" memberValueDatatype="130" unbalanced="0"/>
    <cacheHierarchy uniqueName="[Table_1 1].[Quarter]" caption="Quarter" attribute="1" defaultMemberUniqueName="[Table_1 1].[Quarter].[All]" allUniqueName="[Table_1 1].[Quarter].[All]" dimensionUniqueName="[Table_1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Order Month (Month Index)]" caption="Order Month (Month Index)" attribute="1" defaultMemberUniqueName="[Range].[Order Month (Month Index)].[All]" allUniqueName="[Range].[Order Month (Month Index)].[All]" dimensionUniqueName="[Range]" displayFolder="" count="0" memberValueDatatype="20" unbalanced="0" hidden="1"/>
    <cacheHierarchy uniqueName="[Range 3].[Order Month (Month Index)]" caption="Order Month (Month Index)" attribute="1" defaultMemberUniqueName="[Range 3].[Order Month (Month Index)].[All]" allUniqueName="[Range 3].[Order Month (Month Index)].[All]" dimensionUniqueName="[Range 3]" displayFolder="" count="0" memberValueDatatype="20"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Table_1].[Order Month (Month Index)]" caption="Order Month (Month Index)" attribute="1" defaultMemberUniqueName="[Table_1].[Order Month (Month Index)].[All]" allUniqueName="[Table_1].[Order Month (Month Index)].[All]" dimensionUniqueName="[Table_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Customer ID]" caption="Sum of Custom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8"/>
        </ext>
      </extLst>
    </cacheHierarchy>
    <cacheHierarchy uniqueName="[Measures].[Count of Profit margin]" caption="Count of Profit margin" measure="1" displayFolder="" measureGroup="Range"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6"/>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3"/>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7"/>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9"/>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Range" count="0" hidden="1">
      <extLst>
        <ext xmlns:x15="http://schemas.microsoft.com/office/spreadsheetml/2010/11/main" uri="{B97F6D7D-B522-45F9-BDA1-12C45D357490}">
          <x15:cacheHierarchy aggregatedColumn="34"/>
        </ext>
      </extLst>
    </cacheHierarchy>
    <cacheHierarchy uniqueName="[Measures].[Sum of Order fullfillment time]" caption="Sum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Average of Order fullfillment time]" caption="Average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5"/>
        </ext>
      </extLst>
    </cacheHierarchy>
    <cacheHierarchy uniqueName="[Measures].[Average of Shipping Cost]" caption="Average of Shipping Cost" measure="1" displayFolder="" measureGroup="Range" count="0" hidden="1">
      <extLst>
        <ext xmlns:x15="http://schemas.microsoft.com/office/spreadsheetml/2010/11/main" uri="{B97F6D7D-B522-45F9-BDA1-12C45D357490}">
          <x15:cacheHierarchy aggregatedColumn="5"/>
        </ext>
      </extLst>
    </cacheHierarchy>
    <cacheHierarchy uniqueName="[Measures].[Max of Discount]" caption="Max of Discount" measure="1" displayFolder="" measureGroup="Range" count="0" hidden="1">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oduct Category]" caption="Distinct 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State or Province]" caption="Count of State or Province" measure="1" displayFolder="" measureGroup="Range"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6"/>
        </ext>
      </extLst>
    </cacheHierarchy>
    <cacheHierarchy uniqueName="[Measures].[Min of Discount]" caption="Min of Discount" measure="1" displayFolder="" measureGroup="Range" count="0" hidden="1">
      <extLst>
        <ext xmlns:x15="http://schemas.microsoft.com/office/spreadsheetml/2010/11/main" uri="{B97F6D7D-B522-45F9-BDA1-12C45D357490}">
          <x15:cacheHierarchy aggregatedColumn="3"/>
        </ext>
      </extLst>
    </cacheHierarchy>
    <cacheHierarchy uniqueName="[Measures].[Sum of Quantity ordered new]" caption="Sum of Quantity ordered new" measure="1" displayFolder="" measureGroup="Range" count="0" hidden="1">
      <extLst>
        <ext xmlns:x15="http://schemas.microsoft.com/office/spreadsheetml/2010/11/main" uri="{B97F6D7D-B522-45F9-BDA1-12C45D357490}">
          <x15:cacheHierarchy aggregatedColumn="27"/>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111"/>
        </ext>
      </extLst>
    </cacheHierarchy>
    <cacheHierarchy uniqueName="[Measures].[Sum of Customer ID 3]" caption="Sum of Customer ID 3" measure="1" displayFolder="" measureGroup="Range 2" count="0" hidden="1">
      <extLst>
        <ext xmlns:x15="http://schemas.microsoft.com/office/spreadsheetml/2010/11/main" uri="{B97F6D7D-B522-45F9-BDA1-12C45D357490}">
          <x15:cacheHierarchy aggregatedColumn="83"/>
        </ext>
      </extLst>
    </cacheHierarchy>
    <cacheHierarchy uniqueName="[Measures].[Distinct Count of Customer ID 2]" caption="Distinct Count of Customer ID 2" measure="1" displayFolder="" measureGroup="Range 2" count="0" hidden="1">
      <extLst>
        <ext xmlns:x15="http://schemas.microsoft.com/office/spreadsheetml/2010/11/main" uri="{B97F6D7D-B522-45F9-BDA1-12C45D357490}">
          <x15:cacheHierarchy aggregatedColumn="83"/>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Sum of Order ID 3]" caption="Sum of Order ID 3" measure="1" displayFolder="" measureGroup="Range 3" count="0" hidden="1">
      <extLst>
        <ext xmlns:x15="http://schemas.microsoft.com/office/spreadsheetml/2010/11/main" uri="{B97F6D7D-B522-45F9-BDA1-12C45D357490}">
          <x15:cacheHierarchy aggregatedColumn="153"/>
        </ext>
      </extLst>
    </cacheHierarchy>
    <cacheHierarchy uniqueName="[Measures].[Distinct Count of Order ID 3]" caption="Distinct Count of Order ID 3" measure="1" displayFolder="" measureGroup="Range 3" count="0" hidden="1">
      <extLst>
        <ext xmlns:x15="http://schemas.microsoft.com/office/spreadsheetml/2010/11/main" uri="{B97F6D7D-B522-45F9-BDA1-12C45D357490}">
          <x15:cacheHierarchy aggregatedColumn="153"/>
        </ext>
      </extLst>
    </cacheHierarchy>
    <cacheHierarchy uniqueName="[Measures].[Count of Profit margin 2]" caption="Count of Profit margin 2" measure="1" displayFolder="" measureGroup="Table_1" count="0" hidden="1">
      <extLst>
        <ext xmlns:x15="http://schemas.microsoft.com/office/spreadsheetml/2010/11/main" uri="{B97F6D7D-B522-45F9-BDA1-12C45D357490}">
          <x15:cacheHierarchy aggregatedColumn="202"/>
        </ext>
      </extLst>
    </cacheHierarchy>
    <cacheHierarchy uniqueName="[Measures].[Sum of Sales 2]" caption="Sum of Sales 2" measure="1" displayFolder="" measureGroup="Table_1" count="0" oneField="1" hidden="1">
      <fieldsUsage count="1">
        <fieldUsage x="1"/>
      </fieldsUsage>
      <extLst>
        <ext xmlns:x15="http://schemas.microsoft.com/office/spreadsheetml/2010/11/main" uri="{B97F6D7D-B522-45F9-BDA1-12C45D357490}">
          <x15:cacheHierarchy aggregatedColumn="197"/>
        </ext>
      </extLst>
    </cacheHierarchy>
    <cacheHierarchy uniqueName="[Measures].[Sum of Profit 2]" caption="Sum of Profit 2" measure="1" displayFolder="" measureGroup="Table_1" count="0" hidden="1">
      <extLst>
        <ext xmlns:x15="http://schemas.microsoft.com/office/spreadsheetml/2010/11/main" uri="{B97F6D7D-B522-45F9-BDA1-12C45D357490}">
          <x15:cacheHierarchy aggregatedColumn="195"/>
        </ext>
      </extLst>
    </cacheHierarchy>
    <cacheHierarchy uniqueName="[Measures].[Sum of Revenue 2]" caption="Sum of Revenue 2" measure="1" displayFolder="" measureGroup="Table_1" count="0" oneField="1" hidden="1">
      <fieldsUsage count="1">
        <fieldUsage x="2"/>
      </fieldsUsage>
      <extLst>
        <ext xmlns:x15="http://schemas.microsoft.com/office/spreadsheetml/2010/11/main" uri="{B97F6D7D-B522-45F9-BDA1-12C45D357490}">
          <x15:cacheHierarchy aggregatedColumn="203"/>
        </ext>
      </extLst>
    </cacheHierarchy>
    <cacheHierarchy uniqueName="[Measures].[Sum of Order ID 2]" caption="Sum of Order ID 2" measure="1" displayFolder="" measureGroup="Table_1" count="0" hidden="1">
      <extLst>
        <ext xmlns:x15="http://schemas.microsoft.com/office/spreadsheetml/2010/11/main" uri="{B97F6D7D-B522-45F9-BDA1-12C45D357490}">
          <x15:cacheHierarchy aggregatedColumn="198"/>
        </ext>
      </extLst>
    </cacheHierarchy>
    <cacheHierarchy uniqueName="[Measures].[Distinct Count of Order ID 2]" caption="Distinct Count of Order ID 2" measure="1" displayFolder="" measureGroup="Table_1" count="0" hidden="1">
      <extLst>
        <ext xmlns:x15="http://schemas.microsoft.com/office/spreadsheetml/2010/11/main" uri="{B97F6D7D-B522-45F9-BDA1-12C45D357490}">
          <x15:cacheHierarchy aggregatedColumn="198"/>
        </ext>
      </extLst>
    </cacheHierarchy>
    <cacheHierarchy uniqueName="[Measures].[Sum of Quantity ordered new 2]" caption="Sum of Quantity ordered new 2" measure="1" displayFolder="" measureGroup="Table_1" count="0" hidden="1">
      <extLst>
        <ext xmlns:x15="http://schemas.microsoft.com/office/spreadsheetml/2010/11/main" uri="{B97F6D7D-B522-45F9-BDA1-12C45D357490}">
          <x15:cacheHierarchy aggregatedColumn="196"/>
        </ext>
      </extLst>
    </cacheHierarchy>
    <cacheHierarchy uniqueName="[Measures].[Sum of Customer ID 2]" caption="Sum of Customer ID 2" measure="1" displayFolder="" measureGroup="Table_1" count="0" hidden="1">
      <extLst>
        <ext xmlns:x15="http://schemas.microsoft.com/office/spreadsheetml/2010/11/main" uri="{B97F6D7D-B522-45F9-BDA1-12C45D357490}">
          <x15:cacheHierarchy aggregatedColumn="169"/>
        </ext>
      </extLst>
    </cacheHierarchy>
    <cacheHierarchy uniqueName="[Measures].[Distinct Count of Customer ID 3]" caption="Distinct Count of Customer ID 3" measure="1" displayFolder="" measureGroup="Table_1" count="0" hidden="1">
      <extLst>
        <ext xmlns:x15="http://schemas.microsoft.com/office/spreadsheetml/2010/11/main" uri="{B97F6D7D-B522-45F9-BDA1-12C45D357490}">
          <x15:cacheHierarchy aggregatedColumn="169"/>
        </ext>
      </extLst>
    </cacheHierarchy>
    <cacheHierarchy uniqueName="[Measures].[Average of Order ID]" caption="Average of Order ID" measure="1" displayFolder="" measureGroup="Table_1" count="0" hidden="1">
      <extLst>
        <ext xmlns:x15="http://schemas.microsoft.com/office/spreadsheetml/2010/11/main" uri="{B97F6D7D-B522-45F9-BDA1-12C45D357490}">
          <x15:cacheHierarchy aggregatedColumn="19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98"/>
        </ext>
      </extLst>
    </cacheHierarchy>
    <cacheHierarchy uniqueName="[Measures].[Sum of Unit Price]" caption="Sum of Unit Price" measure="1" displayFolder="" measureGroup="Table_1" count="0" hidden="1">
      <extLst>
        <ext xmlns:x15="http://schemas.microsoft.com/office/spreadsheetml/2010/11/main" uri="{B97F6D7D-B522-45F9-BDA1-12C45D357490}">
          <x15:cacheHierarchy aggregatedColumn="173"/>
        </ext>
      </extLst>
    </cacheHierarchy>
    <cacheHierarchy uniqueName="[Measures].[Average of Unit Price]" caption="Average of Unit Price" measure="1" displayFolder="" measureGroup="Table_1" count="0" hidden="1">
      <extLst>
        <ext xmlns:x15="http://schemas.microsoft.com/office/spreadsheetml/2010/11/main" uri="{B97F6D7D-B522-45F9-BDA1-12C45D357490}">
          <x15:cacheHierarchy aggregatedColumn="173"/>
        </ext>
      </extLst>
    </cacheHierarchy>
    <cacheHierarchy uniqueName="[Measures].[Count of City 2]" caption="Count of City 2" measure="1" displayFolder="" measureGroup="Table_1" count="0" hidden="1">
      <extLst>
        <ext xmlns:x15="http://schemas.microsoft.com/office/spreadsheetml/2010/11/main" uri="{B97F6D7D-B522-45F9-BDA1-12C45D357490}">
          <x15:cacheHierarchy aggregatedColumn="185"/>
        </ext>
      </extLst>
    </cacheHierarchy>
    <cacheHierarchy uniqueName="[Measures].[Distinct Count of City 2]" caption="Distinct Count of City 2" measure="1" displayFolder="" measureGroup="Table_1" count="0" hidden="1">
      <extLst>
        <ext xmlns:x15="http://schemas.microsoft.com/office/spreadsheetml/2010/11/main" uri="{B97F6D7D-B522-45F9-BDA1-12C45D357490}">
          <x15:cacheHierarchy aggregatedColumn="185"/>
        </ext>
      </extLst>
    </cacheHierarchy>
    <cacheHierarchy uniqueName="[Measures].[Sum of Shipping Cost 2]" caption="Sum of Shipping Cost 2" measure="1" displayFolder="" measureGroup="Table_1" count="0" hidden="1">
      <extLst>
        <ext xmlns:x15="http://schemas.microsoft.com/office/spreadsheetml/2010/11/main" uri="{B97F6D7D-B522-45F9-BDA1-12C45D357490}">
          <x15:cacheHierarchy aggregatedColumn="174"/>
        </ext>
      </extLst>
    </cacheHierarchy>
    <cacheHierarchy uniqueName="[Measures].[Sum of Order fullfillment time 2]" caption="Sum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Average of Order fullfillment time 2]" caption="Average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Count of Order Priority]" caption="Count of Order Priority" measure="1" displayFolder="" measureGroup="Table_1" count="0" hidden="1">
      <extLst>
        <ext xmlns:x15="http://schemas.microsoft.com/office/spreadsheetml/2010/11/main" uri="{B97F6D7D-B522-45F9-BDA1-12C45D357490}">
          <x15:cacheHierarchy aggregatedColumn="171"/>
        </ext>
      </extLst>
    </cacheHierarchy>
    <cacheHierarchy uniqueName="[Measures].[Count of Repeted order]" caption="Count of Repeted order" measure="1" displayFolder="" measureGroup="Table_1" count="0" hidden="1">
      <extLst>
        <ext xmlns:x15="http://schemas.microsoft.com/office/spreadsheetml/2010/11/main" uri="{B97F6D7D-B522-45F9-BDA1-12C45D357490}">
          <x15:cacheHierarchy aggregatedColumn="209"/>
        </ext>
      </extLst>
    </cacheHierarchy>
    <cacheHierarchy uniqueName="[Measures].[Sum of Unique Customers]" caption="Sum of Unique Customers" measure="1" displayFolder="" measureGroup="Table_1" count="0" hidden="1">
      <extLst>
        <ext xmlns:x15="http://schemas.microsoft.com/office/spreadsheetml/2010/11/main" uri="{B97F6D7D-B522-45F9-BDA1-12C45D357490}">
          <x15:cacheHierarchy aggregatedColumn="207"/>
        </ext>
      </extLst>
    </cacheHierarchy>
  </cacheHierarchies>
  <kpis count="0"/>
  <dimensions count="8">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Table_1" uniqueName="[Table_1]" caption="Table_1"/>
    <dimension name="Table_1 1" uniqueName="[Table_1 1]" caption="Table_1 1"/>
  </dimensions>
  <measureGroups count="7">
    <measureGroup name="Range" caption="Range"/>
    <measureGroup name="Range 1" caption="Range 1"/>
    <measureGroup name="Range 2" caption="Range 2"/>
    <measureGroup name="Range 3" caption="Range 3"/>
    <measureGroup name="Range 4" caption="Range 4"/>
    <measureGroup name="Table_1" caption="Table_1"/>
    <measureGroup name="Table_1 1" caption="Table_1 1"/>
  </measureGroups>
  <maps count="7">
    <map measureGroup="0" dimension="1"/>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shni Rana" refreshedDate="45444.699429398148" backgroundQuery="1" createdVersion="8" refreshedVersion="8" minRefreshableVersion="3" recordCount="0" supportSubquery="1" supportAdvancedDrill="1" xr:uid="{B572044D-B151-4A29-8904-4201C534F1AB}">
  <cacheSource type="external" connectionId="2"/>
  <cacheFields count="6">
    <cacheField name="[Table_1].[Product Category].[Product Category]" caption="Product Category" numFmtId="0" hierarchy="177" level="1">
      <sharedItems count="3">
        <s v="Furniture"/>
        <s v="Office Supplies"/>
        <s v="Technology"/>
      </sharedItems>
    </cacheField>
    <cacheField name="[Table_1].[Customer Segment].[Customer Segment]" caption="Customer Segment" numFmtId="0" hierarchy="176" level="1">
      <sharedItems count="4">
        <s v="Consumer"/>
        <s v="Corporate"/>
        <s v="Home Office"/>
        <s v="Small Business"/>
      </sharedItems>
    </cacheField>
    <cacheField name="[Measures].[Sum of Profit 2]" caption="Sum of Profit 2" numFmtId="0" hierarchy="303" level="32767"/>
    <cacheField name="[Measures].[Sum of Quantity ordered new 2]" caption="Sum of Quantity ordered new 2" numFmtId="0" hierarchy="307" level="32767"/>
    <cacheField name="[Measures].[Sum of Sales 2]" caption="Sum of Sales 2" numFmtId="0" hierarchy="302" level="32767"/>
    <cacheField name="[Table_1].[State or Province].[State or Province]" caption="State or Province" numFmtId="0" hierarchy="184" level="1">
      <sharedItems containsSemiMixedTypes="0" containsNonDate="0" containsString="0"/>
    </cacheField>
  </cacheFields>
  <cacheHierarchies count="322">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time="1" defaultMemberUniqueName="[Range].[Order Year].[All]" allUniqueName="[Range].[Order Year].[All]" dimensionUniqueName="[Range]" displayFolder="" count="0" memberValueDatatype="7" unbalanced="0"/>
    <cacheHierarchy uniqueName="[Range].[Order Month]" caption="Order Month" attribute="1" time="1" defaultMemberUniqueName="[Range].[Order Month].[All]" allUniqueName="[Range].[Order Month].[All]" dimensionUniqueName="[Range]" displayFolder="" count="0" memberValueDatatype="7" unbalanced="0"/>
    <cacheHierarchy uniqueName="[Range].[O-Date]" caption="O-Date" attribute="1" time="1" defaultMemberUniqueName="[Range].[O-Date].[All]" allUniqueName="[Range].[O-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ping years]" caption="Shipping years" attribute="1" time="1" defaultMemberUniqueName="[Range].[Shipping years].[All]" allUniqueName="[Range].[Shipping years].[All]" dimensionUniqueName="[Range]" displayFolder="" count="0" memberValueDatatype="7" unbalanced="0"/>
    <cacheHierarchy uniqueName="[Range].[Shipping months]" caption="Shipping months" attribute="1" time="1" defaultMemberUniqueName="[Range].[Shipping months].[All]" allUniqueName="[Range].[Shipping months].[All]" dimensionUniqueName="[Range]" displayFolder="" count="0" memberValueDatatype="7" unbalanced="0"/>
    <cacheHierarchy uniqueName="[Range].[Shipping date]" caption="Shipping date" attribute="1" time="1" defaultMemberUniqueName="[Range].[Shipping date].[All]" allUniqueName="[Range].[Shipping date].[All]" dimensionUniqueName="[Range]" displayFolder="" count="0" memberValueDatatype="7"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Total]" caption="Total" attribute="1" defaultMemberUniqueName="[Range].[Total].[All]" allUniqueName="[Range].[Total].[All]" dimensionUniqueName="[Range]" displayFolder="" count="0" memberValueDatatype="5" unbalanced="0"/>
    <cacheHierarchy uniqueName="[Range].[Manager]" caption="Manager" attribute="1" defaultMemberUniqueName="[Range].[Manager].[All]" allUniqueName="[Range].[Manager].[All]" dimensionUniqueName="[Range]" displayFolder="" count="0" memberValueDatatype="130" unbalanced="0"/>
    <cacheHierarchy uniqueName="[Range].[Order fullfillment time]" caption="Order fullfillment time" attribute="1" defaultMemberUniqueName="[Range].[Order fullfillment time].[All]" allUniqueName="[Range].[Order fullfillment time].[All]" dimensionUniqueName="[Range]" displayFolder="" count="0" memberValueDatatype="20" unbalanced="0"/>
    <cacheHierarchy uniqueName="[Range].[Profit margin]" caption="Profit margin" attribute="1" defaultMemberUniqueName="[Range].[Profit margin].[All]" allUniqueName="[Range].[Profit margin].[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5" unbalanced="0"/>
    <cacheHierarchy uniqueName="[Range].[Weekly sales]" caption="Weekly sales" attribute="1" defaultMemberUniqueName="[Range].[Weekly sales].[All]" allUniqueName="[Range].[Weekly sales].[All]" dimensionUniqueName="[Range]" displayFolder="" count="0" memberValueDatatype="20" unbalanced="0"/>
    <cacheHierarchy uniqueName="[Range].[Monthly sales]" caption="Monthly sales" attribute="1" defaultMemberUniqueName="[Range].[Monthly sales].[All]" allUniqueName="[Range].[Monthly sales].[All]" dimensionUniqueName="[Range]" displayFolder="" count="0" memberValueDatatype="130" unbalanced="0"/>
    <cacheHierarchy uniqueName="[Range].[Weekly sales03]" caption="Weekly sales03" attribute="1" defaultMemberUniqueName="[Range].[Weekly sales03].[All]" allUniqueName="[Range].[Weekly sales03].[All]" dimensionUniqueName="[Range]" displayFolder="" count="0" memberValueDatatype="130" unbalanced="0"/>
    <cacheHierarchy uniqueName="[Range].[Order Month (Year)]" caption="Order Month (Year)" attribute="1" defaultMemberUniqueName="[Range].[Order Month (Year)].[All]" allUniqueName="[Range].[Order Month (Year)].[All]" dimensionUniqueName="[Range]" displayFolder="" count="0" memberValueDatatype="130" unbalanced="0"/>
    <cacheHierarchy uniqueName="[Range].[Order Month (Quarter)]" caption="Order Month (Quarter)" attribute="1" defaultMemberUniqueName="[Range].[Order Month (Quarter)].[All]" allUniqueName="[Range].[Order Month (Quarter)].[All]" dimensionUniqueName="[Range]" displayFolder="" count="0" memberValueDatatype="130" unbalanced="0"/>
    <cacheHierarchy uniqueName="[Range].[Order Month (Month)]" caption="Order Month (Month)" attribute="1" defaultMemberUniqueName="[Range].[Order Month (Month)].[All]" allUniqueName="[Range].[Order Month (Month)].[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Order Priority]" caption="Order Priority" attribute="1" defaultMemberUniqueName="[Range 1].[Order Priority].[All]" allUniqueName="[Range 1].[Order Priorit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Unit Price]" caption="Unit Price" attribute="1" defaultMemberUniqueName="[Range 1].[Unit Price].[All]" allUniqueName="[Range 1].[Unit Price].[All]" dimensionUniqueName="[Range 1]" displayFolder="" count="0" memberValueDatatype="5" unbalanced="0"/>
    <cacheHierarchy uniqueName="[Range 1].[Shipping Cost]" caption="Shipping Cost" attribute="1" defaultMemberUniqueName="[Range 1].[Shipping Cost].[All]" allUniqueName="[Range 1].[Shipping Cost].[All]" dimensionUniqueName="[Range 1]" displayFolder="" count="0" memberValueDatatype="5"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Segment]" caption="Customer Segment" attribute="1" defaultMemberUniqueName="[Range 1].[Customer Segment].[All]" allUniqueName="[Range 1].[Customer Segment].[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Sub-Category]" caption="Product Sub-Category" attribute="1" defaultMemberUniqueName="[Range 1].[Product Sub-Category].[All]" allUniqueName="[Range 1].[Product Sub-Category].[All]" dimensionUniqueName="[Range 1]" displayFolder="" count="0" memberValueDatatype="130" unbalanced="0"/>
    <cacheHierarchy uniqueName="[Range 1].[Product Container]" caption="Product Container" attribute="1" defaultMemberUniqueName="[Range 1].[Product Container].[All]" allUniqueName="[Range 1].[Product Container].[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Product Base Margin]" caption="Product Base Margin" attribute="1" defaultMemberUniqueName="[Range 1].[Product Base Margin].[All]" allUniqueName="[Range 1].[Product Base Margin].[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State or Province]" caption="State or Province" attribute="1" defaultMemberUniqueName="[Range 1].[State or Province].[All]" allUniqueName="[Range 1].[State or Provinc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Order Year]" caption="Order Year" attribute="1" time="1" defaultMemberUniqueName="[Range 1].[Order Year].[All]" allUniqueName="[Range 1].[Order Year].[All]" dimensionUniqueName="[Range 1]" displayFolder="" count="0" memberValueDatatype="7" unbalanced="0"/>
    <cacheHierarchy uniqueName="[Range 1].[Order Month]" caption="Order Month" attribute="1" time="1" defaultMemberUniqueName="[Range 1].[Order Month].[All]" allUniqueName="[Range 1].[Order Month].[All]" dimensionUniqueName="[Range 1]" displayFolder="" count="0" memberValueDatatype="7" unbalanced="0"/>
    <cacheHierarchy uniqueName="[Range 1].[O-Date]" caption="O-Date" attribute="1" time="1" defaultMemberUniqueName="[Range 1].[O-Date].[All]" allUniqueName="[Range 1].[O-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ping years]" caption="Shipping years" attribute="1" time="1" defaultMemberUniqueName="[Range 1].[Shipping years].[All]" allUniqueName="[Range 1].[Shipping years].[All]" dimensionUniqueName="[Range 1]" displayFolder="" count="0" memberValueDatatype="7" unbalanced="0"/>
    <cacheHierarchy uniqueName="[Range 1].[Shipping months]" caption="Shipping months" attribute="1" time="1" defaultMemberUniqueName="[Range 1].[Shipping months].[All]" allUniqueName="[Range 1].[Shipping months].[All]" dimensionUniqueName="[Range 1]" displayFolder="" count="0" memberValueDatatype="7" unbalanced="0"/>
    <cacheHierarchy uniqueName="[Range 1].[Shipping date]" caption="Shipping date" attribute="1" time="1" defaultMemberUniqueName="[Range 1].[Shipping date].[All]" allUniqueName="[Range 1].[Shipping date].[All]" dimensionUniqueName="[Range 1]" displayFolder="" count="0" memberValueDatatype="7" unbalanced="0"/>
    <cacheHierarchy uniqueName="[Range 1].[Profit]" caption="Profit" attribute="1" defaultMemberUniqueName="[Range 1].[Profit].[All]" allUniqueName="[Range 1].[Profit].[All]" dimensionUniqueName="[Range 1]" displayFolder="" count="0" memberValueDatatype="5" unbalanced="0"/>
    <cacheHierarchy uniqueName="[Range 1].[Quantity ordered new]" caption="Quantity ordered new" attribute="1" defaultMemberUniqueName="[Range 1].[Quantity ordered new].[All]" allUniqueName="[Range 1].[Quantity ordered new].[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Total]" caption="Total" attribute="1" defaultMemberUniqueName="[Range 1].[Total].[All]" allUniqueName="[Range 1].[Total].[All]" dimensionUniqueName="[Range 1]" displayFolder="" count="0" memberValueDatatype="5" unbalanced="0"/>
    <cacheHierarchy uniqueName="[Range 1].[Manager]" caption="Manager" attribute="1" defaultMemberUniqueName="[Range 1].[Manager].[All]" allUniqueName="[Range 1].[Manager].[All]" dimensionUniqueName="[Range 1]" displayFolder="" count="0" memberValueDatatype="130" unbalanced="0"/>
    <cacheHierarchy uniqueName="[Range 1].[Order fullfillment time]" caption="Order fullfillment time" attribute="1" defaultMemberUniqueName="[Range 1].[Order fullfillment time].[All]" allUniqueName="[Range 1].[Order fullfillment time].[All]" dimensionUniqueName="[Range 1]" displayFolder="" count="0" memberValueDatatype="20" unbalanced="0"/>
    <cacheHierarchy uniqueName="[Range 1].[Profit margin]" caption="Profit margin" attribute="1" defaultMemberUniqueName="[Range 1].[Profit margin].[All]" allUniqueName="[Range 1].[Profit margin].[All]" dimensionUniqueName="[Range 1]" displayFolder="" count="0" memberValueDatatype="130" unbalanced="0"/>
    <cacheHierarchy uniqueName="[Range 1].[Revenue]" caption="Revenue" attribute="1" defaultMemberUniqueName="[Range 1].[Revenue].[All]" allUniqueName="[Range 1].[Revenue].[All]" dimensionUniqueName="[Range 1]" displayFolder="" count="0" memberValueDatatype="5" unbalanced="0"/>
    <cacheHierarchy uniqueName="[Range 1].[Weekly sales]" caption="Weekly sales" attribute="1" defaultMemberUniqueName="[Range 1].[Weekly sales].[All]" allUniqueName="[Range 1].[Weekly sales].[All]" dimensionUniqueName="[Range 1]" displayFolder="" count="0" memberValueDatatype="20" unbalanced="0"/>
    <cacheHierarchy uniqueName="[Range 1].[Monthly sales]" caption="Monthly sales" attribute="1" defaultMemberUniqueName="[Range 1].[Monthly sales].[All]" allUniqueName="[Range 1].[Monthly sales].[All]" dimensionUniqueName="[Range 1]" displayFolder="" count="0" memberValueDatatype="130" unbalanced="0"/>
    <cacheHierarchy uniqueName="[Range 1].[Weekly sales03]" caption="Weekly sales03" attribute="1" defaultMemberUniqueName="[Range 1].[Weekly sales03].[All]" allUniqueName="[Range 1].[Weekly sales03].[All]" dimensionUniqueName="[Range 1]" displayFolder="" count="0" memberValueDatatype="130" unbalanced="0"/>
    <cacheHierarchy uniqueName="[Range 1].[Unique Customers]" caption="Unique Customers" attribute="1" defaultMemberUniqueName="[Range 1].[Unique Customers].[All]" allUniqueName="[Range 1].[Unique Customers].[All]" dimensionUniqueName="[Range 1]" displayFolder="" count="0" memberValueDatatype="20" unbalanced="0"/>
    <cacheHierarchy uniqueName="[Range 1].[Repeat Customers]" caption="Repeat Customers" attribute="1" defaultMemberUniqueName="[Range 1].[Repeat Customers].[All]" allUniqueName="[Range 1].[Repeat Customers].[All]" dimensionUniqueName="[Range 1]" displayFolder="" count="0" memberValueDatatype="20" unbalanced="0"/>
    <cacheHierarchy uniqueName="[Range 1].[Repeted order]" caption="Repeted order" attribute="1" defaultMemberUniqueName="[Range 1].[Repeted order].[All]" allUniqueName="[Range 1].[Repeted order].[All]" dimensionUniqueName="[Range 1]" displayFolder="" count="0" memberValueDatatype="130" unbalanced="0"/>
    <cacheHierarchy uniqueName="[Range 2].[Customer ID]" caption="Customer ID" attribute="1" defaultMemberUniqueName="[Range 2].[Customer ID].[All]" allUniqueName="[Range 2].[Customer ID].[All]" dimensionUniqueName="[Range 2]" displayFolder="" count="0" memberValueDatatype="2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Order Priority]" caption="Order Priority" attribute="1" defaultMemberUniqueName="[Range 2].[Order Priority].[All]" allUniqueName="[Range 2].[Order Priority].[All]" dimensionUniqueName="[Range 2]" displayFolder="" count="0" memberValueDatatype="130" unbalanced="0"/>
    <cacheHierarchy uniqueName="[Range 2].[Discount]" caption="Discount" attribute="1" defaultMemberUniqueName="[Range 2].[Discount].[All]" allUniqueName="[Range 2].[Discount].[All]" dimensionUniqueName="[Range 2]" displayFolder="" count="0" memberValueDatatype="5" unbalanced="0"/>
    <cacheHierarchy uniqueName="[Range 2].[Unit Price]" caption="Unit Price" attribute="1" defaultMemberUniqueName="[Range 2].[Unit Price].[All]" allUniqueName="[Range 2].[Unit Price].[All]" dimensionUniqueName="[Range 2]" displayFolder="" count="0" memberValueDatatype="5" unbalanced="0"/>
    <cacheHierarchy uniqueName="[Range 2].[Shipping Cost]" caption="Shipping Cost" attribute="1" defaultMemberUniqueName="[Range 2].[Shipping Cost].[All]" allUniqueName="[Range 2].[Shipping Cost].[All]" dimensionUniqueName="[Range 2]" displayFolder="" count="0" memberValueDatatype="5"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Segment]" caption="Customer Segment" attribute="1" defaultMemberUniqueName="[Range 2].[Customer Segment].[All]" allUniqueName="[Range 2].[Customer Segment].[All]" dimensionUniqueName="[Range 2]" displayFolder="" count="0" memberValueDatatype="13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Sub-Category]" caption="Product Sub-Category" attribute="1" defaultMemberUniqueName="[Range 2].[Product Sub-Category].[All]" allUniqueName="[Range 2].[Product Sub-Category].[All]" dimensionUniqueName="[Range 2]" displayFolder="" count="0" memberValueDatatype="130" unbalanced="0"/>
    <cacheHierarchy uniqueName="[Range 2].[Product Container]" caption="Product Container" attribute="1" defaultMemberUniqueName="[Range 2].[Product Container].[All]" allUniqueName="[Range 2].[Product Container].[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Product Base Margin]" caption="Product Base Margin" attribute="1" defaultMemberUniqueName="[Range 2].[Product Base Margin].[All]" allUniqueName="[Range 2].[Product Base Margin].[All]" dimensionUniqueName="[Range 2]" displayFolder="" count="0" memberValueDatatype="5" unbalanced="0"/>
    <cacheHierarchy uniqueName="[Range 2].[Country]" caption="Country" attribute="1" defaultMemberUniqueName="[Range 2].[Country].[All]" allUniqueName="[Range 2].[Country].[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State or Province]" caption="State or Province" attribute="1" defaultMemberUniqueName="[Range 2].[State or Province].[All]" allUniqueName="[Range 2].[State or Provinc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Order Year]" caption="Order Year" attribute="1" time="1" defaultMemberUniqueName="[Range 2].[Order Year].[All]" allUniqueName="[Range 2].[Order Year].[All]" dimensionUniqueName="[Range 2]" displayFolder="" count="0" memberValueDatatype="7" unbalanced="0"/>
    <cacheHierarchy uniqueName="[Range 2].[Order Month]" caption="Order Month" attribute="1" time="1" defaultMemberUniqueName="[Range 2].[Order Month].[All]" allUniqueName="[Range 2].[Order Month].[All]" dimensionUniqueName="[Range 2]" displayFolder="" count="0" memberValueDatatype="7" unbalanced="0"/>
    <cacheHierarchy uniqueName="[Range 2].[O-Date]" caption="O-Date" attribute="1" time="1" defaultMemberUniqueName="[Range 2].[O-Date].[All]" allUniqueName="[Range 2].[O-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ping years]" caption="Shipping years" attribute="1" time="1" defaultMemberUniqueName="[Range 2].[Shipping years].[All]" allUniqueName="[Range 2].[Shipping years].[All]" dimensionUniqueName="[Range 2]" displayFolder="" count="0" memberValueDatatype="7" unbalanced="0"/>
    <cacheHierarchy uniqueName="[Range 2].[Shipping months]" caption="Shipping months" attribute="1" time="1" defaultMemberUniqueName="[Range 2].[Shipping months].[All]" allUniqueName="[Range 2].[Shipping months].[All]" dimensionUniqueName="[Range 2]" displayFolder="" count="0" memberValueDatatype="7" unbalanced="0"/>
    <cacheHierarchy uniqueName="[Range 2].[Shipping date]" caption="Shipping date" attribute="1" time="1" defaultMemberUniqueName="[Range 2].[Shipping date].[All]" allUniqueName="[Range 2].[Shipping date].[All]" dimensionUniqueName="[Range 2]" displayFolder="" count="0" memberValueDatatype="7" unbalanced="0"/>
    <cacheHierarchy uniqueName="[Range 2].[Profit]" caption="Profit" attribute="1" defaultMemberUniqueName="[Range 2].[Profit].[All]" allUniqueName="[Range 2].[Profit].[All]" dimensionUniqueName="[Range 2]" displayFolder="" count="0" memberValueDatatype="5" unbalanced="0"/>
    <cacheHierarchy uniqueName="[Range 2].[Quantity ordered new]" caption="Quantity ordered new" attribute="1" defaultMemberUniqueName="[Range 2].[Quantity ordered new].[All]" allUniqueName="[Range 2].[Quantity ordered new].[All]" dimensionUniqueName="[Range 2]" displayFolder="" count="0" memberValueDatatype="20" unbalanced="0"/>
    <cacheHierarchy uniqueName="[Range 2].[Sales]" caption="Sales" attribute="1" defaultMemberUniqueName="[Range 2].[Sales].[All]" allUniqueName="[Range 2].[Sales].[All]" dimensionUniqueName="[Range 2]" displayFolder="" count="0" memberValueDatatype="5" unbalanced="0"/>
    <cacheHierarchy uniqueName="[Range 2].[Order ID]" caption="Order ID" attribute="1" defaultMemberUniqueName="[Range 2].[Order ID].[All]" allUniqueName="[Range 2].[Order ID].[All]" dimensionUniqueName="[Range 2]" displayFolder="" count="0" memberValueDatatype="20" unbalanced="0"/>
    <cacheHierarchy uniqueName="[Range 2].[Total]" caption="Total" attribute="1" defaultMemberUniqueName="[Range 2].[Total].[All]" allUniqueName="[Range 2].[Total].[All]" dimensionUniqueName="[Range 2]" displayFolder="" count="0" memberValueDatatype="5" unbalanced="0"/>
    <cacheHierarchy uniqueName="[Range 2].[Manager]" caption="Manager" attribute="1" defaultMemberUniqueName="[Range 2].[Manager].[All]" allUniqueName="[Range 2].[Manager].[All]" dimensionUniqueName="[Range 2]" displayFolder="" count="0" memberValueDatatype="130" unbalanced="0"/>
    <cacheHierarchy uniqueName="[Range 2].[Order fullfillment time]" caption="Order fullfillment time" attribute="1" defaultMemberUniqueName="[Range 2].[Order fullfillment time].[All]" allUniqueName="[Range 2].[Order fullfillment time].[All]" dimensionUniqueName="[Range 2]" displayFolder="" count="0" memberValueDatatype="20"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Revenue]" caption="Revenue" attribute="1" defaultMemberUniqueName="[Range 2].[Revenue].[All]" allUniqueName="[Range 2].[Revenue].[All]" dimensionUniqueName="[Range 2]" displayFolder="" count="0" memberValueDatatype="5" unbalanced="0"/>
    <cacheHierarchy uniqueName="[Range 2].[Weekly sales]" caption="Weekly sales" attribute="1" defaultMemberUniqueName="[Range 2].[Weekly sales].[All]" allUniqueName="[Range 2].[Weekly sales].[All]" dimensionUniqueName="[Range 2]" displayFolder="" count="0" memberValueDatatype="20" unbalanced="0"/>
    <cacheHierarchy uniqueName="[Range 2].[Monthly sales]" caption="Monthly sales" attribute="1" defaultMemberUniqueName="[Range 2].[Monthly sales].[All]" allUniqueName="[Range 2].[Monthly sales].[All]" dimensionUniqueName="[Range 2]" displayFolder="" count="0" memberValueDatatype="130" unbalanced="0"/>
    <cacheHierarchy uniqueName="[Range 2].[Weekly sales03]" caption="Weekly sales03" attribute="1" defaultMemberUniqueName="[Range 2].[Weekly sales03].[All]" allUniqueName="[Range 2].[Weekly sales03].[All]" dimensionUniqueName="[Range 2]" displayFolder="" count="0" memberValueDatatype="130" unbalanced="0"/>
    <cacheHierarchy uniqueName="[Range 2].[Unique Customers]" caption="Unique Customers" attribute="1" defaultMemberUniqueName="[Range 2].[Unique Customers].[All]" allUniqueName="[Range 2].[Unique Customers].[All]" dimensionUniqueName="[Range 2]" displayFolder="" count="0" memberValueDatatype="20" unbalanced="0"/>
    <cacheHierarchy uniqueName="[Range 2].[Repeat Customers]" caption="Repeat Customers" attribute="1" defaultMemberUniqueName="[Range 2].[Repeat Customers].[All]" allUniqueName="[Range 2].[Repeat Customers].[All]" dimensionUniqueName="[Range 2]" displayFolder="" count="0" memberValueDatatype="20" unbalanced="0"/>
    <cacheHierarchy uniqueName="[Range 2].[Repeted order]" caption="Repeted order" attribute="1" defaultMemberUniqueName="[Range 2].[Repeted order].[All]" allUniqueName="[Range 2].[Repeted order].[All]" dimensionUniqueName="[Range 2]" displayFolder="" count="0" memberValueDatatype="130" unbalanced="0"/>
    <cacheHierarchy uniqueName="[Range 3].[Customer ID]" caption="Customer ID" attribute="1" defaultMemberUniqueName="[Range 3].[Customer ID].[All]" allUniqueName="[Range 3].[Customer ID].[All]" dimensionUniqueName="[Range 3]" displayFolder="" count="0" memberValueDatatype="20" unbalanced="0"/>
    <cacheHierarchy uniqueName="[Range 3].[Customer Name]" caption="Customer Name" attribute="1" defaultMemberUniqueName="[Range 3].[Customer Name].[All]" allUniqueName="[Range 3].[Customer Name].[All]" dimensionUniqueName="[Range 3]" displayFolder="" count="0" memberValueDatatype="13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Discount]" caption="Discount" attribute="1" defaultMemberUniqueName="[Range 3].[Discount].[All]" allUniqueName="[Range 3].[Discount].[All]" dimensionUniqueName="[Range 3]" displayFolder="" count="0" memberValueDatatype="5" unbalanced="0"/>
    <cacheHierarchy uniqueName="[Range 3].[Unit Price]" caption="Unit Price" attribute="1" defaultMemberUniqueName="[Range 3].[Unit Price].[All]" allUniqueName="[Range 3].[Unit Price].[All]" dimensionUniqueName="[Range 3]" displayFolder="" count="0" memberValueDatatype="5" unbalanced="0"/>
    <cacheHierarchy uniqueName="[Range 3].[Shipping Cost]" caption="Shipping Cost" attribute="1" defaultMemberUniqueName="[Range 3].[Shipping Cost].[All]" allUniqueName="[Range 3].[Shipping Cost].[All]" dimensionUniqueName="[Range 3]" displayFolder="" count="0" memberValueDatatype="5" unbalanced="0"/>
    <cacheHierarchy uniqueName="[Range 3].[Ship Mode]" caption="Ship Mode" attribute="1" defaultMemberUniqueName="[Range 3].[Ship Mode].[All]" allUniqueName="[Range 3].[Ship Mode].[All]" dimensionUniqueName="[Range 3]" displayFolder="" count="0" memberValueDatatype="130" unbalanced="0"/>
    <cacheHierarchy uniqueName="[Range 3].[Customer Segment]" caption="Customer Segment" attribute="1" defaultMemberUniqueName="[Range 3].[Customer Segment].[All]" allUniqueName="[Range 3].[Customer Segment].[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Sub-Category]" caption="Product Sub-Category" attribute="1" defaultMemberUniqueName="[Range 3].[Product Sub-Category].[All]" allUniqueName="[Range 3].[Product Sub-Category].[All]" dimensionUniqueName="[Range 3]" displayFolder="" count="0" memberValueDatatype="130" unbalanced="0"/>
    <cacheHierarchy uniqueName="[Range 3].[Product Container]" caption="Product Container" attribute="1" defaultMemberUniqueName="[Range 3].[Product Container].[All]" allUniqueName="[Range 3].[Product Container].[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Product Base Margin]" caption="Product Base Margin" attribute="1" defaultMemberUniqueName="[Range 3].[Product Base Margin].[All]" allUniqueName="[Range 3].[Product Base Margin].[All]" dimensionUniqueName="[Range 3]" displayFolder="" count="0" memberValueDatatype="5" unbalanced="0"/>
    <cacheHierarchy uniqueName="[Range 3].[Country]" caption="Country" attribute="1" defaultMemberUniqueName="[Range 3].[Country].[All]" allUniqueName="[Range 3].[Country].[All]" dimensionUniqueName="[Range 3]" displayFolder="" count="0" memberValueDatatype="130" unbalanced="0"/>
    <cacheHierarchy uniqueName="[Range 3].[Region]" caption="Region" attribute="1" defaultMemberUniqueName="[Range 3].[Region].[All]" allUniqueName="[Range 3].[Region].[All]" dimensionUniqueName="[Range 3]" displayFolder="" count="0" memberValueDatatype="130" unbalanced="0"/>
    <cacheHierarchy uniqueName="[Range 3].[State or Province]" caption="State or Province" attribute="1" defaultMemberUniqueName="[Range 3].[State or Province].[All]" allUniqueName="[Range 3].[State or Province].[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Postal Code]" caption="Postal Code" attribute="1" defaultMemberUniqueName="[Range 3].[Postal Code].[All]" allUniqueName="[Range 3].[Postal Code].[All]" dimensionUniqueName="[Range 3]" displayFolder="" count="0" memberValueDatatype="20" unbalanced="0"/>
    <cacheHierarchy uniqueName="[Range 3].[Order Date]" caption="Order Date" attribute="1" time="1" defaultMemberUniqueName="[Range 3].[Order Date].[All]" allUniqueName="[Range 3].[Order Date].[All]" dimensionUniqueName="[Range 3]" displayFolder="" count="0" memberValueDatatype="7" unbalanced="0"/>
    <cacheHierarchy uniqueName="[Range 3].[Order Year]" caption="Order Year" attribute="1" time="1" defaultMemberUniqueName="[Range 3].[Order Year].[All]" allUniqueName="[Range 3].[Order Year].[All]" dimensionUniqueName="[Range 3]" displayFolder="" count="0" memberValueDatatype="7" unbalanced="0"/>
    <cacheHierarchy uniqueName="[Range 3].[Order Month]" caption="Order Month" attribute="1" time="1" defaultMemberUniqueName="[Range 3].[Order Month].[All]" allUniqueName="[Range 3].[Order Month].[All]" dimensionUniqueName="[Range 3]" displayFolder="" count="0" memberValueDatatype="7" unbalanced="0"/>
    <cacheHierarchy uniqueName="[Range 3].[O-Date]" caption="O-Date" attribute="1" time="1" defaultMemberUniqueName="[Range 3].[O-Date].[All]" allUniqueName="[Range 3].[O-Date].[All]" dimensionUniqueName="[Range 3]" displayFolder="" count="0" memberValueDatatype="7" unbalanced="0"/>
    <cacheHierarchy uniqueName="[Range 3].[Ship date]" caption="Ship date" attribute="1" time="1" defaultMemberUniqueName="[Range 3].[Ship date].[All]" allUniqueName="[Range 3].[Ship date].[All]" dimensionUniqueName="[Range 3]" displayFolder="" count="0" memberValueDatatype="7" unbalanced="0"/>
    <cacheHierarchy uniqueName="[Range 3].[Shipping years]" caption="Shipping years" attribute="1" time="1" defaultMemberUniqueName="[Range 3].[Shipping years].[All]" allUniqueName="[Range 3].[Shipping years].[All]" dimensionUniqueName="[Range 3]" displayFolder="" count="0" memberValueDatatype="7" unbalanced="0"/>
    <cacheHierarchy uniqueName="[Range 3].[Shipping months]" caption="Shipping months" attribute="1" time="1" defaultMemberUniqueName="[Range 3].[Shipping months].[All]" allUniqueName="[Range 3].[Shipping months].[All]" dimensionUniqueName="[Range 3]" displayFolder="" count="0" memberValueDatatype="7" unbalanced="0"/>
    <cacheHierarchy uniqueName="[Range 3].[Shipping date]" caption="Shipping date" attribute="1" time="1" defaultMemberUniqueName="[Range 3].[Shipping date].[All]" allUniqueName="[Range 3].[Shipping date].[All]" dimensionUniqueName="[Range 3]" displayFolder="" count="0" memberValueDatatype="7" unbalanced="0"/>
    <cacheHierarchy uniqueName="[Range 3].[Profit]" caption="Profit" attribute="1" defaultMemberUniqueName="[Range 3].[Profit].[All]" allUniqueName="[Range 3].[Profit].[All]" dimensionUniqueName="[Range 3]" displayFolder="" count="0" memberValueDatatype="5" unbalanced="0"/>
    <cacheHierarchy uniqueName="[Range 3].[Quantity ordered new]" caption="Quantity ordered new" attribute="1" defaultMemberUniqueName="[Range 3].[Quantity ordered new].[All]" allUniqueName="[Range 3].[Quantity ordered new].[All]" dimensionUniqueName="[Range 3]" displayFolder="" count="0" memberValueDatatype="20" unbalanced="0"/>
    <cacheHierarchy uniqueName="[Range 3].[Sales]" caption="Sales" attribute="1" defaultMemberUniqueName="[Range 3].[Sales].[All]" allUniqueName="[Range 3].[Sales].[All]" dimensionUniqueName="[Range 3]" displayFolder="" count="0" memberValueDatatype="5" unbalanced="0"/>
    <cacheHierarchy uniqueName="[Range 3].[Order ID]" caption="Order ID" attribute="1" defaultMemberUniqueName="[Range 3].[Order ID].[All]" allUniqueName="[Range 3].[Order ID].[All]" dimensionUniqueName="[Range 3]" displayFolder="" count="0" memberValueDatatype="20" unbalanced="0"/>
    <cacheHierarchy uniqueName="[Range 3].[Total]" caption="Total" attribute="1" defaultMemberUniqueName="[Range 3].[Total].[All]" allUniqueName="[Range 3].[Total].[All]" dimensionUniqueName="[Range 3]" displayFolder="" count="0" memberValueDatatype="5" unbalanced="0"/>
    <cacheHierarchy uniqueName="[Range 3].[Manager]" caption="Manager" attribute="1" defaultMemberUniqueName="[Range 3].[Manager].[All]" allUniqueName="[Range 3].[Manager].[All]" dimensionUniqueName="[Range 3]" displayFolder="" count="0" memberValueDatatype="130" unbalanced="0"/>
    <cacheHierarchy uniqueName="[Range 3].[Order fullfillment time]" caption="Order fullfillment time" attribute="1" defaultMemberUniqueName="[Range 3].[Order fullfillment time].[All]" allUniqueName="[Range 3].[Order fullfillment time].[All]" dimensionUniqueName="[Range 3]" displayFolder="" count="0" memberValueDatatype="20" unbalanced="0"/>
    <cacheHierarchy uniqueName="[Range 3].[Profit margin]" caption="Profit margin" attribute="1" defaultMemberUniqueName="[Range 3].[Profit margin].[All]" allUniqueName="[Range 3].[Profit margin].[All]" dimensionUniqueName="[Range 3]" displayFolder="" count="0" memberValueDatatype="5" unbalanced="0"/>
    <cacheHierarchy uniqueName="[Range 3].[Revenue]" caption="Revenue" attribute="1" defaultMemberUniqueName="[Range 3].[Revenue].[All]" allUniqueName="[Range 3].[Revenue].[All]" dimensionUniqueName="[Range 3]" displayFolder="" count="0" memberValueDatatype="5" unbalanced="0"/>
    <cacheHierarchy uniqueName="[Range 3].[Weekly sales]" caption="Weekly sales" attribute="1" defaultMemberUniqueName="[Range 3].[Weekly sales].[All]" allUniqueName="[Range 3].[Weekly sales].[All]" dimensionUniqueName="[Range 3]" displayFolder="" count="0" memberValueDatatype="20" unbalanced="0"/>
    <cacheHierarchy uniqueName="[Range 3].[Monthly sales]" caption="Monthly sales" attribute="1" defaultMemberUniqueName="[Range 3].[Monthly sales].[All]" allUniqueName="[Range 3].[Monthly sales].[All]" dimensionUniqueName="[Range 3]" displayFolder="" count="0" memberValueDatatype="130" unbalanced="0"/>
    <cacheHierarchy uniqueName="[Range 3].[Weekly sales03]" caption="Weekly sales03" attribute="1" defaultMemberUniqueName="[Range 3].[Weekly sales03].[All]" allUniqueName="[Range 3].[Weekly sales03].[All]" dimensionUniqueName="[Range 3]" displayFolder="" count="0" memberValueDatatype="130" unbalanced="0"/>
    <cacheHierarchy uniqueName="[Range 3].[Unique Customers]" caption="Unique Customers" attribute="1" defaultMemberUniqueName="[Range 3].[Unique Customers].[All]" allUniqueName="[Range 3].[Unique Customers].[All]" dimensionUniqueName="[Range 3]" displayFolder="" count="0" memberValueDatatype="20" unbalanced="0"/>
    <cacheHierarchy uniqueName="[Range 3].[Repeat Customers]" caption="Repeat Customers" attribute="1" defaultMemberUniqueName="[Range 3].[Repeat Customers].[All]" allUniqueName="[Range 3].[Repeat Customers].[All]" dimensionUniqueName="[Range 3]" displayFolder="" count="0" memberValueDatatype="20" unbalanced="0"/>
    <cacheHierarchy uniqueName="[Range 3].[Repeted order]" caption="Repeted order" attribute="1" defaultMemberUniqueName="[Range 3].[Repeted order].[All]" allUniqueName="[Range 3].[Repeted order].[All]" dimensionUniqueName="[Range 3]" displayFolder="" count="0" memberValueDatatype="130" unbalanced="0"/>
    <cacheHierarchy uniqueName="[Range 3].[Quarter]" caption="Quarter" attribute="1" defaultMemberUniqueName="[Range 3].[Quarter].[All]" allUniqueName="[Range 3].[Quarter].[All]" dimensionUniqueName="[Range 3]" displayFolder="" count="0" memberValueDatatype="130" unbalanced="0"/>
    <cacheHierarchy uniqueName="[Range 3].[Order Month (Month)]" caption="Order Month (Month)" attribute="1" defaultMemberUniqueName="[Range 3].[Order Month (Month)].[All]" allUniqueName="[Range 3].[Order Month (Month)].[All]" dimensionUniqueName="[Range 3]" displayFolder="" count="0" memberValueDatatype="130" unbalanced="0"/>
    <cacheHierarchy uniqueName="[Range 4].[Provience]" caption="Provience" attribute="1" defaultMemberUniqueName="[Range 4].[Provience].[All]" allUniqueName="[Range 4].[Provience].[All]" dimensionUniqueName="[Range 4]" displayFolder="" count="0" memberValueDatatype="130" unbalanced="0"/>
    <cacheHierarchy uniqueName="[Range 4].[Sum of Sales]" caption="Sum of Sales" attribute="1" defaultMemberUniqueName="[Range 4].[Sum of Sales].[All]" allUniqueName="[Range 4].[Sum of Sales].[All]" dimensionUniqueName="[Range 4]" displayFolder="" count="0" memberValueDatatype="5" unbalanced="0"/>
    <cacheHierarchy uniqueName="[Table_1].[Customer ID]" caption="Customer ID" attribute="1" defaultMemberUniqueName="[Table_1].[Customer ID].[All]" allUniqueName="[Table_1].[Customer ID].[All]" dimensionUniqueName="[Table_1]" displayFolder="" count="0" memberValueDatatype="2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Order Priority]" caption="Order Priority" attribute="1" defaultMemberUniqueName="[Table_1].[Order Priority].[All]" allUniqueName="[Table_1].[Order Priority].[All]" dimensionUniqueName="[Table_1]" displayFolder="" count="2" memberValueDatatype="130" unbalanced="0"/>
    <cacheHierarchy uniqueName="[Table_1].[Discount]" caption="Discount" attribute="1" defaultMemberUniqueName="[Table_1].[Discount].[All]" allUniqueName="[Table_1].[Discount].[All]" dimensionUniqueName="[Table_1]" displayFolder="" count="0" memberValueDatatype="5" unbalanced="0"/>
    <cacheHierarchy uniqueName="[Table_1].[Unit Price]" caption="Unit Price" attribute="1" defaultMemberUniqueName="[Table_1].[Unit Price].[All]" allUniqueName="[Table_1].[Unit Price].[All]" dimensionUniqueName="[Table_1]" displayFolder="" count="0" memberValueDatatype="5" unbalanced="0"/>
    <cacheHierarchy uniqueName="[Table_1].[Shipping Cost]" caption="Shipping Cost" attribute="1" defaultMemberUniqueName="[Table_1].[Shipping Cost].[All]" allUniqueName="[Table_1].[Shipping Cost].[All]" dimensionUniqueName="[Table_1]" displayFolder="" count="0" memberValueDatatype="5"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Segment]" caption="Customer Segment" attribute="1" defaultMemberUniqueName="[Table_1].[Customer Segment].[All]" allUniqueName="[Table_1].[Customer Segment].[All]" dimensionUniqueName="[Table_1]" displayFolder="" count="2" memberValueDatatype="130" unbalanced="0">
      <fieldsUsage count="2">
        <fieldUsage x="-1"/>
        <fieldUsage x="1"/>
      </fieldsUsage>
    </cacheHierarchy>
    <cacheHierarchy uniqueName="[Table_1].[Product Category]" caption="Product Category" attribute="1" defaultMemberUniqueName="[Table_1].[Product Category].[All]" allUniqueName="[Table_1].[Product Category].[All]" dimensionUniqueName="[Table_1]" displayFolder="" count="2" memberValueDatatype="130" unbalanced="0">
      <fieldsUsage count="2">
        <fieldUsage x="-1"/>
        <fieldUsage x="0"/>
      </fieldsUsage>
    </cacheHierarchy>
    <cacheHierarchy uniqueName="[Table_1].[Product Sub-Category]" caption="Product Sub-Category" attribute="1" defaultMemberUniqueName="[Table_1].[Product Sub-Category].[All]" allUniqueName="[Table_1].[Product Sub-Category].[All]" dimensionUniqueName="[Table_1]" displayFolder="" count="0" memberValueDatatype="130" unbalanced="0"/>
    <cacheHierarchy uniqueName="[Table_1].[Product Container]" caption="Product Container" attribute="1" defaultMemberUniqueName="[Table_1].[Product Container].[All]" allUniqueName="[Table_1].[Product Container].[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Product Base Margin]" caption="Product Base Margin" attribute="1" defaultMemberUniqueName="[Table_1].[Product Base Margin].[All]" allUniqueName="[Table_1].[Product Base Margin].[All]" dimensionUniqueName="[Table_1]" displayFolder="" count="0" memberValueDatatype="5" unbalanced="0"/>
    <cacheHierarchy uniqueName="[Table_1].[Country]" caption="Country" attribute="1" defaultMemberUniqueName="[Table_1].[Country].[All]" allUniqueName="[Table_1].[Country].[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State or Province]" caption="State or Province" attribute="1" defaultMemberUniqueName="[Table_1].[State or Province].[All]" allUniqueName="[Table_1].[State or Province].[All]" dimensionUniqueName="[Table_1]" displayFolder="" count="2" memberValueDatatype="130" unbalanced="0">
      <fieldsUsage count="2">
        <fieldUsage x="-1"/>
        <fieldUsage x="5"/>
      </fieldsUsage>
    </cacheHierarchy>
    <cacheHierarchy uniqueName="[Table_1].[City]" caption="City" attribute="1" defaultMemberUniqueName="[Table_1].[City].[All]" allUniqueName="[Table_1].[City].[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Order Year]" caption="Order Year" attribute="1" time="1" defaultMemberUniqueName="[Table_1].[Order Year].[All]" allUniqueName="[Table_1].[Order Year].[All]" dimensionUniqueName="[Table_1]" displayFolder="" count="0" memberValueDatatype="7" unbalanced="0"/>
    <cacheHierarchy uniqueName="[Table_1].[Order Month]" caption="Order Month" attribute="1" time="1" defaultMemberUniqueName="[Table_1].[Order Month].[All]" allUniqueName="[Table_1].[Order Month].[All]" dimensionUniqueName="[Table_1]" displayFolder="" count="0" memberValueDatatype="7" unbalanced="0"/>
    <cacheHierarchy uniqueName="[Table_1].[O-Date]" caption="O-Date" attribute="1" time="1" defaultMemberUniqueName="[Table_1].[O-Date].[All]" allUniqueName="[Table_1].[O-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ping years]" caption="Shipping years" attribute="1" time="1" defaultMemberUniqueName="[Table_1].[Shipping years].[All]" allUniqueName="[Table_1].[Shipping years].[All]" dimensionUniqueName="[Table_1]" displayFolder="" count="0" memberValueDatatype="7" unbalanced="0"/>
    <cacheHierarchy uniqueName="[Table_1].[Shipping months]" caption="Shipping months" attribute="1" time="1" defaultMemberUniqueName="[Table_1].[Shipping months].[All]" allUniqueName="[Table_1].[Shipping months].[All]" dimensionUniqueName="[Table_1]" displayFolder="" count="0" memberValueDatatype="7" unbalanced="0"/>
    <cacheHierarchy uniqueName="[Table_1].[Shipping date]" caption="Shipping date" attribute="1" time="1" defaultMemberUniqueName="[Table_1].[Shipping date].[All]" allUniqueName="[Table_1].[Shipping date].[All]" dimensionUniqueName="[Table_1]" displayFolder="" count="0" memberValueDatatype="7" unbalanced="0"/>
    <cacheHierarchy uniqueName="[Table_1].[Profit]" caption="Profit" attribute="1" defaultMemberUniqueName="[Table_1].[Profit].[All]" allUniqueName="[Table_1].[Profit].[All]" dimensionUniqueName="[Table_1]" displayFolder="" count="0" memberValueDatatype="5" unbalanced="0"/>
    <cacheHierarchy uniqueName="[Table_1].[Quantity ordered new]" caption="Quantity ordered new" attribute="1" defaultMemberUniqueName="[Table_1].[Quantity ordered new].[All]" allUniqueName="[Table_1].[Quantity ordered new].[All]" dimensionUniqueName="[Table_1]" displayFolder="" count="0" memberValueDatatype="20" unbalanced="0"/>
    <cacheHierarchy uniqueName="[Table_1].[Sales]" caption="Sales" attribute="1" defaultMemberUniqueName="[Table_1].[Sales].[All]" allUniqueName="[Table_1].[Sales].[All]" dimensionUniqueName="[Table_1]" displayFolder="" count="0" memberValueDatatype="5" unbalanced="0"/>
    <cacheHierarchy uniqueName="[Table_1].[Order ID]" caption="Order ID" attribute="1" defaultMemberUniqueName="[Table_1].[Order ID].[All]" allUniqueName="[Table_1].[Order ID].[All]" dimensionUniqueName="[Table_1]" displayFolder="" count="0" memberValueDatatype="20" unbalanced="0"/>
    <cacheHierarchy uniqueName="[Table_1].[Total]" caption="Total" attribute="1" defaultMemberUniqueName="[Table_1].[Total].[All]" allUniqueName="[Table_1].[Total].[All]" dimensionUniqueName="[Table_1]" displayFolder="" count="0" memberValueDatatype="5" unbalanced="0"/>
    <cacheHierarchy uniqueName="[Table_1].[Manager]" caption="Manager" attribute="1" defaultMemberUniqueName="[Table_1].[Manager].[All]" allUniqueName="[Table_1].[Manager].[All]" dimensionUniqueName="[Table_1]" displayFolder="" count="2" memberValueDatatype="130" unbalanced="0"/>
    <cacheHierarchy uniqueName="[Table_1].[Order fullfillment time]" caption="Order fullfillment time" attribute="1" defaultMemberUniqueName="[Table_1].[Order fullfillment time].[All]" allUniqueName="[Table_1].[Order fullfillment time].[All]" dimensionUniqueName="[Table_1]" displayFolder="" count="0" memberValueDatatype="20" unbalanced="0"/>
    <cacheHierarchy uniqueName="[Table_1].[Profit margin]" caption="Profit margin" attribute="1" defaultMemberUniqueName="[Table_1].[Profit margin].[All]" allUniqueName="[Table_1].[Profit margin].[All]" dimensionUniqueName="[Table_1]" displayFolder="" count="0" memberValueDatatype="130" unbalanced="0"/>
    <cacheHierarchy uniqueName="[Table_1].[Revenue]" caption="Revenue" attribute="1" defaultMemberUniqueName="[Table_1].[Revenue].[All]" allUniqueName="[Table_1].[Revenue].[All]" dimensionUniqueName="[Table_1]" displayFolder="" count="0" memberValueDatatype="5" unbalanced="0"/>
    <cacheHierarchy uniqueName="[Table_1].[Weekly sales]" caption="Weekly sales" attribute="1" defaultMemberUniqueName="[Table_1].[Weekly sales].[All]" allUniqueName="[Table_1].[Weekly sales].[All]" dimensionUniqueName="[Table_1]" displayFolder="" count="2" memberValueDatatype="20" unbalanced="0"/>
    <cacheHierarchy uniqueName="[Table_1].[Monthly sales]" caption="Monthly sales" attribute="1" defaultMemberUniqueName="[Table_1].[Monthly sales].[All]" allUniqueName="[Table_1].[Monthly sales].[All]" dimensionUniqueName="[Table_1]" displayFolder="" count="0" memberValueDatatype="130" unbalanced="0"/>
    <cacheHierarchy uniqueName="[Table_1].[Weekly sales03]" caption="Weekly sales03" attribute="1" defaultMemberUniqueName="[Table_1].[Weekly sales03].[All]" allUniqueName="[Table_1].[Weekly sales03].[All]" dimensionUniqueName="[Table_1]" displayFolder="" count="0" memberValueDatatype="130" unbalanced="0"/>
    <cacheHierarchy uniqueName="[Table_1].[Unique Customers]" caption="Unique Customers" attribute="1" defaultMemberUniqueName="[Table_1].[Unique Customers].[All]" allUniqueName="[Table_1].[Unique Customers].[All]" dimensionUniqueName="[Table_1]" displayFolder="" count="0" memberValueDatatype="20" unbalanced="0"/>
    <cacheHierarchy uniqueName="[Table_1].[Repeat Customers]" caption="Repeat Customers" attribute="1" defaultMemberUniqueName="[Table_1].[Repeat Customers].[All]" allUniqueName="[Table_1].[Repeat Customers].[All]" dimensionUniqueName="[Table_1]" displayFolder="" count="0" memberValueDatatype="20" unbalanced="0"/>
    <cacheHierarchy uniqueName="[Table_1].[Repeted order]" caption="Repeted order" attribute="1" defaultMemberUniqueName="[Table_1].[Repeted order].[All]" allUniqueName="[Table_1].[Repeted order].[All]" dimensionUniqueName="[Table_1]" displayFolder="" count="0" memberValueDatatype="130" unbalanced="0"/>
    <cacheHierarchy uniqueName="[Table_1].[Quarter]" caption="Quarter" attribute="1" defaultMemberUniqueName="[Table_1].[Quarter].[All]" allUniqueName="[Table_1].[Quarter].[All]" dimensionUniqueName="[Table_1]" displayFolder="" count="2"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Month (Month)]" caption="Order Month (Month)" attribute="1" defaultMemberUniqueName="[Table_1].[Order Month (Month)].[All]" allUniqueName="[Table_1].[Order Month (Month)].[All]" dimensionUniqueName="[Table_1]" displayFolder="" count="2" memberValueDatatype="130" unbalanced="0"/>
    <cacheHierarchy uniqueName="[Table_1 1].[Customer ID]" caption="Customer ID" attribute="1" defaultMemberUniqueName="[Table_1 1].[Customer ID].[All]" allUniqueName="[Table_1 1].[Customer ID].[All]" dimensionUniqueName="[Table_1 1]" displayFolder="" count="0" memberValueDatatype="2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Order Priority]" caption="Order Priority" attribute="1" defaultMemberUniqueName="[Table_1 1].[Order Priority].[All]" allUniqueName="[Table_1 1].[Order Priority].[All]" dimensionUniqueName="[Table_1 1]" displayFolder="" count="0" memberValueDatatype="130" unbalanced="0"/>
    <cacheHierarchy uniqueName="[Table_1 1].[Discount]" caption="Discount" attribute="1" defaultMemberUniqueName="[Table_1 1].[Discount].[All]" allUniqueName="[Table_1 1].[Discount].[All]" dimensionUniqueName="[Table_1 1]" displayFolder="" count="0" memberValueDatatype="5" unbalanced="0"/>
    <cacheHierarchy uniqueName="[Table_1 1].[Unit Price]" caption="Unit Price" attribute="1" defaultMemberUniqueName="[Table_1 1].[Unit Price].[All]" allUniqueName="[Table_1 1].[Unit Price].[All]" dimensionUniqueName="[Table_1 1]" displayFolder="" count="0" memberValueDatatype="5" unbalanced="0"/>
    <cacheHierarchy uniqueName="[Table_1 1].[Shipping Cost]" caption="Shipping Cost" attribute="1" defaultMemberUniqueName="[Table_1 1].[Shipping Cost].[All]" allUniqueName="[Table_1 1].[Shipping Cost].[All]" dimensionUniqueName="[Table_1 1]" displayFolder="" count="0" memberValueDatatype="5"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Segment]" caption="Customer Segment" attribute="1" defaultMemberUniqueName="[Table_1 1].[Customer Segment].[All]" allUniqueName="[Table_1 1].[Customer Segment].[All]" dimensionUniqueName="[Table_1 1]" displayFolder="" count="0" memberValueDatatype="130" unbalanced="0"/>
    <cacheHierarchy uniqueName="[Table_1 1].[Product Category]" caption="Product Category" attribute="1" defaultMemberUniqueName="[Table_1 1].[Product Category].[All]" allUniqueName="[Table_1 1].[Product Category].[All]" dimensionUniqueName="[Table_1 1]" displayFolder="" count="0" memberValueDatatype="130" unbalanced="0"/>
    <cacheHierarchy uniqueName="[Table_1 1].[Product Sub-Category]" caption="Product Sub-Category" attribute="1" defaultMemberUniqueName="[Table_1 1].[Product Sub-Category].[All]" allUniqueName="[Table_1 1].[Product Sub-Category].[All]" dimensionUniqueName="[Table_1 1]" displayFolder="" count="0" memberValueDatatype="130" unbalanced="0"/>
    <cacheHierarchy uniqueName="[Table_1 1].[Product Container]" caption="Product Container" attribute="1" defaultMemberUniqueName="[Table_1 1].[Product Container].[All]" allUniqueName="[Table_1 1].[Product Container].[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Product Base Margin]" caption="Product Base Margin" attribute="1" defaultMemberUniqueName="[Table_1 1].[Product Base Margin].[All]" allUniqueName="[Table_1 1].[Product Base Margin].[All]" dimensionUniqueName="[Table_1 1]" displayFolder="" count="0" memberValueDatatype="5" unbalanced="0"/>
    <cacheHierarchy uniqueName="[Table_1 1].[Country]" caption="Country" attribute="1" defaultMemberUniqueName="[Table_1 1].[Country].[All]" allUniqueName="[Table_1 1].[Country].[All]" dimensionUniqueName="[Table_1 1]" displayFolder="" count="0" memberValueDatatype="130" unbalanced="0"/>
    <cacheHierarchy uniqueName="[Table_1 1].[Region]" caption="Region" attribute="1" defaultMemberUniqueName="[Table_1 1].[Region].[All]" allUniqueName="[Table_1 1].[Region].[All]" dimensionUniqueName="[Table_1 1]" displayFolder="" count="0" memberValueDatatype="130" unbalanced="0"/>
    <cacheHierarchy uniqueName="[Table_1 1].[State or Province]" caption="State or Province" attribute="1" defaultMemberUniqueName="[Table_1 1].[State or Province].[All]" allUniqueName="[Table_1 1].[State or Province].[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Order Year]" caption="Order Year" attribute="1" time="1" defaultMemberUniqueName="[Table_1 1].[Order Year].[All]" allUniqueName="[Table_1 1].[Order Year].[All]" dimensionUniqueName="[Table_1 1]" displayFolder="" count="0" memberValueDatatype="7" unbalanced="0"/>
    <cacheHierarchy uniqueName="[Table_1 1].[Order Month]" caption="Order Month" attribute="1" time="1" defaultMemberUniqueName="[Table_1 1].[Order Month].[All]" allUniqueName="[Table_1 1].[Order Month].[All]" dimensionUniqueName="[Table_1 1]" displayFolder="" count="0" memberValueDatatype="7" unbalanced="0"/>
    <cacheHierarchy uniqueName="[Table_1 1].[O-Date]" caption="O-Date" attribute="1" time="1" defaultMemberUniqueName="[Table_1 1].[O-Date].[All]" allUniqueName="[Table_1 1].[O-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ping years]" caption="Shipping years" attribute="1" time="1" defaultMemberUniqueName="[Table_1 1].[Shipping years].[All]" allUniqueName="[Table_1 1].[Shipping years].[All]" dimensionUniqueName="[Table_1 1]" displayFolder="" count="0" memberValueDatatype="7" unbalanced="0"/>
    <cacheHierarchy uniqueName="[Table_1 1].[Shipping months]" caption="Shipping months" attribute="1" time="1" defaultMemberUniqueName="[Table_1 1].[Shipping months].[All]" allUniqueName="[Table_1 1].[Shipping months].[All]" dimensionUniqueName="[Table_1 1]" displayFolder="" count="0" memberValueDatatype="7" unbalanced="0"/>
    <cacheHierarchy uniqueName="[Table_1 1].[Shipping date]" caption="Shipping date" attribute="1" time="1" defaultMemberUniqueName="[Table_1 1].[Shipping date].[All]" allUniqueName="[Table_1 1].[Shipping date].[All]" dimensionUniqueName="[Table_1 1]" displayFolder="" count="0" memberValueDatatype="7" unbalanced="0"/>
    <cacheHierarchy uniqueName="[Table_1 1].[Profit]" caption="Profit" attribute="1" defaultMemberUniqueName="[Table_1 1].[Profit].[All]" allUniqueName="[Table_1 1].[Profit].[All]" dimensionUniqueName="[Table_1 1]" displayFolder="" count="0" memberValueDatatype="5" unbalanced="0"/>
    <cacheHierarchy uniqueName="[Table_1 1].[Quantity ordered new]" caption="Quantity ordered new" attribute="1" defaultMemberUniqueName="[Table_1 1].[Quantity ordered new].[All]" allUniqueName="[Table_1 1].[Quantity ordered new].[All]" dimensionUniqueName="[Table_1 1]" displayFolder="" count="0" memberValueDatatype="20" unbalanced="0"/>
    <cacheHierarchy uniqueName="[Table_1 1].[Sales]" caption="Sales" attribute="1" defaultMemberUniqueName="[Table_1 1].[Sales].[All]" allUniqueName="[Table_1 1].[Sales].[All]" dimensionUniqueName="[Table_1 1]" displayFolder="" count="0" memberValueDatatype="5" unbalanced="0"/>
    <cacheHierarchy uniqueName="[Table_1 1].[Order ID]" caption="Order ID" attribute="1" defaultMemberUniqueName="[Table_1 1].[Order ID].[All]" allUniqueName="[Table_1 1].[Order ID].[All]" dimensionUniqueName="[Table_1 1]" displayFolder="" count="0" memberValueDatatype="20" unbalanced="0"/>
    <cacheHierarchy uniqueName="[Table_1 1].[Total]" caption="Total" attribute="1" defaultMemberUniqueName="[Table_1 1].[Total].[All]" allUniqueName="[Table_1 1].[Total].[All]" dimensionUniqueName="[Table_1 1]" displayFolder="" count="0" memberValueDatatype="5" unbalanced="0"/>
    <cacheHierarchy uniqueName="[Table_1 1].[Manager]" caption="Manager" attribute="1" defaultMemberUniqueName="[Table_1 1].[Manager].[All]" allUniqueName="[Table_1 1].[Manager].[All]" dimensionUniqueName="[Table_1 1]" displayFolder="" count="0" memberValueDatatype="130" unbalanced="0"/>
    <cacheHierarchy uniqueName="[Table_1 1].[Order fullfillment time]" caption="Order fullfillment time" attribute="1" defaultMemberUniqueName="[Table_1 1].[Order fullfillment time].[All]" allUniqueName="[Table_1 1].[Order fullfillment time].[All]" dimensionUniqueName="[Table_1 1]" displayFolder="" count="0" memberValueDatatype="20" unbalanced="0"/>
    <cacheHierarchy uniqueName="[Table_1 1].[Profit margin]" caption="Profit margin" attribute="1" defaultMemberUniqueName="[Table_1 1].[Profit margin].[All]" allUniqueName="[Table_1 1].[Profit margin].[All]" dimensionUniqueName="[Table_1 1]" displayFolder="" count="0" memberValueDatatype="5" unbalanced="0"/>
    <cacheHierarchy uniqueName="[Table_1 1].[Revenue]" caption="Revenue" attribute="1" defaultMemberUniqueName="[Table_1 1].[Revenue].[All]" allUniqueName="[Table_1 1].[Revenue].[All]" dimensionUniqueName="[Table_1 1]" displayFolder="" count="0" memberValueDatatype="5" unbalanced="0"/>
    <cacheHierarchy uniqueName="[Table_1 1].[Weekly sales]" caption="Weekly sales" attribute="1" defaultMemberUniqueName="[Table_1 1].[Weekly sales].[All]" allUniqueName="[Table_1 1].[Weekly sales].[All]" dimensionUniqueName="[Table_1 1]" displayFolder="" count="0" memberValueDatatype="20" unbalanced="0"/>
    <cacheHierarchy uniqueName="[Table_1 1].[Monthly sales]" caption="Monthly sales" attribute="1" time="1" defaultMemberUniqueName="[Table_1 1].[Monthly sales].[All]" allUniqueName="[Table_1 1].[Monthly sales].[All]" dimensionUniqueName="[Table_1 1]" displayFolder="" count="0" memberValueDatatype="7" unbalanced="0"/>
    <cacheHierarchy uniqueName="[Table_1 1].[Weekly sales03]" caption="Weekly sales03" attribute="1" defaultMemberUniqueName="[Table_1 1].[Weekly sales03].[All]" allUniqueName="[Table_1 1].[Weekly sales03].[All]" dimensionUniqueName="[Table_1 1]" displayFolder="" count="0" memberValueDatatype="130" unbalanced="0"/>
    <cacheHierarchy uniqueName="[Table_1 1].[Unique Customers]" caption="Unique Customers" attribute="1" defaultMemberUniqueName="[Table_1 1].[Unique Customers].[All]" allUniqueName="[Table_1 1].[Unique Customers].[All]" dimensionUniqueName="[Table_1 1]" displayFolder="" count="0" memberValueDatatype="20" unbalanced="0"/>
    <cacheHierarchy uniqueName="[Table_1 1].[Repeat Customers]" caption="Repeat Customers" attribute="1" defaultMemberUniqueName="[Table_1 1].[Repeat Customers].[All]" allUniqueName="[Table_1 1].[Repeat Customers].[All]" dimensionUniqueName="[Table_1 1]" displayFolder="" count="0" memberValueDatatype="20" unbalanced="0"/>
    <cacheHierarchy uniqueName="[Table_1 1].[Repeted order]" caption="Repeted order" attribute="1" defaultMemberUniqueName="[Table_1 1].[Repeted order].[All]" allUniqueName="[Table_1 1].[Repeted order].[All]" dimensionUniqueName="[Table_1 1]" displayFolder="" count="0" memberValueDatatype="130" unbalanced="0"/>
    <cacheHierarchy uniqueName="[Table_1 1].[Quarter]" caption="Quarter" attribute="1" defaultMemberUniqueName="[Table_1 1].[Quarter].[All]" allUniqueName="[Table_1 1].[Quarter].[All]" dimensionUniqueName="[Table_1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Order Month (Month Index)]" caption="Order Month (Month Index)" attribute="1" defaultMemberUniqueName="[Range].[Order Month (Month Index)].[All]" allUniqueName="[Range].[Order Month (Month Index)].[All]" dimensionUniqueName="[Range]" displayFolder="" count="0" memberValueDatatype="20" unbalanced="0" hidden="1"/>
    <cacheHierarchy uniqueName="[Range 3].[Order Month (Month Index)]" caption="Order Month (Month Index)" attribute="1" defaultMemberUniqueName="[Range 3].[Order Month (Month Index)].[All]" allUniqueName="[Range 3].[Order Month (Month Index)].[All]" dimensionUniqueName="[Range 3]" displayFolder="" count="0" memberValueDatatype="20"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Table_1].[Order Month (Month Index)]" caption="Order Month (Month Index)" attribute="1" defaultMemberUniqueName="[Table_1].[Order Month (Month Index)].[All]" allUniqueName="[Table_1].[Order Month (Month Index)].[All]" dimensionUniqueName="[Table_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Customer ID]" caption="Sum of Custom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8"/>
        </ext>
      </extLst>
    </cacheHierarchy>
    <cacheHierarchy uniqueName="[Measures].[Count of Profit margin]" caption="Count of Profit margin" measure="1" displayFolder="" measureGroup="Range"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6"/>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3"/>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7"/>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9"/>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Range" count="0" hidden="1">
      <extLst>
        <ext xmlns:x15="http://schemas.microsoft.com/office/spreadsheetml/2010/11/main" uri="{B97F6D7D-B522-45F9-BDA1-12C45D357490}">
          <x15:cacheHierarchy aggregatedColumn="34"/>
        </ext>
      </extLst>
    </cacheHierarchy>
    <cacheHierarchy uniqueName="[Measures].[Sum of Order fullfillment time]" caption="Sum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Average of Order fullfillment time]" caption="Average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5"/>
        </ext>
      </extLst>
    </cacheHierarchy>
    <cacheHierarchy uniqueName="[Measures].[Average of Shipping Cost]" caption="Average of Shipping Cost" measure="1" displayFolder="" measureGroup="Range" count="0" hidden="1">
      <extLst>
        <ext xmlns:x15="http://schemas.microsoft.com/office/spreadsheetml/2010/11/main" uri="{B97F6D7D-B522-45F9-BDA1-12C45D357490}">
          <x15:cacheHierarchy aggregatedColumn="5"/>
        </ext>
      </extLst>
    </cacheHierarchy>
    <cacheHierarchy uniqueName="[Measures].[Max of Discount]" caption="Max of Discount" measure="1" displayFolder="" measureGroup="Range" count="0" hidden="1">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oduct Category]" caption="Distinct 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State or Province]" caption="Count of State or Province" measure="1" displayFolder="" measureGroup="Range"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6"/>
        </ext>
      </extLst>
    </cacheHierarchy>
    <cacheHierarchy uniqueName="[Measures].[Min of Discount]" caption="Min of Discount" measure="1" displayFolder="" measureGroup="Range" count="0" hidden="1">
      <extLst>
        <ext xmlns:x15="http://schemas.microsoft.com/office/spreadsheetml/2010/11/main" uri="{B97F6D7D-B522-45F9-BDA1-12C45D357490}">
          <x15:cacheHierarchy aggregatedColumn="3"/>
        </ext>
      </extLst>
    </cacheHierarchy>
    <cacheHierarchy uniqueName="[Measures].[Sum of Quantity ordered new]" caption="Sum of Quantity ordered new" measure="1" displayFolder="" measureGroup="Range" count="0" hidden="1">
      <extLst>
        <ext xmlns:x15="http://schemas.microsoft.com/office/spreadsheetml/2010/11/main" uri="{B97F6D7D-B522-45F9-BDA1-12C45D357490}">
          <x15:cacheHierarchy aggregatedColumn="27"/>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111"/>
        </ext>
      </extLst>
    </cacheHierarchy>
    <cacheHierarchy uniqueName="[Measures].[Sum of Customer ID 3]" caption="Sum of Customer ID 3" measure="1" displayFolder="" measureGroup="Range 2" count="0" hidden="1">
      <extLst>
        <ext xmlns:x15="http://schemas.microsoft.com/office/spreadsheetml/2010/11/main" uri="{B97F6D7D-B522-45F9-BDA1-12C45D357490}">
          <x15:cacheHierarchy aggregatedColumn="83"/>
        </ext>
      </extLst>
    </cacheHierarchy>
    <cacheHierarchy uniqueName="[Measures].[Distinct Count of Customer ID 2]" caption="Distinct Count of Customer ID 2" measure="1" displayFolder="" measureGroup="Range 2" count="0" hidden="1">
      <extLst>
        <ext xmlns:x15="http://schemas.microsoft.com/office/spreadsheetml/2010/11/main" uri="{B97F6D7D-B522-45F9-BDA1-12C45D357490}">
          <x15:cacheHierarchy aggregatedColumn="83"/>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Sum of Order ID 3]" caption="Sum of Order ID 3" measure="1" displayFolder="" measureGroup="Range 3" count="0" hidden="1">
      <extLst>
        <ext xmlns:x15="http://schemas.microsoft.com/office/spreadsheetml/2010/11/main" uri="{B97F6D7D-B522-45F9-BDA1-12C45D357490}">
          <x15:cacheHierarchy aggregatedColumn="153"/>
        </ext>
      </extLst>
    </cacheHierarchy>
    <cacheHierarchy uniqueName="[Measures].[Distinct Count of Order ID 3]" caption="Distinct Count of Order ID 3" measure="1" displayFolder="" measureGroup="Range 3" count="0" hidden="1">
      <extLst>
        <ext xmlns:x15="http://schemas.microsoft.com/office/spreadsheetml/2010/11/main" uri="{B97F6D7D-B522-45F9-BDA1-12C45D357490}">
          <x15:cacheHierarchy aggregatedColumn="153"/>
        </ext>
      </extLst>
    </cacheHierarchy>
    <cacheHierarchy uniqueName="[Measures].[Count of Profit margin 2]" caption="Count of Profit margin 2" measure="1" displayFolder="" measureGroup="Table_1" count="0" hidden="1">
      <extLst>
        <ext xmlns:x15="http://schemas.microsoft.com/office/spreadsheetml/2010/11/main" uri="{B97F6D7D-B522-45F9-BDA1-12C45D357490}">
          <x15:cacheHierarchy aggregatedColumn="202"/>
        </ext>
      </extLst>
    </cacheHierarchy>
    <cacheHierarchy uniqueName="[Measures].[Sum of Sales 2]" caption="Sum of Sales 2" measure="1" displayFolder="" measureGroup="Table_1" count="0" oneField="1" hidden="1">
      <fieldsUsage count="1">
        <fieldUsage x="4"/>
      </fieldsUsage>
      <extLst>
        <ext xmlns:x15="http://schemas.microsoft.com/office/spreadsheetml/2010/11/main" uri="{B97F6D7D-B522-45F9-BDA1-12C45D357490}">
          <x15:cacheHierarchy aggregatedColumn="197"/>
        </ext>
      </extLst>
    </cacheHierarchy>
    <cacheHierarchy uniqueName="[Measures].[Sum of Profit 2]" caption="Sum of Profit 2" measure="1" displayFolder="" measureGroup="Table_1" count="0" oneField="1" hidden="1">
      <fieldsUsage count="1">
        <fieldUsage x="2"/>
      </fieldsUsage>
      <extLst>
        <ext xmlns:x15="http://schemas.microsoft.com/office/spreadsheetml/2010/11/main" uri="{B97F6D7D-B522-45F9-BDA1-12C45D357490}">
          <x15:cacheHierarchy aggregatedColumn="195"/>
        </ext>
      </extLst>
    </cacheHierarchy>
    <cacheHierarchy uniqueName="[Measures].[Sum of Revenue 2]" caption="Sum of Revenue 2" measure="1" displayFolder="" measureGroup="Table_1" count="0" hidden="1">
      <extLst>
        <ext xmlns:x15="http://schemas.microsoft.com/office/spreadsheetml/2010/11/main" uri="{B97F6D7D-B522-45F9-BDA1-12C45D357490}">
          <x15:cacheHierarchy aggregatedColumn="203"/>
        </ext>
      </extLst>
    </cacheHierarchy>
    <cacheHierarchy uniqueName="[Measures].[Sum of Order ID 2]" caption="Sum of Order ID 2" measure="1" displayFolder="" measureGroup="Table_1" count="0" hidden="1">
      <extLst>
        <ext xmlns:x15="http://schemas.microsoft.com/office/spreadsheetml/2010/11/main" uri="{B97F6D7D-B522-45F9-BDA1-12C45D357490}">
          <x15:cacheHierarchy aggregatedColumn="198"/>
        </ext>
      </extLst>
    </cacheHierarchy>
    <cacheHierarchy uniqueName="[Measures].[Distinct Count of Order ID 2]" caption="Distinct Count of Order ID 2" measure="1" displayFolder="" measureGroup="Table_1" count="0" hidden="1">
      <extLst>
        <ext xmlns:x15="http://schemas.microsoft.com/office/spreadsheetml/2010/11/main" uri="{B97F6D7D-B522-45F9-BDA1-12C45D357490}">
          <x15:cacheHierarchy aggregatedColumn="198"/>
        </ext>
      </extLst>
    </cacheHierarchy>
    <cacheHierarchy uniqueName="[Measures].[Sum of Quantity ordered new 2]" caption="Sum of Quantity ordered new 2" measure="1" displayFolder="" measureGroup="Table_1" count="0" oneField="1" hidden="1">
      <fieldsUsage count="1">
        <fieldUsage x="3"/>
      </fieldsUsage>
      <extLst>
        <ext xmlns:x15="http://schemas.microsoft.com/office/spreadsheetml/2010/11/main" uri="{B97F6D7D-B522-45F9-BDA1-12C45D357490}">
          <x15:cacheHierarchy aggregatedColumn="196"/>
        </ext>
      </extLst>
    </cacheHierarchy>
    <cacheHierarchy uniqueName="[Measures].[Sum of Customer ID 2]" caption="Sum of Customer ID 2" measure="1" displayFolder="" measureGroup="Table_1" count="0" hidden="1">
      <extLst>
        <ext xmlns:x15="http://schemas.microsoft.com/office/spreadsheetml/2010/11/main" uri="{B97F6D7D-B522-45F9-BDA1-12C45D357490}">
          <x15:cacheHierarchy aggregatedColumn="169"/>
        </ext>
      </extLst>
    </cacheHierarchy>
    <cacheHierarchy uniqueName="[Measures].[Distinct Count of Customer ID 3]" caption="Distinct Count of Customer ID 3" measure="1" displayFolder="" measureGroup="Table_1" count="0" hidden="1">
      <extLst>
        <ext xmlns:x15="http://schemas.microsoft.com/office/spreadsheetml/2010/11/main" uri="{B97F6D7D-B522-45F9-BDA1-12C45D357490}">
          <x15:cacheHierarchy aggregatedColumn="169"/>
        </ext>
      </extLst>
    </cacheHierarchy>
    <cacheHierarchy uniqueName="[Measures].[Average of Order ID]" caption="Average of Order ID" measure="1" displayFolder="" measureGroup="Table_1" count="0" hidden="1">
      <extLst>
        <ext xmlns:x15="http://schemas.microsoft.com/office/spreadsheetml/2010/11/main" uri="{B97F6D7D-B522-45F9-BDA1-12C45D357490}">
          <x15:cacheHierarchy aggregatedColumn="19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98"/>
        </ext>
      </extLst>
    </cacheHierarchy>
    <cacheHierarchy uniqueName="[Measures].[Sum of Unit Price]" caption="Sum of Unit Price" measure="1" displayFolder="" measureGroup="Table_1" count="0" hidden="1">
      <extLst>
        <ext xmlns:x15="http://schemas.microsoft.com/office/spreadsheetml/2010/11/main" uri="{B97F6D7D-B522-45F9-BDA1-12C45D357490}">
          <x15:cacheHierarchy aggregatedColumn="173"/>
        </ext>
      </extLst>
    </cacheHierarchy>
    <cacheHierarchy uniqueName="[Measures].[Average of Unit Price]" caption="Average of Unit Price" measure="1" displayFolder="" measureGroup="Table_1" count="0" hidden="1">
      <extLst>
        <ext xmlns:x15="http://schemas.microsoft.com/office/spreadsheetml/2010/11/main" uri="{B97F6D7D-B522-45F9-BDA1-12C45D357490}">
          <x15:cacheHierarchy aggregatedColumn="173"/>
        </ext>
      </extLst>
    </cacheHierarchy>
    <cacheHierarchy uniqueName="[Measures].[Count of City 2]" caption="Count of City 2" measure="1" displayFolder="" measureGroup="Table_1" count="0" hidden="1">
      <extLst>
        <ext xmlns:x15="http://schemas.microsoft.com/office/spreadsheetml/2010/11/main" uri="{B97F6D7D-B522-45F9-BDA1-12C45D357490}">
          <x15:cacheHierarchy aggregatedColumn="185"/>
        </ext>
      </extLst>
    </cacheHierarchy>
    <cacheHierarchy uniqueName="[Measures].[Distinct Count of City 2]" caption="Distinct Count of City 2" measure="1" displayFolder="" measureGroup="Table_1" count="0" hidden="1">
      <extLst>
        <ext xmlns:x15="http://schemas.microsoft.com/office/spreadsheetml/2010/11/main" uri="{B97F6D7D-B522-45F9-BDA1-12C45D357490}">
          <x15:cacheHierarchy aggregatedColumn="185"/>
        </ext>
      </extLst>
    </cacheHierarchy>
    <cacheHierarchy uniqueName="[Measures].[Sum of Shipping Cost 2]" caption="Sum of Shipping Cost 2" measure="1" displayFolder="" measureGroup="Table_1" count="0" hidden="1">
      <extLst>
        <ext xmlns:x15="http://schemas.microsoft.com/office/spreadsheetml/2010/11/main" uri="{B97F6D7D-B522-45F9-BDA1-12C45D357490}">
          <x15:cacheHierarchy aggregatedColumn="174"/>
        </ext>
      </extLst>
    </cacheHierarchy>
    <cacheHierarchy uniqueName="[Measures].[Sum of Order fullfillment time 2]" caption="Sum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Average of Order fullfillment time 2]" caption="Average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Count of Order Priority]" caption="Count of Order Priority" measure="1" displayFolder="" measureGroup="Table_1" count="0" hidden="1">
      <extLst>
        <ext xmlns:x15="http://schemas.microsoft.com/office/spreadsheetml/2010/11/main" uri="{B97F6D7D-B522-45F9-BDA1-12C45D357490}">
          <x15:cacheHierarchy aggregatedColumn="171"/>
        </ext>
      </extLst>
    </cacheHierarchy>
    <cacheHierarchy uniqueName="[Measures].[Count of Repeted order]" caption="Count of Repeted order" measure="1" displayFolder="" measureGroup="Table_1" count="0" hidden="1">
      <extLst>
        <ext xmlns:x15="http://schemas.microsoft.com/office/spreadsheetml/2010/11/main" uri="{B97F6D7D-B522-45F9-BDA1-12C45D357490}">
          <x15:cacheHierarchy aggregatedColumn="209"/>
        </ext>
      </extLst>
    </cacheHierarchy>
    <cacheHierarchy uniqueName="[Measures].[Sum of Unique Customers]" caption="Sum of Unique Customers" measure="1" displayFolder="" measureGroup="Table_1" count="0" hidden="1">
      <extLst>
        <ext xmlns:x15="http://schemas.microsoft.com/office/spreadsheetml/2010/11/main" uri="{B97F6D7D-B522-45F9-BDA1-12C45D357490}">
          <x15:cacheHierarchy aggregatedColumn="207"/>
        </ext>
      </extLst>
    </cacheHierarchy>
  </cacheHierarchies>
  <kpis count="0"/>
  <dimensions count="8">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Table_1" uniqueName="[Table_1]" caption="Table_1"/>
    <dimension name="Table_1 1" uniqueName="[Table_1 1]" caption="Table_1 1"/>
  </dimensions>
  <measureGroups count="7">
    <measureGroup name="Range" caption="Range"/>
    <measureGroup name="Range 1" caption="Range 1"/>
    <measureGroup name="Range 2" caption="Range 2"/>
    <measureGroup name="Range 3" caption="Range 3"/>
    <measureGroup name="Range 4" caption="Range 4"/>
    <measureGroup name="Table_1" caption="Table_1"/>
    <measureGroup name="Table_1 1" caption="Table_1 1"/>
  </measureGroups>
  <maps count="7">
    <map measureGroup="0" dimension="1"/>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shni Rana" refreshedDate="45444.699429745371" backgroundQuery="1" createdVersion="8" refreshedVersion="8" minRefreshableVersion="3" recordCount="0" supportSubquery="1" supportAdvancedDrill="1" xr:uid="{0756A5C1-6D72-4052-B9D6-556C41F8881C}">
  <cacheSource type="external" connectionId="2"/>
  <cacheFields count="5">
    <cacheField name="[Table_1].[Product Name].[Product Name]" caption="Product Name" numFmtId="0" hierarchy="180" level="1">
      <sharedItems count="5">
        <s v="Belkin 107-key enhanced keyboard, USB/PS/2 interface"/>
        <s v="Economy Rollaway Files"/>
        <s v="Eldon Simplefile® Box Office®"/>
        <s v="Newell 323"/>
        <s v="Xerox 1923"/>
      </sharedItems>
    </cacheField>
    <cacheField name="[Table_1].[Product Category].[Product Category]" caption="Product Category" numFmtId="0" hierarchy="177" level="1">
      <sharedItems count="3">
        <s v="Furniture"/>
        <s v="Office Supplies"/>
        <s v="Technology"/>
      </sharedItems>
    </cacheField>
    <cacheField name="[Measures].[Sum of Unique Customers]" caption="Sum of Unique Customers" numFmtId="0" hierarchy="321" level="32767"/>
    <cacheField name="[Table_1].[Customer Segment].[Customer Segment]" caption="Customer Segment" numFmtId="0" hierarchy="176" level="1">
      <sharedItems count="4">
        <s v="Consumer"/>
        <s v="Corporate"/>
        <s v="Home Office"/>
        <s v="Small Business"/>
      </sharedItems>
    </cacheField>
    <cacheField name="[Table_1].[State or Province].[State or Province]" caption="State or Province" numFmtId="0" hierarchy="184" level="1">
      <sharedItems containsSemiMixedTypes="0" containsNonDate="0" containsString="0"/>
    </cacheField>
  </cacheFields>
  <cacheHierarchies count="322">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time="1" defaultMemberUniqueName="[Range].[Order Year].[All]" allUniqueName="[Range].[Order Year].[All]" dimensionUniqueName="[Range]" displayFolder="" count="0" memberValueDatatype="7" unbalanced="0"/>
    <cacheHierarchy uniqueName="[Range].[Order Month]" caption="Order Month" attribute="1" time="1" defaultMemberUniqueName="[Range].[Order Month].[All]" allUniqueName="[Range].[Order Month].[All]" dimensionUniqueName="[Range]" displayFolder="" count="0" memberValueDatatype="7" unbalanced="0"/>
    <cacheHierarchy uniqueName="[Range].[O-Date]" caption="O-Date" attribute="1" time="1" defaultMemberUniqueName="[Range].[O-Date].[All]" allUniqueName="[Range].[O-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ping years]" caption="Shipping years" attribute="1" time="1" defaultMemberUniqueName="[Range].[Shipping years].[All]" allUniqueName="[Range].[Shipping years].[All]" dimensionUniqueName="[Range]" displayFolder="" count="0" memberValueDatatype="7" unbalanced="0"/>
    <cacheHierarchy uniqueName="[Range].[Shipping months]" caption="Shipping months" attribute="1" time="1" defaultMemberUniqueName="[Range].[Shipping months].[All]" allUniqueName="[Range].[Shipping months].[All]" dimensionUniqueName="[Range]" displayFolder="" count="0" memberValueDatatype="7" unbalanced="0"/>
    <cacheHierarchy uniqueName="[Range].[Shipping date]" caption="Shipping date" attribute="1" time="1" defaultMemberUniqueName="[Range].[Shipping date].[All]" allUniqueName="[Range].[Shipping date].[All]" dimensionUniqueName="[Range]" displayFolder="" count="0" memberValueDatatype="7"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Total]" caption="Total" attribute="1" defaultMemberUniqueName="[Range].[Total].[All]" allUniqueName="[Range].[Total].[All]" dimensionUniqueName="[Range]" displayFolder="" count="0" memberValueDatatype="5" unbalanced="0"/>
    <cacheHierarchy uniqueName="[Range].[Manager]" caption="Manager" attribute="1" defaultMemberUniqueName="[Range].[Manager].[All]" allUniqueName="[Range].[Manager].[All]" dimensionUniqueName="[Range]" displayFolder="" count="0" memberValueDatatype="130" unbalanced="0"/>
    <cacheHierarchy uniqueName="[Range].[Order fullfillment time]" caption="Order fullfillment time" attribute="1" defaultMemberUniqueName="[Range].[Order fullfillment time].[All]" allUniqueName="[Range].[Order fullfillment time].[All]" dimensionUniqueName="[Range]" displayFolder="" count="0" memberValueDatatype="20" unbalanced="0"/>
    <cacheHierarchy uniqueName="[Range].[Profit margin]" caption="Profit margin" attribute="1" defaultMemberUniqueName="[Range].[Profit margin].[All]" allUniqueName="[Range].[Profit margin].[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5" unbalanced="0"/>
    <cacheHierarchy uniqueName="[Range].[Weekly sales]" caption="Weekly sales" attribute="1" defaultMemberUniqueName="[Range].[Weekly sales].[All]" allUniqueName="[Range].[Weekly sales].[All]" dimensionUniqueName="[Range]" displayFolder="" count="0" memberValueDatatype="20" unbalanced="0"/>
    <cacheHierarchy uniqueName="[Range].[Monthly sales]" caption="Monthly sales" attribute="1" defaultMemberUniqueName="[Range].[Monthly sales].[All]" allUniqueName="[Range].[Monthly sales].[All]" dimensionUniqueName="[Range]" displayFolder="" count="0" memberValueDatatype="130" unbalanced="0"/>
    <cacheHierarchy uniqueName="[Range].[Weekly sales03]" caption="Weekly sales03" attribute="1" defaultMemberUniqueName="[Range].[Weekly sales03].[All]" allUniqueName="[Range].[Weekly sales03].[All]" dimensionUniqueName="[Range]" displayFolder="" count="0" memberValueDatatype="130" unbalanced="0"/>
    <cacheHierarchy uniqueName="[Range].[Order Month (Year)]" caption="Order Month (Year)" attribute="1" defaultMemberUniqueName="[Range].[Order Month (Year)].[All]" allUniqueName="[Range].[Order Month (Year)].[All]" dimensionUniqueName="[Range]" displayFolder="" count="0" memberValueDatatype="130" unbalanced="0"/>
    <cacheHierarchy uniqueName="[Range].[Order Month (Quarter)]" caption="Order Month (Quarter)" attribute="1" defaultMemberUniqueName="[Range].[Order Month (Quarter)].[All]" allUniqueName="[Range].[Order Month (Quarter)].[All]" dimensionUniqueName="[Range]" displayFolder="" count="0" memberValueDatatype="130" unbalanced="0"/>
    <cacheHierarchy uniqueName="[Range].[Order Month (Month)]" caption="Order Month (Month)" attribute="1" defaultMemberUniqueName="[Range].[Order Month (Month)].[All]" allUniqueName="[Range].[Order Month (Month)].[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Order Priority]" caption="Order Priority" attribute="1" defaultMemberUniqueName="[Range 1].[Order Priority].[All]" allUniqueName="[Range 1].[Order Priorit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Unit Price]" caption="Unit Price" attribute="1" defaultMemberUniqueName="[Range 1].[Unit Price].[All]" allUniqueName="[Range 1].[Unit Price].[All]" dimensionUniqueName="[Range 1]" displayFolder="" count="0" memberValueDatatype="5" unbalanced="0"/>
    <cacheHierarchy uniqueName="[Range 1].[Shipping Cost]" caption="Shipping Cost" attribute="1" defaultMemberUniqueName="[Range 1].[Shipping Cost].[All]" allUniqueName="[Range 1].[Shipping Cost].[All]" dimensionUniqueName="[Range 1]" displayFolder="" count="0" memberValueDatatype="5"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Segment]" caption="Customer Segment" attribute="1" defaultMemberUniqueName="[Range 1].[Customer Segment].[All]" allUniqueName="[Range 1].[Customer Segment].[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Sub-Category]" caption="Product Sub-Category" attribute="1" defaultMemberUniqueName="[Range 1].[Product Sub-Category].[All]" allUniqueName="[Range 1].[Product Sub-Category].[All]" dimensionUniqueName="[Range 1]" displayFolder="" count="0" memberValueDatatype="130" unbalanced="0"/>
    <cacheHierarchy uniqueName="[Range 1].[Product Container]" caption="Product Container" attribute="1" defaultMemberUniqueName="[Range 1].[Product Container].[All]" allUniqueName="[Range 1].[Product Container].[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Product Base Margin]" caption="Product Base Margin" attribute="1" defaultMemberUniqueName="[Range 1].[Product Base Margin].[All]" allUniqueName="[Range 1].[Product Base Margin].[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State or Province]" caption="State or Province" attribute="1" defaultMemberUniqueName="[Range 1].[State or Province].[All]" allUniqueName="[Range 1].[State or Provinc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Order Year]" caption="Order Year" attribute="1" time="1" defaultMemberUniqueName="[Range 1].[Order Year].[All]" allUniqueName="[Range 1].[Order Year].[All]" dimensionUniqueName="[Range 1]" displayFolder="" count="0" memberValueDatatype="7" unbalanced="0"/>
    <cacheHierarchy uniqueName="[Range 1].[Order Month]" caption="Order Month" attribute="1" time="1" defaultMemberUniqueName="[Range 1].[Order Month].[All]" allUniqueName="[Range 1].[Order Month].[All]" dimensionUniqueName="[Range 1]" displayFolder="" count="0" memberValueDatatype="7" unbalanced="0"/>
    <cacheHierarchy uniqueName="[Range 1].[O-Date]" caption="O-Date" attribute="1" time="1" defaultMemberUniqueName="[Range 1].[O-Date].[All]" allUniqueName="[Range 1].[O-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ping years]" caption="Shipping years" attribute="1" time="1" defaultMemberUniqueName="[Range 1].[Shipping years].[All]" allUniqueName="[Range 1].[Shipping years].[All]" dimensionUniqueName="[Range 1]" displayFolder="" count="0" memberValueDatatype="7" unbalanced="0"/>
    <cacheHierarchy uniqueName="[Range 1].[Shipping months]" caption="Shipping months" attribute="1" time="1" defaultMemberUniqueName="[Range 1].[Shipping months].[All]" allUniqueName="[Range 1].[Shipping months].[All]" dimensionUniqueName="[Range 1]" displayFolder="" count="0" memberValueDatatype="7" unbalanced="0"/>
    <cacheHierarchy uniqueName="[Range 1].[Shipping date]" caption="Shipping date" attribute="1" time="1" defaultMemberUniqueName="[Range 1].[Shipping date].[All]" allUniqueName="[Range 1].[Shipping date].[All]" dimensionUniqueName="[Range 1]" displayFolder="" count="0" memberValueDatatype="7" unbalanced="0"/>
    <cacheHierarchy uniqueName="[Range 1].[Profit]" caption="Profit" attribute="1" defaultMemberUniqueName="[Range 1].[Profit].[All]" allUniqueName="[Range 1].[Profit].[All]" dimensionUniqueName="[Range 1]" displayFolder="" count="0" memberValueDatatype="5" unbalanced="0"/>
    <cacheHierarchy uniqueName="[Range 1].[Quantity ordered new]" caption="Quantity ordered new" attribute="1" defaultMemberUniqueName="[Range 1].[Quantity ordered new].[All]" allUniqueName="[Range 1].[Quantity ordered new].[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Total]" caption="Total" attribute="1" defaultMemberUniqueName="[Range 1].[Total].[All]" allUniqueName="[Range 1].[Total].[All]" dimensionUniqueName="[Range 1]" displayFolder="" count="0" memberValueDatatype="5" unbalanced="0"/>
    <cacheHierarchy uniqueName="[Range 1].[Manager]" caption="Manager" attribute="1" defaultMemberUniqueName="[Range 1].[Manager].[All]" allUniqueName="[Range 1].[Manager].[All]" dimensionUniqueName="[Range 1]" displayFolder="" count="0" memberValueDatatype="130" unbalanced="0"/>
    <cacheHierarchy uniqueName="[Range 1].[Order fullfillment time]" caption="Order fullfillment time" attribute="1" defaultMemberUniqueName="[Range 1].[Order fullfillment time].[All]" allUniqueName="[Range 1].[Order fullfillment time].[All]" dimensionUniqueName="[Range 1]" displayFolder="" count="0" memberValueDatatype="20" unbalanced="0"/>
    <cacheHierarchy uniqueName="[Range 1].[Profit margin]" caption="Profit margin" attribute="1" defaultMemberUniqueName="[Range 1].[Profit margin].[All]" allUniqueName="[Range 1].[Profit margin].[All]" dimensionUniqueName="[Range 1]" displayFolder="" count="0" memberValueDatatype="130" unbalanced="0"/>
    <cacheHierarchy uniqueName="[Range 1].[Revenue]" caption="Revenue" attribute="1" defaultMemberUniqueName="[Range 1].[Revenue].[All]" allUniqueName="[Range 1].[Revenue].[All]" dimensionUniqueName="[Range 1]" displayFolder="" count="0" memberValueDatatype="5" unbalanced="0"/>
    <cacheHierarchy uniqueName="[Range 1].[Weekly sales]" caption="Weekly sales" attribute="1" defaultMemberUniqueName="[Range 1].[Weekly sales].[All]" allUniqueName="[Range 1].[Weekly sales].[All]" dimensionUniqueName="[Range 1]" displayFolder="" count="0" memberValueDatatype="20" unbalanced="0"/>
    <cacheHierarchy uniqueName="[Range 1].[Monthly sales]" caption="Monthly sales" attribute="1" defaultMemberUniqueName="[Range 1].[Monthly sales].[All]" allUniqueName="[Range 1].[Monthly sales].[All]" dimensionUniqueName="[Range 1]" displayFolder="" count="0" memberValueDatatype="130" unbalanced="0"/>
    <cacheHierarchy uniqueName="[Range 1].[Weekly sales03]" caption="Weekly sales03" attribute="1" defaultMemberUniqueName="[Range 1].[Weekly sales03].[All]" allUniqueName="[Range 1].[Weekly sales03].[All]" dimensionUniqueName="[Range 1]" displayFolder="" count="0" memberValueDatatype="130" unbalanced="0"/>
    <cacheHierarchy uniqueName="[Range 1].[Unique Customers]" caption="Unique Customers" attribute="1" defaultMemberUniqueName="[Range 1].[Unique Customers].[All]" allUniqueName="[Range 1].[Unique Customers].[All]" dimensionUniqueName="[Range 1]" displayFolder="" count="0" memberValueDatatype="20" unbalanced="0"/>
    <cacheHierarchy uniqueName="[Range 1].[Repeat Customers]" caption="Repeat Customers" attribute="1" defaultMemberUniqueName="[Range 1].[Repeat Customers].[All]" allUniqueName="[Range 1].[Repeat Customers].[All]" dimensionUniqueName="[Range 1]" displayFolder="" count="0" memberValueDatatype="20" unbalanced="0"/>
    <cacheHierarchy uniqueName="[Range 1].[Repeted order]" caption="Repeted order" attribute="1" defaultMemberUniqueName="[Range 1].[Repeted order].[All]" allUniqueName="[Range 1].[Repeted order].[All]" dimensionUniqueName="[Range 1]" displayFolder="" count="0" memberValueDatatype="130" unbalanced="0"/>
    <cacheHierarchy uniqueName="[Range 2].[Customer ID]" caption="Customer ID" attribute="1" defaultMemberUniqueName="[Range 2].[Customer ID].[All]" allUniqueName="[Range 2].[Customer ID].[All]" dimensionUniqueName="[Range 2]" displayFolder="" count="0" memberValueDatatype="2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Order Priority]" caption="Order Priority" attribute="1" defaultMemberUniqueName="[Range 2].[Order Priority].[All]" allUniqueName="[Range 2].[Order Priority].[All]" dimensionUniqueName="[Range 2]" displayFolder="" count="0" memberValueDatatype="130" unbalanced="0"/>
    <cacheHierarchy uniqueName="[Range 2].[Discount]" caption="Discount" attribute="1" defaultMemberUniqueName="[Range 2].[Discount].[All]" allUniqueName="[Range 2].[Discount].[All]" dimensionUniqueName="[Range 2]" displayFolder="" count="0" memberValueDatatype="5" unbalanced="0"/>
    <cacheHierarchy uniqueName="[Range 2].[Unit Price]" caption="Unit Price" attribute="1" defaultMemberUniqueName="[Range 2].[Unit Price].[All]" allUniqueName="[Range 2].[Unit Price].[All]" dimensionUniqueName="[Range 2]" displayFolder="" count="0" memberValueDatatype="5" unbalanced="0"/>
    <cacheHierarchy uniqueName="[Range 2].[Shipping Cost]" caption="Shipping Cost" attribute="1" defaultMemberUniqueName="[Range 2].[Shipping Cost].[All]" allUniqueName="[Range 2].[Shipping Cost].[All]" dimensionUniqueName="[Range 2]" displayFolder="" count="0" memberValueDatatype="5"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Segment]" caption="Customer Segment" attribute="1" defaultMemberUniqueName="[Range 2].[Customer Segment].[All]" allUniqueName="[Range 2].[Customer Segment].[All]" dimensionUniqueName="[Range 2]" displayFolder="" count="0" memberValueDatatype="13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Sub-Category]" caption="Product Sub-Category" attribute="1" defaultMemberUniqueName="[Range 2].[Product Sub-Category].[All]" allUniqueName="[Range 2].[Product Sub-Category].[All]" dimensionUniqueName="[Range 2]" displayFolder="" count="0" memberValueDatatype="130" unbalanced="0"/>
    <cacheHierarchy uniqueName="[Range 2].[Product Container]" caption="Product Container" attribute="1" defaultMemberUniqueName="[Range 2].[Product Container].[All]" allUniqueName="[Range 2].[Product Container].[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Product Base Margin]" caption="Product Base Margin" attribute="1" defaultMemberUniqueName="[Range 2].[Product Base Margin].[All]" allUniqueName="[Range 2].[Product Base Margin].[All]" dimensionUniqueName="[Range 2]" displayFolder="" count="0" memberValueDatatype="5" unbalanced="0"/>
    <cacheHierarchy uniqueName="[Range 2].[Country]" caption="Country" attribute="1" defaultMemberUniqueName="[Range 2].[Country].[All]" allUniqueName="[Range 2].[Country].[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State or Province]" caption="State or Province" attribute="1" defaultMemberUniqueName="[Range 2].[State or Province].[All]" allUniqueName="[Range 2].[State or Provinc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Order Year]" caption="Order Year" attribute="1" time="1" defaultMemberUniqueName="[Range 2].[Order Year].[All]" allUniqueName="[Range 2].[Order Year].[All]" dimensionUniqueName="[Range 2]" displayFolder="" count="0" memberValueDatatype="7" unbalanced="0"/>
    <cacheHierarchy uniqueName="[Range 2].[Order Month]" caption="Order Month" attribute="1" time="1" defaultMemberUniqueName="[Range 2].[Order Month].[All]" allUniqueName="[Range 2].[Order Month].[All]" dimensionUniqueName="[Range 2]" displayFolder="" count="0" memberValueDatatype="7" unbalanced="0"/>
    <cacheHierarchy uniqueName="[Range 2].[O-Date]" caption="O-Date" attribute="1" time="1" defaultMemberUniqueName="[Range 2].[O-Date].[All]" allUniqueName="[Range 2].[O-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ping years]" caption="Shipping years" attribute="1" time="1" defaultMemberUniqueName="[Range 2].[Shipping years].[All]" allUniqueName="[Range 2].[Shipping years].[All]" dimensionUniqueName="[Range 2]" displayFolder="" count="0" memberValueDatatype="7" unbalanced="0"/>
    <cacheHierarchy uniqueName="[Range 2].[Shipping months]" caption="Shipping months" attribute="1" time="1" defaultMemberUniqueName="[Range 2].[Shipping months].[All]" allUniqueName="[Range 2].[Shipping months].[All]" dimensionUniqueName="[Range 2]" displayFolder="" count="0" memberValueDatatype="7" unbalanced="0"/>
    <cacheHierarchy uniqueName="[Range 2].[Shipping date]" caption="Shipping date" attribute="1" time="1" defaultMemberUniqueName="[Range 2].[Shipping date].[All]" allUniqueName="[Range 2].[Shipping date].[All]" dimensionUniqueName="[Range 2]" displayFolder="" count="0" memberValueDatatype="7" unbalanced="0"/>
    <cacheHierarchy uniqueName="[Range 2].[Profit]" caption="Profit" attribute="1" defaultMemberUniqueName="[Range 2].[Profit].[All]" allUniqueName="[Range 2].[Profit].[All]" dimensionUniqueName="[Range 2]" displayFolder="" count="0" memberValueDatatype="5" unbalanced="0"/>
    <cacheHierarchy uniqueName="[Range 2].[Quantity ordered new]" caption="Quantity ordered new" attribute="1" defaultMemberUniqueName="[Range 2].[Quantity ordered new].[All]" allUniqueName="[Range 2].[Quantity ordered new].[All]" dimensionUniqueName="[Range 2]" displayFolder="" count="0" memberValueDatatype="20" unbalanced="0"/>
    <cacheHierarchy uniqueName="[Range 2].[Sales]" caption="Sales" attribute="1" defaultMemberUniqueName="[Range 2].[Sales].[All]" allUniqueName="[Range 2].[Sales].[All]" dimensionUniqueName="[Range 2]" displayFolder="" count="0" memberValueDatatype="5" unbalanced="0"/>
    <cacheHierarchy uniqueName="[Range 2].[Order ID]" caption="Order ID" attribute="1" defaultMemberUniqueName="[Range 2].[Order ID].[All]" allUniqueName="[Range 2].[Order ID].[All]" dimensionUniqueName="[Range 2]" displayFolder="" count="0" memberValueDatatype="20" unbalanced="0"/>
    <cacheHierarchy uniqueName="[Range 2].[Total]" caption="Total" attribute="1" defaultMemberUniqueName="[Range 2].[Total].[All]" allUniqueName="[Range 2].[Total].[All]" dimensionUniqueName="[Range 2]" displayFolder="" count="0" memberValueDatatype="5" unbalanced="0"/>
    <cacheHierarchy uniqueName="[Range 2].[Manager]" caption="Manager" attribute="1" defaultMemberUniqueName="[Range 2].[Manager].[All]" allUniqueName="[Range 2].[Manager].[All]" dimensionUniqueName="[Range 2]" displayFolder="" count="0" memberValueDatatype="130" unbalanced="0"/>
    <cacheHierarchy uniqueName="[Range 2].[Order fullfillment time]" caption="Order fullfillment time" attribute="1" defaultMemberUniqueName="[Range 2].[Order fullfillment time].[All]" allUniqueName="[Range 2].[Order fullfillment time].[All]" dimensionUniqueName="[Range 2]" displayFolder="" count="0" memberValueDatatype="20"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Revenue]" caption="Revenue" attribute="1" defaultMemberUniqueName="[Range 2].[Revenue].[All]" allUniqueName="[Range 2].[Revenue].[All]" dimensionUniqueName="[Range 2]" displayFolder="" count="0" memberValueDatatype="5" unbalanced="0"/>
    <cacheHierarchy uniqueName="[Range 2].[Weekly sales]" caption="Weekly sales" attribute="1" defaultMemberUniqueName="[Range 2].[Weekly sales].[All]" allUniqueName="[Range 2].[Weekly sales].[All]" dimensionUniqueName="[Range 2]" displayFolder="" count="0" memberValueDatatype="20" unbalanced="0"/>
    <cacheHierarchy uniqueName="[Range 2].[Monthly sales]" caption="Monthly sales" attribute="1" defaultMemberUniqueName="[Range 2].[Monthly sales].[All]" allUniqueName="[Range 2].[Monthly sales].[All]" dimensionUniqueName="[Range 2]" displayFolder="" count="0" memberValueDatatype="130" unbalanced="0"/>
    <cacheHierarchy uniqueName="[Range 2].[Weekly sales03]" caption="Weekly sales03" attribute="1" defaultMemberUniqueName="[Range 2].[Weekly sales03].[All]" allUniqueName="[Range 2].[Weekly sales03].[All]" dimensionUniqueName="[Range 2]" displayFolder="" count="0" memberValueDatatype="130" unbalanced="0"/>
    <cacheHierarchy uniqueName="[Range 2].[Unique Customers]" caption="Unique Customers" attribute="1" defaultMemberUniqueName="[Range 2].[Unique Customers].[All]" allUniqueName="[Range 2].[Unique Customers].[All]" dimensionUniqueName="[Range 2]" displayFolder="" count="0" memberValueDatatype="20" unbalanced="0"/>
    <cacheHierarchy uniqueName="[Range 2].[Repeat Customers]" caption="Repeat Customers" attribute="1" defaultMemberUniqueName="[Range 2].[Repeat Customers].[All]" allUniqueName="[Range 2].[Repeat Customers].[All]" dimensionUniqueName="[Range 2]" displayFolder="" count="0" memberValueDatatype="20" unbalanced="0"/>
    <cacheHierarchy uniqueName="[Range 2].[Repeted order]" caption="Repeted order" attribute="1" defaultMemberUniqueName="[Range 2].[Repeted order].[All]" allUniqueName="[Range 2].[Repeted order].[All]" dimensionUniqueName="[Range 2]" displayFolder="" count="0" memberValueDatatype="130" unbalanced="0"/>
    <cacheHierarchy uniqueName="[Range 3].[Customer ID]" caption="Customer ID" attribute="1" defaultMemberUniqueName="[Range 3].[Customer ID].[All]" allUniqueName="[Range 3].[Customer ID].[All]" dimensionUniqueName="[Range 3]" displayFolder="" count="0" memberValueDatatype="20" unbalanced="0"/>
    <cacheHierarchy uniqueName="[Range 3].[Customer Name]" caption="Customer Name" attribute="1" defaultMemberUniqueName="[Range 3].[Customer Name].[All]" allUniqueName="[Range 3].[Customer Name].[All]" dimensionUniqueName="[Range 3]" displayFolder="" count="0" memberValueDatatype="13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Discount]" caption="Discount" attribute="1" defaultMemberUniqueName="[Range 3].[Discount].[All]" allUniqueName="[Range 3].[Discount].[All]" dimensionUniqueName="[Range 3]" displayFolder="" count="0" memberValueDatatype="5" unbalanced="0"/>
    <cacheHierarchy uniqueName="[Range 3].[Unit Price]" caption="Unit Price" attribute="1" defaultMemberUniqueName="[Range 3].[Unit Price].[All]" allUniqueName="[Range 3].[Unit Price].[All]" dimensionUniqueName="[Range 3]" displayFolder="" count="0" memberValueDatatype="5" unbalanced="0"/>
    <cacheHierarchy uniqueName="[Range 3].[Shipping Cost]" caption="Shipping Cost" attribute="1" defaultMemberUniqueName="[Range 3].[Shipping Cost].[All]" allUniqueName="[Range 3].[Shipping Cost].[All]" dimensionUniqueName="[Range 3]" displayFolder="" count="0" memberValueDatatype="5" unbalanced="0"/>
    <cacheHierarchy uniqueName="[Range 3].[Ship Mode]" caption="Ship Mode" attribute="1" defaultMemberUniqueName="[Range 3].[Ship Mode].[All]" allUniqueName="[Range 3].[Ship Mode].[All]" dimensionUniqueName="[Range 3]" displayFolder="" count="0" memberValueDatatype="130" unbalanced="0"/>
    <cacheHierarchy uniqueName="[Range 3].[Customer Segment]" caption="Customer Segment" attribute="1" defaultMemberUniqueName="[Range 3].[Customer Segment].[All]" allUniqueName="[Range 3].[Customer Segment].[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Sub-Category]" caption="Product Sub-Category" attribute="1" defaultMemberUniqueName="[Range 3].[Product Sub-Category].[All]" allUniqueName="[Range 3].[Product Sub-Category].[All]" dimensionUniqueName="[Range 3]" displayFolder="" count="0" memberValueDatatype="130" unbalanced="0"/>
    <cacheHierarchy uniqueName="[Range 3].[Product Container]" caption="Product Container" attribute="1" defaultMemberUniqueName="[Range 3].[Product Container].[All]" allUniqueName="[Range 3].[Product Container].[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Product Base Margin]" caption="Product Base Margin" attribute="1" defaultMemberUniqueName="[Range 3].[Product Base Margin].[All]" allUniqueName="[Range 3].[Product Base Margin].[All]" dimensionUniqueName="[Range 3]" displayFolder="" count="0" memberValueDatatype="5" unbalanced="0"/>
    <cacheHierarchy uniqueName="[Range 3].[Country]" caption="Country" attribute="1" defaultMemberUniqueName="[Range 3].[Country].[All]" allUniqueName="[Range 3].[Country].[All]" dimensionUniqueName="[Range 3]" displayFolder="" count="0" memberValueDatatype="130" unbalanced="0"/>
    <cacheHierarchy uniqueName="[Range 3].[Region]" caption="Region" attribute="1" defaultMemberUniqueName="[Range 3].[Region].[All]" allUniqueName="[Range 3].[Region].[All]" dimensionUniqueName="[Range 3]" displayFolder="" count="0" memberValueDatatype="130" unbalanced="0"/>
    <cacheHierarchy uniqueName="[Range 3].[State or Province]" caption="State or Province" attribute="1" defaultMemberUniqueName="[Range 3].[State or Province].[All]" allUniqueName="[Range 3].[State or Province].[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Postal Code]" caption="Postal Code" attribute="1" defaultMemberUniqueName="[Range 3].[Postal Code].[All]" allUniqueName="[Range 3].[Postal Code].[All]" dimensionUniqueName="[Range 3]" displayFolder="" count="0" memberValueDatatype="20" unbalanced="0"/>
    <cacheHierarchy uniqueName="[Range 3].[Order Date]" caption="Order Date" attribute="1" time="1" defaultMemberUniqueName="[Range 3].[Order Date].[All]" allUniqueName="[Range 3].[Order Date].[All]" dimensionUniqueName="[Range 3]" displayFolder="" count="0" memberValueDatatype="7" unbalanced="0"/>
    <cacheHierarchy uniqueName="[Range 3].[Order Year]" caption="Order Year" attribute="1" time="1" defaultMemberUniqueName="[Range 3].[Order Year].[All]" allUniqueName="[Range 3].[Order Year].[All]" dimensionUniqueName="[Range 3]" displayFolder="" count="0" memberValueDatatype="7" unbalanced="0"/>
    <cacheHierarchy uniqueName="[Range 3].[Order Month]" caption="Order Month" attribute="1" time="1" defaultMemberUniqueName="[Range 3].[Order Month].[All]" allUniqueName="[Range 3].[Order Month].[All]" dimensionUniqueName="[Range 3]" displayFolder="" count="0" memberValueDatatype="7" unbalanced="0"/>
    <cacheHierarchy uniqueName="[Range 3].[O-Date]" caption="O-Date" attribute="1" time="1" defaultMemberUniqueName="[Range 3].[O-Date].[All]" allUniqueName="[Range 3].[O-Date].[All]" dimensionUniqueName="[Range 3]" displayFolder="" count="0" memberValueDatatype="7" unbalanced="0"/>
    <cacheHierarchy uniqueName="[Range 3].[Ship date]" caption="Ship date" attribute="1" time="1" defaultMemberUniqueName="[Range 3].[Ship date].[All]" allUniqueName="[Range 3].[Ship date].[All]" dimensionUniqueName="[Range 3]" displayFolder="" count="0" memberValueDatatype="7" unbalanced="0"/>
    <cacheHierarchy uniqueName="[Range 3].[Shipping years]" caption="Shipping years" attribute="1" time="1" defaultMemberUniqueName="[Range 3].[Shipping years].[All]" allUniqueName="[Range 3].[Shipping years].[All]" dimensionUniqueName="[Range 3]" displayFolder="" count="0" memberValueDatatype="7" unbalanced="0"/>
    <cacheHierarchy uniqueName="[Range 3].[Shipping months]" caption="Shipping months" attribute="1" time="1" defaultMemberUniqueName="[Range 3].[Shipping months].[All]" allUniqueName="[Range 3].[Shipping months].[All]" dimensionUniqueName="[Range 3]" displayFolder="" count="0" memberValueDatatype="7" unbalanced="0"/>
    <cacheHierarchy uniqueName="[Range 3].[Shipping date]" caption="Shipping date" attribute="1" time="1" defaultMemberUniqueName="[Range 3].[Shipping date].[All]" allUniqueName="[Range 3].[Shipping date].[All]" dimensionUniqueName="[Range 3]" displayFolder="" count="0" memberValueDatatype="7" unbalanced="0"/>
    <cacheHierarchy uniqueName="[Range 3].[Profit]" caption="Profit" attribute="1" defaultMemberUniqueName="[Range 3].[Profit].[All]" allUniqueName="[Range 3].[Profit].[All]" dimensionUniqueName="[Range 3]" displayFolder="" count="0" memberValueDatatype="5" unbalanced="0"/>
    <cacheHierarchy uniqueName="[Range 3].[Quantity ordered new]" caption="Quantity ordered new" attribute="1" defaultMemberUniqueName="[Range 3].[Quantity ordered new].[All]" allUniqueName="[Range 3].[Quantity ordered new].[All]" dimensionUniqueName="[Range 3]" displayFolder="" count="0" memberValueDatatype="20" unbalanced="0"/>
    <cacheHierarchy uniqueName="[Range 3].[Sales]" caption="Sales" attribute="1" defaultMemberUniqueName="[Range 3].[Sales].[All]" allUniqueName="[Range 3].[Sales].[All]" dimensionUniqueName="[Range 3]" displayFolder="" count="0" memberValueDatatype="5" unbalanced="0"/>
    <cacheHierarchy uniqueName="[Range 3].[Order ID]" caption="Order ID" attribute="1" defaultMemberUniqueName="[Range 3].[Order ID].[All]" allUniqueName="[Range 3].[Order ID].[All]" dimensionUniqueName="[Range 3]" displayFolder="" count="0" memberValueDatatype="20" unbalanced="0"/>
    <cacheHierarchy uniqueName="[Range 3].[Total]" caption="Total" attribute="1" defaultMemberUniqueName="[Range 3].[Total].[All]" allUniqueName="[Range 3].[Total].[All]" dimensionUniqueName="[Range 3]" displayFolder="" count="0" memberValueDatatype="5" unbalanced="0"/>
    <cacheHierarchy uniqueName="[Range 3].[Manager]" caption="Manager" attribute="1" defaultMemberUniqueName="[Range 3].[Manager].[All]" allUniqueName="[Range 3].[Manager].[All]" dimensionUniqueName="[Range 3]" displayFolder="" count="0" memberValueDatatype="130" unbalanced="0"/>
    <cacheHierarchy uniqueName="[Range 3].[Order fullfillment time]" caption="Order fullfillment time" attribute="1" defaultMemberUniqueName="[Range 3].[Order fullfillment time].[All]" allUniqueName="[Range 3].[Order fullfillment time].[All]" dimensionUniqueName="[Range 3]" displayFolder="" count="0" memberValueDatatype="20" unbalanced="0"/>
    <cacheHierarchy uniqueName="[Range 3].[Profit margin]" caption="Profit margin" attribute="1" defaultMemberUniqueName="[Range 3].[Profit margin].[All]" allUniqueName="[Range 3].[Profit margin].[All]" dimensionUniqueName="[Range 3]" displayFolder="" count="0" memberValueDatatype="5" unbalanced="0"/>
    <cacheHierarchy uniqueName="[Range 3].[Revenue]" caption="Revenue" attribute="1" defaultMemberUniqueName="[Range 3].[Revenue].[All]" allUniqueName="[Range 3].[Revenue].[All]" dimensionUniqueName="[Range 3]" displayFolder="" count="0" memberValueDatatype="5" unbalanced="0"/>
    <cacheHierarchy uniqueName="[Range 3].[Weekly sales]" caption="Weekly sales" attribute="1" defaultMemberUniqueName="[Range 3].[Weekly sales].[All]" allUniqueName="[Range 3].[Weekly sales].[All]" dimensionUniqueName="[Range 3]" displayFolder="" count="0" memberValueDatatype="20" unbalanced="0"/>
    <cacheHierarchy uniqueName="[Range 3].[Monthly sales]" caption="Monthly sales" attribute="1" defaultMemberUniqueName="[Range 3].[Monthly sales].[All]" allUniqueName="[Range 3].[Monthly sales].[All]" dimensionUniqueName="[Range 3]" displayFolder="" count="0" memberValueDatatype="130" unbalanced="0"/>
    <cacheHierarchy uniqueName="[Range 3].[Weekly sales03]" caption="Weekly sales03" attribute="1" defaultMemberUniqueName="[Range 3].[Weekly sales03].[All]" allUniqueName="[Range 3].[Weekly sales03].[All]" dimensionUniqueName="[Range 3]" displayFolder="" count="0" memberValueDatatype="130" unbalanced="0"/>
    <cacheHierarchy uniqueName="[Range 3].[Unique Customers]" caption="Unique Customers" attribute="1" defaultMemberUniqueName="[Range 3].[Unique Customers].[All]" allUniqueName="[Range 3].[Unique Customers].[All]" dimensionUniqueName="[Range 3]" displayFolder="" count="0" memberValueDatatype="20" unbalanced="0"/>
    <cacheHierarchy uniqueName="[Range 3].[Repeat Customers]" caption="Repeat Customers" attribute="1" defaultMemberUniqueName="[Range 3].[Repeat Customers].[All]" allUniqueName="[Range 3].[Repeat Customers].[All]" dimensionUniqueName="[Range 3]" displayFolder="" count="0" memberValueDatatype="20" unbalanced="0"/>
    <cacheHierarchy uniqueName="[Range 3].[Repeted order]" caption="Repeted order" attribute="1" defaultMemberUniqueName="[Range 3].[Repeted order].[All]" allUniqueName="[Range 3].[Repeted order].[All]" dimensionUniqueName="[Range 3]" displayFolder="" count="0" memberValueDatatype="130" unbalanced="0"/>
    <cacheHierarchy uniqueName="[Range 3].[Quarter]" caption="Quarter" attribute="1" defaultMemberUniqueName="[Range 3].[Quarter].[All]" allUniqueName="[Range 3].[Quarter].[All]" dimensionUniqueName="[Range 3]" displayFolder="" count="0" memberValueDatatype="130" unbalanced="0"/>
    <cacheHierarchy uniqueName="[Range 3].[Order Month (Month)]" caption="Order Month (Month)" attribute="1" defaultMemberUniqueName="[Range 3].[Order Month (Month)].[All]" allUniqueName="[Range 3].[Order Month (Month)].[All]" dimensionUniqueName="[Range 3]" displayFolder="" count="0" memberValueDatatype="130" unbalanced="0"/>
    <cacheHierarchy uniqueName="[Range 4].[Provience]" caption="Provience" attribute="1" defaultMemberUniqueName="[Range 4].[Provience].[All]" allUniqueName="[Range 4].[Provience].[All]" dimensionUniqueName="[Range 4]" displayFolder="" count="0" memberValueDatatype="130" unbalanced="0"/>
    <cacheHierarchy uniqueName="[Range 4].[Sum of Sales]" caption="Sum of Sales" attribute="1" defaultMemberUniqueName="[Range 4].[Sum of Sales].[All]" allUniqueName="[Range 4].[Sum of Sales].[All]" dimensionUniqueName="[Range 4]" displayFolder="" count="0" memberValueDatatype="5" unbalanced="0"/>
    <cacheHierarchy uniqueName="[Table_1].[Customer ID]" caption="Customer ID" attribute="1" defaultMemberUniqueName="[Table_1].[Customer ID].[All]" allUniqueName="[Table_1].[Customer ID].[All]" dimensionUniqueName="[Table_1]" displayFolder="" count="0" memberValueDatatype="2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Order Priority]" caption="Order Priority" attribute="1" defaultMemberUniqueName="[Table_1].[Order Priority].[All]" allUniqueName="[Table_1].[Order Priority].[All]" dimensionUniqueName="[Table_1]" displayFolder="" count="2" memberValueDatatype="130" unbalanced="0"/>
    <cacheHierarchy uniqueName="[Table_1].[Discount]" caption="Discount" attribute="1" defaultMemberUniqueName="[Table_1].[Discount].[All]" allUniqueName="[Table_1].[Discount].[All]" dimensionUniqueName="[Table_1]" displayFolder="" count="0" memberValueDatatype="5" unbalanced="0"/>
    <cacheHierarchy uniqueName="[Table_1].[Unit Price]" caption="Unit Price" attribute="1" defaultMemberUniqueName="[Table_1].[Unit Price].[All]" allUniqueName="[Table_1].[Unit Price].[All]" dimensionUniqueName="[Table_1]" displayFolder="" count="0" memberValueDatatype="5" unbalanced="0"/>
    <cacheHierarchy uniqueName="[Table_1].[Shipping Cost]" caption="Shipping Cost" attribute="1" defaultMemberUniqueName="[Table_1].[Shipping Cost].[All]" allUniqueName="[Table_1].[Shipping Cost].[All]" dimensionUniqueName="[Table_1]" displayFolder="" count="0" memberValueDatatype="5"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Segment]" caption="Customer Segment" attribute="1" defaultMemberUniqueName="[Table_1].[Customer Segment].[All]" allUniqueName="[Table_1].[Customer Segment].[All]" dimensionUniqueName="[Table_1]" displayFolder="" count="2" memberValueDatatype="130" unbalanced="0">
      <fieldsUsage count="2">
        <fieldUsage x="-1"/>
        <fieldUsage x="3"/>
      </fieldsUsage>
    </cacheHierarchy>
    <cacheHierarchy uniqueName="[Table_1].[Product Category]" caption="Product Category" attribute="1" defaultMemberUniqueName="[Table_1].[Product Category].[All]" allUniqueName="[Table_1].[Product Category].[All]" dimensionUniqueName="[Table_1]" displayFolder="" count="2" memberValueDatatype="130" unbalanced="0">
      <fieldsUsage count="2">
        <fieldUsage x="-1"/>
        <fieldUsage x="1"/>
      </fieldsUsage>
    </cacheHierarchy>
    <cacheHierarchy uniqueName="[Table_1].[Product Sub-Category]" caption="Product Sub-Category" attribute="1" defaultMemberUniqueName="[Table_1].[Product Sub-Category].[All]" allUniqueName="[Table_1].[Product Sub-Category].[All]" dimensionUniqueName="[Table_1]" displayFolder="" count="0" memberValueDatatype="130" unbalanced="0"/>
    <cacheHierarchy uniqueName="[Table_1].[Product Container]" caption="Product Container" attribute="1" defaultMemberUniqueName="[Table_1].[Product Container].[All]" allUniqueName="[Table_1].[Product Container].[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2" memberValueDatatype="130" unbalanced="0">
      <fieldsUsage count="2">
        <fieldUsage x="-1"/>
        <fieldUsage x="0"/>
      </fieldsUsage>
    </cacheHierarchy>
    <cacheHierarchy uniqueName="[Table_1].[Product Base Margin]" caption="Product Base Margin" attribute="1" defaultMemberUniqueName="[Table_1].[Product Base Margin].[All]" allUniqueName="[Table_1].[Product Base Margin].[All]" dimensionUniqueName="[Table_1]" displayFolder="" count="0" memberValueDatatype="5" unbalanced="0"/>
    <cacheHierarchy uniqueName="[Table_1].[Country]" caption="Country" attribute="1" defaultMemberUniqueName="[Table_1].[Country].[All]" allUniqueName="[Table_1].[Country].[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State or Province]" caption="State or Province" attribute="1" defaultMemberUniqueName="[Table_1].[State or Province].[All]" allUniqueName="[Table_1].[State or Province].[All]" dimensionUniqueName="[Table_1]" displayFolder="" count="2" memberValueDatatype="130" unbalanced="0">
      <fieldsUsage count="2">
        <fieldUsage x="-1"/>
        <fieldUsage x="4"/>
      </fieldsUsage>
    </cacheHierarchy>
    <cacheHierarchy uniqueName="[Table_1].[City]" caption="City" attribute="1" defaultMemberUniqueName="[Table_1].[City].[All]" allUniqueName="[Table_1].[City].[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Order Year]" caption="Order Year" attribute="1" time="1" defaultMemberUniqueName="[Table_1].[Order Year].[All]" allUniqueName="[Table_1].[Order Year].[All]" dimensionUniqueName="[Table_1]" displayFolder="" count="0" memberValueDatatype="7" unbalanced="0"/>
    <cacheHierarchy uniqueName="[Table_1].[Order Month]" caption="Order Month" attribute="1" time="1" defaultMemberUniqueName="[Table_1].[Order Month].[All]" allUniqueName="[Table_1].[Order Month].[All]" dimensionUniqueName="[Table_1]" displayFolder="" count="0" memberValueDatatype="7" unbalanced="0"/>
    <cacheHierarchy uniqueName="[Table_1].[O-Date]" caption="O-Date" attribute="1" time="1" defaultMemberUniqueName="[Table_1].[O-Date].[All]" allUniqueName="[Table_1].[O-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ping years]" caption="Shipping years" attribute="1" time="1" defaultMemberUniqueName="[Table_1].[Shipping years].[All]" allUniqueName="[Table_1].[Shipping years].[All]" dimensionUniqueName="[Table_1]" displayFolder="" count="0" memberValueDatatype="7" unbalanced="0"/>
    <cacheHierarchy uniqueName="[Table_1].[Shipping months]" caption="Shipping months" attribute="1" time="1" defaultMemberUniqueName="[Table_1].[Shipping months].[All]" allUniqueName="[Table_1].[Shipping months].[All]" dimensionUniqueName="[Table_1]" displayFolder="" count="0" memberValueDatatype="7" unbalanced="0"/>
    <cacheHierarchy uniqueName="[Table_1].[Shipping date]" caption="Shipping date" attribute="1" time="1" defaultMemberUniqueName="[Table_1].[Shipping date].[All]" allUniqueName="[Table_1].[Shipping date].[All]" dimensionUniqueName="[Table_1]" displayFolder="" count="0" memberValueDatatype="7" unbalanced="0"/>
    <cacheHierarchy uniqueName="[Table_1].[Profit]" caption="Profit" attribute="1" defaultMemberUniqueName="[Table_1].[Profit].[All]" allUniqueName="[Table_1].[Profit].[All]" dimensionUniqueName="[Table_1]" displayFolder="" count="0" memberValueDatatype="5" unbalanced="0"/>
    <cacheHierarchy uniqueName="[Table_1].[Quantity ordered new]" caption="Quantity ordered new" attribute="1" defaultMemberUniqueName="[Table_1].[Quantity ordered new].[All]" allUniqueName="[Table_1].[Quantity ordered new].[All]" dimensionUniqueName="[Table_1]" displayFolder="" count="0" memberValueDatatype="20" unbalanced="0"/>
    <cacheHierarchy uniqueName="[Table_1].[Sales]" caption="Sales" attribute="1" defaultMemberUniqueName="[Table_1].[Sales].[All]" allUniqueName="[Table_1].[Sales].[All]" dimensionUniqueName="[Table_1]" displayFolder="" count="0" memberValueDatatype="5" unbalanced="0"/>
    <cacheHierarchy uniqueName="[Table_1].[Order ID]" caption="Order ID" attribute="1" defaultMemberUniqueName="[Table_1].[Order ID].[All]" allUniqueName="[Table_1].[Order ID].[All]" dimensionUniqueName="[Table_1]" displayFolder="" count="0" memberValueDatatype="20" unbalanced="0"/>
    <cacheHierarchy uniqueName="[Table_1].[Total]" caption="Total" attribute="1" defaultMemberUniqueName="[Table_1].[Total].[All]" allUniqueName="[Table_1].[Total].[All]" dimensionUniqueName="[Table_1]" displayFolder="" count="0" memberValueDatatype="5" unbalanced="0"/>
    <cacheHierarchy uniqueName="[Table_1].[Manager]" caption="Manager" attribute="1" defaultMemberUniqueName="[Table_1].[Manager].[All]" allUniqueName="[Table_1].[Manager].[All]" dimensionUniqueName="[Table_1]" displayFolder="" count="2" memberValueDatatype="130" unbalanced="0"/>
    <cacheHierarchy uniqueName="[Table_1].[Order fullfillment time]" caption="Order fullfillment time" attribute="1" defaultMemberUniqueName="[Table_1].[Order fullfillment time].[All]" allUniqueName="[Table_1].[Order fullfillment time].[All]" dimensionUniqueName="[Table_1]" displayFolder="" count="0" memberValueDatatype="20" unbalanced="0"/>
    <cacheHierarchy uniqueName="[Table_1].[Profit margin]" caption="Profit margin" attribute="1" defaultMemberUniqueName="[Table_1].[Profit margin].[All]" allUniqueName="[Table_1].[Profit margin].[All]" dimensionUniqueName="[Table_1]" displayFolder="" count="0" memberValueDatatype="130" unbalanced="0"/>
    <cacheHierarchy uniqueName="[Table_1].[Revenue]" caption="Revenue" attribute="1" defaultMemberUniqueName="[Table_1].[Revenue].[All]" allUniqueName="[Table_1].[Revenue].[All]" dimensionUniqueName="[Table_1]" displayFolder="" count="0" memberValueDatatype="5" unbalanced="0"/>
    <cacheHierarchy uniqueName="[Table_1].[Weekly sales]" caption="Weekly sales" attribute="1" defaultMemberUniqueName="[Table_1].[Weekly sales].[All]" allUniqueName="[Table_1].[Weekly sales].[All]" dimensionUniqueName="[Table_1]" displayFolder="" count="2" memberValueDatatype="20" unbalanced="0"/>
    <cacheHierarchy uniqueName="[Table_1].[Monthly sales]" caption="Monthly sales" attribute="1" defaultMemberUniqueName="[Table_1].[Monthly sales].[All]" allUniqueName="[Table_1].[Monthly sales].[All]" dimensionUniqueName="[Table_1]" displayFolder="" count="0" memberValueDatatype="130" unbalanced="0"/>
    <cacheHierarchy uniqueName="[Table_1].[Weekly sales03]" caption="Weekly sales03" attribute="1" defaultMemberUniqueName="[Table_1].[Weekly sales03].[All]" allUniqueName="[Table_1].[Weekly sales03].[All]" dimensionUniqueName="[Table_1]" displayFolder="" count="0" memberValueDatatype="130" unbalanced="0"/>
    <cacheHierarchy uniqueName="[Table_1].[Unique Customers]" caption="Unique Customers" attribute="1" defaultMemberUniqueName="[Table_1].[Unique Customers].[All]" allUniqueName="[Table_1].[Unique Customers].[All]" dimensionUniqueName="[Table_1]" displayFolder="" count="0" memberValueDatatype="20" unbalanced="0"/>
    <cacheHierarchy uniqueName="[Table_1].[Repeat Customers]" caption="Repeat Customers" attribute="1" defaultMemberUniqueName="[Table_1].[Repeat Customers].[All]" allUniqueName="[Table_1].[Repeat Customers].[All]" dimensionUniqueName="[Table_1]" displayFolder="" count="0" memberValueDatatype="20" unbalanced="0"/>
    <cacheHierarchy uniqueName="[Table_1].[Repeted order]" caption="Repeted order" attribute="1" defaultMemberUniqueName="[Table_1].[Repeted order].[All]" allUniqueName="[Table_1].[Repeted order].[All]" dimensionUniqueName="[Table_1]" displayFolder="" count="0" memberValueDatatype="130" unbalanced="0"/>
    <cacheHierarchy uniqueName="[Table_1].[Quarter]" caption="Quarter" attribute="1" defaultMemberUniqueName="[Table_1].[Quarter].[All]" allUniqueName="[Table_1].[Quarter].[All]" dimensionUniqueName="[Table_1]" displayFolder="" count="2"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Month (Month)]" caption="Order Month (Month)" attribute="1" defaultMemberUniqueName="[Table_1].[Order Month (Month)].[All]" allUniqueName="[Table_1].[Order Month (Month)].[All]" dimensionUniqueName="[Table_1]" displayFolder="" count="2" memberValueDatatype="130" unbalanced="0"/>
    <cacheHierarchy uniqueName="[Table_1 1].[Customer ID]" caption="Customer ID" attribute="1" defaultMemberUniqueName="[Table_1 1].[Customer ID].[All]" allUniqueName="[Table_1 1].[Customer ID].[All]" dimensionUniqueName="[Table_1 1]" displayFolder="" count="0" memberValueDatatype="2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Order Priority]" caption="Order Priority" attribute="1" defaultMemberUniqueName="[Table_1 1].[Order Priority].[All]" allUniqueName="[Table_1 1].[Order Priority].[All]" dimensionUniqueName="[Table_1 1]" displayFolder="" count="0" memberValueDatatype="130" unbalanced="0"/>
    <cacheHierarchy uniqueName="[Table_1 1].[Discount]" caption="Discount" attribute="1" defaultMemberUniqueName="[Table_1 1].[Discount].[All]" allUniqueName="[Table_1 1].[Discount].[All]" dimensionUniqueName="[Table_1 1]" displayFolder="" count="0" memberValueDatatype="5" unbalanced="0"/>
    <cacheHierarchy uniqueName="[Table_1 1].[Unit Price]" caption="Unit Price" attribute="1" defaultMemberUniqueName="[Table_1 1].[Unit Price].[All]" allUniqueName="[Table_1 1].[Unit Price].[All]" dimensionUniqueName="[Table_1 1]" displayFolder="" count="0" memberValueDatatype="5" unbalanced="0"/>
    <cacheHierarchy uniqueName="[Table_1 1].[Shipping Cost]" caption="Shipping Cost" attribute="1" defaultMemberUniqueName="[Table_1 1].[Shipping Cost].[All]" allUniqueName="[Table_1 1].[Shipping Cost].[All]" dimensionUniqueName="[Table_1 1]" displayFolder="" count="0" memberValueDatatype="5"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Segment]" caption="Customer Segment" attribute="1" defaultMemberUniqueName="[Table_1 1].[Customer Segment].[All]" allUniqueName="[Table_1 1].[Customer Segment].[All]" dimensionUniqueName="[Table_1 1]" displayFolder="" count="0" memberValueDatatype="130" unbalanced="0"/>
    <cacheHierarchy uniqueName="[Table_1 1].[Product Category]" caption="Product Category" attribute="1" defaultMemberUniqueName="[Table_1 1].[Product Category].[All]" allUniqueName="[Table_1 1].[Product Category].[All]" dimensionUniqueName="[Table_1 1]" displayFolder="" count="0" memberValueDatatype="130" unbalanced="0"/>
    <cacheHierarchy uniqueName="[Table_1 1].[Product Sub-Category]" caption="Product Sub-Category" attribute="1" defaultMemberUniqueName="[Table_1 1].[Product Sub-Category].[All]" allUniqueName="[Table_1 1].[Product Sub-Category].[All]" dimensionUniqueName="[Table_1 1]" displayFolder="" count="0" memberValueDatatype="130" unbalanced="0"/>
    <cacheHierarchy uniqueName="[Table_1 1].[Product Container]" caption="Product Container" attribute="1" defaultMemberUniqueName="[Table_1 1].[Product Container].[All]" allUniqueName="[Table_1 1].[Product Container].[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Product Base Margin]" caption="Product Base Margin" attribute="1" defaultMemberUniqueName="[Table_1 1].[Product Base Margin].[All]" allUniqueName="[Table_1 1].[Product Base Margin].[All]" dimensionUniqueName="[Table_1 1]" displayFolder="" count="0" memberValueDatatype="5" unbalanced="0"/>
    <cacheHierarchy uniqueName="[Table_1 1].[Country]" caption="Country" attribute="1" defaultMemberUniqueName="[Table_1 1].[Country].[All]" allUniqueName="[Table_1 1].[Country].[All]" dimensionUniqueName="[Table_1 1]" displayFolder="" count="0" memberValueDatatype="130" unbalanced="0"/>
    <cacheHierarchy uniqueName="[Table_1 1].[Region]" caption="Region" attribute="1" defaultMemberUniqueName="[Table_1 1].[Region].[All]" allUniqueName="[Table_1 1].[Region].[All]" dimensionUniqueName="[Table_1 1]" displayFolder="" count="0" memberValueDatatype="130" unbalanced="0"/>
    <cacheHierarchy uniqueName="[Table_1 1].[State or Province]" caption="State or Province" attribute="1" defaultMemberUniqueName="[Table_1 1].[State or Province].[All]" allUniqueName="[Table_1 1].[State or Province].[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Order Year]" caption="Order Year" attribute="1" time="1" defaultMemberUniqueName="[Table_1 1].[Order Year].[All]" allUniqueName="[Table_1 1].[Order Year].[All]" dimensionUniqueName="[Table_1 1]" displayFolder="" count="0" memberValueDatatype="7" unbalanced="0"/>
    <cacheHierarchy uniqueName="[Table_1 1].[Order Month]" caption="Order Month" attribute="1" time="1" defaultMemberUniqueName="[Table_1 1].[Order Month].[All]" allUniqueName="[Table_1 1].[Order Month].[All]" dimensionUniqueName="[Table_1 1]" displayFolder="" count="0" memberValueDatatype="7" unbalanced="0"/>
    <cacheHierarchy uniqueName="[Table_1 1].[O-Date]" caption="O-Date" attribute="1" time="1" defaultMemberUniqueName="[Table_1 1].[O-Date].[All]" allUniqueName="[Table_1 1].[O-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ping years]" caption="Shipping years" attribute="1" time="1" defaultMemberUniqueName="[Table_1 1].[Shipping years].[All]" allUniqueName="[Table_1 1].[Shipping years].[All]" dimensionUniqueName="[Table_1 1]" displayFolder="" count="0" memberValueDatatype="7" unbalanced="0"/>
    <cacheHierarchy uniqueName="[Table_1 1].[Shipping months]" caption="Shipping months" attribute="1" time="1" defaultMemberUniqueName="[Table_1 1].[Shipping months].[All]" allUniqueName="[Table_1 1].[Shipping months].[All]" dimensionUniqueName="[Table_1 1]" displayFolder="" count="0" memberValueDatatype="7" unbalanced="0"/>
    <cacheHierarchy uniqueName="[Table_1 1].[Shipping date]" caption="Shipping date" attribute="1" time="1" defaultMemberUniqueName="[Table_1 1].[Shipping date].[All]" allUniqueName="[Table_1 1].[Shipping date].[All]" dimensionUniqueName="[Table_1 1]" displayFolder="" count="0" memberValueDatatype="7" unbalanced="0"/>
    <cacheHierarchy uniqueName="[Table_1 1].[Profit]" caption="Profit" attribute="1" defaultMemberUniqueName="[Table_1 1].[Profit].[All]" allUniqueName="[Table_1 1].[Profit].[All]" dimensionUniqueName="[Table_1 1]" displayFolder="" count="0" memberValueDatatype="5" unbalanced="0"/>
    <cacheHierarchy uniqueName="[Table_1 1].[Quantity ordered new]" caption="Quantity ordered new" attribute="1" defaultMemberUniqueName="[Table_1 1].[Quantity ordered new].[All]" allUniqueName="[Table_1 1].[Quantity ordered new].[All]" dimensionUniqueName="[Table_1 1]" displayFolder="" count="0" memberValueDatatype="20" unbalanced="0"/>
    <cacheHierarchy uniqueName="[Table_1 1].[Sales]" caption="Sales" attribute="1" defaultMemberUniqueName="[Table_1 1].[Sales].[All]" allUniqueName="[Table_1 1].[Sales].[All]" dimensionUniqueName="[Table_1 1]" displayFolder="" count="0" memberValueDatatype="5" unbalanced="0"/>
    <cacheHierarchy uniqueName="[Table_1 1].[Order ID]" caption="Order ID" attribute="1" defaultMemberUniqueName="[Table_1 1].[Order ID].[All]" allUniqueName="[Table_1 1].[Order ID].[All]" dimensionUniqueName="[Table_1 1]" displayFolder="" count="0" memberValueDatatype="20" unbalanced="0"/>
    <cacheHierarchy uniqueName="[Table_1 1].[Total]" caption="Total" attribute="1" defaultMemberUniqueName="[Table_1 1].[Total].[All]" allUniqueName="[Table_1 1].[Total].[All]" dimensionUniqueName="[Table_1 1]" displayFolder="" count="0" memberValueDatatype="5" unbalanced="0"/>
    <cacheHierarchy uniqueName="[Table_1 1].[Manager]" caption="Manager" attribute="1" defaultMemberUniqueName="[Table_1 1].[Manager].[All]" allUniqueName="[Table_1 1].[Manager].[All]" dimensionUniqueName="[Table_1 1]" displayFolder="" count="0" memberValueDatatype="130" unbalanced="0"/>
    <cacheHierarchy uniqueName="[Table_1 1].[Order fullfillment time]" caption="Order fullfillment time" attribute="1" defaultMemberUniqueName="[Table_1 1].[Order fullfillment time].[All]" allUniqueName="[Table_1 1].[Order fullfillment time].[All]" dimensionUniqueName="[Table_1 1]" displayFolder="" count="0" memberValueDatatype="20" unbalanced="0"/>
    <cacheHierarchy uniqueName="[Table_1 1].[Profit margin]" caption="Profit margin" attribute="1" defaultMemberUniqueName="[Table_1 1].[Profit margin].[All]" allUniqueName="[Table_1 1].[Profit margin].[All]" dimensionUniqueName="[Table_1 1]" displayFolder="" count="0" memberValueDatatype="5" unbalanced="0"/>
    <cacheHierarchy uniqueName="[Table_1 1].[Revenue]" caption="Revenue" attribute="1" defaultMemberUniqueName="[Table_1 1].[Revenue].[All]" allUniqueName="[Table_1 1].[Revenue].[All]" dimensionUniqueName="[Table_1 1]" displayFolder="" count="0" memberValueDatatype="5" unbalanced="0"/>
    <cacheHierarchy uniqueName="[Table_1 1].[Weekly sales]" caption="Weekly sales" attribute="1" defaultMemberUniqueName="[Table_1 1].[Weekly sales].[All]" allUniqueName="[Table_1 1].[Weekly sales].[All]" dimensionUniqueName="[Table_1 1]" displayFolder="" count="0" memberValueDatatype="20" unbalanced="0"/>
    <cacheHierarchy uniqueName="[Table_1 1].[Monthly sales]" caption="Monthly sales" attribute="1" time="1" defaultMemberUniqueName="[Table_1 1].[Monthly sales].[All]" allUniqueName="[Table_1 1].[Monthly sales].[All]" dimensionUniqueName="[Table_1 1]" displayFolder="" count="0" memberValueDatatype="7" unbalanced="0"/>
    <cacheHierarchy uniqueName="[Table_1 1].[Weekly sales03]" caption="Weekly sales03" attribute="1" defaultMemberUniqueName="[Table_1 1].[Weekly sales03].[All]" allUniqueName="[Table_1 1].[Weekly sales03].[All]" dimensionUniqueName="[Table_1 1]" displayFolder="" count="0" memberValueDatatype="130" unbalanced="0"/>
    <cacheHierarchy uniqueName="[Table_1 1].[Unique Customers]" caption="Unique Customers" attribute="1" defaultMemberUniqueName="[Table_1 1].[Unique Customers].[All]" allUniqueName="[Table_1 1].[Unique Customers].[All]" dimensionUniqueName="[Table_1 1]" displayFolder="" count="0" memberValueDatatype="20" unbalanced="0"/>
    <cacheHierarchy uniqueName="[Table_1 1].[Repeat Customers]" caption="Repeat Customers" attribute="1" defaultMemberUniqueName="[Table_1 1].[Repeat Customers].[All]" allUniqueName="[Table_1 1].[Repeat Customers].[All]" dimensionUniqueName="[Table_1 1]" displayFolder="" count="0" memberValueDatatype="20" unbalanced="0"/>
    <cacheHierarchy uniqueName="[Table_1 1].[Repeted order]" caption="Repeted order" attribute="1" defaultMemberUniqueName="[Table_1 1].[Repeted order].[All]" allUniqueName="[Table_1 1].[Repeted order].[All]" dimensionUniqueName="[Table_1 1]" displayFolder="" count="0" memberValueDatatype="130" unbalanced="0"/>
    <cacheHierarchy uniqueName="[Table_1 1].[Quarter]" caption="Quarter" attribute="1" defaultMemberUniqueName="[Table_1 1].[Quarter].[All]" allUniqueName="[Table_1 1].[Quarter].[All]" dimensionUniqueName="[Table_1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Order Month (Month Index)]" caption="Order Month (Month Index)" attribute="1" defaultMemberUniqueName="[Range].[Order Month (Month Index)].[All]" allUniqueName="[Range].[Order Month (Month Index)].[All]" dimensionUniqueName="[Range]" displayFolder="" count="0" memberValueDatatype="20" unbalanced="0" hidden="1"/>
    <cacheHierarchy uniqueName="[Range 3].[Order Month (Month Index)]" caption="Order Month (Month Index)" attribute="1" defaultMemberUniqueName="[Range 3].[Order Month (Month Index)].[All]" allUniqueName="[Range 3].[Order Month (Month Index)].[All]" dimensionUniqueName="[Range 3]" displayFolder="" count="0" memberValueDatatype="20"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Table_1].[Order Month (Month Index)]" caption="Order Month (Month Index)" attribute="1" defaultMemberUniqueName="[Table_1].[Order Month (Month Index)].[All]" allUniqueName="[Table_1].[Order Month (Month Index)].[All]" dimensionUniqueName="[Table_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Customer ID]" caption="Sum of Custom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8"/>
        </ext>
      </extLst>
    </cacheHierarchy>
    <cacheHierarchy uniqueName="[Measures].[Count of Profit margin]" caption="Count of Profit margin" measure="1" displayFolder="" measureGroup="Range"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6"/>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3"/>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7"/>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9"/>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Range" count="0" hidden="1">
      <extLst>
        <ext xmlns:x15="http://schemas.microsoft.com/office/spreadsheetml/2010/11/main" uri="{B97F6D7D-B522-45F9-BDA1-12C45D357490}">
          <x15:cacheHierarchy aggregatedColumn="34"/>
        </ext>
      </extLst>
    </cacheHierarchy>
    <cacheHierarchy uniqueName="[Measures].[Sum of Order fullfillment time]" caption="Sum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Average of Order fullfillment time]" caption="Average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5"/>
        </ext>
      </extLst>
    </cacheHierarchy>
    <cacheHierarchy uniqueName="[Measures].[Average of Shipping Cost]" caption="Average of Shipping Cost" measure="1" displayFolder="" measureGroup="Range" count="0" hidden="1">
      <extLst>
        <ext xmlns:x15="http://schemas.microsoft.com/office/spreadsheetml/2010/11/main" uri="{B97F6D7D-B522-45F9-BDA1-12C45D357490}">
          <x15:cacheHierarchy aggregatedColumn="5"/>
        </ext>
      </extLst>
    </cacheHierarchy>
    <cacheHierarchy uniqueName="[Measures].[Max of Discount]" caption="Max of Discount" measure="1" displayFolder="" measureGroup="Range" count="0" hidden="1">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oduct Category]" caption="Distinct 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State or Province]" caption="Count of State or Province" measure="1" displayFolder="" measureGroup="Range"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6"/>
        </ext>
      </extLst>
    </cacheHierarchy>
    <cacheHierarchy uniqueName="[Measures].[Min of Discount]" caption="Min of Discount" measure="1" displayFolder="" measureGroup="Range" count="0" hidden="1">
      <extLst>
        <ext xmlns:x15="http://schemas.microsoft.com/office/spreadsheetml/2010/11/main" uri="{B97F6D7D-B522-45F9-BDA1-12C45D357490}">
          <x15:cacheHierarchy aggregatedColumn="3"/>
        </ext>
      </extLst>
    </cacheHierarchy>
    <cacheHierarchy uniqueName="[Measures].[Sum of Quantity ordered new]" caption="Sum of Quantity ordered new" measure="1" displayFolder="" measureGroup="Range" count="0" hidden="1">
      <extLst>
        <ext xmlns:x15="http://schemas.microsoft.com/office/spreadsheetml/2010/11/main" uri="{B97F6D7D-B522-45F9-BDA1-12C45D357490}">
          <x15:cacheHierarchy aggregatedColumn="27"/>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111"/>
        </ext>
      </extLst>
    </cacheHierarchy>
    <cacheHierarchy uniqueName="[Measures].[Sum of Customer ID 3]" caption="Sum of Customer ID 3" measure="1" displayFolder="" measureGroup="Range 2" count="0" hidden="1">
      <extLst>
        <ext xmlns:x15="http://schemas.microsoft.com/office/spreadsheetml/2010/11/main" uri="{B97F6D7D-B522-45F9-BDA1-12C45D357490}">
          <x15:cacheHierarchy aggregatedColumn="83"/>
        </ext>
      </extLst>
    </cacheHierarchy>
    <cacheHierarchy uniqueName="[Measures].[Distinct Count of Customer ID 2]" caption="Distinct Count of Customer ID 2" measure="1" displayFolder="" measureGroup="Range 2" count="0" hidden="1">
      <extLst>
        <ext xmlns:x15="http://schemas.microsoft.com/office/spreadsheetml/2010/11/main" uri="{B97F6D7D-B522-45F9-BDA1-12C45D357490}">
          <x15:cacheHierarchy aggregatedColumn="83"/>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Sum of Order ID 3]" caption="Sum of Order ID 3" measure="1" displayFolder="" measureGroup="Range 3" count="0" hidden="1">
      <extLst>
        <ext xmlns:x15="http://schemas.microsoft.com/office/spreadsheetml/2010/11/main" uri="{B97F6D7D-B522-45F9-BDA1-12C45D357490}">
          <x15:cacheHierarchy aggregatedColumn="153"/>
        </ext>
      </extLst>
    </cacheHierarchy>
    <cacheHierarchy uniqueName="[Measures].[Distinct Count of Order ID 3]" caption="Distinct Count of Order ID 3" measure="1" displayFolder="" measureGroup="Range 3" count="0" hidden="1">
      <extLst>
        <ext xmlns:x15="http://schemas.microsoft.com/office/spreadsheetml/2010/11/main" uri="{B97F6D7D-B522-45F9-BDA1-12C45D357490}">
          <x15:cacheHierarchy aggregatedColumn="153"/>
        </ext>
      </extLst>
    </cacheHierarchy>
    <cacheHierarchy uniqueName="[Measures].[Count of Profit margin 2]" caption="Count of Profit margin 2" measure="1" displayFolder="" measureGroup="Table_1" count="0" hidden="1">
      <extLst>
        <ext xmlns:x15="http://schemas.microsoft.com/office/spreadsheetml/2010/11/main" uri="{B97F6D7D-B522-45F9-BDA1-12C45D357490}">
          <x15:cacheHierarchy aggregatedColumn="202"/>
        </ext>
      </extLst>
    </cacheHierarchy>
    <cacheHierarchy uniqueName="[Measures].[Sum of Sales 2]" caption="Sum of Sales 2" measure="1" displayFolder="" measureGroup="Table_1" count="0" hidden="1">
      <extLst>
        <ext xmlns:x15="http://schemas.microsoft.com/office/spreadsheetml/2010/11/main" uri="{B97F6D7D-B522-45F9-BDA1-12C45D357490}">
          <x15:cacheHierarchy aggregatedColumn="197"/>
        </ext>
      </extLst>
    </cacheHierarchy>
    <cacheHierarchy uniqueName="[Measures].[Sum of Profit 2]" caption="Sum of Profit 2" measure="1" displayFolder="" measureGroup="Table_1" count="0" hidden="1">
      <extLst>
        <ext xmlns:x15="http://schemas.microsoft.com/office/spreadsheetml/2010/11/main" uri="{B97F6D7D-B522-45F9-BDA1-12C45D357490}">
          <x15:cacheHierarchy aggregatedColumn="195"/>
        </ext>
      </extLst>
    </cacheHierarchy>
    <cacheHierarchy uniqueName="[Measures].[Sum of Revenue 2]" caption="Sum of Revenue 2" measure="1" displayFolder="" measureGroup="Table_1" count="0" hidden="1">
      <extLst>
        <ext xmlns:x15="http://schemas.microsoft.com/office/spreadsheetml/2010/11/main" uri="{B97F6D7D-B522-45F9-BDA1-12C45D357490}">
          <x15:cacheHierarchy aggregatedColumn="203"/>
        </ext>
      </extLst>
    </cacheHierarchy>
    <cacheHierarchy uniqueName="[Measures].[Sum of Order ID 2]" caption="Sum of Order ID 2" measure="1" displayFolder="" measureGroup="Table_1" count="0" hidden="1">
      <extLst>
        <ext xmlns:x15="http://schemas.microsoft.com/office/spreadsheetml/2010/11/main" uri="{B97F6D7D-B522-45F9-BDA1-12C45D357490}">
          <x15:cacheHierarchy aggregatedColumn="198"/>
        </ext>
      </extLst>
    </cacheHierarchy>
    <cacheHierarchy uniqueName="[Measures].[Distinct Count of Order ID 2]" caption="Distinct Count of Order ID 2" measure="1" displayFolder="" measureGroup="Table_1" count="0" hidden="1">
      <extLst>
        <ext xmlns:x15="http://schemas.microsoft.com/office/spreadsheetml/2010/11/main" uri="{B97F6D7D-B522-45F9-BDA1-12C45D357490}">
          <x15:cacheHierarchy aggregatedColumn="198"/>
        </ext>
      </extLst>
    </cacheHierarchy>
    <cacheHierarchy uniqueName="[Measures].[Sum of Quantity ordered new 2]" caption="Sum of Quantity ordered new 2" measure="1" displayFolder="" measureGroup="Table_1" count="0" hidden="1">
      <extLst>
        <ext xmlns:x15="http://schemas.microsoft.com/office/spreadsheetml/2010/11/main" uri="{B97F6D7D-B522-45F9-BDA1-12C45D357490}">
          <x15:cacheHierarchy aggregatedColumn="196"/>
        </ext>
      </extLst>
    </cacheHierarchy>
    <cacheHierarchy uniqueName="[Measures].[Sum of Customer ID 2]" caption="Sum of Customer ID 2" measure="1" displayFolder="" measureGroup="Table_1" count="0" hidden="1">
      <extLst>
        <ext xmlns:x15="http://schemas.microsoft.com/office/spreadsheetml/2010/11/main" uri="{B97F6D7D-B522-45F9-BDA1-12C45D357490}">
          <x15:cacheHierarchy aggregatedColumn="169"/>
        </ext>
      </extLst>
    </cacheHierarchy>
    <cacheHierarchy uniqueName="[Measures].[Distinct Count of Customer ID 3]" caption="Distinct Count of Customer ID 3" measure="1" displayFolder="" measureGroup="Table_1" count="0" hidden="1">
      <extLst>
        <ext xmlns:x15="http://schemas.microsoft.com/office/spreadsheetml/2010/11/main" uri="{B97F6D7D-B522-45F9-BDA1-12C45D357490}">
          <x15:cacheHierarchy aggregatedColumn="169"/>
        </ext>
      </extLst>
    </cacheHierarchy>
    <cacheHierarchy uniqueName="[Measures].[Average of Order ID]" caption="Average of Order ID" measure="1" displayFolder="" measureGroup="Table_1" count="0" hidden="1">
      <extLst>
        <ext xmlns:x15="http://schemas.microsoft.com/office/spreadsheetml/2010/11/main" uri="{B97F6D7D-B522-45F9-BDA1-12C45D357490}">
          <x15:cacheHierarchy aggregatedColumn="19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98"/>
        </ext>
      </extLst>
    </cacheHierarchy>
    <cacheHierarchy uniqueName="[Measures].[Sum of Unit Price]" caption="Sum of Unit Price" measure="1" displayFolder="" measureGroup="Table_1" count="0" hidden="1">
      <extLst>
        <ext xmlns:x15="http://schemas.microsoft.com/office/spreadsheetml/2010/11/main" uri="{B97F6D7D-B522-45F9-BDA1-12C45D357490}">
          <x15:cacheHierarchy aggregatedColumn="173"/>
        </ext>
      </extLst>
    </cacheHierarchy>
    <cacheHierarchy uniqueName="[Measures].[Average of Unit Price]" caption="Average of Unit Price" measure="1" displayFolder="" measureGroup="Table_1" count="0" hidden="1">
      <extLst>
        <ext xmlns:x15="http://schemas.microsoft.com/office/spreadsheetml/2010/11/main" uri="{B97F6D7D-B522-45F9-BDA1-12C45D357490}">
          <x15:cacheHierarchy aggregatedColumn="173"/>
        </ext>
      </extLst>
    </cacheHierarchy>
    <cacheHierarchy uniqueName="[Measures].[Count of City 2]" caption="Count of City 2" measure="1" displayFolder="" measureGroup="Table_1" count="0" hidden="1">
      <extLst>
        <ext xmlns:x15="http://schemas.microsoft.com/office/spreadsheetml/2010/11/main" uri="{B97F6D7D-B522-45F9-BDA1-12C45D357490}">
          <x15:cacheHierarchy aggregatedColumn="185"/>
        </ext>
      </extLst>
    </cacheHierarchy>
    <cacheHierarchy uniqueName="[Measures].[Distinct Count of City 2]" caption="Distinct Count of City 2" measure="1" displayFolder="" measureGroup="Table_1" count="0" hidden="1">
      <extLst>
        <ext xmlns:x15="http://schemas.microsoft.com/office/spreadsheetml/2010/11/main" uri="{B97F6D7D-B522-45F9-BDA1-12C45D357490}">
          <x15:cacheHierarchy aggregatedColumn="185"/>
        </ext>
      </extLst>
    </cacheHierarchy>
    <cacheHierarchy uniqueName="[Measures].[Sum of Shipping Cost 2]" caption="Sum of Shipping Cost 2" measure="1" displayFolder="" measureGroup="Table_1" count="0" hidden="1">
      <extLst>
        <ext xmlns:x15="http://schemas.microsoft.com/office/spreadsheetml/2010/11/main" uri="{B97F6D7D-B522-45F9-BDA1-12C45D357490}">
          <x15:cacheHierarchy aggregatedColumn="174"/>
        </ext>
      </extLst>
    </cacheHierarchy>
    <cacheHierarchy uniqueName="[Measures].[Sum of Order fullfillment time 2]" caption="Sum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Average of Order fullfillment time 2]" caption="Average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Count of Order Priority]" caption="Count of Order Priority" measure="1" displayFolder="" measureGroup="Table_1" count="0" hidden="1">
      <extLst>
        <ext xmlns:x15="http://schemas.microsoft.com/office/spreadsheetml/2010/11/main" uri="{B97F6D7D-B522-45F9-BDA1-12C45D357490}">
          <x15:cacheHierarchy aggregatedColumn="171"/>
        </ext>
      </extLst>
    </cacheHierarchy>
    <cacheHierarchy uniqueName="[Measures].[Count of Repeted order]" caption="Count of Repeted order" measure="1" displayFolder="" measureGroup="Table_1" count="0" hidden="1">
      <extLst>
        <ext xmlns:x15="http://schemas.microsoft.com/office/spreadsheetml/2010/11/main" uri="{B97F6D7D-B522-45F9-BDA1-12C45D357490}">
          <x15:cacheHierarchy aggregatedColumn="209"/>
        </ext>
      </extLst>
    </cacheHierarchy>
    <cacheHierarchy uniqueName="[Measures].[Sum of Unique Customers]" caption="Sum of Unique Customers" measure="1" displayFolder="" measureGroup="Table_1" count="0" oneField="1" hidden="1">
      <fieldsUsage count="1">
        <fieldUsage x="2"/>
      </fieldsUsage>
      <extLst>
        <ext xmlns:x15="http://schemas.microsoft.com/office/spreadsheetml/2010/11/main" uri="{B97F6D7D-B522-45F9-BDA1-12C45D357490}">
          <x15:cacheHierarchy aggregatedColumn="207"/>
        </ext>
      </extLst>
    </cacheHierarchy>
  </cacheHierarchies>
  <kpis count="0"/>
  <dimensions count="8">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Table_1" uniqueName="[Table_1]" caption="Table_1"/>
    <dimension name="Table_1 1" uniqueName="[Table_1 1]" caption="Table_1 1"/>
  </dimensions>
  <measureGroups count="7">
    <measureGroup name="Range" caption="Range"/>
    <measureGroup name="Range 1" caption="Range 1"/>
    <measureGroup name="Range 2" caption="Range 2"/>
    <measureGroup name="Range 3" caption="Range 3"/>
    <measureGroup name="Range 4" caption="Range 4"/>
    <measureGroup name="Table_1" caption="Table_1"/>
    <measureGroup name="Table_1 1" caption="Table_1 1"/>
  </measureGroups>
  <maps count="7">
    <map measureGroup="0" dimension="1"/>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shni Rana" refreshedDate="45444.699430555556" backgroundQuery="1" createdVersion="8" refreshedVersion="8" minRefreshableVersion="3" recordCount="0" supportSubquery="1" supportAdvancedDrill="1" xr:uid="{329C3556-8053-4BF5-B019-D69E4B72FDFC}">
  <cacheSource type="external" connectionId="2"/>
  <cacheFields count="4">
    <cacheField name="[Table_1].[Product Category].[Product Category]" caption="Product Category" numFmtId="0" hierarchy="177" level="1">
      <sharedItems count="3">
        <s v="Furniture"/>
        <s v="Office Supplies"/>
        <s v="Technology"/>
      </sharedItems>
    </cacheField>
    <cacheField name="[Table_1].[Region].[Region]" caption="Region" numFmtId="0" hierarchy="183" level="1">
      <sharedItems count="4">
        <s v="Central"/>
        <s v="East"/>
        <s v="South"/>
        <s v="West"/>
      </sharedItems>
    </cacheField>
    <cacheField name="[Measures].[Sum of Quantity ordered new 2]" caption="Sum of Quantity ordered new 2" numFmtId="0" hierarchy="307" level="32767"/>
    <cacheField name="[Table_1].[State or Province].[State or Province]" caption="State or Province" numFmtId="0" hierarchy="184" level="1">
      <sharedItems containsSemiMixedTypes="0" containsNonDate="0" containsString="0"/>
    </cacheField>
  </cacheFields>
  <cacheHierarchies count="322">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time="1" defaultMemberUniqueName="[Range].[Order Year].[All]" allUniqueName="[Range].[Order Year].[All]" dimensionUniqueName="[Range]" displayFolder="" count="0" memberValueDatatype="7" unbalanced="0"/>
    <cacheHierarchy uniqueName="[Range].[Order Month]" caption="Order Month" attribute="1" time="1" defaultMemberUniqueName="[Range].[Order Month].[All]" allUniqueName="[Range].[Order Month].[All]" dimensionUniqueName="[Range]" displayFolder="" count="0" memberValueDatatype="7" unbalanced="0"/>
    <cacheHierarchy uniqueName="[Range].[O-Date]" caption="O-Date" attribute="1" time="1" defaultMemberUniqueName="[Range].[O-Date].[All]" allUniqueName="[Range].[O-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ping years]" caption="Shipping years" attribute="1" time="1" defaultMemberUniqueName="[Range].[Shipping years].[All]" allUniqueName="[Range].[Shipping years].[All]" dimensionUniqueName="[Range]" displayFolder="" count="0" memberValueDatatype="7" unbalanced="0"/>
    <cacheHierarchy uniqueName="[Range].[Shipping months]" caption="Shipping months" attribute="1" time="1" defaultMemberUniqueName="[Range].[Shipping months].[All]" allUniqueName="[Range].[Shipping months].[All]" dimensionUniqueName="[Range]" displayFolder="" count="0" memberValueDatatype="7" unbalanced="0"/>
    <cacheHierarchy uniqueName="[Range].[Shipping date]" caption="Shipping date" attribute="1" time="1" defaultMemberUniqueName="[Range].[Shipping date].[All]" allUniqueName="[Range].[Shipping date].[All]" dimensionUniqueName="[Range]" displayFolder="" count="0" memberValueDatatype="7"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Total]" caption="Total" attribute="1" defaultMemberUniqueName="[Range].[Total].[All]" allUniqueName="[Range].[Total].[All]" dimensionUniqueName="[Range]" displayFolder="" count="0" memberValueDatatype="5" unbalanced="0"/>
    <cacheHierarchy uniqueName="[Range].[Manager]" caption="Manager" attribute="1" defaultMemberUniqueName="[Range].[Manager].[All]" allUniqueName="[Range].[Manager].[All]" dimensionUniqueName="[Range]" displayFolder="" count="0" memberValueDatatype="130" unbalanced="0"/>
    <cacheHierarchy uniqueName="[Range].[Order fullfillment time]" caption="Order fullfillment time" attribute="1" defaultMemberUniqueName="[Range].[Order fullfillment time].[All]" allUniqueName="[Range].[Order fullfillment time].[All]" dimensionUniqueName="[Range]" displayFolder="" count="0" memberValueDatatype="20" unbalanced="0"/>
    <cacheHierarchy uniqueName="[Range].[Profit margin]" caption="Profit margin" attribute="1" defaultMemberUniqueName="[Range].[Profit margin].[All]" allUniqueName="[Range].[Profit margin].[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5" unbalanced="0"/>
    <cacheHierarchy uniqueName="[Range].[Weekly sales]" caption="Weekly sales" attribute="1" defaultMemberUniqueName="[Range].[Weekly sales].[All]" allUniqueName="[Range].[Weekly sales].[All]" dimensionUniqueName="[Range]" displayFolder="" count="0" memberValueDatatype="20" unbalanced="0"/>
    <cacheHierarchy uniqueName="[Range].[Monthly sales]" caption="Monthly sales" attribute="1" defaultMemberUniqueName="[Range].[Monthly sales].[All]" allUniqueName="[Range].[Monthly sales].[All]" dimensionUniqueName="[Range]" displayFolder="" count="0" memberValueDatatype="130" unbalanced="0"/>
    <cacheHierarchy uniqueName="[Range].[Weekly sales03]" caption="Weekly sales03" attribute="1" defaultMemberUniqueName="[Range].[Weekly sales03].[All]" allUniqueName="[Range].[Weekly sales03].[All]" dimensionUniqueName="[Range]" displayFolder="" count="0" memberValueDatatype="130" unbalanced="0"/>
    <cacheHierarchy uniqueName="[Range].[Order Month (Year)]" caption="Order Month (Year)" attribute="1" defaultMemberUniqueName="[Range].[Order Month (Year)].[All]" allUniqueName="[Range].[Order Month (Year)].[All]" dimensionUniqueName="[Range]" displayFolder="" count="0" memberValueDatatype="130" unbalanced="0"/>
    <cacheHierarchy uniqueName="[Range].[Order Month (Quarter)]" caption="Order Month (Quarter)" attribute="1" defaultMemberUniqueName="[Range].[Order Month (Quarter)].[All]" allUniqueName="[Range].[Order Month (Quarter)].[All]" dimensionUniqueName="[Range]" displayFolder="" count="0" memberValueDatatype="130" unbalanced="0"/>
    <cacheHierarchy uniqueName="[Range].[Order Month (Month)]" caption="Order Month (Month)" attribute="1" defaultMemberUniqueName="[Range].[Order Month (Month)].[All]" allUniqueName="[Range].[Order Month (Month)].[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Order Priority]" caption="Order Priority" attribute="1" defaultMemberUniqueName="[Range 1].[Order Priority].[All]" allUniqueName="[Range 1].[Order Priorit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Unit Price]" caption="Unit Price" attribute="1" defaultMemberUniqueName="[Range 1].[Unit Price].[All]" allUniqueName="[Range 1].[Unit Price].[All]" dimensionUniqueName="[Range 1]" displayFolder="" count="0" memberValueDatatype="5" unbalanced="0"/>
    <cacheHierarchy uniqueName="[Range 1].[Shipping Cost]" caption="Shipping Cost" attribute="1" defaultMemberUniqueName="[Range 1].[Shipping Cost].[All]" allUniqueName="[Range 1].[Shipping Cost].[All]" dimensionUniqueName="[Range 1]" displayFolder="" count="0" memberValueDatatype="5"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Segment]" caption="Customer Segment" attribute="1" defaultMemberUniqueName="[Range 1].[Customer Segment].[All]" allUniqueName="[Range 1].[Customer Segment].[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Sub-Category]" caption="Product Sub-Category" attribute="1" defaultMemberUniqueName="[Range 1].[Product Sub-Category].[All]" allUniqueName="[Range 1].[Product Sub-Category].[All]" dimensionUniqueName="[Range 1]" displayFolder="" count="0" memberValueDatatype="130" unbalanced="0"/>
    <cacheHierarchy uniqueName="[Range 1].[Product Container]" caption="Product Container" attribute="1" defaultMemberUniqueName="[Range 1].[Product Container].[All]" allUniqueName="[Range 1].[Product Container].[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Product Base Margin]" caption="Product Base Margin" attribute="1" defaultMemberUniqueName="[Range 1].[Product Base Margin].[All]" allUniqueName="[Range 1].[Product Base Margin].[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State or Province]" caption="State or Province" attribute="1" defaultMemberUniqueName="[Range 1].[State or Province].[All]" allUniqueName="[Range 1].[State or Provinc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Order Year]" caption="Order Year" attribute="1" time="1" defaultMemberUniqueName="[Range 1].[Order Year].[All]" allUniqueName="[Range 1].[Order Year].[All]" dimensionUniqueName="[Range 1]" displayFolder="" count="0" memberValueDatatype="7" unbalanced="0"/>
    <cacheHierarchy uniqueName="[Range 1].[Order Month]" caption="Order Month" attribute="1" time="1" defaultMemberUniqueName="[Range 1].[Order Month].[All]" allUniqueName="[Range 1].[Order Month].[All]" dimensionUniqueName="[Range 1]" displayFolder="" count="0" memberValueDatatype="7" unbalanced="0"/>
    <cacheHierarchy uniqueName="[Range 1].[O-Date]" caption="O-Date" attribute="1" time="1" defaultMemberUniqueName="[Range 1].[O-Date].[All]" allUniqueName="[Range 1].[O-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ping years]" caption="Shipping years" attribute="1" time="1" defaultMemberUniqueName="[Range 1].[Shipping years].[All]" allUniqueName="[Range 1].[Shipping years].[All]" dimensionUniqueName="[Range 1]" displayFolder="" count="0" memberValueDatatype="7" unbalanced="0"/>
    <cacheHierarchy uniqueName="[Range 1].[Shipping months]" caption="Shipping months" attribute="1" time="1" defaultMemberUniqueName="[Range 1].[Shipping months].[All]" allUniqueName="[Range 1].[Shipping months].[All]" dimensionUniqueName="[Range 1]" displayFolder="" count="0" memberValueDatatype="7" unbalanced="0"/>
    <cacheHierarchy uniqueName="[Range 1].[Shipping date]" caption="Shipping date" attribute="1" time="1" defaultMemberUniqueName="[Range 1].[Shipping date].[All]" allUniqueName="[Range 1].[Shipping date].[All]" dimensionUniqueName="[Range 1]" displayFolder="" count="0" memberValueDatatype="7" unbalanced="0"/>
    <cacheHierarchy uniqueName="[Range 1].[Profit]" caption="Profit" attribute="1" defaultMemberUniqueName="[Range 1].[Profit].[All]" allUniqueName="[Range 1].[Profit].[All]" dimensionUniqueName="[Range 1]" displayFolder="" count="0" memberValueDatatype="5" unbalanced="0"/>
    <cacheHierarchy uniqueName="[Range 1].[Quantity ordered new]" caption="Quantity ordered new" attribute="1" defaultMemberUniqueName="[Range 1].[Quantity ordered new].[All]" allUniqueName="[Range 1].[Quantity ordered new].[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Total]" caption="Total" attribute="1" defaultMemberUniqueName="[Range 1].[Total].[All]" allUniqueName="[Range 1].[Total].[All]" dimensionUniqueName="[Range 1]" displayFolder="" count="0" memberValueDatatype="5" unbalanced="0"/>
    <cacheHierarchy uniqueName="[Range 1].[Manager]" caption="Manager" attribute="1" defaultMemberUniqueName="[Range 1].[Manager].[All]" allUniqueName="[Range 1].[Manager].[All]" dimensionUniqueName="[Range 1]" displayFolder="" count="0" memberValueDatatype="130" unbalanced="0"/>
    <cacheHierarchy uniqueName="[Range 1].[Order fullfillment time]" caption="Order fullfillment time" attribute="1" defaultMemberUniqueName="[Range 1].[Order fullfillment time].[All]" allUniqueName="[Range 1].[Order fullfillment time].[All]" dimensionUniqueName="[Range 1]" displayFolder="" count="0" memberValueDatatype="20" unbalanced="0"/>
    <cacheHierarchy uniqueName="[Range 1].[Profit margin]" caption="Profit margin" attribute="1" defaultMemberUniqueName="[Range 1].[Profit margin].[All]" allUniqueName="[Range 1].[Profit margin].[All]" dimensionUniqueName="[Range 1]" displayFolder="" count="0" memberValueDatatype="130" unbalanced="0"/>
    <cacheHierarchy uniqueName="[Range 1].[Revenue]" caption="Revenue" attribute="1" defaultMemberUniqueName="[Range 1].[Revenue].[All]" allUniqueName="[Range 1].[Revenue].[All]" dimensionUniqueName="[Range 1]" displayFolder="" count="0" memberValueDatatype="5" unbalanced="0"/>
    <cacheHierarchy uniqueName="[Range 1].[Weekly sales]" caption="Weekly sales" attribute="1" defaultMemberUniqueName="[Range 1].[Weekly sales].[All]" allUniqueName="[Range 1].[Weekly sales].[All]" dimensionUniqueName="[Range 1]" displayFolder="" count="0" memberValueDatatype="20" unbalanced="0"/>
    <cacheHierarchy uniqueName="[Range 1].[Monthly sales]" caption="Monthly sales" attribute="1" defaultMemberUniqueName="[Range 1].[Monthly sales].[All]" allUniqueName="[Range 1].[Monthly sales].[All]" dimensionUniqueName="[Range 1]" displayFolder="" count="0" memberValueDatatype="130" unbalanced="0"/>
    <cacheHierarchy uniqueName="[Range 1].[Weekly sales03]" caption="Weekly sales03" attribute="1" defaultMemberUniqueName="[Range 1].[Weekly sales03].[All]" allUniqueName="[Range 1].[Weekly sales03].[All]" dimensionUniqueName="[Range 1]" displayFolder="" count="0" memberValueDatatype="130" unbalanced="0"/>
    <cacheHierarchy uniqueName="[Range 1].[Unique Customers]" caption="Unique Customers" attribute="1" defaultMemberUniqueName="[Range 1].[Unique Customers].[All]" allUniqueName="[Range 1].[Unique Customers].[All]" dimensionUniqueName="[Range 1]" displayFolder="" count="0" memberValueDatatype="20" unbalanced="0"/>
    <cacheHierarchy uniqueName="[Range 1].[Repeat Customers]" caption="Repeat Customers" attribute="1" defaultMemberUniqueName="[Range 1].[Repeat Customers].[All]" allUniqueName="[Range 1].[Repeat Customers].[All]" dimensionUniqueName="[Range 1]" displayFolder="" count="0" memberValueDatatype="20" unbalanced="0"/>
    <cacheHierarchy uniqueName="[Range 1].[Repeted order]" caption="Repeted order" attribute="1" defaultMemberUniqueName="[Range 1].[Repeted order].[All]" allUniqueName="[Range 1].[Repeted order].[All]" dimensionUniqueName="[Range 1]" displayFolder="" count="0" memberValueDatatype="130" unbalanced="0"/>
    <cacheHierarchy uniqueName="[Range 2].[Customer ID]" caption="Customer ID" attribute="1" defaultMemberUniqueName="[Range 2].[Customer ID].[All]" allUniqueName="[Range 2].[Customer ID].[All]" dimensionUniqueName="[Range 2]" displayFolder="" count="0" memberValueDatatype="2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Order Priority]" caption="Order Priority" attribute="1" defaultMemberUniqueName="[Range 2].[Order Priority].[All]" allUniqueName="[Range 2].[Order Priority].[All]" dimensionUniqueName="[Range 2]" displayFolder="" count="0" memberValueDatatype="130" unbalanced="0"/>
    <cacheHierarchy uniqueName="[Range 2].[Discount]" caption="Discount" attribute="1" defaultMemberUniqueName="[Range 2].[Discount].[All]" allUniqueName="[Range 2].[Discount].[All]" dimensionUniqueName="[Range 2]" displayFolder="" count="0" memberValueDatatype="5" unbalanced="0"/>
    <cacheHierarchy uniqueName="[Range 2].[Unit Price]" caption="Unit Price" attribute="1" defaultMemberUniqueName="[Range 2].[Unit Price].[All]" allUniqueName="[Range 2].[Unit Price].[All]" dimensionUniqueName="[Range 2]" displayFolder="" count="0" memberValueDatatype="5" unbalanced="0"/>
    <cacheHierarchy uniqueName="[Range 2].[Shipping Cost]" caption="Shipping Cost" attribute="1" defaultMemberUniqueName="[Range 2].[Shipping Cost].[All]" allUniqueName="[Range 2].[Shipping Cost].[All]" dimensionUniqueName="[Range 2]" displayFolder="" count="0" memberValueDatatype="5"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Segment]" caption="Customer Segment" attribute="1" defaultMemberUniqueName="[Range 2].[Customer Segment].[All]" allUniqueName="[Range 2].[Customer Segment].[All]" dimensionUniqueName="[Range 2]" displayFolder="" count="0" memberValueDatatype="13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Sub-Category]" caption="Product Sub-Category" attribute="1" defaultMemberUniqueName="[Range 2].[Product Sub-Category].[All]" allUniqueName="[Range 2].[Product Sub-Category].[All]" dimensionUniqueName="[Range 2]" displayFolder="" count="0" memberValueDatatype="130" unbalanced="0"/>
    <cacheHierarchy uniqueName="[Range 2].[Product Container]" caption="Product Container" attribute="1" defaultMemberUniqueName="[Range 2].[Product Container].[All]" allUniqueName="[Range 2].[Product Container].[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Product Base Margin]" caption="Product Base Margin" attribute="1" defaultMemberUniqueName="[Range 2].[Product Base Margin].[All]" allUniqueName="[Range 2].[Product Base Margin].[All]" dimensionUniqueName="[Range 2]" displayFolder="" count="0" memberValueDatatype="5" unbalanced="0"/>
    <cacheHierarchy uniqueName="[Range 2].[Country]" caption="Country" attribute="1" defaultMemberUniqueName="[Range 2].[Country].[All]" allUniqueName="[Range 2].[Country].[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State or Province]" caption="State or Province" attribute="1" defaultMemberUniqueName="[Range 2].[State or Province].[All]" allUniqueName="[Range 2].[State or Provinc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Order Year]" caption="Order Year" attribute="1" time="1" defaultMemberUniqueName="[Range 2].[Order Year].[All]" allUniqueName="[Range 2].[Order Year].[All]" dimensionUniqueName="[Range 2]" displayFolder="" count="0" memberValueDatatype="7" unbalanced="0"/>
    <cacheHierarchy uniqueName="[Range 2].[Order Month]" caption="Order Month" attribute="1" time="1" defaultMemberUniqueName="[Range 2].[Order Month].[All]" allUniqueName="[Range 2].[Order Month].[All]" dimensionUniqueName="[Range 2]" displayFolder="" count="0" memberValueDatatype="7" unbalanced="0"/>
    <cacheHierarchy uniqueName="[Range 2].[O-Date]" caption="O-Date" attribute="1" time="1" defaultMemberUniqueName="[Range 2].[O-Date].[All]" allUniqueName="[Range 2].[O-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ping years]" caption="Shipping years" attribute="1" time="1" defaultMemberUniqueName="[Range 2].[Shipping years].[All]" allUniqueName="[Range 2].[Shipping years].[All]" dimensionUniqueName="[Range 2]" displayFolder="" count="0" memberValueDatatype="7" unbalanced="0"/>
    <cacheHierarchy uniqueName="[Range 2].[Shipping months]" caption="Shipping months" attribute="1" time="1" defaultMemberUniqueName="[Range 2].[Shipping months].[All]" allUniqueName="[Range 2].[Shipping months].[All]" dimensionUniqueName="[Range 2]" displayFolder="" count="0" memberValueDatatype="7" unbalanced="0"/>
    <cacheHierarchy uniqueName="[Range 2].[Shipping date]" caption="Shipping date" attribute="1" time="1" defaultMemberUniqueName="[Range 2].[Shipping date].[All]" allUniqueName="[Range 2].[Shipping date].[All]" dimensionUniqueName="[Range 2]" displayFolder="" count="0" memberValueDatatype="7" unbalanced="0"/>
    <cacheHierarchy uniqueName="[Range 2].[Profit]" caption="Profit" attribute="1" defaultMemberUniqueName="[Range 2].[Profit].[All]" allUniqueName="[Range 2].[Profit].[All]" dimensionUniqueName="[Range 2]" displayFolder="" count="0" memberValueDatatype="5" unbalanced="0"/>
    <cacheHierarchy uniqueName="[Range 2].[Quantity ordered new]" caption="Quantity ordered new" attribute="1" defaultMemberUniqueName="[Range 2].[Quantity ordered new].[All]" allUniqueName="[Range 2].[Quantity ordered new].[All]" dimensionUniqueName="[Range 2]" displayFolder="" count="0" memberValueDatatype="20" unbalanced="0"/>
    <cacheHierarchy uniqueName="[Range 2].[Sales]" caption="Sales" attribute="1" defaultMemberUniqueName="[Range 2].[Sales].[All]" allUniqueName="[Range 2].[Sales].[All]" dimensionUniqueName="[Range 2]" displayFolder="" count="0" memberValueDatatype="5" unbalanced="0"/>
    <cacheHierarchy uniqueName="[Range 2].[Order ID]" caption="Order ID" attribute="1" defaultMemberUniqueName="[Range 2].[Order ID].[All]" allUniqueName="[Range 2].[Order ID].[All]" dimensionUniqueName="[Range 2]" displayFolder="" count="0" memberValueDatatype="20" unbalanced="0"/>
    <cacheHierarchy uniqueName="[Range 2].[Total]" caption="Total" attribute="1" defaultMemberUniqueName="[Range 2].[Total].[All]" allUniqueName="[Range 2].[Total].[All]" dimensionUniqueName="[Range 2]" displayFolder="" count="0" memberValueDatatype="5" unbalanced="0"/>
    <cacheHierarchy uniqueName="[Range 2].[Manager]" caption="Manager" attribute="1" defaultMemberUniqueName="[Range 2].[Manager].[All]" allUniqueName="[Range 2].[Manager].[All]" dimensionUniqueName="[Range 2]" displayFolder="" count="0" memberValueDatatype="130" unbalanced="0"/>
    <cacheHierarchy uniqueName="[Range 2].[Order fullfillment time]" caption="Order fullfillment time" attribute="1" defaultMemberUniqueName="[Range 2].[Order fullfillment time].[All]" allUniqueName="[Range 2].[Order fullfillment time].[All]" dimensionUniqueName="[Range 2]" displayFolder="" count="0" memberValueDatatype="20"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Revenue]" caption="Revenue" attribute="1" defaultMemberUniqueName="[Range 2].[Revenue].[All]" allUniqueName="[Range 2].[Revenue].[All]" dimensionUniqueName="[Range 2]" displayFolder="" count="0" memberValueDatatype="5" unbalanced="0"/>
    <cacheHierarchy uniqueName="[Range 2].[Weekly sales]" caption="Weekly sales" attribute="1" defaultMemberUniqueName="[Range 2].[Weekly sales].[All]" allUniqueName="[Range 2].[Weekly sales].[All]" dimensionUniqueName="[Range 2]" displayFolder="" count="0" memberValueDatatype="20" unbalanced="0"/>
    <cacheHierarchy uniqueName="[Range 2].[Monthly sales]" caption="Monthly sales" attribute="1" defaultMemberUniqueName="[Range 2].[Monthly sales].[All]" allUniqueName="[Range 2].[Monthly sales].[All]" dimensionUniqueName="[Range 2]" displayFolder="" count="0" memberValueDatatype="130" unbalanced="0"/>
    <cacheHierarchy uniqueName="[Range 2].[Weekly sales03]" caption="Weekly sales03" attribute="1" defaultMemberUniqueName="[Range 2].[Weekly sales03].[All]" allUniqueName="[Range 2].[Weekly sales03].[All]" dimensionUniqueName="[Range 2]" displayFolder="" count="0" memberValueDatatype="130" unbalanced="0"/>
    <cacheHierarchy uniqueName="[Range 2].[Unique Customers]" caption="Unique Customers" attribute="1" defaultMemberUniqueName="[Range 2].[Unique Customers].[All]" allUniqueName="[Range 2].[Unique Customers].[All]" dimensionUniqueName="[Range 2]" displayFolder="" count="0" memberValueDatatype="20" unbalanced="0"/>
    <cacheHierarchy uniqueName="[Range 2].[Repeat Customers]" caption="Repeat Customers" attribute="1" defaultMemberUniqueName="[Range 2].[Repeat Customers].[All]" allUniqueName="[Range 2].[Repeat Customers].[All]" dimensionUniqueName="[Range 2]" displayFolder="" count="0" memberValueDatatype="20" unbalanced="0"/>
    <cacheHierarchy uniqueName="[Range 2].[Repeted order]" caption="Repeted order" attribute="1" defaultMemberUniqueName="[Range 2].[Repeted order].[All]" allUniqueName="[Range 2].[Repeted order].[All]" dimensionUniqueName="[Range 2]" displayFolder="" count="0" memberValueDatatype="130" unbalanced="0"/>
    <cacheHierarchy uniqueName="[Range 3].[Customer ID]" caption="Customer ID" attribute="1" defaultMemberUniqueName="[Range 3].[Customer ID].[All]" allUniqueName="[Range 3].[Customer ID].[All]" dimensionUniqueName="[Range 3]" displayFolder="" count="0" memberValueDatatype="20" unbalanced="0"/>
    <cacheHierarchy uniqueName="[Range 3].[Customer Name]" caption="Customer Name" attribute="1" defaultMemberUniqueName="[Range 3].[Customer Name].[All]" allUniqueName="[Range 3].[Customer Name].[All]" dimensionUniqueName="[Range 3]" displayFolder="" count="0" memberValueDatatype="13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Discount]" caption="Discount" attribute="1" defaultMemberUniqueName="[Range 3].[Discount].[All]" allUniqueName="[Range 3].[Discount].[All]" dimensionUniqueName="[Range 3]" displayFolder="" count="0" memberValueDatatype="5" unbalanced="0"/>
    <cacheHierarchy uniqueName="[Range 3].[Unit Price]" caption="Unit Price" attribute="1" defaultMemberUniqueName="[Range 3].[Unit Price].[All]" allUniqueName="[Range 3].[Unit Price].[All]" dimensionUniqueName="[Range 3]" displayFolder="" count="0" memberValueDatatype="5" unbalanced="0"/>
    <cacheHierarchy uniqueName="[Range 3].[Shipping Cost]" caption="Shipping Cost" attribute="1" defaultMemberUniqueName="[Range 3].[Shipping Cost].[All]" allUniqueName="[Range 3].[Shipping Cost].[All]" dimensionUniqueName="[Range 3]" displayFolder="" count="0" memberValueDatatype="5" unbalanced="0"/>
    <cacheHierarchy uniqueName="[Range 3].[Ship Mode]" caption="Ship Mode" attribute="1" defaultMemberUniqueName="[Range 3].[Ship Mode].[All]" allUniqueName="[Range 3].[Ship Mode].[All]" dimensionUniqueName="[Range 3]" displayFolder="" count="0" memberValueDatatype="130" unbalanced="0"/>
    <cacheHierarchy uniqueName="[Range 3].[Customer Segment]" caption="Customer Segment" attribute="1" defaultMemberUniqueName="[Range 3].[Customer Segment].[All]" allUniqueName="[Range 3].[Customer Segment].[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Sub-Category]" caption="Product Sub-Category" attribute="1" defaultMemberUniqueName="[Range 3].[Product Sub-Category].[All]" allUniqueName="[Range 3].[Product Sub-Category].[All]" dimensionUniqueName="[Range 3]" displayFolder="" count="0" memberValueDatatype="130" unbalanced="0"/>
    <cacheHierarchy uniqueName="[Range 3].[Product Container]" caption="Product Container" attribute="1" defaultMemberUniqueName="[Range 3].[Product Container].[All]" allUniqueName="[Range 3].[Product Container].[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Product Base Margin]" caption="Product Base Margin" attribute="1" defaultMemberUniqueName="[Range 3].[Product Base Margin].[All]" allUniqueName="[Range 3].[Product Base Margin].[All]" dimensionUniqueName="[Range 3]" displayFolder="" count="0" memberValueDatatype="5" unbalanced="0"/>
    <cacheHierarchy uniqueName="[Range 3].[Country]" caption="Country" attribute="1" defaultMemberUniqueName="[Range 3].[Country].[All]" allUniqueName="[Range 3].[Country].[All]" dimensionUniqueName="[Range 3]" displayFolder="" count="0" memberValueDatatype="130" unbalanced="0"/>
    <cacheHierarchy uniqueName="[Range 3].[Region]" caption="Region" attribute="1" defaultMemberUniqueName="[Range 3].[Region].[All]" allUniqueName="[Range 3].[Region].[All]" dimensionUniqueName="[Range 3]" displayFolder="" count="0" memberValueDatatype="130" unbalanced="0"/>
    <cacheHierarchy uniqueName="[Range 3].[State or Province]" caption="State or Province" attribute="1" defaultMemberUniqueName="[Range 3].[State or Province].[All]" allUniqueName="[Range 3].[State or Province].[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Postal Code]" caption="Postal Code" attribute="1" defaultMemberUniqueName="[Range 3].[Postal Code].[All]" allUniqueName="[Range 3].[Postal Code].[All]" dimensionUniqueName="[Range 3]" displayFolder="" count="0" memberValueDatatype="20" unbalanced="0"/>
    <cacheHierarchy uniqueName="[Range 3].[Order Date]" caption="Order Date" attribute="1" time="1" defaultMemberUniqueName="[Range 3].[Order Date].[All]" allUniqueName="[Range 3].[Order Date].[All]" dimensionUniqueName="[Range 3]" displayFolder="" count="0" memberValueDatatype="7" unbalanced="0"/>
    <cacheHierarchy uniqueName="[Range 3].[Order Year]" caption="Order Year" attribute="1" time="1" defaultMemberUniqueName="[Range 3].[Order Year].[All]" allUniqueName="[Range 3].[Order Year].[All]" dimensionUniqueName="[Range 3]" displayFolder="" count="0" memberValueDatatype="7" unbalanced="0"/>
    <cacheHierarchy uniqueName="[Range 3].[Order Month]" caption="Order Month" attribute="1" time="1" defaultMemberUniqueName="[Range 3].[Order Month].[All]" allUniqueName="[Range 3].[Order Month].[All]" dimensionUniqueName="[Range 3]" displayFolder="" count="0" memberValueDatatype="7" unbalanced="0"/>
    <cacheHierarchy uniqueName="[Range 3].[O-Date]" caption="O-Date" attribute="1" time="1" defaultMemberUniqueName="[Range 3].[O-Date].[All]" allUniqueName="[Range 3].[O-Date].[All]" dimensionUniqueName="[Range 3]" displayFolder="" count="0" memberValueDatatype="7" unbalanced="0"/>
    <cacheHierarchy uniqueName="[Range 3].[Ship date]" caption="Ship date" attribute="1" time="1" defaultMemberUniqueName="[Range 3].[Ship date].[All]" allUniqueName="[Range 3].[Ship date].[All]" dimensionUniqueName="[Range 3]" displayFolder="" count="0" memberValueDatatype="7" unbalanced="0"/>
    <cacheHierarchy uniqueName="[Range 3].[Shipping years]" caption="Shipping years" attribute="1" time="1" defaultMemberUniqueName="[Range 3].[Shipping years].[All]" allUniqueName="[Range 3].[Shipping years].[All]" dimensionUniqueName="[Range 3]" displayFolder="" count="0" memberValueDatatype="7" unbalanced="0"/>
    <cacheHierarchy uniqueName="[Range 3].[Shipping months]" caption="Shipping months" attribute="1" time="1" defaultMemberUniqueName="[Range 3].[Shipping months].[All]" allUniqueName="[Range 3].[Shipping months].[All]" dimensionUniqueName="[Range 3]" displayFolder="" count="0" memberValueDatatype="7" unbalanced="0"/>
    <cacheHierarchy uniqueName="[Range 3].[Shipping date]" caption="Shipping date" attribute="1" time="1" defaultMemberUniqueName="[Range 3].[Shipping date].[All]" allUniqueName="[Range 3].[Shipping date].[All]" dimensionUniqueName="[Range 3]" displayFolder="" count="0" memberValueDatatype="7" unbalanced="0"/>
    <cacheHierarchy uniqueName="[Range 3].[Profit]" caption="Profit" attribute="1" defaultMemberUniqueName="[Range 3].[Profit].[All]" allUniqueName="[Range 3].[Profit].[All]" dimensionUniqueName="[Range 3]" displayFolder="" count="0" memberValueDatatype="5" unbalanced="0"/>
    <cacheHierarchy uniqueName="[Range 3].[Quantity ordered new]" caption="Quantity ordered new" attribute="1" defaultMemberUniqueName="[Range 3].[Quantity ordered new].[All]" allUniqueName="[Range 3].[Quantity ordered new].[All]" dimensionUniqueName="[Range 3]" displayFolder="" count="0" memberValueDatatype="20" unbalanced="0"/>
    <cacheHierarchy uniqueName="[Range 3].[Sales]" caption="Sales" attribute="1" defaultMemberUniqueName="[Range 3].[Sales].[All]" allUniqueName="[Range 3].[Sales].[All]" dimensionUniqueName="[Range 3]" displayFolder="" count="0" memberValueDatatype="5" unbalanced="0"/>
    <cacheHierarchy uniqueName="[Range 3].[Order ID]" caption="Order ID" attribute="1" defaultMemberUniqueName="[Range 3].[Order ID].[All]" allUniqueName="[Range 3].[Order ID].[All]" dimensionUniqueName="[Range 3]" displayFolder="" count="0" memberValueDatatype="20" unbalanced="0"/>
    <cacheHierarchy uniqueName="[Range 3].[Total]" caption="Total" attribute="1" defaultMemberUniqueName="[Range 3].[Total].[All]" allUniqueName="[Range 3].[Total].[All]" dimensionUniqueName="[Range 3]" displayFolder="" count="0" memberValueDatatype="5" unbalanced="0"/>
    <cacheHierarchy uniqueName="[Range 3].[Manager]" caption="Manager" attribute="1" defaultMemberUniqueName="[Range 3].[Manager].[All]" allUniqueName="[Range 3].[Manager].[All]" dimensionUniqueName="[Range 3]" displayFolder="" count="0" memberValueDatatype="130" unbalanced="0"/>
    <cacheHierarchy uniqueName="[Range 3].[Order fullfillment time]" caption="Order fullfillment time" attribute="1" defaultMemberUniqueName="[Range 3].[Order fullfillment time].[All]" allUniqueName="[Range 3].[Order fullfillment time].[All]" dimensionUniqueName="[Range 3]" displayFolder="" count="0" memberValueDatatype="20" unbalanced="0"/>
    <cacheHierarchy uniqueName="[Range 3].[Profit margin]" caption="Profit margin" attribute="1" defaultMemberUniqueName="[Range 3].[Profit margin].[All]" allUniqueName="[Range 3].[Profit margin].[All]" dimensionUniqueName="[Range 3]" displayFolder="" count="0" memberValueDatatype="5" unbalanced="0"/>
    <cacheHierarchy uniqueName="[Range 3].[Revenue]" caption="Revenue" attribute="1" defaultMemberUniqueName="[Range 3].[Revenue].[All]" allUniqueName="[Range 3].[Revenue].[All]" dimensionUniqueName="[Range 3]" displayFolder="" count="0" memberValueDatatype="5" unbalanced="0"/>
    <cacheHierarchy uniqueName="[Range 3].[Weekly sales]" caption="Weekly sales" attribute="1" defaultMemberUniqueName="[Range 3].[Weekly sales].[All]" allUniqueName="[Range 3].[Weekly sales].[All]" dimensionUniqueName="[Range 3]" displayFolder="" count="0" memberValueDatatype="20" unbalanced="0"/>
    <cacheHierarchy uniqueName="[Range 3].[Monthly sales]" caption="Monthly sales" attribute="1" defaultMemberUniqueName="[Range 3].[Monthly sales].[All]" allUniqueName="[Range 3].[Monthly sales].[All]" dimensionUniqueName="[Range 3]" displayFolder="" count="0" memberValueDatatype="130" unbalanced="0"/>
    <cacheHierarchy uniqueName="[Range 3].[Weekly sales03]" caption="Weekly sales03" attribute="1" defaultMemberUniqueName="[Range 3].[Weekly sales03].[All]" allUniqueName="[Range 3].[Weekly sales03].[All]" dimensionUniqueName="[Range 3]" displayFolder="" count="0" memberValueDatatype="130" unbalanced="0"/>
    <cacheHierarchy uniqueName="[Range 3].[Unique Customers]" caption="Unique Customers" attribute="1" defaultMemberUniqueName="[Range 3].[Unique Customers].[All]" allUniqueName="[Range 3].[Unique Customers].[All]" dimensionUniqueName="[Range 3]" displayFolder="" count="0" memberValueDatatype="20" unbalanced="0"/>
    <cacheHierarchy uniqueName="[Range 3].[Repeat Customers]" caption="Repeat Customers" attribute="1" defaultMemberUniqueName="[Range 3].[Repeat Customers].[All]" allUniqueName="[Range 3].[Repeat Customers].[All]" dimensionUniqueName="[Range 3]" displayFolder="" count="0" memberValueDatatype="20" unbalanced="0"/>
    <cacheHierarchy uniqueName="[Range 3].[Repeted order]" caption="Repeted order" attribute="1" defaultMemberUniqueName="[Range 3].[Repeted order].[All]" allUniqueName="[Range 3].[Repeted order].[All]" dimensionUniqueName="[Range 3]" displayFolder="" count="0" memberValueDatatype="130" unbalanced="0"/>
    <cacheHierarchy uniqueName="[Range 3].[Quarter]" caption="Quarter" attribute="1" defaultMemberUniqueName="[Range 3].[Quarter].[All]" allUniqueName="[Range 3].[Quarter].[All]" dimensionUniqueName="[Range 3]" displayFolder="" count="0" memberValueDatatype="130" unbalanced="0"/>
    <cacheHierarchy uniqueName="[Range 3].[Order Month (Month)]" caption="Order Month (Month)" attribute="1" defaultMemberUniqueName="[Range 3].[Order Month (Month)].[All]" allUniqueName="[Range 3].[Order Month (Month)].[All]" dimensionUniqueName="[Range 3]" displayFolder="" count="0" memberValueDatatype="130" unbalanced="0"/>
    <cacheHierarchy uniqueName="[Range 4].[Provience]" caption="Provience" attribute="1" defaultMemberUniqueName="[Range 4].[Provience].[All]" allUniqueName="[Range 4].[Provience].[All]" dimensionUniqueName="[Range 4]" displayFolder="" count="0" memberValueDatatype="130" unbalanced="0"/>
    <cacheHierarchy uniqueName="[Range 4].[Sum of Sales]" caption="Sum of Sales" attribute="1" defaultMemberUniqueName="[Range 4].[Sum of Sales].[All]" allUniqueName="[Range 4].[Sum of Sales].[All]" dimensionUniqueName="[Range 4]" displayFolder="" count="0" memberValueDatatype="5" unbalanced="0"/>
    <cacheHierarchy uniqueName="[Table_1].[Customer ID]" caption="Customer ID" attribute="1" defaultMemberUniqueName="[Table_1].[Customer ID].[All]" allUniqueName="[Table_1].[Customer ID].[All]" dimensionUniqueName="[Table_1]" displayFolder="" count="0" memberValueDatatype="2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Order Priority]" caption="Order Priority" attribute="1" defaultMemberUniqueName="[Table_1].[Order Priority].[All]" allUniqueName="[Table_1].[Order Priority].[All]" dimensionUniqueName="[Table_1]" displayFolder="" count="0" memberValueDatatype="130" unbalanced="0"/>
    <cacheHierarchy uniqueName="[Table_1].[Discount]" caption="Discount" attribute="1" defaultMemberUniqueName="[Table_1].[Discount].[All]" allUniqueName="[Table_1].[Discount].[All]" dimensionUniqueName="[Table_1]" displayFolder="" count="0" memberValueDatatype="5" unbalanced="0"/>
    <cacheHierarchy uniqueName="[Table_1].[Unit Price]" caption="Unit Price" attribute="1" defaultMemberUniqueName="[Table_1].[Unit Price].[All]" allUniqueName="[Table_1].[Unit Price].[All]" dimensionUniqueName="[Table_1]" displayFolder="" count="0" memberValueDatatype="5" unbalanced="0"/>
    <cacheHierarchy uniqueName="[Table_1].[Shipping Cost]" caption="Shipping Cost" attribute="1" defaultMemberUniqueName="[Table_1].[Shipping Cost].[All]" allUniqueName="[Table_1].[Shipping Cost].[All]" dimensionUniqueName="[Table_1]" displayFolder="" count="0" memberValueDatatype="5"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Segment]" caption="Customer Segment" attribute="1" defaultMemberUniqueName="[Table_1].[Customer Segment].[All]" allUniqueName="[Table_1].[Customer Segment].[All]" dimensionUniqueName="[Table_1]" displayFolder="" count="2" memberValueDatatype="130" unbalanced="0"/>
    <cacheHierarchy uniqueName="[Table_1].[Product Category]" caption="Product Category" attribute="1" defaultMemberUniqueName="[Table_1].[Product Category].[All]" allUniqueName="[Table_1].[Product Category].[All]" dimensionUniqueName="[Table_1]" displayFolder="" count="2" memberValueDatatype="130" unbalanced="0">
      <fieldsUsage count="2">
        <fieldUsage x="-1"/>
        <fieldUsage x="0"/>
      </fieldsUsage>
    </cacheHierarchy>
    <cacheHierarchy uniqueName="[Table_1].[Product Sub-Category]" caption="Product Sub-Category" attribute="1" defaultMemberUniqueName="[Table_1].[Product Sub-Category].[All]" allUniqueName="[Table_1].[Product Sub-Category].[All]" dimensionUniqueName="[Table_1]" displayFolder="" count="0" memberValueDatatype="130" unbalanced="0"/>
    <cacheHierarchy uniqueName="[Table_1].[Product Container]" caption="Product Container" attribute="1" defaultMemberUniqueName="[Table_1].[Product Container].[All]" allUniqueName="[Table_1].[Product Container].[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Product Base Margin]" caption="Product Base Margin" attribute="1" defaultMemberUniqueName="[Table_1].[Product Base Margin].[All]" allUniqueName="[Table_1].[Product Base Margin].[All]" dimensionUniqueName="[Table_1]" displayFolder="" count="0" memberValueDatatype="5" unbalanced="0"/>
    <cacheHierarchy uniqueName="[Table_1].[Country]" caption="Country" attribute="1" defaultMemberUniqueName="[Table_1].[Country].[All]" allUniqueName="[Table_1].[Country].[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fieldsUsage count="2">
        <fieldUsage x="-1"/>
        <fieldUsage x="1"/>
      </fieldsUsage>
    </cacheHierarchy>
    <cacheHierarchy uniqueName="[Table_1].[State or Province]" caption="State or Province" attribute="1" defaultMemberUniqueName="[Table_1].[State or Province].[All]" allUniqueName="[Table_1].[State or Province].[All]" dimensionUniqueName="[Table_1]" displayFolder="" count="2" memberValueDatatype="130" unbalanced="0">
      <fieldsUsage count="2">
        <fieldUsage x="-1"/>
        <fieldUsage x="3"/>
      </fieldsUsage>
    </cacheHierarchy>
    <cacheHierarchy uniqueName="[Table_1].[City]" caption="City" attribute="1" defaultMemberUniqueName="[Table_1].[City].[All]" allUniqueName="[Table_1].[City].[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Order Year]" caption="Order Year" attribute="1" time="1" defaultMemberUniqueName="[Table_1].[Order Year].[All]" allUniqueName="[Table_1].[Order Year].[All]" dimensionUniqueName="[Table_1]" displayFolder="" count="0" memberValueDatatype="7" unbalanced="0"/>
    <cacheHierarchy uniqueName="[Table_1].[Order Month]" caption="Order Month" attribute="1" time="1" defaultMemberUniqueName="[Table_1].[Order Month].[All]" allUniqueName="[Table_1].[Order Month].[All]" dimensionUniqueName="[Table_1]" displayFolder="" count="0" memberValueDatatype="7" unbalanced="0"/>
    <cacheHierarchy uniqueName="[Table_1].[O-Date]" caption="O-Date" attribute="1" time="1" defaultMemberUniqueName="[Table_1].[O-Date].[All]" allUniqueName="[Table_1].[O-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ping years]" caption="Shipping years" attribute="1" time="1" defaultMemberUniqueName="[Table_1].[Shipping years].[All]" allUniqueName="[Table_1].[Shipping years].[All]" dimensionUniqueName="[Table_1]" displayFolder="" count="0" memberValueDatatype="7" unbalanced="0"/>
    <cacheHierarchy uniqueName="[Table_1].[Shipping months]" caption="Shipping months" attribute="1" time="1" defaultMemberUniqueName="[Table_1].[Shipping months].[All]" allUniqueName="[Table_1].[Shipping months].[All]" dimensionUniqueName="[Table_1]" displayFolder="" count="0" memberValueDatatype="7" unbalanced="0"/>
    <cacheHierarchy uniqueName="[Table_1].[Shipping date]" caption="Shipping date" attribute="1" time="1" defaultMemberUniqueName="[Table_1].[Shipping date].[All]" allUniqueName="[Table_1].[Shipping date].[All]" dimensionUniqueName="[Table_1]" displayFolder="" count="0" memberValueDatatype="7" unbalanced="0"/>
    <cacheHierarchy uniqueName="[Table_1].[Profit]" caption="Profit" attribute="1" defaultMemberUniqueName="[Table_1].[Profit].[All]" allUniqueName="[Table_1].[Profit].[All]" dimensionUniqueName="[Table_1]" displayFolder="" count="0" memberValueDatatype="5" unbalanced="0"/>
    <cacheHierarchy uniqueName="[Table_1].[Quantity ordered new]" caption="Quantity ordered new" attribute="1" defaultMemberUniqueName="[Table_1].[Quantity ordered new].[All]" allUniqueName="[Table_1].[Quantity ordered new].[All]" dimensionUniqueName="[Table_1]" displayFolder="" count="0" memberValueDatatype="20" unbalanced="0"/>
    <cacheHierarchy uniqueName="[Table_1].[Sales]" caption="Sales" attribute="1" defaultMemberUniqueName="[Table_1].[Sales].[All]" allUniqueName="[Table_1].[Sales].[All]" dimensionUniqueName="[Table_1]" displayFolder="" count="0" memberValueDatatype="5" unbalanced="0"/>
    <cacheHierarchy uniqueName="[Table_1].[Order ID]" caption="Order ID" attribute="1" defaultMemberUniqueName="[Table_1].[Order ID].[All]" allUniqueName="[Table_1].[Order ID].[All]" dimensionUniqueName="[Table_1]" displayFolder="" count="0" memberValueDatatype="20" unbalanced="0"/>
    <cacheHierarchy uniqueName="[Table_1].[Total]" caption="Total" attribute="1" defaultMemberUniqueName="[Table_1].[Total].[All]" allUniqueName="[Table_1].[Total].[All]" dimensionUniqueName="[Table_1]" displayFolder="" count="0" memberValueDatatype="5" unbalanced="0"/>
    <cacheHierarchy uniqueName="[Table_1].[Manager]" caption="Manager" attribute="1" defaultMemberUniqueName="[Table_1].[Manager].[All]" allUniqueName="[Table_1].[Manager].[All]" dimensionUniqueName="[Table_1]" displayFolder="" count="2" memberValueDatatype="130" unbalanced="0"/>
    <cacheHierarchy uniqueName="[Table_1].[Order fullfillment time]" caption="Order fullfillment time" attribute="1" defaultMemberUniqueName="[Table_1].[Order fullfillment time].[All]" allUniqueName="[Table_1].[Order fullfillment time].[All]" dimensionUniqueName="[Table_1]" displayFolder="" count="0" memberValueDatatype="20" unbalanced="0"/>
    <cacheHierarchy uniqueName="[Table_1].[Profit margin]" caption="Profit margin" attribute="1" defaultMemberUniqueName="[Table_1].[Profit margin].[All]" allUniqueName="[Table_1].[Profit margin].[All]" dimensionUniqueName="[Table_1]" displayFolder="" count="0" memberValueDatatype="130" unbalanced="0"/>
    <cacheHierarchy uniqueName="[Table_1].[Revenue]" caption="Revenue" attribute="1" defaultMemberUniqueName="[Table_1].[Revenue].[All]" allUniqueName="[Table_1].[Revenue].[All]" dimensionUniqueName="[Table_1]" displayFolder="" count="0" memberValueDatatype="5" unbalanced="0"/>
    <cacheHierarchy uniqueName="[Table_1].[Weekly sales]" caption="Weekly sales" attribute="1" defaultMemberUniqueName="[Table_1].[Weekly sales].[All]" allUniqueName="[Table_1].[Weekly sales].[All]" dimensionUniqueName="[Table_1]" displayFolder="" count="2" memberValueDatatype="20" unbalanced="0"/>
    <cacheHierarchy uniqueName="[Table_1].[Monthly sales]" caption="Monthly sales" attribute="1" defaultMemberUniqueName="[Table_1].[Monthly sales].[All]" allUniqueName="[Table_1].[Monthly sales].[All]" dimensionUniqueName="[Table_1]" displayFolder="" count="0" memberValueDatatype="130" unbalanced="0"/>
    <cacheHierarchy uniqueName="[Table_1].[Weekly sales03]" caption="Weekly sales03" attribute="1" defaultMemberUniqueName="[Table_1].[Weekly sales03].[All]" allUniqueName="[Table_1].[Weekly sales03].[All]" dimensionUniqueName="[Table_1]" displayFolder="" count="0" memberValueDatatype="130" unbalanced="0"/>
    <cacheHierarchy uniqueName="[Table_1].[Unique Customers]" caption="Unique Customers" attribute="1" defaultMemberUniqueName="[Table_1].[Unique Customers].[All]" allUniqueName="[Table_1].[Unique Customers].[All]" dimensionUniqueName="[Table_1]" displayFolder="" count="0" memberValueDatatype="20" unbalanced="0"/>
    <cacheHierarchy uniqueName="[Table_1].[Repeat Customers]" caption="Repeat Customers" attribute="1" defaultMemberUniqueName="[Table_1].[Repeat Customers].[All]" allUniqueName="[Table_1].[Repeat Customers].[All]" dimensionUniqueName="[Table_1]" displayFolder="" count="0" memberValueDatatype="20" unbalanced="0"/>
    <cacheHierarchy uniqueName="[Table_1].[Repeted order]" caption="Repeted order" attribute="1" defaultMemberUniqueName="[Table_1].[Repeted order].[All]" allUniqueName="[Table_1].[Repeted order].[All]" dimensionUniqueName="[Table_1]" displayFolder="" count="0" memberValueDatatype="130" unbalanced="0"/>
    <cacheHierarchy uniqueName="[Table_1].[Quarter]" caption="Quarter" attribute="1" defaultMemberUniqueName="[Table_1].[Quarter].[All]" allUniqueName="[Table_1].[Quarter].[All]" dimensionUniqueName="[Table_1]" displayFolder="" count="2"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Month (Month)]" caption="Order Month (Month)" attribute="1" defaultMemberUniqueName="[Table_1].[Order Month (Month)].[All]" allUniqueName="[Table_1].[Order Month (Month)].[All]" dimensionUniqueName="[Table_1]" displayFolder="" count="2" memberValueDatatype="130" unbalanced="0"/>
    <cacheHierarchy uniqueName="[Table_1 1].[Customer ID]" caption="Customer ID" attribute="1" defaultMemberUniqueName="[Table_1 1].[Customer ID].[All]" allUniqueName="[Table_1 1].[Customer ID].[All]" dimensionUniqueName="[Table_1 1]" displayFolder="" count="0" memberValueDatatype="2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Order Priority]" caption="Order Priority" attribute="1" defaultMemberUniqueName="[Table_1 1].[Order Priority].[All]" allUniqueName="[Table_1 1].[Order Priority].[All]" dimensionUniqueName="[Table_1 1]" displayFolder="" count="0" memberValueDatatype="130" unbalanced="0"/>
    <cacheHierarchy uniqueName="[Table_1 1].[Discount]" caption="Discount" attribute="1" defaultMemberUniqueName="[Table_1 1].[Discount].[All]" allUniqueName="[Table_1 1].[Discount].[All]" dimensionUniqueName="[Table_1 1]" displayFolder="" count="0" memberValueDatatype="5" unbalanced="0"/>
    <cacheHierarchy uniqueName="[Table_1 1].[Unit Price]" caption="Unit Price" attribute="1" defaultMemberUniqueName="[Table_1 1].[Unit Price].[All]" allUniqueName="[Table_1 1].[Unit Price].[All]" dimensionUniqueName="[Table_1 1]" displayFolder="" count="0" memberValueDatatype="5" unbalanced="0"/>
    <cacheHierarchy uniqueName="[Table_1 1].[Shipping Cost]" caption="Shipping Cost" attribute="1" defaultMemberUniqueName="[Table_1 1].[Shipping Cost].[All]" allUniqueName="[Table_1 1].[Shipping Cost].[All]" dimensionUniqueName="[Table_1 1]" displayFolder="" count="0" memberValueDatatype="5"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Segment]" caption="Customer Segment" attribute="1" defaultMemberUniqueName="[Table_1 1].[Customer Segment].[All]" allUniqueName="[Table_1 1].[Customer Segment].[All]" dimensionUniqueName="[Table_1 1]" displayFolder="" count="0" memberValueDatatype="130" unbalanced="0"/>
    <cacheHierarchy uniqueName="[Table_1 1].[Product Category]" caption="Product Category" attribute="1" defaultMemberUniqueName="[Table_1 1].[Product Category].[All]" allUniqueName="[Table_1 1].[Product Category].[All]" dimensionUniqueName="[Table_1 1]" displayFolder="" count="0" memberValueDatatype="130" unbalanced="0"/>
    <cacheHierarchy uniqueName="[Table_1 1].[Product Sub-Category]" caption="Product Sub-Category" attribute="1" defaultMemberUniqueName="[Table_1 1].[Product Sub-Category].[All]" allUniqueName="[Table_1 1].[Product Sub-Category].[All]" dimensionUniqueName="[Table_1 1]" displayFolder="" count="0" memberValueDatatype="130" unbalanced="0"/>
    <cacheHierarchy uniqueName="[Table_1 1].[Product Container]" caption="Product Container" attribute="1" defaultMemberUniqueName="[Table_1 1].[Product Container].[All]" allUniqueName="[Table_1 1].[Product Container].[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Product Base Margin]" caption="Product Base Margin" attribute="1" defaultMemberUniqueName="[Table_1 1].[Product Base Margin].[All]" allUniqueName="[Table_1 1].[Product Base Margin].[All]" dimensionUniqueName="[Table_1 1]" displayFolder="" count="0" memberValueDatatype="5" unbalanced="0"/>
    <cacheHierarchy uniqueName="[Table_1 1].[Country]" caption="Country" attribute="1" defaultMemberUniqueName="[Table_1 1].[Country].[All]" allUniqueName="[Table_1 1].[Country].[All]" dimensionUniqueName="[Table_1 1]" displayFolder="" count="0" memberValueDatatype="130" unbalanced="0"/>
    <cacheHierarchy uniqueName="[Table_1 1].[Region]" caption="Region" attribute="1" defaultMemberUniqueName="[Table_1 1].[Region].[All]" allUniqueName="[Table_1 1].[Region].[All]" dimensionUniqueName="[Table_1 1]" displayFolder="" count="0" memberValueDatatype="130" unbalanced="0"/>
    <cacheHierarchy uniqueName="[Table_1 1].[State or Province]" caption="State or Province" attribute="1" defaultMemberUniqueName="[Table_1 1].[State or Province].[All]" allUniqueName="[Table_1 1].[State or Province].[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Order Year]" caption="Order Year" attribute="1" time="1" defaultMemberUniqueName="[Table_1 1].[Order Year].[All]" allUniqueName="[Table_1 1].[Order Year].[All]" dimensionUniqueName="[Table_1 1]" displayFolder="" count="0" memberValueDatatype="7" unbalanced="0"/>
    <cacheHierarchy uniqueName="[Table_1 1].[Order Month]" caption="Order Month" attribute="1" time="1" defaultMemberUniqueName="[Table_1 1].[Order Month].[All]" allUniqueName="[Table_1 1].[Order Month].[All]" dimensionUniqueName="[Table_1 1]" displayFolder="" count="0" memberValueDatatype="7" unbalanced="0"/>
    <cacheHierarchy uniqueName="[Table_1 1].[O-Date]" caption="O-Date" attribute="1" time="1" defaultMemberUniqueName="[Table_1 1].[O-Date].[All]" allUniqueName="[Table_1 1].[O-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ping years]" caption="Shipping years" attribute="1" time="1" defaultMemberUniqueName="[Table_1 1].[Shipping years].[All]" allUniqueName="[Table_1 1].[Shipping years].[All]" dimensionUniqueName="[Table_1 1]" displayFolder="" count="0" memberValueDatatype="7" unbalanced="0"/>
    <cacheHierarchy uniqueName="[Table_1 1].[Shipping months]" caption="Shipping months" attribute="1" time="1" defaultMemberUniqueName="[Table_1 1].[Shipping months].[All]" allUniqueName="[Table_1 1].[Shipping months].[All]" dimensionUniqueName="[Table_1 1]" displayFolder="" count="0" memberValueDatatype="7" unbalanced="0"/>
    <cacheHierarchy uniqueName="[Table_1 1].[Shipping date]" caption="Shipping date" attribute="1" time="1" defaultMemberUniqueName="[Table_1 1].[Shipping date].[All]" allUniqueName="[Table_1 1].[Shipping date].[All]" dimensionUniqueName="[Table_1 1]" displayFolder="" count="0" memberValueDatatype="7" unbalanced="0"/>
    <cacheHierarchy uniqueName="[Table_1 1].[Profit]" caption="Profit" attribute="1" defaultMemberUniqueName="[Table_1 1].[Profit].[All]" allUniqueName="[Table_1 1].[Profit].[All]" dimensionUniqueName="[Table_1 1]" displayFolder="" count="0" memberValueDatatype="5" unbalanced="0"/>
    <cacheHierarchy uniqueName="[Table_1 1].[Quantity ordered new]" caption="Quantity ordered new" attribute="1" defaultMemberUniqueName="[Table_1 1].[Quantity ordered new].[All]" allUniqueName="[Table_1 1].[Quantity ordered new].[All]" dimensionUniqueName="[Table_1 1]" displayFolder="" count="0" memberValueDatatype="20" unbalanced="0"/>
    <cacheHierarchy uniqueName="[Table_1 1].[Sales]" caption="Sales" attribute="1" defaultMemberUniqueName="[Table_1 1].[Sales].[All]" allUniqueName="[Table_1 1].[Sales].[All]" dimensionUniqueName="[Table_1 1]" displayFolder="" count="0" memberValueDatatype="5" unbalanced="0"/>
    <cacheHierarchy uniqueName="[Table_1 1].[Order ID]" caption="Order ID" attribute="1" defaultMemberUniqueName="[Table_1 1].[Order ID].[All]" allUniqueName="[Table_1 1].[Order ID].[All]" dimensionUniqueName="[Table_1 1]" displayFolder="" count="0" memberValueDatatype="20" unbalanced="0"/>
    <cacheHierarchy uniqueName="[Table_1 1].[Total]" caption="Total" attribute="1" defaultMemberUniqueName="[Table_1 1].[Total].[All]" allUniqueName="[Table_1 1].[Total].[All]" dimensionUniqueName="[Table_1 1]" displayFolder="" count="0" memberValueDatatype="5" unbalanced="0"/>
    <cacheHierarchy uniqueName="[Table_1 1].[Manager]" caption="Manager" attribute="1" defaultMemberUniqueName="[Table_1 1].[Manager].[All]" allUniqueName="[Table_1 1].[Manager].[All]" dimensionUniqueName="[Table_1 1]" displayFolder="" count="0" memberValueDatatype="130" unbalanced="0"/>
    <cacheHierarchy uniqueName="[Table_1 1].[Order fullfillment time]" caption="Order fullfillment time" attribute="1" defaultMemberUniqueName="[Table_1 1].[Order fullfillment time].[All]" allUniqueName="[Table_1 1].[Order fullfillment time].[All]" dimensionUniqueName="[Table_1 1]" displayFolder="" count="0" memberValueDatatype="20" unbalanced="0"/>
    <cacheHierarchy uniqueName="[Table_1 1].[Profit margin]" caption="Profit margin" attribute="1" defaultMemberUniqueName="[Table_1 1].[Profit margin].[All]" allUniqueName="[Table_1 1].[Profit margin].[All]" dimensionUniqueName="[Table_1 1]" displayFolder="" count="0" memberValueDatatype="5" unbalanced="0"/>
    <cacheHierarchy uniqueName="[Table_1 1].[Revenue]" caption="Revenue" attribute="1" defaultMemberUniqueName="[Table_1 1].[Revenue].[All]" allUniqueName="[Table_1 1].[Revenue].[All]" dimensionUniqueName="[Table_1 1]" displayFolder="" count="0" memberValueDatatype="5" unbalanced="0"/>
    <cacheHierarchy uniqueName="[Table_1 1].[Weekly sales]" caption="Weekly sales" attribute="1" defaultMemberUniqueName="[Table_1 1].[Weekly sales].[All]" allUniqueName="[Table_1 1].[Weekly sales].[All]" dimensionUniqueName="[Table_1 1]" displayFolder="" count="0" memberValueDatatype="20" unbalanced="0"/>
    <cacheHierarchy uniqueName="[Table_1 1].[Monthly sales]" caption="Monthly sales" attribute="1" time="1" defaultMemberUniqueName="[Table_1 1].[Monthly sales].[All]" allUniqueName="[Table_1 1].[Monthly sales].[All]" dimensionUniqueName="[Table_1 1]" displayFolder="" count="0" memberValueDatatype="7" unbalanced="0"/>
    <cacheHierarchy uniqueName="[Table_1 1].[Weekly sales03]" caption="Weekly sales03" attribute="1" defaultMemberUniqueName="[Table_1 1].[Weekly sales03].[All]" allUniqueName="[Table_1 1].[Weekly sales03].[All]" dimensionUniqueName="[Table_1 1]" displayFolder="" count="0" memberValueDatatype="130" unbalanced="0"/>
    <cacheHierarchy uniqueName="[Table_1 1].[Unique Customers]" caption="Unique Customers" attribute="1" defaultMemberUniqueName="[Table_1 1].[Unique Customers].[All]" allUniqueName="[Table_1 1].[Unique Customers].[All]" dimensionUniqueName="[Table_1 1]" displayFolder="" count="0" memberValueDatatype="20" unbalanced="0"/>
    <cacheHierarchy uniqueName="[Table_1 1].[Repeat Customers]" caption="Repeat Customers" attribute="1" defaultMemberUniqueName="[Table_1 1].[Repeat Customers].[All]" allUniqueName="[Table_1 1].[Repeat Customers].[All]" dimensionUniqueName="[Table_1 1]" displayFolder="" count="0" memberValueDatatype="20" unbalanced="0"/>
    <cacheHierarchy uniqueName="[Table_1 1].[Repeted order]" caption="Repeted order" attribute="1" defaultMemberUniqueName="[Table_1 1].[Repeted order].[All]" allUniqueName="[Table_1 1].[Repeted order].[All]" dimensionUniqueName="[Table_1 1]" displayFolder="" count="0" memberValueDatatype="130" unbalanced="0"/>
    <cacheHierarchy uniqueName="[Table_1 1].[Quarter]" caption="Quarter" attribute="1" defaultMemberUniqueName="[Table_1 1].[Quarter].[All]" allUniqueName="[Table_1 1].[Quarter].[All]" dimensionUniqueName="[Table_1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Order Month (Month Index)]" caption="Order Month (Month Index)" attribute="1" defaultMemberUniqueName="[Range].[Order Month (Month Index)].[All]" allUniqueName="[Range].[Order Month (Month Index)].[All]" dimensionUniqueName="[Range]" displayFolder="" count="0" memberValueDatatype="20" unbalanced="0" hidden="1"/>
    <cacheHierarchy uniqueName="[Range 3].[Order Month (Month Index)]" caption="Order Month (Month Index)" attribute="1" defaultMemberUniqueName="[Range 3].[Order Month (Month Index)].[All]" allUniqueName="[Range 3].[Order Month (Month Index)].[All]" dimensionUniqueName="[Range 3]" displayFolder="" count="0" memberValueDatatype="20"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Table_1].[Order Month (Month Index)]" caption="Order Month (Month Index)" attribute="1" defaultMemberUniqueName="[Table_1].[Order Month (Month Index)].[All]" allUniqueName="[Table_1].[Order Month (Month Index)].[All]" dimensionUniqueName="[Table_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Customer ID]" caption="Sum of Custom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8"/>
        </ext>
      </extLst>
    </cacheHierarchy>
    <cacheHierarchy uniqueName="[Measures].[Count of Profit margin]" caption="Count of Profit margin" measure="1" displayFolder="" measureGroup="Range"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6"/>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3"/>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7"/>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9"/>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Range" count="0" hidden="1">
      <extLst>
        <ext xmlns:x15="http://schemas.microsoft.com/office/spreadsheetml/2010/11/main" uri="{B97F6D7D-B522-45F9-BDA1-12C45D357490}">
          <x15:cacheHierarchy aggregatedColumn="34"/>
        </ext>
      </extLst>
    </cacheHierarchy>
    <cacheHierarchy uniqueName="[Measures].[Sum of Order fullfillment time]" caption="Sum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Average of Order fullfillment time]" caption="Average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5"/>
        </ext>
      </extLst>
    </cacheHierarchy>
    <cacheHierarchy uniqueName="[Measures].[Average of Shipping Cost]" caption="Average of Shipping Cost" measure="1" displayFolder="" measureGroup="Range" count="0" hidden="1">
      <extLst>
        <ext xmlns:x15="http://schemas.microsoft.com/office/spreadsheetml/2010/11/main" uri="{B97F6D7D-B522-45F9-BDA1-12C45D357490}">
          <x15:cacheHierarchy aggregatedColumn="5"/>
        </ext>
      </extLst>
    </cacheHierarchy>
    <cacheHierarchy uniqueName="[Measures].[Max of Discount]" caption="Max of Discount" measure="1" displayFolder="" measureGroup="Range" count="0" hidden="1">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oduct Category]" caption="Distinct 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State or Province]" caption="Count of State or Province" measure="1" displayFolder="" measureGroup="Range"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6"/>
        </ext>
      </extLst>
    </cacheHierarchy>
    <cacheHierarchy uniqueName="[Measures].[Min of Discount]" caption="Min of Discount" measure="1" displayFolder="" measureGroup="Range" count="0" hidden="1">
      <extLst>
        <ext xmlns:x15="http://schemas.microsoft.com/office/spreadsheetml/2010/11/main" uri="{B97F6D7D-B522-45F9-BDA1-12C45D357490}">
          <x15:cacheHierarchy aggregatedColumn="3"/>
        </ext>
      </extLst>
    </cacheHierarchy>
    <cacheHierarchy uniqueName="[Measures].[Sum of Quantity ordered new]" caption="Sum of Quantity ordered new" measure="1" displayFolder="" measureGroup="Range" count="0" hidden="1">
      <extLst>
        <ext xmlns:x15="http://schemas.microsoft.com/office/spreadsheetml/2010/11/main" uri="{B97F6D7D-B522-45F9-BDA1-12C45D357490}">
          <x15:cacheHierarchy aggregatedColumn="27"/>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111"/>
        </ext>
      </extLst>
    </cacheHierarchy>
    <cacheHierarchy uniqueName="[Measures].[Sum of Customer ID 3]" caption="Sum of Customer ID 3" measure="1" displayFolder="" measureGroup="Range 2" count="0" hidden="1">
      <extLst>
        <ext xmlns:x15="http://schemas.microsoft.com/office/spreadsheetml/2010/11/main" uri="{B97F6D7D-B522-45F9-BDA1-12C45D357490}">
          <x15:cacheHierarchy aggregatedColumn="83"/>
        </ext>
      </extLst>
    </cacheHierarchy>
    <cacheHierarchy uniqueName="[Measures].[Distinct Count of Customer ID 2]" caption="Distinct Count of Customer ID 2" measure="1" displayFolder="" measureGroup="Range 2" count="0" hidden="1">
      <extLst>
        <ext xmlns:x15="http://schemas.microsoft.com/office/spreadsheetml/2010/11/main" uri="{B97F6D7D-B522-45F9-BDA1-12C45D357490}">
          <x15:cacheHierarchy aggregatedColumn="83"/>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Sum of Order ID 3]" caption="Sum of Order ID 3" measure="1" displayFolder="" measureGroup="Range 3" count="0" hidden="1">
      <extLst>
        <ext xmlns:x15="http://schemas.microsoft.com/office/spreadsheetml/2010/11/main" uri="{B97F6D7D-B522-45F9-BDA1-12C45D357490}">
          <x15:cacheHierarchy aggregatedColumn="153"/>
        </ext>
      </extLst>
    </cacheHierarchy>
    <cacheHierarchy uniqueName="[Measures].[Distinct Count of Order ID 3]" caption="Distinct Count of Order ID 3" measure="1" displayFolder="" measureGroup="Range 3" count="0" hidden="1">
      <extLst>
        <ext xmlns:x15="http://schemas.microsoft.com/office/spreadsheetml/2010/11/main" uri="{B97F6D7D-B522-45F9-BDA1-12C45D357490}">
          <x15:cacheHierarchy aggregatedColumn="153"/>
        </ext>
      </extLst>
    </cacheHierarchy>
    <cacheHierarchy uniqueName="[Measures].[Count of Profit margin 2]" caption="Count of Profit margin 2" measure="1" displayFolder="" measureGroup="Table_1" count="0" hidden="1">
      <extLst>
        <ext xmlns:x15="http://schemas.microsoft.com/office/spreadsheetml/2010/11/main" uri="{B97F6D7D-B522-45F9-BDA1-12C45D357490}">
          <x15:cacheHierarchy aggregatedColumn="202"/>
        </ext>
      </extLst>
    </cacheHierarchy>
    <cacheHierarchy uniqueName="[Measures].[Sum of Sales 2]" caption="Sum of Sales 2" measure="1" displayFolder="" measureGroup="Table_1" count="0" hidden="1">
      <extLst>
        <ext xmlns:x15="http://schemas.microsoft.com/office/spreadsheetml/2010/11/main" uri="{B97F6D7D-B522-45F9-BDA1-12C45D357490}">
          <x15:cacheHierarchy aggregatedColumn="197"/>
        </ext>
      </extLst>
    </cacheHierarchy>
    <cacheHierarchy uniqueName="[Measures].[Sum of Profit 2]" caption="Sum of Profit 2" measure="1" displayFolder="" measureGroup="Table_1" count="0" hidden="1">
      <extLst>
        <ext xmlns:x15="http://schemas.microsoft.com/office/spreadsheetml/2010/11/main" uri="{B97F6D7D-B522-45F9-BDA1-12C45D357490}">
          <x15:cacheHierarchy aggregatedColumn="195"/>
        </ext>
      </extLst>
    </cacheHierarchy>
    <cacheHierarchy uniqueName="[Measures].[Sum of Revenue 2]" caption="Sum of Revenue 2" measure="1" displayFolder="" measureGroup="Table_1" count="0" hidden="1">
      <extLst>
        <ext xmlns:x15="http://schemas.microsoft.com/office/spreadsheetml/2010/11/main" uri="{B97F6D7D-B522-45F9-BDA1-12C45D357490}">
          <x15:cacheHierarchy aggregatedColumn="203"/>
        </ext>
      </extLst>
    </cacheHierarchy>
    <cacheHierarchy uniqueName="[Measures].[Sum of Order ID 2]" caption="Sum of Order ID 2" measure="1" displayFolder="" measureGroup="Table_1" count="0" hidden="1">
      <extLst>
        <ext xmlns:x15="http://schemas.microsoft.com/office/spreadsheetml/2010/11/main" uri="{B97F6D7D-B522-45F9-BDA1-12C45D357490}">
          <x15:cacheHierarchy aggregatedColumn="198"/>
        </ext>
      </extLst>
    </cacheHierarchy>
    <cacheHierarchy uniqueName="[Measures].[Distinct Count of Order ID 2]" caption="Distinct Count of Order ID 2" measure="1" displayFolder="" measureGroup="Table_1" count="0" hidden="1">
      <extLst>
        <ext xmlns:x15="http://schemas.microsoft.com/office/spreadsheetml/2010/11/main" uri="{B97F6D7D-B522-45F9-BDA1-12C45D357490}">
          <x15:cacheHierarchy aggregatedColumn="198"/>
        </ext>
      </extLst>
    </cacheHierarchy>
    <cacheHierarchy uniqueName="[Measures].[Sum of Quantity ordered new 2]" caption="Sum of Quantity ordered new 2" measure="1" displayFolder="" measureGroup="Table_1" count="0" oneField="1" hidden="1">
      <fieldsUsage count="1">
        <fieldUsage x="2"/>
      </fieldsUsage>
      <extLst>
        <ext xmlns:x15="http://schemas.microsoft.com/office/spreadsheetml/2010/11/main" uri="{B97F6D7D-B522-45F9-BDA1-12C45D357490}">
          <x15:cacheHierarchy aggregatedColumn="196"/>
        </ext>
      </extLst>
    </cacheHierarchy>
    <cacheHierarchy uniqueName="[Measures].[Sum of Customer ID 2]" caption="Sum of Customer ID 2" measure="1" displayFolder="" measureGroup="Table_1" count="0" hidden="1">
      <extLst>
        <ext xmlns:x15="http://schemas.microsoft.com/office/spreadsheetml/2010/11/main" uri="{B97F6D7D-B522-45F9-BDA1-12C45D357490}">
          <x15:cacheHierarchy aggregatedColumn="169"/>
        </ext>
      </extLst>
    </cacheHierarchy>
    <cacheHierarchy uniqueName="[Measures].[Distinct Count of Customer ID 3]" caption="Distinct Count of Customer ID 3" measure="1" displayFolder="" measureGroup="Table_1" count="0" hidden="1">
      <extLst>
        <ext xmlns:x15="http://schemas.microsoft.com/office/spreadsheetml/2010/11/main" uri="{B97F6D7D-B522-45F9-BDA1-12C45D357490}">
          <x15:cacheHierarchy aggregatedColumn="169"/>
        </ext>
      </extLst>
    </cacheHierarchy>
    <cacheHierarchy uniqueName="[Measures].[Average of Order ID]" caption="Average of Order ID" measure="1" displayFolder="" measureGroup="Table_1" count="0" hidden="1">
      <extLst>
        <ext xmlns:x15="http://schemas.microsoft.com/office/spreadsheetml/2010/11/main" uri="{B97F6D7D-B522-45F9-BDA1-12C45D357490}">
          <x15:cacheHierarchy aggregatedColumn="19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98"/>
        </ext>
      </extLst>
    </cacheHierarchy>
    <cacheHierarchy uniqueName="[Measures].[Sum of Unit Price]" caption="Sum of Unit Price" measure="1" displayFolder="" measureGroup="Table_1" count="0" hidden="1">
      <extLst>
        <ext xmlns:x15="http://schemas.microsoft.com/office/spreadsheetml/2010/11/main" uri="{B97F6D7D-B522-45F9-BDA1-12C45D357490}">
          <x15:cacheHierarchy aggregatedColumn="173"/>
        </ext>
      </extLst>
    </cacheHierarchy>
    <cacheHierarchy uniqueName="[Measures].[Average of Unit Price]" caption="Average of Unit Price" measure="1" displayFolder="" measureGroup="Table_1" count="0" hidden="1">
      <extLst>
        <ext xmlns:x15="http://schemas.microsoft.com/office/spreadsheetml/2010/11/main" uri="{B97F6D7D-B522-45F9-BDA1-12C45D357490}">
          <x15:cacheHierarchy aggregatedColumn="173"/>
        </ext>
      </extLst>
    </cacheHierarchy>
    <cacheHierarchy uniqueName="[Measures].[Count of City 2]" caption="Count of City 2" measure="1" displayFolder="" measureGroup="Table_1" count="0" hidden="1">
      <extLst>
        <ext xmlns:x15="http://schemas.microsoft.com/office/spreadsheetml/2010/11/main" uri="{B97F6D7D-B522-45F9-BDA1-12C45D357490}">
          <x15:cacheHierarchy aggregatedColumn="185"/>
        </ext>
      </extLst>
    </cacheHierarchy>
    <cacheHierarchy uniqueName="[Measures].[Distinct Count of City 2]" caption="Distinct Count of City 2" measure="1" displayFolder="" measureGroup="Table_1" count="0" hidden="1">
      <extLst>
        <ext xmlns:x15="http://schemas.microsoft.com/office/spreadsheetml/2010/11/main" uri="{B97F6D7D-B522-45F9-BDA1-12C45D357490}">
          <x15:cacheHierarchy aggregatedColumn="185"/>
        </ext>
      </extLst>
    </cacheHierarchy>
    <cacheHierarchy uniqueName="[Measures].[Sum of Shipping Cost 2]" caption="Sum of Shipping Cost 2" measure="1" displayFolder="" measureGroup="Table_1" count="0" hidden="1">
      <extLst>
        <ext xmlns:x15="http://schemas.microsoft.com/office/spreadsheetml/2010/11/main" uri="{B97F6D7D-B522-45F9-BDA1-12C45D357490}">
          <x15:cacheHierarchy aggregatedColumn="174"/>
        </ext>
      </extLst>
    </cacheHierarchy>
    <cacheHierarchy uniqueName="[Measures].[Sum of Order fullfillment time 2]" caption="Sum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Average of Order fullfillment time 2]" caption="Average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Count of Order Priority]" caption="Count of Order Priority" measure="1" displayFolder="" measureGroup="Table_1" count="0" hidden="1">
      <extLst>
        <ext xmlns:x15="http://schemas.microsoft.com/office/spreadsheetml/2010/11/main" uri="{B97F6D7D-B522-45F9-BDA1-12C45D357490}">
          <x15:cacheHierarchy aggregatedColumn="171"/>
        </ext>
      </extLst>
    </cacheHierarchy>
    <cacheHierarchy uniqueName="[Measures].[Count of Repeted order]" caption="Count of Repeted order" measure="1" displayFolder="" measureGroup="Table_1" count="0" hidden="1">
      <extLst>
        <ext xmlns:x15="http://schemas.microsoft.com/office/spreadsheetml/2010/11/main" uri="{B97F6D7D-B522-45F9-BDA1-12C45D357490}">
          <x15:cacheHierarchy aggregatedColumn="209"/>
        </ext>
      </extLst>
    </cacheHierarchy>
    <cacheHierarchy uniqueName="[Measures].[Sum of Unique Customers]" caption="Sum of Unique Customers" measure="1" displayFolder="" measureGroup="Table_1" count="0" hidden="1">
      <extLst>
        <ext xmlns:x15="http://schemas.microsoft.com/office/spreadsheetml/2010/11/main" uri="{B97F6D7D-B522-45F9-BDA1-12C45D357490}">
          <x15:cacheHierarchy aggregatedColumn="207"/>
        </ext>
      </extLst>
    </cacheHierarchy>
  </cacheHierarchies>
  <kpis count="0"/>
  <dimensions count="8">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Table_1" uniqueName="[Table_1]" caption="Table_1"/>
    <dimension name="Table_1 1" uniqueName="[Table_1 1]" caption="Table_1 1"/>
  </dimensions>
  <measureGroups count="7">
    <measureGroup name="Range" caption="Range"/>
    <measureGroup name="Range 1" caption="Range 1"/>
    <measureGroup name="Range 2" caption="Range 2"/>
    <measureGroup name="Range 3" caption="Range 3"/>
    <measureGroup name="Range 4" caption="Range 4"/>
    <measureGroup name="Table_1" caption="Table_1"/>
    <measureGroup name="Table_1 1" caption="Table_1 1"/>
  </measureGroups>
  <maps count="7">
    <map measureGroup="0" dimension="1"/>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shni Rana" refreshedDate="45444.699431018518" backgroundQuery="1" createdVersion="8" refreshedVersion="8" minRefreshableVersion="3" recordCount="0" supportSubquery="1" supportAdvancedDrill="1" xr:uid="{98B3EAD0-1E0D-4556-99D8-C94847873899}">
  <cacheSource type="external" connectionId="2"/>
  <cacheFields count="5">
    <cacheField name="[Table_1].[Product Name].[Product Name]" caption="Product Name" numFmtId="0" hierarchy="180" level="1">
      <sharedItems count="5">
        <s v="Belkin 107-key enhanced keyboard, USB/PS/2 interface"/>
        <s v="Economy Rollaway Files"/>
        <s v="Eldon Simplefile® Box Office®"/>
        <s v="Newell 323"/>
        <s v="Xerox 1923"/>
      </sharedItems>
    </cacheField>
    <cacheField name="[Measures].[Sum of Quantity ordered new 2]" caption="Sum of Quantity ordered new 2" numFmtId="0" hierarchy="307" level="32767"/>
    <cacheField name="[Measures].[Distinct Count of City 2]" caption="Distinct Count of City 2" numFmtId="0" hierarchy="315" level="32767"/>
    <cacheField name="[Table_1].[Product Category].[Product Category]" caption="Product Category" numFmtId="0" hierarchy="177" level="1">
      <sharedItems containsSemiMixedTypes="0" containsNonDate="0" containsString="0"/>
    </cacheField>
    <cacheField name="[Table_1].[State or Province].[State or Province]" caption="State or Province" numFmtId="0" hierarchy="184" level="1">
      <sharedItems containsSemiMixedTypes="0" containsNonDate="0" containsString="0"/>
    </cacheField>
  </cacheFields>
  <cacheHierarchies count="322">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time="1" defaultMemberUniqueName="[Range].[Order Year].[All]" allUniqueName="[Range].[Order Year].[All]" dimensionUniqueName="[Range]" displayFolder="" count="0" memberValueDatatype="7" unbalanced="0"/>
    <cacheHierarchy uniqueName="[Range].[Order Month]" caption="Order Month" attribute="1" time="1" defaultMemberUniqueName="[Range].[Order Month].[All]" allUniqueName="[Range].[Order Month].[All]" dimensionUniqueName="[Range]" displayFolder="" count="0" memberValueDatatype="7" unbalanced="0"/>
    <cacheHierarchy uniqueName="[Range].[O-Date]" caption="O-Date" attribute="1" time="1" defaultMemberUniqueName="[Range].[O-Date].[All]" allUniqueName="[Range].[O-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ping years]" caption="Shipping years" attribute="1" time="1" defaultMemberUniqueName="[Range].[Shipping years].[All]" allUniqueName="[Range].[Shipping years].[All]" dimensionUniqueName="[Range]" displayFolder="" count="0" memberValueDatatype="7" unbalanced="0"/>
    <cacheHierarchy uniqueName="[Range].[Shipping months]" caption="Shipping months" attribute="1" time="1" defaultMemberUniqueName="[Range].[Shipping months].[All]" allUniqueName="[Range].[Shipping months].[All]" dimensionUniqueName="[Range]" displayFolder="" count="0" memberValueDatatype="7" unbalanced="0"/>
    <cacheHierarchy uniqueName="[Range].[Shipping date]" caption="Shipping date" attribute="1" time="1" defaultMemberUniqueName="[Range].[Shipping date].[All]" allUniqueName="[Range].[Shipping date].[All]" dimensionUniqueName="[Range]" displayFolder="" count="0" memberValueDatatype="7"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Total]" caption="Total" attribute="1" defaultMemberUniqueName="[Range].[Total].[All]" allUniqueName="[Range].[Total].[All]" dimensionUniqueName="[Range]" displayFolder="" count="0" memberValueDatatype="5" unbalanced="0"/>
    <cacheHierarchy uniqueName="[Range].[Manager]" caption="Manager" attribute="1" defaultMemberUniqueName="[Range].[Manager].[All]" allUniqueName="[Range].[Manager].[All]" dimensionUniqueName="[Range]" displayFolder="" count="0" memberValueDatatype="130" unbalanced="0"/>
    <cacheHierarchy uniqueName="[Range].[Order fullfillment time]" caption="Order fullfillment time" attribute="1" defaultMemberUniqueName="[Range].[Order fullfillment time].[All]" allUniqueName="[Range].[Order fullfillment time].[All]" dimensionUniqueName="[Range]" displayFolder="" count="0" memberValueDatatype="20" unbalanced="0"/>
    <cacheHierarchy uniqueName="[Range].[Profit margin]" caption="Profit margin" attribute="1" defaultMemberUniqueName="[Range].[Profit margin].[All]" allUniqueName="[Range].[Profit margin].[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5" unbalanced="0"/>
    <cacheHierarchy uniqueName="[Range].[Weekly sales]" caption="Weekly sales" attribute="1" defaultMemberUniqueName="[Range].[Weekly sales].[All]" allUniqueName="[Range].[Weekly sales].[All]" dimensionUniqueName="[Range]" displayFolder="" count="0" memberValueDatatype="20" unbalanced="0"/>
    <cacheHierarchy uniqueName="[Range].[Monthly sales]" caption="Monthly sales" attribute="1" defaultMemberUniqueName="[Range].[Monthly sales].[All]" allUniqueName="[Range].[Monthly sales].[All]" dimensionUniqueName="[Range]" displayFolder="" count="0" memberValueDatatype="130" unbalanced="0"/>
    <cacheHierarchy uniqueName="[Range].[Weekly sales03]" caption="Weekly sales03" attribute="1" defaultMemberUniqueName="[Range].[Weekly sales03].[All]" allUniqueName="[Range].[Weekly sales03].[All]" dimensionUniqueName="[Range]" displayFolder="" count="0" memberValueDatatype="130" unbalanced="0"/>
    <cacheHierarchy uniqueName="[Range].[Order Month (Year)]" caption="Order Month (Year)" attribute="1" defaultMemberUniqueName="[Range].[Order Month (Year)].[All]" allUniqueName="[Range].[Order Month (Year)].[All]" dimensionUniqueName="[Range]" displayFolder="" count="0" memberValueDatatype="130" unbalanced="0"/>
    <cacheHierarchy uniqueName="[Range].[Order Month (Quarter)]" caption="Order Month (Quarter)" attribute="1" defaultMemberUniqueName="[Range].[Order Month (Quarter)].[All]" allUniqueName="[Range].[Order Month (Quarter)].[All]" dimensionUniqueName="[Range]" displayFolder="" count="0" memberValueDatatype="130" unbalanced="0"/>
    <cacheHierarchy uniqueName="[Range].[Order Month (Month)]" caption="Order Month (Month)" attribute="1" defaultMemberUniqueName="[Range].[Order Month (Month)].[All]" allUniqueName="[Range].[Order Month (Month)].[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Order Priority]" caption="Order Priority" attribute="1" defaultMemberUniqueName="[Range 1].[Order Priority].[All]" allUniqueName="[Range 1].[Order Priorit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Unit Price]" caption="Unit Price" attribute="1" defaultMemberUniqueName="[Range 1].[Unit Price].[All]" allUniqueName="[Range 1].[Unit Price].[All]" dimensionUniqueName="[Range 1]" displayFolder="" count="0" memberValueDatatype="5" unbalanced="0"/>
    <cacheHierarchy uniqueName="[Range 1].[Shipping Cost]" caption="Shipping Cost" attribute="1" defaultMemberUniqueName="[Range 1].[Shipping Cost].[All]" allUniqueName="[Range 1].[Shipping Cost].[All]" dimensionUniqueName="[Range 1]" displayFolder="" count="0" memberValueDatatype="5"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Segment]" caption="Customer Segment" attribute="1" defaultMemberUniqueName="[Range 1].[Customer Segment].[All]" allUniqueName="[Range 1].[Customer Segment].[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Sub-Category]" caption="Product Sub-Category" attribute="1" defaultMemberUniqueName="[Range 1].[Product Sub-Category].[All]" allUniqueName="[Range 1].[Product Sub-Category].[All]" dimensionUniqueName="[Range 1]" displayFolder="" count="0" memberValueDatatype="130" unbalanced="0"/>
    <cacheHierarchy uniqueName="[Range 1].[Product Container]" caption="Product Container" attribute="1" defaultMemberUniqueName="[Range 1].[Product Container].[All]" allUniqueName="[Range 1].[Product Container].[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Product Base Margin]" caption="Product Base Margin" attribute="1" defaultMemberUniqueName="[Range 1].[Product Base Margin].[All]" allUniqueName="[Range 1].[Product Base Margin].[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State or Province]" caption="State or Province" attribute="1" defaultMemberUniqueName="[Range 1].[State or Province].[All]" allUniqueName="[Range 1].[State or Provinc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Order Year]" caption="Order Year" attribute="1" time="1" defaultMemberUniqueName="[Range 1].[Order Year].[All]" allUniqueName="[Range 1].[Order Year].[All]" dimensionUniqueName="[Range 1]" displayFolder="" count="0" memberValueDatatype="7" unbalanced="0"/>
    <cacheHierarchy uniqueName="[Range 1].[Order Month]" caption="Order Month" attribute="1" time="1" defaultMemberUniqueName="[Range 1].[Order Month].[All]" allUniqueName="[Range 1].[Order Month].[All]" dimensionUniqueName="[Range 1]" displayFolder="" count="0" memberValueDatatype="7" unbalanced="0"/>
    <cacheHierarchy uniqueName="[Range 1].[O-Date]" caption="O-Date" attribute="1" time="1" defaultMemberUniqueName="[Range 1].[O-Date].[All]" allUniqueName="[Range 1].[O-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ping years]" caption="Shipping years" attribute="1" time="1" defaultMemberUniqueName="[Range 1].[Shipping years].[All]" allUniqueName="[Range 1].[Shipping years].[All]" dimensionUniqueName="[Range 1]" displayFolder="" count="0" memberValueDatatype="7" unbalanced="0"/>
    <cacheHierarchy uniqueName="[Range 1].[Shipping months]" caption="Shipping months" attribute="1" time="1" defaultMemberUniqueName="[Range 1].[Shipping months].[All]" allUniqueName="[Range 1].[Shipping months].[All]" dimensionUniqueName="[Range 1]" displayFolder="" count="0" memberValueDatatype="7" unbalanced="0"/>
    <cacheHierarchy uniqueName="[Range 1].[Shipping date]" caption="Shipping date" attribute="1" time="1" defaultMemberUniqueName="[Range 1].[Shipping date].[All]" allUniqueName="[Range 1].[Shipping date].[All]" dimensionUniqueName="[Range 1]" displayFolder="" count="0" memberValueDatatype="7" unbalanced="0"/>
    <cacheHierarchy uniqueName="[Range 1].[Profit]" caption="Profit" attribute="1" defaultMemberUniqueName="[Range 1].[Profit].[All]" allUniqueName="[Range 1].[Profit].[All]" dimensionUniqueName="[Range 1]" displayFolder="" count="0" memberValueDatatype="5" unbalanced="0"/>
    <cacheHierarchy uniqueName="[Range 1].[Quantity ordered new]" caption="Quantity ordered new" attribute="1" defaultMemberUniqueName="[Range 1].[Quantity ordered new].[All]" allUniqueName="[Range 1].[Quantity ordered new].[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Total]" caption="Total" attribute="1" defaultMemberUniqueName="[Range 1].[Total].[All]" allUniqueName="[Range 1].[Total].[All]" dimensionUniqueName="[Range 1]" displayFolder="" count="0" memberValueDatatype="5" unbalanced="0"/>
    <cacheHierarchy uniqueName="[Range 1].[Manager]" caption="Manager" attribute="1" defaultMemberUniqueName="[Range 1].[Manager].[All]" allUniqueName="[Range 1].[Manager].[All]" dimensionUniqueName="[Range 1]" displayFolder="" count="0" memberValueDatatype="130" unbalanced="0"/>
    <cacheHierarchy uniqueName="[Range 1].[Order fullfillment time]" caption="Order fullfillment time" attribute="1" defaultMemberUniqueName="[Range 1].[Order fullfillment time].[All]" allUniqueName="[Range 1].[Order fullfillment time].[All]" dimensionUniqueName="[Range 1]" displayFolder="" count="0" memberValueDatatype="20" unbalanced="0"/>
    <cacheHierarchy uniqueName="[Range 1].[Profit margin]" caption="Profit margin" attribute="1" defaultMemberUniqueName="[Range 1].[Profit margin].[All]" allUniqueName="[Range 1].[Profit margin].[All]" dimensionUniqueName="[Range 1]" displayFolder="" count="0" memberValueDatatype="130" unbalanced="0"/>
    <cacheHierarchy uniqueName="[Range 1].[Revenue]" caption="Revenue" attribute="1" defaultMemberUniqueName="[Range 1].[Revenue].[All]" allUniqueName="[Range 1].[Revenue].[All]" dimensionUniqueName="[Range 1]" displayFolder="" count="0" memberValueDatatype="5" unbalanced="0"/>
    <cacheHierarchy uniqueName="[Range 1].[Weekly sales]" caption="Weekly sales" attribute="1" defaultMemberUniqueName="[Range 1].[Weekly sales].[All]" allUniqueName="[Range 1].[Weekly sales].[All]" dimensionUniqueName="[Range 1]" displayFolder="" count="0" memberValueDatatype="20" unbalanced="0"/>
    <cacheHierarchy uniqueName="[Range 1].[Monthly sales]" caption="Monthly sales" attribute="1" defaultMemberUniqueName="[Range 1].[Monthly sales].[All]" allUniqueName="[Range 1].[Monthly sales].[All]" dimensionUniqueName="[Range 1]" displayFolder="" count="0" memberValueDatatype="130" unbalanced="0"/>
    <cacheHierarchy uniqueName="[Range 1].[Weekly sales03]" caption="Weekly sales03" attribute="1" defaultMemberUniqueName="[Range 1].[Weekly sales03].[All]" allUniqueName="[Range 1].[Weekly sales03].[All]" dimensionUniqueName="[Range 1]" displayFolder="" count="0" memberValueDatatype="130" unbalanced="0"/>
    <cacheHierarchy uniqueName="[Range 1].[Unique Customers]" caption="Unique Customers" attribute="1" defaultMemberUniqueName="[Range 1].[Unique Customers].[All]" allUniqueName="[Range 1].[Unique Customers].[All]" dimensionUniqueName="[Range 1]" displayFolder="" count="0" memberValueDatatype="20" unbalanced="0"/>
    <cacheHierarchy uniqueName="[Range 1].[Repeat Customers]" caption="Repeat Customers" attribute="1" defaultMemberUniqueName="[Range 1].[Repeat Customers].[All]" allUniqueName="[Range 1].[Repeat Customers].[All]" dimensionUniqueName="[Range 1]" displayFolder="" count="0" memberValueDatatype="20" unbalanced="0"/>
    <cacheHierarchy uniqueName="[Range 1].[Repeted order]" caption="Repeted order" attribute="1" defaultMemberUniqueName="[Range 1].[Repeted order].[All]" allUniqueName="[Range 1].[Repeted order].[All]" dimensionUniqueName="[Range 1]" displayFolder="" count="0" memberValueDatatype="130" unbalanced="0"/>
    <cacheHierarchy uniqueName="[Range 2].[Customer ID]" caption="Customer ID" attribute="1" defaultMemberUniqueName="[Range 2].[Customer ID].[All]" allUniqueName="[Range 2].[Customer ID].[All]" dimensionUniqueName="[Range 2]" displayFolder="" count="0" memberValueDatatype="2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Order Priority]" caption="Order Priority" attribute="1" defaultMemberUniqueName="[Range 2].[Order Priority].[All]" allUniqueName="[Range 2].[Order Priority].[All]" dimensionUniqueName="[Range 2]" displayFolder="" count="0" memberValueDatatype="130" unbalanced="0"/>
    <cacheHierarchy uniqueName="[Range 2].[Discount]" caption="Discount" attribute="1" defaultMemberUniqueName="[Range 2].[Discount].[All]" allUniqueName="[Range 2].[Discount].[All]" dimensionUniqueName="[Range 2]" displayFolder="" count="0" memberValueDatatype="5" unbalanced="0"/>
    <cacheHierarchy uniqueName="[Range 2].[Unit Price]" caption="Unit Price" attribute="1" defaultMemberUniqueName="[Range 2].[Unit Price].[All]" allUniqueName="[Range 2].[Unit Price].[All]" dimensionUniqueName="[Range 2]" displayFolder="" count="0" memberValueDatatype="5" unbalanced="0"/>
    <cacheHierarchy uniqueName="[Range 2].[Shipping Cost]" caption="Shipping Cost" attribute="1" defaultMemberUniqueName="[Range 2].[Shipping Cost].[All]" allUniqueName="[Range 2].[Shipping Cost].[All]" dimensionUniqueName="[Range 2]" displayFolder="" count="0" memberValueDatatype="5"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Segment]" caption="Customer Segment" attribute="1" defaultMemberUniqueName="[Range 2].[Customer Segment].[All]" allUniqueName="[Range 2].[Customer Segment].[All]" dimensionUniqueName="[Range 2]" displayFolder="" count="0" memberValueDatatype="13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Sub-Category]" caption="Product Sub-Category" attribute="1" defaultMemberUniqueName="[Range 2].[Product Sub-Category].[All]" allUniqueName="[Range 2].[Product Sub-Category].[All]" dimensionUniqueName="[Range 2]" displayFolder="" count="0" memberValueDatatype="130" unbalanced="0"/>
    <cacheHierarchy uniqueName="[Range 2].[Product Container]" caption="Product Container" attribute="1" defaultMemberUniqueName="[Range 2].[Product Container].[All]" allUniqueName="[Range 2].[Product Container].[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Product Base Margin]" caption="Product Base Margin" attribute="1" defaultMemberUniqueName="[Range 2].[Product Base Margin].[All]" allUniqueName="[Range 2].[Product Base Margin].[All]" dimensionUniqueName="[Range 2]" displayFolder="" count="0" memberValueDatatype="5" unbalanced="0"/>
    <cacheHierarchy uniqueName="[Range 2].[Country]" caption="Country" attribute="1" defaultMemberUniqueName="[Range 2].[Country].[All]" allUniqueName="[Range 2].[Country].[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State or Province]" caption="State or Province" attribute="1" defaultMemberUniqueName="[Range 2].[State or Province].[All]" allUniqueName="[Range 2].[State or Provinc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Order Year]" caption="Order Year" attribute="1" time="1" defaultMemberUniqueName="[Range 2].[Order Year].[All]" allUniqueName="[Range 2].[Order Year].[All]" dimensionUniqueName="[Range 2]" displayFolder="" count="0" memberValueDatatype="7" unbalanced="0"/>
    <cacheHierarchy uniqueName="[Range 2].[Order Month]" caption="Order Month" attribute="1" time="1" defaultMemberUniqueName="[Range 2].[Order Month].[All]" allUniqueName="[Range 2].[Order Month].[All]" dimensionUniqueName="[Range 2]" displayFolder="" count="0" memberValueDatatype="7" unbalanced="0"/>
    <cacheHierarchy uniqueName="[Range 2].[O-Date]" caption="O-Date" attribute="1" time="1" defaultMemberUniqueName="[Range 2].[O-Date].[All]" allUniqueName="[Range 2].[O-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ping years]" caption="Shipping years" attribute="1" time="1" defaultMemberUniqueName="[Range 2].[Shipping years].[All]" allUniqueName="[Range 2].[Shipping years].[All]" dimensionUniqueName="[Range 2]" displayFolder="" count="0" memberValueDatatype="7" unbalanced="0"/>
    <cacheHierarchy uniqueName="[Range 2].[Shipping months]" caption="Shipping months" attribute="1" time="1" defaultMemberUniqueName="[Range 2].[Shipping months].[All]" allUniqueName="[Range 2].[Shipping months].[All]" dimensionUniqueName="[Range 2]" displayFolder="" count="0" memberValueDatatype="7" unbalanced="0"/>
    <cacheHierarchy uniqueName="[Range 2].[Shipping date]" caption="Shipping date" attribute="1" time="1" defaultMemberUniqueName="[Range 2].[Shipping date].[All]" allUniqueName="[Range 2].[Shipping date].[All]" dimensionUniqueName="[Range 2]" displayFolder="" count="0" memberValueDatatype="7" unbalanced="0"/>
    <cacheHierarchy uniqueName="[Range 2].[Profit]" caption="Profit" attribute="1" defaultMemberUniqueName="[Range 2].[Profit].[All]" allUniqueName="[Range 2].[Profit].[All]" dimensionUniqueName="[Range 2]" displayFolder="" count="0" memberValueDatatype="5" unbalanced="0"/>
    <cacheHierarchy uniqueName="[Range 2].[Quantity ordered new]" caption="Quantity ordered new" attribute="1" defaultMemberUniqueName="[Range 2].[Quantity ordered new].[All]" allUniqueName="[Range 2].[Quantity ordered new].[All]" dimensionUniqueName="[Range 2]" displayFolder="" count="0" memberValueDatatype="20" unbalanced="0"/>
    <cacheHierarchy uniqueName="[Range 2].[Sales]" caption="Sales" attribute="1" defaultMemberUniqueName="[Range 2].[Sales].[All]" allUniqueName="[Range 2].[Sales].[All]" dimensionUniqueName="[Range 2]" displayFolder="" count="0" memberValueDatatype="5" unbalanced="0"/>
    <cacheHierarchy uniqueName="[Range 2].[Order ID]" caption="Order ID" attribute="1" defaultMemberUniqueName="[Range 2].[Order ID].[All]" allUniqueName="[Range 2].[Order ID].[All]" dimensionUniqueName="[Range 2]" displayFolder="" count="0" memberValueDatatype="20" unbalanced="0"/>
    <cacheHierarchy uniqueName="[Range 2].[Total]" caption="Total" attribute="1" defaultMemberUniqueName="[Range 2].[Total].[All]" allUniqueName="[Range 2].[Total].[All]" dimensionUniqueName="[Range 2]" displayFolder="" count="0" memberValueDatatype="5" unbalanced="0"/>
    <cacheHierarchy uniqueName="[Range 2].[Manager]" caption="Manager" attribute="1" defaultMemberUniqueName="[Range 2].[Manager].[All]" allUniqueName="[Range 2].[Manager].[All]" dimensionUniqueName="[Range 2]" displayFolder="" count="0" memberValueDatatype="130" unbalanced="0"/>
    <cacheHierarchy uniqueName="[Range 2].[Order fullfillment time]" caption="Order fullfillment time" attribute="1" defaultMemberUniqueName="[Range 2].[Order fullfillment time].[All]" allUniqueName="[Range 2].[Order fullfillment time].[All]" dimensionUniqueName="[Range 2]" displayFolder="" count="0" memberValueDatatype="20"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Revenue]" caption="Revenue" attribute="1" defaultMemberUniqueName="[Range 2].[Revenue].[All]" allUniqueName="[Range 2].[Revenue].[All]" dimensionUniqueName="[Range 2]" displayFolder="" count="0" memberValueDatatype="5" unbalanced="0"/>
    <cacheHierarchy uniqueName="[Range 2].[Weekly sales]" caption="Weekly sales" attribute="1" defaultMemberUniqueName="[Range 2].[Weekly sales].[All]" allUniqueName="[Range 2].[Weekly sales].[All]" dimensionUniqueName="[Range 2]" displayFolder="" count="0" memberValueDatatype="20" unbalanced="0"/>
    <cacheHierarchy uniqueName="[Range 2].[Monthly sales]" caption="Monthly sales" attribute="1" defaultMemberUniqueName="[Range 2].[Monthly sales].[All]" allUniqueName="[Range 2].[Monthly sales].[All]" dimensionUniqueName="[Range 2]" displayFolder="" count="0" memberValueDatatype="130" unbalanced="0"/>
    <cacheHierarchy uniqueName="[Range 2].[Weekly sales03]" caption="Weekly sales03" attribute="1" defaultMemberUniqueName="[Range 2].[Weekly sales03].[All]" allUniqueName="[Range 2].[Weekly sales03].[All]" dimensionUniqueName="[Range 2]" displayFolder="" count="0" memberValueDatatype="130" unbalanced="0"/>
    <cacheHierarchy uniqueName="[Range 2].[Unique Customers]" caption="Unique Customers" attribute="1" defaultMemberUniqueName="[Range 2].[Unique Customers].[All]" allUniqueName="[Range 2].[Unique Customers].[All]" dimensionUniqueName="[Range 2]" displayFolder="" count="0" memberValueDatatype="20" unbalanced="0"/>
    <cacheHierarchy uniqueName="[Range 2].[Repeat Customers]" caption="Repeat Customers" attribute="1" defaultMemberUniqueName="[Range 2].[Repeat Customers].[All]" allUniqueName="[Range 2].[Repeat Customers].[All]" dimensionUniqueName="[Range 2]" displayFolder="" count="0" memberValueDatatype="20" unbalanced="0"/>
    <cacheHierarchy uniqueName="[Range 2].[Repeted order]" caption="Repeted order" attribute="1" defaultMemberUniqueName="[Range 2].[Repeted order].[All]" allUniqueName="[Range 2].[Repeted order].[All]" dimensionUniqueName="[Range 2]" displayFolder="" count="0" memberValueDatatype="130" unbalanced="0"/>
    <cacheHierarchy uniqueName="[Range 3].[Customer ID]" caption="Customer ID" attribute="1" defaultMemberUniqueName="[Range 3].[Customer ID].[All]" allUniqueName="[Range 3].[Customer ID].[All]" dimensionUniqueName="[Range 3]" displayFolder="" count="0" memberValueDatatype="20" unbalanced="0"/>
    <cacheHierarchy uniqueName="[Range 3].[Customer Name]" caption="Customer Name" attribute="1" defaultMemberUniqueName="[Range 3].[Customer Name].[All]" allUniqueName="[Range 3].[Customer Name].[All]" dimensionUniqueName="[Range 3]" displayFolder="" count="0" memberValueDatatype="13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Discount]" caption="Discount" attribute="1" defaultMemberUniqueName="[Range 3].[Discount].[All]" allUniqueName="[Range 3].[Discount].[All]" dimensionUniqueName="[Range 3]" displayFolder="" count="0" memberValueDatatype="5" unbalanced="0"/>
    <cacheHierarchy uniqueName="[Range 3].[Unit Price]" caption="Unit Price" attribute="1" defaultMemberUniqueName="[Range 3].[Unit Price].[All]" allUniqueName="[Range 3].[Unit Price].[All]" dimensionUniqueName="[Range 3]" displayFolder="" count="0" memberValueDatatype="5" unbalanced="0"/>
    <cacheHierarchy uniqueName="[Range 3].[Shipping Cost]" caption="Shipping Cost" attribute="1" defaultMemberUniqueName="[Range 3].[Shipping Cost].[All]" allUniqueName="[Range 3].[Shipping Cost].[All]" dimensionUniqueName="[Range 3]" displayFolder="" count="0" memberValueDatatype="5" unbalanced="0"/>
    <cacheHierarchy uniqueName="[Range 3].[Ship Mode]" caption="Ship Mode" attribute="1" defaultMemberUniqueName="[Range 3].[Ship Mode].[All]" allUniqueName="[Range 3].[Ship Mode].[All]" dimensionUniqueName="[Range 3]" displayFolder="" count="0" memberValueDatatype="130" unbalanced="0"/>
    <cacheHierarchy uniqueName="[Range 3].[Customer Segment]" caption="Customer Segment" attribute="1" defaultMemberUniqueName="[Range 3].[Customer Segment].[All]" allUniqueName="[Range 3].[Customer Segment].[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Sub-Category]" caption="Product Sub-Category" attribute="1" defaultMemberUniqueName="[Range 3].[Product Sub-Category].[All]" allUniqueName="[Range 3].[Product Sub-Category].[All]" dimensionUniqueName="[Range 3]" displayFolder="" count="0" memberValueDatatype="130" unbalanced="0"/>
    <cacheHierarchy uniqueName="[Range 3].[Product Container]" caption="Product Container" attribute="1" defaultMemberUniqueName="[Range 3].[Product Container].[All]" allUniqueName="[Range 3].[Product Container].[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Product Base Margin]" caption="Product Base Margin" attribute="1" defaultMemberUniqueName="[Range 3].[Product Base Margin].[All]" allUniqueName="[Range 3].[Product Base Margin].[All]" dimensionUniqueName="[Range 3]" displayFolder="" count="0" memberValueDatatype="5" unbalanced="0"/>
    <cacheHierarchy uniqueName="[Range 3].[Country]" caption="Country" attribute="1" defaultMemberUniqueName="[Range 3].[Country].[All]" allUniqueName="[Range 3].[Country].[All]" dimensionUniqueName="[Range 3]" displayFolder="" count="0" memberValueDatatype="130" unbalanced="0"/>
    <cacheHierarchy uniqueName="[Range 3].[Region]" caption="Region" attribute="1" defaultMemberUniqueName="[Range 3].[Region].[All]" allUniqueName="[Range 3].[Region].[All]" dimensionUniqueName="[Range 3]" displayFolder="" count="0" memberValueDatatype="130" unbalanced="0"/>
    <cacheHierarchy uniqueName="[Range 3].[State or Province]" caption="State or Province" attribute="1" defaultMemberUniqueName="[Range 3].[State or Province].[All]" allUniqueName="[Range 3].[State or Province].[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Postal Code]" caption="Postal Code" attribute="1" defaultMemberUniqueName="[Range 3].[Postal Code].[All]" allUniqueName="[Range 3].[Postal Code].[All]" dimensionUniqueName="[Range 3]" displayFolder="" count="0" memberValueDatatype="20" unbalanced="0"/>
    <cacheHierarchy uniqueName="[Range 3].[Order Date]" caption="Order Date" attribute="1" time="1" defaultMemberUniqueName="[Range 3].[Order Date].[All]" allUniqueName="[Range 3].[Order Date].[All]" dimensionUniqueName="[Range 3]" displayFolder="" count="0" memberValueDatatype="7" unbalanced="0"/>
    <cacheHierarchy uniqueName="[Range 3].[Order Year]" caption="Order Year" attribute="1" time="1" defaultMemberUniqueName="[Range 3].[Order Year].[All]" allUniqueName="[Range 3].[Order Year].[All]" dimensionUniqueName="[Range 3]" displayFolder="" count="0" memberValueDatatype="7" unbalanced="0"/>
    <cacheHierarchy uniqueName="[Range 3].[Order Month]" caption="Order Month" attribute="1" time="1" defaultMemberUniqueName="[Range 3].[Order Month].[All]" allUniqueName="[Range 3].[Order Month].[All]" dimensionUniqueName="[Range 3]" displayFolder="" count="0" memberValueDatatype="7" unbalanced="0"/>
    <cacheHierarchy uniqueName="[Range 3].[O-Date]" caption="O-Date" attribute="1" time="1" defaultMemberUniqueName="[Range 3].[O-Date].[All]" allUniqueName="[Range 3].[O-Date].[All]" dimensionUniqueName="[Range 3]" displayFolder="" count="0" memberValueDatatype="7" unbalanced="0"/>
    <cacheHierarchy uniqueName="[Range 3].[Ship date]" caption="Ship date" attribute="1" time="1" defaultMemberUniqueName="[Range 3].[Ship date].[All]" allUniqueName="[Range 3].[Ship date].[All]" dimensionUniqueName="[Range 3]" displayFolder="" count="0" memberValueDatatype="7" unbalanced="0"/>
    <cacheHierarchy uniqueName="[Range 3].[Shipping years]" caption="Shipping years" attribute="1" time="1" defaultMemberUniqueName="[Range 3].[Shipping years].[All]" allUniqueName="[Range 3].[Shipping years].[All]" dimensionUniqueName="[Range 3]" displayFolder="" count="0" memberValueDatatype="7" unbalanced="0"/>
    <cacheHierarchy uniqueName="[Range 3].[Shipping months]" caption="Shipping months" attribute="1" time="1" defaultMemberUniqueName="[Range 3].[Shipping months].[All]" allUniqueName="[Range 3].[Shipping months].[All]" dimensionUniqueName="[Range 3]" displayFolder="" count="0" memberValueDatatype="7" unbalanced="0"/>
    <cacheHierarchy uniqueName="[Range 3].[Shipping date]" caption="Shipping date" attribute="1" time="1" defaultMemberUniqueName="[Range 3].[Shipping date].[All]" allUniqueName="[Range 3].[Shipping date].[All]" dimensionUniqueName="[Range 3]" displayFolder="" count="0" memberValueDatatype="7" unbalanced="0"/>
    <cacheHierarchy uniqueName="[Range 3].[Profit]" caption="Profit" attribute="1" defaultMemberUniqueName="[Range 3].[Profit].[All]" allUniqueName="[Range 3].[Profit].[All]" dimensionUniqueName="[Range 3]" displayFolder="" count="0" memberValueDatatype="5" unbalanced="0"/>
    <cacheHierarchy uniqueName="[Range 3].[Quantity ordered new]" caption="Quantity ordered new" attribute="1" defaultMemberUniqueName="[Range 3].[Quantity ordered new].[All]" allUniqueName="[Range 3].[Quantity ordered new].[All]" dimensionUniqueName="[Range 3]" displayFolder="" count="0" memberValueDatatype="20" unbalanced="0"/>
    <cacheHierarchy uniqueName="[Range 3].[Sales]" caption="Sales" attribute="1" defaultMemberUniqueName="[Range 3].[Sales].[All]" allUniqueName="[Range 3].[Sales].[All]" dimensionUniqueName="[Range 3]" displayFolder="" count="0" memberValueDatatype="5" unbalanced="0"/>
    <cacheHierarchy uniqueName="[Range 3].[Order ID]" caption="Order ID" attribute="1" defaultMemberUniqueName="[Range 3].[Order ID].[All]" allUniqueName="[Range 3].[Order ID].[All]" dimensionUniqueName="[Range 3]" displayFolder="" count="0" memberValueDatatype="20" unbalanced="0"/>
    <cacheHierarchy uniqueName="[Range 3].[Total]" caption="Total" attribute="1" defaultMemberUniqueName="[Range 3].[Total].[All]" allUniqueName="[Range 3].[Total].[All]" dimensionUniqueName="[Range 3]" displayFolder="" count="0" memberValueDatatype="5" unbalanced="0"/>
    <cacheHierarchy uniqueName="[Range 3].[Manager]" caption="Manager" attribute="1" defaultMemberUniqueName="[Range 3].[Manager].[All]" allUniqueName="[Range 3].[Manager].[All]" dimensionUniqueName="[Range 3]" displayFolder="" count="0" memberValueDatatype="130" unbalanced="0"/>
    <cacheHierarchy uniqueName="[Range 3].[Order fullfillment time]" caption="Order fullfillment time" attribute="1" defaultMemberUniqueName="[Range 3].[Order fullfillment time].[All]" allUniqueName="[Range 3].[Order fullfillment time].[All]" dimensionUniqueName="[Range 3]" displayFolder="" count="0" memberValueDatatype="20" unbalanced="0"/>
    <cacheHierarchy uniqueName="[Range 3].[Profit margin]" caption="Profit margin" attribute="1" defaultMemberUniqueName="[Range 3].[Profit margin].[All]" allUniqueName="[Range 3].[Profit margin].[All]" dimensionUniqueName="[Range 3]" displayFolder="" count="0" memberValueDatatype="5" unbalanced="0"/>
    <cacheHierarchy uniqueName="[Range 3].[Revenue]" caption="Revenue" attribute="1" defaultMemberUniqueName="[Range 3].[Revenue].[All]" allUniqueName="[Range 3].[Revenue].[All]" dimensionUniqueName="[Range 3]" displayFolder="" count="0" memberValueDatatype="5" unbalanced="0"/>
    <cacheHierarchy uniqueName="[Range 3].[Weekly sales]" caption="Weekly sales" attribute="1" defaultMemberUniqueName="[Range 3].[Weekly sales].[All]" allUniqueName="[Range 3].[Weekly sales].[All]" dimensionUniqueName="[Range 3]" displayFolder="" count="0" memberValueDatatype="20" unbalanced="0"/>
    <cacheHierarchy uniqueName="[Range 3].[Monthly sales]" caption="Monthly sales" attribute="1" defaultMemberUniqueName="[Range 3].[Monthly sales].[All]" allUniqueName="[Range 3].[Monthly sales].[All]" dimensionUniqueName="[Range 3]" displayFolder="" count="0" memberValueDatatype="130" unbalanced="0"/>
    <cacheHierarchy uniqueName="[Range 3].[Weekly sales03]" caption="Weekly sales03" attribute="1" defaultMemberUniqueName="[Range 3].[Weekly sales03].[All]" allUniqueName="[Range 3].[Weekly sales03].[All]" dimensionUniqueName="[Range 3]" displayFolder="" count="0" memberValueDatatype="130" unbalanced="0"/>
    <cacheHierarchy uniqueName="[Range 3].[Unique Customers]" caption="Unique Customers" attribute="1" defaultMemberUniqueName="[Range 3].[Unique Customers].[All]" allUniqueName="[Range 3].[Unique Customers].[All]" dimensionUniqueName="[Range 3]" displayFolder="" count="0" memberValueDatatype="20" unbalanced="0"/>
    <cacheHierarchy uniqueName="[Range 3].[Repeat Customers]" caption="Repeat Customers" attribute="1" defaultMemberUniqueName="[Range 3].[Repeat Customers].[All]" allUniqueName="[Range 3].[Repeat Customers].[All]" dimensionUniqueName="[Range 3]" displayFolder="" count="0" memberValueDatatype="20" unbalanced="0"/>
    <cacheHierarchy uniqueName="[Range 3].[Repeted order]" caption="Repeted order" attribute="1" defaultMemberUniqueName="[Range 3].[Repeted order].[All]" allUniqueName="[Range 3].[Repeted order].[All]" dimensionUniqueName="[Range 3]" displayFolder="" count="0" memberValueDatatype="130" unbalanced="0"/>
    <cacheHierarchy uniqueName="[Range 3].[Quarter]" caption="Quarter" attribute="1" defaultMemberUniqueName="[Range 3].[Quarter].[All]" allUniqueName="[Range 3].[Quarter].[All]" dimensionUniqueName="[Range 3]" displayFolder="" count="0" memberValueDatatype="130" unbalanced="0"/>
    <cacheHierarchy uniqueName="[Range 3].[Order Month (Month)]" caption="Order Month (Month)" attribute="1" defaultMemberUniqueName="[Range 3].[Order Month (Month)].[All]" allUniqueName="[Range 3].[Order Month (Month)].[All]" dimensionUniqueName="[Range 3]" displayFolder="" count="0" memberValueDatatype="130" unbalanced="0"/>
    <cacheHierarchy uniqueName="[Range 4].[Provience]" caption="Provience" attribute="1" defaultMemberUniqueName="[Range 4].[Provience].[All]" allUniqueName="[Range 4].[Provience].[All]" dimensionUniqueName="[Range 4]" displayFolder="" count="0" memberValueDatatype="130" unbalanced="0"/>
    <cacheHierarchy uniqueName="[Range 4].[Sum of Sales]" caption="Sum of Sales" attribute="1" defaultMemberUniqueName="[Range 4].[Sum of Sales].[All]" allUniqueName="[Range 4].[Sum of Sales].[All]" dimensionUniqueName="[Range 4]" displayFolder="" count="0" memberValueDatatype="5" unbalanced="0"/>
    <cacheHierarchy uniqueName="[Table_1].[Customer ID]" caption="Customer ID" attribute="1" defaultMemberUniqueName="[Table_1].[Customer ID].[All]" allUniqueName="[Table_1].[Customer ID].[All]" dimensionUniqueName="[Table_1]" displayFolder="" count="0" memberValueDatatype="2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Order Priority]" caption="Order Priority" attribute="1" defaultMemberUniqueName="[Table_1].[Order Priority].[All]" allUniqueName="[Table_1].[Order Priority].[All]" dimensionUniqueName="[Table_1]" displayFolder="" count="2" memberValueDatatype="130" unbalanced="0"/>
    <cacheHierarchy uniqueName="[Table_1].[Discount]" caption="Discount" attribute="1" defaultMemberUniqueName="[Table_1].[Discount].[All]" allUniqueName="[Table_1].[Discount].[All]" dimensionUniqueName="[Table_1]" displayFolder="" count="0" memberValueDatatype="5" unbalanced="0"/>
    <cacheHierarchy uniqueName="[Table_1].[Unit Price]" caption="Unit Price" attribute="1" defaultMemberUniqueName="[Table_1].[Unit Price].[All]" allUniqueName="[Table_1].[Unit Price].[All]" dimensionUniqueName="[Table_1]" displayFolder="" count="0" memberValueDatatype="5" unbalanced="0"/>
    <cacheHierarchy uniqueName="[Table_1].[Shipping Cost]" caption="Shipping Cost" attribute="1" defaultMemberUniqueName="[Table_1].[Shipping Cost].[All]" allUniqueName="[Table_1].[Shipping Cost].[All]" dimensionUniqueName="[Table_1]" displayFolder="" count="0" memberValueDatatype="5"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Segment]" caption="Customer Segment" attribute="1" defaultMemberUniqueName="[Table_1].[Customer Segment].[All]" allUniqueName="[Table_1].[Customer Segment].[All]" dimensionUniqueName="[Table_1]" displayFolder="" count="2" memberValueDatatype="130" unbalanced="0"/>
    <cacheHierarchy uniqueName="[Table_1].[Product Category]" caption="Product Category" attribute="1" defaultMemberUniqueName="[Table_1].[Product Category].[All]" allUniqueName="[Table_1].[Product Category].[All]" dimensionUniqueName="[Table_1]" displayFolder="" count="2" memberValueDatatype="130" unbalanced="0">
      <fieldsUsage count="2">
        <fieldUsage x="-1"/>
        <fieldUsage x="3"/>
      </fieldsUsage>
    </cacheHierarchy>
    <cacheHierarchy uniqueName="[Table_1].[Product Sub-Category]" caption="Product Sub-Category" attribute="1" defaultMemberUniqueName="[Table_1].[Product Sub-Category].[All]" allUniqueName="[Table_1].[Product Sub-Category].[All]" dimensionUniqueName="[Table_1]" displayFolder="" count="0" memberValueDatatype="130" unbalanced="0"/>
    <cacheHierarchy uniqueName="[Table_1].[Product Container]" caption="Product Container" attribute="1" defaultMemberUniqueName="[Table_1].[Product Container].[All]" allUniqueName="[Table_1].[Product Container].[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2" memberValueDatatype="130" unbalanced="0">
      <fieldsUsage count="2">
        <fieldUsage x="-1"/>
        <fieldUsage x="0"/>
      </fieldsUsage>
    </cacheHierarchy>
    <cacheHierarchy uniqueName="[Table_1].[Product Base Margin]" caption="Product Base Margin" attribute="1" defaultMemberUniqueName="[Table_1].[Product Base Margin].[All]" allUniqueName="[Table_1].[Product Base Margin].[All]" dimensionUniqueName="[Table_1]" displayFolder="" count="0" memberValueDatatype="5" unbalanced="0"/>
    <cacheHierarchy uniqueName="[Table_1].[Country]" caption="Country" attribute="1" defaultMemberUniqueName="[Table_1].[Country].[All]" allUniqueName="[Table_1].[Country].[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State or Province]" caption="State or Province" attribute="1" defaultMemberUniqueName="[Table_1].[State or Province].[All]" allUniqueName="[Table_1].[State or Province].[All]" dimensionUniqueName="[Table_1]" displayFolder="" count="2" memberValueDatatype="130" unbalanced="0">
      <fieldsUsage count="2">
        <fieldUsage x="-1"/>
        <fieldUsage x="4"/>
      </fieldsUsage>
    </cacheHierarchy>
    <cacheHierarchy uniqueName="[Table_1].[City]" caption="City" attribute="1" defaultMemberUniqueName="[Table_1].[City].[All]" allUniqueName="[Table_1].[City].[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Order Year]" caption="Order Year" attribute="1" time="1" defaultMemberUniqueName="[Table_1].[Order Year].[All]" allUniqueName="[Table_1].[Order Year].[All]" dimensionUniqueName="[Table_1]" displayFolder="" count="0" memberValueDatatype="7" unbalanced="0"/>
    <cacheHierarchy uniqueName="[Table_1].[Order Month]" caption="Order Month" attribute="1" time="1" defaultMemberUniqueName="[Table_1].[Order Month].[All]" allUniqueName="[Table_1].[Order Month].[All]" dimensionUniqueName="[Table_1]" displayFolder="" count="0" memberValueDatatype="7" unbalanced="0"/>
    <cacheHierarchy uniqueName="[Table_1].[O-Date]" caption="O-Date" attribute="1" time="1" defaultMemberUniqueName="[Table_1].[O-Date].[All]" allUniqueName="[Table_1].[O-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ping years]" caption="Shipping years" attribute="1" time="1" defaultMemberUniqueName="[Table_1].[Shipping years].[All]" allUniqueName="[Table_1].[Shipping years].[All]" dimensionUniqueName="[Table_1]" displayFolder="" count="0" memberValueDatatype="7" unbalanced="0"/>
    <cacheHierarchy uniqueName="[Table_1].[Shipping months]" caption="Shipping months" attribute="1" time="1" defaultMemberUniqueName="[Table_1].[Shipping months].[All]" allUniqueName="[Table_1].[Shipping months].[All]" dimensionUniqueName="[Table_1]" displayFolder="" count="0" memberValueDatatype="7" unbalanced="0"/>
    <cacheHierarchy uniqueName="[Table_1].[Shipping date]" caption="Shipping date" attribute="1" time="1" defaultMemberUniqueName="[Table_1].[Shipping date].[All]" allUniqueName="[Table_1].[Shipping date].[All]" dimensionUniqueName="[Table_1]" displayFolder="" count="0" memberValueDatatype="7" unbalanced="0"/>
    <cacheHierarchy uniqueName="[Table_1].[Profit]" caption="Profit" attribute="1" defaultMemberUniqueName="[Table_1].[Profit].[All]" allUniqueName="[Table_1].[Profit].[All]" dimensionUniqueName="[Table_1]" displayFolder="" count="0" memberValueDatatype="5" unbalanced="0"/>
    <cacheHierarchy uniqueName="[Table_1].[Quantity ordered new]" caption="Quantity ordered new" attribute="1" defaultMemberUniqueName="[Table_1].[Quantity ordered new].[All]" allUniqueName="[Table_1].[Quantity ordered new].[All]" dimensionUniqueName="[Table_1]" displayFolder="" count="0" memberValueDatatype="20" unbalanced="0"/>
    <cacheHierarchy uniqueName="[Table_1].[Sales]" caption="Sales" attribute="1" defaultMemberUniqueName="[Table_1].[Sales].[All]" allUniqueName="[Table_1].[Sales].[All]" dimensionUniqueName="[Table_1]" displayFolder="" count="0" memberValueDatatype="5" unbalanced="0"/>
    <cacheHierarchy uniqueName="[Table_1].[Order ID]" caption="Order ID" attribute="1" defaultMemberUniqueName="[Table_1].[Order ID].[All]" allUniqueName="[Table_1].[Order ID].[All]" dimensionUniqueName="[Table_1]" displayFolder="" count="0" memberValueDatatype="20" unbalanced="0"/>
    <cacheHierarchy uniqueName="[Table_1].[Total]" caption="Total" attribute="1" defaultMemberUniqueName="[Table_1].[Total].[All]" allUniqueName="[Table_1].[Total].[All]" dimensionUniqueName="[Table_1]" displayFolder="" count="0" memberValueDatatype="5" unbalanced="0"/>
    <cacheHierarchy uniqueName="[Table_1].[Manager]" caption="Manager" attribute="1" defaultMemberUniqueName="[Table_1].[Manager].[All]" allUniqueName="[Table_1].[Manager].[All]" dimensionUniqueName="[Table_1]" displayFolder="" count="2" memberValueDatatype="130" unbalanced="0"/>
    <cacheHierarchy uniqueName="[Table_1].[Order fullfillment time]" caption="Order fullfillment time" attribute="1" defaultMemberUniqueName="[Table_1].[Order fullfillment time].[All]" allUniqueName="[Table_1].[Order fullfillment time].[All]" dimensionUniqueName="[Table_1]" displayFolder="" count="0" memberValueDatatype="20" unbalanced="0"/>
    <cacheHierarchy uniqueName="[Table_1].[Profit margin]" caption="Profit margin" attribute="1" defaultMemberUniqueName="[Table_1].[Profit margin].[All]" allUniqueName="[Table_1].[Profit margin].[All]" dimensionUniqueName="[Table_1]" displayFolder="" count="0" memberValueDatatype="130" unbalanced="0"/>
    <cacheHierarchy uniqueName="[Table_1].[Revenue]" caption="Revenue" attribute="1" defaultMemberUniqueName="[Table_1].[Revenue].[All]" allUniqueName="[Table_1].[Revenue].[All]" dimensionUniqueName="[Table_1]" displayFolder="" count="0" memberValueDatatype="5" unbalanced="0"/>
    <cacheHierarchy uniqueName="[Table_1].[Weekly sales]" caption="Weekly sales" attribute="1" defaultMemberUniqueName="[Table_1].[Weekly sales].[All]" allUniqueName="[Table_1].[Weekly sales].[All]" dimensionUniqueName="[Table_1]" displayFolder="" count="2" memberValueDatatype="20" unbalanced="0"/>
    <cacheHierarchy uniqueName="[Table_1].[Monthly sales]" caption="Monthly sales" attribute="1" defaultMemberUniqueName="[Table_1].[Monthly sales].[All]" allUniqueName="[Table_1].[Monthly sales].[All]" dimensionUniqueName="[Table_1]" displayFolder="" count="0" memberValueDatatype="130" unbalanced="0"/>
    <cacheHierarchy uniqueName="[Table_1].[Weekly sales03]" caption="Weekly sales03" attribute="1" defaultMemberUniqueName="[Table_1].[Weekly sales03].[All]" allUniqueName="[Table_1].[Weekly sales03].[All]" dimensionUniqueName="[Table_1]" displayFolder="" count="0" memberValueDatatype="130" unbalanced="0"/>
    <cacheHierarchy uniqueName="[Table_1].[Unique Customers]" caption="Unique Customers" attribute="1" defaultMemberUniqueName="[Table_1].[Unique Customers].[All]" allUniqueName="[Table_1].[Unique Customers].[All]" dimensionUniqueName="[Table_1]" displayFolder="" count="0" memberValueDatatype="20" unbalanced="0"/>
    <cacheHierarchy uniqueName="[Table_1].[Repeat Customers]" caption="Repeat Customers" attribute="1" defaultMemberUniqueName="[Table_1].[Repeat Customers].[All]" allUniqueName="[Table_1].[Repeat Customers].[All]" dimensionUniqueName="[Table_1]" displayFolder="" count="0" memberValueDatatype="20" unbalanced="0"/>
    <cacheHierarchy uniqueName="[Table_1].[Repeted order]" caption="Repeted order" attribute="1" defaultMemberUniqueName="[Table_1].[Repeted order].[All]" allUniqueName="[Table_1].[Repeted order].[All]" dimensionUniqueName="[Table_1]" displayFolder="" count="0" memberValueDatatype="130" unbalanced="0"/>
    <cacheHierarchy uniqueName="[Table_1].[Quarter]" caption="Quarter" attribute="1" defaultMemberUniqueName="[Table_1].[Quarter].[All]" allUniqueName="[Table_1].[Quarter].[All]" dimensionUniqueName="[Table_1]" displayFolder="" count="2"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Month (Month)]" caption="Order Month (Month)" attribute="1" defaultMemberUniqueName="[Table_1].[Order Month (Month)].[All]" allUniqueName="[Table_1].[Order Month (Month)].[All]" dimensionUniqueName="[Table_1]" displayFolder="" count="2" memberValueDatatype="130" unbalanced="0"/>
    <cacheHierarchy uniqueName="[Table_1 1].[Customer ID]" caption="Customer ID" attribute="1" defaultMemberUniqueName="[Table_1 1].[Customer ID].[All]" allUniqueName="[Table_1 1].[Customer ID].[All]" dimensionUniqueName="[Table_1 1]" displayFolder="" count="0" memberValueDatatype="2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Order Priority]" caption="Order Priority" attribute="1" defaultMemberUniqueName="[Table_1 1].[Order Priority].[All]" allUniqueName="[Table_1 1].[Order Priority].[All]" dimensionUniqueName="[Table_1 1]" displayFolder="" count="0" memberValueDatatype="130" unbalanced="0"/>
    <cacheHierarchy uniqueName="[Table_1 1].[Discount]" caption="Discount" attribute="1" defaultMemberUniqueName="[Table_1 1].[Discount].[All]" allUniqueName="[Table_1 1].[Discount].[All]" dimensionUniqueName="[Table_1 1]" displayFolder="" count="0" memberValueDatatype="5" unbalanced="0"/>
    <cacheHierarchy uniqueName="[Table_1 1].[Unit Price]" caption="Unit Price" attribute="1" defaultMemberUniqueName="[Table_1 1].[Unit Price].[All]" allUniqueName="[Table_1 1].[Unit Price].[All]" dimensionUniqueName="[Table_1 1]" displayFolder="" count="0" memberValueDatatype="5" unbalanced="0"/>
    <cacheHierarchy uniqueName="[Table_1 1].[Shipping Cost]" caption="Shipping Cost" attribute="1" defaultMemberUniqueName="[Table_1 1].[Shipping Cost].[All]" allUniqueName="[Table_1 1].[Shipping Cost].[All]" dimensionUniqueName="[Table_1 1]" displayFolder="" count="0" memberValueDatatype="5"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Segment]" caption="Customer Segment" attribute="1" defaultMemberUniqueName="[Table_1 1].[Customer Segment].[All]" allUniqueName="[Table_1 1].[Customer Segment].[All]" dimensionUniqueName="[Table_1 1]" displayFolder="" count="0" memberValueDatatype="130" unbalanced="0"/>
    <cacheHierarchy uniqueName="[Table_1 1].[Product Category]" caption="Product Category" attribute="1" defaultMemberUniqueName="[Table_1 1].[Product Category].[All]" allUniqueName="[Table_1 1].[Product Category].[All]" dimensionUniqueName="[Table_1 1]" displayFolder="" count="0" memberValueDatatype="130" unbalanced="0"/>
    <cacheHierarchy uniqueName="[Table_1 1].[Product Sub-Category]" caption="Product Sub-Category" attribute="1" defaultMemberUniqueName="[Table_1 1].[Product Sub-Category].[All]" allUniqueName="[Table_1 1].[Product Sub-Category].[All]" dimensionUniqueName="[Table_1 1]" displayFolder="" count="0" memberValueDatatype="130" unbalanced="0"/>
    <cacheHierarchy uniqueName="[Table_1 1].[Product Container]" caption="Product Container" attribute="1" defaultMemberUniqueName="[Table_1 1].[Product Container].[All]" allUniqueName="[Table_1 1].[Product Container].[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Product Base Margin]" caption="Product Base Margin" attribute="1" defaultMemberUniqueName="[Table_1 1].[Product Base Margin].[All]" allUniqueName="[Table_1 1].[Product Base Margin].[All]" dimensionUniqueName="[Table_1 1]" displayFolder="" count="0" memberValueDatatype="5" unbalanced="0"/>
    <cacheHierarchy uniqueName="[Table_1 1].[Country]" caption="Country" attribute="1" defaultMemberUniqueName="[Table_1 1].[Country].[All]" allUniqueName="[Table_1 1].[Country].[All]" dimensionUniqueName="[Table_1 1]" displayFolder="" count="0" memberValueDatatype="130" unbalanced="0"/>
    <cacheHierarchy uniqueName="[Table_1 1].[Region]" caption="Region" attribute="1" defaultMemberUniqueName="[Table_1 1].[Region].[All]" allUniqueName="[Table_1 1].[Region].[All]" dimensionUniqueName="[Table_1 1]" displayFolder="" count="0" memberValueDatatype="130" unbalanced="0"/>
    <cacheHierarchy uniqueName="[Table_1 1].[State or Province]" caption="State or Province" attribute="1" defaultMemberUniqueName="[Table_1 1].[State or Province].[All]" allUniqueName="[Table_1 1].[State or Province].[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Order Year]" caption="Order Year" attribute="1" time="1" defaultMemberUniqueName="[Table_1 1].[Order Year].[All]" allUniqueName="[Table_1 1].[Order Year].[All]" dimensionUniqueName="[Table_1 1]" displayFolder="" count="0" memberValueDatatype="7" unbalanced="0"/>
    <cacheHierarchy uniqueName="[Table_1 1].[Order Month]" caption="Order Month" attribute="1" time="1" defaultMemberUniqueName="[Table_1 1].[Order Month].[All]" allUniqueName="[Table_1 1].[Order Month].[All]" dimensionUniqueName="[Table_1 1]" displayFolder="" count="0" memberValueDatatype="7" unbalanced="0"/>
    <cacheHierarchy uniqueName="[Table_1 1].[O-Date]" caption="O-Date" attribute="1" time="1" defaultMemberUniqueName="[Table_1 1].[O-Date].[All]" allUniqueName="[Table_1 1].[O-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ping years]" caption="Shipping years" attribute="1" time="1" defaultMemberUniqueName="[Table_1 1].[Shipping years].[All]" allUniqueName="[Table_1 1].[Shipping years].[All]" dimensionUniqueName="[Table_1 1]" displayFolder="" count="0" memberValueDatatype="7" unbalanced="0"/>
    <cacheHierarchy uniqueName="[Table_1 1].[Shipping months]" caption="Shipping months" attribute="1" time="1" defaultMemberUniqueName="[Table_1 1].[Shipping months].[All]" allUniqueName="[Table_1 1].[Shipping months].[All]" dimensionUniqueName="[Table_1 1]" displayFolder="" count="0" memberValueDatatype="7" unbalanced="0"/>
    <cacheHierarchy uniqueName="[Table_1 1].[Shipping date]" caption="Shipping date" attribute="1" time="1" defaultMemberUniqueName="[Table_1 1].[Shipping date].[All]" allUniqueName="[Table_1 1].[Shipping date].[All]" dimensionUniqueName="[Table_1 1]" displayFolder="" count="0" memberValueDatatype="7" unbalanced="0"/>
    <cacheHierarchy uniqueName="[Table_1 1].[Profit]" caption="Profit" attribute="1" defaultMemberUniqueName="[Table_1 1].[Profit].[All]" allUniqueName="[Table_1 1].[Profit].[All]" dimensionUniqueName="[Table_1 1]" displayFolder="" count="0" memberValueDatatype="5" unbalanced="0"/>
    <cacheHierarchy uniqueName="[Table_1 1].[Quantity ordered new]" caption="Quantity ordered new" attribute="1" defaultMemberUniqueName="[Table_1 1].[Quantity ordered new].[All]" allUniqueName="[Table_1 1].[Quantity ordered new].[All]" dimensionUniqueName="[Table_1 1]" displayFolder="" count="0" memberValueDatatype="20" unbalanced="0"/>
    <cacheHierarchy uniqueName="[Table_1 1].[Sales]" caption="Sales" attribute="1" defaultMemberUniqueName="[Table_1 1].[Sales].[All]" allUniqueName="[Table_1 1].[Sales].[All]" dimensionUniqueName="[Table_1 1]" displayFolder="" count="0" memberValueDatatype="5" unbalanced="0"/>
    <cacheHierarchy uniqueName="[Table_1 1].[Order ID]" caption="Order ID" attribute="1" defaultMemberUniqueName="[Table_1 1].[Order ID].[All]" allUniqueName="[Table_1 1].[Order ID].[All]" dimensionUniqueName="[Table_1 1]" displayFolder="" count="0" memberValueDatatype="20" unbalanced="0"/>
    <cacheHierarchy uniqueName="[Table_1 1].[Total]" caption="Total" attribute="1" defaultMemberUniqueName="[Table_1 1].[Total].[All]" allUniqueName="[Table_1 1].[Total].[All]" dimensionUniqueName="[Table_1 1]" displayFolder="" count="0" memberValueDatatype="5" unbalanced="0"/>
    <cacheHierarchy uniqueName="[Table_1 1].[Manager]" caption="Manager" attribute="1" defaultMemberUniqueName="[Table_1 1].[Manager].[All]" allUniqueName="[Table_1 1].[Manager].[All]" dimensionUniqueName="[Table_1 1]" displayFolder="" count="0" memberValueDatatype="130" unbalanced="0"/>
    <cacheHierarchy uniqueName="[Table_1 1].[Order fullfillment time]" caption="Order fullfillment time" attribute="1" defaultMemberUniqueName="[Table_1 1].[Order fullfillment time].[All]" allUniqueName="[Table_1 1].[Order fullfillment time].[All]" dimensionUniqueName="[Table_1 1]" displayFolder="" count="0" memberValueDatatype="20" unbalanced="0"/>
    <cacheHierarchy uniqueName="[Table_1 1].[Profit margin]" caption="Profit margin" attribute="1" defaultMemberUniqueName="[Table_1 1].[Profit margin].[All]" allUniqueName="[Table_1 1].[Profit margin].[All]" dimensionUniqueName="[Table_1 1]" displayFolder="" count="0" memberValueDatatype="5" unbalanced="0"/>
    <cacheHierarchy uniqueName="[Table_1 1].[Revenue]" caption="Revenue" attribute="1" defaultMemberUniqueName="[Table_1 1].[Revenue].[All]" allUniqueName="[Table_1 1].[Revenue].[All]" dimensionUniqueName="[Table_1 1]" displayFolder="" count="0" memberValueDatatype="5" unbalanced="0"/>
    <cacheHierarchy uniqueName="[Table_1 1].[Weekly sales]" caption="Weekly sales" attribute="1" defaultMemberUniqueName="[Table_1 1].[Weekly sales].[All]" allUniqueName="[Table_1 1].[Weekly sales].[All]" dimensionUniqueName="[Table_1 1]" displayFolder="" count="0" memberValueDatatype="20" unbalanced="0"/>
    <cacheHierarchy uniqueName="[Table_1 1].[Monthly sales]" caption="Monthly sales" attribute="1" time="1" defaultMemberUniqueName="[Table_1 1].[Monthly sales].[All]" allUniqueName="[Table_1 1].[Monthly sales].[All]" dimensionUniqueName="[Table_1 1]" displayFolder="" count="0" memberValueDatatype="7" unbalanced="0"/>
    <cacheHierarchy uniqueName="[Table_1 1].[Weekly sales03]" caption="Weekly sales03" attribute="1" defaultMemberUniqueName="[Table_1 1].[Weekly sales03].[All]" allUniqueName="[Table_1 1].[Weekly sales03].[All]" dimensionUniqueName="[Table_1 1]" displayFolder="" count="0" memberValueDatatype="130" unbalanced="0"/>
    <cacheHierarchy uniqueName="[Table_1 1].[Unique Customers]" caption="Unique Customers" attribute="1" defaultMemberUniqueName="[Table_1 1].[Unique Customers].[All]" allUniqueName="[Table_1 1].[Unique Customers].[All]" dimensionUniqueName="[Table_1 1]" displayFolder="" count="0" memberValueDatatype="20" unbalanced="0"/>
    <cacheHierarchy uniqueName="[Table_1 1].[Repeat Customers]" caption="Repeat Customers" attribute="1" defaultMemberUniqueName="[Table_1 1].[Repeat Customers].[All]" allUniqueName="[Table_1 1].[Repeat Customers].[All]" dimensionUniqueName="[Table_1 1]" displayFolder="" count="0" memberValueDatatype="20" unbalanced="0"/>
    <cacheHierarchy uniqueName="[Table_1 1].[Repeted order]" caption="Repeted order" attribute="1" defaultMemberUniqueName="[Table_1 1].[Repeted order].[All]" allUniqueName="[Table_1 1].[Repeted order].[All]" dimensionUniqueName="[Table_1 1]" displayFolder="" count="0" memberValueDatatype="130" unbalanced="0"/>
    <cacheHierarchy uniqueName="[Table_1 1].[Quarter]" caption="Quarter" attribute="1" defaultMemberUniqueName="[Table_1 1].[Quarter].[All]" allUniqueName="[Table_1 1].[Quarter].[All]" dimensionUniqueName="[Table_1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Order Month (Month Index)]" caption="Order Month (Month Index)" attribute="1" defaultMemberUniqueName="[Range].[Order Month (Month Index)].[All]" allUniqueName="[Range].[Order Month (Month Index)].[All]" dimensionUniqueName="[Range]" displayFolder="" count="0" memberValueDatatype="20" unbalanced="0" hidden="1"/>
    <cacheHierarchy uniqueName="[Range 3].[Order Month (Month Index)]" caption="Order Month (Month Index)" attribute="1" defaultMemberUniqueName="[Range 3].[Order Month (Month Index)].[All]" allUniqueName="[Range 3].[Order Month (Month Index)].[All]" dimensionUniqueName="[Range 3]" displayFolder="" count="0" memberValueDatatype="20"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Table_1].[Order Month (Month Index)]" caption="Order Month (Month Index)" attribute="1" defaultMemberUniqueName="[Table_1].[Order Month (Month Index)].[All]" allUniqueName="[Table_1].[Order Month (Month Index)].[All]" dimensionUniqueName="[Table_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Customer ID]" caption="Sum of Custom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8"/>
        </ext>
      </extLst>
    </cacheHierarchy>
    <cacheHierarchy uniqueName="[Measures].[Count of Profit margin]" caption="Count of Profit margin" measure="1" displayFolder="" measureGroup="Range"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6"/>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3"/>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7"/>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9"/>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Range" count="0" hidden="1">
      <extLst>
        <ext xmlns:x15="http://schemas.microsoft.com/office/spreadsheetml/2010/11/main" uri="{B97F6D7D-B522-45F9-BDA1-12C45D357490}">
          <x15:cacheHierarchy aggregatedColumn="34"/>
        </ext>
      </extLst>
    </cacheHierarchy>
    <cacheHierarchy uniqueName="[Measures].[Sum of Order fullfillment time]" caption="Sum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Average of Order fullfillment time]" caption="Average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5"/>
        </ext>
      </extLst>
    </cacheHierarchy>
    <cacheHierarchy uniqueName="[Measures].[Average of Shipping Cost]" caption="Average of Shipping Cost" measure="1" displayFolder="" measureGroup="Range" count="0" hidden="1">
      <extLst>
        <ext xmlns:x15="http://schemas.microsoft.com/office/spreadsheetml/2010/11/main" uri="{B97F6D7D-B522-45F9-BDA1-12C45D357490}">
          <x15:cacheHierarchy aggregatedColumn="5"/>
        </ext>
      </extLst>
    </cacheHierarchy>
    <cacheHierarchy uniqueName="[Measures].[Max of Discount]" caption="Max of Discount" measure="1" displayFolder="" measureGroup="Range" count="0" hidden="1">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oduct Category]" caption="Distinct 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State or Province]" caption="Count of State or Province" measure="1" displayFolder="" measureGroup="Range"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6"/>
        </ext>
      </extLst>
    </cacheHierarchy>
    <cacheHierarchy uniqueName="[Measures].[Min of Discount]" caption="Min of Discount" measure="1" displayFolder="" measureGroup="Range" count="0" hidden="1">
      <extLst>
        <ext xmlns:x15="http://schemas.microsoft.com/office/spreadsheetml/2010/11/main" uri="{B97F6D7D-B522-45F9-BDA1-12C45D357490}">
          <x15:cacheHierarchy aggregatedColumn="3"/>
        </ext>
      </extLst>
    </cacheHierarchy>
    <cacheHierarchy uniqueName="[Measures].[Sum of Quantity ordered new]" caption="Sum of Quantity ordered new" measure="1" displayFolder="" measureGroup="Range" count="0" hidden="1">
      <extLst>
        <ext xmlns:x15="http://schemas.microsoft.com/office/spreadsheetml/2010/11/main" uri="{B97F6D7D-B522-45F9-BDA1-12C45D357490}">
          <x15:cacheHierarchy aggregatedColumn="27"/>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111"/>
        </ext>
      </extLst>
    </cacheHierarchy>
    <cacheHierarchy uniqueName="[Measures].[Sum of Customer ID 3]" caption="Sum of Customer ID 3" measure="1" displayFolder="" measureGroup="Range 2" count="0" hidden="1">
      <extLst>
        <ext xmlns:x15="http://schemas.microsoft.com/office/spreadsheetml/2010/11/main" uri="{B97F6D7D-B522-45F9-BDA1-12C45D357490}">
          <x15:cacheHierarchy aggregatedColumn="83"/>
        </ext>
      </extLst>
    </cacheHierarchy>
    <cacheHierarchy uniqueName="[Measures].[Distinct Count of Customer ID 2]" caption="Distinct Count of Customer ID 2" measure="1" displayFolder="" measureGroup="Range 2" count="0" hidden="1">
      <extLst>
        <ext xmlns:x15="http://schemas.microsoft.com/office/spreadsheetml/2010/11/main" uri="{B97F6D7D-B522-45F9-BDA1-12C45D357490}">
          <x15:cacheHierarchy aggregatedColumn="83"/>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Sum of Order ID 3]" caption="Sum of Order ID 3" measure="1" displayFolder="" measureGroup="Range 3" count="0" hidden="1">
      <extLst>
        <ext xmlns:x15="http://schemas.microsoft.com/office/spreadsheetml/2010/11/main" uri="{B97F6D7D-B522-45F9-BDA1-12C45D357490}">
          <x15:cacheHierarchy aggregatedColumn="153"/>
        </ext>
      </extLst>
    </cacheHierarchy>
    <cacheHierarchy uniqueName="[Measures].[Distinct Count of Order ID 3]" caption="Distinct Count of Order ID 3" measure="1" displayFolder="" measureGroup="Range 3" count="0" hidden="1">
      <extLst>
        <ext xmlns:x15="http://schemas.microsoft.com/office/spreadsheetml/2010/11/main" uri="{B97F6D7D-B522-45F9-BDA1-12C45D357490}">
          <x15:cacheHierarchy aggregatedColumn="153"/>
        </ext>
      </extLst>
    </cacheHierarchy>
    <cacheHierarchy uniqueName="[Measures].[Count of Profit margin 2]" caption="Count of Profit margin 2" measure="1" displayFolder="" measureGroup="Table_1" count="0" hidden="1">
      <extLst>
        <ext xmlns:x15="http://schemas.microsoft.com/office/spreadsheetml/2010/11/main" uri="{B97F6D7D-B522-45F9-BDA1-12C45D357490}">
          <x15:cacheHierarchy aggregatedColumn="202"/>
        </ext>
      </extLst>
    </cacheHierarchy>
    <cacheHierarchy uniqueName="[Measures].[Sum of Sales 2]" caption="Sum of Sales 2" measure="1" displayFolder="" measureGroup="Table_1" count="0" hidden="1">
      <extLst>
        <ext xmlns:x15="http://schemas.microsoft.com/office/spreadsheetml/2010/11/main" uri="{B97F6D7D-B522-45F9-BDA1-12C45D357490}">
          <x15:cacheHierarchy aggregatedColumn="197"/>
        </ext>
      </extLst>
    </cacheHierarchy>
    <cacheHierarchy uniqueName="[Measures].[Sum of Profit 2]" caption="Sum of Profit 2" measure="1" displayFolder="" measureGroup="Table_1" count="0" hidden="1">
      <extLst>
        <ext xmlns:x15="http://schemas.microsoft.com/office/spreadsheetml/2010/11/main" uri="{B97F6D7D-B522-45F9-BDA1-12C45D357490}">
          <x15:cacheHierarchy aggregatedColumn="195"/>
        </ext>
      </extLst>
    </cacheHierarchy>
    <cacheHierarchy uniqueName="[Measures].[Sum of Revenue 2]" caption="Sum of Revenue 2" measure="1" displayFolder="" measureGroup="Table_1" count="0" hidden="1">
      <extLst>
        <ext xmlns:x15="http://schemas.microsoft.com/office/spreadsheetml/2010/11/main" uri="{B97F6D7D-B522-45F9-BDA1-12C45D357490}">
          <x15:cacheHierarchy aggregatedColumn="203"/>
        </ext>
      </extLst>
    </cacheHierarchy>
    <cacheHierarchy uniqueName="[Measures].[Sum of Order ID 2]" caption="Sum of Order ID 2" measure="1" displayFolder="" measureGroup="Table_1" count="0" hidden="1">
      <extLst>
        <ext xmlns:x15="http://schemas.microsoft.com/office/spreadsheetml/2010/11/main" uri="{B97F6D7D-B522-45F9-BDA1-12C45D357490}">
          <x15:cacheHierarchy aggregatedColumn="198"/>
        </ext>
      </extLst>
    </cacheHierarchy>
    <cacheHierarchy uniqueName="[Measures].[Distinct Count of Order ID 2]" caption="Distinct Count of Order ID 2" measure="1" displayFolder="" measureGroup="Table_1" count="0" hidden="1">
      <extLst>
        <ext xmlns:x15="http://schemas.microsoft.com/office/spreadsheetml/2010/11/main" uri="{B97F6D7D-B522-45F9-BDA1-12C45D357490}">
          <x15:cacheHierarchy aggregatedColumn="198"/>
        </ext>
      </extLst>
    </cacheHierarchy>
    <cacheHierarchy uniqueName="[Measures].[Sum of Quantity ordered new 2]" caption="Sum of Quantity ordered new 2" measure="1" displayFolder="" measureGroup="Table_1" count="0" oneField="1" hidden="1">
      <fieldsUsage count="1">
        <fieldUsage x="1"/>
      </fieldsUsage>
      <extLst>
        <ext xmlns:x15="http://schemas.microsoft.com/office/spreadsheetml/2010/11/main" uri="{B97F6D7D-B522-45F9-BDA1-12C45D357490}">
          <x15:cacheHierarchy aggregatedColumn="196"/>
        </ext>
      </extLst>
    </cacheHierarchy>
    <cacheHierarchy uniqueName="[Measures].[Sum of Customer ID 2]" caption="Sum of Customer ID 2" measure="1" displayFolder="" measureGroup="Table_1" count="0" hidden="1">
      <extLst>
        <ext xmlns:x15="http://schemas.microsoft.com/office/spreadsheetml/2010/11/main" uri="{B97F6D7D-B522-45F9-BDA1-12C45D357490}">
          <x15:cacheHierarchy aggregatedColumn="169"/>
        </ext>
      </extLst>
    </cacheHierarchy>
    <cacheHierarchy uniqueName="[Measures].[Distinct Count of Customer ID 3]" caption="Distinct Count of Customer ID 3" measure="1" displayFolder="" measureGroup="Table_1" count="0" hidden="1">
      <extLst>
        <ext xmlns:x15="http://schemas.microsoft.com/office/spreadsheetml/2010/11/main" uri="{B97F6D7D-B522-45F9-BDA1-12C45D357490}">
          <x15:cacheHierarchy aggregatedColumn="169"/>
        </ext>
      </extLst>
    </cacheHierarchy>
    <cacheHierarchy uniqueName="[Measures].[Average of Order ID]" caption="Average of Order ID" measure="1" displayFolder="" measureGroup="Table_1" count="0" hidden="1">
      <extLst>
        <ext xmlns:x15="http://schemas.microsoft.com/office/spreadsheetml/2010/11/main" uri="{B97F6D7D-B522-45F9-BDA1-12C45D357490}">
          <x15:cacheHierarchy aggregatedColumn="19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98"/>
        </ext>
      </extLst>
    </cacheHierarchy>
    <cacheHierarchy uniqueName="[Measures].[Sum of Unit Price]" caption="Sum of Unit Price" measure="1" displayFolder="" measureGroup="Table_1" count="0" hidden="1">
      <extLst>
        <ext xmlns:x15="http://schemas.microsoft.com/office/spreadsheetml/2010/11/main" uri="{B97F6D7D-B522-45F9-BDA1-12C45D357490}">
          <x15:cacheHierarchy aggregatedColumn="173"/>
        </ext>
      </extLst>
    </cacheHierarchy>
    <cacheHierarchy uniqueName="[Measures].[Average of Unit Price]" caption="Average of Unit Price" measure="1" displayFolder="" measureGroup="Table_1" count="0" hidden="1">
      <extLst>
        <ext xmlns:x15="http://schemas.microsoft.com/office/spreadsheetml/2010/11/main" uri="{B97F6D7D-B522-45F9-BDA1-12C45D357490}">
          <x15:cacheHierarchy aggregatedColumn="173"/>
        </ext>
      </extLst>
    </cacheHierarchy>
    <cacheHierarchy uniqueName="[Measures].[Count of City 2]" caption="Count of City 2" measure="1" displayFolder="" measureGroup="Table_1" count="0" hidden="1">
      <extLst>
        <ext xmlns:x15="http://schemas.microsoft.com/office/spreadsheetml/2010/11/main" uri="{B97F6D7D-B522-45F9-BDA1-12C45D357490}">
          <x15:cacheHierarchy aggregatedColumn="185"/>
        </ext>
      </extLst>
    </cacheHierarchy>
    <cacheHierarchy uniqueName="[Measures].[Distinct Count of City 2]" caption="Distinct Count of City 2" measure="1" displayFolder="" measureGroup="Table_1" count="0" oneField="1" hidden="1">
      <fieldsUsage count="1">
        <fieldUsage x="2"/>
      </fieldsUsage>
      <extLst>
        <ext xmlns:x15="http://schemas.microsoft.com/office/spreadsheetml/2010/11/main" uri="{B97F6D7D-B522-45F9-BDA1-12C45D357490}">
          <x15:cacheHierarchy aggregatedColumn="185"/>
        </ext>
      </extLst>
    </cacheHierarchy>
    <cacheHierarchy uniqueName="[Measures].[Sum of Shipping Cost 2]" caption="Sum of Shipping Cost 2" measure="1" displayFolder="" measureGroup="Table_1" count="0" hidden="1">
      <extLst>
        <ext xmlns:x15="http://schemas.microsoft.com/office/spreadsheetml/2010/11/main" uri="{B97F6D7D-B522-45F9-BDA1-12C45D357490}">
          <x15:cacheHierarchy aggregatedColumn="174"/>
        </ext>
      </extLst>
    </cacheHierarchy>
    <cacheHierarchy uniqueName="[Measures].[Sum of Order fullfillment time 2]" caption="Sum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Average of Order fullfillment time 2]" caption="Average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Count of Order Priority]" caption="Count of Order Priority" measure="1" displayFolder="" measureGroup="Table_1" count="0" hidden="1">
      <extLst>
        <ext xmlns:x15="http://schemas.microsoft.com/office/spreadsheetml/2010/11/main" uri="{B97F6D7D-B522-45F9-BDA1-12C45D357490}">
          <x15:cacheHierarchy aggregatedColumn="171"/>
        </ext>
      </extLst>
    </cacheHierarchy>
    <cacheHierarchy uniqueName="[Measures].[Count of Repeted order]" caption="Count of Repeted order" measure="1" displayFolder="" measureGroup="Table_1" count="0" hidden="1">
      <extLst>
        <ext xmlns:x15="http://schemas.microsoft.com/office/spreadsheetml/2010/11/main" uri="{B97F6D7D-B522-45F9-BDA1-12C45D357490}">
          <x15:cacheHierarchy aggregatedColumn="209"/>
        </ext>
      </extLst>
    </cacheHierarchy>
    <cacheHierarchy uniqueName="[Measures].[Sum of Unique Customers]" caption="Sum of Unique Customers" measure="1" displayFolder="" measureGroup="Table_1" count="0" hidden="1">
      <extLst>
        <ext xmlns:x15="http://schemas.microsoft.com/office/spreadsheetml/2010/11/main" uri="{B97F6D7D-B522-45F9-BDA1-12C45D357490}">
          <x15:cacheHierarchy aggregatedColumn="207"/>
        </ext>
      </extLst>
    </cacheHierarchy>
  </cacheHierarchies>
  <kpis count="0"/>
  <dimensions count="8">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Table_1" uniqueName="[Table_1]" caption="Table_1"/>
    <dimension name="Table_1 1" uniqueName="[Table_1 1]" caption="Table_1 1"/>
  </dimensions>
  <measureGroups count="7">
    <measureGroup name="Range" caption="Range"/>
    <measureGroup name="Range 1" caption="Range 1"/>
    <measureGroup name="Range 2" caption="Range 2"/>
    <measureGroup name="Range 3" caption="Range 3"/>
    <measureGroup name="Range 4" caption="Range 4"/>
    <measureGroup name="Table_1" caption="Table_1"/>
    <measureGroup name="Table_1 1" caption="Table_1 1"/>
  </measureGroups>
  <maps count="7">
    <map measureGroup="0" dimension="1"/>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shni Rana" refreshedDate="45444.699431828703" backgroundQuery="1" createdVersion="8" refreshedVersion="8" minRefreshableVersion="3" recordCount="0" supportSubquery="1" supportAdvancedDrill="1" xr:uid="{BAC3D0B5-EB8F-4800-BF34-67972B01CCA0}">
  <cacheSource type="external" connectionId="2"/>
  <cacheFields count="6">
    <cacheField name="[Table_1].[Product Name].[Product Name]" caption="Product Name" numFmtId="0" hierarchy="180" level="1">
      <sharedItems count="5">
        <s v="Belkin 107-key enhanced keyboard, USB/PS/2 interface"/>
        <s v="Economy Rollaway Files"/>
        <s v="Eldon Simplefile® Box Office®"/>
        <s v="Newell 323"/>
        <s v="Xerox 1923"/>
      </sharedItems>
    </cacheField>
    <cacheField name="[Table_1].[Ship Mode].[Ship Mode]" caption="Ship Mode" numFmtId="0" hierarchy="175" level="1">
      <sharedItems count="3">
        <s v="Delivery Truck"/>
        <s v="Express Air"/>
        <s v="Regular Air"/>
      </sharedItems>
    </cacheField>
    <cacheField name="[Table_1].[Product Category].[Product Category]" caption="Product Category" numFmtId="0" hierarchy="177" level="1">
      <sharedItems containsBlank="1" count="4">
        <s v="Furniture"/>
        <s v="Office Supplies"/>
        <s v="Technology"/>
        <m u="1"/>
      </sharedItems>
    </cacheField>
    <cacheField name="[Table_1].[Repeted order].[Repeted order]" caption="Repeted order" numFmtId="0" hierarchy="209" level="1">
      <sharedItems containsSemiMixedTypes="0" containsNonDate="0" containsString="0"/>
    </cacheField>
    <cacheField name="[Measures].[Count of Repeted order]" caption="Count of Repeted order" numFmtId="0" hierarchy="320" level="32767"/>
    <cacheField name="[Table_1].[State or Province].[State or Province]" caption="State or Province" numFmtId="0" hierarchy="184" level="1">
      <sharedItems containsSemiMixedTypes="0" containsNonDate="0" containsString="0"/>
    </cacheField>
  </cacheFields>
  <cacheHierarchies count="322">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time="1" defaultMemberUniqueName="[Range].[Order Year].[All]" allUniqueName="[Range].[Order Year].[All]" dimensionUniqueName="[Range]" displayFolder="" count="0" memberValueDatatype="7" unbalanced="0"/>
    <cacheHierarchy uniqueName="[Range].[Order Month]" caption="Order Month" attribute="1" time="1" defaultMemberUniqueName="[Range].[Order Month].[All]" allUniqueName="[Range].[Order Month].[All]" dimensionUniqueName="[Range]" displayFolder="" count="0" memberValueDatatype="7" unbalanced="0"/>
    <cacheHierarchy uniqueName="[Range].[O-Date]" caption="O-Date" attribute="1" time="1" defaultMemberUniqueName="[Range].[O-Date].[All]" allUniqueName="[Range].[O-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ping years]" caption="Shipping years" attribute="1" time="1" defaultMemberUniqueName="[Range].[Shipping years].[All]" allUniqueName="[Range].[Shipping years].[All]" dimensionUniqueName="[Range]" displayFolder="" count="0" memberValueDatatype="7" unbalanced="0"/>
    <cacheHierarchy uniqueName="[Range].[Shipping months]" caption="Shipping months" attribute="1" time="1" defaultMemberUniqueName="[Range].[Shipping months].[All]" allUniqueName="[Range].[Shipping months].[All]" dimensionUniqueName="[Range]" displayFolder="" count="0" memberValueDatatype="7" unbalanced="0"/>
    <cacheHierarchy uniqueName="[Range].[Shipping date]" caption="Shipping date" attribute="1" time="1" defaultMemberUniqueName="[Range].[Shipping date].[All]" allUniqueName="[Range].[Shipping date].[All]" dimensionUniqueName="[Range]" displayFolder="" count="0" memberValueDatatype="7"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Total]" caption="Total" attribute="1" defaultMemberUniqueName="[Range].[Total].[All]" allUniqueName="[Range].[Total].[All]" dimensionUniqueName="[Range]" displayFolder="" count="0" memberValueDatatype="5" unbalanced="0"/>
    <cacheHierarchy uniqueName="[Range].[Manager]" caption="Manager" attribute="1" defaultMemberUniqueName="[Range].[Manager].[All]" allUniqueName="[Range].[Manager].[All]" dimensionUniqueName="[Range]" displayFolder="" count="0" memberValueDatatype="130" unbalanced="0"/>
    <cacheHierarchy uniqueName="[Range].[Order fullfillment time]" caption="Order fullfillment time" attribute="1" defaultMemberUniqueName="[Range].[Order fullfillment time].[All]" allUniqueName="[Range].[Order fullfillment time].[All]" dimensionUniqueName="[Range]" displayFolder="" count="0" memberValueDatatype="20" unbalanced="0"/>
    <cacheHierarchy uniqueName="[Range].[Profit margin]" caption="Profit margin" attribute="1" defaultMemberUniqueName="[Range].[Profit margin].[All]" allUniqueName="[Range].[Profit margin].[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5" unbalanced="0"/>
    <cacheHierarchy uniqueName="[Range].[Weekly sales]" caption="Weekly sales" attribute="1" defaultMemberUniqueName="[Range].[Weekly sales].[All]" allUniqueName="[Range].[Weekly sales].[All]" dimensionUniqueName="[Range]" displayFolder="" count="0" memberValueDatatype="20" unbalanced="0"/>
    <cacheHierarchy uniqueName="[Range].[Monthly sales]" caption="Monthly sales" attribute="1" defaultMemberUniqueName="[Range].[Monthly sales].[All]" allUniqueName="[Range].[Monthly sales].[All]" dimensionUniqueName="[Range]" displayFolder="" count="0" memberValueDatatype="130" unbalanced="0"/>
    <cacheHierarchy uniqueName="[Range].[Weekly sales03]" caption="Weekly sales03" attribute="1" defaultMemberUniqueName="[Range].[Weekly sales03].[All]" allUniqueName="[Range].[Weekly sales03].[All]" dimensionUniqueName="[Range]" displayFolder="" count="0" memberValueDatatype="130" unbalanced="0"/>
    <cacheHierarchy uniqueName="[Range].[Order Month (Year)]" caption="Order Month (Year)" attribute="1" defaultMemberUniqueName="[Range].[Order Month (Year)].[All]" allUniqueName="[Range].[Order Month (Year)].[All]" dimensionUniqueName="[Range]" displayFolder="" count="0" memberValueDatatype="130" unbalanced="0"/>
    <cacheHierarchy uniqueName="[Range].[Order Month (Quarter)]" caption="Order Month (Quarter)" attribute="1" defaultMemberUniqueName="[Range].[Order Month (Quarter)].[All]" allUniqueName="[Range].[Order Month (Quarter)].[All]" dimensionUniqueName="[Range]" displayFolder="" count="0" memberValueDatatype="130" unbalanced="0"/>
    <cacheHierarchy uniqueName="[Range].[Order Month (Month)]" caption="Order Month (Month)" attribute="1" defaultMemberUniqueName="[Range].[Order Month (Month)].[All]" allUniqueName="[Range].[Order Month (Month)].[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Order Priority]" caption="Order Priority" attribute="1" defaultMemberUniqueName="[Range 1].[Order Priority].[All]" allUniqueName="[Range 1].[Order Priorit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Unit Price]" caption="Unit Price" attribute="1" defaultMemberUniqueName="[Range 1].[Unit Price].[All]" allUniqueName="[Range 1].[Unit Price].[All]" dimensionUniqueName="[Range 1]" displayFolder="" count="0" memberValueDatatype="5" unbalanced="0"/>
    <cacheHierarchy uniqueName="[Range 1].[Shipping Cost]" caption="Shipping Cost" attribute="1" defaultMemberUniqueName="[Range 1].[Shipping Cost].[All]" allUniqueName="[Range 1].[Shipping Cost].[All]" dimensionUniqueName="[Range 1]" displayFolder="" count="0" memberValueDatatype="5"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Segment]" caption="Customer Segment" attribute="1" defaultMemberUniqueName="[Range 1].[Customer Segment].[All]" allUniqueName="[Range 1].[Customer Segment].[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Sub-Category]" caption="Product Sub-Category" attribute="1" defaultMemberUniqueName="[Range 1].[Product Sub-Category].[All]" allUniqueName="[Range 1].[Product Sub-Category].[All]" dimensionUniqueName="[Range 1]" displayFolder="" count="0" memberValueDatatype="130" unbalanced="0"/>
    <cacheHierarchy uniqueName="[Range 1].[Product Container]" caption="Product Container" attribute="1" defaultMemberUniqueName="[Range 1].[Product Container].[All]" allUniqueName="[Range 1].[Product Container].[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Product Base Margin]" caption="Product Base Margin" attribute="1" defaultMemberUniqueName="[Range 1].[Product Base Margin].[All]" allUniqueName="[Range 1].[Product Base Margin].[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State or Province]" caption="State or Province" attribute="1" defaultMemberUniqueName="[Range 1].[State or Province].[All]" allUniqueName="[Range 1].[State or Provinc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Order Year]" caption="Order Year" attribute="1" time="1" defaultMemberUniqueName="[Range 1].[Order Year].[All]" allUniqueName="[Range 1].[Order Year].[All]" dimensionUniqueName="[Range 1]" displayFolder="" count="0" memberValueDatatype="7" unbalanced="0"/>
    <cacheHierarchy uniqueName="[Range 1].[Order Month]" caption="Order Month" attribute="1" time="1" defaultMemberUniqueName="[Range 1].[Order Month].[All]" allUniqueName="[Range 1].[Order Month].[All]" dimensionUniqueName="[Range 1]" displayFolder="" count="0" memberValueDatatype="7" unbalanced="0"/>
    <cacheHierarchy uniqueName="[Range 1].[O-Date]" caption="O-Date" attribute="1" time="1" defaultMemberUniqueName="[Range 1].[O-Date].[All]" allUniqueName="[Range 1].[O-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ping years]" caption="Shipping years" attribute="1" time="1" defaultMemberUniqueName="[Range 1].[Shipping years].[All]" allUniqueName="[Range 1].[Shipping years].[All]" dimensionUniqueName="[Range 1]" displayFolder="" count="0" memberValueDatatype="7" unbalanced="0"/>
    <cacheHierarchy uniqueName="[Range 1].[Shipping months]" caption="Shipping months" attribute="1" time="1" defaultMemberUniqueName="[Range 1].[Shipping months].[All]" allUniqueName="[Range 1].[Shipping months].[All]" dimensionUniqueName="[Range 1]" displayFolder="" count="0" memberValueDatatype="7" unbalanced="0"/>
    <cacheHierarchy uniqueName="[Range 1].[Shipping date]" caption="Shipping date" attribute="1" time="1" defaultMemberUniqueName="[Range 1].[Shipping date].[All]" allUniqueName="[Range 1].[Shipping date].[All]" dimensionUniqueName="[Range 1]" displayFolder="" count="0" memberValueDatatype="7" unbalanced="0"/>
    <cacheHierarchy uniqueName="[Range 1].[Profit]" caption="Profit" attribute="1" defaultMemberUniqueName="[Range 1].[Profit].[All]" allUniqueName="[Range 1].[Profit].[All]" dimensionUniqueName="[Range 1]" displayFolder="" count="0" memberValueDatatype="5" unbalanced="0"/>
    <cacheHierarchy uniqueName="[Range 1].[Quantity ordered new]" caption="Quantity ordered new" attribute="1" defaultMemberUniqueName="[Range 1].[Quantity ordered new].[All]" allUniqueName="[Range 1].[Quantity ordered new].[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Total]" caption="Total" attribute="1" defaultMemberUniqueName="[Range 1].[Total].[All]" allUniqueName="[Range 1].[Total].[All]" dimensionUniqueName="[Range 1]" displayFolder="" count="0" memberValueDatatype="5" unbalanced="0"/>
    <cacheHierarchy uniqueName="[Range 1].[Manager]" caption="Manager" attribute="1" defaultMemberUniqueName="[Range 1].[Manager].[All]" allUniqueName="[Range 1].[Manager].[All]" dimensionUniqueName="[Range 1]" displayFolder="" count="0" memberValueDatatype="130" unbalanced="0"/>
    <cacheHierarchy uniqueName="[Range 1].[Order fullfillment time]" caption="Order fullfillment time" attribute="1" defaultMemberUniqueName="[Range 1].[Order fullfillment time].[All]" allUniqueName="[Range 1].[Order fullfillment time].[All]" dimensionUniqueName="[Range 1]" displayFolder="" count="0" memberValueDatatype="20" unbalanced="0"/>
    <cacheHierarchy uniqueName="[Range 1].[Profit margin]" caption="Profit margin" attribute="1" defaultMemberUniqueName="[Range 1].[Profit margin].[All]" allUniqueName="[Range 1].[Profit margin].[All]" dimensionUniqueName="[Range 1]" displayFolder="" count="0" memberValueDatatype="130" unbalanced="0"/>
    <cacheHierarchy uniqueName="[Range 1].[Revenue]" caption="Revenue" attribute="1" defaultMemberUniqueName="[Range 1].[Revenue].[All]" allUniqueName="[Range 1].[Revenue].[All]" dimensionUniqueName="[Range 1]" displayFolder="" count="0" memberValueDatatype="5" unbalanced="0"/>
    <cacheHierarchy uniqueName="[Range 1].[Weekly sales]" caption="Weekly sales" attribute="1" defaultMemberUniqueName="[Range 1].[Weekly sales].[All]" allUniqueName="[Range 1].[Weekly sales].[All]" dimensionUniqueName="[Range 1]" displayFolder="" count="0" memberValueDatatype="20" unbalanced="0"/>
    <cacheHierarchy uniqueName="[Range 1].[Monthly sales]" caption="Monthly sales" attribute="1" defaultMemberUniqueName="[Range 1].[Monthly sales].[All]" allUniqueName="[Range 1].[Monthly sales].[All]" dimensionUniqueName="[Range 1]" displayFolder="" count="0" memberValueDatatype="130" unbalanced="0"/>
    <cacheHierarchy uniqueName="[Range 1].[Weekly sales03]" caption="Weekly sales03" attribute="1" defaultMemberUniqueName="[Range 1].[Weekly sales03].[All]" allUniqueName="[Range 1].[Weekly sales03].[All]" dimensionUniqueName="[Range 1]" displayFolder="" count="0" memberValueDatatype="130" unbalanced="0"/>
    <cacheHierarchy uniqueName="[Range 1].[Unique Customers]" caption="Unique Customers" attribute="1" defaultMemberUniqueName="[Range 1].[Unique Customers].[All]" allUniqueName="[Range 1].[Unique Customers].[All]" dimensionUniqueName="[Range 1]" displayFolder="" count="0" memberValueDatatype="20" unbalanced="0"/>
    <cacheHierarchy uniqueName="[Range 1].[Repeat Customers]" caption="Repeat Customers" attribute="1" defaultMemberUniqueName="[Range 1].[Repeat Customers].[All]" allUniqueName="[Range 1].[Repeat Customers].[All]" dimensionUniqueName="[Range 1]" displayFolder="" count="0" memberValueDatatype="20" unbalanced="0"/>
    <cacheHierarchy uniqueName="[Range 1].[Repeted order]" caption="Repeted order" attribute="1" defaultMemberUniqueName="[Range 1].[Repeted order].[All]" allUniqueName="[Range 1].[Repeted order].[All]" dimensionUniqueName="[Range 1]" displayFolder="" count="0" memberValueDatatype="130" unbalanced="0"/>
    <cacheHierarchy uniqueName="[Range 2].[Customer ID]" caption="Customer ID" attribute="1" defaultMemberUniqueName="[Range 2].[Customer ID].[All]" allUniqueName="[Range 2].[Customer ID].[All]" dimensionUniqueName="[Range 2]" displayFolder="" count="0" memberValueDatatype="2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Order Priority]" caption="Order Priority" attribute="1" defaultMemberUniqueName="[Range 2].[Order Priority].[All]" allUniqueName="[Range 2].[Order Priority].[All]" dimensionUniqueName="[Range 2]" displayFolder="" count="0" memberValueDatatype="130" unbalanced="0"/>
    <cacheHierarchy uniqueName="[Range 2].[Discount]" caption="Discount" attribute="1" defaultMemberUniqueName="[Range 2].[Discount].[All]" allUniqueName="[Range 2].[Discount].[All]" dimensionUniqueName="[Range 2]" displayFolder="" count="0" memberValueDatatype="5" unbalanced="0"/>
    <cacheHierarchy uniqueName="[Range 2].[Unit Price]" caption="Unit Price" attribute="1" defaultMemberUniqueName="[Range 2].[Unit Price].[All]" allUniqueName="[Range 2].[Unit Price].[All]" dimensionUniqueName="[Range 2]" displayFolder="" count="0" memberValueDatatype="5" unbalanced="0"/>
    <cacheHierarchy uniqueName="[Range 2].[Shipping Cost]" caption="Shipping Cost" attribute="1" defaultMemberUniqueName="[Range 2].[Shipping Cost].[All]" allUniqueName="[Range 2].[Shipping Cost].[All]" dimensionUniqueName="[Range 2]" displayFolder="" count="0" memberValueDatatype="5"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Segment]" caption="Customer Segment" attribute="1" defaultMemberUniqueName="[Range 2].[Customer Segment].[All]" allUniqueName="[Range 2].[Customer Segment].[All]" dimensionUniqueName="[Range 2]" displayFolder="" count="0" memberValueDatatype="13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Sub-Category]" caption="Product Sub-Category" attribute="1" defaultMemberUniqueName="[Range 2].[Product Sub-Category].[All]" allUniqueName="[Range 2].[Product Sub-Category].[All]" dimensionUniqueName="[Range 2]" displayFolder="" count="0" memberValueDatatype="130" unbalanced="0"/>
    <cacheHierarchy uniqueName="[Range 2].[Product Container]" caption="Product Container" attribute="1" defaultMemberUniqueName="[Range 2].[Product Container].[All]" allUniqueName="[Range 2].[Product Container].[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Product Base Margin]" caption="Product Base Margin" attribute="1" defaultMemberUniqueName="[Range 2].[Product Base Margin].[All]" allUniqueName="[Range 2].[Product Base Margin].[All]" dimensionUniqueName="[Range 2]" displayFolder="" count="0" memberValueDatatype="5" unbalanced="0"/>
    <cacheHierarchy uniqueName="[Range 2].[Country]" caption="Country" attribute="1" defaultMemberUniqueName="[Range 2].[Country].[All]" allUniqueName="[Range 2].[Country].[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State or Province]" caption="State or Province" attribute="1" defaultMemberUniqueName="[Range 2].[State or Province].[All]" allUniqueName="[Range 2].[State or Provinc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Order Year]" caption="Order Year" attribute="1" time="1" defaultMemberUniqueName="[Range 2].[Order Year].[All]" allUniqueName="[Range 2].[Order Year].[All]" dimensionUniqueName="[Range 2]" displayFolder="" count="0" memberValueDatatype="7" unbalanced="0"/>
    <cacheHierarchy uniqueName="[Range 2].[Order Month]" caption="Order Month" attribute="1" time="1" defaultMemberUniqueName="[Range 2].[Order Month].[All]" allUniqueName="[Range 2].[Order Month].[All]" dimensionUniqueName="[Range 2]" displayFolder="" count="0" memberValueDatatype="7" unbalanced="0"/>
    <cacheHierarchy uniqueName="[Range 2].[O-Date]" caption="O-Date" attribute="1" time="1" defaultMemberUniqueName="[Range 2].[O-Date].[All]" allUniqueName="[Range 2].[O-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ping years]" caption="Shipping years" attribute="1" time="1" defaultMemberUniqueName="[Range 2].[Shipping years].[All]" allUniqueName="[Range 2].[Shipping years].[All]" dimensionUniqueName="[Range 2]" displayFolder="" count="0" memberValueDatatype="7" unbalanced="0"/>
    <cacheHierarchy uniqueName="[Range 2].[Shipping months]" caption="Shipping months" attribute="1" time="1" defaultMemberUniqueName="[Range 2].[Shipping months].[All]" allUniqueName="[Range 2].[Shipping months].[All]" dimensionUniqueName="[Range 2]" displayFolder="" count="0" memberValueDatatype="7" unbalanced="0"/>
    <cacheHierarchy uniqueName="[Range 2].[Shipping date]" caption="Shipping date" attribute="1" time="1" defaultMemberUniqueName="[Range 2].[Shipping date].[All]" allUniqueName="[Range 2].[Shipping date].[All]" dimensionUniqueName="[Range 2]" displayFolder="" count="0" memberValueDatatype="7" unbalanced="0"/>
    <cacheHierarchy uniqueName="[Range 2].[Profit]" caption="Profit" attribute="1" defaultMemberUniqueName="[Range 2].[Profit].[All]" allUniqueName="[Range 2].[Profit].[All]" dimensionUniqueName="[Range 2]" displayFolder="" count="0" memberValueDatatype="5" unbalanced="0"/>
    <cacheHierarchy uniqueName="[Range 2].[Quantity ordered new]" caption="Quantity ordered new" attribute="1" defaultMemberUniqueName="[Range 2].[Quantity ordered new].[All]" allUniqueName="[Range 2].[Quantity ordered new].[All]" dimensionUniqueName="[Range 2]" displayFolder="" count="0" memberValueDatatype="20" unbalanced="0"/>
    <cacheHierarchy uniqueName="[Range 2].[Sales]" caption="Sales" attribute="1" defaultMemberUniqueName="[Range 2].[Sales].[All]" allUniqueName="[Range 2].[Sales].[All]" dimensionUniqueName="[Range 2]" displayFolder="" count="0" memberValueDatatype="5" unbalanced="0"/>
    <cacheHierarchy uniqueName="[Range 2].[Order ID]" caption="Order ID" attribute="1" defaultMemberUniqueName="[Range 2].[Order ID].[All]" allUniqueName="[Range 2].[Order ID].[All]" dimensionUniqueName="[Range 2]" displayFolder="" count="0" memberValueDatatype="20" unbalanced="0"/>
    <cacheHierarchy uniqueName="[Range 2].[Total]" caption="Total" attribute="1" defaultMemberUniqueName="[Range 2].[Total].[All]" allUniqueName="[Range 2].[Total].[All]" dimensionUniqueName="[Range 2]" displayFolder="" count="0" memberValueDatatype="5" unbalanced="0"/>
    <cacheHierarchy uniqueName="[Range 2].[Manager]" caption="Manager" attribute="1" defaultMemberUniqueName="[Range 2].[Manager].[All]" allUniqueName="[Range 2].[Manager].[All]" dimensionUniqueName="[Range 2]" displayFolder="" count="0" memberValueDatatype="130" unbalanced="0"/>
    <cacheHierarchy uniqueName="[Range 2].[Order fullfillment time]" caption="Order fullfillment time" attribute="1" defaultMemberUniqueName="[Range 2].[Order fullfillment time].[All]" allUniqueName="[Range 2].[Order fullfillment time].[All]" dimensionUniqueName="[Range 2]" displayFolder="" count="0" memberValueDatatype="20"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Revenue]" caption="Revenue" attribute="1" defaultMemberUniqueName="[Range 2].[Revenue].[All]" allUniqueName="[Range 2].[Revenue].[All]" dimensionUniqueName="[Range 2]" displayFolder="" count="0" memberValueDatatype="5" unbalanced="0"/>
    <cacheHierarchy uniqueName="[Range 2].[Weekly sales]" caption="Weekly sales" attribute="1" defaultMemberUniqueName="[Range 2].[Weekly sales].[All]" allUniqueName="[Range 2].[Weekly sales].[All]" dimensionUniqueName="[Range 2]" displayFolder="" count="0" memberValueDatatype="20" unbalanced="0"/>
    <cacheHierarchy uniqueName="[Range 2].[Monthly sales]" caption="Monthly sales" attribute="1" defaultMemberUniqueName="[Range 2].[Monthly sales].[All]" allUniqueName="[Range 2].[Monthly sales].[All]" dimensionUniqueName="[Range 2]" displayFolder="" count="0" memberValueDatatype="130" unbalanced="0"/>
    <cacheHierarchy uniqueName="[Range 2].[Weekly sales03]" caption="Weekly sales03" attribute="1" defaultMemberUniqueName="[Range 2].[Weekly sales03].[All]" allUniqueName="[Range 2].[Weekly sales03].[All]" dimensionUniqueName="[Range 2]" displayFolder="" count="0" memberValueDatatype="130" unbalanced="0"/>
    <cacheHierarchy uniqueName="[Range 2].[Unique Customers]" caption="Unique Customers" attribute="1" defaultMemberUniqueName="[Range 2].[Unique Customers].[All]" allUniqueName="[Range 2].[Unique Customers].[All]" dimensionUniqueName="[Range 2]" displayFolder="" count="0" memberValueDatatype="20" unbalanced="0"/>
    <cacheHierarchy uniqueName="[Range 2].[Repeat Customers]" caption="Repeat Customers" attribute="1" defaultMemberUniqueName="[Range 2].[Repeat Customers].[All]" allUniqueName="[Range 2].[Repeat Customers].[All]" dimensionUniqueName="[Range 2]" displayFolder="" count="0" memberValueDatatype="20" unbalanced="0"/>
    <cacheHierarchy uniqueName="[Range 2].[Repeted order]" caption="Repeted order" attribute="1" defaultMemberUniqueName="[Range 2].[Repeted order].[All]" allUniqueName="[Range 2].[Repeted order].[All]" dimensionUniqueName="[Range 2]" displayFolder="" count="0" memberValueDatatype="130" unbalanced="0"/>
    <cacheHierarchy uniqueName="[Range 3].[Customer ID]" caption="Customer ID" attribute="1" defaultMemberUniqueName="[Range 3].[Customer ID].[All]" allUniqueName="[Range 3].[Customer ID].[All]" dimensionUniqueName="[Range 3]" displayFolder="" count="0" memberValueDatatype="20" unbalanced="0"/>
    <cacheHierarchy uniqueName="[Range 3].[Customer Name]" caption="Customer Name" attribute="1" defaultMemberUniqueName="[Range 3].[Customer Name].[All]" allUniqueName="[Range 3].[Customer Name].[All]" dimensionUniqueName="[Range 3]" displayFolder="" count="0" memberValueDatatype="13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Discount]" caption="Discount" attribute="1" defaultMemberUniqueName="[Range 3].[Discount].[All]" allUniqueName="[Range 3].[Discount].[All]" dimensionUniqueName="[Range 3]" displayFolder="" count="0" memberValueDatatype="5" unbalanced="0"/>
    <cacheHierarchy uniqueName="[Range 3].[Unit Price]" caption="Unit Price" attribute="1" defaultMemberUniqueName="[Range 3].[Unit Price].[All]" allUniqueName="[Range 3].[Unit Price].[All]" dimensionUniqueName="[Range 3]" displayFolder="" count="0" memberValueDatatype="5" unbalanced="0"/>
    <cacheHierarchy uniqueName="[Range 3].[Shipping Cost]" caption="Shipping Cost" attribute="1" defaultMemberUniqueName="[Range 3].[Shipping Cost].[All]" allUniqueName="[Range 3].[Shipping Cost].[All]" dimensionUniqueName="[Range 3]" displayFolder="" count="0" memberValueDatatype="5" unbalanced="0"/>
    <cacheHierarchy uniqueName="[Range 3].[Ship Mode]" caption="Ship Mode" attribute="1" defaultMemberUniqueName="[Range 3].[Ship Mode].[All]" allUniqueName="[Range 3].[Ship Mode].[All]" dimensionUniqueName="[Range 3]" displayFolder="" count="0" memberValueDatatype="130" unbalanced="0"/>
    <cacheHierarchy uniqueName="[Range 3].[Customer Segment]" caption="Customer Segment" attribute="1" defaultMemberUniqueName="[Range 3].[Customer Segment].[All]" allUniqueName="[Range 3].[Customer Segment].[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Sub-Category]" caption="Product Sub-Category" attribute="1" defaultMemberUniqueName="[Range 3].[Product Sub-Category].[All]" allUniqueName="[Range 3].[Product Sub-Category].[All]" dimensionUniqueName="[Range 3]" displayFolder="" count="0" memberValueDatatype="130" unbalanced="0"/>
    <cacheHierarchy uniqueName="[Range 3].[Product Container]" caption="Product Container" attribute="1" defaultMemberUniqueName="[Range 3].[Product Container].[All]" allUniqueName="[Range 3].[Product Container].[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Product Base Margin]" caption="Product Base Margin" attribute="1" defaultMemberUniqueName="[Range 3].[Product Base Margin].[All]" allUniqueName="[Range 3].[Product Base Margin].[All]" dimensionUniqueName="[Range 3]" displayFolder="" count="0" memberValueDatatype="5" unbalanced="0"/>
    <cacheHierarchy uniqueName="[Range 3].[Country]" caption="Country" attribute="1" defaultMemberUniqueName="[Range 3].[Country].[All]" allUniqueName="[Range 3].[Country].[All]" dimensionUniqueName="[Range 3]" displayFolder="" count="0" memberValueDatatype="130" unbalanced="0"/>
    <cacheHierarchy uniqueName="[Range 3].[Region]" caption="Region" attribute="1" defaultMemberUniqueName="[Range 3].[Region].[All]" allUniqueName="[Range 3].[Region].[All]" dimensionUniqueName="[Range 3]" displayFolder="" count="0" memberValueDatatype="130" unbalanced="0"/>
    <cacheHierarchy uniqueName="[Range 3].[State or Province]" caption="State or Province" attribute="1" defaultMemberUniqueName="[Range 3].[State or Province].[All]" allUniqueName="[Range 3].[State or Province].[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Postal Code]" caption="Postal Code" attribute="1" defaultMemberUniqueName="[Range 3].[Postal Code].[All]" allUniqueName="[Range 3].[Postal Code].[All]" dimensionUniqueName="[Range 3]" displayFolder="" count="0" memberValueDatatype="20" unbalanced="0"/>
    <cacheHierarchy uniqueName="[Range 3].[Order Date]" caption="Order Date" attribute="1" time="1" defaultMemberUniqueName="[Range 3].[Order Date].[All]" allUniqueName="[Range 3].[Order Date].[All]" dimensionUniqueName="[Range 3]" displayFolder="" count="0" memberValueDatatype="7" unbalanced="0"/>
    <cacheHierarchy uniqueName="[Range 3].[Order Year]" caption="Order Year" attribute="1" time="1" defaultMemberUniqueName="[Range 3].[Order Year].[All]" allUniqueName="[Range 3].[Order Year].[All]" dimensionUniqueName="[Range 3]" displayFolder="" count="0" memberValueDatatype="7" unbalanced="0"/>
    <cacheHierarchy uniqueName="[Range 3].[Order Month]" caption="Order Month" attribute="1" time="1" defaultMemberUniqueName="[Range 3].[Order Month].[All]" allUniqueName="[Range 3].[Order Month].[All]" dimensionUniqueName="[Range 3]" displayFolder="" count="0" memberValueDatatype="7" unbalanced="0"/>
    <cacheHierarchy uniqueName="[Range 3].[O-Date]" caption="O-Date" attribute="1" time="1" defaultMemberUniqueName="[Range 3].[O-Date].[All]" allUniqueName="[Range 3].[O-Date].[All]" dimensionUniqueName="[Range 3]" displayFolder="" count="0" memberValueDatatype="7" unbalanced="0"/>
    <cacheHierarchy uniqueName="[Range 3].[Ship date]" caption="Ship date" attribute="1" time="1" defaultMemberUniqueName="[Range 3].[Ship date].[All]" allUniqueName="[Range 3].[Ship date].[All]" dimensionUniqueName="[Range 3]" displayFolder="" count="0" memberValueDatatype="7" unbalanced="0"/>
    <cacheHierarchy uniqueName="[Range 3].[Shipping years]" caption="Shipping years" attribute="1" time="1" defaultMemberUniqueName="[Range 3].[Shipping years].[All]" allUniqueName="[Range 3].[Shipping years].[All]" dimensionUniqueName="[Range 3]" displayFolder="" count="0" memberValueDatatype="7" unbalanced="0"/>
    <cacheHierarchy uniqueName="[Range 3].[Shipping months]" caption="Shipping months" attribute="1" time="1" defaultMemberUniqueName="[Range 3].[Shipping months].[All]" allUniqueName="[Range 3].[Shipping months].[All]" dimensionUniqueName="[Range 3]" displayFolder="" count="0" memberValueDatatype="7" unbalanced="0"/>
    <cacheHierarchy uniqueName="[Range 3].[Shipping date]" caption="Shipping date" attribute="1" time="1" defaultMemberUniqueName="[Range 3].[Shipping date].[All]" allUniqueName="[Range 3].[Shipping date].[All]" dimensionUniqueName="[Range 3]" displayFolder="" count="0" memberValueDatatype="7" unbalanced="0"/>
    <cacheHierarchy uniqueName="[Range 3].[Profit]" caption="Profit" attribute="1" defaultMemberUniqueName="[Range 3].[Profit].[All]" allUniqueName="[Range 3].[Profit].[All]" dimensionUniqueName="[Range 3]" displayFolder="" count="0" memberValueDatatype="5" unbalanced="0"/>
    <cacheHierarchy uniqueName="[Range 3].[Quantity ordered new]" caption="Quantity ordered new" attribute="1" defaultMemberUniqueName="[Range 3].[Quantity ordered new].[All]" allUniqueName="[Range 3].[Quantity ordered new].[All]" dimensionUniqueName="[Range 3]" displayFolder="" count="0" memberValueDatatype="20" unbalanced="0"/>
    <cacheHierarchy uniqueName="[Range 3].[Sales]" caption="Sales" attribute="1" defaultMemberUniqueName="[Range 3].[Sales].[All]" allUniqueName="[Range 3].[Sales].[All]" dimensionUniqueName="[Range 3]" displayFolder="" count="0" memberValueDatatype="5" unbalanced="0"/>
    <cacheHierarchy uniqueName="[Range 3].[Order ID]" caption="Order ID" attribute="1" defaultMemberUniqueName="[Range 3].[Order ID].[All]" allUniqueName="[Range 3].[Order ID].[All]" dimensionUniqueName="[Range 3]" displayFolder="" count="0" memberValueDatatype="20" unbalanced="0"/>
    <cacheHierarchy uniqueName="[Range 3].[Total]" caption="Total" attribute="1" defaultMemberUniqueName="[Range 3].[Total].[All]" allUniqueName="[Range 3].[Total].[All]" dimensionUniqueName="[Range 3]" displayFolder="" count="0" memberValueDatatype="5" unbalanced="0"/>
    <cacheHierarchy uniqueName="[Range 3].[Manager]" caption="Manager" attribute="1" defaultMemberUniqueName="[Range 3].[Manager].[All]" allUniqueName="[Range 3].[Manager].[All]" dimensionUniqueName="[Range 3]" displayFolder="" count="0" memberValueDatatype="130" unbalanced="0"/>
    <cacheHierarchy uniqueName="[Range 3].[Order fullfillment time]" caption="Order fullfillment time" attribute="1" defaultMemberUniqueName="[Range 3].[Order fullfillment time].[All]" allUniqueName="[Range 3].[Order fullfillment time].[All]" dimensionUniqueName="[Range 3]" displayFolder="" count="0" memberValueDatatype="20" unbalanced="0"/>
    <cacheHierarchy uniqueName="[Range 3].[Profit margin]" caption="Profit margin" attribute="1" defaultMemberUniqueName="[Range 3].[Profit margin].[All]" allUniqueName="[Range 3].[Profit margin].[All]" dimensionUniqueName="[Range 3]" displayFolder="" count="0" memberValueDatatype="5" unbalanced="0"/>
    <cacheHierarchy uniqueName="[Range 3].[Revenue]" caption="Revenue" attribute="1" defaultMemberUniqueName="[Range 3].[Revenue].[All]" allUniqueName="[Range 3].[Revenue].[All]" dimensionUniqueName="[Range 3]" displayFolder="" count="0" memberValueDatatype="5" unbalanced="0"/>
    <cacheHierarchy uniqueName="[Range 3].[Weekly sales]" caption="Weekly sales" attribute="1" defaultMemberUniqueName="[Range 3].[Weekly sales].[All]" allUniqueName="[Range 3].[Weekly sales].[All]" dimensionUniqueName="[Range 3]" displayFolder="" count="0" memberValueDatatype="20" unbalanced="0"/>
    <cacheHierarchy uniqueName="[Range 3].[Monthly sales]" caption="Monthly sales" attribute="1" defaultMemberUniqueName="[Range 3].[Monthly sales].[All]" allUniqueName="[Range 3].[Monthly sales].[All]" dimensionUniqueName="[Range 3]" displayFolder="" count="0" memberValueDatatype="130" unbalanced="0"/>
    <cacheHierarchy uniqueName="[Range 3].[Weekly sales03]" caption="Weekly sales03" attribute="1" defaultMemberUniqueName="[Range 3].[Weekly sales03].[All]" allUniqueName="[Range 3].[Weekly sales03].[All]" dimensionUniqueName="[Range 3]" displayFolder="" count="0" memberValueDatatype="130" unbalanced="0"/>
    <cacheHierarchy uniqueName="[Range 3].[Unique Customers]" caption="Unique Customers" attribute="1" defaultMemberUniqueName="[Range 3].[Unique Customers].[All]" allUniqueName="[Range 3].[Unique Customers].[All]" dimensionUniqueName="[Range 3]" displayFolder="" count="0" memberValueDatatype="20" unbalanced="0"/>
    <cacheHierarchy uniqueName="[Range 3].[Repeat Customers]" caption="Repeat Customers" attribute="1" defaultMemberUniqueName="[Range 3].[Repeat Customers].[All]" allUniqueName="[Range 3].[Repeat Customers].[All]" dimensionUniqueName="[Range 3]" displayFolder="" count="0" memberValueDatatype="20" unbalanced="0"/>
    <cacheHierarchy uniqueName="[Range 3].[Repeted order]" caption="Repeted order" attribute="1" defaultMemberUniqueName="[Range 3].[Repeted order].[All]" allUniqueName="[Range 3].[Repeted order].[All]" dimensionUniqueName="[Range 3]" displayFolder="" count="0" memberValueDatatype="130" unbalanced="0"/>
    <cacheHierarchy uniqueName="[Range 3].[Quarter]" caption="Quarter" attribute="1" defaultMemberUniqueName="[Range 3].[Quarter].[All]" allUniqueName="[Range 3].[Quarter].[All]" dimensionUniqueName="[Range 3]" displayFolder="" count="0" memberValueDatatype="130" unbalanced="0"/>
    <cacheHierarchy uniqueName="[Range 3].[Order Month (Month)]" caption="Order Month (Month)" attribute="1" defaultMemberUniqueName="[Range 3].[Order Month (Month)].[All]" allUniqueName="[Range 3].[Order Month (Month)].[All]" dimensionUniqueName="[Range 3]" displayFolder="" count="0" memberValueDatatype="130" unbalanced="0"/>
    <cacheHierarchy uniqueName="[Range 4].[Provience]" caption="Provience" attribute="1" defaultMemberUniqueName="[Range 4].[Provience].[All]" allUniqueName="[Range 4].[Provience].[All]" dimensionUniqueName="[Range 4]" displayFolder="" count="0" memberValueDatatype="130" unbalanced="0"/>
    <cacheHierarchy uniqueName="[Range 4].[Sum of Sales]" caption="Sum of Sales" attribute="1" defaultMemberUniqueName="[Range 4].[Sum of Sales].[All]" allUniqueName="[Range 4].[Sum of Sales].[All]" dimensionUniqueName="[Range 4]" displayFolder="" count="0" memberValueDatatype="5" unbalanced="0"/>
    <cacheHierarchy uniqueName="[Table_1].[Customer ID]" caption="Customer ID" attribute="1" defaultMemberUniqueName="[Table_1].[Customer ID].[All]" allUniqueName="[Table_1].[Customer ID].[All]" dimensionUniqueName="[Table_1]" displayFolder="" count="0" memberValueDatatype="2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Order Priority]" caption="Order Priority" attribute="1" defaultMemberUniqueName="[Table_1].[Order Priority].[All]" allUniqueName="[Table_1].[Order Priority].[All]" dimensionUniqueName="[Table_1]" displayFolder="" count="2" memberValueDatatype="130" unbalanced="0"/>
    <cacheHierarchy uniqueName="[Table_1].[Discount]" caption="Discount" attribute="1" defaultMemberUniqueName="[Table_1].[Discount].[All]" allUniqueName="[Table_1].[Discount].[All]" dimensionUniqueName="[Table_1]" displayFolder="" count="0" memberValueDatatype="5" unbalanced="0"/>
    <cacheHierarchy uniqueName="[Table_1].[Unit Price]" caption="Unit Price" attribute="1" defaultMemberUniqueName="[Table_1].[Unit Price].[All]" allUniqueName="[Table_1].[Unit Price].[All]" dimensionUniqueName="[Table_1]" displayFolder="" count="0" memberValueDatatype="5" unbalanced="0"/>
    <cacheHierarchy uniqueName="[Table_1].[Shipping Cost]" caption="Shipping Cost" attribute="1" defaultMemberUniqueName="[Table_1].[Shipping Cost].[All]" allUniqueName="[Table_1].[Shipping Cost].[All]" dimensionUniqueName="[Table_1]" displayFolder="" count="0" memberValueDatatype="5" unbalanced="0"/>
    <cacheHierarchy uniqueName="[Table_1].[Ship Mode]" caption="Ship Mode" attribute="1" defaultMemberUniqueName="[Table_1].[Ship Mode].[All]" allUniqueName="[Table_1].[Ship Mode].[All]" dimensionUniqueName="[Table_1]" displayFolder="" count="2" memberValueDatatype="130" unbalanced="0">
      <fieldsUsage count="2">
        <fieldUsage x="-1"/>
        <fieldUsage x="1"/>
      </fieldsUsage>
    </cacheHierarchy>
    <cacheHierarchy uniqueName="[Table_1].[Customer Segment]" caption="Customer Segment" attribute="1" defaultMemberUniqueName="[Table_1].[Customer Segment].[All]" allUniqueName="[Table_1].[Customer Segment].[All]" dimensionUniqueName="[Table_1]" displayFolder="" count="2" memberValueDatatype="130" unbalanced="0"/>
    <cacheHierarchy uniqueName="[Table_1].[Product Category]" caption="Product Category" attribute="1" defaultMemberUniqueName="[Table_1].[Product Category].[All]" allUniqueName="[Table_1].[Product Category].[All]" dimensionUniqueName="[Table_1]" displayFolder="" count="2" memberValueDatatype="130" unbalanced="0">
      <fieldsUsage count="2">
        <fieldUsage x="-1"/>
        <fieldUsage x="2"/>
      </fieldsUsage>
    </cacheHierarchy>
    <cacheHierarchy uniqueName="[Table_1].[Product Sub-Category]" caption="Product Sub-Category" attribute="1" defaultMemberUniqueName="[Table_1].[Product Sub-Category].[All]" allUniqueName="[Table_1].[Product Sub-Category].[All]" dimensionUniqueName="[Table_1]" displayFolder="" count="0" memberValueDatatype="130" unbalanced="0"/>
    <cacheHierarchy uniqueName="[Table_1].[Product Container]" caption="Product Container" attribute="1" defaultMemberUniqueName="[Table_1].[Product Container].[All]" allUniqueName="[Table_1].[Product Container].[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2" memberValueDatatype="130" unbalanced="0">
      <fieldsUsage count="2">
        <fieldUsage x="-1"/>
        <fieldUsage x="0"/>
      </fieldsUsage>
    </cacheHierarchy>
    <cacheHierarchy uniqueName="[Table_1].[Product Base Margin]" caption="Product Base Margin" attribute="1" defaultMemberUniqueName="[Table_1].[Product Base Margin].[All]" allUniqueName="[Table_1].[Product Base Margin].[All]" dimensionUniqueName="[Table_1]" displayFolder="" count="0" memberValueDatatype="5" unbalanced="0"/>
    <cacheHierarchy uniqueName="[Table_1].[Country]" caption="Country" attribute="1" defaultMemberUniqueName="[Table_1].[Country].[All]" allUniqueName="[Table_1].[Country].[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State or Province]" caption="State or Province" attribute="1" defaultMemberUniqueName="[Table_1].[State or Province].[All]" allUniqueName="[Table_1].[State or Province].[All]" dimensionUniqueName="[Table_1]" displayFolder="" count="2" memberValueDatatype="130" unbalanced="0">
      <fieldsUsage count="2">
        <fieldUsage x="-1"/>
        <fieldUsage x="5"/>
      </fieldsUsage>
    </cacheHierarchy>
    <cacheHierarchy uniqueName="[Table_1].[City]" caption="City" attribute="1" defaultMemberUniqueName="[Table_1].[City].[All]" allUniqueName="[Table_1].[City].[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Order Year]" caption="Order Year" attribute="1" time="1" defaultMemberUniqueName="[Table_1].[Order Year].[All]" allUniqueName="[Table_1].[Order Year].[All]" dimensionUniqueName="[Table_1]" displayFolder="" count="0" memberValueDatatype="7" unbalanced="0"/>
    <cacheHierarchy uniqueName="[Table_1].[Order Month]" caption="Order Month" attribute="1" time="1" defaultMemberUniqueName="[Table_1].[Order Month].[All]" allUniqueName="[Table_1].[Order Month].[All]" dimensionUniqueName="[Table_1]" displayFolder="" count="0" memberValueDatatype="7" unbalanced="0"/>
    <cacheHierarchy uniqueName="[Table_1].[O-Date]" caption="O-Date" attribute="1" time="1" defaultMemberUniqueName="[Table_1].[O-Date].[All]" allUniqueName="[Table_1].[O-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ping years]" caption="Shipping years" attribute="1" time="1" defaultMemberUniqueName="[Table_1].[Shipping years].[All]" allUniqueName="[Table_1].[Shipping years].[All]" dimensionUniqueName="[Table_1]" displayFolder="" count="0" memberValueDatatype="7" unbalanced="0"/>
    <cacheHierarchy uniqueName="[Table_1].[Shipping months]" caption="Shipping months" attribute="1" time="1" defaultMemberUniqueName="[Table_1].[Shipping months].[All]" allUniqueName="[Table_1].[Shipping months].[All]" dimensionUniqueName="[Table_1]" displayFolder="" count="0" memberValueDatatype="7" unbalanced="0"/>
    <cacheHierarchy uniqueName="[Table_1].[Shipping date]" caption="Shipping date" attribute="1" time="1" defaultMemberUniqueName="[Table_1].[Shipping date].[All]" allUniqueName="[Table_1].[Shipping date].[All]" dimensionUniqueName="[Table_1]" displayFolder="" count="0" memberValueDatatype="7" unbalanced="0"/>
    <cacheHierarchy uniqueName="[Table_1].[Profit]" caption="Profit" attribute="1" defaultMemberUniqueName="[Table_1].[Profit].[All]" allUniqueName="[Table_1].[Profit].[All]" dimensionUniqueName="[Table_1]" displayFolder="" count="0" memberValueDatatype="5" unbalanced="0"/>
    <cacheHierarchy uniqueName="[Table_1].[Quantity ordered new]" caption="Quantity ordered new" attribute="1" defaultMemberUniqueName="[Table_1].[Quantity ordered new].[All]" allUniqueName="[Table_1].[Quantity ordered new].[All]" dimensionUniqueName="[Table_1]" displayFolder="" count="0" memberValueDatatype="20" unbalanced="0"/>
    <cacheHierarchy uniqueName="[Table_1].[Sales]" caption="Sales" attribute="1" defaultMemberUniqueName="[Table_1].[Sales].[All]" allUniqueName="[Table_1].[Sales].[All]" dimensionUniqueName="[Table_1]" displayFolder="" count="0" memberValueDatatype="5" unbalanced="0"/>
    <cacheHierarchy uniqueName="[Table_1].[Order ID]" caption="Order ID" attribute="1" defaultMemberUniqueName="[Table_1].[Order ID].[All]" allUniqueName="[Table_1].[Order ID].[All]" dimensionUniqueName="[Table_1]" displayFolder="" count="0" memberValueDatatype="20" unbalanced="0"/>
    <cacheHierarchy uniqueName="[Table_1].[Total]" caption="Total" attribute="1" defaultMemberUniqueName="[Table_1].[Total].[All]" allUniqueName="[Table_1].[Total].[All]" dimensionUniqueName="[Table_1]" displayFolder="" count="0" memberValueDatatype="5" unbalanced="0"/>
    <cacheHierarchy uniqueName="[Table_1].[Manager]" caption="Manager" attribute="1" defaultMemberUniqueName="[Table_1].[Manager].[All]" allUniqueName="[Table_1].[Manager].[All]" dimensionUniqueName="[Table_1]" displayFolder="" count="2" memberValueDatatype="130" unbalanced="0"/>
    <cacheHierarchy uniqueName="[Table_1].[Order fullfillment time]" caption="Order fullfillment time" attribute="1" defaultMemberUniqueName="[Table_1].[Order fullfillment time].[All]" allUniqueName="[Table_1].[Order fullfillment time].[All]" dimensionUniqueName="[Table_1]" displayFolder="" count="0" memberValueDatatype="20" unbalanced="0"/>
    <cacheHierarchy uniqueName="[Table_1].[Profit margin]" caption="Profit margin" attribute="1" defaultMemberUniqueName="[Table_1].[Profit margin].[All]" allUniqueName="[Table_1].[Profit margin].[All]" dimensionUniqueName="[Table_1]" displayFolder="" count="0" memberValueDatatype="130" unbalanced="0"/>
    <cacheHierarchy uniqueName="[Table_1].[Revenue]" caption="Revenue" attribute="1" defaultMemberUniqueName="[Table_1].[Revenue].[All]" allUniqueName="[Table_1].[Revenue].[All]" dimensionUniqueName="[Table_1]" displayFolder="" count="0" memberValueDatatype="5" unbalanced="0"/>
    <cacheHierarchy uniqueName="[Table_1].[Weekly sales]" caption="Weekly sales" attribute="1" defaultMemberUniqueName="[Table_1].[Weekly sales].[All]" allUniqueName="[Table_1].[Weekly sales].[All]" dimensionUniqueName="[Table_1]" displayFolder="" count="2" memberValueDatatype="20" unbalanced="0"/>
    <cacheHierarchy uniqueName="[Table_1].[Monthly sales]" caption="Monthly sales" attribute="1" defaultMemberUniqueName="[Table_1].[Monthly sales].[All]" allUniqueName="[Table_1].[Monthly sales].[All]" dimensionUniqueName="[Table_1]" displayFolder="" count="0" memberValueDatatype="130" unbalanced="0"/>
    <cacheHierarchy uniqueName="[Table_1].[Weekly sales03]" caption="Weekly sales03" attribute="1" defaultMemberUniqueName="[Table_1].[Weekly sales03].[All]" allUniqueName="[Table_1].[Weekly sales03].[All]" dimensionUniqueName="[Table_1]" displayFolder="" count="0" memberValueDatatype="130" unbalanced="0"/>
    <cacheHierarchy uniqueName="[Table_1].[Unique Customers]" caption="Unique Customers" attribute="1" defaultMemberUniqueName="[Table_1].[Unique Customers].[All]" allUniqueName="[Table_1].[Unique Customers].[All]" dimensionUniqueName="[Table_1]" displayFolder="" count="0" memberValueDatatype="20" unbalanced="0"/>
    <cacheHierarchy uniqueName="[Table_1].[Repeat Customers]" caption="Repeat Customers" attribute="1" defaultMemberUniqueName="[Table_1].[Repeat Customers].[All]" allUniqueName="[Table_1].[Repeat Customers].[All]" dimensionUniqueName="[Table_1]" displayFolder="" count="0" memberValueDatatype="20" unbalanced="0"/>
    <cacheHierarchy uniqueName="[Table_1].[Repeted order]" caption="Repeted order" attribute="1" defaultMemberUniqueName="[Table_1].[Repeted order].[All]" allUniqueName="[Table_1].[Repeted order].[All]" dimensionUniqueName="[Table_1]" displayFolder="" count="2" memberValueDatatype="130" unbalanced="0">
      <fieldsUsage count="2">
        <fieldUsage x="-1"/>
        <fieldUsage x="3"/>
      </fieldsUsage>
    </cacheHierarchy>
    <cacheHierarchy uniqueName="[Table_1].[Quarter]" caption="Quarter" attribute="1" defaultMemberUniqueName="[Table_1].[Quarter].[All]" allUniqueName="[Table_1].[Quarter].[All]" dimensionUniqueName="[Table_1]" displayFolder="" count="2"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Month (Month)]" caption="Order Month (Month)" attribute="1" defaultMemberUniqueName="[Table_1].[Order Month (Month)].[All]" allUniqueName="[Table_1].[Order Month (Month)].[All]" dimensionUniqueName="[Table_1]" displayFolder="" count="2" memberValueDatatype="130" unbalanced="0"/>
    <cacheHierarchy uniqueName="[Table_1 1].[Customer ID]" caption="Customer ID" attribute="1" defaultMemberUniqueName="[Table_1 1].[Customer ID].[All]" allUniqueName="[Table_1 1].[Customer ID].[All]" dimensionUniqueName="[Table_1 1]" displayFolder="" count="0" memberValueDatatype="2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Order Priority]" caption="Order Priority" attribute="1" defaultMemberUniqueName="[Table_1 1].[Order Priority].[All]" allUniqueName="[Table_1 1].[Order Priority].[All]" dimensionUniqueName="[Table_1 1]" displayFolder="" count="0" memberValueDatatype="130" unbalanced="0"/>
    <cacheHierarchy uniqueName="[Table_1 1].[Discount]" caption="Discount" attribute="1" defaultMemberUniqueName="[Table_1 1].[Discount].[All]" allUniqueName="[Table_1 1].[Discount].[All]" dimensionUniqueName="[Table_1 1]" displayFolder="" count="0" memberValueDatatype="5" unbalanced="0"/>
    <cacheHierarchy uniqueName="[Table_1 1].[Unit Price]" caption="Unit Price" attribute="1" defaultMemberUniqueName="[Table_1 1].[Unit Price].[All]" allUniqueName="[Table_1 1].[Unit Price].[All]" dimensionUniqueName="[Table_1 1]" displayFolder="" count="0" memberValueDatatype="5" unbalanced="0"/>
    <cacheHierarchy uniqueName="[Table_1 1].[Shipping Cost]" caption="Shipping Cost" attribute="1" defaultMemberUniqueName="[Table_1 1].[Shipping Cost].[All]" allUniqueName="[Table_1 1].[Shipping Cost].[All]" dimensionUniqueName="[Table_1 1]" displayFolder="" count="0" memberValueDatatype="5"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Segment]" caption="Customer Segment" attribute="1" defaultMemberUniqueName="[Table_1 1].[Customer Segment].[All]" allUniqueName="[Table_1 1].[Customer Segment].[All]" dimensionUniqueName="[Table_1 1]" displayFolder="" count="0" memberValueDatatype="130" unbalanced="0"/>
    <cacheHierarchy uniqueName="[Table_1 1].[Product Category]" caption="Product Category" attribute="1" defaultMemberUniqueName="[Table_1 1].[Product Category].[All]" allUniqueName="[Table_1 1].[Product Category].[All]" dimensionUniqueName="[Table_1 1]" displayFolder="" count="0" memberValueDatatype="130" unbalanced="0"/>
    <cacheHierarchy uniqueName="[Table_1 1].[Product Sub-Category]" caption="Product Sub-Category" attribute="1" defaultMemberUniqueName="[Table_1 1].[Product Sub-Category].[All]" allUniqueName="[Table_1 1].[Product Sub-Category].[All]" dimensionUniqueName="[Table_1 1]" displayFolder="" count="0" memberValueDatatype="130" unbalanced="0"/>
    <cacheHierarchy uniqueName="[Table_1 1].[Product Container]" caption="Product Container" attribute="1" defaultMemberUniqueName="[Table_1 1].[Product Container].[All]" allUniqueName="[Table_1 1].[Product Container].[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Product Base Margin]" caption="Product Base Margin" attribute="1" defaultMemberUniqueName="[Table_1 1].[Product Base Margin].[All]" allUniqueName="[Table_1 1].[Product Base Margin].[All]" dimensionUniqueName="[Table_1 1]" displayFolder="" count="0" memberValueDatatype="5" unbalanced="0"/>
    <cacheHierarchy uniqueName="[Table_1 1].[Country]" caption="Country" attribute="1" defaultMemberUniqueName="[Table_1 1].[Country].[All]" allUniqueName="[Table_1 1].[Country].[All]" dimensionUniqueName="[Table_1 1]" displayFolder="" count="0" memberValueDatatype="130" unbalanced="0"/>
    <cacheHierarchy uniqueName="[Table_1 1].[Region]" caption="Region" attribute="1" defaultMemberUniqueName="[Table_1 1].[Region].[All]" allUniqueName="[Table_1 1].[Region].[All]" dimensionUniqueName="[Table_1 1]" displayFolder="" count="0" memberValueDatatype="130" unbalanced="0"/>
    <cacheHierarchy uniqueName="[Table_1 1].[State or Province]" caption="State or Province" attribute="1" defaultMemberUniqueName="[Table_1 1].[State or Province].[All]" allUniqueName="[Table_1 1].[State or Province].[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Order Year]" caption="Order Year" attribute="1" time="1" defaultMemberUniqueName="[Table_1 1].[Order Year].[All]" allUniqueName="[Table_1 1].[Order Year].[All]" dimensionUniqueName="[Table_1 1]" displayFolder="" count="0" memberValueDatatype="7" unbalanced="0"/>
    <cacheHierarchy uniqueName="[Table_1 1].[Order Month]" caption="Order Month" attribute="1" time="1" defaultMemberUniqueName="[Table_1 1].[Order Month].[All]" allUniqueName="[Table_1 1].[Order Month].[All]" dimensionUniqueName="[Table_1 1]" displayFolder="" count="0" memberValueDatatype="7" unbalanced="0"/>
    <cacheHierarchy uniqueName="[Table_1 1].[O-Date]" caption="O-Date" attribute="1" time="1" defaultMemberUniqueName="[Table_1 1].[O-Date].[All]" allUniqueName="[Table_1 1].[O-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ping years]" caption="Shipping years" attribute="1" time="1" defaultMemberUniqueName="[Table_1 1].[Shipping years].[All]" allUniqueName="[Table_1 1].[Shipping years].[All]" dimensionUniqueName="[Table_1 1]" displayFolder="" count="0" memberValueDatatype="7" unbalanced="0"/>
    <cacheHierarchy uniqueName="[Table_1 1].[Shipping months]" caption="Shipping months" attribute="1" time="1" defaultMemberUniqueName="[Table_1 1].[Shipping months].[All]" allUniqueName="[Table_1 1].[Shipping months].[All]" dimensionUniqueName="[Table_1 1]" displayFolder="" count="0" memberValueDatatype="7" unbalanced="0"/>
    <cacheHierarchy uniqueName="[Table_1 1].[Shipping date]" caption="Shipping date" attribute="1" time="1" defaultMemberUniqueName="[Table_1 1].[Shipping date].[All]" allUniqueName="[Table_1 1].[Shipping date].[All]" dimensionUniqueName="[Table_1 1]" displayFolder="" count="0" memberValueDatatype="7" unbalanced="0"/>
    <cacheHierarchy uniqueName="[Table_1 1].[Profit]" caption="Profit" attribute="1" defaultMemberUniqueName="[Table_1 1].[Profit].[All]" allUniqueName="[Table_1 1].[Profit].[All]" dimensionUniqueName="[Table_1 1]" displayFolder="" count="0" memberValueDatatype="5" unbalanced="0"/>
    <cacheHierarchy uniqueName="[Table_1 1].[Quantity ordered new]" caption="Quantity ordered new" attribute="1" defaultMemberUniqueName="[Table_1 1].[Quantity ordered new].[All]" allUniqueName="[Table_1 1].[Quantity ordered new].[All]" dimensionUniqueName="[Table_1 1]" displayFolder="" count="0" memberValueDatatype="20" unbalanced="0"/>
    <cacheHierarchy uniqueName="[Table_1 1].[Sales]" caption="Sales" attribute="1" defaultMemberUniqueName="[Table_1 1].[Sales].[All]" allUniqueName="[Table_1 1].[Sales].[All]" dimensionUniqueName="[Table_1 1]" displayFolder="" count="0" memberValueDatatype="5" unbalanced="0"/>
    <cacheHierarchy uniqueName="[Table_1 1].[Order ID]" caption="Order ID" attribute="1" defaultMemberUniqueName="[Table_1 1].[Order ID].[All]" allUniqueName="[Table_1 1].[Order ID].[All]" dimensionUniqueName="[Table_1 1]" displayFolder="" count="0" memberValueDatatype="20" unbalanced="0"/>
    <cacheHierarchy uniqueName="[Table_1 1].[Total]" caption="Total" attribute="1" defaultMemberUniqueName="[Table_1 1].[Total].[All]" allUniqueName="[Table_1 1].[Total].[All]" dimensionUniqueName="[Table_1 1]" displayFolder="" count="0" memberValueDatatype="5" unbalanced="0"/>
    <cacheHierarchy uniqueName="[Table_1 1].[Manager]" caption="Manager" attribute="1" defaultMemberUniqueName="[Table_1 1].[Manager].[All]" allUniqueName="[Table_1 1].[Manager].[All]" dimensionUniqueName="[Table_1 1]" displayFolder="" count="0" memberValueDatatype="130" unbalanced="0"/>
    <cacheHierarchy uniqueName="[Table_1 1].[Order fullfillment time]" caption="Order fullfillment time" attribute="1" defaultMemberUniqueName="[Table_1 1].[Order fullfillment time].[All]" allUniqueName="[Table_1 1].[Order fullfillment time].[All]" dimensionUniqueName="[Table_1 1]" displayFolder="" count="0" memberValueDatatype="20" unbalanced="0"/>
    <cacheHierarchy uniqueName="[Table_1 1].[Profit margin]" caption="Profit margin" attribute="1" defaultMemberUniqueName="[Table_1 1].[Profit margin].[All]" allUniqueName="[Table_1 1].[Profit margin].[All]" dimensionUniqueName="[Table_1 1]" displayFolder="" count="0" memberValueDatatype="5" unbalanced="0"/>
    <cacheHierarchy uniqueName="[Table_1 1].[Revenue]" caption="Revenue" attribute="1" defaultMemberUniqueName="[Table_1 1].[Revenue].[All]" allUniqueName="[Table_1 1].[Revenue].[All]" dimensionUniqueName="[Table_1 1]" displayFolder="" count="0" memberValueDatatype="5" unbalanced="0"/>
    <cacheHierarchy uniqueName="[Table_1 1].[Weekly sales]" caption="Weekly sales" attribute="1" defaultMemberUniqueName="[Table_1 1].[Weekly sales].[All]" allUniqueName="[Table_1 1].[Weekly sales].[All]" dimensionUniqueName="[Table_1 1]" displayFolder="" count="0" memberValueDatatype="20" unbalanced="0"/>
    <cacheHierarchy uniqueName="[Table_1 1].[Monthly sales]" caption="Monthly sales" attribute="1" time="1" defaultMemberUniqueName="[Table_1 1].[Monthly sales].[All]" allUniqueName="[Table_1 1].[Monthly sales].[All]" dimensionUniqueName="[Table_1 1]" displayFolder="" count="0" memberValueDatatype="7" unbalanced="0"/>
    <cacheHierarchy uniqueName="[Table_1 1].[Weekly sales03]" caption="Weekly sales03" attribute="1" defaultMemberUniqueName="[Table_1 1].[Weekly sales03].[All]" allUniqueName="[Table_1 1].[Weekly sales03].[All]" dimensionUniqueName="[Table_1 1]" displayFolder="" count="0" memberValueDatatype="130" unbalanced="0"/>
    <cacheHierarchy uniqueName="[Table_1 1].[Unique Customers]" caption="Unique Customers" attribute="1" defaultMemberUniqueName="[Table_1 1].[Unique Customers].[All]" allUniqueName="[Table_1 1].[Unique Customers].[All]" dimensionUniqueName="[Table_1 1]" displayFolder="" count="0" memberValueDatatype="20" unbalanced="0"/>
    <cacheHierarchy uniqueName="[Table_1 1].[Repeat Customers]" caption="Repeat Customers" attribute="1" defaultMemberUniqueName="[Table_1 1].[Repeat Customers].[All]" allUniqueName="[Table_1 1].[Repeat Customers].[All]" dimensionUniqueName="[Table_1 1]" displayFolder="" count="0" memberValueDatatype="20" unbalanced="0"/>
    <cacheHierarchy uniqueName="[Table_1 1].[Repeted order]" caption="Repeted order" attribute="1" defaultMemberUniqueName="[Table_1 1].[Repeted order].[All]" allUniqueName="[Table_1 1].[Repeted order].[All]" dimensionUniqueName="[Table_1 1]" displayFolder="" count="0" memberValueDatatype="130" unbalanced="0"/>
    <cacheHierarchy uniqueName="[Table_1 1].[Quarter]" caption="Quarter" attribute="1" defaultMemberUniqueName="[Table_1 1].[Quarter].[All]" allUniqueName="[Table_1 1].[Quarter].[All]" dimensionUniqueName="[Table_1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Order Month (Month Index)]" caption="Order Month (Month Index)" attribute="1" defaultMemberUniqueName="[Range].[Order Month (Month Index)].[All]" allUniqueName="[Range].[Order Month (Month Index)].[All]" dimensionUniqueName="[Range]" displayFolder="" count="0" memberValueDatatype="20" unbalanced="0" hidden="1"/>
    <cacheHierarchy uniqueName="[Range 3].[Order Month (Month Index)]" caption="Order Month (Month Index)" attribute="1" defaultMemberUniqueName="[Range 3].[Order Month (Month Index)].[All]" allUniqueName="[Range 3].[Order Month (Month Index)].[All]" dimensionUniqueName="[Range 3]" displayFolder="" count="0" memberValueDatatype="20"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Table_1].[Order Month (Month Index)]" caption="Order Month (Month Index)" attribute="1" defaultMemberUniqueName="[Table_1].[Order Month (Month Index)].[All]" allUniqueName="[Table_1].[Order Month (Month Index)].[All]" dimensionUniqueName="[Table_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Customer ID]" caption="Sum of Custom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8"/>
        </ext>
      </extLst>
    </cacheHierarchy>
    <cacheHierarchy uniqueName="[Measures].[Count of Profit margin]" caption="Count of Profit margin" measure="1" displayFolder="" measureGroup="Range"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6"/>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3"/>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7"/>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9"/>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Range" count="0" hidden="1">
      <extLst>
        <ext xmlns:x15="http://schemas.microsoft.com/office/spreadsheetml/2010/11/main" uri="{B97F6D7D-B522-45F9-BDA1-12C45D357490}">
          <x15:cacheHierarchy aggregatedColumn="34"/>
        </ext>
      </extLst>
    </cacheHierarchy>
    <cacheHierarchy uniqueName="[Measures].[Sum of Order fullfillment time]" caption="Sum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Average of Order fullfillment time]" caption="Average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5"/>
        </ext>
      </extLst>
    </cacheHierarchy>
    <cacheHierarchy uniqueName="[Measures].[Average of Shipping Cost]" caption="Average of Shipping Cost" measure="1" displayFolder="" measureGroup="Range" count="0" hidden="1">
      <extLst>
        <ext xmlns:x15="http://schemas.microsoft.com/office/spreadsheetml/2010/11/main" uri="{B97F6D7D-B522-45F9-BDA1-12C45D357490}">
          <x15:cacheHierarchy aggregatedColumn="5"/>
        </ext>
      </extLst>
    </cacheHierarchy>
    <cacheHierarchy uniqueName="[Measures].[Max of Discount]" caption="Max of Discount" measure="1" displayFolder="" measureGroup="Range" count="0" hidden="1">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oduct Category]" caption="Distinct 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State or Province]" caption="Count of State or Province" measure="1" displayFolder="" measureGroup="Range"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6"/>
        </ext>
      </extLst>
    </cacheHierarchy>
    <cacheHierarchy uniqueName="[Measures].[Min of Discount]" caption="Min of Discount" measure="1" displayFolder="" measureGroup="Range" count="0" hidden="1">
      <extLst>
        <ext xmlns:x15="http://schemas.microsoft.com/office/spreadsheetml/2010/11/main" uri="{B97F6D7D-B522-45F9-BDA1-12C45D357490}">
          <x15:cacheHierarchy aggregatedColumn="3"/>
        </ext>
      </extLst>
    </cacheHierarchy>
    <cacheHierarchy uniqueName="[Measures].[Sum of Quantity ordered new]" caption="Sum of Quantity ordered new" measure="1" displayFolder="" measureGroup="Range" count="0" hidden="1">
      <extLst>
        <ext xmlns:x15="http://schemas.microsoft.com/office/spreadsheetml/2010/11/main" uri="{B97F6D7D-B522-45F9-BDA1-12C45D357490}">
          <x15:cacheHierarchy aggregatedColumn="27"/>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111"/>
        </ext>
      </extLst>
    </cacheHierarchy>
    <cacheHierarchy uniqueName="[Measures].[Sum of Customer ID 3]" caption="Sum of Customer ID 3" measure="1" displayFolder="" measureGroup="Range 2" count="0" hidden="1">
      <extLst>
        <ext xmlns:x15="http://schemas.microsoft.com/office/spreadsheetml/2010/11/main" uri="{B97F6D7D-B522-45F9-BDA1-12C45D357490}">
          <x15:cacheHierarchy aggregatedColumn="83"/>
        </ext>
      </extLst>
    </cacheHierarchy>
    <cacheHierarchy uniqueName="[Measures].[Distinct Count of Customer ID 2]" caption="Distinct Count of Customer ID 2" measure="1" displayFolder="" measureGroup="Range 2" count="0" hidden="1">
      <extLst>
        <ext xmlns:x15="http://schemas.microsoft.com/office/spreadsheetml/2010/11/main" uri="{B97F6D7D-B522-45F9-BDA1-12C45D357490}">
          <x15:cacheHierarchy aggregatedColumn="83"/>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Sum of Order ID 3]" caption="Sum of Order ID 3" measure="1" displayFolder="" measureGroup="Range 3" count="0" hidden="1">
      <extLst>
        <ext xmlns:x15="http://schemas.microsoft.com/office/spreadsheetml/2010/11/main" uri="{B97F6D7D-B522-45F9-BDA1-12C45D357490}">
          <x15:cacheHierarchy aggregatedColumn="153"/>
        </ext>
      </extLst>
    </cacheHierarchy>
    <cacheHierarchy uniqueName="[Measures].[Distinct Count of Order ID 3]" caption="Distinct Count of Order ID 3" measure="1" displayFolder="" measureGroup="Range 3" count="0" hidden="1">
      <extLst>
        <ext xmlns:x15="http://schemas.microsoft.com/office/spreadsheetml/2010/11/main" uri="{B97F6D7D-B522-45F9-BDA1-12C45D357490}">
          <x15:cacheHierarchy aggregatedColumn="153"/>
        </ext>
      </extLst>
    </cacheHierarchy>
    <cacheHierarchy uniqueName="[Measures].[Count of Profit margin 2]" caption="Count of Profit margin 2" measure="1" displayFolder="" measureGroup="Table_1" count="0" hidden="1">
      <extLst>
        <ext xmlns:x15="http://schemas.microsoft.com/office/spreadsheetml/2010/11/main" uri="{B97F6D7D-B522-45F9-BDA1-12C45D357490}">
          <x15:cacheHierarchy aggregatedColumn="202"/>
        </ext>
      </extLst>
    </cacheHierarchy>
    <cacheHierarchy uniqueName="[Measures].[Sum of Sales 2]" caption="Sum of Sales 2" measure="1" displayFolder="" measureGroup="Table_1" count="0" hidden="1">
      <extLst>
        <ext xmlns:x15="http://schemas.microsoft.com/office/spreadsheetml/2010/11/main" uri="{B97F6D7D-B522-45F9-BDA1-12C45D357490}">
          <x15:cacheHierarchy aggregatedColumn="197"/>
        </ext>
      </extLst>
    </cacheHierarchy>
    <cacheHierarchy uniqueName="[Measures].[Sum of Profit 2]" caption="Sum of Profit 2" measure="1" displayFolder="" measureGroup="Table_1" count="0" hidden="1">
      <extLst>
        <ext xmlns:x15="http://schemas.microsoft.com/office/spreadsheetml/2010/11/main" uri="{B97F6D7D-B522-45F9-BDA1-12C45D357490}">
          <x15:cacheHierarchy aggregatedColumn="195"/>
        </ext>
      </extLst>
    </cacheHierarchy>
    <cacheHierarchy uniqueName="[Measures].[Sum of Revenue 2]" caption="Sum of Revenue 2" measure="1" displayFolder="" measureGroup="Table_1" count="0" hidden="1">
      <extLst>
        <ext xmlns:x15="http://schemas.microsoft.com/office/spreadsheetml/2010/11/main" uri="{B97F6D7D-B522-45F9-BDA1-12C45D357490}">
          <x15:cacheHierarchy aggregatedColumn="203"/>
        </ext>
      </extLst>
    </cacheHierarchy>
    <cacheHierarchy uniqueName="[Measures].[Sum of Order ID 2]" caption="Sum of Order ID 2" measure="1" displayFolder="" measureGroup="Table_1" count="0" hidden="1">
      <extLst>
        <ext xmlns:x15="http://schemas.microsoft.com/office/spreadsheetml/2010/11/main" uri="{B97F6D7D-B522-45F9-BDA1-12C45D357490}">
          <x15:cacheHierarchy aggregatedColumn="198"/>
        </ext>
      </extLst>
    </cacheHierarchy>
    <cacheHierarchy uniqueName="[Measures].[Distinct Count of Order ID 2]" caption="Distinct Count of Order ID 2" measure="1" displayFolder="" measureGroup="Table_1" count="0" hidden="1">
      <extLst>
        <ext xmlns:x15="http://schemas.microsoft.com/office/spreadsheetml/2010/11/main" uri="{B97F6D7D-B522-45F9-BDA1-12C45D357490}">
          <x15:cacheHierarchy aggregatedColumn="198"/>
        </ext>
      </extLst>
    </cacheHierarchy>
    <cacheHierarchy uniqueName="[Measures].[Sum of Quantity ordered new 2]" caption="Sum of Quantity ordered new 2" measure="1" displayFolder="" measureGroup="Table_1" count="0" hidden="1">
      <extLst>
        <ext xmlns:x15="http://schemas.microsoft.com/office/spreadsheetml/2010/11/main" uri="{B97F6D7D-B522-45F9-BDA1-12C45D357490}">
          <x15:cacheHierarchy aggregatedColumn="196"/>
        </ext>
      </extLst>
    </cacheHierarchy>
    <cacheHierarchy uniqueName="[Measures].[Sum of Customer ID 2]" caption="Sum of Customer ID 2" measure="1" displayFolder="" measureGroup="Table_1" count="0" hidden="1">
      <extLst>
        <ext xmlns:x15="http://schemas.microsoft.com/office/spreadsheetml/2010/11/main" uri="{B97F6D7D-B522-45F9-BDA1-12C45D357490}">
          <x15:cacheHierarchy aggregatedColumn="169"/>
        </ext>
      </extLst>
    </cacheHierarchy>
    <cacheHierarchy uniqueName="[Measures].[Distinct Count of Customer ID 3]" caption="Distinct Count of Customer ID 3" measure="1" displayFolder="" measureGroup="Table_1" count="0" hidden="1">
      <extLst>
        <ext xmlns:x15="http://schemas.microsoft.com/office/spreadsheetml/2010/11/main" uri="{B97F6D7D-B522-45F9-BDA1-12C45D357490}">
          <x15:cacheHierarchy aggregatedColumn="169"/>
        </ext>
      </extLst>
    </cacheHierarchy>
    <cacheHierarchy uniqueName="[Measures].[Average of Order ID]" caption="Average of Order ID" measure="1" displayFolder="" measureGroup="Table_1" count="0" hidden="1">
      <extLst>
        <ext xmlns:x15="http://schemas.microsoft.com/office/spreadsheetml/2010/11/main" uri="{B97F6D7D-B522-45F9-BDA1-12C45D357490}">
          <x15:cacheHierarchy aggregatedColumn="19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98"/>
        </ext>
      </extLst>
    </cacheHierarchy>
    <cacheHierarchy uniqueName="[Measures].[Sum of Unit Price]" caption="Sum of Unit Price" measure="1" displayFolder="" measureGroup="Table_1" count="0" hidden="1">
      <extLst>
        <ext xmlns:x15="http://schemas.microsoft.com/office/spreadsheetml/2010/11/main" uri="{B97F6D7D-B522-45F9-BDA1-12C45D357490}">
          <x15:cacheHierarchy aggregatedColumn="173"/>
        </ext>
      </extLst>
    </cacheHierarchy>
    <cacheHierarchy uniqueName="[Measures].[Average of Unit Price]" caption="Average of Unit Price" measure="1" displayFolder="" measureGroup="Table_1" count="0" hidden="1">
      <extLst>
        <ext xmlns:x15="http://schemas.microsoft.com/office/spreadsheetml/2010/11/main" uri="{B97F6D7D-B522-45F9-BDA1-12C45D357490}">
          <x15:cacheHierarchy aggregatedColumn="173"/>
        </ext>
      </extLst>
    </cacheHierarchy>
    <cacheHierarchy uniqueName="[Measures].[Count of City 2]" caption="Count of City 2" measure="1" displayFolder="" measureGroup="Table_1" count="0" hidden="1">
      <extLst>
        <ext xmlns:x15="http://schemas.microsoft.com/office/spreadsheetml/2010/11/main" uri="{B97F6D7D-B522-45F9-BDA1-12C45D357490}">
          <x15:cacheHierarchy aggregatedColumn="185"/>
        </ext>
      </extLst>
    </cacheHierarchy>
    <cacheHierarchy uniqueName="[Measures].[Distinct Count of City 2]" caption="Distinct Count of City 2" measure="1" displayFolder="" measureGroup="Table_1" count="0" hidden="1">
      <extLst>
        <ext xmlns:x15="http://schemas.microsoft.com/office/spreadsheetml/2010/11/main" uri="{B97F6D7D-B522-45F9-BDA1-12C45D357490}">
          <x15:cacheHierarchy aggregatedColumn="185"/>
        </ext>
      </extLst>
    </cacheHierarchy>
    <cacheHierarchy uniqueName="[Measures].[Sum of Shipping Cost 2]" caption="Sum of Shipping Cost 2" measure="1" displayFolder="" measureGroup="Table_1" count="0" hidden="1">
      <extLst>
        <ext xmlns:x15="http://schemas.microsoft.com/office/spreadsheetml/2010/11/main" uri="{B97F6D7D-B522-45F9-BDA1-12C45D357490}">
          <x15:cacheHierarchy aggregatedColumn="174"/>
        </ext>
      </extLst>
    </cacheHierarchy>
    <cacheHierarchy uniqueName="[Measures].[Sum of Order fullfillment time 2]" caption="Sum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Average of Order fullfillment time 2]" caption="Average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Count of Order Priority]" caption="Count of Order Priority" measure="1" displayFolder="" measureGroup="Table_1" count="0" hidden="1">
      <extLst>
        <ext xmlns:x15="http://schemas.microsoft.com/office/spreadsheetml/2010/11/main" uri="{B97F6D7D-B522-45F9-BDA1-12C45D357490}">
          <x15:cacheHierarchy aggregatedColumn="171"/>
        </ext>
      </extLst>
    </cacheHierarchy>
    <cacheHierarchy uniqueName="[Measures].[Count of Repeted order]" caption="Count of Repeted order" measure="1" displayFolder="" measureGroup="Table_1" count="0" oneField="1" hidden="1">
      <fieldsUsage count="1">
        <fieldUsage x="4"/>
      </fieldsUsage>
      <extLst>
        <ext xmlns:x15="http://schemas.microsoft.com/office/spreadsheetml/2010/11/main" uri="{B97F6D7D-B522-45F9-BDA1-12C45D357490}">
          <x15:cacheHierarchy aggregatedColumn="209"/>
        </ext>
      </extLst>
    </cacheHierarchy>
    <cacheHierarchy uniqueName="[Measures].[Sum of Unique Customers]" caption="Sum of Unique Customers" measure="1" displayFolder="" measureGroup="Table_1" count="0" hidden="1">
      <extLst>
        <ext xmlns:x15="http://schemas.microsoft.com/office/spreadsheetml/2010/11/main" uri="{B97F6D7D-B522-45F9-BDA1-12C45D357490}">
          <x15:cacheHierarchy aggregatedColumn="207"/>
        </ext>
      </extLst>
    </cacheHierarchy>
  </cacheHierarchies>
  <kpis count="0"/>
  <dimensions count="8">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Table_1" uniqueName="[Table_1]" caption="Table_1"/>
    <dimension name="Table_1 1" uniqueName="[Table_1 1]" caption="Table_1 1"/>
  </dimensions>
  <measureGroups count="7">
    <measureGroup name="Range" caption="Range"/>
    <measureGroup name="Range 1" caption="Range 1"/>
    <measureGroup name="Range 2" caption="Range 2"/>
    <measureGroup name="Range 3" caption="Range 3"/>
    <measureGroup name="Range 4" caption="Range 4"/>
    <measureGroup name="Table_1" caption="Table_1"/>
    <measureGroup name="Table_1 1" caption="Table_1 1"/>
  </measureGroups>
  <maps count="7">
    <map measureGroup="0" dimension="1"/>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shni Rana" refreshedDate="45444.699428819447" backgroundQuery="1" createdVersion="8" refreshedVersion="8" minRefreshableVersion="3" recordCount="0" supportSubquery="1" supportAdvancedDrill="1" xr:uid="{FB82F4A2-8265-4BBE-8C5B-319967B796BC}">
  <cacheSource type="external" connectionId="2"/>
  <cacheFields count="4">
    <cacheField name="[Table_1].[Product Category].[Product Category]" caption="Product Category" numFmtId="0" hierarchy="177" level="1">
      <sharedItems containsSemiMixedTypes="0" containsNonDate="0" containsString="0"/>
    </cacheField>
    <cacheField name="[Table_1].[State or Province].[State or Province]" caption="State or Province" numFmtId="0" hierarchy="184"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Table_1].[Repeted order].[Repeted order]" caption="Repeted order" numFmtId="0" hierarchy="209" level="1">
      <sharedItems count="1">
        <s v="Unique"/>
      </sharedItems>
    </cacheField>
    <cacheField name="[Measures].[Sum of Unique Customers]" caption="Sum of Unique Customers" numFmtId="0" hierarchy="321" level="32767"/>
  </cacheFields>
  <cacheHierarchies count="322">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time="1" defaultMemberUniqueName="[Range].[Order Year].[All]" allUniqueName="[Range].[Order Year].[All]" dimensionUniqueName="[Range]" displayFolder="" count="0" memberValueDatatype="7" unbalanced="0"/>
    <cacheHierarchy uniqueName="[Range].[Order Month]" caption="Order Month" attribute="1" time="1" defaultMemberUniqueName="[Range].[Order Month].[All]" allUniqueName="[Range].[Order Month].[All]" dimensionUniqueName="[Range]" displayFolder="" count="0" memberValueDatatype="7" unbalanced="0"/>
    <cacheHierarchy uniqueName="[Range].[O-Date]" caption="O-Date" attribute="1" time="1" defaultMemberUniqueName="[Range].[O-Date].[All]" allUniqueName="[Range].[O-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ping years]" caption="Shipping years" attribute="1" time="1" defaultMemberUniqueName="[Range].[Shipping years].[All]" allUniqueName="[Range].[Shipping years].[All]" dimensionUniqueName="[Range]" displayFolder="" count="0" memberValueDatatype="7" unbalanced="0"/>
    <cacheHierarchy uniqueName="[Range].[Shipping months]" caption="Shipping months" attribute="1" time="1" defaultMemberUniqueName="[Range].[Shipping months].[All]" allUniqueName="[Range].[Shipping months].[All]" dimensionUniqueName="[Range]" displayFolder="" count="0" memberValueDatatype="7" unbalanced="0"/>
    <cacheHierarchy uniqueName="[Range].[Shipping date]" caption="Shipping date" attribute="1" time="1" defaultMemberUniqueName="[Range].[Shipping date].[All]" allUniqueName="[Range].[Shipping date].[All]" dimensionUniqueName="[Range]" displayFolder="" count="0" memberValueDatatype="7"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Total]" caption="Total" attribute="1" defaultMemberUniqueName="[Range].[Total].[All]" allUniqueName="[Range].[Total].[All]" dimensionUniqueName="[Range]" displayFolder="" count="0" memberValueDatatype="5" unbalanced="0"/>
    <cacheHierarchy uniqueName="[Range].[Manager]" caption="Manager" attribute="1" defaultMemberUniqueName="[Range].[Manager].[All]" allUniqueName="[Range].[Manager].[All]" dimensionUniqueName="[Range]" displayFolder="" count="0" memberValueDatatype="130" unbalanced="0"/>
    <cacheHierarchy uniqueName="[Range].[Order fullfillment time]" caption="Order fullfillment time" attribute="1" defaultMemberUniqueName="[Range].[Order fullfillment time].[All]" allUniqueName="[Range].[Order fullfillment time].[All]" dimensionUniqueName="[Range]" displayFolder="" count="0" memberValueDatatype="20" unbalanced="0"/>
    <cacheHierarchy uniqueName="[Range].[Profit margin]" caption="Profit margin" attribute="1" defaultMemberUniqueName="[Range].[Profit margin].[All]" allUniqueName="[Range].[Profit margin].[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5" unbalanced="0"/>
    <cacheHierarchy uniqueName="[Range].[Weekly sales]" caption="Weekly sales" attribute="1" defaultMemberUniqueName="[Range].[Weekly sales].[All]" allUniqueName="[Range].[Weekly sales].[All]" dimensionUniqueName="[Range]" displayFolder="" count="0" memberValueDatatype="20" unbalanced="0"/>
    <cacheHierarchy uniqueName="[Range].[Monthly sales]" caption="Monthly sales" attribute="1" defaultMemberUniqueName="[Range].[Monthly sales].[All]" allUniqueName="[Range].[Monthly sales].[All]" dimensionUniqueName="[Range]" displayFolder="" count="0" memberValueDatatype="130" unbalanced="0"/>
    <cacheHierarchy uniqueName="[Range].[Weekly sales03]" caption="Weekly sales03" attribute="1" defaultMemberUniqueName="[Range].[Weekly sales03].[All]" allUniqueName="[Range].[Weekly sales03].[All]" dimensionUniqueName="[Range]" displayFolder="" count="0" memberValueDatatype="130" unbalanced="0"/>
    <cacheHierarchy uniqueName="[Range].[Order Month (Year)]" caption="Order Month (Year)" attribute="1" defaultMemberUniqueName="[Range].[Order Month (Year)].[All]" allUniqueName="[Range].[Order Month (Year)].[All]" dimensionUniqueName="[Range]" displayFolder="" count="0" memberValueDatatype="130" unbalanced="0"/>
    <cacheHierarchy uniqueName="[Range].[Order Month (Quarter)]" caption="Order Month (Quarter)" attribute="1" defaultMemberUniqueName="[Range].[Order Month (Quarter)].[All]" allUniqueName="[Range].[Order Month (Quarter)].[All]" dimensionUniqueName="[Range]" displayFolder="" count="0" memberValueDatatype="130" unbalanced="0"/>
    <cacheHierarchy uniqueName="[Range].[Order Month (Month)]" caption="Order Month (Month)" attribute="1" defaultMemberUniqueName="[Range].[Order Month (Month)].[All]" allUniqueName="[Range].[Order Month (Month)].[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Order Priority]" caption="Order Priority" attribute="1" defaultMemberUniqueName="[Range 1].[Order Priority].[All]" allUniqueName="[Range 1].[Order Priorit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Unit Price]" caption="Unit Price" attribute="1" defaultMemberUniqueName="[Range 1].[Unit Price].[All]" allUniqueName="[Range 1].[Unit Price].[All]" dimensionUniqueName="[Range 1]" displayFolder="" count="0" memberValueDatatype="5" unbalanced="0"/>
    <cacheHierarchy uniqueName="[Range 1].[Shipping Cost]" caption="Shipping Cost" attribute="1" defaultMemberUniqueName="[Range 1].[Shipping Cost].[All]" allUniqueName="[Range 1].[Shipping Cost].[All]" dimensionUniqueName="[Range 1]" displayFolder="" count="0" memberValueDatatype="5"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Segment]" caption="Customer Segment" attribute="1" defaultMemberUniqueName="[Range 1].[Customer Segment].[All]" allUniqueName="[Range 1].[Customer Segment].[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Sub-Category]" caption="Product Sub-Category" attribute="1" defaultMemberUniqueName="[Range 1].[Product Sub-Category].[All]" allUniqueName="[Range 1].[Product Sub-Category].[All]" dimensionUniqueName="[Range 1]" displayFolder="" count="0" memberValueDatatype="130" unbalanced="0"/>
    <cacheHierarchy uniqueName="[Range 1].[Product Container]" caption="Product Container" attribute="1" defaultMemberUniqueName="[Range 1].[Product Container].[All]" allUniqueName="[Range 1].[Product Container].[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Product Base Margin]" caption="Product Base Margin" attribute="1" defaultMemberUniqueName="[Range 1].[Product Base Margin].[All]" allUniqueName="[Range 1].[Product Base Margin].[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State or Province]" caption="State or Province" attribute="1" defaultMemberUniqueName="[Range 1].[State or Province].[All]" allUniqueName="[Range 1].[State or Provinc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Order Year]" caption="Order Year" attribute="1" time="1" defaultMemberUniqueName="[Range 1].[Order Year].[All]" allUniqueName="[Range 1].[Order Year].[All]" dimensionUniqueName="[Range 1]" displayFolder="" count="0" memberValueDatatype="7" unbalanced="0"/>
    <cacheHierarchy uniqueName="[Range 1].[Order Month]" caption="Order Month" attribute="1" time="1" defaultMemberUniqueName="[Range 1].[Order Month].[All]" allUniqueName="[Range 1].[Order Month].[All]" dimensionUniqueName="[Range 1]" displayFolder="" count="0" memberValueDatatype="7" unbalanced="0"/>
    <cacheHierarchy uniqueName="[Range 1].[O-Date]" caption="O-Date" attribute="1" time="1" defaultMemberUniqueName="[Range 1].[O-Date].[All]" allUniqueName="[Range 1].[O-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ping years]" caption="Shipping years" attribute="1" time="1" defaultMemberUniqueName="[Range 1].[Shipping years].[All]" allUniqueName="[Range 1].[Shipping years].[All]" dimensionUniqueName="[Range 1]" displayFolder="" count="0" memberValueDatatype="7" unbalanced="0"/>
    <cacheHierarchy uniqueName="[Range 1].[Shipping months]" caption="Shipping months" attribute="1" time="1" defaultMemberUniqueName="[Range 1].[Shipping months].[All]" allUniqueName="[Range 1].[Shipping months].[All]" dimensionUniqueName="[Range 1]" displayFolder="" count="0" memberValueDatatype="7" unbalanced="0"/>
    <cacheHierarchy uniqueName="[Range 1].[Shipping date]" caption="Shipping date" attribute="1" time="1" defaultMemberUniqueName="[Range 1].[Shipping date].[All]" allUniqueName="[Range 1].[Shipping date].[All]" dimensionUniqueName="[Range 1]" displayFolder="" count="0" memberValueDatatype="7" unbalanced="0"/>
    <cacheHierarchy uniqueName="[Range 1].[Profit]" caption="Profit" attribute="1" defaultMemberUniqueName="[Range 1].[Profit].[All]" allUniqueName="[Range 1].[Profit].[All]" dimensionUniqueName="[Range 1]" displayFolder="" count="0" memberValueDatatype="5" unbalanced="0"/>
    <cacheHierarchy uniqueName="[Range 1].[Quantity ordered new]" caption="Quantity ordered new" attribute="1" defaultMemberUniqueName="[Range 1].[Quantity ordered new].[All]" allUniqueName="[Range 1].[Quantity ordered new].[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Total]" caption="Total" attribute="1" defaultMemberUniqueName="[Range 1].[Total].[All]" allUniqueName="[Range 1].[Total].[All]" dimensionUniqueName="[Range 1]" displayFolder="" count="0" memberValueDatatype="5" unbalanced="0"/>
    <cacheHierarchy uniqueName="[Range 1].[Manager]" caption="Manager" attribute="1" defaultMemberUniqueName="[Range 1].[Manager].[All]" allUniqueName="[Range 1].[Manager].[All]" dimensionUniqueName="[Range 1]" displayFolder="" count="0" memberValueDatatype="130" unbalanced="0"/>
    <cacheHierarchy uniqueName="[Range 1].[Order fullfillment time]" caption="Order fullfillment time" attribute="1" defaultMemberUniqueName="[Range 1].[Order fullfillment time].[All]" allUniqueName="[Range 1].[Order fullfillment time].[All]" dimensionUniqueName="[Range 1]" displayFolder="" count="0" memberValueDatatype="20" unbalanced="0"/>
    <cacheHierarchy uniqueName="[Range 1].[Profit margin]" caption="Profit margin" attribute="1" defaultMemberUniqueName="[Range 1].[Profit margin].[All]" allUniqueName="[Range 1].[Profit margin].[All]" dimensionUniqueName="[Range 1]" displayFolder="" count="0" memberValueDatatype="130" unbalanced="0"/>
    <cacheHierarchy uniqueName="[Range 1].[Revenue]" caption="Revenue" attribute="1" defaultMemberUniqueName="[Range 1].[Revenue].[All]" allUniqueName="[Range 1].[Revenue].[All]" dimensionUniqueName="[Range 1]" displayFolder="" count="0" memberValueDatatype="5" unbalanced="0"/>
    <cacheHierarchy uniqueName="[Range 1].[Weekly sales]" caption="Weekly sales" attribute="1" defaultMemberUniqueName="[Range 1].[Weekly sales].[All]" allUniqueName="[Range 1].[Weekly sales].[All]" dimensionUniqueName="[Range 1]" displayFolder="" count="0" memberValueDatatype="20" unbalanced="0"/>
    <cacheHierarchy uniqueName="[Range 1].[Monthly sales]" caption="Monthly sales" attribute="1" defaultMemberUniqueName="[Range 1].[Monthly sales].[All]" allUniqueName="[Range 1].[Monthly sales].[All]" dimensionUniqueName="[Range 1]" displayFolder="" count="0" memberValueDatatype="130" unbalanced="0"/>
    <cacheHierarchy uniqueName="[Range 1].[Weekly sales03]" caption="Weekly sales03" attribute="1" defaultMemberUniqueName="[Range 1].[Weekly sales03].[All]" allUniqueName="[Range 1].[Weekly sales03].[All]" dimensionUniqueName="[Range 1]" displayFolder="" count="0" memberValueDatatype="130" unbalanced="0"/>
    <cacheHierarchy uniqueName="[Range 1].[Unique Customers]" caption="Unique Customers" attribute="1" defaultMemberUniqueName="[Range 1].[Unique Customers].[All]" allUniqueName="[Range 1].[Unique Customers].[All]" dimensionUniqueName="[Range 1]" displayFolder="" count="0" memberValueDatatype="20" unbalanced="0"/>
    <cacheHierarchy uniqueName="[Range 1].[Repeat Customers]" caption="Repeat Customers" attribute="1" defaultMemberUniqueName="[Range 1].[Repeat Customers].[All]" allUniqueName="[Range 1].[Repeat Customers].[All]" dimensionUniqueName="[Range 1]" displayFolder="" count="0" memberValueDatatype="20" unbalanced="0"/>
    <cacheHierarchy uniqueName="[Range 1].[Repeted order]" caption="Repeted order" attribute="1" defaultMemberUniqueName="[Range 1].[Repeted order].[All]" allUniqueName="[Range 1].[Repeted order].[All]" dimensionUniqueName="[Range 1]" displayFolder="" count="0" memberValueDatatype="130" unbalanced="0"/>
    <cacheHierarchy uniqueName="[Range 2].[Customer ID]" caption="Customer ID" attribute="1" defaultMemberUniqueName="[Range 2].[Customer ID].[All]" allUniqueName="[Range 2].[Customer ID].[All]" dimensionUniqueName="[Range 2]" displayFolder="" count="0" memberValueDatatype="2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Order Priority]" caption="Order Priority" attribute="1" defaultMemberUniqueName="[Range 2].[Order Priority].[All]" allUniqueName="[Range 2].[Order Priority].[All]" dimensionUniqueName="[Range 2]" displayFolder="" count="0" memberValueDatatype="130" unbalanced="0"/>
    <cacheHierarchy uniqueName="[Range 2].[Discount]" caption="Discount" attribute="1" defaultMemberUniqueName="[Range 2].[Discount].[All]" allUniqueName="[Range 2].[Discount].[All]" dimensionUniqueName="[Range 2]" displayFolder="" count="0" memberValueDatatype="5" unbalanced="0"/>
    <cacheHierarchy uniqueName="[Range 2].[Unit Price]" caption="Unit Price" attribute="1" defaultMemberUniqueName="[Range 2].[Unit Price].[All]" allUniqueName="[Range 2].[Unit Price].[All]" dimensionUniqueName="[Range 2]" displayFolder="" count="0" memberValueDatatype="5" unbalanced="0"/>
    <cacheHierarchy uniqueName="[Range 2].[Shipping Cost]" caption="Shipping Cost" attribute="1" defaultMemberUniqueName="[Range 2].[Shipping Cost].[All]" allUniqueName="[Range 2].[Shipping Cost].[All]" dimensionUniqueName="[Range 2]" displayFolder="" count="0" memberValueDatatype="5"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Segment]" caption="Customer Segment" attribute="1" defaultMemberUniqueName="[Range 2].[Customer Segment].[All]" allUniqueName="[Range 2].[Customer Segment].[All]" dimensionUniqueName="[Range 2]" displayFolder="" count="0" memberValueDatatype="13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Sub-Category]" caption="Product Sub-Category" attribute="1" defaultMemberUniqueName="[Range 2].[Product Sub-Category].[All]" allUniqueName="[Range 2].[Product Sub-Category].[All]" dimensionUniqueName="[Range 2]" displayFolder="" count="0" memberValueDatatype="130" unbalanced="0"/>
    <cacheHierarchy uniqueName="[Range 2].[Product Container]" caption="Product Container" attribute="1" defaultMemberUniqueName="[Range 2].[Product Container].[All]" allUniqueName="[Range 2].[Product Container].[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Product Base Margin]" caption="Product Base Margin" attribute="1" defaultMemberUniqueName="[Range 2].[Product Base Margin].[All]" allUniqueName="[Range 2].[Product Base Margin].[All]" dimensionUniqueName="[Range 2]" displayFolder="" count="0" memberValueDatatype="5" unbalanced="0"/>
    <cacheHierarchy uniqueName="[Range 2].[Country]" caption="Country" attribute="1" defaultMemberUniqueName="[Range 2].[Country].[All]" allUniqueName="[Range 2].[Country].[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State or Province]" caption="State or Province" attribute="1" defaultMemberUniqueName="[Range 2].[State or Province].[All]" allUniqueName="[Range 2].[State or Provinc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Order Year]" caption="Order Year" attribute="1" time="1" defaultMemberUniqueName="[Range 2].[Order Year].[All]" allUniqueName="[Range 2].[Order Year].[All]" dimensionUniqueName="[Range 2]" displayFolder="" count="0" memberValueDatatype="7" unbalanced="0"/>
    <cacheHierarchy uniqueName="[Range 2].[Order Month]" caption="Order Month" attribute="1" time="1" defaultMemberUniqueName="[Range 2].[Order Month].[All]" allUniqueName="[Range 2].[Order Month].[All]" dimensionUniqueName="[Range 2]" displayFolder="" count="0" memberValueDatatype="7" unbalanced="0"/>
    <cacheHierarchy uniqueName="[Range 2].[O-Date]" caption="O-Date" attribute="1" time="1" defaultMemberUniqueName="[Range 2].[O-Date].[All]" allUniqueName="[Range 2].[O-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ping years]" caption="Shipping years" attribute="1" time="1" defaultMemberUniqueName="[Range 2].[Shipping years].[All]" allUniqueName="[Range 2].[Shipping years].[All]" dimensionUniqueName="[Range 2]" displayFolder="" count="0" memberValueDatatype="7" unbalanced="0"/>
    <cacheHierarchy uniqueName="[Range 2].[Shipping months]" caption="Shipping months" attribute="1" time="1" defaultMemberUniqueName="[Range 2].[Shipping months].[All]" allUniqueName="[Range 2].[Shipping months].[All]" dimensionUniqueName="[Range 2]" displayFolder="" count="0" memberValueDatatype="7" unbalanced="0"/>
    <cacheHierarchy uniqueName="[Range 2].[Shipping date]" caption="Shipping date" attribute="1" time="1" defaultMemberUniqueName="[Range 2].[Shipping date].[All]" allUniqueName="[Range 2].[Shipping date].[All]" dimensionUniqueName="[Range 2]" displayFolder="" count="0" memberValueDatatype="7" unbalanced="0"/>
    <cacheHierarchy uniqueName="[Range 2].[Profit]" caption="Profit" attribute="1" defaultMemberUniqueName="[Range 2].[Profit].[All]" allUniqueName="[Range 2].[Profit].[All]" dimensionUniqueName="[Range 2]" displayFolder="" count="0" memberValueDatatype="5" unbalanced="0"/>
    <cacheHierarchy uniqueName="[Range 2].[Quantity ordered new]" caption="Quantity ordered new" attribute="1" defaultMemberUniqueName="[Range 2].[Quantity ordered new].[All]" allUniqueName="[Range 2].[Quantity ordered new].[All]" dimensionUniqueName="[Range 2]" displayFolder="" count="0" memberValueDatatype="20" unbalanced="0"/>
    <cacheHierarchy uniqueName="[Range 2].[Sales]" caption="Sales" attribute="1" defaultMemberUniqueName="[Range 2].[Sales].[All]" allUniqueName="[Range 2].[Sales].[All]" dimensionUniqueName="[Range 2]" displayFolder="" count="0" memberValueDatatype="5" unbalanced="0"/>
    <cacheHierarchy uniqueName="[Range 2].[Order ID]" caption="Order ID" attribute="1" defaultMemberUniqueName="[Range 2].[Order ID].[All]" allUniqueName="[Range 2].[Order ID].[All]" dimensionUniqueName="[Range 2]" displayFolder="" count="0" memberValueDatatype="20" unbalanced="0"/>
    <cacheHierarchy uniqueName="[Range 2].[Total]" caption="Total" attribute="1" defaultMemberUniqueName="[Range 2].[Total].[All]" allUniqueName="[Range 2].[Total].[All]" dimensionUniqueName="[Range 2]" displayFolder="" count="0" memberValueDatatype="5" unbalanced="0"/>
    <cacheHierarchy uniqueName="[Range 2].[Manager]" caption="Manager" attribute="1" defaultMemberUniqueName="[Range 2].[Manager].[All]" allUniqueName="[Range 2].[Manager].[All]" dimensionUniqueName="[Range 2]" displayFolder="" count="0" memberValueDatatype="130" unbalanced="0"/>
    <cacheHierarchy uniqueName="[Range 2].[Order fullfillment time]" caption="Order fullfillment time" attribute="1" defaultMemberUniqueName="[Range 2].[Order fullfillment time].[All]" allUniqueName="[Range 2].[Order fullfillment time].[All]" dimensionUniqueName="[Range 2]" displayFolder="" count="0" memberValueDatatype="20"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Revenue]" caption="Revenue" attribute="1" defaultMemberUniqueName="[Range 2].[Revenue].[All]" allUniqueName="[Range 2].[Revenue].[All]" dimensionUniqueName="[Range 2]" displayFolder="" count="0" memberValueDatatype="5" unbalanced="0"/>
    <cacheHierarchy uniqueName="[Range 2].[Weekly sales]" caption="Weekly sales" attribute="1" defaultMemberUniqueName="[Range 2].[Weekly sales].[All]" allUniqueName="[Range 2].[Weekly sales].[All]" dimensionUniqueName="[Range 2]" displayFolder="" count="0" memberValueDatatype="20" unbalanced="0"/>
    <cacheHierarchy uniqueName="[Range 2].[Monthly sales]" caption="Monthly sales" attribute="1" defaultMemberUniqueName="[Range 2].[Monthly sales].[All]" allUniqueName="[Range 2].[Monthly sales].[All]" dimensionUniqueName="[Range 2]" displayFolder="" count="0" memberValueDatatype="130" unbalanced="0"/>
    <cacheHierarchy uniqueName="[Range 2].[Weekly sales03]" caption="Weekly sales03" attribute="1" defaultMemberUniqueName="[Range 2].[Weekly sales03].[All]" allUniqueName="[Range 2].[Weekly sales03].[All]" dimensionUniqueName="[Range 2]" displayFolder="" count="0" memberValueDatatype="130" unbalanced="0"/>
    <cacheHierarchy uniqueName="[Range 2].[Unique Customers]" caption="Unique Customers" attribute="1" defaultMemberUniqueName="[Range 2].[Unique Customers].[All]" allUniqueName="[Range 2].[Unique Customers].[All]" dimensionUniqueName="[Range 2]" displayFolder="" count="0" memberValueDatatype="20" unbalanced="0"/>
    <cacheHierarchy uniqueName="[Range 2].[Repeat Customers]" caption="Repeat Customers" attribute="1" defaultMemberUniqueName="[Range 2].[Repeat Customers].[All]" allUniqueName="[Range 2].[Repeat Customers].[All]" dimensionUniqueName="[Range 2]" displayFolder="" count="0" memberValueDatatype="20" unbalanced="0"/>
    <cacheHierarchy uniqueName="[Range 2].[Repeted order]" caption="Repeted order" attribute="1" defaultMemberUniqueName="[Range 2].[Repeted order].[All]" allUniqueName="[Range 2].[Repeted order].[All]" dimensionUniqueName="[Range 2]" displayFolder="" count="0" memberValueDatatype="130" unbalanced="0"/>
    <cacheHierarchy uniqueName="[Range 3].[Customer ID]" caption="Customer ID" attribute="1" defaultMemberUniqueName="[Range 3].[Customer ID].[All]" allUniqueName="[Range 3].[Customer ID].[All]" dimensionUniqueName="[Range 3]" displayFolder="" count="0" memberValueDatatype="20" unbalanced="0"/>
    <cacheHierarchy uniqueName="[Range 3].[Customer Name]" caption="Customer Name" attribute="1" defaultMemberUniqueName="[Range 3].[Customer Name].[All]" allUniqueName="[Range 3].[Customer Name].[All]" dimensionUniqueName="[Range 3]" displayFolder="" count="0" memberValueDatatype="13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Discount]" caption="Discount" attribute="1" defaultMemberUniqueName="[Range 3].[Discount].[All]" allUniqueName="[Range 3].[Discount].[All]" dimensionUniqueName="[Range 3]" displayFolder="" count="0" memberValueDatatype="5" unbalanced="0"/>
    <cacheHierarchy uniqueName="[Range 3].[Unit Price]" caption="Unit Price" attribute="1" defaultMemberUniqueName="[Range 3].[Unit Price].[All]" allUniqueName="[Range 3].[Unit Price].[All]" dimensionUniqueName="[Range 3]" displayFolder="" count="0" memberValueDatatype="5" unbalanced="0"/>
    <cacheHierarchy uniqueName="[Range 3].[Shipping Cost]" caption="Shipping Cost" attribute="1" defaultMemberUniqueName="[Range 3].[Shipping Cost].[All]" allUniqueName="[Range 3].[Shipping Cost].[All]" dimensionUniqueName="[Range 3]" displayFolder="" count="0" memberValueDatatype="5" unbalanced="0"/>
    <cacheHierarchy uniqueName="[Range 3].[Ship Mode]" caption="Ship Mode" attribute="1" defaultMemberUniqueName="[Range 3].[Ship Mode].[All]" allUniqueName="[Range 3].[Ship Mode].[All]" dimensionUniqueName="[Range 3]" displayFolder="" count="0" memberValueDatatype="130" unbalanced="0"/>
    <cacheHierarchy uniqueName="[Range 3].[Customer Segment]" caption="Customer Segment" attribute="1" defaultMemberUniqueName="[Range 3].[Customer Segment].[All]" allUniqueName="[Range 3].[Customer Segment].[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Sub-Category]" caption="Product Sub-Category" attribute="1" defaultMemberUniqueName="[Range 3].[Product Sub-Category].[All]" allUniqueName="[Range 3].[Product Sub-Category].[All]" dimensionUniqueName="[Range 3]" displayFolder="" count="0" memberValueDatatype="130" unbalanced="0"/>
    <cacheHierarchy uniqueName="[Range 3].[Product Container]" caption="Product Container" attribute="1" defaultMemberUniqueName="[Range 3].[Product Container].[All]" allUniqueName="[Range 3].[Product Container].[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Product Base Margin]" caption="Product Base Margin" attribute="1" defaultMemberUniqueName="[Range 3].[Product Base Margin].[All]" allUniqueName="[Range 3].[Product Base Margin].[All]" dimensionUniqueName="[Range 3]" displayFolder="" count="0" memberValueDatatype="5" unbalanced="0"/>
    <cacheHierarchy uniqueName="[Range 3].[Country]" caption="Country" attribute="1" defaultMemberUniqueName="[Range 3].[Country].[All]" allUniqueName="[Range 3].[Country].[All]" dimensionUniqueName="[Range 3]" displayFolder="" count="0" memberValueDatatype="130" unbalanced="0"/>
    <cacheHierarchy uniqueName="[Range 3].[Region]" caption="Region" attribute="1" defaultMemberUniqueName="[Range 3].[Region].[All]" allUniqueName="[Range 3].[Region].[All]" dimensionUniqueName="[Range 3]" displayFolder="" count="0" memberValueDatatype="130" unbalanced="0"/>
    <cacheHierarchy uniqueName="[Range 3].[State or Province]" caption="State or Province" attribute="1" defaultMemberUniqueName="[Range 3].[State or Province].[All]" allUniqueName="[Range 3].[State or Province].[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Postal Code]" caption="Postal Code" attribute="1" defaultMemberUniqueName="[Range 3].[Postal Code].[All]" allUniqueName="[Range 3].[Postal Code].[All]" dimensionUniqueName="[Range 3]" displayFolder="" count="0" memberValueDatatype="20" unbalanced="0"/>
    <cacheHierarchy uniqueName="[Range 3].[Order Date]" caption="Order Date" attribute="1" time="1" defaultMemberUniqueName="[Range 3].[Order Date].[All]" allUniqueName="[Range 3].[Order Date].[All]" dimensionUniqueName="[Range 3]" displayFolder="" count="0" memberValueDatatype="7" unbalanced="0"/>
    <cacheHierarchy uniqueName="[Range 3].[Order Year]" caption="Order Year" attribute="1" time="1" defaultMemberUniqueName="[Range 3].[Order Year].[All]" allUniqueName="[Range 3].[Order Year].[All]" dimensionUniqueName="[Range 3]" displayFolder="" count="0" memberValueDatatype="7" unbalanced="0"/>
    <cacheHierarchy uniqueName="[Range 3].[Order Month]" caption="Order Month" attribute="1" time="1" defaultMemberUniqueName="[Range 3].[Order Month].[All]" allUniqueName="[Range 3].[Order Month].[All]" dimensionUniqueName="[Range 3]" displayFolder="" count="0" memberValueDatatype="7" unbalanced="0"/>
    <cacheHierarchy uniqueName="[Range 3].[O-Date]" caption="O-Date" attribute="1" time="1" defaultMemberUniqueName="[Range 3].[O-Date].[All]" allUniqueName="[Range 3].[O-Date].[All]" dimensionUniqueName="[Range 3]" displayFolder="" count="0" memberValueDatatype="7" unbalanced="0"/>
    <cacheHierarchy uniqueName="[Range 3].[Ship date]" caption="Ship date" attribute="1" time="1" defaultMemberUniqueName="[Range 3].[Ship date].[All]" allUniqueName="[Range 3].[Ship date].[All]" dimensionUniqueName="[Range 3]" displayFolder="" count="0" memberValueDatatype="7" unbalanced="0"/>
    <cacheHierarchy uniqueName="[Range 3].[Shipping years]" caption="Shipping years" attribute="1" time="1" defaultMemberUniqueName="[Range 3].[Shipping years].[All]" allUniqueName="[Range 3].[Shipping years].[All]" dimensionUniqueName="[Range 3]" displayFolder="" count="0" memberValueDatatype="7" unbalanced="0"/>
    <cacheHierarchy uniqueName="[Range 3].[Shipping months]" caption="Shipping months" attribute="1" time="1" defaultMemberUniqueName="[Range 3].[Shipping months].[All]" allUniqueName="[Range 3].[Shipping months].[All]" dimensionUniqueName="[Range 3]" displayFolder="" count="0" memberValueDatatype="7" unbalanced="0"/>
    <cacheHierarchy uniqueName="[Range 3].[Shipping date]" caption="Shipping date" attribute="1" time="1" defaultMemberUniqueName="[Range 3].[Shipping date].[All]" allUniqueName="[Range 3].[Shipping date].[All]" dimensionUniqueName="[Range 3]" displayFolder="" count="0" memberValueDatatype="7" unbalanced="0"/>
    <cacheHierarchy uniqueName="[Range 3].[Profit]" caption="Profit" attribute="1" defaultMemberUniqueName="[Range 3].[Profit].[All]" allUniqueName="[Range 3].[Profit].[All]" dimensionUniqueName="[Range 3]" displayFolder="" count="0" memberValueDatatype="5" unbalanced="0"/>
    <cacheHierarchy uniqueName="[Range 3].[Quantity ordered new]" caption="Quantity ordered new" attribute="1" defaultMemberUniqueName="[Range 3].[Quantity ordered new].[All]" allUniqueName="[Range 3].[Quantity ordered new].[All]" dimensionUniqueName="[Range 3]" displayFolder="" count="0" memberValueDatatype="20" unbalanced="0"/>
    <cacheHierarchy uniqueName="[Range 3].[Sales]" caption="Sales" attribute="1" defaultMemberUniqueName="[Range 3].[Sales].[All]" allUniqueName="[Range 3].[Sales].[All]" dimensionUniqueName="[Range 3]" displayFolder="" count="0" memberValueDatatype="5" unbalanced="0"/>
    <cacheHierarchy uniqueName="[Range 3].[Order ID]" caption="Order ID" attribute="1" defaultMemberUniqueName="[Range 3].[Order ID].[All]" allUniqueName="[Range 3].[Order ID].[All]" dimensionUniqueName="[Range 3]" displayFolder="" count="0" memberValueDatatype="20" unbalanced="0"/>
    <cacheHierarchy uniqueName="[Range 3].[Total]" caption="Total" attribute="1" defaultMemberUniqueName="[Range 3].[Total].[All]" allUniqueName="[Range 3].[Total].[All]" dimensionUniqueName="[Range 3]" displayFolder="" count="0" memberValueDatatype="5" unbalanced="0"/>
    <cacheHierarchy uniqueName="[Range 3].[Manager]" caption="Manager" attribute="1" defaultMemberUniqueName="[Range 3].[Manager].[All]" allUniqueName="[Range 3].[Manager].[All]" dimensionUniqueName="[Range 3]" displayFolder="" count="0" memberValueDatatype="130" unbalanced="0"/>
    <cacheHierarchy uniqueName="[Range 3].[Order fullfillment time]" caption="Order fullfillment time" attribute="1" defaultMemberUniqueName="[Range 3].[Order fullfillment time].[All]" allUniqueName="[Range 3].[Order fullfillment time].[All]" dimensionUniqueName="[Range 3]" displayFolder="" count="0" memberValueDatatype="20" unbalanced="0"/>
    <cacheHierarchy uniqueName="[Range 3].[Profit margin]" caption="Profit margin" attribute="1" defaultMemberUniqueName="[Range 3].[Profit margin].[All]" allUniqueName="[Range 3].[Profit margin].[All]" dimensionUniqueName="[Range 3]" displayFolder="" count="0" memberValueDatatype="5" unbalanced="0"/>
    <cacheHierarchy uniqueName="[Range 3].[Revenue]" caption="Revenue" attribute="1" defaultMemberUniqueName="[Range 3].[Revenue].[All]" allUniqueName="[Range 3].[Revenue].[All]" dimensionUniqueName="[Range 3]" displayFolder="" count="0" memberValueDatatype="5" unbalanced="0"/>
    <cacheHierarchy uniqueName="[Range 3].[Weekly sales]" caption="Weekly sales" attribute="1" defaultMemberUniqueName="[Range 3].[Weekly sales].[All]" allUniqueName="[Range 3].[Weekly sales].[All]" dimensionUniqueName="[Range 3]" displayFolder="" count="0" memberValueDatatype="20" unbalanced="0"/>
    <cacheHierarchy uniqueName="[Range 3].[Monthly sales]" caption="Monthly sales" attribute="1" defaultMemberUniqueName="[Range 3].[Monthly sales].[All]" allUniqueName="[Range 3].[Monthly sales].[All]" dimensionUniqueName="[Range 3]" displayFolder="" count="0" memberValueDatatype="130" unbalanced="0"/>
    <cacheHierarchy uniqueName="[Range 3].[Weekly sales03]" caption="Weekly sales03" attribute="1" defaultMemberUniqueName="[Range 3].[Weekly sales03].[All]" allUniqueName="[Range 3].[Weekly sales03].[All]" dimensionUniqueName="[Range 3]" displayFolder="" count="0" memberValueDatatype="130" unbalanced="0"/>
    <cacheHierarchy uniqueName="[Range 3].[Unique Customers]" caption="Unique Customers" attribute="1" defaultMemberUniqueName="[Range 3].[Unique Customers].[All]" allUniqueName="[Range 3].[Unique Customers].[All]" dimensionUniqueName="[Range 3]" displayFolder="" count="0" memberValueDatatype="20" unbalanced="0"/>
    <cacheHierarchy uniqueName="[Range 3].[Repeat Customers]" caption="Repeat Customers" attribute="1" defaultMemberUniqueName="[Range 3].[Repeat Customers].[All]" allUniqueName="[Range 3].[Repeat Customers].[All]" dimensionUniqueName="[Range 3]" displayFolder="" count="0" memberValueDatatype="20" unbalanced="0"/>
    <cacheHierarchy uniqueName="[Range 3].[Repeted order]" caption="Repeted order" attribute="1" defaultMemberUniqueName="[Range 3].[Repeted order].[All]" allUniqueName="[Range 3].[Repeted order].[All]" dimensionUniqueName="[Range 3]" displayFolder="" count="0" memberValueDatatype="130" unbalanced="0"/>
    <cacheHierarchy uniqueName="[Range 3].[Quarter]" caption="Quarter" attribute="1" defaultMemberUniqueName="[Range 3].[Quarter].[All]" allUniqueName="[Range 3].[Quarter].[All]" dimensionUniqueName="[Range 3]" displayFolder="" count="0" memberValueDatatype="130" unbalanced="0"/>
    <cacheHierarchy uniqueName="[Range 3].[Order Month (Month)]" caption="Order Month (Month)" attribute="1" defaultMemberUniqueName="[Range 3].[Order Month (Month)].[All]" allUniqueName="[Range 3].[Order Month (Month)].[All]" dimensionUniqueName="[Range 3]" displayFolder="" count="0" memberValueDatatype="130" unbalanced="0"/>
    <cacheHierarchy uniqueName="[Range 4].[Provience]" caption="Provience" attribute="1" defaultMemberUniqueName="[Range 4].[Provience].[All]" allUniqueName="[Range 4].[Provience].[All]" dimensionUniqueName="[Range 4]" displayFolder="" count="0" memberValueDatatype="130" unbalanced="0"/>
    <cacheHierarchy uniqueName="[Range 4].[Sum of Sales]" caption="Sum of Sales" attribute="1" defaultMemberUniqueName="[Range 4].[Sum of Sales].[All]" allUniqueName="[Range 4].[Sum of Sales].[All]" dimensionUniqueName="[Range 4]" displayFolder="" count="0" memberValueDatatype="5" unbalanced="0"/>
    <cacheHierarchy uniqueName="[Table_1].[Customer ID]" caption="Customer ID" attribute="1" defaultMemberUniqueName="[Table_1].[Customer ID].[All]" allUniqueName="[Table_1].[Customer ID].[All]" dimensionUniqueName="[Table_1]" displayFolder="" count="0" memberValueDatatype="2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Order Priority]" caption="Order Priority" attribute="1" defaultMemberUniqueName="[Table_1].[Order Priority].[All]" allUniqueName="[Table_1].[Order Priority].[All]" dimensionUniqueName="[Table_1]" displayFolder="" count="2" memberValueDatatype="130" unbalanced="0"/>
    <cacheHierarchy uniqueName="[Table_1].[Discount]" caption="Discount" attribute="1" defaultMemberUniqueName="[Table_1].[Discount].[All]" allUniqueName="[Table_1].[Discount].[All]" dimensionUniqueName="[Table_1]" displayFolder="" count="0" memberValueDatatype="5" unbalanced="0"/>
    <cacheHierarchy uniqueName="[Table_1].[Unit Price]" caption="Unit Price" attribute="1" defaultMemberUniqueName="[Table_1].[Unit Price].[All]" allUniqueName="[Table_1].[Unit Price].[All]" dimensionUniqueName="[Table_1]" displayFolder="" count="0" memberValueDatatype="5" unbalanced="0"/>
    <cacheHierarchy uniqueName="[Table_1].[Shipping Cost]" caption="Shipping Cost" attribute="1" defaultMemberUniqueName="[Table_1].[Shipping Cost].[All]" allUniqueName="[Table_1].[Shipping Cost].[All]" dimensionUniqueName="[Table_1]" displayFolder="" count="0" memberValueDatatype="5"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Segment]" caption="Customer Segment" attribute="1" defaultMemberUniqueName="[Table_1].[Customer Segment].[All]" allUniqueName="[Table_1].[Customer Segment].[All]" dimensionUniqueName="[Table_1]" displayFolder="" count="2" memberValueDatatype="130" unbalanced="0"/>
    <cacheHierarchy uniqueName="[Table_1].[Product Category]" caption="Product Category" attribute="1" defaultMemberUniqueName="[Table_1].[Product Category].[All]" allUniqueName="[Table_1].[Product Category].[All]" dimensionUniqueName="[Table_1]" displayFolder="" count="2" memberValueDatatype="130" unbalanced="0">
      <fieldsUsage count="2">
        <fieldUsage x="-1"/>
        <fieldUsage x="0"/>
      </fieldsUsage>
    </cacheHierarchy>
    <cacheHierarchy uniqueName="[Table_1].[Product Sub-Category]" caption="Product Sub-Category" attribute="1" defaultMemberUniqueName="[Table_1].[Product Sub-Category].[All]" allUniqueName="[Table_1].[Product Sub-Category].[All]" dimensionUniqueName="[Table_1]" displayFolder="" count="0" memberValueDatatype="130" unbalanced="0"/>
    <cacheHierarchy uniqueName="[Table_1].[Product Container]" caption="Product Container" attribute="1" defaultMemberUniqueName="[Table_1].[Product Container].[All]" allUniqueName="[Table_1].[Product Container].[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Product Base Margin]" caption="Product Base Margin" attribute="1" defaultMemberUniqueName="[Table_1].[Product Base Margin].[All]" allUniqueName="[Table_1].[Product Base Margin].[All]" dimensionUniqueName="[Table_1]" displayFolder="" count="0" memberValueDatatype="5" unbalanced="0"/>
    <cacheHierarchy uniqueName="[Table_1].[Country]" caption="Country" attribute="1" defaultMemberUniqueName="[Table_1].[Country].[All]" allUniqueName="[Table_1].[Country].[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State or Province]" caption="State or Province" attribute="1" defaultMemberUniqueName="[Table_1].[State or Province].[All]" allUniqueName="[Table_1].[State or Province].[All]" dimensionUniqueName="[Table_1]" displayFolder="" count="2" memberValueDatatype="130" unbalanced="0">
      <fieldsUsage count="2">
        <fieldUsage x="-1"/>
        <fieldUsage x="1"/>
      </fieldsUsage>
    </cacheHierarchy>
    <cacheHierarchy uniqueName="[Table_1].[City]" caption="City" attribute="1" defaultMemberUniqueName="[Table_1].[City].[All]" allUniqueName="[Table_1].[City].[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Order Year]" caption="Order Year" attribute="1" time="1" defaultMemberUniqueName="[Table_1].[Order Year].[All]" allUniqueName="[Table_1].[Order Year].[All]" dimensionUniqueName="[Table_1]" displayFolder="" count="0" memberValueDatatype="7" unbalanced="0"/>
    <cacheHierarchy uniqueName="[Table_1].[Order Month]" caption="Order Month" attribute="1" time="1" defaultMemberUniqueName="[Table_1].[Order Month].[All]" allUniqueName="[Table_1].[Order Month].[All]" dimensionUniqueName="[Table_1]" displayFolder="" count="0" memberValueDatatype="7" unbalanced="0"/>
    <cacheHierarchy uniqueName="[Table_1].[O-Date]" caption="O-Date" attribute="1" time="1" defaultMemberUniqueName="[Table_1].[O-Date].[All]" allUniqueName="[Table_1].[O-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ping years]" caption="Shipping years" attribute="1" time="1" defaultMemberUniqueName="[Table_1].[Shipping years].[All]" allUniqueName="[Table_1].[Shipping years].[All]" dimensionUniqueName="[Table_1]" displayFolder="" count="0" memberValueDatatype="7" unbalanced="0"/>
    <cacheHierarchy uniqueName="[Table_1].[Shipping months]" caption="Shipping months" attribute="1" time="1" defaultMemberUniqueName="[Table_1].[Shipping months].[All]" allUniqueName="[Table_1].[Shipping months].[All]" dimensionUniqueName="[Table_1]" displayFolder="" count="0" memberValueDatatype="7" unbalanced="0"/>
    <cacheHierarchy uniqueName="[Table_1].[Shipping date]" caption="Shipping date" attribute="1" time="1" defaultMemberUniqueName="[Table_1].[Shipping date].[All]" allUniqueName="[Table_1].[Shipping date].[All]" dimensionUniqueName="[Table_1]" displayFolder="" count="0" memberValueDatatype="7" unbalanced="0"/>
    <cacheHierarchy uniqueName="[Table_1].[Profit]" caption="Profit" attribute="1" defaultMemberUniqueName="[Table_1].[Profit].[All]" allUniqueName="[Table_1].[Profit].[All]" dimensionUniqueName="[Table_1]" displayFolder="" count="0" memberValueDatatype="5" unbalanced="0"/>
    <cacheHierarchy uniqueName="[Table_1].[Quantity ordered new]" caption="Quantity ordered new" attribute="1" defaultMemberUniqueName="[Table_1].[Quantity ordered new].[All]" allUniqueName="[Table_1].[Quantity ordered new].[All]" dimensionUniqueName="[Table_1]" displayFolder="" count="0" memberValueDatatype="20" unbalanced="0"/>
    <cacheHierarchy uniqueName="[Table_1].[Sales]" caption="Sales" attribute="1" defaultMemberUniqueName="[Table_1].[Sales].[All]" allUniqueName="[Table_1].[Sales].[All]" dimensionUniqueName="[Table_1]" displayFolder="" count="0" memberValueDatatype="5" unbalanced="0"/>
    <cacheHierarchy uniqueName="[Table_1].[Order ID]" caption="Order ID" attribute="1" defaultMemberUniqueName="[Table_1].[Order ID].[All]" allUniqueName="[Table_1].[Order ID].[All]" dimensionUniqueName="[Table_1]" displayFolder="" count="0" memberValueDatatype="20" unbalanced="0"/>
    <cacheHierarchy uniqueName="[Table_1].[Total]" caption="Total" attribute="1" defaultMemberUniqueName="[Table_1].[Total].[All]" allUniqueName="[Table_1].[Total].[All]" dimensionUniqueName="[Table_1]" displayFolder="" count="0" memberValueDatatype="5" unbalanced="0"/>
    <cacheHierarchy uniqueName="[Table_1].[Manager]" caption="Manager" attribute="1" defaultMemberUniqueName="[Table_1].[Manager].[All]" allUniqueName="[Table_1].[Manager].[All]" dimensionUniqueName="[Table_1]" displayFolder="" count="2" memberValueDatatype="130" unbalanced="0"/>
    <cacheHierarchy uniqueName="[Table_1].[Order fullfillment time]" caption="Order fullfillment time" attribute="1" defaultMemberUniqueName="[Table_1].[Order fullfillment time].[All]" allUniqueName="[Table_1].[Order fullfillment time].[All]" dimensionUniqueName="[Table_1]" displayFolder="" count="0" memberValueDatatype="20" unbalanced="0"/>
    <cacheHierarchy uniqueName="[Table_1].[Profit margin]" caption="Profit margin" attribute="1" defaultMemberUniqueName="[Table_1].[Profit margin].[All]" allUniqueName="[Table_1].[Profit margin].[All]" dimensionUniqueName="[Table_1]" displayFolder="" count="0" memberValueDatatype="130" unbalanced="0"/>
    <cacheHierarchy uniqueName="[Table_1].[Revenue]" caption="Revenue" attribute="1" defaultMemberUniqueName="[Table_1].[Revenue].[All]" allUniqueName="[Table_1].[Revenue].[All]" dimensionUniqueName="[Table_1]" displayFolder="" count="0" memberValueDatatype="5" unbalanced="0"/>
    <cacheHierarchy uniqueName="[Table_1].[Weekly sales]" caption="Weekly sales" attribute="1" defaultMemberUniqueName="[Table_1].[Weekly sales].[All]" allUniqueName="[Table_1].[Weekly sales].[All]" dimensionUniqueName="[Table_1]" displayFolder="" count="2" memberValueDatatype="20" unbalanced="0"/>
    <cacheHierarchy uniqueName="[Table_1].[Monthly sales]" caption="Monthly sales" attribute="1" defaultMemberUniqueName="[Table_1].[Monthly sales].[All]" allUniqueName="[Table_1].[Monthly sales].[All]" dimensionUniqueName="[Table_1]" displayFolder="" count="0" memberValueDatatype="130" unbalanced="0"/>
    <cacheHierarchy uniqueName="[Table_1].[Weekly sales03]" caption="Weekly sales03" attribute="1" defaultMemberUniqueName="[Table_1].[Weekly sales03].[All]" allUniqueName="[Table_1].[Weekly sales03].[All]" dimensionUniqueName="[Table_1]" displayFolder="" count="0" memberValueDatatype="130" unbalanced="0"/>
    <cacheHierarchy uniqueName="[Table_1].[Unique Customers]" caption="Unique Customers" attribute="1" defaultMemberUniqueName="[Table_1].[Unique Customers].[All]" allUniqueName="[Table_1].[Unique Customers].[All]" dimensionUniqueName="[Table_1]" displayFolder="" count="0" memberValueDatatype="20" unbalanced="0"/>
    <cacheHierarchy uniqueName="[Table_1].[Repeat Customers]" caption="Repeat Customers" attribute="1" defaultMemberUniqueName="[Table_1].[Repeat Customers].[All]" allUniqueName="[Table_1].[Repeat Customers].[All]" dimensionUniqueName="[Table_1]" displayFolder="" count="0" memberValueDatatype="20" unbalanced="0"/>
    <cacheHierarchy uniqueName="[Table_1].[Repeted order]" caption="Repeted order" attribute="1" defaultMemberUniqueName="[Table_1].[Repeted order].[All]" allUniqueName="[Table_1].[Repeted order].[All]" dimensionUniqueName="[Table_1]" displayFolder="" count="2" memberValueDatatype="130" unbalanced="0">
      <fieldsUsage count="2">
        <fieldUsage x="-1"/>
        <fieldUsage x="2"/>
      </fieldsUsage>
    </cacheHierarchy>
    <cacheHierarchy uniqueName="[Table_1].[Quarter]" caption="Quarter" attribute="1" defaultMemberUniqueName="[Table_1].[Quarter].[All]" allUniqueName="[Table_1].[Quarter].[All]" dimensionUniqueName="[Table_1]" displayFolder="" count="2"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Month (Month)]" caption="Order Month (Month)" attribute="1" defaultMemberUniqueName="[Table_1].[Order Month (Month)].[All]" allUniqueName="[Table_1].[Order Month (Month)].[All]" dimensionUniqueName="[Table_1]" displayFolder="" count="2" memberValueDatatype="130" unbalanced="0"/>
    <cacheHierarchy uniqueName="[Table_1 1].[Customer ID]" caption="Customer ID" attribute="1" defaultMemberUniqueName="[Table_1 1].[Customer ID].[All]" allUniqueName="[Table_1 1].[Customer ID].[All]" dimensionUniqueName="[Table_1 1]" displayFolder="" count="0" memberValueDatatype="2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Order Priority]" caption="Order Priority" attribute="1" defaultMemberUniqueName="[Table_1 1].[Order Priority].[All]" allUniqueName="[Table_1 1].[Order Priority].[All]" dimensionUniqueName="[Table_1 1]" displayFolder="" count="0" memberValueDatatype="130" unbalanced="0"/>
    <cacheHierarchy uniqueName="[Table_1 1].[Discount]" caption="Discount" attribute="1" defaultMemberUniqueName="[Table_1 1].[Discount].[All]" allUniqueName="[Table_1 1].[Discount].[All]" dimensionUniqueName="[Table_1 1]" displayFolder="" count="0" memberValueDatatype="5" unbalanced="0"/>
    <cacheHierarchy uniqueName="[Table_1 1].[Unit Price]" caption="Unit Price" attribute="1" defaultMemberUniqueName="[Table_1 1].[Unit Price].[All]" allUniqueName="[Table_1 1].[Unit Price].[All]" dimensionUniqueName="[Table_1 1]" displayFolder="" count="0" memberValueDatatype="5" unbalanced="0"/>
    <cacheHierarchy uniqueName="[Table_1 1].[Shipping Cost]" caption="Shipping Cost" attribute="1" defaultMemberUniqueName="[Table_1 1].[Shipping Cost].[All]" allUniqueName="[Table_1 1].[Shipping Cost].[All]" dimensionUniqueName="[Table_1 1]" displayFolder="" count="0" memberValueDatatype="5"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Segment]" caption="Customer Segment" attribute="1" defaultMemberUniqueName="[Table_1 1].[Customer Segment].[All]" allUniqueName="[Table_1 1].[Customer Segment].[All]" dimensionUniqueName="[Table_1 1]" displayFolder="" count="0" memberValueDatatype="130" unbalanced="0"/>
    <cacheHierarchy uniqueName="[Table_1 1].[Product Category]" caption="Product Category" attribute="1" defaultMemberUniqueName="[Table_1 1].[Product Category].[All]" allUniqueName="[Table_1 1].[Product Category].[All]" dimensionUniqueName="[Table_1 1]" displayFolder="" count="0" memberValueDatatype="130" unbalanced="0"/>
    <cacheHierarchy uniqueName="[Table_1 1].[Product Sub-Category]" caption="Product Sub-Category" attribute="1" defaultMemberUniqueName="[Table_1 1].[Product Sub-Category].[All]" allUniqueName="[Table_1 1].[Product Sub-Category].[All]" dimensionUniqueName="[Table_1 1]" displayFolder="" count="0" memberValueDatatype="130" unbalanced="0"/>
    <cacheHierarchy uniqueName="[Table_1 1].[Product Container]" caption="Product Container" attribute="1" defaultMemberUniqueName="[Table_1 1].[Product Container].[All]" allUniqueName="[Table_1 1].[Product Container].[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Product Base Margin]" caption="Product Base Margin" attribute="1" defaultMemberUniqueName="[Table_1 1].[Product Base Margin].[All]" allUniqueName="[Table_1 1].[Product Base Margin].[All]" dimensionUniqueName="[Table_1 1]" displayFolder="" count="0" memberValueDatatype="5" unbalanced="0"/>
    <cacheHierarchy uniqueName="[Table_1 1].[Country]" caption="Country" attribute="1" defaultMemberUniqueName="[Table_1 1].[Country].[All]" allUniqueName="[Table_1 1].[Country].[All]" dimensionUniqueName="[Table_1 1]" displayFolder="" count="0" memberValueDatatype="130" unbalanced="0"/>
    <cacheHierarchy uniqueName="[Table_1 1].[Region]" caption="Region" attribute="1" defaultMemberUniqueName="[Table_1 1].[Region].[All]" allUniqueName="[Table_1 1].[Region].[All]" dimensionUniqueName="[Table_1 1]" displayFolder="" count="0" memberValueDatatype="130" unbalanced="0"/>
    <cacheHierarchy uniqueName="[Table_1 1].[State or Province]" caption="State or Province" attribute="1" defaultMemberUniqueName="[Table_1 1].[State or Province].[All]" allUniqueName="[Table_1 1].[State or Province].[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Order Year]" caption="Order Year" attribute="1" time="1" defaultMemberUniqueName="[Table_1 1].[Order Year].[All]" allUniqueName="[Table_1 1].[Order Year].[All]" dimensionUniqueName="[Table_1 1]" displayFolder="" count="0" memberValueDatatype="7" unbalanced="0"/>
    <cacheHierarchy uniqueName="[Table_1 1].[Order Month]" caption="Order Month" attribute="1" time="1" defaultMemberUniqueName="[Table_1 1].[Order Month].[All]" allUniqueName="[Table_1 1].[Order Month].[All]" dimensionUniqueName="[Table_1 1]" displayFolder="" count="0" memberValueDatatype="7" unbalanced="0"/>
    <cacheHierarchy uniqueName="[Table_1 1].[O-Date]" caption="O-Date" attribute="1" time="1" defaultMemberUniqueName="[Table_1 1].[O-Date].[All]" allUniqueName="[Table_1 1].[O-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ping years]" caption="Shipping years" attribute="1" time="1" defaultMemberUniqueName="[Table_1 1].[Shipping years].[All]" allUniqueName="[Table_1 1].[Shipping years].[All]" dimensionUniqueName="[Table_1 1]" displayFolder="" count="0" memberValueDatatype="7" unbalanced="0"/>
    <cacheHierarchy uniqueName="[Table_1 1].[Shipping months]" caption="Shipping months" attribute="1" time="1" defaultMemberUniqueName="[Table_1 1].[Shipping months].[All]" allUniqueName="[Table_1 1].[Shipping months].[All]" dimensionUniqueName="[Table_1 1]" displayFolder="" count="0" memberValueDatatype="7" unbalanced="0"/>
    <cacheHierarchy uniqueName="[Table_1 1].[Shipping date]" caption="Shipping date" attribute="1" time="1" defaultMemberUniqueName="[Table_1 1].[Shipping date].[All]" allUniqueName="[Table_1 1].[Shipping date].[All]" dimensionUniqueName="[Table_1 1]" displayFolder="" count="0" memberValueDatatype="7" unbalanced="0"/>
    <cacheHierarchy uniqueName="[Table_1 1].[Profit]" caption="Profit" attribute="1" defaultMemberUniqueName="[Table_1 1].[Profit].[All]" allUniqueName="[Table_1 1].[Profit].[All]" dimensionUniqueName="[Table_1 1]" displayFolder="" count="0" memberValueDatatype="5" unbalanced="0"/>
    <cacheHierarchy uniqueName="[Table_1 1].[Quantity ordered new]" caption="Quantity ordered new" attribute="1" defaultMemberUniqueName="[Table_1 1].[Quantity ordered new].[All]" allUniqueName="[Table_1 1].[Quantity ordered new].[All]" dimensionUniqueName="[Table_1 1]" displayFolder="" count="0" memberValueDatatype="20" unbalanced="0"/>
    <cacheHierarchy uniqueName="[Table_1 1].[Sales]" caption="Sales" attribute="1" defaultMemberUniqueName="[Table_1 1].[Sales].[All]" allUniqueName="[Table_1 1].[Sales].[All]" dimensionUniqueName="[Table_1 1]" displayFolder="" count="0" memberValueDatatype="5" unbalanced="0"/>
    <cacheHierarchy uniqueName="[Table_1 1].[Order ID]" caption="Order ID" attribute="1" defaultMemberUniqueName="[Table_1 1].[Order ID].[All]" allUniqueName="[Table_1 1].[Order ID].[All]" dimensionUniqueName="[Table_1 1]" displayFolder="" count="0" memberValueDatatype="20" unbalanced="0"/>
    <cacheHierarchy uniqueName="[Table_1 1].[Total]" caption="Total" attribute="1" defaultMemberUniqueName="[Table_1 1].[Total].[All]" allUniqueName="[Table_1 1].[Total].[All]" dimensionUniqueName="[Table_1 1]" displayFolder="" count="0" memberValueDatatype="5" unbalanced="0"/>
    <cacheHierarchy uniqueName="[Table_1 1].[Manager]" caption="Manager" attribute="1" defaultMemberUniqueName="[Table_1 1].[Manager].[All]" allUniqueName="[Table_1 1].[Manager].[All]" dimensionUniqueName="[Table_1 1]" displayFolder="" count="0" memberValueDatatype="130" unbalanced="0"/>
    <cacheHierarchy uniqueName="[Table_1 1].[Order fullfillment time]" caption="Order fullfillment time" attribute="1" defaultMemberUniqueName="[Table_1 1].[Order fullfillment time].[All]" allUniqueName="[Table_1 1].[Order fullfillment time].[All]" dimensionUniqueName="[Table_1 1]" displayFolder="" count="0" memberValueDatatype="20" unbalanced="0"/>
    <cacheHierarchy uniqueName="[Table_1 1].[Profit margin]" caption="Profit margin" attribute="1" defaultMemberUniqueName="[Table_1 1].[Profit margin].[All]" allUniqueName="[Table_1 1].[Profit margin].[All]" dimensionUniqueName="[Table_1 1]" displayFolder="" count="0" memberValueDatatype="5" unbalanced="0"/>
    <cacheHierarchy uniqueName="[Table_1 1].[Revenue]" caption="Revenue" attribute="1" defaultMemberUniqueName="[Table_1 1].[Revenue].[All]" allUniqueName="[Table_1 1].[Revenue].[All]" dimensionUniqueName="[Table_1 1]" displayFolder="" count="0" memberValueDatatype="5" unbalanced="0"/>
    <cacheHierarchy uniqueName="[Table_1 1].[Weekly sales]" caption="Weekly sales" attribute="1" defaultMemberUniqueName="[Table_1 1].[Weekly sales].[All]" allUniqueName="[Table_1 1].[Weekly sales].[All]" dimensionUniqueName="[Table_1 1]" displayFolder="" count="0" memberValueDatatype="20" unbalanced="0"/>
    <cacheHierarchy uniqueName="[Table_1 1].[Monthly sales]" caption="Monthly sales" attribute="1" time="1" defaultMemberUniqueName="[Table_1 1].[Monthly sales].[All]" allUniqueName="[Table_1 1].[Monthly sales].[All]" dimensionUniqueName="[Table_1 1]" displayFolder="" count="0" memberValueDatatype="7" unbalanced="0"/>
    <cacheHierarchy uniqueName="[Table_1 1].[Weekly sales03]" caption="Weekly sales03" attribute="1" defaultMemberUniqueName="[Table_1 1].[Weekly sales03].[All]" allUniqueName="[Table_1 1].[Weekly sales03].[All]" dimensionUniqueName="[Table_1 1]" displayFolder="" count="0" memberValueDatatype="130" unbalanced="0"/>
    <cacheHierarchy uniqueName="[Table_1 1].[Unique Customers]" caption="Unique Customers" attribute="1" defaultMemberUniqueName="[Table_1 1].[Unique Customers].[All]" allUniqueName="[Table_1 1].[Unique Customers].[All]" dimensionUniqueName="[Table_1 1]" displayFolder="" count="0" memberValueDatatype="20" unbalanced="0"/>
    <cacheHierarchy uniqueName="[Table_1 1].[Repeat Customers]" caption="Repeat Customers" attribute="1" defaultMemberUniqueName="[Table_1 1].[Repeat Customers].[All]" allUniqueName="[Table_1 1].[Repeat Customers].[All]" dimensionUniqueName="[Table_1 1]" displayFolder="" count="0" memberValueDatatype="20" unbalanced="0"/>
    <cacheHierarchy uniqueName="[Table_1 1].[Repeted order]" caption="Repeted order" attribute="1" defaultMemberUniqueName="[Table_1 1].[Repeted order].[All]" allUniqueName="[Table_1 1].[Repeted order].[All]" dimensionUniqueName="[Table_1 1]" displayFolder="" count="0" memberValueDatatype="130" unbalanced="0"/>
    <cacheHierarchy uniqueName="[Table_1 1].[Quarter]" caption="Quarter" attribute="1" defaultMemberUniqueName="[Table_1 1].[Quarter].[All]" allUniqueName="[Table_1 1].[Quarter].[All]" dimensionUniqueName="[Table_1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Order Month (Month Index)]" caption="Order Month (Month Index)" attribute="1" defaultMemberUniqueName="[Range].[Order Month (Month Index)].[All]" allUniqueName="[Range].[Order Month (Month Index)].[All]" dimensionUniqueName="[Range]" displayFolder="" count="0" memberValueDatatype="20" unbalanced="0" hidden="1"/>
    <cacheHierarchy uniqueName="[Range 3].[Order Month (Month Index)]" caption="Order Month (Month Index)" attribute="1" defaultMemberUniqueName="[Range 3].[Order Month (Month Index)].[All]" allUniqueName="[Range 3].[Order Month (Month Index)].[All]" dimensionUniqueName="[Range 3]" displayFolder="" count="0" memberValueDatatype="20"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Table_1].[Order Month (Month Index)]" caption="Order Month (Month Index)" attribute="1" defaultMemberUniqueName="[Table_1].[Order Month (Month Index)].[All]" allUniqueName="[Table_1].[Order Month (Month Index)].[All]" dimensionUniqueName="[Table_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Customer ID]" caption="Sum of Custom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8"/>
        </ext>
      </extLst>
    </cacheHierarchy>
    <cacheHierarchy uniqueName="[Measures].[Count of Profit margin]" caption="Count of Profit margin" measure="1" displayFolder="" measureGroup="Range"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6"/>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3"/>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7"/>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9"/>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Range" count="0" hidden="1">
      <extLst>
        <ext xmlns:x15="http://schemas.microsoft.com/office/spreadsheetml/2010/11/main" uri="{B97F6D7D-B522-45F9-BDA1-12C45D357490}">
          <x15:cacheHierarchy aggregatedColumn="34"/>
        </ext>
      </extLst>
    </cacheHierarchy>
    <cacheHierarchy uniqueName="[Measures].[Sum of Order fullfillment time]" caption="Sum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Average of Order fullfillment time]" caption="Average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5"/>
        </ext>
      </extLst>
    </cacheHierarchy>
    <cacheHierarchy uniqueName="[Measures].[Average of Shipping Cost]" caption="Average of Shipping Cost" measure="1" displayFolder="" measureGroup="Range" count="0" hidden="1">
      <extLst>
        <ext xmlns:x15="http://schemas.microsoft.com/office/spreadsheetml/2010/11/main" uri="{B97F6D7D-B522-45F9-BDA1-12C45D357490}">
          <x15:cacheHierarchy aggregatedColumn="5"/>
        </ext>
      </extLst>
    </cacheHierarchy>
    <cacheHierarchy uniqueName="[Measures].[Max of Discount]" caption="Max of Discount" measure="1" displayFolder="" measureGroup="Range" count="0" hidden="1">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oduct Category]" caption="Distinct 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State or Province]" caption="Count of State or Province" measure="1" displayFolder="" measureGroup="Range"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6"/>
        </ext>
      </extLst>
    </cacheHierarchy>
    <cacheHierarchy uniqueName="[Measures].[Min of Discount]" caption="Min of Discount" measure="1" displayFolder="" measureGroup="Range" count="0" hidden="1">
      <extLst>
        <ext xmlns:x15="http://schemas.microsoft.com/office/spreadsheetml/2010/11/main" uri="{B97F6D7D-B522-45F9-BDA1-12C45D357490}">
          <x15:cacheHierarchy aggregatedColumn="3"/>
        </ext>
      </extLst>
    </cacheHierarchy>
    <cacheHierarchy uniqueName="[Measures].[Sum of Quantity ordered new]" caption="Sum of Quantity ordered new" measure="1" displayFolder="" measureGroup="Range" count="0" hidden="1">
      <extLst>
        <ext xmlns:x15="http://schemas.microsoft.com/office/spreadsheetml/2010/11/main" uri="{B97F6D7D-B522-45F9-BDA1-12C45D357490}">
          <x15:cacheHierarchy aggregatedColumn="27"/>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111"/>
        </ext>
      </extLst>
    </cacheHierarchy>
    <cacheHierarchy uniqueName="[Measures].[Sum of Customer ID 3]" caption="Sum of Customer ID 3" measure="1" displayFolder="" measureGroup="Range 2" count="0" hidden="1">
      <extLst>
        <ext xmlns:x15="http://schemas.microsoft.com/office/spreadsheetml/2010/11/main" uri="{B97F6D7D-B522-45F9-BDA1-12C45D357490}">
          <x15:cacheHierarchy aggregatedColumn="83"/>
        </ext>
      </extLst>
    </cacheHierarchy>
    <cacheHierarchy uniqueName="[Measures].[Distinct Count of Customer ID 2]" caption="Distinct Count of Customer ID 2" measure="1" displayFolder="" measureGroup="Range 2" count="0" hidden="1">
      <extLst>
        <ext xmlns:x15="http://schemas.microsoft.com/office/spreadsheetml/2010/11/main" uri="{B97F6D7D-B522-45F9-BDA1-12C45D357490}">
          <x15:cacheHierarchy aggregatedColumn="83"/>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Sum of Order ID 3]" caption="Sum of Order ID 3" measure="1" displayFolder="" measureGroup="Range 3" count="0" hidden="1">
      <extLst>
        <ext xmlns:x15="http://schemas.microsoft.com/office/spreadsheetml/2010/11/main" uri="{B97F6D7D-B522-45F9-BDA1-12C45D357490}">
          <x15:cacheHierarchy aggregatedColumn="153"/>
        </ext>
      </extLst>
    </cacheHierarchy>
    <cacheHierarchy uniqueName="[Measures].[Distinct Count of Order ID 3]" caption="Distinct Count of Order ID 3" measure="1" displayFolder="" measureGroup="Range 3" count="0" hidden="1">
      <extLst>
        <ext xmlns:x15="http://schemas.microsoft.com/office/spreadsheetml/2010/11/main" uri="{B97F6D7D-B522-45F9-BDA1-12C45D357490}">
          <x15:cacheHierarchy aggregatedColumn="153"/>
        </ext>
      </extLst>
    </cacheHierarchy>
    <cacheHierarchy uniqueName="[Measures].[Count of Profit margin 2]" caption="Count of Profit margin 2" measure="1" displayFolder="" measureGroup="Table_1" count="0" hidden="1">
      <extLst>
        <ext xmlns:x15="http://schemas.microsoft.com/office/spreadsheetml/2010/11/main" uri="{B97F6D7D-B522-45F9-BDA1-12C45D357490}">
          <x15:cacheHierarchy aggregatedColumn="202"/>
        </ext>
      </extLst>
    </cacheHierarchy>
    <cacheHierarchy uniqueName="[Measures].[Sum of Sales 2]" caption="Sum of Sales 2" measure="1" displayFolder="" measureGroup="Table_1" count="0" hidden="1">
      <extLst>
        <ext xmlns:x15="http://schemas.microsoft.com/office/spreadsheetml/2010/11/main" uri="{B97F6D7D-B522-45F9-BDA1-12C45D357490}">
          <x15:cacheHierarchy aggregatedColumn="197"/>
        </ext>
      </extLst>
    </cacheHierarchy>
    <cacheHierarchy uniqueName="[Measures].[Sum of Profit 2]" caption="Sum of Profit 2" measure="1" displayFolder="" measureGroup="Table_1" count="0" hidden="1">
      <extLst>
        <ext xmlns:x15="http://schemas.microsoft.com/office/spreadsheetml/2010/11/main" uri="{B97F6D7D-B522-45F9-BDA1-12C45D357490}">
          <x15:cacheHierarchy aggregatedColumn="195"/>
        </ext>
      </extLst>
    </cacheHierarchy>
    <cacheHierarchy uniqueName="[Measures].[Sum of Revenue 2]" caption="Sum of Revenue 2" measure="1" displayFolder="" measureGroup="Table_1" count="0" hidden="1">
      <extLst>
        <ext xmlns:x15="http://schemas.microsoft.com/office/spreadsheetml/2010/11/main" uri="{B97F6D7D-B522-45F9-BDA1-12C45D357490}">
          <x15:cacheHierarchy aggregatedColumn="203"/>
        </ext>
      </extLst>
    </cacheHierarchy>
    <cacheHierarchy uniqueName="[Measures].[Sum of Order ID 2]" caption="Sum of Order ID 2" measure="1" displayFolder="" measureGroup="Table_1" count="0" hidden="1">
      <extLst>
        <ext xmlns:x15="http://schemas.microsoft.com/office/spreadsheetml/2010/11/main" uri="{B97F6D7D-B522-45F9-BDA1-12C45D357490}">
          <x15:cacheHierarchy aggregatedColumn="198"/>
        </ext>
      </extLst>
    </cacheHierarchy>
    <cacheHierarchy uniqueName="[Measures].[Distinct Count of Order ID 2]" caption="Distinct Count of Order ID 2" measure="1" displayFolder="" measureGroup="Table_1" count="0" hidden="1">
      <extLst>
        <ext xmlns:x15="http://schemas.microsoft.com/office/spreadsheetml/2010/11/main" uri="{B97F6D7D-B522-45F9-BDA1-12C45D357490}">
          <x15:cacheHierarchy aggregatedColumn="198"/>
        </ext>
      </extLst>
    </cacheHierarchy>
    <cacheHierarchy uniqueName="[Measures].[Sum of Quantity ordered new 2]" caption="Sum of Quantity ordered new 2" measure="1" displayFolder="" measureGroup="Table_1" count="0" hidden="1">
      <extLst>
        <ext xmlns:x15="http://schemas.microsoft.com/office/spreadsheetml/2010/11/main" uri="{B97F6D7D-B522-45F9-BDA1-12C45D357490}">
          <x15:cacheHierarchy aggregatedColumn="196"/>
        </ext>
      </extLst>
    </cacheHierarchy>
    <cacheHierarchy uniqueName="[Measures].[Sum of Customer ID 2]" caption="Sum of Customer ID 2" measure="1" displayFolder="" measureGroup="Table_1" count="0" hidden="1">
      <extLst>
        <ext xmlns:x15="http://schemas.microsoft.com/office/spreadsheetml/2010/11/main" uri="{B97F6D7D-B522-45F9-BDA1-12C45D357490}">
          <x15:cacheHierarchy aggregatedColumn="169"/>
        </ext>
      </extLst>
    </cacheHierarchy>
    <cacheHierarchy uniqueName="[Measures].[Distinct Count of Customer ID 3]" caption="Distinct Count of Customer ID 3" measure="1" displayFolder="" measureGroup="Table_1" count="0" hidden="1">
      <extLst>
        <ext xmlns:x15="http://schemas.microsoft.com/office/spreadsheetml/2010/11/main" uri="{B97F6D7D-B522-45F9-BDA1-12C45D357490}">
          <x15:cacheHierarchy aggregatedColumn="169"/>
        </ext>
      </extLst>
    </cacheHierarchy>
    <cacheHierarchy uniqueName="[Measures].[Average of Order ID]" caption="Average of Order ID" measure="1" displayFolder="" measureGroup="Table_1" count="0" hidden="1">
      <extLst>
        <ext xmlns:x15="http://schemas.microsoft.com/office/spreadsheetml/2010/11/main" uri="{B97F6D7D-B522-45F9-BDA1-12C45D357490}">
          <x15:cacheHierarchy aggregatedColumn="19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98"/>
        </ext>
      </extLst>
    </cacheHierarchy>
    <cacheHierarchy uniqueName="[Measures].[Sum of Unit Price]" caption="Sum of Unit Price" measure="1" displayFolder="" measureGroup="Table_1" count="0" hidden="1">
      <extLst>
        <ext xmlns:x15="http://schemas.microsoft.com/office/spreadsheetml/2010/11/main" uri="{B97F6D7D-B522-45F9-BDA1-12C45D357490}">
          <x15:cacheHierarchy aggregatedColumn="173"/>
        </ext>
      </extLst>
    </cacheHierarchy>
    <cacheHierarchy uniqueName="[Measures].[Average of Unit Price]" caption="Average of Unit Price" measure="1" displayFolder="" measureGroup="Table_1" count="0" hidden="1">
      <extLst>
        <ext xmlns:x15="http://schemas.microsoft.com/office/spreadsheetml/2010/11/main" uri="{B97F6D7D-B522-45F9-BDA1-12C45D357490}">
          <x15:cacheHierarchy aggregatedColumn="173"/>
        </ext>
      </extLst>
    </cacheHierarchy>
    <cacheHierarchy uniqueName="[Measures].[Count of City 2]" caption="Count of City 2" measure="1" displayFolder="" measureGroup="Table_1" count="0" hidden="1">
      <extLst>
        <ext xmlns:x15="http://schemas.microsoft.com/office/spreadsheetml/2010/11/main" uri="{B97F6D7D-B522-45F9-BDA1-12C45D357490}">
          <x15:cacheHierarchy aggregatedColumn="185"/>
        </ext>
      </extLst>
    </cacheHierarchy>
    <cacheHierarchy uniqueName="[Measures].[Distinct Count of City 2]" caption="Distinct Count of City 2" measure="1" displayFolder="" measureGroup="Table_1" count="0" hidden="1">
      <extLst>
        <ext xmlns:x15="http://schemas.microsoft.com/office/spreadsheetml/2010/11/main" uri="{B97F6D7D-B522-45F9-BDA1-12C45D357490}">
          <x15:cacheHierarchy aggregatedColumn="185"/>
        </ext>
      </extLst>
    </cacheHierarchy>
    <cacheHierarchy uniqueName="[Measures].[Sum of Shipping Cost 2]" caption="Sum of Shipping Cost 2" measure="1" displayFolder="" measureGroup="Table_1" count="0" hidden="1">
      <extLst>
        <ext xmlns:x15="http://schemas.microsoft.com/office/spreadsheetml/2010/11/main" uri="{B97F6D7D-B522-45F9-BDA1-12C45D357490}">
          <x15:cacheHierarchy aggregatedColumn="174"/>
        </ext>
      </extLst>
    </cacheHierarchy>
    <cacheHierarchy uniqueName="[Measures].[Sum of Order fullfillment time 2]" caption="Sum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Average of Order fullfillment time 2]" caption="Average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Count of Order Priority]" caption="Count of Order Priority" measure="1" displayFolder="" measureGroup="Table_1" count="0" hidden="1">
      <extLst>
        <ext xmlns:x15="http://schemas.microsoft.com/office/spreadsheetml/2010/11/main" uri="{B97F6D7D-B522-45F9-BDA1-12C45D357490}">
          <x15:cacheHierarchy aggregatedColumn="171"/>
        </ext>
      </extLst>
    </cacheHierarchy>
    <cacheHierarchy uniqueName="[Measures].[Count of Repeted order]" caption="Count of Repeted order" measure="1" displayFolder="" measureGroup="Table_1" count="0" hidden="1">
      <extLst>
        <ext xmlns:x15="http://schemas.microsoft.com/office/spreadsheetml/2010/11/main" uri="{B97F6D7D-B522-45F9-BDA1-12C45D357490}">
          <x15:cacheHierarchy aggregatedColumn="209"/>
        </ext>
      </extLst>
    </cacheHierarchy>
    <cacheHierarchy uniqueName="[Measures].[Sum of Unique Customers]" caption="Sum of Unique Customers" measure="1" displayFolder="" measureGroup="Table_1" count="0" oneField="1" hidden="1">
      <fieldsUsage count="1">
        <fieldUsage x="3"/>
      </fieldsUsage>
      <extLst>
        <ext xmlns:x15="http://schemas.microsoft.com/office/spreadsheetml/2010/11/main" uri="{B97F6D7D-B522-45F9-BDA1-12C45D357490}">
          <x15:cacheHierarchy aggregatedColumn="207"/>
        </ext>
      </extLst>
    </cacheHierarchy>
  </cacheHierarchies>
  <kpis count="0"/>
  <dimensions count="8">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Table_1" uniqueName="[Table_1]" caption="Table_1"/>
    <dimension name="Table_1 1" uniqueName="[Table_1 1]" caption="Table_1 1"/>
  </dimensions>
  <measureGroups count="7">
    <measureGroup name="Range" caption="Range"/>
    <measureGroup name="Range 1" caption="Range 1"/>
    <measureGroup name="Range 2" caption="Range 2"/>
    <measureGroup name="Range 3" caption="Range 3"/>
    <measureGroup name="Range 4" caption="Range 4"/>
    <measureGroup name="Table_1" caption="Table_1"/>
    <measureGroup name="Table_1 1" caption="Table_1 1"/>
  </measureGroups>
  <maps count="7">
    <map measureGroup="0" dimension="1"/>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shni Rana" refreshedDate="45444.699432291665" backgroundQuery="1" createdVersion="8" refreshedVersion="8" minRefreshableVersion="3" recordCount="0" supportSubquery="1" supportAdvancedDrill="1" xr:uid="{300075FB-5E39-4EAF-908B-CC578F549AF2}">
  <cacheSource type="external" connectionId="2"/>
  <cacheFields count="5">
    <cacheField name="[Table_1].[Product Name].[Product Name]" caption="Product Name" numFmtId="0" hierarchy="180" level="1">
      <sharedItems count="5">
        <s v="Belkin 107-key enhanced keyboard, USB/PS/2 interface"/>
        <s v="Economy Rollaway Files"/>
        <s v="Eldon Simplefile® Box Office®"/>
        <s v="Newell 323"/>
        <s v="Xerox 1923"/>
      </sharedItems>
    </cacheField>
    <cacheField name="[Table_1].[Product Category].[Product Category]" caption="Product Category" numFmtId="0" hierarchy="177" level="1">
      <sharedItems containsSemiMixedTypes="0" containsNonDate="0" containsString="0"/>
    </cacheField>
    <cacheField name="[Measures].[Distinct Count of City 2]" caption="Distinct Count of City 2" numFmtId="0" hierarchy="315" level="32767"/>
    <cacheField name="[Measures].[Sum of Quantity ordered new 2]" caption="Sum of Quantity ordered new 2" numFmtId="0" hierarchy="307" level="32767"/>
    <cacheField name="[Table_1].[State or Province].[State or Province]" caption="State or Province" numFmtId="0" hierarchy="184" level="1">
      <sharedItems containsSemiMixedTypes="0" containsNonDate="0" containsString="0"/>
    </cacheField>
  </cacheFields>
  <cacheHierarchies count="322">
    <cacheHierarchy uniqueName="[Range].[Customer ID]" caption="Customer ID" attribute="1" defaultMemberUniqueName="[Range].[Customer ID].[All]" allUniqueName="[Range].[Customer ID].[All]" dimensionUniqueName="[Range]" displayFolder="" count="2" memberValueDatatype="2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Order Priority]" caption="Order Priority" attribute="1" defaultMemberUniqueName="[Range].[Order Priority].[All]" allUniqueName="[Range].[Order Priority].[All]" dimensionUniqueName="[Range]" displayFolder="" count="2" memberValueDatatype="130" unbalanced="0"/>
    <cacheHierarchy uniqueName="[Range].[Discount]" caption="Discount" attribute="1" defaultMemberUniqueName="[Range].[Discount].[All]" allUniqueName="[Range].[Discount].[All]" dimensionUniqueName="[Range]" displayFolder="" count="2" memberValueDatatype="5" unbalanced="0"/>
    <cacheHierarchy uniqueName="[Range].[Unit Price]" caption="Unit Price" attribute="1" defaultMemberUniqueName="[Range].[Unit Price].[All]" allUniqueName="[Range].[Unit Price].[All]" dimensionUniqueName="[Range]" displayFolder="" count="2" memberValueDatatype="5" unbalanced="0"/>
    <cacheHierarchy uniqueName="[Range].[Shipping Cost]" caption="Shipping Cost" attribute="1" defaultMemberUniqueName="[Range].[Shipping Cost].[All]" allUniqueName="[Range].[Shipping Cost].[All]" dimensionUniqueName="[Range]" displayFolder="" count="2" memberValueDatatype="5" unbalanced="0"/>
    <cacheHierarchy uniqueName="[Range].[Ship Mode]" caption="Ship Mode" attribute="1" defaultMemberUniqueName="[Range].[Ship Mode].[All]" allUniqueName="[Range].[Ship Mode].[All]" dimensionUniqueName="[Range]" displayFolder="" count="2" memberValueDatatype="130" unbalanced="0"/>
    <cacheHierarchy uniqueName="[Range].[Customer Segment]" caption="Customer Segment" attribute="1" defaultMemberUniqueName="[Range].[Customer Segment].[All]" allUniqueName="[Range].[Customer Segment].[All]" dimensionUniqueName="[Range]" displayFolder="" count="2" memberValueDatatype="130" unbalanced="0"/>
    <cacheHierarchy uniqueName="[Range].[Product Category]" caption="Product Category" attribute="1" defaultMemberUniqueName="[Range].[Product Category].[All]" allUniqueName="[Range].[Product Category].[All]" dimensionUniqueName="[Range]" displayFolder="" count="2" memberValueDatatype="130" unbalanced="0"/>
    <cacheHierarchy uniqueName="[Range].[Product Sub-Category]" caption="Product Sub-Category" attribute="1" defaultMemberUniqueName="[Range].[Product Sub-Category].[All]" allUniqueName="[Range].[Product Sub-Category].[All]" dimensionUniqueName="[Range]" displayFolder="" count="2" memberValueDatatype="130" unbalanced="0"/>
    <cacheHierarchy uniqueName="[Range].[Product Container]" caption="Product Container" attribute="1" defaultMemberUniqueName="[Range].[Product Container].[All]" allUniqueName="[Range].[Product Container].[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Product Base Margin]" caption="Product Base Margin" attribute="1" defaultMemberUniqueName="[Range].[Product Base Margin].[All]" allUniqueName="[Range].[Product Base Margin].[All]" dimensionUniqueName="[Range]" displayFolder="" count="2" memberValueDatatype="5" unbalanced="0"/>
    <cacheHierarchy uniqueName="[Range].[Country]" caption="Country" attribute="1" defaultMemberUniqueName="[Range].[Country].[All]" allUniqueName="[Range].[Country].[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State or Province]" caption="State or Province" attribute="1" defaultMemberUniqueName="[Range].[State or Province].[All]" allUniqueName="[Range].[State or Provinc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20" unbalanced="0"/>
    <cacheHierarchy uniqueName="[Range].[Order Date]" caption="Order Date" attribute="1" time="1" defaultMemberUniqueName="[Range].[Order Date].[All]" allUniqueName="[Range].[Order Date].[All]" dimensionUniqueName="[Range]" displayFolder="" count="2" memberValueDatatype="7" unbalanced="0"/>
    <cacheHierarchy uniqueName="[Range].[Order Year]" caption="Order Year" attribute="1" time="1" defaultMemberUniqueName="[Range].[Order Year].[All]" allUniqueName="[Range].[Order Year].[All]" dimensionUniqueName="[Range]" displayFolder="" count="2" memberValueDatatype="7" unbalanced="0"/>
    <cacheHierarchy uniqueName="[Range].[Order Month]" caption="Order Month" attribute="1" time="1" defaultMemberUniqueName="[Range].[Order Month].[All]" allUniqueName="[Range].[Order Month].[All]" dimensionUniqueName="[Range]" displayFolder="" count="2" memberValueDatatype="7" unbalanced="0"/>
    <cacheHierarchy uniqueName="[Range].[O-Date]" caption="O-Date" attribute="1" time="1" defaultMemberUniqueName="[Range].[O-Date].[All]" allUniqueName="[Range].[O-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ping years]" caption="Shipping years" attribute="1" time="1" defaultMemberUniqueName="[Range].[Shipping years].[All]" allUniqueName="[Range].[Shipping years].[All]" dimensionUniqueName="[Range]" displayFolder="" count="2" memberValueDatatype="7" unbalanced="0"/>
    <cacheHierarchy uniqueName="[Range].[Shipping months]" caption="Shipping months" attribute="1" time="1" defaultMemberUniqueName="[Range].[Shipping months].[All]" allUniqueName="[Range].[Shipping months].[All]" dimensionUniqueName="[Range]" displayFolder="" count="2" memberValueDatatype="7" unbalanced="0"/>
    <cacheHierarchy uniqueName="[Range].[Shipping date]" caption="Shipping date" attribute="1" time="1" defaultMemberUniqueName="[Range].[Shipping date].[All]" allUniqueName="[Range].[Shipping date].[All]" dimensionUniqueName="[Range]" displayFolder="" count="2" memberValueDatatype="7" unbalanced="0"/>
    <cacheHierarchy uniqueName="[Range].[Profit]" caption="Profit" attribute="1" defaultMemberUniqueName="[Range].[Profit].[All]" allUniqueName="[Range].[Profit].[All]" dimensionUniqueName="[Range]" displayFolder="" count="2" memberValueDatatype="5" unbalanced="0"/>
    <cacheHierarchy uniqueName="[Range].[Quantity ordered new]" caption="Quantity ordered new" attribute="1" defaultMemberUniqueName="[Range].[Quantity ordered new].[All]" allUniqueName="[Range].[Quantity ordered new].[All]" dimensionUniqueName="[Range]" displayFolder="" count="2" memberValueDatatype="20" unbalanced="0"/>
    <cacheHierarchy uniqueName="[Range].[Sales]" caption="Sales" attribute="1" defaultMemberUniqueName="[Range].[Sales].[All]" allUniqueName="[Range].[Sales].[All]" dimensionUniqueName="[Range]" displayFolder="" count="2" memberValueDatatype="5" unbalanced="0"/>
    <cacheHierarchy uniqueName="[Range].[Order ID]" caption="Order ID" attribute="1" defaultMemberUniqueName="[Range].[Order ID].[All]" allUniqueName="[Range].[Order ID].[All]" dimensionUniqueName="[Range]" displayFolder="" count="2" memberValueDatatype="20" unbalanced="0"/>
    <cacheHierarchy uniqueName="[Range].[Total]" caption="Total" attribute="1" defaultMemberUniqueName="[Range].[Total].[All]" allUniqueName="[Range].[Total].[All]" dimensionUniqueName="[Range]" displayFolder="" count="2" memberValueDatatype="5" unbalanced="0"/>
    <cacheHierarchy uniqueName="[Range].[Manager]" caption="Manager" attribute="1" defaultMemberUniqueName="[Range].[Manager].[All]" allUniqueName="[Range].[Manager].[All]" dimensionUniqueName="[Range]" displayFolder="" count="2" memberValueDatatype="130" unbalanced="0"/>
    <cacheHierarchy uniqueName="[Range].[Order fullfillment time]" caption="Order fullfillment time" attribute="1" defaultMemberUniqueName="[Range].[Order fullfillment time].[All]" allUniqueName="[Range].[Order fullfillment time].[All]" dimensionUniqueName="[Range]" displayFolder="" count="2" memberValueDatatype="20" unbalanced="0"/>
    <cacheHierarchy uniqueName="[Range].[Profit margin]" caption="Profit margin" attribute="1" defaultMemberUniqueName="[Range].[Profit margin].[All]" allUniqueName="[Range].[Profit margin].[All]" dimensionUniqueName="[Range]" displayFolder="" count="2" memberValueDatatype="130" unbalanced="0"/>
    <cacheHierarchy uniqueName="[Range].[Revenue]" caption="Revenue" attribute="1" defaultMemberUniqueName="[Range].[Revenue].[All]" allUniqueName="[Range].[Revenue].[All]" dimensionUniqueName="[Range]" displayFolder="" count="2" memberValueDatatype="5" unbalanced="0"/>
    <cacheHierarchy uniqueName="[Range].[Weekly sales]" caption="Weekly sales" attribute="1" defaultMemberUniqueName="[Range].[Weekly sales].[All]" allUniqueName="[Range].[Weekly sales].[All]" dimensionUniqueName="[Range]" displayFolder="" count="2" memberValueDatatype="20" unbalanced="0"/>
    <cacheHierarchy uniqueName="[Range].[Monthly sales]" caption="Monthly sales" attribute="1" defaultMemberUniqueName="[Range].[Monthly sales].[All]" allUniqueName="[Range].[Monthly sales].[All]" dimensionUniqueName="[Range]" displayFolder="" count="2" memberValueDatatype="130" unbalanced="0"/>
    <cacheHierarchy uniqueName="[Range].[Weekly sales03]" caption="Weekly sales03" attribute="1" defaultMemberUniqueName="[Range].[Weekly sales03].[All]" allUniqueName="[Range].[Weekly sales03].[All]" dimensionUniqueName="[Range]" displayFolder="" count="2" memberValueDatatype="130" unbalanced="0"/>
    <cacheHierarchy uniqueName="[Range].[Order Month (Year)]" caption="Order Month (Year)" attribute="1" defaultMemberUniqueName="[Range].[Order Month (Year)].[All]" allUniqueName="[Range].[Order Month (Year)].[All]" dimensionUniqueName="[Range]" displayFolder="" count="2" memberValueDatatype="130" unbalanced="0"/>
    <cacheHierarchy uniqueName="[Range].[Order Month (Quarter)]" caption="Order Month (Quarter)" attribute="1" defaultMemberUniqueName="[Range].[Order Month (Quarter)].[All]" allUniqueName="[Range].[Order Month (Quarter)].[All]" dimensionUniqueName="[Range]" displayFolder="" count="2" memberValueDatatype="130" unbalanced="0"/>
    <cacheHierarchy uniqueName="[Range].[Order Month (Month)]" caption="Order Month (Month)" attribute="1" defaultMemberUniqueName="[Range].[Order Month (Month)].[All]" allUniqueName="[Range].[Order Month (Month)].[All]" dimensionUniqueName="[Range]" displayFolder="" count="2" memberValueDatatype="130" unbalanced="0"/>
    <cacheHierarchy uniqueName="[Range].[Order Date (Month)]" caption="Order Date (Month)" attribute="1" defaultMemberUniqueName="[Range].[Order Date (Month)].[All]" allUniqueName="[Range].[Order Date (Month)].[All]" dimensionUniqueName="[Range]" displayFolder="" count="2" memberValueDatatype="130" unbalanced="0"/>
    <cacheHierarchy uniqueName="[Range 1].[Customer ID]" caption="Customer ID" attribute="1" defaultMemberUniqueName="[Range 1].[Customer ID].[All]" allUniqueName="[Range 1].[Customer ID].[All]" dimensionUniqueName="[Range 1]" displayFolder="" count="2" memberValueDatatype="20" unbalanced="0"/>
    <cacheHierarchy uniqueName="[Range 1].[Customer Name]" caption="Customer Name" attribute="1" defaultMemberUniqueName="[Range 1].[Customer Name].[All]" allUniqueName="[Range 1].[Customer Name].[All]" dimensionUniqueName="[Range 1]" displayFolder="" count="2" memberValueDatatype="130" unbalanced="0"/>
    <cacheHierarchy uniqueName="[Range 1].[Order Priority]" caption="Order Priority" attribute="1" defaultMemberUniqueName="[Range 1].[Order Priority].[All]" allUniqueName="[Range 1].[Order Priority].[All]" dimensionUniqueName="[Range 1]" displayFolder="" count="2" memberValueDatatype="130" unbalanced="0"/>
    <cacheHierarchy uniqueName="[Range 1].[Discount]" caption="Discount" attribute="1" defaultMemberUniqueName="[Range 1].[Discount].[All]" allUniqueName="[Range 1].[Discount].[All]" dimensionUniqueName="[Range 1]" displayFolder="" count="2" memberValueDatatype="5" unbalanced="0"/>
    <cacheHierarchy uniqueName="[Range 1].[Unit Price]" caption="Unit Price" attribute="1" defaultMemberUniqueName="[Range 1].[Unit Price].[All]" allUniqueName="[Range 1].[Unit Price].[All]" dimensionUniqueName="[Range 1]" displayFolder="" count="2" memberValueDatatype="5" unbalanced="0"/>
    <cacheHierarchy uniqueName="[Range 1].[Shipping Cost]" caption="Shipping Cost" attribute="1" defaultMemberUniqueName="[Range 1].[Shipping Cost].[All]" allUniqueName="[Range 1].[Shipping Cost].[All]" dimensionUniqueName="[Range 1]" displayFolder="" count="2" memberValueDatatype="5" unbalanced="0"/>
    <cacheHierarchy uniqueName="[Range 1].[Ship Mode]" caption="Ship Mode" attribute="1" defaultMemberUniqueName="[Range 1].[Ship Mode].[All]" allUniqueName="[Range 1].[Ship Mode].[All]" dimensionUniqueName="[Range 1]" displayFolder="" count="2" memberValueDatatype="130" unbalanced="0"/>
    <cacheHierarchy uniqueName="[Range 1].[Customer Segment]" caption="Customer Segment" attribute="1" defaultMemberUniqueName="[Range 1].[Customer Segment].[All]" allUniqueName="[Range 1].[Customer Segment].[All]" dimensionUniqueName="[Range 1]" displayFolder="" count="2" memberValueDatatype="130" unbalanced="0"/>
    <cacheHierarchy uniqueName="[Range 1].[Product Category]" caption="Product Category" attribute="1" defaultMemberUniqueName="[Range 1].[Product Category].[All]" allUniqueName="[Range 1].[Product Category].[All]" dimensionUniqueName="[Range 1]" displayFolder="" count="2" memberValueDatatype="130" unbalanced="0"/>
    <cacheHierarchy uniqueName="[Range 1].[Product Sub-Category]" caption="Product Sub-Category" attribute="1" defaultMemberUniqueName="[Range 1].[Product Sub-Category].[All]" allUniqueName="[Range 1].[Product Sub-Category].[All]" dimensionUniqueName="[Range 1]" displayFolder="" count="2" memberValueDatatype="130" unbalanced="0"/>
    <cacheHierarchy uniqueName="[Range 1].[Product Container]" caption="Product Container" attribute="1" defaultMemberUniqueName="[Range 1].[Product Container].[All]" allUniqueName="[Range 1].[Product Container].[All]" dimensionUniqueName="[Range 1]" displayFolder="" count="2" memberValueDatatype="130" unbalanced="0"/>
    <cacheHierarchy uniqueName="[Range 1].[Product Name]" caption="Product Name" attribute="1" defaultMemberUniqueName="[Range 1].[Product Name].[All]" allUniqueName="[Range 1].[Product Name].[All]" dimensionUniqueName="[Range 1]" displayFolder="" count="2" memberValueDatatype="130" unbalanced="0"/>
    <cacheHierarchy uniqueName="[Range 1].[Product Base Margin]" caption="Product Base Margin" attribute="1" defaultMemberUniqueName="[Range 1].[Product Base Margin].[All]" allUniqueName="[Range 1].[Product Base Margin].[All]" dimensionUniqueName="[Range 1]" displayFolder="" count="2" memberValueDatatype="5" unbalanced="0"/>
    <cacheHierarchy uniqueName="[Range 1].[Country]" caption="Country" attribute="1" defaultMemberUniqueName="[Range 1].[Country].[All]" allUniqueName="[Range 1].[Country].[All]" dimensionUniqueName="[Range 1]" displayFolder="" count="2" memberValueDatatype="130" unbalanced="0"/>
    <cacheHierarchy uniqueName="[Range 1].[Region]" caption="Region" attribute="1" defaultMemberUniqueName="[Range 1].[Region].[All]" allUniqueName="[Range 1].[Region].[All]" dimensionUniqueName="[Range 1]" displayFolder="" count="2" memberValueDatatype="130" unbalanced="0"/>
    <cacheHierarchy uniqueName="[Range 1].[State or Province]" caption="State or Province" attribute="1" defaultMemberUniqueName="[Range 1].[State or Province].[All]" allUniqueName="[Range 1].[State or Province].[All]" dimensionUniqueName="[Range 1]" displayFolder="" count="2" memberValueDatatype="130" unbalanced="0"/>
    <cacheHierarchy uniqueName="[Range 1].[City]" caption="City" attribute="1" defaultMemberUniqueName="[Range 1].[City].[All]" allUniqueName="[Range 1].[City].[All]" dimensionUniqueName="[Range 1]" displayFolder="" count="2" memberValueDatatype="130" unbalanced="0"/>
    <cacheHierarchy uniqueName="[Range 1].[Postal Code]" caption="Postal Code" attribute="1" defaultMemberUniqueName="[Range 1].[Postal Code].[All]" allUniqueName="[Range 1].[Postal Code].[All]" dimensionUniqueName="[Range 1]" displayFolder="" count="2" memberValueDatatype="20" unbalanced="0"/>
    <cacheHierarchy uniqueName="[Range 1].[Order Date]" caption="Order Date" attribute="1" time="1" defaultMemberUniqueName="[Range 1].[Order Date].[All]" allUniqueName="[Range 1].[Order Date].[All]" dimensionUniqueName="[Range 1]" displayFolder="" count="2" memberValueDatatype="7" unbalanced="0"/>
    <cacheHierarchy uniqueName="[Range 1].[Order Year]" caption="Order Year" attribute="1" time="1" defaultMemberUniqueName="[Range 1].[Order Year].[All]" allUniqueName="[Range 1].[Order Year].[All]" dimensionUniqueName="[Range 1]" displayFolder="" count="2" memberValueDatatype="7" unbalanced="0"/>
    <cacheHierarchy uniqueName="[Range 1].[Order Month]" caption="Order Month" attribute="1" time="1" defaultMemberUniqueName="[Range 1].[Order Month].[All]" allUniqueName="[Range 1].[Order Month].[All]" dimensionUniqueName="[Range 1]" displayFolder="" count="2" memberValueDatatype="7" unbalanced="0"/>
    <cacheHierarchy uniqueName="[Range 1].[O-Date]" caption="O-Date" attribute="1" time="1" defaultMemberUniqueName="[Range 1].[O-Date].[All]" allUniqueName="[Range 1].[O-Date].[All]" dimensionUniqueName="[Range 1]" displayFolder="" count="2" memberValueDatatype="7" unbalanced="0"/>
    <cacheHierarchy uniqueName="[Range 1].[Ship date]" caption="Ship date" attribute="1" time="1" defaultMemberUniqueName="[Range 1].[Ship date].[All]" allUniqueName="[Range 1].[Ship date].[All]" dimensionUniqueName="[Range 1]" displayFolder="" count="2" memberValueDatatype="7" unbalanced="0"/>
    <cacheHierarchy uniqueName="[Range 1].[Shipping years]" caption="Shipping years" attribute="1" time="1" defaultMemberUniqueName="[Range 1].[Shipping years].[All]" allUniqueName="[Range 1].[Shipping years].[All]" dimensionUniqueName="[Range 1]" displayFolder="" count="2" memberValueDatatype="7" unbalanced="0"/>
    <cacheHierarchy uniqueName="[Range 1].[Shipping months]" caption="Shipping months" attribute="1" time="1" defaultMemberUniqueName="[Range 1].[Shipping months].[All]" allUniqueName="[Range 1].[Shipping months].[All]" dimensionUniqueName="[Range 1]" displayFolder="" count="2" memberValueDatatype="7" unbalanced="0"/>
    <cacheHierarchy uniqueName="[Range 1].[Shipping date]" caption="Shipping date" attribute="1" time="1" defaultMemberUniqueName="[Range 1].[Shipping date].[All]" allUniqueName="[Range 1].[Shipping date].[All]" dimensionUniqueName="[Range 1]" displayFolder="" count="2" memberValueDatatype="7" unbalanced="0"/>
    <cacheHierarchy uniqueName="[Range 1].[Profit]" caption="Profit" attribute="1" defaultMemberUniqueName="[Range 1].[Profit].[All]" allUniqueName="[Range 1].[Profit].[All]" dimensionUniqueName="[Range 1]" displayFolder="" count="2" memberValueDatatype="5" unbalanced="0"/>
    <cacheHierarchy uniqueName="[Range 1].[Quantity ordered new]" caption="Quantity ordered new" attribute="1" defaultMemberUniqueName="[Range 1].[Quantity ordered new].[All]" allUniqueName="[Range 1].[Quantity ordered new].[All]" dimensionUniqueName="[Range 1]" displayFolder="" count="2" memberValueDatatype="20" unbalanced="0"/>
    <cacheHierarchy uniqueName="[Range 1].[Sales]" caption="Sales" attribute="1" defaultMemberUniqueName="[Range 1].[Sales].[All]" allUniqueName="[Range 1].[Sales].[All]" dimensionUniqueName="[Range 1]" displayFolder="" count="2" memberValueDatatype="5" unbalanced="0"/>
    <cacheHierarchy uniqueName="[Range 1].[Order ID]" caption="Order ID" attribute="1" defaultMemberUniqueName="[Range 1].[Order ID].[All]" allUniqueName="[Range 1].[Order ID].[All]" dimensionUniqueName="[Range 1]" displayFolder="" count="2" memberValueDatatype="20" unbalanced="0"/>
    <cacheHierarchy uniqueName="[Range 1].[Total]" caption="Total" attribute="1" defaultMemberUniqueName="[Range 1].[Total].[All]" allUniqueName="[Range 1].[Total].[All]" dimensionUniqueName="[Range 1]" displayFolder="" count="2" memberValueDatatype="5" unbalanced="0"/>
    <cacheHierarchy uniqueName="[Range 1].[Manager]" caption="Manager" attribute="1" defaultMemberUniqueName="[Range 1].[Manager].[All]" allUniqueName="[Range 1].[Manager].[All]" dimensionUniqueName="[Range 1]" displayFolder="" count="2" memberValueDatatype="130" unbalanced="0"/>
    <cacheHierarchy uniqueName="[Range 1].[Order fullfillment time]" caption="Order fullfillment time" attribute="1" defaultMemberUniqueName="[Range 1].[Order fullfillment time].[All]" allUniqueName="[Range 1].[Order fullfillment time].[All]" dimensionUniqueName="[Range 1]" displayFolder="" count="2" memberValueDatatype="20" unbalanced="0"/>
    <cacheHierarchy uniqueName="[Range 1].[Profit margin]" caption="Profit margin" attribute="1" defaultMemberUniqueName="[Range 1].[Profit margin].[All]" allUniqueName="[Range 1].[Profit margin].[All]" dimensionUniqueName="[Range 1]" displayFolder="" count="2" memberValueDatatype="130" unbalanced="0"/>
    <cacheHierarchy uniqueName="[Range 1].[Revenue]" caption="Revenue" attribute="1" defaultMemberUniqueName="[Range 1].[Revenue].[All]" allUniqueName="[Range 1].[Revenue].[All]" dimensionUniqueName="[Range 1]" displayFolder="" count="2" memberValueDatatype="5" unbalanced="0"/>
    <cacheHierarchy uniqueName="[Range 1].[Weekly sales]" caption="Weekly sales" attribute="1" defaultMemberUniqueName="[Range 1].[Weekly sales].[All]" allUniqueName="[Range 1].[Weekly sales].[All]" dimensionUniqueName="[Range 1]" displayFolder="" count="2" memberValueDatatype="20" unbalanced="0"/>
    <cacheHierarchy uniqueName="[Range 1].[Monthly sales]" caption="Monthly sales" attribute="1" defaultMemberUniqueName="[Range 1].[Monthly sales].[All]" allUniqueName="[Range 1].[Monthly sales].[All]" dimensionUniqueName="[Range 1]" displayFolder="" count="2" memberValueDatatype="130" unbalanced="0"/>
    <cacheHierarchy uniqueName="[Range 1].[Weekly sales03]" caption="Weekly sales03" attribute="1" defaultMemberUniqueName="[Range 1].[Weekly sales03].[All]" allUniqueName="[Range 1].[Weekly sales03].[All]" dimensionUniqueName="[Range 1]" displayFolder="" count="2" memberValueDatatype="130" unbalanced="0"/>
    <cacheHierarchy uniqueName="[Range 1].[Unique Customers]" caption="Unique Customers" attribute="1" defaultMemberUniqueName="[Range 1].[Unique Customers].[All]" allUniqueName="[Range 1].[Unique Customers].[All]" dimensionUniqueName="[Range 1]" displayFolder="" count="2" memberValueDatatype="20" unbalanced="0"/>
    <cacheHierarchy uniqueName="[Range 1].[Repeat Customers]" caption="Repeat Customers" attribute="1" defaultMemberUniqueName="[Range 1].[Repeat Customers].[All]" allUniqueName="[Range 1].[Repeat Customers].[All]" dimensionUniqueName="[Range 1]" displayFolder="" count="2" memberValueDatatype="20" unbalanced="0"/>
    <cacheHierarchy uniqueName="[Range 1].[Repeted order]" caption="Repeted order" attribute="1" defaultMemberUniqueName="[Range 1].[Repeted order].[All]" allUniqueName="[Range 1].[Repeted order].[All]" dimensionUniqueName="[Range 1]" displayFolder="" count="2" memberValueDatatype="130" unbalanced="0"/>
    <cacheHierarchy uniqueName="[Range 2].[Customer ID]" caption="Customer ID" attribute="1" defaultMemberUniqueName="[Range 2].[Customer ID].[All]" allUniqueName="[Range 2].[Customer ID].[All]" dimensionUniqueName="[Range 2]" displayFolder="" count="2" memberValueDatatype="20" unbalanced="0"/>
    <cacheHierarchy uniqueName="[Range 2].[Customer Name]" caption="Customer Name" attribute="1" defaultMemberUniqueName="[Range 2].[Customer Name].[All]" allUniqueName="[Range 2].[Customer Name].[All]" dimensionUniqueName="[Range 2]" displayFolder="" count="2" memberValueDatatype="130" unbalanced="0"/>
    <cacheHierarchy uniqueName="[Range 2].[Order Priority]" caption="Order Priority" attribute="1" defaultMemberUniqueName="[Range 2].[Order Priority].[All]" allUniqueName="[Range 2].[Order Priority].[All]" dimensionUniqueName="[Range 2]" displayFolder="" count="2" memberValueDatatype="130" unbalanced="0"/>
    <cacheHierarchy uniqueName="[Range 2].[Discount]" caption="Discount" attribute="1" defaultMemberUniqueName="[Range 2].[Discount].[All]" allUniqueName="[Range 2].[Discount].[All]" dimensionUniqueName="[Range 2]" displayFolder="" count="2" memberValueDatatype="5" unbalanced="0"/>
    <cacheHierarchy uniqueName="[Range 2].[Unit Price]" caption="Unit Price" attribute="1" defaultMemberUniqueName="[Range 2].[Unit Price].[All]" allUniqueName="[Range 2].[Unit Price].[All]" dimensionUniqueName="[Range 2]" displayFolder="" count="2" memberValueDatatype="5" unbalanced="0"/>
    <cacheHierarchy uniqueName="[Range 2].[Shipping Cost]" caption="Shipping Cost" attribute="1" defaultMemberUniqueName="[Range 2].[Shipping Cost].[All]" allUniqueName="[Range 2].[Shipping Cost].[All]" dimensionUniqueName="[Range 2]" displayFolder="" count="2" memberValueDatatype="5" unbalanced="0"/>
    <cacheHierarchy uniqueName="[Range 2].[Ship Mode]" caption="Ship Mode" attribute="1" defaultMemberUniqueName="[Range 2].[Ship Mode].[All]" allUniqueName="[Range 2].[Ship Mode].[All]" dimensionUniqueName="[Range 2]" displayFolder="" count="2" memberValueDatatype="130" unbalanced="0"/>
    <cacheHierarchy uniqueName="[Range 2].[Customer Segment]" caption="Customer Segment" attribute="1" defaultMemberUniqueName="[Range 2].[Customer Segment].[All]" allUniqueName="[Range 2].[Customer Segment].[All]" dimensionUniqueName="[Range 2]" displayFolder="" count="2" memberValueDatatype="130" unbalanced="0"/>
    <cacheHierarchy uniqueName="[Range 2].[Product Category]" caption="Product Category" attribute="1" defaultMemberUniqueName="[Range 2].[Product Category].[All]" allUniqueName="[Range 2].[Product Category].[All]" dimensionUniqueName="[Range 2]" displayFolder="" count="2" memberValueDatatype="130" unbalanced="0"/>
    <cacheHierarchy uniqueName="[Range 2].[Product Sub-Category]" caption="Product Sub-Category" attribute="1" defaultMemberUniqueName="[Range 2].[Product Sub-Category].[All]" allUniqueName="[Range 2].[Product Sub-Category].[All]" dimensionUniqueName="[Range 2]" displayFolder="" count="2" memberValueDatatype="130" unbalanced="0"/>
    <cacheHierarchy uniqueName="[Range 2].[Product Container]" caption="Product Container" attribute="1" defaultMemberUniqueName="[Range 2].[Product Container].[All]" allUniqueName="[Range 2].[Product Container].[All]" dimensionUniqueName="[Range 2]" displayFolder="" count="2" memberValueDatatype="130" unbalanced="0"/>
    <cacheHierarchy uniqueName="[Range 2].[Product Name]" caption="Product Name" attribute="1" defaultMemberUniqueName="[Range 2].[Product Name].[All]" allUniqueName="[Range 2].[Product Name].[All]" dimensionUniqueName="[Range 2]" displayFolder="" count="2" memberValueDatatype="130" unbalanced="0"/>
    <cacheHierarchy uniqueName="[Range 2].[Product Base Margin]" caption="Product Base Margin" attribute="1" defaultMemberUniqueName="[Range 2].[Product Base Margin].[All]" allUniqueName="[Range 2].[Product Base Margin].[All]" dimensionUniqueName="[Range 2]" displayFolder="" count="2" memberValueDatatype="5" unbalanced="0"/>
    <cacheHierarchy uniqueName="[Range 2].[Country]" caption="Country" attribute="1" defaultMemberUniqueName="[Range 2].[Country].[All]" allUniqueName="[Range 2].[Country].[All]" dimensionUniqueName="[Range 2]" displayFolder="" count="2" memberValueDatatype="130" unbalanced="0"/>
    <cacheHierarchy uniqueName="[Range 2].[Region]" caption="Region" attribute="1" defaultMemberUniqueName="[Range 2].[Region].[All]" allUniqueName="[Range 2].[Region].[All]" dimensionUniqueName="[Range 2]" displayFolder="" count="2" memberValueDatatype="130" unbalanced="0"/>
    <cacheHierarchy uniqueName="[Range 2].[State or Province]" caption="State or Province" attribute="1" defaultMemberUniqueName="[Range 2].[State or Province].[All]" allUniqueName="[Range 2].[State or Province].[All]" dimensionUniqueName="[Range 2]" displayFolder="" count="2" memberValueDatatype="130" unbalanced="0"/>
    <cacheHierarchy uniqueName="[Range 2].[City]" caption="City" attribute="1" defaultMemberUniqueName="[Range 2].[City].[All]" allUniqueName="[Range 2].[City].[All]" dimensionUniqueName="[Range 2]" displayFolder="" count="2" memberValueDatatype="130" unbalanced="0"/>
    <cacheHierarchy uniqueName="[Range 2].[Postal Code]" caption="Postal Code" attribute="1" defaultMemberUniqueName="[Range 2].[Postal Code].[All]" allUniqueName="[Range 2].[Postal Code].[All]" dimensionUniqueName="[Range 2]" displayFolder="" count="2" memberValueDatatype="20" unbalanced="0"/>
    <cacheHierarchy uniqueName="[Range 2].[Order Date]" caption="Order Date" attribute="1" time="1" defaultMemberUniqueName="[Range 2].[Order Date].[All]" allUniqueName="[Range 2].[Order Date].[All]" dimensionUniqueName="[Range 2]" displayFolder="" count="2" memberValueDatatype="7" unbalanced="0"/>
    <cacheHierarchy uniqueName="[Range 2].[Order Year]" caption="Order Year" attribute="1" time="1" defaultMemberUniqueName="[Range 2].[Order Year].[All]" allUniqueName="[Range 2].[Order Year].[All]" dimensionUniqueName="[Range 2]" displayFolder="" count="2" memberValueDatatype="7" unbalanced="0"/>
    <cacheHierarchy uniqueName="[Range 2].[Order Month]" caption="Order Month" attribute="1" time="1" defaultMemberUniqueName="[Range 2].[Order Month].[All]" allUniqueName="[Range 2].[Order Month].[All]" dimensionUniqueName="[Range 2]" displayFolder="" count="2" memberValueDatatype="7" unbalanced="0"/>
    <cacheHierarchy uniqueName="[Range 2].[O-Date]" caption="O-Date" attribute="1" time="1" defaultMemberUniqueName="[Range 2].[O-Date].[All]" allUniqueName="[Range 2].[O-Date].[All]" dimensionUniqueName="[Range 2]" displayFolder="" count="2" memberValueDatatype="7" unbalanced="0"/>
    <cacheHierarchy uniqueName="[Range 2].[Ship date]" caption="Ship date" attribute="1" time="1" defaultMemberUniqueName="[Range 2].[Ship date].[All]" allUniqueName="[Range 2].[Ship date].[All]" dimensionUniqueName="[Range 2]" displayFolder="" count="2" memberValueDatatype="7" unbalanced="0"/>
    <cacheHierarchy uniqueName="[Range 2].[Shipping years]" caption="Shipping years" attribute="1" time="1" defaultMemberUniqueName="[Range 2].[Shipping years].[All]" allUniqueName="[Range 2].[Shipping years].[All]" dimensionUniqueName="[Range 2]" displayFolder="" count="2" memberValueDatatype="7" unbalanced="0"/>
    <cacheHierarchy uniqueName="[Range 2].[Shipping months]" caption="Shipping months" attribute="1" time="1" defaultMemberUniqueName="[Range 2].[Shipping months].[All]" allUniqueName="[Range 2].[Shipping months].[All]" dimensionUniqueName="[Range 2]" displayFolder="" count="2" memberValueDatatype="7" unbalanced="0"/>
    <cacheHierarchy uniqueName="[Range 2].[Shipping date]" caption="Shipping date" attribute="1" time="1" defaultMemberUniqueName="[Range 2].[Shipping date].[All]" allUniqueName="[Range 2].[Shipping date].[All]" dimensionUniqueName="[Range 2]" displayFolder="" count="2" memberValueDatatype="7" unbalanced="0"/>
    <cacheHierarchy uniqueName="[Range 2].[Profit]" caption="Profit" attribute="1" defaultMemberUniqueName="[Range 2].[Profit].[All]" allUniqueName="[Range 2].[Profit].[All]" dimensionUniqueName="[Range 2]" displayFolder="" count="2" memberValueDatatype="5" unbalanced="0"/>
    <cacheHierarchy uniqueName="[Range 2].[Quantity ordered new]" caption="Quantity ordered new" attribute="1" defaultMemberUniqueName="[Range 2].[Quantity ordered new].[All]" allUniqueName="[Range 2].[Quantity ordered new].[All]" dimensionUniqueName="[Range 2]" displayFolder="" count="2" memberValueDatatype="20" unbalanced="0"/>
    <cacheHierarchy uniqueName="[Range 2].[Sales]" caption="Sales" attribute="1" defaultMemberUniqueName="[Range 2].[Sales].[All]" allUniqueName="[Range 2].[Sales].[All]" dimensionUniqueName="[Range 2]" displayFolder="" count="2" memberValueDatatype="5" unbalanced="0"/>
    <cacheHierarchy uniqueName="[Range 2].[Order ID]" caption="Order ID" attribute="1" defaultMemberUniqueName="[Range 2].[Order ID].[All]" allUniqueName="[Range 2].[Order ID].[All]" dimensionUniqueName="[Range 2]" displayFolder="" count="2" memberValueDatatype="20" unbalanced="0"/>
    <cacheHierarchy uniqueName="[Range 2].[Total]" caption="Total" attribute="1" defaultMemberUniqueName="[Range 2].[Total].[All]" allUniqueName="[Range 2].[Total].[All]" dimensionUniqueName="[Range 2]" displayFolder="" count="2" memberValueDatatype="5" unbalanced="0"/>
    <cacheHierarchy uniqueName="[Range 2].[Manager]" caption="Manager" attribute="1" defaultMemberUniqueName="[Range 2].[Manager].[All]" allUniqueName="[Range 2].[Manager].[All]" dimensionUniqueName="[Range 2]" displayFolder="" count="2" memberValueDatatype="130" unbalanced="0"/>
    <cacheHierarchy uniqueName="[Range 2].[Order fullfillment time]" caption="Order fullfillment time" attribute="1" defaultMemberUniqueName="[Range 2].[Order fullfillment time].[All]" allUniqueName="[Range 2].[Order fullfillment time].[All]" dimensionUniqueName="[Range 2]" displayFolder="" count="2" memberValueDatatype="20" unbalanced="0"/>
    <cacheHierarchy uniqueName="[Range 2].[Profit margin]" caption="Profit margin" attribute="1" defaultMemberUniqueName="[Range 2].[Profit margin].[All]" allUniqueName="[Range 2].[Profit margin].[All]" dimensionUniqueName="[Range 2]" displayFolder="" count="2" memberValueDatatype="5" unbalanced="0"/>
    <cacheHierarchy uniqueName="[Range 2].[Revenue]" caption="Revenue" attribute="1" defaultMemberUniqueName="[Range 2].[Revenue].[All]" allUniqueName="[Range 2].[Revenue].[All]" dimensionUniqueName="[Range 2]" displayFolder="" count="2" memberValueDatatype="5" unbalanced="0"/>
    <cacheHierarchy uniqueName="[Range 2].[Weekly sales]" caption="Weekly sales" attribute="1" defaultMemberUniqueName="[Range 2].[Weekly sales].[All]" allUniqueName="[Range 2].[Weekly sales].[All]" dimensionUniqueName="[Range 2]" displayFolder="" count="2" memberValueDatatype="20" unbalanced="0"/>
    <cacheHierarchy uniqueName="[Range 2].[Monthly sales]" caption="Monthly sales" attribute="1" defaultMemberUniqueName="[Range 2].[Monthly sales].[All]" allUniqueName="[Range 2].[Monthly sales].[All]" dimensionUniqueName="[Range 2]" displayFolder="" count="2" memberValueDatatype="130" unbalanced="0"/>
    <cacheHierarchy uniqueName="[Range 2].[Weekly sales03]" caption="Weekly sales03" attribute="1" defaultMemberUniqueName="[Range 2].[Weekly sales03].[All]" allUniqueName="[Range 2].[Weekly sales03].[All]" dimensionUniqueName="[Range 2]" displayFolder="" count="2" memberValueDatatype="130" unbalanced="0"/>
    <cacheHierarchy uniqueName="[Range 2].[Unique Customers]" caption="Unique Customers" attribute="1" defaultMemberUniqueName="[Range 2].[Unique Customers].[All]" allUniqueName="[Range 2].[Unique Customers].[All]" dimensionUniqueName="[Range 2]" displayFolder="" count="2" memberValueDatatype="20" unbalanced="0"/>
    <cacheHierarchy uniqueName="[Range 2].[Repeat Customers]" caption="Repeat Customers" attribute="1" defaultMemberUniqueName="[Range 2].[Repeat Customers].[All]" allUniqueName="[Range 2].[Repeat Customers].[All]" dimensionUniqueName="[Range 2]" displayFolder="" count="2" memberValueDatatype="20" unbalanced="0"/>
    <cacheHierarchy uniqueName="[Range 2].[Repeted order]" caption="Repeted order" attribute="1" defaultMemberUniqueName="[Range 2].[Repeted order].[All]" allUniqueName="[Range 2].[Repeted order].[All]" dimensionUniqueName="[Range 2]" displayFolder="" count="2" memberValueDatatype="130" unbalanced="0"/>
    <cacheHierarchy uniqueName="[Range 3].[Customer ID]" caption="Customer ID" attribute="1" defaultMemberUniqueName="[Range 3].[Customer ID].[All]" allUniqueName="[Range 3].[Customer ID].[All]" dimensionUniqueName="[Range 3]" displayFolder="" count="2" memberValueDatatype="20" unbalanced="0"/>
    <cacheHierarchy uniqueName="[Range 3].[Customer Name]" caption="Customer Name" attribute="1" defaultMemberUniqueName="[Range 3].[Customer Name].[All]" allUniqueName="[Range 3].[Customer Name].[All]" dimensionUniqueName="[Range 3]" displayFolder="" count="2" memberValueDatatype="130" unbalanced="0"/>
    <cacheHierarchy uniqueName="[Range 3].[Order Priority]" caption="Order Priority" attribute="1" defaultMemberUniqueName="[Range 3].[Order Priority].[All]" allUniqueName="[Range 3].[Order Priority].[All]" dimensionUniqueName="[Range 3]" displayFolder="" count="2" memberValueDatatype="130" unbalanced="0"/>
    <cacheHierarchy uniqueName="[Range 3].[Discount]" caption="Discount" attribute="1" defaultMemberUniqueName="[Range 3].[Discount].[All]" allUniqueName="[Range 3].[Discount].[All]" dimensionUniqueName="[Range 3]" displayFolder="" count="2" memberValueDatatype="5" unbalanced="0"/>
    <cacheHierarchy uniqueName="[Range 3].[Unit Price]" caption="Unit Price" attribute="1" defaultMemberUniqueName="[Range 3].[Unit Price].[All]" allUniqueName="[Range 3].[Unit Price].[All]" dimensionUniqueName="[Range 3]" displayFolder="" count="2" memberValueDatatype="5" unbalanced="0"/>
    <cacheHierarchy uniqueName="[Range 3].[Shipping Cost]" caption="Shipping Cost" attribute="1" defaultMemberUniqueName="[Range 3].[Shipping Cost].[All]" allUniqueName="[Range 3].[Shipping Cost].[All]" dimensionUniqueName="[Range 3]" displayFolder="" count="2" memberValueDatatype="5" unbalanced="0"/>
    <cacheHierarchy uniqueName="[Range 3].[Ship Mode]" caption="Ship Mode" attribute="1" defaultMemberUniqueName="[Range 3].[Ship Mode].[All]" allUniqueName="[Range 3].[Ship Mode].[All]" dimensionUniqueName="[Range 3]" displayFolder="" count="2" memberValueDatatype="130" unbalanced="0"/>
    <cacheHierarchy uniqueName="[Range 3].[Customer Segment]" caption="Customer Segment" attribute="1" defaultMemberUniqueName="[Range 3].[Customer Segment].[All]" allUniqueName="[Range 3].[Customer Segment].[All]" dimensionUniqueName="[Range 3]" displayFolder="" count="2" memberValueDatatype="130" unbalanced="0"/>
    <cacheHierarchy uniqueName="[Range 3].[Product Category]" caption="Product Category" attribute="1" defaultMemberUniqueName="[Range 3].[Product Category].[All]" allUniqueName="[Range 3].[Product Category].[All]" dimensionUniqueName="[Range 3]" displayFolder="" count="2" memberValueDatatype="130" unbalanced="0"/>
    <cacheHierarchy uniqueName="[Range 3].[Product Sub-Category]" caption="Product Sub-Category" attribute="1" defaultMemberUniqueName="[Range 3].[Product Sub-Category].[All]" allUniqueName="[Range 3].[Product Sub-Category].[All]" dimensionUniqueName="[Range 3]" displayFolder="" count="2" memberValueDatatype="130" unbalanced="0"/>
    <cacheHierarchy uniqueName="[Range 3].[Product Container]" caption="Product Container" attribute="1" defaultMemberUniqueName="[Range 3].[Product Container].[All]" allUniqueName="[Range 3].[Product Container].[All]" dimensionUniqueName="[Range 3]" displayFolder="" count="2" memberValueDatatype="130" unbalanced="0"/>
    <cacheHierarchy uniqueName="[Range 3].[Product Name]" caption="Product Name" attribute="1" defaultMemberUniqueName="[Range 3].[Product Name].[All]" allUniqueName="[Range 3].[Product Name].[All]" dimensionUniqueName="[Range 3]" displayFolder="" count="2" memberValueDatatype="130" unbalanced="0"/>
    <cacheHierarchy uniqueName="[Range 3].[Product Base Margin]" caption="Product Base Margin" attribute="1" defaultMemberUniqueName="[Range 3].[Product Base Margin].[All]" allUniqueName="[Range 3].[Product Base Margin].[All]" dimensionUniqueName="[Range 3]" displayFolder="" count="2" memberValueDatatype="5" unbalanced="0"/>
    <cacheHierarchy uniqueName="[Range 3].[Country]" caption="Country" attribute="1" defaultMemberUniqueName="[Range 3].[Country].[All]" allUniqueName="[Range 3].[Country].[All]" dimensionUniqueName="[Range 3]" displayFolder="" count="2" memberValueDatatype="130" unbalanced="0"/>
    <cacheHierarchy uniqueName="[Range 3].[Region]" caption="Region" attribute="1" defaultMemberUniqueName="[Range 3].[Region].[All]" allUniqueName="[Range 3].[Region].[All]" dimensionUniqueName="[Range 3]" displayFolder="" count="2" memberValueDatatype="130" unbalanced="0"/>
    <cacheHierarchy uniqueName="[Range 3].[State or Province]" caption="State or Province" attribute="1" defaultMemberUniqueName="[Range 3].[State or Province].[All]" allUniqueName="[Range 3].[State or Province].[All]" dimensionUniqueName="[Range 3]" displayFolder="" count="2" memberValueDatatype="130" unbalanced="0"/>
    <cacheHierarchy uniqueName="[Range 3].[City]" caption="City" attribute="1" defaultMemberUniqueName="[Range 3].[City].[All]" allUniqueName="[Range 3].[City].[All]" dimensionUniqueName="[Range 3]" displayFolder="" count="2" memberValueDatatype="130" unbalanced="0"/>
    <cacheHierarchy uniqueName="[Range 3].[Postal Code]" caption="Postal Code" attribute="1" defaultMemberUniqueName="[Range 3].[Postal Code].[All]" allUniqueName="[Range 3].[Postal Code].[All]" dimensionUniqueName="[Range 3]" displayFolder="" count="2" memberValueDatatype="20" unbalanced="0"/>
    <cacheHierarchy uniqueName="[Range 3].[Order Date]" caption="Order Date" attribute="1" time="1" defaultMemberUniqueName="[Range 3].[Order Date].[All]" allUniqueName="[Range 3].[Order Date].[All]" dimensionUniqueName="[Range 3]" displayFolder="" count="2" memberValueDatatype="7" unbalanced="0"/>
    <cacheHierarchy uniqueName="[Range 3].[Order Year]" caption="Order Year" attribute="1" time="1" defaultMemberUniqueName="[Range 3].[Order Year].[All]" allUniqueName="[Range 3].[Order Year].[All]" dimensionUniqueName="[Range 3]" displayFolder="" count="2" memberValueDatatype="7" unbalanced="0"/>
    <cacheHierarchy uniqueName="[Range 3].[Order Month]" caption="Order Month" attribute="1" time="1" defaultMemberUniqueName="[Range 3].[Order Month].[All]" allUniqueName="[Range 3].[Order Month].[All]" dimensionUniqueName="[Range 3]" displayFolder="" count="2" memberValueDatatype="7" unbalanced="0"/>
    <cacheHierarchy uniqueName="[Range 3].[O-Date]" caption="O-Date" attribute="1" time="1" defaultMemberUniqueName="[Range 3].[O-Date].[All]" allUniqueName="[Range 3].[O-Date].[All]" dimensionUniqueName="[Range 3]" displayFolder="" count="2" memberValueDatatype="7" unbalanced="0"/>
    <cacheHierarchy uniqueName="[Range 3].[Ship date]" caption="Ship date" attribute="1" time="1" defaultMemberUniqueName="[Range 3].[Ship date].[All]" allUniqueName="[Range 3].[Ship date].[All]" dimensionUniqueName="[Range 3]" displayFolder="" count="2" memberValueDatatype="7" unbalanced="0"/>
    <cacheHierarchy uniqueName="[Range 3].[Shipping years]" caption="Shipping years" attribute="1" time="1" defaultMemberUniqueName="[Range 3].[Shipping years].[All]" allUniqueName="[Range 3].[Shipping years].[All]" dimensionUniqueName="[Range 3]" displayFolder="" count="2" memberValueDatatype="7" unbalanced="0"/>
    <cacheHierarchy uniqueName="[Range 3].[Shipping months]" caption="Shipping months" attribute="1" time="1" defaultMemberUniqueName="[Range 3].[Shipping months].[All]" allUniqueName="[Range 3].[Shipping months].[All]" dimensionUniqueName="[Range 3]" displayFolder="" count="2" memberValueDatatype="7" unbalanced="0"/>
    <cacheHierarchy uniqueName="[Range 3].[Shipping date]" caption="Shipping date" attribute="1" time="1" defaultMemberUniqueName="[Range 3].[Shipping date].[All]" allUniqueName="[Range 3].[Shipping date].[All]" dimensionUniqueName="[Range 3]" displayFolder="" count="2" memberValueDatatype="7" unbalanced="0"/>
    <cacheHierarchy uniqueName="[Range 3].[Profit]" caption="Profit" attribute="1" defaultMemberUniqueName="[Range 3].[Profit].[All]" allUniqueName="[Range 3].[Profit].[All]" dimensionUniqueName="[Range 3]" displayFolder="" count="2" memberValueDatatype="5" unbalanced="0"/>
    <cacheHierarchy uniqueName="[Range 3].[Quantity ordered new]" caption="Quantity ordered new" attribute="1" defaultMemberUniqueName="[Range 3].[Quantity ordered new].[All]" allUniqueName="[Range 3].[Quantity ordered new].[All]" dimensionUniqueName="[Range 3]" displayFolder="" count="2" memberValueDatatype="20" unbalanced="0"/>
    <cacheHierarchy uniqueName="[Range 3].[Sales]" caption="Sales" attribute="1" defaultMemberUniqueName="[Range 3].[Sales].[All]" allUniqueName="[Range 3].[Sales].[All]" dimensionUniqueName="[Range 3]" displayFolder="" count="2" memberValueDatatype="5" unbalanced="0"/>
    <cacheHierarchy uniqueName="[Range 3].[Order ID]" caption="Order ID" attribute="1" defaultMemberUniqueName="[Range 3].[Order ID].[All]" allUniqueName="[Range 3].[Order ID].[All]" dimensionUniqueName="[Range 3]" displayFolder="" count="2" memberValueDatatype="20" unbalanced="0"/>
    <cacheHierarchy uniqueName="[Range 3].[Total]" caption="Total" attribute="1" defaultMemberUniqueName="[Range 3].[Total].[All]" allUniqueName="[Range 3].[Total].[All]" dimensionUniqueName="[Range 3]" displayFolder="" count="2" memberValueDatatype="5" unbalanced="0"/>
    <cacheHierarchy uniqueName="[Range 3].[Manager]" caption="Manager" attribute="1" defaultMemberUniqueName="[Range 3].[Manager].[All]" allUniqueName="[Range 3].[Manager].[All]" dimensionUniqueName="[Range 3]" displayFolder="" count="2" memberValueDatatype="130" unbalanced="0"/>
    <cacheHierarchy uniqueName="[Range 3].[Order fullfillment time]" caption="Order fullfillment time" attribute="1" defaultMemberUniqueName="[Range 3].[Order fullfillment time].[All]" allUniqueName="[Range 3].[Order fullfillment time].[All]" dimensionUniqueName="[Range 3]" displayFolder="" count="2" memberValueDatatype="20" unbalanced="0"/>
    <cacheHierarchy uniqueName="[Range 3].[Profit margin]" caption="Profit margin" attribute="1" defaultMemberUniqueName="[Range 3].[Profit margin].[All]" allUniqueName="[Range 3].[Profit margin].[All]" dimensionUniqueName="[Range 3]" displayFolder="" count="2" memberValueDatatype="5" unbalanced="0"/>
    <cacheHierarchy uniqueName="[Range 3].[Revenue]" caption="Revenue" attribute="1" defaultMemberUniqueName="[Range 3].[Revenue].[All]" allUniqueName="[Range 3].[Revenue].[All]" dimensionUniqueName="[Range 3]" displayFolder="" count="2" memberValueDatatype="5" unbalanced="0"/>
    <cacheHierarchy uniqueName="[Range 3].[Weekly sales]" caption="Weekly sales" attribute="1" defaultMemberUniqueName="[Range 3].[Weekly sales].[All]" allUniqueName="[Range 3].[Weekly sales].[All]" dimensionUniqueName="[Range 3]" displayFolder="" count="2" memberValueDatatype="20" unbalanced="0"/>
    <cacheHierarchy uniqueName="[Range 3].[Monthly sales]" caption="Monthly sales" attribute="1" defaultMemberUniqueName="[Range 3].[Monthly sales].[All]" allUniqueName="[Range 3].[Monthly sales].[All]" dimensionUniqueName="[Range 3]" displayFolder="" count="2" memberValueDatatype="130" unbalanced="0"/>
    <cacheHierarchy uniqueName="[Range 3].[Weekly sales03]" caption="Weekly sales03" attribute="1" defaultMemberUniqueName="[Range 3].[Weekly sales03].[All]" allUniqueName="[Range 3].[Weekly sales03].[All]" dimensionUniqueName="[Range 3]" displayFolder="" count="2" memberValueDatatype="130" unbalanced="0"/>
    <cacheHierarchy uniqueName="[Range 3].[Unique Customers]" caption="Unique Customers" attribute="1" defaultMemberUniqueName="[Range 3].[Unique Customers].[All]" allUniqueName="[Range 3].[Unique Customers].[All]" dimensionUniqueName="[Range 3]" displayFolder="" count="2" memberValueDatatype="20" unbalanced="0"/>
    <cacheHierarchy uniqueName="[Range 3].[Repeat Customers]" caption="Repeat Customers" attribute="1" defaultMemberUniqueName="[Range 3].[Repeat Customers].[All]" allUniqueName="[Range 3].[Repeat Customers].[All]" dimensionUniqueName="[Range 3]" displayFolder="" count="2" memberValueDatatype="20" unbalanced="0"/>
    <cacheHierarchy uniqueName="[Range 3].[Repeted order]" caption="Repeted order" attribute="1" defaultMemberUniqueName="[Range 3].[Repeted order].[All]" allUniqueName="[Range 3].[Repeted order].[All]" dimensionUniqueName="[Range 3]" displayFolder="" count="2" memberValueDatatype="130" unbalanced="0"/>
    <cacheHierarchy uniqueName="[Range 3].[Quarter]" caption="Quarter" attribute="1" defaultMemberUniqueName="[Range 3].[Quarter].[All]" allUniqueName="[Range 3].[Quarter].[All]" dimensionUniqueName="[Range 3]" displayFolder="" count="2" memberValueDatatype="130" unbalanced="0"/>
    <cacheHierarchy uniqueName="[Range 3].[Order Month (Month)]" caption="Order Month (Month)" attribute="1" defaultMemberUniqueName="[Range 3].[Order Month (Month)].[All]" allUniqueName="[Range 3].[Order Month (Month)].[All]" dimensionUniqueName="[Range 3]" displayFolder="" count="2" memberValueDatatype="130" unbalanced="0"/>
    <cacheHierarchy uniqueName="[Range 4].[Provience]" caption="Provience" attribute="1" defaultMemberUniqueName="[Range 4].[Provience].[All]" allUniqueName="[Range 4].[Provience].[All]" dimensionUniqueName="[Range 4]" displayFolder="" count="2" memberValueDatatype="130" unbalanced="0"/>
    <cacheHierarchy uniqueName="[Range 4].[Sum of Sales]" caption="Sum of Sales" attribute="1" defaultMemberUniqueName="[Range 4].[Sum of Sales].[All]" allUniqueName="[Range 4].[Sum of Sales].[All]" dimensionUniqueName="[Range 4]" displayFolder="" count="2" memberValueDatatype="5" unbalanced="0"/>
    <cacheHierarchy uniqueName="[Table_1].[Customer ID]" caption="Customer ID" attribute="1" defaultMemberUniqueName="[Table_1].[Customer ID].[All]" allUniqueName="[Table_1].[Customer ID].[All]" dimensionUniqueName="[Table_1]" displayFolder="" count="2" memberValueDatatype="20" unbalanced="0"/>
    <cacheHierarchy uniqueName="[Table_1].[Customer Name]" caption="Customer Name" attribute="1" defaultMemberUniqueName="[Table_1].[Customer Name].[All]" allUniqueName="[Table_1].[Customer Name].[All]" dimensionUniqueName="[Table_1]" displayFolder="" count="2" memberValueDatatype="130" unbalanced="0"/>
    <cacheHierarchy uniqueName="[Table_1].[Order Priority]" caption="Order Priority" attribute="1" defaultMemberUniqueName="[Table_1].[Order Priority].[All]" allUniqueName="[Table_1].[Order Priority].[All]" dimensionUniqueName="[Table_1]" displayFolder="" count="2" memberValueDatatype="130" unbalanced="0"/>
    <cacheHierarchy uniqueName="[Table_1].[Discount]" caption="Discount" attribute="1" defaultMemberUniqueName="[Table_1].[Discount].[All]" allUniqueName="[Table_1].[Discount].[All]" dimensionUniqueName="[Table_1]" displayFolder="" count="2" memberValueDatatype="5" unbalanced="0"/>
    <cacheHierarchy uniqueName="[Table_1].[Unit Price]" caption="Unit Price" attribute="1" defaultMemberUniqueName="[Table_1].[Unit Price].[All]" allUniqueName="[Table_1].[Unit Price].[All]" dimensionUniqueName="[Table_1]" displayFolder="" count="2" memberValueDatatype="5" unbalanced="0"/>
    <cacheHierarchy uniqueName="[Table_1].[Shipping Cost]" caption="Shipping Cost" attribute="1" defaultMemberUniqueName="[Table_1].[Shipping Cost].[All]" allUniqueName="[Table_1].[Shipping Cost].[All]" dimensionUniqueName="[Table_1]" displayFolder="" count="2" memberValueDatatype="5"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Segment]" caption="Customer Segment" attribute="1" defaultMemberUniqueName="[Table_1].[Customer Segment].[All]" allUniqueName="[Table_1].[Customer Segment].[All]" dimensionUniqueName="[Table_1]" displayFolder="" count="2" memberValueDatatype="130" unbalanced="0"/>
    <cacheHierarchy uniqueName="[Table_1].[Product Category]" caption="Product Category" attribute="1" defaultMemberUniqueName="[Table_1].[Product Category].[All]" allUniqueName="[Table_1].[Product Category].[All]" dimensionUniqueName="[Table_1]" displayFolder="" count="2" memberValueDatatype="130" unbalanced="0">
      <fieldsUsage count="2">
        <fieldUsage x="-1"/>
        <fieldUsage x="1"/>
      </fieldsUsage>
    </cacheHierarchy>
    <cacheHierarchy uniqueName="[Table_1].[Product Sub-Category]" caption="Product Sub-Category" attribute="1" defaultMemberUniqueName="[Table_1].[Product Sub-Category].[All]" allUniqueName="[Table_1].[Product Sub-Category].[All]" dimensionUniqueName="[Table_1]" displayFolder="" count="2" memberValueDatatype="130" unbalanced="0"/>
    <cacheHierarchy uniqueName="[Table_1].[Product Container]" caption="Product Container" attribute="1" defaultMemberUniqueName="[Table_1].[Product Container].[All]" allUniqueName="[Table_1].[Product Container].[All]" dimensionUniqueName="[Table_1]" displayFolder="" count="2" memberValueDatatype="130" unbalanced="0"/>
    <cacheHierarchy uniqueName="[Table_1].[Product Name]" caption="Product Name" attribute="1" defaultMemberUniqueName="[Table_1].[Product Name].[All]" allUniqueName="[Table_1].[Product Name].[All]" dimensionUniqueName="[Table_1]" displayFolder="" count="2" memberValueDatatype="130" unbalanced="0">
      <fieldsUsage count="2">
        <fieldUsage x="-1"/>
        <fieldUsage x="0"/>
      </fieldsUsage>
    </cacheHierarchy>
    <cacheHierarchy uniqueName="[Table_1].[Product Base Margin]" caption="Product Base Margin" attribute="1" defaultMemberUniqueName="[Table_1].[Product Base Margin].[All]" allUniqueName="[Table_1].[Product Base Margin].[All]" dimensionUniqueName="[Table_1]" displayFolder="" count="2" memberValueDatatype="5" unbalanced="0"/>
    <cacheHierarchy uniqueName="[Table_1].[Country]" caption="Country" attribute="1" defaultMemberUniqueName="[Table_1].[Country].[All]" allUniqueName="[Table_1].[Country].[All]" dimensionUniqueName="[Table_1]" displayFolder="" count="2"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State or Province]" caption="State or Province" attribute="1" defaultMemberUniqueName="[Table_1].[State or Province].[All]" allUniqueName="[Table_1].[State or Province].[All]" dimensionUniqueName="[Table_1]" displayFolder="" count="2" memberValueDatatype="130" unbalanced="0">
      <fieldsUsage count="2">
        <fieldUsage x="-1"/>
        <fieldUsage x="4"/>
      </fieldsUsage>
    </cacheHierarchy>
    <cacheHierarchy uniqueName="[Table_1].[City]" caption="City" attribute="1" defaultMemberUniqueName="[Table_1].[City].[All]" allUniqueName="[Table_1].[City].[All]" dimensionUniqueName="[Table_1]" displayFolder="" count="2" memberValueDatatype="130" unbalanced="0"/>
    <cacheHierarchy uniqueName="[Table_1].[Postal Code]" caption="Postal Code" attribute="1" defaultMemberUniqueName="[Table_1].[Postal Code].[All]" allUniqueName="[Table_1].[Postal Code].[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Order Year]" caption="Order Year" attribute="1" time="1" defaultMemberUniqueName="[Table_1].[Order Year].[All]" allUniqueName="[Table_1].[Order Year].[All]" dimensionUniqueName="[Table_1]" displayFolder="" count="2" memberValueDatatype="7" unbalanced="0"/>
    <cacheHierarchy uniqueName="[Table_1].[Order Month]" caption="Order Month" attribute="1" time="1" defaultMemberUniqueName="[Table_1].[Order Month].[All]" allUniqueName="[Table_1].[Order Month].[All]" dimensionUniqueName="[Table_1]" displayFolder="" count="2" memberValueDatatype="7" unbalanced="0"/>
    <cacheHierarchy uniqueName="[Table_1].[O-Date]" caption="O-Date" attribute="1" time="1" defaultMemberUniqueName="[Table_1].[O-Date].[All]" allUniqueName="[Table_1].[O-Date].[All]" dimensionUniqueName="[Table_1]" displayFolder="" count="2" memberValueDatatype="7" unbalanced="0"/>
    <cacheHierarchy uniqueName="[Table_1].[Ship date]" caption="Ship date" attribute="1" time="1" defaultMemberUniqueName="[Table_1].[Ship date].[All]" allUniqueName="[Table_1].[Ship date].[All]" dimensionUniqueName="[Table_1]" displayFolder="" count="2" memberValueDatatype="7" unbalanced="0"/>
    <cacheHierarchy uniqueName="[Table_1].[Shipping years]" caption="Shipping years" attribute="1" time="1" defaultMemberUniqueName="[Table_1].[Shipping years].[All]" allUniqueName="[Table_1].[Shipping years].[All]" dimensionUniqueName="[Table_1]" displayFolder="" count="2" memberValueDatatype="7" unbalanced="0"/>
    <cacheHierarchy uniqueName="[Table_1].[Shipping months]" caption="Shipping months" attribute="1" time="1" defaultMemberUniqueName="[Table_1].[Shipping months].[All]" allUniqueName="[Table_1].[Shipping months].[All]" dimensionUniqueName="[Table_1]" displayFolder="" count="2" memberValueDatatype="7" unbalanced="0"/>
    <cacheHierarchy uniqueName="[Table_1].[Shipping date]" caption="Shipping date" attribute="1" time="1" defaultMemberUniqueName="[Table_1].[Shipping date].[All]" allUniqueName="[Table_1].[Shipping date].[All]" dimensionUniqueName="[Table_1]" displayFolder="" count="2" memberValueDatatype="7" unbalanced="0"/>
    <cacheHierarchy uniqueName="[Table_1].[Profit]" caption="Profit" attribute="1" defaultMemberUniqueName="[Table_1].[Profit].[All]" allUniqueName="[Table_1].[Profit].[All]" dimensionUniqueName="[Table_1]" displayFolder="" count="2" memberValueDatatype="5" unbalanced="0"/>
    <cacheHierarchy uniqueName="[Table_1].[Quantity ordered new]" caption="Quantity ordered new" attribute="1" defaultMemberUniqueName="[Table_1].[Quantity ordered new].[All]" allUniqueName="[Table_1].[Quantity ordered new].[All]" dimensionUniqueName="[Table_1]" displayFolder="" count="2" memberValueDatatype="20" unbalanced="0"/>
    <cacheHierarchy uniqueName="[Table_1].[Sales]" caption="Sales" attribute="1" defaultMemberUniqueName="[Table_1].[Sales].[All]" allUniqueName="[Table_1].[Sales].[All]" dimensionUniqueName="[Table_1]" displayFolder="" count="2" memberValueDatatype="5" unbalanced="0"/>
    <cacheHierarchy uniqueName="[Table_1].[Order ID]" caption="Order ID" attribute="1" defaultMemberUniqueName="[Table_1].[Order ID].[All]" allUniqueName="[Table_1].[Order ID].[All]" dimensionUniqueName="[Table_1]" displayFolder="" count="2" memberValueDatatype="20" unbalanced="0"/>
    <cacheHierarchy uniqueName="[Table_1].[Total]" caption="Total" attribute="1" defaultMemberUniqueName="[Table_1].[Total].[All]" allUniqueName="[Table_1].[Total].[All]" dimensionUniqueName="[Table_1]" displayFolder="" count="2" memberValueDatatype="5" unbalanced="0"/>
    <cacheHierarchy uniqueName="[Table_1].[Manager]" caption="Manager" attribute="1" defaultMemberUniqueName="[Table_1].[Manager].[All]" allUniqueName="[Table_1].[Manager].[All]" dimensionUniqueName="[Table_1]" displayFolder="" count="2" memberValueDatatype="130" unbalanced="0"/>
    <cacheHierarchy uniqueName="[Table_1].[Order fullfillment time]" caption="Order fullfillment time" attribute="1" defaultMemberUniqueName="[Table_1].[Order fullfillment time].[All]" allUniqueName="[Table_1].[Order fullfillment time].[All]" dimensionUniqueName="[Table_1]" displayFolder="" count="2" memberValueDatatype="20" unbalanced="0"/>
    <cacheHierarchy uniqueName="[Table_1].[Profit margin]" caption="Profit margin" attribute="1" defaultMemberUniqueName="[Table_1].[Profit margin].[All]" allUniqueName="[Table_1].[Profit margin].[All]" dimensionUniqueName="[Table_1]" displayFolder="" count="2" memberValueDatatype="130" unbalanced="0"/>
    <cacheHierarchy uniqueName="[Table_1].[Revenue]" caption="Revenue" attribute="1" defaultMemberUniqueName="[Table_1].[Revenue].[All]" allUniqueName="[Table_1].[Revenue].[All]" dimensionUniqueName="[Table_1]" displayFolder="" count="2" memberValueDatatype="5" unbalanced="0"/>
    <cacheHierarchy uniqueName="[Table_1].[Weekly sales]" caption="Weekly sales" attribute="1" defaultMemberUniqueName="[Table_1].[Weekly sales].[All]" allUniqueName="[Table_1].[Weekly sales].[All]" dimensionUniqueName="[Table_1]" displayFolder="" count="2" memberValueDatatype="20" unbalanced="0"/>
    <cacheHierarchy uniqueName="[Table_1].[Monthly sales]" caption="Monthly sales" attribute="1" defaultMemberUniqueName="[Table_1].[Monthly sales].[All]" allUniqueName="[Table_1].[Monthly sales].[All]" dimensionUniqueName="[Table_1]" displayFolder="" count="2" memberValueDatatype="130" unbalanced="0"/>
    <cacheHierarchy uniqueName="[Table_1].[Weekly sales03]" caption="Weekly sales03" attribute="1" defaultMemberUniqueName="[Table_1].[Weekly sales03].[All]" allUniqueName="[Table_1].[Weekly sales03].[All]" dimensionUniqueName="[Table_1]" displayFolder="" count="2" memberValueDatatype="130" unbalanced="0"/>
    <cacheHierarchy uniqueName="[Table_1].[Unique Customers]" caption="Unique Customers" attribute="1" defaultMemberUniqueName="[Table_1].[Unique Customers].[All]" allUniqueName="[Table_1].[Unique Customers].[All]" dimensionUniqueName="[Table_1]" displayFolder="" count="2" memberValueDatatype="20" unbalanced="0"/>
    <cacheHierarchy uniqueName="[Table_1].[Repeat Customers]" caption="Repeat Customers" attribute="1" defaultMemberUniqueName="[Table_1].[Repeat Customers].[All]" allUniqueName="[Table_1].[Repeat Customers].[All]" dimensionUniqueName="[Table_1]" displayFolder="" count="2" memberValueDatatype="20" unbalanced="0"/>
    <cacheHierarchy uniqueName="[Table_1].[Repeted order]" caption="Repeted order" attribute="1" defaultMemberUniqueName="[Table_1].[Repeted order].[All]" allUniqueName="[Table_1].[Repeted order].[All]" dimensionUniqueName="[Table_1]" displayFolder="" count="2" memberValueDatatype="130" unbalanced="0"/>
    <cacheHierarchy uniqueName="[Table_1].[Quarter]" caption="Quarter" attribute="1" defaultMemberUniqueName="[Table_1].[Quarter].[All]" allUniqueName="[Table_1].[Quarter].[All]" dimensionUniqueName="[Table_1]" displayFolder="" count="2"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cacheHierarchy uniqueName="[Table_1].[Order Month (Month)]" caption="Order Month (Month)" attribute="1" defaultMemberUniqueName="[Table_1].[Order Month (Month)].[All]" allUniqueName="[Table_1].[Order Month (Month)].[All]" dimensionUniqueName="[Table_1]" displayFolder="" count="2" memberValueDatatype="130" unbalanced="0"/>
    <cacheHierarchy uniqueName="[Table_1 1].[Customer ID]" caption="Customer ID" attribute="1" defaultMemberUniqueName="[Table_1 1].[Customer ID].[All]" allUniqueName="[Table_1 1].[Customer ID].[All]" dimensionUniqueName="[Table_1 1]" displayFolder="" count="2" memberValueDatatype="20" unbalanced="0"/>
    <cacheHierarchy uniqueName="[Table_1 1].[Customer Name]" caption="Customer Name" attribute="1" defaultMemberUniqueName="[Table_1 1].[Customer Name].[All]" allUniqueName="[Table_1 1].[Customer Name].[All]" dimensionUniqueName="[Table_1 1]" displayFolder="" count="2" memberValueDatatype="130" unbalanced="0"/>
    <cacheHierarchy uniqueName="[Table_1 1].[Order Priority]" caption="Order Priority" attribute="1" defaultMemberUniqueName="[Table_1 1].[Order Priority].[All]" allUniqueName="[Table_1 1].[Order Priority].[All]" dimensionUniqueName="[Table_1 1]" displayFolder="" count="2" memberValueDatatype="130" unbalanced="0"/>
    <cacheHierarchy uniqueName="[Table_1 1].[Discount]" caption="Discount" attribute="1" defaultMemberUniqueName="[Table_1 1].[Discount].[All]" allUniqueName="[Table_1 1].[Discount].[All]" dimensionUniqueName="[Table_1 1]" displayFolder="" count="2" memberValueDatatype="5" unbalanced="0"/>
    <cacheHierarchy uniqueName="[Table_1 1].[Unit Price]" caption="Unit Price" attribute="1" defaultMemberUniqueName="[Table_1 1].[Unit Price].[All]" allUniqueName="[Table_1 1].[Unit Price].[All]" dimensionUniqueName="[Table_1 1]" displayFolder="" count="2" memberValueDatatype="5" unbalanced="0"/>
    <cacheHierarchy uniqueName="[Table_1 1].[Shipping Cost]" caption="Shipping Cost" attribute="1" defaultMemberUniqueName="[Table_1 1].[Shipping Cost].[All]" allUniqueName="[Table_1 1].[Shipping Cost].[All]" dimensionUniqueName="[Table_1 1]" displayFolder="" count="2" memberValueDatatype="5" unbalanced="0"/>
    <cacheHierarchy uniqueName="[Table_1 1].[Ship Mode]" caption="Ship Mode" attribute="1" defaultMemberUniqueName="[Table_1 1].[Ship Mode].[All]" allUniqueName="[Table_1 1].[Ship Mode].[All]" dimensionUniqueName="[Table_1 1]" displayFolder="" count="2" memberValueDatatype="130" unbalanced="0"/>
    <cacheHierarchy uniqueName="[Table_1 1].[Customer Segment]" caption="Customer Segment" attribute="1" defaultMemberUniqueName="[Table_1 1].[Customer Segment].[All]" allUniqueName="[Table_1 1].[Customer Segment].[All]" dimensionUniqueName="[Table_1 1]" displayFolder="" count="2" memberValueDatatype="130" unbalanced="0"/>
    <cacheHierarchy uniqueName="[Table_1 1].[Product Category]" caption="Product Category" attribute="1" defaultMemberUniqueName="[Table_1 1].[Product Category].[All]" allUniqueName="[Table_1 1].[Product Category].[All]" dimensionUniqueName="[Table_1 1]" displayFolder="" count="2" memberValueDatatype="130" unbalanced="0"/>
    <cacheHierarchy uniqueName="[Table_1 1].[Product Sub-Category]" caption="Product Sub-Category" attribute="1" defaultMemberUniqueName="[Table_1 1].[Product Sub-Category].[All]" allUniqueName="[Table_1 1].[Product Sub-Category].[All]" dimensionUniqueName="[Table_1 1]" displayFolder="" count="2" memberValueDatatype="130" unbalanced="0"/>
    <cacheHierarchy uniqueName="[Table_1 1].[Product Container]" caption="Product Container" attribute="1" defaultMemberUniqueName="[Table_1 1].[Product Container].[All]" allUniqueName="[Table_1 1].[Product Container].[All]" dimensionUniqueName="[Table_1 1]" displayFolder="" count="2" memberValueDatatype="130" unbalanced="0"/>
    <cacheHierarchy uniqueName="[Table_1 1].[Product Name]" caption="Product Name" attribute="1" defaultMemberUniqueName="[Table_1 1].[Product Name].[All]" allUniqueName="[Table_1 1].[Product Name].[All]" dimensionUniqueName="[Table_1 1]" displayFolder="" count="2" memberValueDatatype="130" unbalanced="0"/>
    <cacheHierarchy uniqueName="[Table_1 1].[Product Base Margin]" caption="Product Base Margin" attribute="1" defaultMemberUniqueName="[Table_1 1].[Product Base Margin].[All]" allUniqueName="[Table_1 1].[Product Base Margin].[All]" dimensionUniqueName="[Table_1 1]" displayFolder="" count="2" memberValueDatatype="5" unbalanced="0"/>
    <cacheHierarchy uniqueName="[Table_1 1].[Country]" caption="Country" attribute="1" defaultMemberUniqueName="[Table_1 1].[Country].[All]" allUniqueName="[Table_1 1].[Country].[All]" dimensionUniqueName="[Table_1 1]" displayFolder="" count="2" memberValueDatatype="130" unbalanced="0"/>
    <cacheHierarchy uniqueName="[Table_1 1].[Region]" caption="Region" attribute="1" defaultMemberUniqueName="[Table_1 1].[Region].[All]" allUniqueName="[Table_1 1].[Region].[All]" dimensionUniqueName="[Table_1 1]" displayFolder="" count="2" memberValueDatatype="130" unbalanced="0"/>
    <cacheHierarchy uniqueName="[Table_1 1].[State or Province]" caption="State or Province" attribute="1" defaultMemberUniqueName="[Table_1 1].[State or Province].[All]" allUniqueName="[Table_1 1].[State or Province].[All]" dimensionUniqueName="[Table_1 1]" displayFolder="" count="2" memberValueDatatype="130" unbalanced="0"/>
    <cacheHierarchy uniqueName="[Table_1 1].[City]" caption="City" attribute="1" defaultMemberUniqueName="[Table_1 1].[City].[All]" allUniqueName="[Table_1 1].[City].[All]" dimensionUniqueName="[Table_1 1]" displayFolder="" count="2" memberValueDatatype="130" unbalanced="0"/>
    <cacheHierarchy uniqueName="[Table_1 1].[Postal Code]" caption="Postal Code" attribute="1" defaultMemberUniqueName="[Table_1 1].[Postal Code].[All]" allUniqueName="[Table_1 1].[Postal Code].[All]" dimensionUniqueName="[Table_1 1]" displayFolder="" count="2" memberValueDatatype="20" unbalanced="0"/>
    <cacheHierarchy uniqueName="[Table_1 1].[Order Date]" caption="Order Date" attribute="1" time="1" defaultMemberUniqueName="[Table_1 1].[Order Date].[All]" allUniqueName="[Table_1 1].[Order Date].[All]" dimensionUniqueName="[Table_1 1]" displayFolder="" count="2" memberValueDatatype="7" unbalanced="0"/>
    <cacheHierarchy uniqueName="[Table_1 1].[Order Year]" caption="Order Year" attribute="1" time="1" defaultMemberUniqueName="[Table_1 1].[Order Year].[All]" allUniqueName="[Table_1 1].[Order Year].[All]" dimensionUniqueName="[Table_1 1]" displayFolder="" count="2" memberValueDatatype="7" unbalanced="0"/>
    <cacheHierarchy uniqueName="[Table_1 1].[Order Month]" caption="Order Month" attribute="1" time="1" defaultMemberUniqueName="[Table_1 1].[Order Month].[All]" allUniqueName="[Table_1 1].[Order Month].[All]" dimensionUniqueName="[Table_1 1]" displayFolder="" count="2" memberValueDatatype="7" unbalanced="0"/>
    <cacheHierarchy uniqueName="[Table_1 1].[O-Date]" caption="O-Date" attribute="1" time="1" defaultMemberUniqueName="[Table_1 1].[O-Date].[All]" allUniqueName="[Table_1 1].[O-Date].[All]" dimensionUniqueName="[Table_1 1]" displayFolder="" count="2" memberValueDatatype="7" unbalanced="0"/>
    <cacheHierarchy uniqueName="[Table_1 1].[Ship date]" caption="Ship date" attribute="1" time="1" defaultMemberUniqueName="[Table_1 1].[Ship date].[All]" allUniqueName="[Table_1 1].[Ship date].[All]" dimensionUniqueName="[Table_1 1]" displayFolder="" count="2" memberValueDatatype="7" unbalanced="0"/>
    <cacheHierarchy uniqueName="[Table_1 1].[Shipping years]" caption="Shipping years" attribute="1" time="1" defaultMemberUniqueName="[Table_1 1].[Shipping years].[All]" allUniqueName="[Table_1 1].[Shipping years].[All]" dimensionUniqueName="[Table_1 1]" displayFolder="" count="2" memberValueDatatype="7" unbalanced="0"/>
    <cacheHierarchy uniqueName="[Table_1 1].[Shipping months]" caption="Shipping months" attribute="1" time="1" defaultMemberUniqueName="[Table_1 1].[Shipping months].[All]" allUniqueName="[Table_1 1].[Shipping months].[All]" dimensionUniqueName="[Table_1 1]" displayFolder="" count="2" memberValueDatatype="7" unbalanced="0"/>
    <cacheHierarchy uniqueName="[Table_1 1].[Shipping date]" caption="Shipping date" attribute="1" time="1" defaultMemberUniqueName="[Table_1 1].[Shipping date].[All]" allUniqueName="[Table_1 1].[Shipping date].[All]" dimensionUniqueName="[Table_1 1]" displayFolder="" count="2" memberValueDatatype="7" unbalanced="0"/>
    <cacheHierarchy uniqueName="[Table_1 1].[Profit]" caption="Profit" attribute="1" defaultMemberUniqueName="[Table_1 1].[Profit].[All]" allUniqueName="[Table_1 1].[Profit].[All]" dimensionUniqueName="[Table_1 1]" displayFolder="" count="2" memberValueDatatype="5" unbalanced="0"/>
    <cacheHierarchy uniqueName="[Table_1 1].[Quantity ordered new]" caption="Quantity ordered new" attribute="1" defaultMemberUniqueName="[Table_1 1].[Quantity ordered new].[All]" allUniqueName="[Table_1 1].[Quantity ordered new].[All]" dimensionUniqueName="[Table_1 1]" displayFolder="" count="2" memberValueDatatype="20" unbalanced="0"/>
    <cacheHierarchy uniqueName="[Table_1 1].[Sales]" caption="Sales" attribute="1" defaultMemberUniqueName="[Table_1 1].[Sales].[All]" allUniqueName="[Table_1 1].[Sales].[All]" dimensionUniqueName="[Table_1 1]" displayFolder="" count="2" memberValueDatatype="5" unbalanced="0"/>
    <cacheHierarchy uniqueName="[Table_1 1].[Order ID]" caption="Order ID" attribute="1" defaultMemberUniqueName="[Table_1 1].[Order ID].[All]" allUniqueName="[Table_1 1].[Order ID].[All]" dimensionUniqueName="[Table_1 1]" displayFolder="" count="2" memberValueDatatype="20" unbalanced="0"/>
    <cacheHierarchy uniqueName="[Table_1 1].[Total]" caption="Total" attribute="1" defaultMemberUniqueName="[Table_1 1].[Total].[All]" allUniqueName="[Table_1 1].[Total].[All]" dimensionUniqueName="[Table_1 1]" displayFolder="" count="2" memberValueDatatype="5" unbalanced="0"/>
    <cacheHierarchy uniqueName="[Table_1 1].[Manager]" caption="Manager" attribute="1" defaultMemberUniqueName="[Table_1 1].[Manager].[All]" allUniqueName="[Table_1 1].[Manager].[All]" dimensionUniqueName="[Table_1 1]" displayFolder="" count="2" memberValueDatatype="130" unbalanced="0"/>
    <cacheHierarchy uniqueName="[Table_1 1].[Order fullfillment time]" caption="Order fullfillment time" attribute="1" defaultMemberUniqueName="[Table_1 1].[Order fullfillment time].[All]" allUniqueName="[Table_1 1].[Order fullfillment time].[All]" dimensionUniqueName="[Table_1 1]" displayFolder="" count="2" memberValueDatatype="20" unbalanced="0"/>
    <cacheHierarchy uniqueName="[Table_1 1].[Profit margin]" caption="Profit margin" attribute="1" defaultMemberUniqueName="[Table_1 1].[Profit margin].[All]" allUniqueName="[Table_1 1].[Profit margin].[All]" dimensionUniqueName="[Table_1 1]" displayFolder="" count="2" memberValueDatatype="5" unbalanced="0"/>
    <cacheHierarchy uniqueName="[Table_1 1].[Revenue]" caption="Revenue" attribute="1" defaultMemberUniqueName="[Table_1 1].[Revenue].[All]" allUniqueName="[Table_1 1].[Revenue].[All]" dimensionUniqueName="[Table_1 1]" displayFolder="" count="2" memberValueDatatype="5" unbalanced="0"/>
    <cacheHierarchy uniqueName="[Table_1 1].[Weekly sales]" caption="Weekly sales" attribute="1" defaultMemberUniqueName="[Table_1 1].[Weekly sales].[All]" allUniqueName="[Table_1 1].[Weekly sales].[All]" dimensionUniqueName="[Table_1 1]" displayFolder="" count="2" memberValueDatatype="20" unbalanced="0"/>
    <cacheHierarchy uniqueName="[Table_1 1].[Monthly sales]" caption="Monthly sales" attribute="1" time="1" defaultMemberUniqueName="[Table_1 1].[Monthly sales].[All]" allUniqueName="[Table_1 1].[Monthly sales].[All]" dimensionUniqueName="[Table_1 1]" displayFolder="" count="2" memberValueDatatype="7" unbalanced="0"/>
    <cacheHierarchy uniqueName="[Table_1 1].[Weekly sales03]" caption="Weekly sales03" attribute="1" defaultMemberUniqueName="[Table_1 1].[Weekly sales03].[All]" allUniqueName="[Table_1 1].[Weekly sales03].[All]" dimensionUniqueName="[Table_1 1]" displayFolder="" count="2" memberValueDatatype="130" unbalanced="0"/>
    <cacheHierarchy uniqueName="[Table_1 1].[Unique Customers]" caption="Unique Customers" attribute="1" defaultMemberUniqueName="[Table_1 1].[Unique Customers].[All]" allUniqueName="[Table_1 1].[Unique Customers].[All]" dimensionUniqueName="[Table_1 1]" displayFolder="" count="2" memberValueDatatype="20" unbalanced="0"/>
    <cacheHierarchy uniqueName="[Table_1 1].[Repeat Customers]" caption="Repeat Customers" attribute="1" defaultMemberUniqueName="[Table_1 1].[Repeat Customers].[All]" allUniqueName="[Table_1 1].[Repeat Customers].[All]" dimensionUniqueName="[Table_1 1]" displayFolder="" count="2" memberValueDatatype="20" unbalanced="0"/>
    <cacheHierarchy uniqueName="[Table_1 1].[Repeted order]" caption="Repeted order" attribute="1" defaultMemberUniqueName="[Table_1 1].[Repeted order].[All]" allUniqueName="[Table_1 1].[Repeted order].[All]" dimensionUniqueName="[Table_1 1]" displayFolder="" count="2" memberValueDatatype="130" unbalanced="0"/>
    <cacheHierarchy uniqueName="[Table_1 1].[Quarter]" caption="Quarter" attribute="1" defaultMemberUniqueName="[Table_1 1].[Quarter].[All]" allUniqueName="[Table_1 1].[Quarter].[All]" dimensionUniqueName="[Table_1 1]" displayFolder="" count="2" memberValueDatatype="130" unbalanced="0"/>
    <cacheHierarchy uniqueName="[Range].[Order Date (Month Index)]" caption="Order Date (Month Index)" attribute="1" defaultMemberUniqueName="[Range].[Order Date (Month Index)].[All]" allUniqueName="[Range].[Order Date (Month Index)].[All]" dimensionUniqueName="[Range]" displayFolder="" count="2" memberValueDatatype="20" unbalanced="0" hidden="1"/>
    <cacheHierarchy uniqueName="[Range].[Order Month (Month Index)]" caption="Order Month (Month Index)" attribute="1" defaultMemberUniqueName="[Range].[Order Month (Month Index)].[All]" allUniqueName="[Range].[Order Month (Month Index)].[All]" dimensionUniqueName="[Range]" displayFolder="" count="2" memberValueDatatype="20" unbalanced="0" hidden="1"/>
    <cacheHierarchy uniqueName="[Range 3].[Order Month (Month Index)]" caption="Order Month (Month Index)" attribute="1" defaultMemberUniqueName="[Range 3].[Order Month (Month Index)].[All]" allUniqueName="[Range 3].[Order Month (Month Index)].[All]" dimensionUniqueName="[Range 3]" displayFolder="" count="2" memberValueDatatype="20" unbalanced="0" hidden="1"/>
    <cacheHierarchy uniqueName="[Table_1].[Order Date (Month Index)]" caption="Order Date (Month Index)" attribute="1" defaultMemberUniqueName="[Table_1].[Order Date (Month Index)].[All]" allUniqueName="[Table_1].[Order Date (Month Index)].[All]" dimensionUniqueName="[Table_1]" displayFolder="" count="2" memberValueDatatype="20" unbalanced="0" hidden="1"/>
    <cacheHierarchy uniqueName="[Table_1].[Order Month (Month Index)]" caption="Order Month (Month Index)" attribute="1" defaultMemberUniqueName="[Table_1].[Order Month (Month Index)].[All]" allUniqueName="[Table_1].[Order Month (Month Index)].[All]" dimensionUniqueName="[Table_1]" displayFolder="" count="2"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Customer ID]" caption="Sum of Custom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8"/>
        </ext>
      </extLst>
    </cacheHierarchy>
    <cacheHierarchy uniqueName="[Measures].[Count of Profit margin]" caption="Count of Profit margin" measure="1" displayFolder="" measureGroup="Range"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6"/>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3"/>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7"/>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9"/>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Range" count="0" hidden="1">
      <extLst>
        <ext xmlns:x15="http://schemas.microsoft.com/office/spreadsheetml/2010/11/main" uri="{B97F6D7D-B522-45F9-BDA1-12C45D357490}">
          <x15:cacheHierarchy aggregatedColumn="34"/>
        </ext>
      </extLst>
    </cacheHierarchy>
    <cacheHierarchy uniqueName="[Measures].[Sum of Order fullfillment time]" caption="Sum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Average of Order fullfillment time]" caption="Average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5"/>
        </ext>
      </extLst>
    </cacheHierarchy>
    <cacheHierarchy uniqueName="[Measures].[Average of Shipping Cost]" caption="Average of Shipping Cost" measure="1" displayFolder="" measureGroup="Range" count="0" hidden="1">
      <extLst>
        <ext xmlns:x15="http://schemas.microsoft.com/office/spreadsheetml/2010/11/main" uri="{B97F6D7D-B522-45F9-BDA1-12C45D357490}">
          <x15:cacheHierarchy aggregatedColumn="5"/>
        </ext>
      </extLst>
    </cacheHierarchy>
    <cacheHierarchy uniqueName="[Measures].[Max of Discount]" caption="Max of Discount" measure="1" displayFolder="" measureGroup="Range" count="0" hidden="1">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oduct Category]" caption="Distinct 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State or Province]" caption="Count of State or Province" measure="1" displayFolder="" measureGroup="Range"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6"/>
        </ext>
      </extLst>
    </cacheHierarchy>
    <cacheHierarchy uniqueName="[Measures].[Min of Discount]" caption="Min of Discount" measure="1" displayFolder="" measureGroup="Range" count="0" hidden="1">
      <extLst>
        <ext xmlns:x15="http://schemas.microsoft.com/office/spreadsheetml/2010/11/main" uri="{B97F6D7D-B522-45F9-BDA1-12C45D357490}">
          <x15:cacheHierarchy aggregatedColumn="3"/>
        </ext>
      </extLst>
    </cacheHierarchy>
    <cacheHierarchy uniqueName="[Measures].[Sum of Quantity ordered new]" caption="Sum of Quantity ordered new" measure="1" displayFolder="" measureGroup="Range" count="0" hidden="1">
      <extLst>
        <ext xmlns:x15="http://schemas.microsoft.com/office/spreadsheetml/2010/11/main" uri="{B97F6D7D-B522-45F9-BDA1-12C45D357490}">
          <x15:cacheHierarchy aggregatedColumn="27"/>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111"/>
        </ext>
      </extLst>
    </cacheHierarchy>
    <cacheHierarchy uniqueName="[Measures].[Sum of Customer ID 3]" caption="Sum of Customer ID 3" measure="1" displayFolder="" measureGroup="Range 2" count="0" hidden="1">
      <extLst>
        <ext xmlns:x15="http://schemas.microsoft.com/office/spreadsheetml/2010/11/main" uri="{B97F6D7D-B522-45F9-BDA1-12C45D357490}">
          <x15:cacheHierarchy aggregatedColumn="83"/>
        </ext>
      </extLst>
    </cacheHierarchy>
    <cacheHierarchy uniqueName="[Measures].[Distinct Count of Customer ID 2]" caption="Distinct Count of Customer ID 2" measure="1" displayFolder="" measureGroup="Range 2" count="0" hidden="1">
      <extLst>
        <ext xmlns:x15="http://schemas.microsoft.com/office/spreadsheetml/2010/11/main" uri="{B97F6D7D-B522-45F9-BDA1-12C45D357490}">
          <x15:cacheHierarchy aggregatedColumn="83"/>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Sum of Order ID 3]" caption="Sum of Order ID 3" measure="1" displayFolder="" measureGroup="Range 3" count="0" hidden="1">
      <extLst>
        <ext xmlns:x15="http://schemas.microsoft.com/office/spreadsheetml/2010/11/main" uri="{B97F6D7D-B522-45F9-BDA1-12C45D357490}">
          <x15:cacheHierarchy aggregatedColumn="153"/>
        </ext>
      </extLst>
    </cacheHierarchy>
    <cacheHierarchy uniqueName="[Measures].[Distinct Count of Order ID 3]" caption="Distinct Count of Order ID 3" measure="1" displayFolder="" measureGroup="Range 3" count="0" hidden="1">
      <extLst>
        <ext xmlns:x15="http://schemas.microsoft.com/office/spreadsheetml/2010/11/main" uri="{B97F6D7D-B522-45F9-BDA1-12C45D357490}">
          <x15:cacheHierarchy aggregatedColumn="153"/>
        </ext>
      </extLst>
    </cacheHierarchy>
    <cacheHierarchy uniqueName="[Measures].[Count of Profit margin 2]" caption="Count of Profit margin 2" measure="1" displayFolder="" measureGroup="Table_1" count="0" hidden="1">
      <extLst>
        <ext xmlns:x15="http://schemas.microsoft.com/office/spreadsheetml/2010/11/main" uri="{B97F6D7D-B522-45F9-BDA1-12C45D357490}">
          <x15:cacheHierarchy aggregatedColumn="202"/>
        </ext>
      </extLst>
    </cacheHierarchy>
    <cacheHierarchy uniqueName="[Measures].[Sum of Sales 2]" caption="Sum of Sales 2" measure="1" displayFolder="" measureGroup="Table_1" count="0" hidden="1">
      <extLst>
        <ext xmlns:x15="http://schemas.microsoft.com/office/spreadsheetml/2010/11/main" uri="{B97F6D7D-B522-45F9-BDA1-12C45D357490}">
          <x15:cacheHierarchy aggregatedColumn="197"/>
        </ext>
      </extLst>
    </cacheHierarchy>
    <cacheHierarchy uniqueName="[Measures].[Sum of Profit 2]" caption="Sum of Profit 2" measure="1" displayFolder="" measureGroup="Table_1" count="0" hidden="1">
      <extLst>
        <ext xmlns:x15="http://schemas.microsoft.com/office/spreadsheetml/2010/11/main" uri="{B97F6D7D-B522-45F9-BDA1-12C45D357490}">
          <x15:cacheHierarchy aggregatedColumn="195"/>
        </ext>
      </extLst>
    </cacheHierarchy>
    <cacheHierarchy uniqueName="[Measures].[Sum of Revenue 2]" caption="Sum of Revenue 2" measure="1" displayFolder="" measureGroup="Table_1" count="0" hidden="1">
      <extLst>
        <ext xmlns:x15="http://schemas.microsoft.com/office/spreadsheetml/2010/11/main" uri="{B97F6D7D-B522-45F9-BDA1-12C45D357490}">
          <x15:cacheHierarchy aggregatedColumn="203"/>
        </ext>
      </extLst>
    </cacheHierarchy>
    <cacheHierarchy uniqueName="[Measures].[Sum of Order ID 2]" caption="Sum of Order ID 2" measure="1" displayFolder="" measureGroup="Table_1" count="0" hidden="1">
      <extLst>
        <ext xmlns:x15="http://schemas.microsoft.com/office/spreadsheetml/2010/11/main" uri="{B97F6D7D-B522-45F9-BDA1-12C45D357490}">
          <x15:cacheHierarchy aggregatedColumn="198"/>
        </ext>
      </extLst>
    </cacheHierarchy>
    <cacheHierarchy uniqueName="[Measures].[Distinct Count of Order ID 2]" caption="Distinct Count of Order ID 2" measure="1" displayFolder="" measureGroup="Table_1" count="0" hidden="1">
      <extLst>
        <ext xmlns:x15="http://schemas.microsoft.com/office/spreadsheetml/2010/11/main" uri="{B97F6D7D-B522-45F9-BDA1-12C45D357490}">
          <x15:cacheHierarchy aggregatedColumn="198"/>
        </ext>
      </extLst>
    </cacheHierarchy>
    <cacheHierarchy uniqueName="[Measures].[Sum of Quantity ordered new 2]" caption="Sum of Quantity ordered new 2" measure="1" displayFolder="" measureGroup="Table_1" count="0" oneField="1" hidden="1">
      <fieldsUsage count="1">
        <fieldUsage x="3"/>
      </fieldsUsage>
      <extLst>
        <ext xmlns:x15="http://schemas.microsoft.com/office/spreadsheetml/2010/11/main" uri="{B97F6D7D-B522-45F9-BDA1-12C45D357490}">
          <x15:cacheHierarchy aggregatedColumn="196"/>
        </ext>
      </extLst>
    </cacheHierarchy>
    <cacheHierarchy uniqueName="[Measures].[Sum of Customer ID 2]" caption="Sum of Customer ID 2" measure="1" displayFolder="" measureGroup="Table_1" count="0" hidden="1">
      <extLst>
        <ext xmlns:x15="http://schemas.microsoft.com/office/spreadsheetml/2010/11/main" uri="{B97F6D7D-B522-45F9-BDA1-12C45D357490}">
          <x15:cacheHierarchy aggregatedColumn="169"/>
        </ext>
      </extLst>
    </cacheHierarchy>
    <cacheHierarchy uniqueName="[Measures].[Distinct Count of Customer ID 3]" caption="Distinct Count of Customer ID 3" measure="1" displayFolder="" measureGroup="Table_1" count="0" hidden="1">
      <extLst>
        <ext xmlns:x15="http://schemas.microsoft.com/office/spreadsheetml/2010/11/main" uri="{B97F6D7D-B522-45F9-BDA1-12C45D357490}">
          <x15:cacheHierarchy aggregatedColumn="169"/>
        </ext>
      </extLst>
    </cacheHierarchy>
    <cacheHierarchy uniqueName="[Measures].[Average of Order ID]" caption="Average of Order ID" measure="1" displayFolder="" measureGroup="Table_1" count="0" hidden="1">
      <extLst>
        <ext xmlns:x15="http://schemas.microsoft.com/office/spreadsheetml/2010/11/main" uri="{B97F6D7D-B522-45F9-BDA1-12C45D357490}">
          <x15:cacheHierarchy aggregatedColumn="19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98"/>
        </ext>
      </extLst>
    </cacheHierarchy>
    <cacheHierarchy uniqueName="[Measures].[Sum of Unit Price]" caption="Sum of Unit Price" measure="1" displayFolder="" measureGroup="Table_1" count="0" hidden="1">
      <extLst>
        <ext xmlns:x15="http://schemas.microsoft.com/office/spreadsheetml/2010/11/main" uri="{B97F6D7D-B522-45F9-BDA1-12C45D357490}">
          <x15:cacheHierarchy aggregatedColumn="173"/>
        </ext>
      </extLst>
    </cacheHierarchy>
    <cacheHierarchy uniqueName="[Measures].[Average of Unit Price]" caption="Average of Unit Price" measure="1" displayFolder="" measureGroup="Table_1" count="0" hidden="1">
      <extLst>
        <ext xmlns:x15="http://schemas.microsoft.com/office/spreadsheetml/2010/11/main" uri="{B97F6D7D-B522-45F9-BDA1-12C45D357490}">
          <x15:cacheHierarchy aggregatedColumn="173"/>
        </ext>
      </extLst>
    </cacheHierarchy>
    <cacheHierarchy uniqueName="[Measures].[Count of City 2]" caption="Count of City 2" measure="1" displayFolder="" measureGroup="Table_1" count="0" hidden="1">
      <extLst>
        <ext xmlns:x15="http://schemas.microsoft.com/office/spreadsheetml/2010/11/main" uri="{B97F6D7D-B522-45F9-BDA1-12C45D357490}">
          <x15:cacheHierarchy aggregatedColumn="185"/>
        </ext>
      </extLst>
    </cacheHierarchy>
    <cacheHierarchy uniqueName="[Measures].[Distinct Count of City 2]" caption="Distinct Count of City 2" measure="1" displayFolder="" measureGroup="Table_1" count="0" oneField="1" hidden="1">
      <fieldsUsage count="1">
        <fieldUsage x="2"/>
      </fieldsUsage>
      <extLst>
        <ext xmlns:x15="http://schemas.microsoft.com/office/spreadsheetml/2010/11/main" uri="{B97F6D7D-B522-45F9-BDA1-12C45D357490}">
          <x15:cacheHierarchy aggregatedColumn="185"/>
        </ext>
      </extLst>
    </cacheHierarchy>
    <cacheHierarchy uniqueName="[Measures].[Sum of Shipping Cost 2]" caption="Sum of Shipping Cost 2" measure="1" displayFolder="" measureGroup="Table_1" count="0" hidden="1">
      <extLst>
        <ext xmlns:x15="http://schemas.microsoft.com/office/spreadsheetml/2010/11/main" uri="{B97F6D7D-B522-45F9-BDA1-12C45D357490}">
          <x15:cacheHierarchy aggregatedColumn="174"/>
        </ext>
      </extLst>
    </cacheHierarchy>
    <cacheHierarchy uniqueName="[Measures].[Sum of Order fullfillment time 2]" caption="Sum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Average of Order fullfillment time 2]" caption="Average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Count of Order Priority]" caption="Count of Order Priority" measure="1" displayFolder="" measureGroup="Table_1" count="0" hidden="1">
      <extLst>
        <ext xmlns:x15="http://schemas.microsoft.com/office/spreadsheetml/2010/11/main" uri="{B97F6D7D-B522-45F9-BDA1-12C45D357490}">
          <x15:cacheHierarchy aggregatedColumn="171"/>
        </ext>
      </extLst>
    </cacheHierarchy>
    <cacheHierarchy uniqueName="[Measures].[Count of Repeted order]" caption="Count of Repeted order" measure="1" displayFolder="" measureGroup="Table_1" count="0" hidden="1">
      <extLst>
        <ext xmlns:x15="http://schemas.microsoft.com/office/spreadsheetml/2010/11/main" uri="{B97F6D7D-B522-45F9-BDA1-12C45D357490}">
          <x15:cacheHierarchy aggregatedColumn="209"/>
        </ext>
      </extLst>
    </cacheHierarchy>
    <cacheHierarchy uniqueName="[Measures].[Sum of Unique Customers]" caption="Sum of Unique Customers" measure="1" displayFolder="" measureGroup="Table_1" count="0" hidden="1">
      <extLst>
        <ext xmlns:x15="http://schemas.microsoft.com/office/spreadsheetml/2010/11/main" uri="{B97F6D7D-B522-45F9-BDA1-12C45D357490}">
          <x15:cacheHierarchy aggregatedColumn="207"/>
        </ext>
      </extLst>
    </cacheHierarchy>
  </cacheHierarchies>
  <kpis count="0"/>
  <dimensions count="8">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Range 4" uniqueName="[Range 4]" caption="Range 4"/>
    <dimension name="Table_1" uniqueName="[Table_1]" caption="Table_1"/>
    <dimension name="Table_1 1" uniqueName="[Table_1 1]" caption="Table_1 1"/>
  </dimensions>
  <measureGroups count="7">
    <measureGroup name="Range" caption="Range"/>
    <measureGroup name="Range 1" caption="Range 1"/>
    <measureGroup name="Range 2" caption="Range 2"/>
    <measureGroup name="Range 3" caption="Range 3"/>
    <measureGroup name="Range 4" caption="Range 4"/>
    <measureGroup name="Table_1" caption="Table_1"/>
    <measureGroup name="Table_1 1" caption="Table_1 1"/>
  </measureGroups>
  <maps count="7">
    <map measureGroup="0" dimension="1"/>
    <map measureGroup="1" dimension="2"/>
    <map measureGroup="2" dimension="3"/>
    <map measureGroup="3" dimension="4"/>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shni Rana" refreshedDate="45444.696447222224" backgroundQuery="1" createdVersion="3" refreshedVersion="8" minRefreshableVersion="3" recordCount="0" supportSubquery="1" supportAdvancedDrill="1" xr:uid="{F02C4462-A6E0-4BAE-823A-862B05DBE811}">
  <cacheSource type="external" connectionId="2">
    <extLst>
      <ext xmlns:x14="http://schemas.microsoft.com/office/spreadsheetml/2009/9/main" uri="{F057638F-6D5F-4e77-A914-E7F072B9BCA8}">
        <x14:sourceConnection name="ThisWorkbookDataModel"/>
      </ext>
    </extLst>
  </cacheSource>
  <cacheFields count="0"/>
  <cacheHierarchies count="322">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time="1" defaultMemberUniqueName="[Range].[Order Year].[All]" allUniqueName="[Range].[Order Year].[All]" dimensionUniqueName="[Range]" displayFolder="" count="0" memberValueDatatype="7" unbalanced="0"/>
    <cacheHierarchy uniqueName="[Range].[Order Month]" caption="Order Month" attribute="1" time="1" defaultMemberUniqueName="[Range].[Order Month].[All]" allUniqueName="[Range].[Order Month].[All]" dimensionUniqueName="[Range]" displayFolder="" count="0" memberValueDatatype="7" unbalanced="0"/>
    <cacheHierarchy uniqueName="[Range].[O-Date]" caption="O-Date" attribute="1" time="1" defaultMemberUniqueName="[Range].[O-Date].[All]" allUniqueName="[Range].[O-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ping years]" caption="Shipping years" attribute="1" time="1" defaultMemberUniqueName="[Range].[Shipping years].[All]" allUniqueName="[Range].[Shipping years].[All]" dimensionUniqueName="[Range]" displayFolder="" count="0" memberValueDatatype="7" unbalanced="0"/>
    <cacheHierarchy uniqueName="[Range].[Shipping months]" caption="Shipping months" attribute="1" time="1" defaultMemberUniqueName="[Range].[Shipping months].[All]" allUniqueName="[Range].[Shipping months].[All]" dimensionUniqueName="[Range]" displayFolder="" count="0" memberValueDatatype="7" unbalanced="0"/>
    <cacheHierarchy uniqueName="[Range].[Shipping date]" caption="Shipping date" attribute="1" time="1" defaultMemberUniqueName="[Range].[Shipping date].[All]" allUniqueName="[Range].[Shipping date].[All]" dimensionUniqueName="[Range]" displayFolder="" count="0" memberValueDatatype="7"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Total]" caption="Total" attribute="1" defaultMemberUniqueName="[Range].[Total].[All]" allUniqueName="[Range].[Total].[All]" dimensionUniqueName="[Range]" displayFolder="" count="0" memberValueDatatype="5" unbalanced="0"/>
    <cacheHierarchy uniqueName="[Range].[Manager]" caption="Manager" attribute="1" defaultMemberUniqueName="[Range].[Manager].[All]" allUniqueName="[Range].[Manager].[All]" dimensionUniqueName="[Range]" displayFolder="" count="0" memberValueDatatype="130" unbalanced="0"/>
    <cacheHierarchy uniqueName="[Range].[Order fullfillment time]" caption="Order fullfillment time" attribute="1" defaultMemberUniqueName="[Range].[Order fullfillment time].[All]" allUniqueName="[Range].[Order fullfillment time].[All]" dimensionUniqueName="[Range]" displayFolder="" count="0" memberValueDatatype="20" unbalanced="0"/>
    <cacheHierarchy uniqueName="[Range].[Profit margin]" caption="Profit margin" attribute="1" defaultMemberUniqueName="[Range].[Profit margin].[All]" allUniqueName="[Range].[Profit margin].[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5" unbalanced="0"/>
    <cacheHierarchy uniqueName="[Range].[Weekly sales]" caption="Weekly sales" attribute="1" defaultMemberUniqueName="[Range].[Weekly sales].[All]" allUniqueName="[Range].[Weekly sales].[All]" dimensionUniqueName="[Range]" displayFolder="" count="0" memberValueDatatype="20" unbalanced="0"/>
    <cacheHierarchy uniqueName="[Range].[Monthly sales]" caption="Monthly sales" attribute="1" defaultMemberUniqueName="[Range].[Monthly sales].[All]" allUniqueName="[Range].[Monthly sales].[All]" dimensionUniqueName="[Range]" displayFolder="" count="0" memberValueDatatype="130" unbalanced="0"/>
    <cacheHierarchy uniqueName="[Range].[Weekly sales03]" caption="Weekly sales03" attribute="1" defaultMemberUniqueName="[Range].[Weekly sales03].[All]" allUniqueName="[Range].[Weekly sales03].[All]" dimensionUniqueName="[Range]" displayFolder="" count="0" memberValueDatatype="130" unbalanced="0"/>
    <cacheHierarchy uniqueName="[Range].[Order Month (Year)]" caption="Order Month (Year)" attribute="1" defaultMemberUniqueName="[Range].[Order Month (Year)].[All]" allUniqueName="[Range].[Order Month (Year)].[All]" dimensionUniqueName="[Range]" displayFolder="" count="0" memberValueDatatype="130" unbalanced="0"/>
    <cacheHierarchy uniqueName="[Range].[Order Month (Quarter)]" caption="Order Month (Quarter)" attribute="1" defaultMemberUniqueName="[Range].[Order Month (Quarter)].[All]" allUniqueName="[Range].[Order Month (Quarter)].[All]" dimensionUniqueName="[Range]" displayFolder="" count="0" memberValueDatatype="130" unbalanced="0"/>
    <cacheHierarchy uniqueName="[Range].[Order Month (Month)]" caption="Order Month (Month)" attribute="1" defaultMemberUniqueName="[Range].[Order Month (Month)].[All]" allUniqueName="[Range].[Order Month (Month)].[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Order Priority]" caption="Order Priority" attribute="1" defaultMemberUniqueName="[Range 1].[Order Priority].[All]" allUniqueName="[Range 1].[Order Priorit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Unit Price]" caption="Unit Price" attribute="1" defaultMemberUniqueName="[Range 1].[Unit Price].[All]" allUniqueName="[Range 1].[Unit Price].[All]" dimensionUniqueName="[Range 1]" displayFolder="" count="0" memberValueDatatype="5" unbalanced="0"/>
    <cacheHierarchy uniqueName="[Range 1].[Shipping Cost]" caption="Shipping Cost" attribute="1" defaultMemberUniqueName="[Range 1].[Shipping Cost].[All]" allUniqueName="[Range 1].[Shipping Cost].[All]" dimensionUniqueName="[Range 1]" displayFolder="" count="0" memberValueDatatype="5"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Segment]" caption="Customer Segment" attribute="1" defaultMemberUniqueName="[Range 1].[Customer Segment].[All]" allUniqueName="[Range 1].[Customer Segment].[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Sub-Category]" caption="Product Sub-Category" attribute="1" defaultMemberUniqueName="[Range 1].[Product Sub-Category].[All]" allUniqueName="[Range 1].[Product Sub-Category].[All]" dimensionUniqueName="[Range 1]" displayFolder="" count="0" memberValueDatatype="130" unbalanced="0"/>
    <cacheHierarchy uniqueName="[Range 1].[Product Container]" caption="Product Container" attribute="1" defaultMemberUniqueName="[Range 1].[Product Container].[All]" allUniqueName="[Range 1].[Product Container].[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Product Base Margin]" caption="Product Base Margin" attribute="1" defaultMemberUniqueName="[Range 1].[Product Base Margin].[All]" allUniqueName="[Range 1].[Product Base Margin].[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State or Province]" caption="State or Province" attribute="1" defaultMemberUniqueName="[Range 1].[State or Province].[All]" allUniqueName="[Range 1].[State or Provinc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Order Year]" caption="Order Year" attribute="1" time="1" defaultMemberUniqueName="[Range 1].[Order Year].[All]" allUniqueName="[Range 1].[Order Year].[All]" dimensionUniqueName="[Range 1]" displayFolder="" count="0" memberValueDatatype="7" unbalanced="0"/>
    <cacheHierarchy uniqueName="[Range 1].[Order Month]" caption="Order Month" attribute="1" time="1" defaultMemberUniqueName="[Range 1].[Order Month].[All]" allUniqueName="[Range 1].[Order Month].[All]" dimensionUniqueName="[Range 1]" displayFolder="" count="0" memberValueDatatype="7" unbalanced="0"/>
    <cacheHierarchy uniqueName="[Range 1].[O-Date]" caption="O-Date" attribute="1" time="1" defaultMemberUniqueName="[Range 1].[O-Date].[All]" allUniqueName="[Range 1].[O-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ping years]" caption="Shipping years" attribute="1" time="1" defaultMemberUniqueName="[Range 1].[Shipping years].[All]" allUniqueName="[Range 1].[Shipping years].[All]" dimensionUniqueName="[Range 1]" displayFolder="" count="0" memberValueDatatype="7" unbalanced="0"/>
    <cacheHierarchy uniqueName="[Range 1].[Shipping months]" caption="Shipping months" attribute="1" time="1" defaultMemberUniqueName="[Range 1].[Shipping months].[All]" allUniqueName="[Range 1].[Shipping months].[All]" dimensionUniqueName="[Range 1]" displayFolder="" count="0" memberValueDatatype="7" unbalanced="0"/>
    <cacheHierarchy uniqueName="[Range 1].[Shipping date]" caption="Shipping date" attribute="1" time="1" defaultMemberUniqueName="[Range 1].[Shipping date].[All]" allUniqueName="[Range 1].[Shipping date].[All]" dimensionUniqueName="[Range 1]" displayFolder="" count="0" memberValueDatatype="7" unbalanced="0"/>
    <cacheHierarchy uniqueName="[Range 1].[Profit]" caption="Profit" attribute="1" defaultMemberUniqueName="[Range 1].[Profit].[All]" allUniqueName="[Range 1].[Profit].[All]" dimensionUniqueName="[Range 1]" displayFolder="" count="0" memberValueDatatype="5" unbalanced="0"/>
    <cacheHierarchy uniqueName="[Range 1].[Quantity ordered new]" caption="Quantity ordered new" attribute="1" defaultMemberUniqueName="[Range 1].[Quantity ordered new].[All]" allUniqueName="[Range 1].[Quantity ordered new].[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Total]" caption="Total" attribute="1" defaultMemberUniqueName="[Range 1].[Total].[All]" allUniqueName="[Range 1].[Total].[All]" dimensionUniqueName="[Range 1]" displayFolder="" count="0" memberValueDatatype="5" unbalanced="0"/>
    <cacheHierarchy uniqueName="[Range 1].[Manager]" caption="Manager" attribute="1" defaultMemberUniqueName="[Range 1].[Manager].[All]" allUniqueName="[Range 1].[Manager].[All]" dimensionUniqueName="[Range 1]" displayFolder="" count="0" memberValueDatatype="130" unbalanced="0"/>
    <cacheHierarchy uniqueName="[Range 1].[Order fullfillment time]" caption="Order fullfillment time" attribute="1" defaultMemberUniqueName="[Range 1].[Order fullfillment time].[All]" allUniqueName="[Range 1].[Order fullfillment time].[All]" dimensionUniqueName="[Range 1]" displayFolder="" count="0" memberValueDatatype="20" unbalanced="0"/>
    <cacheHierarchy uniqueName="[Range 1].[Profit margin]" caption="Profit margin" attribute="1" defaultMemberUniqueName="[Range 1].[Profit margin].[All]" allUniqueName="[Range 1].[Profit margin].[All]" dimensionUniqueName="[Range 1]" displayFolder="" count="0" memberValueDatatype="130" unbalanced="0"/>
    <cacheHierarchy uniqueName="[Range 1].[Revenue]" caption="Revenue" attribute="1" defaultMemberUniqueName="[Range 1].[Revenue].[All]" allUniqueName="[Range 1].[Revenue].[All]" dimensionUniqueName="[Range 1]" displayFolder="" count="0" memberValueDatatype="5" unbalanced="0"/>
    <cacheHierarchy uniqueName="[Range 1].[Weekly sales]" caption="Weekly sales" attribute="1" defaultMemberUniqueName="[Range 1].[Weekly sales].[All]" allUniqueName="[Range 1].[Weekly sales].[All]" dimensionUniqueName="[Range 1]" displayFolder="" count="0" memberValueDatatype="20" unbalanced="0"/>
    <cacheHierarchy uniqueName="[Range 1].[Monthly sales]" caption="Monthly sales" attribute="1" defaultMemberUniqueName="[Range 1].[Monthly sales].[All]" allUniqueName="[Range 1].[Monthly sales].[All]" dimensionUniqueName="[Range 1]" displayFolder="" count="0" memberValueDatatype="130" unbalanced="0"/>
    <cacheHierarchy uniqueName="[Range 1].[Weekly sales03]" caption="Weekly sales03" attribute="1" defaultMemberUniqueName="[Range 1].[Weekly sales03].[All]" allUniqueName="[Range 1].[Weekly sales03].[All]" dimensionUniqueName="[Range 1]" displayFolder="" count="0" memberValueDatatype="130" unbalanced="0"/>
    <cacheHierarchy uniqueName="[Range 1].[Unique Customers]" caption="Unique Customers" attribute="1" defaultMemberUniqueName="[Range 1].[Unique Customers].[All]" allUniqueName="[Range 1].[Unique Customers].[All]" dimensionUniqueName="[Range 1]" displayFolder="" count="0" memberValueDatatype="20" unbalanced="0"/>
    <cacheHierarchy uniqueName="[Range 1].[Repeat Customers]" caption="Repeat Customers" attribute="1" defaultMemberUniqueName="[Range 1].[Repeat Customers].[All]" allUniqueName="[Range 1].[Repeat Customers].[All]" dimensionUniqueName="[Range 1]" displayFolder="" count="0" memberValueDatatype="20" unbalanced="0"/>
    <cacheHierarchy uniqueName="[Range 1].[Repeted order]" caption="Repeted order" attribute="1" defaultMemberUniqueName="[Range 1].[Repeted order].[All]" allUniqueName="[Range 1].[Repeted order].[All]" dimensionUniqueName="[Range 1]" displayFolder="" count="0" memberValueDatatype="130" unbalanced="0"/>
    <cacheHierarchy uniqueName="[Range 2].[Customer ID]" caption="Customer ID" attribute="1" defaultMemberUniqueName="[Range 2].[Customer ID].[All]" allUniqueName="[Range 2].[Customer ID].[All]" dimensionUniqueName="[Range 2]" displayFolder="" count="0" memberValueDatatype="2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Order Priority]" caption="Order Priority" attribute="1" defaultMemberUniqueName="[Range 2].[Order Priority].[All]" allUniqueName="[Range 2].[Order Priority].[All]" dimensionUniqueName="[Range 2]" displayFolder="" count="0" memberValueDatatype="130" unbalanced="0"/>
    <cacheHierarchy uniqueName="[Range 2].[Discount]" caption="Discount" attribute="1" defaultMemberUniqueName="[Range 2].[Discount].[All]" allUniqueName="[Range 2].[Discount].[All]" dimensionUniqueName="[Range 2]" displayFolder="" count="0" memberValueDatatype="5" unbalanced="0"/>
    <cacheHierarchy uniqueName="[Range 2].[Unit Price]" caption="Unit Price" attribute="1" defaultMemberUniqueName="[Range 2].[Unit Price].[All]" allUniqueName="[Range 2].[Unit Price].[All]" dimensionUniqueName="[Range 2]" displayFolder="" count="0" memberValueDatatype="5" unbalanced="0"/>
    <cacheHierarchy uniqueName="[Range 2].[Shipping Cost]" caption="Shipping Cost" attribute="1" defaultMemberUniqueName="[Range 2].[Shipping Cost].[All]" allUniqueName="[Range 2].[Shipping Cost].[All]" dimensionUniqueName="[Range 2]" displayFolder="" count="0" memberValueDatatype="5"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Segment]" caption="Customer Segment" attribute="1" defaultMemberUniqueName="[Range 2].[Customer Segment].[All]" allUniqueName="[Range 2].[Customer Segment].[All]" dimensionUniqueName="[Range 2]" displayFolder="" count="0" memberValueDatatype="13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Sub-Category]" caption="Product Sub-Category" attribute="1" defaultMemberUniqueName="[Range 2].[Product Sub-Category].[All]" allUniqueName="[Range 2].[Product Sub-Category].[All]" dimensionUniqueName="[Range 2]" displayFolder="" count="0" memberValueDatatype="130" unbalanced="0"/>
    <cacheHierarchy uniqueName="[Range 2].[Product Container]" caption="Product Container" attribute="1" defaultMemberUniqueName="[Range 2].[Product Container].[All]" allUniqueName="[Range 2].[Product Container].[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Product Base Margin]" caption="Product Base Margin" attribute="1" defaultMemberUniqueName="[Range 2].[Product Base Margin].[All]" allUniqueName="[Range 2].[Product Base Margin].[All]" dimensionUniqueName="[Range 2]" displayFolder="" count="0" memberValueDatatype="5" unbalanced="0"/>
    <cacheHierarchy uniqueName="[Range 2].[Country]" caption="Country" attribute="1" defaultMemberUniqueName="[Range 2].[Country].[All]" allUniqueName="[Range 2].[Country].[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State or Province]" caption="State or Province" attribute="1" defaultMemberUniqueName="[Range 2].[State or Province].[All]" allUniqueName="[Range 2].[State or Provinc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Order Year]" caption="Order Year" attribute="1" time="1" defaultMemberUniqueName="[Range 2].[Order Year].[All]" allUniqueName="[Range 2].[Order Year].[All]" dimensionUniqueName="[Range 2]" displayFolder="" count="0" memberValueDatatype="7" unbalanced="0"/>
    <cacheHierarchy uniqueName="[Range 2].[Order Month]" caption="Order Month" attribute="1" time="1" defaultMemberUniqueName="[Range 2].[Order Month].[All]" allUniqueName="[Range 2].[Order Month].[All]" dimensionUniqueName="[Range 2]" displayFolder="" count="0" memberValueDatatype="7" unbalanced="0"/>
    <cacheHierarchy uniqueName="[Range 2].[O-Date]" caption="O-Date" attribute="1" time="1" defaultMemberUniqueName="[Range 2].[O-Date].[All]" allUniqueName="[Range 2].[O-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ping years]" caption="Shipping years" attribute="1" time="1" defaultMemberUniqueName="[Range 2].[Shipping years].[All]" allUniqueName="[Range 2].[Shipping years].[All]" dimensionUniqueName="[Range 2]" displayFolder="" count="0" memberValueDatatype="7" unbalanced="0"/>
    <cacheHierarchy uniqueName="[Range 2].[Shipping months]" caption="Shipping months" attribute="1" time="1" defaultMemberUniqueName="[Range 2].[Shipping months].[All]" allUniqueName="[Range 2].[Shipping months].[All]" dimensionUniqueName="[Range 2]" displayFolder="" count="0" memberValueDatatype="7" unbalanced="0"/>
    <cacheHierarchy uniqueName="[Range 2].[Shipping date]" caption="Shipping date" attribute="1" time="1" defaultMemberUniqueName="[Range 2].[Shipping date].[All]" allUniqueName="[Range 2].[Shipping date].[All]" dimensionUniqueName="[Range 2]" displayFolder="" count="0" memberValueDatatype="7" unbalanced="0"/>
    <cacheHierarchy uniqueName="[Range 2].[Profit]" caption="Profit" attribute="1" defaultMemberUniqueName="[Range 2].[Profit].[All]" allUniqueName="[Range 2].[Profit].[All]" dimensionUniqueName="[Range 2]" displayFolder="" count="0" memberValueDatatype="5" unbalanced="0"/>
    <cacheHierarchy uniqueName="[Range 2].[Quantity ordered new]" caption="Quantity ordered new" attribute="1" defaultMemberUniqueName="[Range 2].[Quantity ordered new].[All]" allUniqueName="[Range 2].[Quantity ordered new].[All]" dimensionUniqueName="[Range 2]" displayFolder="" count="0" memberValueDatatype="20" unbalanced="0"/>
    <cacheHierarchy uniqueName="[Range 2].[Sales]" caption="Sales" attribute="1" defaultMemberUniqueName="[Range 2].[Sales].[All]" allUniqueName="[Range 2].[Sales].[All]" dimensionUniqueName="[Range 2]" displayFolder="" count="0" memberValueDatatype="5" unbalanced="0"/>
    <cacheHierarchy uniqueName="[Range 2].[Order ID]" caption="Order ID" attribute="1" defaultMemberUniqueName="[Range 2].[Order ID].[All]" allUniqueName="[Range 2].[Order ID].[All]" dimensionUniqueName="[Range 2]" displayFolder="" count="0" memberValueDatatype="20" unbalanced="0"/>
    <cacheHierarchy uniqueName="[Range 2].[Total]" caption="Total" attribute="1" defaultMemberUniqueName="[Range 2].[Total].[All]" allUniqueName="[Range 2].[Total].[All]" dimensionUniqueName="[Range 2]" displayFolder="" count="0" memberValueDatatype="5" unbalanced="0"/>
    <cacheHierarchy uniqueName="[Range 2].[Manager]" caption="Manager" attribute="1" defaultMemberUniqueName="[Range 2].[Manager].[All]" allUniqueName="[Range 2].[Manager].[All]" dimensionUniqueName="[Range 2]" displayFolder="" count="0" memberValueDatatype="130" unbalanced="0"/>
    <cacheHierarchy uniqueName="[Range 2].[Order fullfillment time]" caption="Order fullfillment time" attribute="1" defaultMemberUniqueName="[Range 2].[Order fullfillment time].[All]" allUniqueName="[Range 2].[Order fullfillment time].[All]" dimensionUniqueName="[Range 2]" displayFolder="" count="0" memberValueDatatype="20"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Revenue]" caption="Revenue" attribute="1" defaultMemberUniqueName="[Range 2].[Revenue].[All]" allUniqueName="[Range 2].[Revenue].[All]" dimensionUniqueName="[Range 2]" displayFolder="" count="0" memberValueDatatype="5" unbalanced="0"/>
    <cacheHierarchy uniqueName="[Range 2].[Weekly sales]" caption="Weekly sales" attribute="1" defaultMemberUniqueName="[Range 2].[Weekly sales].[All]" allUniqueName="[Range 2].[Weekly sales].[All]" dimensionUniqueName="[Range 2]" displayFolder="" count="0" memberValueDatatype="20" unbalanced="0"/>
    <cacheHierarchy uniqueName="[Range 2].[Monthly sales]" caption="Monthly sales" attribute="1" defaultMemberUniqueName="[Range 2].[Monthly sales].[All]" allUniqueName="[Range 2].[Monthly sales].[All]" dimensionUniqueName="[Range 2]" displayFolder="" count="0" memberValueDatatype="130" unbalanced="0"/>
    <cacheHierarchy uniqueName="[Range 2].[Weekly sales03]" caption="Weekly sales03" attribute="1" defaultMemberUniqueName="[Range 2].[Weekly sales03].[All]" allUniqueName="[Range 2].[Weekly sales03].[All]" dimensionUniqueName="[Range 2]" displayFolder="" count="0" memberValueDatatype="130" unbalanced="0"/>
    <cacheHierarchy uniqueName="[Range 2].[Unique Customers]" caption="Unique Customers" attribute="1" defaultMemberUniqueName="[Range 2].[Unique Customers].[All]" allUniqueName="[Range 2].[Unique Customers].[All]" dimensionUniqueName="[Range 2]" displayFolder="" count="0" memberValueDatatype="20" unbalanced="0"/>
    <cacheHierarchy uniqueName="[Range 2].[Repeat Customers]" caption="Repeat Customers" attribute="1" defaultMemberUniqueName="[Range 2].[Repeat Customers].[All]" allUniqueName="[Range 2].[Repeat Customers].[All]" dimensionUniqueName="[Range 2]" displayFolder="" count="0" memberValueDatatype="20" unbalanced="0"/>
    <cacheHierarchy uniqueName="[Range 2].[Repeted order]" caption="Repeted order" attribute="1" defaultMemberUniqueName="[Range 2].[Repeted order].[All]" allUniqueName="[Range 2].[Repeted order].[All]" dimensionUniqueName="[Range 2]" displayFolder="" count="0" memberValueDatatype="130" unbalanced="0"/>
    <cacheHierarchy uniqueName="[Range 3].[Customer ID]" caption="Customer ID" attribute="1" defaultMemberUniqueName="[Range 3].[Customer ID].[All]" allUniqueName="[Range 3].[Customer ID].[All]" dimensionUniqueName="[Range 3]" displayFolder="" count="0" memberValueDatatype="20" unbalanced="0"/>
    <cacheHierarchy uniqueName="[Range 3].[Customer Name]" caption="Customer Name" attribute="1" defaultMemberUniqueName="[Range 3].[Customer Name].[All]" allUniqueName="[Range 3].[Customer Name].[All]" dimensionUniqueName="[Range 3]" displayFolder="" count="0" memberValueDatatype="13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Discount]" caption="Discount" attribute="1" defaultMemberUniqueName="[Range 3].[Discount].[All]" allUniqueName="[Range 3].[Discount].[All]" dimensionUniqueName="[Range 3]" displayFolder="" count="0" memberValueDatatype="5" unbalanced="0"/>
    <cacheHierarchy uniqueName="[Range 3].[Unit Price]" caption="Unit Price" attribute="1" defaultMemberUniqueName="[Range 3].[Unit Price].[All]" allUniqueName="[Range 3].[Unit Price].[All]" dimensionUniqueName="[Range 3]" displayFolder="" count="0" memberValueDatatype="5" unbalanced="0"/>
    <cacheHierarchy uniqueName="[Range 3].[Shipping Cost]" caption="Shipping Cost" attribute="1" defaultMemberUniqueName="[Range 3].[Shipping Cost].[All]" allUniqueName="[Range 3].[Shipping Cost].[All]" dimensionUniqueName="[Range 3]" displayFolder="" count="0" memberValueDatatype="5" unbalanced="0"/>
    <cacheHierarchy uniqueName="[Range 3].[Ship Mode]" caption="Ship Mode" attribute="1" defaultMemberUniqueName="[Range 3].[Ship Mode].[All]" allUniqueName="[Range 3].[Ship Mode].[All]" dimensionUniqueName="[Range 3]" displayFolder="" count="0" memberValueDatatype="130" unbalanced="0"/>
    <cacheHierarchy uniqueName="[Range 3].[Customer Segment]" caption="Customer Segment" attribute="1" defaultMemberUniqueName="[Range 3].[Customer Segment].[All]" allUniqueName="[Range 3].[Customer Segment].[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Sub-Category]" caption="Product Sub-Category" attribute="1" defaultMemberUniqueName="[Range 3].[Product Sub-Category].[All]" allUniqueName="[Range 3].[Product Sub-Category].[All]" dimensionUniqueName="[Range 3]" displayFolder="" count="0" memberValueDatatype="130" unbalanced="0"/>
    <cacheHierarchy uniqueName="[Range 3].[Product Container]" caption="Product Container" attribute="1" defaultMemberUniqueName="[Range 3].[Product Container].[All]" allUniqueName="[Range 3].[Product Container].[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Product Base Margin]" caption="Product Base Margin" attribute="1" defaultMemberUniqueName="[Range 3].[Product Base Margin].[All]" allUniqueName="[Range 3].[Product Base Margin].[All]" dimensionUniqueName="[Range 3]" displayFolder="" count="0" memberValueDatatype="5" unbalanced="0"/>
    <cacheHierarchy uniqueName="[Range 3].[Country]" caption="Country" attribute="1" defaultMemberUniqueName="[Range 3].[Country].[All]" allUniqueName="[Range 3].[Country].[All]" dimensionUniqueName="[Range 3]" displayFolder="" count="0" memberValueDatatype="130" unbalanced="0"/>
    <cacheHierarchy uniqueName="[Range 3].[Region]" caption="Region" attribute="1" defaultMemberUniqueName="[Range 3].[Region].[All]" allUniqueName="[Range 3].[Region].[All]" dimensionUniqueName="[Range 3]" displayFolder="" count="0" memberValueDatatype="130" unbalanced="0"/>
    <cacheHierarchy uniqueName="[Range 3].[State or Province]" caption="State or Province" attribute="1" defaultMemberUniqueName="[Range 3].[State or Province].[All]" allUniqueName="[Range 3].[State or Province].[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Postal Code]" caption="Postal Code" attribute="1" defaultMemberUniqueName="[Range 3].[Postal Code].[All]" allUniqueName="[Range 3].[Postal Code].[All]" dimensionUniqueName="[Range 3]" displayFolder="" count="0" memberValueDatatype="20" unbalanced="0"/>
    <cacheHierarchy uniqueName="[Range 3].[Order Date]" caption="Order Date" attribute="1" time="1" defaultMemberUniqueName="[Range 3].[Order Date].[All]" allUniqueName="[Range 3].[Order Date].[All]" dimensionUniqueName="[Range 3]" displayFolder="" count="0" memberValueDatatype="7" unbalanced="0"/>
    <cacheHierarchy uniqueName="[Range 3].[Order Year]" caption="Order Year" attribute="1" time="1" defaultMemberUniqueName="[Range 3].[Order Year].[All]" allUniqueName="[Range 3].[Order Year].[All]" dimensionUniqueName="[Range 3]" displayFolder="" count="0" memberValueDatatype="7" unbalanced="0"/>
    <cacheHierarchy uniqueName="[Range 3].[Order Month]" caption="Order Month" attribute="1" time="1" defaultMemberUniqueName="[Range 3].[Order Month].[All]" allUniqueName="[Range 3].[Order Month].[All]" dimensionUniqueName="[Range 3]" displayFolder="" count="0" memberValueDatatype="7" unbalanced="0"/>
    <cacheHierarchy uniqueName="[Range 3].[O-Date]" caption="O-Date" attribute="1" time="1" defaultMemberUniqueName="[Range 3].[O-Date].[All]" allUniqueName="[Range 3].[O-Date].[All]" dimensionUniqueName="[Range 3]" displayFolder="" count="0" memberValueDatatype="7" unbalanced="0"/>
    <cacheHierarchy uniqueName="[Range 3].[Ship date]" caption="Ship date" attribute="1" time="1" defaultMemberUniqueName="[Range 3].[Ship date].[All]" allUniqueName="[Range 3].[Ship date].[All]" dimensionUniqueName="[Range 3]" displayFolder="" count="0" memberValueDatatype="7" unbalanced="0"/>
    <cacheHierarchy uniqueName="[Range 3].[Shipping years]" caption="Shipping years" attribute="1" time="1" defaultMemberUniqueName="[Range 3].[Shipping years].[All]" allUniqueName="[Range 3].[Shipping years].[All]" dimensionUniqueName="[Range 3]" displayFolder="" count="0" memberValueDatatype="7" unbalanced="0"/>
    <cacheHierarchy uniqueName="[Range 3].[Shipping months]" caption="Shipping months" attribute="1" time="1" defaultMemberUniqueName="[Range 3].[Shipping months].[All]" allUniqueName="[Range 3].[Shipping months].[All]" dimensionUniqueName="[Range 3]" displayFolder="" count="0" memberValueDatatype="7" unbalanced="0"/>
    <cacheHierarchy uniqueName="[Range 3].[Shipping date]" caption="Shipping date" attribute="1" time="1" defaultMemberUniqueName="[Range 3].[Shipping date].[All]" allUniqueName="[Range 3].[Shipping date].[All]" dimensionUniqueName="[Range 3]" displayFolder="" count="0" memberValueDatatype="7" unbalanced="0"/>
    <cacheHierarchy uniqueName="[Range 3].[Profit]" caption="Profit" attribute="1" defaultMemberUniqueName="[Range 3].[Profit].[All]" allUniqueName="[Range 3].[Profit].[All]" dimensionUniqueName="[Range 3]" displayFolder="" count="0" memberValueDatatype="5" unbalanced="0"/>
    <cacheHierarchy uniqueName="[Range 3].[Quantity ordered new]" caption="Quantity ordered new" attribute="1" defaultMemberUniqueName="[Range 3].[Quantity ordered new].[All]" allUniqueName="[Range 3].[Quantity ordered new].[All]" dimensionUniqueName="[Range 3]" displayFolder="" count="0" memberValueDatatype="20" unbalanced="0"/>
    <cacheHierarchy uniqueName="[Range 3].[Sales]" caption="Sales" attribute="1" defaultMemberUniqueName="[Range 3].[Sales].[All]" allUniqueName="[Range 3].[Sales].[All]" dimensionUniqueName="[Range 3]" displayFolder="" count="0" memberValueDatatype="5" unbalanced="0"/>
    <cacheHierarchy uniqueName="[Range 3].[Order ID]" caption="Order ID" attribute="1" defaultMemberUniqueName="[Range 3].[Order ID].[All]" allUniqueName="[Range 3].[Order ID].[All]" dimensionUniqueName="[Range 3]" displayFolder="" count="0" memberValueDatatype="20" unbalanced="0"/>
    <cacheHierarchy uniqueName="[Range 3].[Total]" caption="Total" attribute="1" defaultMemberUniqueName="[Range 3].[Total].[All]" allUniqueName="[Range 3].[Total].[All]" dimensionUniqueName="[Range 3]" displayFolder="" count="0" memberValueDatatype="5" unbalanced="0"/>
    <cacheHierarchy uniqueName="[Range 3].[Manager]" caption="Manager" attribute="1" defaultMemberUniqueName="[Range 3].[Manager].[All]" allUniqueName="[Range 3].[Manager].[All]" dimensionUniqueName="[Range 3]" displayFolder="" count="0" memberValueDatatype="130" unbalanced="0"/>
    <cacheHierarchy uniqueName="[Range 3].[Order fullfillment time]" caption="Order fullfillment time" attribute="1" defaultMemberUniqueName="[Range 3].[Order fullfillment time].[All]" allUniqueName="[Range 3].[Order fullfillment time].[All]" dimensionUniqueName="[Range 3]" displayFolder="" count="0" memberValueDatatype="20" unbalanced="0"/>
    <cacheHierarchy uniqueName="[Range 3].[Profit margin]" caption="Profit margin" attribute="1" defaultMemberUniqueName="[Range 3].[Profit margin].[All]" allUniqueName="[Range 3].[Profit margin].[All]" dimensionUniqueName="[Range 3]" displayFolder="" count="0" memberValueDatatype="5" unbalanced="0"/>
    <cacheHierarchy uniqueName="[Range 3].[Revenue]" caption="Revenue" attribute="1" defaultMemberUniqueName="[Range 3].[Revenue].[All]" allUniqueName="[Range 3].[Revenue].[All]" dimensionUniqueName="[Range 3]" displayFolder="" count="0" memberValueDatatype="5" unbalanced="0"/>
    <cacheHierarchy uniqueName="[Range 3].[Weekly sales]" caption="Weekly sales" attribute="1" defaultMemberUniqueName="[Range 3].[Weekly sales].[All]" allUniqueName="[Range 3].[Weekly sales].[All]" dimensionUniqueName="[Range 3]" displayFolder="" count="0" memberValueDatatype="20" unbalanced="0"/>
    <cacheHierarchy uniqueName="[Range 3].[Monthly sales]" caption="Monthly sales" attribute="1" defaultMemberUniqueName="[Range 3].[Monthly sales].[All]" allUniqueName="[Range 3].[Monthly sales].[All]" dimensionUniqueName="[Range 3]" displayFolder="" count="0" memberValueDatatype="130" unbalanced="0"/>
    <cacheHierarchy uniqueName="[Range 3].[Weekly sales03]" caption="Weekly sales03" attribute="1" defaultMemberUniqueName="[Range 3].[Weekly sales03].[All]" allUniqueName="[Range 3].[Weekly sales03].[All]" dimensionUniqueName="[Range 3]" displayFolder="" count="0" memberValueDatatype="130" unbalanced="0"/>
    <cacheHierarchy uniqueName="[Range 3].[Unique Customers]" caption="Unique Customers" attribute="1" defaultMemberUniqueName="[Range 3].[Unique Customers].[All]" allUniqueName="[Range 3].[Unique Customers].[All]" dimensionUniqueName="[Range 3]" displayFolder="" count="0" memberValueDatatype="20" unbalanced="0"/>
    <cacheHierarchy uniqueName="[Range 3].[Repeat Customers]" caption="Repeat Customers" attribute="1" defaultMemberUniqueName="[Range 3].[Repeat Customers].[All]" allUniqueName="[Range 3].[Repeat Customers].[All]" dimensionUniqueName="[Range 3]" displayFolder="" count="0" memberValueDatatype="20" unbalanced="0"/>
    <cacheHierarchy uniqueName="[Range 3].[Repeted order]" caption="Repeted order" attribute="1" defaultMemberUniqueName="[Range 3].[Repeted order].[All]" allUniqueName="[Range 3].[Repeted order].[All]" dimensionUniqueName="[Range 3]" displayFolder="" count="0" memberValueDatatype="130" unbalanced="0"/>
    <cacheHierarchy uniqueName="[Range 3].[Quarter]" caption="Quarter" attribute="1" defaultMemberUniqueName="[Range 3].[Quarter].[All]" allUniqueName="[Range 3].[Quarter].[All]" dimensionUniqueName="[Range 3]" displayFolder="" count="0" memberValueDatatype="130" unbalanced="0"/>
    <cacheHierarchy uniqueName="[Range 3].[Order Month (Month)]" caption="Order Month (Month)" attribute="1" defaultMemberUniqueName="[Range 3].[Order Month (Month)].[All]" allUniqueName="[Range 3].[Order Month (Month)].[All]" dimensionUniqueName="[Range 3]" displayFolder="" count="0" memberValueDatatype="130" unbalanced="0"/>
    <cacheHierarchy uniqueName="[Range 4].[Provience]" caption="Provience" attribute="1" defaultMemberUniqueName="[Range 4].[Provience].[All]" allUniqueName="[Range 4].[Provience].[All]" dimensionUniqueName="[Range 4]" displayFolder="" count="0" memberValueDatatype="130" unbalanced="0"/>
    <cacheHierarchy uniqueName="[Range 4].[Sum of Sales]" caption="Sum of Sales" attribute="1" defaultMemberUniqueName="[Range 4].[Sum of Sales].[All]" allUniqueName="[Range 4].[Sum of Sales].[All]" dimensionUniqueName="[Range 4]" displayFolder="" count="0" memberValueDatatype="5" unbalanced="0"/>
    <cacheHierarchy uniqueName="[Table_1].[Customer ID]" caption="Customer ID" attribute="1" defaultMemberUniqueName="[Table_1].[Customer ID].[All]" allUniqueName="[Table_1].[Customer ID].[All]" dimensionUniqueName="[Table_1]" displayFolder="" count="0" memberValueDatatype="2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Order Priority]" caption="Order Priority" attribute="1" defaultMemberUniqueName="[Table_1].[Order Priority].[All]" allUniqueName="[Table_1].[Order Priority].[All]" dimensionUniqueName="[Table_1]" displayFolder="" count="2" memberValueDatatype="130" unbalanced="0"/>
    <cacheHierarchy uniqueName="[Table_1].[Discount]" caption="Discount" attribute="1" defaultMemberUniqueName="[Table_1].[Discount].[All]" allUniqueName="[Table_1].[Discount].[All]" dimensionUniqueName="[Table_1]" displayFolder="" count="0" memberValueDatatype="5" unbalanced="0"/>
    <cacheHierarchy uniqueName="[Table_1].[Unit Price]" caption="Unit Price" attribute="1" defaultMemberUniqueName="[Table_1].[Unit Price].[All]" allUniqueName="[Table_1].[Unit Price].[All]" dimensionUniqueName="[Table_1]" displayFolder="" count="0" memberValueDatatype="5" unbalanced="0"/>
    <cacheHierarchy uniqueName="[Table_1].[Shipping Cost]" caption="Shipping Cost" attribute="1" defaultMemberUniqueName="[Table_1].[Shipping Cost].[All]" allUniqueName="[Table_1].[Shipping Cost].[All]" dimensionUniqueName="[Table_1]" displayFolder="" count="0" memberValueDatatype="5" unbalanced="0"/>
    <cacheHierarchy uniqueName="[Table_1].[Ship Mode]" caption="Ship Mode" attribute="1" defaultMemberUniqueName="[Table_1].[Ship Mode].[All]" allUniqueName="[Table_1].[Ship Mode].[All]" dimensionUniqueName="[Table_1]" displayFolder="" count="2" memberValueDatatype="130" unbalanced="0"/>
    <cacheHierarchy uniqueName="[Table_1].[Customer Segment]" caption="Customer Segment" attribute="1" defaultMemberUniqueName="[Table_1].[Customer Segment].[All]" allUniqueName="[Table_1].[Customer Segment].[All]" dimensionUniqueName="[Table_1]" displayFolder="" count="2" memberValueDatatype="130" unbalanced="0"/>
    <cacheHierarchy uniqueName="[Table_1].[Product Category]" caption="Product Category" attribute="1" defaultMemberUniqueName="[Table_1].[Product Category].[All]" allUniqueName="[Table_1].[Product Category].[All]" dimensionUniqueName="[Table_1]" displayFolder="" count="2" memberValueDatatype="130" unbalanced="0"/>
    <cacheHierarchy uniqueName="[Table_1].[Product Sub-Category]" caption="Product Sub-Category" attribute="1" defaultMemberUniqueName="[Table_1].[Product Sub-Category].[All]" allUniqueName="[Table_1].[Product Sub-Category].[All]" dimensionUniqueName="[Table_1]" displayFolder="" count="0" memberValueDatatype="130" unbalanced="0"/>
    <cacheHierarchy uniqueName="[Table_1].[Product Container]" caption="Product Container" attribute="1" defaultMemberUniqueName="[Table_1].[Product Container].[All]" allUniqueName="[Table_1].[Product Container].[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Product Base Margin]" caption="Product Base Margin" attribute="1" defaultMemberUniqueName="[Table_1].[Product Base Margin].[All]" allUniqueName="[Table_1].[Product Base Margin].[All]" dimensionUniqueName="[Table_1]" displayFolder="" count="0" memberValueDatatype="5" unbalanced="0"/>
    <cacheHierarchy uniqueName="[Table_1].[Country]" caption="Country" attribute="1" defaultMemberUniqueName="[Table_1].[Country].[All]" allUniqueName="[Table_1].[Country].[All]" dimensionUniqueName="[Table_1]" displayFolder="" count="0" memberValueDatatype="130" unbalanced="0"/>
    <cacheHierarchy uniqueName="[Table_1].[Region]" caption="Region" attribute="1" defaultMemberUniqueName="[Table_1].[Region].[All]" allUniqueName="[Table_1].[Region].[All]" dimensionUniqueName="[Table_1]" displayFolder="" count="2" memberValueDatatype="130" unbalanced="0"/>
    <cacheHierarchy uniqueName="[Table_1].[State or Province]" caption="State or Province" attribute="1" defaultMemberUniqueName="[Table_1].[State or Province].[All]" allUniqueName="[Table_1].[State or Province].[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2" memberValueDatatype="7" unbalanced="0"/>
    <cacheHierarchy uniqueName="[Table_1].[Order Year]" caption="Order Year" attribute="1" time="1" defaultMemberUniqueName="[Table_1].[Order Year].[All]" allUniqueName="[Table_1].[Order Year].[All]" dimensionUniqueName="[Table_1]" displayFolder="" count="0" memberValueDatatype="7" unbalanced="0"/>
    <cacheHierarchy uniqueName="[Table_1].[Order Month]" caption="Order Month" attribute="1" time="1" defaultMemberUniqueName="[Table_1].[Order Month].[All]" allUniqueName="[Table_1].[Order Month].[All]" dimensionUniqueName="[Table_1]" displayFolder="" count="0" memberValueDatatype="7" unbalanced="0"/>
    <cacheHierarchy uniqueName="[Table_1].[O-Date]" caption="O-Date" attribute="1" time="1" defaultMemberUniqueName="[Table_1].[O-Date].[All]" allUniqueName="[Table_1].[O-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ping years]" caption="Shipping years" attribute="1" time="1" defaultMemberUniqueName="[Table_1].[Shipping years].[All]" allUniqueName="[Table_1].[Shipping years].[All]" dimensionUniqueName="[Table_1]" displayFolder="" count="0" memberValueDatatype="7" unbalanced="0"/>
    <cacheHierarchy uniqueName="[Table_1].[Shipping months]" caption="Shipping months" attribute="1" time="1" defaultMemberUniqueName="[Table_1].[Shipping months].[All]" allUniqueName="[Table_1].[Shipping months].[All]" dimensionUniqueName="[Table_1]" displayFolder="" count="0" memberValueDatatype="7" unbalanced="0"/>
    <cacheHierarchy uniqueName="[Table_1].[Shipping date]" caption="Shipping date" attribute="1" time="1" defaultMemberUniqueName="[Table_1].[Shipping date].[All]" allUniqueName="[Table_1].[Shipping date].[All]" dimensionUniqueName="[Table_1]" displayFolder="" count="0" memberValueDatatype="7" unbalanced="0"/>
    <cacheHierarchy uniqueName="[Table_1].[Profit]" caption="Profit" attribute="1" defaultMemberUniqueName="[Table_1].[Profit].[All]" allUniqueName="[Table_1].[Profit].[All]" dimensionUniqueName="[Table_1]" displayFolder="" count="0" memberValueDatatype="5" unbalanced="0"/>
    <cacheHierarchy uniqueName="[Table_1].[Quantity ordered new]" caption="Quantity ordered new" attribute="1" defaultMemberUniqueName="[Table_1].[Quantity ordered new].[All]" allUniqueName="[Table_1].[Quantity ordered new].[All]" dimensionUniqueName="[Table_1]" displayFolder="" count="0" memberValueDatatype="20" unbalanced="0"/>
    <cacheHierarchy uniqueName="[Table_1].[Sales]" caption="Sales" attribute="1" defaultMemberUniqueName="[Table_1].[Sales].[All]" allUniqueName="[Table_1].[Sales].[All]" dimensionUniqueName="[Table_1]" displayFolder="" count="0" memberValueDatatype="5" unbalanced="0"/>
    <cacheHierarchy uniqueName="[Table_1].[Order ID]" caption="Order ID" attribute="1" defaultMemberUniqueName="[Table_1].[Order ID].[All]" allUniqueName="[Table_1].[Order ID].[All]" dimensionUniqueName="[Table_1]" displayFolder="" count="0" memberValueDatatype="20" unbalanced="0"/>
    <cacheHierarchy uniqueName="[Table_1].[Total]" caption="Total" attribute="1" defaultMemberUniqueName="[Table_1].[Total].[All]" allUniqueName="[Table_1].[Total].[All]" dimensionUniqueName="[Table_1]" displayFolder="" count="0" memberValueDatatype="5" unbalanced="0"/>
    <cacheHierarchy uniqueName="[Table_1].[Manager]" caption="Manager" attribute="1" defaultMemberUniqueName="[Table_1].[Manager].[All]" allUniqueName="[Table_1].[Manager].[All]" dimensionUniqueName="[Table_1]" displayFolder="" count="2" memberValueDatatype="130" unbalanced="0"/>
    <cacheHierarchy uniqueName="[Table_1].[Order fullfillment time]" caption="Order fullfillment time" attribute="1" defaultMemberUniqueName="[Table_1].[Order fullfillment time].[All]" allUniqueName="[Table_1].[Order fullfillment time].[All]" dimensionUniqueName="[Table_1]" displayFolder="" count="0" memberValueDatatype="20" unbalanced="0"/>
    <cacheHierarchy uniqueName="[Table_1].[Profit margin]" caption="Profit margin" attribute="1" defaultMemberUniqueName="[Table_1].[Profit margin].[All]" allUniqueName="[Table_1].[Profit margin].[All]" dimensionUniqueName="[Table_1]" displayFolder="" count="0" memberValueDatatype="130" unbalanced="0"/>
    <cacheHierarchy uniqueName="[Table_1].[Revenue]" caption="Revenue" attribute="1" defaultMemberUniqueName="[Table_1].[Revenue].[All]" allUniqueName="[Table_1].[Revenue].[All]" dimensionUniqueName="[Table_1]" displayFolder="" count="0" memberValueDatatype="5" unbalanced="0"/>
    <cacheHierarchy uniqueName="[Table_1].[Weekly sales]" caption="Weekly sales" attribute="1" defaultMemberUniqueName="[Table_1].[Weekly sales].[All]" allUniqueName="[Table_1].[Weekly sales].[All]" dimensionUniqueName="[Table_1]" displayFolder="" count="2" memberValueDatatype="20" unbalanced="0"/>
    <cacheHierarchy uniqueName="[Table_1].[Monthly sales]" caption="Monthly sales" attribute="1" defaultMemberUniqueName="[Table_1].[Monthly sales].[All]" allUniqueName="[Table_1].[Monthly sales].[All]" dimensionUniqueName="[Table_1]" displayFolder="" count="0" memberValueDatatype="130" unbalanced="0"/>
    <cacheHierarchy uniqueName="[Table_1].[Weekly sales03]" caption="Weekly sales03" attribute="1" defaultMemberUniqueName="[Table_1].[Weekly sales03].[All]" allUniqueName="[Table_1].[Weekly sales03].[All]" dimensionUniqueName="[Table_1]" displayFolder="" count="0" memberValueDatatype="130" unbalanced="0"/>
    <cacheHierarchy uniqueName="[Table_1].[Unique Customers]" caption="Unique Customers" attribute="1" defaultMemberUniqueName="[Table_1].[Unique Customers].[All]" allUniqueName="[Table_1].[Unique Customers].[All]" dimensionUniqueName="[Table_1]" displayFolder="" count="0" memberValueDatatype="20" unbalanced="0"/>
    <cacheHierarchy uniqueName="[Table_1].[Repeat Customers]" caption="Repeat Customers" attribute="1" defaultMemberUniqueName="[Table_1].[Repeat Customers].[All]" allUniqueName="[Table_1].[Repeat Customers].[All]" dimensionUniqueName="[Table_1]" displayFolder="" count="0" memberValueDatatype="20" unbalanced="0"/>
    <cacheHierarchy uniqueName="[Table_1].[Repeted order]" caption="Repeted order" attribute="1" defaultMemberUniqueName="[Table_1].[Repeted order].[All]" allUniqueName="[Table_1].[Repeted order].[All]" dimensionUniqueName="[Table_1]" displayFolder="" count="0" memberValueDatatype="130" unbalanced="0"/>
    <cacheHierarchy uniqueName="[Table_1].[Quarter]" caption="Quarter" attribute="1" defaultMemberUniqueName="[Table_1].[Quarter].[All]" allUniqueName="[Table_1].[Quarter].[All]" dimensionUniqueName="[Table_1]" displayFolder="" count="2"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Month (Month)]" caption="Order Month (Month)" attribute="1" defaultMemberUniqueName="[Table_1].[Order Month (Month)].[All]" allUniqueName="[Table_1].[Order Month (Month)].[All]" dimensionUniqueName="[Table_1]" displayFolder="" count="2" memberValueDatatype="130" unbalanced="0"/>
    <cacheHierarchy uniqueName="[Table_1 1].[Customer ID]" caption="Customer ID" attribute="1" defaultMemberUniqueName="[Table_1 1].[Customer ID].[All]" allUniqueName="[Table_1 1].[Customer ID].[All]" dimensionUniqueName="[Table_1 1]" displayFolder="" count="0" memberValueDatatype="2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Order Priority]" caption="Order Priority" attribute="1" defaultMemberUniqueName="[Table_1 1].[Order Priority].[All]" allUniqueName="[Table_1 1].[Order Priority].[All]" dimensionUniqueName="[Table_1 1]" displayFolder="" count="0" memberValueDatatype="130" unbalanced="0"/>
    <cacheHierarchy uniqueName="[Table_1 1].[Discount]" caption="Discount" attribute="1" defaultMemberUniqueName="[Table_1 1].[Discount].[All]" allUniqueName="[Table_1 1].[Discount].[All]" dimensionUniqueName="[Table_1 1]" displayFolder="" count="0" memberValueDatatype="5" unbalanced="0"/>
    <cacheHierarchy uniqueName="[Table_1 1].[Unit Price]" caption="Unit Price" attribute="1" defaultMemberUniqueName="[Table_1 1].[Unit Price].[All]" allUniqueName="[Table_1 1].[Unit Price].[All]" dimensionUniqueName="[Table_1 1]" displayFolder="" count="0" memberValueDatatype="5" unbalanced="0"/>
    <cacheHierarchy uniqueName="[Table_1 1].[Shipping Cost]" caption="Shipping Cost" attribute="1" defaultMemberUniqueName="[Table_1 1].[Shipping Cost].[All]" allUniqueName="[Table_1 1].[Shipping Cost].[All]" dimensionUniqueName="[Table_1 1]" displayFolder="" count="0" memberValueDatatype="5"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Segment]" caption="Customer Segment" attribute="1" defaultMemberUniqueName="[Table_1 1].[Customer Segment].[All]" allUniqueName="[Table_1 1].[Customer Segment].[All]" dimensionUniqueName="[Table_1 1]" displayFolder="" count="0" memberValueDatatype="130" unbalanced="0"/>
    <cacheHierarchy uniqueName="[Table_1 1].[Product Category]" caption="Product Category" attribute="1" defaultMemberUniqueName="[Table_1 1].[Product Category].[All]" allUniqueName="[Table_1 1].[Product Category].[All]" dimensionUniqueName="[Table_1 1]" displayFolder="" count="0" memberValueDatatype="130" unbalanced="0"/>
    <cacheHierarchy uniqueName="[Table_1 1].[Product Sub-Category]" caption="Product Sub-Category" attribute="1" defaultMemberUniqueName="[Table_1 1].[Product Sub-Category].[All]" allUniqueName="[Table_1 1].[Product Sub-Category].[All]" dimensionUniqueName="[Table_1 1]" displayFolder="" count="0" memberValueDatatype="130" unbalanced="0"/>
    <cacheHierarchy uniqueName="[Table_1 1].[Product Container]" caption="Product Container" attribute="1" defaultMemberUniqueName="[Table_1 1].[Product Container].[All]" allUniqueName="[Table_1 1].[Product Container].[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Product Base Margin]" caption="Product Base Margin" attribute="1" defaultMemberUniqueName="[Table_1 1].[Product Base Margin].[All]" allUniqueName="[Table_1 1].[Product Base Margin].[All]" dimensionUniqueName="[Table_1 1]" displayFolder="" count="0" memberValueDatatype="5" unbalanced="0"/>
    <cacheHierarchy uniqueName="[Table_1 1].[Country]" caption="Country" attribute="1" defaultMemberUniqueName="[Table_1 1].[Country].[All]" allUniqueName="[Table_1 1].[Country].[All]" dimensionUniqueName="[Table_1 1]" displayFolder="" count="0" memberValueDatatype="130" unbalanced="0"/>
    <cacheHierarchy uniqueName="[Table_1 1].[Region]" caption="Region" attribute="1" defaultMemberUniqueName="[Table_1 1].[Region].[All]" allUniqueName="[Table_1 1].[Region].[All]" dimensionUniqueName="[Table_1 1]" displayFolder="" count="0" memberValueDatatype="130" unbalanced="0"/>
    <cacheHierarchy uniqueName="[Table_1 1].[State or Province]" caption="State or Province" attribute="1" defaultMemberUniqueName="[Table_1 1].[State or Province].[All]" allUniqueName="[Table_1 1].[State or Province].[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Order Year]" caption="Order Year" attribute="1" time="1" defaultMemberUniqueName="[Table_1 1].[Order Year].[All]" allUniqueName="[Table_1 1].[Order Year].[All]" dimensionUniqueName="[Table_1 1]" displayFolder="" count="0" memberValueDatatype="7" unbalanced="0"/>
    <cacheHierarchy uniqueName="[Table_1 1].[Order Month]" caption="Order Month" attribute="1" time="1" defaultMemberUniqueName="[Table_1 1].[Order Month].[All]" allUniqueName="[Table_1 1].[Order Month].[All]" dimensionUniqueName="[Table_1 1]" displayFolder="" count="0" memberValueDatatype="7" unbalanced="0"/>
    <cacheHierarchy uniqueName="[Table_1 1].[O-Date]" caption="O-Date" attribute="1" time="1" defaultMemberUniqueName="[Table_1 1].[O-Date].[All]" allUniqueName="[Table_1 1].[O-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ping years]" caption="Shipping years" attribute="1" time="1" defaultMemberUniqueName="[Table_1 1].[Shipping years].[All]" allUniqueName="[Table_1 1].[Shipping years].[All]" dimensionUniqueName="[Table_1 1]" displayFolder="" count="0" memberValueDatatype="7" unbalanced="0"/>
    <cacheHierarchy uniqueName="[Table_1 1].[Shipping months]" caption="Shipping months" attribute="1" time="1" defaultMemberUniqueName="[Table_1 1].[Shipping months].[All]" allUniqueName="[Table_1 1].[Shipping months].[All]" dimensionUniqueName="[Table_1 1]" displayFolder="" count="0" memberValueDatatype="7" unbalanced="0"/>
    <cacheHierarchy uniqueName="[Table_1 1].[Shipping date]" caption="Shipping date" attribute="1" time="1" defaultMemberUniqueName="[Table_1 1].[Shipping date].[All]" allUniqueName="[Table_1 1].[Shipping date].[All]" dimensionUniqueName="[Table_1 1]" displayFolder="" count="0" memberValueDatatype="7" unbalanced="0"/>
    <cacheHierarchy uniqueName="[Table_1 1].[Profit]" caption="Profit" attribute="1" defaultMemberUniqueName="[Table_1 1].[Profit].[All]" allUniqueName="[Table_1 1].[Profit].[All]" dimensionUniqueName="[Table_1 1]" displayFolder="" count="0" memberValueDatatype="5" unbalanced="0"/>
    <cacheHierarchy uniqueName="[Table_1 1].[Quantity ordered new]" caption="Quantity ordered new" attribute="1" defaultMemberUniqueName="[Table_1 1].[Quantity ordered new].[All]" allUniqueName="[Table_1 1].[Quantity ordered new].[All]" dimensionUniqueName="[Table_1 1]" displayFolder="" count="0" memberValueDatatype="20" unbalanced="0"/>
    <cacheHierarchy uniqueName="[Table_1 1].[Sales]" caption="Sales" attribute="1" defaultMemberUniqueName="[Table_1 1].[Sales].[All]" allUniqueName="[Table_1 1].[Sales].[All]" dimensionUniqueName="[Table_1 1]" displayFolder="" count="0" memberValueDatatype="5" unbalanced="0"/>
    <cacheHierarchy uniqueName="[Table_1 1].[Order ID]" caption="Order ID" attribute="1" defaultMemberUniqueName="[Table_1 1].[Order ID].[All]" allUniqueName="[Table_1 1].[Order ID].[All]" dimensionUniqueName="[Table_1 1]" displayFolder="" count="0" memberValueDatatype="20" unbalanced="0"/>
    <cacheHierarchy uniqueName="[Table_1 1].[Total]" caption="Total" attribute="1" defaultMemberUniqueName="[Table_1 1].[Total].[All]" allUniqueName="[Table_1 1].[Total].[All]" dimensionUniqueName="[Table_1 1]" displayFolder="" count="0" memberValueDatatype="5" unbalanced="0"/>
    <cacheHierarchy uniqueName="[Table_1 1].[Manager]" caption="Manager" attribute="1" defaultMemberUniqueName="[Table_1 1].[Manager].[All]" allUniqueName="[Table_1 1].[Manager].[All]" dimensionUniqueName="[Table_1 1]" displayFolder="" count="0" memberValueDatatype="130" unbalanced="0"/>
    <cacheHierarchy uniqueName="[Table_1 1].[Order fullfillment time]" caption="Order fullfillment time" attribute="1" defaultMemberUniqueName="[Table_1 1].[Order fullfillment time].[All]" allUniqueName="[Table_1 1].[Order fullfillment time].[All]" dimensionUniqueName="[Table_1 1]" displayFolder="" count="0" memberValueDatatype="20" unbalanced="0"/>
    <cacheHierarchy uniqueName="[Table_1 1].[Profit margin]" caption="Profit margin" attribute="1" defaultMemberUniqueName="[Table_1 1].[Profit margin].[All]" allUniqueName="[Table_1 1].[Profit margin].[All]" dimensionUniqueName="[Table_1 1]" displayFolder="" count="0" memberValueDatatype="5" unbalanced="0"/>
    <cacheHierarchy uniqueName="[Table_1 1].[Revenue]" caption="Revenue" attribute="1" defaultMemberUniqueName="[Table_1 1].[Revenue].[All]" allUniqueName="[Table_1 1].[Revenue].[All]" dimensionUniqueName="[Table_1 1]" displayFolder="" count="0" memberValueDatatype="5" unbalanced="0"/>
    <cacheHierarchy uniqueName="[Table_1 1].[Weekly sales]" caption="Weekly sales" attribute="1" defaultMemberUniqueName="[Table_1 1].[Weekly sales].[All]" allUniqueName="[Table_1 1].[Weekly sales].[All]" dimensionUniqueName="[Table_1 1]" displayFolder="" count="0" memberValueDatatype="20" unbalanced="0"/>
    <cacheHierarchy uniqueName="[Table_1 1].[Monthly sales]" caption="Monthly sales" attribute="1" time="1" defaultMemberUniqueName="[Table_1 1].[Monthly sales].[All]" allUniqueName="[Table_1 1].[Monthly sales].[All]" dimensionUniqueName="[Table_1 1]" displayFolder="" count="0" memberValueDatatype="7" unbalanced="0"/>
    <cacheHierarchy uniqueName="[Table_1 1].[Weekly sales03]" caption="Weekly sales03" attribute="1" defaultMemberUniqueName="[Table_1 1].[Weekly sales03].[All]" allUniqueName="[Table_1 1].[Weekly sales03].[All]" dimensionUniqueName="[Table_1 1]" displayFolder="" count="0" memberValueDatatype="130" unbalanced="0"/>
    <cacheHierarchy uniqueName="[Table_1 1].[Unique Customers]" caption="Unique Customers" attribute="1" defaultMemberUniqueName="[Table_1 1].[Unique Customers].[All]" allUniqueName="[Table_1 1].[Unique Customers].[All]" dimensionUniqueName="[Table_1 1]" displayFolder="" count="0" memberValueDatatype="20" unbalanced="0"/>
    <cacheHierarchy uniqueName="[Table_1 1].[Repeat Customers]" caption="Repeat Customers" attribute="1" defaultMemberUniqueName="[Table_1 1].[Repeat Customers].[All]" allUniqueName="[Table_1 1].[Repeat Customers].[All]" dimensionUniqueName="[Table_1 1]" displayFolder="" count="0" memberValueDatatype="20" unbalanced="0"/>
    <cacheHierarchy uniqueName="[Table_1 1].[Repeted order]" caption="Repeted order" attribute="1" defaultMemberUniqueName="[Table_1 1].[Repeted order].[All]" allUniqueName="[Table_1 1].[Repeted order].[All]" dimensionUniqueName="[Table_1 1]" displayFolder="" count="0" memberValueDatatype="130" unbalanced="0"/>
    <cacheHierarchy uniqueName="[Table_1 1].[Quarter]" caption="Quarter" attribute="1" defaultMemberUniqueName="[Table_1 1].[Quarter].[All]" allUniqueName="[Table_1 1].[Quarter].[All]" dimensionUniqueName="[Table_1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Order Month (Month Index)]" caption="Order Month (Month Index)" attribute="1" defaultMemberUniqueName="[Range].[Order Month (Month Index)].[All]" allUniqueName="[Range].[Order Month (Month Index)].[All]" dimensionUniqueName="[Range]" displayFolder="" count="0" memberValueDatatype="20" unbalanced="0" hidden="1"/>
    <cacheHierarchy uniqueName="[Range 3].[Order Month (Month Index)]" caption="Order Month (Month Index)" attribute="1" defaultMemberUniqueName="[Range 3].[Order Month (Month Index)].[All]" allUniqueName="[Range 3].[Order Month (Month Index)].[All]" dimensionUniqueName="[Range 3]" displayFolder="" count="0" memberValueDatatype="20"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Table_1].[Order Month (Month Index)]" caption="Order Month (Month Index)" attribute="1" defaultMemberUniqueName="[Table_1].[Order Month (Month Index)].[All]" allUniqueName="[Table_1].[Order Month (Month Index)].[All]" dimensionUniqueName="[Table_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Customer ID]" caption="Sum of Custom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8"/>
        </ext>
      </extLst>
    </cacheHierarchy>
    <cacheHierarchy uniqueName="[Measures].[Count of Profit margin]" caption="Count of Profit margin" measure="1" displayFolder="" measureGroup="Range"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6"/>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3"/>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7"/>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9"/>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Range" count="0" hidden="1">
      <extLst>
        <ext xmlns:x15="http://schemas.microsoft.com/office/spreadsheetml/2010/11/main" uri="{B97F6D7D-B522-45F9-BDA1-12C45D357490}">
          <x15:cacheHierarchy aggregatedColumn="34"/>
        </ext>
      </extLst>
    </cacheHierarchy>
    <cacheHierarchy uniqueName="[Measures].[Sum of Order fullfillment time]" caption="Sum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Average of Order fullfillment time]" caption="Average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5"/>
        </ext>
      </extLst>
    </cacheHierarchy>
    <cacheHierarchy uniqueName="[Measures].[Average of Shipping Cost]" caption="Average of Shipping Cost" measure="1" displayFolder="" measureGroup="Range" count="0" hidden="1">
      <extLst>
        <ext xmlns:x15="http://schemas.microsoft.com/office/spreadsheetml/2010/11/main" uri="{B97F6D7D-B522-45F9-BDA1-12C45D357490}">
          <x15:cacheHierarchy aggregatedColumn="5"/>
        </ext>
      </extLst>
    </cacheHierarchy>
    <cacheHierarchy uniqueName="[Measures].[Max of Discount]" caption="Max of Discount" measure="1" displayFolder="" measureGroup="Range" count="0" hidden="1">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oduct Category]" caption="Distinct 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State or Province]" caption="Count of State or Province" measure="1" displayFolder="" measureGroup="Range"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6"/>
        </ext>
      </extLst>
    </cacheHierarchy>
    <cacheHierarchy uniqueName="[Measures].[Min of Discount]" caption="Min of Discount" measure="1" displayFolder="" measureGroup="Range" count="0" hidden="1">
      <extLst>
        <ext xmlns:x15="http://schemas.microsoft.com/office/spreadsheetml/2010/11/main" uri="{B97F6D7D-B522-45F9-BDA1-12C45D357490}">
          <x15:cacheHierarchy aggregatedColumn="3"/>
        </ext>
      </extLst>
    </cacheHierarchy>
    <cacheHierarchy uniqueName="[Measures].[Sum of Quantity ordered new]" caption="Sum of Quantity ordered new" measure="1" displayFolder="" measureGroup="Range" count="0" hidden="1">
      <extLst>
        <ext xmlns:x15="http://schemas.microsoft.com/office/spreadsheetml/2010/11/main" uri="{B97F6D7D-B522-45F9-BDA1-12C45D357490}">
          <x15:cacheHierarchy aggregatedColumn="27"/>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111"/>
        </ext>
      </extLst>
    </cacheHierarchy>
    <cacheHierarchy uniqueName="[Measures].[Sum of Customer ID 3]" caption="Sum of Customer ID 3" measure="1" displayFolder="" measureGroup="Range 2" count="0" hidden="1">
      <extLst>
        <ext xmlns:x15="http://schemas.microsoft.com/office/spreadsheetml/2010/11/main" uri="{B97F6D7D-B522-45F9-BDA1-12C45D357490}">
          <x15:cacheHierarchy aggregatedColumn="83"/>
        </ext>
      </extLst>
    </cacheHierarchy>
    <cacheHierarchy uniqueName="[Measures].[Distinct Count of Customer ID 2]" caption="Distinct Count of Customer ID 2" measure="1" displayFolder="" measureGroup="Range 2" count="0" hidden="1">
      <extLst>
        <ext xmlns:x15="http://schemas.microsoft.com/office/spreadsheetml/2010/11/main" uri="{B97F6D7D-B522-45F9-BDA1-12C45D357490}">
          <x15:cacheHierarchy aggregatedColumn="83"/>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Sum of Order ID 3]" caption="Sum of Order ID 3" measure="1" displayFolder="" measureGroup="Range 3" count="0" hidden="1">
      <extLst>
        <ext xmlns:x15="http://schemas.microsoft.com/office/spreadsheetml/2010/11/main" uri="{B97F6D7D-B522-45F9-BDA1-12C45D357490}">
          <x15:cacheHierarchy aggregatedColumn="153"/>
        </ext>
      </extLst>
    </cacheHierarchy>
    <cacheHierarchy uniqueName="[Measures].[Distinct Count of Order ID 3]" caption="Distinct Count of Order ID 3" measure="1" displayFolder="" measureGroup="Range 3" count="0" hidden="1">
      <extLst>
        <ext xmlns:x15="http://schemas.microsoft.com/office/spreadsheetml/2010/11/main" uri="{B97F6D7D-B522-45F9-BDA1-12C45D357490}">
          <x15:cacheHierarchy aggregatedColumn="153"/>
        </ext>
      </extLst>
    </cacheHierarchy>
    <cacheHierarchy uniqueName="[Measures].[Count of Profit margin 2]" caption="Count of Profit margin 2" measure="1" displayFolder="" measureGroup="Table_1" count="0" hidden="1">
      <extLst>
        <ext xmlns:x15="http://schemas.microsoft.com/office/spreadsheetml/2010/11/main" uri="{B97F6D7D-B522-45F9-BDA1-12C45D357490}">
          <x15:cacheHierarchy aggregatedColumn="202"/>
        </ext>
      </extLst>
    </cacheHierarchy>
    <cacheHierarchy uniqueName="[Measures].[Sum of Sales 2]" caption="Sum of Sales 2" measure="1" displayFolder="" measureGroup="Table_1" count="0" hidden="1">
      <extLst>
        <ext xmlns:x15="http://schemas.microsoft.com/office/spreadsheetml/2010/11/main" uri="{B97F6D7D-B522-45F9-BDA1-12C45D357490}">
          <x15:cacheHierarchy aggregatedColumn="197"/>
        </ext>
      </extLst>
    </cacheHierarchy>
    <cacheHierarchy uniqueName="[Measures].[Sum of Profit 2]" caption="Sum of Profit 2" measure="1" displayFolder="" measureGroup="Table_1" count="0" hidden="1">
      <extLst>
        <ext xmlns:x15="http://schemas.microsoft.com/office/spreadsheetml/2010/11/main" uri="{B97F6D7D-B522-45F9-BDA1-12C45D357490}">
          <x15:cacheHierarchy aggregatedColumn="195"/>
        </ext>
      </extLst>
    </cacheHierarchy>
    <cacheHierarchy uniqueName="[Measures].[Sum of Revenue 2]" caption="Sum of Revenue 2" measure="1" displayFolder="" measureGroup="Table_1" count="0" hidden="1">
      <extLst>
        <ext xmlns:x15="http://schemas.microsoft.com/office/spreadsheetml/2010/11/main" uri="{B97F6D7D-B522-45F9-BDA1-12C45D357490}">
          <x15:cacheHierarchy aggregatedColumn="203"/>
        </ext>
      </extLst>
    </cacheHierarchy>
    <cacheHierarchy uniqueName="[Measures].[Sum of Order ID 2]" caption="Sum of Order ID 2" measure="1" displayFolder="" measureGroup="Table_1" count="0" hidden="1">
      <extLst>
        <ext xmlns:x15="http://schemas.microsoft.com/office/spreadsheetml/2010/11/main" uri="{B97F6D7D-B522-45F9-BDA1-12C45D357490}">
          <x15:cacheHierarchy aggregatedColumn="198"/>
        </ext>
      </extLst>
    </cacheHierarchy>
    <cacheHierarchy uniqueName="[Measures].[Distinct Count of Order ID 2]" caption="Distinct Count of Order ID 2" measure="1" displayFolder="" measureGroup="Table_1" count="0" hidden="1">
      <extLst>
        <ext xmlns:x15="http://schemas.microsoft.com/office/spreadsheetml/2010/11/main" uri="{B97F6D7D-B522-45F9-BDA1-12C45D357490}">
          <x15:cacheHierarchy aggregatedColumn="198"/>
        </ext>
      </extLst>
    </cacheHierarchy>
    <cacheHierarchy uniqueName="[Measures].[Sum of Quantity ordered new 2]" caption="Sum of Quantity ordered new 2" measure="1" displayFolder="" measureGroup="Table_1" count="0" hidden="1">
      <extLst>
        <ext xmlns:x15="http://schemas.microsoft.com/office/spreadsheetml/2010/11/main" uri="{B97F6D7D-B522-45F9-BDA1-12C45D357490}">
          <x15:cacheHierarchy aggregatedColumn="196"/>
        </ext>
      </extLst>
    </cacheHierarchy>
    <cacheHierarchy uniqueName="[Measures].[Sum of Customer ID 2]" caption="Sum of Customer ID 2" measure="1" displayFolder="" measureGroup="Table_1" count="0" hidden="1">
      <extLst>
        <ext xmlns:x15="http://schemas.microsoft.com/office/spreadsheetml/2010/11/main" uri="{B97F6D7D-B522-45F9-BDA1-12C45D357490}">
          <x15:cacheHierarchy aggregatedColumn="169"/>
        </ext>
      </extLst>
    </cacheHierarchy>
    <cacheHierarchy uniqueName="[Measures].[Distinct Count of Customer ID 3]" caption="Distinct Count of Customer ID 3" measure="1" displayFolder="" measureGroup="Table_1" count="0" hidden="1">
      <extLst>
        <ext xmlns:x15="http://schemas.microsoft.com/office/spreadsheetml/2010/11/main" uri="{B97F6D7D-B522-45F9-BDA1-12C45D357490}">
          <x15:cacheHierarchy aggregatedColumn="169"/>
        </ext>
      </extLst>
    </cacheHierarchy>
    <cacheHierarchy uniqueName="[Measures].[Average of Order ID]" caption="Average of Order ID" measure="1" displayFolder="" measureGroup="Table_1" count="0" hidden="1">
      <extLst>
        <ext xmlns:x15="http://schemas.microsoft.com/office/spreadsheetml/2010/11/main" uri="{B97F6D7D-B522-45F9-BDA1-12C45D357490}">
          <x15:cacheHierarchy aggregatedColumn="19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98"/>
        </ext>
      </extLst>
    </cacheHierarchy>
    <cacheHierarchy uniqueName="[Measures].[Sum of Unit Price]" caption="Sum of Unit Price" measure="1" displayFolder="" measureGroup="Table_1" count="0" hidden="1">
      <extLst>
        <ext xmlns:x15="http://schemas.microsoft.com/office/spreadsheetml/2010/11/main" uri="{B97F6D7D-B522-45F9-BDA1-12C45D357490}">
          <x15:cacheHierarchy aggregatedColumn="173"/>
        </ext>
      </extLst>
    </cacheHierarchy>
    <cacheHierarchy uniqueName="[Measures].[Average of Unit Price]" caption="Average of Unit Price" measure="1" displayFolder="" measureGroup="Table_1" count="0" hidden="1">
      <extLst>
        <ext xmlns:x15="http://schemas.microsoft.com/office/spreadsheetml/2010/11/main" uri="{B97F6D7D-B522-45F9-BDA1-12C45D357490}">
          <x15:cacheHierarchy aggregatedColumn="173"/>
        </ext>
      </extLst>
    </cacheHierarchy>
    <cacheHierarchy uniqueName="[Measures].[Count of City 2]" caption="Count of City 2" measure="1" displayFolder="" measureGroup="Table_1" count="0" hidden="1">
      <extLst>
        <ext xmlns:x15="http://schemas.microsoft.com/office/spreadsheetml/2010/11/main" uri="{B97F6D7D-B522-45F9-BDA1-12C45D357490}">
          <x15:cacheHierarchy aggregatedColumn="185"/>
        </ext>
      </extLst>
    </cacheHierarchy>
    <cacheHierarchy uniqueName="[Measures].[Distinct Count of City 2]" caption="Distinct Count of City 2" measure="1" displayFolder="" measureGroup="Table_1" count="0" hidden="1">
      <extLst>
        <ext xmlns:x15="http://schemas.microsoft.com/office/spreadsheetml/2010/11/main" uri="{B97F6D7D-B522-45F9-BDA1-12C45D357490}">
          <x15:cacheHierarchy aggregatedColumn="185"/>
        </ext>
      </extLst>
    </cacheHierarchy>
    <cacheHierarchy uniqueName="[Measures].[Sum of Shipping Cost 2]" caption="Sum of Shipping Cost 2" measure="1" displayFolder="" measureGroup="Table_1" count="0" hidden="1">
      <extLst>
        <ext xmlns:x15="http://schemas.microsoft.com/office/spreadsheetml/2010/11/main" uri="{B97F6D7D-B522-45F9-BDA1-12C45D357490}">
          <x15:cacheHierarchy aggregatedColumn="174"/>
        </ext>
      </extLst>
    </cacheHierarchy>
    <cacheHierarchy uniqueName="[Measures].[Sum of Order fullfillment time 2]" caption="Sum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Average of Order fullfillment time 2]" caption="Average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Count of Order Priority]" caption="Count of Order Priority" measure="1" displayFolder="" measureGroup="Table_1" count="0" hidden="1">
      <extLst>
        <ext xmlns:x15="http://schemas.microsoft.com/office/spreadsheetml/2010/11/main" uri="{B97F6D7D-B522-45F9-BDA1-12C45D357490}">
          <x15:cacheHierarchy aggregatedColumn="171"/>
        </ext>
      </extLst>
    </cacheHierarchy>
    <cacheHierarchy uniqueName="[Measures].[Count of Repeted order]" caption="Count of Repeted order" measure="1" displayFolder="" measureGroup="Table_1" count="0" hidden="1">
      <extLst>
        <ext xmlns:x15="http://schemas.microsoft.com/office/spreadsheetml/2010/11/main" uri="{B97F6D7D-B522-45F9-BDA1-12C45D357490}">
          <x15:cacheHierarchy aggregatedColumn="209"/>
        </ext>
      </extLst>
    </cacheHierarchy>
    <cacheHierarchy uniqueName="[Measures].[Sum of Unique Customers]" caption="Sum of Unique Customers" measure="1" displayFolder="" measureGroup="Table_1" count="0" hidden="1">
      <extLst>
        <ext xmlns:x15="http://schemas.microsoft.com/office/spreadsheetml/2010/11/main" uri="{B97F6D7D-B522-45F9-BDA1-12C45D357490}">
          <x15:cacheHierarchy aggregatedColumn="207"/>
        </ext>
      </extLst>
    </cacheHierarchy>
  </cacheHierarchies>
  <kpis count="0"/>
  <extLst>
    <ext xmlns:x14="http://schemas.microsoft.com/office/spreadsheetml/2009/9/main" uri="{725AE2AE-9491-48be-B2B4-4EB974FC3084}">
      <x14:pivotCacheDefinition slicerData="1" pivotCacheId="1440236088"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shni Rana" refreshedDate="45444.697671412039" backgroundQuery="1" createdVersion="3" refreshedVersion="8" minRefreshableVersion="3" recordCount="0" supportSubquery="1" supportAdvancedDrill="1" xr:uid="{52A80F95-8DD3-4B2B-88BC-0FC2EF0DBD65}">
  <cacheSource type="external" connectionId="2">
    <extLst>
      <ext xmlns:x14="http://schemas.microsoft.com/office/spreadsheetml/2009/9/main" uri="{F057638F-6D5F-4e77-A914-E7F072B9BCA8}">
        <x14:sourceConnection name="ThisWorkbookDataModel"/>
      </ext>
    </extLst>
  </cacheSource>
  <cacheFields count="0"/>
  <cacheHierarchies count="322">
    <cacheHierarchy uniqueName="[Range].[Customer ID]" caption="Customer ID" attribute="1" defaultMemberUniqueName="[Range].[Customer ID].[All]" allUniqueName="[Range].[Customer ID].[All]" dimensionUniqueName="[Range]" displayFolder="" count="0" memberValueDatatype="2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Order Priority]" caption="Order Priority" attribute="1" defaultMemberUniqueName="[Range].[Order Priority].[All]" allUniqueName="[Range].[Order Prior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5" unbalanced="0"/>
    <cacheHierarchy uniqueName="[Range].[Unit Price]" caption="Unit Price" attribute="1" defaultMemberUniqueName="[Range].[Unit Price].[All]" allUniqueName="[Range].[Unit Price].[All]" dimensionUniqueName="[Range]" displayFolder="" count="0" memberValueDatatype="5" unbalanced="0"/>
    <cacheHierarchy uniqueName="[Range].[Shipping Cost]" caption="Shipping Cost" attribute="1" defaultMemberUniqueName="[Range].[Shipping Cost].[All]" allUniqueName="[Range].[Shipping Cost].[All]" dimensionUniqueName="[Range]" displayFolder="" count="0" memberValueDatatype="5" unbalanced="0"/>
    <cacheHierarchy uniqueName="[Range].[Ship Mode]" caption="Ship Mode" attribute="1" defaultMemberUniqueName="[Range].[Ship Mode].[All]" allUniqueName="[Range].[Ship Mode].[All]" dimensionUniqueName="[Range]" displayFolder="" count="0" memberValueDatatype="130" unbalanced="0"/>
    <cacheHierarchy uniqueName="[Range].[Customer Segment]" caption="Customer Segment" attribute="1" defaultMemberUniqueName="[Range].[Customer Segment].[All]" allUniqueName="[Range].[Customer Segment].[All]" dimensionUniqueName="[Range]" displayFolder="" count="0" memberValueDatatype="130" unbalanced="0"/>
    <cacheHierarchy uniqueName="[Range].[Product Category]" caption="Product Category" attribute="1" defaultMemberUniqueName="[Range].[Product Category].[All]" allUniqueName="[Range].[Product Category].[All]" dimensionUniqueName="[Range]" displayFolder="" count="0" memberValueDatatype="130" unbalanced="0"/>
    <cacheHierarchy uniqueName="[Range].[Product Sub-Category]" caption="Product Sub-Category" attribute="1" defaultMemberUniqueName="[Range].[Product Sub-Category].[All]" allUniqueName="[Range].[Product Sub-Category].[All]" dimensionUniqueName="[Range]" displayFolder="" count="0" memberValueDatatype="130" unbalanced="0"/>
    <cacheHierarchy uniqueName="[Range].[Product Container]" caption="Product Container" attribute="1" defaultMemberUniqueName="[Range].[Product Container].[All]" allUniqueName="[Range].[Product Container].[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Product Base Margin]" caption="Product Base Margin" attribute="1" defaultMemberUniqueName="[Range].[Product Base Margin].[All]" allUniqueName="[Range].[Product Base Margin].[All]" dimensionUniqueName="[Range]" displayFolder="" count="0" memberValueDatatype="5" unbalanced="0"/>
    <cacheHierarchy uniqueName="[Range].[Country]" caption="Country" attribute="1" defaultMemberUniqueName="[Range].[Country].[All]" allUniqueName="[Range].[Country].[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or Province]" caption="State or Province" attribute="1" defaultMemberUniqueName="[Range].[State or Province].[All]" allUniqueName="[Range].[State or 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Order Year]" caption="Order Year" attribute="1" time="1" defaultMemberUniqueName="[Range].[Order Year].[All]" allUniqueName="[Range].[Order Year].[All]" dimensionUniqueName="[Range]" displayFolder="" count="0" memberValueDatatype="7" unbalanced="0"/>
    <cacheHierarchy uniqueName="[Range].[Order Month]" caption="Order Month" attribute="1" time="1" defaultMemberUniqueName="[Range].[Order Month].[All]" allUniqueName="[Range].[Order Month].[All]" dimensionUniqueName="[Range]" displayFolder="" count="0" memberValueDatatype="7" unbalanced="0"/>
    <cacheHierarchy uniqueName="[Range].[O-Date]" caption="O-Date" attribute="1" time="1" defaultMemberUniqueName="[Range].[O-Date].[All]" allUniqueName="[Range].[O-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ping years]" caption="Shipping years" attribute="1" time="1" defaultMemberUniqueName="[Range].[Shipping years].[All]" allUniqueName="[Range].[Shipping years].[All]" dimensionUniqueName="[Range]" displayFolder="" count="0" memberValueDatatype="7" unbalanced="0"/>
    <cacheHierarchy uniqueName="[Range].[Shipping months]" caption="Shipping months" attribute="1" time="1" defaultMemberUniqueName="[Range].[Shipping months].[All]" allUniqueName="[Range].[Shipping months].[All]" dimensionUniqueName="[Range]" displayFolder="" count="0" memberValueDatatype="7" unbalanced="0"/>
    <cacheHierarchy uniqueName="[Range].[Shipping date]" caption="Shipping date" attribute="1" time="1" defaultMemberUniqueName="[Range].[Shipping date].[All]" allUniqueName="[Range].[Shipping date].[All]" dimensionUniqueName="[Range]" displayFolder="" count="0" memberValueDatatype="7" unbalanced="0"/>
    <cacheHierarchy uniqueName="[Range].[Profit]" caption="Profit" attribute="1" defaultMemberUniqueName="[Range].[Profit].[All]" allUniqueName="[Range].[Profit].[All]" dimensionUniqueName="[Range]" displayFolder="" count="0" memberValueDatatype="5" unbalanced="0"/>
    <cacheHierarchy uniqueName="[Range].[Quantity ordered new]" caption="Quantity ordered new" attribute="1" defaultMemberUniqueName="[Range].[Quantity ordered new].[All]" allUniqueName="[Range].[Quantity ordered new].[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Order ID]" caption="Order ID" attribute="1" defaultMemberUniqueName="[Range].[Order ID].[All]" allUniqueName="[Range].[Order ID].[All]" dimensionUniqueName="[Range]" displayFolder="" count="0" memberValueDatatype="20" unbalanced="0"/>
    <cacheHierarchy uniqueName="[Range].[Total]" caption="Total" attribute="1" defaultMemberUniqueName="[Range].[Total].[All]" allUniqueName="[Range].[Total].[All]" dimensionUniqueName="[Range]" displayFolder="" count="0" memberValueDatatype="5" unbalanced="0"/>
    <cacheHierarchy uniqueName="[Range].[Manager]" caption="Manager" attribute="1" defaultMemberUniqueName="[Range].[Manager].[All]" allUniqueName="[Range].[Manager].[All]" dimensionUniqueName="[Range]" displayFolder="" count="0" memberValueDatatype="130" unbalanced="0"/>
    <cacheHierarchy uniqueName="[Range].[Order fullfillment time]" caption="Order fullfillment time" attribute="1" defaultMemberUniqueName="[Range].[Order fullfillment time].[All]" allUniqueName="[Range].[Order fullfillment time].[All]" dimensionUniqueName="[Range]" displayFolder="" count="0" memberValueDatatype="20" unbalanced="0"/>
    <cacheHierarchy uniqueName="[Range].[Profit margin]" caption="Profit margin" attribute="1" defaultMemberUniqueName="[Range].[Profit margin].[All]" allUniqueName="[Range].[Profit margin].[All]" dimensionUniqueName="[Range]" displayFolder="" count="0" memberValueDatatype="130" unbalanced="0"/>
    <cacheHierarchy uniqueName="[Range].[Revenue]" caption="Revenue" attribute="1" defaultMemberUniqueName="[Range].[Revenue].[All]" allUniqueName="[Range].[Revenue].[All]" dimensionUniqueName="[Range]" displayFolder="" count="0" memberValueDatatype="5" unbalanced="0"/>
    <cacheHierarchy uniqueName="[Range].[Weekly sales]" caption="Weekly sales" attribute="1" defaultMemberUniqueName="[Range].[Weekly sales].[All]" allUniqueName="[Range].[Weekly sales].[All]" dimensionUniqueName="[Range]" displayFolder="" count="0" memberValueDatatype="20" unbalanced="0"/>
    <cacheHierarchy uniqueName="[Range].[Monthly sales]" caption="Monthly sales" attribute="1" defaultMemberUniqueName="[Range].[Monthly sales].[All]" allUniqueName="[Range].[Monthly sales].[All]" dimensionUniqueName="[Range]" displayFolder="" count="0" memberValueDatatype="130" unbalanced="0"/>
    <cacheHierarchy uniqueName="[Range].[Weekly sales03]" caption="Weekly sales03" attribute="1" defaultMemberUniqueName="[Range].[Weekly sales03].[All]" allUniqueName="[Range].[Weekly sales03].[All]" dimensionUniqueName="[Range]" displayFolder="" count="0" memberValueDatatype="130" unbalanced="0"/>
    <cacheHierarchy uniqueName="[Range].[Order Month (Year)]" caption="Order Month (Year)" attribute="1" defaultMemberUniqueName="[Range].[Order Month (Year)].[All]" allUniqueName="[Range].[Order Month (Year)].[All]" dimensionUniqueName="[Range]" displayFolder="" count="0" memberValueDatatype="130" unbalanced="0"/>
    <cacheHierarchy uniqueName="[Range].[Order Month (Quarter)]" caption="Order Month (Quarter)" attribute="1" defaultMemberUniqueName="[Range].[Order Month (Quarter)].[All]" allUniqueName="[Range].[Order Month (Quarter)].[All]" dimensionUniqueName="[Range]" displayFolder="" count="0" memberValueDatatype="130" unbalanced="0"/>
    <cacheHierarchy uniqueName="[Range].[Order Month (Month)]" caption="Order Month (Month)" attribute="1" defaultMemberUniqueName="[Range].[Order Month (Month)].[All]" allUniqueName="[Range].[Order Month (Month)].[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 1].[Customer ID]" caption="Customer ID" attribute="1" defaultMemberUniqueName="[Range 1].[Customer ID].[All]" allUniqueName="[Range 1].[Customer ID].[All]" dimensionUniqueName="[Range 1]" displayFolder="" count="0" memberValueDatatype="20" unbalanced="0"/>
    <cacheHierarchy uniqueName="[Range 1].[Customer Name]" caption="Customer Name" attribute="1" defaultMemberUniqueName="[Range 1].[Customer Name].[All]" allUniqueName="[Range 1].[Customer Name].[All]" dimensionUniqueName="[Range 1]" displayFolder="" count="0" memberValueDatatype="130" unbalanced="0"/>
    <cacheHierarchy uniqueName="[Range 1].[Order Priority]" caption="Order Priority" attribute="1" defaultMemberUniqueName="[Range 1].[Order Priority].[All]" allUniqueName="[Range 1].[Order Priority].[All]" dimensionUniqueName="[Range 1]" displayFolder="" count="0" memberValueDatatype="130" unbalanced="0"/>
    <cacheHierarchy uniqueName="[Range 1].[Discount]" caption="Discount" attribute="1" defaultMemberUniqueName="[Range 1].[Discount].[All]" allUniqueName="[Range 1].[Discount].[All]" dimensionUniqueName="[Range 1]" displayFolder="" count="0" memberValueDatatype="5" unbalanced="0"/>
    <cacheHierarchy uniqueName="[Range 1].[Unit Price]" caption="Unit Price" attribute="1" defaultMemberUniqueName="[Range 1].[Unit Price].[All]" allUniqueName="[Range 1].[Unit Price].[All]" dimensionUniqueName="[Range 1]" displayFolder="" count="0" memberValueDatatype="5" unbalanced="0"/>
    <cacheHierarchy uniqueName="[Range 1].[Shipping Cost]" caption="Shipping Cost" attribute="1" defaultMemberUniqueName="[Range 1].[Shipping Cost].[All]" allUniqueName="[Range 1].[Shipping Cost].[All]" dimensionUniqueName="[Range 1]" displayFolder="" count="0" memberValueDatatype="5" unbalanced="0"/>
    <cacheHierarchy uniqueName="[Range 1].[Ship Mode]" caption="Ship Mode" attribute="1" defaultMemberUniqueName="[Range 1].[Ship Mode].[All]" allUniqueName="[Range 1].[Ship Mode].[All]" dimensionUniqueName="[Range 1]" displayFolder="" count="0" memberValueDatatype="130" unbalanced="0"/>
    <cacheHierarchy uniqueName="[Range 1].[Customer Segment]" caption="Customer Segment" attribute="1" defaultMemberUniqueName="[Range 1].[Customer Segment].[All]" allUniqueName="[Range 1].[Customer Segment].[All]" dimensionUniqueName="[Range 1]" displayFolder="" count="0" memberValueDatatype="130" unbalanced="0"/>
    <cacheHierarchy uniqueName="[Range 1].[Product Category]" caption="Product Category" attribute="1" defaultMemberUniqueName="[Range 1].[Product Category].[All]" allUniqueName="[Range 1].[Product Category].[All]" dimensionUniqueName="[Range 1]" displayFolder="" count="0" memberValueDatatype="130" unbalanced="0"/>
    <cacheHierarchy uniqueName="[Range 1].[Product Sub-Category]" caption="Product Sub-Category" attribute="1" defaultMemberUniqueName="[Range 1].[Product Sub-Category].[All]" allUniqueName="[Range 1].[Product Sub-Category].[All]" dimensionUniqueName="[Range 1]" displayFolder="" count="0" memberValueDatatype="130" unbalanced="0"/>
    <cacheHierarchy uniqueName="[Range 1].[Product Container]" caption="Product Container" attribute="1" defaultMemberUniqueName="[Range 1].[Product Container].[All]" allUniqueName="[Range 1].[Product Container].[All]" dimensionUniqueName="[Range 1]" displayFolder="" count="0" memberValueDatatype="130" unbalanced="0"/>
    <cacheHierarchy uniqueName="[Range 1].[Product Name]" caption="Product Name" attribute="1" defaultMemberUniqueName="[Range 1].[Product Name].[All]" allUniqueName="[Range 1].[Product Name].[All]" dimensionUniqueName="[Range 1]" displayFolder="" count="0" memberValueDatatype="130" unbalanced="0"/>
    <cacheHierarchy uniqueName="[Range 1].[Product Base Margin]" caption="Product Base Margin" attribute="1" defaultMemberUniqueName="[Range 1].[Product Base Margin].[All]" allUniqueName="[Range 1].[Product Base Margin].[All]" dimensionUniqueName="[Range 1]" displayFolder="" count="0" memberValueDatatype="5" unbalanced="0"/>
    <cacheHierarchy uniqueName="[Range 1].[Country]" caption="Country" attribute="1" defaultMemberUniqueName="[Range 1].[Country].[All]" allUniqueName="[Range 1].[Country].[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State or Province]" caption="State or Province" attribute="1" defaultMemberUniqueName="[Range 1].[State or Province].[All]" allUniqueName="[Range 1].[State or Provinc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ostal Code]" caption="Postal Code" attribute="1" defaultMemberUniqueName="[Range 1].[Postal Code].[All]" allUniqueName="[Range 1].[Postal Code].[All]" dimensionUniqueName="[Range 1]" displayFolder="" count="0" memberValueDatatype="20" unbalanced="0"/>
    <cacheHierarchy uniqueName="[Range 1].[Order Date]" caption="Order Date" attribute="1" time="1" defaultMemberUniqueName="[Range 1].[Order Date].[All]" allUniqueName="[Range 1].[Order Date].[All]" dimensionUniqueName="[Range 1]" displayFolder="" count="0" memberValueDatatype="7" unbalanced="0"/>
    <cacheHierarchy uniqueName="[Range 1].[Order Year]" caption="Order Year" attribute="1" time="1" defaultMemberUniqueName="[Range 1].[Order Year].[All]" allUniqueName="[Range 1].[Order Year].[All]" dimensionUniqueName="[Range 1]" displayFolder="" count="0" memberValueDatatype="7" unbalanced="0"/>
    <cacheHierarchy uniqueName="[Range 1].[Order Month]" caption="Order Month" attribute="1" time="1" defaultMemberUniqueName="[Range 1].[Order Month].[All]" allUniqueName="[Range 1].[Order Month].[All]" dimensionUniqueName="[Range 1]" displayFolder="" count="0" memberValueDatatype="7" unbalanced="0"/>
    <cacheHierarchy uniqueName="[Range 1].[O-Date]" caption="O-Date" attribute="1" time="1" defaultMemberUniqueName="[Range 1].[O-Date].[All]" allUniqueName="[Range 1].[O-Date].[All]" dimensionUniqueName="[Range 1]" displayFolder="" count="0" memberValueDatatype="7" unbalanced="0"/>
    <cacheHierarchy uniqueName="[Range 1].[Ship date]" caption="Ship date" attribute="1" time="1" defaultMemberUniqueName="[Range 1].[Ship date].[All]" allUniqueName="[Range 1].[Ship date].[All]" dimensionUniqueName="[Range 1]" displayFolder="" count="0" memberValueDatatype="7" unbalanced="0"/>
    <cacheHierarchy uniqueName="[Range 1].[Shipping years]" caption="Shipping years" attribute="1" time="1" defaultMemberUniqueName="[Range 1].[Shipping years].[All]" allUniqueName="[Range 1].[Shipping years].[All]" dimensionUniqueName="[Range 1]" displayFolder="" count="0" memberValueDatatype="7" unbalanced="0"/>
    <cacheHierarchy uniqueName="[Range 1].[Shipping months]" caption="Shipping months" attribute="1" time="1" defaultMemberUniqueName="[Range 1].[Shipping months].[All]" allUniqueName="[Range 1].[Shipping months].[All]" dimensionUniqueName="[Range 1]" displayFolder="" count="0" memberValueDatatype="7" unbalanced="0"/>
    <cacheHierarchy uniqueName="[Range 1].[Shipping date]" caption="Shipping date" attribute="1" time="1" defaultMemberUniqueName="[Range 1].[Shipping date].[All]" allUniqueName="[Range 1].[Shipping date].[All]" dimensionUniqueName="[Range 1]" displayFolder="" count="0" memberValueDatatype="7" unbalanced="0"/>
    <cacheHierarchy uniqueName="[Range 1].[Profit]" caption="Profit" attribute="1" defaultMemberUniqueName="[Range 1].[Profit].[All]" allUniqueName="[Range 1].[Profit].[All]" dimensionUniqueName="[Range 1]" displayFolder="" count="0" memberValueDatatype="5" unbalanced="0"/>
    <cacheHierarchy uniqueName="[Range 1].[Quantity ordered new]" caption="Quantity ordered new" attribute="1" defaultMemberUniqueName="[Range 1].[Quantity ordered new].[All]" allUniqueName="[Range 1].[Quantity ordered new].[All]" dimensionUniqueName="[Range 1]" displayFolder="" count="0" memberValueDatatype="20" unbalanced="0"/>
    <cacheHierarchy uniqueName="[Range 1].[Sales]" caption="Sales" attribute="1" defaultMemberUniqueName="[Range 1].[Sales].[All]" allUniqueName="[Range 1].[Sales].[All]" dimensionUniqueName="[Range 1]" displayFolder="" count="0" memberValueDatatype="5" unbalanced="0"/>
    <cacheHierarchy uniqueName="[Range 1].[Order ID]" caption="Order ID" attribute="1" defaultMemberUniqueName="[Range 1].[Order ID].[All]" allUniqueName="[Range 1].[Order ID].[All]" dimensionUniqueName="[Range 1]" displayFolder="" count="0" memberValueDatatype="20" unbalanced="0"/>
    <cacheHierarchy uniqueName="[Range 1].[Total]" caption="Total" attribute="1" defaultMemberUniqueName="[Range 1].[Total].[All]" allUniqueName="[Range 1].[Total].[All]" dimensionUniqueName="[Range 1]" displayFolder="" count="0" memberValueDatatype="5" unbalanced="0"/>
    <cacheHierarchy uniqueName="[Range 1].[Manager]" caption="Manager" attribute="1" defaultMemberUniqueName="[Range 1].[Manager].[All]" allUniqueName="[Range 1].[Manager].[All]" dimensionUniqueName="[Range 1]" displayFolder="" count="0" memberValueDatatype="130" unbalanced="0"/>
    <cacheHierarchy uniqueName="[Range 1].[Order fullfillment time]" caption="Order fullfillment time" attribute="1" defaultMemberUniqueName="[Range 1].[Order fullfillment time].[All]" allUniqueName="[Range 1].[Order fullfillment time].[All]" dimensionUniqueName="[Range 1]" displayFolder="" count="0" memberValueDatatype="20" unbalanced="0"/>
    <cacheHierarchy uniqueName="[Range 1].[Profit margin]" caption="Profit margin" attribute="1" defaultMemberUniqueName="[Range 1].[Profit margin].[All]" allUniqueName="[Range 1].[Profit margin].[All]" dimensionUniqueName="[Range 1]" displayFolder="" count="0" memberValueDatatype="130" unbalanced="0"/>
    <cacheHierarchy uniqueName="[Range 1].[Revenue]" caption="Revenue" attribute="1" defaultMemberUniqueName="[Range 1].[Revenue].[All]" allUniqueName="[Range 1].[Revenue].[All]" dimensionUniqueName="[Range 1]" displayFolder="" count="0" memberValueDatatype="5" unbalanced="0"/>
    <cacheHierarchy uniqueName="[Range 1].[Weekly sales]" caption="Weekly sales" attribute="1" defaultMemberUniqueName="[Range 1].[Weekly sales].[All]" allUniqueName="[Range 1].[Weekly sales].[All]" dimensionUniqueName="[Range 1]" displayFolder="" count="0" memberValueDatatype="20" unbalanced="0"/>
    <cacheHierarchy uniqueName="[Range 1].[Monthly sales]" caption="Monthly sales" attribute="1" defaultMemberUniqueName="[Range 1].[Monthly sales].[All]" allUniqueName="[Range 1].[Monthly sales].[All]" dimensionUniqueName="[Range 1]" displayFolder="" count="0" memberValueDatatype="130" unbalanced="0"/>
    <cacheHierarchy uniqueName="[Range 1].[Weekly sales03]" caption="Weekly sales03" attribute="1" defaultMemberUniqueName="[Range 1].[Weekly sales03].[All]" allUniqueName="[Range 1].[Weekly sales03].[All]" dimensionUniqueName="[Range 1]" displayFolder="" count="0" memberValueDatatype="130" unbalanced="0"/>
    <cacheHierarchy uniqueName="[Range 1].[Unique Customers]" caption="Unique Customers" attribute="1" defaultMemberUniqueName="[Range 1].[Unique Customers].[All]" allUniqueName="[Range 1].[Unique Customers].[All]" dimensionUniqueName="[Range 1]" displayFolder="" count="0" memberValueDatatype="20" unbalanced="0"/>
    <cacheHierarchy uniqueName="[Range 1].[Repeat Customers]" caption="Repeat Customers" attribute="1" defaultMemberUniqueName="[Range 1].[Repeat Customers].[All]" allUniqueName="[Range 1].[Repeat Customers].[All]" dimensionUniqueName="[Range 1]" displayFolder="" count="0" memberValueDatatype="20" unbalanced="0"/>
    <cacheHierarchy uniqueName="[Range 1].[Repeted order]" caption="Repeted order" attribute="1" defaultMemberUniqueName="[Range 1].[Repeted order].[All]" allUniqueName="[Range 1].[Repeted order].[All]" dimensionUniqueName="[Range 1]" displayFolder="" count="0" memberValueDatatype="130" unbalanced="0"/>
    <cacheHierarchy uniqueName="[Range 2].[Customer ID]" caption="Customer ID" attribute="1" defaultMemberUniqueName="[Range 2].[Customer ID].[All]" allUniqueName="[Range 2].[Customer ID].[All]" dimensionUniqueName="[Range 2]" displayFolder="" count="0" memberValueDatatype="20" unbalanced="0"/>
    <cacheHierarchy uniqueName="[Range 2].[Customer Name]" caption="Customer Name" attribute="1" defaultMemberUniqueName="[Range 2].[Customer Name].[All]" allUniqueName="[Range 2].[Customer Name].[All]" dimensionUniqueName="[Range 2]" displayFolder="" count="0" memberValueDatatype="130" unbalanced="0"/>
    <cacheHierarchy uniqueName="[Range 2].[Order Priority]" caption="Order Priority" attribute="1" defaultMemberUniqueName="[Range 2].[Order Priority].[All]" allUniqueName="[Range 2].[Order Priority].[All]" dimensionUniqueName="[Range 2]" displayFolder="" count="0" memberValueDatatype="130" unbalanced="0"/>
    <cacheHierarchy uniqueName="[Range 2].[Discount]" caption="Discount" attribute="1" defaultMemberUniqueName="[Range 2].[Discount].[All]" allUniqueName="[Range 2].[Discount].[All]" dimensionUniqueName="[Range 2]" displayFolder="" count="0" memberValueDatatype="5" unbalanced="0"/>
    <cacheHierarchy uniqueName="[Range 2].[Unit Price]" caption="Unit Price" attribute="1" defaultMemberUniqueName="[Range 2].[Unit Price].[All]" allUniqueName="[Range 2].[Unit Price].[All]" dimensionUniqueName="[Range 2]" displayFolder="" count="0" memberValueDatatype="5" unbalanced="0"/>
    <cacheHierarchy uniqueName="[Range 2].[Shipping Cost]" caption="Shipping Cost" attribute="1" defaultMemberUniqueName="[Range 2].[Shipping Cost].[All]" allUniqueName="[Range 2].[Shipping Cost].[All]" dimensionUniqueName="[Range 2]" displayFolder="" count="0" memberValueDatatype="5" unbalanced="0"/>
    <cacheHierarchy uniqueName="[Range 2].[Ship Mode]" caption="Ship Mode" attribute="1" defaultMemberUniqueName="[Range 2].[Ship Mode].[All]" allUniqueName="[Range 2].[Ship Mode].[All]" dimensionUniqueName="[Range 2]" displayFolder="" count="0" memberValueDatatype="130" unbalanced="0"/>
    <cacheHierarchy uniqueName="[Range 2].[Customer Segment]" caption="Customer Segment" attribute="1" defaultMemberUniqueName="[Range 2].[Customer Segment].[All]" allUniqueName="[Range 2].[Customer Segment].[All]" dimensionUniqueName="[Range 2]" displayFolder="" count="0" memberValueDatatype="130" unbalanced="0"/>
    <cacheHierarchy uniqueName="[Range 2].[Product Category]" caption="Product Category" attribute="1" defaultMemberUniqueName="[Range 2].[Product Category].[All]" allUniqueName="[Range 2].[Product Category].[All]" dimensionUniqueName="[Range 2]" displayFolder="" count="0" memberValueDatatype="130" unbalanced="0"/>
    <cacheHierarchy uniqueName="[Range 2].[Product Sub-Category]" caption="Product Sub-Category" attribute="1" defaultMemberUniqueName="[Range 2].[Product Sub-Category].[All]" allUniqueName="[Range 2].[Product Sub-Category].[All]" dimensionUniqueName="[Range 2]" displayFolder="" count="0" memberValueDatatype="130" unbalanced="0"/>
    <cacheHierarchy uniqueName="[Range 2].[Product Container]" caption="Product Container" attribute="1" defaultMemberUniqueName="[Range 2].[Product Container].[All]" allUniqueName="[Range 2].[Product Container].[All]" dimensionUniqueName="[Range 2]" displayFolder="" count="0" memberValueDatatype="130" unbalanced="0"/>
    <cacheHierarchy uniqueName="[Range 2].[Product Name]" caption="Product Name" attribute="1" defaultMemberUniqueName="[Range 2].[Product Name].[All]" allUniqueName="[Range 2].[Product Name].[All]" dimensionUniqueName="[Range 2]" displayFolder="" count="0" memberValueDatatype="130" unbalanced="0"/>
    <cacheHierarchy uniqueName="[Range 2].[Product Base Margin]" caption="Product Base Margin" attribute="1" defaultMemberUniqueName="[Range 2].[Product Base Margin].[All]" allUniqueName="[Range 2].[Product Base Margin].[All]" dimensionUniqueName="[Range 2]" displayFolder="" count="0" memberValueDatatype="5" unbalanced="0"/>
    <cacheHierarchy uniqueName="[Range 2].[Country]" caption="Country" attribute="1" defaultMemberUniqueName="[Range 2].[Country].[All]" allUniqueName="[Range 2].[Country].[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State or Province]" caption="State or Province" attribute="1" defaultMemberUniqueName="[Range 2].[State or Province].[All]" allUniqueName="[Range 2].[State or Province].[All]" dimensionUniqueName="[Range 2]" displayFolder="" count="0" memberValueDatatype="130" unbalanced="0"/>
    <cacheHierarchy uniqueName="[Range 2].[City]" caption="City" attribute="1" defaultMemberUniqueName="[Range 2].[City].[All]" allUniqueName="[Range 2].[City].[All]" dimensionUniqueName="[Range 2]" displayFolder="" count="0" memberValueDatatype="130" unbalanced="0"/>
    <cacheHierarchy uniqueName="[Range 2].[Postal Code]" caption="Postal Code" attribute="1" defaultMemberUniqueName="[Range 2].[Postal Code].[All]" allUniqueName="[Range 2].[Postal Code].[All]" dimensionUniqueName="[Range 2]" displayFolder="" count="0" memberValueDatatype="20" unbalanced="0"/>
    <cacheHierarchy uniqueName="[Range 2].[Order Date]" caption="Order Date" attribute="1" time="1" defaultMemberUniqueName="[Range 2].[Order Date].[All]" allUniqueName="[Range 2].[Order Date].[All]" dimensionUniqueName="[Range 2]" displayFolder="" count="0" memberValueDatatype="7" unbalanced="0"/>
    <cacheHierarchy uniqueName="[Range 2].[Order Year]" caption="Order Year" attribute="1" time="1" defaultMemberUniqueName="[Range 2].[Order Year].[All]" allUniqueName="[Range 2].[Order Year].[All]" dimensionUniqueName="[Range 2]" displayFolder="" count="0" memberValueDatatype="7" unbalanced="0"/>
    <cacheHierarchy uniqueName="[Range 2].[Order Month]" caption="Order Month" attribute="1" time="1" defaultMemberUniqueName="[Range 2].[Order Month].[All]" allUniqueName="[Range 2].[Order Month].[All]" dimensionUniqueName="[Range 2]" displayFolder="" count="0" memberValueDatatype="7" unbalanced="0"/>
    <cacheHierarchy uniqueName="[Range 2].[O-Date]" caption="O-Date" attribute="1" time="1" defaultMemberUniqueName="[Range 2].[O-Date].[All]" allUniqueName="[Range 2].[O-Date].[All]" dimensionUniqueName="[Range 2]" displayFolder="" count="0" memberValueDatatype="7" unbalanced="0"/>
    <cacheHierarchy uniqueName="[Range 2].[Ship date]" caption="Ship date" attribute="1" time="1" defaultMemberUniqueName="[Range 2].[Ship date].[All]" allUniqueName="[Range 2].[Ship date].[All]" dimensionUniqueName="[Range 2]" displayFolder="" count="0" memberValueDatatype="7" unbalanced="0"/>
    <cacheHierarchy uniqueName="[Range 2].[Shipping years]" caption="Shipping years" attribute="1" time="1" defaultMemberUniqueName="[Range 2].[Shipping years].[All]" allUniqueName="[Range 2].[Shipping years].[All]" dimensionUniqueName="[Range 2]" displayFolder="" count="0" memberValueDatatype="7" unbalanced="0"/>
    <cacheHierarchy uniqueName="[Range 2].[Shipping months]" caption="Shipping months" attribute="1" time="1" defaultMemberUniqueName="[Range 2].[Shipping months].[All]" allUniqueName="[Range 2].[Shipping months].[All]" dimensionUniqueName="[Range 2]" displayFolder="" count="0" memberValueDatatype="7" unbalanced="0"/>
    <cacheHierarchy uniqueName="[Range 2].[Shipping date]" caption="Shipping date" attribute="1" time="1" defaultMemberUniqueName="[Range 2].[Shipping date].[All]" allUniqueName="[Range 2].[Shipping date].[All]" dimensionUniqueName="[Range 2]" displayFolder="" count="0" memberValueDatatype="7" unbalanced="0"/>
    <cacheHierarchy uniqueName="[Range 2].[Profit]" caption="Profit" attribute="1" defaultMemberUniqueName="[Range 2].[Profit].[All]" allUniqueName="[Range 2].[Profit].[All]" dimensionUniqueName="[Range 2]" displayFolder="" count="0" memberValueDatatype="5" unbalanced="0"/>
    <cacheHierarchy uniqueName="[Range 2].[Quantity ordered new]" caption="Quantity ordered new" attribute="1" defaultMemberUniqueName="[Range 2].[Quantity ordered new].[All]" allUniqueName="[Range 2].[Quantity ordered new].[All]" dimensionUniqueName="[Range 2]" displayFolder="" count="0" memberValueDatatype="20" unbalanced="0"/>
    <cacheHierarchy uniqueName="[Range 2].[Sales]" caption="Sales" attribute="1" defaultMemberUniqueName="[Range 2].[Sales].[All]" allUniqueName="[Range 2].[Sales].[All]" dimensionUniqueName="[Range 2]" displayFolder="" count="0" memberValueDatatype="5" unbalanced="0"/>
    <cacheHierarchy uniqueName="[Range 2].[Order ID]" caption="Order ID" attribute="1" defaultMemberUniqueName="[Range 2].[Order ID].[All]" allUniqueName="[Range 2].[Order ID].[All]" dimensionUniqueName="[Range 2]" displayFolder="" count="0" memberValueDatatype="20" unbalanced="0"/>
    <cacheHierarchy uniqueName="[Range 2].[Total]" caption="Total" attribute="1" defaultMemberUniqueName="[Range 2].[Total].[All]" allUniqueName="[Range 2].[Total].[All]" dimensionUniqueName="[Range 2]" displayFolder="" count="0" memberValueDatatype="5" unbalanced="0"/>
    <cacheHierarchy uniqueName="[Range 2].[Manager]" caption="Manager" attribute="1" defaultMemberUniqueName="[Range 2].[Manager].[All]" allUniqueName="[Range 2].[Manager].[All]" dimensionUniqueName="[Range 2]" displayFolder="" count="0" memberValueDatatype="130" unbalanced="0"/>
    <cacheHierarchy uniqueName="[Range 2].[Order fullfillment time]" caption="Order fullfillment time" attribute="1" defaultMemberUniqueName="[Range 2].[Order fullfillment time].[All]" allUniqueName="[Range 2].[Order fullfillment time].[All]" dimensionUniqueName="[Range 2]" displayFolder="" count="0" memberValueDatatype="20" unbalanced="0"/>
    <cacheHierarchy uniqueName="[Range 2].[Profit margin]" caption="Profit margin" attribute="1" defaultMemberUniqueName="[Range 2].[Profit margin].[All]" allUniqueName="[Range 2].[Profit margin].[All]" dimensionUniqueName="[Range 2]" displayFolder="" count="0" memberValueDatatype="5" unbalanced="0"/>
    <cacheHierarchy uniqueName="[Range 2].[Revenue]" caption="Revenue" attribute="1" defaultMemberUniqueName="[Range 2].[Revenue].[All]" allUniqueName="[Range 2].[Revenue].[All]" dimensionUniqueName="[Range 2]" displayFolder="" count="0" memberValueDatatype="5" unbalanced="0"/>
    <cacheHierarchy uniqueName="[Range 2].[Weekly sales]" caption="Weekly sales" attribute="1" defaultMemberUniqueName="[Range 2].[Weekly sales].[All]" allUniqueName="[Range 2].[Weekly sales].[All]" dimensionUniqueName="[Range 2]" displayFolder="" count="0" memberValueDatatype="20" unbalanced="0"/>
    <cacheHierarchy uniqueName="[Range 2].[Monthly sales]" caption="Monthly sales" attribute="1" defaultMemberUniqueName="[Range 2].[Monthly sales].[All]" allUniqueName="[Range 2].[Monthly sales].[All]" dimensionUniqueName="[Range 2]" displayFolder="" count="0" memberValueDatatype="130" unbalanced="0"/>
    <cacheHierarchy uniqueName="[Range 2].[Weekly sales03]" caption="Weekly sales03" attribute="1" defaultMemberUniqueName="[Range 2].[Weekly sales03].[All]" allUniqueName="[Range 2].[Weekly sales03].[All]" dimensionUniqueName="[Range 2]" displayFolder="" count="0" memberValueDatatype="130" unbalanced="0"/>
    <cacheHierarchy uniqueName="[Range 2].[Unique Customers]" caption="Unique Customers" attribute="1" defaultMemberUniqueName="[Range 2].[Unique Customers].[All]" allUniqueName="[Range 2].[Unique Customers].[All]" dimensionUniqueName="[Range 2]" displayFolder="" count="0" memberValueDatatype="20" unbalanced="0"/>
    <cacheHierarchy uniqueName="[Range 2].[Repeat Customers]" caption="Repeat Customers" attribute="1" defaultMemberUniqueName="[Range 2].[Repeat Customers].[All]" allUniqueName="[Range 2].[Repeat Customers].[All]" dimensionUniqueName="[Range 2]" displayFolder="" count="0" memberValueDatatype="20" unbalanced="0"/>
    <cacheHierarchy uniqueName="[Range 2].[Repeted order]" caption="Repeted order" attribute="1" defaultMemberUniqueName="[Range 2].[Repeted order].[All]" allUniqueName="[Range 2].[Repeted order].[All]" dimensionUniqueName="[Range 2]" displayFolder="" count="0" memberValueDatatype="130" unbalanced="0"/>
    <cacheHierarchy uniqueName="[Range 3].[Customer ID]" caption="Customer ID" attribute="1" defaultMemberUniqueName="[Range 3].[Customer ID].[All]" allUniqueName="[Range 3].[Customer ID].[All]" dimensionUniqueName="[Range 3]" displayFolder="" count="0" memberValueDatatype="20" unbalanced="0"/>
    <cacheHierarchy uniqueName="[Range 3].[Customer Name]" caption="Customer Name" attribute="1" defaultMemberUniqueName="[Range 3].[Customer Name].[All]" allUniqueName="[Range 3].[Customer Name].[All]" dimensionUniqueName="[Range 3]" displayFolder="" count="0" memberValueDatatype="130" unbalanced="0"/>
    <cacheHierarchy uniqueName="[Range 3].[Order Priority]" caption="Order Priority" attribute="1" defaultMemberUniqueName="[Range 3].[Order Priority].[All]" allUniqueName="[Range 3].[Order Priority].[All]" dimensionUniqueName="[Range 3]" displayFolder="" count="0" memberValueDatatype="130" unbalanced="0"/>
    <cacheHierarchy uniqueName="[Range 3].[Discount]" caption="Discount" attribute="1" defaultMemberUniqueName="[Range 3].[Discount].[All]" allUniqueName="[Range 3].[Discount].[All]" dimensionUniqueName="[Range 3]" displayFolder="" count="0" memberValueDatatype="5" unbalanced="0"/>
    <cacheHierarchy uniqueName="[Range 3].[Unit Price]" caption="Unit Price" attribute="1" defaultMemberUniqueName="[Range 3].[Unit Price].[All]" allUniqueName="[Range 3].[Unit Price].[All]" dimensionUniqueName="[Range 3]" displayFolder="" count="0" memberValueDatatype="5" unbalanced="0"/>
    <cacheHierarchy uniqueName="[Range 3].[Shipping Cost]" caption="Shipping Cost" attribute="1" defaultMemberUniqueName="[Range 3].[Shipping Cost].[All]" allUniqueName="[Range 3].[Shipping Cost].[All]" dimensionUniqueName="[Range 3]" displayFolder="" count="0" memberValueDatatype="5" unbalanced="0"/>
    <cacheHierarchy uniqueName="[Range 3].[Ship Mode]" caption="Ship Mode" attribute="1" defaultMemberUniqueName="[Range 3].[Ship Mode].[All]" allUniqueName="[Range 3].[Ship Mode].[All]" dimensionUniqueName="[Range 3]" displayFolder="" count="0" memberValueDatatype="130" unbalanced="0"/>
    <cacheHierarchy uniqueName="[Range 3].[Customer Segment]" caption="Customer Segment" attribute="1" defaultMemberUniqueName="[Range 3].[Customer Segment].[All]" allUniqueName="[Range 3].[Customer Segment].[All]" dimensionUniqueName="[Range 3]" displayFolder="" count="0" memberValueDatatype="130" unbalanced="0"/>
    <cacheHierarchy uniqueName="[Range 3].[Product Category]" caption="Product Category" attribute="1" defaultMemberUniqueName="[Range 3].[Product Category].[All]" allUniqueName="[Range 3].[Product Category].[All]" dimensionUniqueName="[Range 3]" displayFolder="" count="0" memberValueDatatype="130" unbalanced="0"/>
    <cacheHierarchy uniqueName="[Range 3].[Product Sub-Category]" caption="Product Sub-Category" attribute="1" defaultMemberUniqueName="[Range 3].[Product Sub-Category].[All]" allUniqueName="[Range 3].[Product Sub-Category].[All]" dimensionUniqueName="[Range 3]" displayFolder="" count="0" memberValueDatatype="130" unbalanced="0"/>
    <cacheHierarchy uniqueName="[Range 3].[Product Container]" caption="Product Container" attribute="1" defaultMemberUniqueName="[Range 3].[Product Container].[All]" allUniqueName="[Range 3].[Product Container].[All]" dimensionUniqueName="[Range 3]" displayFolder="" count="0" memberValueDatatype="130" unbalanced="0"/>
    <cacheHierarchy uniqueName="[Range 3].[Product Name]" caption="Product Name" attribute="1" defaultMemberUniqueName="[Range 3].[Product Name].[All]" allUniqueName="[Range 3].[Product Name].[All]" dimensionUniqueName="[Range 3]" displayFolder="" count="0" memberValueDatatype="130" unbalanced="0"/>
    <cacheHierarchy uniqueName="[Range 3].[Product Base Margin]" caption="Product Base Margin" attribute="1" defaultMemberUniqueName="[Range 3].[Product Base Margin].[All]" allUniqueName="[Range 3].[Product Base Margin].[All]" dimensionUniqueName="[Range 3]" displayFolder="" count="0" memberValueDatatype="5" unbalanced="0"/>
    <cacheHierarchy uniqueName="[Range 3].[Country]" caption="Country" attribute="1" defaultMemberUniqueName="[Range 3].[Country].[All]" allUniqueName="[Range 3].[Country].[All]" dimensionUniqueName="[Range 3]" displayFolder="" count="0" memberValueDatatype="130" unbalanced="0"/>
    <cacheHierarchy uniqueName="[Range 3].[Region]" caption="Region" attribute="1" defaultMemberUniqueName="[Range 3].[Region].[All]" allUniqueName="[Range 3].[Region].[All]" dimensionUniqueName="[Range 3]" displayFolder="" count="0" memberValueDatatype="130" unbalanced="0"/>
    <cacheHierarchy uniqueName="[Range 3].[State or Province]" caption="State or Province" attribute="1" defaultMemberUniqueName="[Range 3].[State or Province].[All]" allUniqueName="[Range 3].[State or Province].[All]" dimensionUniqueName="[Range 3]" displayFolder="" count="0" memberValueDatatype="130" unbalanced="0"/>
    <cacheHierarchy uniqueName="[Range 3].[City]" caption="City" attribute="1" defaultMemberUniqueName="[Range 3].[City].[All]" allUniqueName="[Range 3].[City].[All]" dimensionUniqueName="[Range 3]" displayFolder="" count="0" memberValueDatatype="130" unbalanced="0"/>
    <cacheHierarchy uniqueName="[Range 3].[Postal Code]" caption="Postal Code" attribute="1" defaultMemberUniqueName="[Range 3].[Postal Code].[All]" allUniqueName="[Range 3].[Postal Code].[All]" dimensionUniqueName="[Range 3]" displayFolder="" count="0" memberValueDatatype="20" unbalanced="0"/>
    <cacheHierarchy uniqueName="[Range 3].[Order Date]" caption="Order Date" attribute="1" time="1" defaultMemberUniqueName="[Range 3].[Order Date].[All]" allUniqueName="[Range 3].[Order Date].[All]" dimensionUniqueName="[Range 3]" displayFolder="" count="0" memberValueDatatype="7" unbalanced="0"/>
    <cacheHierarchy uniqueName="[Range 3].[Order Year]" caption="Order Year" attribute="1" time="1" defaultMemberUniqueName="[Range 3].[Order Year].[All]" allUniqueName="[Range 3].[Order Year].[All]" dimensionUniqueName="[Range 3]" displayFolder="" count="0" memberValueDatatype="7" unbalanced="0"/>
    <cacheHierarchy uniqueName="[Range 3].[Order Month]" caption="Order Month" attribute="1" time="1" defaultMemberUniqueName="[Range 3].[Order Month].[All]" allUniqueName="[Range 3].[Order Month].[All]" dimensionUniqueName="[Range 3]" displayFolder="" count="0" memberValueDatatype="7" unbalanced="0"/>
    <cacheHierarchy uniqueName="[Range 3].[O-Date]" caption="O-Date" attribute="1" time="1" defaultMemberUniqueName="[Range 3].[O-Date].[All]" allUniqueName="[Range 3].[O-Date].[All]" dimensionUniqueName="[Range 3]" displayFolder="" count="0" memberValueDatatype="7" unbalanced="0"/>
    <cacheHierarchy uniqueName="[Range 3].[Ship date]" caption="Ship date" attribute="1" time="1" defaultMemberUniqueName="[Range 3].[Ship date].[All]" allUniqueName="[Range 3].[Ship date].[All]" dimensionUniqueName="[Range 3]" displayFolder="" count="0" memberValueDatatype="7" unbalanced="0"/>
    <cacheHierarchy uniqueName="[Range 3].[Shipping years]" caption="Shipping years" attribute="1" time="1" defaultMemberUniqueName="[Range 3].[Shipping years].[All]" allUniqueName="[Range 3].[Shipping years].[All]" dimensionUniqueName="[Range 3]" displayFolder="" count="0" memberValueDatatype="7" unbalanced="0"/>
    <cacheHierarchy uniqueName="[Range 3].[Shipping months]" caption="Shipping months" attribute="1" time="1" defaultMemberUniqueName="[Range 3].[Shipping months].[All]" allUniqueName="[Range 3].[Shipping months].[All]" dimensionUniqueName="[Range 3]" displayFolder="" count="0" memberValueDatatype="7" unbalanced="0"/>
    <cacheHierarchy uniqueName="[Range 3].[Shipping date]" caption="Shipping date" attribute="1" time="1" defaultMemberUniqueName="[Range 3].[Shipping date].[All]" allUniqueName="[Range 3].[Shipping date].[All]" dimensionUniqueName="[Range 3]" displayFolder="" count="0" memberValueDatatype="7" unbalanced="0"/>
    <cacheHierarchy uniqueName="[Range 3].[Profit]" caption="Profit" attribute="1" defaultMemberUniqueName="[Range 3].[Profit].[All]" allUniqueName="[Range 3].[Profit].[All]" dimensionUniqueName="[Range 3]" displayFolder="" count="0" memberValueDatatype="5" unbalanced="0"/>
    <cacheHierarchy uniqueName="[Range 3].[Quantity ordered new]" caption="Quantity ordered new" attribute="1" defaultMemberUniqueName="[Range 3].[Quantity ordered new].[All]" allUniqueName="[Range 3].[Quantity ordered new].[All]" dimensionUniqueName="[Range 3]" displayFolder="" count="0" memberValueDatatype="20" unbalanced="0"/>
    <cacheHierarchy uniqueName="[Range 3].[Sales]" caption="Sales" attribute="1" defaultMemberUniqueName="[Range 3].[Sales].[All]" allUniqueName="[Range 3].[Sales].[All]" dimensionUniqueName="[Range 3]" displayFolder="" count="0" memberValueDatatype="5" unbalanced="0"/>
    <cacheHierarchy uniqueName="[Range 3].[Order ID]" caption="Order ID" attribute="1" defaultMemberUniqueName="[Range 3].[Order ID].[All]" allUniqueName="[Range 3].[Order ID].[All]" dimensionUniqueName="[Range 3]" displayFolder="" count="0" memberValueDatatype="20" unbalanced="0"/>
    <cacheHierarchy uniqueName="[Range 3].[Total]" caption="Total" attribute="1" defaultMemberUniqueName="[Range 3].[Total].[All]" allUniqueName="[Range 3].[Total].[All]" dimensionUniqueName="[Range 3]" displayFolder="" count="0" memberValueDatatype="5" unbalanced="0"/>
    <cacheHierarchy uniqueName="[Range 3].[Manager]" caption="Manager" attribute="1" defaultMemberUniqueName="[Range 3].[Manager].[All]" allUniqueName="[Range 3].[Manager].[All]" dimensionUniqueName="[Range 3]" displayFolder="" count="0" memberValueDatatype="130" unbalanced="0"/>
    <cacheHierarchy uniqueName="[Range 3].[Order fullfillment time]" caption="Order fullfillment time" attribute="1" defaultMemberUniqueName="[Range 3].[Order fullfillment time].[All]" allUniqueName="[Range 3].[Order fullfillment time].[All]" dimensionUniqueName="[Range 3]" displayFolder="" count="0" memberValueDatatype="20" unbalanced="0"/>
    <cacheHierarchy uniqueName="[Range 3].[Profit margin]" caption="Profit margin" attribute="1" defaultMemberUniqueName="[Range 3].[Profit margin].[All]" allUniqueName="[Range 3].[Profit margin].[All]" dimensionUniqueName="[Range 3]" displayFolder="" count="0" memberValueDatatype="5" unbalanced="0"/>
    <cacheHierarchy uniqueName="[Range 3].[Revenue]" caption="Revenue" attribute="1" defaultMemberUniqueName="[Range 3].[Revenue].[All]" allUniqueName="[Range 3].[Revenue].[All]" dimensionUniqueName="[Range 3]" displayFolder="" count="0" memberValueDatatype="5" unbalanced="0"/>
    <cacheHierarchy uniqueName="[Range 3].[Weekly sales]" caption="Weekly sales" attribute="1" defaultMemberUniqueName="[Range 3].[Weekly sales].[All]" allUniqueName="[Range 3].[Weekly sales].[All]" dimensionUniqueName="[Range 3]" displayFolder="" count="0" memberValueDatatype="20" unbalanced="0"/>
    <cacheHierarchy uniqueName="[Range 3].[Monthly sales]" caption="Monthly sales" attribute="1" defaultMemberUniqueName="[Range 3].[Monthly sales].[All]" allUniqueName="[Range 3].[Monthly sales].[All]" dimensionUniqueName="[Range 3]" displayFolder="" count="0" memberValueDatatype="130" unbalanced="0"/>
    <cacheHierarchy uniqueName="[Range 3].[Weekly sales03]" caption="Weekly sales03" attribute="1" defaultMemberUniqueName="[Range 3].[Weekly sales03].[All]" allUniqueName="[Range 3].[Weekly sales03].[All]" dimensionUniqueName="[Range 3]" displayFolder="" count="0" memberValueDatatype="130" unbalanced="0"/>
    <cacheHierarchy uniqueName="[Range 3].[Unique Customers]" caption="Unique Customers" attribute="1" defaultMemberUniqueName="[Range 3].[Unique Customers].[All]" allUniqueName="[Range 3].[Unique Customers].[All]" dimensionUniqueName="[Range 3]" displayFolder="" count="0" memberValueDatatype="20" unbalanced="0"/>
    <cacheHierarchy uniqueName="[Range 3].[Repeat Customers]" caption="Repeat Customers" attribute="1" defaultMemberUniqueName="[Range 3].[Repeat Customers].[All]" allUniqueName="[Range 3].[Repeat Customers].[All]" dimensionUniqueName="[Range 3]" displayFolder="" count="0" memberValueDatatype="20" unbalanced="0"/>
    <cacheHierarchy uniqueName="[Range 3].[Repeted order]" caption="Repeted order" attribute="1" defaultMemberUniqueName="[Range 3].[Repeted order].[All]" allUniqueName="[Range 3].[Repeted order].[All]" dimensionUniqueName="[Range 3]" displayFolder="" count="0" memberValueDatatype="130" unbalanced="0"/>
    <cacheHierarchy uniqueName="[Range 3].[Quarter]" caption="Quarter" attribute="1" defaultMemberUniqueName="[Range 3].[Quarter].[All]" allUniqueName="[Range 3].[Quarter].[All]" dimensionUniqueName="[Range 3]" displayFolder="" count="0" memberValueDatatype="130" unbalanced="0"/>
    <cacheHierarchy uniqueName="[Range 3].[Order Month (Month)]" caption="Order Month (Month)" attribute="1" defaultMemberUniqueName="[Range 3].[Order Month (Month)].[All]" allUniqueName="[Range 3].[Order Month (Month)].[All]" dimensionUniqueName="[Range 3]" displayFolder="" count="0" memberValueDatatype="130" unbalanced="0"/>
    <cacheHierarchy uniqueName="[Range 4].[Provience]" caption="Provience" attribute="1" defaultMemberUniqueName="[Range 4].[Provience].[All]" allUniqueName="[Range 4].[Provience].[All]" dimensionUniqueName="[Range 4]" displayFolder="" count="0" memberValueDatatype="130" unbalanced="0"/>
    <cacheHierarchy uniqueName="[Range 4].[Sum of Sales]" caption="Sum of Sales" attribute="1" defaultMemberUniqueName="[Range 4].[Sum of Sales].[All]" allUniqueName="[Range 4].[Sum of Sales].[All]" dimensionUniqueName="[Range 4]" displayFolder="" count="0" memberValueDatatype="5" unbalanced="0"/>
    <cacheHierarchy uniqueName="[Table_1].[Customer ID]" caption="Customer ID" attribute="1" defaultMemberUniqueName="[Table_1].[Customer ID].[All]" allUniqueName="[Table_1].[Customer ID].[All]" dimensionUniqueName="[Table_1]" displayFolder="" count="0" memberValueDatatype="2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Order Priority]" caption="Order Priority" attribute="1" defaultMemberUniqueName="[Table_1].[Order Priority].[All]" allUniqueName="[Table_1].[Order Priority].[All]" dimensionUniqueName="[Table_1]" displayFolder="" count="0" memberValueDatatype="130" unbalanced="0"/>
    <cacheHierarchy uniqueName="[Table_1].[Discount]" caption="Discount" attribute="1" defaultMemberUniqueName="[Table_1].[Discount].[All]" allUniqueName="[Table_1].[Discount].[All]" dimensionUniqueName="[Table_1]" displayFolder="" count="0" memberValueDatatype="5" unbalanced="0"/>
    <cacheHierarchy uniqueName="[Table_1].[Unit Price]" caption="Unit Price" attribute="1" defaultMemberUniqueName="[Table_1].[Unit Price].[All]" allUniqueName="[Table_1].[Unit Price].[All]" dimensionUniqueName="[Table_1]" displayFolder="" count="0" memberValueDatatype="5" unbalanced="0"/>
    <cacheHierarchy uniqueName="[Table_1].[Shipping Cost]" caption="Shipping Cost" attribute="1" defaultMemberUniqueName="[Table_1].[Shipping Cost].[All]" allUniqueName="[Table_1].[Shipping Cost].[All]" dimensionUniqueName="[Table_1]" displayFolder="" count="0" memberValueDatatype="5"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Segment]" caption="Customer Segment" attribute="1" defaultMemberUniqueName="[Table_1].[Customer Segment].[All]" allUniqueName="[Table_1].[Customer Segment].[All]" dimensionUniqueName="[Table_1]" displayFolder="" count="0" memberValueDatatype="130" unbalanced="0"/>
    <cacheHierarchy uniqueName="[Table_1].[Product Category]" caption="Product Category" attribute="1" defaultMemberUniqueName="[Table_1].[Product Category].[All]" allUniqueName="[Table_1].[Product Category].[All]" dimensionUniqueName="[Table_1]" displayFolder="" count="0" memberValueDatatype="130" unbalanced="0"/>
    <cacheHierarchy uniqueName="[Table_1].[Product Sub-Category]" caption="Product Sub-Category" attribute="1" defaultMemberUniqueName="[Table_1].[Product Sub-Category].[All]" allUniqueName="[Table_1].[Product Sub-Category].[All]" dimensionUniqueName="[Table_1]" displayFolder="" count="0" memberValueDatatype="130" unbalanced="0"/>
    <cacheHierarchy uniqueName="[Table_1].[Product Container]" caption="Product Container" attribute="1" defaultMemberUniqueName="[Table_1].[Product Container].[All]" allUniqueName="[Table_1].[Product Container].[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Product Base Margin]" caption="Product Base Margin" attribute="1" defaultMemberUniqueName="[Table_1].[Product Base Margin].[All]" allUniqueName="[Table_1].[Product Base Margin].[All]" dimensionUniqueName="[Table_1]" displayFolder="" count="0" memberValueDatatype="5" unbalanced="0"/>
    <cacheHierarchy uniqueName="[Table_1].[Country]" caption="Country" attribute="1" defaultMemberUniqueName="[Table_1].[Country].[All]" allUniqueName="[Table_1].[Country].[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State or Province]" caption="State or Province" attribute="1" defaultMemberUniqueName="[Table_1].[State or Province].[All]" allUniqueName="[Table_1].[State or Province].[All]" dimensionUniqueName="[Table_1]" displayFolder="" count="2" memberValueDatatype="130" unbalanced="0"/>
    <cacheHierarchy uniqueName="[Table_1].[City]" caption="City" attribute="1" defaultMemberUniqueName="[Table_1].[City].[All]" allUniqueName="[Table_1].[City].[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Order Year]" caption="Order Year" attribute="1" time="1" defaultMemberUniqueName="[Table_1].[Order Year].[All]" allUniqueName="[Table_1].[Order Year].[All]" dimensionUniqueName="[Table_1]" displayFolder="" count="0" memberValueDatatype="7" unbalanced="0"/>
    <cacheHierarchy uniqueName="[Table_1].[Order Month]" caption="Order Month" attribute="1" time="1" defaultMemberUniqueName="[Table_1].[Order Month].[All]" allUniqueName="[Table_1].[Order Month].[All]" dimensionUniqueName="[Table_1]" displayFolder="" count="0" memberValueDatatype="7" unbalanced="0"/>
    <cacheHierarchy uniqueName="[Table_1].[O-Date]" caption="O-Date" attribute="1" time="1" defaultMemberUniqueName="[Table_1].[O-Date].[All]" allUniqueName="[Table_1].[O-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ping years]" caption="Shipping years" attribute="1" time="1" defaultMemberUniqueName="[Table_1].[Shipping years].[All]" allUniqueName="[Table_1].[Shipping years].[All]" dimensionUniqueName="[Table_1]" displayFolder="" count="0" memberValueDatatype="7" unbalanced="0"/>
    <cacheHierarchy uniqueName="[Table_1].[Shipping months]" caption="Shipping months" attribute="1" time="1" defaultMemberUniqueName="[Table_1].[Shipping months].[All]" allUniqueName="[Table_1].[Shipping months].[All]" dimensionUniqueName="[Table_1]" displayFolder="" count="0" memberValueDatatype="7" unbalanced="0"/>
    <cacheHierarchy uniqueName="[Table_1].[Shipping date]" caption="Shipping date" attribute="1" time="1" defaultMemberUniqueName="[Table_1].[Shipping date].[All]" allUniqueName="[Table_1].[Shipping date].[All]" dimensionUniqueName="[Table_1]" displayFolder="" count="0" memberValueDatatype="7" unbalanced="0"/>
    <cacheHierarchy uniqueName="[Table_1].[Profit]" caption="Profit" attribute="1" defaultMemberUniqueName="[Table_1].[Profit].[All]" allUniqueName="[Table_1].[Profit].[All]" dimensionUniqueName="[Table_1]" displayFolder="" count="0" memberValueDatatype="5" unbalanced="0"/>
    <cacheHierarchy uniqueName="[Table_1].[Quantity ordered new]" caption="Quantity ordered new" attribute="1" defaultMemberUniqueName="[Table_1].[Quantity ordered new].[All]" allUniqueName="[Table_1].[Quantity ordered new].[All]" dimensionUniqueName="[Table_1]" displayFolder="" count="0" memberValueDatatype="20" unbalanced="0"/>
    <cacheHierarchy uniqueName="[Table_1].[Sales]" caption="Sales" attribute="1" defaultMemberUniqueName="[Table_1].[Sales].[All]" allUniqueName="[Table_1].[Sales].[All]" dimensionUniqueName="[Table_1]" displayFolder="" count="0" memberValueDatatype="5" unbalanced="0"/>
    <cacheHierarchy uniqueName="[Table_1].[Order ID]" caption="Order ID" attribute="1" defaultMemberUniqueName="[Table_1].[Order ID].[All]" allUniqueName="[Table_1].[Order ID].[All]" dimensionUniqueName="[Table_1]" displayFolder="" count="0" memberValueDatatype="20" unbalanced="0"/>
    <cacheHierarchy uniqueName="[Table_1].[Total]" caption="Total" attribute="1" defaultMemberUniqueName="[Table_1].[Total].[All]" allUniqueName="[Table_1].[Total].[All]" dimensionUniqueName="[Table_1]" displayFolder="" count="0" memberValueDatatype="5" unbalanced="0"/>
    <cacheHierarchy uniqueName="[Table_1].[Manager]" caption="Manager" attribute="1" defaultMemberUniqueName="[Table_1].[Manager].[All]" allUniqueName="[Table_1].[Manager].[All]" dimensionUniqueName="[Table_1]" displayFolder="" count="0" memberValueDatatype="130" unbalanced="0"/>
    <cacheHierarchy uniqueName="[Table_1].[Order fullfillment time]" caption="Order fullfillment time" attribute="1" defaultMemberUniqueName="[Table_1].[Order fullfillment time].[All]" allUniqueName="[Table_1].[Order fullfillment time].[All]" dimensionUniqueName="[Table_1]" displayFolder="" count="0" memberValueDatatype="20" unbalanced="0"/>
    <cacheHierarchy uniqueName="[Table_1].[Profit margin]" caption="Profit margin" attribute="1" defaultMemberUniqueName="[Table_1].[Profit margin].[All]" allUniqueName="[Table_1].[Profit margin].[All]" dimensionUniqueName="[Table_1]" displayFolder="" count="0" memberValueDatatype="130" unbalanced="0"/>
    <cacheHierarchy uniqueName="[Table_1].[Revenue]" caption="Revenue" attribute="1" defaultMemberUniqueName="[Table_1].[Revenue].[All]" allUniqueName="[Table_1].[Revenue].[All]" dimensionUniqueName="[Table_1]" displayFolder="" count="0" memberValueDatatype="5" unbalanced="0"/>
    <cacheHierarchy uniqueName="[Table_1].[Weekly sales]" caption="Weekly sales" attribute="1" defaultMemberUniqueName="[Table_1].[Weekly sales].[All]" allUniqueName="[Table_1].[Weekly sales].[All]" dimensionUniqueName="[Table_1]" displayFolder="" count="0" memberValueDatatype="20" unbalanced="0"/>
    <cacheHierarchy uniqueName="[Table_1].[Monthly sales]" caption="Monthly sales" attribute="1" defaultMemberUniqueName="[Table_1].[Monthly sales].[All]" allUniqueName="[Table_1].[Monthly sales].[All]" dimensionUniqueName="[Table_1]" displayFolder="" count="0" memberValueDatatype="130" unbalanced="0"/>
    <cacheHierarchy uniqueName="[Table_1].[Weekly sales03]" caption="Weekly sales03" attribute="1" defaultMemberUniqueName="[Table_1].[Weekly sales03].[All]" allUniqueName="[Table_1].[Weekly sales03].[All]" dimensionUniqueName="[Table_1]" displayFolder="" count="0" memberValueDatatype="130" unbalanced="0"/>
    <cacheHierarchy uniqueName="[Table_1].[Unique Customers]" caption="Unique Customers" attribute="1" defaultMemberUniqueName="[Table_1].[Unique Customers].[All]" allUniqueName="[Table_1].[Unique Customers].[All]" dimensionUniqueName="[Table_1]" displayFolder="" count="0" memberValueDatatype="20" unbalanced="0"/>
    <cacheHierarchy uniqueName="[Table_1].[Repeat Customers]" caption="Repeat Customers" attribute="1" defaultMemberUniqueName="[Table_1].[Repeat Customers].[All]" allUniqueName="[Table_1].[Repeat Customers].[All]" dimensionUniqueName="[Table_1]" displayFolder="" count="0" memberValueDatatype="20" unbalanced="0"/>
    <cacheHierarchy uniqueName="[Table_1].[Repeted order]" caption="Repeted order" attribute="1" defaultMemberUniqueName="[Table_1].[Repeted order].[All]" allUniqueName="[Table_1].[Repeted order].[All]" dimensionUniqueName="[Table_1]" displayFolder="" count="0" memberValueDatatype="130" unbalanced="0"/>
    <cacheHierarchy uniqueName="[Table_1].[Quarter]" caption="Quarter" attribute="1" defaultMemberUniqueName="[Table_1].[Quarter].[All]" allUniqueName="[Table_1].[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0" memberValueDatatype="130" unbalanced="0"/>
    <cacheHierarchy uniqueName="[Table_1].[Order Month (Month)]" caption="Order Month (Month)" attribute="1" defaultMemberUniqueName="[Table_1].[Order Month (Month)].[All]" allUniqueName="[Table_1].[Order Month (Month)].[All]" dimensionUniqueName="[Table_1]" displayFolder="" count="0" memberValueDatatype="130" unbalanced="0"/>
    <cacheHierarchy uniqueName="[Table_1 1].[Customer ID]" caption="Customer ID" attribute="1" defaultMemberUniqueName="[Table_1 1].[Customer ID].[All]" allUniqueName="[Table_1 1].[Customer ID].[All]" dimensionUniqueName="[Table_1 1]" displayFolder="" count="0" memberValueDatatype="20" unbalanced="0"/>
    <cacheHierarchy uniqueName="[Table_1 1].[Customer Name]" caption="Customer Name" attribute="1" defaultMemberUniqueName="[Table_1 1].[Customer Name].[All]" allUniqueName="[Table_1 1].[Customer Name].[All]" dimensionUniqueName="[Table_1 1]" displayFolder="" count="0" memberValueDatatype="130" unbalanced="0"/>
    <cacheHierarchy uniqueName="[Table_1 1].[Order Priority]" caption="Order Priority" attribute="1" defaultMemberUniqueName="[Table_1 1].[Order Priority].[All]" allUniqueName="[Table_1 1].[Order Priority].[All]" dimensionUniqueName="[Table_1 1]" displayFolder="" count="0" memberValueDatatype="130" unbalanced="0"/>
    <cacheHierarchy uniqueName="[Table_1 1].[Discount]" caption="Discount" attribute="1" defaultMemberUniqueName="[Table_1 1].[Discount].[All]" allUniqueName="[Table_1 1].[Discount].[All]" dimensionUniqueName="[Table_1 1]" displayFolder="" count="0" memberValueDatatype="5" unbalanced="0"/>
    <cacheHierarchy uniqueName="[Table_1 1].[Unit Price]" caption="Unit Price" attribute="1" defaultMemberUniqueName="[Table_1 1].[Unit Price].[All]" allUniqueName="[Table_1 1].[Unit Price].[All]" dimensionUniqueName="[Table_1 1]" displayFolder="" count="0" memberValueDatatype="5" unbalanced="0"/>
    <cacheHierarchy uniqueName="[Table_1 1].[Shipping Cost]" caption="Shipping Cost" attribute="1" defaultMemberUniqueName="[Table_1 1].[Shipping Cost].[All]" allUniqueName="[Table_1 1].[Shipping Cost].[All]" dimensionUniqueName="[Table_1 1]" displayFolder="" count="0" memberValueDatatype="5" unbalanced="0"/>
    <cacheHierarchy uniqueName="[Table_1 1].[Ship Mode]" caption="Ship Mode" attribute="1" defaultMemberUniqueName="[Table_1 1].[Ship Mode].[All]" allUniqueName="[Table_1 1].[Ship Mode].[All]" dimensionUniqueName="[Table_1 1]" displayFolder="" count="0" memberValueDatatype="130" unbalanced="0"/>
    <cacheHierarchy uniqueName="[Table_1 1].[Customer Segment]" caption="Customer Segment" attribute="1" defaultMemberUniqueName="[Table_1 1].[Customer Segment].[All]" allUniqueName="[Table_1 1].[Customer Segment].[All]" dimensionUniqueName="[Table_1 1]" displayFolder="" count="0" memberValueDatatype="130" unbalanced="0"/>
    <cacheHierarchy uniqueName="[Table_1 1].[Product Category]" caption="Product Category" attribute="1" defaultMemberUniqueName="[Table_1 1].[Product Category].[All]" allUniqueName="[Table_1 1].[Product Category].[All]" dimensionUniqueName="[Table_1 1]" displayFolder="" count="0" memberValueDatatype="130" unbalanced="0"/>
    <cacheHierarchy uniqueName="[Table_1 1].[Product Sub-Category]" caption="Product Sub-Category" attribute="1" defaultMemberUniqueName="[Table_1 1].[Product Sub-Category].[All]" allUniqueName="[Table_1 1].[Product Sub-Category].[All]" dimensionUniqueName="[Table_1 1]" displayFolder="" count="0" memberValueDatatype="130" unbalanced="0"/>
    <cacheHierarchy uniqueName="[Table_1 1].[Product Container]" caption="Product Container" attribute="1" defaultMemberUniqueName="[Table_1 1].[Product Container].[All]" allUniqueName="[Table_1 1].[Product Container].[All]" dimensionUniqueName="[Table_1 1]" displayFolder="" count="0" memberValueDatatype="130" unbalanced="0"/>
    <cacheHierarchy uniqueName="[Table_1 1].[Product Name]" caption="Product Name" attribute="1" defaultMemberUniqueName="[Table_1 1].[Product Name].[All]" allUniqueName="[Table_1 1].[Product Name].[All]" dimensionUniqueName="[Table_1 1]" displayFolder="" count="0" memberValueDatatype="130" unbalanced="0"/>
    <cacheHierarchy uniqueName="[Table_1 1].[Product Base Margin]" caption="Product Base Margin" attribute="1" defaultMemberUniqueName="[Table_1 1].[Product Base Margin].[All]" allUniqueName="[Table_1 1].[Product Base Margin].[All]" dimensionUniqueName="[Table_1 1]" displayFolder="" count="0" memberValueDatatype="5" unbalanced="0"/>
    <cacheHierarchy uniqueName="[Table_1 1].[Country]" caption="Country" attribute="1" defaultMemberUniqueName="[Table_1 1].[Country].[All]" allUniqueName="[Table_1 1].[Country].[All]" dimensionUniqueName="[Table_1 1]" displayFolder="" count="0" memberValueDatatype="130" unbalanced="0"/>
    <cacheHierarchy uniqueName="[Table_1 1].[Region]" caption="Region" attribute="1" defaultMemberUniqueName="[Table_1 1].[Region].[All]" allUniqueName="[Table_1 1].[Region].[All]" dimensionUniqueName="[Table_1 1]" displayFolder="" count="0" memberValueDatatype="130" unbalanced="0"/>
    <cacheHierarchy uniqueName="[Table_1 1].[State or Province]" caption="State or Province" attribute="1" defaultMemberUniqueName="[Table_1 1].[State or Province].[All]" allUniqueName="[Table_1 1].[State or Province].[All]" dimensionUniqueName="[Table_1 1]" displayFolder="" count="0" memberValueDatatype="130" unbalanced="0"/>
    <cacheHierarchy uniqueName="[Table_1 1].[City]" caption="City" attribute="1" defaultMemberUniqueName="[Table_1 1].[City].[All]" allUniqueName="[Table_1 1].[City].[All]" dimensionUniqueName="[Table_1 1]" displayFolder="" count="0" memberValueDatatype="130" unbalanced="0"/>
    <cacheHierarchy uniqueName="[Table_1 1].[Postal Code]" caption="Postal Code" attribute="1" defaultMemberUniqueName="[Table_1 1].[Postal Code].[All]" allUniqueName="[Table_1 1].[Postal Code].[All]" dimensionUniqueName="[Table_1 1]" displayFolder="" count="0" memberValueDatatype="20" unbalanced="0"/>
    <cacheHierarchy uniqueName="[Table_1 1].[Order Date]" caption="Order Date" attribute="1" time="1" defaultMemberUniqueName="[Table_1 1].[Order Date].[All]" allUniqueName="[Table_1 1].[Order Date].[All]" dimensionUniqueName="[Table_1 1]" displayFolder="" count="0" memberValueDatatype="7" unbalanced="0"/>
    <cacheHierarchy uniqueName="[Table_1 1].[Order Year]" caption="Order Year" attribute="1" time="1" defaultMemberUniqueName="[Table_1 1].[Order Year].[All]" allUniqueName="[Table_1 1].[Order Year].[All]" dimensionUniqueName="[Table_1 1]" displayFolder="" count="0" memberValueDatatype="7" unbalanced="0"/>
    <cacheHierarchy uniqueName="[Table_1 1].[Order Month]" caption="Order Month" attribute="1" time="1" defaultMemberUniqueName="[Table_1 1].[Order Month].[All]" allUniqueName="[Table_1 1].[Order Month].[All]" dimensionUniqueName="[Table_1 1]" displayFolder="" count="0" memberValueDatatype="7" unbalanced="0"/>
    <cacheHierarchy uniqueName="[Table_1 1].[O-Date]" caption="O-Date" attribute="1" time="1" defaultMemberUniqueName="[Table_1 1].[O-Date].[All]" allUniqueName="[Table_1 1].[O-Date].[All]" dimensionUniqueName="[Table_1 1]" displayFolder="" count="0" memberValueDatatype="7" unbalanced="0"/>
    <cacheHierarchy uniqueName="[Table_1 1].[Ship date]" caption="Ship date" attribute="1" time="1" defaultMemberUniqueName="[Table_1 1].[Ship date].[All]" allUniqueName="[Table_1 1].[Ship date].[All]" dimensionUniqueName="[Table_1 1]" displayFolder="" count="0" memberValueDatatype="7" unbalanced="0"/>
    <cacheHierarchy uniqueName="[Table_1 1].[Shipping years]" caption="Shipping years" attribute="1" time="1" defaultMemberUniqueName="[Table_1 1].[Shipping years].[All]" allUniqueName="[Table_1 1].[Shipping years].[All]" dimensionUniqueName="[Table_1 1]" displayFolder="" count="0" memberValueDatatype="7" unbalanced="0"/>
    <cacheHierarchy uniqueName="[Table_1 1].[Shipping months]" caption="Shipping months" attribute="1" time="1" defaultMemberUniqueName="[Table_1 1].[Shipping months].[All]" allUniqueName="[Table_1 1].[Shipping months].[All]" dimensionUniqueName="[Table_1 1]" displayFolder="" count="0" memberValueDatatype="7" unbalanced="0"/>
    <cacheHierarchy uniqueName="[Table_1 1].[Shipping date]" caption="Shipping date" attribute="1" time="1" defaultMemberUniqueName="[Table_1 1].[Shipping date].[All]" allUniqueName="[Table_1 1].[Shipping date].[All]" dimensionUniqueName="[Table_1 1]" displayFolder="" count="0" memberValueDatatype="7" unbalanced="0"/>
    <cacheHierarchy uniqueName="[Table_1 1].[Profit]" caption="Profit" attribute="1" defaultMemberUniqueName="[Table_1 1].[Profit].[All]" allUniqueName="[Table_1 1].[Profit].[All]" dimensionUniqueName="[Table_1 1]" displayFolder="" count="0" memberValueDatatype="5" unbalanced="0"/>
    <cacheHierarchy uniqueName="[Table_1 1].[Quantity ordered new]" caption="Quantity ordered new" attribute="1" defaultMemberUniqueName="[Table_1 1].[Quantity ordered new].[All]" allUniqueName="[Table_1 1].[Quantity ordered new].[All]" dimensionUniqueName="[Table_1 1]" displayFolder="" count="0" memberValueDatatype="20" unbalanced="0"/>
    <cacheHierarchy uniqueName="[Table_1 1].[Sales]" caption="Sales" attribute="1" defaultMemberUniqueName="[Table_1 1].[Sales].[All]" allUniqueName="[Table_1 1].[Sales].[All]" dimensionUniqueName="[Table_1 1]" displayFolder="" count="0" memberValueDatatype="5" unbalanced="0"/>
    <cacheHierarchy uniqueName="[Table_1 1].[Order ID]" caption="Order ID" attribute="1" defaultMemberUniqueName="[Table_1 1].[Order ID].[All]" allUniqueName="[Table_1 1].[Order ID].[All]" dimensionUniqueName="[Table_1 1]" displayFolder="" count="0" memberValueDatatype="20" unbalanced="0"/>
    <cacheHierarchy uniqueName="[Table_1 1].[Total]" caption="Total" attribute="1" defaultMemberUniqueName="[Table_1 1].[Total].[All]" allUniqueName="[Table_1 1].[Total].[All]" dimensionUniqueName="[Table_1 1]" displayFolder="" count="0" memberValueDatatype="5" unbalanced="0"/>
    <cacheHierarchy uniqueName="[Table_1 1].[Manager]" caption="Manager" attribute="1" defaultMemberUniqueName="[Table_1 1].[Manager].[All]" allUniqueName="[Table_1 1].[Manager].[All]" dimensionUniqueName="[Table_1 1]" displayFolder="" count="0" memberValueDatatype="130" unbalanced="0"/>
    <cacheHierarchy uniqueName="[Table_1 1].[Order fullfillment time]" caption="Order fullfillment time" attribute="1" defaultMemberUniqueName="[Table_1 1].[Order fullfillment time].[All]" allUniqueName="[Table_1 1].[Order fullfillment time].[All]" dimensionUniqueName="[Table_1 1]" displayFolder="" count="0" memberValueDatatype="20" unbalanced="0"/>
    <cacheHierarchy uniqueName="[Table_1 1].[Profit margin]" caption="Profit margin" attribute="1" defaultMemberUniqueName="[Table_1 1].[Profit margin].[All]" allUniqueName="[Table_1 1].[Profit margin].[All]" dimensionUniqueName="[Table_1 1]" displayFolder="" count="0" memberValueDatatype="5" unbalanced="0"/>
    <cacheHierarchy uniqueName="[Table_1 1].[Revenue]" caption="Revenue" attribute="1" defaultMemberUniqueName="[Table_1 1].[Revenue].[All]" allUniqueName="[Table_1 1].[Revenue].[All]" dimensionUniqueName="[Table_1 1]" displayFolder="" count="0" memberValueDatatype="5" unbalanced="0"/>
    <cacheHierarchy uniqueName="[Table_1 1].[Weekly sales]" caption="Weekly sales" attribute="1" defaultMemberUniqueName="[Table_1 1].[Weekly sales].[All]" allUniqueName="[Table_1 1].[Weekly sales].[All]" dimensionUniqueName="[Table_1 1]" displayFolder="" count="0" memberValueDatatype="20" unbalanced="0"/>
    <cacheHierarchy uniqueName="[Table_1 1].[Monthly sales]" caption="Monthly sales" attribute="1" time="1" defaultMemberUniqueName="[Table_1 1].[Monthly sales].[All]" allUniqueName="[Table_1 1].[Monthly sales].[All]" dimensionUniqueName="[Table_1 1]" displayFolder="" count="0" memberValueDatatype="7" unbalanced="0"/>
    <cacheHierarchy uniqueName="[Table_1 1].[Weekly sales03]" caption="Weekly sales03" attribute="1" defaultMemberUniqueName="[Table_1 1].[Weekly sales03].[All]" allUniqueName="[Table_1 1].[Weekly sales03].[All]" dimensionUniqueName="[Table_1 1]" displayFolder="" count="0" memberValueDatatype="130" unbalanced="0"/>
    <cacheHierarchy uniqueName="[Table_1 1].[Unique Customers]" caption="Unique Customers" attribute="1" defaultMemberUniqueName="[Table_1 1].[Unique Customers].[All]" allUniqueName="[Table_1 1].[Unique Customers].[All]" dimensionUniqueName="[Table_1 1]" displayFolder="" count="0" memberValueDatatype="20" unbalanced="0"/>
    <cacheHierarchy uniqueName="[Table_1 1].[Repeat Customers]" caption="Repeat Customers" attribute="1" defaultMemberUniqueName="[Table_1 1].[Repeat Customers].[All]" allUniqueName="[Table_1 1].[Repeat Customers].[All]" dimensionUniqueName="[Table_1 1]" displayFolder="" count="0" memberValueDatatype="20" unbalanced="0"/>
    <cacheHierarchy uniqueName="[Table_1 1].[Repeted order]" caption="Repeted order" attribute="1" defaultMemberUniqueName="[Table_1 1].[Repeted order].[All]" allUniqueName="[Table_1 1].[Repeted order].[All]" dimensionUniqueName="[Table_1 1]" displayFolder="" count="0" memberValueDatatype="130" unbalanced="0"/>
    <cacheHierarchy uniqueName="[Table_1 1].[Quarter]" caption="Quarter" attribute="1" defaultMemberUniqueName="[Table_1 1].[Quarter].[All]" allUniqueName="[Table_1 1].[Quarter].[All]" dimensionUniqueName="[Table_1 1]"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Order Month (Month Index)]" caption="Order Month (Month Index)" attribute="1" defaultMemberUniqueName="[Range].[Order Month (Month Index)].[All]" allUniqueName="[Range].[Order Month (Month Index)].[All]" dimensionUniqueName="[Range]" displayFolder="" count="0" memberValueDatatype="20" unbalanced="0" hidden="1"/>
    <cacheHierarchy uniqueName="[Range 3].[Order Month (Month Index)]" caption="Order Month (Month Index)" attribute="1" defaultMemberUniqueName="[Range 3].[Order Month (Month Index)].[All]" allUniqueName="[Range 3].[Order Month (Month Index)].[All]" dimensionUniqueName="[Range 3]" displayFolder="" count="0" memberValueDatatype="20" unbalanced="0" hidden="1"/>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Table_1].[Order Month (Month Index)]" caption="Order Month (Month Index)" attribute="1" defaultMemberUniqueName="[Table_1].[Order Month (Month Index)].[All]" allUniqueName="[Table_1].[Order Month (Month Index)].[All]" dimensionUniqueName="[Table_1]" displayFolder="" count="0" memberValueDatatype="20" unbalanced="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Table_1]" caption="__XL_Count Table_1" measure="1" displayFolder="" measureGroup="Table_1" count="0" hidden="1"/>
    <cacheHierarchy uniqueName="[Measures].[__XL_Count Table_1 1]" caption="__XL_Count Table_1 1" measure="1" displayFolder="" measureGroup="Table_1 1" count="0" hidden="1"/>
    <cacheHierarchy uniqueName="[Measures].[__XL_Count Range 4]" caption="__XL_Count Range 4" measure="1" displayFolder="" measureGroup="Range 4" count="0" hidden="1"/>
    <cacheHierarchy uniqueName="[Measures].[__No measures defined]" caption="__No measures defined" measure="1" displayFolder="" count="0" hidden="1"/>
    <cacheHierarchy uniqueName="[Measures].[Sum of Customer ID]" caption="Sum of Customer ID" measure="1" displayFolder="" measureGroup="Range" count="0" hidden="1">
      <extLst>
        <ext xmlns:x15="http://schemas.microsoft.com/office/spreadsheetml/2010/11/main" uri="{B97F6D7D-B522-45F9-BDA1-12C45D357490}">
          <x15:cacheHierarchy aggregatedColumn="0"/>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Count of Customer Name]" caption="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Customer Name]" caption="Distinct Count of Customer Name" measure="1" displayFolder="" measureGroup="Range"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28"/>
        </ext>
      </extLst>
    </cacheHierarchy>
    <cacheHierarchy uniqueName="[Measures].[Count of Profit margin]" caption="Count of Profit margin" measure="1" displayFolder="" measureGroup="Range" count="0" hidden="1">
      <extLst>
        <ext xmlns:x15="http://schemas.microsoft.com/office/spreadsheetml/2010/11/main" uri="{B97F6D7D-B522-45F9-BDA1-12C45D357490}">
          <x15:cacheHierarchy aggregatedColumn="33"/>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6"/>
        </ext>
      </extLst>
    </cacheHierarchy>
    <cacheHierarchy uniqueName="[Measures].[Count of Country]" caption="Count of Country" measure="1" displayFolder="" measureGroup="Range" count="0" hidden="1">
      <extLst>
        <ext xmlns:x15="http://schemas.microsoft.com/office/spreadsheetml/2010/11/main" uri="{B97F6D7D-B522-45F9-BDA1-12C45D357490}">
          <x15:cacheHierarchy aggregatedColumn="13"/>
        </ext>
      </extLst>
    </cacheHierarchy>
    <cacheHierarchy uniqueName="[Measures].[Count of Customer Segment]" caption="Count of Customer Segment" measure="1" displayFolder="" measureGroup="Range" count="0" hidden="1">
      <extLst>
        <ext xmlns:x15="http://schemas.microsoft.com/office/spreadsheetml/2010/11/main" uri="{B97F6D7D-B522-45F9-BDA1-12C45D357490}">
          <x15:cacheHierarchy aggregatedColumn="7"/>
        </ext>
      </extLst>
    </cacheHierarchy>
    <cacheHierarchy uniqueName="[Measures].[Count of Product Category]" caption="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Region]" caption="Count of Region" measure="1" displayFolder="" measureGroup="Range" count="0" hidden="1">
      <extLst>
        <ext xmlns:x15="http://schemas.microsoft.com/office/spreadsheetml/2010/11/main" uri="{B97F6D7D-B522-45F9-BDA1-12C45D357490}">
          <x15:cacheHierarchy aggregatedColumn="14"/>
        </ext>
      </extLst>
    </cacheHierarchy>
    <cacheHierarchy uniqueName="[Measures].[Sum of Order ID]" caption="Sum of Order ID" measure="1" displayFolder="" measureGroup="Range" count="0" hidden="1">
      <extLst>
        <ext xmlns:x15="http://schemas.microsoft.com/office/spreadsheetml/2010/11/main" uri="{B97F6D7D-B522-45F9-BDA1-12C45D357490}">
          <x15:cacheHierarchy aggregatedColumn="29"/>
        </ext>
      </extLst>
    </cacheHierarchy>
    <cacheHierarchy uniqueName="[Measures].[Distinct Count of Order ID]" caption="Distinct Count of Order ID" measure="1" displayFolder="" measureGroup="Range" count="0" hidden="1">
      <extLst>
        <ext xmlns:x15="http://schemas.microsoft.com/office/spreadsheetml/2010/11/main" uri="{B97F6D7D-B522-45F9-BDA1-12C45D357490}">
          <x15:cacheHierarchy aggregatedColumn="29"/>
        </ext>
      </extLst>
    </cacheHierarchy>
    <cacheHierarchy uniqueName="[Measures].[Sum of Revenue]" caption="Sum of Revenue" measure="1" displayFolder="" measureGroup="Range" count="0" hidden="1">
      <extLst>
        <ext xmlns:x15="http://schemas.microsoft.com/office/spreadsheetml/2010/11/main" uri="{B97F6D7D-B522-45F9-BDA1-12C45D357490}">
          <x15:cacheHierarchy aggregatedColumn="34"/>
        </ext>
      </extLst>
    </cacheHierarchy>
    <cacheHierarchy uniqueName="[Measures].[Sum of Order fullfillment time]" caption="Sum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Average of Order fullfillment time]" caption="Average of Order fullfillment time" measure="1" displayFolder="" measureGroup="Range" count="0" hidden="1">
      <extLst>
        <ext xmlns:x15="http://schemas.microsoft.com/office/spreadsheetml/2010/11/main" uri="{B97F6D7D-B522-45F9-BDA1-12C45D357490}">
          <x15:cacheHierarchy aggregatedColumn="32"/>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3"/>
        </ext>
      </extLst>
    </cacheHierarchy>
    <cacheHierarchy uniqueName="[Measures].[Sum of Shipping Cost]" caption="Sum of Shipping Cost" measure="1" displayFolder="" measureGroup="Range" count="0" hidden="1">
      <extLst>
        <ext xmlns:x15="http://schemas.microsoft.com/office/spreadsheetml/2010/11/main" uri="{B97F6D7D-B522-45F9-BDA1-12C45D357490}">
          <x15:cacheHierarchy aggregatedColumn="5"/>
        </ext>
      </extLst>
    </cacheHierarchy>
    <cacheHierarchy uniqueName="[Measures].[Average of Shipping Cost]" caption="Average of Shipping Cost" measure="1" displayFolder="" measureGroup="Range" count="0" hidden="1">
      <extLst>
        <ext xmlns:x15="http://schemas.microsoft.com/office/spreadsheetml/2010/11/main" uri="{B97F6D7D-B522-45F9-BDA1-12C45D357490}">
          <x15:cacheHierarchy aggregatedColumn="5"/>
        </ext>
      </extLst>
    </cacheHierarchy>
    <cacheHierarchy uniqueName="[Measures].[Max of Discount]" caption="Max of Discount" measure="1" displayFolder="" measureGroup="Range" count="0" hidden="1">
      <extLst>
        <ext xmlns:x15="http://schemas.microsoft.com/office/spreadsheetml/2010/11/main" uri="{B97F6D7D-B522-45F9-BDA1-12C45D357490}">
          <x15:cacheHierarchy aggregatedColumn="3"/>
        </ext>
      </extLst>
    </cacheHierarchy>
    <cacheHierarchy uniqueName="[Measures].[Average of Discount]" caption="Average of Discount" measure="1" displayFolder="" measureGroup="Range" count="0" hidden="1">
      <extLst>
        <ext xmlns:x15="http://schemas.microsoft.com/office/spreadsheetml/2010/11/main" uri="{B97F6D7D-B522-45F9-BDA1-12C45D357490}">
          <x15:cacheHierarchy aggregatedColumn="3"/>
        </ext>
      </extLst>
    </cacheHierarchy>
    <cacheHierarchy uniqueName="[Measures].[Distinct Count of Product Category]" caption="Distinct Count of Product Category" measure="1" displayFolder="" measureGroup="Range" count="0" hidden="1">
      <extLst>
        <ext xmlns:x15="http://schemas.microsoft.com/office/spreadsheetml/2010/11/main" uri="{B97F6D7D-B522-45F9-BDA1-12C45D357490}">
          <x15:cacheHierarchy aggregatedColumn="8"/>
        </ext>
      </extLst>
    </cacheHierarchy>
    <cacheHierarchy uniqueName="[Measures].[Count of State or Province]" caption="Count of State or Province" measure="1" displayFolder="" measureGroup="Range" count="0" hidden="1">
      <extLst>
        <ext xmlns:x15="http://schemas.microsoft.com/office/spreadsheetml/2010/11/main" uri="{B97F6D7D-B522-45F9-BDA1-12C45D357490}">
          <x15:cacheHierarchy aggregatedColumn="15"/>
        </ext>
      </extLst>
    </cacheHierarchy>
    <cacheHierarchy uniqueName="[Measures].[Count of City]" caption="Count of City"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ity]" caption="Distinct Count of City" measure="1" displayFolder="" measureGroup="Range" count="0" hidden="1">
      <extLst>
        <ext xmlns:x15="http://schemas.microsoft.com/office/spreadsheetml/2010/11/main" uri="{B97F6D7D-B522-45F9-BDA1-12C45D357490}">
          <x15:cacheHierarchy aggregatedColumn="16"/>
        </ext>
      </extLst>
    </cacheHierarchy>
    <cacheHierarchy uniqueName="[Measures].[Min of Discount]" caption="Min of Discount" measure="1" displayFolder="" measureGroup="Range" count="0" hidden="1">
      <extLst>
        <ext xmlns:x15="http://schemas.microsoft.com/office/spreadsheetml/2010/11/main" uri="{B97F6D7D-B522-45F9-BDA1-12C45D357490}">
          <x15:cacheHierarchy aggregatedColumn="3"/>
        </ext>
      </extLst>
    </cacheHierarchy>
    <cacheHierarchy uniqueName="[Measures].[Sum of Quantity ordered new]" caption="Sum of Quantity ordered new" measure="1" displayFolder="" measureGroup="Range" count="0" hidden="1">
      <extLst>
        <ext xmlns:x15="http://schemas.microsoft.com/office/spreadsheetml/2010/11/main" uri="{B97F6D7D-B522-45F9-BDA1-12C45D357490}">
          <x15:cacheHierarchy aggregatedColumn="27"/>
        </ext>
      </extLst>
    </cacheHierarchy>
    <cacheHierarchy uniqueName="[Measures].[Sum of Sales 3]" caption="Sum of Sales 3" measure="1" displayFolder="" measureGroup="Range 2" count="0" hidden="1">
      <extLst>
        <ext xmlns:x15="http://schemas.microsoft.com/office/spreadsheetml/2010/11/main" uri="{B97F6D7D-B522-45F9-BDA1-12C45D357490}">
          <x15:cacheHierarchy aggregatedColumn="111"/>
        </ext>
      </extLst>
    </cacheHierarchy>
    <cacheHierarchy uniqueName="[Measures].[Sum of Customer ID 3]" caption="Sum of Customer ID 3" measure="1" displayFolder="" measureGroup="Range 2" count="0" hidden="1">
      <extLst>
        <ext xmlns:x15="http://schemas.microsoft.com/office/spreadsheetml/2010/11/main" uri="{B97F6D7D-B522-45F9-BDA1-12C45D357490}">
          <x15:cacheHierarchy aggregatedColumn="83"/>
        </ext>
      </extLst>
    </cacheHierarchy>
    <cacheHierarchy uniqueName="[Measures].[Distinct Count of Customer ID 2]" caption="Distinct Count of Customer ID 2" measure="1" displayFolder="" measureGroup="Range 2" count="0" hidden="1">
      <extLst>
        <ext xmlns:x15="http://schemas.microsoft.com/office/spreadsheetml/2010/11/main" uri="{B97F6D7D-B522-45F9-BDA1-12C45D357490}">
          <x15:cacheHierarchy aggregatedColumn="83"/>
        </ext>
      </extLst>
    </cacheHierarchy>
    <cacheHierarchy uniqueName="[Measures].[Count of Customer ID]" caption="Count of Customer ID" measure="1" displayFolder="" measureGroup="Range" count="0" hidden="1">
      <extLst>
        <ext xmlns:x15="http://schemas.microsoft.com/office/spreadsheetml/2010/11/main" uri="{B97F6D7D-B522-45F9-BDA1-12C45D357490}">
          <x15:cacheHierarchy aggregatedColumn="0"/>
        </ext>
      </extLst>
    </cacheHierarchy>
    <cacheHierarchy uniqueName="[Measures].[Sum of Order ID 3]" caption="Sum of Order ID 3" measure="1" displayFolder="" measureGroup="Range 3" count="0" hidden="1">
      <extLst>
        <ext xmlns:x15="http://schemas.microsoft.com/office/spreadsheetml/2010/11/main" uri="{B97F6D7D-B522-45F9-BDA1-12C45D357490}">
          <x15:cacheHierarchy aggregatedColumn="153"/>
        </ext>
      </extLst>
    </cacheHierarchy>
    <cacheHierarchy uniqueName="[Measures].[Distinct Count of Order ID 3]" caption="Distinct Count of Order ID 3" measure="1" displayFolder="" measureGroup="Range 3" count="0" hidden="1">
      <extLst>
        <ext xmlns:x15="http://schemas.microsoft.com/office/spreadsheetml/2010/11/main" uri="{B97F6D7D-B522-45F9-BDA1-12C45D357490}">
          <x15:cacheHierarchy aggregatedColumn="153"/>
        </ext>
      </extLst>
    </cacheHierarchy>
    <cacheHierarchy uniqueName="[Measures].[Count of Profit margin 2]" caption="Count of Profit margin 2" measure="1" displayFolder="" measureGroup="Table_1" count="0" hidden="1">
      <extLst>
        <ext xmlns:x15="http://schemas.microsoft.com/office/spreadsheetml/2010/11/main" uri="{B97F6D7D-B522-45F9-BDA1-12C45D357490}">
          <x15:cacheHierarchy aggregatedColumn="202"/>
        </ext>
      </extLst>
    </cacheHierarchy>
    <cacheHierarchy uniqueName="[Measures].[Sum of Sales 2]" caption="Sum of Sales 2" measure="1" displayFolder="" measureGroup="Table_1" count="0" hidden="1">
      <extLst>
        <ext xmlns:x15="http://schemas.microsoft.com/office/spreadsheetml/2010/11/main" uri="{B97F6D7D-B522-45F9-BDA1-12C45D357490}">
          <x15:cacheHierarchy aggregatedColumn="197"/>
        </ext>
      </extLst>
    </cacheHierarchy>
    <cacheHierarchy uniqueName="[Measures].[Sum of Profit 2]" caption="Sum of Profit 2" measure="1" displayFolder="" measureGroup="Table_1" count="0" hidden="1">
      <extLst>
        <ext xmlns:x15="http://schemas.microsoft.com/office/spreadsheetml/2010/11/main" uri="{B97F6D7D-B522-45F9-BDA1-12C45D357490}">
          <x15:cacheHierarchy aggregatedColumn="195"/>
        </ext>
      </extLst>
    </cacheHierarchy>
    <cacheHierarchy uniqueName="[Measures].[Sum of Revenue 2]" caption="Sum of Revenue 2" measure="1" displayFolder="" measureGroup="Table_1" count="0" hidden="1">
      <extLst>
        <ext xmlns:x15="http://schemas.microsoft.com/office/spreadsheetml/2010/11/main" uri="{B97F6D7D-B522-45F9-BDA1-12C45D357490}">
          <x15:cacheHierarchy aggregatedColumn="203"/>
        </ext>
      </extLst>
    </cacheHierarchy>
    <cacheHierarchy uniqueName="[Measures].[Sum of Order ID 2]" caption="Sum of Order ID 2" measure="1" displayFolder="" measureGroup="Table_1" count="0" hidden="1">
      <extLst>
        <ext xmlns:x15="http://schemas.microsoft.com/office/spreadsheetml/2010/11/main" uri="{B97F6D7D-B522-45F9-BDA1-12C45D357490}">
          <x15:cacheHierarchy aggregatedColumn="198"/>
        </ext>
      </extLst>
    </cacheHierarchy>
    <cacheHierarchy uniqueName="[Measures].[Distinct Count of Order ID 2]" caption="Distinct Count of Order ID 2" measure="1" displayFolder="" measureGroup="Table_1" count="0" hidden="1">
      <extLst>
        <ext xmlns:x15="http://schemas.microsoft.com/office/spreadsheetml/2010/11/main" uri="{B97F6D7D-B522-45F9-BDA1-12C45D357490}">
          <x15:cacheHierarchy aggregatedColumn="198"/>
        </ext>
      </extLst>
    </cacheHierarchy>
    <cacheHierarchy uniqueName="[Measures].[Sum of Quantity ordered new 2]" caption="Sum of Quantity ordered new 2" measure="1" displayFolder="" measureGroup="Table_1" count="0" hidden="1">
      <extLst>
        <ext xmlns:x15="http://schemas.microsoft.com/office/spreadsheetml/2010/11/main" uri="{B97F6D7D-B522-45F9-BDA1-12C45D357490}">
          <x15:cacheHierarchy aggregatedColumn="196"/>
        </ext>
      </extLst>
    </cacheHierarchy>
    <cacheHierarchy uniqueName="[Measures].[Sum of Customer ID 2]" caption="Sum of Customer ID 2" measure="1" displayFolder="" measureGroup="Table_1" count="0" hidden="1">
      <extLst>
        <ext xmlns:x15="http://schemas.microsoft.com/office/spreadsheetml/2010/11/main" uri="{B97F6D7D-B522-45F9-BDA1-12C45D357490}">
          <x15:cacheHierarchy aggregatedColumn="169"/>
        </ext>
      </extLst>
    </cacheHierarchy>
    <cacheHierarchy uniqueName="[Measures].[Distinct Count of Customer ID 3]" caption="Distinct Count of Customer ID 3" measure="1" displayFolder="" measureGroup="Table_1" count="0" hidden="1">
      <extLst>
        <ext xmlns:x15="http://schemas.microsoft.com/office/spreadsheetml/2010/11/main" uri="{B97F6D7D-B522-45F9-BDA1-12C45D357490}">
          <x15:cacheHierarchy aggregatedColumn="169"/>
        </ext>
      </extLst>
    </cacheHierarchy>
    <cacheHierarchy uniqueName="[Measures].[Average of Order ID]" caption="Average of Order ID" measure="1" displayFolder="" measureGroup="Table_1" count="0" hidden="1">
      <extLst>
        <ext xmlns:x15="http://schemas.microsoft.com/office/spreadsheetml/2010/11/main" uri="{B97F6D7D-B522-45F9-BDA1-12C45D357490}">
          <x15:cacheHierarchy aggregatedColumn="198"/>
        </ext>
      </extLst>
    </cacheHierarchy>
    <cacheHierarchy uniqueName="[Measures].[Count of Order ID]" caption="Count of Order ID" measure="1" displayFolder="" measureGroup="Table_1" count="0" hidden="1">
      <extLst>
        <ext xmlns:x15="http://schemas.microsoft.com/office/spreadsheetml/2010/11/main" uri="{B97F6D7D-B522-45F9-BDA1-12C45D357490}">
          <x15:cacheHierarchy aggregatedColumn="198"/>
        </ext>
      </extLst>
    </cacheHierarchy>
    <cacheHierarchy uniqueName="[Measures].[Sum of Unit Price]" caption="Sum of Unit Price" measure="1" displayFolder="" measureGroup="Table_1" count="0" hidden="1">
      <extLst>
        <ext xmlns:x15="http://schemas.microsoft.com/office/spreadsheetml/2010/11/main" uri="{B97F6D7D-B522-45F9-BDA1-12C45D357490}">
          <x15:cacheHierarchy aggregatedColumn="173"/>
        </ext>
      </extLst>
    </cacheHierarchy>
    <cacheHierarchy uniqueName="[Measures].[Average of Unit Price]" caption="Average of Unit Price" measure="1" displayFolder="" measureGroup="Table_1" count="0" hidden="1">
      <extLst>
        <ext xmlns:x15="http://schemas.microsoft.com/office/spreadsheetml/2010/11/main" uri="{B97F6D7D-B522-45F9-BDA1-12C45D357490}">
          <x15:cacheHierarchy aggregatedColumn="173"/>
        </ext>
      </extLst>
    </cacheHierarchy>
    <cacheHierarchy uniqueName="[Measures].[Count of City 2]" caption="Count of City 2" measure="1" displayFolder="" measureGroup="Table_1" count="0" hidden="1">
      <extLst>
        <ext xmlns:x15="http://schemas.microsoft.com/office/spreadsheetml/2010/11/main" uri="{B97F6D7D-B522-45F9-BDA1-12C45D357490}">
          <x15:cacheHierarchy aggregatedColumn="185"/>
        </ext>
      </extLst>
    </cacheHierarchy>
    <cacheHierarchy uniqueName="[Measures].[Distinct Count of City 2]" caption="Distinct Count of City 2" measure="1" displayFolder="" measureGroup="Table_1" count="0" hidden="1">
      <extLst>
        <ext xmlns:x15="http://schemas.microsoft.com/office/spreadsheetml/2010/11/main" uri="{B97F6D7D-B522-45F9-BDA1-12C45D357490}">
          <x15:cacheHierarchy aggregatedColumn="185"/>
        </ext>
      </extLst>
    </cacheHierarchy>
    <cacheHierarchy uniqueName="[Measures].[Sum of Shipping Cost 2]" caption="Sum of Shipping Cost 2" measure="1" displayFolder="" measureGroup="Table_1" count="0" hidden="1">
      <extLst>
        <ext xmlns:x15="http://schemas.microsoft.com/office/spreadsheetml/2010/11/main" uri="{B97F6D7D-B522-45F9-BDA1-12C45D357490}">
          <x15:cacheHierarchy aggregatedColumn="174"/>
        </ext>
      </extLst>
    </cacheHierarchy>
    <cacheHierarchy uniqueName="[Measures].[Sum of Order fullfillment time 2]" caption="Sum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Average of Order fullfillment time 2]" caption="Average of Order fullfillment time 2" measure="1" displayFolder="" measureGroup="Table_1" count="0" hidden="1">
      <extLst>
        <ext xmlns:x15="http://schemas.microsoft.com/office/spreadsheetml/2010/11/main" uri="{B97F6D7D-B522-45F9-BDA1-12C45D357490}">
          <x15:cacheHierarchy aggregatedColumn="201"/>
        </ext>
      </extLst>
    </cacheHierarchy>
    <cacheHierarchy uniqueName="[Measures].[Count of Order Priority]" caption="Count of Order Priority" measure="1" displayFolder="" measureGroup="Table_1" count="0" hidden="1">
      <extLst>
        <ext xmlns:x15="http://schemas.microsoft.com/office/spreadsheetml/2010/11/main" uri="{B97F6D7D-B522-45F9-BDA1-12C45D357490}">
          <x15:cacheHierarchy aggregatedColumn="171"/>
        </ext>
      </extLst>
    </cacheHierarchy>
    <cacheHierarchy uniqueName="[Measures].[Count of Repeted order]" caption="Count of Repeted order" measure="1" displayFolder="" measureGroup="Table_1" count="0" hidden="1">
      <extLst>
        <ext xmlns:x15="http://schemas.microsoft.com/office/spreadsheetml/2010/11/main" uri="{B97F6D7D-B522-45F9-BDA1-12C45D357490}">
          <x15:cacheHierarchy aggregatedColumn="209"/>
        </ext>
      </extLst>
    </cacheHierarchy>
    <cacheHierarchy uniqueName="[Measures].[Sum of Unique Customers]" caption="Sum of Unique Customers" measure="1" displayFolder="" measureGroup="Table_1" count="0" hidden="1">
      <extLst>
        <ext xmlns:x15="http://schemas.microsoft.com/office/spreadsheetml/2010/11/main" uri="{B97F6D7D-B522-45F9-BDA1-12C45D357490}">
          <x15:cacheHierarchy aggregatedColumn="207"/>
        </ext>
      </extLst>
    </cacheHierarchy>
  </cacheHierarchies>
  <kpis count="0"/>
  <extLst>
    <ext xmlns:x14="http://schemas.microsoft.com/office/spreadsheetml/2009/9/main" uri="{725AE2AE-9491-48be-B2B4-4EB974FC3084}">
      <x14:pivotCacheDefinition slicerData="1" pivotCacheId="73367089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s v="Gary Koch"/>
    <x v="0"/>
    <n v="0.01"/>
    <n v="348.21"/>
    <n v="40.19"/>
    <x v="0"/>
    <x v="0"/>
    <x v="0"/>
    <s v="Tables"/>
    <s v="Jumbo Box"/>
    <s v="Bretford CR4500 Series Slim Rectangular Table"/>
    <n v="0.62"/>
    <s v="United States"/>
    <x v="0"/>
    <s v="Mississippi"/>
    <s v="Clinton"/>
    <n v="39056"/>
    <x v="0"/>
    <x v="0"/>
    <x v="0"/>
    <x v="0"/>
    <x v="0"/>
    <d v="2015-01-04T00:00:00"/>
    <d v="2015-01-31T00:00:00"/>
    <d v="2015-01-04T00:00:00"/>
    <n v="-337.09199999999998"/>
    <x v="0"/>
    <n v="723.54"/>
    <n v="87486"/>
    <n v="348.2"/>
    <x v="0"/>
    <n v="3"/>
    <n v="-0.46589269425325486"/>
    <n v="386.44799999999998"/>
    <x v="0"/>
    <s v="Jan 2015"/>
    <s v="Jan 2015  Week 01"/>
    <n v="1"/>
    <n v="0"/>
    <x v="0"/>
    <x v="0"/>
  </r>
  <r>
    <n v="2124"/>
    <s v="Paige Powers"/>
    <x v="1"/>
    <n v="0.04"/>
    <n v="45.19"/>
    <n v="1.99"/>
    <x v="1"/>
    <x v="1"/>
    <x v="1"/>
    <s v="Computer Peripherals"/>
    <s v="Small Pack"/>
    <s v="Verbatim DVD-RAM, 9.4GB, Rewritable, Type 1, DS, DataLife Plus"/>
    <n v="0.55000000000000004"/>
    <s v="United States"/>
    <x v="0"/>
    <s v="Arkansas"/>
    <s v="West Memphis"/>
    <n v="72301"/>
    <x v="0"/>
    <x v="0"/>
    <x v="0"/>
    <x v="0"/>
    <x v="1"/>
    <d v="2015-01-02T00:00:00"/>
    <d v="2015-01-31T00:00:00"/>
    <d v="2015-01-02T00:00:00"/>
    <n v="-61.194000000000003"/>
    <x v="1"/>
    <n v="609.09"/>
    <n v="89665"/>
    <n v="45.15"/>
    <x v="0"/>
    <n v="1"/>
    <n v="-0.10046791114613604"/>
    <n v="547.89600000000007"/>
    <x v="0"/>
    <s v="Jan 2015"/>
    <s v="Jan 2015  Week 01"/>
    <n v="1"/>
    <n v="0"/>
    <x v="0"/>
    <x v="0"/>
  </r>
  <r>
    <n v="1418"/>
    <s v="Rebecca Lindsey"/>
    <x v="2"/>
    <n v="7.0000000000000007E-2"/>
    <n v="4.84"/>
    <n v="0.71"/>
    <x v="1"/>
    <x v="0"/>
    <x v="2"/>
    <s v="Pens &amp; Art Supplies"/>
    <s v="Wrap Bag"/>
    <s v="*Staples* Highlighting Markers"/>
    <n v="0.52"/>
    <s v="United States"/>
    <x v="1"/>
    <s v="Indiana"/>
    <s v="Kokomo"/>
    <n v="46901"/>
    <x v="0"/>
    <x v="0"/>
    <x v="0"/>
    <x v="0"/>
    <x v="2"/>
    <d v="2015-01-03T00:00:00"/>
    <d v="2015-01-31T00:00:00"/>
    <d v="2015-01-03T00:00:00"/>
    <n v="25.240200000000002"/>
    <x v="2"/>
    <n v="36.58"/>
    <n v="90539"/>
    <n v="4.7699999999999996"/>
    <x v="1"/>
    <n v="2"/>
    <n v="0.69000000000000006"/>
    <n v="61.8202"/>
    <x v="0"/>
    <s v="Jan 2015"/>
    <s v="Jan 2015  Week 01"/>
    <n v="1"/>
    <n v="0"/>
    <x v="0"/>
    <x v="0"/>
  </r>
  <r>
    <n v="1425"/>
    <s v="Gregory Crane"/>
    <x v="2"/>
    <n v="0.04"/>
    <n v="2036.48"/>
    <n v="14.7"/>
    <x v="0"/>
    <x v="0"/>
    <x v="1"/>
    <s v="Office Machines"/>
    <s v="Jumbo Drum"/>
    <s v="Lexmark 4227 Plus Dot Matrix Printer"/>
    <n v="0.55000000000000004"/>
    <s v="United States"/>
    <x v="2"/>
    <s v="Colorado"/>
    <s v="Fort Collins"/>
    <n v="80525"/>
    <x v="0"/>
    <x v="0"/>
    <x v="0"/>
    <x v="0"/>
    <x v="3"/>
    <d v="2015-01-06T00:00:00"/>
    <d v="2015-01-31T00:00:00"/>
    <d v="2015-01-06T00:00:00"/>
    <n v="-4793.0039999999999"/>
    <x v="3"/>
    <n v="2013.67"/>
    <n v="89450"/>
    <n v="2036.44"/>
    <x v="2"/>
    <n v="5"/>
    <n v="-2.3802331067155986"/>
    <n v="-2779.3339999999998"/>
    <x v="0"/>
    <s v="Jan 2015"/>
    <s v="Jan 2015  Week 01"/>
    <n v="1"/>
    <n v="0"/>
    <x v="0"/>
    <x v="0"/>
  </r>
  <r>
    <n v="3275"/>
    <s v="Tamara Dickinson"/>
    <x v="2"/>
    <n v="0.04"/>
    <n v="449.99"/>
    <n v="24.49"/>
    <x v="1"/>
    <x v="0"/>
    <x v="1"/>
    <s v="Copiers and Fax"/>
    <s v="Large Box"/>
    <s v="Canon PC940 Copier"/>
    <n v="0.52"/>
    <s v="United States"/>
    <x v="2"/>
    <s v="Washington"/>
    <s v="Mount Vernon"/>
    <n v="98273"/>
    <x v="0"/>
    <x v="0"/>
    <x v="0"/>
    <x v="0"/>
    <x v="4"/>
    <d v="2015-01-05T00:00:00"/>
    <d v="2015-01-31T00:00:00"/>
    <d v="2015-01-05T00:00:00"/>
    <n v="3576.8841000000002"/>
    <x v="4"/>
    <n v="5183.8900000000003"/>
    <n v="86234"/>
    <n v="449.95"/>
    <x v="2"/>
    <n v="4"/>
    <n v="0.69"/>
    <n v="8760.7741000000005"/>
    <x v="0"/>
    <s v="Jan 2015"/>
    <s v="Jan 2015  Week 01"/>
    <n v="1"/>
    <n v="0"/>
    <x v="0"/>
    <x v="0"/>
  </r>
  <r>
    <n v="3275"/>
    <s v="Tamara Dickinson"/>
    <x v="2"/>
    <n v="0.01"/>
    <n v="5.84"/>
    <n v="1.2"/>
    <x v="1"/>
    <x v="0"/>
    <x v="2"/>
    <s v="Pens &amp; Art Supplies"/>
    <s v="Wrap Bag"/>
    <s v="Newell 312"/>
    <n v="0.55000000000000004"/>
    <s v="United States"/>
    <x v="2"/>
    <s v="Washington"/>
    <s v="Mount Vernon"/>
    <n v="98273"/>
    <x v="0"/>
    <x v="0"/>
    <x v="0"/>
    <x v="0"/>
    <x v="5"/>
    <d v="2015-01-10T00:00:00"/>
    <d v="2015-01-31T00:00:00"/>
    <d v="2015-01-10T00:00:00"/>
    <n v="20.38"/>
    <x v="5"/>
    <n v="36.090000000000003"/>
    <n v="86234"/>
    <n v="5.83"/>
    <x v="2"/>
    <n v="9"/>
    <n v="0.56469936270435017"/>
    <n v="56.47"/>
    <x v="0"/>
    <s v="Jan 2015"/>
    <s v="Jan 2015  Week 01"/>
    <n v="0"/>
    <n v="1"/>
    <x v="1"/>
    <x v="0"/>
  </r>
  <r>
    <n v="1910"/>
    <s v="Sean Stephenson"/>
    <x v="3"/>
    <n v="0.02"/>
    <n v="29.17"/>
    <n v="6.27"/>
    <x v="1"/>
    <x v="2"/>
    <x v="2"/>
    <s v="Binders and Binder Accessories"/>
    <s v="Small Box"/>
    <s v="Binding Machine Supplies"/>
    <n v="0.37"/>
    <s v="United States"/>
    <x v="0"/>
    <s v="Georgia"/>
    <s v="Peachtree City"/>
    <n v="30269"/>
    <x v="0"/>
    <x v="0"/>
    <x v="0"/>
    <x v="0"/>
    <x v="1"/>
    <d v="2015-01-02T00:00:00"/>
    <d v="2015-01-31T00:00:00"/>
    <d v="2015-01-02T00:00:00"/>
    <n v="36.905999999999999"/>
    <x v="0"/>
    <n v="63.32"/>
    <n v="91371"/>
    <n v="29.150000000000002"/>
    <x v="0"/>
    <n v="1"/>
    <n v="0.58284902084649393"/>
    <n v="100.226"/>
    <x v="0"/>
    <s v="Jan 2015"/>
    <s v="Jan 2015  Week 01"/>
    <n v="1"/>
    <n v="0"/>
    <x v="0"/>
    <x v="0"/>
  </r>
  <r>
    <n v="674"/>
    <s v="Albert Frost"/>
    <x v="0"/>
    <n v="0.06"/>
    <n v="161.55000000000001"/>
    <n v="19.989999999999998"/>
    <x v="1"/>
    <x v="0"/>
    <x v="2"/>
    <s v="Storage &amp; Organization"/>
    <s v="Small Box"/>
    <s v="Fellowes Super Stor/Drawer® Files"/>
    <n v="0.66"/>
    <s v="United States"/>
    <x v="1"/>
    <s v="Missouri"/>
    <s v="Raytown"/>
    <n v="64133"/>
    <x v="1"/>
    <x v="0"/>
    <x v="0"/>
    <x v="1"/>
    <x v="2"/>
    <d v="2015-01-03T00:00:00"/>
    <d v="2015-01-31T00:00:00"/>
    <d v="2015-01-03T00:00:00"/>
    <n v="-7.58"/>
    <x v="6"/>
    <n v="485.01"/>
    <n v="88174"/>
    <n v="161.49"/>
    <x v="1"/>
    <n v="1"/>
    <n v="-1.5628543741366158E-2"/>
    <n v="477.43"/>
    <x v="0"/>
    <s v="Jan 2015"/>
    <s v="Jan 2015  Week 01"/>
    <n v="1"/>
    <n v="0"/>
    <x v="0"/>
    <x v="0"/>
  </r>
  <r>
    <n v="950"/>
    <s v="Jane Shah"/>
    <x v="0"/>
    <n v="0.06"/>
    <n v="40.98"/>
    <n v="2.99"/>
    <x v="1"/>
    <x v="1"/>
    <x v="2"/>
    <s v="Binders and Binder Accessories"/>
    <s v="Small Box"/>
    <s v="Avery Trapezoid Ring Binder, 3&quot; Capacity, Black, 1040 sheets"/>
    <n v="0.36"/>
    <s v="United States"/>
    <x v="1"/>
    <s v="Minnesota"/>
    <s v="Prior Lake"/>
    <n v="55372"/>
    <x v="1"/>
    <x v="0"/>
    <x v="0"/>
    <x v="1"/>
    <x v="0"/>
    <d v="2015-01-04T00:00:00"/>
    <d v="2015-01-31T00:00:00"/>
    <d v="2015-01-04T00:00:00"/>
    <n v="-14.801880000000001"/>
    <x v="3"/>
    <n v="41.6"/>
    <n v="89083"/>
    <n v="40.919999999999995"/>
    <x v="1"/>
    <n v="2"/>
    <n v="-0.35581442307692307"/>
    <n v="26.798120000000001"/>
    <x v="0"/>
    <s v="Jan 2015"/>
    <s v="Jan 2015  Week 01"/>
    <n v="1"/>
    <n v="0"/>
    <x v="0"/>
    <x v="0"/>
  </r>
  <r>
    <n v="1155"/>
    <s v="Alex Nicholson"/>
    <x v="0"/>
    <n v="0.09"/>
    <n v="9.11"/>
    <n v="2.15"/>
    <x v="2"/>
    <x v="1"/>
    <x v="2"/>
    <s v="Paper"/>
    <s v="Wrap Bag"/>
    <s v="Black Print Carbonless Snap-Off® Rapid Letter, 8 1/2&quot; x 7&quot;"/>
    <n v="0.4"/>
    <s v="United States"/>
    <x v="2"/>
    <s v="California"/>
    <s v="Montebello"/>
    <n v="90640"/>
    <x v="1"/>
    <x v="0"/>
    <x v="0"/>
    <x v="1"/>
    <x v="0"/>
    <d v="2015-01-04T00:00:00"/>
    <d v="2015-01-31T00:00:00"/>
    <d v="2015-01-04T00:00:00"/>
    <n v="20.299600000000002"/>
    <x v="7"/>
    <n v="34.409999999999997"/>
    <n v="90853"/>
    <n v="9.02"/>
    <x v="2"/>
    <n v="2"/>
    <n v="0.58993315896541709"/>
    <n v="54.709599999999995"/>
    <x v="0"/>
    <s v="Jan 2015"/>
    <s v="Jan 2015  Week 01"/>
    <n v="1"/>
    <n v="0"/>
    <x v="0"/>
    <x v="0"/>
  </r>
  <r>
    <n v="1155"/>
    <s v="Alex Nicholson"/>
    <x v="0"/>
    <n v="0.08"/>
    <n v="15.04"/>
    <n v="1.97"/>
    <x v="1"/>
    <x v="1"/>
    <x v="2"/>
    <s v="Paper"/>
    <s v="Wrap Bag"/>
    <s v="White GlueTop Scratch Pads"/>
    <n v="0.39"/>
    <s v="United States"/>
    <x v="2"/>
    <s v="California"/>
    <s v="Montebello"/>
    <n v="90640"/>
    <x v="1"/>
    <x v="0"/>
    <x v="0"/>
    <x v="1"/>
    <x v="1"/>
    <d v="2015-01-02T00:00:00"/>
    <d v="2015-01-31T00:00:00"/>
    <d v="2015-01-02T00:00:00"/>
    <n v="108.5163"/>
    <x v="8"/>
    <n v="157.27000000000001"/>
    <n v="90853"/>
    <n v="14.959999999999999"/>
    <x v="2"/>
    <n v="0"/>
    <n v="0.69"/>
    <n v="265.78629999999998"/>
    <x v="0"/>
    <s v="Jan 2015"/>
    <s v="Jan 2015  Week 01"/>
    <n v="0"/>
    <n v="1"/>
    <x v="1"/>
    <x v="0"/>
  </r>
  <r>
    <n v="2256"/>
    <s v="Lloyd Levin"/>
    <x v="0"/>
    <n v="7.0000000000000007E-2"/>
    <n v="60.97"/>
    <n v="4.5"/>
    <x v="2"/>
    <x v="3"/>
    <x v="2"/>
    <s v="Appliances"/>
    <s v="Small Box"/>
    <s v="Tripp Lite Isotel 6 Outlet Surge Protector with Fax/Modem Protection"/>
    <n v="0.56000000000000005"/>
    <s v="United States"/>
    <x v="0"/>
    <s v="North Carolina"/>
    <s v="New Bern"/>
    <n v="28560"/>
    <x v="1"/>
    <x v="0"/>
    <x v="0"/>
    <x v="1"/>
    <x v="0"/>
    <d v="2015-01-04T00:00:00"/>
    <d v="2015-01-31T00:00:00"/>
    <d v="2015-01-04T00:00:00"/>
    <n v="-42.588000000000001"/>
    <x v="5"/>
    <n v="361.72"/>
    <n v="87963"/>
    <n v="60.9"/>
    <x v="0"/>
    <n v="2"/>
    <n v="-0.11773747650116111"/>
    <n v="319.13200000000001"/>
    <x v="0"/>
    <s v="Jan 2015"/>
    <s v="Jan 2015  Week 01"/>
    <n v="1"/>
    <n v="0"/>
    <x v="0"/>
    <x v="0"/>
  </r>
  <r>
    <n v="949"/>
    <s v="Ernest Oh"/>
    <x v="0"/>
    <n v="0.06"/>
    <n v="40.98"/>
    <n v="2.99"/>
    <x v="1"/>
    <x v="1"/>
    <x v="2"/>
    <s v="Binders and Binder Accessories"/>
    <s v="Small Box"/>
    <s v="Avery Trapezoid Ring Binder, 3&quot; Capacity, Black, 1040 sheets"/>
    <n v="0.36"/>
    <s v="United States"/>
    <x v="2"/>
    <s v="California"/>
    <s v="Los Angeles"/>
    <n v="90049"/>
    <x v="1"/>
    <x v="0"/>
    <x v="0"/>
    <x v="1"/>
    <x v="0"/>
    <d v="2015-01-04T00:00:00"/>
    <d v="2015-01-31T00:00:00"/>
    <d v="2015-01-04T00:00:00"/>
    <n v="-19.0992"/>
    <x v="6"/>
    <n v="124.81"/>
    <n v="9285"/>
    <n v="40.919999999999995"/>
    <x v="2"/>
    <n v="2"/>
    <n v="-0.15302619982373206"/>
    <n v="105.71080000000001"/>
    <x v="0"/>
    <s v="Jan 2015"/>
    <s v="Jan 2015  Week 01"/>
    <n v="1"/>
    <n v="0"/>
    <x v="0"/>
    <x v="0"/>
  </r>
  <r>
    <n v="1136"/>
    <s v="Carmen McPherson"/>
    <x v="1"/>
    <n v="0.09"/>
    <n v="270.97000000000003"/>
    <n v="28.06"/>
    <x v="0"/>
    <x v="1"/>
    <x v="1"/>
    <s v="Office Machines"/>
    <s v="Jumbo Drum"/>
    <s v="Epson LQ-570e Dot Matrix Printer"/>
    <n v="0.56000000000000005"/>
    <s v="United States"/>
    <x v="1"/>
    <s v="Illinois"/>
    <s v="Carol Stream"/>
    <n v="60188"/>
    <x v="1"/>
    <x v="0"/>
    <x v="0"/>
    <x v="1"/>
    <x v="0"/>
    <d v="2015-01-04T00:00:00"/>
    <d v="2015-01-31T00:00:00"/>
    <d v="2015-01-04T00:00:00"/>
    <n v="2660.1432"/>
    <x v="9"/>
    <n v="3855.28"/>
    <n v="87940"/>
    <n v="270.88000000000005"/>
    <x v="1"/>
    <n v="2"/>
    <n v="0.69"/>
    <n v="6515.4232000000002"/>
    <x v="0"/>
    <s v="Jan 2015"/>
    <s v="Jan 2015  Week 01"/>
    <n v="1"/>
    <n v="0"/>
    <x v="0"/>
    <x v="0"/>
  </r>
  <r>
    <n v="67"/>
    <s v="Ellen McCormick"/>
    <x v="2"/>
    <n v="0.05"/>
    <n v="155.06"/>
    <n v="7.07"/>
    <x v="1"/>
    <x v="3"/>
    <x v="2"/>
    <s v="Storage &amp; Organization"/>
    <s v="Small Box"/>
    <s v="Dual Level, Single-Width Filing Carts"/>
    <n v="0.59"/>
    <s v="United States"/>
    <x v="2"/>
    <s v="California"/>
    <s v="Napa"/>
    <n v="94559"/>
    <x v="1"/>
    <x v="0"/>
    <x v="0"/>
    <x v="1"/>
    <x v="6"/>
    <d v="2015-01-09T00:00:00"/>
    <d v="2015-01-31T00:00:00"/>
    <d v="2015-01-09T00:00:00"/>
    <n v="845.66399999999999"/>
    <x v="2"/>
    <n v="1225.5999999999999"/>
    <n v="87946"/>
    <n v="155.01"/>
    <x v="2"/>
    <n v="7"/>
    <n v="0.69000000000000006"/>
    <n v="2071.2640000000001"/>
    <x v="0"/>
    <s v="Jan 2015"/>
    <s v="Jan 2015  Week 01"/>
    <n v="1"/>
    <n v="0"/>
    <x v="0"/>
    <x v="0"/>
  </r>
  <r>
    <n v="68"/>
    <s v="Scott Bunn"/>
    <x v="2"/>
    <n v="0"/>
    <n v="291.73"/>
    <n v="48.8"/>
    <x v="0"/>
    <x v="3"/>
    <x v="0"/>
    <s v="Chairs &amp; Chairmats"/>
    <s v="Jumbo Drum"/>
    <s v="Hon 4070 Series Pagoda™ Armless Upholstered Stacking Chairs"/>
    <n v="0.56000000000000005"/>
    <s v="United States"/>
    <x v="3"/>
    <s v="New York"/>
    <s v="New York City"/>
    <n v="10177"/>
    <x v="1"/>
    <x v="0"/>
    <x v="0"/>
    <x v="1"/>
    <x v="1"/>
    <d v="2015-01-02T00:00:00"/>
    <d v="2015-01-31T00:00:00"/>
    <d v="2015-01-02T00:00:00"/>
    <n v="-308.928"/>
    <x v="7"/>
    <n v="1239.06"/>
    <n v="37537"/>
    <n v="291.73"/>
    <x v="3"/>
    <n v="0"/>
    <n v="-0.24932448791826062"/>
    <n v="930.13199999999995"/>
    <x v="0"/>
    <s v="Jan 2015"/>
    <s v="Jan 2015  Week 01"/>
    <n v="1"/>
    <n v="0"/>
    <x v="0"/>
    <x v="0"/>
  </r>
  <r>
    <n v="68"/>
    <s v="Scott Bunn"/>
    <x v="2"/>
    <n v="7.0000000000000007E-2"/>
    <n v="100.98"/>
    <n v="45"/>
    <x v="0"/>
    <x v="3"/>
    <x v="0"/>
    <s v="Chairs &amp; Chairmats"/>
    <s v="Jumbo Drum"/>
    <s v="Hon Valutask™ Swivel Chairs"/>
    <n v="0.69"/>
    <s v="United States"/>
    <x v="3"/>
    <s v="New York"/>
    <s v="New York City"/>
    <n v="10177"/>
    <x v="1"/>
    <x v="0"/>
    <x v="0"/>
    <x v="1"/>
    <x v="0"/>
    <d v="2015-01-04T00:00:00"/>
    <d v="2015-01-31T00:00:00"/>
    <d v="2015-01-04T00:00:00"/>
    <n v="-1679.76"/>
    <x v="10"/>
    <n v="4083.19"/>
    <n v="37537"/>
    <n v="100.91000000000001"/>
    <x v="3"/>
    <n v="2"/>
    <n v="-0.41138423634462268"/>
    <n v="2403.4300000000003"/>
    <x v="0"/>
    <s v="Jan 2015"/>
    <s v="Jan 2015  Week 01"/>
    <n v="0"/>
    <n v="1"/>
    <x v="1"/>
    <x v="0"/>
  </r>
  <r>
    <n v="68"/>
    <s v="Scott Bunn"/>
    <x v="2"/>
    <n v="0.05"/>
    <n v="155.06"/>
    <n v="7.07"/>
    <x v="1"/>
    <x v="3"/>
    <x v="2"/>
    <s v="Storage &amp; Organization"/>
    <s v="Small Box"/>
    <s v="Dual Level, Single-Width Filing Carts"/>
    <n v="0.59"/>
    <s v="United States"/>
    <x v="3"/>
    <s v="New York"/>
    <s v="New York City"/>
    <n v="10177"/>
    <x v="1"/>
    <x v="0"/>
    <x v="0"/>
    <x v="1"/>
    <x v="6"/>
    <d v="2015-01-09T00:00:00"/>
    <d v="2015-01-31T00:00:00"/>
    <d v="2015-01-09T00:00:00"/>
    <n v="575.39599999999996"/>
    <x v="11"/>
    <n v="4902.38"/>
    <n v="37537"/>
    <n v="155.01"/>
    <x v="3"/>
    <n v="7"/>
    <n v="0.11737074645376326"/>
    <n v="5477.7759999999998"/>
    <x v="0"/>
    <s v="Jan 2015"/>
    <s v="Jan 2015  Week 01"/>
    <n v="0"/>
    <n v="1"/>
    <x v="1"/>
    <x v="0"/>
  </r>
  <r>
    <n v="164"/>
    <s v="Robin Kramer Vaughn"/>
    <x v="4"/>
    <n v="0.05"/>
    <n v="100.98"/>
    <n v="35.840000000000003"/>
    <x v="0"/>
    <x v="2"/>
    <x v="0"/>
    <s v="Bookcases"/>
    <s v="Jumbo Box"/>
    <s v="Bush Westfield Collection Bookcases, Fully Assembled"/>
    <n v="0.62"/>
    <s v="United States"/>
    <x v="2"/>
    <s v="Washington"/>
    <s v="Richland"/>
    <n v="99352"/>
    <x v="1"/>
    <x v="0"/>
    <x v="0"/>
    <x v="1"/>
    <x v="0"/>
    <d v="2015-01-04T00:00:00"/>
    <d v="2015-01-31T00:00:00"/>
    <d v="2015-01-04T00:00:00"/>
    <n v="-111.4"/>
    <x v="12"/>
    <n v="715.55"/>
    <n v="89961"/>
    <n v="100.93"/>
    <x v="2"/>
    <n v="2"/>
    <n v="-0.15568443854377753"/>
    <n v="604.15"/>
    <x v="0"/>
    <s v="Jan 2015"/>
    <s v="Jan 2015  Week 01"/>
    <n v="1"/>
    <n v="0"/>
    <x v="0"/>
    <x v="0"/>
  </r>
  <r>
    <n v="164"/>
    <s v="Robin Kramer Vaughn"/>
    <x v="4"/>
    <n v="0.02"/>
    <n v="4.9800000000000004"/>
    <n v="5.49"/>
    <x v="1"/>
    <x v="2"/>
    <x v="2"/>
    <s v="Paper"/>
    <s v="Small Box"/>
    <s v="Xerox 1952"/>
    <n v="0.38"/>
    <s v="United States"/>
    <x v="2"/>
    <s v="Washington"/>
    <s v="Richland"/>
    <n v="99352"/>
    <x v="1"/>
    <x v="0"/>
    <x v="0"/>
    <x v="1"/>
    <x v="2"/>
    <d v="2015-01-03T00:00:00"/>
    <d v="2015-01-31T00:00:00"/>
    <d v="2015-01-03T00:00:00"/>
    <n v="-77.03"/>
    <x v="13"/>
    <n v="45.63"/>
    <n v="89961"/>
    <n v="4.9600000000000009"/>
    <x v="2"/>
    <n v="1"/>
    <n v="-1.6881437650668418"/>
    <n v="-31.4"/>
    <x v="0"/>
    <s v="Jan 2015"/>
    <s v="Jan 2015  Week 01"/>
    <n v="0"/>
    <n v="1"/>
    <x v="1"/>
    <x v="0"/>
  </r>
  <r>
    <n v="258"/>
    <s v="Allan Shields"/>
    <x v="4"/>
    <n v="0.05"/>
    <n v="17.48"/>
    <n v="1.99"/>
    <x v="1"/>
    <x v="1"/>
    <x v="1"/>
    <s v="Computer Peripherals"/>
    <s v="Small Pack"/>
    <s v="Maxell Pro 80 Minute CD-R, 10/Pack"/>
    <n v="0.45"/>
    <s v="United States"/>
    <x v="0"/>
    <s v="Florida"/>
    <s v="Seminole"/>
    <n v="33772"/>
    <x v="1"/>
    <x v="0"/>
    <x v="0"/>
    <x v="1"/>
    <x v="0"/>
    <d v="2015-01-04T00:00:00"/>
    <d v="2015-01-31T00:00:00"/>
    <d v="2015-01-04T00:00:00"/>
    <n v="-127.008"/>
    <x v="6"/>
    <n v="52.47"/>
    <n v="85858"/>
    <n v="17.43"/>
    <x v="0"/>
    <n v="2"/>
    <n v="-2.420583190394511"/>
    <n v="-74.537999999999997"/>
    <x v="0"/>
    <s v="Jan 2015"/>
    <s v="Jan 2015  Week 01"/>
    <n v="1"/>
    <n v="0"/>
    <x v="0"/>
    <x v="0"/>
  </r>
  <r>
    <n v="349"/>
    <s v="Kim Weiss"/>
    <x v="4"/>
    <n v="0.04"/>
    <n v="99.23"/>
    <n v="8.99"/>
    <x v="1"/>
    <x v="2"/>
    <x v="0"/>
    <s v="Office Furnishings"/>
    <s v="Small Pack"/>
    <s v="GE 48&quot; Fluorescent Tube, Cool White Energy Saver, 34 Watts, 30/Box"/>
    <n v="0.35"/>
    <s v="United States"/>
    <x v="0"/>
    <s v="Florida"/>
    <s v="Miami"/>
    <n v="33132"/>
    <x v="1"/>
    <x v="0"/>
    <x v="0"/>
    <x v="1"/>
    <x v="0"/>
    <d v="2015-01-04T00:00:00"/>
    <d v="2015-01-31T00:00:00"/>
    <d v="2015-01-04T00:00:00"/>
    <n v="1916.6757"/>
    <x v="14"/>
    <n v="5555.6"/>
    <n v="11527"/>
    <n v="99.19"/>
    <x v="0"/>
    <n v="2"/>
    <n v="0.34499886600907193"/>
    <n v="7472.2757000000001"/>
    <x v="0"/>
    <s v="Jan 2015"/>
    <s v="Jan 2015  Week 01"/>
    <n v="1"/>
    <n v="0"/>
    <x v="0"/>
    <x v="0"/>
  </r>
  <r>
    <n v="351"/>
    <s v="Juanita Coley Knox"/>
    <x v="4"/>
    <n v="0.04"/>
    <n v="99.23"/>
    <n v="8.99"/>
    <x v="1"/>
    <x v="2"/>
    <x v="0"/>
    <s v="Office Furnishings"/>
    <s v="Small Pack"/>
    <s v="GE 48&quot; Fluorescent Tube, Cool White Energy Saver, 34 Watts, 30/Box"/>
    <n v="0.35"/>
    <s v="United States"/>
    <x v="3"/>
    <s v="New York"/>
    <s v="Watertown"/>
    <n v="13601"/>
    <x v="1"/>
    <x v="0"/>
    <x v="0"/>
    <x v="1"/>
    <x v="0"/>
    <d v="2015-01-04T00:00:00"/>
    <d v="2015-01-31T00:00:00"/>
    <d v="2015-01-04T00:00:00"/>
    <n v="993.83460000000002"/>
    <x v="15"/>
    <n v="1440.34"/>
    <n v="88686"/>
    <n v="99.19"/>
    <x v="3"/>
    <n v="2"/>
    <n v="0.69000000000000006"/>
    <n v="2434.1745999999998"/>
    <x v="0"/>
    <s v="Jan 2015"/>
    <s v="Jan 2015  Week 01"/>
    <n v="1"/>
    <n v="0"/>
    <x v="0"/>
    <x v="0"/>
  </r>
  <r>
    <n v="388"/>
    <s v="Roger Schwartz"/>
    <x v="0"/>
    <n v="0.03"/>
    <n v="5.28"/>
    <n v="5.66"/>
    <x v="1"/>
    <x v="3"/>
    <x v="2"/>
    <s v="Paper"/>
    <s v="Small Box"/>
    <s v="Xerox 4200 Series MultiUse Premium Copy Paper (20Lb. and 84 Bright)"/>
    <n v="0.4"/>
    <s v="United States"/>
    <x v="1"/>
    <s v="Nebraska"/>
    <s v="Kearney"/>
    <n v="68847"/>
    <x v="2"/>
    <x v="0"/>
    <x v="0"/>
    <x v="2"/>
    <x v="4"/>
    <d v="2015-01-05T00:00:00"/>
    <d v="2015-01-31T00:00:00"/>
    <d v="2015-01-05T00:00:00"/>
    <n v="-51.559199999999997"/>
    <x v="7"/>
    <n v="22.82"/>
    <n v="90337"/>
    <n v="5.25"/>
    <x v="1"/>
    <n v="2"/>
    <n v="-2.2593865030674847"/>
    <n v="-28.739199999999997"/>
    <x v="0"/>
    <s v="Jan 2015"/>
    <s v="Jan 2015  Week 01"/>
    <n v="1"/>
    <n v="0"/>
    <x v="0"/>
    <x v="0"/>
  </r>
  <r>
    <n v="388"/>
    <s v="Roger Schwartz"/>
    <x v="0"/>
    <n v="0.01"/>
    <n v="110.99"/>
    <n v="2.5"/>
    <x v="1"/>
    <x v="3"/>
    <x v="1"/>
    <s v="Telephones and Communication"/>
    <s v="Small Box"/>
    <s v="T18"/>
    <n v="0.56999999999999995"/>
    <s v="United States"/>
    <x v="1"/>
    <s v="Nebraska"/>
    <s v="Kearney"/>
    <n v="68847"/>
    <x v="2"/>
    <x v="0"/>
    <x v="0"/>
    <x v="2"/>
    <x v="3"/>
    <d v="2015-01-06T00:00:00"/>
    <d v="2015-01-31T00:00:00"/>
    <d v="2015-01-06T00:00:00"/>
    <n v="-263.56572"/>
    <x v="0"/>
    <n v="188.66"/>
    <n v="90337"/>
    <n v="110.97999999999999"/>
    <x v="1"/>
    <n v="3"/>
    <n v="-1.3970408141630446"/>
    <n v="-74.905720000000002"/>
    <x v="0"/>
    <s v="Jan 2015"/>
    <s v="Jan 2015  Week 01"/>
    <n v="0"/>
    <n v="1"/>
    <x v="1"/>
    <x v="0"/>
  </r>
  <r>
    <n v="114"/>
    <s v="Ron Newton"/>
    <x v="1"/>
    <n v="0.03"/>
    <n v="4.26"/>
    <n v="1.2"/>
    <x v="1"/>
    <x v="2"/>
    <x v="2"/>
    <s v="Pens &amp; Art Supplies"/>
    <s v="Wrap Bag"/>
    <s v="Dixon Prang® Watercolor Pencils, 10-Color Set with Brush"/>
    <n v="0.44"/>
    <s v="United States"/>
    <x v="2"/>
    <s v="Oregon"/>
    <s v="Lake Oswego"/>
    <n v="97035"/>
    <x v="2"/>
    <x v="0"/>
    <x v="0"/>
    <x v="2"/>
    <x v="0"/>
    <d v="2015-01-04T00:00:00"/>
    <d v="2015-01-31T00:00:00"/>
    <d v="2015-01-04T00:00:00"/>
    <n v="18.658000000000001"/>
    <x v="12"/>
    <n v="29.5"/>
    <n v="89583"/>
    <n v="4.2299999999999995"/>
    <x v="2"/>
    <n v="1"/>
    <n v="0.63247457627118653"/>
    <n v="48.158000000000001"/>
    <x v="0"/>
    <s v="Jan 2015"/>
    <s v="Jan 2015  Week 01"/>
    <n v="1"/>
    <n v="0"/>
    <x v="0"/>
    <x v="0"/>
  </r>
  <r>
    <n v="117"/>
    <s v="Linda Weiss"/>
    <x v="1"/>
    <n v="0.03"/>
    <n v="4.26"/>
    <n v="1.2"/>
    <x v="1"/>
    <x v="2"/>
    <x v="2"/>
    <s v="Pens &amp; Art Supplies"/>
    <s v="Wrap Bag"/>
    <s v="Dixon Prang® Watercolor Pencils, 10-Color Set with Brush"/>
    <n v="0.44"/>
    <s v="United States"/>
    <x v="2"/>
    <s v="Washington"/>
    <s v="Seattle"/>
    <n v="98103"/>
    <x v="2"/>
    <x v="0"/>
    <x v="0"/>
    <x v="2"/>
    <x v="0"/>
    <d v="2015-01-04T00:00:00"/>
    <d v="2015-01-31T00:00:00"/>
    <d v="2015-01-04T00:00:00"/>
    <n v="9.82"/>
    <x v="16"/>
    <n v="122.23"/>
    <n v="7909"/>
    <n v="4.2299999999999995"/>
    <x v="2"/>
    <n v="1"/>
    <n v="8.034034197823775E-2"/>
    <n v="132.05000000000001"/>
    <x v="0"/>
    <s v="Jan 2015"/>
    <s v="Jan 2015  Week 01"/>
    <n v="1"/>
    <n v="0"/>
    <x v="0"/>
    <x v="0"/>
  </r>
  <r>
    <n v="1988"/>
    <s v="Anna Burgess"/>
    <x v="1"/>
    <n v="0.05"/>
    <n v="20.98"/>
    <n v="21.2"/>
    <x v="1"/>
    <x v="2"/>
    <x v="0"/>
    <s v="Office Furnishings"/>
    <s v="Medium Box"/>
    <s v="36X48 HARDFLOOR CHAIRMAT"/>
    <n v="0.78"/>
    <s v="United States"/>
    <x v="2"/>
    <s v="Utah"/>
    <s v="Draper"/>
    <n v="84020"/>
    <x v="2"/>
    <x v="0"/>
    <x v="0"/>
    <x v="2"/>
    <x v="0"/>
    <d v="2015-01-04T00:00:00"/>
    <d v="2015-01-31T00:00:00"/>
    <d v="2015-01-04T00:00:00"/>
    <n v="-181.102"/>
    <x v="6"/>
    <n v="65.69"/>
    <n v="89999"/>
    <n v="20.93"/>
    <x v="2"/>
    <n v="1"/>
    <n v="-2.7569188613183133"/>
    <n v="-115.41200000000001"/>
    <x v="0"/>
    <s v="Jan 2015"/>
    <s v="Jan 2015  Week 01"/>
    <n v="1"/>
    <n v="0"/>
    <x v="0"/>
    <x v="0"/>
  </r>
  <r>
    <n v="2131"/>
    <s v="Mary Hewitt"/>
    <x v="1"/>
    <n v="0.09"/>
    <n v="150.97999999999999"/>
    <n v="66.27"/>
    <x v="0"/>
    <x v="2"/>
    <x v="0"/>
    <s v="Bookcases"/>
    <s v="Jumbo Box"/>
    <s v="Bush Mission Pointe Library"/>
    <n v="0.65"/>
    <s v="United States"/>
    <x v="1"/>
    <s v="Missouri"/>
    <s v="Gladstone"/>
    <n v="64118"/>
    <x v="2"/>
    <x v="0"/>
    <x v="0"/>
    <x v="2"/>
    <x v="0"/>
    <d v="2015-01-04T00:00:00"/>
    <d v="2015-01-31T00:00:00"/>
    <d v="2015-01-04T00:00:00"/>
    <n v="-407.85"/>
    <x v="0"/>
    <n v="302.33999999999997"/>
    <n v="90079"/>
    <n v="150.88999999999999"/>
    <x v="1"/>
    <n v="1"/>
    <n v="-1.3489779718198056"/>
    <n v="-105.51000000000005"/>
    <x v="0"/>
    <s v="Jan 2015"/>
    <s v="Jan 2015  Week 01"/>
    <n v="1"/>
    <n v="0"/>
    <x v="0"/>
    <x v="0"/>
  </r>
  <r>
    <n v="2302"/>
    <s v="Beth Dolan"/>
    <x v="1"/>
    <n v="0.1"/>
    <n v="12.53"/>
    <n v="0.49"/>
    <x v="1"/>
    <x v="3"/>
    <x v="2"/>
    <s v="Labels"/>
    <s v="Small Box"/>
    <s v="Round Specialty Laser Printer Labels"/>
    <n v="0.38"/>
    <s v="United States"/>
    <x v="0"/>
    <s v="Florida"/>
    <s v="Panama City"/>
    <n v="32404"/>
    <x v="2"/>
    <x v="0"/>
    <x v="0"/>
    <x v="2"/>
    <x v="0"/>
    <d v="2015-01-04T00:00:00"/>
    <d v="2015-01-31T00:00:00"/>
    <d v="2015-01-04T00:00:00"/>
    <n v="244.464"/>
    <x v="2"/>
    <n v="92.02"/>
    <n v="87696"/>
    <n v="12.43"/>
    <x v="0"/>
    <n v="1"/>
    <n v="2.6566398608998045"/>
    <n v="336.48399999999998"/>
    <x v="0"/>
    <s v="Jan 2015"/>
    <s v="Jan 2015  Week 01"/>
    <n v="1"/>
    <n v="0"/>
    <x v="0"/>
    <x v="0"/>
  </r>
  <r>
    <n v="2302"/>
    <s v="Beth Dolan"/>
    <x v="1"/>
    <n v="0.1"/>
    <n v="146.34"/>
    <n v="43.75"/>
    <x v="0"/>
    <x v="3"/>
    <x v="0"/>
    <s v="Tables"/>
    <s v="Jumbo Box"/>
    <s v="Bevis Round Conference Table Top &amp; Single Column Base"/>
    <n v="0.64"/>
    <s v="United States"/>
    <x v="0"/>
    <s v="Florida"/>
    <s v="Panama City"/>
    <n v="32404"/>
    <x v="2"/>
    <x v="0"/>
    <x v="0"/>
    <x v="2"/>
    <x v="0"/>
    <d v="2015-01-04T00:00:00"/>
    <d v="2015-01-31T00:00:00"/>
    <d v="2015-01-04T00:00:00"/>
    <n v="-473.57799999999997"/>
    <x v="0"/>
    <n v="283.55"/>
    <n v="87696"/>
    <n v="146.24"/>
    <x v="0"/>
    <n v="1"/>
    <n v="-1.6701745723858223"/>
    <n v="-190.02799999999996"/>
    <x v="0"/>
    <s v="Jan 2015"/>
    <s v="Jan 2015  Week 01"/>
    <n v="0"/>
    <n v="1"/>
    <x v="1"/>
    <x v="0"/>
  </r>
  <r>
    <n v="2303"/>
    <s v="Joe Baldwin"/>
    <x v="1"/>
    <n v="0.1"/>
    <n v="146.34"/>
    <n v="43.75"/>
    <x v="0"/>
    <x v="3"/>
    <x v="0"/>
    <s v="Tables"/>
    <s v="Jumbo Box"/>
    <s v="Bevis Round Conference Table Top &amp; Single Column Base"/>
    <n v="0.64"/>
    <s v="United States"/>
    <x v="3"/>
    <s v="New York"/>
    <s v="New York City"/>
    <n v="10011"/>
    <x v="2"/>
    <x v="0"/>
    <x v="0"/>
    <x v="2"/>
    <x v="0"/>
    <d v="2015-01-04T00:00:00"/>
    <d v="2015-01-31T00:00:00"/>
    <d v="2015-01-04T00:00:00"/>
    <n v="-270.85000000000002"/>
    <x v="5"/>
    <n v="850.64"/>
    <n v="37987"/>
    <n v="146.24"/>
    <x v="3"/>
    <n v="1"/>
    <n v="-0.31840731684378826"/>
    <n v="579.79"/>
    <x v="0"/>
    <s v="Jan 2015"/>
    <s v="Jan 2015  Week 01"/>
    <n v="1"/>
    <n v="0"/>
    <x v="0"/>
    <x v="0"/>
  </r>
  <r>
    <n v="2458"/>
    <s v="Troy Casey"/>
    <x v="1"/>
    <n v="0.03"/>
    <n v="6.48"/>
    <n v="8.73"/>
    <x v="1"/>
    <x v="2"/>
    <x v="2"/>
    <s v="Paper"/>
    <s v="Small Box"/>
    <s v="Xerox 227"/>
    <n v="0.37"/>
    <s v="United States"/>
    <x v="1"/>
    <s v="Minnesota"/>
    <s v="Edina"/>
    <n v="55410"/>
    <x v="2"/>
    <x v="0"/>
    <x v="0"/>
    <x v="2"/>
    <x v="4"/>
    <d v="2015-01-05T00:00:00"/>
    <d v="2015-01-31T00:00:00"/>
    <d v="2015-01-05T00:00:00"/>
    <n v="-35.04"/>
    <x v="0"/>
    <n v="15.95"/>
    <n v="91285"/>
    <n v="6.45"/>
    <x v="1"/>
    <n v="2"/>
    <n v="-2.1968652037617553"/>
    <n v="-19.09"/>
    <x v="0"/>
    <s v="Jan 2015"/>
    <s v="Jan 2015  Week 01"/>
    <n v="1"/>
    <n v="0"/>
    <x v="0"/>
    <x v="0"/>
  </r>
  <r>
    <n v="2460"/>
    <s v="Lucille Gibbons"/>
    <x v="1"/>
    <n v="0.03"/>
    <n v="6.48"/>
    <n v="8.73"/>
    <x v="1"/>
    <x v="2"/>
    <x v="2"/>
    <s v="Paper"/>
    <s v="Small Box"/>
    <s v="Xerox 227"/>
    <n v="0.37"/>
    <s v="United States"/>
    <x v="3"/>
    <s v="New York"/>
    <s v="New York City"/>
    <n v="10035"/>
    <x v="2"/>
    <x v="0"/>
    <x v="0"/>
    <x v="2"/>
    <x v="4"/>
    <d v="2015-01-05T00:00:00"/>
    <d v="2015-01-31T00:00:00"/>
    <d v="2015-01-05T00:00:00"/>
    <n v="-35.04"/>
    <x v="2"/>
    <n v="63.78"/>
    <n v="30785"/>
    <n v="6.45"/>
    <x v="3"/>
    <n v="2"/>
    <n v="-0.54938852304797736"/>
    <n v="28.740000000000002"/>
    <x v="0"/>
    <s v="Jan 2015"/>
    <s v="Jan 2015  Week 01"/>
    <n v="1"/>
    <n v="0"/>
    <x v="0"/>
    <x v="0"/>
  </r>
  <r>
    <n v="2460"/>
    <s v="Lucille Gibbons"/>
    <x v="1"/>
    <n v="7.0000000000000007E-2"/>
    <n v="9.93"/>
    <n v="1.0900000000000001"/>
    <x v="1"/>
    <x v="2"/>
    <x v="2"/>
    <s v="Pens &amp; Art Supplies"/>
    <s v="Wrap Bag"/>
    <s v="Peel-Off® China Markers"/>
    <n v="0.43"/>
    <s v="United States"/>
    <x v="3"/>
    <s v="New York"/>
    <s v="New York City"/>
    <n v="10035"/>
    <x v="2"/>
    <x v="0"/>
    <x v="0"/>
    <x v="2"/>
    <x v="3"/>
    <d v="2015-01-06T00:00:00"/>
    <d v="2015-01-31T00:00:00"/>
    <d v="2015-01-06T00:00:00"/>
    <n v="149.53"/>
    <x v="17"/>
    <n v="451.61"/>
    <n v="30785"/>
    <n v="9.86"/>
    <x v="3"/>
    <n v="3"/>
    <n v="0.33110427138460174"/>
    <n v="601.14"/>
    <x v="0"/>
    <s v="Jan 2015"/>
    <s v="Jan 2015  Week 01"/>
    <n v="0"/>
    <n v="1"/>
    <x v="1"/>
    <x v="0"/>
  </r>
  <r>
    <n v="2579"/>
    <s v="Marshall Sutherland"/>
    <x v="1"/>
    <n v="0.09"/>
    <n v="212.6"/>
    <n v="52.2"/>
    <x v="0"/>
    <x v="2"/>
    <x v="0"/>
    <s v="Tables"/>
    <s v="Jumbo Box"/>
    <s v="Bush Advantage Collection® Round Conference Table"/>
    <n v="0.64"/>
    <s v="United States"/>
    <x v="0"/>
    <s v="Alabama"/>
    <s v="Phenix City"/>
    <n v="36869"/>
    <x v="2"/>
    <x v="0"/>
    <x v="0"/>
    <x v="2"/>
    <x v="0"/>
    <d v="2015-01-04T00:00:00"/>
    <d v="2015-01-31T00:00:00"/>
    <d v="2015-01-04T00:00:00"/>
    <n v="-274.49799999999999"/>
    <x v="3"/>
    <n v="174.5"/>
    <n v="88296"/>
    <n v="212.51"/>
    <x v="0"/>
    <n v="1"/>
    <n v="-1.573054441260745"/>
    <n v="-99.99799999999999"/>
    <x v="0"/>
    <s v="Jan 2015"/>
    <s v="Jan 2015  Week 01"/>
    <n v="1"/>
    <n v="0"/>
    <x v="0"/>
    <x v="0"/>
  </r>
  <r>
    <n v="169"/>
    <s v="Janice Cole"/>
    <x v="2"/>
    <n v="0.08"/>
    <n v="43.22"/>
    <n v="16.71"/>
    <x v="1"/>
    <x v="3"/>
    <x v="1"/>
    <s v="Computer Peripherals"/>
    <s v="Small Box"/>
    <s v="Fellowes Mobile Numeric Keypad, Graphite"/>
    <n v="0.66"/>
    <s v="United States"/>
    <x v="0"/>
    <s v="Louisiana"/>
    <s v="Baton Rouge"/>
    <n v="70802"/>
    <x v="2"/>
    <x v="0"/>
    <x v="0"/>
    <x v="2"/>
    <x v="4"/>
    <d v="2015-01-05T00:00:00"/>
    <d v="2015-01-31T00:00:00"/>
    <d v="2015-01-05T00:00:00"/>
    <n v="280.27458000000001"/>
    <x v="6"/>
    <n v="130.62"/>
    <n v="87463"/>
    <n v="43.14"/>
    <x v="0"/>
    <n v="2"/>
    <n v="2.1457248507119888"/>
    <n v="410.89458000000002"/>
    <x v="0"/>
    <s v="Jan 2015"/>
    <s v="Jan 2015  Week 01"/>
    <n v="1"/>
    <n v="0"/>
    <x v="0"/>
    <x v="0"/>
  </r>
  <r>
    <n v="169"/>
    <s v="Janice Cole"/>
    <x v="2"/>
    <n v="0.05"/>
    <n v="574.74"/>
    <n v="24.49"/>
    <x v="1"/>
    <x v="3"/>
    <x v="1"/>
    <s v="Office Machines"/>
    <s v="Large Box"/>
    <s v="Polycom ViaVideo™ Desktop Video Communications Unit"/>
    <n v="0.37"/>
    <s v="United States"/>
    <x v="0"/>
    <s v="Louisiana"/>
    <s v="Baton Rouge"/>
    <n v="70802"/>
    <x v="2"/>
    <x v="0"/>
    <x v="0"/>
    <x v="2"/>
    <x v="5"/>
    <d v="2015-01-10T00:00:00"/>
    <d v="2015-01-31T00:00:00"/>
    <d v="2015-01-10T00:00:00"/>
    <n v="-112.4263"/>
    <x v="4"/>
    <n v="6945.16"/>
    <n v="87463"/>
    <n v="574.69000000000005"/>
    <x v="0"/>
    <n v="7"/>
    <n v="-1.6187719217411838E-2"/>
    <n v="6832.7336999999998"/>
    <x v="0"/>
    <s v="Jan 2015"/>
    <s v="Jan 2015  Week 01"/>
    <n v="0"/>
    <n v="1"/>
    <x v="1"/>
    <x v="0"/>
  </r>
  <r>
    <n v="169"/>
    <s v="Janice Cole"/>
    <x v="2"/>
    <n v="0.04"/>
    <n v="10.14"/>
    <n v="2.27"/>
    <x v="1"/>
    <x v="3"/>
    <x v="2"/>
    <s v="Paper"/>
    <s v="Wrap Bag"/>
    <s v="Staples Wirebound Steno Books, 6&quot; x 9&quot;, 12/Pack"/>
    <n v="0.36"/>
    <s v="United States"/>
    <x v="0"/>
    <s v="Louisiana"/>
    <s v="Baton Rouge"/>
    <n v="70802"/>
    <x v="2"/>
    <x v="0"/>
    <x v="0"/>
    <x v="2"/>
    <x v="7"/>
    <d v="2015-01-07T00:00:00"/>
    <d v="2015-01-31T00:00:00"/>
    <d v="2015-01-07T00:00:00"/>
    <n v="24.923999999999999"/>
    <x v="6"/>
    <n v="30.94"/>
    <n v="87463"/>
    <n v="10.100000000000001"/>
    <x v="0"/>
    <n v="4"/>
    <n v="0.80555914673561724"/>
    <n v="55.864000000000004"/>
    <x v="0"/>
    <s v="Jan 2015"/>
    <s v="Jan 2015  Week 01"/>
    <n v="0"/>
    <n v="1"/>
    <x v="1"/>
    <x v="0"/>
  </r>
  <r>
    <n v="1777"/>
    <s v="Miriam Greenberg"/>
    <x v="2"/>
    <n v="0.02"/>
    <n v="10.06"/>
    <n v="2.06"/>
    <x v="1"/>
    <x v="1"/>
    <x v="2"/>
    <s v="Paper"/>
    <s v="Wrap Bag"/>
    <s v="Riverleaf Stik-Withit® Designer Note Cubes®"/>
    <n v="0.39"/>
    <s v="United States"/>
    <x v="1"/>
    <s v="Indiana"/>
    <s v="Valparaiso"/>
    <n v="46383"/>
    <x v="2"/>
    <x v="0"/>
    <x v="0"/>
    <x v="2"/>
    <x v="8"/>
    <d v="2015-01-08T00:00:00"/>
    <d v="2015-01-31T00:00:00"/>
    <d v="2015-01-08T00:00:00"/>
    <n v="90.624600000000001"/>
    <x v="1"/>
    <n v="131.34"/>
    <n v="89940"/>
    <n v="10.040000000000001"/>
    <x v="1"/>
    <n v="5"/>
    <n v="0.69"/>
    <n v="221.96460000000002"/>
    <x v="0"/>
    <s v="Jan 2015"/>
    <s v="Jan 2015  Week 01"/>
    <n v="1"/>
    <n v="0"/>
    <x v="0"/>
    <x v="0"/>
  </r>
  <r>
    <n v="2081"/>
    <s v="Matthew Conway"/>
    <x v="2"/>
    <n v="0.09"/>
    <n v="1.48"/>
    <n v="0.7"/>
    <x v="1"/>
    <x v="3"/>
    <x v="2"/>
    <s v="Rubber Bands"/>
    <s v="Wrap Bag"/>
    <s v="Binder Clips by OIC"/>
    <n v="0.37"/>
    <s v="United States"/>
    <x v="3"/>
    <s v="New York"/>
    <s v="Ithaca"/>
    <n v="14853"/>
    <x v="2"/>
    <x v="0"/>
    <x v="0"/>
    <x v="2"/>
    <x v="4"/>
    <d v="2015-01-05T00:00:00"/>
    <d v="2015-01-31T00:00:00"/>
    <d v="2015-01-05T00:00:00"/>
    <n v="1.68"/>
    <x v="5"/>
    <n v="8.9499999999999993"/>
    <n v="86092"/>
    <n v="1.39"/>
    <x v="3"/>
    <n v="2"/>
    <n v="0.18770949720670391"/>
    <n v="10.629999999999999"/>
    <x v="0"/>
    <s v="Jan 2015"/>
    <s v="Jan 2015  Week 01"/>
    <n v="1"/>
    <n v="0"/>
    <x v="0"/>
    <x v="0"/>
  </r>
  <r>
    <n v="193"/>
    <s v="Danny Hong"/>
    <x v="3"/>
    <n v="0"/>
    <n v="213.45"/>
    <n v="14.7"/>
    <x v="0"/>
    <x v="3"/>
    <x v="1"/>
    <s v="Office Machines"/>
    <s v="Jumbo Drum"/>
    <s v="Panasonic KX-P2130 Dot Matrix Printer"/>
    <n v="0.59"/>
    <s v="United States"/>
    <x v="2"/>
    <s v="Utah"/>
    <s v="Layton"/>
    <n v="84041"/>
    <x v="2"/>
    <x v="0"/>
    <x v="0"/>
    <x v="2"/>
    <x v="4"/>
    <d v="2015-01-05T00:00:00"/>
    <d v="2015-01-31T00:00:00"/>
    <d v="2015-01-05T00:00:00"/>
    <n v="-560.81417999999996"/>
    <x v="3"/>
    <n v="224.12"/>
    <n v="90430"/>
    <n v="213.45"/>
    <x v="2"/>
    <n v="2"/>
    <n v="-2.5022942173835445"/>
    <n v="-336.69417999999996"/>
    <x v="0"/>
    <s v="Jan 2015"/>
    <s v="Jan 2015  Week 01"/>
    <n v="1"/>
    <n v="0"/>
    <x v="0"/>
    <x v="0"/>
  </r>
  <r>
    <n v="2203"/>
    <s v="Eddie Walker"/>
    <x v="0"/>
    <n v="0.03"/>
    <n v="399.98"/>
    <n v="12.06"/>
    <x v="0"/>
    <x v="2"/>
    <x v="1"/>
    <s v="Office Machines"/>
    <s v="Jumbo Box"/>
    <s v="Okidata ML320 Series Turbo Dot Matrix Printers"/>
    <n v="0.56000000000000005"/>
    <s v="United States"/>
    <x v="1"/>
    <s v="Minnesota"/>
    <s v="Brooklyn Park"/>
    <n v="55445"/>
    <x v="3"/>
    <x v="0"/>
    <x v="0"/>
    <x v="3"/>
    <x v="3"/>
    <d v="2015-01-06T00:00:00"/>
    <d v="2015-01-31T00:00:00"/>
    <d v="2015-01-06T00:00:00"/>
    <n v="-663.51419999999996"/>
    <x v="0"/>
    <n v="807"/>
    <n v="86052"/>
    <n v="399.95000000000005"/>
    <x v="1"/>
    <n v="2"/>
    <n v="-0.82219851301115232"/>
    <n v="143.48580000000004"/>
    <x v="1"/>
    <s v="Jan 2015"/>
    <s v="Jan 2015  Week 02"/>
    <n v="1"/>
    <n v="0"/>
    <x v="0"/>
    <x v="0"/>
  </r>
  <r>
    <n v="3146"/>
    <s v="Maureen Stout"/>
    <x v="0"/>
    <n v="0.03"/>
    <n v="3.36"/>
    <n v="6.27"/>
    <x v="1"/>
    <x v="3"/>
    <x v="2"/>
    <s v="Binders and Binder Accessories"/>
    <s v="Small Box"/>
    <s v="Cardinal Poly Pocket Divider Pockets for Ring Binders"/>
    <n v="0.4"/>
    <s v="United States"/>
    <x v="1"/>
    <s v="Texas"/>
    <s v="Pharr"/>
    <n v="78577"/>
    <x v="3"/>
    <x v="0"/>
    <x v="0"/>
    <x v="3"/>
    <x v="4"/>
    <d v="2015-01-05T00:00:00"/>
    <d v="2015-01-31T00:00:00"/>
    <d v="2015-01-05T00:00:00"/>
    <n v="-94.258600000000001"/>
    <x v="7"/>
    <n v="14.9"/>
    <n v="85850"/>
    <n v="3.33"/>
    <x v="1"/>
    <n v="1"/>
    <n v="-6.3260805369127517"/>
    <n v="-79.358599999999996"/>
    <x v="1"/>
    <s v="Jan 2015"/>
    <s v="Jan 2015  Week 02"/>
    <n v="1"/>
    <n v="0"/>
    <x v="0"/>
    <x v="0"/>
  </r>
  <r>
    <n v="3146"/>
    <s v="Maureen Stout"/>
    <x v="0"/>
    <n v="7.0000000000000007E-2"/>
    <n v="3.71"/>
    <n v="1.93"/>
    <x v="2"/>
    <x v="3"/>
    <x v="2"/>
    <s v="Paper"/>
    <s v="Wrap Bag"/>
    <s v="&quot;While you Were Out&quot; Message Book, One Form per Page"/>
    <n v="0.35"/>
    <s v="United States"/>
    <x v="1"/>
    <s v="Texas"/>
    <s v="Pharr"/>
    <n v="78577"/>
    <x v="3"/>
    <x v="0"/>
    <x v="0"/>
    <x v="3"/>
    <x v="3"/>
    <d v="2015-01-06T00:00:00"/>
    <d v="2015-01-31T00:00:00"/>
    <d v="2015-01-06T00:00:00"/>
    <n v="6.3308"/>
    <x v="8"/>
    <n v="39.64"/>
    <n v="85850"/>
    <n v="3.64"/>
    <x v="1"/>
    <n v="2"/>
    <n v="0.15970736629667004"/>
    <n v="45.970799999999997"/>
    <x v="1"/>
    <s v="Jan 2015"/>
    <s v="Jan 2015  Week 02"/>
    <n v="0"/>
    <n v="1"/>
    <x v="1"/>
    <x v="0"/>
  </r>
  <r>
    <n v="915"/>
    <s v="Carol Sherrill"/>
    <x v="1"/>
    <n v="0.06"/>
    <n v="350.98"/>
    <n v="30"/>
    <x v="0"/>
    <x v="2"/>
    <x v="0"/>
    <s v="Chairs &amp; Chairmats"/>
    <s v="Jumbo Drum"/>
    <s v="Office Star - Professional Matrix Back Chair with 2-to-1 Synchro Tilt and Mesh Fabric Seat"/>
    <n v="0.61"/>
    <s v="United States"/>
    <x v="1"/>
    <s v="Texas"/>
    <s v="Bryan"/>
    <n v="77803"/>
    <x v="3"/>
    <x v="0"/>
    <x v="0"/>
    <x v="3"/>
    <x v="4"/>
    <d v="2015-01-05T00:00:00"/>
    <d v="2015-01-31T00:00:00"/>
    <d v="2015-01-05T00:00:00"/>
    <n v="-489.41559999999998"/>
    <x v="3"/>
    <n v="346.52"/>
    <n v="86356"/>
    <n v="350.92"/>
    <x v="1"/>
    <n v="1"/>
    <n v="-1.4123733117857555"/>
    <n v="-142.8956"/>
    <x v="1"/>
    <s v="Jan 2015"/>
    <s v="Jan 2015  Week 02"/>
    <n v="1"/>
    <n v="0"/>
    <x v="0"/>
    <x v="0"/>
  </r>
  <r>
    <n v="2393"/>
    <s v="Debbie Dillon"/>
    <x v="1"/>
    <n v="0.06"/>
    <n v="105.29"/>
    <n v="10.119999999999999"/>
    <x v="1"/>
    <x v="3"/>
    <x v="0"/>
    <s v="Office Furnishings"/>
    <s v="Large Box"/>
    <s v="Eldon Antistatic Chair Mats for Low to Medium Pile Carpets"/>
    <n v="0.79"/>
    <s v="United States"/>
    <x v="0"/>
    <s v="Georgia"/>
    <s v="Roswell"/>
    <n v="30076"/>
    <x v="3"/>
    <x v="0"/>
    <x v="0"/>
    <x v="3"/>
    <x v="3"/>
    <d v="2015-01-06T00:00:00"/>
    <d v="2015-01-31T00:00:00"/>
    <d v="2015-01-06T00:00:00"/>
    <n v="-45.01"/>
    <x v="4"/>
    <n v="1202.6600000000001"/>
    <n v="86951"/>
    <n v="105.23"/>
    <x v="0"/>
    <n v="2"/>
    <n v="-3.7425373754843429E-2"/>
    <n v="1157.6500000000001"/>
    <x v="1"/>
    <s v="Jan 2015"/>
    <s v="Jan 2015  Week 02"/>
    <n v="1"/>
    <n v="0"/>
    <x v="0"/>
    <x v="0"/>
  </r>
  <r>
    <n v="916"/>
    <s v="Marion Wilcox"/>
    <x v="2"/>
    <n v="0.05"/>
    <n v="161.55000000000001"/>
    <n v="19.989999999999998"/>
    <x v="1"/>
    <x v="3"/>
    <x v="2"/>
    <s v="Storage &amp; Organization"/>
    <s v="Small Box"/>
    <s v="Fellowes Super Stor/Drawer® Files"/>
    <n v="0.66"/>
    <s v="United States"/>
    <x v="1"/>
    <s v="Texas"/>
    <s v="Burleson"/>
    <n v="76028"/>
    <x v="3"/>
    <x v="0"/>
    <x v="0"/>
    <x v="3"/>
    <x v="9"/>
    <d v="2015-01-11T00:00:00"/>
    <d v="2015-01-31T00:00:00"/>
    <d v="2015-01-11T00:00:00"/>
    <n v="35.31"/>
    <x v="6"/>
    <n v="499.31"/>
    <n v="86357"/>
    <n v="161.5"/>
    <x v="1"/>
    <n v="7"/>
    <n v="7.0717590274578926E-2"/>
    <n v="534.62"/>
    <x v="1"/>
    <s v="Jan 2015"/>
    <s v="Jan 2015  Week 02"/>
    <n v="1"/>
    <n v="0"/>
    <x v="0"/>
    <x v="0"/>
  </r>
  <r>
    <n v="1142"/>
    <s v="Russell Chan"/>
    <x v="4"/>
    <n v="0.05"/>
    <n v="363.25"/>
    <n v="19.989999999999998"/>
    <x v="1"/>
    <x v="2"/>
    <x v="2"/>
    <s v="Appliances"/>
    <s v="Small Box"/>
    <s v="Hoover WindTunnel™ Plus Canister Vacuum"/>
    <n v="0.56999999999999995"/>
    <s v="United States"/>
    <x v="1"/>
    <s v="Texas"/>
    <s v="Waco"/>
    <n v="76706"/>
    <x v="3"/>
    <x v="0"/>
    <x v="0"/>
    <x v="3"/>
    <x v="3"/>
    <d v="2015-01-06T00:00:00"/>
    <d v="2015-01-31T00:00:00"/>
    <d v="2015-01-06T00:00:00"/>
    <n v="1766.7795000000001"/>
    <x v="12"/>
    <n v="2560.5500000000002"/>
    <n v="86573"/>
    <n v="363.2"/>
    <x v="1"/>
    <n v="2"/>
    <n v="0.69"/>
    <n v="4327.3294999999998"/>
    <x v="1"/>
    <s v="Jan 2015"/>
    <s v="Jan 2015  Week 02"/>
    <n v="1"/>
    <n v="0"/>
    <x v="0"/>
    <x v="0"/>
  </r>
  <r>
    <n v="890"/>
    <s v="Billie Fowler"/>
    <x v="0"/>
    <n v="0.08"/>
    <n v="1.81"/>
    <n v="0.75"/>
    <x v="1"/>
    <x v="1"/>
    <x v="0"/>
    <s v="Chairs &amp; Chairmats"/>
    <s v="Jumbo Drum"/>
    <s v="Metal Folding Chairs, Beige, 4/Carton"/>
    <n v="0.57999999999999996"/>
    <s v="United States"/>
    <x v="1"/>
    <s v="Texas"/>
    <s v="Bedford"/>
    <n v="76021"/>
    <x v="4"/>
    <x v="0"/>
    <x v="0"/>
    <x v="4"/>
    <x v="3"/>
    <d v="2015-01-06T00:00:00"/>
    <d v="2015-01-31T00:00:00"/>
    <d v="2015-01-06T00:00:00"/>
    <n v="1.3224"/>
    <x v="8"/>
    <n v="19.97"/>
    <n v="89536"/>
    <n v="1.73"/>
    <x v="1"/>
    <n v="1"/>
    <n v="6.6219328993490242E-2"/>
    <n v="21.292400000000001"/>
    <x v="1"/>
    <s v="Jan 2015"/>
    <s v="Jan 2015  Week 02"/>
    <n v="1"/>
    <n v="0"/>
    <x v="0"/>
    <x v="0"/>
  </r>
  <r>
    <n v="890"/>
    <s v="Billie Fowler"/>
    <x v="0"/>
    <n v="0.04"/>
    <n v="125.99"/>
    <n v="5.26"/>
    <x v="1"/>
    <x v="1"/>
    <x v="1"/>
    <s v="Telephones and Communication"/>
    <s v="Small Box"/>
    <s v="232"/>
    <n v="0.55000000000000004"/>
    <s v="United States"/>
    <x v="1"/>
    <s v="Texas"/>
    <s v="Bedford"/>
    <n v="76021"/>
    <x v="4"/>
    <x v="0"/>
    <x v="0"/>
    <x v="4"/>
    <x v="4"/>
    <d v="2015-01-05T00:00:00"/>
    <d v="2015-01-31T00:00:00"/>
    <d v="2015-01-05T00:00:00"/>
    <n v="455.42070000000001"/>
    <x v="5"/>
    <n v="660.03"/>
    <n v="89536"/>
    <n v="125.94999999999999"/>
    <x v="1"/>
    <n v="0"/>
    <n v="0.69000000000000006"/>
    <n v="1115.4506999999999"/>
    <x v="1"/>
    <s v="Jan 2015"/>
    <s v="Jan 2015  Week 02"/>
    <n v="0"/>
    <n v="1"/>
    <x v="1"/>
    <x v="0"/>
  </r>
  <r>
    <n v="2630"/>
    <s v="Betsy Puckett"/>
    <x v="0"/>
    <n v="0.01"/>
    <n v="194.3"/>
    <n v="11.54"/>
    <x v="1"/>
    <x v="0"/>
    <x v="0"/>
    <s v="Office Furnishings"/>
    <s v="Large Box"/>
    <s v="Electrix Halogen Magnifier Lamp"/>
    <n v="0.59"/>
    <s v="United States"/>
    <x v="1"/>
    <s v="Oklahoma"/>
    <s v="Norman"/>
    <n v="73071"/>
    <x v="4"/>
    <x v="0"/>
    <x v="0"/>
    <x v="4"/>
    <x v="7"/>
    <d v="2015-01-07T00:00:00"/>
    <d v="2015-01-31T00:00:00"/>
    <d v="2015-01-07T00:00:00"/>
    <n v="690.17939999999999"/>
    <x v="18"/>
    <n v="1000.26"/>
    <n v="85914"/>
    <n v="194.29000000000002"/>
    <x v="1"/>
    <n v="2"/>
    <n v="0.69"/>
    <n v="1690.4394"/>
    <x v="1"/>
    <s v="Jan 2015"/>
    <s v="Jan 2015  Week 02"/>
    <n v="1"/>
    <n v="0"/>
    <x v="0"/>
    <x v="0"/>
  </r>
  <r>
    <n v="2630"/>
    <s v="Betsy Puckett"/>
    <x v="0"/>
    <n v="0.02"/>
    <n v="209.84"/>
    <n v="21.21"/>
    <x v="1"/>
    <x v="0"/>
    <x v="0"/>
    <s v="Office Furnishings"/>
    <s v="Large Box"/>
    <s v="Luxo Professional Fluorescent Magnifier Lamp with Clamp-Mount Base"/>
    <n v="0.59"/>
    <s v="United States"/>
    <x v="1"/>
    <s v="Oklahoma"/>
    <s v="Norman"/>
    <n v="73071"/>
    <x v="4"/>
    <x v="0"/>
    <x v="0"/>
    <x v="4"/>
    <x v="3"/>
    <d v="2015-01-06T00:00:00"/>
    <d v="2015-01-31T00:00:00"/>
    <d v="2015-01-06T00:00:00"/>
    <n v="1507.6431"/>
    <x v="19"/>
    <n v="2184.9899999999998"/>
    <n v="85914"/>
    <n v="209.82"/>
    <x v="1"/>
    <n v="1"/>
    <n v="0.69000000000000006"/>
    <n v="3692.6331"/>
    <x v="1"/>
    <s v="Jan 2015"/>
    <s v="Jan 2015  Week 02"/>
    <n v="0"/>
    <n v="1"/>
    <x v="1"/>
    <x v="0"/>
  </r>
  <r>
    <n v="2630"/>
    <s v="Betsy Puckett"/>
    <x v="0"/>
    <n v="0"/>
    <n v="145.44999999999999"/>
    <n v="17.850000000000001"/>
    <x v="0"/>
    <x v="0"/>
    <x v="1"/>
    <s v="Office Machines"/>
    <s v="Jumbo Drum"/>
    <s v="Panasonic KX-P1150 Dot Matrix Printer"/>
    <n v="0.56000000000000005"/>
    <s v="United States"/>
    <x v="1"/>
    <s v="Oklahoma"/>
    <s v="Norman"/>
    <n v="73071"/>
    <x v="4"/>
    <x v="0"/>
    <x v="0"/>
    <x v="4"/>
    <x v="7"/>
    <d v="2015-01-07T00:00:00"/>
    <d v="2015-01-31T00:00:00"/>
    <d v="2015-01-07T00:00:00"/>
    <n v="801.74680000000001"/>
    <x v="2"/>
    <n v="1191.2"/>
    <n v="85914"/>
    <n v="145.44999999999999"/>
    <x v="1"/>
    <n v="2"/>
    <n v="0.67305809267965078"/>
    <n v="1992.9468000000002"/>
    <x v="1"/>
    <s v="Jan 2015"/>
    <s v="Jan 2015  Week 02"/>
    <n v="0"/>
    <n v="1"/>
    <x v="1"/>
    <x v="0"/>
  </r>
  <r>
    <n v="2206"/>
    <s v="Bobby Powell"/>
    <x v="1"/>
    <n v="0.03"/>
    <n v="28.48"/>
    <n v="1.99"/>
    <x v="1"/>
    <x v="1"/>
    <x v="1"/>
    <s v="Computer Peripherals"/>
    <s v="Small Pack"/>
    <s v="Memorex 4.7GB DVD+RW, 3/Pack"/>
    <n v="0.4"/>
    <s v="United States"/>
    <x v="1"/>
    <s v="Iowa"/>
    <s v="Fort Dodge"/>
    <n v="50501"/>
    <x v="4"/>
    <x v="0"/>
    <x v="0"/>
    <x v="4"/>
    <x v="3"/>
    <d v="2015-01-06T00:00:00"/>
    <d v="2015-01-31T00:00:00"/>
    <d v="2015-01-06T00:00:00"/>
    <n v="-35.290399999999998"/>
    <x v="0"/>
    <n v="55.25"/>
    <n v="86258"/>
    <n v="28.45"/>
    <x v="1"/>
    <n v="1"/>
    <n v="-0.63874027149321266"/>
    <n v="19.959600000000002"/>
    <x v="1"/>
    <s v="Jan 2015"/>
    <s v="Jan 2015  Week 02"/>
    <n v="1"/>
    <n v="0"/>
    <x v="0"/>
    <x v="0"/>
  </r>
  <r>
    <n v="2206"/>
    <s v="Bobby Powell"/>
    <x v="1"/>
    <n v="0.01"/>
    <n v="205.99"/>
    <n v="5.99"/>
    <x v="1"/>
    <x v="1"/>
    <x v="1"/>
    <s v="Telephones and Communication"/>
    <s v="Small Box"/>
    <s v="3285"/>
    <n v="0.59"/>
    <s v="United States"/>
    <x v="1"/>
    <s v="Iowa"/>
    <s v="Fort Dodge"/>
    <n v="50501"/>
    <x v="4"/>
    <x v="0"/>
    <x v="0"/>
    <x v="4"/>
    <x v="7"/>
    <d v="2015-01-07T00:00:00"/>
    <d v="2015-01-31T00:00:00"/>
    <d v="2015-01-07T00:00:00"/>
    <n v="-74.883600000000001"/>
    <x v="6"/>
    <n v="551.22"/>
    <n v="86258"/>
    <n v="205.98000000000002"/>
    <x v="1"/>
    <n v="2"/>
    <n v="-0.13585065853924022"/>
    <n v="476.33640000000003"/>
    <x v="1"/>
    <s v="Jan 2015"/>
    <s v="Jan 2015  Week 02"/>
    <n v="0"/>
    <n v="1"/>
    <x v="1"/>
    <x v="0"/>
  </r>
  <r>
    <n v="3125"/>
    <s v="Guy McDonald"/>
    <x v="1"/>
    <n v="0.08"/>
    <n v="120.97"/>
    <n v="26.3"/>
    <x v="0"/>
    <x v="2"/>
    <x v="1"/>
    <s v="Office Machines"/>
    <s v="Jumbo Drum"/>
    <s v="Canon S750 Color Inkjet Printer"/>
    <n v="0.38"/>
    <s v="United States"/>
    <x v="1"/>
    <s v="Illinois"/>
    <s v="Mount Prospect"/>
    <n v="60056"/>
    <x v="4"/>
    <x v="0"/>
    <x v="0"/>
    <x v="4"/>
    <x v="7"/>
    <d v="2015-01-07T00:00:00"/>
    <d v="2015-01-31T00:00:00"/>
    <d v="2015-01-07T00:00:00"/>
    <n v="-233.840688"/>
    <x v="0"/>
    <n v="233.58"/>
    <n v="87285"/>
    <n v="120.89"/>
    <x v="1"/>
    <n v="2"/>
    <n v="-1.001116054456717"/>
    <n v="-0.2606879999999876"/>
    <x v="1"/>
    <s v="Jan 2015"/>
    <s v="Jan 2015  Week 02"/>
    <n v="1"/>
    <n v="0"/>
    <x v="0"/>
    <x v="0"/>
  </r>
  <r>
    <n v="451"/>
    <s v="Joyce Murray"/>
    <x v="2"/>
    <n v="0.01"/>
    <n v="8.8800000000000008"/>
    <n v="6.28"/>
    <x v="1"/>
    <x v="2"/>
    <x v="2"/>
    <s v="Binders and Binder Accessories"/>
    <s v="Small Box"/>
    <s v="GBC Instant Index™ System for Binding Systems"/>
    <n v="0.35"/>
    <s v="United States"/>
    <x v="2"/>
    <s v="California"/>
    <s v="Los Altos"/>
    <n v="94024"/>
    <x v="4"/>
    <x v="0"/>
    <x v="0"/>
    <x v="4"/>
    <x v="5"/>
    <d v="2015-01-10T00:00:00"/>
    <d v="2015-01-31T00:00:00"/>
    <d v="2015-01-10T00:00:00"/>
    <n v="-15.456"/>
    <x v="0"/>
    <n v="19.86"/>
    <n v="86013"/>
    <n v="8.870000000000001"/>
    <x v="2"/>
    <n v="5"/>
    <n v="-0.77824773413897286"/>
    <n v="4.4039999999999999"/>
    <x v="1"/>
    <s v="Jan 2015"/>
    <s v="Jan 2015  Week 02"/>
    <n v="1"/>
    <n v="0"/>
    <x v="0"/>
    <x v="0"/>
  </r>
  <r>
    <n v="451"/>
    <s v="Joyce Murray"/>
    <x v="2"/>
    <n v="0.06"/>
    <n v="2.88"/>
    <n v="0.99"/>
    <x v="1"/>
    <x v="2"/>
    <x v="2"/>
    <s v="Labels"/>
    <s v="Small Box"/>
    <s v="Avery 514"/>
    <n v="0.36"/>
    <s v="United States"/>
    <x v="2"/>
    <s v="California"/>
    <s v="Los Altos"/>
    <n v="94024"/>
    <x v="4"/>
    <x v="0"/>
    <x v="0"/>
    <x v="4"/>
    <x v="10"/>
    <d v="2015-01-14T00:00:00"/>
    <d v="2015-01-31T00:00:00"/>
    <d v="2015-01-14T00:00:00"/>
    <n v="16.049399999999999"/>
    <x v="2"/>
    <n v="23.26"/>
    <n v="86013"/>
    <n v="2.82"/>
    <x v="2"/>
    <n v="9"/>
    <n v="0.69"/>
    <n v="39.309399999999997"/>
    <x v="1"/>
    <s v="Jan 2015"/>
    <s v="Jan 2015  Week 02"/>
    <n v="0"/>
    <n v="1"/>
    <x v="1"/>
    <x v="0"/>
  </r>
  <r>
    <n v="1314"/>
    <s v="Keith Marsh"/>
    <x v="2"/>
    <n v="0.05"/>
    <n v="80.98"/>
    <n v="35"/>
    <x v="1"/>
    <x v="2"/>
    <x v="2"/>
    <s v="Storage &amp; Organization"/>
    <s v="Large Box"/>
    <s v="Carina Double Wide Media Storage Towers in Natural &amp; Black"/>
    <n v="0.81"/>
    <s v="United States"/>
    <x v="2"/>
    <s v="California"/>
    <s v="Los Angeles"/>
    <n v="90058"/>
    <x v="4"/>
    <x v="0"/>
    <x v="0"/>
    <x v="4"/>
    <x v="6"/>
    <d v="2015-01-09T00:00:00"/>
    <d v="2015-01-31T00:00:00"/>
    <d v="2015-01-09T00:00:00"/>
    <n v="-746.44"/>
    <x v="20"/>
    <n v="2710.47"/>
    <n v="27013"/>
    <n v="80.930000000000007"/>
    <x v="2"/>
    <n v="4"/>
    <n v="-0.27539135279121335"/>
    <n v="1964.0299999999997"/>
    <x v="1"/>
    <s v="Jan 2015"/>
    <s v="Jan 2015  Week 02"/>
    <n v="1"/>
    <n v="0"/>
    <x v="0"/>
    <x v="0"/>
  </r>
  <r>
    <n v="1314"/>
    <s v="Keith Marsh"/>
    <x v="2"/>
    <n v="0.05"/>
    <n v="279.48"/>
    <n v="35"/>
    <x v="1"/>
    <x v="2"/>
    <x v="2"/>
    <s v="Storage &amp; Organization"/>
    <s v="Large Box"/>
    <s v="Tennsco Snap-Together Open Shelving Units, Starter Sets and Add-On Units"/>
    <n v="0.8"/>
    <s v="United States"/>
    <x v="2"/>
    <s v="California"/>
    <s v="Los Angeles"/>
    <n v="90058"/>
    <x v="4"/>
    <x v="0"/>
    <x v="0"/>
    <x v="4"/>
    <x v="4"/>
    <d v="2015-01-05T00:00:00"/>
    <d v="2015-01-31T00:00:00"/>
    <d v="2015-01-05T00:00:00"/>
    <n v="-274.95"/>
    <x v="21"/>
    <n v="8354.73"/>
    <n v="27013"/>
    <n v="279.43"/>
    <x v="2"/>
    <n v="0"/>
    <n v="-3.2909501563784825E-2"/>
    <n v="8079.78"/>
    <x v="1"/>
    <s v="Jan 2015"/>
    <s v="Jan 2015  Week 02"/>
    <n v="0"/>
    <n v="1"/>
    <x v="1"/>
    <x v="0"/>
  </r>
  <r>
    <n v="1316"/>
    <s v="Marion Lindsey"/>
    <x v="2"/>
    <n v="0.05"/>
    <n v="80.98"/>
    <n v="35"/>
    <x v="1"/>
    <x v="2"/>
    <x v="2"/>
    <s v="Storage &amp; Organization"/>
    <s v="Large Box"/>
    <s v="Carina Double Wide Media Storage Towers in Natural &amp; Black"/>
    <n v="0.81"/>
    <s v="United States"/>
    <x v="2"/>
    <s v="Colorado"/>
    <s v="Commerce City"/>
    <n v="80022"/>
    <x v="4"/>
    <x v="0"/>
    <x v="0"/>
    <x v="4"/>
    <x v="6"/>
    <d v="2015-01-09T00:00:00"/>
    <d v="2015-01-31T00:00:00"/>
    <d v="2015-01-09T00:00:00"/>
    <n v="-746.44"/>
    <x v="2"/>
    <n v="637.76"/>
    <n v="87603"/>
    <n v="80.930000000000007"/>
    <x v="2"/>
    <n v="4"/>
    <n v="-1.1704089312594079"/>
    <n v="-108.68000000000006"/>
    <x v="1"/>
    <s v="Jan 2015"/>
    <s v="Jan 2015  Week 02"/>
    <n v="1"/>
    <n v="0"/>
    <x v="0"/>
    <x v="0"/>
  </r>
  <r>
    <n v="1316"/>
    <s v="Marion Lindsey"/>
    <x v="2"/>
    <n v="0.05"/>
    <n v="279.48"/>
    <n v="35"/>
    <x v="1"/>
    <x v="2"/>
    <x v="2"/>
    <s v="Storage &amp; Organization"/>
    <s v="Large Box"/>
    <s v="Tennsco Snap-Together Open Shelving Units, Starter Sets and Add-On Units"/>
    <n v="0.8"/>
    <s v="United States"/>
    <x v="2"/>
    <s v="Colorado"/>
    <s v="Commerce City"/>
    <n v="80022"/>
    <x v="4"/>
    <x v="0"/>
    <x v="0"/>
    <x v="4"/>
    <x v="4"/>
    <d v="2015-01-05T00:00:00"/>
    <d v="2015-01-31T00:00:00"/>
    <d v="2015-01-05T00:00:00"/>
    <n v="-274.95"/>
    <x v="2"/>
    <n v="2156.06"/>
    <n v="87603"/>
    <n v="279.43"/>
    <x v="2"/>
    <n v="0"/>
    <n v="-0.1275242804003599"/>
    <n v="1881.11"/>
    <x v="1"/>
    <s v="Jan 2015"/>
    <s v="Jan 2015  Week 02"/>
    <n v="0"/>
    <n v="1"/>
    <x v="1"/>
    <x v="0"/>
  </r>
  <r>
    <n v="3331"/>
    <s v="Elisabeth Shaw"/>
    <x v="4"/>
    <n v="0.09"/>
    <n v="5.98"/>
    <n v="4.6900000000000004"/>
    <x v="1"/>
    <x v="3"/>
    <x v="2"/>
    <s v="Storage &amp; Organization"/>
    <s v="Small Box"/>
    <s v="Perma STOR-ALL™ Hanging File Box, 13 1/8&quot;W x 12 1/4&quot;D x 10 1/2&quot;H"/>
    <n v="0.68"/>
    <s v="United States"/>
    <x v="0"/>
    <s v="Florida"/>
    <s v="Ormond Beach"/>
    <n v="32174"/>
    <x v="4"/>
    <x v="0"/>
    <x v="0"/>
    <x v="4"/>
    <x v="3"/>
    <d v="2015-01-06T00:00:00"/>
    <d v="2015-01-31T00:00:00"/>
    <d v="2015-01-06T00:00:00"/>
    <n v="-781.13419999999996"/>
    <x v="8"/>
    <n v="65.849999999999994"/>
    <n v="86283"/>
    <n v="5.8900000000000006"/>
    <x v="0"/>
    <n v="1"/>
    <n v="-11.86232649962035"/>
    <n v="-715.28419999999994"/>
    <x v="1"/>
    <s v="Jan 2015"/>
    <s v="Jan 2015  Week 02"/>
    <n v="1"/>
    <n v="0"/>
    <x v="0"/>
    <x v="0"/>
  </r>
  <r>
    <n v="1085"/>
    <s v="Ted Dunlap"/>
    <x v="3"/>
    <n v="0.05"/>
    <n v="7.64"/>
    <n v="5.83"/>
    <x v="1"/>
    <x v="2"/>
    <x v="2"/>
    <s v="Paper"/>
    <s v="Wrap Bag"/>
    <s v="Rediform Wirebound &quot;Phone Memo&quot; Message Book, 11 x 5-3/4"/>
    <n v="0.36"/>
    <s v="United States"/>
    <x v="3"/>
    <s v="New York"/>
    <s v="Deer Park"/>
    <n v="11729"/>
    <x v="4"/>
    <x v="0"/>
    <x v="0"/>
    <x v="4"/>
    <x v="3"/>
    <d v="2015-01-06T00:00:00"/>
    <d v="2015-01-31T00:00:00"/>
    <d v="2015-01-06T00:00:00"/>
    <n v="-40.275199999999998"/>
    <x v="5"/>
    <n v="47.18"/>
    <n v="86122"/>
    <n v="7.59"/>
    <x v="3"/>
    <n v="1"/>
    <n v="-0.85364985163204743"/>
    <n v="6.9048000000000016"/>
    <x v="1"/>
    <s v="Jan 2015"/>
    <s v="Jan 2015  Week 02"/>
    <n v="1"/>
    <n v="0"/>
    <x v="0"/>
    <x v="0"/>
  </r>
  <r>
    <n v="2151"/>
    <s v="Melinda Rogers"/>
    <x v="3"/>
    <n v="0.08"/>
    <n v="243.98"/>
    <n v="43.32"/>
    <x v="0"/>
    <x v="3"/>
    <x v="0"/>
    <s v="Chairs &amp; Chairmats"/>
    <s v="Jumbo Drum"/>
    <s v="Hon Deluxe Fabric Upholstered Stacking Chairs, Rounded Back"/>
    <n v="0.55000000000000004"/>
    <s v="United States"/>
    <x v="1"/>
    <s v="Iowa"/>
    <s v="Dubuque"/>
    <n v="52001"/>
    <x v="4"/>
    <x v="0"/>
    <x v="0"/>
    <x v="4"/>
    <x v="3"/>
    <d v="2015-01-06T00:00:00"/>
    <d v="2015-01-31T00:00:00"/>
    <d v="2015-01-06T00:00:00"/>
    <n v="-162.8244"/>
    <x v="3"/>
    <n v="248.84"/>
    <n v="90404"/>
    <n v="243.89999999999998"/>
    <x v="1"/>
    <n v="1"/>
    <n v="-0.65433370840700855"/>
    <n v="86.015600000000006"/>
    <x v="1"/>
    <s v="Jan 2015"/>
    <s v="Jan 2015  Week 02"/>
    <n v="1"/>
    <n v="0"/>
    <x v="0"/>
    <x v="0"/>
  </r>
  <r>
    <n v="1793"/>
    <s v="Derek Jernigan"/>
    <x v="0"/>
    <n v="0.04"/>
    <n v="880.98"/>
    <n v="44.55"/>
    <x v="0"/>
    <x v="2"/>
    <x v="0"/>
    <s v="Bookcases"/>
    <s v="Jumbo Box"/>
    <s v="Riverside Palais Royal Lawyers Bookcase, Royale Cherry Finish"/>
    <n v="0.62"/>
    <s v="United States"/>
    <x v="1"/>
    <s v="Illinois"/>
    <s v="Galesburg"/>
    <n v="61401"/>
    <x v="5"/>
    <x v="0"/>
    <x v="0"/>
    <x v="5"/>
    <x v="7"/>
    <d v="2015-01-07T00:00:00"/>
    <d v="2015-01-31T00:00:00"/>
    <d v="2015-01-07T00:00:00"/>
    <n v="-13706.464"/>
    <x v="2"/>
    <n v="6968.9"/>
    <n v="87853"/>
    <n v="880.94"/>
    <x v="1"/>
    <n v="1"/>
    <n v="-1.9668045172121857"/>
    <n v="-6737.5640000000003"/>
    <x v="1"/>
    <s v="Jan 2015"/>
    <s v="Jan 2015  Week 02"/>
    <n v="1"/>
    <n v="0"/>
    <x v="0"/>
    <x v="0"/>
  </r>
  <r>
    <n v="2418"/>
    <s v="Kyle Fink"/>
    <x v="0"/>
    <n v="0.03"/>
    <n v="2.1"/>
    <n v="0.7"/>
    <x v="1"/>
    <x v="1"/>
    <x v="2"/>
    <s v="Pens &amp; Art Supplies"/>
    <s v="Wrap Bag"/>
    <s v="Sanford EarthWrite® Recycled Pencils, Medium Soft, #2"/>
    <n v="0.56999999999999995"/>
    <s v="United States"/>
    <x v="0"/>
    <s v="Virginia"/>
    <s v="Petersburg"/>
    <n v="23805"/>
    <x v="5"/>
    <x v="0"/>
    <x v="0"/>
    <x v="5"/>
    <x v="7"/>
    <d v="2015-01-07T00:00:00"/>
    <d v="2015-01-31T00:00:00"/>
    <d v="2015-01-07T00:00:00"/>
    <n v="-1473.9059999999999"/>
    <x v="7"/>
    <n v="8.7200000000000006"/>
    <n v="86750"/>
    <n v="2.0700000000000003"/>
    <x v="0"/>
    <n v="1"/>
    <n v="-169.02591743119265"/>
    <n v="-1465.1859999999999"/>
    <x v="1"/>
    <s v="Jan 2015"/>
    <s v="Jan 2015  Week 02"/>
    <n v="1"/>
    <n v="0"/>
    <x v="0"/>
    <x v="0"/>
  </r>
  <r>
    <n v="1782"/>
    <s v="Lawrence Dennis"/>
    <x v="1"/>
    <n v="0.03"/>
    <n v="3.28"/>
    <n v="3.97"/>
    <x v="1"/>
    <x v="2"/>
    <x v="2"/>
    <s v="Pens &amp; Art Supplies"/>
    <s v="Wrap Bag"/>
    <s v="Newell 342"/>
    <n v="0.56000000000000005"/>
    <s v="United States"/>
    <x v="2"/>
    <s v="California"/>
    <s v="San Clemente"/>
    <n v="92672"/>
    <x v="5"/>
    <x v="0"/>
    <x v="0"/>
    <x v="5"/>
    <x v="8"/>
    <d v="2015-01-08T00:00:00"/>
    <d v="2015-01-31T00:00:00"/>
    <d v="2015-01-08T00:00:00"/>
    <n v="-90.755600000000001"/>
    <x v="12"/>
    <n v="24.57"/>
    <n v="89856"/>
    <n v="3.25"/>
    <x v="2"/>
    <n v="2"/>
    <n v="-3.6937566137566136"/>
    <n v="-66.185599999999994"/>
    <x v="1"/>
    <s v="Jan 2015"/>
    <s v="Jan 2015  Week 02"/>
    <n v="1"/>
    <n v="0"/>
    <x v="0"/>
    <x v="0"/>
  </r>
  <r>
    <n v="783"/>
    <s v="Carlos Byrd"/>
    <x v="2"/>
    <n v="0.02"/>
    <n v="100.98"/>
    <n v="35.840000000000003"/>
    <x v="0"/>
    <x v="0"/>
    <x v="0"/>
    <s v="Bookcases"/>
    <s v="Jumbo Box"/>
    <s v="Bush Westfield Collection Bookcases, Fully Assembled"/>
    <n v="0.62"/>
    <s v="United States"/>
    <x v="3"/>
    <s v="Connecticut"/>
    <s v="Bristol"/>
    <n v="6010"/>
    <x v="5"/>
    <x v="0"/>
    <x v="0"/>
    <x v="5"/>
    <x v="3"/>
    <d v="2015-01-06T00:00:00"/>
    <d v="2015-01-31T00:00:00"/>
    <d v="2015-01-06T00:00:00"/>
    <n v="-134.91200000000001"/>
    <x v="5"/>
    <n v="614.99"/>
    <n v="90961"/>
    <n v="100.96000000000001"/>
    <x v="3"/>
    <n v="0"/>
    <n v="-0.2193726727263858"/>
    <n v="480.07799999999997"/>
    <x v="1"/>
    <s v="Jan 2015"/>
    <s v="Jan 2015  Week 02"/>
    <n v="1"/>
    <n v="0"/>
    <x v="0"/>
    <x v="0"/>
  </r>
  <r>
    <n v="1828"/>
    <s v="Stacey Lucas"/>
    <x v="2"/>
    <n v="0.05"/>
    <n v="7.1"/>
    <n v="6.05"/>
    <x v="1"/>
    <x v="3"/>
    <x v="2"/>
    <s v="Binders and Binder Accessories"/>
    <s v="Small Box"/>
    <s v="Wilson Jones Hanging View Binder, White, 1&quot;"/>
    <n v="0.39"/>
    <s v="United States"/>
    <x v="1"/>
    <s v="Iowa"/>
    <s v="Cedar Falls"/>
    <n v="50613"/>
    <x v="5"/>
    <x v="0"/>
    <x v="0"/>
    <x v="5"/>
    <x v="3"/>
    <d v="2015-01-06T00:00:00"/>
    <d v="2015-01-31T00:00:00"/>
    <d v="2015-01-06T00:00:00"/>
    <n v="-101.246"/>
    <x v="15"/>
    <n v="100.99"/>
    <n v="86960"/>
    <n v="7.05"/>
    <x v="1"/>
    <n v="0"/>
    <n v="-1.0025349044459848"/>
    <n v="-0.25600000000000023"/>
    <x v="1"/>
    <s v="Jan 2015"/>
    <s v="Jan 2015  Week 02"/>
    <n v="1"/>
    <n v="0"/>
    <x v="0"/>
    <x v="0"/>
  </r>
  <r>
    <n v="1828"/>
    <s v="Stacey Lucas"/>
    <x v="2"/>
    <n v="0.04"/>
    <n v="20.95"/>
    <n v="4"/>
    <x v="1"/>
    <x v="3"/>
    <x v="1"/>
    <s v="Computer Peripherals"/>
    <s v="Small Box"/>
    <s v="Fellowes Basic 104-Key Keyboard, Platinum"/>
    <n v="0.6"/>
    <s v="United States"/>
    <x v="1"/>
    <s v="Iowa"/>
    <s v="Cedar Falls"/>
    <n v="50613"/>
    <x v="5"/>
    <x v="0"/>
    <x v="0"/>
    <x v="5"/>
    <x v="9"/>
    <d v="2015-01-11T00:00:00"/>
    <d v="2015-01-31T00:00:00"/>
    <d v="2015-01-11T00:00:00"/>
    <n v="-1.88"/>
    <x v="12"/>
    <n v="142.06"/>
    <n v="86960"/>
    <n v="20.91"/>
    <x v="1"/>
    <n v="5"/>
    <n v="-1.3233844854286921E-2"/>
    <n v="140.18"/>
    <x v="1"/>
    <s v="Jan 2015"/>
    <s v="Jan 2015  Week 02"/>
    <n v="0"/>
    <n v="1"/>
    <x v="1"/>
    <x v="0"/>
  </r>
  <r>
    <n v="1829"/>
    <s v="Suzanne Cochran"/>
    <x v="2"/>
    <n v="0.05"/>
    <n v="39.06"/>
    <n v="10.55"/>
    <x v="1"/>
    <x v="3"/>
    <x v="2"/>
    <s v="Binders and Binder Accessories"/>
    <s v="Small Box"/>
    <s v="Ibico Recycled Linen-Style Covers"/>
    <n v="0.37"/>
    <s v="United States"/>
    <x v="1"/>
    <s v="Iowa"/>
    <s v="Cedar Rapids"/>
    <n v="52402"/>
    <x v="5"/>
    <x v="0"/>
    <x v="0"/>
    <x v="5"/>
    <x v="11"/>
    <d v="2015-01-13T00:00:00"/>
    <d v="2015-01-31T00:00:00"/>
    <d v="2015-01-13T00:00:00"/>
    <n v="250.98060000000001"/>
    <x v="13"/>
    <n v="363.74"/>
    <n v="86960"/>
    <n v="39.010000000000005"/>
    <x v="1"/>
    <n v="7"/>
    <n v="0.69000000000000006"/>
    <n v="614.72059999999999"/>
    <x v="1"/>
    <s v="Jan 2015"/>
    <s v="Jan 2015  Week 02"/>
    <n v="1"/>
    <n v="0"/>
    <x v="1"/>
    <x v="0"/>
  </r>
  <r>
    <n v="1829"/>
    <s v="Suzanne Cochran"/>
    <x v="2"/>
    <n v="0.04"/>
    <n v="3.52"/>
    <n v="6.83"/>
    <x v="1"/>
    <x v="3"/>
    <x v="2"/>
    <s v="Binders and Binder Accessories"/>
    <s v="Small Box"/>
    <s v="Self-Adhesive Ring Binder Labels"/>
    <n v="0.38"/>
    <s v="United States"/>
    <x v="1"/>
    <s v="Iowa"/>
    <s v="Cedar Rapids"/>
    <n v="52402"/>
    <x v="5"/>
    <x v="0"/>
    <x v="0"/>
    <x v="5"/>
    <x v="12"/>
    <d v="2015-01-15T00:00:00"/>
    <d v="2015-01-31T00:00:00"/>
    <d v="2015-01-15T00:00:00"/>
    <n v="-57.753"/>
    <x v="7"/>
    <n v="15.93"/>
    <n v="86960"/>
    <n v="3.48"/>
    <x v="1"/>
    <n v="9"/>
    <n v="-3.6254237288135593"/>
    <n v="-41.823"/>
    <x v="1"/>
    <s v="Jan 2015"/>
    <s v="Jan 2015  Week 02"/>
    <n v="0"/>
    <n v="1"/>
    <x v="1"/>
    <x v="0"/>
  </r>
  <r>
    <n v="1829"/>
    <s v="Suzanne Cochran"/>
    <x v="2"/>
    <n v="0.02"/>
    <n v="15.51"/>
    <n v="17.78"/>
    <x v="1"/>
    <x v="3"/>
    <x v="2"/>
    <s v="Storage &amp; Organization"/>
    <s v="Small Box"/>
    <s v="Tenex File Box, Personal Filing Tote with Lid, Black"/>
    <n v="0.59"/>
    <s v="United States"/>
    <x v="1"/>
    <s v="Iowa"/>
    <s v="Cedar Rapids"/>
    <n v="52402"/>
    <x v="5"/>
    <x v="0"/>
    <x v="0"/>
    <x v="5"/>
    <x v="11"/>
    <d v="2015-01-13T00:00:00"/>
    <d v="2015-01-31T00:00:00"/>
    <d v="2015-01-13T00:00:00"/>
    <n v="-47.97"/>
    <x v="3"/>
    <n v="21.28"/>
    <n v="86960"/>
    <n v="15.49"/>
    <x v="1"/>
    <n v="7"/>
    <n v="-2.2542293233082704"/>
    <n v="-26.689999999999998"/>
    <x v="1"/>
    <s v="Jan 2015"/>
    <s v="Jan 2015  Week 02"/>
    <n v="0"/>
    <n v="1"/>
    <x v="1"/>
    <x v="0"/>
  </r>
  <r>
    <n v="2146"/>
    <s v="Courtney Boyd"/>
    <x v="2"/>
    <n v="0.05"/>
    <n v="20.34"/>
    <n v="35"/>
    <x v="1"/>
    <x v="3"/>
    <x v="2"/>
    <s v="Storage &amp; Organization"/>
    <s v="Large Box"/>
    <s v="Tennsco Commercial Shelving"/>
    <n v="0.84"/>
    <s v="United States"/>
    <x v="0"/>
    <s v="Virginia"/>
    <s v="Fairfax"/>
    <n v="20151"/>
    <x v="5"/>
    <x v="0"/>
    <x v="0"/>
    <x v="5"/>
    <x v="5"/>
    <d v="2015-01-10T00:00:00"/>
    <d v="2015-01-31T00:00:00"/>
    <d v="2015-01-10T00:00:00"/>
    <n v="52.776000000000003"/>
    <x v="0"/>
    <n v="53.02"/>
    <n v="87071"/>
    <n v="20.29"/>
    <x v="0"/>
    <n v="4"/>
    <n v="0.9953979630328178"/>
    <n v="105.79600000000001"/>
    <x v="1"/>
    <s v="Jan 2015"/>
    <s v="Jan 2015  Week 02"/>
    <n v="1"/>
    <n v="0"/>
    <x v="0"/>
    <x v="0"/>
  </r>
  <r>
    <n v="211"/>
    <s v="Anna Wood"/>
    <x v="4"/>
    <n v="0.01"/>
    <n v="10.06"/>
    <n v="2.06"/>
    <x v="1"/>
    <x v="1"/>
    <x v="2"/>
    <s v="Paper"/>
    <s v="Wrap Bag"/>
    <s v="Riverleaf Stik-Withit® Designer Note Cubes®"/>
    <n v="0.39"/>
    <s v="United States"/>
    <x v="3"/>
    <s v="New York"/>
    <s v="Utica"/>
    <n v="13501"/>
    <x v="5"/>
    <x v="0"/>
    <x v="0"/>
    <x v="5"/>
    <x v="8"/>
    <d v="2015-01-08T00:00:00"/>
    <d v="2015-01-31T00:00:00"/>
    <d v="2015-01-08T00:00:00"/>
    <n v="7.59"/>
    <x v="0"/>
    <n v="21.2"/>
    <n v="85964"/>
    <n v="10.050000000000001"/>
    <x v="3"/>
    <n v="2"/>
    <n v="0.35801886792452831"/>
    <n v="28.79"/>
    <x v="1"/>
    <s v="Jan 2015"/>
    <s v="Jan 2015  Week 02"/>
    <n v="1"/>
    <n v="0"/>
    <x v="0"/>
    <x v="0"/>
  </r>
  <r>
    <n v="211"/>
    <s v="Anna Wood"/>
    <x v="4"/>
    <n v="0"/>
    <n v="65.989999999999995"/>
    <n v="5.92"/>
    <x v="1"/>
    <x v="1"/>
    <x v="1"/>
    <s v="Telephones and Communication"/>
    <s v="Small Box"/>
    <s v="252"/>
    <n v="0.55000000000000004"/>
    <s v="United States"/>
    <x v="3"/>
    <s v="New York"/>
    <s v="Utica"/>
    <n v="13501"/>
    <x v="5"/>
    <x v="0"/>
    <x v="0"/>
    <x v="5"/>
    <x v="8"/>
    <d v="2015-01-08T00:00:00"/>
    <d v="2015-01-31T00:00:00"/>
    <d v="2015-01-08T00:00:00"/>
    <n v="-107.98699999999999"/>
    <x v="6"/>
    <n v="173.32"/>
    <n v="85964"/>
    <n v="65.989999999999995"/>
    <x v="3"/>
    <n v="2"/>
    <n v="-0.62304984998846069"/>
    <n v="65.332999999999998"/>
    <x v="1"/>
    <s v="Jan 2015"/>
    <s v="Jan 2015  Week 02"/>
    <n v="0"/>
    <n v="1"/>
    <x v="1"/>
    <x v="0"/>
  </r>
  <r>
    <n v="3347"/>
    <s v="Carrie McIntosh"/>
    <x v="4"/>
    <n v="7.0000000000000007E-2"/>
    <n v="7.68"/>
    <n v="6.16"/>
    <x v="2"/>
    <x v="1"/>
    <x v="2"/>
    <s v="Binders and Binder Accessories"/>
    <s v="Small Box"/>
    <s v="GBC VeloBinder Strips"/>
    <n v="0.35"/>
    <s v="United States"/>
    <x v="0"/>
    <s v="Florida"/>
    <s v="Royal Palm Beach"/>
    <n v="33411"/>
    <x v="5"/>
    <x v="0"/>
    <x v="0"/>
    <x v="5"/>
    <x v="8"/>
    <d v="2015-01-08T00:00:00"/>
    <d v="2015-01-31T00:00:00"/>
    <d v="2015-01-08T00:00:00"/>
    <n v="125.9982"/>
    <x v="3"/>
    <n v="22.13"/>
    <n v="89355"/>
    <n v="7.6099999999999994"/>
    <x v="0"/>
    <n v="2"/>
    <n v="5.6935472209670133"/>
    <n v="148.12819999999999"/>
    <x v="1"/>
    <s v="Jan 2015"/>
    <s v="Jan 2015  Week 02"/>
    <n v="1"/>
    <n v="0"/>
    <x v="0"/>
    <x v="0"/>
  </r>
  <r>
    <n v="3347"/>
    <s v="Carrie McIntosh"/>
    <x v="4"/>
    <n v="0.05"/>
    <n v="6.64"/>
    <n v="4.95"/>
    <x v="2"/>
    <x v="1"/>
    <x v="0"/>
    <s v="Office Furnishings"/>
    <s v="Small Pack"/>
    <s v="G.E. Longer-Life Indoor Recessed Floodlight Bulbs"/>
    <n v="0.37"/>
    <s v="United States"/>
    <x v="0"/>
    <s v="Florida"/>
    <s v="Royal Palm Beach"/>
    <n v="33411"/>
    <x v="5"/>
    <x v="0"/>
    <x v="0"/>
    <x v="5"/>
    <x v="8"/>
    <d v="2015-01-08T00:00:00"/>
    <d v="2015-01-31T00:00:00"/>
    <d v="2015-01-08T00:00:00"/>
    <n v="-92.929199999999994"/>
    <x v="18"/>
    <n v="34.17"/>
    <n v="89355"/>
    <n v="6.59"/>
    <x v="0"/>
    <n v="2"/>
    <n v="-2.7196136962247581"/>
    <n v="-58.759199999999993"/>
    <x v="1"/>
    <s v="Jan 2015"/>
    <s v="Jan 2015  Week 02"/>
    <n v="0"/>
    <n v="1"/>
    <x v="1"/>
    <x v="0"/>
  </r>
  <r>
    <n v="799"/>
    <s v="Lee McKenna Gregory"/>
    <x v="3"/>
    <n v="0.01"/>
    <n v="150.97999999999999"/>
    <n v="30"/>
    <x v="0"/>
    <x v="1"/>
    <x v="0"/>
    <s v="Chairs &amp; Chairmats"/>
    <s v="Jumbo Drum"/>
    <s v="Novimex Swivel Fabric Task Chair"/>
    <n v="0.74"/>
    <s v="United States"/>
    <x v="0"/>
    <s v="South Carolina"/>
    <s v="Hilton Head Island"/>
    <n v="29915"/>
    <x v="5"/>
    <x v="0"/>
    <x v="0"/>
    <x v="5"/>
    <x v="8"/>
    <d v="2015-01-08T00:00:00"/>
    <d v="2015-01-31T00:00:00"/>
    <d v="2015-01-08T00:00:00"/>
    <n v="131.38200000000001"/>
    <x v="5"/>
    <n v="958.46"/>
    <n v="89909"/>
    <n v="150.97"/>
    <x v="0"/>
    <n v="2"/>
    <n v="0.13707614297936271"/>
    <n v="1089.8420000000001"/>
    <x v="1"/>
    <s v="Jan 2015"/>
    <s v="Jan 2015  Week 02"/>
    <n v="1"/>
    <n v="0"/>
    <x v="0"/>
    <x v="0"/>
  </r>
  <r>
    <n v="799"/>
    <s v="Lee McKenna Gregory"/>
    <x v="3"/>
    <n v="0.01"/>
    <n v="28.28"/>
    <n v="13.99"/>
    <x v="2"/>
    <x v="1"/>
    <x v="2"/>
    <s v="Storage &amp; Organization"/>
    <s v="Medium Box"/>
    <s v="Eldon Portable Mobile Manager"/>
    <n v="0.57999999999999996"/>
    <s v="United States"/>
    <x v="0"/>
    <s v="South Carolina"/>
    <s v="Hilton Head Island"/>
    <n v="29915"/>
    <x v="5"/>
    <x v="0"/>
    <x v="0"/>
    <x v="5"/>
    <x v="8"/>
    <d v="2015-01-08T00:00:00"/>
    <d v="2015-01-31T00:00:00"/>
    <d v="2015-01-08T00:00:00"/>
    <n v="-89.292000000000002"/>
    <x v="4"/>
    <n v="368.84"/>
    <n v="89909"/>
    <n v="28.27"/>
    <x v="0"/>
    <n v="2"/>
    <n v="-0.2420887105520009"/>
    <n v="279.548"/>
    <x v="1"/>
    <s v="Jan 2015"/>
    <s v="Jan 2015  Week 02"/>
    <n v="0"/>
    <n v="1"/>
    <x v="1"/>
    <x v="0"/>
  </r>
  <r>
    <n v="799"/>
    <s v="Lee McKenna Gregory"/>
    <x v="3"/>
    <n v="0.03"/>
    <n v="35.99"/>
    <n v="1.1000000000000001"/>
    <x v="1"/>
    <x v="1"/>
    <x v="1"/>
    <s v="Telephones and Communication"/>
    <s v="Small Box"/>
    <s v="Accessory35"/>
    <n v="0.55000000000000004"/>
    <s v="United States"/>
    <x v="0"/>
    <s v="South Carolina"/>
    <s v="Hilton Head Island"/>
    <n v="29915"/>
    <x v="5"/>
    <x v="0"/>
    <x v="0"/>
    <x v="5"/>
    <x v="7"/>
    <d v="2015-01-07T00:00:00"/>
    <d v="2015-01-31T00:00:00"/>
    <d v="2015-01-07T00:00:00"/>
    <n v="-211.036"/>
    <x v="3"/>
    <n v="30.86"/>
    <n v="89909"/>
    <n v="35.96"/>
    <x v="0"/>
    <n v="1"/>
    <n v="-6.8384964355152302"/>
    <n v="-180.17599999999999"/>
    <x v="1"/>
    <s v="Jan 2015"/>
    <s v="Jan 2015  Week 02"/>
    <n v="0"/>
    <n v="1"/>
    <x v="1"/>
    <x v="0"/>
  </r>
  <r>
    <n v="1950"/>
    <s v="Leslie Shannon"/>
    <x v="3"/>
    <n v="0.01"/>
    <n v="6.68"/>
    <n v="4.91"/>
    <x v="1"/>
    <x v="0"/>
    <x v="2"/>
    <s v="Paper"/>
    <s v="Small Box"/>
    <s v="Xerox 1986"/>
    <n v="0.37"/>
    <s v="United States"/>
    <x v="2"/>
    <s v="Montana"/>
    <s v="Butte"/>
    <n v="59750"/>
    <x v="5"/>
    <x v="0"/>
    <x v="0"/>
    <x v="5"/>
    <x v="8"/>
    <d v="2015-01-08T00:00:00"/>
    <d v="2015-01-31T00:00:00"/>
    <d v="2015-01-08T00:00:00"/>
    <n v="-15.48"/>
    <x v="12"/>
    <n v="51.03"/>
    <n v="90414"/>
    <n v="6.67"/>
    <x v="2"/>
    <n v="2"/>
    <n v="-0.30335097001763667"/>
    <n v="35.549999999999997"/>
    <x v="1"/>
    <s v="Jan 2015"/>
    <s v="Jan 2015  Week 02"/>
    <n v="1"/>
    <n v="0"/>
    <x v="0"/>
    <x v="0"/>
  </r>
  <r>
    <n v="2290"/>
    <s v="Glen Robertson"/>
    <x v="3"/>
    <n v="0"/>
    <n v="42.98"/>
    <n v="4.62"/>
    <x v="1"/>
    <x v="2"/>
    <x v="2"/>
    <s v="Appliances"/>
    <s v="Small Box"/>
    <s v="Belkin F9M820V08 8 Outlet Surge"/>
    <n v="0.56000000000000005"/>
    <s v="United States"/>
    <x v="1"/>
    <s v="Minnesota"/>
    <s v="Coon Rapids"/>
    <n v="55433"/>
    <x v="5"/>
    <x v="0"/>
    <x v="0"/>
    <x v="5"/>
    <x v="8"/>
    <d v="2015-01-08T00:00:00"/>
    <d v="2015-01-31T00:00:00"/>
    <d v="2015-01-08T00:00:00"/>
    <n v="385.30290000000002"/>
    <x v="4"/>
    <n v="558.41"/>
    <n v="88163"/>
    <n v="42.98"/>
    <x v="1"/>
    <n v="2"/>
    <n v="0.69000000000000006"/>
    <n v="943.71289999999999"/>
    <x v="1"/>
    <s v="Jan 2015"/>
    <s v="Jan 2015  Week 02"/>
    <n v="1"/>
    <n v="0"/>
    <x v="0"/>
    <x v="0"/>
  </r>
  <r>
    <n v="2290"/>
    <s v="Glen Robertson"/>
    <x v="3"/>
    <n v="0.03"/>
    <n v="21.78"/>
    <n v="5.94"/>
    <x v="1"/>
    <x v="2"/>
    <x v="2"/>
    <s v="Appliances"/>
    <s v="Medium Box"/>
    <s v="Holmes HEPA Air Purifier"/>
    <n v="0.5"/>
    <s v="United States"/>
    <x v="1"/>
    <s v="Minnesota"/>
    <s v="Coon Rapids"/>
    <n v="55433"/>
    <x v="5"/>
    <x v="0"/>
    <x v="0"/>
    <x v="5"/>
    <x v="8"/>
    <d v="2015-01-08T00:00:00"/>
    <d v="2015-01-31T00:00:00"/>
    <d v="2015-01-08T00:00:00"/>
    <n v="187.2"/>
    <x v="1"/>
    <n v="290.22000000000003"/>
    <n v="88163"/>
    <n v="21.75"/>
    <x v="1"/>
    <n v="2"/>
    <n v="0.64502790986148428"/>
    <n v="477.42"/>
    <x v="1"/>
    <s v="Jan 2015"/>
    <s v="Jan 2015  Week 02"/>
    <n v="0"/>
    <n v="1"/>
    <x v="1"/>
    <x v="0"/>
  </r>
  <r>
    <n v="3285"/>
    <s v="Ricky Garner"/>
    <x v="3"/>
    <n v="0.06"/>
    <n v="1.7"/>
    <n v="1.99"/>
    <x v="1"/>
    <x v="1"/>
    <x v="1"/>
    <s v="Computer Peripherals"/>
    <s v="Small Pack"/>
    <s v="BASF Silver 74 Minute CD-R"/>
    <n v="0.51"/>
    <s v="United States"/>
    <x v="0"/>
    <s v="Virginia"/>
    <s v="Herndon"/>
    <n v="20170"/>
    <x v="5"/>
    <x v="0"/>
    <x v="0"/>
    <x v="5"/>
    <x v="7"/>
    <d v="2015-01-07T00:00:00"/>
    <d v="2015-01-31T00:00:00"/>
    <d v="2015-01-07T00:00:00"/>
    <n v="80.071200000000005"/>
    <x v="12"/>
    <n v="12.15"/>
    <n v="90750"/>
    <n v="1.64"/>
    <x v="0"/>
    <n v="1"/>
    <n v="6.5902222222222226"/>
    <n v="92.22120000000001"/>
    <x v="1"/>
    <s v="Jan 2015"/>
    <s v="Jan 2015  Week 02"/>
    <n v="1"/>
    <n v="0"/>
    <x v="0"/>
    <x v="0"/>
  </r>
  <r>
    <n v="3285"/>
    <s v="Ricky Garner"/>
    <x v="3"/>
    <n v="0.01"/>
    <n v="30.98"/>
    <n v="5.09"/>
    <x v="1"/>
    <x v="1"/>
    <x v="2"/>
    <s v="Paper"/>
    <s v="Small Box"/>
    <s v="Xerox 19"/>
    <n v="0.4"/>
    <s v="United States"/>
    <x v="0"/>
    <s v="Virginia"/>
    <s v="Herndon"/>
    <n v="20170"/>
    <x v="5"/>
    <x v="0"/>
    <x v="0"/>
    <x v="5"/>
    <x v="8"/>
    <d v="2015-01-08T00:00:00"/>
    <d v="2015-01-31T00:00:00"/>
    <d v="2015-01-08T00:00:00"/>
    <n v="896.40599999999995"/>
    <x v="13"/>
    <n v="288.42"/>
    <n v="90750"/>
    <n v="30.97"/>
    <x v="0"/>
    <n v="2"/>
    <n v="3.1079883503224459"/>
    <n v="1184.826"/>
    <x v="1"/>
    <s v="Jan 2015"/>
    <s v="Jan 2015  Week 02"/>
    <n v="0"/>
    <n v="1"/>
    <x v="1"/>
    <x v="0"/>
  </r>
  <r>
    <n v="619"/>
    <s v="Howard Rogers"/>
    <x v="0"/>
    <n v="0.03"/>
    <n v="14.2"/>
    <n v="5.3"/>
    <x v="1"/>
    <x v="1"/>
    <x v="0"/>
    <s v="Office Furnishings"/>
    <s v="Wrap Bag"/>
    <s v="Coloredge Poster Frame"/>
    <n v="0.46"/>
    <s v="United States"/>
    <x v="1"/>
    <s v="Michigan"/>
    <s v="Southgate"/>
    <n v="48195"/>
    <x v="6"/>
    <x v="0"/>
    <x v="0"/>
    <x v="6"/>
    <x v="8"/>
    <d v="2015-01-08T00:00:00"/>
    <d v="2015-01-31T00:00:00"/>
    <d v="2015-01-08T00:00:00"/>
    <n v="107.02"/>
    <x v="15"/>
    <n v="205.98"/>
    <n v="88196"/>
    <n v="14.17"/>
    <x v="1"/>
    <n v="1"/>
    <n v="0.51956500631129232"/>
    <n v="313"/>
    <x v="1"/>
    <s v="Jan 2015"/>
    <s v="Jan 2015  Week 02"/>
    <n v="1"/>
    <n v="0"/>
    <x v="0"/>
    <x v="0"/>
  </r>
  <r>
    <n v="3"/>
    <s v="Bonnie Potter"/>
    <x v="1"/>
    <n v="0.01"/>
    <n v="2.84"/>
    <n v="0.93"/>
    <x v="2"/>
    <x v="3"/>
    <x v="2"/>
    <s v="Pens &amp; Art Supplies"/>
    <s v="Wrap Bag"/>
    <s v="SANFORD Liquid Accent™ Tank-Style Highlighters"/>
    <n v="0.54"/>
    <s v="United States"/>
    <x v="2"/>
    <s v="Washington"/>
    <s v="Anacortes"/>
    <n v="98221"/>
    <x v="6"/>
    <x v="0"/>
    <x v="0"/>
    <x v="6"/>
    <x v="8"/>
    <d v="2015-01-08T00:00:00"/>
    <d v="2015-01-31T00:00:00"/>
    <d v="2015-01-08T00:00:00"/>
    <n v="4.5599999999999996"/>
    <x v="7"/>
    <n v="13.01"/>
    <n v="88522"/>
    <n v="2.83"/>
    <x v="2"/>
    <n v="1"/>
    <n v="0.35049961568024596"/>
    <n v="17.57"/>
    <x v="1"/>
    <s v="Jan 2015"/>
    <s v="Jan 2015  Week 02"/>
    <n v="1"/>
    <n v="0"/>
    <x v="0"/>
    <x v="0"/>
  </r>
  <r>
    <n v="651"/>
    <s v="Leah Clapp"/>
    <x v="1"/>
    <n v="0.08"/>
    <n v="15.99"/>
    <n v="13.18"/>
    <x v="1"/>
    <x v="1"/>
    <x v="2"/>
    <s v="Binders and Binder Accessories"/>
    <s v="Small Box"/>
    <s v="GBC Pre-Punched Binding Paper, Plastic, White, 8-1/2&quot; x 11&quot;"/>
    <n v="0.37"/>
    <s v="United States"/>
    <x v="2"/>
    <s v="Nevada"/>
    <s v="Las Vegas"/>
    <n v="89115"/>
    <x v="6"/>
    <x v="0"/>
    <x v="0"/>
    <x v="6"/>
    <x v="8"/>
    <d v="2015-01-08T00:00:00"/>
    <d v="2015-01-31T00:00:00"/>
    <d v="2015-01-08T00:00:00"/>
    <n v="-246.92616000000001"/>
    <x v="4"/>
    <n v="192.33"/>
    <n v="91575"/>
    <n v="15.91"/>
    <x v="2"/>
    <n v="1"/>
    <n v="-1.2838671034160036"/>
    <n v="-54.596159999999998"/>
    <x v="1"/>
    <s v="Jan 2015"/>
    <s v="Jan 2015  Week 02"/>
    <n v="1"/>
    <n v="0"/>
    <x v="0"/>
    <x v="0"/>
  </r>
  <r>
    <n v="2630"/>
    <s v="Betsy Puckett"/>
    <x v="1"/>
    <n v="7.0000000000000007E-2"/>
    <n v="65.989999999999995"/>
    <n v="5.99"/>
    <x v="1"/>
    <x v="0"/>
    <x v="1"/>
    <s v="Telephones and Communication"/>
    <s v="Small Box"/>
    <s v="i1000"/>
    <n v="0.57999999999999996"/>
    <s v="United States"/>
    <x v="1"/>
    <s v="Oklahoma"/>
    <s v="Norman"/>
    <n v="73071"/>
    <x v="6"/>
    <x v="0"/>
    <x v="0"/>
    <x v="6"/>
    <x v="8"/>
    <d v="2015-01-08T00:00:00"/>
    <d v="2015-01-31T00:00:00"/>
    <d v="2015-01-08T00:00:00"/>
    <n v="-139.18256"/>
    <x v="6"/>
    <n v="165.71"/>
    <n v="85915"/>
    <n v="65.92"/>
    <x v="1"/>
    <n v="1"/>
    <n v="-0.83991648059863611"/>
    <n v="26.527440000000013"/>
    <x v="1"/>
    <s v="Jan 2015"/>
    <s v="Jan 2015  Week 02"/>
    <n v="0"/>
    <n v="1"/>
    <x v="0"/>
    <x v="0"/>
  </r>
  <r>
    <n v="1781"/>
    <s v="Jackie Capps"/>
    <x v="2"/>
    <n v="0.03"/>
    <n v="5.08"/>
    <n v="2.0299999999999998"/>
    <x v="1"/>
    <x v="2"/>
    <x v="0"/>
    <s v="Office Furnishings"/>
    <s v="Wrap Bag"/>
    <s v="Master Caster Door Stop, Brown"/>
    <n v="0.51"/>
    <s v="United States"/>
    <x v="2"/>
    <s v="California"/>
    <s v="San Carlos"/>
    <n v="94070"/>
    <x v="6"/>
    <x v="0"/>
    <x v="0"/>
    <x v="6"/>
    <x v="13"/>
    <d v="2015-01-12T00:00:00"/>
    <d v="2015-01-31T00:00:00"/>
    <d v="2015-01-12T00:00:00"/>
    <n v="15.1524"/>
    <x v="7"/>
    <n v="21.96"/>
    <n v="89858"/>
    <n v="5.05"/>
    <x v="2"/>
    <n v="5"/>
    <n v="0.69"/>
    <n v="37.112400000000001"/>
    <x v="1"/>
    <s v="Jan 2015"/>
    <s v="Jan 2015  Week 02"/>
    <n v="1"/>
    <n v="0"/>
    <x v="0"/>
    <x v="0"/>
  </r>
  <r>
    <n v="3123"/>
    <s v="Jamie Manning"/>
    <x v="2"/>
    <n v="0.02"/>
    <n v="7.1"/>
    <n v="6.05"/>
    <x v="1"/>
    <x v="2"/>
    <x v="2"/>
    <s v="Binders and Binder Accessories"/>
    <s v="Small Box"/>
    <s v="Wilson Jones Hanging View Binder, White, 1&quot;"/>
    <n v="0.39"/>
    <s v="United States"/>
    <x v="1"/>
    <s v="Illinois"/>
    <s v="Melrose Park"/>
    <n v="60160"/>
    <x v="6"/>
    <x v="0"/>
    <x v="0"/>
    <x v="6"/>
    <x v="6"/>
    <d v="2015-01-09T00:00:00"/>
    <d v="2015-01-31T00:00:00"/>
    <d v="2015-01-09T00:00:00"/>
    <n v="-48.875"/>
    <x v="2"/>
    <n v="61.5"/>
    <n v="87287"/>
    <n v="7.08"/>
    <x v="1"/>
    <n v="2"/>
    <n v="-0.79471544715447151"/>
    <n v="12.625"/>
    <x v="1"/>
    <s v="Jan 2015"/>
    <s v="Jan 2015  Week 02"/>
    <n v="1"/>
    <n v="0"/>
    <x v="0"/>
    <x v="0"/>
  </r>
  <r>
    <n v="3303"/>
    <s v="Carole Creech"/>
    <x v="2"/>
    <n v="0.04"/>
    <n v="33.89"/>
    <n v="5.0999999999999996"/>
    <x v="1"/>
    <x v="2"/>
    <x v="2"/>
    <s v="Storage &amp; Organization"/>
    <s v="Small Box"/>
    <s v="File Shuttle II and Handi-File, Black"/>
    <n v="0.6"/>
    <s v="United States"/>
    <x v="0"/>
    <s v="Florida"/>
    <s v="Lake Worth"/>
    <n v="33461"/>
    <x v="6"/>
    <x v="0"/>
    <x v="0"/>
    <x v="6"/>
    <x v="13"/>
    <d v="2015-01-12T00:00:00"/>
    <d v="2015-01-31T00:00:00"/>
    <d v="2015-01-12T00:00:00"/>
    <n v="68.676000000000002"/>
    <x v="5"/>
    <n v="200.64"/>
    <n v="87795"/>
    <n v="33.85"/>
    <x v="0"/>
    <n v="5"/>
    <n v="0.34228468899521536"/>
    <n v="269.31599999999997"/>
    <x v="1"/>
    <s v="Jan 2015"/>
    <s v="Jan 2015  Week 02"/>
    <n v="1"/>
    <n v="0"/>
    <x v="0"/>
    <x v="0"/>
  </r>
  <r>
    <n v="1367"/>
    <s v="James Hunter"/>
    <x v="4"/>
    <n v="0.03"/>
    <n v="73.98"/>
    <n v="14.52"/>
    <x v="1"/>
    <x v="1"/>
    <x v="1"/>
    <s v="Computer Peripherals"/>
    <s v="Small Box"/>
    <s v="Keytronic French Keyboard"/>
    <n v="0.65"/>
    <s v="United States"/>
    <x v="1"/>
    <s v="Texas"/>
    <s v="Lubbock"/>
    <n v="79424"/>
    <x v="6"/>
    <x v="0"/>
    <x v="0"/>
    <x v="6"/>
    <x v="5"/>
    <d v="2015-01-10T00:00:00"/>
    <d v="2015-01-31T00:00:00"/>
    <d v="2015-01-10T00:00:00"/>
    <n v="-326.23160000000001"/>
    <x v="3"/>
    <n v="79.02"/>
    <n v="90513"/>
    <n v="73.95"/>
    <x v="1"/>
    <n v="3"/>
    <n v="-4.1284687420906101"/>
    <n v="-247.21160000000003"/>
    <x v="1"/>
    <s v="Jan 2015"/>
    <s v="Jan 2015  Week 02"/>
    <n v="1"/>
    <n v="0"/>
    <x v="0"/>
    <x v="0"/>
  </r>
  <r>
    <n v="1606"/>
    <s v="Don Rogers"/>
    <x v="4"/>
    <n v="0.05"/>
    <n v="1.98"/>
    <n v="4.7699999999999996"/>
    <x v="1"/>
    <x v="2"/>
    <x v="2"/>
    <s v="Binders and Binder Accessories"/>
    <s v="Small Box"/>
    <s v="Avery Reinforcements for Hole-Punch Pages"/>
    <n v="0.4"/>
    <s v="United States"/>
    <x v="3"/>
    <s v="New York"/>
    <s v="Franklin Square"/>
    <n v="11010"/>
    <x v="6"/>
    <x v="0"/>
    <x v="0"/>
    <x v="6"/>
    <x v="8"/>
    <d v="2015-01-08T00:00:00"/>
    <d v="2015-01-31T00:00:00"/>
    <d v="2015-01-08T00:00:00"/>
    <n v="-14.359819999999999"/>
    <x v="3"/>
    <n v="3.53"/>
    <n v="87993"/>
    <n v="1.93"/>
    <x v="3"/>
    <n v="1"/>
    <n v="-4.0679376770538243"/>
    <n v="-10.82982"/>
    <x v="1"/>
    <s v="Jan 2015"/>
    <s v="Jan 2015  Week 02"/>
    <n v="1"/>
    <n v="0"/>
    <x v="0"/>
    <x v="0"/>
  </r>
  <r>
    <n v="1606"/>
    <s v="Don Rogers"/>
    <x v="4"/>
    <n v="7.0000000000000007E-2"/>
    <n v="699.99"/>
    <n v="24.49"/>
    <x v="2"/>
    <x v="2"/>
    <x v="1"/>
    <s v="Copiers and Fax"/>
    <s v="Large Box"/>
    <s v="Canon PC1060 Personal Laser Copier"/>
    <n v="0.41"/>
    <s v="United States"/>
    <x v="3"/>
    <s v="New York"/>
    <s v="Franklin Square"/>
    <n v="11010"/>
    <x v="6"/>
    <x v="0"/>
    <x v="0"/>
    <x v="6"/>
    <x v="8"/>
    <d v="2015-01-08T00:00:00"/>
    <d v="2015-01-31T00:00:00"/>
    <d v="2015-01-08T00:00:00"/>
    <n v="-2870.2775999999999"/>
    <x v="3"/>
    <n v="706.56"/>
    <n v="87993"/>
    <n v="699.92"/>
    <x v="3"/>
    <n v="1"/>
    <n v="-4.0623267663043476"/>
    <n v="-2163.7175999999999"/>
    <x v="1"/>
    <s v="Jan 2015"/>
    <s v="Jan 2015  Week 02"/>
    <n v="0"/>
    <n v="1"/>
    <x v="1"/>
    <x v="0"/>
  </r>
  <r>
    <n v="1606"/>
    <s v="Don Rogers"/>
    <x v="4"/>
    <n v="7.0000000000000007E-2"/>
    <n v="6783.02"/>
    <n v="24.49"/>
    <x v="1"/>
    <x v="2"/>
    <x v="1"/>
    <s v="Office Machines"/>
    <s v="Large Box"/>
    <s v="Polycom ViewStation™ ISDN Videoconferencing Unit"/>
    <n v="0.39"/>
    <s v="United States"/>
    <x v="3"/>
    <s v="New York"/>
    <s v="Franklin Square"/>
    <n v="11010"/>
    <x v="6"/>
    <x v="0"/>
    <x v="0"/>
    <x v="6"/>
    <x v="8"/>
    <d v="2015-01-08T00:00:00"/>
    <d v="2015-01-31T00:00:00"/>
    <d v="2015-01-08T00:00:00"/>
    <n v="77.983599999999996"/>
    <x v="0"/>
    <n v="13121.07"/>
    <n v="87993"/>
    <n v="6782.9500000000007"/>
    <x v="3"/>
    <n v="1"/>
    <n v="5.9433872389980389E-3"/>
    <n v="13199.053599999999"/>
    <x v="1"/>
    <s v="Jan 2015"/>
    <s v="Jan 2015  Week 02"/>
    <n v="0"/>
    <n v="1"/>
    <x v="1"/>
    <x v="0"/>
  </r>
  <r>
    <n v="3076"/>
    <s v="Peter Hardy"/>
    <x v="4"/>
    <n v="0"/>
    <n v="137.47999999999999"/>
    <n v="32.18"/>
    <x v="0"/>
    <x v="0"/>
    <x v="0"/>
    <s v="Bookcases"/>
    <s v="Jumbo Box"/>
    <s v="O'Sullivan Cherrywood Estates Traditional Barrister Bookcase"/>
    <n v="0.78"/>
    <s v="United States"/>
    <x v="3"/>
    <s v="Ohio"/>
    <s v="Stow"/>
    <n v="44224"/>
    <x v="6"/>
    <x v="0"/>
    <x v="0"/>
    <x v="6"/>
    <x v="8"/>
    <d v="2015-01-08T00:00:00"/>
    <d v="2015-01-31T00:00:00"/>
    <d v="2015-01-08T00:00:00"/>
    <n v="-203.27"/>
    <x v="0"/>
    <n v="296.75"/>
    <n v="88241"/>
    <n v="137.47999999999999"/>
    <x v="3"/>
    <n v="1"/>
    <n v="-0.68498736310025277"/>
    <n v="93.47999999999999"/>
    <x v="1"/>
    <s v="Jan 2015"/>
    <s v="Jan 2015  Week 02"/>
    <n v="1"/>
    <n v="0"/>
    <x v="0"/>
    <x v="0"/>
  </r>
  <r>
    <n v="3079"/>
    <s v="Andrew Levine"/>
    <x v="4"/>
    <n v="0"/>
    <n v="137.47999999999999"/>
    <n v="32.18"/>
    <x v="0"/>
    <x v="0"/>
    <x v="0"/>
    <s v="Bookcases"/>
    <s v="Jumbo Box"/>
    <s v="O'Sullivan Cherrywood Estates Traditional Barrister Bookcase"/>
    <n v="0.78"/>
    <s v="United States"/>
    <x v="3"/>
    <s v="Pennsylvania"/>
    <s v="Philadelphia"/>
    <n v="19112"/>
    <x v="6"/>
    <x v="0"/>
    <x v="0"/>
    <x v="6"/>
    <x v="8"/>
    <d v="2015-01-08T00:00:00"/>
    <d v="2015-01-31T00:00:00"/>
    <d v="2015-01-08T00:00:00"/>
    <n v="-203.27"/>
    <x v="19"/>
    <n v="1483.76"/>
    <n v="12480"/>
    <n v="137.47999999999999"/>
    <x v="3"/>
    <n v="1"/>
    <n v="-0.13699654930716559"/>
    <n v="1280.49"/>
    <x v="1"/>
    <s v="Jan 2015"/>
    <s v="Jan 2015  Week 02"/>
    <n v="1"/>
    <n v="0"/>
    <x v="0"/>
    <x v="0"/>
  </r>
  <r>
    <n v="2868"/>
    <s v="Eugene Clayton"/>
    <x v="1"/>
    <n v="0.03"/>
    <n v="896.99"/>
    <n v="19.989999999999998"/>
    <x v="1"/>
    <x v="3"/>
    <x v="2"/>
    <s v="Binders and Binder Accessories"/>
    <s v="Small Box"/>
    <s v="GBC DocuBind TL300 Electric Binding System"/>
    <n v="0.38"/>
    <s v="United States"/>
    <x v="2"/>
    <s v="Washington"/>
    <s v="Edmonds"/>
    <n v="98026"/>
    <x v="7"/>
    <x v="0"/>
    <x v="0"/>
    <x v="7"/>
    <x v="5"/>
    <d v="2015-01-10T00:00:00"/>
    <d v="2015-01-31T00:00:00"/>
    <d v="2015-01-10T00:00:00"/>
    <n v="3602.1311999999998"/>
    <x v="5"/>
    <n v="5220.4799999999996"/>
    <n v="85826"/>
    <n v="896.96"/>
    <x v="2"/>
    <n v="2"/>
    <n v="0.69000000000000006"/>
    <n v="8822.6111999999994"/>
    <x v="1"/>
    <s v="Jan 2015"/>
    <s v="Jan 2015  Week 02"/>
    <n v="1"/>
    <n v="0"/>
    <x v="0"/>
    <x v="0"/>
  </r>
  <r>
    <n v="2908"/>
    <s v="Robyn Lyon"/>
    <x v="1"/>
    <n v="7.0000000000000007E-2"/>
    <n v="4.13"/>
    <n v="0.99"/>
    <x v="1"/>
    <x v="2"/>
    <x v="2"/>
    <s v="Labels"/>
    <s v="Small Box"/>
    <s v="Avery 491"/>
    <n v="0.39"/>
    <s v="United States"/>
    <x v="3"/>
    <s v="Ohio"/>
    <s v="Garfield Heights"/>
    <n v="44125"/>
    <x v="7"/>
    <x v="0"/>
    <x v="0"/>
    <x v="7"/>
    <x v="8"/>
    <d v="2015-01-08T00:00:00"/>
    <d v="2015-01-31T00:00:00"/>
    <d v="2015-01-08T00:00:00"/>
    <n v="10.959199999999999"/>
    <x v="7"/>
    <n v="16.07"/>
    <n v="88156"/>
    <n v="4.0599999999999996"/>
    <x v="3"/>
    <n v="0"/>
    <n v="0.68196639701306772"/>
    <n v="27.029199999999999"/>
    <x v="1"/>
    <s v="Jan 2015"/>
    <s v="Jan 2015  Week 02"/>
    <n v="1"/>
    <n v="0"/>
    <x v="0"/>
    <x v="0"/>
  </r>
  <r>
    <n v="2908"/>
    <s v="Robyn Lyon"/>
    <x v="1"/>
    <n v="0.03"/>
    <n v="22.72"/>
    <n v="8.99"/>
    <x v="1"/>
    <x v="2"/>
    <x v="0"/>
    <s v="Office Furnishings"/>
    <s v="Small Pack"/>
    <s v="Executive Impressions 14&quot; Two-Color Numerals Wall Clock"/>
    <n v="0.44"/>
    <s v="United States"/>
    <x v="3"/>
    <s v="Ohio"/>
    <s v="Garfield Heights"/>
    <n v="44125"/>
    <x v="7"/>
    <x v="0"/>
    <x v="0"/>
    <x v="7"/>
    <x v="8"/>
    <d v="2015-01-08T00:00:00"/>
    <d v="2015-01-31T00:00:00"/>
    <d v="2015-01-08T00:00:00"/>
    <n v="17.429400000000001"/>
    <x v="3"/>
    <n v="25.26"/>
    <n v="88156"/>
    <n v="22.689999999999998"/>
    <x v="3"/>
    <n v="0"/>
    <n v="0.69"/>
    <n v="42.689400000000006"/>
    <x v="1"/>
    <s v="Jan 2015"/>
    <s v="Jan 2015  Week 02"/>
    <n v="0"/>
    <n v="1"/>
    <x v="1"/>
    <x v="0"/>
  </r>
  <r>
    <n v="2508"/>
    <s v="Pauline Brooks"/>
    <x v="2"/>
    <n v="0.02"/>
    <n v="5.81"/>
    <n v="8.49"/>
    <x v="1"/>
    <x v="2"/>
    <x v="2"/>
    <s v="Binders and Binder Accessories"/>
    <s v="Small Box"/>
    <s v="Fellowes Black Plastic Comb Bindings"/>
    <n v="0.39"/>
    <s v="United States"/>
    <x v="3"/>
    <s v="Maine"/>
    <s v="Sanford"/>
    <n v="4073"/>
    <x v="7"/>
    <x v="0"/>
    <x v="0"/>
    <x v="7"/>
    <x v="13"/>
    <d v="2015-01-12T00:00:00"/>
    <d v="2015-01-31T00:00:00"/>
    <d v="2015-01-12T00:00:00"/>
    <n v="-137.494"/>
    <x v="12"/>
    <n v="42.44"/>
    <n v="87031"/>
    <n v="5.79"/>
    <x v="3"/>
    <n v="4"/>
    <n v="-3.2397266729500473"/>
    <n v="-95.054000000000002"/>
    <x v="1"/>
    <s v="Jan 2015"/>
    <s v="Jan 2015  Week 02"/>
    <n v="1"/>
    <n v="0"/>
    <x v="0"/>
    <x v="0"/>
  </r>
  <r>
    <n v="2099"/>
    <s v="Nathan Fox"/>
    <x v="3"/>
    <n v="7.0000000000000007E-2"/>
    <n v="14.56"/>
    <n v="3.5"/>
    <x v="1"/>
    <x v="2"/>
    <x v="2"/>
    <s v="Appliances"/>
    <s v="Small Box"/>
    <s v="Acco 6 Outlet Guardian Premium Surge Suppressor"/>
    <n v="0.57999999999999996"/>
    <s v="United States"/>
    <x v="0"/>
    <s v="South Carolina"/>
    <s v="Myrtle Beach"/>
    <n v="29577"/>
    <x v="7"/>
    <x v="0"/>
    <x v="0"/>
    <x v="7"/>
    <x v="6"/>
    <d v="2015-01-09T00:00:00"/>
    <d v="2015-01-31T00:00:00"/>
    <d v="2015-01-09T00:00:00"/>
    <n v="-45.527999999999999"/>
    <x v="5"/>
    <n v="84.59"/>
    <n v="87888"/>
    <n v="14.49"/>
    <x v="0"/>
    <n v="1"/>
    <n v="-0.53821964771249553"/>
    <n v="39.062000000000005"/>
    <x v="1"/>
    <s v="Jan 2015"/>
    <s v="Jan 2015  Week 02"/>
    <n v="1"/>
    <n v="0"/>
    <x v="0"/>
    <x v="0"/>
  </r>
  <r>
    <n v="806"/>
    <s v="Judy Singer"/>
    <x v="0"/>
    <n v="0.06"/>
    <n v="179.99"/>
    <n v="13.99"/>
    <x v="2"/>
    <x v="0"/>
    <x v="1"/>
    <s v="Telephones and Communication"/>
    <s v="Medium Box"/>
    <s v="VTech VT20-2481 2.4GHz Two-Line Phone System w/Answering Machine"/>
    <n v="0.56999999999999995"/>
    <s v="United States"/>
    <x v="0"/>
    <s v="Florida"/>
    <s v="Miami"/>
    <n v="33132"/>
    <x v="8"/>
    <x v="0"/>
    <x v="0"/>
    <x v="8"/>
    <x v="9"/>
    <d v="2015-01-11T00:00:00"/>
    <d v="2015-01-31T00:00:00"/>
    <d v="2015-01-11T00:00:00"/>
    <n v="1220.03784"/>
    <x v="14"/>
    <n v="8332.91"/>
    <n v="40547"/>
    <n v="179.93"/>
    <x v="0"/>
    <n v="2"/>
    <n v="0.14641197852850923"/>
    <n v="9552.9478400000007"/>
    <x v="1"/>
    <s v="Jan 2015"/>
    <s v="Jan 2015  Week 02"/>
    <n v="1"/>
    <n v="0"/>
    <x v="0"/>
    <x v="0"/>
  </r>
  <r>
    <n v="1527"/>
    <s v="Neil Parker"/>
    <x v="0"/>
    <n v="0.03"/>
    <n v="30.98"/>
    <n v="8.99"/>
    <x v="2"/>
    <x v="0"/>
    <x v="2"/>
    <s v="Pens &amp; Art Supplies"/>
    <s v="Small Pack"/>
    <s v="Boston School Pro Electric Pencil Sharpener, 1670"/>
    <n v="0.57999999999999996"/>
    <s v="United States"/>
    <x v="0"/>
    <s v="Alabama"/>
    <s v="Decatur"/>
    <n v="35601"/>
    <x v="8"/>
    <x v="0"/>
    <x v="0"/>
    <x v="8"/>
    <x v="9"/>
    <d v="2015-01-11T00:00:00"/>
    <d v="2015-01-31T00:00:00"/>
    <d v="2015-01-11T00:00:00"/>
    <n v="0.51"/>
    <x v="18"/>
    <n v="162.38999999999999"/>
    <n v="86813"/>
    <n v="30.95"/>
    <x v="0"/>
    <n v="2"/>
    <n v="3.14058747459819E-3"/>
    <n v="162.89999999999998"/>
    <x v="1"/>
    <s v="Jan 2015"/>
    <s v="Jan 2015  Week 02"/>
    <n v="1"/>
    <n v="0"/>
    <x v="0"/>
    <x v="0"/>
  </r>
  <r>
    <n v="1528"/>
    <s v="Brad Stark"/>
    <x v="0"/>
    <n v="0.01"/>
    <n v="525.98"/>
    <n v="19.989999999999998"/>
    <x v="1"/>
    <x v="0"/>
    <x v="2"/>
    <s v="Binders and Binder Accessories"/>
    <s v="Small Box"/>
    <s v="GBC DocuBind 300 Electric Binding Machine"/>
    <n v="0.37"/>
    <s v="United States"/>
    <x v="0"/>
    <s v="North Carolina"/>
    <s v="Eden"/>
    <n v="27288"/>
    <x v="8"/>
    <x v="0"/>
    <x v="0"/>
    <x v="8"/>
    <x v="9"/>
    <d v="2015-01-11T00:00:00"/>
    <d v="2015-01-31T00:00:00"/>
    <d v="2015-01-11T00:00:00"/>
    <n v="-161.92400000000001"/>
    <x v="13"/>
    <n v="4920.8100000000004"/>
    <n v="86813"/>
    <n v="525.97"/>
    <x v="0"/>
    <n v="2"/>
    <n v="-3.2905964668418407E-2"/>
    <n v="4758.8860000000004"/>
    <x v="1"/>
    <s v="Jan 2015"/>
    <s v="Jan 2015  Week 02"/>
    <n v="1"/>
    <n v="0"/>
    <x v="1"/>
    <x v="0"/>
  </r>
  <r>
    <n v="3017"/>
    <s v="Melvin Benton"/>
    <x v="0"/>
    <n v="0.01"/>
    <n v="5.58"/>
    <n v="5.3"/>
    <x v="1"/>
    <x v="3"/>
    <x v="2"/>
    <s v="Envelopes"/>
    <s v="Small Box"/>
    <s v="Staples Brown Kraft Recycled Clasp Envelopes"/>
    <n v="0.35"/>
    <s v="United States"/>
    <x v="2"/>
    <s v="California"/>
    <s v="Encinitas"/>
    <n v="92024"/>
    <x v="8"/>
    <x v="0"/>
    <x v="0"/>
    <x v="8"/>
    <x v="5"/>
    <d v="2015-01-10T00:00:00"/>
    <d v="2015-01-31T00:00:00"/>
    <d v="2015-01-10T00:00:00"/>
    <n v="-7.25"/>
    <x v="3"/>
    <n v="11.16"/>
    <n v="89071"/>
    <n v="5.57"/>
    <x v="2"/>
    <n v="1"/>
    <n v="-0.64964157706093184"/>
    <n v="3.91"/>
    <x v="1"/>
    <s v="Jan 2015"/>
    <s v="Jan 2015  Week 02"/>
    <n v="1"/>
    <n v="0"/>
    <x v="0"/>
    <x v="0"/>
  </r>
  <r>
    <n v="3017"/>
    <s v="Melvin Benton"/>
    <x v="0"/>
    <n v="0.03"/>
    <n v="3.98"/>
    <n v="0.7"/>
    <x v="1"/>
    <x v="3"/>
    <x v="2"/>
    <s v="Pens &amp; Art Supplies"/>
    <s v="Wrap Bag"/>
    <s v="4009® Highlighters by Sanford"/>
    <n v="0.52"/>
    <s v="United States"/>
    <x v="2"/>
    <s v="California"/>
    <s v="Encinitas"/>
    <n v="92024"/>
    <x v="8"/>
    <x v="0"/>
    <x v="0"/>
    <x v="8"/>
    <x v="5"/>
    <d v="2015-01-10T00:00:00"/>
    <d v="2015-01-31T00:00:00"/>
    <d v="2015-01-10T00:00:00"/>
    <n v="31.201799999999999"/>
    <x v="8"/>
    <n v="45.22"/>
    <n v="89071"/>
    <n v="3.95"/>
    <x v="2"/>
    <n v="1"/>
    <n v="0.69"/>
    <n v="76.42179999999999"/>
    <x v="1"/>
    <s v="Jan 2015"/>
    <s v="Jan 2015  Week 02"/>
    <n v="0"/>
    <n v="1"/>
    <x v="1"/>
    <x v="0"/>
  </r>
  <r>
    <n v="833"/>
    <s v="Gerald Love"/>
    <x v="1"/>
    <n v="0"/>
    <n v="11.66"/>
    <n v="8.99"/>
    <x v="2"/>
    <x v="3"/>
    <x v="2"/>
    <s v="Pens &amp; Art Supplies"/>
    <s v="Small Pack"/>
    <s v="Boston 16765 Mini Stand Up Battery Pencil Sharpener"/>
    <n v="0.59"/>
    <s v="United States"/>
    <x v="2"/>
    <s v="California"/>
    <s v="Gilroy"/>
    <n v="95020"/>
    <x v="8"/>
    <x v="0"/>
    <x v="0"/>
    <x v="8"/>
    <x v="9"/>
    <d v="2015-01-11T00:00:00"/>
    <d v="2015-01-31T00:00:00"/>
    <d v="2015-01-11T00:00:00"/>
    <n v="-203.67"/>
    <x v="8"/>
    <n v="138.51"/>
    <n v="89770"/>
    <n v="11.66"/>
    <x v="2"/>
    <n v="2"/>
    <n v="-1.4704353476283301"/>
    <n v="-65.16"/>
    <x v="1"/>
    <s v="Jan 2015"/>
    <s v="Jan 2015  Week 02"/>
    <n v="1"/>
    <n v="0"/>
    <x v="0"/>
    <x v="0"/>
  </r>
  <r>
    <n v="358"/>
    <s v="Chris F Brandt"/>
    <x v="2"/>
    <n v="0.04"/>
    <n v="125.99"/>
    <n v="8.99"/>
    <x v="1"/>
    <x v="3"/>
    <x v="1"/>
    <s v="Telephones and Communication"/>
    <s v="Small Box"/>
    <s v="M70"/>
    <n v="0.59"/>
    <s v="United States"/>
    <x v="3"/>
    <s v="Pennsylvania"/>
    <s v="King of Prussia"/>
    <n v="19406"/>
    <x v="8"/>
    <x v="0"/>
    <x v="0"/>
    <x v="8"/>
    <x v="14"/>
    <d v="2015-01-16T00:00:00"/>
    <d v="2015-01-31T00:00:00"/>
    <d v="2015-01-16T00:00:00"/>
    <n v="-627.82191999999998"/>
    <x v="3"/>
    <n v="107.95"/>
    <n v="91130"/>
    <n v="125.94999999999999"/>
    <x v="3"/>
    <n v="7"/>
    <n v="-5.8158584529874942"/>
    <n v="-519.87191999999993"/>
    <x v="1"/>
    <s v="Jan 2015"/>
    <s v="Jan 2015  Week 02"/>
    <n v="1"/>
    <n v="0"/>
    <x v="0"/>
    <x v="0"/>
  </r>
  <r>
    <n v="2555"/>
    <s v="Karl Knowles"/>
    <x v="2"/>
    <n v="0.1"/>
    <n v="2.6"/>
    <n v="2.4"/>
    <x v="1"/>
    <x v="2"/>
    <x v="2"/>
    <s v="Pens &amp; Art Supplies"/>
    <s v="Wrap Bag"/>
    <s v="12 Colored Short Pencils"/>
    <n v="0.57999999999999996"/>
    <s v="United States"/>
    <x v="1"/>
    <s v="Wisconsin"/>
    <s v="Madison"/>
    <n v="53711"/>
    <x v="8"/>
    <x v="0"/>
    <x v="0"/>
    <x v="8"/>
    <x v="10"/>
    <d v="2015-01-14T00:00:00"/>
    <d v="2015-01-31T00:00:00"/>
    <d v="2015-01-14T00:00:00"/>
    <n v="-88.04"/>
    <x v="4"/>
    <n v="30.1"/>
    <n v="86527"/>
    <n v="2.5"/>
    <x v="1"/>
    <n v="5"/>
    <n v="-2.9249169435215947"/>
    <n v="-57.940000000000005"/>
    <x v="1"/>
    <s v="Jan 2015"/>
    <s v="Jan 2015  Week 02"/>
    <n v="1"/>
    <n v="0"/>
    <x v="0"/>
    <x v="0"/>
  </r>
  <r>
    <n v="1745"/>
    <s v="Herbert Holden"/>
    <x v="3"/>
    <n v="0.02"/>
    <n v="4.13"/>
    <n v="6.89"/>
    <x v="1"/>
    <x v="2"/>
    <x v="2"/>
    <s v="Labels"/>
    <s v="Small Box"/>
    <s v="Avery 05222 Permanent Self-Adhesive File Folder Labels for Typewriters, on Rolls, White, 250/Roll"/>
    <n v="0.39"/>
    <s v="United States"/>
    <x v="0"/>
    <s v="Georgia"/>
    <s v="Atlanta"/>
    <n v="30305"/>
    <x v="8"/>
    <x v="0"/>
    <x v="0"/>
    <x v="8"/>
    <x v="5"/>
    <d v="2015-01-10T00:00:00"/>
    <d v="2015-01-31T00:00:00"/>
    <d v="2015-01-10T00:00:00"/>
    <n v="-51.737000000000002"/>
    <x v="13"/>
    <n v="45.87"/>
    <n v="18561"/>
    <n v="4.1100000000000003"/>
    <x v="0"/>
    <n v="1"/>
    <n v="-1.1279049487682582"/>
    <n v="-5.8670000000000044"/>
    <x v="1"/>
    <s v="Jan 2015"/>
    <s v="Jan 2015  Week 02"/>
    <n v="1"/>
    <n v="0"/>
    <x v="0"/>
    <x v="0"/>
  </r>
  <r>
    <n v="1749"/>
    <s v="Sherri P Stephens"/>
    <x v="3"/>
    <n v="0.02"/>
    <n v="4.13"/>
    <n v="6.89"/>
    <x v="1"/>
    <x v="2"/>
    <x v="2"/>
    <s v="Labels"/>
    <s v="Small Box"/>
    <s v="Avery 05222 Permanent Self-Adhesive File Folder Labels for Typewriters, on Rolls, White, 250/Roll"/>
    <n v="0.39"/>
    <s v="United States"/>
    <x v="1"/>
    <s v="Oklahoma"/>
    <s v="Lawton"/>
    <n v="73505"/>
    <x v="8"/>
    <x v="0"/>
    <x v="0"/>
    <x v="8"/>
    <x v="5"/>
    <d v="2015-01-10T00:00:00"/>
    <d v="2015-01-31T00:00:00"/>
    <d v="2015-01-10T00:00:00"/>
    <n v="-48.235999999999997"/>
    <x v="0"/>
    <n v="10.19"/>
    <n v="87243"/>
    <n v="4.1100000000000003"/>
    <x v="1"/>
    <n v="1"/>
    <n v="-4.7336604514229634"/>
    <n v="-38.045999999999999"/>
    <x v="1"/>
    <s v="Jan 2015"/>
    <s v="Jan 2015  Week 02"/>
    <n v="1"/>
    <n v="0"/>
    <x v="0"/>
    <x v="0"/>
  </r>
  <r>
    <n v="2164"/>
    <s v="Harry Sellers"/>
    <x v="3"/>
    <n v="0.01"/>
    <n v="5.38"/>
    <n v="7.57"/>
    <x v="1"/>
    <x v="0"/>
    <x v="2"/>
    <s v="Binders and Binder Accessories"/>
    <s v="Small Box"/>
    <s v="Acco PRESSTEX® Data Binder with Storage Hooks, Dark Blue, 9 1/2&quot; X 11&quot;"/>
    <n v="0.36"/>
    <s v="United States"/>
    <x v="2"/>
    <s v="California"/>
    <s v="Pasadena"/>
    <n v="91104"/>
    <x v="8"/>
    <x v="0"/>
    <x v="0"/>
    <x v="8"/>
    <x v="5"/>
    <d v="2015-01-10T00:00:00"/>
    <d v="2015-01-31T00:00:00"/>
    <d v="2015-01-10T00:00:00"/>
    <n v="-66.779579999999996"/>
    <x v="6"/>
    <n v="18.68"/>
    <n v="88794"/>
    <n v="5.37"/>
    <x v="2"/>
    <n v="1"/>
    <n v="-3.5749239828693788"/>
    <n v="-48.099579999999996"/>
    <x v="1"/>
    <s v="Jan 2015"/>
    <s v="Jan 2015  Week 02"/>
    <n v="1"/>
    <n v="0"/>
    <x v="0"/>
    <x v="0"/>
  </r>
  <r>
    <n v="2164"/>
    <s v="Harry Sellers"/>
    <x v="3"/>
    <n v="0.05"/>
    <n v="3.28"/>
    <n v="3.97"/>
    <x v="1"/>
    <x v="0"/>
    <x v="2"/>
    <s v="Pens &amp; Art Supplies"/>
    <s v="Wrap Bag"/>
    <s v="Newell 337"/>
    <n v="0.56000000000000005"/>
    <s v="United States"/>
    <x v="2"/>
    <s v="California"/>
    <s v="Pasadena"/>
    <n v="91104"/>
    <x v="8"/>
    <x v="0"/>
    <x v="0"/>
    <x v="8"/>
    <x v="6"/>
    <d v="2015-01-09T00:00:00"/>
    <d v="2015-01-31T00:00:00"/>
    <d v="2015-01-09T00:00:00"/>
    <n v="-144.9188"/>
    <x v="8"/>
    <n v="36.299999999999997"/>
    <n v="88794"/>
    <n v="3.23"/>
    <x v="2"/>
    <n v="0"/>
    <n v="-3.9922534435261712"/>
    <n v="-108.61880000000001"/>
    <x v="1"/>
    <s v="Jan 2015"/>
    <s v="Jan 2015  Week 02"/>
    <n v="0"/>
    <n v="1"/>
    <x v="1"/>
    <x v="0"/>
  </r>
  <r>
    <n v="2165"/>
    <s v="Melanie Knight"/>
    <x v="3"/>
    <n v="0.09"/>
    <n v="2.78"/>
    <n v="0.97"/>
    <x v="1"/>
    <x v="0"/>
    <x v="2"/>
    <s v="Pens &amp; Art Supplies"/>
    <s v="Wrap Bag"/>
    <s v="Newell 339"/>
    <n v="0.59"/>
    <s v="United States"/>
    <x v="3"/>
    <s v="Maine"/>
    <s v="Augusta"/>
    <n v="4330"/>
    <x v="8"/>
    <x v="0"/>
    <x v="0"/>
    <x v="8"/>
    <x v="9"/>
    <d v="2015-01-11T00:00:00"/>
    <d v="2015-01-31T00:00:00"/>
    <d v="2015-01-11T00:00:00"/>
    <n v="-5.0716000000000001"/>
    <x v="5"/>
    <n v="16.03"/>
    <n v="88794"/>
    <n v="2.69"/>
    <x v="3"/>
    <n v="2"/>
    <n v="-0.31638178415470991"/>
    <n v="10.958400000000001"/>
    <x v="1"/>
    <s v="Jan 2015"/>
    <s v="Jan 2015  Week 02"/>
    <n v="1"/>
    <n v="0"/>
    <x v="1"/>
    <x v="0"/>
  </r>
  <r>
    <n v="3331"/>
    <s v="Elisabeth Shaw"/>
    <x v="3"/>
    <n v="0.02"/>
    <n v="4"/>
    <n v="1.3"/>
    <x v="1"/>
    <x v="3"/>
    <x v="2"/>
    <s v="Paper"/>
    <s v="Wrap Bag"/>
    <s v="EcoTones® Memo Sheets"/>
    <n v="0.37"/>
    <s v="United States"/>
    <x v="0"/>
    <s v="Florida"/>
    <s v="Ormond Beach"/>
    <n v="32174"/>
    <x v="8"/>
    <x v="0"/>
    <x v="0"/>
    <x v="8"/>
    <x v="6"/>
    <d v="2015-01-09T00:00:00"/>
    <d v="2015-01-31T00:00:00"/>
    <d v="2015-01-09T00:00:00"/>
    <n v="-23.295999999999999"/>
    <x v="4"/>
    <n v="50.71"/>
    <n v="86284"/>
    <n v="3.98"/>
    <x v="0"/>
    <n v="0"/>
    <n v="-0.45939656872411749"/>
    <n v="27.414000000000001"/>
    <x v="1"/>
    <s v="Jan 2015"/>
    <s v="Jan 2015  Week 02"/>
    <n v="0"/>
    <n v="1"/>
    <x v="0"/>
    <x v="0"/>
  </r>
  <r>
    <n v="894"/>
    <s v="Gail Rankin Cole"/>
    <x v="0"/>
    <n v="0.01"/>
    <n v="8.34"/>
    <n v="0.96"/>
    <x v="1"/>
    <x v="3"/>
    <x v="0"/>
    <s v="Office Furnishings"/>
    <s v="Wrap Bag"/>
    <s v="Document Clip Frames"/>
    <n v="0.43"/>
    <s v="United States"/>
    <x v="3"/>
    <s v="District of Columbia"/>
    <s v="Washington"/>
    <n v="20024"/>
    <x v="9"/>
    <x v="0"/>
    <x v="0"/>
    <x v="9"/>
    <x v="13"/>
    <d v="2015-01-12T00:00:00"/>
    <d v="2015-01-31T00:00:00"/>
    <d v="2015-01-12T00:00:00"/>
    <n v="29.332000000000001"/>
    <x v="22"/>
    <n v="199.12"/>
    <n v="14596"/>
    <n v="8.33"/>
    <x v="3"/>
    <n v="2"/>
    <n v="0.14730815588589796"/>
    <n v="228.452"/>
    <x v="1"/>
    <s v="Jan 2015"/>
    <s v="Jan 2015  Week 02"/>
    <n v="1"/>
    <n v="0"/>
    <x v="0"/>
    <x v="0"/>
  </r>
  <r>
    <n v="894"/>
    <s v="Gail Rankin Cole"/>
    <x v="0"/>
    <n v="0.06"/>
    <n v="3.28"/>
    <n v="3.97"/>
    <x v="1"/>
    <x v="3"/>
    <x v="2"/>
    <s v="Pens &amp; Art Supplies"/>
    <s v="Wrap Bag"/>
    <s v="Newell 337"/>
    <n v="0.56000000000000005"/>
    <s v="United States"/>
    <x v="3"/>
    <s v="District of Columbia"/>
    <s v="Washington"/>
    <n v="20024"/>
    <x v="9"/>
    <x v="0"/>
    <x v="0"/>
    <x v="9"/>
    <x v="9"/>
    <d v="2015-01-11T00:00:00"/>
    <d v="2015-01-31T00:00:00"/>
    <d v="2015-01-11T00:00:00"/>
    <n v="-86"/>
    <x v="23"/>
    <n v="63.14"/>
    <n v="14596"/>
    <n v="3.2199999999999998"/>
    <x v="3"/>
    <n v="1"/>
    <n v="-1.3620525815647766"/>
    <n v="-22.86"/>
    <x v="1"/>
    <s v="Jan 2015"/>
    <s v="Jan 2015  Week 02"/>
    <n v="0"/>
    <n v="1"/>
    <x v="1"/>
    <x v="0"/>
  </r>
  <r>
    <n v="896"/>
    <s v="Jennifer Siegel"/>
    <x v="0"/>
    <n v="0.01"/>
    <n v="8.34"/>
    <n v="0.96"/>
    <x v="1"/>
    <x v="3"/>
    <x v="0"/>
    <s v="Office Furnishings"/>
    <s v="Wrap Bag"/>
    <s v="Document Clip Frames"/>
    <n v="0.43"/>
    <s v="United States"/>
    <x v="1"/>
    <s v="Texas"/>
    <s v="Denton"/>
    <n v="76201"/>
    <x v="9"/>
    <x v="0"/>
    <x v="0"/>
    <x v="9"/>
    <x v="13"/>
    <d v="2015-01-12T00:00:00"/>
    <d v="2015-01-31T00:00:00"/>
    <d v="2015-01-12T00:00:00"/>
    <n v="34.348199999999999"/>
    <x v="5"/>
    <n v="49.78"/>
    <n v="90166"/>
    <n v="8.33"/>
    <x v="1"/>
    <n v="2"/>
    <n v="0.69"/>
    <n v="84.128199999999993"/>
    <x v="1"/>
    <s v="Jan 2015"/>
    <s v="Jan 2015  Week 02"/>
    <n v="1"/>
    <n v="0"/>
    <x v="0"/>
    <x v="0"/>
  </r>
  <r>
    <n v="896"/>
    <s v="Jennifer Siegel"/>
    <x v="0"/>
    <n v="0.06"/>
    <n v="3.28"/>
    <n v="3.97"/>
    <x v="1"/>
    <x v="3"/>
    <x v="2"/>
    <s v="Pens &amp; Art Supplies"/>
    <s v="Wrap Bag"/>
    <s v="Newell 337"/>
    <n v="0.56000000000000005"/>
    <s v="United States"/>
    <x v="1"/>
    <s v="Texas"/>
    <s v="Denton"/>
    <n v="76201"/>
    <x v="9"/>
    <x v="0"/>
    <x v="0"/>
    <x v="9"/>
    <x v="9"/>
    <d v="2015-01-11T00:00:00"/>
    <d v="2015-01-31T00:00:00"/>
    <d v="2015-01-11T00:00:00"/>
    <n v="-66.650000000000006"/>
    <x v="18"/>
    <n v="16.62"/>
    <n v="90166"/>
    <n v="3.2199999999999998"/>
    <x v="1"/>
    <n v="1"/>
    <n v="-4.0102286401925396"/>
    <n v="-50.03"/>
    <x v="1"/>
    <s v="Jan 2015"/>
    <s v="Jan 2015  Week 02"/>
    <n v="0"/>
    <n v="1"/>
    <x v="1"/>
    <x v="0"/>
  </r>
  <r>
    <n v="1976"/>
    <s v="Sherri F Vogel"/>
    <x v="0"/>
    <n v="0.05"/>
    <n v="70.98"/>
    <n v="46.74"/>
    <x v="0"/>
    <x v="1"/>
    <x v="0"/>
    <s v="Bookcases"/>
    <s v="Jumbo Box"/>
    <s v="Hon Metal Bookcases, Putty"/>
    <n v="0.56000000000000005"/>
    <s v="United States"/>
    <x v="1"/>
    <s v="Michigan"/>
    <s v="East Lansing"/>
    <n v="48823"/>
    <x v="9"/>
    <x v="0"/>
    <x v="0"/>
    <x v="9"/>
    <x v="9"/>
    <d v="2015-01-11T00:00:00"/>
    <d v="2015-01-31T00:00:00"/>
    <d v="2015-01-11T00:00:00"/>
    <n v="-850.65239999999994"/>
    <x v="2"/>
    <n v="551.51"/>
    <n v="89039"/>
    <n v="70.930000000000007"/>
    <x v="1"/>
    <n v="1"/>
    <n v="-1.5424061213758589"/>
    <n v="-299.14239999999995"/>
    <x v="1"/>
    <s v="Jan 2015"/>
    <s v="Jan 2015  Week 02"/>
    <n v="1"/>
    <n v="0"/>
    <x v="0"/>
    <x v="0"/>
  </r>
  <r>
    <n v="1976"/>
    <s v="Sherri F Vogel"/>
    <x v="0"/>
    <n v="0.05"/>
    <n v="11.55"/>
    <n v="2.36"/>
    <x v="1"/>
    <x v="1"/>
    <x v="2"/>
    <s v="Pens &amp; Art Supplies"/>
    <s v="Wrap Bag"/>
    <s v="Newell 309"/>
    <n v="0.55000000000000004"/>
    <s v="United States"/>
    <x v="1"/>
    <s v="Michigan"/>
    <s v="East Lansing"/>
    <n v="48823"/>
    <x v="9"/>
    <x v="0"/>
    <x v="0"/>
    <x v="9"/>
    <x v="13"/>
    <d v="2015-01-12T00:00:00"/>
    <d v="2015-01-31T00:00:00"/>
    <d v="2015-01-12T00:00:00"/>
    <n v="98.525099999999995"/>
    <x v="4"/>
    <n v="142.79"/>
    <n v="89039"/>
    <n v="11.5"/>
    <x v="1"/>
    <n v="2"/>
    <n v="0.69"/>
    <n v="241.31509999999997"/>
    <x v="1"/>
    <s v="Jan 2015"/>
    <s v="Jan 2015  Week 02"/>
    <n v="0"/>
    <n v="1"/>
    <x v="1"/>
    <x v="0"/>
  </r>
  <r>
    <n v="2418"/>
    <s v="Kyle Fink"/>
    <x v="1"/>
    <n v="0.1"/>
    <n v="599.99"/>
    <n v="24.49"/>
    <x v="1"/>
    <x v="1"/>
    <x v="1"/>
    <s v="Copiers and Fax"/>
    <s v="Large Box"/>
    <s v="Canon PC1080F Personal Copier"/>
    <n v="0.5"/>
    <s v="United States"/>
    <x v="0"/>
    <s v="Virginia"/>
    <s v="Petersburg"/>
    <n v="23805"/>
    <x v="9"/>
    <x v="0"/>
    <x v="0"/>
    <x v="9"/>
    <x v="9"/>
    <d v="2015-01-11T00:00:00"/>
    <d v="2015-01-31T00:00:00"/>
    <d v="2015-01-11T00:00:00"/>
    <n v="-343.12599999999998"/>
    <x v="8"/>
    <n v="6355.69"/>
    <n v="86753"/>
    <n v="599.89"/>
    <x v="0"/>
    <n v="1"/>
    <n v="-5.3987214606124594E-2"/>
    <n v="6012.5639999999994"/>
    <x v="1"/>
    <s v="Jan 2015"/>
    <s v="Jan 2015  Week 02"/>
    <n v="0"/>
    <n v="1"/>
    <x v="0"/>
    <x v="0"/>
  </r>
  <r>
    <n v="2418"/>
    <s v="Kyle Fink"/>
    <x v="1"/>
    <n v="0.06"/>
    <n v="2.78"/>
    <n v="1.25"/>
    <x v="1"/>
    <x v="1"/>
    <x v="2"/>
    <s v="Pens &amp; Art Supplies"/>
    <s v="Wrap Bag"/>
    <s v="Newell 318"/>
    <n v="0.59"/>
    <s v="United States"/>
    <x v="0"/>
    <s v="Virginia"/>
    <s v="Petersburg"/>
    <n v="23805"/>
    <x v="9"/>
    <x v="0"/>
    <x v="0"/>
    <x v="9"/>
    <x v="13"/>
    <d v="2015-01-12T00:00:00"/>
    <d v="2015-01-31T00:00:00"/>
    <d v="2015-01-12T00:00:00"/>
    <n v="66.36"/>
    <x v="19"/>
    <n v="28.09"/>
    <n v="86753"/>
    <n v="2.7199999999999998"/>
    <x v="0"/>
    <n v="2"/>
    <n v="2.3624065503737985"/>
    <n v="94.45"/>
    <x v="1"/>
    <s v="Jan 2015"/>
    <s v="Jan 2015  Week 02"/>
    <n v="0"/>
    <n v="1"/>
    <x v="1"/>
    <x v="0"/>
  </r>
  <r>
    <n v="2132"/>
    <s v="Philip Hawkins"/>
    <x v="2"/>
    <n v="0.05"/>
    <n v="30.42"/>
    <n v="8.65"/>
    <x v="2"/>
    <x v="2"/>
    <x v="1"/>
    <s v="Computer Peripherals"/>
    <s v="Small Box"/>
    <s v="Fellowes Internet Keyboard, Platinum"/>
    <n v="0.74"/>
    <s v="United States"/>
    <x v="1"/>
    <s v="Missouri"/>
    <s v="Hazelwood"/>
    <n v="63042"/>
    <x v="9"/>
    <x v="0"/>
    <x v="0"/>
    <x v="9"/>
    <x v="10"/>
    <d v="2015-01-14T00:00:00"/>
    <d v="2015-01-31T00:00:00"/>
    <d v="2015-01-14T00:00:00"/>
    <n v="-191.2576"/>
    <x v="8"/>
    <n v="334.44"/>
    <n v="90078"/>
    <n v="30.37"/>
    <x v="1"/>
    <n v="4"/>
    <n v="-0.57187417772993665"/>
    <n v="143.1824"/>
    <x v="1"/>
    <s v="Jan 2015"/>
    <s v="Jan 2015  Week 02"/>
    <n v="1"/>
    <n v="0"/>
    <x v="0"/>
    <x v="0"/>
  </r>
  <r>
    <n v="2346"/>
    <s v="Sylvia Kumar"/>
    <x v="2"/>
    <n v="0.03"/>
    <n v="297.64"/>
    <n v="14.7"/>
    <x v="0"/>
    <x v="3"/>
    <x v="1"/>
    <s v="Office Machines"/>
    <s v="Jumbo Drum"/>
    <s v="Panasonic KX-P3200 Dot Matrix Printer"/>
    <n v="0.56999999999999995"/>
    <s v="United States"/>
    <x v="0"/>
    <s v="Kentucky"/>
    <s v="Pleasure Ridge Park"/>
    <n v="40258"/>
    <x v="9"/>
    <x v="0"/>
    <x v="0"/>
    <x v="9"/>
    <x v="12"/>
    <d v="2015-01-15T00:00:00"/>
    <d v="2015-01-31T00:00:00"/>
    <d v="2015-01-15T00:00:00"/>
    <n v="-48.972000000000001"/>
    <x v="4"/>
    <n v="3707.05"/>
    <n v="89503"/>
    <n v="297.61"/>
    <x v="0"/>
    <n v="5"/>
    <n v="-1.3210504309356497E-2"/>
    <n v="3658.078"/>
    <x v="1"/>
    <s v="Jan 2015"/>
    <s v="Jan 2015  Week 02"/>
    <n v="1"/>
    <n v="0"/>
    <x v="0"/>
    <x v="0"/>
  </r>
  <r>
    <n v="2797"/>
    <s v="Cameron Kendall"/>
    <x v="4"/>
    <n v="0"/>
    <n v="5.0199999999999996"/>
    <n v="5.14"/>
    <x v="1"/>
    <x v="1"/>
    <x v="1"/>
    <s v="Computer Peripherals"/>
    <s v="Small Pack"/>
    <s v="Imation 3.5, DISKETTE 44766 HGHLD3.52HD/FM, 10/Pack"/>
    <n v="0.79"/>
    <s v="United States"/>
    <x v="3"/>
    <s v="Pennsylvania"/>
    <s v="Pittsburgh"/>
    <n v="15122"/>
    <x v="9"/>
    <x v="0"/>
    <x v="0"/>
    <x v="9"/>
    <x v="9"/>
    <d v="2015-01-11T00:00:00"/>
    <d v="2015-01-31T00:00:00"/>
    <d v="2015-01-11T00:00:00"/>
    <n v="-159.30279999999999"/>
    <x v="2"/>
    <n v="43.94"/>
    <n v="87552"/>
    <n v="5.0199999999999996"/>
    <x v="3"/>
    <n v="1"/>
    <n v="-3.625461993627674"/>
    <n v="-115.36279999999999"/>
    <x v="1"/>
    <s v="Jan 2015"/>
    <s v="Jan 2015  Week 02"/>
    <n v="1"/>
    <n v="0"/>
    <x v="0"/>
    <x v="0"/>
  </r>
  <r>
    <n v="194"/>
    <s v="Tammy Goldman"/>
    <x v="3"/>
    <n v="0.02"/>
    <n v="6.48"/>
    <n v="9.17"/>
    <x v="1"/>
    <x v="3"/>
    <x v="2"/>
    <s v="Paper"/>
    <s v="Small Box"/>
    <s v="Xerox 1996"/>
    <n v="0.37"/>
    <s v="United States"/>
    <x v="2"/>
    <s v="Utah"/>
    <s v="Lehi"/>
    <n v="84043"/>
    <x v="9"/>
    <x v="0"/>
    <x v="0"/>
    <x v="9"/>
    <x v="9"/>
    <d v="2015-01-11T00:00:00"/>
    <d v="2015-01-31T00:00:00"/>
    <d v="2015-01-11T00:00:00"/>
    <n v="-105.68519999999999"/>
    <x v="7"/>
    <n v="28.2"/>
    <n v="90431"/>
    <n v="6.4600000000000009"/>
    <x v="2"/>
    <n v="1"/>
    <n v="-3.7477021276595743"/>
    <n v="-77.485199999999992"/>
    <x v="1"/>
    <s v="Jan 2015"/>
    <s v="Jan 2015  Week 02"/>
    <n v="1"/>
    <n v="0"/>
    <x v="0"/>
    <x v="0"/>
  </r>
  <r>
    <n v="947"/>
    <s v="Dorothy Buchanan"/>
    <x v="0"/>
    <n v="0.08"/>
    <n v="14.2"/>
    <n v="5.3"/>
    <x v="2"/>
    <x v="2"/>
    <x v="0"/>
    <s v="Office Furnishings"/>
    <s v="Wrap Bag"/>
    <s v="Coloredge Poster Frame"/>
    <n v="0.46"/>
    <s v="United States"/>
    <x v="3"/>
    <s v="New Jersey"/>
    <s v="Bayonne"/>
    <n v="7002"/>
    <x v="10"/>
    <x v="0"/>
    <x v="0"/>
    <x v="10"/>
    <x v="11"/>
    <d v="2015-01-13T00:00:00"/>
    <d v="2015-01-31T00:00:00"/>
    <d v="2015-01-13T00:00:00"/>
    <n v="27.23"/>
    <x v="18"/>
    <n v="72.11"/>
    <n v="86565"/>
    <n v="14.12"/>
    <x v="3"/>
    <n v="2"/>
    <n v="0.37761752877548194"/>
    <n v="99.34"/>
    <x v="2"/>
    <s v="Jan 2015"/>
    <s v="Jan 2015  Week 03"/>
    <n v="1"/>
    <n v="0"/>
    <x v="0"/>
    <x v="0"/>
  </r>
  <r>
    <n v="166"/>
    <s v="Vicki Hauser"/>
    <x v="2"/>
    <n v="0.08"/>
    <n v="399.98"/>
    <n v="12.06"/>
    <x v="0"/>
    <x v="1"/>
    <x v="1"/>
    <s v="Office Machines"/>
    <s v="Jumbo Box"/>
    <s v="Okidata ML320 Series Turbo Dot Matrix Printers"/>
    <n v="0.56000000000000005"/>
    <s v="United States"/>
    <x v="0"/>
    <s v="Tennessee"/>
    <s v="Lebanon"/>
    <n v="37087"/>
    <x v="10"/>
    <x v="0"/>
    <x v="0"/>
    <x v="10"/>
    <x v="15"/>
    <d v="2015-01-18T00:00:00"/>
    <d v="2015-01-31T00:00:00"/>
    <d v="2015-01-18T00:00:00"/>
    <n v="28.514099999999999"/>
    <x v="18"/>
    <n v="1839.91"/>
    <n v="89426"/>
    <n v="399.90000000000003"/>
    <x v="0"/>
    <n v="7"/>
    <n v="1.5497551510671717E-2"/>
    <n v="1868.4241000000002"/>
    <x v="2"/>
    <s v="Jan 2015"/>
    <s v="Jan 2015  Week 03"/>
    <n v="1"/>
    <n v="0"/>
    <x v="0"/>
    <x v="0"/>
  </r>
  <r>
    <n v="466"/>
    <s v="Marc Nash"/>
    <x v="3"/>
    <n v="0.08"/>
    <n v="297.64"/>
    <n v="14.7"/>
    <x v="0"/>
    <x v="0"/>
    <x v="1"/>
    <s v="Office Machines"/>
    <s v="Jumbo Drum"/>
    <s v="Panasonic KX-P3200 Dot Matrix Printer"/>
    <n v="0.56999999999999995"/>
    <s v="United States"/>
    <x v="3"/>
    <s v="Massachusetts"/>
    <s v="Bellingham"/>
    <n v="2019"/>
    <x v="10"/>
    <x v="0"/>
    <x v="0"/>
    <x v="10"/>
    <x v="9"/>
    <d v="2015-01-11T00:00:00"/>
    <d v="2015-01-31T00:00:00"/>
    <d v="2015-01-11T00:00:00"/>
    <n v="496.79680000000002"/>
    <x v="18"/>
    <n v="1132.8399999999999"/>
    <n v="88060"/>
    <n v="297.56"/>
    <x v="3"/>
    <n v="0"/>
    <n v="0.43854101196991635"/>
    <n v="1629.6368"/>
    <x v="2"/>
    <s v="Jan 2015"/>
    <s v="Jan 2015  Week 03"/>
    <n v="1"/>
    <n v="0"/>
    <x v="0"/>
    <x v="0"/>
  </r>
  <r>
    <n v="467"/>
    <s v="Maria Thomas"/>
    <x v="3"/>
    <n v="0.02"/>
    <n v="12.99"/>
    <n v="14.37"/>
    <x v="1"/>
    <x v="0"/>
    <x v="0"/>
    <s v="Office Furnishings"/>
    <s v="Large Box"/>
    <s v="Tensor &quot;Hersey Kiss&quot; Styled Floor Lamp"/>
    <n v="0.73"/>
    <s v="United States"/>
    <x v="3"/>
    <s v="Massachusetts"/>
    <s v="Beverly"/>
    <n v="1915"/>
    <x v="10"/>
    <x v="0"/>
    <x v="0"/>
    <x v="10"/>
    <x v="13"/>
    <d v="2015-01-12T00:00:00"/>
    <d v="2015-01-31T00:00:00"/>
    <d v="2015-01-12T00:00:00"/>
    <n v="-556.80960000000005"/>
    <x v="8"/>
    <n v="143.63"/>
    <n v="88060"/>
    <n v="12.97"/>
    <x v="3"/>
    <n v="1"/>
    <n v="-3.876694283923972"/>
    <n v="-413.17960000000005"/>
    <x v="2"/>
    <s v="Jan 2015"/>
    <s v="Jan 2015  Week 03"/>
    <n v="1"/>
    <n v="0"/>
    <x v="1"/>
    <x v="0"/>
  </r>
  <r>
    <n v="468"/>
    <s v="Craig Bennett"/>
    <x v="3"/>
    <n v="0.06"/>
    <n v="14.42"/>
    <n v="6.75"/>
    <x v="1"/>
    <x v="0"/>
    <x v="2"/>
    <s v="Appliances"/>
    <s v="Medium Box"/>
    <s v="Holmes Odor Grabber"/>
    <n v="0.52"/>
    <s v="United States"/>
    <x v="3"/>
    <s v="Massachusetts"/>
    <s v="Hanson"/>
    <n v="2341"/>
    <x v="10"/>
    <x v="0"/>
    <x v="0"/>
    <x v="10"/>
    <x v="13"/>
    <d v="2015-01-12T00:00:00"/>
    <d v="2015-01-31T00:00:00"/>
    <d v="2015-01-12T00:00:00"/>
    <n v="-27.738800000000001"/>
    <x v="18"/>
    <n v="73.040000000000006"/>
    <n v="88060"/>
    <n v="14.36"/>
    <x v="3"/>
    <n v="1"/>
    <n v="-0.37977546549835706"/>
    <n v="45.301200000000009"/>
    <x v="2"/>
    <s v="Jan 2015"/>
    <s v="Jan 2015  Week 03"/>
    <n v="1"/>
    <n v="0"/>
    <x v="1"/>
    <x v="0"/>
  </r>
  <r>
    <n v="469"/>
    <s v="Marion Bowling"/>
    <x v="3"/>
    <n v="0.05"/>
    <n v="4.1399999999999997"/>
    <n v="6.6"/>
    <x v="2"/>
    <x v="0"/>
    <x v="0"/>
    <s v="Office Furnishings"/>
    <s v="Small Box"/>
    <s v="Eldon Image Series Black Desk Accessories"/>
    <n v="0.49"/>
    <s v="United States"/>
    <x v="3"/>
    <s v="New Jersey"/>
    <s v="Hawthorne"/>
    <n v="7506"/>
    <x v="10"/>
    <x v="0"/>
    <x v="0"/>
    <x v="10"/>
    <x v="11"/>
    <d v="2015-01-13T00:00:00"/>
    <d v="2015-01-31T00:00:00"/>
    <d v="2015-01-13T00:00:00"/>
    <n v="-128.68719999999999"/>
    <x v="12"/>
    <n v="33.35"/>
    <n v="88060"/>
    <n v="4.09"/>
    <x v="3"/>
    <n v="2"/>
    <n v="-3.8586866566716638"/>
    <n v="-95.337199999999996"/>
    <x v="2"/>
    <s v="Jan 2015"/>
    <s v="Jan 2015  Week 03"/>
    <n v="1"/>
    <n v="0"/>
    <x v="1"/>
    <x v="0"/>
  </r>
  <r>
    <n v="470"/>
    <s v="Tony Doyle"/>
    <x v="3"/>
    <n v="0.03"/>
    <n v="11.34"/>
    <n v="5.01"/>
    <x v="1"/>
    <x v="0"/>
    <x v="2"/>
    <s v="Paper"/>
    <s v="Small Box"/>
    <s v="Xerox 188"/>
    <n v="0.36"/>
    <s v="United States"/>
    <x v="3"/>
    <s v="New Jersey"/>
    <s v="Trenton"/>
    <n v="8601"/>
    <x v="10"/>
    <x v="0"/>
    <x v="0"/>
    <x v="10"/>
    <x v="9"/>
    <d v="2015-01-11T00:00:00"/>
    <d v="2015-01-31T00:00:00"/>
    <d v="2015-01-11T00:00:00"/>
    <n v="23.2028"/>
    <x v="18"/>
    <n v="60.24"/>
    <n v="88060"/>
    <n v="11.31"/>
    <x v="3"/>
    <n v="0"/>
    <n v="0.38517264276228419"/>
    <n v="83.442800000000005"/>
    <x v="2"/>
    <s v="Jan 2015"/>
    <s v="Jan 2015  Week 03"/>
    <n v="1"/>
    <n v="0"/>
    <x v="1"/>
    <x v="0"/>
  </r>
  <r>
    <n v="2776"/>
    <s v="April Henson"/>
    <x v="0"/>
    <n v="0.03"/>
    <n v="350.98"/>
    <n v="30"/>
    <x v="0"/>
    <x v="1"/>
    <x v="0"/>
    <s v="Chairs &amp; Chairmats"/>
    <s v="Jumbo Drum"/>
    <s v="Office Star - Professional Matrix Back Chair with 2-to-1 Synchro Tilt and Mesh Fabric Seat"/>
    <n v="0.61"/>
    <s v="United States"/>
    <x v="3"/>
    <s v="Maryland"/>
    <s v="Gaithersburg"/>
    <n v="20877"/>
    <x v="11"/>
    <x v="0"/>
    <x v="0"/>
    <x v="11"/>
    <x v="12"/>
    <d v="2015-01-15T00:00:00"/>
    <d v="2015-01-31T00:00:00"/>
    <d v="2015-01-15T00:00:00"/>
    <n v="2692.4421000000002"/>
    <x v="8"/>
    <n v="3902.09"/>
    <n v="91228"/>
    <n v="350.95000000000005"/>
    <x v="3"/>
    <n v="3"/>
    <n v="0.69000000000000006"/>
    <n v="6594.5321000000004"/>
    <x v="2"/>
    <s v="Jan 2015"/>
    <s v="Jan 2015  Week 03"/>
    <n v="1"/>
    <n v="0"/>
    <x v="0"/>
    <x v="0"/>
  </r>
  <r>
    <n v="2776"/>
    <s v="April Henson"/>
    <x v="0"/>
    <n v="0.04"/>
    <n v="1.68"/>
    <n v="1"/>
    <x v="1"/>
    <x v="1"/>
    <x v="2"/>
    <s v="Pens &amp; Art Supplies"/>
    <s v="Wrap Bag"/>
    <s v="Prang Dustless Chalk Sticks"/>
    <n v="0.35"/>
    <s v="United States"/>
    <x v="3"/>
    <s v="Maryland"/>
    <s v="Gaithersburg"/>
    <n v="20877"/>
    <x v="11"/>
    <x v="0"/>
    <x v="0"/>
    <x v="11"/>
    <x v="10"/>
    <d v="2015-01-14T00:00:00"/>
    <d v="2015-01-31T00:00:00"/>
    <d v="2015-01-14T00:00:00"/>
    <n v="2.0672000000000001"/>
    <x v="2"/>
    <n v="14.18"/>
    <n v="91228"/>
    <n v="1.64"/>
    <x v="3"/>
    <n v="2"/>
    <n v="0.14578279266572639"/>
    <n v="16.247199999999999"/>
    <x v="2"/>
    <s v="Jan 2015"/>
    <s v="Jan 2015  Week 03"/>
    <n v="0"/>
    <n v="1"/>
    <x v="1"/>
    <x v="0"/>
  </r>
  <r>
    <n v="120"/>
    <s v="Helen H Murphy"/>
    <x v="1"/>
    <n v="0.05"/>
    <n v="6.3"/>
    <n v="0.5"/>
    <x v="1"/>
    <x v="3"/>
    <x v="2"/>
    <s v="Labels"/>
    <s v="Small Box"/>
    <s v="Avery 51"/>
    <n v="0.39"/>
    <s v="United States"/>
    <x v="2"/>
    <s v="Utah"/>
    <s v="Layton"/>
    <n v="84041"/>
    <x v="11"/>
    <x v="0"/>
    <x v="0"/>
    <x v="11"/>
    <x v="11"/>
    <d v="2015-01-13T00:00:00"/>
    <d v="2015-01-31T00:00:00"/>
    <d v="2015-01-13T00:00:00"/>
    <n v="41.296500000000002"/>
    <x v="19"/>
    <n v="59.85"/>
    <n v="86520"/>
    <n v="6.25"/>
    <x v="2"/>
    <n v="1"/>
    <n v="0.69000000000000006"/>
    <n v="101.1465"/>
    <x v="2"/>
    <s v="Jan 2015"/>
    <s v="Jan 2015  Week 03"/>
    <n v="1"/>
    <n v="0"/>
    <x v="0"/>
    <x v="0"/>
  </r>
  <r>
    <n v="120"/>
    <s v="Helen H Murphy"/>
    <x v="1"/>
    <n v="0.09"/>
    <n v="205.99"/>
    <n v="3"/>
    <x v="2"/>
    <x v="3"/>
    <x v="1"/>
    <s v="Telephones and Communication"/>
    <s v="Small Box"/>
    <s v="6185"/>
    <n v="0.57999999999999996"/>
    <s v="United States"/>
    <x v="2"/>
    <s v="Utah"/>
    <s v="Layton"/>
    <n v="84041"/>
    <x v="11"/>
    <x v="0"/>
    <x v="0"/>
    <x v="11"/>
    <x v="10"/>
    <d v="2015-01-14T00:00:00"/>
    <d v="2015-01-31T00:00:00"/>
    <d v="2015-01-14T00:00:00"/>
    <n v="1179.0237"/>
    <x v="19"/>
    <n v="1708.73"/>
    <n v="86520"/>
    <n v="205.9"/>
    <x v="2"/>
    <n v="2"/>
    <n v="0.69"/>
    <n v="2887.7537000000002"/>
    <x v="2"/>
    <s v="Jan 2015"/>
    <s v="Jan 2015  Week 03"/>
    <n v="0"/>
    <n v="1"/>
    <x v="1"/>
    <x v="0"/>
  </r>
  <r>
    <n v="898"/>
    <s v="Harriet Hodges"/>
    <x v="1"/>
    <n v="0.04"/>
    <n v="90.97"/>
    <n v="28"/>
    <x v="0"/>
    <x v="0"/>
    <x v="1"/>
    <s v="Office Machines"/>
    <s v="Jumbo Drum"/>
    <s v="Lexmark Z55se Color Inkjet Printer"/>
    <n v="0.38"/>
    <s v="United States"/>
    <x v="3"/>
    <s v="New York"/>
    <s v="New York City"/>
    <n v="10039"/>
    <x v="11"/>
    <x v="0"/>
    <x v="0"/>
    <x v="11"/>
    <x v="11"/>
    <d v="2015-01-13T00:00:00"/>
    <d v="2015-01-31T00:00:00"/>
    <d v="2015-01-13T00:00:00"/>
    <n v="-173.09520000000001"/>
    <x v="5"/>
    <n v="573.30999999999995"/>
    <n v="33635"/>
    <n v="90.929999999999993"/>
    <x v="3"/>
    <n v="1"/>
    <n v="-0.30192252010256238"/>
    <n v="400.21479999999997"/>
    <x v="2"/>
    <s v="Jan 2015"/>
    <s v="Jan 2015  Week 03"/>
    <n v="1"/>
    <n v="0"/>
    <x v="0"/>
    <x v="0"/>
  </r>
  <r>
    <n v="898"/>
    <s v="Harriet Hodges"/>
    <x v="1"/>
    <n v="7.0000000000000007E-2"/>
    <n v="20.34"/>
    <n v="35"/>
    <x v="1"/>
    <x v="0"/>
    <x v="2"/>
    <s v="Storage &amp; Organization"/>
    <s v="Large Box"/>
    <s v="Tennsco Commercial Shelving"/>
    <n v="0.84"/>
    <s v="United States"/>
    <x v="3"/>
    <s v="New York"/>
    <s v="New York City"/>
    <n v="10039"/>
    <x v="11"/>
    <x v="0"/>
    <x v="0"/>
    <x v="11"/>
    <x v="11"/>
    <d v="2015-01-13T00:00:00"/>
    <d v="2015-01-31T00:00:00"/>
    <d v="2015-01-13T00:00:00"/>
    <n v="-96.16"/>
    <x v="18"/>
    <n v="140.22999999999999"/>
    <n v="33635"/>
    <n v="20.27"/>
    <x v="3"/>
    <n v="1"/>
    <n v="-0.68573058546673327"/>
    <n v="44.069999999999993"/>
    <x v="2"/>
    <s v="Jan 2015"/>
    <s v="Jan 2015  Week 03"/>
    <n v="0"/>
    <n v="1"/>
    <x v="1"/>
    <x v="0"/>
  </r>
  <r>
    <n v="899"/>
    <s v="Jordan Berry"/>
    <x v="1"/>
    <n v="0.04"/>
    <n v="90.97"/>
    <n v="28"/>
    <x v="0"/>
    <x v="0"/>
    <x v="1"/>
    <s v="Office Machines"/>
    <s v="Jumbo Drum"/>
    <s v="Lexmark Z55se Color Inkjet Printer"/>
    <n v="0.38"/>
    <s v="United States"/>
    <x v="3"/>
    <s v="Pennsylvania"/>
    <s v="Altoona"/>
    <n v="16602"/>
    <x v="11"/>
    <x v="0"/>
    <x v="0"/>
    <x v="11"/>
    <x v="11"/>
    <d v="2015-01-13T00:00:00"/>
    <d v="2015-01-31T00:00:00"/>
    <d v="2015-01-13T00:00:00"/>
    <n v="-173.09520000000001"/>
    <x v="0"/>
    <n v="191.1"/>
    <n v="86263"/>
    <n v="90.929999999999993"/>
    <x v="3"/>
    <n v="1"/>
    <n v="-0.90578335949764521"/>
    <n v="18.004799999999989"/>
    <x v="2"/>
    <s v="Jan 2015"/>
    <s v="Jan 2015  Week 03"/>
    <n v="1"/>
    <n v="0"/>
    <x v="0"/>
    <x v="0"/>
  </r>
  <r>
    <n v="899"/>
    <s v="Jordan Berry"/>
    <x v="1"/>
    <n v="7.0000000000000007E-2"/>
    <n v="20.34"/>
    <n v="35"/>
    <x v="1"/>
    <x v="0"/>
    <x v="2"/>
    <s v="Storage &amp; Organization"/>
    <s v="Large Box"/>
    <s v="Tennsco Commercial Shelving"/>
    <n v="0.84"/>
    <s v="United States"/>
    <x v="3"/>
    <s v="Pennsylvania"/>
    <s v="Altoona"/>
    <n v="16602"/>
    <x v="11"/>
    <x v="0"/>
    <x v="0"/>
    <x v="11"/>
    <x v="11"/>
    <d v="2015-01-13T00:00:00"/>
    <d v="2015-01-31T00:00:00"/>
    <d v="2015-01-13T00:00:00"/>
    <n v="-96.16"/>
    <x v="3"/>
    <n v="28.05"/>
    <n v="86263"/>
    <n v="20.27"/>
    <x v="3"/>
    <n v="1"/>
    <n v="-3.4281639928698748"/>
    <n v="-68.11"/>
    <x v="2"/>
    <s v="Jan 2015"/>
    <s v="Jan 2015  Week 03"/>
    <n v="0"/>
    <n v="1"/>
    <x v="1"/>
    <x v="0"/>
  </r>
  <r>
    <n v="1636"/>
    <s v="Sidney Greenberg"/>
    <x v="1"/>
    <n v="0.04"/>
    <n v="136.97999999999999"/>
    <n v="24.49"/>
    <x v="2"/>
    <x v="2"/>
    <x v="0"/>
    <s v="Office Furnishings"/>
    <s v="Large Box"/>
    <s v="3M Polarizing Task Lamp with Clamp Arm, Light Gray"/>
    <n v="0.59"/>
    <s v="United States"/>
    <x v="2"/>
    <s v="California"/>
    <s v="Salinas"/>
    <n v="93905"/>
    <x v="11"/>
    <x v="0"/>
    <x v="0"/>
    <x v="11"/>
    <x v="10"/>
    <d v="2015-01-14T00:00:00"/>
    <d v="2015-01-31T00:00:00"/>
    <d v="2015-01-14T00:00:00"/>
    <n v="1127.5497"/>
    <x v="4"/>
    <n v="1634.13"/>
    <n v="89706"/>
    <n v="136.94"/>
    <x v="2"/>
    <n v="2"/>
    <n v="0.69"/>
    <n v="2761.6797000000001"/>
    <x v="2"/>
    <s v="Jan 2015"/>
    <s v="Jan 2015  Week 03"/>
    <n v="1"/>
    <n v="0"/>
    <x v="0"/>
    <x v="0"/>
  </r>
  <r>
    <n v="823"/>
    <s v="Christian Albright"/>
    <x v="2"/>
    <n v="0.04"/>
    <n v="6.24"/>
    <n v="5.22"/>
    <x v="1"/>
    <x v="0"/>
    <x v="0"/>
    <s v="Office Furnishings"/>
    <s v="Small Box"/>
    <s v="Eldon Expressions Mahogany Wood Desk Collection"/>
    <n v="0.6"/>
    <s v="United States"/>
    <x v="0"/>
    <s v="Tennessee"/>
    <s v="Smyrna"/>
    <n v="37167"/>
    <x v="11"/>
    <x v="0"/>
    <x v="0"/>
    <x v="11"/>
    <x v="16"/>
    <d v="2015-01-17T00:00:00"/>
    <d v="2015-01-31T00:00:00"/>
    <d v="2015-01-17T00:00:00"/>
    <n v="4.3808999999999996"/>
    <x v="1"/>
    <n v="80.23"/>
    <n v="89257"/>
    <n v="6.2"/>
    <x v="0"/>
    <n v="5"/>
    <n v="5.4604262744609243E-2"/>
    <n v="84.610900000000001"/>
    <x v="2"/>
    <s v="Jan 2015"/>
    <s v="Jan 2015  Week 03"/>
    <n v="1"/>
    <n v="0"/>
    <x v="0"/>
    <x v="0"/>
  </r>
  <r>
    <n v="824"/>
    <s v="Joann Moser"/>
    <x v="2"/>
    <n v="0.09"/>
    <n v="260.98"/>
    <n v="41.91"/>
    <x v="0"/>
    <x v="0"/>
    <x v="0"/>
    <s v="Bookcases"/>
    <s v="Jumbo Box"/>
    <s v="Atlantic Metals Mobile 3-Shelf Bookcases, Custom Colors"/>
    <n v="0.59"/>
    <s v="United States"/>
    <x v="0"/>
    <s v="Tennessee"/>
    <s v="Spring Hill"/>
    <n v="37174"/>
    <x v="11"/>
    <x v="0"/>
    <x v="0"/>
    <x v="11"/>
    <x v="17"/>
    <d v="2015-01-19T00:00:00"/>
    <d v="2015-01-31T00:00:00"/>
    <d v="2015-01-19T00:00:00"/>
    <n v="-100.744"/>
    <x v="2"/>
    <n v="2044.9"/>
    <n v="89257"/>
    <n v="260.89000000000004"/>
    <x v="0"/>
    <n v="7"/>
    <n v="-4.9265978776468287E-2"/>
    <n v="1944.1560000000002"/>
    <x v="2"/>
    <s v="Jan 2015"/>
    <s v="Jan 2015  Week 03"/>
    <n v="1"/>
    <n v="0"/>
    <x v="1"/>
    <x v="0"/>
  </r>
  <r>
    <n v="1424"/>
    <s v="Robyn Zhou"/>
    <x v="2"/>
    <n v="0.05"/>
    <n v="350.99"/>
    <n v="39"/>
    <x v="0"/>
    <x v="2"/>
    <x v="0"/>
    <s v="Chairs &amp; Chairmats"/>
    <s v="Jumbo Drum"/>
    <s v="Global Leather Executive Chair"/>
    <n v="0.55000000000000004"/>
    <s v="United States"/>
    <x v="2"/>
    <s v="Colorado"/>
    <s v="Englewood"/>
    <n v="80112"/>
    <x v="11"/>
    <x v="0"/>
    <x v="0"/>
    <x v="11"/>
    <x v="10"/>
    <d v="2015-01-14T00:00:00"/>
    <d v="2015-01-31T00:00:00"/>
    <d v="2015-01-14T00:00:00"/>
    <n v="451.28039999999999"/>
    <x v="6"/>
    <n v="1020.08"/>
    <n v="89448"/>
    <n v="350.94"/>
    <x v="2"/>
    <n v="2"/>
    <n v="0.44239706689671393"/>
    <n v="1471.3604"/>
    <x v="2"/>
    <s v="Jan 2015"/>
    <s v="Jan 2015  Week 03"/>
    <n v="1"/>
    <n v="0"/>
    <x v="0"/>
    <x v="0"/>
  </r>
  <r>
    <n v="1424"/>
    <s v="Robyn Zhou"/>
    <x v="2"/>
    <n v="0"/>
    <n v="8.74"/>
    <n v="1.39"/>
    <x v="1"/>
    <x v="2"/>
    <x v="2"/>
    <s v="Envelopes"/>
    <s v="Small Box"/>
    <s v="#10- 4 1/8&quot; x 9 1/2&quot; Recycled Envelopes"/>
    <n v="0.38"/>
    <s v="United States"/>
    <x v="2"/>
    <s v="Colorado"/>
    <s v="Englewood"/>
    <n v="80112"/>
    <x v="11"/>
    <x v="0"/>
    <x v="0"/>
    <x v="11"/>
    <x v="14"/>
    <d v="2015-01-16T00:00:00"/>
    <d v="2015-01-31T00:00:00"/>
    <d v="2015-01-16T00:00:00"/>
    <n v="44.988"/>
    <x v="12"/>
    <n v="65.2"/>
    <n v="89448"/>
    <n v="8.74"/>
    <x v="2"/>
    <n v="4"/>
    <n v="0.69"/>
    <n v="110.188"/>
    <x v="2"/>
    <s v="Jan 2015"/>
    <s v="Jan 2015  Week 03"/>
    <n v="0"/>
    <n v="1"/>
    <x v="1"/>
    <x v="0"/>
  </r>
  <r>
    <n v="1424"/>
    <s v="Robyn Zhou"/>
    <x v="2"/>
    <n v="0.02"/>
    <n v="1.98"/>
    <n v="0.7"/>
    <x v="1"/>
    <x v="2"/>
    <x v="2"/>
    <s v="Rubber Bands"/>
    <s v="Wrap Bag"/>
    <s v="Brites Rubber Bands, 1 1/2 oz. Box"/>
    <n v="0.83"/>
    <s v="United States"/>
    <x v="2"/>
    <s v="Colorado"/>
    <s v="Englewood"/>
    <n v="80112"/>
    <x v="11"/>
    <x v="0"/>
    <x v="0"/>
    <x v="11"/>
    <x v="14"/>
    <d v="2015-01-16T00:00:00"/>
    <d v="2015-01-31T00:00:00"/>
    <d v="2015-01-16T00:00:00"/>
    <n v="-20.732800000000001"/>
    <x v="8"/>
    <n v="22.59"/>
    <n v="89448"/>
    <n v="1.96"/>
    <x v="2"/>
    <n v="4"/>
    <n v="-0.91778663125276672"/>
    <n v="1.8571999999999989"/>
    <x v="2"/>
    <s v="Jan 2015"/>
    <s v="Jan 2015  Week 03"/>
    <n v="0"/>
    <n v="1"/>
    <x v="1"/>
    <x v="0"/>
  </r>
  <r>
    <n v="2715"/>
    <s v="Becky Farmer"/>
    <x v="2"/>
    <n v="0.01"/>
    <n v="29.89"/>
    <n v="1.99"/>
    <x v="1"/>
    <x v="3"/>
    <x v="1"/>
    <s v="Computer Peripherals"/>
    <s v="Small Pack"/>
    <s v="Verbatim DVD-RAM, 5.2GB, Rewritable, Type 1, DS"/>
    <n v="0.5"/>
    <s v="United States"/>
    <x v="1"/>
    <s v="Michigan"/>
    <s v="Lansing"/>
    <n v="48911"/>
    <x v="11"/>
    <x v="0"/>
    <x v="0"/>
    <x v="11"/>
    <x v="14"/>
    <d v="2015-01-16T00:00:00"/>
    <d v="2015-01-31T00:00:00"/>
    <d v="2015-01-16T00:00:00"/>
    <n v="-74.64"/>
    <x v="3"/>
    <n v="31.96"/>
    <n v="88702"/>
    <n v="29.88"/>
    <x v="1"/>
    <n v="4"/>
    <n v="-2.3354192740926156"/>
    <n v="-42.68"/>
    <x v="2"/>
    <s v="Jan 2015"/>
    <s v="Jan 2015  Week 03"/>
    <n v="1"/>
    <n v="0"/>
    <x v="0"/>
    <x v="0"/>
  </r>
  <r>
    <n v="2069"/>
    <s v="Elsie Boykin"/>
    <x v="4"/>
    <n v="0.1"/>
    <n v="40.98"/>
    <n v="6.5"/>
    <x v="1"/>
    <x v="1"/>
    <x v="1"/>
    <s v="Computer Peripherals"/>
    <s v="Small Box"/>
    <s v="Targus USB Numeric Keypad"/>
    <n v="0.74"/>
    <s v="United States"/>
    <x v="0"/>
    <s v="Kentucky"/>
    <s v="Fort Thomas"/>
    <n v="41075"/>
    <x v="11"/>
    <x v="0"/>
    <x v="0"/>
    <x v="11"/>
    <x v="10"/>
    <d v="2015-01-14T00:00:00"/>
    <d v="2015-01-31T00:00:00"/>
    <d v="2015-01-14T00:00:00"/>
    <n v="66.852000000000004"/>
    <x v="6"/>
    <n v="120.34"/>
    <n v="88554"/>
    <n v="40.879999999999995"/>
    <x v="0"/>
    <n v="2"/>
    <n v="0.55552600963935517"/>
    <n v="187.19200000000001"/>
    <x v="2"/>
    <s v="Jan 2015"/>
    <s v="Jan 2015  Week 03"/>
    <n v="1"/>
    <n v="0"/>
    <x v="0"/>
    <x v="0"/>
  </r>
  <r>
    <n v="750"/>
    <s v="Jordan Wilkinson"/>
    <x v="3"/>
    <n v="0.09"/>
    <n v="27.75"/>
    <n v="19.989999999999998"/>
    <x v="1"/>
    <x v="3"/>
    <x v="2"/>
    <s v="Storage &amp; Organization"/>
    <s v="Small Box"/>
    <s v="Fellowes Super Stor/Drawer®"/>
    <n v="0.67"/>
    <s v="United States"/>
    <x v="0"/>
    <s v="Kentucky"/>
    <s v="Florence"/>
    <n v="41042"/>
    <x v="11"/>
    <x v="0"/>
    <x v="0"/>
    <x v="11"/>
    <x v="11"/>
    <d v="2015-01-13T00:00:00"/>
    <d v="2015-01-31T00:00:00"/>
    <d v="2015-01-13T00:00:00"/>
    <n v="-224.64400000000001"/>
    <x v="19"/>
    <n v="257.52"/>
    <n v="91200"/>
    <n v="27.66"/>
    <x v="0"/>
    <n v="1"/>
    <n v="-0.872336129232681"/>
    <n v="32.875999999999976"/>
    <x v="2"/>
    <s v="Jan 2015"/>
    <s v="Jan 2015  Week 03"/>
    <n v="1"/>
    <n v="0"/>
    <x v="0"/>
    <x v="0"/>
  </r>
  <r>
    <n v="2489"/>
    <s v="Craig Liu"/>
    <x v="3"/>
    <n v="7.0000000000000007E-2"/>
    <n v="65.989999999999995"/>
    <n v="8.8000000000000007"/>
    <x v="1"/>
    <x v="2"/>
    <x v="1"/>
    <s v="Telephones and Communication"/>
    <s v="Small Box"/>
    <s v="6120"/>
    <n v="0.57999999999999996"/>
    <s v="United States"/>
    <x v="2"/>
    <s v="California"/>
    <s v="Concord"/>
    <n v="94521"/>
    <x v="11"/>
    <x v="0"/>
    <x v="0"/>
    <x v="11"/>
    <x v="13"/>
    <d v="2015-01-12T00:00:00"/>
    <d v="2015-01-31T00:00:00"/>
    <d v="2015-01-12T00:00:00"/>
    <n v="109.836"/>
    <x v="13"/>
    <n v="471.66"/>
    <n v="86886"/>
    <n v="65.92"/>
    <x v="2"/>
    <n v="0"/>
    <n v="0.2328711359877878"/>
    <n v="581.49599999999998"/>
    <x v="2"/>
    <s v="Jan 2015"/>
    <s v="Jan 2015  Week 03"/>
    <n v="1"/>
    <n v="0"/>
    <x v="0"/>
    <x v="0"/>
  </r>
  <r>
    <n v="2490"/>
    <s v="Pauline Finch"/>
    <x v="3"/>
    <n v="0"/>
    <n v="10.01"/>
    <n v="1.99"/>
    <x v="2"/>
    <x v="2"/>
    <x v="1"/>
    <s v="Computer Peripherals"/>
    <s v="Small Pack"/>
    <s v="TDK 4.7GB DVD-R"/>
    <n v="0.41"/>
    <s v="United States"/>
    <x v="2"/>
    <s v="California"/>
    <s v="Costa Mesa"/>
    <n v="92627"/>
    <x v="11"/>
    <x v="0"/>
    <x v="0"/>
    <x v="11"/>
    <x v="10"/>
    <d v="2015-01-14T00:00:00"/>
    <d v="2015-01-31T00:00:00"/>
    <d v="2015-01-14T00:00:00"/>
    <n v="82.703400000000002"/>
    <x v="8"/>
    <n v="119.86"/>
    <n v="86886"/>
    <n v="10.01"/>
    <x v="2"/>
    <n v="2"/>
    <n v="0.69000000000000006"/>
    <n v="202.5634"/>
    <x v="2"/>
    <s v="Jan 2015"/>
    <s v="Jan 2015  Week 03"/>
    <n v="1"/>
    <n v="0"/>
    <x v="1"/>
    <x v="0"/>
  </r>
  <r>
    <n v="2491"/>
    <s v="Sean N Boyer"/>
    <x v="3"/>
    <n v="7.0000000000000007E-2"/>
    <n v="65.989999999999995"/>
    <n v="8.8000000000000007"/>
    <x v="1"/>
    <x v="2"/>
    <x v="1"/>
    <s v="Telephones and Communication"/>
    <s v="Small Box"/>
    <s v="6120"/>
    <n v="0.57999999999999996"/>
    <s v="United States"/>
    <x v="2"/>
    <s v="California"/>
    <s v="Los Angeles"/>
    <n v="90045"/>
    <x v="11"/>
    <x v="0"/>
    <x v="0"/>
    <x v="11"/>
    <x v="13"/>
    <d v="2015-01-12T00:00:00"/>
    <d v="2015-01-31T00:00:00"/>
    <d v="2015-01-12T00:00:00"/>
    <n v="109.836"/>
    <x v="24"/>
    <n v="1939.03"/>
    <n v="23877"/>
    <n v="65.92"/>
    <x v="2"/>
    <n v="0"/>
    <n v="5.6644817253987817E-2"/>
    <n v="2048.866"/>
    <x v="2"/>
    <s v="Jan 2015"/>
    <s v="Jan 2015  Week 03"/>
    <n v="1"/>
    <n v="0"/>
    <x v="0"/>
    <x v="0"/>
  </r>
  <r>
    <n v="2491"/>
    <s v="Sean N Boyer"/>
    <x v="3"/>
    <n v="0"/>
    <n v="10.01"/>
    <n v="1.99"/>
    <x v="2"/>
    <x v="2"/>
    <x v="1"/>
    <s v="Computer Peripherals"/>
    <s v="Small Pack"/>
    <s v="TDK 4.7GB DVD-R"/>
    <n v="0.41"/>
    <s v="United States"/>
    <x v="2"/>
    <s v="California"/>
    <s v="Los Angeles"/>
    <n v="90045"/>
    <x v="11"/>
    <x v="0"/>
    <x v="0"/>
    <x v="11"/>
    <x v="10"/>
    <d v="2015-01-14T00:00:00"/>
    <d v="2015-01-31T00:00:00"/>
    <d v="2015-01-14T00:00:00"/>
    <n v="128.03"/>
    <x v="25"/>
    <n v="457.63"/>
    <n v="23877"/>
    <n v="10.01"/>
    <x v="2"/>
    <n v="2"/>
    <n v="0.27976749776019927"/>
    <n v="585.66"/>
    <x v="2"/>
    <s v="Jan 2015"/>
    <s v="Jan 2015  Week 03"/>
    <n v="0"/>
    <n v="1"/>
    <x v="1"/>
    <x v="0"/>
  </r>
  <r>
    <n v="2338"/>
    <s v="Lynn Hines"/>
    <x v="0"/>
    <n v="0.06"/>
    <n v="2.08"/>
    <n v="5.33"/>
    <x v="1"/>
    <x v="2"/>
    <x v="0"/>
    <s v="Office Furnishings"/>
    <s v="Small Box"/>
    <s v="Eldon® Wave Desk Accessories"/>
    <n v="0.43"/>
    <s v="United States"/>
    <x v="3"/>
    <s v="Maryland"/>
    <s v="College Park"/>
    <n v="20740"/>
    <x v="12"/>
    <x v="0"/>
    <x v="0"/>
    <x v="12"/>
    <x v="11"/>
    <d v="2015-01-13T00:00:00"/>
    <d v="2015-01-31T00:00:00"/>
    <d v="2015-01-13T00:00:00"/>
    <n v="-82.559200000000004"/>
    <x v="7"/>
    <n v="9.23"/>
    <n v="91480"/>
    <n v="2.02"/>
    <x v="3"/>
    <n v="0"/>
    <n v="-8.9446587215601294"/>
    <n v="-73.3292"/>
    <x v="2"/>
    <s v="Jan 2015"/>
    <s v="Jan 2015  Week 03"/>
    <n v="1"/>
    <n v="0"/>
    <x v="0"/>
    <x v="0"/>
  </r>
  <r>
    <n v="510"/>
    <s v="Gregory Rao"/>
    <x v="2"/>
    <n v="0.02"/>
    <n v="48.04"/>
    <n v="5.09"/>
    <x v="1"/>
    <x v="3"/>
    <x v="2"/>
    <s v="Paper"/>
    <s v="Small Box"/>
    <s v="Xerox 1910"/>
    <n v="0.37"/>
    <s v="United States"/>
    <x v="2"/>
    <s v="California"/>
    <s v="Manteca"/>
    <n v="95336"/>
    <x v="12"/>
    <x v="0"/>
    <x v="0"/>
    <x v="12"/>
    <x v="11"/>
    <d v="2015-01-13T00:00:00"/>
    <d v="2015-01-31T00:00:00"/>
    <d v="2015-01-13T00:00:00"/>
    <n v="105.2526"/>
    <x v="6"/>
    <n v="152.54"/>
    <n v="90058"/>
    <n v="48.019999999999996"/>
    <x v="2"/>
    <n v="0"/>
    <n v="0.69000000000000006"/>
    <n v="257.79259999999999"/>
    <x v="2"/>
    <s v="Jan 2015"/>
    <s v="Jan 2015  Week 03"/>
    <n v="1"/>
    <n v="0"/>
    <x v="0"/>
    <x v="0"/>
  </r>
  <r>
    <n v="570"/>
    <s v="Katharine Bass"/>
    <x v="2"/>
    <n v="0.06"/>
    <n v="7.99"/>
    <n v="5.03"/>
    <x v="1"/>
    <x v="1"/>
    <x v="1"/>
    <s v="Telephones and Communication"/>
    <s v="Medium Box"/>
    <s v="Bell Sonecor JB700 Caller ID"/>
    <n v="0.6"/>
    <s v="United States"/>
    <x v="2"/>
    <s v="Nevada"/>
    <s v="Henderson"/>
    <n v="89015"/>
    <x v="12"/>
    <x v="0"/>
    <x v="0"/>
    <x v="12"/>
    <x v="11"/>
    <d v="2015-01-13T00:00:00"/>
    <d v="2015-01-31T00:00:00"/>
    <d v="2015-01-13T00:00:00"/>
    <n v="-122.133"/>
    <x v="19"/>
    <n v="65.739999999999995"/>
    <n v="88881"/>
    <n v="7.9300000000000006"/>
    <x v="2"/>
    <n v="0"/>
    <n v="-1.8578186796470948"/>
    <n v="-56.393000000000001"/>
    <x v="2"/>
    <s v="Jan 2015"/>
    <s v="Jan 2015  Week 03"/>
    <n v="1"/>
    <n v="0"/>
    <x v="0"/>
    <x v="0"/>
  </r>
  <r>
    <n v="576"/>
    <s v="Gordon Lyon"/>
    <x v="2"/>
    <n v="0.06"/>
    <n v="4.4800000000000004"/>
    <n v="49"/>
    <x v="1"/>
    <x v="3"/>
    <x v="2"/>
    <s v="Appliances"/>
    <s v="Large Box"/>
    <s v="Hoover Portapower™ Portable Vacuum"/>
    <n v="0.6"/>
    <s v="United States"/>
    <x v="2"/>
    <s v="California"/>
    <s v="Pomona"/>
    <n v="91767"/>
    <x v="12"/>
    <x v="0"/>
    <x v="0"/>
    <x v="12"/>
    <x v="16"/>
    <d v="2015-01-17T00:00:00"/>
    <d v="2015-01-31T00:00:00"/>
    <d v="2015-01-17T00:00:00"/>
    <n v="-566"/>
    <x v="7"/>
    <n v="32.6"/>
    <n v="88645"/>
    <n v="4.4200000000000008"/>
    <x v="2"/>
    <n v="4"/>
    <n v="-17.361963190184049"/>
    <n v="-533.4"/>
    <x v="2"/>
    <s v="Jan 2015"/>
    <s v="Jan 2015  Week 03"/>
    <n v="1"/>
    <n v="0"/>
    <x v="0"/>
    <x v="0"/>
  </r>
  <r>
    <n v="2369"/>
    <s v="Mike G Hartman"/>
    <x v="2"/>
    <n v="7.0000000000000007E-2"/>
    <n v="5.98"/>
    <n v="5.79"/>
    <x v="1"/>
    <x v="1"/>
    <x v="2"/>
    <s v="Paper"/>
    <s v="Small Box"/>
    <s v="Xerox 1903"/>
    <n v="0.36"/>
    <s v="United States"/>
    <x v="0"/>
    <s v="Florida"/>
    <s v="Pembroke Pines"/>
    <n v="33024"/>
    <x v="12"/>
    <x v="0"/>
    <x v="0"/>
    <x v="12"/>
    <x v="12"/>
    <d v="2015-01-15T00:00:00"/>
    <d v="2015-01-31T00:00:00"/>
    <d v="2015-01-15T00:00:00"/>
    <n v="-41.972700000000003"/>
    <x v="1"/>
    <n v="77.42"/>
    <n v="90408"/>
    <n v="5.91"/>
    <x v="0"/>
    <n v="2"/>
    <n v="-0.54214285714285715"/>
    <n v="35.447299999999998"/>
    <x v="2"/>
    <s v="Jan 2015"/>
    <s v="Jan 2015  Week 03"/>
    <n v="1"/>
    <n v="0"/>
    <x v="0"/>
    <x v="0"/>
  </r>
  <r>
    <n v="3340"/>
    <s v="Phillip Blum"/>
    <x v="4"/>
    <n v="0.08"/>
    <n v="125.99"/>
    <n v="4.2"/>
    <x v="1"/>
    <x v="1"/>
    <x v="1"/>
    <s v="Telephones and Communication"/>
    <s v="Small Box"/>
    <s v="i1000plus"/>
    <n v="0.56999999999999995"/>
    <s v="United States"/>
    <x v="2"/>
    <s v="Oregon"/>
    <s v="Troutdale"/>
    <n v="97060"/>
    <x v="12"/>
    <x v="0"/>
    <x v="0"/>
    <x v="12"/>
    <x v="10"/>
    <d v="2015-01-14T00:00:00"/>
    <d v="2015-01-31T00:00:00"/>
    <d v="2015-01-14T00:00:00"/>
    <n v="989.81190000000004"/>
    <x v="15"/>
    <n v="1434.51"/>
    <n v="85980"/>
    <n v="125.91"/>
    <x v="2"/>
    <n v="1"/>
    <n v="0.69000000000000006"/>
    <n v="2424.3218999999999"/>
    <x v="2"/>
    <s v="Jan 2015"/>
    <s v="Jan 2015  Week 03"/>
    <n v="1"/>
    <n v="0"/>
    <x v="0"/>
    <x v="0"/>
  </r>
  <r>
    <n v="772"/>
    <s v="Jean Webster"/>
    <x v="0"/>
    <n v="0.08"/>
    <n v="7.77"/>
    <n v="9.23"/>
    <x v="1"/>
    <x v="0"/>
    <x v="2"/>
    <s v="Appliances"/>
    <s v="Small Box"/>
    <s v="Hoover Commercial Soft Guard Upright Vacuum And Disposable Filtration Bags"/>
    <n v="0.57999999999999996"/>
    <s v="United States"/>
    <x v="3"/>
    <s v="Pennsylvania"/>
    <s v="Allentown"/>
    <n v="18103"/>
    <x v="13"/>
    <x v="0"/>
    <x v="0"/>
    <x v="13"/>
    <x v="14"/>
    <d v="2015-01-16T00:00:00"/>
    <d v="2015-01-31T00:00:00"/>
    <d v="2015-01-16T00:00:00"/>
    <n v="-209.25"/>
    <x v="12"/>
    <n v="56.44"/>
    <n v="88666"/>
    <n v="7.6899999999999995"/>
    <x v="3"/>
    <n v="2"/>
    <n v="-3.7074769666902907"/>
    <n v="-152.81"/>
    <x v="2"/>
    <s v="Jan 2015"/>
    <s v="Jan 2015  Week 03"/>
    <n v="1"/>
    <n v="0"/>
    <x v="0"/>
    <x v="0"/>
  </r>
  <r>
    <n v="772"/>
    <s v="Jean Webster"/>
    <x v="0"/>
    <n v="0.1"/>
    <n v="18.97"/>
    <n v="9.5399999999999991"/>
    <x v="2"/>
    <x v="0"/>
    <x v="2"/>
    <s v="Paper"/>
    <s v="Small Box"/>
    <s v="Xerox 1939"/>
    <n v="0.37"/>
    <s v="United States"/>
    <x v="3"/>
    <s v="Pennsylvania"/>
    <s v="Allentown"/>
    <n v="18103"/>
    <x v="13"/>
    <x v="0"/>
    <x v="0"/>
    <x v="13"/>
    <x v="14"/>
    <d v="2015-01-16T00:00:00"/>
    <d v="2015-01-31T00:00:00"/>
    <d v="2015-01-16T00:00:00"/>
    <n v="-9.1636000000000006"/>
    <x v="6"/>
    <n v="56.73"/>
    <n v="88666"/>
    <n v="18.869999999999997"/>
    <x v="3"/>
    <n v="2"/>
    <n v="-0.16153005464480877"/>
    <n v="47.566399999999994"/>
    <x v="2"/>
    <s v="Jan 2015"/>
    <s v="Jan 2015  Week 03"/>
    <n v="0"/>
    <n v="1"/>
    <x v="1"/>
    <x v="0"/>
  </r>
  <r>
    <n v="1636"/>
    <s v="Sidney Greenberg"/>
    <x v="0"/>
    <n v="0.08"/>
    <n v="115.99"/>
    <n v="56.14"/>
    <x v="0"/>
    <x v="2"/>
    <x v="1"/>
    <s v="Office Machines"/>
    <s v="Jumbo Drum"/>
    <s v="Hewlett-Packard Deskjet 5550 Color Inkjet Printer"/>
    <n v="0.4"/>
    <s v="United States"/>
    <x v="2"/>
    <s v="California"/>
    <s v="Salinas"/>
    <n v="93905"/>
    <x v="13"/>
    <x v="0"/>
    <x v="0"/>
    <x v="13"/>
    <x v="14"/>
    <d v="2015-01-16T00:00:00"/>
    <d v="2015-01-31T00:00:00"/>
    <d v="2015-01-16T00:00:00"/>
    <n v="-272.860884"/>
    <x v="18"/>
    <n v="562.92999999999995"/>
    <n v="89704"/>
    <n v="115.91"/>
    <x v="2"/>
    <n v="2"/>
    <n v="-0.48471547794574815"/>
    <n v="290.06911599999995"/>
    <x v="2"/>
    <s v="Jan 2015"/>
    <s v="Jan 2015  Week 03"/>
    <n v="0"/>
    <n v="1"/>
    <x v="0"/>
    <x v="0"/>
  </r>
  <r>
    <n v="1636"/>
    <s v="Sidney Greenberg"/>
    <x v="0"/>
    <n v="0.08"/>
    <n v="4.28"/>
    <n v="0.94"/>
    <x v="1"/>
    <x v="2"/>
    <x v="2"/>
    <s v="Pens &amp; Art Supplies"/>
    <s v="Wrap Bag"/>
    <s v="Newell 336"/>
    <n v="0.56000000000000005"/>
    <s v="United States"/>
    <x v="2"/>
    <s v="California"/>
    <s v="Salinas"/>
    <n v="93905"/>
    <x v="13"/>
    <x v="0"/>
    <x v="0"/>
    <x v="13"/>
    <x v="16"/>
    <d v="2015-01-17T00:00:00"/>
    <d v="2015-01-31T00:00:00"/>
    <d v="2015-01-17T00:00:00"/>
    <n v="10.5792"/>
    <x v="12"/>
    <n v="29.18"/>
    <n v="89704"/>
    <n v="4.2"/>
    <x v="2"/>
    <n v="3"/>
    <n v="0.36254969156956823"/>
    <n v="39.7592"/>
    <x v="2"/>
    <s v="Jan 2015"/>
    <s v="Jan 2015  Week 03"/>
    <n v="0"/>
    <n v="1"/>
    <x v="1"/>
    <x v="0"/>
  </r>
  <r>
    <n v="463"/>
    <s v="Debbie Stevenson"/>
    <x v="2"/>
    <n v="7.0000000000000007E-2"/>
    <n v="165.2"/>
    <n v="19.989999999999998"/>
    <x v="1"/>
    <x v="0"/>
    <x v="2"/>
    <s v="Storage &amp; Organization"/>
    <s v="Small Box"/>
    <s v="Economy Rollaway Files"/>
    <n v="0.59"/>
    <s v="United States"/>
    <x v="2"/>
    <s v="California"/>
    <s v="West Hollywood"/>
    <n v="90069"/>
    <x v="13"/>
    <x v="0"/>
    <x v="0"/>
    <x v="13"/>
    <x v="14"/>
    <d v="2015-01-16T00:00:00"/>
    <d v="2015-01-31T00:00:00"/>
    <d v="2015-01-16T00:00:00"/>
    <n v="521.69000000000005"/>
    <x v="12"/>
    <n v="1081.54"/>
    <n v="88061"/>
    <n v="165.13"/>
    <x v="2"/>
    <n v="2"/>
    <n v="0.48235848882149535"/>
    <n v="1603.23"/>
    <x v="2"/>
    <s v="Jan 2015"/>
    <s v="Jan 2015  Week 03"/>
    <n v="1"/>
    <n v="0"/>
    <x v="0"/>
    <x v="0"/>
  </r>
  <r>
    <n v="3064"/>
    <s v="Clarence Crowder"/>
    <x v="2"/>
    <n v="0.03"/>
    <n v="6.45"/>
    <n v="1.34"/>
    <x v="1"/>
    <x v="1"/>
    <x v="2"/>
    <s v="Paper"/>
    <s v="Wrap Bag"/>
    <s v="Wirebound Four 2-3/4 x 5 Forms per Page, 400 Sets per Book"/>
    <n v="0.36"/>
    <s v="United States"/>
    <x v="2"/>
    <s v="Washington"/>
    <s v="Lacey"/>
    <n v="98503"/>
    <x v="13"/>
    <x v="0"/>
    <x v="0"/>
    <x v="13"/>
    <x v="17"/>
    <d v="2015-01-19T00:00:00"/>
    <d v="2015-01-31T00:00:00"/>
    <d v="2015-01-19T00:00:00"/>
    <n v="39.129899999999999"/>
    <x v="13"/>
    <n v="56.71"/>
    <n v="88448"/>
    <n v="6.42"/>
    <x v="2"/>
    <n v="5"/>
    <n v="0.69"/>
    <n v="95.8399"/>
    <x v="2"/>
    <s v="Jan 2015"/>
    <s v="Jan 2015  Week 03"/>
    <n v="1"/>
    <n v="0"/>
    <x v="0"/>
    <x v="0"/>
  </r>
  <r>
    <n v="3148"/>
    <s v="Leroy Field"/>
    <x v="4"/>
    <n v="0.06"/>
    <n v="19.989999999999998"/>
    <n v="11.17"/>
    <x v="1"/>
    <x v="3"/>
    <x v="0"/>
    <s v="Office Furnishings"/>
    <s v="Large Box"/>
    <s v="Telescoping Adjustable Floor Lamp"/>
    <n v="0.6"/>
    <s v="United States"/>
    <x v="2"/>
    <s v="Idaho"/>
    <s v="Post Falls"/>
    <n v="83854"/>
    <x v="13"/>
    <x v="0"/>
    <x v="0"/>
    <x v="13"/>
    <x v="10"/>
    <d v="2015-01-14T00:00:00"/>
    <d v="2015-01-31T00:00:00"/>
    <d v="2015-01-14T00:00:00"/>
    <n v="-66.823599999999999"/>
    <x v="12"/>
    <n v="139.49"/>
    <n v="89716"/>
    <n v="19.93"/>
    <x v="2"/>
    <n v="0"/>
    <n v="-0.47905656319449419"/>
    <n v="72.66640000000001"/>
    <x v="2"/>
    <s v="Jan 2015"/>
    <s v="Jan 2015  Week 03"/>
    <n v="1"/>
    <n v="0"/>
    <x v="0"/>
    <x v="0"/>
  </r>
  <r>
    <n v="3149"/>
    <s v="Harriet Moore"/>
    <x v="4"/>
    <n v="0.06"/>
    <n v="320.98"/>
    <n v="58.95"/>
    <x v="0"/>
    <x v="3"/>
    <x v="0"/>
    <s v="Chairs &amp; Chairmats"/>
    <s v="Jumbo Drum"/>
    <s v="Hon 4070 Series Pagoda™ Round Back Stacking Chairs"/>
    <n v="0.56999999999999995"/>
    <s v="United States"/>
    <x v="2"/>
    <s v="Idaho"/>
    <s v="Rexburg"/>
    <n v="83440"/>
    <x v="13"/>
    <x v="0"/>
    <x v="0"/>
    <x v="13"/>
    <x v="14"/>
    <d v="2015-01-16T00:00:00"/>
    <d v="2015-01-31T00:00:00"/>
    <d v="2015-01-16T00:00:00"/>
    <n v="971.62199999999996"/>
    <x v="5"/>
    <n v="1952.43"/>
    <n v="89716"/>
    <n v="320.92"/>
    <x v="2"/>
    <n v="2"/>
    <n v="0.49764754690308993"/>
    <n v="2924.0520000000001"/>
    <x v="2"/>
    <s v="Jan 2015"/>
    <s v="Jan 2015  Week 03"/>
    <n v="1"/>
    <n v="0"/>
    <x v="1"/>
    <x v="0"/>
  </r>
  <r>
    <n v="2820"/>
    <s v="Laurence Simon"/>
    <x v="3"/>
    <n v="0.1"/>
    <n v="22.01"/>
    <n v="5.53"/>
    <x v="1"/>
    <x v="2"/>
    <x v="2"/>
    <s v="Pens &amp; Art Supplies"/>
    <s v="Small Pack"/>
    <s v="Boston 16801 Nautilus™ Battery Pencil Sharpener"/>
    <n v="0.59"/>
    <s v="United States"/>
    <x v="1"/>
    <s v="Missouri"/>
    <s v="Oakville"/>
    <n v="63129"/>
    <x v="13"/>
    <x v="0"/>
    <x v="0"/>
    <x v="13"/>
    <x v="12"/>
    <d v="2015-01-15T00:00:00"/>
    <d v="2015-01-31T00:00:00"/>
    <d v="2015-01-15T00:00:00"/>
    <n v="31.59"/>
    <x v="15"/>
    <n v="281.75"/>
    <n v="87900"/>
    <n v="21.91"/>
    <x v="1"/>
    <n v="1"/>
    <n v="0.1121206743566992"/>
    <n v="313.33999999999997"/>
    <x v="2"/>
    <s v="Jan 2015"/>
    <s v="Jan 2015  Week 03"/>
    <n v="1"/>
    <n v="0"/>
    <x v="0"/>
    <x v="0"/>
  </r>
  <r>
    <n v="3225"/>
    <s v="Robyn Crawford"/>
    <x v="3"/>
    <n v="0.1"/>
    <n v="208.16"/>
    <n v="68.02"/>
    <x v="0"/>
    <x v="0"/>
    <x v="2"/>
    <s v="Appliances"/>
    <s v="Jumbo Drum"/>
    <s v="1.7 Cubic Foot Compact &quot;Cube&quot; Office Refrigerators"/>
    <n v="0.57999999999999996"/>
    <s v="United States"/>
    <x v="0"/>
    <s v="Tennessee"/>
    <s v="Germantown"/>
    <n v="38138"/>
    <x v="13"/>
    <x v="0"/>
    <x v="0"/>
    <x v="13"/>
    <x v="10"/>
    <d v="2015-01-14T00:00:00"/>
    <d v="2015-01-31T00:00:00"/>
    <d v="2015-01-14T00:00:00"/>
    <n v="-137.52199999999999"/>
    <x v="7"/>
    <n v="768.81"/>
    <n v="86507"/>
    <n v="208.06"/>
    <x v="0"/>
    <n v="0"/>
    <n v="-0.17887644541564235"/>
    <n v="631.28800000000001"/>
    <x v="2"/>
    <s v="Jan 2015"/>
    <s v="Jan 2015  Week 03"/>
    <n v="1"/>
    <n v="0"/>
    <x v="0"/>
    <x v="0"/>
  </r>
  <r>
    <n v="3226"/>
    <s v="Arthur Gold"/>
    <x v="3"/>
    <n v="7.0000000000000007E-2"/>
    <n v="90.48"/>
    <n v="19.989999999999998"/>
    <x v="1"/>
    <x v="0"/>
    <x v="2"/>
    <s v="Envelopes"/>
    <s v="Small Box"/>
    <s v="Tyvek® Side-Opening Peel &amp; Seel® Expanding Envelopes"/>
    <n v="0.4"/>
    <s v="United States"/>
    <x v="0"/>
    <s v="Tennessee"/>
    <s v="Hendersonville"/>
    <n v="37075"/>
    <x v="13"/>
    <x v="0"/>
    <x v="0"/>
    <x v="13"/>
    <x v="12"/>
    <d v="2015-01-15T00:00:00"/>
    <d v="2015-01-31T00:00:00"/>
    <d v="2015-01-15T00:00:00"/>
    <n v="-11.816000000000001"/>
    <x v="0"/>
    <n v="183.39"/>
    <n v="86507"/>
    <n v="90.410000000000011"/>
    <x v="0"/>
    <n v="1"/>
    <n v="-6.4430994056382584E-2"/>
    <n v="171.57399999999998"/>
    <x v="2"/>
    <s v="Jan 2015"/>
    <s v="Jan 2015  Week 03"/>
    <n v="1"/>
    <n v="0"/>
    <x v="1"/>
    <x v="0"/>
  </r>
  <r>
    <n v="3226"/>
    <s v="Arthur Gold"/>
    <x v="3"/>
    <n v="0.01"/>
    <n v="9.48"/>
    <n v="7.29"/>
    <x v="2"/>
    <x v="0"/>
    <x v="0"/>
    <s v="Office Furnishings"/>
    <s v="Small Pack"/>
    <s v="DAX Two-Tone Rosewood/Black Document Frame, Desktop, 5 x 7"/>
    <n v="0.45"/>
    <s v="United States"/>
    <x v="0"/>
    <s v="Tennessee"/>
    <s v="Hendersonville"/>
    <n v="37075"/>
    <x v="13"/>
    <x v="0"/>
    <x v="0"/>
    <x v="13"/>
    <x v="14"/>
    <d v="2015-01-16T00:00:00"/>
    <d v="2015-01-31T00:00:00"/>
    <d v="2015-01-16T00:00:00"/>
    <n v="238.93379999999999"/>
    <x v="3"/>
    <n v="12.9"/>
    <n v="86507"/>
    <n v="9.4700000000000006"/>
    <x v="0"/>
    <n v="2"/>
    <n v="18.521999999999998"/>
    <n v="251.8338"/>
    <x v="2"/>
    <s v="Jan 2015"/>
    <s v="Jan 2015  Week 03"/>
    <n v="0"/>
    <n v="1"/>
    <x v="1"/>
    <x v="0"/>
  </r>
  <r>
    <n v="3226"/>
    <s v="Arthur Gold"/>
    <x v="3"/>
    <n v="0.02"/>
    <n v="4.28"/>
    <n v="0.94"/>
    <x v="1"/>
    <x v="0"/>
    <x v="2"/>
    <s v="Pens &amp; Art Supplies"/>
    <s v="Wrap Bag"/>
    <s v="Newell 336"/>
    <n v="0.56000000000000005"/>
    <s v="United States"/>
    <x v="0"/>
    <s v="Tennessee"/>
    <s v="Hendersonville"/>
    <n v="37075"/>
    <x v="13"/>
    <x v="0"/>
    <x v="0"/>
    <x v="13"/>
    <x v="12"/>
    <d v="2015-01-15T00:00:00"/>
    <d v="2015-01-31T00:00:00"/>
    <d v="2015-01-15T00:00:00"/>
    <n v="-105.126"/>
    <x v="7"/>
    <n v="17.89"/>
    <n v="86507"/>
    <n v="4.2600000000000007"/>
    <x v="0"/>
    <n v="1"/>
    <n v="-5.8762437115707096"/>
    <n v="-87.236000000000004"/>
    <x v="2"/>
    <s v="Jan 2015"/>
    <s v="Jan 2015  Week 03"/>
    <n v="0"/>
    <n v="1"/>
    <x v="1"/>
    <x v="0"/>
  </r>
  <r>
    <n v="152"/>
    <s v="Kent Kerr"/>
    <x v="0"/>
    <n v="0.09"/>
    <n v="2.88"/>
    <n v="0.7"/>
    <x v="1"/>
    <x v="1"/>
    <x v="2"/>
    <s v="Pens &amp; Art Supplies"/>
    <s v="Wrap Bag"/>
    <s v="Newell 335"/>
    <n v="0.56000000000000005"/>
    <s v="United States"/>
    <x v="0"/>
    <s v="Tennessee"/>
    <s v="Knoxville"/>
    <n v="37918"/>
    <x v="14"/>
    <x v="0"/>
    <x v="0"/>
    <x v="14"/>
    <x v="14"/>
    <d v="2015-01-16T00:00:00"/>
    <d v="2015-01-31T00:00:00"/>
    <d v="2015-01-16T00:00:00"/>
    <n v="-172.71799999999999"/>
    <x v="0"/>
    <n v="5.5"/>
    <n v="89520"/>
    <n v="2.79"/>
    <x v="0"/>
    <n v="1"/>
    <n v="-31.403272727272725"/>
    <n v="-167.21799999999999"/>
    <x v="2"/>
    <s v="Jan 2015"/>
    <s v="Jan 2015  Week 03"/>
    <n v="1"/>
    <n v="0"/>
    <x v="0"/>
    <x v="0"/>
  </r>
  <r>
    <n v="2791"/>
    <s v="Dawn Larson"/>
    <x v="0"/>
    <n v="0.09"/>
    <n v="2.88"/>
    <n v="0.7"/>
    <x v="1"/>
    <x v="3"/>
    <x v="2"/>
    <s v="Pens &amp; Art Supplies"/>
    <s v="Wrap Bag"/>
    <s v="Newell 346"/>
    <n v="0.56000000000000005"/>
    <s v="United States"/>
    <x v="1"/>
    <s v="Michigan"/>
    <s v="Madison Heights"/>
    <n v="48071"/>
    <x v="14"/>
    <x v="0"/>
    <x v="0"/>
    <x v="14"/>
    <x v="12"/>
    <d v="2015-01-15T00:00:00"/>
    <d v="2015-01-31T00:00:00"/>
    <d v="2015-01-15T00:00:00"/>
    <n v="4.8499999999999996"/>
    <x v="12"/>
    <n v="19.29"/>
    <n v="88758"/>
    <n v="2.79"/>
    <x v="1"/>
    <n v="0"/>
    <n v="0.25142560912389839"/>
    <n v="24.14"/>
    <x v="2"/>
    <s v="Jan 2015"/>
    <s v="Jan 2015  Week 03"/>
    <n v="1"/>
    <n v="0"/>
    <x v="0"/>
    <x v="0"/>
  </r>
  <r>
    <n v="428"/>
    <s v="Ernest Barber"/>
    <x v="1"/>
    <n v="0.02"/>
    <n v="15.28"/>
    <n v="1.99"/>
    <x v="1"/>
    <x v="3"/>
    <x v="1"/>
    <s v="Computer Peripherals"/>
    <s v="Small Pack"/>
    <s v="Memorex 4.7GB DVD+R, 3/Pack"/>
    <n v="0.42"/>
    <s v="United States"/>
    <x v="2"/>
    <s v="Nevada"/>
    <s v="Carson City"/>
    <n v="89701"/>
    <x v="14"/>
    <x v="0"/>
    <x v="0"/>
    <x v="14"/>
    <x v="14"/>
    <d v="2015-01-16T00:00:00"/>
    <d v="2015-01-31T00:00:00"/>
    <d v="2015-01-16T00:00:00"/>
    <n v="163.1574"/>
    <x v="9"/>
    <n v="236.46"/>
    <n v="88479"/>
    <n v="15.26"/>
    <x v="2"/>
    <n v="1"/>
    <n v="0.69"/>
    <n v="399.61739999999998"/>
    <x v="2"/>
    <s v="Jan 2015"/>
    <s v="Jan 2015  Week 03"/>
    <n v="1"/>
    <n v="0"/>
    <x v="0"/>
    <x v="0"/>
  </r>
  <r>
    <n v="428"/>
    <s v="Ernest Barber"/>
    <x v="1"/>
    <n v="0"/>
    <n v="85.99"/>
    <n v="3.3"/>
    <x v="1"/>
    <x v="3"/>
    <x v="1"/>
    <s v="Telephones and Communication"/>
    <s v="Small Pack"/>
    <s v="Accessory20"/>
    <n v="0.37"/>
    <s v="United States"/>
    <x v="2"/>
    <s v="Nevada"/>
    <s v="Carson City"/>
    <n v="89701"/>
    <x v="14"/>
    <x v="0"/>
    <x v="0"/>
    <x v="14"/>
    <x v="14"/>
    <d v="2015-01-16T00:00:00"/>
    <d v="2015-01-31T00:00:00"/>
    <d v="2015-01-16T00:00:00"/>
    <n v="-302.22500000000002"/>
    <x v="3"/>
    <n v="73.819999999999993"/>
    <n v="88479"/>
    <n v="85.99"/>
    <x v="2"/>
    <n v="1"/>
    <n v="-4.0940801950690879"/>
    <n v="-228.40500000000003"/>
    <x v="2"/>
    <s v="Jan 2015"/>
    <s v="Jan 2015  Week 03"/>
    <n v="0"/>
    <n v="1"/>
    <x v="1"/>
    <x v="0"/>
  </r>
  <r>
    <n v="1212"/>
    <s v="Eileen Fletcher"/>
    <x v="1"/>
    <n v="0.08"/>
    <n v="4.91"/>
    <n v="4.97"/>
    <x v="1"/>
    <x v="3"/>
    <x v="2"/>
    <s v="Binders and Binder Accessories"/>
    <s v="Small Box"/>
    <s v="Pressboard Covers with Storage Hooks, 9 1/2&quot; x 11&quot;, Light Blue"/>
    <n v="0.38"/>
    <s v="United States"/>
    <x v="1"/>
    <s v="Indiana"/>
    <s v="Gary"/>
    <n v="46404"/>
    <x v="14"/>
    <x v="0"/>
    <x v="0"/>
    <x v="14"/>
    <x v="14"/>
    <d v="2015-01-16T00:00:00"/>
    <d v="2015-01-31T00:00:00"/>
    <d v="2015-01-16T00:00:00"/>
    <n v="-99.762500000000003"/>
    <x v="4"/>
    <n v="58.95"/>
    <n v="88600"/>
    <n v="4.83"/>
    <x v="1"/>
    <n v="1"/>
    <n v="-1.6923240033927056"/>
    <n v="-40.8125"/>
    <x v="2"/>
    <s v="Jan 2015"/>
    <s v="Jan 2015  Week 03"/>
    <n v="1"/>
    <n v="0"/>
    <x v="0"/>
    <x v="0"/>
  </r>
  <r>
    <n v="1212"/>
    <s v="Eileen Fletcher"/>
    <x v="1"/>
    <n v="0.01"/>
    <n v="3499.99"/>
    <n v="24.49"/>
    <x v="1"/>
    <x v="3"/>
    <x v="1"/>
    <s v="Copiers and Fax"/>
    <s v="Large Box"/>
    <s v="Canon imageCLASS 2200 Advanced Copier"/>
    <n v="0.37"/>
    <s v="United States"/>
    <x v="1"/>
    <s v="Indiana"/>
    <s v="Gary"/>
    <n v="46404"/>
    <x v="14"/>
    <x v="0"/>
    <x v="0"/>
    <x v="14"/>
    <x v="14"/>
    <d v="2015-01-16T00:00:00"/>
    <d v="2015-01-31T00:00:00"/>
    <d v="2015-01-16T00:00:00"/>
    <n v="-3061.82"/>
    <x v="3"/>
    <n v="3672.89"/>
    <n v="88600"/>
    <n v="3499.9799999999996"/>
    <x v="1"/>
    <n v="1"/>
    <n v="-0.83362692593570742"/>
    <n v="611.06999999999971"/>
    <x v="2"/>
    <s v="Jan 2015"/>
    <s v="Jan 2015  Week 03"/>
    <n v="0"/>
    <n v="1"/>
    <x v="1"/>
    <x v="0"/>
  </r>
  <r>
    <n v="1213"/>
    <s v="Jeremy Pratt"/>
    <x v="1"/>
    <n v="0.03"/>
    <n v="5.84"/>
    <n v="1.2"/>
    <x v="1"/>
    <x v="3"/>
    <x v="2"/>
    <s v="Pens &amp; Art Supplies"/>
    <s v="Wrap Bag"/>
    <s v="Newell 312"/>
    <n v="0.55000000000000004"/>
    <s v="United States"/>
    <x v="1"/>
    <s v="Indiana"/>
    <s v="Granger"/>
    <n v="46530"/>
    <x v="14"/>
    <x v="0"/>
    <x v="0"/>
    <x v="14"/>
    <x v="16"/>
    <d v="2015-01-17T00:00:00"/>
    <d v="2015-01-31T00:00:00"/>
    <d v="2015-01-17T00:00:00"/>
    <n v="-0.01"/>
    <x v="0"/>
    <n v="11.74"/>
    <n v="88600"/>
    <n v="5.81"/>
    <x v="1"/>
    <n v="2"/>
    <n v="-8.5178875638841568E-4"/>
    <n v="11.73"/>
    <x v="2"/>
    <s v="Jan 2015"/>
    <s v="Jan 2015  Week 03"/>
    <n v="1"/>
    <n v="0"/>
    <x v="1"/>
    <x v="0"/>
  </r>
  <r>
    <n v="1632"/>
    <s v="Lori Wolfe"/>
    <x v="1"/>
    <n v="0.08"/>
    <n v="8.09"/>
    <n v="7.96"/>
    <x v="2"/>
    <x v="2"/>
    <x v="0"/>
    <s v="Office Furnishings"/>
    <s v="Small Box"/>
    <s v="6&quot; Cubicle Wall Clock, Black"/>
    <n v="0.49"/>
    <s v="United States"/>
    <x v="0"/>
    <s v="Mississippi"/>
    <s v="Hattiesburg"/>
    <n v="39401"/>
    <x v="14"/>
    <x v="0"/>
    <x v="0"/>
    <x v="14"/>
    <x v="14"/>
    <d v="2015-01-16T00:00:00"/>
    <d v="2015-01-31T00:00:00"/>
    <d v="2015-01-16T00:00:00"/>
    <n v="15.984"/>
    <x v="5"/>
    <n v="48.25"/>
    <n v="90530"/>
    <n v="8.01"/>
    <x v="0"/>
    <n v="1"/>
    <n v="0.33127461139896375"/>
    <n v="64.233999999999995"/>
    <x v="2"/>
    <s v="Jan 2015"/>
    <s v="Jan 2015  Week 03"/>
    <n v="1"/>
    <n v="0"/>
    <x v="0"/>
    <x v="0"/>
  </r>
  <r>
    <n v="3035"/>
    <s v="Tina Evans"/>
    <x v="2"/>
    <n v="0.01"/>
    <n v="4.9800000000000004"/>
    <n v="4.75"/>
    <x v="1"/>
    <x v="2"/>
    <x v="2"/>
    <s v="Paper"/>
    <s v="Small Box"/>
    <s v="Hammermill CopyPlus Copy Paper (20Lb. and 84 Bright)"/>
    <n v="0.36"/>
    <s v="United States"/>
    <x v="1"/>
    <s v="Illinois"/>
    <s v="Lombard"/>
    <n v="60148"/>
    <x v="14"/>
    <x v="0"/>
    <x v="0"/>
    <x v="14"/>
    <x v="18"/>
    <d v="2015-01-20T00:00:00"/>
    <d v="2015-01-31T00:00:00"/>
    <d v="2015-01-20T00:00:00"/>
    <n v="-75.900400000000005"/>
    <x v="19"/>
    <n v="52.93"/>
    <n v="89128"/>
    <n v="4.9700000000000006"/>
    <x v="1"/>
    <n v="5"/>
    <n v="-1.4339769506895901"/>
    <n v="-22.970400000000005"/>
    <x v="2"/>
    <s v="Jan 2015"/>
    <s v="Jan 2015  Week 03"/>
    <n v="1"/>
    <n v="0"/>
    <x v="0"/>
    <x v="0"/>
  </r>
  <r>
    <n v="3035"/>
    <s v="Tina Evans"/>
    <x v="2"/>
    <n v="0.04"/>
    <n v="6.35"/>
    <n v="1.02"/>
    <x v="1"/>
    <x v="2"/>
    <x v="2"/>
    <s v="Paper"/>
    <s v="Wrap Bag"/>
    <s v="Telephone Message Books with Fax/Mobile Section, 5 1/2&quot; x 3 3/16&quot;"/>
    <n v="0.39"/>
    <s v="United States"/>
    <x v="1"/>
    <s v="Illinois"/>
    <s v="Lombard"/>
    <n v="60148"/>
    <x v="14"/>
    <x v="0"/>
    <x v="0"/>
    <x v="14"/>
    <x v="18"/>
    <d v="2015-01-20T00:00:00"/>
    <d v="2015-01-31T00:00:00"/>
    <d v="2015-01-20T00:00:00"/>
    <n v="52.170900000000003"/>
    <x v="4"/>
    <n v="75.61"/>
    <n v="89128"/>
    <n v="6.31"/>
    <x v="1"/>
    <n v="5"/>
    <n v="0.69000000000000006"/>
    <n v="127.7809"/>
    <x v="2"/>
    <s v="Jan 2015"/>
    <s v="Jan 2015  Week 03"/>
    <n v="0"/>
    <n v="1"/>
    <x v="1"/>
    <x v="0"/>
  </r>
  <r>
    <n v="145"/>
    <s v="Rhonda Ivey"/>
    <x v="4"/>
    <n v="0.06"/>
    <n v="7.04"/>
    <n v="2.17"/>
    <x v="1"/>
    <x v="0"/>
    <x v="2"/>
    <s v="Paper"/>
    <s v="Wrap Bag"/>
    <s v="Wirebound Message Books, 2 7/8&quot; x 5&quot;, 3 Forms per Page"/>
    <n v="0.38"/>
    <s v="United States"/>
    <x v="3"/>
    <s v="Pennsylvania"/>
    <s v="West Mifflin"/>
    <n v="15122"/>
    <x v="14"/>
    <x v="0"/>
    <x v="0"/>
    <x v="14"/>
    <x v="16"/>
    <d v="2015-01-17T00:00:00"/>
    <d v="2015-01-31T00:00:00"/>
    <d v="2015-01-17T00:00:00"/>
    <n v="2.4851999999999999"/>
    <x v="0"/>
    <n v="14.65"/>
    <n v="91086"/>
    <n v="6.98"/>
    <x v="3"/>
    <n v="2"/>
    <n v="0.16963822525597269"/>
    <n v="17.135200000000001"/>
    <x v="2"/>
    <s v="Jan 2015"/>
    <s v="Jan 2015  Week 03"/>
    <n v="1"/>
    <n v="0"/>
    <x v="0"/>
    <x v="0"/>
  </r>
  <r>
    <n v="1402"/>
    <s v="Wesley Tate"/>
    <x v="3"/>
    <n v="0"/>
    <n v="8.6"/>
    <n v="6.19"/>
    <x v="1"/>
    <x v="3"/>
    <x v="2"/>
    <s v="Binders and Binder Accessories"/>
    <s v="Small Box"/>
    <s v="Avery Printable Repositionable Plastic Tabs"/>
    <n v="0.38"/>
    <s v="United States"/>
    <x v="1"/>
    <s v="Illinois"/>
    <s v="Chicago"/>
    <n v="60653"/>
    <x v="14"/>
    <x v="0"/>
    <x v="0"/>
    <x v="14"/>
    <x v="12"/>
    <d v="2015-01-15T00:00:00"/>
    <d v="2015-01-31T00:00:00"/>
    <d v="2015-01-15T00:00:00"/>
    <n v="-42.8536"/>
    <x v="26"/>
    <n v="447.89"/>
    <n v="37729"/>
    <n v="8.6"/>
    <x v="1"/>
    <n v="0"/>
    <n v="-9.5678849717564587E-2"/>
    <n v="405.03639999999996"/>
    <x v="2"/>
    <s v="Jan 2015"/>
    <s v="Jan 2015  Week 03"/>
    <n v="1"/>
    <n v="0"/>
    <x v="0"/>
    <x v="0"/>
  </r>
  <r>
    <n v="1405"/>
    <s v="Crystal Floyd"/>
    <x v="3"/>
    <n v="0"/>
    <n v="8.6"/>
    <n v="6.19"/>
    <x v="1"/>
    <x v="3"/>
    <x v="2"/>
    <s v="Binders and Binder Accessories"/>
    <s v="Small Box"/>
    <s v="Avery Printable Repositionable Plastic Tabs"/>
    <n v="0.38"/>
    <s v="United States"/>
    <x v="1"/>
    <s v="Michigan"/>
    <s v="Battle Creek"/>
    <n v="49017"/>
    <x v="14"/>
    <x v="0"/>
    <x v="0"/>
    <x v="14"/>
    <x v="12"/>
    <d v="2015-01-15T00:00:00"/>
    <d v="2015-01-31T00:00:00"/>
    <d v="2015-01-15T00:00:00"/>
    <n v="-33.211539999999999"/>
    <x v="4"/>
    <n v="111.97"/>
    <n v="86144"/>
    <n v="8.6"/>
    <x v="1"/>
    <n v="0"/>
    <n v="-0.29661105653299991"/>
    <n v="78.758459999999999"/>
    <x v="2"/>
    <s v="Jan 2015"/>
    <s v="Jan 2015  Week 03"/>
    <n v="1"/>
    <n v="0"/>
    <x v="0"/>
    <x v="0"/>
  </r>
  <r>
    <n v="288"/>
    <s v="Patricia Cole Blair"/>
    <x v="0"/>
    <n v="0.09"/>
    <n v="28.48"/>
    <n v="1.99"/>
    <x v="1"/>
    <x v="0"/>
    <x v="1"/>
    <s v="Computer Peripherals"/>
    <s v="Small Pack"/>
    <s v="Memorex 4.7GB DVD+RW, 3/Pack"/>
    <n v="0.4"/>
    <s v="United States"/>
    <x v="1"/>
    <s v="Kansas"/>
    <s v="Wichita"/>
    <n v="67212"/>
    <x v="15"/>
    <x v="0"/>
    <x v="0"/>
    <x v="15"/>
    <x v="17"/>
    <d v="2015-01-19T00:00:00"/>
    <d v="2015-01-31T00:00:00"/>
    <d v="2015-01-19T00:00:00"/>
    <n v="132.68700000000001"/>
    <x v="12"/>
    <n v="192.3"/>
    <n v="89762"/>
    <n v="28.39"/>
    <x v="1"/>
    <n v="3"/>
    <n v="0.69000000000000006"/>
    <n v="324.98700000000002"/>
    <x v="2"/>
    <s v="Jan 2015"/>
    <s v="Jan 2015  Week 03"/>
    <n v="1"/>
    <n v="0"/>
    <x v="0"/>
    <x v="0"/>
  </r>
  <r>
    <n v="288"/>
    <s v="Patricia Cole Blair"/>
    <x v="0"/>
    <n v="0.08"/>
    <n v="65.989999999999995"/>
    <n v="4.99"/>
    <x v="2"/>
    <x v="0"/>
    <x v="1"/>
    <s v="Telephones and Communication"/>
    <s v="Small Box"/>
    <s v="MicroTAC 650"/>
    <n v="0.57999999999999996"/>
    <s v="United States"/>
    <x v="1"/>
    <s v="Kansas"/>
    <s v="Wichita"/>
    <n v="67212"/>
    <x v="15"/>
    <x v="0"/>
    <x v="0"/>
    <x v="15"/>
    <x v="15"/>
    <d v="2015-01-18T00:00:00"/>
    <d v="2015-01-31T00:00:00"/>
    <d v="2015-01-18T00:00:00"/>
    <n v="496.89"/>
    <x v="15"/>
    <n v="748.1"/>
    <n v="89762"/>
    <n v="65.91"/>
    <x v="1"/>
    <n v="2"/>
    <n v="0.66420264670498597"/>
    <n v="1244.99"/>
    <x v="2"/>
    <s v="Jan 2015"/>
    <s v="Jan 2015  Week 03"/>
    <n v="0"/>
    <n v="1"/>
    <x v="1"/>
    <x v="0"/>
  </r>
  <r>
    <n v="1603"/>
    <s v="Alex Watkins"/>
    <x v="0"/>
    <n v="0.09"/>
    <n v="2.1800000000000002"/>
    <n v="0.78"/>
    <x v="1"/>
    <x v="0"/>
    <x v="2"/>
    <s v="Rubber Bands"/>
    <s v="Wrap Bag"/>
    <s v="Stockwell Push Pins"/>
    <n v="0.52"/>
    <s v="United States"/>
    <x v="3"/>
    <s v="New York"/>
    <s v="Woodmere"/>
    <n v="11598"/>
    <x v="15"/>
    <x v="0"/>
    <x v="0"/>
    <x v="15"/>
    <x v="15"/>
    <d v="2015-01-18T00:00:00"/>
    <d v="2015-01-31T00:00:00"/>
    <d v="2015-01-18T00:00:00"/>
    <n v="2.4548000000000001"/>
    <x v="13"/>
    <n v="19.12"/>
    <n v="89679"/>
    <n v="2.0900000000000003"/>
    <x v="3"/>
    <n v="2"/>
    <n v="0.12838912133891214"/>
    <n v="21.5748"/>
    <x v="2"/>
    <s v="Jan 2015"/>
    <s v="Jan 2015  Week 03"/>
    <n v="1"/>
    <n v="0"/>
    <x v="0"/>
    <x v="0"/>
  </r>
  <r>
    <n v="1603"/>
    <s v="Alex Watkins"/>
    <x v="0"/>
    <n v="0.05"/>
    <n v="179.29"/>
    <n v="29.21"/>
    <x v="0"/>
    <x v="0"/>
    <x v="0"/>
    <s v="Tables"/>
    <s v="Jumbo Box"/>
    <s v="Bevis Round Conference Table Top, X-Base"/>
    <n v="0.76"/>
    <s v="United States"/>
    <x v="3"/>
    <s v="New York"/>
    <s v="Woodmere"/>
    <n v="11598"/>
    <x v="15"/>
    <x v="0"/>
    <x v="0"/>
    <x v="15"/>
    <x v="15"/>
    <d v="2015-01-18T00:00:00"/>
    <d v="2015-01-31T00:00:00"/>
    <d v="2015-01-18T00:00:00"/>
    <n v="-537.27977731999999"/>
    <x v="3"/>
    <n v="186.64"/>
    <n v="89679"/>
    <n v="179.23999999999998"/>
    <x v="3"/>
    <n v="2"/>
    <n v="-2.8786957636090871"/>
    <n v="-350.63977732000001"/>
    <x v="2"/>
    <s v="Jan 2015"/>
    <s v="Jan 2015  Week 03"/>
    <n v="0"/>
    <n v="1"/>
    <x v="1"/>
    <x v="0"/>
  </r>
  <r>
    <n v="2924"/>
    <s v="Courtney Nelson"/>
    <x v="0"/>
    <n v="0.02"/>
    <n v="110.98"/>
    <n v="13.99"/>
    <x v="1"/>
    <x v="1"/>
    <x v="0"/>
    <s v="Office Furnishings"/>
    <s v="Medium Box"/>
    <s v="Rubbermaid ClusterMat Chairmats, Mat Size- 66&quot; x 60&quot;, Lip 20&quot; x 11&quot; -90 Degree Angle"/>
    <n v="0.69"/>
    <s v="United States"/>
    <x v="3"/>
    <s v="Maryland"/>
    <s v="Laurel"/>
    <n v="20707"/>
    <x v="15"/>
    <x v="0"/>
    <x v="0"/>
    <x v="15"/>
    <x v="15"/>
    <d v="2015-01-18T00:00:00"/>
    <d v="2015-01-31T00:00:00"/>
    <d v="2015-01-18T00:00:00"/>
    <n v="-106.3424"/>
    <x v="0"/>
    <n v="226.53"/>
    <n v="86591"/>
    <n v="110.96000000000001"/>
    <x v="3"/>
    <n v="2"/>
    <n v="-0.46944069218205092"/>
    <n v="120.1876"/>
    <x v="2"/>
    <s v="Jan 2015"/>
    <s v="Jan 2015  Week 03"/>
    <n v="1"/>
    <n v="0"/>
    <x v="0"/>
    <x v="0"/>
  </r>
  <r>
    <n v="2924"/>
    <s v="Courtney Nelson"/>
    <x v="0"/>
    <n v="0.01"/>
    <n v="8.01"/>
    <n v="2.87"/>
    <x v="1"/>
    <x v="1"/>
    <x v="2"/>
    <s v="Paper"/>
    <s v="Wrap Bag"/>
    <s v="TOPS Money Receipt Book, Consecutively Numbered in Red,"/>
    <n v="0.4"/>
    <s v="United States"/>
    <x v="3"/>
    <s v="Maryland"/>
    <s v="Laurel"/>
    <n v="20707"/>
    <x v="15"/>
    <x v="0"/>
    <x v="0"/>
    <x v="15"/>
    <x v="15"/>
    <d v="2015-01-18T00:00:00"/>
    <d v="2015-01-31T00:00:00"/>
    <d v="2015-01-18T00:00:00"/>
    <n v="44.976799999999997"/>
    <x v="2"/>
    <n v="68.650000000000006"/>
    <n v="86591"/>
    <n v="8"/>
    <x v="3"/>
    <n v="2"/>
    <n v="0.65516096139839752"/>
    <n v="113.6268"/>
    <x v="2"/>
    <s v="Jan 2015"/>
    <s v="Jan 2015  Week 03"/>
    <n v="0"/>
    <n v="1"/>
    <x v="1"/>
    <x v="0"/>
  </r>
  <r>
    <n v="202"/>
    <s v="Max Small"/>
    <x v="1"/>
    <n v="0.03"/>
    <n v="7.37"/>
    <n v="5.53"/>
    <x v="1"/>
    <x v="3"/>
    <x v="1"/>
    <s v="Computer Peripherals"/>
    <s v="Small Pack"/>
    <s v="Imation 3.5&quot; Unformatted DS/HD Diskettes, 10/Box"/>
    <n v="0.69"/>
    <s v="United States"/>
    <x v="1"/>
    <s v="Oklahoma"/>
    <s v="Bartlesville"/>
    <n v="74006"/>
    <x v="15"/>
    <x v="0"/>
    <x v="0"/>
    <x v="15"/>
    <x v="15"/>
    <d v="2015-01-18T00:00:00"/>
    <d v="2015-01-31T00:00:00"/>
    <d v="2015-01-18T00:00:00"/>
    <n v="-133.69999999999999"/>
    <x v="8"/>
    <n v="85.79"/>
    <n v="88972"/>
    <n v="7.34"/>
    <x v="1"/>
    <n v="2"/>
    <n v="-1.5584566965846833"/>
    <n v="-47.909999999999982"/>
    <x v="2"/>
    <s v="Jan 2015"/>
    <s v="Jan 2015  Week 03"/>
    <n v="1"/>
    <n v="0"/>
    <x v="0"/>
    <x v="0"/>
  </r>
  <r>
    <n v="665"/>
    <s v="Miriam Mueller"/>
    <x v="2"/>
    <n v="0.04"/>
    <n v="22.72"/>
    <n v="8.99"/>
    <x v="1"/>
    <x v="3"/>
    <x v="0"/>
    <s v="Office Furnishings"/>
    <s v="Small Pack"/>
    <s v="Executive Impressions 14&quot; Two-Color Numerals Wall Clock"/>
    <n v="0.44"/>
    <s v="United States"/>
    <x v="0"/>
    <s v="Tennessee"/>
    <s v="Murfreesboro"/>
    <n v="37130"/>
    <x v="15"/>
    <x v="0"/>
    <x v="0"/>
    <x v="15"/>
    <x v="18"/>
    <d v="2015-01-20T00:00:00"/>
    <d v="2015-01-31T00:00:00"/>
    <d v="2015-01-20T00:00:00"/>
    <n v="-678.49599999999998"/>
    <x v="13"/>
    <n v="202.41"/>
    <n v="88677"/>
    <n v="22.68"/>
    <x v="0"/>
    <n v="4"/>
    <n v="-3.3520873474630699"/>
    <n v="-476.08600000000001"/>
    <x v="2"/>
    <s v="Jan 2015"/>
    <s v="Jan 2015  Week 03"/>
    <n v="1"/>
    <n v="0"/>
    <x v="0"/>
    <x v="0"/>
  </r>
  <r>
    <n v="667"/>
    <s v="Allison Kirby"/>
    <x v="2"/>
    <n v="0.04"/>
    <n v="22.72"/>
    <n v="8.99"/>
    <x v="1"/>
    <x v="3"/>
    <x v="0"/>
    <s v="Office Furnishings"/>
    <s v="Small Pack"/>
    <s v="Executive Impressions 14&quot; Two-Color Numerals Wall Clock"/>
    <n v="0.44"/>
    <s v="United States"/>
    <x v="1"/>
    <s v="Texas"/>
    <s v="Dallas"/>
    <n v="75203"/>
    <x v="15"/>
    <x v="0"/>
    <x v="0"/>
    <x v="15"/>
    <x v="18"/>
    <d v="2015-01-20T00:00:00"/>
    <d v="2015-01-31T00:00:00"/>
    <d v="2015-01-20T00:00:00"/>
    <n v="70.028000000000006"/>
    <x v="24"/>
    <n v="832.14"/>
    <n v="22147"/>
    <n v="22.68"/>
    <x v="1"/>
    <n v="4"/>
    <n v="8.4154108683634973E-2"/>
    <n v="902.16800000000001"/>
    <x v="2"/>
    <s v="Jan 2015"/>
    <s v="Jan 2015  Week 03"/>
    <n v="1"/>
    <n v="0"/>
    <x v="0"/>
    <x v="0"/>
  </r>
  <r>
    <n v="3385"/>
    <s v="Daniel Richmond"/>
    <x v="2"/>
    <n v="0.04"/>
    <n v="2.98"/>
    <n v="2.0299999999999998"/>
    <x v="2"/>
    <x v="3"/>
    <x v="2"/>
    <s v="Pens &amp; Art Supplies"/>
    <s v="Wrap Bag"/>
    <s v="Premium Writing Pencils, Soft, #2 by Central Association for the Blind"/>
    <n v="0.56999999999999995"/>
    <s v="United States"/>
    <x v="3"/>
    <s v="Ohio"/>
    <s v="Boardman"/>
    <n v="44512"/>
    <x v="15"/>
    <x v="0"/>
    <x v="0"/>
    <x v="15"/>
    <x v="14"/>
    <d v="2015-01-16T00:00:00"/>
    <d v="2015-01-31T00:00:00"/>
    <d v="2015-01-16T00:00:00"/>
    <n v="-22.01"/>
    <x v="18"/>
    <n v="15.7"/>
    <n v="88745"/>
    <n v="2.94"/>
    <x v="3"/>
    <n v="0"/>
    <n v="-1.401910828025478"/>
    <n v="-6.3100000000000023"/>
    <x v="2"/>
    <s v="Jan 2015"/>
    <s v="Jan 2015  Week 03"/>
    <n v="1"/>
    <n v="0"/>
    <x v="0"/>
    <x v="0"/>
  </r>
  <r>
    <n v="3385"/>
    <s v="Daniel Richmond"/>
    <x v="2"/>
    <n v="0.01"/>
    <n v="125.99"/>
    <n v="8.99"/>
    <x v="1"/>
    <x v="3"/>
    <x v="1"/>
    <s v="Telephones and Communication"/>
    <s v="Small Box"/>
    <s v="M70"/>
    <n v="0.59"/>
    <s v="United States"/>
    <x v="3"/>
    <s v="Ohio"/>
    <s v="Boardman"/>
    <n v="44512"/>
    <x v="15"/>
    <x v="0"/>
    <x v="0"/>
    <x v="15"/>
    <x v="19"/>
    <d v="2015-01-21T00:00:00"/>
    <d v="2015-01-31T00:00:00"/>
    <d v="2015-01-21T00:00:00"/>
    <n v="426.46032000000002"/>
    <x v="5"/>
    <n v="680.65"/>
    <n v="88745"/>
    <n v="125.97999999999999"/>
    <x v="3"/>
    <n v="5"/>
    <n v="0.62654862264012345"/>
    <n v="1107.11032"/>
    <x v="2"/>
    <s v="Jan 2015"/>
    <s v="Jan 2015  Week 03"/>
    <n v="0"/>
    <n v="1"/>
    <x v="1"/>
    <x v="0"/>
  </r>
  <r>
    <n v="1697"/>
    <s v="Holly Osborne"/>
    <x v="4"/>
    <n v="0"/>
    <n v="13.43"/>
    <n v="5.5"/>
    <x v="1"/>
    <x v="2"/>
    <x v="2"/>
    <s v="Storage &amp; Organization"/>
    <s v="Small Box"/>
    <s v="Fellowes Personal Hanging Folder Files, Navy"/>
    <n v="0.56999999999999995"/>
    <s v="United States"/>
    <x v="0"/>
    <s v="Arkansas"/>
    <s v="Hot Springs"/>
    <n v="71901"/>
    <x v="15"/>
    <x v="0"/>
    <x v="0"/>
    <x v="15"/>
    <x v="16"/>
    <d v="2015-01-17T00:00:00"/>
    <d v="2015-01-31T00:00:00"/>
    <d v="2015-01-17T00:00:00"/>
    <n v="-253.77799999999999"/>
    <x v="13"/>
    <n v="129.54"/>
    <n v="86338"/>
    <n v="13.43"/>
    <x v="0"/>
    <n v="1"/>
    <n v="-1.959070557356801"/>
    <n v="-124.238"/>
    <x v="2"/>
    <s v="Jan 2015"/>
    <s v="Jan 2015  Week 03"/>
    <n v="1"/>
    <n v="0"/>
    <x v="0"/>
    <x v="0"/>
  </r>
  <r>
    <n v="3133"/>
    <s v="Kristine Singleton"/>
    <x v="4"/>
    <n v="0.1"/>
    <n v="5.81"/>
    <n v="8.49"/>
    <x v="1"/>
    <x v="3"/>
    <x v="2"/>
    <s v="Binders and Binder Accessories"/>
    <s v="Small Box"/>
    <s v="Fellowes Black Plastic Comb Bindings"/>
    <n v="0.39"/>
    <s v="United States"/>
    <x v="1"/>
    <s v="Illinois"/>
    <s v="Naperville"/>
    <n v="60540"/>
    <x v="15"/>
    <x v="0"/>
    <x v="0"/>
    <x v="15"/>
    <x v="16"/>
    <d v="2015-01-17T00:00:00"/>
    <d v="2015-01-31T00:00:00"/>
    <d v="2015-01-17T00:00:00"/>
    <n v="-350.43950000000001"/>
    <x v="4"/>
    <n v="64.959999999999994"/>
    <n v="86789"/>
    <n v="5.71"/>
    <x v="1"/>
    <n v="1"/>
    <n v="-5.394696736453203"/>
    <n v="-285.47950000000003"/>
    <x v="2"/>
    <s v="Jan 2015"/>
    <s v="Jan 2015  Week 03"/>
    <n v="1"/>
    <n v="0"/>
    <x v="0"/>
    <x v="0"/>
  </r>
  <r>
    <n v="3133"/>
    <s v="Kristine Singleton"/>
    <x v="4"/>
    <n v="0.03"/>
    <n v="1.81"/>
    <n v="0.75"/>
    <x v="1"/>
    <x v="3"/>
    <x v="2"/>
    <s v="Rubber Bands"/>
    <s v="Wrap Bag"/>
    <s v="Assorted Color Push Pins"/>
    <n v="0.52"/>
    <s v="United States"/>
    <x v="1"/>
    <s v="Illinois"/>
    <s v="Naperville"/>
    <n v="60540"/>
    <x v="15"/>
    <x v="0"/>
    <x v="0"/>
    <x v="15"/>
    <x v="16"/>
    <d v="2015-01-17T00:00:00"/>
    <d v="2015-01-31T00:00:00"/>
    <d v="2015-01-17T00:00:00"/>
    <n v="4.2027999999999999"/>
    <x v="19"/>
    <n v="19.14"/>
    <n v="86789"/>
    <n v="1.78"/>
    <x v="1"/>
    <n v="1"/>
    <n v="0.21958202716823405"/>
    <n v="23.3428"/>
    <x v="2"/>
    <s v="Jan 2015"/>
    <s v="Jan 2015  Week 03"/>
    <n v="0"/>
    <n v="1"/>
    <x v="1"/>
    <x v="0"/>
  </r>
  <r>
    <n v="3036"/>
    <s v="Edith Reynolds"/>
    <x v="3"/>
    <n v="0.02"/>
    <n v="12.99"/>
    <n v="14.37"/>
    <x v="1"/>
    <x v="2"/>
    <x v="0"/>
    <s v="Office Furnishings"/>
    <s v="Large Box"/>
    <s v="Tensor &quot;Hersey Kiss&quot; Styled Floor Lamp"/>
    <n v="0.73"/>
    <s v="United States"/>
    <x v="1"/>
    <s v="North Dakota"/>
    <s v="Mandan"/>
    <n v="58554"/>
    <x v="15"/>
    <x v="0"/>
    <x v="0"/>
    <x v="15"/>
    <x v="15"/>
    <d v="2015-01-18T00:00:00"/>
    <d v="2015-01-31T00:00:00"/>
    <d v="2015-01-18T00:00:00"/>
    <n v="-159.86000000000001"/>
    <x v="18"/>
    <n v="67.64"/>
    <n v="89129"/>
    <n v="12.97"/>
    <x v="1"/>
    <n v="2"/>
    <n v="-2.3633944411590777"/>
    <n v="-92.220000000000013"/>
    <x v="2"/>
    <s v="Jan 2015"/>
    <s v="Jan 2015  Week 03"/>
    <n v="1"/>
    <n v="0"/>
    <x v="0"/>
    <x v="0"/>
  </r>
  <r>
    <n v="3036"/>
    <s v="Edith Reynolds"/>
    <x v="3"/>
    <n v="0.05"/>
    <n v="35.44"/>
    <n v="7.5"/>
    <x v="1"/>
    <x v="2"/>
    <x v="2"/>
    <s v="Paper"/>
    <s v="Small Box"/>
    <s v="Xerox 1906"/>
    <n v="0.38"/>
    <s v="United States"/>
    <x v="1"/>
    <s v="North Dakota"/>
    <s v="Mandan"/>
    <n v="58554"/>
    <x v="15"/>
    <x v="0"/>
    <x v="0"/>
    <x v="15"/>
    <x v="15"/>
    <d v="2015-01-18T00:00:00"/>
    <d v="2015-01-31T00:00:00"/>
    <d v="2015-01-18T00:00:00"/>
    <n v="165.88980000000001"/>
    <x v="12"/>
    <n v="240.42"/>
    <n v="89129"/>
    <n v="35.39"/>
    <x v="1"/>
    <n v="2"/>
    <n v="0.69000000000000006"/>
    <n v="406.3098"/>
    <x v="2"/>
    <s v="Jan 2015"/>
    <s v="Jan 2015  Week 03"/>
    <n v="0"/>
    <n v="1"/>
    <x v="1"/>
    <x v="0"/>
  </r>
  <r>
    <n v="3036"/>
    <s v="Edith Reynolds"/>
    <x v="3"/>
    <n v="0.02"/>
    <n v="12.98"/>
    <n v="3.14"/>
    <x v="1"/>
    <x v="2"/>
    <x v="2"/>
    <s v="Scissors, Rulers and Trimmers"/>
    <s v="Small Pack"/>
    <s v="Acme® 8&quot; Straight Scissors"/>
    <n v="0.6"/>
    <s v="United States"/>
    <x v="1"/>
    <s v="North Dakota"/>
    <s v="Mandan"/>
    <n v="58554"/>
    <x v="15"/>
    <x v="0"/>
    <x v="0"/>
    <x v="15"/>
    <x v="17"/>
    <d v="2015-01-19T00:00:00"/>
    <d v="2015-01-31T00:00:00"/>
    <d v="2015-01-19T00:00:00"/>
    <n v="75.010000000000005"/>
    <x v="15"/>
    <n v="184.4"/>
    <n v="89129"/>
    <n v="12.96"/>
    <x v="1"/>
    <n v="3"/>
    <n v="0.40677874186550977"/>
    <n v="259.41000000000003"/>
    <x v="2"/>
    <s v="Jan 2015"/>
    <s v="Jan 2015  Week 03"/>
    <n v="0"/>
    <n v="1"/>
    <x v="1"/>
    <x v="0"/>
  </r>
  <r>
    <n v="592"/>
    <s v="Eva Silverman"/>
    <x v="0"/>
    <n v="0.08"/>
    <n v="30.53"/>
    <n v="19.989999999999998"/>
    <x v="1"/>
    <x v="0"/>
    <x v="2"/>
    <s v="Labels"/>
    <s v="Small Box"/>
    <s v="Avery 4027 File Folder Labels for Dot Matrix Printers, 5000 Labels per Box, White"/>
    <n v="0.39"/>
    <s v="United States"/>
    <x v="1"/>
    <s v="Illinois"/>
    <s v="Wilmette"/>
    <n v="60091"/>
    <x v="16"/>
    <x v="0"/>
    <x v="0"/>
    <x v="16"/>
    <x v="16"/>
    <d v="2015-01-17T00:00:00"/>
    <d v="2015-01-31T00:00:00"/>
    <d v="2015-01-17T00:00:00"/>
    <n v="-239.8656"/>
    <x v="19"/>
    <n v="285.87"/>
    <n v="86307"/>
    <n v="30.450000000000003"/>
    <x v="1"/>
    <n v="0"/>
    <n v="-0.83907230559345158"/>
    <n v="46.004400000000004"/>
    <x v="2"/>
    <s v="Jan 2015"/>
    <s v="Jan 2015  Week 03"/>
    <n v="1"/>
    <n v="0"/>
    <x v="0"/>
    <x v="0"/>
  </r>
  <r>
    <n v="593"/>
    <s v="Joel Huffman"/>
    <x v="0"/>
    <n v="0.01"/>
    <n v="1.68"/>
    <n v="1.57"/>
    <x v="1"/>
    <x v="0"/>
    <x v="2"/>
    <s v="Pens &amp; Art Supplies"/>
    <s v="Wrap Bag"/>
    <s v="Newell 323"/>
    <n v="0.59"/>
    <s v="United States"/>
    <x v="1"/>
    <s v="Illinois"/>
    <s v="Woodridge"/>
    <n v="60517"/>
    <x v="16"/>
    <x v="0"/>
    <x v="0"/>
    <x v="16"/>
    <x v="17"/>
    <d v="2015-01-19T00:00:00"/>
    <d v="2015-01-31T00:00:00"/>
    <d v="2015-01-19T00:00:00"/>
    <n v="-53.444000000000003"/>
    <x v="4"/>
    <n v="20.37"/>
    <n v="86307"/>
    <n v="1.67"/>
    <x v="1"/>
    <n v="2"/>
    <n v="-2.6236622484045165"/>
    <n v="-33.073999999999998"/>
    <x v="2"/>
    <s v="Jan 2015"/>
    <s v="Jan 2015  Week 03"/>
    <n v="1"/>
    <n v="0"/>
    <x v="1"/>
    <x v="0"/>
  </r>
  <r>
    <n v="1531"/>
    <s v="Jon Ayers"/>
    <x v="0"/>
    <n v="7.0000000000000007E-2"/>
    <n v="4.91"/>
    <n v="0.5"/>
    <x v="1"/>
    <x v="1"/>
    <x v="2"/>
    <s v="Labels"/>
    <s v="Small Box"/>
    <s v="Avery 508"/>
    <n v="0.36"/>
    <s v="United States"/>
    <x v="0"/>
    <s v="Florida"/>
    <s v="Palm Coast"/>
    <n v="32137"/>
    <x v="16"/>
    <x v="0"/>
    <x v="0"/>
    <x v="16"/>
    <x v="15"/>
    <d v="2015-01-18T00:00:00"/>
    <d v="2015-01-31T00:00:00"/>
    <d v="2015-01-18T00:00:00"/>
    <n v="-157.696"/>
    <x v="5"/>
    <n v="28.22"/>
    <n v="88852"/>
    <n v="4.84"/>
    <x v="0"/>
    <n v="1"/>
    <n v="-5.5880935506732818"/>
    <n v="-129.476"/>
    <x v="2"/>
    <s v="Jan 2015"/>
    <s v="Jan 2015  Week 03"/>
    <n v="1"/>
    <n v="0"/>
    <x v="0"/>
    <x v="0"/>
  </r>
  <r>
    <n v="210"/>
    <s v="Floyd Dale"/>
    <x v="2"/>
    <n v="0.05"/>
    <n v="1.86"/>
    <n v="2.58"/>
    <x v="1"/>
    <x v="2"/>
    <x v="2"/>
    <s v="Rubber Bands"/>
    <s v="Wrap Bag"/>
    <s v="Super Bands, 12/Pack"/>
    <n v="0.82"/>
    <s v="United States"/>
    <x v="3"/>
    <s v="New York"/>
    <s v="Troy"/>
    <n v="12180"/>
    <x v="16"/>
    <x v="0"/>
    <x v="0"/>
    <x v="16"/>
    <x v="19"/>
    <d v="2015-01-21T00:00:00"/>
    <d v="2015-01-31T00:00:00"/>
    <d v="2015-01-21T00:00:00"/>
    <n v="-66.62"/>
    <x v="13"/>
    <n v="17.61"/>
    <n v="85965"/>
    <n v="1.81"/>
    <x v="3"/>
    <n v="4"/>
    <n v="-3.7830777967064173"/>
    <n v="-49.010000000000005"/>
    <x v="2"/>
    <s v="Jan 2015"/>
    <s v="Jan 2015  Week 03"/>
    <n v="1"/>
    <n v="0"/>
    <x v="0"/>
    <x v="0"/>
  </r>
  <r>
    <n v="366"/>
    <s v="Patrick Rosenthal"/>
    <x v="4"/>
    <n v="0.05"/>
    <n v="328.14"/>
    <n v="91.05"/>
    <x v="0"/>
    <x v="0"/>
    <x v="2"/>
    <s v="Appliances"/>
    <s v="Jumbo Drum"/>
    <s v="Sanyo Counter Height Refrigerator with Crisper, 3.6 Cubic Foot, Stainless Steel/Black"/>
    <n v="0.56999999999999995"/>
    <s v="United States"/>
    <x v="3"/>
    <s v="Rhode Island"/>
    <s v="Cranston"/>
    <n v="2910"/>
    <x v="16"/>
    <x v="0"/>
    <x v="0"/>
    <x v="16"/>
    <x v="17"/>
    <d v="2015-01-19T00:00:00"/>
    <d v="2015-01-31T00:00:00"/>
    <d v="2015-01-19T00:00:00"/>
    <n v="411.5172"/>
    <x v="5"/>
    <n v="1967.98"/>
    <n v="87347"/>
    <n v="328.09"/>
    <x v="3"/>
    <n v="2"/>
    <n v="0.20910639335765607"/>
    <n v="2379.4971999999998"/>
    <x v="2"/>
    <s v="Jan 2015"/>
    <s v="Jan 2015  Week 03"/>
    <n v="1"/>
    <n v="0"/>
    <x v="0"/>
    <x v="0"/>
  </r>
  <r>
    <n v="744"/>
    <s v="Joy Maxwell"/>
    <x v="4"/>
    <n v="0.03"/>
    <n v="119.99"/>
    <n v="56.14"/>
    <x v="0"/>
    <x v="1"/>
    <x v="1"/>
    <s v="Office Machines"/>
    <s v="Jumbo Box"/>
    <s v="Hewlett-Packard 2600DN Business Color Inkjet Printer"/>
    <n v="0.39"/>
    <s v="United States"/>
    <x v="2"/>
    <s v="Arizona"/>
    <s v="Oro Valley"/>
    <n v="85737"/>
    <x v="16"/>
    <x v="0"/>
    <x v="0"/>
    <x v="16"/>
    <x v="17"/>
    <d v="2015-01-19T00:00:00"/>
    <d v="2015-01-31T00:00:00"/>
    <d v="2015-01-19T00:00:00"/>
    <n v="1400.1"/>
    <x v="1"/>
    <n v="1545.58"/>
    <n v="87726"/>
    <n v="119.96"/>
    <x v="2"/>
    <n v="2"/>
    <n v="0.90587352320811598"/>
    <n v="2945.68"/>
    <x v="2"/>
    <s v="Jan 2015"/>
    <s v="Jan 2015  Week 03"/>
    <n v="1"/>
    <n v="0"/>
    <x v="0"/>
    <x v="0"/>
  </r>
  <r>
    <n v="745"/>
    <s v="Mary Page"/>
    <x v="4"/>
    <n v="0.05"/>
    <n v="115.79"/>
    <n v="1.99"/>
    <x v="1"/>
    <x v="1"/>
    <x v="1"/>
    <s v="Computer Peripherals"/>
    <s v="Small Pack"/>
    <s v="Verbatim DVD-R, 4.7GB, Spindle, WE, Blank, Ink Jet/Thermal, 20/Spindle"/>
    <n v="0.49"/>
    <s v="United States"/>
    <x v="2"/>
    <s v="Arizona"/>
    <s v="Peoria"/>
    <n v="85345"/>
    <x v="16"/>
    <x v="0"/>
    <x v="0"/>
    <x v="16"/>
    <x v="17"/>
    <d v="2015-01-19T00:00:00"/>
    <d v="2015-01-31T00:00:00"/>
    <d v="2015-01-19T00:00:00"/>
    <n v="67.599999999999994"/>
    <x v="6"/>
    <n v="353.1"/>
    <n v="87726"/>
    <n v="115.74000000000001"/>
    <x v="2"/>
    <n v="2"/>
    <n v="0.19144718210138767"/>
    <n v="420.70000000000005"/>
    <x v="2"/>
    <s v="Jan 2015"/>
    <s v="Jan 2015  Week 03"/>
    <n v="1"/>
    <n v="0"/>
    <x v="1"/>
    <x v="0"/>
  </r>
  <r>
    <n v="1702"/>
    <s v="Sandra Berry"/>
    <x v="4"/>
    <n v="0.05"/>
    <n v="14.81"/>
    <n v="13.32"/>
    <x v="1"/>
    <x v="2"/>
    <x v="2"/>
    <s v="Appliances"/>
    <s v="Small Box"/>
    <s v="Holmes Replacement Filter for HEPA Air Cleaner, Large Room"/>
    <n v="0.43"/>
    <s v="United States"/>
    <x v="0"/>
    <s v="Mississippi"/>
    <s v="Meridian"/>
    <n v="39301"/>
    <x v="16"/>
    <x v="0"/>
    <x v="0"/>
    <x v="16"/>
    <x v="18"/>
    <d v="2015-01-20T00:00:00"/>
    <d v="2015-01-31T00:00:00"/>
    <d v="2015-01-20T00:00:00"/>
    <n v="-220.05199999999999"/>
    <x v="6"/>
    <n v="45.28"/>
    <n v="90473"/>
    <n v="14.76"/>
    <x v="0"/>
    <n v="3"/>
    <n v="-4.8598056537102474"/>
    <n v="-174.77199999999999"/>
    <x v="2"/>
    <s v="Jan 2015"/>
    <s v="Jan 2015  Week 03"/>
    <n v="1"/>
    <n v="0"/>
    <x v="0"/>
    <x v="0"/>
  </r>
  <r>
    <n v="1702"/>
    <s v="Sandra Berry"/>
    <x v="4"/>
    <n v="0.05"/>
    <n v="4.2"/>
    <n v="2.2599999999999998"/>
    <x v="2"/>
    <x v="2"/>
    <x v="2"/>
    <s v="Paper"/>
    <s v="Wrap Bag"/>
    <s v="Important Message Pads, 50 4-1/4 x 5-1/2 Forms per Pad"/>
    <n v="0.36"/>
    <s v="United States"/>
    <x v="0"/>
    <s v="Mississippi"/>
    <s v="Meridian"/>
    <n v="39301"/>
    <x v="16"/>
    <x v="0"/>
    <x v="0"/>
    <x v="16"/>
    <x v="17"/>
    <d v="2015-01-19T00:00:00"/>
    <d v="2015-01-31T00:00:00"/>
    <d v="2015-01-19T00:00:00"/>
    <n v="20.393370000000001"/>
    <x v="6"/>
    <n v="13.57"/>
    <n v="90473"/>
    <n v="4.1500000000000004"/>
    <x v="0"/>
    <n v="2"/>
    <n v="1.5028275607958732"/>
    <n v="33.963369999999998"/>
    <x v="2"/>
    <s v="Jan 2015"/>
    <s v="Jan 2015  Week 03"/>
    <n v="0"/>
    <n v="1"/>
    <x v="1"/>
    <x v="0"/>
  </r>
  <r>
    <n v="1708"/>
    <s v="Lillian Day"/>
    <x v="4"/>
    <n v="0.05"/>
    <n v="5.68"/>
    <n v="1.39"/>
    <x v="1"/>
    <x v="0"/>
    <x v="2"/>
    <s v="Envelopes"/>
    <s v="Small Box"/>
    <s v="Staples Standard Envelopes"/>
    <n v="0.38"/>
    <s v="United States"/>
    <x v="3"/>
    <s v="Ohio"/>
    <s v="Shaker Heights"/>
    <n v="44118"/>
    <x v="16"/>
    <x v="0"/>
    <x v="0"/>
    <x v="16"/>
    <x v="15"/>
    <d v="2015-01-18T00:00:00"/>
    <d v="2015-01-31T00:00:00"/>
    <d v="2015-01-18T00:00:00"/>
    <n v="38.281199999999998"/>
    <x v="19"/>
    <n v="55.48"/>
    <n v="88781"/>
    <n v="5.63"/>
    <x v="3"/>
    <n v="1"/>
    <n v="0.69000000000000006"/>
    <n v="93.761200000000002"/>
    <x v="2"/>
    <s v="Jan 2015"/>
    <s v="Jan 2015  Week 03"/>
    <n v="1"/>
    <n v="0"/>
    <x v="0"/>
    <x v="0"/>
  </r>
  <r>
    <n v="1719"/>
    <s v="Russell W Melton"/>
    <x v="4"/>
    <n v="0.06"/>
    <n v="16.48"/>
    <n v="1.99"/>
    <x v="1"/>
    <x v="3"/>
    <x v="1"/>
    <s v="Computer Peripherals"/>
    <s v="Small Pack"/>
    <s v="Maxell DVD-RAM Discs"/>
    <n v="0.42"/>
    <s v="United States"/>
    <x v="0"/>
    <s v="Alabama"/>
    <s v="Northport"/>
    <n v="35473"/>
    <x v="16"/>
    <x v="0"/>
    <x v="0"/>
    <x v="16"/>
    <x v="17"/>
    <d v="2015-01-19T00:00:00"/>
    <d v="2015-01-31T00:00:00"/>
    <d v="2015-01-19T00:00:00"/>
    <n v="-144.59200000000001"/>
    <x v="2"/>
    <n v="128.13"/>
    <n v="90786"/>
    <n v="16.420000000000002"/>
    <x v="0"/>
    <n v="2"/>
    <n v="-1.1284788886287367"/>
    <n v="-16.462000000000018"/>
    <x v="2"/>
    <s v="Jan 2015"/>
    <s v="Jan 2015  Week 03"/>
    <n v="1"/>
    <n v="0"/>
    <x v="0"/>
    <x v="0"/>
  </r>
  <r>
    <n v="1873"/>
    <s v="Lisa Kim"/>
    <x v="4"/>
    <n v="0.03"/>
    <n v="90.48"/>
    <n v="19.989999999999998"/>
    <x v="1"/>
    <x v="3"/>
    <x v="2"/>
    <s v="Envelopes"/>
    <s v="Small Box"/>
    <s v="Tyvek® Side-Opening Peel &amp; Seel® Expanding Envelopes"/>
    <n v="0.4"/>
    <s v="United States"/>
    <x v="0"/>
    <s v="Florida"/>
    <s v="Palm Beach Gardens"/>
    <n v="33403"/>
    <x v="16"/>
    <x v="0"/>
    <x v="0"/>
    <x v="16"/>
    <x v="17"/>
    <d v="2015-01-19T00:00:00"/>
    <d v="2015-01-31T00:00:00"/>
    <d v="2015-01-19T00:00:00"/>
    <n v="15.353999999999999"/>
    <x v="3"/>
    <n v="99.69"/>
    <n v="90099"/>
    <n v="90.45"/>
    <x v="0"/>
    <n v="2"/>
    <n v="0.15401745410773396"/>
    <n v="115.044"/>
    <x v="2"/>
    <s v="Jan 2015"/>
    <s v="Jan 2015  Week 03"/>
    <n v="1"/>
    <n v="0"/>
    <x v="0"/>
    <x v="0"/>
  </r>
  <r>
    <n v="1873"/>
    <s v="Lisa Kim"/>
    <x v="4"/>
    <n v="0.06"/>
    <n v="22.84"/>
    <n v="8.18"/>
    <x v="1"/>
    <x v="3"/>
    <x v="2"/>
    <s v="Paper"/>
    <s v="Small Box"/>
    <s v="Xerox 1991"/>
    <n v="0.39"/>
    <s v="United States"/>
    <x v="0"/>
    <s v="Florida"/>
    <s v="Palm Beach Gardens"/>
    <n v="33403"/>
    <x v="16"/>
    <x v="0"/>
    <x v="0"/>
    <x v="16"/>
    <x v="16"/>
    <d v="2015-01-17T00:00:00"/>
    <d v="2015-01-31T00:00:00"/>
    <d v="2015-01-17T00:00:00"/>
    <n v="-357.92399999999998"/>
    <x v="12"/>
    <n v="152.49"/>
    <n v="90099"/>
    <n v="22.78"/>
    <x v="0"/>
    <n v="0"/>
    <n v="-2.3471965374778669"/>
    <n v="-205.43399999999997"/>
    <x v="2"/>
    <s v="Jan 2015"/>
    <s v="Jan 2015  Week 03"/>
    <n v="0"/>
    <n v="1"/>
    <x v="1"/>
    <x v="0"/>
  </r>
  <r>
    <n v="2579"/>
    <s v="Marshall Sutherland"/>
    <x v="4"/>
    <n v="7.0000000000000007E-2"/>
    <n v="1.76"/>
    <n v="4.8600000000000003"/>
    <x v="1"/>
    <x v="2"/>
    <x v="0"/>
    <s v="Office Furnishings"/>
    <s v="Small Box"/>
    <s v="Regeneration Desk Collection"/>
    <n v="0.41"/>
    <s v="United States"/>
    <x v="0"/>
    <s v="Alabama"/>
    <s v="Phenix City"/>
    <n v="36869"/>
    <x v="16"/>
    <x v="0"/>
    <x v="0"/>
    <x v="16"/>
    <x v="16"/>
    <d v="2015-01-17T00:00:00"/>
    <d v="2015-01-31T00:00:00"/>
    <d v="2015-01-17T00:00:00"/>
    <n v="0.58799999999999997"/>
    <x v="9"/>
    <n v="26.01"/>
    <n v="88297"/>
    <n v="1.69"/>
    <x v="0"/>
    <n v="0"/>
    <n v="2.2606689734717415E-2"/>
    <n v="26.598000000000003"/>
    <x v="2"/>
    <s v="Jan 2015"/>
    <s v="Jan 2015  Week 03"/>
    <n v="0"/>
    <n v="1"/>
    <x v="0"/>
    <x v="0"/>
  </r>
  <r>
    <n v="2618"/>
    <s v="Amy Hamrick Melvin"/>
    <x v="4"/>
    <n v="0.1"/>
    <n v="7.64"/>
    <n v="1.39"/>
    <x v="1"/>
    <x v="3"/>
    <x v="2"/>
    <s v="Envelopes"/>
    <s v="Small Box"/>
    <s v="Security-Tint Envelopes"/>
    <n v="0.36"/>
    <s v="United States"/>
    <x v="3"/>
    <s v="New York"/>
    <s v="New York City"/>
    <n v="10004"/>
    <x v="16"/>
    <x v="0"/>
    <x v="0"/>
    <x v="16"/>
    <x v="17"/>
    <d v="2015-01-19T00:00:00"/>
    <d v="2015-01-31T00:00:00"/>
    <d v="2015-01-19T00:00:00"/>
    <n v="16.12"/>
    <x v="27"/>
    <n v="130.11000000000001"/>
    <n v="46884"/>
    <n v="7.54"/>
    <x v="3"/>
    <n v="2"/>
    <n v="0.12389516562908308"/>
    <n v="146.23000000000002"/>
    <x v="2"/>
    <s v="Jan 2015"/>
    <s v="Jan 2015  Week 03"/>
    <n v="1"/>
    <n v="0"/>
    <x v="0"/>
    <x v="0"/>
  </r>
  <r>
    <n v="2618"/>
    <s v="Amy Hamrick Melvin"/>
    <x v="4"/>
    <n v="0"/>
    <n v="125.99"/>
    <n v="2.5"/>
    <x v="1"/>
    <x v="3"/>
    <x v="1"/>
    <s v="Telephones and Communication"/>
    <s v="Small Box"/>
    <s v="6162"/>
    <n v="0.59"/>
    <s v="United States"/>
    <x v="3"/>
    <s v="New York"/>
    <s v="New York City"/>
    <n v="10004"/>
    <x v="16"/>
    <x v="0"/>
    <x v="0"/>
    <x v="16"/>
    <x v="17"/>
    <d v="2015-01-19T00:00:00"/>
    <d v="2015-01-31T00:00:00"/>
    <d v="2015-01-19T00:00:00"/>
    <n v="-815.9008"/>
    <x v="6"/>
    <n v="337.34"/>
    <n v="46884"/>
    <n v="125.99"/>
    <x v="3"/>
    <n v="2"/>
    <n v="-2.4186304618485801"/>
    <n v="-478.56080000000003"/>
    <x v="2"/>
    <s v="Jan 2015"/>
    <s v="Jan 2015  Week 03"/>
    <n v="0"/>
    <n v="1"/>
    <x v="1"/>
    <x v="0"/>
  </r>
  <r>
    <n v="2618"/>
    <s v="Amy Hamrick Melvin"/>
    <x v="4"/>
    <n v="0.1"/>
    <n v="11.55"/>
    <n v="2.36"/>
    <x v="1"/>
    <x v="3"/>
    <x v="2"/>
    <s v="Pens &amp; Art Supplies"/>
    <s v="Wrap Bag"/>
    <s v="Newell 309"/>
    <n v="0.55000000000000004"/>
    <s v="United States"/>
    <x v="3"/>
    <s v="New York"/>
    <s v="New York City"/>
    <n v="10004"/>
    <x v="16"/>
    <x v="0"/>
    <x v="0"/>
    <x v="16"/>
    <x v="15"/>
    <d v="2015-01-18T00:00:00"/>
    <d v="2015-01-31T00:00:00"/>
    <d v="2015-01-18T00:00:00"/>
    <n v="15.808"/>
    <x v="28"/>
    <n v="280.43"/>
    <n v="46884"/>
    <n v="11.450000000000001"/>
    <x v="3"/>
    <n v="1"/>
    <n v="5.6370573761723067E-2"/>
    <n v="296.238"/>
    <x v="2"/>
    <s v="Jan 2015"/>
    <s v="Jan 2015  Week 03"/>
    <n v="0"/>
    <n v="1"/>
    <x v="1"/>
    <x v="0"/>
  </r>
  <r>
    <n v="2628"/>
    <s v="Danielle P Rao"/>
    <x v="4"/>
    <n v="0.02"/>
    <n v="30.53"/>
    <n v="19.989999999999998"/>
    <x v="2"/>
    <x v="3"/>
    <x v="2"/>
    <s v="Labels"/>
    <s v="Small Box"/>
    <s v="Avery 4027 File Folder Labels for Dot Matrix Printers, 5000 Labels per Box, White"/>
    <n v="0.39"/>
    <s v="United States"/>
    <x v="1"/>
    <s v="Oklahoma"/>
    <s v="Moore"/>
    <n v="73160"/>
    <x v="16"/>
    <x v="0"/>
    <x v="0"/>
    <x v="16"/>
    <x v="17"/>
    <d v="2015-01-19T00:00:00"/>
    <d v="2015-01-31T00:00:00"/>
    <d v="2015-01-19T00:00:00"/>
    <n v="-54.63"/>
    <x v="15"/>
    <n v="448.47"/>
    <n v="85916"/>
    <n v="30.51"/>
    <x v="1"/>
    <n v="2"/>
    <n v="-0.12181416817178406"/>
    <n v="393.84000000000003"/>
    <x v="2"/>
    <s v="Jan 2015"/>
    <s v="Jan 2015  Week 03"/>
    <n v="1"/>
    <n v="0"/>
    <x v="0"/>
    <x v="0"/>
  </r>
  <r>
    <n v="526"/>
    <s v="April Hu"/>
    <x v="3"/>
    <n v="0"/>
    <n v="1.88"/>
    <n v="1.49"/>
    <x v="1"/>
    <x v="2"/>
    <x v="2"/>
    <s v="Binders and Binder Accessories"/>
    <s v="Small Box"/>
    <s v="Staples® General Use 3-Ring Binders"/>
    <n v="0.37"/>
    <s v="United States"/>
    <x v="2"/>
    <s v="Arizona"/>
    <s v="Mesa"/>
    <n v="85204"/>
    <x v="16"/>
    <x v="0"/>
    <x v="0"/>
    <x v="16"/>
    <x v="15"/>
    <d v="2015-01-18T00:00:00"/>
    <d v="2015-01-31T00:00:00"/>
    <d v="2015-01-18T00:00:00"/>
    <n v="-15.5595"/>
    <x v="1"/>
    <n v="25.39"/>
    <n v="90027"/>
    <n v="1.88"/>
    <x v="2"/>
    <n v="1"/>
    <n v="-0.61282000787711699"/>
    <n v="9.8305000000000007"/>
    <x v="2"/>
    <s v="Jan 2015"/>
    <s v="Jan 2015  Week 03"/>
    <n v="1"/>
    <n v="0"/>
    <x v="0"/>
    <x v="0"/>
  </r>
  <r>
    <n v="526"/>
    <s v="April Hu"/>
    <x v="3"/>
    <n v="0.06"/>
    <n v="5.78"/>
    <n v="5.67"/>
    <x v="1"/>
    <x v="2"/>
    <x v="2"/>
    <s v="Paper"/>
    <s v="Small Box"/>
    <s v="Xerox 1978"/>
    <n v="0.36"/>
    <s v="United States"/>
    <x v="2"/>
    <s v="Arizona"/>
    <s v="Mesa"/>
    <n v="85204"/>
    <x v="16"/>
    <x v="0"/>
    <x v="0"/>
    <x v="16"/>
    <x v="15"/>
    <d v="2015-01-18T00:00:00"/>
    <d v="2015-01-31T00:00:00"/>
    <d v="2015-01-18T00:00:00"/>
    <n v="-108.19"/>
    <x v="9"/>
    <n v="87.27"/>
    <n v="90027"/>
    <n v="5.7200000000000006"/>
    <x v="2"/>
    <n v="1"/>
    <n v="-1.2397158244528474"/>
    <n v="-20.92"/>
    <x v="2"/>
    <s v="Jan 2015"/>
    <s v="Jan 2015  Week 03"/>
    <n v="0"/>
    <n v="1"/>
    <x v="1"/>
    <x v="0"/>
  </r>
  <r>
    <n v="2059"/>
    <s v="Nathan Newton"/>
    <x v="3"/>
    <n v="0.09"/>
    <n v="28.48"/>
    <n v="1.99"/>
    <x v="1"/>
    <x v="3"/>
    <x v="1"/>
    <s v="Computer Peripherals"/>
    <s v="Small Pack"/>
    <s v="Memorex 4.7GB DVD+RW, 3/Pack"/>
    <n v="0.4"/>
    <s v="United States"/>
    <x v="0"/>
    <s v="North Carolina"/>
    <s v="High Point"/>
    <n v="27260"/>
    <x v="16"/>
    <x v="0"/>
    <x v="0"/>
    <x v="16"/>
    <x v="15"/>
    <d v="2015-01-18T00:00:00"/>
    <d v="2015-01-31T00:00:00"/>
    <d v="2015-01-18T00:00:00"/>
    <n v="-1250.7460000000001"/>
    <x v="1"/>
    <n v="336.92"/>
    <n v="88039"/>
    <n v="28.39"/>
    <x v="0"/>
    <n v="1"/>
    <n v="-3.7122937195773478"/>
    <n v="-913.82600000000002"/>
    <x v="2"/>
    <s v="Jan 2015"/>
    <s v="Jan 2015  Week 03"/>
    <n v="1"/>
    <n v="0"/>
    <x v="0"/>
    <x v="0"/>
  </r>
  <r>
    <n v="2725"/>
    <s v="Katharine Hudson"/>
    <x v="3"/>
    <n v="0.05"/>
    <n v="28.15"/>
    <n v="6.17"/>
    <x v="1"/>
    <x v="2"/>
    <x v="2"/>
    <s v="Pens &amp; Art Supplies"/>
    <s v="Small Pack"/>
    <s v="Boston Model 1800 Electric Pencil Sharpener, Gray"/>
    <n v="0.55000000000000004"/>
    <s v="United States"/>
    <x v="0"/>
    <s v="Tennessee"/>
    <s v="Clarksville"/>
    <n v="37042"/>
    <x v="16"/>
    <x v="0"/>
    <x v="0"/>
    <x v="16"/>
    <x v="15"/>
    <d v="2015-01-18T00:00:00"/>
    <d v="2015-01-31T00:00:00"/>
    <d v="2015-01-18T00:00:00"/>
    <n v="-66.248000000000005"/>
    <x v="19"/>
    <n v="282.38"/>
    <n v="88958"/>
    <n v="28.099999999999998"/>
    <x v="0"/>
    <n v="1"/>
    <n v="-0.23460585027268221"/>
    <n v="216.13200000000001"/>
    <x v="2"/>
    <s v="Jan 2015"/>
    <s v="Jan 2015  Week 03"/>
    <n v="1"/>
    <n v="0"/>
    <x v="0"/>
    <x v="0"/>
  </r>
  <r>
    <n v="2443"/>
    <s v="Danny Richmond"/>
    <x v="1"/>
    <n v="0.05"/>
    <n v="58.1"/>
    <n v="1.49"/>
    <x v="1"/>
    <x v="3"/>
    <x v="2"/>
    <s v="Binders and Binder Accessories"/>
    <s v="Small Box"/>
    <s v="Avery Arch Ring Binders"/>
    <n v="0.38"/>
    <s v="United States"/>
    <x v="0"/>
    <s v="Florida"/>
    <s v="Miami"/>
    <n v="33142"/>
    <x v="17"/>
    <x v="0"/>
    <x v="0"/>
    <x v="17"/>
    <x v="15"/>
    <d v="2015-01-18T00:00:00"/>
    <d v="2015-01-31T00:00:00"/>
    <d v="2015-01-18T00:00:00"/>
    <n v="1633.9860000000001"/>
    <x v="1"/>
    <n v="739.06"/>
    <n v="89299"/>
    <n v="58.050000000000004"/>
    <x v="0"/>
    <n v="0"/>
    <n v="2.2108976267150169"/>
    <n v="2373.0460000000003"/>
    <x v="3"/>
    <s v="Jan 2015"/>
    <s v="Jan 2015  Week 04"/>
    <n v="1"/>
    <n v="0"/>
    <x v="0"/>
    <x v="0"/>
  </r>
  <r>
    <n v="1971"/>
    <s v="Marsha Roy"/>
    <x v="4"/>
    <n v="0.02"/>
    <n v="11.58"/>
    <n v="5.72"/>
    <x v="1"/>
    <x v="3"/>
    <x v="2"/>
    <s v="Envelopes"/>
    <s v="Small Box"/>
    <s v="Peel &amp; Seel® Recycled Catalog Envelopes, Brown"/>
    <n v="0.35"/>
    <s v="United States"/>
    <x v="0"/>
    <s v="Mississippi"/>
    <s v="Tupelo"/>
    <n v="38801"/>
    <x v="17"/>
    <x v="0"/>
    <x v="0"/>
    <x v="17"/>
    <x v="17"/>
    <d v="2015-01-19T00:00:00"/>
    <d v="2015-01-31T00:00:00"/>
    <d v="2015-01-19T00:00:00"/>
    <n v="-259.75599999999997"/>
    <x v="6"/>
    <n v="35.479999999999997"/>
    <n v="91550"/>
    <n v="11.56"/>
    <x v="0"/>
    <n v="1"/>
    <n v="-7.3211950394588499"/>
    <n v="-224.27599999999998"/>
    <x v="3"/>
    <s v="Jan 2015"/>
    <s v="Jan 2015  Week 04"/>
    <n v="1"/>
    <n v="0"/>
    <x v="0"/>
    <x v="0"/>
  </r>
  <r>
    <n v="1972"/>
    <s v="Priscilla Brandon"/>
    <x v="4"/>
    <n v="0.05"/>
    <n v="350.99"/>
    <n v="39"/>
    <x v="0"/>
    <x v="3"/>
    <x v="0"/>
    <s v="Chairs &amp; Chairmats"/>
    <s v="Jumbo Drum"/>
    <s v="Global Leather Executive Chair"/>
    <n v="0.55000000000000004"/>
    <s v="United States"/>
    <x v="3"/>
    <s v="Pennsylvania"/>
    <s v="Willow Grove"/>
    <n v="19090"/>
    <x v="17"/>
    <x v="0"/>
    <x v="0"/>
    <x v="17"/>
    <x v="18"/>
    <d v="2015-01-20T00:00:00"/>
    <d v="2015-01-31T00:00:00"/>
    <d v="2015-01-20T00:00:00"/>
    <n v="1469.7275999999999"/>
    <x v="5"/>
    <n v="2130.04"/>
    <n v="91550"/>
    <n v="350.94"/>
    <x v="3"/>
    <n v="2"/>
    <n v="0.69"/>
    <n v="3599.7676000000001"/>
    <x v="3"/>
    <s v="Jan 2015"/>
    <s v="Jan 2015  Week 04"/>
    <n v="1"/>
    <n v="0"/>
    <x v="1"/>
    <x v="0"/>
  </r>
  <r>
    <n v="1972"/>
    <s v="Priscilla Brandon"/>
    <x v="4"/>
    <n v="0.04"/>
    <n v="15.99"/>
    <n v="9.4"/>
    <x v="2"/>
    <x v="3"/>
    <x v="1"/>
    <s v="Office Machines"/>
    <s v="Small Box"/>
    <s v="AT&amp;T Black Trimline Phone, Model 210"/>
    <n v="0.49"/>
    <s v="United States"/>
    <x v="3"/>
    <s v="Pennsylvania"/>
    <s v="Willow Grove"/>
    <n v="19090"/>
    <x v="17"/>
    <x v="0"/>
    <x v="0"/>
    <x v="17"/>
    <x v="18"/>
    <d v="2015-01-20T00:00:00"/>
    <d v="2015-01-31T00:00:00"/>
    <d v="2015-01-20T00:00:00"/>
    <n v="-83.553060000000002"/>
    <x v="18"/>
    <n v="82.8"/>
    <n v="91550"/>
    <n v="15.950000000000001"/>
    <x v="3"/>
    <n v="2"/>
    <n v="-1.009094927536232"/>
    <n v="-0.75306000000000495"/>
    <x v="3"/>
    <s v="Jan 2015"/>
    <s v="Jan 2015  Week 04"/>
    <n v="0"/>
    <n v="1"/>
    <x v="1"/>
    <x v="0"/>
  </r>
  <r>
    <n v="657"/>
    <s v="Derek McCormick"/>
    <x v="0"/>
    <n v="0.1"/>
    <n v="18.97"/>
    <n v="9.0299999999999994"/>
    <x v="1"/>
    <x v="1"/>
    <x v="2"/>
    <s v="Paper"/>
    <s v="Small Box"/>
    <s v="Computer Printout Paper with Letter-Trim Perforations"/>
    <n v="0.37"/>
    <s v="United States"/>
    <x v="3"/>
    <s v="Massachusetts"/>
    <s v="Oxford"/>
    <n v="1540"/>
    <x v="18"/>
    <x v="0"/>
    <x v="0"/>
    <x v="18"/>
    <x v="19"/>
    <d v="2015-01-21T00:00:00"/>
    <d v="2015-01-31T00:00:00"/>
    <d v="2015-01-21T00:00:00"/>
    <n v="-24.204799999999999"/>
    <x v="3"/>
    <n v="19.73"/>
    <n v="91212"/>
    <n v="18.869999999999997"/>
    <x v="3"/>
    <n v="2"/>
    <n v="-1.2268018246325392"/>
    <n v="-4.4747999999999983"/>
    <x v="3"/>
    <s v="Jan 2015"/>
    <s v="Jan 2015  Week 04"/>
    <n v="1"/>
    <n v="0"/>
    <x v="0"/>
    <x v="0"/>
  </r>
  <r>
    <n v="659"/>
    <s v="Marjorie Arthur"/>
    <x v="0"/>
    <n v="0"/>
    <n v="119.99"/>
    <n v="56.14"/>
    <x v="0"/>
    <x v="1"/>
    <x v="1"/>
    <s v="Office Machines"/>
    <s v="Jumbo Box"/>
    <s v="Hewlett-Packard 2600DN Business Color Inkjet Printer"/>
    <n v="0.39"/>
    <s v="United States"/>
    <x v="3"/>
    <s v="Vermont"/>
    <s v="South Burlington"/>
    <n v="5403"/>
    <x v="18"/>
    <x v="0"/>
    <x v="0"/>
    <x v="18"/>
    <x v="18"/>
    <d v="2015-01-20T00:00:00"/>
    <d v="2015-01-31T00:00:00"/>
    <d v="2015-01-20T00:00:00"/>
    <n v="-126.05777999999999"/>
    <x v="18"/>
    <n v="615.54"/>
    <n v="91212"/>
    <n v="119.99"/>
    <x v="3"/>
    <n v="1"/>
    <n v="-0.20479218247392533"/>
    <n v="489.48221999999998"/>
    <x v="3"/>
    <s v="Jan 2015"/>
    <s v="Jan 2015  Week 04"/>
    <n v="1"/>
    <n v="0"/>
    <x v="1"/>
    <x v="0"/>
  </r>
  <r>
    <n v="3095"/>
    <s v="Milton Lindsay"/>
    <x v="0"/>
    <n v="0.09"/>
    <n v="207.48"/>
    <n v="0.99"/>
    <x v="1"/>
    <x v="1"/>
    <x v="2"/>
    <s v="Appliances"/>
    <s v="Small Box"/>
    <s v="Kensington 7 Outlet MasterPiece Power Center with Fax/Phone Line Protection"/>
    <n v="0.55000000000000004"/>
    <s v="United States"/>
    <x v="3"/>
    <s v="Ohio"/>
    <s v="Hamilton"/>
    <n v="45011"/>
    <x v="18"/>
    <x v="0"/>
    <x v="0"/>
    <x v="18"/>
    <x v="19"/>
    <d v="2015-01-21T00:00:00"/>
    <d v="2015-01-31T00:00:00"/>
    <d v="2015-01-21T00:00:00"/>
    <n v="683.9556"/>
    <x v="18"/>
    <n v="991.24"/>
    <n v="86220"/>
    <n v="207.39"/>
    <x v="3"/>
    <n v="2"/>
    <n v="0.69"/>
    <n v="1675.1956"/>
    <x v="3"/>
    <s v="Jan 2015"/>
    <s v="Jan 2015  Week 04"/>
    <n v="1"/>
    <n v="0"/>
    <x v="0"/>
    <x v="0"/>
  </r>
  <r>
    <n v="259"/>
    <s v="Edward Pugh"/>
    <x v="2"/>
    <n v="0.09"/>
    <n v="2.88"/>
    <n v="0.7"/>
    <x v="1"/>
    <x v="1"/>
    <x v="2"/>
    <s v="Pens &amp; Art Supplies"/>
    <s v="Wrap Bag"/>
    <s v="Newell 340"/>
    <n v="0.56000000000000005"/>
    <s v="United States"/>
    <x v="2"/>
    <s v="New Mexico"/>
    <s v="Santa Fe"/>
    <n v="87505"/>
    <x v="18"/>
    <x v="0"/>
    <x v="0"/>
    <x v="18"/>
    <x v="17"/>
    <d v="2015-01-19T00:00:00"/>
    <d v="2015-01-31T00:00:00"/>
    <d v="2015-01-19T00:00:00"/>
    <n v="5.7531999999999996"/>
    <x v="19"/>
    <n v="26.38"/>
    <n v="85857"/>
    <n v="2.79"/>
    <x v="2"/>
    <n v="0"/>
    <n v="0.21808946171341925"/>
    <n v="32.133200000000002"/>
    <x v="3"/>
    <s v="Jan 2015"/>
    <s v="Jan 2015  Week 04"/>
    <n v="1"/>
    <n v="0"/>
    <x v="0"/>
    <x v="0"/>
  </r>
  <r>
    <n v="3155"/>
    <s v="Julian Keith Mayer"/>
    <x v="0"/>
    <n v="0.02"/>
    <n v="60.22"/>
    <n v="3.5"/>
    <x v="1"/>
    <x v="3"/>
    <x v="2"/>
    <s v="Appliances"/>
    <s v="Small Box"/>
    <s v="Fellowes Smart Surge Ten-Outlet Protector, Platinum"/>
    <n v="0.56999999999999995"/>
    <s v="United States"/>
    <x v="0"/>
    <s v="Florida"/>
    <s v="Sanford"/>
    <n v="32771"/>
    <x v="19"/>
    <x v="0"/>
    <x v="0"/>
    <x v="19"/>
    <x v="19"/>
    <d v="2015-01-21T00:00:00"/>
    <d v="2015-01-31T00:00:00"/>
    <d v="2015-01-21T00:00:00"/>
    <n v="-193.91399999999999"/>
    <x v="13"/>
    <n v="541.76"/>
    <n v="86898"/>
    <n v="60.199999999999996"/>
    <x v="0"/>
    <n v="1"/>
    <n v="-0.35793340224453629"/>
    <n v="347.846"/>
    <x v="3"/>
    <s v="Jan 2015"/>
    <s v="Jan 2015  Week 04"/>
    <n v="1"/>
    <n v="0"/>
    <x v="0"/>
    <x v="0"/>
  </r>
  <r>
    <n v="32"/>
    <s v="Matthew Berman"/>
    <x v="4"/>
    <n v="0.09"/>
    <n v="125.99"/>
    <n v="7.69"/>
    <x v="2"/>
    <x v="3"/>
    <x v="1"/>
    <s v="Telephones and Communication"/>
    <s v="Small Box"/>
    <s v="StarTAC 3000"/>
    <n v="0.59"/>
    <s v="United States"/>
    <x v="2"/>
    <s v="Oregon"/>
    <s v="Grants Pass"/>
    <n v="97526"/>
    <x v="19"/>
    <x v="0"/>
    <x v="0"/>
    <x v="19"/>
    <x v="20"/>
    <d v="2015-01-22T00:00:00"/>
    <d v="2015-01-31T00:00:00"/>
    <d v="2015-01-22T00:00:00"/>
    <n v="209.99700000000001"/>
    <x v="2"/>
    <n v="783.55"/>
    <n v="89202"/>
    <n v="125.89999999999999"/>
    <x v="2"/>
    <n v="2"/>
    <n v="0.26800714695935168"/>
    <n v="993.54700000000003"/>
    <x v="3"/>
    <s v="Jan 2015"/>
    <s v="Jan 2015  Week 04"/>
    <n v="1"/>
    <n v="0"/>
    <x v="0"/>
    <x v="0"/>
  </r>
  <r>
    <n v="493"/>
    <s v="Douglas Buck"/>
    <x v="3"/>
    <n v="0.02"/>
    <n v="6.48"/>
    <n v="6.6"/>
    <x v="1"/>
    <x v="1"/>
    <x v="2"/>
    <s v="Paper"/>
    <s v="Small Box"/>
    <s v="Xerox 21"/>
    <n v="0.37"/>
    <s v="United States"/>
    <x v="2"/>
    <s v="Washington"/>
    <s v="Seatac"/>
    <n v="98158"/>
    <x v="19"/>
    <x v="0"/>
    <x v="0"/>
    <x v="19"/>
    <x v="20"/>
    <d v="2015-01-22T00:00:00"/>
    <d v="2015-01-31T00:00:00"/>
    <d v="2015-01-22T00:00:00"/>
    <n v="-92.05"/>
    <x v="19"/>
    <n v="66.709999999999994"/>
    <n v="88906"/>
    <n v="6.4600000000000009"/>
    <x v="2"/>
    <n v="2"/>
    <n v="-1.3798530954879329"/>
    <n v="-25.340000000000003"/>
    <x v="3"/>
    <s v="Jan 2015"/>
    <s v="Jan 2015  Week 04"/>
    <n v="1"/>
    <n v="0"/>
    <x v="0"/>
    <x v="0"/>
  </r>
  <r>
    <n v="493"/>
    <s v="Douglas Buck"/>
    <x v="3"/>
    <n v="0.04"/>
    <n v="17.149999999999999"/>
    <n v="4.96"/>
    <x v="1"/>
    <x v="1"/>
    <x v="2"/>
    <s v="Storage &amp; Organization"/>
    <s v="Small Box"/>
    <s v="Advantus Rolling Storage Box"/>
    <n v="0.57999999999999996"/>
    <s v="United States"/>
    <x v="2"/>
    <s v="Washington"/>
    <s v="Seatac"/>
    <n v="98158"/>
    <x v="19"/>
    <x v="0"/>
    <x v="0"/>
    <x v="19"/>
    <x v="19"/>
    <d v="2015-01-21T00:00:00"/>
    <d v="2015-01-31T00:00:00"/>
    <d v="2015-01-21T00:00:00"/>
    <n v="6.11"/>
    <x v="18"/>
    <n v="87.16"/>
    <n v="88906"/>
    <n v="17.11"/>
    <x v="2"/>
    <n v="1"/>
    <n v="7.0100963744837083E-2"/>
    <n v="93.27"/>
    <x v="3"/>
    <s v="Jan 2015"/>
    <s v="Jan 2015  Week 04"/>
    <n v="0"/>
    <n v="1"/>
    <x v="1"/>
    <x v="0"/>
  </r>
  <r>
    <n v="524"/>
    <s v="Gina McKnight"/>
    <x v="3"/>
    <n v="0.03"/>
    <n v="1270.99"/>
    <n v="19.989999999999998"/>
    <x v="1"/>
    <x v="1"/>
    <x v="2"/>
    <s v="Binders and Binder Accessories"/>
    <s v="Small Box"/>
    <s v="Fellowes PB500 Electric Punch Plastic Comb Binding Machine with Manual Bind"/>
    <n v="0.35"/>
    <s v="United States"/>
    <x v="0"/>
    <s v="Tennessee"/>
    <s v="Farragut"/>
    <n v="37922"/>
    <x v="19"/>
    <x v="0"/>
    <x v="0"/>
    <x v="19"/>
    <x v="20"/>
    <d v="2015-01-22T00:00:00"/>
    <d v="2015-01-31T00:00:00"/>
    <d v="2015-01-22T00:00:00"/>
    <n v="363.55200000000002"/>
    <x v="0"/>
    <n v="2589.0100000000002"/>
    <n v="91127"/>
    <n v="1270.96"/>
    <x v="0"/>
    <n v="2"/>
    <n v="0.14042124209639978"/>
    <n v="2952.5620000000004"/>
    <x v="3"/>
    <s v="Jan 2015"/>
    <s v="Jan 2015  Week 04"/>
    <n v="1"/>
    <n v="0"/>
    <x v="0"/>
    <x v="0"/>
  </r>
  <r>
    <n v="524"/>
    <s v="Gina McKnight"/>
    <x v="3"/>
    <n v="7.0000000000000007E-2"/>
    <n v="2036.48"/>
    <n v="14.7"/>
    <x v="0"/>
    <x v="1"/>
    <x v="1"/>
    <s v="Office Machines"/>
    <s v="Jumbo Drum"/>
    <s v="Lexmark 4227 Plus Dot Matrix Printer"/>
    <n v="0.55000000000000004"/>
    <s v="United States"/>
    <x v="0"/>
    <s v="Tennessee"/>
    <s v="Farragut"/>
    <n v="37922"/>
    <x v="19"/>
    <x v="0"/>
    <x v="0"/>
    <x v="19"/>
    <x v="20"/>
    <d v="2015-01-22T00:00:00"/>
    <d v="2015-01-31T00:00:00"/>
    <d v="2015-01-22T00:00:00"/>
    <n v="-11.536"/>
    <x v="3"/>
    <n v="1893.93"/>
    <n v="91127"/>
    <n v="2036.41"/>
    <x v="0"/>
    <n v="2"/>
    <n v="-6.0910382115495288E-3"/>
    <n v="1882.394"/>
    <x v="3"/>
    <s v="Jan 2015"/>
    <s v="Jan 2015  Week 04"/>
    <n v="0"/>
    <n v="1"/>
    <x v="1"/>
    <x v="0"/>
  </r>
  <r>
    <n v="549"/>
    <s v="Dennis Boykin Townsend"/>
    <x v="3"/>
    <n v="0.02"/>
    <n v="7.1"/>
    <n v="6.05"/>
    <x v="1"/>
    <x v="3"/>
    <x v="2"/>
    <s v="Binders and Binder Accessories"/>
    <s v="Small Box"/>
    <s v="Wilson Jones Hanging View Binder, White, 1&quot;"/>
    <n v="0.39"/>
    <s v="United States"/>
    <x v="2"/>
    <s v="New Mexico"/>
    <s v="Roswell"/>
    <n v="88201"/>
    <x v="19"/>
    <x v="0"/>
    <x v="0"/>
    <x v="19"/>
    <x v="18"/>
    <d v="2015-01-20T00:00:00"/>
    <d v="2015-01-31T00:00:00"/>
    <d v="2015-01-20T00:00:00"/>
    <n v="-66.378"/>
    <x v="13"/>
    <n v="66.319999999999993"/>
    <n v="90908"/>
    <n v="7.08"/>
    <x v="2"/>
    <n v="0"/>
    <n v="-1.0008745476477685"/>
    <n v="-5.8000000000006935E-2"/>
    <x v="3"/>
    <s v="Jan 2015"/>
    <s v="Jan 2015  Week 04"/>
    <n v="1"/>
    <n v="0"/>
    <x v="0"/>
    <x v="0"/>
  </r>
  <r>
    <n v="2464"/>
    <s v="Joe George"/>
    <x v="3"/>
    <n v="0.05"/>
    <n v="6.28"/>
    <n v="5.36"/>
    <x v="1"/>
    <x v="1"/>
    <x v="2"/>
    <s v="Binders and Binder Accessories"/>
    <s v="Small Box"/>
    <s v="GBC Standard Plastic Binding Systems' Combs"/>
    <n v="0.4"/>
    <s v="United States"/>
    <x v="0"/>
    <s v="Louisiana"/>
    <s v="Bossier City"/>
    <n v="71111"/>
    <x v="19"/>
    <x v="0"/>
    <x v="0"/>
    <x v="19"/>
    <x v="21"/>
    <d v="2015-01-23T00:00:00"/>
    <d v="2015-01-31T00:00:00"/>
    <d v="2015-01-23T00:00:00"/>
    <n v="1.278"/>
    <x v="5"/>
    <n v="38.04"/>
    <n v="88714"/>
    <n v="6.23"/>
    <x v="0"/>
    <n v="3"/>
    <n v="3.3596214511041014E-2"/>
    <n v="39.317999999999998"/>
    <x v="3"/>
    <s v="Jan 2015"/>
    <s v="Jan 2015  Week 04"/>
    <n v="1"/>
    <n v="0"/>
    <x v="0"/>
    <x v="0"/>
  </r>
  <r>
    <n v="2464"/>
    <s v="Joe George"/>
    <x v="3"/>
    <n v="0.04"/>
    <n v="3.08"/>
    <n v="0.99"/>
    <x v="1"/>
    <x v="1"/>
    <x v="2"/>
    <s v="Labels"/>
    <s v="Small Box"/>
    <s v="Avery 481"/>
    <n v="0.37"/>
    <s v="United States"/>
    <x v="0"/>
    <s v="Louisiana"/>
    <s v="Bossier City"/>
    <n v="71111"/>
    <x v="19"/>
    <x v="0"/>
    <x v="0"/>
    <x v="19"/>
    <x v="19"/>
    <d v="2015-01-21T00:00:00"/>
    <d v="2015-01-31T00:00:00"/>
    <d v="2015-01-21T00:00:00"/>
    <n v="424.29"/>
    <x v="15"/>
    <n v="42.53"/>
    <n v="88714"/>
    <n v="3.04"/>
    <x v="0"/>
    <n v="1"/>
    <n v="9.9762520573712674"/>
    <n v="466.82000000000005"/>
    <x v="3"/>
    <s v="Jan 2015"/>
    <s v="Jan 2015  Week 04"/>
    <n v="0"/>
    <n v="1"/>
    <x v="1"/>
    <x v="0"/>
  </r>
  <r>
    <n v="1473"/>
    <s v="Paul Puckett"/>
    <x v="0"/>
    <n v="0.04"/>
    <n v="9.7799999999999994"/>
    <n v="1.99"/>
    <x v="2"/>
    <x v="2"/>
    <x v="1"/>
    <s v="Computer Peripherals"/>
    <s v="Small Pack"/>
    <s v="Memorex Slim 80 Minute CD-R, 10/Pack"/>
    <n v="0.43"/>
    <s v="United States"/>
    <x v="3"/>
    <s v="Ohio"/>
    <s v="Wooster"/>
    <n v="44691"/>
    <x v="20"/>
    <x v="0"/>
    <x v="0"/>
    <x v="20"/>
    <x v="20"/>
    <d v="2015-01-22T00:00:00"/>
    <d v="2015-01-31T00:00:00"/>
    <d v="2015-01-22T00:00:00"/>
    <n v="61.292700000000004"/>
    <x v="13"/>
    <n v="88.83"/>
    <n v="87076"/>
    <n v="9.74"/>
    <x v="3"/>
    <n v="1"/>
    <n v="0.69000000000000006"/>
    <n v="150.12270000000001"/>
    <x v="3"/>
    <s v="Jan 2015"/>
    <s v="Jan 2015  Week 04"/>
    <n v="1"/>
    <n v="0"/>
    <x v="0"/>
    <x v="0"/>
  </r>
  <r>
    <n v="1788"/>
    <s v="Valerie Siegel"/>
    <x v="0"/>
    <n v="0.04"/>
    <n v="205.99"/>
    <n v="8.99"/>
    <x v="1"/>
    <x v="1"/>
    <x v="1"/>
    <s v="Telephones and Communication"/>
    <s v="Small Box"/>
    <s v="TimeportP7382"/>
    <n v="0.56000000000000005"/>
    <s v="United States"/>
    <x v="0"/>
    <s v="Georgia"/>
    <s v="Woodstock"/>
    <n v="30188"/>
    <x v="20"/>
    <x v="0"/>
    <x v="0"/>
    <x v="20"/>
    <x v="20"/>
    <d v="2015-01-22T00:00:00"/>
    <d v="2015-01-31T00:00:00"/>
    <d v="2015-01-22T00:00:00"/>
    <n v="960.98400000000004"/>
    <x v="5"/>
    <n v="1008.53"/>
    <n v="88256"/>
    <n v="205.95000000000002"/>
    <x v="0"/>
    <n v="1"/>
    <n v="0.95285613715010964"/>
    <n v="1969.5140000000001"/>
    <x v="3"/>
    <s v="Jan 2015"/>
    <s v="Jan 2015  Week 04"/>
    <n v="1"/>
    <n v="0"/>
    <x v="0"/>
    <x v="0"/>
  </r>
  <r>
    <n v="263"/>
    <s v="Carlos Hess"/>
    <x v="1"/>
    <n v="0.05"/>
    <n v="31.76"/>
    <n v="45.51"/>
    <x v="0"/>
    <x v="0"/>
    <x v="0"/>
    <s v="Tables"/>
    <s v="Jumbo Box"/>
    <s v="Hon iLevel™ Computer Training Table"/>
    <n v="0.65"/>
    <s v="United States"/>
    <x v="3"/>
    <s v="Ohio"/>
    <s v="Cleveland Heights"/>
    <n v="44106"/>
    <x v="20"/>
    <x v="0"/>
    <x v="0"/>
    <x v="20"/>
    <x v="21"/>
    <d v="2015-01-23T00:00:00"/>
    <d v="2015-01-31T00:00:00"/>
    <d v="2015-01-23T00:00:00"/>
    <n v="-2177.9860960000001"/>
    <x v="13"/>
    <n v="304.33999999999997"/>
    <n v="86297"/>
    <n v="31.71"/>
    <x v="3"/>
    <n v="2"/>
    <n v="-7.1564240520470532"/>
    <n v="-1873.6460960000002"/>
    <x v="3"/>
    <s v="Jan 2015"/>
    <s v="Jan 2015  Week 04"/>
    <n v="1"/>
    <n v="0"/>
    <x v="0"/>
    <x v="0"/>
  </r>
  <r>
    <n v="2423"/>
    <s v="Nicholas Wallace"/>
    <x v="2"/>
    <n v="0.04"/>
    <n v="100.98"/>
    <n v="7.18"/>
    <x v="1"/>
    <x v="2"/>
    <x v="1"/>
    <s v="Computer Peripherals"/>
    <s v="Small Box"/>
    <s v="Logitech Cordless Elite Duo"/>
    <n v="0.4"/>
    <s v="United States"/>
    <x v="1"/>
    <s v="Texas"/>
    <s v="Hurst"/>
    <n v="76053"/>
    <x v="20"/>
    <x v="0"/>
    <x v="0"/>
    <x v="20"/>
    <x v="22"/>
    <d v="2015-01-26T00:00:00"/>
    <d v="2015-01-31T00:00:00"/>
    <d v="2015-01-26T00:00:00"/>
    <n v="269.94"/>
    <x v="7"/>
    <n v="414.91"/>
    <n v="89054"/>
    <n v="100.94"/>
    <x v="1"/>
    <n v="5"/>
    <n v="0.65059892506808703"/>
    <n v="684.85"/>
    <x v="3"/>
    <s v="Jan 2015"/>
    <s v="Jan 2015  Week 04"/>
    <n v="1"/>
    <n v="0"/>
    <x v="0"/>
    <x v="0"/>
  </r>
  <r>
    <n v="2882"/>
    <s v="Andrew Gonzalez"/>
    <x v="2"/>
    <n v="0.02"/>
    <n v="43.98"/>
    <n v="1.99"/>
    <x v="1"/>
    <x v="1"/>
    <x v="1"/>
    <s v="Computer Peripherals"/>
    <s v="Small Pack"/>
    <s v="Memorex 80 Minute CD-R Spindle, 100/Pack"/>
    <n v="0.44"/>
    <s v="United States"/>
    <x v="0"/>
    <s v="North Carolina"/>
    <s v="Charlotte"/>
    <n v="28206"/>
    <x v="20"/>
    <x v="0"/>
    <x v="0"/>
    <x v="20"/>
    <x v="23"/>
    <d v="2015-01-25T00:00:00"/>
    <d v="2015-01-31T00:00:00"/>
    <d v="2015-01-25T00:00:00"/>
    <n v="333.76049999999998"/>
    <x v="29"/>
    <n v="1724.01"/>
    <n v="50917"/>
    <n v="43.959999999999994"/>
    <x v="0"/>
    <n v="4"/>
    <n v="0.19359545478274487"/>
    <n v="2057.7705000000001"/>
    <x v="3"/>
    <s v="Jan 2015"/>
    <s v="Jan 2015  Week 04"/>
    <n v="1"/>
    <n v="0"/>
    <x v="0"/>
    <x v="0"/>
  </r>
  <r>
    <n v="1402"/>
    <s v="Wesley Tate"/>
    <x v="4"/>
    <n v="0.04"/>
    <n v="30.73"/>
    <n v="4"/>
    <x v="1"/>
    <x v="2"/>
    <x v="1"/>
    <s v="Computer Peripherals"/>
    <s v="Small Box"/>
    <s v="Fellowes 17-key keypad for PS/2 interface"/>
    <n v="0.75"/>
    <s v="United States"/>
    <x v="1"/>
    <s v="Illinois"/>
    <s v="Chicago"/>
    <n v="60653"/>
    <x v="20"/>
    <x v="0"/>
    <x v="0"/>
    <x v="20"/>
    <x v="20"/>
    <d v="2015-01-22T00:00:00"/>
    <d v="2015-01-31T00:00:00"/>
    <d v="2015-01-22T00:00:00"/>
    <n v="-20.79"/>
    <x v="26"/>
    <n v="1420.84"/>
    <n v="43079"/>
    <n v="30.69"/>
    <x v="1"/>
    <n v="1"/>
    <n v="-1.4632189409081951E-2"/>
    <n v="1400.05"/>
    <x v="3"/>
    <s v="Jan 2015"/>
    <s v="Jan 2015  Week 04"/>
    <n v="0"/>
    <n v="1"/>
    <x v="0"/>
    <x v="0"/>
  </r>
  <r>
    <n v="1405"/>
    <s v="Crystal Floyd"/>
    <x v="4"/>
    <n v="0.04"/>
    <n v="30.73"/>
    <n v="4"/>
    <x v="1"/>
    <x v="2"/>
    <x v="1"/>
    <s v="Computer Peripherals"/>
    <s v="Small Box"/>
    <s v="Fellowes 17-key keypad for PS/2 interface"/>
    <n v="0.75"/>
    <s v="United States"/>
    <x v="1"/>
    <s v="Michigan"/>
    <s v="Battle Creek"/>
    <n v="49017"/>
    <x v="20"/>
    <x v="0"/>
    <x v="0"/>
    <x v="20"/>
    <x v="20"/>
    <d v="2015-01-22T00:00:00"/>
    <d v="2015-01-31T00:00:00"/>
    <d v="2015-01-22T00:00:00"/>
    <n v="-20.79"/>
    <x v="4"/>
    <n v="355.21"/>
    <n v="86145"/>
    <n v="30.69"/>
    <x v="1"/>
    <n v="1"/>
    <n v="-5.8528757636327804E-2"/>
    <n v="334.41999999999996"/>
    <x v="3"/>
    <s v="Jan 2015"/>
    <s v="Jan 2015  Week 04"/>
    <n v="0"/>
    <n v="1"/>
    <x v="0"/>
    <x v="0"/>
  </r>
  <r>
    <n v="2796"/>
    <s v="Cindy McLeod"/>
    <x v="4"/>
    <n v="0.02"/>
    <n v="30.44"/>
    <n v="1.49"/>
    <x v="1"/>
    <x v="3"/>
    <x v="2"/>
    <s v="Binders and Binder Accessories"/>
    <s v="Small Box"/>
    <s v="Premier Elliptical Ring Binder, Black"/>
    <n v="0.37"/>
    <s v="United States"/>
    <x v="1"/>
    <s v="Iowa"/>
    <s v="Sioux City"/>
    <n v="51106"/>
    <x v="20"/>
    <x v="0"/>
    <x v="0"/>
    <x v="20"/>
    <x v="21"/>
    <d v="2015-01-23T00:00:00"/>
    <d v="2015-01-31T00:00:00"/>
    <d v="2015-01-23T00:00:00"/>
    <n v="266.76089999999999"/>
    <x v="4"/>
    <n v="386.61"/>
    <n v="87553"/>
    <n v="30.42"/>
    <x v="1"/>
    <n v="2"/>
    <n v="0.69"/>
    <n v="653.37090000000001"/>
    <x v="3"/>
    <s v="Jan 2015"/>
    <s v="Jan 2015  Week 04"/>
    <n v="1"/>
    <n v="0"/>
    <x v="0"/>
    <x v="0"/>
  </r>
  <r>
    <n v="2797"/>
    <s v="Cameron Kendall"/>
    <x v="4"/>
    <n v="0.02"/>
    <n v="4.91"/>
    <n v="0.5"/>
    <x v="1"/>
    <x v="3"/>
    <x v="2"/>
    <s v="Labels"/>
    <s v="Small Box"/>
    <s v="Avery 508"/>
    <n v="0.36"/>
    <s v="United States"/>
    <x v="3"/>
    <s v="Pennsylvania"/>
    <s v="Pittsburgh"/>
    <n v="15122"/>
    <x v="20"/>
    <x v="0"/>
    <x v="0"/>
    <x v="20"/>
    <x v="20"/>
    <d v="2015-01-22T00:00:00"/>
    <d v="2015-01-31T00:00:00"/>
    <d v="2015-01-22T00:00:00"/>
    <n v="29.883900000000001"/>
    <x v="13"/>
    <n v="43.31"/>
    <n v="87553"/>
    <n v="4.8900000000000006"/>
    <x v="3"/>
    <n v="1"/>
    <n v="0.69"/>
    <n v="73.193899999999999"/>
    <x v="3"/>
    <s v="Jan 2015"/>
    <s v="Jan 2015  Week 04"/>
    <n v="0"/>
    <n v="1"/>
    <x v="1"/>
    <x v="0"/>
  </r>
  <r>
    <n v="2855"/>
    <s v="Vicki Womble"/>
    <x v="4"/>
    <n v="0.08"/>
    <n v="7.84"/>
    <n v="4.71"/>
    <x v="1"/>
    <x v="3"/>
    <x v="2"/>
    <s v="Binders and Binder Accessories"/>
    <s v="Small Box"/>
    <s v="XtraLife® ClearVue™ Slant-D® Ring Binders by Cardinal"/>
    <n v="0.35"/>
    <s v="United States"/>
    <x v="2"/>
    <s v="Washington"/>
    <s v="Des Moines"/>
    <n v="98198"/>
    <x v="20"/>
    <x v="0"/>
    <x v="0"/>
    <x v="20"/>
    <x v="20"/>
    <d v="2015-01-22T00:00:00"/>
    <d v="2015-01-31T00:00:00"/>
    <d v="2015-01-22T00:00:00"/>
    <n v="-12.87678"/>
    <x v="19"/>
    <n v="76.16"/>
    <n v="87316"/>
    <n v="7.76"/>
    <x v="2"/>
    <n v="1"/>
    <n v="-0.16907536764705883"/>
    <n v="63.28322"/>
    <x v="3"/>
    <s v="Jan 2015"/>
    <s v="Jan 2015  Week 04"/>
    <n v="1"/>
    <n v="0"/>
    <x v="0"/>
    <x v="0"/>
  </r>
  <r>
    <n v="2855"/>
    <s v="Vicki Womble"/>
    <x v="4"/>
    <n v="0.03"/>
    <n v="105.34"/>
    <n v="24.49"/>
    <x v="1"/>
    <x v="3"/>
    <x v="0"/>
    <s v="Office Furnishings"/>
    <s v="Large Box"/>
    <s v="Deflect-o DuraMat Antistatic Studded Beveled Mat for Medium Pile Carpeting"/>
    <n v="0.61"/>
    <s v="United States"/>
    <x v="2"/>
    <s v="Washington"/>
    <s v="Des Moines"/>
    <n v="98198"/>
    <x v="20"/>
    <x v="0"/>
    <x v="0"/>
    <x v="20"/>
    <x v="20"/>
    <d v="2015-01-22T00:00:00"/>
    <d v="2015-01-31T00:00:00"/>
    <d v="2015-01-22T00:00:00"/>
    <n v="618.13080000000002"/>
    <x v="19"/>
    <n v="1038.1400000000001"/>
    <n v="87316"/>
    <n v="105.31"/>
    <x v="2"/>
    <n v="1"/>
    <n v="0.59542142678251486"/>
    <n v="1656.2708000000002"/>
    <x v="3"/>
    <s v="Jan 2015"/>
    <s v="Jan 2015  Week 04"/>
    <n v="0"/>
    <n v="1"/>
    <x v="1"/>
    <x v="0"/>
  </r>
  <r>
    <n v="584"/>
    <s v="Timothy Currie"/>
    <x v="3"/>
    <n v="0.04"/>
    <n v="15.51"/>
    <n v="17.78"/>
    <x v="1"/>
    <x v="3"/>
    <x v="2"/>
    <s v="Storage &amp; Organization"/>
    <s v="Small Box"/>
    <s v="Tenex File Box, Personal Filing Tote with Lid, Black"/>
    <n v="0.59"/>
    <s v="United States"/>
    <x v="3"/>
    <s v="Massachusetts"/>
    <s v="Woburn"/>
    <n v="1801"/>
    <x v="20"/>
    <x v="0"/>
    <x v="0"/>
    <x v="20"/>
    <x v="21"/>
    <d v="2015-01-23T00:00:00"/>
    <d v="2015-01-31T00:00:00"/>
    <d v="2015-01-23T00:00:00"/>
    <n v="-266.22000000000003"/>
    <x v="12"/>
    <n v="116.93"/>
    <n v="88646"/>
    <n v="15.47"/>
    <x v="3"/>
    <n v="2"/>
    <n v="-2.2767467715727361"/>
    <n v="-149.29000000000002"/>
    <x v="3"/>
    <s v="Jan 2015"/>
    <s v="Jan 2015  Week 04"/>
    <n v="1"/>
    <n v="0"/>
    <x v="0"/>
    <x v="0"/>
  </r>
  <r>
    <n v="1709"/>
    <s v="Dennis Bowen"/>
    <x v="3"/>
    <n v="0.01"/>
    <n v="14.28"/>
    <n v="2.99"/>
    <x v="1"/>
    <x v="1"/>
    <x v="2"/>
    <s v="Binders and Binder Accessories"/>
    <s v="Small Box"/>
    <s v="Avery Premier Heavy-Duty Binder with Round Locking Rings"/>
    <n v="0.39"/>
    <s v="United States"/>
    <x v="3"/>
    <s v="Pennsylvania"/>
    <s v="Pottstown"/>
    <n v="19464"/>
    <x v="20"/>
    <x v="0"/>
    <x v="0"/>
    <x v="20"/>
    <x v="20"/>
    <d v="2015-01-22T00:00:00"/>
    <d v="2015-01-31T00:00:00"/>
    <d v="2015-01-22T00:00:00"/>
    <n v="21.003499999999999"/>
    <x v="0"/>
    <n v="30.44"/>
    <n v="88782"/>
    <n v="14.27"/>
    <x v="3"/>
    <n v="1"/>
    <n v="0.68999671484888303"/>
    <n v="51.4435"/>
    <x v="3"/>
    <s v="Jan 2015"/>
    <s v="Jan 2015  Week 04"/>
    <n v="1"/>
    <n v="0"/>
    <x v="0"/>
    <x v="0"/>
  </r>
  <r>
    <n v="1727"/>
    <s v="Juanita Ballard"/>
    <x v="3"/>
    <n v="0.1"/>
    <n v="14.98"/>
    <n v="7.69"/>
    <x v="2"/>
    <x v="0"/>
    <x v="2"/>
    <s v="Storage &amp; Organization"/>
    <s v="Small Box"/>
    <s v="Super Decoflex Portable Personal File"/>
    <n v="0.56999999999999995"/>
    <s v="United States"/>
    <x v="3"/>
    <s v="Ohio"/>
    <s v="Kent"/>
    <n v="44240"/>
    <x v="20"/>
    <x v="0"/>
    <x v="0"/>
    <x v="20"/>
    <x v="21"/>
    <d v="2015-01-23T00:00:00"/>
    <d v="2015-01-31T00:00:00"/>
    <d v="2015-01-23T00:00:00"/>
    <n v="-76.900000000000006"/>
    <x v="2"/>
    <n v="114.81"/>
    <n v="87194"/>
    <n v="14.88"/>
    <x v="3"/>
    <n v="2"/>
    <n v="-0.66980228203118197"/>
    <n v="37.909999999999997"/>
    <x v="3"/>
    <s v="Jan 2015"/>
    <s v="Jan 2015  Week 04"/>
    <n v="1"/>
    <n v="0"/>
    <x v="0"/>
    <x v="0"/>
  </r>
  <r>
    <n v="1928"/>
    <s v="Gregory R Snow"/>
    <x v="3"/>
    <n v="0.1"/>
    <n v="1889.99"/>
    <n v="19.989999999999998"/>
    <x v="1"/>
    <x v="2"/>
    <x v="2"/>
    <s v="Binders and Binder Accessories"/>
    <s v="Small Box"/>
    <s v="Ibico EPK-21 Electric Binding System"/>
    <n v="0.36"/>
    <s v="United States"/>
    <x v="0"/>
    <s v="South Carolina"/>
    <s v="Greer"/>
    <n v="29651"/>
    <x v="20"/>
    <x v="0"/>
    <x v="0"/>
    <x v="20"/>
    <x v="19"/>
    <d v="2015-01-21T00:00:00"/>
    <d v="2015-01-31T00:00:00"/>
    <d v="2015-01-21T00:00:00"/>
    <n v="-42.545999999999999"/>
    <x v="3"/>
    <n v="1786.04"/>
    <n v="88580"/>
    <n v="1889.89"/>
    <x v="0"/>
    <n v="0"/>
    <n v="-2.3821414973908758E-2"/>
    <n v="1743.4939999999999"/>
    <x v="3"/>
    <s v="Jan 2015"/>
    <s v="Jan 2015  Week 04"/>
    <n v="1"/>
    <n v="0"/>
    <x v="0"/>
    <x v="0"/>
  </r>
  <r>
    <n v="1989"/>
    <s v="David Weaver"/>
    <x v="3"/>
    <n v="0.04"/>
    <n v="355.98"/>
    <n v="58.92"/>
    <x v="0"/>
    <x v="2"/>
    <x v="0"/>
    <s v="Chairs &amp; Chairmats"/>
    <s v="Jumbo Drum"/>
    <s v="Hon 4700 Series Mobuis™ Mid-Back Task Chairs with Adjustable Arms"/>
    <n v="0.64"/>
    <s v="United States"/>
    <x v="2"/>
    <s v="Utah"/>
    <s v="Holladay"/>
    <n v="84117"/>
    <x v="20"/>
    <x v="0"/>
    <x v="0"/>
    <x v="20"/>
    <x v="20"/>
    <d v="2015-01-22T00:00:00"/>
    <d v="2015-01-31T00:00:00"/>
    <d v="2015-01-22T00:00:00"/>
    <n v="882.93"/>
    <x v="2"/>
    <n v="2748.21"/>
    <n v="90000"/>
    <n v="355.94"/>
    <x v="2"/>
    <n v="1"/>
    <n v="0.32127457508705665"/>
    <n v="3631.14"/>
    <x v="3"/>
    <s v="Jan 2015"/>
    <s v="Jan 2015  Week 04"/>
    <n v="1"/>
    <n v="0"/>
    <x v="0"/>
    <x v="0"/>
  </r>
  <r>
    <n v="1989"/>
    <s v="David Weaver"/>
    <x v="3"/>
    <n v="0.09"/>
    <n v="19.98"/>
    <n v="8.68"/>
    <x v="1"/>
    <x v="2"/>
    <x v="2"/>
    <s v="Paper"/>
    <s v="Small Box"/>
    <s v="Southworth 25% Cotton Premium Laser Paper and Envelopes"/>
    <n v="0.37"/>
    <s v="United States"/>
    <x v="2"/>
    <s v="Utah"/>
    <s v="Holladay"/>
    <n v="84117"/>
    <x v="20"/>
    <x v="0"/>
    <x v="0"/>
    <x v="20"/>
    <x v="20"/>
    <d v="2015-01-22T00:00:00"/>
    <d v="2015-01-31T00:00:00"/>
    <d v="2015-01-22T00:00:00"/>
    <n v="6.6803999999999997"/>
    <x v="18"/>
    <n v="93.19"/>
    <n v="90000"/>
    <n v="19.89"/>
    <x v="2"/>
    <n v="1"/>
    <n v="7.1685803197768003E-2"/>
    <n v="99.870400000000004"/>
    <x v="3"/>
    <s v="Jan 2015"/>
    <s v="Jan 2015  Week 04"/>
    <n v="0"/>
    <n v="1"/>
    <x v="1"/>
    <x v="0"/>
  </r>
  <r>
    <n v="3229"/>
    <s v="Sharon Kessler"/>
    <x v="3"/>
    <n v="0.01"/>
    <n v="24.95"/>
    <n v="2.99"/>
    <x v="1"/>
    <x v="0"/>
    <x v="2"/>
    <s v="Binders and Binder Accessories"/>
    <s v="Small Box"/>
    <s v="Large Capacity Hanging Post Binders"/>
    <n v="0.39"/>
    <s v="United States"/>
    <x v="1"/>
    <s v="Wisconsin"/>
    <s v="Superior"/>
    <n v="54880"/>
    <x v="20"/>
    <x v="0"/>
    <x v="0"/>
    <x v="20"/>
    <x v="20"/>
    <d v="2015-01-22T00:00:00"/>
    <d v="2015-01-31T00:00:00"/>
    <d v="2015-01-22T00:00:00"/>
    <n v="261.38580000000002"/>
    <x v="9"/>
    <n v="378.82"/>
    <n v="87435"/>
    <n v="24.939999999999998"/>
    <x v="1"/>
    <n v="1"/>
    <n v="0.69000000000000006"/>
    <n v="640.20579999999995"/>
    <x v="3"/>
    <s v="Jan 2015"/>
    <s v="Jan 2015  Week 04"/>
    <n v="1"/>
    <n v="0"/>
    <x v="0"/>
    <x v="0"/>
  </r>
  <r>
    <n v="3230"/>
    <s v="Monica Stuart"/>
    <x v="3"/>
    <n v="0"/>
    <n v="15.98"/>
    <n v="8.99"/>
    <x v="1"/>
    <x v="0"/>
    <x v="1"/>
    <s v="Computer Peripherals"/>
    <s v="Small Pack"/>
    <s v="Imation 3.5&quot; DS/HD IBM Formatted Diskettes, 50/Pack"/>
    <n v="0.64"/>
    <s v="United States"/>
    <x v="1"/>
    <s v="Wisconsin"/>
    <s v="Waukesha"/>
    <n v="53186"/>
    <x v="20"/>
    <x v="0"/>
    <x v="0"/>
    <x v="20"/>
    <x v="21"/>
    <d v="2015-01-23T00:00:00"/>
    <d v="2015-01-31T00:00:00"/>
    <d v="2015-01-23T00:00:00"/>
    <n v="-135.46"/>
    <x v="13"/>
    <n v="152.18"/>
    <n v="87435"/>
    <n v="15.98"/>
    <x v="1"/>
    <n v="2"/>
    <n v="-0.89013010908135104"/>
    <n v="16.72"/>
    <x v="3"/>
    <s v="Jan 2015"/>
    <s v="Jan 2015  Week 04"/>
    <n v="1"/>
    <n v="0"/>
    <x v="1"/>
    <x v="0"/>
  </r>
  <r>
    <n v="151"/>
    <s v="Geoffrey Zhu"/>
    <x v="0"/>
    <n v="0.09"/>
    <n v="32.979999999999997"/>
    <n v="5.5"/>
    <x v="1"/>
    <x v="2"/>
    <x v="1"/>
    <s v="Computer Peripherals"/>
    <s v="Small Box"/>
    <s v="PC Concepts 116 Key Quantum 3000 Keyboard"/>
    <n v="0.75"/>
    <s v="United States"/>
    <x v="0"/>
    <s v="Tennessee"/>
    <s v="Kingsport"/>
    <n v="37664"/>
    <x v="21"/>
    <x v="0"/>
    <x v="0"/>
    <x v="21"/>
    <x v="21"/>
    <d v="2015-01-23T00:00:00"/>
    <d v="2015-01-31T00:00:00"/>
    <d v="2015-01-23T00:00:00"/>
    <n v="-20.257999999999999"/>
    <x v="0"/>
    <n v="62.46"/>
    <n v="89521"/>
    <n v="32.889999999999993"/>
    <x v="0"/>
    <n v="1"/>
    <n v="-0.32433557476785141"/>
    <n v="42.201999999999998"/>
    <x v="3"/>
    <s v="Jan 2015"/>
    <s v="Jan 2015  Week 04"/>
    <n v="1"/>
    <n v="0"/>
    <x v="0"/>
    <x v="0"/>
  </r>
  <r>
    <n v="1438"/>
    <s v="Jean Weiss Diaz"/>
    <x v="0"/>
    <n v="0.01"/>
    <n v="80.98"/>
    <n v="35"/>
    <x v="1"/>
    <x v="3"/>
    <x v="2"/>
    <s v="Storage &amp; Organization"/>
    <s v="Large Box"/>
    <s v="Carina 42&quot;Hx23 3/4&quot;W Media Storage Unit"/>
    <n v="0.83"/>
    <s v="United States"/>
    <x v="3"/>
    <s v="Ohio"/>
    <s v="Elyria"/>
    <n v="44035"/>
    <x v="21"/>
    <x v="0"/>
    <x v="0"/>
    <x v="21"/>
    <x v="24"/>
    <d v="2015-01-24T00:00:00"/>
    <d v="2015-01-31T00:00:00"/>
    <d v="2015-01-24T00:00:00"/>
    <n v="-409.37360000000001"/>
    <x v="6"/>
    <n v="267.83"/>
    <n v="90120"/>
    <n v="80.97"/>
    <x v="3"/>
    <n v="2"/>
    <n v="-1.528482992943285"/>
    <n v="-141.54360000000003"/>
    <x v="3"/>
    <s v="Jan 2015"/>
    <s v="Jan 2015  Week 04"/>
    <n v="1"/>
    <n v="0"/>
    <x v="0"/>
    <x v="0"/>
  </r>
  <r>
    <n v="1959"/>
    <s v="Bonnie Matthews Rowland"/>
    <x v="0"/>
    <n v="0"/>
    <n v="20.28"/>
    <n v="14.39"/>
    <x v="1"/>
    <x v="3"/>
    <x v="0"/>
    <s v="Office Furnishings"/>
    <s v="Small Box"/>
    <s v="Career Cubicle Clock, 8 1/4&quot;, Black"/>
    <n v="0.47"/>
    <s v="United States"/>
    <x v="0"/>
    <s v="Florida"/>
    <s v="Miami"/>
    <n v="33916"/>
    <x v="21"/>
    <x v="0"/>
    <x v="0"/>
    <x v="21"/>
    <x v="20"/>
    <d v="2015-01-22T00:00:00"/>
    <d v="2015-01-31T00:00:00"/>
    <d v="2015-01-22T00:00:00"/>
    <n v="-66.247299999999996"/>
    <x v="13"/>
    <n v="206.04"/>
    <n v="28225"/>
    <n v="20.28"/>
    <x v="0"/>
    <n v="0"/>
    <n v="-0.321526402640264"/>
    <n v="139.7927"/>
    <x v="3"/>
    <s v="Jan 2015"/>
    <s v="Jan 2015  Week 04"/>
    <n v="1"/>
    <n v="0"/>
    <x v="0"/>
    <x v="0"/>
  </r>
  <r>
    <n v="1764"/>
    <s v="Michele Bradshaw"/>
    <x v="1"/>
    <n v="0"/>
    <n v="115.99"/>
    <n v="5.92"/>
    <x v="1"/>
    <x v="1"/>
    <x v="1"/>
    <s v="Telephones and Communication"/>
    <s v="Small Box"/>
    <s v="8890"/>
    <n v="0.57999999999999996"/>
    <s v="United States"/>
    <x v="0"/>
    <s v="Florida"/>
    <s v="Dunedin"/>
    <n v="34698"/>
    <x v="21"/>
    <x v="0"/>
    <x v="0"/>
    <x v="21"/>
    <x v="20"/>
    <d v="2015-01-22T00:00:00"/>
    <d v="2015-01-31T00:00:00"/>
    <d v="2015-01-22T00:00:00"/>
    <n v="-16.771999999999998"/>
    <x v="8"/>
    <n v="1160.42"/>
    <n v="89775"/>
    <n v="115.99"/>
    <x v="0"/>
    <n v="0"/>
    <n v="-1.4453387566570722E-2"/>
    <n v="1143.6480000000001"/>
    <x v="3"/>
    <s v="Jan 2015"/>
    <s v="Jan 2015  Week 04"/>
    <n v="1"/>
    <n v="0"/>
    <x v="0"/>
    <x v="0"/>
  </r>
  <r>
    <n v="2456"/>
    <s v="Joan Beach"/>
    <x v="1"/>
    <n v="7.0000000000000007E-2"/>
    <n v="179.99"/>
    <n v="19.989999999999998"/>
    <x v="1"/>
    <x v="2"/>
    <x v="1"/>
    <s v="Computer Peripherals"/>
    <s v="Small Box"/>
    <s v="Motorola SB4200 Cable Modem"/>
    <n v="0.48"/>
    <s v="United States"/>
    <x v="0"/>
    <s v="Alabama"/>
    <s v="Mobile"/>
    <n v="36608"/>
    <x v="21"/>
    <x v="0"/>
    <x v="0"/>
    <x v="21"/>
    <x v="21"/>
    <d v="2015-01-23T00:00:00"/>
    <d v="2015-01-31T00:00:00"/>
    <d v="2015-01-23T00:00:00"/>
    <n v="733.28219999999999"/>
    <x v="12"/>
    <n v="1188.6300000000001"/>
    <n v="89218"/>
    <n v="179.92000000000002"/>
    <x v="0"/>
    <n v="1"/>
    <n v="0.61691375785568248"/>
    <n v="1921.9122000000002"/>
    <x v="3"/>
    <s v="Jan 2015"/>
    <s v="Jan 2015  Week 04"/>
    <n v="1"/>
    <n v="0"/>
    <x v="0"/>
    <x v="0"/>
  </r>
  <r>
    <n v="2456"/>
    <s v="Joan Beach"/>
    <x v="1"/>
    <n v="0.02"/>
    <n v="92.23"/>
    <n v="39.61"/>
    <x v="2"/>
    <x v="2"/>
    <x v="0"/>
    <s v="Office Furnishings"/>
    <s v="Medium Box"/>
    <s v="Deflect-o RollaMat Studded, Beveled Mat for Medium Pile Carpeting"/>
    <n v="0.67"/>
    <s v="United States"/>
    <x v="0"/>
    <s v="Alabama"/>
    <s v="Mobile"/>
    <n v="36608"/>
    <x v="21"/>
    <x v="0"/>
    <x v="0"/>
    <x v="21"/>
    <x v="21"/>
    <d v="2015-01-23T00:00:00"/>
    <d v="2015-01-31T00:00:00"/>
    <d v="2015-01-23T00:00:00"/>
    <n v="-905.99040000000002"/>
    <x v="8"/>
    <n v="1009.93"/>
    <n v="89218"/>
    <n v="92.210000000000008"/>
    <x v="0"/>
    <n v="1"/>
    <n v="-0.89708237204558738"/>
    <n v="103.93959999999993"/>
    <x v="3"/>
    <s v="Jan 2015"/>
    <s v="Jan 2015  Week 04"/>
    <n v="0"/>
    <n v="1"/>
    <x v="1"/>
    <x v="0"/>
  </r>
  <r>
    <n v="2457"/>
    <s v="Yvonne Collier"/>
    <x v="1"/>
    <n v="0.02"/>
    <n v="15.22"/>
    <n v="9.73"/>
    <x v="1"/>
    <x v="2"/>
    <x v="2"/>
    <s v="Binders and Binder Accessories"/>
    <s v="Small Box"/>
    <s v="GBC Twin Loop™ Wire Binding Elements, 9/16&quot; Spine, Black"/>
    <n v="0.36"/>
    <s v="United States"/>
    <x v="1"/>
    <s v="Minnesota"/>
    <s v="Lino Lakes"/>
    <n v="55014"/>
    <x v="21"/>
    <x v="0"/>
    <x v="0"/>
    <x v="21"/>
    <x v="20"/>
    <d v="2015-01-22T00:00:00"/>
    <d v="2015-01-31T00:00:00"/>
    <d v="2015-01-22T00:00:00"/>
    <n v="-21.63242"/>
    <x v="13"/>
    <n v="140.69999999999999"/>
    <n v="89218"/>
    <n v="15.200000000000001"/>
    <x v="1"/>
    <n v="0"/>
    <n v="-0.15374854299928928"/>
    <n v="119.06757999999999"/>
    <x v="3"/>
    <s v="Jan 2015"/>
    <s v="Jan 2015  Week 04"/>
    <n v="1"/>
    <n v="0"/>
    <x v="1"/>
    <x v="0"/>
  </r>
  <r>
    <n v="2209"/>
    <s v="Sharon Thomas"/>
    <x v="2"/>
    <n v="0.06"/>
    <n v="6.98"/>
    <n v="1.6"/>
    <x v="1"/>
    <x v="2"/>
    <x v="2"/>
    <s v="Paper"/>
    <s v="Wrap Bag"/>
    <s v="Adams Phone Message Book, Professional, 400 Message Capacity, 5 3/6” x 11”"/>
    <n v="0.38"/>
    <s v="United States"/>
    <x v="0"/>
    <s v="Georgia"/>
    <s v="College Park"/>
    <n v="30337"/>
    <x v="21"/>
    <x v="0"/>
    <x v="0"/>
    <x v="21"/>
    <x v="25"/>
    <d v="2015-01-29T00:00:00"/>
    <d v="2015-01-31T00:00:00"/>
    <d v="2015-01-29T00:00:00"/>
    <n v="-98.055999999999997"/>
    <x v="4"/>
    <n v="83.93"/>
    <n v="88030"/>
    <n v="6.9200000000000008"/>
    <x v="0"/>
    <n v="7"/>
    <n v="-1.1683069224353626"/>
    <n v="-14.125999999999991"/>
    <x v="3"/>
    <s v="Jan 2015"/>
    <s v="Jan 2015  Week 04"/>
    <n v="1"/>
    <n v="0"/>
    <x v="0"/>
    <x v="0"/>
  </r>
  <r>
    <n v="2896"/>
    <s v="Anna Ellis"/>
    <x v="2"/>
    <n v="0.02"/>
    <n v="880.98"/>
    <n v="44.55"/>
    <x v="0"/>
    <x v="2"/>
    <x v="0"/>
    <s v="Bookcases"/>
    <s v="Jumbo Box"/>
    <s v="Riverside Palais Royal Lawyers Bookcase, Royale Cherry Finish"/>
    <n v="0.62"/>
    <s v="United States"/>
    <x v="1"/>
    <s v="Minnesota"/>
    <s v="Mankato"/>
    <n v="56001"/>
    <x v="21"/>
    <x v="0"/>
    <x v="0"/>
    <x v="21"/>
    <x v="22"/>
    <d v="2015-01-26T00:00:00"/>
    <d v="2015-01-31T00:00:00"/>
    <d v="2015-01-26T00:00:00"/>
    <n v="4861.0637999999999"/>
    <x v="2"/>
    <n v="7045.02"/>
    <n v="86925"/>
    <n v="880.96"/>
    <x v="1"/>
    <n v="4"/>
    <n v="0.69"/>
    <n v="11906.0838"/>
    <x v="3"/>
    <s v="Jan 2015"/>
    <s v="Jan 2015  Week 04"/>
    <n v="1"/>
    <n v="0"/>
    <x v="0"/>
    <x v="0"/>
  </r>
  <r>
    <n v="2422"/>
    <s v="Arlene Wiggins Dalton"/>
    <x v="4"/>
    <n v="0.09"/>
    <n v="3.89"/>
    <n v="7.01"/>
    <x v="2"/>
    <x v="2"/>
    <x v="2"/>
    <s v="Binders and Binder Accessories"/>
    <s v="Small Box"/>
    <s v="Avery Binder Labels"/>
    <n v="0.37"/>
    <s v="United States"/>
    <x v="1"/>
    <s v="Texas"/>
    <s v="Huntsville"/>
    <n v="77340"/>
    <x v="21"/>
    <x v="0"/>
    <x v="0"/>
    <x v="21"/>
    <x v="24"/>
    <d v="2015-01-24T00:00:00"/>
    <d v="2015-01-31T00:00:00"/>
    <d v="2015-01-24T00:00:00"/>
    <n v="-154.30699999999999"/>
    <x v="19"/>
    <n v="42.56"/>
    <n v="89055"/>
    <n v="3.8000000000000003"/>
    <x v="1"/>
    <n v="2"/>
    <n v="-3.6256343984962403"/>
    <n v="-111.74699999999999"/>
    <x v="3"/>
    <s v="Jan 2015"/>
    <s v="Jan 2015  Week 04"/>
    <n v="1"/>
    <n v="0"/>
    <x v="0"/>
    <x v="0"/>
  </r>
  <r>
    <n v="2873"/>
    <s v="Benjamin Gunter"/>
    <x v="4"/>
    <n v="7.0000000000000007E-2"/>
    <n v="2.89"/>
    <n v="0.5"/>
    <x v="1"/>
    <x v="0"/>
    <x v="2"/>
    <s v="Labels"/>
    <s v="Small Box"/>
    <s v="Avery 498"/>
    <n v="0.38"/>
    <s v="United States"/>
    <x v="0"/>
    <s v="Florida"/>
    <s v="Hialeah"/>
    <n v="33012"/>
    <x v="21"/>
    <x v="0"/>
    <x v="0"/>
    <x v="21"/>
    <x v="24"/>
    <d v="2015-01-24T00:00:00"/>
    <d v="2015-01-31T00:00:00"/>
    <d v="2015-01-24T00:00:00"/>
    <n v="441.59399999999999"/>
    <x v="4"/>
    <n v="33.020000000000003"/>
    <n v="89872"/>
    <n v="2.8200000000000003"/>
    <x v="0"/>
    <n v="2"/>
    <n v="13.37353119321623"/>
    <n v="474.61399999999998"/>
    <x v="3"/>
    <s v="Jan 2015"/>
    <s v="Jan 2015  Week 04"/>
    <n v="1"/>
    <n v="0"/>
    <x v="0"/>
    <x v="0"/>
  </r>
  <r>
    <n v="2873"/>
    <s v="Benjamin Gunter"/>
    <x v="4"/>
    <n v="0"/>
    <n v="217.85"/>
    <n v="29.1"/>
    <x v="0"/>
    <x v="0"/>
    <x v="0"/>
    <s v="Tables"/>
    <s v="Jumbo Box"/>
    <s v="Chromcraft Bull-Nose Wood Round Conference Table Top, Wood Base"/>
    <n v="0.68"/>
    <s v="United States"/>
    <x v="0"/>
    <s v="Florida"/>
    <s v="Hialeah"/>
    <n v="33012"/>
    <x v="21"/>
    <x v="0"/>
    <x v="0"/>
    <x v="21"/>
    <x v="21"/>
    <d v="2015-01-23T00:00:00"/>
    <d v="2015-01-31T00:00:00"/>
    <d v="2015-01-23T00:00:00"/>
    <n v="394.17"/>
    <x v="19"/>
    <n v="2273.1"/>
    <n v="89872"/>
    <n v="217.85"/>
    <x v="0"/>
    <n v="1"/>
    <n v="0.17340636135673751"/>
    <n v="2667.27"/>
    <x v="3"/>
    <s v="Jan 2015"/>
    <s v="Jan 2015  Week 04"/>
    <n v="0"/>
    <n v="1"/>
    <x v="1"/>
    <x v="0"/>
  </r>
  <r>
    <n v="3350"/>
    <s v="Amy York"/>
    <x v="4"/>
    <n v="0.01"/>
    <n v="73.98"/>
    <n v="12.14"/>
    <x v="1"/>
    <x v="0"/>
    <x v="1"/>
    <s v="Computer Peripherals"/>
    <s v="Small Box"/>
    <s v="Keytronic 105-Key Spanish Keyboard"/>
    <n v="0.67"/>
    <s v="United States"/>
    <x v="2"/>
    <s v="Washington"/>
    <s v="Parkland"/>
    <n v="98444"/>
    <x v="22"/>
    <x v="0"/>
    <x v="0"/>
    <x v="22"/>
    <x v="23"/>
    <d v="2015-01-25T00:00:00"/>
    <d v="2015-01-31T00:00:00"/>
    <d v="2015-01-25T00:00:00"/>
    <n v="-29.0656"/>
    <x v="18"/>
    <n v="384.22"/>
    <n v="91296"/>
    <n v="73.97"/>
    <x v="2"/>
    <n v="2"/>
    <n v="-7.5648326479621039E-2"/>
    <n v="355.15440000000001"/>
    <x v="3"/>
    <s v="Jan 2015"/>
    <s v="Jan 2015  Week 04"/>
    <n v="1"/>
    <n v="0"/>
    <x v="0"/>
    <x v="0"/>
  </r>
  <r>
    <n v="1692"/>
    <s v="Rhonda Schroeder"/>
    <x v="3"/>
    <n v="0"/>
    <n v="6.84"/>
    <n v="8.3699999999999992"/>
    <x v="1"/>
    <x v="1"/>
    <x v="2"/>
    <s v="Scissors, Rulers and Trimmers"/>
    <s v="Small Pack"/>
    <s v="Acme Design Line 8&quot; Stainless Steel Bent Scissors w/Champagne Handles, 3-1/8&quot; Cut"/>
    <n v="0.57999999999999996"/>
    <s v="United States"/>
    <x v="1"/>
    <s v="Kansas"/>
    <s v="Newton"/>
    <n v="67114"/>
    <x v="22"/>
    <x v="0"/>
    <x v="0"/>
    <x v="22"/>
    <x v="24"/>
    <d v="2015-01-24T00:00:00"/>
    <d v="2015-01-31T00:00:00"/>
    <d v="2015-01-24T00:00:00"/>
    <n v="-123.1816"/>
    <x v="18"/>
    <n v="37.89"/>
    <n v="90189"/>
    <n v="6.84"/>
    <x v="1"/>
    <n v="1"/>
    <n v="-3.2510319345473739"/>
    <n v="-85.291600000000003"/>
    <x v="3"/>
    <s v="Jan 2015"/>
    <s v="Jan 2015  Week 04"/>
    <n v="1"/>
    <n v="0"/>
    <x v="0"/>
    <x v="0"/>
  </r>
  <r>
    <n v="1693"/>
    <s v="Melinda Thornton"/>
    <x v="3"/>
    <n v="7.0000000000000007E-2"/>
    <n v="30.98"/>
    <n v="5.76"/>
    <x v="1"/>
    <x v="1"/>
    <x v="2"/>
    <s v="Paper"/>
    <s v="Small Box"/>
    <s v="IBM Multi-Purpose Copy Paper, 8 1/2 x 11&quot;, Case"/>
    <n v="0.4"/>
    <s v="United States"/>
    <x v="0"/>
    <s v="Virginia"/>
    <s v="Reston"/>
    <n v="20190"/>
    <x v="22"/>
    <x v="0"/>
    <x v="0"/>
    <x v="22"/>
    <x v="23"/>
    <d v="2015-01-25T00:00:00"/>
    <d v="2015-01-31T00:00:00"/>
    <d v="2015-01-25T00:00:00"/>
    <n v="-28.797999999999998"/>
    <x v="8"/>
    <n v="343.79"/>
    <n v="90189"/>
    <n v="30.91"/>
    <x v="0"/>
    <n v="2"/>
    <n v="-8.3766252654236595E-2"/>
    <n v="314.99200000000002"/>
    <x v="3"/>
    <s v="Jan 2015"/>
    <s v="Jan 2015  Week 04"/>
    <n v="1"/>
    <n v="0"/>
    <x v="1"/>
    <x v="0"/>
  </r>
  <r>
    <n v="604"/>
    <s v="Lindsay P Ashley"/>
    <x v="0"/>
    <n v="0.03"/>
    <n v="1.88"/>
    <n v="1.49"/>
    <x v="1"/>
    <x v="2"/>
    <x v="2"/>
    <s v="Binders and Binder Accessories"/>
    <s v="Small Box"/>
    <s v="Staples® General Use 3-Ring Binders"/>
    <n v="0.37"/>
    <s v="United States"/>
    <x v="2"/>
    <s v="California"/>
    <s v="Los Angeles"/>
    <n v="90045"/>
    <x v="23"/>
    <x v="0"/>
    <x v="0"/>
    <x v="23"/>
    <x v="23"/>
    <d v="2015-01-25T00:00:00"/>
    <d v="2015-01-31T00:00:00"/>
    <d v="2015-01-25T00:00:00"/>
    <n v="-15.099500000000001"/>
    <x v="30"/>
    <n v="102.32"/>
    <n v="34882"/>
    <n v="1.8499999999999999"/>
    <x v="2"/>
    <n v="1"/>
    <n v="-0.1475713448006255"/>
    <n v="87.220499999999987"/>
    <x v="3"/>
    <s v="Jan 2015"/>
    <s v="Jan 2015  Week 04"/>
    <n v="1"/>
    <n v="0"/>
    <x v="0"/>
    <x v="0"/>
  </r>
  <r>
    <n v="830"/>
    <s v="Douglas Sutton"/>
    <x v="1"/>
    <n v="0.01"/>
    <n v="14.42"/>
    <n v="6.75"/>
    <x v="1"/>
    <x v="3"/>
    <x v="2"/>
    <s v="Appliances"/>
    <s v="Medium Box"/>
    <s v="Holmes Odor Grabber"/>
    <n v="0.52"/>
    <s v="United States"/>
    <x v="2"/>
    <s v="Colorado"/>
    <s v="Wheat Ridge"/>
    <n v="80033"/>
    <x v="23"/>
    <x v="0"/>
    <x v="0"/>
    <x v="23"/>
    <x v="24"/>
    <d v="2015-01-24T00:00:00"/>
    <d v="2015-01-31T00:00:00"/>
    <d v="2015-01-24T00:00:00"/>
    <n v="-13.826000000000001"/>
    <x v="5"/>
    <n v="89.91"/>
    <n v="90270"/>
    <n v="14.41"/>
    <x v="2"/>
    <n v="0"/>
    <n v="-0.15377599822044269"/>
    <n v="76.084000000000003"/>
    <x v="3"/>
    <s v="Jan 2015"/>
    <s v="Jan 2015  Week 04"/>
    <n v="1"/>
    <n v="0"/>
    <x v="0"/>
    <x v="0"/>
  </r>
  <r>
    <n v="997"/>
    <s v="Phillip Pollard"/>
    <x v="2"/>
    <n v="0.08"/>
    <n v="67.84"/>
    <n v="0.99"/>
    <x v="1"/>
    <x v="0"/>
    <x v="2"/>
    <s v="Appliances"/>
    <s v="Small Box"/>
    <s v="Fellowes Command Center 5-outlet power strip"/>
    <n v="0.57999999999999996"/>
    <s v="United States"/>
    <x v="3"/>
    <s v="New Jersey"/>
    <s v="Bayonne"/>
    <n v="7002"/>
    <x v="23"/>
    <x v="0"/>
    <x v="0"/>
    <x v="23"/>
    <x v="25"/>
    <d v="2015-01-29T00:00:00"/>
    <d v="2015-01-31T00:00:00"/>
    <d v="2015-01-29T00:00:00"/>
    <n v="-23.634399999999999"/>
    <x v="3"/>
    <n v="63.66"/>
    <n v="89431"/>
    <n v="67.760000000000005"/>
    <x v="3"/>
    <n v="5"/>
    <n v="-0.37125981778196671"/>
    <n v="40.025599999999997"/>
    <x v="3"/>
    <s v="Jan 2015"/>
    <s v="Jan 2015  Week 04"/>
    <n v="1"/>
    <n v="0"/>
    <x v="0"/>
    <x v="0"/>
  </r>
  <r>
    <n v="1281"/>
    <s v="Pauline Denton"/>
    <x v="2"/>
    <n v="0.03"/>
    <n v="199.99"/>
    <n v="24.49"/>
    <x v="2"/>
    <x v="0"/>
    <x v="1"/>
    <s v="Copiers and Fax"/>
    <s v="Large Box"/>
    <s v="Canon PC-428 Personal Copier"/>
    <n v="0.46"/>
    <s v="United States"/>
    <x v="1"/>
    <s v="Indiana"/>
    <s v="Vincennes"/>
    <n v="47591"/>
    <x v="23"/>
    <x v="0"/>
    <x v="0"/>
    <x v="23"/>
    <x v="22"/>
    <d v="2015-01-26T00:00:00"/>
    <d v="2015-01-31T00:00:00"/>
    <d v="2015-01-26T00:00:00"/>
    <n v="727.73609999999996"/>
    <x v="18"/>
    <n v="1054.69"/>
    <n v="89112"/>
    <n v="199.96"/>
    <x v="1"/>
    <n v="2"/>
    <n v="0.69"/>
    <n v="1782.4261000000001"/>
    <x v="3"/>
    <s v="Jan 2015"/>
    <s v="Jan 2015  Week 04"/>
    <n v="1"/>
    <n v="0"/>
    <x v="0"/>
    <x v="0"/>
  </r>
  <r>
    <n v="1282"/>
    <s v="Dana Sharpe"/>
    <x v="2"/>
    <n v="0.03"/>
    <n v="199.99"/>
    <n v="24.49"/>
    <x v="2"/>
    <x v="0"/>
    <x v="1"/>
    <s v="Copiers and Fax"/>
    <s v="Large Box"/>
    <s v="Canon PC-428 Personal Copier"/>
    <n v="0.46"/>
    <s v="United States"/>
    <x v="3"/>
    <s v="Pennsylvania"/>
    <s v="Philadelphia"/>
    <n v="19134"/>
    <x v="23"/>
    <x v="0"/>
    <x v="0"/>
    <x v="23"/>
    <x v="22"/>
    <d v="2015-01-26T00:00:00"/>
    <d v="2015-01-31T00:00:00"/>
    <d v="2015-01-26T00:00:00"/>
    <n v="393.42"/>
    <x v="31"/>
    <n v="4429.6899999999996"/>
    <n v="29319"/>
    <n v="199.96"/>
    <x v="3"/>
    <n v="2"/>
    <n v="8.8814341409895511E-2"/>
    <n v="4823.1099999999997"/>
    <x v="3"/>
    <s v="Jan 2015"/>
    <s v="Jan 2015  Week 04"/>
    <n v="1"/>
    <n v="0"/>
    <x v="0"/>
    <x v="0"/>
  </r>
  <r>
    <n v="1690"/>
    <s v="Neil Bailey"/>
    <x v="2"/>
    <n v="0.05"/>
    <n v="115.99"/>
    <n v="5.26"/>
    <x v="1"/>
    <x v="3"/>
    <x v="1"/>
    <s v="Telephones and Communication"/>
    <s v="Small Box"/>
    <s v="636"/>
    <n v="0.56999999999999995"/>
    <s v="United States"/>
    <x v="3"/>
    <s v="Pennsylvania"/>
    <s v="Harrisburg"/>
    <n v="17112"/>
    <x v="23"/>
    <x v="0"/>
    <x v="0"/>
    <x v="23"/>
    <x v="26"/>
    <d v="2015-01-28T00:00:00"/>
    <d v="2015-01-31T00:00:00"/>
    <d v="2015-01-28T00:00:00"/>
    <n v="616.53570000000002"/>
    <x v="13"/>
    <n v="893.53"/>
    <n v="91076"/>
    <n v="115.94"/>
    <x v="3"/>
    <n v="4"/>
    <n v="0.69000000000000006"/>
    <n v="1510.0657000000001"/>
    <x v="3"/>
    <s v="Jan 2015"/>
    <s v="Jan 2015  Week 04"/>
    <n v="1"/>
    <n v="0"/>
    <x v="0"/>
    <x v="0"/>
  </r>
  <r>
    <n v="2613"/>
    <s v="Anthony Stanley"/>
    <x v="2"/>
    <n v="0.02"/>
    <n v="50.98"/>
    <n v="13.66"/>
    <x v="2"/>
    <x v="3"/>
    <x v="2"/>
    <s v="Appliances"/>
    <s v="Small Box"/>
    <s v="Eureka The Boss® Cordless Rechargeable Stick Vac"/>
    <n v="0.57999999999999996"/>
    <s v="United States"/>
    <x v="3"/>
    <s v="New Jersey"/>
    <s v="Fords"/>
    <n v="8863"/>
    <x v="23"/>
    <x v="0"/>
    <x v="0"/>
    <x v="23"/>
    <x v="24"/>
    <d v="2015-01-24T00:00:00"/>
    <d v="2015-01-31T00:00:00"/>
    <d v="2015-01-24T00:00:00"/>
    <n v="-25.76"/>
    <x v="3"/>
    <n v="68.45"/>
    <n v="86119"/>
    <n v="50.959999999999994"/>
    <x v="3"/>
    <n v="0"/>
    <n v="-0.37633308984660335"/>
    <n v="42.69"/>
    <x v="3"/>
    <s v="Jan 2015"/>
    <s v="Jan 2015  Week 04"/>
    <n v="1"/>
    <n v="0"/>
    <x v="0"/>
    <x v="0"/>
  </r>
  <r>
    <n v="3089"/>
    <s v="Sandy Cannon"/>
    <x v="2"/>
    <n v="7.0000000000000007E-2"/>
    <n v="49.43"/>
    <n v="19.989999999999998"/>
    <x v="1"/>
    <x v="3"/>
    <x v="2"/>
    <s v="Appliances"/>
    <s v="Small Box"/>
    <s v="Eureka Hand Vacuum, Bagless"/>
    <n v="0.56999999999999995"/>
    <s v="United States"/>
    <x v="1"/>
    <s v="Kansas"/>
    <s v="Leawood"/>
    <n v="66209"/>
    <x v="23"/>
    <x v="0"/>
    <x v="0"/>
    <x v="23"/>
    <x v="25"/>
    <d v="2015-01-29T00:00:00"/>
    <d v="2015-01-31T00:00:00"/>
    <d v="2015-01-29T00:00:00"/>
    <n v="-122.77"/>
    <x v="5"/>
    <n v="281.82"/>
    <n v="91219"/>
    <n v="49.36"/>
    <x v="1"/>
    <n v="5"/>
    <n v="-0.43563267333759137"/>
    <n v="159.05000000000001"/>
    <x v="3"/>
    <s v="Jan 2015"/>
    <s v="Jan 2015  Week 04"/>
    <n v="1"/>
    <n v="0"/>
    <x v="0"/>
    <x v="0"/>
  </r>
  <r>
    <n v="2283"/>
    <s v="Nancy Holden"/>
    <x v="4"/>
    <n v="0.01"/>
    <n v="11.7"/>
    <n v="6.96"/>
    <x v="1"/>
    <x v="2"/>
    <x v="2"/>
    <s v="Appliances"/>
    <s v="Medium Box"/>
    <s v="Harmony HEPA Quiet Air Purifiers"/>
    <n v="0.5"/>
    <s v="United States"/>
    <x v="1"/>
    <s v="Wisconsin"/>
    <s v="Franklin"/>
    <n v="53132"/>
    <x v="23"/>
    <x v="0"/>
    <x v="0"/>
    <x v="23"/>
    <x v="22"/>
    <d v="2015-01-26T00:00:00"/>
    <d v="2015-01-31T00:00:00"/>
    <d v="2015-01-26T00:00:00"/>
    <n v="-28.954000000000001"/>
    <x v="5"/>
    <n v="76.87"/>
    <n v="85947"/>
    <n v="11.69"/>
    <x v="1"/>
    <n v="2"/>
    <n v="-0.37666189670872902"/>
    <n v="47.916000000000004"/>
    <x v="3"/>
    <s v="Jan 2015"/>
    <s v="Jan 2015  Week 04"/>
    <n v="1"/>
    <n v="0"/>
    <x v="0"/>
    <x v="0"/>
  </r>
  <r>
    <n v="275"/>
    <s v="Roger Blalock Cassidy"/>
    <x v="3"/>
    <n v="0.09"/>
    <n v="15.28"/>
    <n v="10.91"/>
    <x v="1"/>
    <x v="3"/>
    <x v="2"/>
    <s v="Binders and Binder Accessories"/>
    <s v="Small Box"/>
    <s v="Recycled Premium Regency Composition Covers"/>
    <n v="0.36"/>
    <s v="United States"/>
    <x v="3"/>
    <s v="Connecticut"/>
    <s v="Fairfield"/>
    <n v="6824"/>
    <x v="23"/>
    <x v="0"/>
    <x v="0"/>
    <x v="23"/>
    <x v="23"/>
    <d v="2015-01-25T00:00:00"/>
    <d v="2015-01-31T00:00:00"/>
    <d v="2015-01-25T00:00:00"/>
    <n v="-51.75"/>
    <x v="7"/>
    <n v="61.52"/>
    <n v="89292"/>
    <n v="15.19"/>
    <x v="3"/>
    <n v="1"/>
    <n v="-0.84118985695708703"/>
    <n v="9.7700000000000031"/>
    <x v="3"/>
    <s v="Jan 2015"/>
    <s v="Jan 2015  Week 04"/>
    <n v="1"/>
    <n v="0"/>
    <x v="0"/>
    <x v="0"/>
  </r>
  <r>
    <n v="1653"/>
    <s v="Charles Cline"/>
    <x v="3"/>
    <n v="0"/>
    <n v="101.41"/>
    <n v="35"/>
    <x v="2"/>
    <x v="3"/>
    <x v="2"/>
    <s v="Storage &amp; Organization"/>
    <s v="Large Box"/>
    <s v="Tennsco Regal Shelving Units"/>
    <n v="0.82"/>
    <s v="United States"/>
    <x v="2"/>
    <s v="California"/>
    <s v="Thousand Oaks"/>
    <n v="91360"/>
    <x v="23"/>
    <x v="0"/>
    <x v="0"/>
    <x v="23"/>
    <x v="23"/>
    <d v="2015-01-25T00:00:00"/>
    <d v="2015-01-31T00:00:00"/>
    <d v="2015-01-25T00:00:00"/>
    <n v="-457.73"/>
    <x v="19"/>
    <n v="1104.32"/>
    <n v="89885"/>
    <n v="101.41"/>
    <x v="2"/>
    <n v="1"/>
    <n v="-0.4144903651115619"/>
    <n v="646.58999999999992"/>
    <x v="3"/>
    <s v="Jan 2015"/>
    <s v="Jan 2015  Week 04"/>
    <n v="1"/>
    <n v="0"/>
    <x v="0"/>
    <x v="0"/>
  </r>
  <r>
    <n v="1653"/>
    <s v="Charles Cline"/>
    <x v="3"/>
    <n v="0.1"/>
    <n v="95.99"/>
    <n v="4.9000000000000004"/>
    <x v="1"/>
    <x v="3"/>
    <x v="1"/>
    <s v="Telephones and Communication"/>
    <s v="Small Box"/>
    <s v="T60"/>
    <n v="0.56000000000000005"/>
    <s v="United States"/>
    <x v="2"/>
    <s v="California"/>
    <s v="Thousand Oaks"/>
    <n v="91360"/>
    <x v="23"/>
    <x v="0"/>
    <x v="0"/>
    <x v="23"/>
    <x v="23"/>
    <d v="2015-01-25T00:00:00"/>
    <d v="2015-01-31T00:00:00"/>
    <d v="2015-01-25T00:00:00"/>
    <n v="-268.66399999999999"/>
    <x v="0"/>
    <n v="149.80000000000001"/>
    <n v="89885"/>
    <n v="95.89"/>
    <x v="2"/>
    <n v="1"/>
    <n v="-1.7934846461949263"/>
    <n v="-118.86399999999998"/>
    <x v="3"/>
    <s v="Jan 2015"/>
    <s v="Jan 2015  Week 04"/>
    <n v="0"/>
    <n v="1"/>
    <x v="1"/>
    <x v="0"/>
  </r>
  <r>
    <n v="1389"/>
    <s v="Jean Khan"/>
    <x v="0"/>
    <n v="0.06"/>
    <n v="1.74"/>
    <n v="4.08"/>
    <x v="1"/>
    <x v="3"/>
    <x v="0"/>
    <s v="Office Furnishings"/>
    <s v="Small Pack"/>
    <s v="Eldon Regeneration Recycled Desk Accessories, Smoke"/>
    <n v="0.53"/>
    <s v="United States"/>
    <x v="2"/>
    <s v="California"/>
    <s v="Menlo Park"/>
    <n v="94025"/>
    <x v="24"/>
    <x v="0"/>
    <x v="0"/>
    <x v="24"/>
    <x v="22"/>
    <d v="2015-01-26T00:00:00"/>
    <d v="2015-01-31T00:00:00"/>
    <d v="2015-01-26T00:00:00"/>
    <n v="-11.0732"/>
    <x v="3"/>
    <n v="2.77"/>
    <n v="88726"/>
    <n v="1.68"/>
    <x v="2"/>
    <n v="1"/>
    <n v="-3.9975451263537907"/>
    <n v="-8.3032000000000004"/>
    <x v="4"/>
    <s v="Jan 2015"/>
    <s v="Jan 2015  Week 05"/>
    <n v="1"/>
    <n v="0"/>
    <x v="0"/>
    <x v="0"/>
  </r>
  <r>
    <n v="156"/>
    <s v="Diana Xu"/>
    <x v="1"/>
    <n v="0.03"/>
    <n v="10.89"/>
    <n v="4.5"/>
    <x v="1"/>
    <x v="3"/>
    <x v="2"/>
    <s v="Appliances"/>
    <s v="Small Box"/>
    <s v="Belkin 6 Outlet Metallic Surge Strip"/>
    <n v="0.59"/>
    <s v="United States"/>
    <x v="2"/>
    <s v="Colorado"/>
    <s v="Fort Collins"/>
    <n v="80525"/>
    <x v="24"/>
    <x v="0"/>
    <x v="0"/>
    <x v="24"/>
    <x v="22"/>
    <d v="2015-01-26T00:00:00"/>
    <d v="2015-01-31T00:00:00"/>
    <d v="2015-01-26T00:00:00"/>
    <n v="-18.64"/>
    <x v="6"/>
    <n v="33.82"/>
    <n v="87672"/>
    <n v="10.860000000000001"/>
    <x v="2"/>
    <n v="1"/>
    <n v="-0.55115316380839741"/>
    <n v="15.18"/>
    <x v="4"/>
    <s v="Jan 2015"/>
    <s v="Jan 2015  Week 05"/>
    <n v="1"/>
    <n v="0"/>
    <x v="0"/>
    <x v="0"/>
  </r>
  <r>
    <n v="1997"/>
    <s v="Harriet Bowman"/>
    <x v="3"/>
    <n v="0.1"/>
    <n v="125.99"/>
    <n v="8.99"/>
    <x v="1"/>
    <x v="1"/>
    <x v="1"/>
    <s v="Telephones and Communication"/>
    <s v="Small Box"/>
    <s v="5170i"/>
    <n v="0.56999999999999995"/>
    <s v="United States"/>
    <x v="0"/>
    <s v="South Carolina"/>
    <s v="Hilton Head Island"/>
    <n v="29915"/>
    <x v="24"/>
    <x v="0"/>
    <x v="0"/>
    <x v="24"/>
    <x v="26"/>
    <d v="2015-01-28T00:00:00"/>
    <d v="2015-01-31T00:00:00"/>
    <d v="2015-01-28T00:00:00"/>
    <n v="17.652000000000001"/>
    <x v="7"/>
    <n v="408.66"/>
    <n v="90333"/>
    <n v="125.89"/>
    <x v="0"/>
    <n v="3"/>
    <n v="4.319483188959037E-2"/>
    <n v="426.31200000000001"/>
    <x v="4"/>
    <s v="Jan 2015"/>
    <s v="Jan 2015  Week 05"/>
    <n v="1"/>
    <n v="0"/>
    <x v="0"/>
    <x v="0"/>
  </r>
  <r>
    <n v="1360"/>
    <s v="Arlene Gibbons"/>
    <x v="1"/>
    <n v="0.03"/>
    <n v="14.34"/>
    <n v="5"/>
    <x v="1"/>
    <x v="1"/>
    <x v="0"/>
    <s v="Office Furnishings"/>
    <s v="Small Pack"/>
    <s v="Nu-Dell Leatherette Frames"/>
    <n v="0.49"/>
    <s v="United States"/>
    <x v="1"/>
    <s v="Iowa"/>
    <s v="Muscatine"/>
    <n v="52761"/>
    <x v="25"/>
    <x v="0"/>
    <x v="0"/>
    <x v="25"/>
    <x v="27"/>
    <d v="2015-01-27T00:00:00"/>
    <d v="2015-01-31T00:00:00"/>
    <d v="2015-01-27T00:00:00"/>
    <n v="82.310100000000006"/>
    <x v="2"/>
    <n v="119.29"/>
    <n v="89595"/>
    <n v="14.31"/>
    <x v="1"/>
    <n v="1"/>
    <n v="0.69000000000000006"/>
    <n v="201.6001"/>
    <x v="4"/>
    <s v="Jan 2015"/>
    <s v="Jan 2015  Week 05"/>
    <n v="1"/>
    <n v="0"/>
    <x v="0"/>
    <x v="0"/>
  </r>
  <r>
    <n v="1361"/>
    <s v="Kristina Collier"/>
    <x v="1"/>
    <n v="0.01"/>
    <n v="2.89"/>
    <n v="0.5"/>
    <x v="1"/>
    <x v="1"/>
    <x v="2"/>
    <s v="Labels"/>
    <s v="Small Box"/>
    <s v="Avery 498"/>
    <n v="0.38"/>
    <s v="United States"/>
    <x v="1"/>
    <s v="Michigan"/>
    <s v="Allen Park"/>
    <n v="48101"/>
    <x v="25"/>
    <x v="0"/>
    <x v="0"/>
    <x v="25"/>
    <x v="26"/>
    <d v="2015-01-28T00:00:00"/>
    <d v="2015-01-31T00:00:00"/>
    <d v="2015-01-28T00:00:00"/>
    <n v="1.2236"/>
    <x v="3"/>
    <n v="3.08"/>
    <n v="89595"/>
    <n v="2.8800000000000003"/>
    <x v="1"/>
    <n v="2"/>
    <n v="0.39727272727272728"/>
    <n v="4.3036000000000003"/>
    <x v="4"/>
    <s v="Jan 2015"/>
    <s v="Jan 2015  Week 05"/>
    <n v="1"/>
    <n v="0"/>
    <x v="1"/>
    <x v="0"/>
  </r>
  <r>
    <n v="3154"/>
    <s v="Faye Manning"/>
    <x v="1"/>
    <n v="0.08"/>
    <n v="150.97999999999999"/>
    <n v="13.99"/>
    <x v="2"/>
    <x v="3"/>
    <x v="1"/>
    <s v="Office Machines"/>
    <s v="Medium Box"/>
    <s v="Canon MP41DH Printing Calculator"/>
    <n v="0.38"/>
    <s v="United States"/>
    <x v="0"/>
    <s v="Florida"/>
    <s v="Saint Petersburg"/>
    <n v="33710"/>
    <x v="25"/>
    <x v="0"/>
    <x v="0"/>
    <x v="25"/>
    <x v="27"/>
    <d v="2015-01-27T00:00:00"/>
    <d v="2015-01-31T00:00:00"/>
    <d v="2015-01-27T00:00:00"/>
    <n v="-3.948"/>
    <x v="2"/>
    <n v="1183.82"/>
    <n v="86899"/>
    <n v="150.89999999999998"/>
    <x v="0"/>
    <n v="1"/>
    <n v="-3.3349664644962917E-3"/>
    <n v="1179.8719999999998"/>
    <x v="4"/>
    <s v="Jan 2015"/>
    <s v="Jan 2015  Week 05"/>
    <n v="1"/>
    <n v="0"/>
    <x v="0"/>
    <x v="0"/>
  </r>
  <r>
    <n v="3155"/>
    <s v="Julian Keith Mayer"/>
    <x v="1"/>
    <n v="0.03"/>
    <n v="25.98"/>
    <n v="14.36"/>
    <x v="0"/>
    <x v="3"/>
    <x v="0"/>
    <s v="Chairs &amp; Chairmats"/>
    <s v="Jumbo Drum"/>
    <s v="Global Stack Chair without Arms, Black"/>
    <n v="0.6"/>
    <s v="United States"/>
    <x v="0"/>
    <s v="Florida"/>
    <s v="Sanford"/>
    <n v="32771"/>
    <x v="25"/>
    <x v="0"/>
    <x v="0"/>
    <x v="25"/>
    <x v="27"/>
    <d v="2015-01-27T00:00:00"/>
    <d v="2015-01-31T00:00:00"/>
    <d v="2015-01-27T00:00:00"/>
    <n v="57.545999999999999"/>
    <x v="7"/>
    <n v="107.66"/>
    <n v="86899"/>
    <n v="25.95"/>
    <x v="0"/>
    <n v="1"/>
    <n v="0.53451606910644622"/>
    <n v="165.20599999999999"/>
    <x v="4"/>
    <s v="Jan 2015"/>
    <s v="Jan 2015  Week 05"/>
    <n v="0"/>
    <n v="1"/>
    <x v="1"/>
    <x v="0"/>
  </r>
  <r>
    <n v="3155"/>
    <s v="Julian Keith Mayer"/>
    <x v="1"/>
    <n v="0.1"/>
    <n v="32.479999999999997"/>
    <n v="35"/>
    <x v="1"/>
    <x v="3"/>
    <x v="2"/>
    <s v="Storage &amp; Organization"/>
    <s v="Large Box"/>
    <s v="Fellowes Neat Ideas® Storage Cubes"/>
    <n v="0.81"/>
    <s v="United States"/>
    <x v="0"/>
    <s v="Florida"/>
    <s v="Sanford"/>
    <n v="32771"/>
    <x v="25"/>
    <x v="0"/>
    <x v="0"/>
    <x v="25"/>
    <x v="27"/>
    <d v="2015-01-27T00:00:00"/>
    <d v="2015-01-31T00:00:00"/>
    <d v="2015-01-27T00:00:00"/>
    <n v="-333.42540000000002"/>
    <x v="19"/>
    <n v="318.83"/>
    <n v="86899"/>
    <n v="32.379999999999995"/>
    <x v="0"/>
    <n v="1"/>
    <n v="-1.0457780008154818"/>
    <n v="-14.595400000000041"/>
    <x v="4"/>
    <s v="Jan 2015"/>
    <s v="Jan 2015  Week 05"/>
    <n v="0"/>
    <n v="1"/>
    <x v="1"/>
    <x v="0"/>
  </r>
  <r>
    <n v="1129"/>
    <s v="Pam Patton"/>
    <x v="2"/>
    <n v="0.02"/>
    <n v="4.9800000000000004"/>
    <n v="6.07"/>
    <x v="1"/>
    <x v="2"/>
    <x v="2"/>
    <s v="Paper"/>
    <s v="Small Box"/>
    <s v="Xerox 1897"/>
    <n v="0.36"/>
    <s v="United States"/>
    <x v="3"/>
    <s v="Massachusetts"/>
    <s v="Boston"/>
    <n v="2118"/>
    <x v="25"/>
    <x v="0"/>
    <x v="0"/>
    <x v="25"/>
    <x v="26"/>
    <d v="2015-01-28T00:00:00"/>
    <d v="2015-01-31T00:00:00"/>
    <d v="2015-01-28T00:00:00"/>
    <n v="-46.92"/>
    <x v="23"/>
    <n v="105.5"/>
    <n v="57794"/>
    <n v="4.9600000000000009"/>
    <x v="3"/>
    <n v="2"/>
    <n v="-0.44473933649289099"/>
    <n v="58.58"/>
    <x v="4"/>
    <s v="Jan 2015"/>
    <s v="Jan 2015  Week 05"/>
    <n v="1"/>
    <n v="0"/>
    <x v="0"/>
    <x v="0"/>
  </r>
  <r>
    <n v="1133"/>
    <s v="Marjorie Owens"/>
    <x v="2"/>
    <n v="0.02"/>
    <n v="4.9800000000000004"/>
    <n v="6.07"/>
    <x v="1"/>
    <x v="2"/>
    <x v="2"/>
    <s v="Paper"/>
    <s v="Small Box"/>
    <s v="Xerox 1897"/>
    <n v="0.36"/>
    <s v="United States"/>
    <x v="1"/>
    <s v="Texas"/>
    <s v="Farmers Branch"/>
    <n v="75234"/>
    <x v="25"/>
    <x v="0"/>
    <x v="0"/>
    <x v="25"/>
    <x v="26"/>
    <d v="2015-01-28T00:00:00"/>
    <d v="2015-01-31T00:00:00"/>
    <d v="2015-01-28T00:00:00"/>
    <n v="-46.92"/>
    <x v="18"/>
    <n v="27.76"/>
    <n v="88105"/>
    <n v="4.9600000000000009"/>
    <x v="1"/>
    <n v="2"/>
    <n v="-1.6902017291066282"/>
    <n v="-19.16"/>
    <x v="4"/>
    <s v="Jan 2015"/>
    <s v="Jan 2015  Week 05"/>
    <n v="1"/>
    <n v="0"/>
    <x v="0"/>
    <x v="0"/>
  </r>
  <r>
    <n v="2795"/>
    <s v="Harry Burns"/>
    <x v="2"/>
    <n v="0.04"/>
    <n v="3.57"/>
    <n v="4.17"/>
    <x v="1"/>
    <x v="3"/>
    <x v="2"/>
    <s v="Pens &amp; Art Supplies"/>
    <s v="Small Pack"/>
    <s v="Barrel Sharpener"/>
    <n v="0.59"/>
    <s v="United States"/>
    <x v="1"/>
    <s v="Iowa"/>
    <s v="Mason City"/>
    <n v="50401"/>
    <x v="25"/>
    <x v="0"/>
    <x v="0"/>
    <x v="25"/>
    <x v="26"/>
    <d v="2015-01-28T00:00:00"/>
    <d v="2015-01-31T00:00:00"/>
    <d v="2015-01-28T00:00:00"/>
    <n v="-69.91"/>
    <x v="2"/>
    <n v="30.9"/>
    <n v="87556"/>
    <n v="3.53"/>
    <x v="1"/>
    <n v="2"/>
    <n v="-2.2624595469255664"/>
    <n v="-39.01"/>
    <x v="4"/>
    <s v="Jan 2015"/>
    <s v="Jan 2015  Week 05"/>
    <n v="1"/>
    <n v="0"/>
    <x v="0"/>
    <x v="0"/>
  </r>
  <r>
    <n v="2795"/>
    <s v="Harry Burns"/>
    <x v="2"/>
    <n v="0.05"/>
    <n v="200.99"/>
    <n v="4.2"/>
    <x v="1"/>
    <x v="3"/>
    <x v="1"/>
    <s v="Telephones and Communication"/>
    <s v="Small Box"/>
    <s v="2160i"/>
    <n v="0.59"/>
    <s v="United States"/>
    <x v="1"/>
    <s v="Iowa"/>
    <s v="Mason City"/>
    <n v="50401"/>
    <x v="25"/>
    <x v="0"/>
    <x v="0"/>
    <x v="25"/>
    <x v="28"/>
    <d v="2015-01-30T00:00:00"/>
    <d v="2015-01-31T00:00:00"/>
    <d v="2015-01-30T00:00:00"/>
    <n v="1630.5252"/>
    <x v="15"/>
    <n v="2363.08"/>
    <n v="87556"/>
    <n v="200.94"/>
    <x v="1"/>
    <n v="4"/>
    <n v="0.69000000000000006"/>
    <n v="3993.6052"/>
    <x v="4"/>
    <s v="Jan 2015"/>
    <s v="Jan 2015  Week 05"/>
    <n v="0"/>
    <n v="1"/>
    <x v="1"/>
    <x v="0"/>
  </r>
  <r>
    <n v="2795"/>
    <s v="Harry Burns"/>
    <x v="2"/>
    <n v="7.0000000000000007E-2"/>
    <n v="195.99"/>
    <n v="8.99"/>
    <x v="1"/>
    <x v="3"/>
    <x v="1"/>
    <s v="Telephones and Communication"/>
    <s v="Small Box"/>
    <s v="A1228"/>
    <n v="0.57999999999999996"/>
    <s v="United States"/>
    <x v="1"/>
    <s v="Iowa"/>
    <s v="Mason City"/>
    <n v="50401"/>
    <x v="25"/>
    <x v="0"/>
    <x v="0"/>
    <x v="25"/>
    <x v="22"/>
    <d v="2015-01-26T00:00:00"/>
    <d v="2015-01-31T00:00:00"/>
    <d v="2015-01-26T00:00:00"/>
    <n v="-457.16"/>
    <x v="0"/>
    <n v="328.45"/>
    <n v="87556"/>
    <n v="195.92000000000002"/>
    <x v="1"/>
    <n v="0"/>
    <n v="-1.391870908814127"/>
    <n v="-128.71000000000004"/>
    <x v="4"/>
    <s v="Jan 2015"/>
    <s v="Jan 2015  Week 05"/>
    <n v="0"/>
    <n v="1"/>
    <x v="1"/>
    <x v="0"/>
  </r>
  <r>
    <n v="3000"/>
    <s v="Priscilla Allen"/>
    <x v="2"/>
    <n v="0.01"/>
    <n v="10.14"/>
    <n v="2.27"/>
    <x v="1"/>
    <x v="1"/>
    <x v="2"/>
    <s v="Paper"/>
    <s v="Wrap Bag"/>
    <s v="Staples Wirebound Steno Books, 6&quot; x 9&quot;, 12/Pack"/>
    <n v="0.36"/>
    <s v="United States"/>
    <x v="1"/>
    <s v="Michigan"/>
    <s v="Pontiac"/>
    <n v="48342"/>
    <x v="25"/>
    <x v="0"/>
    <x v="0"/>
    <x v="25"/>
    <x v="26"/>
    <d v="2015-01-28T00:00:00"/>
    <d v="2015-01-31T00:00:00"/>
    <d v="2015-01-28T00:00:00"/>
    <n v="28.152000000000001"/>
    <x v="7"/>
    <n v="40.799999999999997"/>
    <n v="87042"/>
    <n v="10.130000000000001"/>
    <x v="1"/>
    <n v="2"/>
    <n v="0.69000000000000006"/>
    <n v="68.951999999999998"/>
    <x v="4"/>
    <s v="Jan 2015"/>
    <s v="Jan 2015  Week 05"/>
    <n v="1"/>
    <n v="0"/>
    <x v="0"/>
    <x v="0"/>
  </r>
  <r>
    <n v="3307"/>
    <s v="Edwin Blackburn"/>
    <x v="2"/>
    <n v="7.0000000000000007E-2"/>
    <n v="16.739999999999998"/>
    <n v="7.04"/>
    <x v="1"/>
    <x v="0"/>
    <x v="2"/>
    <s v="Storage &amp; Organization"/>
    <s v="Small Box"/>
    <s v="Rogers® Profile Extra Capacity Storage Tub"/>
    <n v="0.81"/>
    <s v="United States"/>
    <x v="3"/>
    <s v="Massachusetts"/>
    <s v="Agawam"/>
    <n v="1001"/>
    <x v="25"/>
    <x v="0"/>
    <x v="0"/>
    <x v="25"/>
    <x v="29"/>
    <d v="2015-02-02T00:00:00"/>
    <d v="2015-02-28T00:00:00"/>
    <d v="2015-02-02T00:00:00"/>
    <n v="-114.2"/>
    <x v="18"/>
    <n v="80.58"/>
    <n v="90462"/>
    <n v="16.669999999999998"/>
    <x v="3"/>
    <n v="7"/>
    <n v="-1.4172251178952595"/>
    <n v="-33.620000000000005"/>
    <x v="4"/>
    <s v="Jan 2015"/>
    <s v="Jan 2015  Week 05"/>
    <n v="1"/>
    <n v="0"/>
    <x v="0"/>
    <x v="0"/>
  </r>
  <r>
    <n v="3311"/>
    <s v="Jackie Flynn"/>
    <x v="2"/>
    <n v="0.06"/>
    <n v="6.45"/>
    <n v="1.34"/>
    <x v="1"/>
    <x v="0"/>
    <x v="2"/>
    <s v="Paper"/>
    <s v="Wrap Bag"/>
    <s v="Wirebound Four 2-3/4 x 5 Forms per Page, 400 Sets per Book"/>
    <n v="0.36"/>
    <s v="United States"/>
    <x v="3"/>
    <s v="Massachusetts"/>
    <s v="Winchester"/>
    <n v="1890"/>
    <x v="25"/>
    <x v="0"/>
    <x v="0"/>
    <x v="25"/>
    <x v="30"/>
    <d v="2015-01-31T00:00:00"/>
    <d v="2015-01-31T00:00:00"/>
    <d v="2015-01-31T00:00:00"/>
    <n v="39.426600000000001"/>
    <x v="13"/>
    <n v="57.14"/>
    <n v="90462"/>
    <n v="6.3900000000000006"/>
    <x v="3"/>
    <n v="5"/>
    <n v="0.69000000000000006"/>
    <n v="96.566599999999994"/>
    <x v="4"/>
    <s v="Jan 2015"/>
    <s v="Jan 2015  Week 05"/>
    <n v="1"/>
    <n v="0"/>
    <x v="1"/>
    <x v="0"/>
  </r>
  <r>
    <n v="3314"/>
    <s v="Billy Hale"/>
    <x v="2"/>
    <n v="0.05"/>
    <n v="122.99"/>
    <n v="70.2"/>
    <x v="0"/>
    <x v="0"/>
    <x v="0"/>
    <s v="Chairs &amp; Chairmats"/>
    <s v="Jumbo Drum"/>
    <s v="Global High-Back Leather Tilter, Burgundy"/>
    <n v="0.74"/>
    <s v="United States"/>
    <x v="3"/>
    <s v="New Jersey"/>
    <s v="Fort Lee"/>
    <n v="7024"/>
    <x v="25"/>
    <x v="0"/>
    <x v="0"/>
    <x v="25"/>
    <x v="28"/>
    <d v="2015-01-30T00:00:00"/>
    <d v="2015-01-31T00:00:00"/>
    <d v="2015-01-30T00:00:00"/>
    <n v="-722.23"/>
    <x v="7"/>
    <n v="498.31"/>
    <n v="90462"/>
    <n v="122.94"/>
    <x v="3"/>
    <n v="4"/>
    <n v="-1.4493588328550502"/>
    <n v="-223.92000000000002"/>
    <x v="4"/>
    <s v="Jan 2015"/>
    <s v="Jan 2015  Week 05"/>
    <n v="1"/>
    <n v="0"/>
    <x v="1"/>
    <x v="0"/>
  </r>
  <r>
    <n v="1946"/>
    <s v="Teresa Wallace"/>
    <x v="4"/>
    <n v="0.08"/>
    <n v="90.98"/>
    <n v="56.2"/>
    <x v="1"/>
    <x v="1"/>
    <x v="0"/>
    <s v="Office Furnishings"/>
    <s v="Medium Box"/>
    <s v="Eldon ClusterMat Chair Mat with Cordless Antistatic Protection"/>
    <n v="0.74"/>
    <s v="United States"/>
    <x v="3"/>
    <s v="Pennsylvania"/>
    <s v="Mount Lebanon"/>
    <n v="15228"/>
    <x v="25"/>
    <x v="0"/>
    <x v="0"/>
    <x v="25"/>
    <x v="26"/>
    <d v="2015-01-28T00:00:00"/>
    <d v="2015-01-31T00:00:00"/>
    <d v="2015-01-28T00:00:00"/>
    <n v="-1920.9336000000001"/>
    <x v="4"/>
    <n v="1058.3599999999999"/>
    <n v="86331"/>
    <n v="90.9"/>
    <x v="3"/>
    <n v="2"/>
    <n v="-1.8150096375524398"/>
    <n v="-862.57360000000017"/>
    <x v="4"/>
    <s v="Jan 2015"/>
    <s v="Jan 2015  Week 05"/>
    <n v="1"/>
    <n v="0"/>
    <x v="0"/>
    <x v="0"/>
  </r>
  <r>
    <n v="1946"/>
    <s v="Teresa Wallace"/>
    <x v="4"/>
    <n v="7.0000000000000007E-2"/>
    <n v="5.98"/>
    <n v="5.35"/>
    <x v="1"/>
    <x v="1"/>
    <x v="2"/>
    <s v="Paper"/>
    <s v="Small Box"/>
    <s v="Xerox 1947"/>
    <n v="0.4"/>
    <s v="United States"/>
    <x v="3"/>
    <s v="Pennsylvania"/>
    <s v="Mount Lebanon"/>
    <n v="15228"/>
    <x v="25"/>
    <x v="0"/>
    <x v="0"/>
    <x v="25"/>
    <x v="26"/>
    <d v="2015-01-28T00:00:00"/>
    <d v="2015-01-31T00:00:00"/>
    <d v="2015-01-28T00:00:00"/>
    <n v="-37.175199999999997"/>
    <x v="6"/>
    <n v="18.309999999999999"/>
    <n v="86331"/>
    <n v="5.91"/>
    <x v="3"/>
    <n v="2"/>
    <n v="-2.0303222282905518"/>
    <n v="-18.865199999999998"/>
    <x v="4"/>
    <s v="Jan 2015"/>
    <s v="Jan 2015  Week 05"/>
    <n v="0"/>
    <n v="1"/>
    <x v="1"/>
    <x v="0"/>
  </r>
  <r>
    <n v="3361"/>
    <s v="Oscar Kenney"/>
    <x v="4"/>
    <n v="0.04"/>
    <n v="7.96"/>
    <n v="4.95"/>
    <x v="1"/>
    <x v="2"/>
    <x v="0"/>
    <s v="Office Furnishings"/>
    <s v="Small Box"/>
    <s v="Staples Plastic Wall Frames"/>
    <n v="0.41"/>
    <s v="United States"/>
    <x v="1"/>
    <s v="Wisconsin"/>
    <s v="West Bend"/>
    <n v="53095"/>
    <x v="25"/>
    <x v="0"/>
    <x v="0"/>
    <x v="25"/>
    <x v="22"/>
    <d v="2015-01-26T00:00:00"/>
    <d v="2015-01-31T00:00:00"/>
    <d v="2015-01-26T00:00:00"/>
    <n v="-7.73"/>
    <x v="9"/>
    <n v="116.11"/>
    <n v="91436"/>
    <n v="7.92"/>
    <x v="1"/>
    <n v="0"/>
    <n v="-6.6574799758849376E-2"/>
    <n v="108.38"/>
    <x v="4"/>
    <s v="Jan 2015"/>
    <s v="Jan 2015  Week 05"/>
    <n v="1"/>
    <n v="0"/>
    <x v="0"/>
    <x v="0"/>
  </r>
  <r>
    <n v="2264"/>
    <s v="Helen Dickerson"/>
    <x v="3"/>
    <n v="0.09"/>
    <n v="207.48"/>
    <n v="0.99"/>
    <x v="1"/>
    <x v="3"/>
    <x v="2"/>
    <s v="Appliances"/>
    <s v="Small Box"/>
    <s v="Kensington 7 Outlet MasterPiece Power Center with Fax/Phone Line Protection"/>
    <n v="0.55000000000000004"/>
    <s v="United States"/>
    <x v="1"/>
    <s v="Missouri"/>
    <s v="Joplin"/>
    <n v="64804"/>
    <x v="25"/>
    <x v="0"/>
    <x v="0"/>
    <x v="25"/>
    <x v="25"/>
    <d v="2015-01-29T00:00:00"/>
    <d v="2015-01-31T00:00:00"/>
    <d v="2015-01-29T00:00:00"/>
    <n v="359.83"/>
    <x v="6"/>
    <n v="577.75"/>
    <n v="86611"/>
    <n v="207.39"/>
    <x v="1"/>
    <n v="3"/>
    <n v="0.62281263522284724"/>
    <n v="937.57999999999993"/>
    <x v="4"/>
    <s v="Jan 2015"/>
    <s v="Jan 2015  Week 05"/>
    <n v="1"/>
    <n v="0"/>
    <x v="0"/>
    <x v="0"/>
  </r>
  <r>
    <n v="483"/>
    <s v="Edgar McKenzie"/>
    <x v="0"/>
    <n v="0.03"/>
    <n v="11.97"/>
    <n v="4.9800000000000004"/>
    <x v="1"/>
    <x v="3"/>
    <x v="2"/>
    <s v="Appliances"/>
    <s v="Small Box"/>
    <s v="Staples 6 Outlet Surge"/>
    <n v="0.57999999999999996"/>
    <s v="United States"/>
    <x v="1"/>
    <s v="Illinois"/>
    <s v="Oswego"/>
    <n v="60543"/>
    <x v="26"/>
    <x v="0"/>
    <x v="0"/>
    <x v="26"/>
    <x v="26"/>
    <d v="2015-01-28T00:00:00"/>
    <d v="2015-01-31T00:00:00"/>
    <d v="2015-01-28T00:00:00"/>
    <n v="-18.190000000000001"/>
    <x v="5"/>
    <n v="73.180000000000007"/>
    <n v="90353"/>
    <n v="11.940000000000001"/>
    <x v="1"/>
    <n v="1"/>
    <n v="-0.24856518174364581"/>
    <n v="54.990000000000009"/>
    <x v="4"/>
    <s v="Jan 2015"/>
    <s v="Jan 2015  Week 05"/>
    <n v="1"/>
    <n v="0"/>
    <x v="0"/>
    <x v="0"/>
  </r>
  <r>
    <n v="2979"/>
    <s v="Lloyd Dolan"/>
    <x v="0"/>
    <n v="0.09"/>
    <n v="2.94"/>
    <n v="0.7"/>
    <x v="1"/>
    <x v="3"/>
    <x v="2"/>
    <s v="Pens &amp; Art Supplies"/>
    <s v="Wrap Bag"/>
    <s v="Newell 338"/>
    <n v="0.57999999999999996"/>
    <s v="United States"/>
    <x v="1"/>
    <s v="North Dakota"/>
    <s v="Dickinson"/>
    <n v="58601"/>
    <x v="26"/>
    <x v="0"/>
    <x v="0"/>
    <x v="26"/>
    <x v="26"/>
    <d v="2015-01-28T00:00:00"/>
    <d v="2015-01-31T00:00:00"/>
    <d v="2015-01-28T00:00:00"/>
    <n v="6.3840000000000003"/>
    <x v="13"/>
    <n v="25.22"/>
    <n v="86544"/>
    <n v="2.85"/>
    <x v="1"/>
    <n v="1"/>
    <n v="0.25313243457573359"/>
    <n v="31.603999999999999"/>
    <x v="4"/>
    <s v="Jan 2015"/>
    <s v="Jan 2015  Week 05"/>
    <n v="1"/>
    <n v="0"/>
    <x v="0"/>
    <x v="0"/>
  </r>
  <r>
    <n v="2980"/>
    <s v="Joanna Kenney"/>
    <x v="0"/>
    <n v="0.03"/>
    <n v="43.98"/>
    <n v="8.99"/>
    <x v="1"/>
    <x v="3"/>
    <x v="2"/>
    <s v="Pens &amp; Art Supplies"/>
    <s v="Small Pack"/>
    <s v="Boston 1645 Deluxe Heavier-Duty Electric Pencil Sharpener"/>
    <n v="0.57999999999999996"/>
    <s v="United States"/>
    <x v="3"/>
    <s v="Ohio"/>
    <s v="Sandusky"/>
    <n v="44870"/>
    <x v="26"/>
    <x v="0"/>
    <x v="0"/>
    <x v="26"/>
    <x v="25"/>
    <d v="2015-01-29T00:00:00"/>
    <d v="2015-01-31T00:00:00"/>
    <d v="2015-01-29T00:00:00"/>
    <n v="274.0788"/>
    <x v="19"/>
    <n v="454.4"/>
    <n v="86544"/>
    <n v="43.949999999999996"/>
    <x v="3"/>
    <n v="2"/>
    <n v="0.60316637323943667"/>
    <n v="728.47879999999998"/>
    <x v="4"/>
    <s v="Jan 2015"/>
    <s v="Jan 2015  Week 05"/>
    <n v="1"/>
    <n v="0"/>
    <x v="1"/>
    <x v="0"/>
  </r>
  <r>
    <n v="2980"/>
    <s v="Joanna Kenney"/>
    <x v="0"/>
    <n v="0.06"/>
    <n v="1.1399999999999999"/>
    <n v="0.7"/>
    <x v="1"/>
    <x v="3"/>
    <x v="2"/>
    <s v="Rubber Bands"/>
    <s v="Wrap Bag"/>
    <s v="OIC Thumb-Tacks"/>
    <n v="0.38"/>
    <s v="United States"/>
    <x v="3"/>
    <s v="Ohio"/>
    <s v="Sandusky"/>
    <n v="44870"/>
    <x v="26"/>
    <x v="0"/>
    <x v="0"/>
    <x v="26"/>
    <x v="28"/>
    <d v="2015-01-30T00:00:00"/>
    <d v="2015-01-31T00:00:00"/>
    <d v="2015-01-30T00:00:00"/>
    <n v="-3.782"/>
    <x v="1"/>
    <n v="14.53"/>
    <n v="86544"/>
    <n v="1.0799999999999998"/>
    <x v="3"/>
    <n v="3"/>
    <n v="-0.26028905712319339"/>
    <n v="10.747999999999999"/>
    <x v="4"/>
    <s v="Jan 2015"/>
    <s v="Jan 2015  Week 05"/>
    <n v="0"/>
    <n v="1"/>
    <x v="1"/>
    <x v="0"/>
  </r>
  <r>
    <n v="2254"/>
    <s v="Jeff Meadows"/>
    <x v="2"/>
    <n v="0.1"/>
    <n v="6.3"/>
    <n v="0.5"/>
    <x v="1"/>
    <x v="3"/>
    <x v="2"/>
    <s v="Labels"/>
    <s v="Small Box"/>
    <s v="Avery 48"/>
    <n v="0.39"/>
    <s v="United States"/>
    <x v="0"/>
    <s v="Kentucky"/>
    <s v="Paducah"/>
    <n v="42003"/>
    <x v="26"/>
    <x v="0"/>
    <x v="0"/>
    <x v="26"/>
    <x v="31"/>
    <d v="2015-02-01T00:00:00"/>
    <d v="2015-02-28T00:00:00"/>
    <d v="2015-02-01T00:00:00"/>
    <n v="-464.28199999999998"/>
    <x v="4"/>
    <n v="68.72"/>
    <n v="89278"/>
    <n v="6.2"/>
    <x v="0"/>
    <n v="5"/>
    <n v="-6.7561408614668217"/>
    <n v="-395.56200000000001"/>
    <x v="4"/>
    <s v="Jan 2015"/>
    <s v="Jan 2015  Week 05"/>
    <n v="1"/>
    <n v="0"/>
    <x v="0"/>
    <x v="0"/>
  </r>
  <r>
    <n v="2178"/>
    <s v="Judy Hall"/>
    <x v="4"/>
    <n v="0.08"/>
    <n v="2.94"/>
    <n v="0.96"/>
    <x v="1"/>
    <x v="0"/>
    <x v="2"/>
    <s v="Pens &amp; Art Supplies"/>
    <s v="Wrap Bag"/>
    <s v="Newell 343"/>
    <n v="0.57999999999999996"/>
    <s v="United States"/>
    <x v="3"/>
    <s v="Massachusetts"/>
    <s v="Worcester"/>
    <n v="1610"/>
    <x v="26"/>
    <x v="0"/>
    <x v="0"/>
    <x v="26"/>
    <x v="25"/>
    <d v="2015-01-29T00:00:00"/>
    <d v="2015-01-31T00:00:00"/>
    <d v="2015-01-29T00:00:00"/>
    <n v="-1.18"/>
    <x v="13"/>
    <n v="25.35"/>
    <n v="89465"/>
    <n v="2.86"/>
    <x v="3"/>
    <n v="2"/>
    <n v="-4.6548323471400387E-2"/>
    <n v="24.17"/>
    <x v="4"/>
    <s v="Jan 2015"/>
    <s v="Jan 2015  Week 05"/>
    <n v="1"/>
    <n v="0"/>
    <x v="0"/>
    <x v="0"/>
  </r>
  <r>
    <n v="3347"/>
    <s v="Carrie McIntosh"/>
    <x v="4"/>
    <n v="0.02"/>
    <n v="110.99"/>
    <n v="2.5"/>
    <x v="1"/>
    <x v="1"/>
    <x v="1"/>
    <s v="Telephones and Communication"/>
    <s v="Small Box"/>
    <s v="T18"/>
    <n v="0.56999999999999995"/>
    <s v="United States"/>
    <x v="0"/>
    <s v="Florida"/>
    <s v="Royal Palm Beach"/>
    <n v="33411"/>
    <x v="26"/>
    <x v="0"/>
    <x v="0"/>
    <x v="26"/>
    <x v="25"/>
    <d v="2015-01-29T00:00:00"/>
    <d v="2015-01-31T00:00:00"/>
    <d v="2015-01-29T00:00:00"/>
    <n v="-39.808999999999997"/>
    <x v="3"/>
    <n v="94.3"/>
    <n v="89356"/>
    <n v="110.97"/>
    <x v="0"/>
    <n v="2"/>
    <n v="-0.42215270413573702"/>
    <n v="54.491"/>
    <x v="4"/>
    <s v="Jan 2015"/>
    <s v="Jan 2015  Week 05"/>
    <n v="0"/>
    <n v="1"/>
    <x v="0"/>
    <x v="0"/>
  </r>
  <r>
    <n v="129"/>
    <s v="Kara Allison"/>
    <x v="3"/>
    <n v="0.02"/>
    <n v="1.74"/>
    <n v="4.08"/>
    <x v="1"/>
    <x v="0"/>
    <x v="0"/>
    <s v="Office Furnishings"/>
    <s v="Small Pack"/>
    <s v="Eldon Regeneration Recycled Desk Accessories, Smoke"/>
    <n v="0.53"/>
    <s v="United States"/>
    <x v="1"/>
    <s v="Illinois"/>
    <s v="Alton"/>
    <n v="62002"/>
    <x v="26"/>
    <x v="0"/>
    <x v="0"/>
    <x v="26"/>
    <x v="26"/>
    <d v="2015-01-28T00:00:00"/>
    <d v="2015-01-31T00:00:00"/>
    <d v="2015-01-28T00:00:00"/>
    <n v="-37.39"/>
    <x v="18"/>
    <n v="10.23"/>
    <n v="86693"/>
    <n v="1.72"/>
    <x v="1"/>
    <n v="1"/>
    <n v="-3.6549364613880742"/>
    <n v="-27.16"/>
    <x v="4"/>
    <s v="Jan 2015"/>
    <s v="Jan 2015  Week 05"/>
    <n v="1"/>
    <n v="0"/>
    <x v="0"/>
    <x v="0"/>
  </r>
  <r>
    <n v="898"/>
    <s v="Harriet Hodges"/>
    <x v="3"/>
    <n v="0.02"/>
    <n v="12.53"/>
    <n v="0.49"/>
    <x v="1"/>
    <x v="0"/>
    <x v="2"/>
    <s v="Labels"/>
    <s v="Small Box"/>
    <s v="Round Specialty Laser Printer Labels"/>
    <n v="0.38"/>
    <s v="United States"/>
    <x v="3"/>
    <s v="New York"/>
    <s v="New York City"/>
    <n v="10039"/>
    <x v="26"/>
    <x v="0"/>
    <x v="0"/>
    <x v="26"/>
    <x v="27"/>
    <d v="2015-01-27T00:00:00"/>
    <d v="2015-01-31T00:00:00"/>
    <d v="2015-01-27T00:00:00"/>
    <n v="263.39999999999998"/>
    <x v="32"/>
    <n v="594.44000000000005"/>
    <n v="9606"/>
    <n v="12.51"/>
    <x v="3"/>
    <n v="0"/>
    <n v="0.44310611668124611"/>
    <n v="857.84"/>
    <x v="4"/>
    <s v="Jan 2015"/>
    <s v="Jan 2015  Week 05"/>
    <n v="0"/>
    <n v="1"/>
    <x v="0"/>
    <x v="0"/>
  </r>
  <r>
    <n v="898"/>
    <s v="Harriet Hodges"/>
    <x v="3"/>
    <n v="7.0000000000000007E-2"/>
    <n v="5.18"/>
    <n v="2.04"/>
    <x v="2"/>
    <x v="0"/>
    <x v="2"/>
    <s v="Paper"/>
    <s v="Wrap Bag"/>
    <s v="Array® Memo Cubes"/>
    <n v="0.36"/>
    <s v="United States"/>
    <x v="3"/>
    <s v="New York"/>
    <s v="New York City"/>
    <n v="10039"/>
    <x v="26"/>
    <x v="0"/>
    <x v="0"/>
    <x v="26"/>
    <x v="25"/>
    <d v="2015-01-29T00:00:00"/>
    <d v="2015-01-31T00:00:00"/>
    <d v="2015-01-29T00:00:00"/>
    <n v="37.31"/>
    <x v="33"/>
    <n v="228.5"/>
    <n v="9606"/>
    <n v="5.1099999999999994"/>
    <x v="3"/>
    <n v="2"/>
    <n v="0.16328227571115975"/>
    <n v="265.81"/>
    <x v="4"/>
    <s v="Jan 2015"/>
    <s v="Jan 2015  Week 05"/>
    <n v="0"/>
    <n v="1"/>
    <x v="1"/>
    <x v="0"/>
  </r>
  <r>
    <n v="899"/>
    <s v="Jordan Berry"/>
    <x v="3"/>
    <n v="0.02"/>
    <n v="12.53"/>
    <n v="0.49"/>
    <x v="1"/>
    <x v="0"/>
    <x v="2"/>
    <s v="Labels"/>
    <s v="Small Box"/>
    <s v="Round Specialty Laser Printer Labels"/>
    <n v="0.38"/>
    <s v="United States"/>
    <x v="3"/>
    <s v="Pennsylvania"/>
    <s v="Altoona"/>
    <n v="16602"/>
    <x v="26"/>
    <x v="0"/>
    <x v="0"/>
    <x v="26"/>
    <x v="27"/>
    <d v="2015-01-27T00:00:00"/>
    <d v="2015-01-31T00:00:00"/>
    <d v="2015-01-27T00:00:00"/>
    <n v="104.7213"/>
    <x v="4"/>
    <n v="151.77000000000001"/>
    <n v="86264"/>
    <n v="12.51"/>
    <x v="3"/>
    <n v="0"/>
    <n v="0.69"/>
    <n v="256.49130000000002"/>
    <x v="4"/>
    <s v="Jan 2015"/>
    <s v="Jan 2015  Week 05"/>
    <n v="0"/>
    <n v="1"/>
    <x v="0"/>
    <x v="0"/>
  </r>
  <r>
    <n v="899"/>
    <s v="Jordan Berry"/>
    <x v="3"/>
    <n v="7.0000000000000007E-2"/>
    <n v="5.18"/>
    <n v="2.04"/>
    <x v="2"/>
    <x v="0"/>
    <x v="2"/>
    <s v="Paper"/>
    <s v="Wrap Bag"/>
    <s v="Array® Memo Cubes"/>
    <n v="0.36"/>
    <s v="United States"/>
    <x v="3"/>
    <s v="Pennsylvania"/>
    <s v="Altoona"/>
    <n v="16602"/>
    <x v="26"/>
    <x v="0"/>
    <x v="0"/>
    <x v="26"/>
    <x v="25"/>
    <d v="2015-01-29T00:00:00"/>
    <d v="2015-01-31T00:00:00"/>
    <d v="2015-01-29T00:00:00"/>
    <n v="37.31"/>
    <x v="8"/>
    <n v="57.13"/>
    <n v="86264"/>
    <n v="5.1099999999999994"/>
    <x v="3"/>
    <n v="2"/>
    <n v="0.65307194118676704"/>
    <n v="94.44"/>
    <x v="4"/>
    <s v="Jan 2015"/>
    <s v="Jan 2015  Week 05"/>
    <n v="0"/>
    <n v="1"/>
    <x v="1"/>
    <x v="0"/>
  </r>
  <r>
    <n v="1351"/>
    <s v="Janet McCullough"/>
    <x v="3"/>
    <n v="0.1"/>
    <n v="110.99"/>
    <n v="8.99"/>
    <x v="2"/>
    <x v="2"/>
    <x v="1"/>
    <s v="Telephones and Communication"/>
    <s v="Small Box"/>
    <s v="LX 677"/>
    <n v="0.56999999999999995"/>
    <s v="United States"/>
    <x v="0"/>
    <s v="Florida"/>
    <s v="Coconut Creek"/>
    <n v="33063"/>
    <x v="26"/>
    <x v="0"/>
    <x v="0"/>
    <x v="26"/>
    <x v="25"/>
    <d v="2015-01-29T00:00:00"/>
    <d v="2015-01-31T00:00:00"/>
    <d v="2015-01-29T00:00:00"/>
    <n v="3285.48"/>
    <x v="12"/>
    <n v="627.78"/>
    <n v="88232"/>
    <n v="110.89"/>
    <x v="0"/>
    <n v="2"/>
    <n v="5.2334894389754378"/>
    <n v="3913.26"/>
    <x v="4"/>
    <s v="Jan 2015"/>
    <s v="Jan 2015  Week 05"/>
    <n v="1"/>
    <n v="0"/>
    <x v="0"/>
    <x v="0"/>
  </r>
  <r>
    <n v="2281"/>
    <s v="Monica Harvey"/>
    <x v="3"/>
    <n v="0.08"/>
    <n v="205.99"/>
    <n v="2.5"/>
    <x v="1"/>
    <x v="2"/>
    <x v="1"/>
    <s v="Telephones and Communication"/>
    <s v="Small Box"/>
    <s v="V70"/>
    <n v="0.59"/>
    <s v="United States"/>
    <x v="1"/>
    <s v="Wisconsin"/>
    <s v="Eau Claire"/>
    <n v="54703"/>
    <x v="26"/>
    <x v="0"/>
    <x v="0"/>
    <x v="26"/>
    <x v="26"/>
    <d v="2015-01-28T00:00:00"/>
    <d v="2015-01-31T00:00:00"/>
    <d v="2015-01-28T00:00:00"/>
    <n v="997.38144"/>
    <x v="19"/>
    <n v="1610.84"/>
    <n v="85948"/>
    <n v="205.91"/>
    <x v="1"/>
    <n v="1"/>
    <n v="0.61916853318765364"/>
    <n v="2608.2214399999998"/>
    <x v="4"/>
    <s v="Jan 2015"/>
    <s v="Jan 2015  Week 05"/>
    <n v="1"/>
    <n v="0"/>
    <x v="0"/>
    <x v="0"/>
  </r>
  <r>
    <n v="53"/>
    <s v="Sidney Russell Austin"/>
    <x v="0"/>
    <n v="7.0000000000000007E-2"/>
    <n v="3502.14"/>
    <n v="8.73"/>
    <x v="0"/>
    <x v="3"/>
    <x v="1"/>
    <s v="Office Machines"/>
    <s v="Jumbo Box"/>
    <s v="Okidata Pacemark 4410N Wide Format Dot Matrix Printer"/>
    <n v="0.56999999999999995"/>
    <s v="United States"/>
    <x v="2"/>
    <s v="Washington"/>
    <s v="Redmond"/>
    <n v="98052"/>
    <x v="27"/>
    <x v="0"/>
    <x v="0"/>
    <x v="27"/>
    <x v="28"/>
    <d v="2015-01-30T00:00:00"/>
    <d v="2015-01-31T00:00:00"/>
    <d v="2015-01-30T00:00:00"/>
    <n v="-6923.5991999999997"/>
    <x v="3"/>
    <n v="3267.55"/>
    <n v="88425"/>
    <n v="3502.0699999999997"/>
    <x v="2"/>
    <n v="2"/>
    <n v="-2.1188961760340312"/>
    <n v="-3656.0491999999995"/>
    <x v="4"/>
    <s v="Jan 2015"/>
    <s v="Jan 2015  Week 05"/>
    <n v="1"/>
    <n v="0"/>
    <x v="0"/>
    <x v="0"/>
  </r>
  <r>
    <n v="3266"/>
    <s v="Edgar Kumar"/>
    <x v="0"/>
    <n v="0"/>
    <n v="122.99"/>
    <n v="70.2"/>
    <x v="0"/>
    <x v="3"/>
    <x v="0"/>
    <s v="Chairs &amp; Chairmats"/>
    <s v="Jumbo Drum"/>
    <s v="Global High-Back Leather Tilter, Burgundy"/>
    <n v="0.74"/>
    <s v="United States"/>
    <x v="3"/>
    <s v="Maine"/>
    <s v="Sanford"/>
    <n v="4073"/>
    <x v="27"/>
    <x v="0"/>
    <x v="0"/>
    <x v="27"/>
    <x v="25"/>
    <d v="2015-01-29T00:00:00"/>
    <d v="2015-01-31T00:00:00"/>
    <d v="2015-01-29T00:00:00"/>
    <n v="-1764.29"/>
    <x v="15"/>
    <n v="1794.88"/>
    <n v="89836"/>
    <n v="122.99"/>
    <x v="3"/>
    <n v="1"/>
    <n v="-0.98295707791050091"/>
    <n v="30.590000000000146"/>
    <x v="4"/>
    <s v="Jan 2015"/>
    <s v="Jan 2015  Week 05"/>
    <n v="1"/>
    <n v="0"/>
    <x v="0"/>
    <x v="0"/>
  </r>
  <r>
    <n v="3269"/>
    <s v="Billie Stern"/>
    <x v="0"/>
    <n v="0.01"/>
    <n v="60.97"/>
    <n v="4.5"/>
    <x v="2"/>
    <x v="3"/>
    <x v="2"/>
    <s v="Appliances"/>
    <s v="Small Box"/>
    <s v="Tripp Lite Isotel 6 Outlet Surge Protector with Fax/Modem Protection"/>
    <n v="0.56000000000000005"/>
    <s v="United States"/>
    <x v="3"/>
    <s v="New Jersey"/>
    <s v="North Plainfield"/>
    <n v="7060"/>
    <x v="27"/>
    <x v="0"/>
    <x v="0"/>
    <x v="27"/>
    <x v="28"/>
    <d v="2015-01-30T00:00:00"/>
    <d v="2015-01-31T00:00:00"/>
    <d v="2015-01-30T00:00:00"/>
    <n v="527.87760000000003"/>
    <x v="4"/>
    <n v="765.04"/>
    <n v="89836"/>
    <n v="60.96"/>
    <x v="3"/>
    <n v="2"/>
    <n v="0.69000000000000006"/>
    <n v="1292.9176"/>
    <x v="4"/>
    <s v="Jan 2015"/>
    <s v="Jan 2015  Week 05"/>
    <n v="1"/>
    <n v="0"/>
    <x v="1"/>
    <x v="0"/>
  </r>
  <r>
    <n v="24"/>
    <s v="Edna Thomas"/>
    <x v="1"/>
    <n v="0.06"/>
    <n v="55.48"/>
    <n v="14.3"/>
    <x v="1"/>
    <x v="3"/>
    <x v="2"/>
    <s v="Paper"/>
    <s v="Small Box"/>
    <s v="Xerox 194"/>
    <n v="0.37"/>
    <s v="United States"/>
    <x v="2"/>
    <s v="California"/>
    <s v="Laguna Niguel"/>
    <n v="92677"/>
    <x v="27"/>
    <x v="0"/>
    <x v="0"/>
    <x v="27"/>
    <x v="25"/>
    <d v="2015-01-29T00:00:00"/>
    <d v="2015-01-31T00:00:00"/>
    <d v="2015-01-29T00:00:00"/>
    <n v="-28.296800000000001"/>
    <x v="3"/>
    <n v="67.489999999999995"/>
    <n v="87651"/>
    <n v="55.419999999999995"/>
    <x v="2"/>
    <n v="1"/>
    <n v="-0.41927396651355764"/>
    <n v="39.19319999999999"/>
    <x v="4"/>
    <s v="Jan 2015"/>
    <s v="Jan 2015  Week 05"/>
    <n v="1"/>
    <n v="0"/>
    <x v="0"/>
    <x v="0"/>
  </r>
  <r>
    <n v="24"/>
    <s v="Edna Thomas"/>
    <x v="1"/>
    <n v="0.02"/>
    <n v="1.68"/>
    <n v="1.57"/>
    <x v="1"/>
    <x v="3"/>
    <x v="2"/>
    <s v="Pens &amp; Art Supplies"/>
    <s v="Wrap Bag"/>
    <s v="Newell 323"/>
    <n v="0.59"/>
    <s v="United States"/>
    <x v="2"/>
    <s v="California"/>
    <s v="Laguna Niguel"/>
    <n v="92677"/>
    <x v="27"/>
    <x v="0"/>
    <x v="0"/>
    <x v="27"/>
    <x v="28"/>
    <d v="2015-01-30T00:00:00"/>
    <d v="2015-01-31T00:00:00"/>
    <d v="2015-01-30T00:00:00"/>
    <n v="-5.3071999999999999"/>
    <x v="3"/>
    <n v="2.25"/>
    <n v="87651"/>
    <n v="1.66"/>
    <x v="2"/>
    <n v="2"/>
    <n v="-2.3587555555555557"/>
    <n v="-3.0571999999999999"/>
    <x v="4"/>
    <s v="Jan 2015"/>
    <s v="Jan 2015  Week 05"/>
    <n v="0"/>
    <n v="1"/>
    <x v="1"/>
    <x v="0"/>
  </r>
  <r>
    <n v="744"/>
    <s v="Joy Maxwell"/>
    <x v="2"/>
    <n v="0.02"/>
    <n v="59.98"/>
    <n v="3.99"/>
    <x v="1"/>
    <x v="3"/>
    <x v="2"/>
    <s v="Appliances"/>
    <s v="Small Box"/>
    <s v="Belkin 8 Outlet SurgeMaster II Gold Surge Protector"/>
    <n v="0.56999999999999995"/>
    <s v="United States"/>
    <x v="2"/>
    <s v="Arizona"/>
    <s v="Oro Valley"/>
    <n v="85737"/>
    <x v="27"/>
    <x v="0"/>
    <x v="0"/>
    <x v="27"/>
    <x v="32"/>
    <d v="2015-02-06T00:00:00"/>
    <d v="2015-02-28T00:00:00"/>
    <d v="2015-02-06T00:00:00"/>
    <n v="-54.622"/>
    <x v="3"/>
    <n v="63.48"/>
    <n v="87725"/>
    <n v="59.959999999999994"/>
    <x v="2"/>
    <n v="9"/>
    <n v="-0.86045998739760554"/>
    <n v="8.857999999999997"/>
    <x v="4"/>
    <s v="Jan 2015"/>
    <s v="Jan 2015  Week 05"/>
    <n v="0"/>
    <n v="1"/>
    <x v="0"/>
    <x v="0"/>
  </r>
  <r>
    <n v="744"/>
    <s v="Joy Maxwell"/>
    <x v="2"/>
    <n v="0.03"/>
    <n v="5.18"/>
    <n v="5.74"/>
    <x v="1"/>
    <x v="3"/>
    <x v="2"/>
    <s v="Binders and Binder Accessories"/>
    <s v="Small Box"/>
    <s v="Wilson Jones Impact Binders"/>
    <n v="0.36"/>
    <s v="United States"/>
    <x v="2"/>
    <s v="Arizona"/>
    <s v="Oro Valley"/>
    <n v="85737"/>
    <x v="27"/>
    <x v="0"/>
    <x v="0"/>
    <x v="27"/>
    <x v="31"/>
    <d v="2015-02-01T00:00:00"/>
    <d v="2015-02-28T00:00:00"/>
    <d v="2015-02-01T00:00:00"/>
    <n v="-126.81417999999999"/>
    <x v="13"/>
    <n v="47.64"/>
    <n v="87725"/>
    <n v="5.1499999999999995"/>
    <x v="2"/>
    <n v="4"/>
    <n v="-2.6619265323257766"/>
    <n v="-79.174179999999993"/>
    <x v="4"/>
    <s v="Jan 2015"/>
    <s v="Jan 2015  Week 05"/>
    <n v="0"/>
    <n v="1"/>
    <x v="1"/>
    <x v="0"/>
  </r>
  <r>
    <n v="553"/>
    <s v="Kristine Connolly"/>
    <x v="4"/>
    <n v="0"/>
    <n v="6.88"/>
    <n v="2"/>
    <x v="2"/>
    <x v="2"/>
    <x v="2"/>
    <s v="Paper"/>
    <s v="Wrap Bag"/>
    <s v="Adams Phone Message Book, 200 Message Capacity, 8 1/16” x 11”"/>
    <n v="0.39"/>
    <s v="United States"/>
    <x v="2"/>
    <s v="California"/>
    <s v="Los Angeles"/>
    <n v="90008"/>
    <x v="27"/>
    <x v="0"/>
    <x v="0"/>
    <x v="27"/>
    <x v="25"/>
    <d v="2015-01-29T00:00:00"/>
    <d v="2015-01-31T00:00:00"/>
    <d v="2015-01-29T00:00:00"/>
    <n v="34.067999999999998"/>
    <x v="34"/>
    <n v="267.52999999999997"/>
    <n v="17155"/>
    <n v="6.88"/>
    <x v="2"/>
    <n v="1"/>
    <n v="0.12734272791836429"/>
    <n v="301.59799999999996"/>
    <x v="4"/>
    <s v="Jan 2015"/>
    <s v="Jan 2015  Week 05"/>
    <n v="1"/>
    <n v="0"/>
    <x v="0"/>
    <x v="0"/>
  </r>
  <r>
    <n v="556"/>
    <s v="Kristina Sanders"/>
    <x v="4"/>
    <n v="0"/>
    <n v="6.88"/>
    <n v="2"/>
    <x v="2"/>
    <x v="2"/>
    <x v="2"/>
    <s v="Paper"/>
    <s v="Wrap Bag"/>
    <s v="Adams Phone Message Book, 200 Message Capacity, 8 1/16” x 11”"/>
    <n v="0.39"/>
    <s v="United States"/>
    <x v="2"/>
    <s v="Utah"/>
    <s v="Provo"/>
    <n v="84604"/>
    <x v="27"/>
    <x v="0"/>
    <x v="0"/>
    <x v="27"/>
    <x v="25"/>
    <d v="2015-01-29T00:00:00"/>
    <d v="2015-01-31T00:00:00"/>
    <d v="2015-01-29T00:00:00"/>
    <n v="46.147199999999998"/>
    <x v="13"/>
    <n v="66.88"/>
    <n v="86189"/>
    <n v="6.88"/>
    <x v="2"/>
    <n v="1"/>
    <n v="0.69000000000000006"/>
    <n v="113.02719999999999"/>
    <x v="4"/>
    <s v="Jan 2015"/>
    <s v="Jan 2015  Week 05"/>
    <n v="1"/>
    <n v="0"/>
    <x v="0"/>
    <x v="0"/>
  </r>
  <r>
    <n v="556"/>
    <s v="Kristina Sanders"/>
    <x v="4"/>
    <n v="0.03"/>
    <n v="32.479999999999997"/>
    <n v="35"/>
    <x v="2"/>
    <x v="2"/>
    <x v="2"/>
    <s v="Storage &amp; Organization"/>
    <s v="Large Box"/>
    <s v="Fellowes Neat Ideas® Storage Cubes"/>
    <n v="0.81"/>
    <s v="United States"/>
    <x v="2"/>
    <s v="Utah"/>
    <s v="Provo"/>
    <n v="84604"/>
    <x v="27"/>
    <x v="0"/>
    <x v="0"/>
    <x v="27"/>
    <x v="26"/>
    <d v="2015-01-28T00:00:00"/>
    <d v="2015-01-31T00:00:00"/>
    <d v="2015-01-28T00:00:00"/>
    <n v="-1116.3348000000001"/>
    <x v="2"/>
    <n v="274.91000000000003"/>
    <n v="86189"/>
    <n v="32.449999999999996"/>
    <x v="2"/>
    <n v="0"/>
    <n v="-4.0607282383325449"/>
    <n v="-841.4248"/>
    <x v="4"/>
    <s v="Jan 2015"/>
    <s v="Jan 2015  Week 05"/>
    <n v="0"/>
    <n v="1"/>
    <x v="1"/>
    <x v="0"/>
  </r>
  <r>
    <n v="1875"/>
    <s v="Martin Kirk"/>
    <x v="0"/>
    <n v="0.09"/>
    <n v="95.99"/>
    <n v="4.9000000000000004"/>
    <x v="1"/>
    <x v="1"/>
    <x v="1"/>
    <s v="Telephones and Communication"/>
    <s v="Small Box"/>
    <s v="T60"/>
    <n v="0.56000000000000005"/>
    <s v="United States"/>
    <x v="0"/>
    <s v="Virginia"/>
    <s v="Chesapeake"/>
    <n v="23320"/>
    <x v="28"/>
    <x v="0"/>
    <x v="0"/>
    <x v="28"/>
    <x v="30"/>
    <d v="2015-01-31T00:00:00"/>
    <d v="2015-01-31T00:00:00"/>
    <d v="2015-01-31T00:00:00"/>
    <n v="34.302"/>
    <x v="7"/>
    <n v="320.75"/>
    <n v="90899"/>
    <n v="95.899999999999991"/>
    <x v="0"/>
    <n v="2"/>
    <n v="0.10694310210444272"/>
    <n v="355.05200000000002"/>
    <x v="4"/>
    <s v="Jan 2015"/>
    <s v="Jan 2015  Week 05"/>
    <n v="1"/>
    <n v="0"/>
    <x v="0"/>
    <x v="0"/>
  </r>
  <r>
    <n v="2265"/>
    <s v="James Davenport"/>
    <x v="0"/>
    <n v="0.1"/>
    <n v="7.45"/>
    <n v="6.28"/>
    <x v="1"/>
    <x v="3"/>
    <x v="2"/>
    <s v="Binders and Binder Accessories"/>
    <s v="Small Box"/>
    <s v="Acco Four Pocket Poly Ring Binder with Label Holder, Smoke, 1&quot;"/>
    <n v="0.4"/>
    <s v="United States"/>
    <x v="1"/>
    <s v="Missouri"/>
    <s v="Kansas City"/>
    <n v="64130"/>
    <x v="28"/>
    <x v="0"/>
    <x v="0"/>
    <x v="28"/>
    <x v="31"/>
    <d v="2015-02-01T00:00:00"/>
    <d v="2015-02-28T00:00:00"/>
    <d v="2015-02-01T00:00:00"/>
    <n v="-69.873999999999995"/>
    <x v="2"/>
    <n v="59.4"/>
    <n v="86612"/>
    <n v="7.3500000000000005"/>
    <x v="1"/>
    <n v="3"/>
    <n v="-1.1763299663299662"/>
    <n v="-10.473999999999997"/>
    <x v="4"/>
    <s v="Jan 2015"/>
    <s v="Jan 2015  Week 05"/>
    <n v="1"/>
    <n v="0"/>
    <x v="0"/>
    <x v="0"/>
  </r>
  <r>
    <n v="2265"/>
    <s v="James Davenport"/>
    <x v="0"/>
    <n v="0.01"/>
    <n v="6.48"/>
    <n v="7.86"/>
    <x v="1"/>
    <x v="3"/>
    <x v="2"/>
    <s v="Paper"/>
    <s v="Small Box"/>
    <s v="Xerox 213"/>
    <n v="0.37"/>
    <s v="United States"/>
    <x v="1"/>
    <s v="Missouri"/>
    <s v="Kansas City"/>
    <n v="64130"/>
    <x v="28"/>
    <x v="0"/>
    <x v="0"/>
    <x v="28"/>
    <x v="30"/>
    <d v="2015-01-31T00:00:00"/>
    <d v="2015-01-31T00:00:00"/>
    <d v="2015-01-31T00:00:00"/>
    <n v="-135.74"/>
    <x v="19"/>
    <n v="66.459999999999994"/>
    <n v="86612"/>
    <n v="6.4700000000000006"/>
    <x v="1"/>
    <n v="2"/>
    <n v="-2.0424315377670781"/>
    <n v="-69.280000000000015"/>
    <x v="4"/>
    <s v="Jan 2015"/>
    <s v="Jan 2015  Week 05"/>
    <n v="0"/>
    <n v="1"/>
    <x v="1"/>
    <x v="0"/>
  </r>
  <r>
    <n v="699"/>
    <s v="Jenny Gold"/>
    <x v="4"/>
    <n v="7.0000000000000007E-2"/>
    <n v="5.0199999999999996"/>
    <n v="5.14"/>
    <x v="1"/>
    <x v="1"/>
    <x v="1"/>
    <s v="Computer Peripherals"/>
    <s v="Small Pack"/>
    <s v="Imation 3.5, DISKETTE 44766 HGHLD3.52HD/FM, 10/Pack"/>
    <n v="0.79"/>
    <s v="United States"/>
    <x v="2"/>
    <s v="California"/>
    <s v="Los Angeles"/>
    <n v="90041"/>
    <x v="28"/>
    <x v="0"/>
    <x v="0"/>
    <x v="28"/>
    <x v="30"/>
    <d v="2015-01-31T00:00:00"/>
    <d v="2015-01-31T00:00:00"/>
    <d v="2015-01-31T00:00:00"/>
    <n v="-168.72"/>
    <x v="25"/>
    <n v="210.1"/>
    <n v="32420"/>
    <n v="4.9499999999999993"/>
    <x v="2"/>
    <n v="2"/>
    <n v="-0.8030461684911947"/>
    <n v="41.379999999999995"/>
    <x v="4"/>
    <s v="Jan 2015"/>
    <s v="Jan 2015  Week 05"/>
    <n v="1"/>
    <n v="0"/>
    <x v="0"/>
    <x v="0"/>
  </r>
  <r>
    <n v="699"/>
    <s v="Jenny Gold"/>
    <x v="4"/>
    <n v="7.0000000000000007E-2"/>
    <n v="280.98"/>
    <n v="57"/>
    <x v="0"/>
    <x v="1"/>
    <x v="0"/>
    <s v="Chairs &amp; Chairmats"/>
    <s v="Jumbo Drum"/>
    <s v="Hon 2090 “Pillow Soft” Series Mid Back Swivel/Tilt Chairs"/>
    <n v="0.78"/>
    <s v="United States"/>
    <x v="2"/>
    <s v="California"/>
    <s v="Los Angeles"/>
    <n v="90041"/>
    <x v="28"/>
    <x v="0"/>
    <x v="0"/>
    <x v="28"/>
    <x v="30"/>
    <d v="2015-01-31T00:00:00"/>
    <d v="2015-01-31T00:00:00"/>
    <d v="2015-01-31T00:00:00"/>
    <n v="-439.62"/>
    <x v="35"/>
    <n v="6499.87"/>
    <n v="32420"/>
    <n v="280.91000000000003"/>
    <x v="2"/>
    <n v="2"/>
    <n v="-6.7635198857823306E-2"/>
    <n v="6060.25"/>
    <x v="4"/>
    <s v="Jan 2015"/>
    <s v="Jan 2015  Week 05"/>
    <n v="0"/>
    <n v="1"/>
    <x v="1"/>
    <x v="0"/>
  </r>
  <r>
    <n v="2061"/>
    <s v="Marianne Carey"/>
    <x v="4"/>
    <n v="0.02"/>
    <n v="240.98"/>
    <n v="60.2"/>
    <x v="0"/>
    <x v="3"/>
    <x v="0"/>
    <s v="Bookcases"/>
    <s v="Jumbo Box"/>
    <s v="Atlantic Metals Mobile 2-Shelf Bookcases, Custom Colors"/>
    <n v="0.56000000000000005"/>
    <s v="United States"/>
    <x v="1"/>
    <s v="Nebraska"/>
    <s v="North Platte"/>
    <n v="69101"/>
    <x v="28"/>
    <x v="0"/>
    <x v="0"/>
    <x v="28"/>
    <x v="30"/>
    <d v="2015-01-31T00:00:00"/>
    <d v="2015-01-31T00:00:00"/>
    <d v="2015-01-31T00:00:00"/>
    <n v="-272.71319999999997"/>
    <x v="3"/>
    <n v="260.66000000000003"/>
    <n v="87146"/>
    <n v="240.95999999999998"/>
    <x v="1"/>
    <n v="2"/>
    <n v="-1.0462410803345352"/>
    <n v="-12.053199999999947"/>
    <x v="4"/>
    <s v="Jan 2015"/>
    <s v="Jan 2015  Week 05"/>
    <n v="1"/>
    <n v="0"/>
    <x v="0"/>
    <x v="0"/>
  </r>
  <r>
    <n v="2062"/>
    <s v="Alfred Singh"/>
    <x v="4"/>
    <n v="0.02"/>
    <n v="420.98"/>
    <n v="19.989999999999998"/>
    <x v="1"/>
    <x v="3"/>
    <x v="2"/>
    <s v="Binders and Binder Accessories"/>
    <s v="Small Box"/>
    <s v="GBC DocuBind 200 Manual Binding Machine"/>
    <n v="0.35"/>
    <s v="United States"/>
    <x v="0"/>
    <s v="Virginia"/>
    <s v="Mechanicsville"/>
    <n v="23111"/>
    <x v="28"/>
    <x v="0"/>
    <x v="0"/>
    <x v="28"/>
    <x v="31"/>
    <d v="2015-02-01T00:00:00"/>
    <d v="2015-02-28T00:00:00"/>
    <d v="2015-02-01T00:00:00"/>
    <n v="-162.69399999999999"/>
    <x v="19"/>
    <n v="4249.37"/>
    <n v="87146"/>
    <n v="420.96000000000004"/>
    <x v="0"/>
    <n v="3"/>
    <n v="-3.8286616604343703E-2"/>
    <n v="4086.6759999999999"/>
    <x v="4"/>
    <s v="Jan 2015"/>
    <s v="Jan 2015  Week 05"/>
    <n v="1"/>
    <n v="0"/>
    <x v="1"/>
    <x v="0"/>
  </r>
  <r>
    <n v="767"/>
    <s v="Jeffrey Mueller"/>
    <x v="0"/>
    <n v="0.1"/>
    <n v="31.78"/>
    <n v="1.99"/>
    <x v="1"/>
    <x v="3"/>
    <x v="1"/>
    <s v="Computer Peripherals"/>
    <s v="Small Pack"/>
    <s v="Memorex 4.7GB DVD-RAM, 3/Pack"/>
    <n v="0.42"/>
    <s v="United States"/>
    <x v="1"/>
    <s v="Illinois"/>
    <s v="Rock Island"/>
    <n v="61201"/>
    <x v="29"/>
    <x v="0"/>
    <x v="0"/>
    <x v="29"/>
    <x v="31"/>
    <d v="2015-02-01T00:00:00"/>
    <d v="2015-02-28T00:00:00"/>
    <d v="2015-02-01T00:00:00"/>
    <n v="232.2816"/>
    <x v="8"/>
    <n v="336.64"/>
    <n v="86279"/>
    <n v="31.68"/>
    <x v="1"/>
    <n v="2"/>
    <n v="0.69000000000000006"/>
    <n v="568.92160000000001"/>
    <x v="4"/>
    <s v="Jan 2015"/>
    <s v="Jan 2015  Week 05"/>
    <n v="1"/>
    <n v="0"/>
    <x v="0"/>
    <x v="0"/>
  </r>
  <r>
    <n v="550"/>
    <s v="Edna Monroe Talley"/>
    <x v="1"/>
    <n v="0.05"/>
    <n v="1.68"/>
    <n v="1.57"/>
    <x v="1"/>
    <x v="3"/>
    <x v="2"/>
    <s v="Pens &amp; Art Supplies"/>
    <s v="Wrap Bag"/>
    <s v="Newell 323"/>
    <n v="0.59"/>
    <s v="United States"/>
    <x v="1"/>
    <s v="Texas"/>
    <s v="Seguin"/>
    <n v="78155"/>
    <x v="29"/>
    <x v="0"/>
    <x v="0"/>
    <x v="29"/>
    <x v="30"/>
    <d v="2015-01-31T00:00:00"/>
    <d v="2015-01-31T00:00:00"/>
    <d v="2015-01-31T00:00:00"/>
    <n v="-33.340000000000003"/>
    <x v="8"/>
    <n v="18.75"/>
    <n v="90909"/>
    <n v="1.63"/>
    <x v="1"/>
    <n v="1"/>
    <n v="-1.7781333333333336"/>
    <n v="-14.590000000000003"/>
    <x v="4"/>
    <s v="Jan 2015"/>
    <s v="Jan 2015  Week 05"/>
    <n v="1"/>
    <n v="0"/>
    <x v="0"/>
    <x v="0"/>
  </r>
  <r>
    <n v="550"/>
    <s v="Edna Monroe Talley"/>
    <x v="1"/>
    <n v="0.1"/>
    <n v="218.75"/>
    <n v="69.64"/>
    <x v="0"/>
    <x v="3"/>
    <x v="0"/>
    <s v="Tables"/>
    <s v="Jumbo Box"/>
    <s v="BoxOffice By Design Rectangular and Half-Moon Meeting Room Tables"/>
    <n v="0.77"/>
    <s v="United States"/>
    <x v="1"/>
    <s v="Texas"/>
    <s v="Seguin"/>
    <n v="78155"/>
    <x v="29"/>
    <x v="0"/>
    <x v="0"/>
    <x v="29"/>
    <x v="31"/>
    <d v="2015-02-01T00:00:00"/>
    <d v="2015-02-28T00:00:00"/>
    <d v="2015-02-01T00:00:00"/>
    <n v="-201.27600000000001"/>
    <x v="3"/>
    <n v="188.51"/>
    <n v="90909"/>
    <n v="218.65"/>
    <x v="1"/>
    <n v="2"/>
    <n v="-1.0677205453291603"/>
    <n v="-12.76600000000002"/>
    <x v="4"/>
    <s v="Jan 2015"/>
    <s v="Jan 2015  Week 05"/>
    <n v="0"/>
    <n v="1"/>
    <x v="1"/>
    <x v="0"/>
  </r>
  <r>
    <n v="551"/>
    <s v="Peggy Chan"/>
    <x v="1"/>
    <n v="0"/>
    <n v="15.04"/>
    <n v="1.97"/>
    <x v="1"/>
    <x v="3"/>
    <x v="2"/>
    <s v="Paper"/>
    <s v="Wrap Bag"/>
    <s v="White GlueTop Scratch Pads"/>
    <n v="0.39"/>
    <s v="United States"/>
    <x v="1"/>
    <s v="Texas"/>
    <s v="Sherman"/>
    <n v="75090"/>
    <x v="29"/>
    <x v="0"/>
    <x v="0"/>
    <x v="29"/>
    <x v="31"/>
    <d v="2015-02-01T00:00:00"/>
    <d v="2015-02-28T00:00:00"/>
    <d v="2015-02-01T00:00:00"/>
    <n v="21.514199999999999"/>
    <x v="0"/>
    <n v="31.18"/>
    <n v="90909"/>
    <n v="15.04"/>
    <x v="1"/>
    <n v="2"/>
    <n v="0.69"/>
    <n v="52.694199999999995"/>
    <x v="4"/>
    <s v="Jan 2015"/>
    <s v="Jan 2015  Week 05"/>
    <n v="1"/>
    <n v="0"/>
    <x v="1"/>
    <x v="0"/>
  </r>
  <r>
    <n v="1442"/>
    <s v="Rodney Field"/>
    <x v="2"/>
    <n v="0.02"/>
    <n v="15.99"/>
    <n v="13.18"/>
    <x v="2"/>
    <x v="3"/>
    <x v="2"/>
    <s v="Binders and Binder Accessories"/>
    <s v="Small Box"/>
    <s v="GBC Pre-Punched Binding Paper, Plastic, White, 8-1/2&quot; x 11&quot;"/>
    <n v="0.37"/>
    <s v="United States"/>
    <x v="1"/>
    <s v="Missouri"/>
    <s v="Springfield"/>
    <n v="65807"/>
    <x v="29"/>
    <x v="0"/>
    <x v="0"/>
    <x v="29"/>
    <x v="33"/>
    <d v="2015-02-03T00:00:00"/>
    <d v="2015-02-28T00:00:00"/>
    <d v="2015-02-03T00:00:00"/>
    <n v="-76.992500000000007"/>
    <x v="12"/>
    <n v="123.03"/>
    <n v="89077"/>
    <n v="15.97"/>
    <x v="1"/>
    <n v="4"/>
    <n v="-0.62580264976022115"/>
    <n v="46.037499999999994"/>
    <x v="4"/>
    <s v="Jan 2015"/>
    <s v="Jan 2015  Week 05"/>
    <n v="1"/>
    <n v="0"/>
    <x v="0"/>
    <x v="0"/>
  </r>
  <r>
    <n v="1442"/>
    <s v="Rodney Field"/>
    <x v="2"/>
    <n v="0.09"/>
    <n v="46.94"/>
    <n v="6.77"/>
    <x v="2"/>
    <x v="3"/>
    <x v="0"/>
    <s v="Office Furnishings"/>
    <s v="Small Box"/>
    <s v="Howard Miller 13&quot; Diameter Goldtone Round Wall Clock"/>
    <n v="0.44"/>
    <s v="United States"/>
    <x v="1"/>
    <s v="Missouri"/>
    <s v="Springfield"/>
    <n v="65807"/>
    <x v="29"/>
    <x v="0"/>
    <x v="0"/>
    <x v="29"/>
    <x v="28"/>
    <d v="2015-01-30T00:00:00"/>
    <d v="2015-01-31T00:00:00"/>
    <d v="2015-01-30T00:00:00"/>
    <n v="297.96960000000001"/>
    <x v="19"/>
    <n v="431.84"/>
    <n v="89077"/>
    <n v="46.849999999999994"/>
    <x v="1"/>
    <n v="0"/>
    <n v="0.69000000000000006"/>
    <n v="729.80960000000005"/>
    <x v="4"/>
    <s v="Jan 2015"/>
    <s v="Jan 2015  Week 05"/>
    <n v="0"/>
    <n v="1"/>
    <x v="1"/>
    <x v="0"/>
  </r>
  <r>
    <n v="2775"/>
    <s v="Theodore Rubin"/>
    <x v="2"/>
    <n v="7.0000000000000007E-2"/>
    <n v="574.74"/>
    <n v="24.49"/>
    <x v="1"/>
    <x v="1"/>
    <x v="1"/>
    <s v="Office Machines"/>
    <s v="Large Box"/>
    <s v="Polycom ViaVideo™ Desktop Video Communications Unit"/>
    <n v="0.37"/>
    <s v="United States"/>
    <x v="1"/>
    <s v="Illinois"/>
    <s v="Franklin Park"/>
    <n v="60131"/>
    <x v="29"/>
    <x v="0"/>
    <x v="0"/>
    <x v="29"/>
    <x v="34"/>
    <d v="2015-02-04T00:00:00"/>
    <d v="2015-02-28T00:00:00"/>
    <d v="2015-02-04T00:00:00"/>
    <n v="2860.9331999999999"/>
    <x v="2"/>
    <n v="4146.28"/>
    <n v="91229"/>
    <n v="574.66999999999996"/>
    <x v="1"/>
    <n v="5"/>
    <n v="0.69000000000000006"/>
    <n v="7007.2132000000001"/>
    <x v="4"/>
    <s v="Jan 2015"/>
    <s v="Jan 2015  Week 05"/>
    <n v="1"/>
    <n v="0"/>
    <x v="0"/>
    <x v="0"/>
  </r>
  <r>
    <n v="256"/>
    <s v="Irene Li"/>
    <x v="0"/>
    <n v="0.03"/>
    <n v="8.34"/>
    <n v="2.64"/>
    <x v="1"/>
    <x v="2"/>
    <x v="2"/>
    <s v="Scissors, Rulers and Trimmers"/>
    <s v="Small Pack"/>
    <s v="Acme® Elite Stainless Steel Scissors"/>
    <n v="0.59"/>
    <s v="United States"/>
    <x v="3"/>
    <s v="Pennsylvania"/>
    <s v="Hanover"/>
    <n v="17331"/>
    <x v="30"/>
    <x v="0"/>
    <x v="0"/>
    <x v="30"/>
    <x v="29"/>
    <d v="2015-02-02T00:00:00"/>
    <d v="2015-02-28T00:00:00"/>
    <d v="2015-02-02T00:00:00"/>
    <n v="0.68400000000000005"/>
    <x v="7"/>
    <n v="34.64"/>
    <n v="86267"/>
    <n v="8.31"/>
    <x v="3"/>
    <n v="2"/>
    <n v="1.9745958429561204E-2"/>
    <n v="35.323999999999998"/>
    <x v="4"/>
    <s v="Jan 2015"/>
    <s v="Jan 2015  Week 05"/>
    <n v="1"/>
    <n v="0"/>
    <x v="0"/>
    <x v="0"/>
  </r>
  <r>
    <n v="343"/>
    <s v="Lynn Epstein"/>
    <x v="0"/>
    <n v="0.03"/>
    <n v="15.23"/>
    <n v="27.75"/>
    <x v="0"/>
    <x v="3"/>
    <x v="0"/>
    <s v="Tables"/>
    <s v="Jumbo Box"/>
    <s v="Anderson Hickey Conga Table Tops &amp; Accessories"/>
    <n v="0.76"/>
    <s v="United States"/>
    <x v="3"/>
    <s v="Maine"/>
    <s v="Bangor"/>
    <n v="4401"/>
    <x v="30"/>
    <x v="0"/>
    <x v="0"/>
    <x v="30"/>
    <x v="31"/>
    <d v="2015-02-01T00:00:00"/>
    <d v="2015-02-28T00:00:00"/>
    <d v="2015-02-01T00:00:00"/>
    <n v="11.65095"/>
    <x v="12"/>
    <n v="111.86"/>
    <n v="88151"/>
    <n v="15.200000000000001"/>
    <x v="3"/>
    <n v="1"/>
    <n v="0.1041565349544073"/>
    <n v="123.51094999999999"/>
    <x v="4"/>
    <s v="Jan 2015"/>
    <s v="Jan 2015  Week 05"/>
    <n v="1"/>
    <n v="0"/>
    <x v="0"/>
    <x v="0"/>
  </r>
  <r>
    <n v="1723"/>
    <s v="Constance Flowers"/>
    <x v="2"/>
    <n v="0.1"/>
    <n v="49.99"/>
    <n v="19.989999999999998"/>
    <x v="2"/>
    <x v="3"/>
    <x v="1"/>
    <s v="Computer Peripherals"/>
    <s v="Small Box"/>
    <s v="US Robotics 56K V.92 Internal PCI Faxmodem"/>
    <n v="0.45"/>
    <s v="United States"/>
    <x v="2"/>
    <s v="California"/>
    <s v="San Diego"/>
    <n v="92037"/>
    <x v="30"/>
    <x v="0"/>
    <x v="0"/>
    <x v="30"/>
    <x v="35"/>
    <d v="2015-02-05T00:00:00"/>
    <d v="2015-02-28T00:00:00"/>
    <d v="2015-02-05T00:00:00"/>
    <n v="13.507999999999999"/>
    <x v="17"/>
    <n v="2188.06"/>
    <n v="40101"/>
    <n v="49.89"/>
    <x v="2"/>
    <n v="5"/>
    <n v="6.1735052969296997E-3"/>
    <n v="2201.5679999999998"/>
    <x v="4"/>
    <s v="Jan 2015"/>
    <s v="Jan 2015  Week 05"/>
    <n v="1"/>
    <n v="0"/>
    <x v="0"/>
    <x v="0"/>
  </r>
  <r>
    <n v="2202"/>
    <s v="Laurie Howe"/>
    <x v="2"/>
    <n v="0.09"/>
    <n v="160.97999999999999"/>
    <n v="30"/>
    <x v="0"/>
    <x v="2"/>
    <x v="0"/>
    <s v="Chairs &amp; Chairmats"/>
    <s v="Jumbo Drum"/>
    <s v="Office Star - Mid Back Dual function Ergonomic High Back Chair with 2-Way Adjustable Arms"/>
    <n v="0.62"/>
    <s v="United States"/>
    <x v="1"/>
    <s v="Minnesota"/>
    <s v="Brooklyn Center"/>
    <n v="55429"/>
    <x v="30"/>
    <x v="0"/>
    <x v="0"/>
    <x v="30"/>
    <x v="30"/>
    <d v="2015-01-31T00:00:00"/>
    <d v="2015-01-31T00:00:00"/>
    <d v="2015-01-31T00:00:00"/>
    <n v="357.428"/>
    <x v="8"/>
    <n v="1635.38"/>
    <n v="86050"/>
    <n v="160.88999999999999"/>
    <x v="1"/>
    <n v="0"/>
    <n v="0.21855960082671916"/>
    <n v="1992.808"/>
    <x v="4"/>
    <s v="Jan 2015"/>
    <s v="Jan 2015  Week 05"/>
    <n v="1"/>
    <n v="0"/>
    <x v="0"/>
    <x v="0"/>
  </r>
  <r>
    <n v="2202"/>
    <s v="Laurie Howe"/>
    <x v="2"/>
    <n v="0.09"/>
    <n v="6.3"/>
    <n v="0.5"/>
    <x v="1"/>
    <x v="2"/>
    <x v="2"/>
    <s v="Labels"/>
    <s v="Small Box"/>
    <s v="Avery 51"/>
    <n v="0.39"/>
    <s v="United States"/>
    <x v="1"/>
    <s v="Minnesota"/>
    <s v="Brooklyn Center"/>
    <n v="55429"/>
    <x v="30"/>
    <x v="0"/>
    <x v="0"/>
    <x v="30"/>
    <x v="30"/>
    <d v="2015-01-31T00:00:00"/>
    <d v="2015-01-31T00:00:00"/>
    <d v="2015-01-31T00:00:00"/>
    <n v="40.351199999999999"/>
    <x v="19"/>
    <n v="58.48"/>
    <n v="86050"/>
    <n v="6.21"/>
    <x v="1"/>
    <n v="0"/>
    <n v="0.69000000000000006"/>
    <n v="98.831199999999995"/>
    <x v="4"/>
    <s v="Jan 2015"/>
    <s v="Jan 2015  Week 05"/>
    <n v="0"/>
    <n v="1"/>
    <x v="1"/>
    <x v="0"/>
  </r>
  <r>
    <n v="2202"/>
    <s v="Laurie Howe"/>
    <x v="2"/>
    <n v="0"/>
    <n v="4.9800000000000004"/>
    <n v="0.8"/>
    <x v="1"/>
    <x v="2"/>
    <x v="2"/>
    <s v="Paper"/>
    <s v="Wrap Bag"/>
    <s v="Rediform S.O.S. Phone Message Books"/>
    <n v="0.36"/>
    <s v="United States"/>
    <x v="1"/>
    <s v="Minnesota"/>
    <s v="Brooklyn Center"/>
    <n v="55429"/>
    <x v="30"/>
    <x v="0"/>
    <x v="0"/>
    <x v="30"/>
    <x v="36"/>
    <d v="2015-02-07T00:00:00"/>
    <d v="2015-02-28T00:00:00"/>
    <d v="2015-02-07T00:00:00"/>
    <n v="27.634499999999999"/>
    <x v="2"/>
    <n v="40.049999999999997"/>
    <n v="86050"/>
    <n v="4.9800000000000004"/>
    <x v="1"/>
    <n v="7"/>
    <n v="0.69000000000000006"/>
    <n v="67.6845"/>
    <x v="4"/>
    <s v="Jan 2015"/>
    <s v="Jan 2015  Week 05"/>
    <n v="0"/>
    <n v="1"/>
    <x v="1"/>
    <x v="0"/>
  </r>
  <r>
    <n v="2781"/>
    <s v="Kelly Byers"/>
    <x v="2"/>
    <n v="0.09"/>
    <n v="2.16"/>
    <n v="6.05"/>
    <x v="1"/>
    <x v="1"/>
    <x v="2"/>
    <s v="Binders and Binder Accessories"/>
    <s v="Small Box"/>
    <s v="Peel &amp; Stick Add-On Corner Pockets"/>
    <n v="0.37"/>
    <s v="United States"/>
    <x v="2"/>
    <s v="Oregon"/>
    <s v="Woodburn"/>
    <n v="97071"/>
    <x v="30"/>
    <x v="0"/>
    <x v="0"/>
    <x v="30"/>
    <x v="34"/>
    <d v="2015-02-04T00:00:00"/>
    <d v="2015-02-28T00:00:00"/>
    <d v="2015-02-04T00:00:00"/>
    <n v="-37.789000000000001"/>
    <x v="0"/>
    <n v="5.48"/>
    <n v="87162"/>
    <n v="2.0700000000000003"/>
    <x v="2"/>
    <n v="4"/>
    <n v="-6.8958029197080286"/>
    <n v="-32.308999999999997"/>
    <x v="4"/>
    <s v="Jan 2015"/>
    <s v="Jan 2015  Week 05"/>
    <n v="1"/>
    <n v="0"/>
    <x v="0"/>
    <x v="0"/>
  </r>
  <r>
    <n v="2781"/>
    <s v="Kelly Byers"/>
    <x v="2"/>
    <n v="0.03"/>
    <n v="808.49"/>
    <n v="55.3"/>
    <x v="0"/>
    <x v="1"/>
    <x v="1"/>
    <s v="Office Machines"/>
    <s v="Jumbo Drum"/>
    <s v="Hewlett-Packard Business Color Inkjet 3000 [N, DTN] Series Printers"/>
    <n v="0.4"/>
    <s v="United States"/>
    <x v="2"/>
    <s v="Oregon"/>
    <s v="Woodburn"/>
    <n v="97071"/>
    <x v="30"/>
    <x v="0"/>
    <x v="0"/>
    <x v="30"/>
    <x v="36"/>
    <d v="2015-02-07T00:00:00"/>
    <d v="2015-02-28T00:00:00"/>
    <d v="2015-02-07T00:00:00"/>
    <n v="7576.11"/>
    <x v="8"/>
    <n v="8201.33"/>
    <n v="87162"/>
    <n v="808.46"/>
    <x v="2"/>
    <n v="7"/>
    <n v="0.92376602331573043"/>
    <n v="15777.439999999999"/>
    <x v="4"/>
    <s v="Jan 2015"/>
    <s v="Jan 2015  Week 05"/>
    <n v="0"/>
    <n v="1"/>
    <x v="1"/>
    <x v="0"/>
  </r>
  <r>
    <n v="2781"/>
    <s v="Kelly Byers"/>
    <x v="2"/>
    <n v="0"/>
    <n v="6.48"/>
    <n v="8.19"/>
    <x v="1"/>
    <x v="1"/>
    <x v="2"/>
    <s v="Paper"/>
    <s v="Small Box"/>
    <s v="Xerox 217"/>
    <n v="0.37"/>
    <s v="United States"/>
    <x v="2"/>
    <s v="Oregon"/>
    <s v="Woodburn"/>
    <n v="97071"/>
    <x v="30"/>
    <x v="0"/>
    <x v="0"/>
    <x v="30"/>
    <x v="36"/>
    <d v="2015-02-07T00:00:00"/>
    <d v="2015-02-28T00:00:00"/>
    <d v="2015-02-07T00:00:00"/>
    <n v="-43.26"/>
    <x v="6"/>
    <n v="22.67"/>
    <n v="87162"/>
    <n v="6.48"/>
    <x v="2"/>
    <n v="7"/>
    <n v="-1.9082487869430964"/>
    <n v="-20.589999999999996"/>
    <x v="4"/>
    <s v="Jan 2015"/>
    <s v="Jan 2015  Week 05"/>
    <n v="0"/>
    <n v="1"/>
    <x v="1"/>
    <x v="0"/>
  </r>
  <r>
    <n v="1238"/>
    <s v="April Bowers"/>
    <x v="4"/>
    <n v="0.01"/>
    <n v="160.97999999999999"/>
    <n v="30"/>
    <x v="0"/>
    <x v="3"/>
    <x v="0"/>
    <s v="Chairs &amp; Chairmats"/>
    <s v="Jumbo Drum"/>
    <s v="Office Star - Mid Back Dual function Ergonomic High Back Chair with 2-Way Adjustable Arms"/>
    <n v="0.62"/>
    <s v="United States"/>
    <x v="1"/>
    <s v="Texas"/>
    <s v="Cedar Hill"/>
    <n v="75104"/>
    <x v="30"/>
    <x v="0"/>
    <x v="0"/>
    <x v="30"/>
    <x v="29"/>
    <d v="2015-02-02T00:00:00"/>
    <d v="2015-02-28T00:00:00"/>
    <d v="2015-02-02T00:00:00"/>
    <n v="788.79"/>
    <x v="19"/>
    <n v="1634.67"/>
    <n v="86075"/>
    <n v="160.97"/>
    <x v="1"/>
    <n v="2"/>
    <n v="0.48253775991484515"/>
    <n v="2423.46"/>
    <x v="4"/>
    <s v="Jan 2015"/>
    <s v="Jan 2015  Week 05"/>
    <n v="1"/>
    <n v="0"/>
    <x v="0"/>
    <x v="0"/>
  </r>
  <r>
    <n v="911"/>
    <s v="Marsha P Joyner"/>
    <x v="3"/>
    <n v="0.05"/>
    <n v="7.64"/>
    <n v="5.83"/>
    <x v="1"/>
    <x v="3"/>
    <x v="2"/>
    <s v="Paper"/>
    <s v="Wrap Bag"/>
    <s v="Rediform Wirebound &quot;Phone Memo&quot; Message Book, 11 x 5-3/4"/>
    <n v="0.36"/>
    <s v="United States"/>
    <x v="3"/>
    <s v="West Virginia"/>
    <s v="Wheeling"/>
    <n v="26003"/>
    <x v="30"/>
    <x v="0"/>
    <x v="0"/>
    <x v="30"/>
    <x v="29"/>
    <d v="2015-02-02T00:00:00"/>
    <d v="2015-02-28T00:00:00"/>
    <d v="2015-02-02T00:00:00"/>
    <n v="-21.018000000000001"/>
    <x v="0"/>
    <n v="16.600000000000001"/>
    <n v="90185"/>
    <n v="7.59"/>
    <x v="3"/>
    <n v="2"/>
    <n v="-1.266144578313253"/>
    <n v="-4.4179999999999993"/>
    <x v="4"/>
    <s v="Jan 2015"/>
    <s v="Jan 2015  Week 05"/>
    <n v="1"/>
    <n v="0"/>
    <x v="0"/>
    <x v="0"/>
  </r>
  <r>
    <n v="911"/>
    <s v="Marsha P Joyner"/>
    <x v="3"/>
    <n v="0.04"/>
    <n v="218.75"/>
    <n v="69.64"/>
    <x v="0"/>
    <x v="3"/>
    <x v="0"/>
    <s v="Tables"/>
    <s v="Jumbo Box"/>
    <s v="BoxOffice By Design Rectangular and Half-Moon Meeting Room Tables"/>
    <n v="0.72"/>
    <s v="United States"/>
    <x v="3"/>
    <s v="West Virginia"/>
    <s v="Wheeling"/>
    <n v="26003"/>
    <x v="30"/>
    <x v="0"/>
    <x v="0"/>
    <x v="30"/>
    <x v="31"/>
    <d v="2015-02-01T00:00:00"/>
    <d v="2015-02-28T00:00:00"/>
    <d v="2015-02-01T00:00:00"/>
    <n v="-655.52987499999995"/>
    <x v="19"/>
    <n v="2285.41"/>
    <n v="90185"/>
    <n v="218.71"/>
    <x v="3"/>
    <n v="1"/>
    <n v="-0.28683250488971346"/>
    <n v="1629.8801249999999"/>
    <x v="4"/>
    <s v="Jan 2015"/>
    <s v="Jan 2015  Week 05"/>
    <n v="0"/>
    <n v="1"/>
    <x v="1"/>
    <x v="0"/>
  </r>
  <r>
    <n v="2137"/>
    <s v="Crystal Crabtree"/>
    <x v="3"/>
    <n v="0"/>
    <n v="6.98"/>
    <n v="1.6"/>
    <x v="1"/>
    <x v="3"/>
    <x v="2"/>
    <s v="Paper"/>
    <s v="Wrap Bag"/>
    <s v="Adams Phone Message Book, Professional, 400 Message Capacity, 5 3/6” x 11”"/>
    <n v="0.38"/>
    <s v="United States"/>
    <x v="0"/>
    <s v="Florida"/>
    <s v="West Palm Beach"/>
    <n v="33407"/>
    <x v="30"/>
    <x v="0"/>
    <x v="0"/>
    <x v="30"/>
    <x v="29"/>
    <d v="2015-02-02T00:00:00"/>
    <d v="2015-02-28T00:00:00"/>
    <d v="2015-02-02T00:00:00"/>
    <n v="-343.86799999999999"/>
    <x v="13"/>
    <n v="64.48"/>
    <n v="86002"/>
    <n v="6.98"/>
    <x v="0"/>
    <n v="2"/>
    <n v="-5.3329404466501238"/>
    <n v="-279.38799999999998"/>
    <x v="4"/>
    <s v="Jan 2015"/>
    <s v="Jan 2015  Week 05"/>
    <n v="1"/>
    <n v="0"/>
    <x v="0"/>
    <x v="0"/>
  </r>
  <r>
    <n v="510"/>
    <s v="Gregory Rao"/>
    <x v="0"/>
    <n v="0.03"/>
    <n v="6.37"/>
    <n v="5.19"/>
    <x v="1"/>
    <x v="3"/>
    <x v="2"/>
    <s v="Binders and Binder Accessories"/>
    <s v="Small Box"/>
    <s v="C-Line Peel &amp; Stick Add-On Filing Pockets, 8-3/4 x 5-1/8, 10/Pack"/>
    <n v="0.38"/>
    <s v="United States"/>
    <x v="2"/>
    <s v="California"/>
    <s v="Manteca"/>
    <n v="95336"/>
    <x v="31"/>
    <x v="1"/>
    <x v="1"/>
    <x v="31"/>
    <x v="29"/>
    <d v="2015-02-02T00:00:00"/>
    <d v="2015-02-28T00:00:00"/>
    <d v="2015-02-02T00:00:00"/>
    <n v="-29.092700000000001"/>
    <x v="15"/>
    <n v="89.79"/>
    <n v="90059"/>
    <n v="6.34"/>
    <x v="2"/>
    <n v="1"/>
    <n v="-0.32400824145227752"/>
    <n v="60.697300000000006"/>
    <x v="5"/>
    <s v="Feb 2015"/>
    <s v="Feb 2015  Week 06"/>
    <n v="0"/>
    <n v="1"/>
    <x v="0"/>
    <x v="0"/>
  </r>
  <r>
    <n v="2122"/>
    <s v="Carolyn Fisher"/>
    <x v="0"/>
    <n v="0.06"/>
    <n v="80.97"/>
    <n v="33.6"/>
    <x v="0"/>
    <x v="1"/>
    <x v="1"/>
    <s v="Office Machines"/>
    <s v="Jumbo Drum"/>
    <s v="Lexmark Z25 Color Inkjet Printer"/>
    <n v="0.37"/>
    <s v="United States"/>
    <x v="0"/>
    <s v="Arkansas"/>
    <s v="Sherwood"/>
    <n v="72116"/>
    <x v="31"/>
    <x v="1"/>
    <x v="1"/>
    <x v="31"/>
    <x v="33"/>
    <d v="2015-02-03T00:00:00"/>
    <d v="2015-02-28T00:00:00"/>
    <d v="2015-02-03T00:00:00"/>
    <n v="-15.1844"/>
    <x v="19"/>
    <n v="799.76"/>
    <n v="89664"/>
    <n v="80.91"/>
    <x v="0"/>
    <n v="2"/>
    <n v="-1.8986195858757628E-2"/>
    <n v="784.57560000000001"/>
    <x v="5"/>
    <s v="Feb 2015"/>
    <s v="Feb 2015  Week 06"/>
    <n v="1"/>
    <n v="0"/>
    <x v="0"/>
    <x v="0"/>
  </r>
  <r>
    <n v="1211"/>
    <s v="Debra Proctor"/>
    <x v="2"/>
    <n v="0.01"/>
    <n v="3.08"/>
    <n v="0.5"/>
    <x v="1"/>
    <x v="3"/>
    <x v="2"/>
    <s v="Labels"/>
    <s v="Small Box"/>
    <s v="Avery 497"/>
    <n v="0.37"/>
    <s v="United States"/>
    <x v="1"/>
    <s v="Indiana"/>
    <s v="Fort Wayne"/>
    <n v="46806"/>
    <x v="31"/>
    <x v="1"/>
    <x v="1"/>
    <x v="31"/>
    <x v="32"/>
    <d v="2015-02-06T00:00:00"/>
    <d v="2015-02-28T00:00:00"/>
    <d v="2015-02-06T00:00:00"/>
    <n v="9.0045000000000002"/>
    <x v="7"/>
    <n v="13.05"/>
    <n v="88598"/>
    <n v="3.0700000000000003"/>
    <x v="1"/>
    <n v="5"/>
    <n v="0.69"/>
    <n v="22.054500000000001"/>
    <x v="5"/>
    <s v="Feb 2015"/>
    <s v="Feb 2015  Week 06"/>
    <n v="1"/>
    <n v="0"/>
    <x v="0"/>
    <x v="0"/>
  </r>
  <r>
    <n v="1949"/>
    <s v="Dana Waller"/>
    <x v="2"/>
    <n v="0.05"/>
    <n v="424.21"/>
    <n v="110.2"/>
    <x v="0"/>
    <x v="0"/>
    <x v="0"/>
    <s v="Tables"/>
    <s v="Jumbo Box"/>
    <s v="Bush Advantage Collection® Racetrack Conference Table"/>
    <n v="0.67"/>
    <s v="United States"/>
    <x v="2"/>
    <s v="Montana"/>
    <s v="Bozeman"/>
    <n v="59715"/>
    <x v="31"/>
    <x v="1"/>
    <x v="1"/>
    <x v="31"/>
    <x v="35"/>
    <d v="2015-02-05T00:00:00"/>
    <d v="2015-02-28T00:00:00"/>
    <d v="2015-02-05T00:00:00"/>
    <n v="-213.40280000000001"/>
    <x v="4"/>
    <n v="4935.22"/>
    <n v="90415"/>
    <n v="424.15999999999997"/>
    <x v="2"/>
    <n v="4"/>
    <n v="-4.3240787644725061E-2"/>
    <n v="4721.8172000000004"/>
    <x v="5"/>
    <s v="Feb 2015"/>
    <s v="Feb 2015  Week 06"/>
    <n v="1"/>
    <n v="0"/>
    <x v="0"/>
    <x v="0"/>
  </r>
  <r>
    <n v="2071"/>
    <s v="Victor Cherry"/>
    <x v="3"/>
    <n v="0.03"/>
    <n v="60.98"/>
    <n v="1.99"/>
    <x v="1"/>
    <x v="3"/>
    <x v="1"/>
    <s v="Computer Peripherals"/>
    <s v="Small Pack"/>
    <s v="Imation 5.2GB DVD-RAM"/>
    <n v="0.5"/>
    <s v="United States"/>
    <x v="1"/>
    <s v="Michigan"/>
    <s v="Farmington Hills"/>
    <n v="48336"/>
    <x v="31"/>
    <x v="1"/>
    <x v="1"/>
    <x v="31"/>
    <x v="31"/>
    <d v="2015-02-01T00:00:00"/>
    <d v="2015-02-28T00:00:00"/>
    <d v="2015-02-01T00:00:00"/>
    <n v="976.2672"/>
    <x v="35"/>
    <n v="1414.88"/>
    <n v="88555"/>
    <n v="60.949999999999996"/>
    <x v="1"/>
    <n v="0"/>
    <n v="0.69"/>
    <n v="2391.1472000000003"/>
    <x v="5"/>
    <s v="Feb 2015"/>
    <s v="Feb 2015  Week 06"/>
    <n v="1"/>
    <n v="0"/>
    <x v="0"/>
    <x v="0"/>
  </r>
  <r>
    <n v="2071"/>
    <s v="Victor Cherry"/>
    <x v="3"/>
    <n v="0.04"/>
    <n v="3.08"/>
    <n v="0.99"/>
    <x v="1"/>
    <x v="3"/>
    <x v="2"/>
    <s v="Labels"/>
    <s v="Small Box"/>
    <s v="Avery 481"/>
    <n v="0.37"/>
    <s v="United States"/>
    <x v="1"/>
    <s v="Michigan"/>
    <s v="Farmington Hills"/>
    <n v="48336"/>
    <x v="31"/>
    <x v="1"/>
    <x v="1"/>
    <x v="31"/>
    <x v="29"/>
    <d v="2015-02-02T00:00:00"/>
    <d v="2015-02-28T00:00:00"/>
    <d v="2015-02-02T00:00:00"/>
    <n v="23.204699999999999"/>
    <x v="8"/>
    <n v="33.630000000000003"/>
    <n v="88555"/>
    <n v="3.04"/>
    <x v="1"/>
    <n v="1"/>
    <n v="0.69"/>
    <n v="56.834699999999998"/>
    <x v="5"/>
    <s v="Feb 2015"/>
    <s v="Feb 2015  Week 06"/>
    <n v="0"/>
    <n v="1"/>
    <x v="1"/>
    <x v="0"/>
  </r>
  <r>
    <n v="2072"/>
    <s v="Malcolm S Lanier"/>
    <x v="3"/>
    <n v="0"/>
    <n v="10.31"/>
    <n v="1.79"/>
    <x v="1"/>
    <x v="3"/>
    <x v="2"/>
    <s v="Paper"/>
    <s v="Wrap Bag"/>
    <s v="Speediset Carbonless Redi-Letter® 7&quot; x 8 1/2&quot;"/>
    <n v="0.38"/>
    <s v="United States"/>
    <x v="1"/>
    <s v="Michigan"/>
    <s v="Flint"/>
    <n v="48505"/>
    <x v="31"/>
    <x v="1"/>
    <x v="1"/>
    <x v="31"/>
    <x v="33"/>
    <d v="2015-02-03T00:00:00"/>
    <d v="2015-02-28T00:00:00"/>
    <d v="2015-02-03T00:00:00"/>
    <n v="167.46299999999999"/>
    <x v="35"/>
    <n v="242.7"/>
    <n v="88555"/>
    <n v="10.31"/>
    <x v="1"/>
    <n v="2"/>
    <n v="0.69000000000000006"/>
    <n v="410.16300000000001"/>
    <x v="5"/>
    <s v="Feb 2015"/>
    <s v="Feb 2015  Week 06"/>
    <n v="1"/>
    <n v="0"/>
    <x v="1"/>
    <x v="0"/>
  </r>
  <r>
    <n v="397"/>
    <s v="Denise Carver"/>
    <x v="0"/>
    <n v="0.1"/>
    <n v="154.13"/>
    <n v="69"/>
    <x v="1"/>
    <x v="3"/>
    <x v="0"/>
    <s v="Tables"/>
    <s v="Large Box"/>
    <s v="Laminate Occasional Tables"/>
    <n v="0.68"/>
    <s v="United States"/>
    <x v="3"/>
    <s v="Ohio"/>
    <s v="Cuyahoga Falls"/>
    <n v="44221"/>
    <x v="32"/>
    <x v="1"/>
    <x v="1"/>
    <x v="32"/>
    <x v="33"/>
    <d v="2015-02-03T00:00:00"/>
    <d v="2015-02-28T00:00:00"/>
    <d v="2015-02-03T00:00:00"/>
    <n v="-372.48597100000001"/>
    <x v="2"/>
    <n v="1216.32"/>
    <n v="89319"/>
    <n v="154.03"/>
    <x v="3"/>
    <n v="1"/>
    <n v="-0.30624011033280718"/>
    <n v="843.83402899999987"/>
    <x v="5"/>
    <s v="Feb 2015"/>
    <s v="Feb 2015  Week 06"/>
    <n v="1"/>
    <n v="0"/>
    <x v="0"/>
    <x v="0"/>
  </r>
  <r>
    <n v="2555"/>
    <s v="Karl Knowles"/>
    <x v="0"/>
    <n v="0"/>
    <n v="12.97"/>
    <n v="1.49"/>
    <x v="1"/>
    <x v="2"/>
    <x v="2"/>
    <s v="Binders and Binder Accessories"/>
    <s v="Small Box"/>
    <s v="Mead 1st Gear 2&quot; Zipper Binder, Asst. Colors"/>
    <n v="0.35"/>
    <s v="United States"/>
    <x v="1"/>
    <s v="Wisconsin"/>
    <s v="Madison"/>
    <n v="53711"/>
    <x v="32"/>
    <x v="1"/>
    <x v="1"/>
    <x v="32"/>
    <x v="33"/>
    <d v="2015-02-03T00:00:00"/>
    <d v="2015-02-28T00:00:00"/>
    <d v="2015-02-03T00:00:00"/>
    <n v="180.23490000000001"/>
    <x v="23"/>
    <n v="261.20999999999998"/>
    <n v="86529"/>
    <n v="12.97"/>
    <x v="1"/>
    <n v="1"/>
    <n v="0.69000000000000006"/>
    <n v="441.44489999999996"/>
    <x v="5"/>
    <s v="Feb 2015"/>
    <s v="Feb 2015  Week 06"/>
    <n v="0"/>
    <n v="1"/>
    <x v="0"/>
    <x v="0"/>
  </r>
  <r>
    <n v="2555"/>
    <s v="Karl Knowles"/>
    <x v="0"/>
    <n v="0.06"/>
    <n v="4.91"/>
    <n v="0.5"/>
    <x v="1"/>
    <x v="2"/>
    <x v="2"/>
    <s v="Labels"/>
    <s v="Small Box"/>
    <s v="Avery 508"/>
    <n v="0.36"/>
    <s v="United States"/>
    <x v="1"/>
    <s v="Wisconsin"/>
    <s v="Madison"/>
    <n v="53711"/>
    <x v="32"/>
    <x v="1"/>
    <x v="1"/>
    <x v="32"/>
    <x v="29"/>
    <d v="2015-02-02T00:00:00"/>
    <d v="2015-02-28T00:00:00"/>
    <d v="2015-02-02T00:00:00"/>
    <n v="29.525099999999998"/>
    <x v="13"/>
    <n v="42.79"/>
    <n v="86529"/>
    <n v="4.8500000000000005"/>
    <x v="1"/>
    <n v="0"/>
    <n v="0.69"/>
    <n v="72.315100000000001"/>
    <x v="5"/>
    <s v="Feb 2015"/>
    <s v="Feb 2015  Week 06"/>
    <n v="0"/>
    <n v="1"/>
    <x v="1"/>
    <x v="0"/>
  </r>
  <r>
    <n v="68"/>
    <s v="Scott Bunn"/>
    <x v="1"/>
    <n v="0.09"/>
    <n v="122.99"/>
    <n v="70.2"/>
    <x v="0"/>
    <x v="3"/>
    <x v="0"/>
    <s v="Chairs &amp; Chairmats"/>
    <s v="Jumbo Drum"/>
    <s v="Global High-Back Leather Tilter, Burgundy"/>
    <n v="0.74"/>
    <s v="United States"/>
    <x v="3"/>
    <s v="New York"/>
    <s v="New York City"/>
    <n v="10177"/>
    <x v="32"/>
    <x v="1"/>
    <x v="1"/>
    <x v="32"/>
    <x v="34"/>
    <d v="2015-02-04T00:00:00"/>
    <d v="2015-02-28T00:00:00"/>
    <d v="2015-02-04T00:00:00"/>
    <n v="-2426.5500000000002"/>
    <x v="36"/>
    <n v="5718.85"/>
    <n v="55713"/>
    <n v="122.89999999999999"/>
    <x v="3"/>
    <n v="2"/>
    <n v="-0.42430733451655489"/>
    <n v="3292.3"/>
    <x v="5"/>
    <s v="Feb 2015"/>
    <s v="Feb 2015  Week 06"/>
    <n v="0"/>
    <n v="1"/>
    <x v="0"/>
    <x v="0"/>
  </r>
  <r>
    <n v="70"/>
    <s v="Annette Boone"/>
    <x v="1"/>
    <n v="0.09"/>
    <n v="122.99"/>
    <n v="70.2"/>
    <x v="0"/>
    <x v="3"/>
    <x v="0"/>
    <s v="Chairs &amp; Chairmats"/>
    <s v="Jumbo Drum"/>
    <s v="Global High-Back Leather Tilter, Burgundy"/>
    <n v="0.74"/>
    <s v="United States"/>
    <x v="3"/>
    <s v="Vermont"/>
    <s v="Burlington"/>
    <n v="5401"/>
    <x v="32"/>
    <x v="1"/>
    <x v="1"/>
    <x v="32"/>
    <x v="34"/>
    <d v="2015-02-04T00:00:00"/>
    <d v="2015-02-28T00:00:00"/>
    <d v="2015-02-04T00:00:00"/>
    <n v="-2426.5500000000002"/>
    <x v="4"/>
    <n v="1400.53"/>
    <n v="87947"/>
    <n v="122.89999999999999"/>
    <x v="3"/>
    <n v="2"/>
    <n v="-1.732594089380449"/>
    <n v="-1026.0200000000002"/>
    <x v="5"/>
    <s v="Feb 2015"/>
    <s v="Feb 2015  Week 06"/>
    <n v="1"/>
    <n v="0"/>
    <x v="0"/>
    <x v="0"/>
  </r>
  <r>
    <n v="894"/>
    <s v="Gail Rankin Cole"/>
    <x v="2"/>
    <n v="0.02"/>
    <n v="1.1399999999999999"/>
    <n v="0.7"/>
    <x v="1"/>
    <x v="3"/>
    <x v="2"/>
    <s v="Rubber Bands"/>
    <s v="Wrap Bag"/>
    <s v="OIC Thumb-Tacks"/>
    <n v="0.38"/>
    <s v="United States"/>
    <x v="3"/>
    <s v="District of Columbia"/>
    <s v="Washington"/>
    <n v="20024"/>
    <x v="32"/>
    <x v="1"/>
    <x v="1"/>
    <x v="32"/>
    <x v="29"/>
    <d v="2015-02-02T00:00:00"/>
    <d v="2015-02-28T00:00:00"/>
    <d v="2015-02-02T00:00:00"/>
    <n v="-0.49"/>
    <x v="37"/>
    <n v="44.85"/>
    <n v="38529"/>
    <n v="1.1199999999999999"/>
    <x v="3"/>
    <n v="0"/>
    <n v="-1.092530657748049E-2"/>
    <n v="44.36"/>
    <x v="5"/>
    <s v="Feb 2015"/>
    <s v="Feb 2015  Week 06"/>
    <n v="0"/>
    <n v="1"/>
    <x v="0"/>
    <x v="0"/>
  </r>
  <r>
    <n v="2498"/>
    <s v="Arlene Long"/>
    <x v="4"/>
    <n v="0.09"/>
    <n v="6.28"/>
    <n v="5.41"/>
    <x v="1"/>
    <x v="0"/>
    <x v="0"/>
    <s v="Office Furnishings"/>
    <s v="Small Box"/>
    <s v="Eldon® 200 Class™ Desk Accessories"/>
    <n v="0.53"/>
    <s v="United States"/>
    <x v="2"/>
    <s v="California"/>
    <s v="San Diego"/>
    <n v="92024"/>
    <x v="32"/>
    <x v="1"/>
    <x v="1"/>
    <x v="32"/>
    <x v="34"/>
    <d v="2015-02-04T00:00:00"/>
    <d v="2015-02-28T00:00:00"/>
    <d v="2015-02-04T00:00:00"/>
    <n v="-61.59"/>
    <x v="38"/>
    <n v="355.4"/>
    <n v="54567"/>
    <n v="6.19"/>
    <x v="2"/>
    <n v="2"/>
    <n v="-0.17329769274057402"/>
    <n v="293.80999999999995"/>
    <x v="5"/>
    <s v="Feb 2015"/>
    <s v="Feb 2015  Week 06"/>
    <n v="1"/>
    <n v="0"/>
    <x v="0"/>
    <x v="0"/>
  </r>
  <r>
    <n v="2500"/>
    <s v="Kevin Smith"/>
    <x v="4"/>
    <n v="0.09"/>
    <n v="6.28"/>
    <n v="5.41"/>
    <x v="1"/>
    <x v="0"/>
    <x v="0"/>
    <s v="Office Furnishings"/>
    <s v="Small Box"/>
    <s v="Eldon® 200 Class™ Desk Accessories"/>
    <n v="0.53"/>
    <s v="United States"/>
    <x v="1"/>
    <s v="Illinois"/>
    <s v="Lake In The Hills"/>
    <n v="60102"/>
    <x v="32"/>
    <x v="1"/>
    <x v="1"/>
    <x v="32"/>
    <x v="34"/>
    <d v="2015-02-04T00:00:00"/>
    <d v="2015-02-28T00:00:00"/>
    <d v="2015-02-04T00:00:00"/>
    <n v="-32.026800000000001"/>
    <x v="15"/>
    <n v="88.85"/>
    <n v="88320"/>
    <n v="6.19"/>
    <x v="1"/>
    <n v="2"/>
    <n v="-0.36045920090039396"/>
    <n v="56.823199999999993"/>
    <x v="5"/>
    <s v="Feb 2015"/>
    <s v="Feb 2015  Week 06"/>
    <n v="1"/>
    <n v="0"/>
    <x v="0"/>
    <x v="0"/>
  </r>
  <r>
    <n v="84"/>
    <s v="Helen Stein"/>
    <x v="3"/>
    <n v="0"/>
    <n v="8.09"/>
    <n v="7.96"/>
    <x v="1"/>
    <x v="1"/>
    <x v="0"/>
    <s v="Office Furnishings"/>
    <s v="Small Box"/>
    <s v="6&quot; Cubicle Wall Clock, Black"/>
    <n v="0.49"/>
    <s v="United States"/>
    <x v="3"/>
    <s v="Ohio"/>
    <s v="Cincinnati"/>
    <n v="45231"/>
    <x v="32"/>
    <x v="1"/>
    <x v="1"/>
    <x v="32"/>
    <x v="33"/>
    <d v="2015-02-03T00:00:00"/>
    <d v="2015-02-28T00:00:00"/>
    <d v="2015-02-03T00:00:00"/>
    <n v="-144.56"/>
    <x v="8"/>
    <n v="90.98"/>
    <n v="87364"/>
    <n v="8.09"/>
    <x v="3"/>
    <n v="1"/>
    <n v="-1.5889206418993185"/>
    <n v="-53.58"/>
    <x v="5"/>
    <s v="Feb 2015"/>
    <s v="Feb 2015  Week 06"/>
    <n v="1"/>
    <n v="0"/>
    <x v="0"/>
    <x v="0"/>
  </r>
  <r>
    <n v="1412"/>
    <s v="Marc Ray"/>
    <x v="3"/>
    <n v="0.08"/>
    <n v="3.38"/>
    <n v="0.85"/>
    <x v="1"/>
    <x v="3"/>
    <x v="2"/>
    <s v="Pens &amp; Art Supplies"/>
    <s v="Wrap Bag"/>
    <s v="Avery Hi-Liter® Fluorescent Desk Style Markers"/>
    <n v="0.48"/>
    <s v="United States"/>
    <x v="2"/>
    <s v="California"/>
    <s v="Mountain View"/>
    <n v="94043"/>
    <x v="32"/>
    <x v="1"/>
    <x v="1"/>
    <x v="32"/>
    <x v="34"/>
    <d v="2015-02-04T00:00:00"/>
    <d v="2015-02-28T00:00:00"/>
    <d v="2015-02-04T00:00:00"/>
    <n v="20.453600000000002"/>
    <x v="4"/>
    <n v="38.81"/>
    <n v="87087"/>
    <n v="3.3"/>
    <x v="2"/>
    <n v="2"/>
    <n v="0.52701880958515845"/>
    <n v="59.263600000000004"/>
    <x v="5"/>
    <s v="Feb 2015"/>
    <s v="Feb 2015  Week 06"/>
    <n v="1"/>
    <n v="0"/>
    <x v="0"/>
    <x v="0"/>
  </r>
  <r>
    <n v="1413"/>
    <s v="Pamela Wiley"/>
    <x v="3"/>
    <n v="0.02"/>
    <n v="16.48"/>
    <n v="1.99"/>
    <x v="2"/>
    <x v="3"/>
    <x v="1"/>
    <s v="Computer Peripherals"/>
    <s v="Small Pack"/>
    <s v="Maxell DVD-RAM Discs"/>
    <n v="0.42"/>
    <s v="United States"/>
    <x v="3"/>
    <s v="Massachusetts"/>
    <s v="Boston"/>
    <n v="2113"/>
    <x v="32"/>
    <x v="1"/>
    <x v="1"/>
    <x v="32"/>
    <x v="34"/>
    <d v="2015-02-04T00:00:00"/>
    <d v="2015-02-28T00:00:00"/>
    <d v="2015-02-04T00:00:00"/>
    <n v="69.61"/>
    <x v="39"/>
    <n v="484.56"/>
    <n v="45539"/>
    <n v="16.46"/>
    <x v="3"/>
    <n v="2"/>
    <n v="0.14365610037972593"/>
    <n v="554.16999999999996"/>
    <x v="5"/>
    <s v="Feb 2015"/>
    <s v="Feb 2015  Week 06"/>
    <n v="1"/>
    <n v="0"/>
    <x v="0"/>
    <x v="0"/>
  </r>
  <r>
    <n v="3196"/>
    <s v="Rick Foster Hawkins"/>
    <x v="3"/>
    <n v="0.03"/>
    <n v="200.97"/>
    <n v="15.59"/>
    <x v="0"/>
    <x v="2"/>
    <x v="1"/>
    <s v="Office Machines"/>
    <s v="Jumbo Drum"/>
    <s v="Hewlett-Packard Deskjet 6122 Color Inkjet Printer"/>
    <n v="0.36"/>
    <s v="United States"/>
    <x v="2"/>
    <s v="California"/>
    <s v="San Francisco"/>
    <n v="94109"/>
    <x v="32"/>
    <x v="1"/>
    <x v="1"/>
    <x v="32"/>
    <x v="33"/>
    <d v="2015-02-03T00:00:00"/>
    <d v="2015-02-28T00:00:00"/>
    <d v="2015-02-03T00:00:00"/>
    <n v="1951.3"/>
    <x v="10"/>
    <n v="8717.75"/>
    <n v="24294"/>
    <n v="200.94"/>
    <x v="2"/>
    <n v="1"/>
    <n v="0.22383069025838087"/>
    <n v="10669.05"/>
    <x v="5"/>
    <s v="Feb 2015"/>
    <s v="Feb 2015  Week 06"/>
    <n v="1"/>
    <n v="0"/>
    <x v="0"/>
    <x v="0"/>
  </r>
  <r>
    <n v="3197"/>
    <s v="Wallace Pugh"/>
    <x v="3"/>
    <n v="0.03"/>
    <n v="200.97"/>
    <n v="15.59"/>
    <x v="0"/>
    <x v="2"/>
    <x v="1"/>
    <s v="Office Machines"/>
    <s v="Jumbo Drum"/>
    <s v="Hewlett-Packard Deskjet 6122 Color Inkjet Printer"/>
    <n v="0.36"/>
    <s v="United States"/>
    <x v="1"/>
    <s v="Illinois"/>
    <s v="Northbrook"/>
    <n v="60062"/>
    <x v="32"/>
    <x v="1"/>
    <x v="1"/>
    <x v="32"/>
    <x v="33"/>
    <d v="2015-02-03T00:00:00"/>
    <d v="2015-02-28T00:00:00"/>
    <d v="2015-02-03T00:00:00"/>
    <n v="1538.7828"/>
    <x v="8"/>
    <n v="2230.12"/>
    <n v="90850"/>
    <n v="200.94"/>
    <x v="1"/>
    <n v="1"/>
    <n v="0.69000000000000006"/>
    <n v="3768.9027999999998"/>
    <x v="5"/>
    <s v="Feb 2015"/>
    <s v="Feb 2015  Week 06"/>
    <n v="1"/>
    <n v="0"/>
    <x v="0"/>
    <x v="0"/>
  </r>
  <r>
    <n v="2486"/>
    <s v="Jack Horn"/>
    <x v="2"/>
    <n v="0"/>
    <n v="180.98"/>
    <n v="30"/>
    <x v="0"/>
    <x v="0"/>
    <x v="0"/>
    <s v="Chairs &amp; Chairmats"/>
    <s v="Jumbo Drum"/>
    <s v="Office Star - Ergonomic Mid Back Chair with 2-Way Adjustable Arms"/>
    <n v="0.69"/>
    <s v="United States"/>
    <x v="0"/>
    <s v="Georgia"/>
    <s v="Statesboro"/>
    <n v="30458"/>
    <x v="33"/>
    <x v="1"/>
    <x v="1"/>
    <x v="33"/>
    <x v="35"/>
    <d v="2015-02-05T00:00:00"/>
    <d v="2015-02-28T00:00:00"/>
    <d v="2015-02-05T00:00:00"/>
    <n v="9.2040000000000006"/>
    <x v="8"/>
    <n v="2084.16"/>
    <n v="91416"/>
    <n v="180.98"/>
    <x v="0"/>
    <n v="2"/>
    <n v="4.4161676646706591E-3"/>
    <n v="2093.364"/>
    <x v="5"/>
    <s v="Feb 2015"/>
    <s v="Feb 2015  Week 06"/>
    <n v="1"/>
    <n v="0"/>
    <x v="0"/>
    <x v="0"/>
  </r>
  <r>
    <n v="3053"/>
    <s v="Robin Tyler"/>
    <x v="4"/>
    <n v="0.06"/>
    <n v="125.99"/>
    <n v="2.5"/>
    <x v="1"/>
    <x v="3"/>
    <x v="1"/>
    <s v="Telephones and Communication"/>
    <s v="Small Box"/>
    <s v="i2000"/>
    <n v="0.6"/>
    <s v="United States"/>
    <x v="0"/>
    <s v="Kentucky"/>
    <s v="Murray"/>
    <n v="42071"/>
    <x v="33"/>
    <x v="1"/>
    <x v="1"/>
    <x v="33"/>
    <x v="35"/>
    <d v="2015-02-05T00:00:00"/>
    <d v="2015-02-28T00:00:00"/>
    <d v="2015-02-05T00:00:00"/>
    <n v="402.06599999999997"/>
    <x v="8"/>
    <n v="1173.76"/>
    <n v="86662"/>
    <n v="125.92999999999999"/>
    <x v="0"/>
    <n v="2"/>
    <n v="0.34254532442748092"/>
    <n v="1575.826"/>
    <x v="5"/>
    <s v="Feb 2015"/>
    <s v="Feb 2015  Week 06"/>
    <n v="1"/>
    <n v="0"/>
    <x v="0"/>
    <x v="0"/>
  </r>
  <r>
    <n v="603"/>
    <s v="Gretchen Ball"/>
    <x v="3"/>
    <n v="0.02"/>
    <n v="35.99"/>
    <n v="5"/>
    <x v="1"/>
    <x v="2"/>
    <x v="1"/>
    <s v="Telephones and Communication"/>
    <s v="Small Box"/>
    <s v="Accessory27"/>
    <n v="0.85"/>
    <s v="United States"/>
    <x v="2"/>
    <s v="Colorado"/>
    <s v="Pueblo"/>
    <n v="81001"/>
    <x v="33"/>
    <x v="1"/>
    <x v="1"/>
    <x v="33"/>
    <x v="35"/>
    <d v="2015-02-05T00:00:00"/>
    <d v="2015-02-28T00:00:00"/>
    <d v="2015-02-05T00:00:00"/>
    <n v="-120.934"/>
    <x v="12"/>
    <n v="227.79"/>
    <n v="87020"/>
    <n v="35.97"/>
    <x v="2"/>
    <n v="2"/>
    <n v="-0.53090126871241061"/>
    <n v="106.85599999999999"/>
    <x v="5"/>
    <s v="Feb 2015"/>
    <s v="Feb 2015  Week 06"/>
    <n v="1"/>
    <n v="0"/>
    <x v="0"/>
    <x v="0"/>
  </r>
  <r>
    <n v="3151"/>
    <s v="Glenda Hunter"/>
    <x v="0"/>
    <n v="0.01"/>
    <n v="3502.14"/>
    <n v="8.73"/>
    <x v="0"/>
    <x v="3"/>
    <x v="1"/>
    <s v="Office Machines"/>
    <s v="Jumbo Box"/>
    <s v="Okidata Pacemark 4410N Wide Format Dot Matrix Printer"/>
    <n v="0.56999999999999995"/>
    <s v="United States"/>
    <x v="2"/>
    <s v="California"/>
    <s v="Twentynine Palms"/>
    <n v="92277"/>
    <x v="34"/>
    <x v="1"/>
    <x v="1"/>
    <x v="34"/>
    <x v="35"/>
    <d v="2015-02-05T00:00:00"/>
    <d v="2015-02-28T00:00:00"/>
    <d v="2015-02-05T00:00:00"/>
    <n v="-4075.9339920000002"/>
    <x v="3"/>
    <n v="3501.79"/>
    <n v="88544"/>
    <n v="3502.1299999999997"/>
    <x v="2"/>
    <n v="1"/>
    <n v="-1.1639572881297851"/>
    <n v="-574.14399200000025"/>
    <x v="5"/>
    <s v="Feb 2015"/>
    <s v="Feb 2015  Week 06"/>
    <n v="1"/>
    <n v="0"/>
    <x v="0"/>
    <x v="0"/>
  </r>
  <r>
    <n v="3151"/>
    <s v="Glenda Hunter"/>
    <x v="0"/>
    <n v="0.06"/>
    <n v="15.73"/>
    <n v="7.42"/>
    <x v="1"/>
    <x v="3"/>
    <x v="2"/>
    <s v="Scissors, Rulers and Trimmers"/>
    <s v="Small Pack"/>
    <s v="Acme Galleria® Hot Forged Steel Scissors with Colored Handles"/>
    <n v="0.56000000000000005"/>
    <s v="United States"/>
    <x v="2"/>
    <s v="California"/>
    <s v="Twentynine Palms"/>
    <n v="92277"/>
    <x v="34"/>
    <x v="1"/>
    <x v="1"/>
    <x v="34"/>
    <x v="35"/>
    <d v="2015-02-05T00:00:00"/>
    <d v="2015-02-28T00:00:00"/>
    <d v="2015-02-05T00:00:00"/>
    <n v="-18.558800000000002"/>
    <x v="7"/>
    <n v="63.04"/>
    <n v="88544"/>
    <n v="15.67"/>
    <x v="2"/>
    <n v="1"/>
    <n v="-0.29439720812182746"/>
    <n v="44.481200000000001"/>
    <x v="5"/>
    <s v="Feb 2015"/>
    <s v="Feb 2015  Week 06"/>
    <n v="0"/>
    <n v="1"/>
    <x v="1"/>
    <x v="0"/>
  </r>
  <r>
    <n v="3351"/>
    <s v="Nathan Wyatt"/>
    <x v="0"/>
    <n v="0.1"/>
    <n v="10.89"/>
    <n v="4.5"/>
    <x v="1"/>
    <x v="0"/>
    <x v="2"/>
    <s v="Appliances"/>
    <s v="Small Box"/>
    <s v="Belkin 6 Outlet Metallic Surge Strip"/>
    <n v="0.59"/>
    <s v="United States"/>
    <x v="2"/>
    <s v="Washington"/>
    <s v="Pasco"/>
    <n v="99301"/>
    <x v="34"/>
    <x v="1"/>
    <x v="1"/>
    <x v="34"/>
    <x v="32"/>
    <d v="2015-02-06T00:00:00"/>
    <d v="2015-02-28T00:00:00"/>
    <d v="2015-02-06T00:00:00"/>
    <n v="-19.2972"/>
    <x v="40"/>
    <n v="178.68"/>
    <n v="91297"/>
    <n v="10.790000000000001"/>
    <x v="2"/>
    <n v="2"/>
    <n v="-0.10799865681665546"/>
    <n v="159.3828"/>
    <x v="5"/>
    <s v="Feb 2015"/>
    <s v="Feb 2015  Week 06"/>
    <n v="1"/>
    <n v="0"/>
    <x v="0"/>
    <x v="0"/>
  </r>
  <r>
    <n v="960"/>
    <s v="Phillip Chappell"/>
    <x v="2"/>
    <n v="0.03"/>
    <n v="2.94"/>
    <n v="0.96"/>
    <x v="1"/>
    <x v="2"/>
    <x v="2"/>
    <s v="Pens &amp; Art Supplies"/>
    <s v="Wrap Bag"/>
    <s v="Newell 343"/>
    <n v="0.57999999999999996"/>
    <s v="United States"/>
    <x v="2"/>
    <s v="California"/>
    <s v="Redondo Beach"/>
    <n v="90278"/>
    <x v="34"/>
    <x v="1"/>
    <x v="1"/>
    <x v="34"/>
    <x v="37"/>
    <d v="2015-02-08T00:00:00"/>
    <d v="2015-02-28T00:00:00"/>
    <d v="2015-02-08T00:00:00"/>
    <n v="-4.2"/>
    <x v="3"/>
    <n v="3.51"/>
    <n v="89401"/>
    <n v="2.91"/>
    <x v="2"/>
    <n v="4"/>
    <n v="-1.1965811965811968"/>
    <n v="-0.69000000000000039"/>
    <x v="5"/>
    <s v="Feb 2015"/>
    <s v="Feb 2015  Week 06"/>
    <n v="1"/>
    <n v="0"/>
    <x v="0"/>
    <x v="0"/>
  </r>
  <r>
    <n v="962"/>
    <s v="Yvonne Clarke"/>
    <x v="2"/>
    <n v="0.03"/>
    <n v="2.94"/>
    <n v="0.96"/>
    <x v="1"/>
    <x v="2"/>
    <x v="2"/>
    <s v="Pens &amp; Art Supplies"/>
    <s v="Wrap Bag"/>
    <s v="Newell 343"/>
    <n v="0.57999999999999996"/>
    <s v="United States"/>
    <x v="1"/>
    <s v="Illinois"/>
    <s v="Chicago"/>
    <n v="60610"/>
    <x v="34"/>
    <x v="1"/>
    <x v="1"/>
    <x v="34"/>
    <x v="37"/>
    <d v="2015-02-08T00:00:00"/>
    <d v="2015-02-28T00:00:00"/>
    <d v="2015-02-08T00:00:00"/>
    <n v="-4.2"/>
    <x v="0"/>
    <n v="7.01"/>
    <n v="17636"/>
    <n v="2.91"/>
    <x v="1"/>
    <n v="4"/>
    <n v="-0.59914407988587737"/>
    <n v="2.8099999999999996"/>
    <x v="5"/>
    <s v="Feb 2015"/>
    <s v="Feb 2015  Week 06"/>
    <n v="1"/>
    <n v="0"/>
    <x v="0"/>
    <x v="0"/>
  </r>
  <r>
    <n v="1213"/>
    <s v="Jeremy Pratt"/>
    <x v="2"/>
    <n v="7.0000000000000007E-2"/>
    <n v="29.89"/>
    <n v="1.99"/>
    <x v="2"/>
    <x v="3"/>
    <x v="1"/>
    <s v="Computer Peripherals"/>
    <s v="Small Pack"/>
    <s v="Verbatim DVD-RAM, 5.2GB, Rewritable, Type 1, DS"/>
    <n v="0.5"/>
    <s v="United States"/>
    <x v="1"/>
    <s v="Indiana"/>
    <s v="Granger"/>
    <n v="46530"/>
    <x v="34"/>
    <x v="1"/>
    <x v="1"/>
    <x v="34"/>
    <x v="38"/>
    <d v="2015-02-09T00:00:00"/>
    <d v="2015-02-28T00:00:00"/>
    <d v="2015-02-09T00:00:00"/>
    <n v="258.6189"/>
    <x v="1"/>
    <n v="374.81"/>
    <n v="88599"/>
    <n v="29.82"/>
    <x v="1"/>
    <n v="5"/>
    <n v="0.69"/>
    <n v="633.4289"/>
    <x v="5"/>
    <s v="Feb 2015"/>
    <s v="Feb 2015  Week 06"/>
    <n v="0"/>
    <n v="1"/>
    <x v="0"/>
    <x v="0"/>
  </r>
  <r>
    <n v="1213"/>
    <s v="Jeremy Pratt"/>
    <x v="2"/>
    <n v="0.03"/>
    <n v="8.34"/>
    <n v="4.82"/>
    <x v="1"/>
    <x v="3"/>
    <x v="2"/>
    <s v="Paper"/>
    <s v="Small Box"/>
    <s v="Southworth 25% Cotton Antique Laid Paper &amp; Envelopes"/>
    <n v="0.4"/>
    <s v="United States"/>
    <x v="1"/>
    <s v="Indiana"/>
    <s v="Granger"/>
    <n v="46530"/>
    <x v="34"/>
    <x v="1"/>
    <x v="1"/>
    <x v="34"/>
    <x v="37"/>
    <d v="2015-02-08T00:00:00"/>
    <d v="2015-02-28T00:00:00"/>
    <d v="2015-02-08T00:00:00"/>
    <n v="-6.71"/>
    <x v="18"/>
    <n v="43.27"/>
    <n v="88599"/>
    <n v="8.31"/>
    <x v="1"/>
    <n v="4"/>
    <n v="-0.15507279870580076"/>
    <n v="36.56"/>
    <x v="5"/>
    <s v="Feb 2015"/>
    <s v="Feb 2015  Week 06"/>
    <n v="0"/>
    <n v="1"/>
    <x v="1"/>
    <x v="0"/>
  </r>
  <r>
    <n v="2203"/>
    <s v="Eddie Walker"/>
    <x v="2"/>
    <n v="0.08"/>
    <n v="145.44999999999999"/>
    <n v="17.850000000000001"/>
    <x v="0"/>
    <x v="2"/>
    <x v="1"/>
    <s v="Office Machines"/>
    <s v="Jumbo Drum"/>
    <s v="Panasonic KX-P1150 Dot Matrix Printer"/>
    <n v="0.56000000000000005"/>
    <s v="United States"/>
    <x v="1"/>
    <s v="Minnesota"/>
    <s v="Brooklyn Park"/>
    <n v="55445"/>
    <x v="34"/>
    <x v="1"/>
    <x v="1"/>
    <x v="34"/>
    <x v="34"/>
    <d v="2015-02-04T00:00:00"/>
    <d v="2015-02-28T00:00:00"/>
    <d v="2015-02-04T00:00:00"/>
    <n v="751.58"/>
    <x v="2"/>
    <n v="1117.6600000000001"/>
    <n v="86051"/>
    <n v="145.36999999999998"/>
    <x v="1"/>
    <n v="0"/>
    <n v="0.67245852942755402"/>
    <n v="1869.2400000000002"/>
    <x v="5"/>
    <s v="Feb 2015"/>
    <s v="Feb 2015  Week 06"/>
    <n v="0"/>
    <n v="1"/>
    <x v="0"/>
    <x v="0"/>
  </r>
  <r>
    <n v="2204"/>
    <s v="Oscar Ford"/>
    <x v="2"/>
    <n v="7.0000000000000007E-2"/>
    <n v="33.94"/>
    <n v="19.190000000000001"/>
    <x v="0"/>
    <x v="2"/>
    <x v="0"/>
    <s v="Chairs &amp; Chairmats"/>
    <s v="Jumbo Drum"/>
    <s v="Metal Folding Chairs, Beige, 4/Carton"/>
    <n v="0.57999999999999996"/>
    <s v="United States"/>
    <x v="1"/>
    <s v="Minnesota"/>
    <s v="Burnsville"/>
    <n v="55337"/>
    <x v="34"/>
    <x v="1"/>
    <x v="1"/>
    <x v="34"/>
    <x v="37"/>
    <d v="2015-02-08T00:00:00"/>
    <d v="2015-02-28T00:00:00"/>
    <d v="2015-02-08T00:00:00"/>
    <n v="-157.56"/>
    <x v="18"/>
    <n v="169.46"/>
    <n v="86051"/>
    <n v="33.869999999999997"/>
    <x v="1"/>
    <n v="4"/>
    <n v="-0.92977693851056298"/>
    <n v="11.900000000000006"/>
    <x v="5"/>
    <s v="Feb 2015"/>
    <s v="Feb 2015  Week 06"/>
    <n v="1"/>
    <n v="0"/>
    <x v="1"/>
    <x v="0"/>
  </r>
  <r>
    <n v="689"/>
    <s v="Tommy Honeycutt"/>
    <x v="4"/>
    <n v="7.0000000000000007E-2"/>
    <n v="1.7"/>
    <n v="1.99"/>
    <x v="1"/>
    <x v="0"/>
    <x v="1"/>
    <s v="Computer Peripherals"/>
    <s v="Small Pack"/>
    <s v="BASF Silver 74 Minute CD-R"/>
    <n v="0.51"/>
    <s v="United States"/>
    <x v="1"/>
    <s v="Missouri"/>
    <s v="Saint Peters"/>
    <n v="63376"/>
    <x v="34"/>
    <x v="1"/>
    <x v="1"/>
    <x v="34"/>
    <x v="35"/>
    <d v="2015-02-05T00:00:00"/>
    <d v="2015-02-28T00:00:00"/>
    <d v="2015-02-05T00:00:00"/>
    <n v="-51.42"/>
    <x v="19"/>
    <n v="17.420000000000002"/>
    <n v="88502"/>
    <n v="1.63"/>
    <x v="1"/>
    <n v="1"/>
    <n v="-2.9517795637198621"/>
    <n v="-34"/>
    <x v="5"/>
    <s v="Feb 2015"/>
    <s v="Feb 2015  Week 06"/>
    <n v="1"/>
    <n v="0"/>
    <x v="0"/>
    <x v="0"/>
  </r>
  <r>
    <n v="1363"/>
    <s v="Earl Roy"/>
    <x v="4"/>
    <n v="0.05"/>
    <n v="12.97"/>
    <n v="1.49"/>
    <x v="1"/>
    <x v="1"/>
    <x v="2"/>
    <s v="Binders and Binder Accessories"/>
    <s v="Small Box"/>
    <s v="Mead 1st Gear 2&quot; Zipper Binder, Asst. Colors"/>
    <n v="0.35"/>
    <s v="United States"/>
    <x v="0"/>
    <s v="Florida"/>
    <s v="Casselberry"/>
    <n v="32707"/>
    <x v="34"/>
    <x v="1"/>
    <x v="1"/>
    <x v="34"/>
    <x v="32"/>
    <d v="2015-02-06T00:00:00"/>
    <d v="2015-02-28T00:00:00"/>
    <d v="2015-02-06T00:00:00"/>
    <n v="5.4660000000000002"/>
    <x v="0"/>
    <n v="26.37"/>
    <n v="89993"/>
    <n v="12.92"/>
    <x v="0"/>
    <n v="2"/>
    <n v="0.20728100113765643"/>
    <n v="31.836000000000002"/>
    <x v="5"/>
    <s v="Feb 2015"/>
    <s v="Feb 2015  Week 06"/>
    <n v="1"/>
    <n v="0"/>
    <x v="0"/>
    <x v="0"/>
  </r>
  <r>
    <n v="1363"/>
    <s v="Earl Roy"/>
    <x v="4"/>
    <n v="0.06"/>
    <n v="5.81"/>
    <n v="3.37"/>
    <x v="1"/>
    <x v="1"/>
    <x v="2"/>
    <s v="Rubber Bands"/>
    <s v="Wrap Bag"/>
    <s v="Advantus Push Pins, Aluminum Head"/>
    <n v="0.54"/>
    <s v="United States"/>
    <x v="0"/>
    <s v="Florida"/>
    <s v="Casselberry"/>
    <n v="32707"/>
    <x v="34"/>
    <x v="1"/>
    <x v="1"/>
    <x v="34"/>
    <x v="32"/>
    <d v="2015-02-06T00:00:00"/>
    <d v="2015-02-28T00:00:00"/>
    <d v="2015-02-06T00:00:00"/>
    <n v="-149.1182"/>
    <x v="13"/>
    <n v="53.44"/>
    <n v="89993"/>
    <n v="5.75"/>
    <x v="0"/>
    <n v="2"/>
    <n v="-2.7903854790419165"/>
    <n v="-95.678200000000004"/>
    <x v="5"/>
    <s v="Feb 2015"/>
    <s v="Feb 2015  Week 06"/>
    <n v="0"/>
    <n v="1"/>
    <x v="1"/>
    <x v="0"/>
  </r>
  <r>
    <n v="1499"/>
    <s v="Charlotte L Doyle"/>
    <x v="4"/>
    <n v="0.05"/>
    <n v="2.16"/>
    <n v="6.05"/>
    <x v="1"/>
    <x v="2"/>
    <x v="2"/>
    <s v="Binders and Binder Accessories"/>
    <s v="Small Box"/>
    <s v="Peel &amp; Stick Add-On Corner Pockets"/>
    <n v="0.37"/>
    <s v="United States"/>
    <x v="0"/>
    <s v="Florida"/>
    <s v="Coral Gables"/>
    <n v="33134"/>
    <x v="34"/>
    <x v="1"/>
    <x v="1"/>
    <x v="34"/>
    <x v="35"/>
    <d v="2015-02-05T00:00:00"/>
    <d v="2015-02-28T00:00:00"/>
    <d v="2015-02-05T00:00:00"/>
    <n v="-298.88600000000002"/>
    <x v="2"/>
    <n v="18.59"/>
    <n v="90731"/>
    <n v="2.1100000000000003"/>
    <x v="0"/>
    <n v="1"/>
    <n v="-16.077783754706832"/>
    <n v="-280.29600000000005"/>
    <x v="5"/>
    <s v="Feb 2015"/>
    <s v="Feb 2015  Week 06"/>
    <n v="1"/>
    <n v="0"/>
    <x v="0"/>
    <x v="0"/>
  </r>
  <r>
    <n v="1499"/>
    <s v="Charlotte L Doyle"/>
    <x v="4"/>
    <n v="0.03"/>
    <n v="6.48"/>
    <n v="6.6"/>
    <x v="1"/>
    <x v="2"/>
    <x v="2"/>
    <s v="Paper"/>
    <s v="Small Box"/>
    <s v="Xerox 21"/>
    <n v="0.37"/>
    <s v="United States"/>
    <x v="0"/>
    <s v="Florida"/>
    <s v="Coral Gables"/>
    <n v="33134"/>
    <x v="34"/>
    <x v="1"/>
    <x v="1"/>
    <x v="34"/>
    <x v="35"/>
    <d v="2015-02-05T00:00:00"/>
    <d v="2015-02-28T00:00:00"/>
    <d v="2015-02-05T00:00:00"/>
    <n v="-145.852"/>
    <x v="13"/>
    <n v="58.83"/>
    <n v="90731"/>
    <n v="6.45"/>
    <x v="0"/>
    <n v="1"/>
    <n v="-2.4792112867584568"/>
    <n v="-87.022000000000006"/>
    <x v="5"/>
    <s v="Feb 2015"/>
    <s v="Feb 2015  Week 06"/>
    <n v="0"/>
    <n v="1"/>
    <x v="1"/>
    <x v="0"/>
  </r>
  <r>
    <n v="1499"/>
    <s v="Charlotte L Doyle"/>
    <x v="4"/>
    <n v="0.08"/>
    <n v="146.05000000000001"/>
    <n v="80.2"/>
    <x v="0"/>
    <x v="2"/>
    <x v="0"/>
    <s v="Tables"/>
    <s v="Jumbo Box"/>
    <s v="BPI Conference Tables"/>
    <n v="0.71"/>
    <s v="United States"/>
    <x v="0"/>
    <s v="Florida"/>
    <s v="Coral Gables"/>
    <n v="33134"/>
    <x v="34"/>
    <x v="1"/>
    <x v="1"/>
    <x v="34"/>
    <x v="35"/>
    <d v="2015-02-05T00:00:00"/>
    <d v="2015-02-28T00:00:00"/>
    <d v="2015-02-05T00:00:00"/>
    <n v="-27.951000000000001"/>
    <x v="8"/>
    <n v="1557.66"/>
    <n v="90731"/>
    <n v="145.97"/>
    <x v="0"/>
    <n v="1"/>
    <n v="-1.7944224028350216E-2"/>
    <n v="1529.7090000000001"/>
    <x v="5"/>
    <s v="Feb 2015"/>
    <s v="Feb 2015  Week 06"/>
    <n v="0"/>
    <n v="1"/>
    <x v="1"/>
    <x v="0"/>
  </r>
  <r>
    <n v="2286"/>
    <s v="Larry Langston"/>
    <x v="4"/>
    <n v="0"/>
    <n v="4.91"/>
    <n v="0.5"/>
    <x v="1"/>
    <x v="3"/>
    <x v="2"/>
    <s v="Labels"/>
    <s v="Small Box"/>
    <s v="Avery 493"/>
    <n v="0.36"/>
    <s v="United States"/>
    <x v="0"/>
    <s v="South Carolina"/>
    <s v="Spartanburg"/>
    <n v="29301"/>
    <x v="34"/>
    <x v="1"/>
    <x v="1"/>
    <x v="34"/>
    <x v="32"/>
    <d v="2015-02-06T00:00:00"/>
    <d v="2015-02-28T00:00:00"/>
    <d v="2015-02-06T00:00:00"/>
    <n v="99.197999999999993"/>
    <x v="4"/>
    <n v="61.87"/>
    <n v="90145"/>
    <n v="4.91"/>
    <x v="0"/>
    <n v="2"/>
    <n v="1.6033295619848069"/>
    <n v="161.06799999999998"/>
    <x v="5"/>
    <s v="Feb 2015"/>
    <s v="Feb 2015  Week 06"/>
    <n v="1"/>
    <n v="0"/>
    <x v="0"/>
    <x v="0"/>
  </r>
  <r>
    <n v="2286"/>
    <s v="Larry Langston"/>
    <x v="4"/>
    <n v="0.01"/>
    <n v="7.28"/>
    <n v="11.15"/>
    <x v="1"/>
    <x v="3"/>
    <x v="2"/>
    <s v="Paper"/>
    <s v="Small Box"/>
    <s v="Array® Parchment Paper, Assorted Colors"/>
    <n v="0.37"/>
    <s v="United States"/>
    <x v="0"/>
    <s v="South Carolina"/>
    <s v="Spartanburg"/>
    <n v="29301"/>
    <x v="34"/>
    <x v="1"/>
    <x v="1"/>
    <x v="34"/>
    <x v="35"/>
    <d v="2015-02-05T00:00:00"/>
    <d v="2015-02-28T00:00:00"/>
    <d v="2015-02-05T00:00:00"/>
    <n v="136.03139999999999"/>
    <x v="5"/>
    <n v="48.88"/>
    <n v="90145"/>
    <n v="7.2700000000000005"/>
    <x v="0"/>
    <n v="1"/>
    <n v="2.7829664484451717"/>
    <n v="184.91139999999999"/>
    <x v="5"/>
    <s v="Feb 2015"/>
    <s v="Feb 2015  Week 06"/>
    <n v="0"/>
    <n v="1"/>
    <x v="1"/>
    <x v="0"/>
  </r>
  <r>
    <n v="2286"/>
    <s v="Larry Langston"/>
    <x v="4"/>
    <n v="0.1"/>
    <n v="6.68"/>
    <n v="6.93"/>
    <x v="1"/>
    <x v="3"/>
    <x v="2"/>
    <s v="Paper"/>
    <s v="Small Box"/>
    <s v="HP Office Paper (20Lb. and 87 Bright)"/>
    <n v="0.37"/>
    <s v="United States"/>
    <x v="0"/>
    <s v="South Carolina"/>
    <s v="Spartanburg"/>
    <n v="29301"/>
    <x v="34"/>
    <x v="1"/>
    <x v="1"/>
    <x v="34"/>
    <x v="36"/>
    <d v="2015-02-07T00:00:00"/>
    <d v="2015-02-28T00:00:00"/>
    <d v="2015-02-07T00:00:00"/>
    <n v="-100.072"/>
    <x v="6"/>
    <n v="21.56"/>
    <n v="90145"/>
    <n v="6.58"/>
    <x v="0"/>
    <n v="3"/>
    <n v="-4.6415584415584421"/>
    <n v="-78.512"/>
    <x v="5"/>
    <s v="Feb 2015"/>
    <s v="Feb 2015  Week 06"/>
    <n v="0"/>
    <n v="1"/>
    <x v="1"/>
    <x v="0"/>
  </r>
  <r>
    <n v="2290"/>
    <s v="Glen Robertson"/>
    <x v="4"/>
    <n v="7.0000000000000007E-2"/>
    <n v="80.98"/>
    <n v="7.18"/>
    <x v="1"/>
    <x v="3"/>
    <x v="1"/>
    <s v="Computer Peripherals"/>
    <s v="Small Box"/>
    <s v="Logitech Cordless Navigator Duo"/>
    <n v="0.48"/>
    <s v="United States"/>
    <x v="1"/>
    <s v="Minnesota"/>
    <s v="Coon Rapids"/>
    <n v="55433"/>
    <x v="34"/>
    <x v="1"/>
    <x v="1"/>
    <x v="34"/>
    <x v="32"/>
    <d v="2015-02-06T00:00:00"/>
    <d v="2015-02-28T00:00:00"/>
    <d v="2015-02-06T00:00:00"/>
    <n v="779.47230000000002"/>
    <x v="9"/>
    <n v="1129.67"/>
    <n v="88164"/>
    <n v="80.910000000000011"/>
    <x v="1"/>
    <n v="2"/>
    <n v="0.69"/>
    <n v="1909.1423"/>
    <x v="5"/>
    <s v="Feb 2015"/>
    <s v="Feb 2015  Week 06"/>
    <n v="0"/>
    <n v="1"/>
    <x v="0"/>
    <x v="0"/>
  </r>
  <r>
    <n v="3042"/>
    <s v="Tara Gold"/>
    <x v="4"/>
    <n v="7.0000000000000007E-2"/>
    <n v="14.48"/>
    <n v="6.46"/>
    <x v="1"/>
    <x v="0"/>
    <x v="2"/>
    <s v="Binders and Binder Accessories"/>
    <s v="Small Box"/>
    <s v="GBC White Gloss Covers, Plain Front"/>
    <n v="0.38"/>
    <s v="United States"/>
    <x v="1"/>
    <s v="Kansas"/>
    <s v="Hutchinson"/>
    <n v="67501"/>
    <x v="34"/>
    <x v="1"/>
    <x v="1"/>
    <x v="34"/>
    <x v="35"/>
    <d v="2015-02-05T00:00:00"/>
    <d v="2015-02-28T00:00:00"/>
    <d v="2015-02-05T00:00:00"/>
    <n v="67.864000000000004"/>
    <x v="4"/>
    <n v="171.33"/>
    <n v="86101"/>
    <n v="14.41"/>
    <x v="1"/>
    <n v="1"/>
    <n v="0.39610109146092337"/>
    <n v="239.19400000000002"/>
    <x v="5"/>
    <s v="Feb 2015"/>
    <s v="Feb 2015  Week 06"/>
    <n v="1"/>
    <n v="0"/>
    <x v="0"/>
    <x v="0"/>
  </r>
  <r>
    <n v="1776"/>
    <s v="Charlotte Patterson"/>
    <x v="3"/>
    <n v="0.08"/>
    <n v="5.78"/>
    <n v="5.67"/>
    <x v="1"/>
    <x v="1"/>
    <x v="2"/>
    <s v="Paper"/>
    <s v="Small Box"/>
    <s v="Xerox 1978"/>
    <n v="0.36"/>
    <s v="United States"/>
    <x v="1"/>
    <s v="Indiana"/>
    <s v="Terre Haute"/>
    <n v="47802"/>
    <x v="34"/>
    <x v="1"/>
    <x v="1"/>
    <x v="34"/>
    <x v="35"/>
    <d v="2015-02-05T00:00:00"/>
    <d v="2015-02-28T00:00:00"/>
    <d v="2015-02-05T00:00:00"/>
    <n v="-53.898000000000003"/>
    <x v="23"/>
    <n v="106.57"/>
    <n v="89941"/>
    <n v="5.7"/>
    <x v="1"/>
    <n v="1"/>
    <n v="-0.50575208782959569"/>
    <n v="52.67199999999999"/>
    <x v="5"/>
    <s v="Feb 2015"/>
    <s v="Feb 2015  Week 06"/>
    <n v="1"/>
    <n v="0"/>
    <x v="0"/>
    <x v="0"/>
  </r>
  <r>
    <n v="2947"/>
    <s v="Kathy Turner"/>
    <x v="3"/>
    <n v="0.01"/>
    <n v="7.64"/>
    <n v="1.39"/>
    <x v="1"/>
    <x v="1"/>
    <x v="2"/>
    <s v="Envelopes"/>
    <s v="Small Box"/>
    <s v="Security-Tint Envelopes"/>
    <n v="0.36"/>
    <s v="United States"/>
    <x v="3"/>
    <s v="New York"/>
    <s v="Depew"/>
    <n v="14043"/>
    <x v="34"/>
    <x v="1"/>
    <x v="1"/>
    <x v="34"/>
    <x v="36"/>
    <d v="2015-02-07T00:00:00"/>
    <d v="2015-02-28T00:00:00"/>
    <d v="2015-02-07T00:00:00"/>
    <n v="112.1181"/>
    <x v="41"/>
    <n v="162.49"/>
    <n v="87511"/>
    <n v="7.63"/>
    <x v="3"/>
    <n v="3"/>
    <n v="0.69"/>
    <n v="274.60810000000004"/>
    <x v="5"/>
    <s v="Feb 2015"/>
    <s v="Feb 2015  Week 06"/>
    <n v="1"/>
    <n v="0"/>
    <x v="0"/>
    <x v="0"/>
  </r>
  <r>
    <n v="234"/>
    <s v="Don Cameron"/>
    <x v="0"/>
    <n v="0.06"/>
    <n v="279.81"/>
    <n v="23.19"/>
    <x v="0"/>
    <x v="0"/>
    <x v="2"/>
    <s v="Appliances"/>
    <s v="Jumbo Drum"/>
    <s v="Sanyo 2.5 Cubic Foot Mid-Size Office Refrigerators"/>
    <n v="0.59"/>
    <s v="United States"/>
    <x v="1"/>
    <s v="Iowa"/>
    <s v="Newton"/>
    <n v="50208"/>
    <x v="35"/>
    <x v="1"/>
    <x v="1"/>
    <x v="35"/>
    <x v="32"/>
    <d v="2015-02-06T00:00:00"/>
    <d v="2015-02-28T00:00:00"/>
    <d v="2015-02-06T00:00:00"/>
    <n v="1103.9724000000001"/>
    <x v="5"/>
    <n v="1599.96"/>
    <n v="90236"/>
    <n v="279.75"/>
    <x v="1"/>
    <n v="1"/>
    <n v="0.69000000000000006"/>
    <n v="2703.9324000000001"/>
    <x v="5"/>
    <s v="Feb 2015"/>
    <s v="Feb 2015  Week 06"/>
    <n v="1"/>
    <n v="0"/>
    <x v="0"/>
    <x v="0"/>
  </r>
  <r>
    <n v="2359"/>
    <s v="Annie Horne"/>
    <x v="0"/>
    <n v="0"/>
    <n v="7.28"/>
    <n v="1.77"/>
    <x v="1"/>
    <x v="2"/>
    <x v="2"/>
    <s v="Paper"/>
    <s v="Wrap Bag"/>
    <s v="Post-it® “Important Message” Note Pad, Neon Colors, 50 Sheets/Pad"/>
    <n v="0.37"/>
    <s v="United States"/>
    <x v="0"/>
    <s v="Florida"/>
    <s v="Fort Myers"/>
    <n v="33917"/>
    <x v="35"/>
    <x v="1"/>
    <x v="1"/>
    <x v="35"/>
    <x v="35"/>
    <d v="2015-02-05T00:00:00"/>
    <d v="2015-02-28T00:00:00"/>
    <d v="2015-02-05T00:00:00"/>
    <n v="167.16"/>
    <x v="12"/>
    <n v="53.42"/>
    <n v="88265"/>
    <n v="7.28"/>
    <x v="0"/>
    <n v="0"/>
    <n v="3.1291651067016097"/>
    <n v="220.57999999999998"/>
    <x v="5"/>
    <s v="Feb 2015"/>
    <s v="Feb 2015  Week 06"/>
    <n v="1"/>
    <n v="0"/>
    <x v="0"/>
    <x v="0"/>
  </r>
  <r>
    <n v="672"/>
    <s v="Brian Leach"/>
    <x v="2"/>
    <n v="7.0000000000000007E-2"/>
    <n v="2.88"/>
    <n v="1.01"/>
    <x v="1"/>
    <x v="0"/>
    <x v="2"/>
    <s v="Pens &amp; Art Supplies"/>
    <s v="Wrap Bag"/>
    <s v="Sanford Colorific Colored Pencils, 12/Box"/>
    <n v="0.55000000000000004"/>
    <s v="United States"/>
    <x v="1"/>
    <s v="Iowa"/>
    <s v="Newton"/>
    <n v="50208"/>
    <x v="35"/>
    <x v="1"/>
    <x v="1"/>
    <x v="35"/>
    <x v="38"/>
    <d v="2015-02-09T00:00:00"/>
    <d v="2015-02-28T00:00:00"/>
    <d v="2015-02-09T00:00:00"/>
    <n v="9.59"/>
    <x v="4"/>
    <n v="34.97"/>
    <n v="88173"/>
    <n v="2.81"/>
    <x v="1"/>
    <n v="4"/>
    <n v="0.27423505862167574"/>
    <n v="44.56"/>
    <x v="5"/>
    <s v="Feb 2015"/>
    <s v="Feb 2015  Week 06"/>
    <n v="1"/>
    <n v="0"/>
    <x v="0"/>
    <x v="0"/>
  </r>
  <r>
    <n v="672"/>
    <s v="Brian Leach"/>
    <x v="2"/>
    <n v="0.1"/>
    <n v="195.99"/>
    <n v="3.99"/>
    <x v="1"/>
    <x v="0"/>
    <x v="1"/>
    <s v="Telephones and Communication"/>
    <s v="Small Box"/>
    <s v="R380"/>
    <n v="0.57999999999999996"/>
    <s v="United States"/>
    <x v="1"/>
    <s v="Iowa"/>
    <s v="Newton"/>
    <n v="50208"/>
    <x v="35"/>
    <x v="1"/>
    <x v="1"/>
    <x v="35"/>
    <x v="39"/>
    <d v="2015-02-12T00:00:00"/>
    <d v="2015-02-28T00:00:00"/>
    <d v="2015-02-12T00:00:00"/>
    <n v="-655.42399999999998"/>
    <x v="0"/>
    <n v="308.86"/>
    <n v="88173"/>
    <n v="195.89000000000001"/>
    <x v="1"/>
    <n v="7"/>
    <n v="-2.1220747264132616"/>
    <n v="-346.56399999999996"/>
    <x v="5"/>
    <s v="Feb 2015"/>
    <s v="Feb 2015  Week 06"/>
    <n v="0"/>
    <n v="1"/>
    <x v="1"/>
    <x v="0"/>
  </r>
  <r>
    <n v="1427"/>
    <s v="Stacy Gould"/>
    <x v="2"/>
    <n v="0.09"/>
    <n v="125.99"/>
    <n v="2.5"/>
    <x v="1"/>
    <x v="2"/>
    <x v="1"/>
    <s v="Telephones and Communication"/>
    <s v="Small Box"/>
    <s v="i2000"/>
    <n v="0.6"/>
    <s v="United States"/>
    <x v="1"/>
    <s v="Michigan"/>
    <s v="Bay City"/>
    <n v="48708"/>
    <x v="35"/>
    <x v="1"/>
    <x v="1"/>
    <x v="35"/>
    <x v="38"/>
    <d v="2015-02-09T00:00:00"/>
    <d v="2015-02-28T00:00:00"/>
    <d v="2015-02-09T00:00:00"/>
    <n v="1258.7877000000001"/>
    <x v="27"/>
    <n v="1824.33"/>
    <n v="90905"/>
    <n v="125.89999999999999"/>
    <x v="1"/>
    <n v="4"/>
    <n v="0.69000000000000006"/>
    <n v="3083.1176999999998"/>
    <x v="5"/>
    <s v="Feb 2015"/>
    <s v="Feb 2015  Week 06"/>
    <n v="1"/>
    <n v="0"/>
    <x v="0"/>
    <x v="0"/>
  </r>
  <r>
    <n v="1816"/>
    <s v="Danielle Schneider"/>
    <x v="2"/>
    <n v="0.01"/>
    <n v="10.48"/>
    <n v="2.89"/>
    <x v="1"/>
    <x v="1"/>
    <x v="2"/>
    <s v="Pens &amp; Art Supplies"/>
    <s v="Small Pack"/>
    <s v="Staples Battery-Operated Desktop Pencil Sharpener"/>
    <n v="0.6"/>
    <s v="United States"/>
    <x v="1"/>
    <s v="Michigan"/>
    <s v="Canton"/>
    <n v="48187"/>
    <x v="35"/>
    <x v="1"/>
    <x v="1"/>
    <x v="35"/>
    <x v="36"/>
    <d v="2015-02-07T00:00:00"/>
    <d v="2015-02-28T00:00:00"/>
    <d v="2015-02-07T00:00:00"/>
    <n v="60.561599999999999"/>
    <x v="23"/>
    <n v="202.38"/>
    <n v="85990"/>
    <n v="10.47"/>
    <x v="1"/>
    <n v="2"/>
    <n v="0.2992469611621702"/>
    <n v="262.94159999999999"/>
    <x v="5"/>
    <s v="Feb 2015"/>
    <s v="Feb 2015  Week 06"/>
    <n v="1"/>
    <n v="0"/>
    <x v="0"/>
    <x v="0"/>
  </r>
  <r>
    <n v="1821"/>
    <s v="Vanessa Boyer"/>
    <x v="2"/>
    <n v="0.01"/>
    <n v="10.48"/>
    <n v="2.89"/>
    <x v="1"/>
    <x v="1"/>
    <x v="2"/>
    <s v="Pens &amp; Art Supplies"/>
    <s v="Small Pack"/>
    <s v="Staples Battery-Operated Desktop Pencil Sharpener"/>
    <n v="0.6"/>
    <s v="United States"/>
    <x v="3"/>
    <s v="New York"/>
    <s v="New York City"/>
    <n v="10177"/>
    <x v="35"/>
    <x v="1"/>
    <x v="1"/>
    <x v="35"/>
    <x v="36"/>
    <d v="2015-02-07T00:00:00"/>
    <d v="2015-02-28T00:00:00"/>
    <d v="2015-02-07T00:00:00"/>
    <n v="40.92"/>
    <x v="42"/>
    <n v="809.51"/>
    <n v="34435"/>
    <n v="10.47"/>
    <x v="3"/>
    <n v="2"/>
    <n v="5.0549097602253221E-2"/>
    <n v="850.43"/>
    <x v="5"/>
    <s v="Feb 2015"/>
    <s v="Feb 2015  Week 06"/>
    <n v="1"/>
    <n v="0"/>
    <x v="0"/>
    <x v="0"/>
  </r>
  <r>
    <n v="980"/>
    <s v="Howard Burnett"/>
    <x v="4"/>
    <n v="0"/>
    <n v="37.76"/>
    <n v="12.9"/>
    <x v="1"/>
    <x v="3"/>
    <x v="2"/>
    <s v="Storage &amp; Organization"/>
    <s v="Small Box"/>
    <s v="Companion Letter/Legal File, Black"/>
    <n v="0.56999999999999995"/>
    <s v="United States"/>
    <x v="3"/>
    <s v="Vermont"/>
    <s v="South Burlington"/>
    <n v="5403"/>
    <x v="35"/>
    <x v="1"/>
    <x v="1"/>
    <x v="35"/>
    <x v="32"/>
    <d v="2015-02-06T00:00:00"/>
    <d v="2015-02-28T00:00:00"/>
    <d v="2015-02-06T00:00:00"/>
    <n v="93.846800000000002"/>
    <x v="4"/>
    <n v="477.2"/>
    <n v="87258"/>
    <n v="37.76"/>
    <x v="3"/>
    <n v="1"/>
    <n v="0.19666135792120704"/>
    <n v="571.04679999999996"/>
    <x v="5"/>
    <s v="Feb 2015"/>
    <s v="Feb 2015  Week 06"/>
    <n v="1"/>
    <n v="0"/>
    <x v="0"/>
    <x v="0"/>
  </r>
  <r>
    <n v="2094"/>
    <s v="Vernon Hirsch Singleton"/>
    <x v="4"/>
    <n v="0.08"/>
    <n v="400.98"/>
    <n v="42.52"/>
    <x v="0"/>
    <x v="3"/>
    <x v="0"/>
    <s v="Tables"/>
    <s v="Jumbo Box"/>
    <s v="Bretford CR8500 Series Meeting Room Furniture"/>
    <n v="0.71"/>
    <s v="United States"/>
    <x v="2"/>
    <s v="California"/>
    <s v="Chico"/>
    <n v="95928"/>
    <x v="35"/>
    <x v="1"/>
    <x v="1"/>
    <x v="35"/>
    <x v="32"/>
    <d v="2015-02-06T00:00:00"/>
    <d v="2015-02-28T00:00:00"/>
    <d v="2015-02-06T00:00:00"/>
    <n v="3031.9724000000001"/>
    <x v="41"/>
    <n v="7840.04"/>
    <n v="86629"/>
    <n v="400.90000000000003"/>
    <x v="2"/>
    <n v="1"/>
    <n v="0.38672920036122266"/>
    <n v="10872.0124"/>
    <x v="5"/>
    <s v="Feb 2015"/>
    <s v="Feb 2015  Week 06"/>
    <n v="1"/>
    <n v="0"/>
    <x v="0"/>
    <x v="0"/>
  </r>
  <r>
    <n v="2282"/>
    <s v="Jimmy Waters"/>
    <x v="4"/>
    <n v="0.04"/>
    <n v="5.98"/>
    <n v="5.79"/>
    <x v="1"/>
    <x v="2"/>
    <x v="2"/>
    <s v="Paper"/>
    <s v="Small Box"/>
    <s v="Xerox 1903"/>
    <n v="0.36"/>
    <s v="United States"/>
    <x v="1"/>
    <s v="Wisconsin"/>
    <s v="Fitchburg"/>
    <n v="53713"/>
    <x v="35"/>
    <x v="1"/>
    <x v="1"/>
    <x v="35"/>
    <x v="36"/>
    <d v="2015-02-07T00:00:00"/>
    <d v="2015-02-28T00:00:00"/>
    <d v="2015-02-07T00:00:00"/>
    <n v="-36.030799999999999"/>
    <x v="15"/>
    <n v="86.12"/>
    <n v="85950"/>
    <n v="5.94"/>
    <x v="1"/>
    <n v="2"/>
    <n v="-0.41837900603808637"/>
    <n v="50.089200000000005"/>
    <x v="5"/>
    <s v="Feb 2015"/>
    <s v="Feb 2015  Week 06"/>
    <n v="1"/>
    <n v="0"/>
    <x v="0"/>
    <x v="0"/>
  </r>
  <r>
    <n v="2747"/>
    <s v="Brian Grady"/>
    <x v="4"/>
    <n v="0.08"/>
    <n v="9.98"/>
    <n v="12.52"/>
    <x v="1"/>
    <x v="3"/>
    <x v="0"/>
    <s v="Office Furnishings"/>
    <s v="Small Box"/>
    <s v="Eldon® Expressions™ Wood and Plastic Desk Accessories, Oak"/>
    <n v="0.56999999999999995"/>
    <s v="United States"/>
    <x v="3"/>
    <s v="New York"/>
    <s v="New York City"/>
    <n v="10115"/>
    <x v="35"/>
    <x v="1"/>
    <x v="1"/>
    <x v="35"/>
    <x v="36"/>
    <d v="2015-02-07T00:00:00"/>
    <d v="2015-02-28T00:00:00"/>
    <d v="2015-02-07T00:00:00"/>
    <n v="-102.93"/>
    <x v="9"/>
    <n v="150.24"/>
    <n v="35200"/>
    <n v="9.9"/>
    <x v="3"/>
    <n v="2"/>
    <n v="-0.68510383386581475"/>
    <n v="47.31"/>
    <x v="5"/>
    <s v="Feb 2015"/>
    <s v="Feb 2015  Week 06"/>
    <n v="1"/>
    <n v="0"/>
    <x v="0"/>
    <x v="0"/>
  </r>
  <r>
    <n v="2803"/>
    <s v="Catherine Dorsey Burnett"/>
    <x v="4"/>
    <n v="7.0000000000000007E-2"/>
    <n v="500.98"/>
    <n v="28.14"/>
    <x v="0"/>
    <x v="0"/>
    <x v="1"/>
    <s v="Office Machines"/>
    <s v="Jumbo Drum"/>
    <s v="Hewlett-Packard cp1700 [D, PS] Series Color Inkjet Printers"/>
    <n v="0.38"/>
    <s v="United States"/>
    <x v="2"/>
    <s v="California"/>
    <s v="East Los Angeles"/>
    <n v="90022"/>
    <x v="35"/>
    <x v="1"/>
    <x v="1"/>
    <x v="35"/>
    <x v="32"/>
    <d v="2015-02-06T00:00:00"/>
    <d v="2015-02-28T00:00:00"/>
    <d v="2015-02-06T00:00:00"/>
    <n v="2699.9838"/>
    <x v="19"/>
    <n v="3913.02"/>
    <n v="86227"/>
    <n v="500.91"/>
    <x v="2"/>
    <n v="1"/>
    <n v="0.69"/>
    <n v="6613.0038000000004"/>
    <x v="5"/>
    <s v="Feb 2015"/>
    <s v="Feb 2015  Week 06"/>
    <n v="1"/>
    <n v="0"/>
    <x v="0"/>
    <x v="0"/>
  </r>
  <r>
    <n v="2803"/>
    <s v="Catherine Dorsey Burnett"/>
    <x v="4"/>
    <n v="0.1"/>
    <n v="178.47"/>
    <n v="19.989999999999998"/>
    <x v="1"/>
    <x v="0"/>
    <x v="2"/>
    <s v="Storage &amp; Organization"/>
    <s v="Small Box"/>
    <s v="Hot File® 7-Pocket, Floor Stand"/>
    <n v="0.55000000000000004"/>
    <s v="United States"/>
    <x v="2"/>
    <s v="California"/>
    <s v="East Los Angeles"/>
    <n v="90022"/>
    <x v="35"/>
    <x v="1"/>
    <x v="1"/>
    <x v="35"/>
    <x v="36"/>
    <d v="2015-02-07T00:00:00"/>
    <d v="2015-02-28T00:00:00"/>
    <d v="2015-02-07T00:00:00"/>
    <n v="-170.98"/>
    <x v="3"/>
    <n v="180.14"/>
    <n v="86227"/>
    <n v="178.37"/>
    <x v="2"/>
    <n v="2"/>
    <n v="-0.94915066059731323"/>
    <n v="9.1599999999999966"/>
    <x v="5"/>
    <s v="Feb 2015"/>
    <s v="Feb 2015  Week 06"/>
    <n v="0"/>
    <n v="1"/>
    <x v="1"/>
    <x v="0"/>
  </r>
  <r>
    <n v="1117"/>
    <s v="Samantha Koch"/>
    <x v="3"/>
    <n v="0.06"/>
    <n v="64.650000000000006"/>
    <n v="35"/>
    <x v="1"/>
    <x v="2"/>
    <x v="2"/>
    <s v="Storage &amp; Organization"/>
    <s v="Large Box"/>
    <s v="Space Solutions Commercial Steel Shelving"/>
    <n v="0.8"/>
    <s v="United States"/>
    <x v="2"/>
    <s v="Arizona"/>
    <s v="Tucson"/>
    <n v="85705"/>
    <x v="35"/>
    <x v="1"/>
    <x v="1"/>
    <x v="35"/>
    <x v="32"/>
    <d v="2015-02-06T00:00:00"/>
    <d v="2015-02-28T00:00:00"/>
    <d v="2015-02-06T00:00:00"/>
    <n v="-139.28720000000001"/>
    <x v="7"/>
    <n v="277.60000000000002"/>
    <n v="86768"/>
    <n v="64.59"/>
    <x v="2"/>
    <n v="1"/>
    <n v="-0.50175504322766573"/>
    <n v="138.31280000000001"/>
    <x v="5"/>
    <s v="Feb 2015"/>
    <s v="Feb 2015  Week 06"/>
    <n v="1"/>
    <n v="0"/>
    <x v="0"/>
    <x v="0"/>
  </r>
  <r>
    <n v="2498"/>
    <s v="Arlene Long"/>
    <x v="3"/>
    <n v="0.08"/>
    <n v="1.68"/>
    <n v="1.57"/>
    <x v="1"/>
    <x v="0"/>
    <x v="2"/>
    <s v="Pens &amp; Art Supplies"/>
    <s v="Wrap Bag"/>
    <s v="Newell 323"/>
    <n v="0.59"/>
    <s v="United States"/>
    <x v="2"/>
    <s v="California"/>
    <s v="San Diego"/>
    <n v="92024"/>
    <x v="35"/>
    <x v="1"/>
    <x v="1"/>
    <x v="35"/>
    <x v="32"/>
    <d v="2015-02-06T00:00:00"/>
    <d v="2015-02-28T00:00:00"/>
    <d v="2015-02-06T00:00:00"/>
    <n v="-46.25"/>
    <x v="43"/>
    <n v="148.36000000000001"/>
    <n v="20007"/>
    <n v="1.5999999999999999"/>
    <x v="2"/>
    <n v="1"/>
    <n v="-0.31174170935562145"/>
    <n v="102.11000000000001"/>
    <x v="5"/>
    <s v="Feb 2015"/>
    <s v="Feb 2015  Week 06"/>
    <n v="0"/>
    <n v="1"/>
    <x v="0"/>
    <x v="0"/>
  </r>
  <r>
    <n v="421"/>
    <s v="Scott Feldman"/>
    <x v="0"/>
    <n v="0.09"/>
    <n v="999.99"/>
    <n v="13.99"/>
    <x v="1"/>
    <x v="0"/>
    <x v="1"/>
    <s v="Office Machines"/>
    <s v="Medium Box"/>
    <s v="Polycom Soundstation EX Audio-Conferencing Telephone, Black"/>
    <n v="0.36"/>
    <s v="United States"/>
    <x v="3"/>
    <s v="New Jersey"/>
    <s v="Elizabeth"/>
    <n v="7201"/>
    <x v="36"/>
    <x v="1"/>
    <x v="1"/>
    <x v="36"/>
    <x v="37"/>
    <d v="2015-02-08T00:00:00"/>
    <d v="2015-02-28T00:00:00"/>
    <d v="2015-02-08T00:00:00"/>
    <n v="-2531.4825000000001"/>
    <x v="3"/>
    <n v="919.09"/>
    <n v="87700"/>
    <n v="999.9"/>
    <x v="3"/>
    <n v="2"/>
    <n v="-2.7543358104211775"/>
    <n v="-1612.3924999999999"/>
    <x v="5"/>
    <s v="Feb 2015"/>
    <s v="Feb 2015  Week 06"/>
    <n v="1"/>
    <n v="0"/>
    <x v="0"/>
    <x v="0"/>
  </r>
  <r>
    <n v="1020"/>
    <s v="Julie Porter"/>
    <x v="0"/>
    <n v="7.0000000000000007E-2"/>
    <n v="4.13"/>
    <n v="5.04"/>
    <x v="1"/>
    <x v="0"/>
    <x v="2"/>
    <s v="Binders and Binder Accessories"/>
    <s v="Small Box"/>
    <s v="ACCOHIDE® 3-Ring Binder, Blue, 1&quot;"/>
    <n v="0.38"/>
    <s v="United States"/>
    <x v="1"/>
    <s v="Kansas"/>
    <s v="Pittsburg"/>
    <n v="66762"/>
    <x v="36"/>
    <x v="1"/>
    <x v="1"/>
    <x v="36"/>
    <x v="36"/>
    <d v="2015-02-07T00:00:00"/>
    <d v="2015-02-28T00:00:00"/>
    <d v="2015-02-07T00:00:00"/>
    <n v="-76.424400000000006"/>
    <x v="41"/>
    <n v="79.06"/>
    <n v="88634"/>
    <n v="4.0599999999999996"/>
    <x v="1"/>
    <n v="1"/>
    <n v="-0.96666329370098658"/>
    <n v="2.6355999999999966"/>
    <x v="5"/>
    <s v="Feb 2015"/>
    <s v="Feb 2015  Week 06"/>
    <n v="1"/>
    <n v="0"/>
    <x v="0"/>
    <x v="0"/>
  </r>
  <r>
    <n v="1020"/>
    <s v="Julie Porter"/>
    <x v="0"/>
    <n v="0"/>
    <n v="4.4800000000000004"/>
    <n v="2.5"/>
    <x v="1"/>
    <x v="0"/>
    <x v="2"/>
    <s v="Envelopes"/>
    <s v="Small Box"/>
    <s v="Ampad #10 Peel &amp; Seel® Holiday Envelopes"/>
    <n v="0.37"/>
    <s v="United States"/>
    <x v="1"/>
    <s v="Kansas"/>
    <s v="Pittsburg"/>
    <n v="66762"/>
    <x v="36"/>
    <x v="1"/>
    <x v="1"/>
    <x v="36"/>
    <x v="37"/>
    <d v="2015-02-08T00:00:00"/>
    <d v="2015-02-28T00:00:00"/>
    <d v="2015-02-08T00:00:00"/>
    <n v="8.7319999999999993"/>
    <x v="15"/>
    <n v="65.14"/>
    <n v="88634"/>
    <n v="4.4800000000000004"/>
    <x v="1"/>
    <n v="2"/>
    <n v="0.13404973902364137"/>
    <n v="73.872"/>
    <x v="5"/>
    <s v="Feb 2015"/>
    <s v="Feb 2015  Week 06"/>
    <n v="0"/>
    <n v="1"/>
    <x v="1"/>
    <x v="0"/>
  </r>
  <r>
    <n v="1533"/>
    <s v="Nicole Reid"/>
    <x v="1"/>
    <n v="0.02"/>
    <n v="4.8899999999999997"/>
    <n v="4.93"/>
    <x v="1"/>
    <x v="3"/>
    <x v="1"/>
    <s v="Computer Peripherals"/>
    <s v="Small Pack"/>
    <s v="Maxell 3.5&quot; DS/HD IBM-Formatted Diskettes, 10/Pack"/>
    <n v="0.66"/>
    <s v="United States"/>
    <x v="1"/>
    <s v="Missouri"/>
    <s v="University City"/>
    <n v="63130"/>
    <x v="36"/>
    <x v="1"/>
    <x v="1"/>
    <x v="36"/>
    <x v="36"/>
    <d v="2015-02-07T00:00:00"/>
    <d v="2015-02-28T00:00:00"/>
    <d v="2015-02-07T00:00:00"/>
    <n v="-56.445999999999998"/>
    <x v="15"/>
    <n v="74.010000000000005"/>
    <n v="91328"/>
    <n v="4.87"/>
    <x v="1"/>
    <n v="1"/>
    <n v="-0.76268071882178079"/>
    <n v="17.564000000000007"/>
    <x v="5"/>
    <s v="Feb 2015"/>
    <s v="Feb 2015  Week 06"/>
    <n v="1"/>
    <n v="0"/>
    <x v="0"/>
    <x v="0"/>
  </r>
  <r>
    <n v="1533"/>
    <s v="Nicole Reid"/>
    <x v="1"/>
    <n v="7.0000000000000007E-2"/>
    <n v="10.06"/>
    <n v="2.06"/>
    <x v="1"/>
    <x v="3"/>
    <x v="2"/>
    <s v="Paper"/>
    <s v="Wrap Bag"/>
    <s v="Riverleaf Stik-Withit® Designer Note Cubes®"/>
    <n v="0.39"/>
    <s v="United States"/>
    <x v="1"/>
    <s v="Missouri"/>
    <s v="University City"/>
    <n v="63130"/>
    <x v="36"/>
    <x v="1"/>
    <x v="1"/>
    <x v="36"/>
    <x v="36"/>
    <d v="2015-02-07T00:00:00"/>
    <d v="2015-02-28T00:00:00"/>
    <d v="2015-02-07T00:00:00"/>
    <n v="33.189"/>
    <x v="18"/>
    <n v="48.1"/>
    <n v="91328"/>
    <n v="9.99"/>
    <x v="1"/>
    <n v="1"/>
    <n v="0.69"/>
    <n v="81.289000000000001"/>
    <x v="5"/>
    <s v="Feb 2015"/>
    <s v="Feb 2015  Week 06"/>
    <n v="0"/>
    <n v="1"/>
    <x v="1"/>
    <x v="0"/>
  </r>
  <r>
    <n v="1927"/>
    <s v="Earl Alston"/>
    <x v="1"/>
    <n v="0.02"/>
    <n v="259.70999999999998"/>
    <n v="66.67"/>
    <x v="0"/>
    <x v="2"/>
    <x v="0"/>
    <s v="Tables"/>
    <s v="Jumbo Box"/>
    <s v="Bevis Round Bullnose 29&quot; High Table Top"/>
    <n v="0.65"/>
    <s v="United States"/>
    <x v="0"/>
    <s v="South Carolina"/>
    <s v="Greenville"/>
    <n v="29611"/>
    <x v="36"/>
    <x v="1"/>
    <x v="1"/>
    <x v="36"/>
    <x v="32"/>
    <d v="2015-02-06T00:00:00"/>
    <d v="2015-02-28T00:00:00"/>
    <d v="2015-02-06T00:00:00"/>
    <n v="-14.448"/>
    <x v="2"/>
    <n v="1757.15"/>
    <n v="88579"/>
    <n v="259.69"/>
    <x v="0"/>
    <n v="0"/>
    <n v="-8.2224055999772349E-3"/>
    <n v="1742.702"/>
    <x v="5"/>
    <s v="Feb 2015"/>
    <s v="Feb 2015  Week 06"/>
    <n v="1"/>
    <n v="0"/>
    <x v="0"/>
    <x v="0"/>
  </r>
  <r>
    <n v="2135"/>
    <s v="Melvin Kendall"/>
    <x v="1"/>
    <n v="0.01"/>
    <n v="28.99"/>
    <n v="8.59"/>
    <x v="1"/>
    <x v="2"/>
    <x v="1"/>
    <s v="Telephones and Communication"/>
    <s v="Medium Box"/>
    <s v="SouthWestern Bell FA970 Digital Answering Machine with Time/Day Stamp"/>
    <n v="0.56000000000000005"/>
    <s v="United States"/>
    <x v="2"/>
    <s v="New Mexico"/>
    <s v="Clovis"/>
    <n v="88101"/>
    <x v="36"/>
    <x v="1"/>
    <x v="1"/>
    <x v="36"/>
    <x v="36"/>
    <d v="2015-02-07T00:00:00"/>
    <d v="2015-02-28T00:00:00"/>
    <d v="2015-02-07T00:00:00"/>
    <n v="196.52328"/>
    <x v="31"/>
    <n v="556.61"/>
    <n v="91583"/>
    <n v="28.979999999999997"/>
    <x v="2"/>
    <n v="1"/>
    <n v="0.35307177377337812"/>
    <n v="753.13328000000001"/>
    <x v="5"/>
    <s v="Feb 2015"/>
    <s v="Feb 2015  Week 06"/>
    <n v="1"/>
    <n v="0"/>
    <x v="0"/>
    <x v="0"/>
  </r>
  <r>
    <n v="2486"/>
    <s v="Jack Horn"/>
    <x v="1"/>
    <n v="0.02"/>
    <n v="71.37"/>
    <n v="69"/>
    <x v="1"/>
    <x v="0"/>
    <x v="0"/>
    <s v="Tables"/>
    <s v="Large Box"/>
    <s v="Lesro Sheffield Collection Coffee Table, End Table, Center Table, Corner Table"/>
    <n v="0.68"/>
    <s v="United States"/>
    <x v="0"/>
    <s v="Georgia"/>
    <s v="Statesboro"/>
    <n v="30458"/>
    <x v="36"/>
    <x v="1"/>
    <x v="1"/>
    <x v="36"/>
    <x v="36"/>
    <d v="2015-02-07T00:00:00"/>
    <d v="2015-02-28T00:00:00"/>
    <d v="2015-02-07T00:00:00"/>
    <n v="-439.90800000000002"/>
    <x v="7"/>
    <n v="237.62"/>
    <n v="91414"/>
    <n v="71.350000000000009"/>
    <x v="0"/>
    <n v="1"/>
    <n v="-1.8513088123895296"/>
    <n v="-202.28800000000001"/>
    <x v="5"/>
    <s v="Feb 2015"/>
    <s v="Feb 2015  Week 06"/>
    <n v="0"/>
    <n v="1"/>
    <x v="0"/>
    <x v="0"/>
  </r>
  <r>
    <n v="2486"/>
    <s v="Jack Horn"/>
    <x v="1"/>
    <n v="0.03"/>
    <n v="205.99"/>
    <n v="8.99"/>
    <x v="2"/>
    <x v="0"/>
    <x v="1"/>
    <s v="Telephones and Communication"/>
    <s v="Small Box"/>
    <s v="StarTAC 8000"/>
    <n v="0.6"/>
    <s v="United States"/>
    <x v="0"/>
    <s v="Georgia"/>
    <s v="Statesboro"/>
    <n v="30458"/>
    <x v="36"/>
    <x v="1"/>
    <x v="1"/>
    <x v="36"/>
    <x v="37"/>
    <d v="2015-02-08T00:00:00"/>
    <d v="2015-02-28T00:00:00"/>
    <d v="2015-02-08T00:00:00"/>
    <n v="1087.7159999999999"/>
    <x v="3"/>
    <n v="176.42"/>
    <n v="91414"/>
    <n v="205.96"/>
    <x v="0"/>
    <n v="2"/>
    <n v="6.1654914408797188"/>
    <n v="1264.136"/>
    <x v="5"/>
    <s v="Feb 2015"/>
    <s v="Feb 2015  Week 06"/>
    <n v="0"/>
    <n v="1"/>
    <x v="1"/>
    <x v="0"/>
  </r>
  <r>
    <n v="389"/>
    <s v="Joel Buckley"/>
    <x v="2"/>
    <n v="0.03"/>
    <n v="160.97999999999999"/>
    <n v="30"/>
    <x v="0"/>
    <x v="3"/>
    <x v="0"/>
    <s v="Chairs &amp; Chairmats"/>
    <s v="Jumbo Drum"/>
    <s v="Office Star - Mid Back Dual function Ergonomic High Back Chair with 2-Way Adjustable Arms"/>
    <n v="0.62"/>
    <s v="United States"/>
    <x v="1"/>
    <s v="Nebraska"/>
    <s v="Lincoln"/>
    <n v="68502"/>
    <x v="36"/>
    <x v="1"/>
    <x v="1"/>
    <x v="36"/>
    <x v="40"/>
    <d v="2015-02-10T00:00:00"/>
    <d v="2015-02-28T00:00:00"/>
    <d v="2015-02-10T00:00:00"/>
    <n v="1273.2086999999999"/>
    <x v="8"/>
    <n v="1845.23"/>
    <n v="90338"/>
    <n v="160.94999999999999"/>
    <x v="1"/>
    <n v="4"/>
    <n v="0.69"/>
    <n v="3118.4386999999997"/>
    <x v="5"/>
    <s v="Feb 2015"/>
    <s v="Feb 2015  Week 06"/>
    <n v="1"/>
    <n v="0"/>
    <x v="0"/>
    <x v="0"/>
  </r>
  <r>
    <n v="1607"/>
    <s v="Kathleen Huang Hall"/>
    <x v="2"/>
    <n v="0.1"/>
    <n v="5.68"/>
    <n v="3.6"/>
    <x v="2"/>
    <x v="2"/>
    <x v="2"/>
    <s v="Scissors, Rulers and Trimmers"/>
    <s v="Small Pack"/>
    <s v="Acme® Preferred Stainless Steel Scissors"/>
    <n v="0.56000000000000005"/>
    <s v="United States"/>
    <x v="3"/>
    <s v="New York"/>
    <s v="Freeport"/>
    <n v="11520"/>
    <x v="36"/>
    <x v="1"/>
    <x v="1"/>
    <x v="36"/>
    <x v="40"/>
    <d v="2015-02-10T00:00:00"/>
    <d v="2015-02-28T00:00:00"/>
    <d v="2015-02-10T00:00:00"/>
    <n v="-33.2956"/>
    <x v="31"/>
    <n v="118.35"/>
    <n v="87995"/>
    <n v="5.58"/>
    <x v="3"/>
    <n v="4"/>
    <n v="-0.28133164343050276"/>
    <n v="85.054399999999987"/>
    <x v="5"/>
    <s v="Feb 2015"/>
    <s v="Feb 2015  Week 06"/>
    <n v="1"/>
    <n v="0"/>
    <x v="0"/>
    <x v="0"/>
  </r>
  <r>
    <n v="2270"/>
    <s v="Kristine Holden"/>
    <x v="2"/>
    <n v="0.01"/>
    <n v="20.48"/>
    <n v="6.32"/>
    <x v="1"/>
    <x v="0"/>
    <x v="2"/>
    <s v="Appliances"/>
    <s v="Small Box"/>
    <s v="Kensington 6 Outlet Guardian Standard Surge Protector"/>
    <n v="0.57999999999999996"/>
    <s v="United States"/>
    <x v="0"/>
    <s v="South Carolina"/>
    <s v="Mauldin"/>
    <n v="29662"/>
    <x v="36"/>
    <x v="1"/>
    <x v="1"/>
    <x v="36"/>
    <x v="37"/>
    <d v="2015-02-08T00:00:00"/>
    <d v="2015-02-28T00:00:00"/>
    <d v="2015-02-08T00:00:00"/>
    <n v="711.24480000000005"/>
    <x v="27"/>
    <n v="375.03"/>
    <n v="89572"/>
    <n v="20.47"/>
    <x v="0"/>
    <n v="2"/>
    <n v="1.8965010799136073"/>
    <n v="1086.2748000000001"/>
    <x v="5"/>
    <s v="Feb 2015"/>
    <s v="Feb 2015  Week 06"/>
    <n v="1"/>
    <n v="0"/>
    <x v="0"/>
    <x v="0"/>
  </r>
  <r>
    <n v="2270"/>
    <s v="Kristine Holden"/>
    <x v="2"/>
    <n v="0.09"/>
    <n v="1.86"/>
    <n v="2.58"/>
    <x v="1"/>
    <x v="0"/>
    <x v="2"/>
    <s v="Rubber Bands"/>
    <s v="Wrap Bag"/>
    <s v="Super Bands, 12/Pack"/>
    <n v="0.82"/>
    <s v="United States"/>
    <x v="0"/>
    <s v="South Carolina"/>
    <s v="Mauldin"/>
    <n v="29662"/>
    <x v="36"/>
    <x v="1"/>
    <x v="1"/>
    <x v="36"/>
    <x v="41"/>
    <d v="2015-02-11T00:00:00"/>
    <d v="2015-02-28T00:00:00"/>
    <d v="2015-02-11T00:00:00"/>
    <n v="-1084.8469631999999"/>
    <x v="4"/>
    <n v="22.11"/>
    <n v="89572"/>
    <n v="1.77"/>
    <x v="0"/>
    <n v="5"/>
    <n v="-49.065896119402979"/>
    <n v="-1062.7369632"/>
    <x v="5"/>
    <s v="Feb 2015"/>
    <s v="Feb 2015  Week 06"/>
    <n v="0"/>
    <n v="1"/>
    <x v="1"/>
    <x v="0"/>
  </r>
  <r>
    <n v="2270"/>
    <s v="Kristine Holden"/>
    <x v="2"/>
    <n v="0.08"/>
    <n v="205.99"/>
    <n v="2.5"/>
    <x v="1"/>
    <x v="0"/>
    <x v="1"/>
    <s v="Telephones and Communication"/>
    <s v="Small Box"/>
    <s v="V70"/>
    <n v="0.59"/>
    <s v="United States"/>
    <x v="0"/>
    <s v="South Carolina"/>
    <s v="Mauldin"/>
    <n v="29662"/>
    <x v="36"/>
    <x v="1"/>
    <x v="1"/>
    <x v="36"/>
    <x v="41"/>
    <d v="2015-02-11T00:00:00"/>
    <d v="2015-02-28T00:00:00"/>
    <d v="2015-02-11T00:00:00"/>
    <n v="-156.77199999999999"/>
    <x v="40"/>
    <n v="2875.35"/>
    <n v="89572"/>
    <n v="205.91"/>
    <x v="0"/>
    <n v="5"/>
    <n v="-5.4522753751717182E-2"/>
    <n v="2718.578"/>
    <x v="5"/>
    <s v="Feb 2015"/>
    <s v="Feb 2015  Week 06"/>
    <n v="0"/>
    <n v="1"/>
    <x v="1"/>
    <x v="0"/>
  </r>
  <r>
    <n v="697"/>
    <s v="Adam G Sawyer"/>
    <x v="0"/>
    <n v="0.08"/>
    <n v="14.81"/>
    <n v="13.32"/>
    <x v="1"/>
    <x v="3"/>
    <x v="2"/>
    <s v="Appliances"/>
    <s v="Small Box"/>
    <s v="Holmes Replacement Filter for HEPA Air Cleaner, Large Room"/>
    <n v="0.43"/>
    <s v="United States"/>
    <x v="1"/>
    <s v="Indiana"/>
    <s v="East Chicago"/>
    <n v="46312"/>
    <x v="37"/>
    <x v="1"/>
    <x v="1"/>
    <x v="37"/>
    <x v="38"/>
    <d v="2015-02-09T00:00:00"/>
    <d v="2015-02-28T00:00:00"/>
    <d v="2015-02-09T00:00:00"/>
    <n v="-131.6172"/>
    <x v="41"/>
    <n v="292.18"/>
    <n v="89849"/>
    <n v="14.73"/>
    <x v="1"/>
    <n v="2"/>
    <n v="-0.45046615100280646"/>
    <n v="160.56280000000001"/>
    <x v="5"/>
    <s v="Feb 2015"/>
    <s v="Feb 2015  Week 06"/>
    <n v="1"/>
    <n v="0"/>
    <x v="0"/>
    <x v="0"/>
  </r>
  <r>
    <n v="698"/>
    <s v="Nelson Hensley"/>
    <x v="0"/>
    <n v="0.08"/>
    <n v="14.81"/>
    <n v="13.32"/>
    <x v="1"/>
    <x v="3"/>
    <x v="2"/>
    <s v="Appliances"/>
    <s v="Small Box"/>
    <s v="Holmes Replacement Filter for HEPA Air Cleaner, Large Room"/>
    <n v="0.43"/>
    <s v="United States"/>
    <x v="2"/>
    <s v="Washington"/>
    <s v="Seattle"/>
    <n v="98105"/>
    <x v="37"/>
    <x v="1"/>
    <x v="1"/>
    <x v="37"/>
    <x v="38"/>
    <d v="2015-02-09T00:00:00"/>
    <d v="2015-02-28T00:00:00"/>
    <d v="2015-02-09T00:00:00"/>
    <n v="-253.11"/>
    <x v="44"/>
    <n v="1154.1199999999999"/>
    <n v="53410"/>
    <n v="14.73"/>
    <x v="2"/>
    <n v="2"/>
    <n v="-0.21930995043842932"/>
    <n v="901.00999999999988"/>
    <x v="5"/>
    <s v="Feb 2015"/>
    <s v="Feb 2015  Week 06"/>
    <n v="1"/>
    <n v="0"/>
    <x v="0"/>
    <x v="0"/>
  </r>
  <r>
    <n v="2626"/>
    <s v="Lillian Fischer"/>
    <x v="1"/>
    <n v="0.1"/>
    <n v="41.94"/>
    <n v="2.99"/>
    <x v="1"/>
    <x v="1"/>
    <x v="2"/>
    <s v="Binders and Binder Accessories"/>
    <s v="Small Box"/>
    <s v="Avery Trapezoid Extra Heavy Duty 4&quot; Binders"/>
    <n v="0.35"/>
    <s v="United States"/>
    <x v="2"/>
    <s v="California"/>
    <s v="Menlo Park"/>
    <n v="94025"/>
    <x v="37"/>
    <x v="1"/>
    <x v="1"/>
    <x v="37"/>
    <x v="37"/>
    <d v="2015-02-08T00:00:00"/>
    <d v="2015-02-28T00:00:00"/>
    <d v="2015-02-08T00:00:00"/>
    <n v="164.08199999999999"/>
    <x v="5"/>
    <n v="237.8"/>
    <n v="90927"/>
    <n v="41.839999999999996"/>
    <x v="2"/>
    <n v="1"/>
    <n v="0.69"/>
    <n v="401.88200000000001"/>
    <x v="5"/>
    <s v="Feb 2015"/>
    <s v="Feb 2015  Week 06"/>
    <n v="1"/>
    <n v="0"/>
    <x v="0"/>
    <x v="0"/>
  </r>
  <r>
    <n v="3351"/>
    <s v="Nathan Wyatt"/>
    <x v="1"/>
    <n v="0.06"/>
    <n v="6.7"/>
    <n v="1.56"/>
    <x v="2"/>
    <x v="0"/>
    <x v="2"/>
    <s v="Pens &amp; Art Supplies"/>
    <s v="Wrap Bag"/>
    <s v="Turquoise Lead Holder with Pocket Clip"/>
    <n v="0.52"/>
    <s v="United States"/>
    <x v="2"/>
    <s v="Washington"/>
    <s v="Pasco"/>
    <n v="99301"/>
    <x v="37"/>
    <x v="1"/>
    <x v="1"/>
    <x v="37"/>
    <x v="38"/>
    <d v="2015-02-09T00:00:00"/>
    <d v="2015-02-28T00:00:00"/>
    <d v="2015-02-09T00:00:00"/>
    <n v="40.6556"/>
    <x v="4"/>
    <n v="79.39"/>
    <n v="91298"/>
    <n v="6.6400000000000006"/>
    <x v="2"/>
    <n v="2"/>
    <n v="0.51209976067514795"/>
    <n v="120.04560000000001"/>
    <x v="5"/>
    <s v="Feb 2015"/>
    <s v="Feb 2015  Week 06"/>
    <n v="0"/>
    <n v="1"/>
    <x v="0"/>
    <x v="0"/>
  </r>
  <r>
    <n v="1121"/>
    <s v="Tonya Proctor"/>
    <x v="2"/>
    <n v="0.04"/>
    <n v="19.98"/>
    <n v="8.68"/>
    <x v="1"/>
    <x v="1"/>
    <x v="2"/>
    <s v="Paper"/>
    <s v="Small Box"/>
    <s v="Southworth 25% Cotton Premium Laser Paper and Envelopes"/>
    <n v="0.37"/>
    <s v="United States"/>
    <x v="2"/>
    <s v="California"/>
    <s v="Temecula"/>
    <n v="92592"/>
    <x v="37"/>
    <x v="1"/>
    <x v="1"/>
    <x v="37"/>
    <x v="42"/>
    <d v="2015-02-14T00:00:00"/>
    <d v="2015-02-28T00:00:00"/>
    <d v="2015-02-14T00:00:00"/>
    <n v="108"/>
    <x v="2"/>
    <n v="168.04"/>
    <n v="86767"/>
    <n v="19.940000000000001"/>
    <x v="2"/>
    <n v="7"/>
    <n v="0.64270411806712691"/>
    <n v="276.03999999999996"/>
    <x v="5"/>
    <s v="Feb 2015"/>
    <s v="Feb 2015  Week 06"/>
    <n v="1"/>
    <n v="0"/>
    <x v="0"/>
    <x v="0"/>
  </r>
  <r>
    <n v="1121"/>
    <s v="Tonya Proctor"/>
    <x v="2"/>
    <n v="0.08"/>
    <n v="125.99"/>
    <n v="7.69"/>
    <x v="1"/>
    <x v="1"/>
    <x v="1"/>
    <s v="Telephones and Communication"/>
    <s v="Small Box"/>
    <s v="Timeport L7089"/>
    <n v="0.57999999999999996"/>
    <s v="United States"/>
    <x v="2"/>
    <s v="California"/>
    <s v="Temecula"/>
    <n v="92592"/>
    <x v="37"/>
    <x v="1"/>
    <x v="1"/>
    <x v="37"/>
    <x v="38"/>
    <d v="2015-02-09T00:00:00"/>
    <d v="2015-02-28T00:00:00"/>
    <d v="2015-02-09T00:00:00"/>
    <n v="377.154"/>
    <x v="12"/>
    <n v="703.46"/>
    <n v="86767"/>
    <n v="125.91"/>
    <x v="2"/>
    <n v="2"/>
    <n v="0.53614135842833988"/>
    <n v="1080.614"/>
    <x v="5"/>
    <s v="Feb 2015"/>
    <s v="Feb 2015  Week 06"/>
    <n v="0"/>
    <n v="1"/>
    <x v="1"/>
    <x v="0"/>
  </r>
  <r>
    <n v="1723"/>
    <s v="Constance Flowers"/>
    <x v="4"/>
    <n v="0.05"/>
    <n v="6.68"/>
    <n v="5.66"/>
    <x v="1"/>
    <x v="3"/>
    <x v="2"/>
    <s v="Paper"/>
    <s v="Small Box"/>
    <s v="Xerox 1923"/>
    <n v="0.37"/>
    <s v="United States"/>
    <x v="2"/>
    <s v="California"/>
    <s v="San Diego"/>
    <n v="92037"/>
    <x v="37"/>
    <x v="1"/>
    <x v="1"/>
    <x v="37"/>
    <x v="38"/>
    <d v="2015-02-09T00:00:00"/>
    <d v="2015-02-28T00:00:00"/>
    <d v="2015-02-09T00:00:00"/>
    <n v="-66.48"/>
    <x v="17"/>
    <n v="320.93"/>
    <n v="44002"/>
    <n v="6.63"/>
    <x v="2"/>
    <n v="2"/>
    <n v="-0.20714797619418565"/>
    <n v="254.45"/>
    <x v="5"/>
    <s v="Feb 2015"/>
    <s v="Feb 2015  Week 06"/>
    <n v="0"/>
    <n v="1"/>
    <x v="0"/>
    <x v="0"/>
  </r>
  <r>
    <n v="1723"/>
    <s v="Constance Flowers"/>
    <x v="4"/>
    <n v="0.03"/>
    <n v="17.7"/>
    <n v="9.4700000000000006"/>
    <x v="1"/>
    <x v="3"/>
    <x v="2"/>
    <s v="Storage &amp; Organization"/>
    <s v="Small Box"/>
    <s v="Portfile® Personal File Boxes"/>
    <n v="0.59"/>
    <s v="United States"/>
    <x v="2"/>
    <s v="California"/>
    <s v="San Diego"/>
    <n v="92037"/>
    <x v="37"/>
    <x v="1"/>
    <x v="1"/>
    <x v="37"/>
    <x v="36"/>
    <d v="2015-02-07T00:00:00"/>
    <d v="2015-02-28T00:00:00"/>
    <d v="2015-02-07T00:00:00"/>
    <n v="-52.33"/>
    <x v="15"/>
    <n v="261.85000000000002"/>
    <n v="44002"/>
    <n v="17.669999999999998"/>
    <x v="2"/>
    <n v="0"/>
    <n v="-0.19984724078670993"/>
    <n v="209.52000000000004"/>
    <x v="5"/>
    <s v="Feb 2015"/>
    <s v="Feb 2015  Week 06"/>
    <n v="0"/>
    <n v="1"/>
    <x v="1"/>
    <x v="0"/>
  </r>
  <r>
    <n v="2813"/>
    <s v="Marjorie Burnette"/>
    <x v="4"/>
    <n v="7.0000000000000007E-2"/>
    <n v="30.56"/>
    <n v="2.99"/>
    <x v="1"/>
    <x v="3"/>
    <x v="2"/>
    <s v="Binders and Binder Accessories"/>
    <s v="Small Box"/>
    <s v="Surelock™ Post Binders"/>
    <n v="0.35"/>
    <s v="United States"/>
    <x v="0"/>
    <s v="Tennessee"/>
    <s v="Cleveland"/>
    <n v="37311"/>
    <x v="37"/>
    <x v="1"/>
    <x v="1"/>
    <x v="37"/>
    <x v="36"/>
    <d v="2015-02-07T00:00:00"/>
    <d v="2015-02-28T00:00:00"/>
    <d v="2015-02-07T00:00:00"/>
    <n v="-95.618600000000001"/>
    <x v="4"/>
    <n v="364.92"/>
    <n v="88819"/>
    <n v="30.49"/>
    <x v="0"/>
    <n v="0"/>
    <n v="-0.2620261975227447"/>
    <n v="269.3014"/>
    <x v="5"/>
    <s v="Feb 2015"/>
    <s v="Feb 2015  Week 06"/>
    <n v="1"/>
    <n v="0"/>
    <x v="0"/>
    <x v="0"/>
  </r>
  <r>
    <n v="1026"/>
    <s v="Eugene Kerr"/>
    <x v="3"/>
    <n v="0.08"/>
    <n v="65.989999999999995"/>
    <n v="5.92"/>
    <x v="1"/>
    <x v="0"/>
    <x v="1"/>
    <s v="Telephones and Communication"/>
    <s v="Small Box"/>
    <s v="i500plus"/>
    <n v="0.57999999999999996"/>
    <s v="United States"/>
    <x v="3"/>
    <s v="New York"/>
    <s v="Central Islip"/>
    <n v="11722"/>
    <x v="37"/>
    <x v="1"/>
    <x v="1"/>
    <x v="37"/>
    <x v="36"/>
    <d v="2015-02-07T00:00:00"/>
    <d v="2015-02-28T00:00:00"/>
    <d v="2015-02-07T00:00:00"/>
    <n v="624.40164000000004"/>
    <x v="45"/>
    <n v="1137.5999999999999"/>
    <n v="89005"/>
    <n v="65.91"/>
    <x v="3"/>
    <n v="0"/>
    <n v="0.54887626582278493"/>
    <n v="1762.00164"/>
    <x v="5"/>
    <s v="Feb 2015"/>
    <s v="Feb 2015  Week 06"/>
    <n v="1"/>
    <n v="0"/>
    <x v="0"/>
    <x v="0"/>
  </r>
  <r>
    <n v="3403"/>
    <s v="Tammy Buckley"/>
    <x v="1"/>
    <n v="0.1"/>
    <n v="105.98"/>
    <n v="13.99"/>
    <x v="2"/>
    <x v="1"/>
    <x v="0"/>
    <s v="Office Furnishings"/>
    <s v="Medium Box"/>
    <s v="Tenex 46&quot; x 60&quot; Computer Anti-Static Chairmat, Rectangular Shaped"/>
    <n v="0.65"/>
    <s v="United States"/>
    <x v="2"/>
    <s v="Wyoming"/>
    <s v="Cheyenne"/>
    <n v="82001"/>
    <x v="38"/>
    <x v="1"/>
    <x v="1"/>
    <x v="38"/>
    <x v="41"/>
    <d v="2015-02-11T00:00:00"/>
    <d v="2015-02-28T00:00:00"/>
    <d v="2015-02-11T00:00:00"/>
    <n v="349.48500000000001"/>
    <x v="18"/>
    <n v="506.5"/>
    <n v="87530"/>
    <n v="105.88000000000001"/>
    <x v="2"/>
    <n v="3"/>
    <n v="0.69000000000000006"/>
    <n v="855.98500000000001"/>
    <x v="6"/>
    <s v="Feb 2015"/>
    <s v="Feb 2015  Week 07"/>
    <n v="1"/>
    <n v="0"/>
    <x v="0"/>
    <x v="0"/>
  </r>
  <r>
    <n v="471"/>
    <s v="Ross Simpson"/>
    <x v="3"/>
    <n v="7.0000000000000007E-2"/>
    <n v="179.99"/>
    <n v="19.989999999999998"/>
    <x v="2"/>
    <x v="1"/>
    <x v="1"/>
    <s v="Computer Peripherals"/>
    <s v="Small Box"/>
    <s v="Motorola SB4200 Cable Modem"/>
    <n v="0.48"/>
    <s v="United States"/>
    <x v="0"/>
    <s v="Georgia"/>
    <s v="Atlanta"/>
    <n v="30318"/>
    <x v="38"/>
    <x v="1"/>
    <x v="1"/>
    <x v="38"/>
    <x v="37"/>
    <d v="2015-02-08T00:00:00"/>
    <d v="2015-02-28T00:00:00"/>
    <d v="2015-02-08T00:00:00"/>
    <n v="-568.53510000000006"/>
    <x v="7"/>
    <n v="718.03"/>
    <n v="3138"/>
    <n v="179.92000000000002"/>
    <x v="0"/>
    <n v="0"/>
    <n v="-0.79179853209475937"/>
    <n v="149.49489999999992"/>
    <x v="6"/>
    <s v="Feb 2015"/>
    <s v="Feb 2015  Week 07"/>
    <n v="1"/>
    <n v="0"/>
    <x v="0"/>
    <x v="0"/>
  </r>
  <r>
    <n v="472"/>
    <s v="Donna Craven"/>
    <x v="3"/>
    <n v="7.0000000000000007E-2"/>
    <n v="179.99"/>
    <n v="19.989999999999998"/>
    <x v="2"/>
    <x v="1"/>
    <x v="1"/>
    <s v="Computer Peripherals"/>
    <s v="Small Box"/>
    <s v="Motorola SB4200 Cable Modem"/>
    <n v="0.48"/>
    <s v="United States"/>
    <x v="3"/>
    <s v="Maryland"/>
    <s v="Randallstown"/>
    <n v="21133"/>
    <x v="38"/>
    <x v="1"/>
    <x v="1"/>
    <x v="38"/>
    <x v="37"/>
    <d v="2015-02-08T00:00:00"/>
    <d v="2015-02-28T00:00:00"/>
    <d v="2015-02-08T00:00:00"/>
    <n v="-427.47"/>
    <x v="3"/>
    <n v="179.51"/>
    <n v="88023"/>
    <n v="179.92000000000002"/>
    <x v="3"/>
    <n v="0"/>
    <n v="-2.3813158041334748"/>
    <n v="-247.96000000000004"/>
    <x v="6"/>
    <s v="Feb 2015"/>
    <s v="Feb 2015  Week 07"/>
    <n v="1"/>
    <n v="0"/>
    <x v="0"/>
    <x v="0"/>
  </r>
  <r>
    <n v="2151"/>
    <s v="Melinda Rogers"/>
    <x v="1"/>
    <n v="0.08"/>
    <n v="5.74"/>
    <n v="5.01"/>
    <x v="1"/>
    <x v="3"/>
    <x v="2"/>
    <s v="Binders and Binder Accessories"/>
    <s v="Small Box"/>
    <s v="Binder Posts"/>
    <n v="0.39"/>
    <s v="United States"/>
    <x v="1"/>
    <s v="Iowa"/>
    <s v="Dubuque"/>
    <n v="52001"/>
    <x v="39"/>
    <x v="1"/>
    <x v="1"/>
    <x v="39"/>
    <x v="41"/>
    <d v="2015-02-11T00:00:00"/>
    <d v="2015-02-28T00:00:00"/>
    <d v="2015-02-11T00:00:00"/>
    <n v="-6.9308199999999998"/>
    <x v="3"/>
    <n v="7.21"/>
    <n v="90405"/>
    <n v="5.66"/>
    <x v="1"/>
    <n v="2"/>
    <n v="-0.96127877947295415"/>
    <n v="0.27918000000000021"/>
    <x v="6"/>
    <s v="Feb 2015"/>
    <s v="Feb 2015  Week 07"/>
    <n v="0"/>
    <n v="1"/>
    <x v="0"/>
    <x v="0"/>
  </r>
  <r>
    <n v="1671"/>
    <s v="Mitchell Ross"/>
    <x v="2"/>
    <n v="0.1"/>
    <n v="4.13"/>
    <n v="0.99"/>
    <x v="1"/>
    <x v="0"/>
    <x v="2"/>
    <s v="Labels"/>
    <s v="Small Box"/>
    <s v="Avery 491"/>
    <n v="0.39"/>
    <s v="United States"/>
    <x v="0"/>
    <s v="Virginia"/>
    <s v="Burke"/>
    <n v="22015"/>
    <x v="39"/>
    <x v="1"/>
    <x v="1"/>
    <x v="39"/>
    <x v="43"/>
    <d v="2015-02-13T00:00:00"/>
    <d v="2015-02-28T00:00:00"/>
    <d v="2015-02-13T00:00:00"/>
    <n v="-40.53"/>
    <x v="1"/>
    <n v="52.16"/>
    <n v="86724"/>
    <n v="4.03"/>
    <x v="0"/>
    <n v="4"/>
    <n v="-0.77703220858895716"/>
    <n v="11.629999999999995"/>
    <x v="6"/>
    <s v="Feb 2015"/>
    <s v="Feb 2015  Week 07"/>
    <n v="1"/>
    <n v="0"/>
    <x v="0"/>
    <x v="0"/>
  </r>
  <r>
    <n v="1574"/>
    <s v="Sherry Hurley"/>
    <x v="4"/>
    <n v="7.0000000000000007E-2"/>
    <n v="20.95"/>
    <n v="5.99"/>
    <x v="1"/>
    <x v="1"/>
    <x v="1"/>
    <s v="Computer Peripherals"/>
    <s v="Small Box"/>
    <s v="Fellowes Basic 104-Key Keyboard, Platinum"/>
    <n v="0.65"/>
    <s v="United States"/>
    <x v="0"/>
    <s v="North Carolina"/>
    <s v="Fayetteville"/>
    <n v="28314"/>
    <x v="39"/>
    <x v="1"/>
    <x v="1"/>
    <x v="39"/>
    <x v="40"/>
    <d v="2015-02-10T00:00:00"/>
    <d v="2015-02-28T00:00:00"/>
    <d v="2015-02-10T00:00:00"/>
    <n v="27.234000000000002"/>
    <x v="23"/>
    <n v="391.4"/>
    <n v="86966"/>
    <n v="20.88"/>
    <x v="0"/>
    <n v="1"/>
    <n v="6.9580991313234558E-2"/>
    <n v="418.63399999999996"/>
    <x v="6"/>
    <s v="Feb 2015"/>
    <s v="Feb 2015  Week 07"/>
    <n v="1"/>
    <n v="0"/>
    <x v="0"/>
    <x v="0"/>
  </r>
  <r>
    <n v="2619"/>
    <s v="Brandon E Shepherd"/>
    <x v="3"/>
    <n v="0.1"/>
    <n v="30.98"/>
    <n v="8.99"/>
    <x v="1"/>
    <x v="3"/>
    <x v="2"/>
    <s v="Pens &amp; Art Supplies"/>
    <s v="Small Pack"/>
    <s v="Boston School Pro Electric Pencil Sharpener, 1670"/>
    <n v="0.57999999999999996"/>
    <s v="United States"/>
    <x v="1"/>
    <s v="South Dakota"/>
    <s v="Sioux Falls"/>
    <n v="57103"/>
    <x v="39"/>
    <x v="1"/>
    <x v="1"/>
    <x v="39"/>
    <x v="41"/>
    <d v="2015-02-11T00:00:00"/>
    <d v="2015-02-28T00:00:00"/>
    <d v="2015-02-11T00:00:00"/>
    <n v="-20.222799999999999"/>
    <x v="7"/>
    <n v="119.37"/>
    <n v="88015"/>
    <n v="30.88"/>
    <x v="1"/>
    <n v="2"/>
    <n v="-0.16941275027226271"/>
    <n v="99.147199999999998"/>
    <x v="6"/>
    <s v="Feb 2015"/>
    <s v="Feb 2015  Week 07"/>
    <n v="1"/>
    <n v="0"/>
    <x v="0"/>
    <x v="0"/>
  </r>
  <r>
    <n v="491"/>
    <s v="Toni Swanson"/>
    <x v="0"/>
    <n v="0.01"/>
    <n v="4.9800000000000004"/>
    <n v="6.07"/>
    <x v="1"/>
    <x v="1"/>
    <x v="2"/>
    <s v="Paper"/>
    <s v="Small Box"/>
    <s v="Xerox 1897"/>
    <n v="0.36"/>
    <s v="United States"/>
    <x v="3"/>
    <s v="New York"/>
    <s v="New York City"/>
    <n v="10154"/>
    <x v="40"/>
    <x v="1"/>
    <x v="1"/>
    <x v="40"/>
    <x v="41"/>
    <d v="2015-02-11T00:00:00"/>
    <d v="2015-02-28T00:00:00"/>
    <d v="2015-02-11T00:00:00"/>
    <n v="-69.069999999999993"/>
    <x v="46"/>
    <n v="217"/>
    <n v="10464"/>
    <n v="4.9700000000000006"/>
    <x v="3"/>
    <n v="1"/>
    <n v="-0.31829493087557603"/>
    <n v="147.93"/>
    <x v="6"/>
    <s v="Feb 2015"/>
    <s v="Feb 2015  Week 07"/>
    <n v="1"/>
    <n v="0"/>
    <x v="0"/>
    <x v="0"/>
  </r>
  <r>
    <n v="494"/>
    <s v="Jimmy Alston Holder"/>
    <x v="0"/>
    <n v="0.01"/>
    <n v="4.9800000000000004"/>
    <n v="6.07"/>
    <x v="1"/>
    <x v="1"/>
    <x v="2"/>
    <s v="Paper"/>
    <s v="Small Box"/>
    <s v="Xerox 1897"/>
    <n v="0.36"/>
    <s v="United States"/>
    <x v="2"/>
    <s v="Washington"/>
    <s v="Seattle"/>
    <n v="98115"/>
    <x v="40"/>
    <x v="1"/>
    <x v="1"/>
    <x v="40"/>
    <x v="41"/>
    <d v="2015-02-11T00:00:00"/>
    <d v="2015-02-28T00:00:00"/>
    <d v="2015-02-11T00:00:00"/>
    <n v="-35.916400000000003"/>
    <x v="19"/>
    <n v="52.93"/>
    <n v="88907"/>
    <n v="4.9700000000000006"/>
    <x v="2"/>
    <n v="1"/>
    <n v="-0.67856414131872289"/>
    <n v="17.013599999999997"/>
    <x v="6"/>
    <s v="Feb 2015"/>
    <s v="Feb 2015  Week 07"/>
    <n v="1"/>
    <n v="0"/>
    <x v="0"/>
    <x v="0"/>
  </r>
  <r>
    <n v="1267"/>
    <s v="Rosemary Branch"/>
    <x v="0"/>
    <n v="0.01"/>
    <n v="13.99"/>
    <n v="7.51"/>
    <x v="1"/>
    <x v="3"/>
    <x v="1"/>
    <s v="Office Machines"/>
    <s v="Medium Box"/>
    <s v="Sharp EL500L Fraction Calculator"/>
    <n v="0.39"/>
    <s v="United States"/>
    <x v="0"/>
    <s v="Florida"/>
    <s v="Boca Raton"/>
    <n v="33433"/>
    <x v="40"/>
    <x v="1"/>
    <x v="1"/>
    <x v="40"/>
    <x v="41"/>
    <d v="2015-02-11T00:00:00"/>
    <d v="2015-02-28T00:00:00"/>
    <d v="2015-02-11T00:00:00"/>
    <n v="533.74199999999996"/>
    <x v="0"/>
    <n v="29.85"/>
    <n v="89514"/>
    <n v="13.98"/>
    <x v="0"/>
    <n v="1"/>
    <n v="17.880804020100502"/>
    <n v="563.59199999999998"/>
    <x v="6"/>
    <s v="Feb 2015"/>
    <s v="Feb 2015  Week 07"/>
    <n v="1"/>
    <n v="0"/>
    <x v="0"/>
    <x v="0"/>
  </r>
  <r>
    <n v="1361"/>
    <s v="Kristina Collier"/>
    <x v="0"/>
    <n v="0.01"/>
    <n v="6.48"/>
    <n v="6.22"/>
    <x v="2"/>
    <x v="1"/>
    <x v="2"/>
    <s v="Paper"/>
    <s v="Small Box"/>
    <s v="Xerox 1894"/>
    <n v="0.37"/>
    <s v="United States"/>
    <x v="1"/>
    <s v="Michigan"/>
    <s v="Allen Park"/>
    <n v="48101"/>
    <x v="40"/>
    <x v="1"/>
    <x v="1"/>
    <x v="40"/>
    <x v="41"/>
    <d v="2015-02-11T00:00:00"/>
    <d v="2015-02-28T00:00:00"/>
    <d v="2015-02-11T00:00:00"/>
    <n v="-15.6312"/>
    <x v="13"/>
    <n v="69.459999999999994"/>
    <n v="89596"/>
    <n v="6.4700000000000006"/>
    <x v="1"/>
    <n v="1"/>
    <n v="-0.22503887129283043"/>
    <n v="53.828799999999994"/>
    <x v="6"/>
    <s v="Feb 2015"/>
    <s v="Feb 2015  Week 07"/>
    <n v="0"/>
    <n v="1"/>
    <x v="0"/>
    <x v="0"/>
  </r>
  <r>
    <n v="1361"/>
    <s v="Kristina Collier"/>
    <x v="0"/>
    <n v="0.03"/>
    <n v="85.99"/>
    <n v="3.3"/>
    <x v="1"/>
    <x v="1"/>
    <x v="1"/>
    <s v="Telephones and Communication"/>
    <s v="Small Pack"/>
    <s v="Accessory20"/>
    <n v="0.37"/>
    <s v="United States"/>
    <x v="1"/>
    <s v="Michigan"/>
    <s v="Allen Park"/>
    <n v="48101"/>
    <x v="40"/>
    <x v="1"/>
    <x v="1"/>
    <x v="40"/>
    <x v="39"/>
    <d v="2015-02-12T00:00:00"/>
    <d v="2015-02-28T00:00:00"/>
    <d v="2015-02-12T00:00:00"/>
    <n v="790.54679999999996"/>
    <x v="47"/>
    <n v="1145.72"/>
    <n v="89596"/>
    <n v="85.96"/>
    <x v="1"/>
    <n v="2"/>
    <n v="0.69"/>
    <n v="1936.2667999999999"/>
    <x v="6"/>
    <s v="Feb 2015"/>
    <s v="Feb 2015  Week 07"/>
    <n v="0"/>
    <n v="1"/>
    <x v="1"/>
    <x v="0"/>
  </r>
  <r>
    <n v="2204"/>
    <s v="Oscar Ford"/>
    <x v="0"/>
    <n v="0.04"/>
    <n v="296.18"/>
    <n v="154.12"/>
    <x v="0"/>
    <x v="1"/>
    <x v="0"/>
    <s v="Tables"/>
    <s v="Jumbo Box"/>
    <s v="Hon 94000 Series Round Tables"/>
    <n v="0.76"/>
    <s v="United States"/>
    <x v="1"/>
    <s v="Minnesota"/>
    <s v="Burnsville"/>
    <n v="55337"/>
    <x v="40"/>
    <x v="1"/>
    <x v="1"/>
    <x v="40"/>
    <x v="41"/>
    <d v="2015-02-11T00:00:00"/>
    <d v="2015-02-28T00:00:00"/>
    <d v="2015-02-11T00:00:00"/>
    <n v="-87.998040000000003"/>
    <x v="41"/>
    <n v="5768.12"/>
    <n v="86053"/>
    <n v="296.14"/>
    <x v="1"/>
    <n v="1"/>
    <n v="-1.525593087522451E-2"/>
    <n v="5680.1219599999995"/>
    <x v="6"/>
    <s v="Feb 2015"/>
    <s v="Feb 2015  Week 07"/>
    <n v="0"/>
    <n v="1"/>
    <x v="0"/>
    <x v="0"/>
  </r>
  <r>
    <n v="1526"/>
    <s v="Larry Hall"/>
    <x v="1"/>
    <n v="0.04"/>
    <n v="11.34"/>
    <n v="5.01"/>
    <x v="1"/>
    <x v="2"/>
    <x v="2"/>
    <s v="Paper"/>
    <s v="Small Box"/>
    <s v="Xerox 188"/>
    <n v="0.36"/>
    <s v="United States"/>
    <x v="0"/>
    <s v="Alabama"/>
    <s v="Birmingham"/>
    <n v="35211"/>
    <x v="40"/>
    <x v="1"/>
    <x v="1"/>
    <x v="40"/>
    <x v="41"/>
    <d v="2015-02-11T00:00:00"/>
    <d v="2015-02-28T00:00:00"/>
    <d v="2015-02-11T00:00:00"/>
    <n v="-189.22399999999999"/>
    <x v="19"/>
    <n v="115.53"/>
    <n v="86812"/>
    <n v="11.3"/>
    <x v="0"/>
    <n v="1"/>
    <n v="-1.637877607547823"/>
    <n v="-73.693999999999988"/>
    <x v="6"/>
    <s v="Feb 2015"/>
    <s v="Feb 2015  Week 07"/>
    <n v="1"/>
    <n v="0"/>
    <x v="0"/>
    <x v="0"/>
  </r>
  <r>
    <n v="1338"/>
    <s v="Denise McIntosh"/>
    <x v="2"/>
    <n v="0.02"/>
    <n v="55.99"/>
    <n v="3.3"/>
    <x v="1"/>
    <x v="2"/>
    <x v="1"/>
    <s v="Telephones and Communication"/>
    <s v="Small Pack"/>
    <s v="Accessory24"/>
    <n v="0.59"/>
    <s v="United States"/>
    <x v="1"/>
    <s v="Illinois"/>
    <s v="Chicago"/>
    <n v="60623"/>
    <x v="40"/>
    <x v="1"/>
    <x v="1"/>
    <x v="40"/>
    <x v="40"/>
    <d v="2015-02-10T00:00:00"/>
    <d v="2015-02-28T00:00:00"/>
    <d v="2015-02-10T00:00:00"/>
    <n v="525.20039999999995"/>
    <x v="47"/>
    <n v="761.16"/>
    <n v="91244"/>
    <n v="55.97"/>
    <x v="1"/>
    <n v="0"/>
    <n v="0.69"/>
    <n v="1286.3604"/>
    <x v="6"/>
    <s v="Feb 2015"/>
    <s v="Feb 2015  Week 07"/>
    <n v="1"/>
    <n v="0"/>
    <x v="0"/>
    <x v="0"/>
  </r>
  <r>
    <n v="1340"/>
    <s v="Marie Bass"/>
    <x v="2"/>
    <n v="0"/>
    <n v="22.38"/>
    <n v="15.1"/>
    <x v="2"/>
    <x v="2"/>
    <x v="2"/>
    <s v="Binders and Binder Accessories"/>
    <s v="Small Box"/>
    <s v="Avery Flip-Chart Easel Binder, Black"/>
    <n v="0.38"/>
    <s v="United States"/>
    <x v="3"/>
    <s v="New York"/>
    <s v="New York City"/>
    <n v="10170"/>
    <x v="40"/>
    <x v="1"/>
    <x v="1"/>
    <x v="40"/>
    <x v="44"/>
    <d v="2015-02-17T00:00:00"/>
    <d v="2015-02-28T00:00:00"/>
    <d v="2015-02-17T00:00:00"/>
    <n v="-52.646999999999998"/>
    <x v="16"/>
    <n v="682.68"/>
    <n v="21636"/>
    <n v="22.38"/>
    <x v="3"/>
    <n v="7"/>
    <n v="-7.7118122692916152E-2"/>
    <n v="630.0329999999999"/>
    <x v="6"/>
    <s v="Feb 2015"/>
    <s v="Feb 2015  Week 07"/>
    <n v="1"/>
    <n v="0"/>
    <x v="0"/>
    <x v="0"/>
  </r>
  <r>
    <n v="1340"/>
    <s v="Marie Bass"/>
    <x v="2"/>
    <n v="7.0000000000000007E-2"/>
    <n v="5.98"/>
    <n v="4.6900000000000004"/>
    <x v="1"/>
    <x v="2"/>
    <x v="2"/>
    <s v="Storage &amp; Organization"/>
    <s v="Small Box"/>
    <s v="Perma STOR-ALL™ Hanging File Box, 13 1/8&quot;W x 12 1/4&quot;D x 10 1/2&quot;H"/>
    <n v="0.68"/>
    <s v="United States"/>
    <x v="3"/>
    <s v="New York"/>
    <s v="New York City"/>
    <n v="10170"/>
    <x v="40"/>
    <x v="1"/>
    <x v="1"/>
    <x v="40"/>
    <x v="45"/>
    <d v="2015-02-15T00:00:00"/>
    <d v="2015-02-28T00:00:00"/>
    <d v="2015-02-15T00:00:00"/>
    <n v="-24.44"/>
    <x v="8"/>
    <n v="73.44"/>
    <n v="21636"/>
    <n v="5.91"/>
    <x v="3"/>
    <n v="5"/>
    <n v="-0.33278867102396514"/>
    <n v="49"/>
    <x v="6"/>
    <s v="Feb 2015"/>
    <s v="Feb 2015  Week 07"/>
    <n v="0"/>
    <n v="1"/>
    <x v="1"/>
    <x v="0"/>
  </r>
  <r>
    <n v="1340"/>
    <s v="Marie Bass"/>
    <x v="2"/>
    <n v="0.02"/>
    <n v="55.99"/>
    <n v="3.3"/>
    <x v="1"/>
    <x v="2"/>
    <x v="1"/>
    <s v="Telephones and Communication"/>
    <s v="Small Pack"/>
    <s v="Accessory24"/>
    <n v="0.59"/>
    <s v="United States"/>
    <x v="3"/>
    <s v="New York"/>
    <s v="New York City"/>
    <n v="10170"/>
    <x v="40"/>
    <x v="1"/>
    <x v="1"/>
    <x v="40"/>
    <x v="40"/>
    <d v="2015-02-10T00:00:00"/>
    <d v="2015-02-28T00:00:00"/>
    <d v="2015-02-10T00:00:00"/>
    <n v="366.50700000000001"/>
    <x v="48"/>
    <n v="2997.07"/>
    <n v="21636"/>
    <n v="55.97"/>
    <x v="3"/>
    <n v="0"/>
    <n v="0.12228843503822066"/>
    <n v="3363.5770000000002"/>
    <x v="6"/>
    <s v="Feb 2015"/>
    <s v="Feb 2015  Week 07"/>
    <n v="0"/>
    <n v="1"/>
    <x v="1"/>
    <x v="0"/>
  </r>
  <r>
    <n v="1341"/>
    <s v="Edward Bynum"/>
    <x v="2"/>
    <n v="7.0000000000000007E-2"/>
    <n v="5.98"/>
    <n v="4.6900000000000004"/>
    <x v="1"/>
    <x v="2"/>
    <x v="2"/>
    <s v="Storage &amp; Organization"/>
    <s v="Small Box"/>
    <s v="Perma STOR-ALL™ Hanging File Box, 13 1/8&quot;W x 12 1/4&quot;D x 10 1/2&quot;H"/>
    <n v="0.68"/>
    <s v="United States"/>
    <x v="3"/>
    <s v="Pennsylvania"/>
    <s v="Chambersburg"/>
    <n v="17201"/>
    <x v="40"/>
    <x v="1"/>
    <x v="1"/>
    <x v="40"/>
    <x v="45"/>
    <d v="2015-02-15T00:00:00"/>
    <d v="2015-02-28T00:00:00"/>
    <d v="2015-02-15T00:00:00"/>
    <n v="-12.7088"/>
    <x v="6"/>
    <n v="20.03"/>
    <n v="91244"/>
    <n v="5.91"/>
    <x v="3"/>
    <n v="5"/>
    <n v="-0.63448826759860211"/>
    <n v="7.321200000000001"/>
    <x v="6"/>
    <s v="Feb 2015"/>
    <s v="Feb 2015  Week 07"/>
    <n v="1"/>
    <n v="0"/>
    <x v="0"/>
    <x v="0"/>
  </r>
  <r>
    <n v="3004"/>
    <s v="Maurice Everett"/>
    <x v="2"/>
    <n v="0.08"/>
    <n v="6.48"/>
    <n v="6.81"/>
    <x v="1"/>
    <x v="3"/>
    <x v="2"/>
    <s v="Paper"/>
    <s v="Small Box"/>
    <s v="Xerox 1930"/>
    <n v="0.36"/>
    <s v="United States"/>
    <x v="2"/>
    <s v="California"/>
    <s v="Los Angeles"/>
    <n v="90049"/>
    <x v="40"/>
    <x v="1"/>
    <x v="1"/>
    <x v="40"/>
    <x v="45"/>
    <d v="2015-02-15T00:00:00"/>
    <d v="2015-02-28T00:00:00"/>
    <d v="2015-02-15T00:00:00"/>
    <n v="-94.59"/>
    <x v="49"/>
    <n v="382.33"/>
    <n v="54949"/>
    <n v="6.4"/>
    <x v="2"/>
    <n v="5"/>
    <n v="-0.2474040750137316"/>
    <n v="287.74"/>
    <x v="6"/>
    <s v="Feb 2015"/>
    <s v="Feb 2015  Week 07"/>
    <n v="1"/>
    <n v="0"/>
    <x v="0"/>
    <x v="0"/>
  </r>
  <r>
    <n v="3004"/>
    <s v="Maurice Everett"/>
    <x v="2"/>
    <n v="0.09"/>
    <n v="20.98"/>
    <n v="53.03"/>
    <x v="0"/>
    <x v="3"/>
    <x v="2"/>
    <s v="Storage &amp; Organization"/>
    <s v="Jumbo Drum"/>
    <s v="Tennsco Lockers, Gray"/>
    <n v="0.78"/>
    <s v="United States"/>
    <x v="2"/>
    <s v="California"/>
    <s v="Los Angeles"/>
    <n v="90049"/>
    <x v="40"/>
    <x v="1"/>
    <x v="1"/>
    <x v="40"/>
    <x v="44"/>
    <d v="2015-02-17T00:00:00"/>
    <d v="2015-02-28T00:00:00"/>
    <d v="2015-02-17T00:00:00"/>
    <n v="-293.74"/>
    <x v="1"/>
    <n v="356.61"/>
    <n v="54949"/>
    <n v="20.89"/>
    <x v="2"/>
    <n v="7"/>
    <n v="-0.82370096183505792"/>
    <n v="62.870000000000005"/>
    <x v="6"/>
    <s v="Feb 2015"/>
    <s v="Feb 2015  Week 07"/>
    <n v="0"/>
    <n v="1"/>
    <x v="1"/>
    <x v="0"/>
  </r>
  <r>
    <n v="3006"/>
    <s v="Thomas Spence"/>
    <x v="2"/>
    <n v="0.08"/>
    <n v="6.48"/>
    <n v="6.81"/>
    <x v="1"/>
    <x v="3"/>
    <x v="2"/>
    <s v="Paper"/>
    <s v="Small Box"/>
    <s v="Xerox 1930"/>
    <n v="0.36"/>
    <s v="United States"/>
    <x v="2"/>
    <s v="Idaho"/>
    <s v="Idaho Falls"/>
    <n v="83402"/>
    <x v="40"/>
    <x v="1"/>
    <x v="1"/>
    <x v="40"/>
    <x v="45"/>
    <d v="2015-02-15T00:00:00"/>
    <d v="2015-02-28T00:00:00"/>
    <d v="2015-02-15T00:00:00"/>
    <n v="-49.186799999999998"/>
    <x v="15"/>
    <n v="92.29"/>
    <n v="91388"/>
    <n v="6.4"/>
    <x v="2"/>
    <n v="5"/>
    <n v="-0.53295915050384657"/>
    <n v="43.103200000000008"/>
    <x v="6"/>
    <s v="Feb 2015"/>
    <s v="Feb 2015  Week 07"/>
    <n v="1"/>
    <n v="0"/>
    <x v="0"/>
    <x v="0"/>
  </r>
  <r>
    <n v="3006"/>
    <s v="Thomas Spence"/>
    <x v="2"/>
    <n v="0.09"/>
    <n v="20.98"/>
    <n v="53.03"/>
    <x v="0"/>
    <x v="3"/>
    <x v="2"/>
    <s v="Storage &amp; Organization"/>
    <s v="Jumbo Drum"/>
    <s v="Tennsco Lockers, Gray"/>
    <n v="0.78"/>
    <s v="United States"/>
    <x v="2"/>
    <s v="Idaho"/>
    <s v="Idaho Falls"/>
    <n v="83402"/>
    <x v="40"/>
    <x v="1"/>
    <x v="1"/>
    <x v="40"/>
    <x v="44"/>
    <d v="2015-02-17T00:00:00"/>
    <d v="2015-02-28T00:00:00"/>
    <d v="2015-02-17T00:00:00"/>
    <n v="-152.7448"/>
    <x v="6"/>
    <n v="82.29"/>
    <n v="91388"/>
    <n v="20.89"/>
    <x v="2"/>
    <n v="7"/>
    <n v="-1.8561769352290678"/>
    <n v="-70.454799999999992"/>
    <x v="6"/>
    <s v="Feb 2015"/>
    <s v="Feb 2015  Week 07"/>
    <n v="0"/>
    <n v="1"/>
    <x v="1"/>
    <x v="0"/>
  </r>
  <r>
    <n v="1132"/>
    <s v="Michael Robbins"/>
    <x v="4"/>
    <n v="0.06"/>
    <n v="6.37"/>
    <n v="5.19"/>
    <x v="1"/>
    <x v="3"/>
    <x v="2"/>
    <s v="Binders and Binder Accessories"/>
    <s v="Small Box"/>
    <s v="C-Line Peel &amp; Stick Add-On Filing Pockets, 8-3/4 x 5-1/8, 10/Pack"/>
    <n v="0.38"/>
    <s v="United States"/>
    <x v="1"/>
    <s v="Texas"/>
    <s v="Euless"/>
    <n v="76039"/>
    <x v="40"/>
    <x v="1"/>
    <x v="1"/>
    <x v="40"/>
    <x v="41"/>
    <d v="2015-02-11T00:00:00"/>
    <d v="2015-02-28T00:00:00"/>
    <d v="2015-02-11T00:00:00"/>
    <n v="-48.219499999999996"/>
    <x v="5"/>
    <n v="37.700000000000003"/>
    <n v="88101"/>
    <n v="6.3100000000000005"/>
    <x v="1"/>
    <n v="1"/>
    <n v="-1.2790318302387267"/>
    <n v="-10.519499999999994"/>
    <x v="6"/>
    <s v="Feb 2015"/>
    <s v="Feb 2015  Week 07"/>
    <n v="1"/>
    <n v="0"/>
    <x v="0"/>
    <x v="0"/>
  </r>
  <r>
    <n v="2145"/>
    <s v="Kerry Hardy"/>
    <x v="4"/>
    <n v="0"/>
    <n v="20.28"/>
    <n v="14.39"/>
    <x v="1"/>
    <x v="3"/>
    <x v="0"/>
    <s v="Office Furnishings"/>
    <s v="Small Box"/>
    <s v="Career Cubicle Clock, 8 1/4&quot;, Black"/>
    <n v="0.47"/>
    <s v="United States"/>
    <x v="0"/>
    <s v="Florida"/>
    <s v="Fort Lauderdale"/>
    <n v="33311"/>
    <x v="40"/>
    <x v="1"/>
    <x v="1"/>
    <x v="40"/>
    <x v="39"/>
    <d v="2015-02-12T00:00:00"/>
    <d v="2015-02-28T00:00:00"/>
    <d v="2015-02-12T00:00:00"/>
    <n v="15.678000000000001"/>
    <x v="8"/>
    <n v="237.83"/>
    <n v="87072"/>
    <n v="20.28"/>
    <x v="0"/>
    <n v="2"/>
    <n v="6.5921036034142039E-2"/>
    <n v="253.50800000000001"/>
    <x v="6"/>
    <s v="Feb 2015"/>
    <s v="Feb 2015  Week 07"/>
    <n v="1"/>
    <n v="0"/>
    <x v="0"/>
    <x v="0"/>
  </r>
  <r>
    <n v="1633"/>
    <s v="Gerald Raynor"/>
    <x v="3"/>
    <n v="0.03"/>
    <n v="5.98"/>
    <n v="3.85"/>
    <x v="1"/>
    <x v="2"/>
    <x v="1"/>
    <s v="Computer Peripherals"/>
    <s v="Small Pack"/>
    <s v="Imation 3.5&quot; IBM-Formatted Diskettes, 10/Pack"/>
    <n v="0.68"/>
    <s v="United States"/>
    <x v="0"/>
    <s v="Mississippi"/>
    <s v="Horn Lake"/>
    <n v="38637"/>
    <x v="40"/>
    <x v="1"/>
    <x v="1"/>
    <x v="40"/>
    <x v="39"/>
    <d v="2015-02-12T00:00:00"/>
    <d v="2015-02-28T00:00:00"/>
    <d v="2015-02-12T00:00:00"/>
    <n v="-76.106800000000007"/>
    <x v="5"/>
    <n v="38.54"/>
    <n v="90531"/>
    <n v="5.95"/>
    <x v="0"/>
    <n v="2"/>
    <n v="-1.9747483134405814"/>
    <n v="-37.566800000000008"/>
    <x v="6"/>
    <s v="Feb 2015"/>
    <s v="Feb 2015  Week 07"/>
    <n v="1"/>
    <n v="0"/>
    <x v="0"/>
    <x v="0"/>
  </r>
  <r>
    <n v="2302"/>
    <s v="Beth Dolan"/>
    <x v="0"/>
    <n v="7.0000000000000007E-2"/>
    <n v="270.98"/>
    <n v="50"/>
    <x v="0"/>
    <x v="3"/>
    <x v="0"/>
    <s v="Chairs &amp; Chairmats"/>
    <s v="Jumbo Drum"/>
    <s v="Global Enterprise Series Seating High-Back Swivel/Tilt Chairs"/>
    <n v="0.77"/>
    <s v="United States"/>
    <x v="0"/>
    <s v="Florida"/>
    <s v="Panama City"/>
    <n v="32404"/>
    <x v="41"/>
    <x v="1"/>
    <x v="1"/>
    <x v="41"/>
    <x v="43"/>
    <d v="2015-02-13T00:00:00"/>
    <d v="2015-02-28T00:00:00"/>
    <d v="2015-02-13T00:00:00"/>
    <n v="27.725999999999999"/>
    <x v="13"/>
    <n v="2439.37"/>
    <n v="87695"/>
    <n v="270.91000000000003"/>
    <x v="0"/>
    <n v="2"/>
    <n v="1.1366049430795656E-2"/>
    <n v="2467.096"/>
    <x v="6"/>
    <s v="Feb 2015"/>
    <s v="Feb 2015  Week 07"/>
    <n v="0"/>
    <n v="1"/>
    <x v="0"/>
    <x v="0"/>
  </r>
  <r>
    <n v="2303"/>
    <s v="Joe Baldwin"/>
    <x v="0"/>
    <n v="7.0000000000000007E-2"/>
    <n v="270.98"/>
    <n v="50"/>
    <x v="0"/>
    <x v="3"/>
    <x v="0"/>
    <s v="Chairs &amp; Chairmats"/>
    <s v="Jumbo Drum"/>
    <s v="Global Enterprise Series Seating High-Back Swivel/Tilt Chairs"/>
    <n v="0.77"/>
    <s v="United States"/>
    <x v="3"/>
    <s v="New York"/>
    <s v="New York City"/>
    <n v="10011"/>
    <x v="41"/>
    <x v="1"/>
    <x v="1"/>
    <x v="41"/>
    <x v="43"/>
    <d v="2015-02-13T00:00:00"/>
    <d v="2015-02-28T00:00:00"/>
    <d v="2015-02-13T00:00:00"/>
    <n v="-96.05"/>
    <x v="34"/>
    <n v="9757.48"/>
    <n v="47493"/>
    <n v="270.91000000000003"/>
    <x v="3"/>
    <n v="2"/>
    <n v="-9.8437301434386743E-3"/>
    <n v="9661.43"/>
    <x v="6"/>
    <s v="Feb 2015"/>
    <s v="Feb 2015  Week 07"/>
    <n v="0"/>
    <n v="1"/>
    <x v="0"/>
    <x v="0"/>
  </r>
  <r>
    <n v="1354"/>
    <s v="Aaron Dillon"/>
    <x v="1"/>
    <n v="0.1"/>
    <n v="4.13"/>
    <n v="0.99"/>
    <x v="1"/>
    <x v="1"/>
    <x v="2"/>
    <s v="Labels"/>
    <s v="Small Box"/>
    <s v="Avery 491"/>
    <n v="0.39"/>
    <s v="United States"/>
    <x v="1"/>
    <s v="Texas"/>
    <s v="Weatherford"/>
    <n v="76086"/>
    <x v="41"/>
    <x v="1"/>
    <x v="1"/>
    <x v="41"/>
    <x v="41"/>
    <d v="2015-02-11T00:00:00"/>
    <d v="2015-02-28T00:00:00"/>
    <d v="2015-02-11T00:00:00"/>
    <n v="-1.0711999999999999"/>
    <x v="0"/>
    <n v="8.3000000000000007"/>
    <n v="91209"/>
    <n v="4.03"/>
    <x v="1"/>
    <n v="0"/>
    <n v="-0.1290602409638554"/>
    <n v="7.2288000000000006"/>
    <x v="6"/>
    <s v="Feb 2015"/>
    <s v="Feb 2015  Week 07"/>
    <n v="1"/>
    <n v="0"/>
    <x v="0"/>
    <x v="0"/>
  </r>
  <r>
    <n v="1354"/>
    <s v="Aaron Dillon"/>
    <x v="1"/>
    <n v="0.04"/>
    <n v="4.9800000000000004"/>
    <n v="0.49"/>
    <x v="1"/>
    <x v="1"/>
    <x v="2"/>
    <s v="Labels"/>
    <s v="Small Box"/>
    <s v="Avery White Multi-Purpose Labels"/>
    <n v="0.39"/>
    <s v="United States"/>
    <x v="1"/>
    <s v="Texas"/>
    <s v="Weatherford"/>
    <n v="76086"/>
    <x v="41"/>
    <x v="1"/>
    <x v="1"/>
    <x v="41"/>
    <x v="43"/>
    <d v="2015-02-13T00:00:00"/>
    <d v="2015-02-28T00:00:00"/>
    <d v="2015-02-13T00:00:00"/>
    <n v="4.4104000000000001"/>
    <x v="0"/>
    <n v="10.039999999999999"/>
    <n v="91209"/>
    <n v="4.9400000000000004"/>
    <x v="1"/>
    <n v="2"/>
    <n v="0.43928286852589649"/>
    <n v="14.450399999999998"/>
    <x v="6"/>
    <s v="Feb 2015"/>
    <s v="Feb 2015  Week 07"/>
    <n v="0"/>
    <n v="1"/>
    <x v="1"/>
    <x v="0"/>
  </r>
  <r>
    <n v="2072"/>
    <s v="Malcolm S Lanier"/>
    <x v="1"/>
    <n v="0.09"/>
    <n v="260.98"/>
    <n v="41.91"/>
    <x v="0"/>
    <x v="3"/>
    <x v="0"/>
    <s v="Bookcases"/>
    <s v="Jumbo Box"/>
    <s v="Atlantic Metals Mobile 3-Shelf Bookcases, Custom Colors"/>
    <n v="0.59"/>
    <s v="United States"/>
    <x v="1"/>
    <s v="Michigan"/>
    <s v="Flint"/>
    <n v="48505"/>
    <x v="41"/>
    <x v="1"/>
    <x v="1"/>
    <x v="41"/>
    <x v="43"/>
    <d v="2015-02-13T00:00:00"/>
    <d v="2015-02-28T00:00:00"/>
    <d v="2015-02-13T00:00:00"/>
    <n v="1307.2692"/>
    <x v="15"/>
    <n v="3377.06"/>
    <n v="88556"/>
    <n v="260.89000000000004"/>
    <x v="1"/>
    <n v="2"/>
    <n v="0.38710274617566759"/>
    <n v="4684.3292000000001"/>
    <x v="6"/>
    <s v="Feb 2015"/>
    <s v="Feb 2015  Week 07"/>
    <n v="0"/>
    <n v="1"/>
    <x v="0"/>
    <x v="0"/>
  </r>
  <r>
    <n v="2072"/>
    <s v="Malcolm S Lanier"/>
    <x v="1"/>
    <n v="0.01"/>
    <n v="10.52"/>
    <n v="7.94"/>
    <x v="1"/>
    <x v="3"/>
    <x v="0"/>
    <s v="Office Furnishings"/>
    <s v="Small Pack"/>
    <s v="Ultra Door Pull Handle"/>
    <n v="0.52"/>
    <s v="United States"/>
    <x v="1"/>
    <s v="Michigan"/>
    <s v="Flint"/>
    <n v="48505"/>
    <x v="41"/>
    <x v="1"/>
    <x v="1"/>
    <x v="41"/>
    <x v="43"/>
    <d v="2015-02-13T00:00:00"/>
    <d v="2015-02-28T00:00:00"/>
    <d v="2015-02-13T00:00:00"/>
    <n v="-15.8184"/>
    <x v="8"/>
    <n v="123.93"/>
    <n v="88556"/>
    <n v="10.51"/>
    <x v="1"/>
    <n v="2"/>
    <n v="-0.1276397966594045"/>
    <n v="108.11160000000001"/>
    <x v="6"/>
    <s v="Feb 2015"/>
    <s v="Feb 2015  Week 07"/>
    <n v="0"/>
    <n v="1"/>
    <x v="1"/>
    <x v="0"/>
  </r>
  <r>
    <n v="2072"/>
    <s v="Malcolm S Lanier"/>
    <x v="1"/>
    <n v="0.02"/>
    <n v="5.98"/>
    <n v="7.5"/>
    <x v="2"/>
    <x v="3"/>
    <x v="2"/>
    <s v="Paper"/>
    <s v="Small Box"/>
    <s v="Xerox 1920"/>
    <n v="0.4"/>
    <s v="United States"/>
    <x v="1"/>
    <s v="Michigan"/>
    <s v="Flint"/>
    <n v="48505"/>
    <x v="41"/>
    <x v="1"/>
    <x v="1"/>
    <x v="41"/>
    <x v="43"/>
    <d v="2015-02-13T00:00:00"/>
    <d v="2015-02-28T00:00:00"/>
    <d v="2015-02-13T00:00:00"/>
    <n v="-55.8324"/>
    <x v="15"/>
    <n v="93.96"/>
    <n v="88556"/>
    <n v="5.9600000000000009"/>
    <x v="1"/>
    <n v="2"/>
    <n v="-0.59421455938697321"/>
    <n v="38.127599999999994"/>
    <x v="6"/>
    <s v="Feb 2015"/>
    <s v="Feb 2015  Week 07"/>
    <n v="0"/>
    <n v="1"/>
    <x v="1"/>
    <x v="0"/>
  </r>
  <r>
    <n v="2489"/>
    <s v="Craig Liu"/>
    <x v="1"/>
    <n v="0.01"/>
    <n v="2036.48"/>
    <n v="14.7"/>
    <x v="0"/>
    <x v="1"/>
    <x v="1"/>
    <s v="Office Machines"/>
    <s v="Jumbo Drum"/>
    <s v="Lexmark 4227 Plus Dot Matrix Printer"/>
    <n v="0.55000000000000004"/>
    <s v="United States"/>
    <x v="2"/>
    <s v="California"/>
    <s v="Concord"/>
    <n v="94521"/>
    <x v="41"/>
    <x v="1"/>
    <x v="1"/>
    <x v="41"/>
    <x v="43"/>
    <d v="2015-02-13T00:00:00"/>
    <d v="2015-02-28T00:00:00"/>
    <d v="2015-02-13T00:00:00"/>
    <n v="-1596.7457999999999"/>
    <x v="0"/>
    <n v="3786.84"/>
    <n v="86883"/>
    <n v="2036.47"/>
    <x v="2"/>
    <n v="2"/>
    <n v="-0.42165652628576855"/>
    <n v="2190.0942000000005"/>
    <x v="6"/>
    <s v="Feb 2015"/>
    <s v="Feb 2015  Week 07"/>
    <n v="0"/>
    <n v="1"/>
    <x v="0"/>
    <x v="0"/>
  </r>
  <r>
    <n v="2778"/>
    <s v="Alison Jones"/>
    <x v="1"/>
    <n v="0.05"/>
    <n v="205.99"/>
    <n v="8.99"/>
    <x v="2"/>
    <x v="1"/>
    <x v="1"/>
    <s v="Telephones and Communication"/>
    <s v="Small Box"/>
    <s v="Talkabout T8097"/>
    <n v="0.57999999999999996"/>
    <s v="United States"/>
    <x v="0"/>
    <s v="North Carolina"/>
    <s v="Wilmington"/>
    <n v="28403"/>
    <x v="41"/>
    <x v="1"/>
    <x v="1"/>
    <x v="41"/>
    <x v="39"/>
    <d v="2015-02-12T00:00:00"/>
    <d v="2015-02-28T00:00:00"/>
    <d v="2015-02-12T00:00:00"/>
    <n v="111.05249999999999"/>
    <x v="4"/>
    <n v="2118.9899999999998"/>
    <n v="87160"/>
    <n v="205.94"/>
    <x v="0"/>
    <n v="1"/>
    <n v="5.2408222785383603E-2"/>
    <n v="2230.0424999999996"/>
    <x v="6"/>
    <s v="Feb 2015"/>
    <s v="Feb 2015  Week 07"/>
    <n v="1"/>
    <n v="0"/>
    <x v="0"/>
    <x v="0"/>
  </r>
  <r>
    <n v="2778"/>
    <s v="Alison Jones"/>
    <x v="1"/>
    <n v="0.08"/>
    <n v="205.99"/>
    <n v="8.99"/>
    <x v="1"/>
    <x v="1"/>
    <x v="1"/>
    <s v="Telephones and Communication"/>
    <s v="Small Box"/>
    <s v="TimeportP7382"/>
    <n v="0.56000000000000005"/>
    <s v="United States"/>
    <x v="0"/>
    <s v="North Carolina"/>
    <s v="Wilmington"/>
    <n v="28403"/>
    <x v="41"/>
    <x v="1"/>
    <x v="1"/>
    <x v="41"/>
    <x v="39"/>
    <d v="2015-02-12T00:00:00"/>
    <d v="2015-02-28T00:00:00"/>
    <d v="2015-02-12T00:00:00"/>
    <n v="-1963.752"/>
    <x v="18"/>
    <n v="837.64"/>
    <n v="87160"/>
    <n v="205.91"/>
    <x v="0"/>
    <n v="1"/>
    <n v="-2.3443866099995225"/>
    <n v="-1126.1120000000001"/>
    <x v="6"/>
    <s v="Feb 2015"/>
    <s v="Feb 2015  Week 07"/>
    <n v="0"/>
    <n v="1"/>
    <x v="1"/>
    <x v="0"/>
  </r>
  <r>
    <n v="1815"/>
    <s v="Marvin Yang"/>
    <x v="4"/>
    <n v="0.06"/>
    <n v="90.97"/>
    <n v="14"/>
    <x v="0"/>
    <x v="2"/>
    <x v="1"/>
    <s v="Office Machines"/>
    <s v="Jumbo Drum"/>
    <s v="Lexmark Z54se Color Inkjet Printer"/>
    <n v="0.36"/>
    <s v="United States"/>
    <x v="0"/>
    <s v="Mississippi"/>
    <s v="Pearl"/>
    <n v="39208"/>
    <x v="41"/>
    <x v="1"/>
    <x v="1"/>
    <x v="41"/>
    <x v="39"/>
    <d v="2015-02-12T00:00:00"/>
    <d v="2015-02-28T00:00:00"/>
    <d v="2015-02-12T00:00:00"/>
    <n v="47.334000000000003"/>
    <x v="15"/>
    <n v="1263.3499999999999"/>
    <n v="90525"/>
    <n v="90.91"/>
    <x v="0"/>
    <n v="1"/>
    <n v="3.7467051885859033E-2"/>
    <n v="1310.684"/>
    <x v="6"/>
    <s v="Feb 2015"/>
    <s v="Feb 2015  Week 07"/>
    <n v="1"/>
    <n v="0"/>
    <x v="0"/>
    <x v="0"/>
  </r>
  <r>
    <n v="757"/>
    <s v="Neil Hogan"/>
    <x v="3"/>
    <n v="0.03"/>
    <n v="37.94"/>
    <n v="5.08"/>
    <x v="1"/>
    <x v="2"/>
    <x v="2"/>
    <s v="Paper"/>
    <s v="Wrap Bag"/>
    <s v="Snap-A-Way® Black Print Carbonless Ruled Speed Letter, Triplicate"/>
    <n v="0.38"/>
    <s v="United States"/>
    <x v="2"/>
    <s v="Oregon"/>
    <s v="Tualatin"/>
    <n v="97062"/>
    <x v="41"/>
    <x v="1"/>
    <x v="1"/>
    <x v="41"/>
    <x v="43"/>
    <d v="2015-02-13T00:00:00"/>
    <d v="2015-02-28T00:00:00"/>
    <d v="2015-02-13T00:00:00"/>
    <n v="-7.5244"/>
    <x v="3"/>
    <n v="39.97"/>
    <n v="90258"/>
    <n v="37.909999999999997"/>
    <x v="2"/>
    <n v="2"/>
    <n v="-0.18825118839129348"/>
    <n v="32.445599999999999"/>
    <x v="6"/>
    <s v="Feb 2015"/>
    <s v="Feb 2015  Week 07"/>
    <n v="1"/>
    <n v="0"/>
    <x v="0"/>
    <x v="0"/>
  </r>
  <r>
    <n v="16"/>
    <s v="Sarah Ramsey"/>
    <x v="1"/>
    <n v="0.04"/>
    <n v="2.98"/>
    <n v="1.58"/>
    <x v="1"/>
    <x v="0"/>
    <x v="2"/>
    <s v="Rubber Bands"/>
    <s v="Wrap Bag"/>
    <s v="Staples Gold Paper Clips"/>
    <n v="0.39"/>
    <s v="United States"/>
    <x v="3"/>
    <s v="New York"/>
    <s v="Syracuse"/>
    <n v="13210"/>
    <x v="42"/>
    <x v="1"/>
    <x v="1"/>
    <x v="42"/>
    <x v="45"/>
    <d v="2015-02-15T00:00:00"/>
    <d v="2015-02-28T00:00:00"/>
    <d v="2015-02-15T00:00:00"/>
    <n v="2.63"/>
    <x v="5"/>
    <n v="18.8"/>
    <n v="86836"/>
    <n v="2.94"/>
    <x v="3"/>
    <n v="3"/>
    <n v="0.13989361702127659"/>
    <n v="21.43"/>
    <x v="6"/>
    <s v="Feb 2015"/>
    <s v="Feb 2015  Week 07"/>
    <n v="1"/>
    <n v="0"/>
    <x v="0"/>
    <x v="0"/>
  </r>
  <r>
    <n v="16"/>
    <s v="Sarah Ramsey"/>
    <x v="1"/>
    <n v="0.05"/>
    <n v="115.99"/>
    <n v="2.5"/>
    <x v="1"/>
    <x v="0"/>
    <x v="1"/>
    <s v="Telephones and Communication"/>
    <s v="Small Box"/>
    <s v="StarTAC 7797"/>
    <n v="0.55000000000000004"/>
    <s v="United States"/>
    <x v="3"/>
    <s v="New York"/>
    <s v="Syracuse"/>
    <n v="13210"/>
    <x v="42"/>
    <x v="1"/>
    <x v="1"/>
    <x v="42"/>
    <x v="42"/>
    <d v="2015-02-14T00:00:00"/>
    <d v="2015-02-28T00:00:00"/>
    <d v="2015-02-14T00:00:00"/>
    <n v="652.73310000000004"/>
    <x v="19"/>
    <n v="945.99"/>
    <n v="86836"/>
    <n v="115.94"/>
    <x v="3"/>
    <n v="2"/>
    <n v="0.69000000000000006"/>
    <n v="1598.7231000000002"/>
    <x v="6"/>
    <s v="Feb 2015"/>
    <s v="Feb 2015  Week 07"/>
    <n v="0"/>
    <n v="1"/>
    <x v="1"/>
    <x v="0"/>
  </r>
  <r>
    <n v="190"/>
    <s v="Lloyd Norris"/>
    <x v="1"/>
    <n v="0.1"/>
    <n v="58.1"/>
    <n v="1.49"/>
    <x v="1"/>
    <x v="3"/>
    <x v="2"/>
    <s v="Binders and Binder Accessories"/>
    <s v="Small Box"/>
    <s v="Avery Arch Ring Binders"/>
    <n v="0.38"/>
    <s v="United States"/>
    <x v="1"/>
    <s v="Illinois"/>
    <s v="Arlington Heights"/>
    <n v="60004"/>
    <x v="42"/>
    <x v="1"/>
    <x v="1"/>
    <x v="42"/>
    <x v="43"/>
    <d v="2015-02-13T00:00:00"/>
    <d v="2015-02-28T00:00:00"/>
    <d v="2015-02-13T00:00:00"/>
    <n v="113.6499"/>
    <x v="6"/>
    <n v="164.71"/>
    <n v="89092"/>
    <n v="58"/>
    <x v="1"/>
    <n v="1"/>
    <n v="0.69"/>
    <n v="278.35990000000004"/>
    <x v="6"/>
    <s v="Feb 2015"/>
    <s v="Feb 2015  Week 07"/>
    <n v="1"/>
    <n v="0"/>
    <x v="0"/>
    <x v="0"/>
  </r>
  <r>
    <n v="191"/>
    <s v="Gerald Kearney"/>
    <x v="1"/>
    <n v="0.01"/>
    <n v="80.48"/>
    <n v="4.5"/>
    <x v="1"/>
    <x v="3"/>
    <x v="2"/>
    <s v="Appliances"/>
    <s v="Small Box"/>
    <s v="APC 7 Outlet Network SurgeArrest Surge Protector"/>
    <n v="0.55000000000000004"/>
    <s v="United States"/>
    <x v="1"/>
    <s v="Illinois"/>
    <s v="Aurora"/>
    <n v="60505"/>
    <x v="42"/>
    <x v="1"/>
    <x v="1"/>
    <x v="42"/>
    <x v="45"/>
    <d v="2015-02-15T00:00:00"/>
    <d v="2015-02-28T00:00:00"/>
    <d v="2015-02-15T00:00:00"/>
    <n v="-35.474400000000003"/>
    <x v="3"/>
    <n v="79.680000000000007"/>
    <n v="89092"/>
    <n v="80.47"/>
    <x v="1"/>
    <n v="3"/>
    <n v="-0.44521084337349398"/>
    <n v="44.205600000000004"/>
    <x v="6"/>
    <s v="Feb 2015"/>
    <s v="Feb 2015  Week 07"/>
    <n v="1"/>
    <n v="0"/>
    <x v="1"/>
    <x v="0"/>
  </r>
  <r>
    <n v="3046"/>
    <s v="Andrew Pearce"/>
    <x v="1"/>
    <n v="0.05"/>
    <n v="120.98"/>
    <n v="30"/>
    <x v="0"/>
    <x v="0"/>
    <x v="0"/>
    <s v="Chairs &amp; Chairmats"/>
    <s v="Jumbo Drum"/>
    <s v="Hon Every-Day® Chair Series Swivel Task Chairs"/>
    <n v="0.64"/>
    <s v="United States"/>
    <x v="1"/>
    <s v="Kansas"/>
    <s v="Leawood"/>
    <n v="66209"/>
    <x v="42"/>
    <x v="1"/>
    <x v="1"/>
    <x v="42"/>
    <x v="42"/>
    <d v="2015-02-14T00:00:00"/>
    <d v="2015-02-28T00:00:00"/>
    <d v="2015-02-14T00:00:00"/>
    <n v="-78.759200000000007"/>
    <x v="0"/>
    <n v="251.06"/>
    <n v="86103"/>
    <n v="120.93"/>
    <x v="1"/>
    <n v="2"/>
    <n v="-0.31370668366127619"/>
    <n v="172.30079999999998"/>
    <x v="6"/>
    <s v="Feb 2015"/>
    <s v="Feb 2015  Week 07"/>
    <n v="1"/>
    <n v="0"/>
    <x v="0"/>
    <x v="0"/>
  </r>
  <r>
    <n v="954"/>
    <s v="Tony Chandler"/>
    <x v="2"/>
    <n v="0.1"/>
    <n v="7.31"/>
    <n v="0.49"/>
    <x v="1"/>
    <x v="0"/>
    <x v="2"/>
    <s v="Labels"/>
    <s v="Small Box"/>
    <s v="Self-Adhesive Address Labels for Typewriters by Universal"/>
    <n v="0.38"/>
    <s v="United States"/>
    <x v="1"/>
    <s v="Texas"/>
    <s v="Highland Village"/>
    <n v="75067"/>
    <x v="42"/>
    <x v="1"/>
    <x v="1"/>
    <x v="42"/>
    <x v="46"/>
    <d v="2015-02-21T00:00:00"/>
    <d v="2015-02-28T00:00:00"/>
    <d v="2015-02-21T00:00:00"/>
    <n v="19.064699999999998"/>
    <x v="7"/>
    <n v="27.63"/>
    <n v="90771"/>
    <n v="7.21"/>
    <x v="1"/>
    <n v="9"/>
    <n v="0.69"/>
    <n v="46.694699999999997"/>
    <x v="6"/>
    <s v="Feb 2015"/>
    <s v="Feb 2015  Week 07"/>
    <n v="1"/>
    <n v="0"/>
    <x v="0"/>
    <x v="0"/>
  </r>
  <r>
    <n v="954"/>
    <s v="Tony Chandler"/>
    <x v="2"/>
    <n v="0.08"/>
    <n v="6.7"/>
    <n v="1.56"/>
    <x v="1"/>
    <x v="0"/>
    <x v="2"/>
    <s v="Pens &amp; Art Supplies"/>
    <s v="Wrap Bag"/>
    <s v="Turquoise Lead Holder with Pocket Clip"/>
    <n v="0.52"/>
    <s v="United States"/>
    <x v="1"/>
    <s v="Texas"/>
    <s v="Highland Village"/>
    <n v="75067"/>
    <x v="42"/>
    <x v="1"/>
    <x v="1"/>
    <x v="42"/>
    <x v="39"/>
    <d v="2015-02-12T00:00:00"/>
    <d v="2015-02-28T00:00:00"/>
    <d v="2015-02-12T00:00:00"/>
    <n v="10.56"/>
    <x v="18"/>
    <n v="31.21"/>
    <n v="90771"/>
    <n v="6.62"/>
    <x v="1"/>
    <n v="0"/>
    <n v="0.33835309195770585"/>
    <n v="41.77"/>
    <x v="6"/>
    <s v="Feb 2015"/>
    <s v="Feb 2015  Week 07"/>
    <n v="0"/>
    <n v="1"/>
    <x v="1"/>
    <x v="0"/>
  </r>
  <r>
    <n v="1743"/>
    <s v="Paige Jacobs"/>
    <x v="4"/>
    <n v="0"/>
    <n v="55.99"/>
    <n v="2.5"/>
    <x v="1"/>
    <x v="1"/>
    <x v="1"/>
    <s v="Telephones and Communication"/>
    <s v="Small Pack"/>
    <s v="Accessory28"/>
    <n v="0.83"/>
    <s v="United States"/>
    <x v="1"/>
    <s v="Texas"/>
    <s v="Friendswood"/>
    <n v="77546"/>
    <x v="42"/>
    <x v="1"/>
    <x v="1"/>
    <x v="42"/>
    <x v="42"/>
    <d v="2015-02-14T00:00:00"/>
    <d v="2015-02-28T00:00:00"/>
    <d v="2015-02-14T00:00:00"/>
    <n v="-121.05808"/>
    <x v="3"/>
    <n v="52.1"/>
    <n v="91025"/>
    <n v="55.99"/>
    <x v="1"/>
    <n v="2"/>
    <n v="-2.323571593090211"/>
    <n v="-68.958079999999995"/>
    <x v="6"/>
    <s v="Feb 2015"/>
    <s v="Feb 2015  Week 07"/>
    <n v="1"/>
    <n v="0"/>
    <x v="0"/>
    <x v="0"/>
  </r>
  <r>
    <n v="2553"/>
    <s v="Virginia McNeill"/>
    <x v="4"/>
    <n v="0.03"/>
    <n v="12.53"/>
    <n v="7.17"/>
    <x v="1"/>
    <x v="2"/>
    <x v="2"/>
    <s v="Binders and Binder Accessories"/>
    <s v="Small Box"/>
    <s v="GBC ProClick Spines for 32-Hole Punch"/>
    <n v="0.38"/>
    <s v="United States"/>
    <x v="1"/>
    <s v="Wisconsin"/>
    <s v="Kenosha"/>
    <n v="53142"/>
    <x v="42"/>
    <x v="1"/>
    <x v="1"/>
    <x v="42"/>
    <x v="43"/>
    <d v="2015-02-13T00:00:00"/>
    <d v="2015-02-28T00:00:00"/>
    <d v="2015-02-13T00:00:00"/>
    <n v="-20.320499999999999"/>
    <x v="3"/>
    <n v="19.32"/>
    <n v="86528"/>
    <n v="12.5"/>
    <x v="1"/>
    <n v="1"/>
    <n v="-1.0517857142857143"/>
    <n v="-1.0004999999999988"/>
    <x v="6"/>
    <s v="Feb 2015"/>
    <s v="Feb 2015  Week 07"/>
    <n v="1"/>
    <n v="0"/>
    <x v="0"/>
    <x v="0"/>
  </r>
  <r>
    <n v="3324"/>
    <s v="Leslie Jacobson"/>
    <x v="4"/>
    <n v="0.05"/>
    <n v="6.48"/>
    <n v="8.19"/>
    <x v="1"/>
    <x v="1"/>
    <x v="2"/>
    <s v="Paper"/>
    <s v="Small Box"/>
    <s v="Xerox 217"/>
    <n v="0.37"/>
    <s v="United States"/>
    <x v="2"/>
    <s v="Arizona"/>
    <s v="El Mirage"/>
    <n v="85335"/>
    <x v="42"/>
    <x v="1"/>
    <x v="1"/>
    <x v="42"/>
    <x v="45"/>
    <d v="2015-02-15T00:00:00"/>
    <d v="2015-02-28T00:00:00"/>
    <d v="2015-02-15T00:00:00"/>
    <n v="-164.18"/>
    <x v="13"/>
    <n v="58.5"/>
    <n v="90985"/>
    <n v="6.4300000000000006"/>
    <x v="2"/>
    <n v="3"/>
    <n v="-2.8064957264957267"/>
    <n v="-105.68"/>
    <x v="6"/>
    <s v="Feb 2015"/>
    <s v="Feb 2015  Week 07"/>
    <n v="1"/>
    <n v="0"/>
    <x v="0"/>
    <x v="0"/>
  </r>
  <r>
    <n v="3369"/>
    <s v="Stacy Byrne"/>
    <x v="4"/>
    <n v="0.06"/>
    <n v="7.1"/>
    <n v="6.05"/>
    <x v="1"/>
    <x v="2"/>
    <x v="2"/>
    <s v="Binders and Binder Accessories"/>
    <s v="Small Box"/>
    <s v="Wilson Jones Hanging View Binder, White, 1&quot;"/>
    <n v="0.39"/>
    <s v="United States"/>
    <x v="3"/>
    <s v="Ohio"/>
    <s v="Westerville"/>
    <n v="43081"/>
    <x v="42"/>
    <x v="1"/>
    <x v="1"/>
    <x v="42"/>
    <x v="43"/>
    <d v="2015-02-13T00:00:00"/>
    <d v="2015-02-28T00:00:00"/>
    <d v="2015-02-13T00:00:00"/>
    <n v="-42.170499999999997"/>
    <x v="7"/>
    <n v="29.99"/>
    <n v="90500"/>
    <n v="7.04"/>
    <x v="3"/>
    <n v="1"/>
    <n v="-1.4061520506835612"/>
    <n v="-12.180499999999999"/>
    <x v="6"/>
    <s v="Feb 2015"/>
    <s v="Feb 2015  Week 07"/>
    <n v="1"/>
    <n v="0"/>
    <x v="0"/>
    <x v="0"/>
  </r>
  <r>
    <n v="1298"/>
    <s v="Herbert Beard"/>
    <x v="3"/>
    <n v="0.04"/>
    <n v="150.97999999999999"/>
    <n v="13.99"/>
    <x v="1"/>
    <x v="2"/>
    <x v="1"/>
    <s v="Office Machines"/>
    <s v="Medium Box"/>
    <s v="Canon MP41DH Printing Calculator"/>
    <n v="0.38"/>
    <s v="United States"/>
    <x v="1"/>
    <s v="Texas"/>
    <s v="Sulphur Springs"/>
    <n v="75482"/>
    <x v="42"/>
    <x v="1"/>
    <x v="1"/>
    <x v="42"/>
    <x v="45"/>
    <d v="2015-02-15T00:00:00"/>
    <d v="2015-02-28T00:00:00"/>
    <d v="2015-02-15T00:00:00"/>
    <n v="606.05460000000005"/>
    <x v="5"/>
    <n v="878.34"/>
    <n v="90662"/>
    <n v="150.94"/>
    <x v="1"/>
    <n v="3"/>
    <n v="0.69000000000000006"/>
    <n v="1484.3946000000001"/>
    <x v="6"/>
    <s v="Feb 2015"/>
    <s v="Feb 2015  Week 07"/>
    <n v="1"/>
    <n v="0"/>
    <x v="0"/>
    <x v="0"/>
  </r>
  <r>
    <n v="1298"/>
    <s v="Herbert Beard"/>
    <x v="3"/>
    <n v="0.04"/>
    <n v="176.19"/>
    <n v="11.87"/>
    <x v="1"/>
    <x v="2"/>
    <x v="2"/>
    <s v="Storage &amp; Organization"/>
    <s v="Small Box"/>
    <s v="Fellowes High-Stak® Drawer Files"/>
    <n v="0.62"/>
    <s v="United States"/>
    <x v="1"/>
    <s v="Texas"/>
    <s v="Sulphur Springs"/>
    <n v="75482"/>
    <x v="42"/>
    <x v="1"/>
    <x v="1"/>
    <x v="42"/>
    <x v="42"/>
    <d v="2015-02-14T00:00:00"/>
    <d v="2015-02-28T00:00:00"/>
    <d v="2015-02-14T00:00:00"/>
    <n v="320.10000000000002"/>
    <x v="7"/>
    <n v="676.57"/>
    <n v="90662"/>
    <n v="176.15"/>
    <x v="1"/>
    <n v="2"/>
    <n v="0.47312177601726357"/>
    <n v="996.67000000000007"/>
    <x v="6"/>
    <s v="Feb 2015"/>
    <s v="Feb 2015  Week 07"/>
    <n v="0"/>
    <n v="1"/>
    <x v="1"/>
    <x v="0"/>
  </r>
  <r>
    <n v="2020"/>
    <s v="Erika Jordan"/>
    <x v="0"/>
    <n v="0.02"/>
    <n v="120.98"/>
    <n v="58.64"/>
    <x v="0"/>
    <x v="2"/>
    <x v="0"/>
    <s v="Bookcases"/>
    <s v="Jumbo Box"/>
    <s v="O'Sullivan Living Dimensions 2-Shelf Bookcases"/>
    <n v="0.75"/>
    <s v="United States"/>
    <x v="3"/>
    <s v="Pennsylvania"/>
    <s v="Plum"/>
    <n v="15239"/>
    <x v="43"/>
    <x v="1"/>
    <x v="1"/>
    <x v="43"/>
    <x v="45"/>
    <d v="2015-02-15T00:00:00"/>
    <d v="2015-02-28T00:00:00"/>
    <d v="2015-02-15T00:00:00"/>
    <n v="-1330.5"/>
    <x v="8"/>
    <n v="1370.99"/>
    <n v="86933"/>
    <n v="120.96000000000001"/>
    <x v="3"/>
    <n v="2"/>
    <n v="-0.97046659713054073"/>
    <n v="40.490000000000009"/>
    <x v="6"/>
    <s v="Feb 2015"/>
    <s v="Feb 2015  Week 07"/>
    <n v="1"/>
    <n v="0"/>
    <x v="0"/>
    <x v="0"/>
  </r>
  <r>
    <n v="3342"/>
    <s v="Paul Tate"/>
    <x v="0"/>
    <n v="0.03"/>
    <n v="194.3"/>
    <n v="11.54"/>
    <x v="1"/>
    <x v="2"/>
    <x v="0"/>
    <s v="Office Furnishings"/>
    <s v="Large Box"/>
    <s v="Electrix Halogen Magnifier Lamp"/>
    <n v="0.59"/>
    <s v="United States"/>
    <x v="3"/>
    <s v="District of Columbia"/>
    <s v="Washington"/>
    <n v="20006"/>
    <x v="43"/>
    <x v="1"/>
    <x v="1"/>
    <x v="43"/>
    <x v="45"/>
    <d v="2015-02-15T00:00:00"/>
    <d v="2015-02-28T00:00:00"/>
    <d v="2015-02-15T00:00:00"/>
    <n v="2861.01"/>
    <x v="25"/>
    <n v="8549.0400000000009"/>
    <n v="21572"/>
    <n v="194.27"/>
    <x v="3"/>
    <n v="2"/>
    <n v="0.33465862833721682"/>
    <n v="11410.050000000001"/>
    <x v="6"/>
    <s v="Feb 2015"/>
    <s v="Feb 2015  Week 07"/>
    <n v="1"/>
    <n v="0"/>
    <x v="0"/>
    <x v="0"/>
  </r>
  <r>
    <n v="3344"/>
    <s v="Jim Hinson"/>
    <x v="0"/>
    <n v="0.03"/>
    <n v="194.3"/>
    <n v="11.54"/>
    <x v="1"/>
    <x v="2"/>
    <x v="0"/>
    <s v="Office Furnishings"/>
    <s v="Large Box"/>
    <s v="Electrix Halogen Magnifier Lamp"/>
    <n v="0.59"/>
    <s v="United States"/>
    <x v="1"/>
    <s v="Michigan"/>
    <s v="Rochester Hills"/>
    <n v="48307"/>
    <x v="43"/>
    <x v="1"/>
    <x v="1"/>
    <x v="43"/>
    <x v="45"/>
    <d v="2015-02-15T00:00:00"/>
    <d v="2015-02-28T00:00:00"/>
    <d v="2015-02-15T00:00:00"/>
    <n v="1544.9306999999999"/>
    <x v="8"/>
    <n v="2239.0300000000002"/>
    <n v="89928"/>
    <n v="194.27"/>
    <x v="1"/>
    <n v="2"/>
    <n v="0.68999999999999984"/>
    <n v="3783.9607000000001"/>
    <x v="6"/>
    <s v="Feb 2015"/>
    <s v="Feb 2015  Week 07"/>
    <n v="1"/>
    <n v="0"/>
    <x v="0"/>
    <x v="0"/>
  </r>
  <r>
    <n v="1554"/>
    <s v="Joan Floyd"/>
    <x v="1"/>
    <n v="0.03"/>
    <n v="124.49"/>
    <n v="51.94"/>
    <x v="0"/>
    <x v="1"/>
    <x v="0"/>
    <s v="Tables"/>
    <s v="Jumbo Box"/>
    <s v="Bevis 36 x 72 Conference Tables"/>
    <n v="0.63"/>
    <s v="United States"/>
    <x v="0"/>
    <s v="Mississippi"/>
    <s v="Gulfport"/>
    <n v="39503"/>
    <x v="43"/>
    <x v="1"/>
    <x v="1"/>
    <x v="43"/>
    <x v="42"/>
    <d v="2015-02-14T00:00:00"/>
    <d v="2015-02-28T00:00:00"/>
    <d v="2015-02-14T00:00:00"/>
    <n v="-4.0179999999999998"/>
    <x v="12"/>
    <n v="894.88"/>
    <n v="87487"/>
    <n v="124.46"/>
    <x v="0"/>
    <n v="1"/>
    <n v="-4.4899874843554437E-3"/>
    <n v="890.86199999999997"/>
    <x v="6"/>
    <s v="Feb 2015"/>
    <s v="Feb 2015  Week 07"/>
    <n v="1"/>
    <n v="0"/>
    <x v="0"/>
    <x v="0"/>
  </r>
  <r>
    <n v="2897"/>
    <s v="Betty Giles"/>
    <x v="1"/>
    <n v="0.05"/>
    <n v="80.97"/>
    <n v="30.06"/>
    <x v="0"/>
    <x v="2"/>
    <x v="1"/>
    <s v="Office Machines"/>
    <s v="Jumbo Box"/>
    <s v="Hewlett-Packard Deskjet 940 REFURBISHED Color Inkjet Printer"/>
    <n v="0.4"/>
    <s v="United States"/>
    <x v="1"/>
    <s v="Minnesota"/>
    <s v="Maple Grove"/>
    <n v="55369"/>
    <x v="43"/>
    <x v="1"/>
    <x v="1"/>
    <x v="43"/>
    <x v="42"/>
    <d v="2015-02-14T00:00:00"/>
    <d v="2015-02-28T00:00:00"/>
    <d v="2015-02-14T00:00:00"/>
    <n v="565.17999999999995"/>
    <x v="8"/>
    <n v="904.25"/>
    <n v="86926"/>
    <n v="80.92"/>
    <x v="1"/>
    <n v="1"/>
    <n v="0.62502626486038149"/>
    <n v="1469.4299999999998"/>
    <x v="6"/>
    <s v="Feb 2015"/>
    <s v="Feb 2015  Week 07"/>
    <n v="1"/>
    <n v="0"/>
    <x v="0"/>
    <x v="0"/>
  </r>
  <r>
    <n v="2897"/>
    <s v="Betty Giles"/>
    <x v="1"/>
    <n v="0"/>
    <n v="6.48"/>
    <n v="10.050000000000001"/>
    <x v="1"/>
    <x v="2"/>
    <x v="2"/>
    <s v="Paper"/>
    <s v="Small Box"/>
    <s v="Xerox 1997"/>
    <n v="0.37"/>
    <s v="United States"/>
    <x v="1"/>
    <s v="Minnesota"/>
    <s v="Maple Grove"/>
    <n v="55369"/>
    <x v="43"/>
    <x v="1"/>
    <x v="1"/>
    <x v="43"/>
    <x v="45"/>
    <d v="2015-02-15T00:00:00"/>
    <d v="2015-02-28T00:00:00"/>
    <d v="2015-02-15T00:00:00"/>
    <n v="-38.72"/>
    <x v="0"/>
    <n v="16.309999999999999"/>
    <n v="86926"/>
    <n v="6.48"/>
    <x v="1"/>
    <n v="2"/>
    <n v="-2.374003678724709"/>
    <n v="-22.41"/>
    <x v="6"/>
    <s v="Feb 2015"/>
    <s v="Feb 2015  Week 07"/>
    <n v="0"/>
    <n v="1"/>
    <x v="1"/>
    <x v="0"/>
  </r>
  <r>
    <n v="2058"/>
    <s v="Louise Webster Sharma"/>
    <x v="4"/>
    <n v="7.0000000000000007E-2"/>
    <n v="5.98"/>
    <n v="5.46"/>
    <x v="1"/>
    <x v="3"/>
    <x v="2"/>
    <s v="Paper"/>
    <s v="Small Box"/>
    <s v="Xerox 1983"/>
    <n v="0.36"/>
    <s v="United States"/>
    <x v="0"/>
    <s v="North Carolina"/>
    <s v="Hickory"/>
    <n v="28601"/>
    <x v="43"/>
    <x v="1"/>
    <x v="1"/>
    <x v="43"/>
    <x v="45"/>
    <d v="2015-02-15T00:00:00"/>
    <d v="2015-02-28T00:00:00"/>
    <d v="2015-02-15T00:00:00"/>
    <n v="46.65"/>
    <x v="18"/>
    <n v="32.76"/>
    <n v="88040"/>
    <n v="5.91"/>
    <x v="0"/>
    <n v="2"/>
    <n v="1.423992673992674"/>
    <n v="79.41"/>
    <x v="6"/>
    <s v="Feb 2015"/>
    <s v="Feb 2015  Week 07"/>
    <n v="1"/>
    <n v="0"/>
    <x v="0"/>
    <x v="0"/>
  </r>
  <r>
    <n v="3170"/>
    <s v="Lawrence Haas"/>
    <x v="4"/>
    <n v="0.1"/>
    <n v="7.28"/>
    <n v="5.47"/>
    <x v="1"/>
    <x v="3"/>
    <x v="2"/>
    <s v="Paper"/>
    <s v="Small Box"/>
    <s v="Southworth Structures Collection™"/>
    <n v="0.35"/>
    <s v="United States"/>
    <x v="0"/>
    <s v="Florida"/>
    <s v="Port Saint Lucie"/>
    <n v="34952"/>
    <x v="43"/>
    <x v="1"/>
    <x v="1"/>
    <x v="43"/>
    <x v="43"/>
    <d v="2015-02-13T00:00:00"/>
    <d v="2015-02-28T00:00:00"/>
    <d v="2015-02-13T00:00:00"/>
    <n v="167.334"/>
    <x v="4"/>
    <n v="83.14"/>
    <n v="86489"/>
    <n v="7.1800000000000006"/>
    <x v="0"/>
    <n v="0"/>
    <n v="2.0126774115949"/>
    <n v="250.47399999999999"/>
    <x v="6"/>
    <s v="Feb 2015"/>
    <s v="Feb 2015  Week 07"/>
    <n v="1"/>
    <n v="0"/>
    <x v="0"/>
    <x v="0"/>
  </r>
  <r>
    <n v="2190"/>
    <s v="Marvin Patrick"/>
    <x v="0"/>
    <n v="0.05"/>
    <n v="16.98"/>
    <n v="7.78"/>
    <x v="1"/>
    <x v="2"/>
    <x v="2"/>
    <s v="Pens &amp; Art Supplies"/>
    <s v="Small Pack"/>
    <s v="Stanley Bostitch Contemporary Electric Pencil Sharpeners"/>
    <n v="0.56999999999999995"/>
    <s v="United States"/>
    <x v="1"/>
    <s v="Michigan"/>
    <s v="Detroit"/>
    <n v="48227"/>
    <x v="44"/>
    <x v="1"/>
    <x v="1"/>
    <x v="44"/>
    <x v="47"/>
    <d v="2015-02-16T00:00:00"/>
    <d v="2015-02-28T00:00:00"/>
    <d v="2015-02-16T00:00:00"/>
    <n v="-47.28"/>
    <x v="50"/>
    <n v="761.67"/>
    <n v="41636"/>
    <n v="16.93"/>
    <x v="1"/>
    <n v="2"/>
    <n v="-6.2074126590255629E-2"/>
    <n v="714.39"/>
    <x v="6"/>
    <s v="Feb 2015"/>
    <s v="Feb 2015  Week 07"/>
    <n v="1"/>
    <n v="0"/>
    <x v="0"/>
    <x v="0"/>
  </r>
  <r>
    <n v="2190"/>
    <s v="Marvin Patrick"/>
    <x v="0"/>
    <n v="0.03"/>
    <n v="115.99"/>
    <n v="4.2300000000000004"/>
    <x v="1"/>
    <x v="2"/>
    <x v="1"/>
    <s v="Telephones and Communication"/>
    <s v="Small Box"/>
    <s v="282"/>
    <n v="0.56000000000000005"/>
    <s v="United States"/>
    <x v="1"/>
    <s v="Michigan"/>
    <s v="Detroit"/>
    <n v="48227"/>
    <x v="44"/>
    <x v="1"/>
    <x v="1"/>
    <x v="44"/>
    <x v="47"/>
    <d v="2015-02-16T00:00:00"/>
    <d v="2015-02-28T00:00:00"/>
    <d v="2015-02-16T00:00:00"/>
    <n v="722.24099999999999"/>
    <x v="36"/>
    <n v="5014.07"/>
    <n v="41636"/>
    <n v="115.96"/>
    <x v="1"/>
    <n v="2"/>
    <n v="0.14404286338244182"/>
    <n v="5736.3109999999997"/>
    <x v="6"/>
    <s v="Feb 2015"/>
    <s v="Feb 2015  Week 07"/>
    <n v="0"/>
    <n v="1"/>
    <x v="1"/>
    <x v="0"/>
  </r>
  <r>
    <n v="2193"/>
    <s v="Donald Melton"/>
    <x v="0"/>
    <n v="0.05"/>
    <n v="16.98"/>
    <n v="7.78"/>
    <x v="1"/>
    <x v="2"/>
    <x v="2"/>
    <s v="Pens &amp; Art Supplies"/>
    <s v="Small Pack"/>
    <s v="Stanley Bostitch Contemporary Electric Pencil Sharpeners"/>
    <n v="0.56999999999999995"/>
    <s v="United States"/>
    <x v="0"/>
    <s v="North Carolina"/>
    <s v="New Bern"/>
    <n v="28560"/>
    <x v="44"/>
    <x v="1"/>
    <x v="1"/>
    <x v="44"/>
    <x v="47"/>
    <d v="2015-02-16T00:00:00"/>
    <d v="2015-02-28T00:00:00"/>
    <d v="2015-02-16T00:00:00"/>
    <n v="-161"/>
    <x v="8"/>
    <n v="186.19"/>
    <n v="90685"/>
    <n v="16.93"/>
    <x v="0"/>
    <n v="2"/>
    <n v="-0.86470809388259307"/>
    <n v="25.189999999999998"/>
    <x v="6"/>
    <s v="Feb 2015"/>
    <s v="Feb 2015  Week 07"/>
    <n v="1"/>
    <n v="0"/>
    <x v="0"/>
    <x v="0"/>
  </r>
  <r>
    <n v="2193"/>
    <s v="Donald Melton"/>
    <x v="0"/>
    <n v="0.03"/>
    <n v="115.99"/>
    <n v="4.2300000000000004"/>
    <x v="1"/>
    <x v="2"/>
    <x v="1"/>
    <s v="Telephones and Communication"/>
    <s v="Small Box"/>
    <s v="282"/>
    <n v="0.56000000000000005"/>
    <s v="United States"/>
    <x v="0"/>
    <s v="North Carolina"/>
    <s v="New Bern"/>
    <n v="28560"/>
    <x v="44"/>
    <x v="1"/>
    <x v="1"/>
    <x v="44"/>
    <x v="47"/>
    <d v="2015-02-16T00:00:00"/>
    <d v="2015-02-28T00:00:00"/>
    <d v="2015-02-16T00:00:00"/>
    <n v="848.3646"/>
    <x v="4"/>
    <n v="1227.94"/>
    <n v="90685"/>
    <n v="115.96"/>
    <x v="0"/>
    <n v="2"/>
    <n v="0.69088440803296569"/>
    <n v="2076.3045999999999"/>
    <x v="6"/>
    <s v="Feb 2015"/>
    <s v="Feb 2015  Week 07"/>
    <n v="0"/>
    <n v="1"/>
    <x v="1"/>
    <x v="0"/>
  </r>
  <r>
    <n v="2358"/>
    <s v="Danielle Baird"/>
    <x v="0"/>
    <n v="0.05"/>
    <n v="2.08"/>
    <n v="2.56"/>
    <x v="1"/>
    <x v="2"/>
    <x v="2"/>
    <s v="Scissors, Rulers and Trimmers"/>
    <s v="Small Pack"/>
    <s v="Kleencut® Forged Office Shears by Acme United Corporation"/>
    <n v="0.55000000000000004"/>
    <s v="United States"/>
    <x v="0"/>
    <s v="Florida"/>
    <s v="Fort Lauderdale"/>
    <n v="33311"/>
    <x v="44"/>
    <x v="1"/>
    <x v="1"/>
    <x v="44"/>
    <x v="47"/>
    <d v="2015-02-16T00:00:00"/>
    <d v="2015-02-28T00:00:00"/>
    <d v="2015-02-16T00:00:00"/>
    <n v="-1045.0160000000001"/>
    <x v="23"/>
    <n v="40.93"/>
    <n v="88268"/>
    <n v="2.0300000000000002"/>
    <x v="0"/>
    <n v="2"/>
    <n v="-25.531785976056685"/>
    <n v="-1004.0860000000001"/>
    <x v="6"/>
    <s v="Feb 2015"/>
    <s v="Feb 2015  Week 07"/>
    <n v="1"/>
    <n v="0"/>
    <x v="0"/>
    <x v="0"/>
  </r>
  <r>
    <n v="2490"/>
    <s v="Pauline Finch"/>
    <x v="0"/>
    <n v="0.09"/>
    <n v="348.21"/>
    <n v="40.19"/>
    <x v="0"/>
    <x v="2"/>
    <x v="0"/>
    <s v="Tables"/>
    <s v="Jumbo Box"/>
    <s v="Bretford CR4500 Series Slim Rectangular Table"/>
    <n v="0.62"/>
    <s v="United States"/>
    <x v="2"/>
    <s v="California"/>
    <s v="Costa Mesa"/>
    <n v="92627"/>
    <x v="44"/>
    <x v="1"/>
    <x v="1"/>
    <x v="44"/>
    <x v="47"/>
    <d v="2015-02-16T00:00:00"/>
    <d v="2015-02-28T00:00:00"/>
    <d v="2015-02-16T00:00:00"/>
    <n v="-93.85"/>
    <x v="0"/>
    <n v="662.8"/>
    <n v="86884"/>
    <n v="348.12"/>
    <x v="2"/>
    <n v="2"/>
    <n v="-0.14159625829812916"/>
    <n v="568.94999999999993"/>
    <x v="6"/>
    <s v="Feb 2015"/>
    <s v="Feb 2015  Week 07"/>
    <n v="0"/>
    <n v="1"/>
    <x v="0"/>
    <x v="0"/>
  </r>
  <r>
    <n v="2491"/>
    <s v="Sean N Boyer"/>
    <x v="0"/>
    <n v="0.09"/>
    <n v="348.21"/>
    <n v="40.19"/>
    <x v="0"/>
    <x v="2"/>
    <x v="0"/>
    <s v="Tables"/>
    <s v="Jumbo Box"/>
    <s v="Bretford CR4500 Series Slim Rectangular Table"/>
    <n v="0.62"/>
    <s v="United States"/>
    <x v="2"/>
    <s v="California"/>
    <s v="Los Angeles"/>
    <n v="90045"/>
    <x v="44"/>
    <x v="1"/>
    <x v="1"/>
    <x v="44"/>
    <x v="47"/>
    <d v="2015-02-16T00:00:00"/>
    <d v="2015-02-28T00:00:00"/>
    <d v="2015-02-16T00:00:00"/>
    <n v="-93.85"/>
    <x v="2"/>
    <n v="2651.21"/>
    <n v="48836"/>
    <n v="348.12"/>
    <x v="2"/>
    <n v="2"/>
    <n v="-3.5398931054122458E-2"/>
    <n v="2557.36"/>
    <x v="6"/>
    <s v="Feb 2015"/>
    <s v="Feb 2015  Week 07"/>
    <n v="0"/>
    <n v="1"/>
    <x v="0"/>
    <x v="0"/>
  </r>
  <r>
    <n v="3069"/>
    <s v="Tiffany Merrill"/>
    <x v="0"/>
    <n v="0.09"/>
    <n v="1.82"/>
    <n v="0.83"/>
    <x v="1"/>
    <x v="1"/>
    <x v="2"/>
    <s v="Pens &amp; Art Supplies"/>
    <s v="Wrap Bag"/>
    <s v="Newell 307"/>
    <n v="0.56999999999999995"/>
    <s v="United States"/>
    <x v="1"/>
    <s v="Minnesota"/>
    <s v="Oakdale"/>
    <n v="55128"/>
    <x v="44"/>
    <x v="1"/>
    <x v="1"/>
    <x v="44"/>
    <x v="45"/>
    <d v="2015-02-15T00:00:00"/>
    <d v="2015-02-28T00:00:00"/>
    <d v="2015-02-15T00:00:00"/>
    <n v="-6.734"/>
    <x v="45"/>
    <n v="36.82"/>
    <n v="88192"/>
    <n v="1.73"/>
    <x v="1"/>
    <n v="1"/>
    <n v="-0.18288973384030419"/>
    <n v="30.085999999999999"/>
    <x v="6"/>
    <s v="Feb 2015"/>
    <s v="Feb 2015  Week 07"/>
    <n v="1"/>
    <n v="0"/>
    <x v="0"/>
    <x v="0"/>
  </r>
  <r>
    <n v="3393"/>
    <s v="Irene Murphy"/>
    <x v="0"/>
    <n v="0.08"/>
    <n v="4.4800000000000004"/>
    <n v="2.5"/>
    <x v="1"/>
    <x v="1"/>
    <x v="2"/>
    <s v="Envelopes"/>
    <s v="Small Box"/>
    <s v="Ampad #10 Peel &amp; Seel® Holiday Envelopes"/>
    <n v="0.37"/>
    <s v="United States"/>
    <x v="2"/>
    <s v="Washington"/>
    <s v="Pullman"/>
    <n v="99163"/>
    <x v="44"/>
    <x v="1"/>
    <x v="1"/>
    <x v="44"/>
    <x v="45"/>
    <d v="2015-02-15T00:00:00"/>
    <d v="2015-02-28T00:00:00"/>
    <d v="2015-02-15T00:00:00"/>
    <n v="-3.2448000000000001"/>
    <x v="23"/>
    <n v="80.2"/>
    <n v="87909"/>
    <n v="4.4000000000000004"/>
    <x v="2"/>
    <n v="1"/>
    <n v="-4.0458852867830422E-2"/>
    <n v="76.955200000000005"/>
    <x v="6"/>
    <s v="Feb 2015"/>
    <s v="Feb 2015  Week 07"/>
    <n v="1"/>
    <n v="0"/>
    <x v="0"/>
    <x v="0"/>
  </r>
  <r>
    <n v="306"/>
    <s v="Thomas McAllister"/>
    <x v="1"/>
    <n v="0.01"/>
    <n v="8.33"/>
    <n v="1.99"/>
    <x v="1"/>
    <x v="0"/>
    <x v="1"/>
    <s v="Computer Peripherals"/>
    <s v="Small Pack"/>
    <s v="80 Minute Slim Jewel Case CD-R , 10/Pack - Staples"/>
    <n v="0.52"/>
    <s v="United States"/>
    <x v="3"/>
    <s v="Maryland"/>
    <s v="Pikesville"/>
    <n v="21208"/>
    <x v="44"/>
    <x v="1"/>
    <x v="1"/>
    <x v="44"/>
    <x v="45"/>
    <d v="2015-02-15T00:00:00"/>
    <d v="2015-02-28T00:00:00"/>
    <d v="2015-02-15T00:00:00"/>
    <n v="15.895200000000001"/>
    <x v="2"/>
    <n v="70.16"/>
    <n v="87057"/>
    <n v="8.32"/>
    <x v="3"/>
    <n v="1"/>
    <n v="0.22655644241733183"/>
    <n v="86.055199999999999"/>
    <x v="6"/>
    <s v="Feb 2015"/>
    <s v="Feb 2015  Week 07"/>
    <n v="1"/>
    <n v="0"/>
    <x v="0"/>
    <x v="0"/>
  </r>
  <r>
    <n v="306"/>
    <s v="Thomas McAllister"/>
    <x v="1"/>
    <n v="0.04"/>
    <n v="85.99"/>
    <n v="0.99"/>
    <x v="1"/>
    <x v="0"/>
    <x v="1"/>
    <s v="Telephones and Communication"/>
    <s v="Wrap Bag"/>
    <s v="Accessory34"/>
    <n v="0.55000000000000004"/>
    <s v="United States"/>
    <x v="3"/>
    <s v="Maryland"/>
    <s v="Pikesville"/>
    <n v="21208"/>
    <x v="44"/>
    <x v="1"/>
    <x v="1"/>
    <x v="44"/>
    <x v="47"/>
    <d v="2015-02-16T00:00:00"/>
    <d v="2015-02-28T00:00:00"/>
    <d v="2015-02-16T00:00:00"/>
    <n v="855.99329999999998"/>
    <x v="40"/>
    <n v="1240.57"/>
    <n v="87057"/>
    <n v="85.949999999999989"/>
    <x v="3"/>
    <n v="2"/>
    <n v="0.69000000000000006"/>
    <n v="2096.5632999999998"/>
    <x v="6"/>
    <s v="Feb 2015"/>
    <s v="Feb 2015  Week 07"/>
    <n v="0"/>
    <n v="1"/>
    <x v="1"/>
    <x v="0"/>
  </r>
  <r>
    <n v="308"/>
    <s v="Glen Caldwell"/>
    <x v="1"/>
    <n v="0.01"/>
    <n v="8.33"/>
    <n v="1.99"/>
    <x v="1"/>
    <x v="0"/>
    <x v="1"/>
    <s v="Computer Peripherals"/>
    <s v="Small Pack"/>
    <s v="80 Minute Slim Jewel Case CD-R , 10/Pack - Staples"/>
    <n v="0.52"/>
    <s v="United States"/>
    <x v="2"/>
    <s v="Washington"/>
    <s v="Seattle"/>
    <n v="98115"/>
    <x v="44"/>
    <x v="1"/>
    <x v="1"/>
    <x v="44"/>
    <x v="45"/>
    <d v="2015-02-15T00:00:00"/>
    <d v="2015-02-28T00:00:00"/>
    <d v="2015-02-15T00:00:00"/>
    <n v="10.74"/>
    <x v="11"/>
    <n v="280.62"/>
    <n v="37760"/>
    <n v="8.32"/>
    <x v="2"/>
    <n v="1"/>
    <n v="3.8272396835578364E-2"/>
    <n v="291.36"/>
    <x v="6"/>
    <s v="Feb 2015"/>
    <s v="Feb 2015  Week 07"/>
    <n v="1"/>
    <n v="0"/>
    <x v="0"/>
    <x v="0"/>
  </r>
  <r>
    <n v="1156"/>
    <s v="Edith Forbes"/>
    <x v="1"/>
    <n v="0.06"/>
    <n v="175.99"/>
    <n v="8.99"/>
    <x v="1"/>
    <x v="1"/>
    <x v="1"/>
    <s v="Telephones and Communication"/>
    <s v="Small Box"/>
    <s v="2180"/>
    <n v="0.56999999999999995"/>
    <s v="United States"/>
    <x v="3"/>
    <s v="Massachusetts"/>
    <s v="Tewksbury"/>
    <n v="1876"/>
    <x v="44"/>
    <x v="1"/>
    <x v="1"/>
    <x v="44"/>
    <x v="45"/>
    <d v="2015-02-15T00:00:00"/>
    <d v="2015-02-28T00:00:00"/>
    <d v="2015-02-15T00:00:00"/>
    <n v="48.47148"/>
    <x v="12"/>
    <n v="1013.84"/>
    <n v="90855"/>
    <n v="175.93"/>
    <x v="3"/>
    <n v="1"/>
    <n v="4.7809792472184962E-2"/>
    <n v="1062.3114800000001"/>
    <x v="6"/>
    <s v="Feb 2015"/>
    <s v="Feb 2015  Week 07"/>
    <n v="1"/>
    <n v="0"/>
    <x v="0"/>
    <x v="0"/>
  </r>
  <r>
    <n v="1745"/>
    <s v="Herbert Holden"/>
    <x v="2"/>
    <n v="0.04"/>
    <n v="60.65"/>
    <n v="12.23"/>
    <x v="1"/>
    <x v="2"/>
    <x v="0"/>
    <s v="Office Furnishings"/>
    <s v="Medium Box"/>
    <s v="Tenex Traditional Chairmats for Medium Pile Carpet, Standard Lip, 36&quot; x 48&quot;"/>
    <n v="0.64"/>
    <s v="United States"/>
    <x v="0"/>
    <s v="Georgia"/>
    <s v="Atlanta"/>
    <n v="30305"/>
    <x v="44"/>
    <x v="1"/>
    <x v="1"/>
    <x v="44"/>
    <x v="47"/>
    <d v="2015-02-16T00:00:00"/>
    <d v="2015-02-28T00:00:00"/>
    <d v="2015-02-16T00:00:00"/>
    <n v="116.5063"/>
    <x v="7"/>
    <n v="256.77"/>
    <n v="13408"/>
    <n v="60.61"/>
    <x v="0"/>
    <n v="2"/>
    <n v="0.45373797562020485"/>
    <n v="373.27629999999999"/>
    <x v="6"/>
    <s v="Feb 2015"/>
    <s v="Feb 2015  Week 07"/>
    <n v="0"/>
    <n v="1"/>
    <x v="0"/>
    <x v="0"/>
  </r>
  <r>
    <n v="1749"/>
    <s v="Sherri P Stephens"/>
    <x v="2"/>
    <n v="0.04"/>
    <n v="60.65"/>
    <n v="12.23"/>
    <x v="1"/>
    <x v="2"/>
    <x v="0"/>
    <s v="Office Furnishings"/>
    <s v="Medium Box"/>
    <s v="Tenex Traditional Chairmats for Medium Pile Carpet, Standard Lip, 36&quot; x 48&quot;"/>
    <n v="0.64"/>
    <s v="United States"/>
    <x v="1"/>
    <s v="Oklahoma"/>
    <s v="Lawton"/>
    <n v="73505"/>
    <x v="44"/>
    <x v="1"/>
    <x v="1"/>
    <x v="44"/>
    <x v="47"/>
    <d v="2015-02-16T00:00:00"/>
    <d v="2015-02-28T00:00:00"/>
    <d v="2015-02-16T00:00:00"/>
    <n v="44.2911"/>
    <x v="3"/>
    <n v="64.19"/>
    <n v="87244"/>
    <n v="60.61"/>
    <x v="1"/>
    <n v="2"/>
    <n v="0.69000000000000006"/>
    <n v="108.4811"/>
    <x v="6"/>
    <s v="Feb 2015"/>
    <s v="Feb 2015  Week 07"/>
    <n v="0"/>
    <n v="1"/>
    <x v="0"/>
    <x v="0"/>
  </r>
  <r>
    <n v="639"/>
    <s v="Lois Rowland"/>
    <x v="3"/>
    <n v="0"/>
    <n v="236.97"/>
    <n v="59.24"/>
    <x v="0"/>
    <x v="1"/>
    <x v="0"/>
    <s v="Tables"/>
    <s v="Jumbo Box"/>
    <s v="Chromcraft Rectangular Conference Tables"/>
    <n v="0.61"/>
    <s v="United States"/>
    <x v="2"/>
    <s v="California"/>
    <s v="Santa Maria"/>
    <n v="93454"/>
    <x v="44"/>
    <x v="1"/>
    <x v="1"/>
    <x v="44"/>
    <x v="45"/>
    <d v="2015-02-15T00:00:00"/>
    <d v="2015-02-28T00:00:00"/>
    <d v="2015-02-15T00:00:00"/>
    <n v="1192.04"/>
    <x v="13"/>
    <n v="1769.91"/>
    <n v="87952"/>
    <n v="236.97"/>
    <x v="2"/>
    <n v="1"/>
    <n v="0.67350317247769653"/>
    <n v="2961.95"/>
    <x v="6"/>
    <s v="Feb 2015"/>
    <s v="Feb 2015  Week 07"/>
    <n v="1"/>
    <n v="0"/>
    <x v="0"/>
    <x v="0"/>
  </r>
  <r>
    <n v="640"/>
    <s v="Neal Wolfe"/>
    <x v="3"/>
    <n v="0"/>
    <n v="236.97"/>
    <n v="59.24"/>
    <x v="0"/>
    <x v="1"/>
    <x v="0"/>
    <s v="Tables"/>
    <s v="Jumbo Box"/>
    <s v="Chromcraft Rectangular Conference Tables"/>
    <n v="0.61"/>
    <s v="United States"/>
    <x v="2"/>
    <s v="Washington"/>
    <s v="Seattle"/>
    <n v="98119"/>
    <x v="44"/>
    <x v="1"/>
    <x v="1"/>
    <x v="44"/>
    <x v="45"/>
    <d v="2015-02-15T00:00:00"/>
    <d v="2015-02-28T00:00:00"/>
    <d v="2015-02-15T00:00:00"/>
    <n v="1192.04"/>
    <x v="20"/>
    <n v="6686.34"/>
    <n v="56452"/>
    <n v="236.97"/>
    <x v="2"/>
    <n v="1"/>
    <n v="0.17827989602682484"/>
    <n v="7878.38"/>
    <x v="6"/>
    <s v="Feb 2015"/>
    <s v="Feb 2015  Week 07"/>
    <n v="1"/>
    <n v="0"/>
    <x v="0"/>
    <x v="0"/>
  </r>
  <r>
    <n v="1682"/>
    <s v="Julie Edwards"/>
    <x v="3"/>
    <n v="0.04"/>
    <n v="6.28"/>
    <n v="5.41"/>
    <x v="1"/>
    <x v="1"/>
    <x v="0"/>
    <s v="Office Furnishings"/>
    <s v="Small Box"/>
    <s v="Eldon® 200 Class™ Desk Accessories"/>
    <n v="0.53"/>
    <s v="United States"/>
    <x v="1"/>
    <s v="Illinois"/>
    <s v="Chicago"/>
    <n v="60611"/>
    <x v="44"/>
    <x v="1"/>
    <x v="1"/>
    <x v="44"/>
    <x v="47"/>
    <d v="2015-02-16T00:00:00"/>
    <d v="2015-02-28T00:00:00"/>
    <d v="2015-02-16T00:00:00"/>
    <n v="-38.380000000000003"/>
    <x v="10"/>
    <n v="284.48"/>
    <n v="14115"/>
    <n v="6.24"/>
    <x v="1"/>
    <n v="2"/>
    <n v="-0.13491282339707536"/>
    <n v="246.10000000000002"/>
    <x v="6"/>
    <s v="Feb 2015"/>
    <s v="Feb 2015  Week 07"/>
    <n v="1"/>
    <n v="0"/>
    <x v="0"/>
    <x v="0"/>
  </r>
  <r>
    <n v="1683"/>
    <s v="Wesley Corbett"/>
    <x v="3"/>
    <n v="0.04"/>
    <n v="6.28"/>
    <n v="5.41"/>
    <x v="1"/>
    <x v="1"/>
    <x v="0"/>
    <s v="Office Furnishings"/>
    <s v="Small Box"/>
    <s v="Eldon® 200 Class™ Desk Accessories"/>
    <n v="0.53"/>
    <s v="United States"/>
    <x v="1"/>
    <s v="Texas"/>
    <s v="Conroe"/>
    <n v="77301"/>
    <x v="44"/>
    <x v="1"/>
    <x v="1"/>
    <x v="44"/>
    <x v="47"/>
    <d v="2015-02-16T00:00:00"/>
    <d v="2015-02-28T00:00:00"/>
    <d v="2015-02-16T00:00:00"/>
    <n v="-19.957599999999999"/>
    <x v="8"/>
    <n v="72.77"/>
    <n v="90612"/>
    <n v="6.24"/>
    <x v="1"/>
    <n v="2"/>
    <n v="-0.27425587467362927"/>
    <n v="52.812399999999997"/>
    <x v="6"/>
    <s v="Feb 2015"/>
    <s v="Feb 2015  Week 07"/>
    <n v="1"/>
    <n v="0"/>
    <x v="0"/>
    <x v="0"/>
  </r>
  <r>
    <n v="11"/>
    <s v="Marcus Dunlap"/>
    <x v="0"/>
    <n v="0.06"/>
    <n v="9.48"/>
    <n v="7.29"/>
    <x v="1"/>
    <x v="2"/>
    <x v="0"/>
    <s v="Office Furnishings"/>
    <s v="Small Pack"/>
    <s v="DAX Two-Tone Rosewood/Black Document Frame, Desktop, 5 x 7"/>
    <n v="0.45"/>
    <s v="United States"/>
    <x v="3"/>
    <s v="New Jersey"/>
    <s v="Roselle"/>
    <n v="7203"/>
    <x v="45"/>
    <x v="1"/>
    <x v="1"/>
    <x v="45"/>
    <x v="44"/>
    <d v="2015-02-17T00:00:00"/>
    <d v="2015-02-28T00:00:00"/>
    <d v="2015-02-17T00:00:00"/>
    <n v="-53.809600000000003"/>
    <x v="45"/>
    <n v="211.15"/>
    <n v="90192"/>
    <n v="9.42"/>
    <x v="3"/>
    <n v="2"/>
    <n v="-0.25484063461993844"/>
    <n v="157.34039999999999"/>
    <x v="7"/>
    <s v="Feb 2015"/>
    <s v="Feb 2015  Week 08"/>
    <n v="1"/>
    <n v="0"/>
    <x v="0"/>
    <x v="0"/>
  </r>
  <r>
    <n v="596"/>
    <s v="Doris Fitzpatrick"/>
    <x v="0"/>
    <n v="0.03"/>
    <n v="3.8"/>
    <n v="1.49"/>
    <x v="1"/>
    <x v="1"/>
    <x v="2"/>
    <s v="Binders and Binder Accessories"/>
    <s v="Small Box"/>
    <s v="Durable Pressboard Binders"/>
    <n v="0.38"/>
    <s v="United States"/>
    <x v="1"/>
    <s v="Indiana"/>
    <s v="Carmel"/>
    <n v="46032"/>
    <x v="45"/>
    <x v="1"/>
    <x v="1"/>
    <x v="45"/>
    <x v="44"/>
    <d v="2015-02-17T00:00:00"/>
    <d v="2015-02-28T00:00:00"/>
    <d v="2015-02-17T00:00:00"/>
    <n v="15.2745"/>
    <x v="5"/>
    <n v="24.27"/>
    <n v="86308"/>
    <n v="3.77"/>
    <x v="1"/>
    <n v="2"/>
    <n v="0.62935723114956732"/>
    <n v="39.544499999999999"/>
    <x v="7"/>
    <s v="Feb 2015"/>
    <s v="Feb 2015  Week 08"/>
    <n v="1"/>
    <n v="0"/>
    <x v="0"/>
    <x v="0"/>
  </r>
  <r>
    <n v="596"/>
    <s v="Doris Fitzpatrick"/>
    <x v="0"/>
    <n v="7.0000000000000007E-2"/>
    <n v="7.98"/>
    <n v="1.25"/>
    <x v="1"/>
    <x v="1"/>
    <x v="2"/>
    <s v="Paper"/>
    <s v="Wrap Bag"/>
    <s v="Adams Telephone Message Book w/Frequently-Called Numbers Space, 400 Messages per Book"/>
    <n v="0.35"/>
    <s v="United States"/>
    <x v="1"/>
    <s v="Indiana"/>
    <s v="Carmel"/>
    <n v="46032"/>
    <x v="45"/>
    <x v="1"/>
    <x v="1"/>
    <x v="45"/>
    <x v="44"/>
    <d v="2015-02-17T00:00:00"/>
    <d v="2015-02-28T00:00:00"/>
    <d v="2015-02-17T00:00:00"/>
    <n v="26.585699999999999"/>
    <x v="18"/>
    <n v="38.53"/>
    <n v="86308"/>
    <n v="7.91"/>
    <x v="1"/>
    <n v="2"/>
    <n v="0.69"/>
    <n v="65.115700000000004"/>
    <x v="7"/>
    <s v="Feb 2015"/>
    <s v="Feb 2015  Week 08"/>
    <n v="0"/>
    <n v="1"/>
    <x v="1"/>
    <x v="0"/>
  </r>
  <r>
    <n v="596"/>
    <s v="Doris Fitzpatrick"/>
    <x v="0"/>
    <n v="7.0000000000000007E-2"/>
    <n v="417.4"/>
    <n v="75.23"/>
    <x v="0"/>
    <x v="1"/>
    <x v="0"/>
    <s v="Tables"/>
    <s v="Jumbo Box"/>
    <s v="Bretford “Just In Time” Height-Adjustable Multi-Task Work Tables"/>
    <n v="0.79"/>
    <s v="United States"/>
    <x v="1"/>
    <s v="Indiana"/>
    <s v="Carmel"/>
    <n v="46032"/>
    <x v="45"/>
    <x v="1"/>
    <x v="1"/>
    <x v="45"/>
    <x v="47"/>
    <d v="2015-02-16T00:00:00"/>
    <d v="2015-02-28T00:00:00"/>
    <d v="2015-02-16T00:00:00"/>
    <n v="-575.35199999999998"/>
    <x v="4"/>
    <n v="4910.72"/>
    <n v="86308"/>
    <n v="417.33"/>
    <x v="1"/>
    <n v="1"/>
    <n v="-0.11716245275641859"/>
    <n v="4335.3680000000004"/>
    <x v="7"/>
    <s v="Feb 2015"/>
    <s v="Feb 2015  Week 08"/>
    <n v="0"/>
    <n v="1"/>
    <x v="1"/>
    <x v="0"/>
  </r>
  <r>
    <n v="2260"/>
    <s v="Geoffrey H Wong"/>
    <x v="0"/>
    <n v="0.02"/>
    <n v="4.9800000000000004"/>
    <n v="0.49"/>
    <x v="1"/>
    <x v="3"/>
    <x v="2"/>
    <s v="Labels"/>
    <s v="Small Box"/>
    <s v="Avery White Multi-Purpose Labels"/>
    <n v="0.39"/>
    <s v="United States"/>
    <x v="0"/>
    <s v="Georgia"/>
    <s v="Rome"/>
    <n v="30161"/>
    <x v="45"/>
    <x v="1"/>
    <x v="1"/>
    <x v="45"/>
    <x v="47"/>
    <d v="2015-02-16T00:00:00"/>
    <d v="2015-02-28T00:00:00"/>
    <d v="2015-02-16T00:00:00"/>
    <n v="-52.863999999999997"/>
    <x v="40"/>
    <n v="87.11"/>
    <n v="89601"/>
    <n v="4.9600000000000009"/>
    <x v="0"/>
    <n v="1"/>
    <n v="-0.60686488348065659"/>
    <n v="34.246000000000002"/>
    <x v="7"/>
    <s v="Feb 2015"/>
    <s v="Feb 2015  Week 08"/>
    <n v="1"/>
    <n v="0"/>
    <x v="0"/>
    <x v="0"/>
  </r>
  <r>
    <n v="2260"/>
    <s v="Geoffrey H Wong"/>
    <x v="0"/>
    <n v="0.01"/>
    <n v="20.99"/>
    <n v="0.99"/>
    <x v="1"/>
    <x v="3"/>
    <x v="1"/>
    <s v="Telephones and Communication"/>
    <s v="Small Pack"/>
    <s v="Accessory15"/>
    <n v="0.83"/>
    <s v="United States"/>
    <x v="0"/>
    <s v="Georgia"/>
    <s v="Rome"/>
    <n v="30161"/>
    <x v="45"/>
    <x v="1"/>
    <x v="1"/>
    <x v="45"/>
    <x v="47"/>
    <d v="2015-02-16T00:00:00"/>
    <d v="2015-02-28T00:00:00"/>
    <d v="2015-02-16T00:00:00"/>
    <n v="45.378"/>
    <x v="13"/>
    <n v="170.46"/>
    <n v="89601"/>
    <n v="20.979999999999997"/>
    <x v="0"/>
    <n v="1"/>
    <n v="0.26620908130939808"/>
    <n v="215.83800000000002"/>
    <x v="7"/>
    <s v="Feb 2015"/>
    <s v="Feb 2015  Week 08"/>
    <n v="0"/>
    <n v="1"/>
    <x v="1"/>
    <x v="0"/>
  </r>
  <r>
    <n v="3211"/>
    <s v="Jonathan Crabtree"/>
    <x v="1"/>
    <n v="0.1"/>
    <n v="7.31"/>
    <n v="0.49"/>
    <x v="1"/>
    <x v="3"/>
    <x v="2"/>
    <s v="Labels"/>
    <s v="Small Box"/>
    <s v="Self-Adhesive Address Labels for Typewriters by Universal"/>
    <n v="0.38"/>
    <s v="United States"/>
    <x v="1"/>
    <s v="Illinois"/>
    <s v="Addison"/>
    <n v="60101"/>
    <x v="45"/>
    <x v="1"/>
    <x v="1"/>
    <x v="45"/>
    <x v="47"/>
    <d v="2015-02-16T00:00:00"/>
    <d v="2015-02-28T00:00:00"/>
    <d v="2015-02-16T00:00:00"/>
    <n v="55.020600000000002"/>
    <x v="4"/>
    <n v="79.739999999999995"/>
    <n v="91522"/>
    <n v="7.21"/>
    <x v="1"/>
    <n v="1"/>
    <n v="0.69000000000000006"/>
    <n v="134.76060000000001"/>
    <x v="7"/>
    <s v="Feb 2015"/>
    <s v="Feb 2015  Week 08"/>
    <n v="1"/>
    <n v="0"/>
    <x v="0"/>
    <x v="0"/>
  </r>
  <r>
    <n v="3211"/>
    <s v="Jonathan Crabtree"/>
    <x v="1"/>
    <n v="0.1"/>
    <n v="20.99"/>
    <n v="2.5"/>
    <x v="1"/>
    <x v="3"/>
    <x v="1"/>
    <s v="Telephones and Communication"/>
    <s v="Wrap Bag"/>
    <s v="Accessory37"/>
    <n v="0.81"/>
    <s v="United States"/>
    <x v="1"/>
    <s v="Illinois"/>
    <s v="Addison"/>
    <n v="60101"/>
    <x v="45"/>
    <x v="1"/>
    <x v="1"/>
    <x v="45"/>
    <x v="47"/>
    <d v="2015-02-16T00:00:00"/>
    <d v="2015-02-28T00:00:00"/>
    <d v="2015-02-16T00:00:00"/>
    <n v="-43.65504"/>
    <x v="35"/>
    <n v="392.45"/>
    <n v="91522"/>
    <n v="20.889999999999997"/>
    <x v="1"/>
    <n v="1"/>
    <n v="-0.11123720219136196"/>
    <n v="348.79496"/>
    <x v="7"/>
    <s v="Feb 2015"/>
    <s v="Feb 2015  Week 08"/>
    <n v="0"/>
    <n v="1"/>
    <x v="1"/>
    <x v="0"/>
  </r>
  <r>
    <n v="393"/>
    <s v="Shawn Combs"/>
    <x v="2"/>
    <n v="7.0000000000000007E-2"/>
    <n v="9.7100000000000009"/>
    <n v="9.4499999999999993"/>
    <x v="1"/>
    <x v="3"/>
    <x v="2"/>
    <s v="Storage &amp; Organization"/>
    <s v="Small Box"/>
    <s v="Filing/Storage Totes and Swivel Casters"/>
    <n v="0.6"/>
    <s v="United States"/>
    <x v="3"/>
    <s v="New York"/>
    <s v="Auburn"/>
    <n v="13021"/>
    <x v="45"/>
    <x v="1"/>
    <x v="1"/>
    <x v="45"/>
    <x v="48"/>
    <d v="2015-02-22T00:00:00"/>
    <d v="2015-02-28T00:00:00"/>
    <d v="2015-02-22T00:00:00"/>
    <n v="-81.77"/>
    <x v="6"/>
    <n v="31.44"/>
    <n v="86382"/>
    <n v="9.64"/>
    <x v="3"/>
    <n v="7"/>
    <n v="-2.6008269720101778"/>
    <n v="-50.33"/>
    <x v="7"/>
    <s v="Feb 2015"/>
    <s v="Feb 2015  Week 08"/>
    <n v="1"/>
    <n v="0"/>
    <x v="0"/>
    <x v="0"/>
  </r>
  <r>
    <n v="651"/>
    <s v="Leah Clapp"/>
    <x v="2"/>
    <n v="0.04"/>
    <n v="880.98"/>
    <n v="44.55"/>
    <x v="0"/>
    <x v="1"/>
    <x v="0"/>
    <s v="Bookcases"/>
    <s v="Jumbo Box"/>
    <s v="Riverside Palais Royal Lawyers Bookcase, Royale Cherry Finish"/>
    <n v="0.62"/>
    <s v="United States"/>
    <x v="2"/>
    <s v="Nevada"/>
    <s v="Las Vegas"/>
    <n v="89115"/>
    <x v="45"/>
    <x v="1"/>
    <x v="1"/>
    <x v="45"/>
    <x v="49"/>
    <d v="2015-02-19T00:00:00"/>
    <d v="2015-02-28T00:00:00"/>
    <d v="2015-02-19T00:00:00"/>
    <n v="4233.2587999999996"/>
    <x v="2"/>
    <n v="6901.25"/>
    <n v="91576"/>
    <n v="880.94"/>
    <x v="2"/>
    <n v="4"/>
    <n v="0.6134046440862162"/>
    <n v="11134.5088"/>
    <x v="7"/>
    <s v="Feb 2015"/>
    <s v="Feb 2015  Week 08"/>
    <n v="0"/>
    <n v="1"/>
    <x v="0"/>
    <x v="0"/>
  </r>
  <r>
    <n v="651"/>
    <s v="Leah Clapp"/>
    <x v="2"/>
    <n v="7.0000000000000007E-2"/>
    <n v="13.4"/>
    <n v="4.95"/>
    <x v="1"/>
    <x v="1"/>
    <x v="0"/>
    <s v="Office Furnishings"/>
    <s v="Small Pack"/>
    <s v="Electrix 20W Halogen Replacement Bulb for Zoom-In Desk Lamp"/>
    <n v="0.37"/>
    <s v="United States"/>
    <x v="2"/>
    <s v="Nevada"/>
    <s v="Las Vegas"/>
    <n v="89115"/>
    <x v="45"/>
    <x v="1"/>
    <x v="1"/>
    <x v="45"/>
    <x v="50"/>
    <d v="2015-02-20T00:00:00"/>
    <d v="2015-02-28T00:00:00"/>
    <d v="2015-02-20T00:00:00"/>
    <n v="102.76860000000001"/>
    <x v="8"/>
    <n v="148.94"/>
    <n v="91576"/>
    <n v="13.33"/>
    <x v="2"/>
    <n v="5"/>
    <n v="0.69000000000000006"/>
    <n v="251.70859999999999"/>
    <x v="7"/>
    <s v="Feb 2015"/>
    <s v="Feb 2015  Week 08"/>
    <n v="0"/>
    <n v="1"/>
    <x v="1"/>
    <x v="0"/>
  </r>
  <r>
    <n v="651"/>
    <s v="Leah Clapp"/>
    <x v="2"/>
    <n v="0.01"/>
    <n v="15.99"/>
    <n v="11.28"/>
    <x v="1"/>
    <x v="1"/>
    <x v="1"/>
    <s v="Office Machines"/>
    <s v="Medium Box"/>
    <s v="210 Trimline Phone, White"/>
    <n v="0.38"/>
    <s v="United States"/>
    <x v="2"/>
    <s v="Nevada"/>
    <s v="Las Vegas"/>
    <n v="89115"/>
    <x v="45"/>
    <x v="1"/>
    <x v="1"/>
    <x v="45"/>
    <x v="48"/>
    <d v="2015-02-22T00:00:00"/>
    <d v="2015-02-28T00:00:00"/>
    <d v="2015-02-22T00:00:00"/>
    <n v="-36.671543999999997"/>
    <x v="4"/>
    <n v="200.68"/>
    <n v="91576"/>
    <n v="15.98"/>
    <x v="2"/>
    <n v="7"/>
    <n v="-0.18273641618497108"/>
    <n v="164.00845600000002"/>
    <x v="7"/>
    <s v="Feb 2015"/>
    <s v="Feb 2015  Week 08"/>
    <n v="0"/>
    <n v="1"/>
    <x v="1"/>
    <x v="0"/>
  </r>
  <r>
    <n v="2684"/>
    <s v="Edna Michael"/>
    <x v="2"/>
    <n v="0.09"/>
    <n v="8.74"/>
    <n v="1.39"/>
    <x v="2"/>
    <x v="0"/>
    <x v="2"/>
    <s v="Envelopes"/>
    <s v="Small Box"/>
    <s v="#10- 4 1/8&quot; x 9 1/2&quot; Recycled Envelopes"/>
    <n v="0.38"/>
    <s v="United States"/>
    <x v="0"/>
    <s v="Florida"/>
    <s v="Port Charlotte"/>
    <n v="33952"/>
    <x v="45"/>
    <x v="1"/>
    <x v="1"/>
    <x v="45"/>
    <x v="50"/>
    <d v="2015-02-20T00:00:00"/>
    <d v="2015-02-28T00:00:00"/>
    <d v="2015-02-20T00:00:00"/>
    <n v="23.616"/>
    <x v="3"/>
    <n v="11.78"/>
    <n v="89146"/>
    <n v="8.65"/>
    <x v="0"/>
    <n v="5"/>
    <n v="2.0047538200339559"/>
    <n v="35.396000000000001"/>
    <x v="7"/>
    <s v="Feb 2015"/>
    <s v="Feb 2015  Week 08"/>
    <n v="1"/>
    <n v="0"/>
    <x v="0"/>
    <x v="0"/>
  </r>
  <r>
    <n v="2684"/>
    <s v="Edna Michael"/>
    <x v="2"/>
    <n v="0.09"/>
    <n v="18.97"/>
    <n v="9.0299999999999994"/>
    <x v="1"/>
    <x v="0"/>
    <x v="2"/>
    <s v="Paper"/>
    <s v="Small Box"/>
    <s v="Computer Printout Paper with Letter-Trim Perforations"/>
    <n v="0.37"/>
    <s v="United States"/>
    <x v="0"/>
    <s v="Florida"/>
    <s v="Port Charlotte"/>
    <n v="33952"/>
    <x v="45"/>
    <x v="1"/>
    <x v="1"/>
    <x v="45"/>
    <x v="50"/>
    <d v="2015-02-20T00:00:00"/>
    <d v="2015-02-28T00:00:00"/>
    <d v="2015-02-20T00:00:00"/>
    <n v="-1748.0119999999999"/>
    <x v="3"/>
    <n v="20.96"/>
    <n v="89146"/>
    <n v="18.88"/>
    <x v="0"/>
    <n v="5"/>
    <n v="-83.397519083969456"/>
    <n v="-1727.0519999999999"/>
    <x v="7"/>
    <s v="Feb 2015"/>
    <s v="Feb 2015  Week 08"/>
    <n v="0"/>
    <n v="1"/>
    <x v="1"/>
    <x v="0"/>
  </r>
  <r>
    <n v="2951"/>
    <s v="Jordan Womble"/>
    <x v="4"/>
    <n v="7.0000000000000007E-2"/>
    <n v="42.98"/>
    <n v="4.62"/>
    <x v="2"/>
    <x v="3"/>
    <x v="2"/>
    <s v="Appliances"/>
    <s v="Small Box"/>
    <s v="Belkin F9M820V08 8 Outlet Surge"/>
    <n v="0.56000000000000005"/>
    <s v="United States"/>
    <x v="1"/>
    <s v="Kansas"/>
    <s v="Hays"/>
    <n v="67601"/>
    <x v="45"/>
    <x v="1"/>
    <x v="1"/>
    <x v="45"/>
    <x v="44"/>
    <d v="2015-02-17T00:00:00"/>
    <d v="2015-02-28T00:00:00"/>
    <d v="2015-02-17T00:00:00"/>
    <n v="565.38599999999997"/>
    <x v="23"/>
    <n v="819.4"/>
    <n v="91397"/>
    <n v="42.91"/>
    <x v="1"/>
    <n v="2"/>
    <n v="0.69"/>
    <n v="1384.7860000000001"/>
    <x v="7"/>
    <s v="Feb 2015"/>
    <s v="Feb 2015  Week 08"/>
    <n v="1"/>
    <n v="0"/>
    <x v="0"/>
    <x v="0"/>
  </r>
  <r>
    <n v="2951"/>
    <s v="Jordan Womble"/>
    <x v="4"/>
    <n v="0.03"/>
    <n v="89.99"/>
    <n v="42"/>
    <x v="0"/>
    <x v="3"/>
    <x v="0"/>
    <s v="Chairs &amp; Chairmats"/>
    <s v="Jumbo Drum"/>
    <s v="Global Leather Task Chair, Black"/>
    <n v="0.66"/>
    <s v="United States"/>
    <x v="1"/>
    <s v="Kansas"/>
    <s v="Hays"/>
    <n v="67601"/>
    <x v="45"/>
    <x v="1"/>
    <x v="1"/>
    <x v="45"/>
    <x v="51"/>
    <d v="2015-02-18T00:00:00"/>
    <d v="2015-02-28T00:00:00"/>
    <d v="2015-02-18T00:00:00"/>
    <n v="-230.9528"/>
    <x v="23"/>
    <n v="1809.75"/>
    <n v="91397"/>
    <n v="89.96"/>
    <x v="1"/>
    <n v="3"/>
    <n v="-0.12761585854399779"/>
    <n v="1578.7972"/>
    <x v="7"/>
    <s v="Feb 2015"/>
    <s v="Feb 2015  Week 08"/>
    <n v="0"/>
    <n v="1"/>
    <x v="1"/>
    <x v="0"/>
  </r>
  <r>
    <n v="2355"/>
    <s v="Clyde Burnett"/>
    <x v="3"/>
    <n v="0.1"/>
    <n v="78.69"/>
    <n v="19.989999999999998"/>
    <x v="1"/>
    <x v="1"/>
    <x v="0"/>
    <s v="Office Furnishings"/>
    <s v="Small Box"/>
    <s v="Howard Miller 12-3/4 Diameter Accuwave DS ™ Wall Clock"/>
    <n v="0.43"/>
    <s v="United States"/>
    <x v="2"/>
    <s v="California"/>
    <s v="Coachella"/>
    <n v="92236"/>
    <x v="45"/>
    <x v="1"/>
    <x v="1"/>
    <x v="45"/>
    <x v="47"/>
    <d v="2015-02-16T00:00:00"/>
    <d v="2015-02-28T00:00:00"/>
    <d v="2015-02-16T00:00:00"/>
    <n v="465.43950000000001"/>
    <x v="13"/>
    <n v="674.55"/>
    <n v="91304"/>
    <n v="78.59"/>
    <x v="2"/>
    <n v="1"/>
    <n v="0.69000000000000006"/>
    <n v="1139.9894999999999"/>
    <x v="7"/>
    <s v="Feb 2015"/>
    <s v="Feb 2015  Week 08"/>
    <n v="1"/>
    <n v="0"/>
    <x v="0"/>
    <x v="0"/>
  </r>
  <r>
    <n v="1129"/>
    <s v="Pam Patton"/>
    <x v="2"/>
    <n v="0.04"/>
    <n v="8.6"/>
    <n v="6.19"/>
    <x v="1"/>
    <x v="2"/>
    <x v="2"/>
    <s v="Binders and Binder Accessories"/>
    <s v="Small Box"/>
    <s v="Avery Printable Repositionable Plastic Tabs"/>
    <n v="0.38"/>
    <s v="United States"/>
    <x v="3"/>
    <s v="Massachusetts"/>
    <s v="Boston"/>
    <n v="2118"/>
    <x v="46"/>
    <x v="1"/>
    <x v="1"/>
    <x v="46"/>
    <x v="52"/>
    <d v="2015-02-23T00:00:00"/>
    <d v="2015-02-28T00:00:00"/>
    <d v="2015-02-23T00:00:00"/>
    <n v="-63.813499999999998"/>
    <x v="24"/>
    <n v="311.66000000000003"/>
    <n v="32037"/>
    <n v="8.56"/>
    <x v="3"/>
    <n v="7"/>
    <n v="-0.20475357761663349"/>
    <n v="247.84650000000002"/>
    <x v="7"/>
    <s v="Feb 2015"/>
    <s v="Feb 2015  Week 08"/>
    <n v="0"/>
    <n v="1"/>
    <x v="0"/>
    <x v="0"/>
  </r>
  <r>
    <n v="1129"/>
    <s v="Pam Patton"/>
    <x v="2"/>
    <n v="7.0000000000000007E-2"/>
    <n v="699.99"/>
    <n v="24.49"/>
    <x v="1"/>
    <x v="2"/>
    <x v="1"/>
    <s v="Copiers and Fax"/>
    <s v="Large Box"/>
    <s v="Canon Imageclass D680 Copier / Fax"/>
    <n v="0.54"/>
    <s v="United States"/>
    <x v="3"/>
    <s v="Massachusetts"/>
    <s v="Boston"/>
    <n v="2118"/>
    <x v="46"/>
    <x v="1"/>
    <x v="1"/>
    <x v="46"/>
    <x v="50"/>
    <d v="2015-02-20T00:00:00"/>
    <d v="2015-02-28T00:00:00"/>
    <d v="2015-02-20T00:00:00"/>
    <n v="325.29000000000002"/>
    <x v="9"/>
    <n v="9862.51"/>
    <n v="32037"/>
    <n v="699.92"/>
    <x v="3"/>
    <n v="4"/>
    <n v="3.2982476063395626E-2"/>
    <n v="10187.800000000001"/>
    <x v="7"/>
    <s v="Feb 2015"/>
    <s v="Feb 2015  Week 08"/>
    <n v="0"/>
    <n v="1"/>
    <x v="1"/>
    <x v="0"/>
  </r>
  <r>
    <n v="1132"/>
    <s v="Michael Robbins"/>
    <x v="2"/>
    <n v="0.04"/>
    <n v="8.6"/>
    <n v="6.19"/>
    <x v="1"/>
    <x v="2"/>
    <x v="2"/>
    <s v="Binders and Binder Accessories"/>
    <s v="Small Box"/>
    <s v="Avery Printable Repositionable Plastic Tabs"/>
    <n v="0.38"/>
    <s v="United States"/>
    <x v="1"/>
    <s v="Texas"/>
    <s v="Euless"/>
    <n v="76039"/>
    <x v="46"/>
    <x v="1"/>
    <x v="1"/>
    <x v="46"/>
    <x v="52"/>
    <d v="2015-02-23T00:00:00"/>
    <d v="2015-02-28T00:00:00"/>
    <d v="2015-02-23T00:00:00"/>
    <n v="-63.813499999999998"/>
    <x v="13"/>
    <n v="75.81"/>
    <n v="88102"/>
    <n v="8.56"/>
    <x v="1"/>
    <n v="7"/>
    <n v="-0.84175570505210384"/>
    <n v="11.996500000000005"/>
    <x v="7"/>
    <s v="Feb 2015"/>
    <s v="Feb 2015  Week 08"/>
    <n v="0"/>
    <n v="1"/>
    <x v="0"/>
    <x v="0"/>
  </r>
  <r>
    <n v="1132"/>
    <s v="Michael Robbins"/>
    <x v="2"/>
    <n v="7.0000000000000007E-2"/>
    <n v="699.99"/>
    <n v="24.49"/>
    <x v="1"/>
    <x v="2"/>
    <x v="1"/>
    <s v="Copiers and Fax"/>
    <s v="Large Box"/>
    <s v="Canon Imageclass D680 Copier / Fax"/>
    <n v="0.54"/>
    <s v="United States"/>
    <x v="1"/>
    <s v="Texas"/>
    <s v="Euless"/>
    <n v="76039"/>
    <x v="46"/>
    <x v="1"/>
    <x v="1"/>
    <x v="46"/>
    <x v="50"/>
    <d v="2015-02-20T00:00:00"/>
    <d v="2015-02-28T00:00:00"/>
    <d v="2015-02-20T00:00:00"/>
    <n v="325.29000000000002"/>
    <x v="7"/>
    <n v="2630"/>
    <n v="88102"/>
    <n v="699.92"/>
    <x v="1"/>
    <n v="4"/>
    <n v="0.12368441064638784"/>
    <n v="2955.29"/>
    <x v="7"/>
    <s v="Feb 2015"/>
    <s v="Feb 2015  Week 08"/>
    <n v="0"/>
    <n v="1"/>
    <x v="1"/>
    <x v="0"/>
  </r>
  <r>
    <n v="1580"/>
    <s v="Ronnie Nolan"/>
    <x v="2"/>
    <n v="0.1"/>
    <n v="11.58"/>
    <n v="6.97"/>
    <x v="1"/>
    <x v="3"/>
    <x v="2"/>
    <s v="Envelopes"/>
    <s v="Small Box"/>
    <s v="Peel &amp; Seel® Recycled Catalog Envelopes, Brown"/>
    <n v="0.35"/>
    <s v="United States"/>
    <x v="3"/>
    <s v="Maine"/>
    <s v="Waterville"/>
    <n v="4901"/>
    <x v="46"/>
    <x v="1"/>
    <x v="1"/>
    <x v="46"/>
    <x v="50"/>
    <d v="2015-02-20T00:00:00"/>
    <d v="2015-02-28T00:00:00"/>
    <d v="2015-02-20T00:00:00"/>
    <n v="-8.3979999999999997"/>
    <x v="3"/>
    <n v="14.53"/>
    <n v="90934"/>
    <n v="11.48"/>
    <x v="3"/>
    <n v="4"/>
    <n v="-0.57797660013764629"/>
    <n v="6.1319999999999997"/>
    <x v="7"/>
    <s v="Feb 2015"/>
    <s v="Feb 2015  Week 08"/>
    <n v="1"/>
    <n v="0"/>
    <x v="0"/>
    <x v="0"/>
  </r>
  <r>
    <n v="1138"/>
    <s v="Malcolm Floyd"/>
    <x v="4"/>
    <n v="0.02"/>
    <n v="160.97999999999999"/>
    <n v="30"/>
    <x v="0"/>
    <x v="2"/>
    <x v="0"/>
    <s v="Chairs &amp; Chairmats"/>
    <s v="Jumbo Drum"/>
    <s v="Office Star - Mid Back Dual function Ergonomic High Back Chair with 2-Way Adjustable Arms"/>
    <n v="0.62"/>
    <s v="United States"/>
    <x v="1"/>
    <s v="Texas"/>
    <s v="The Colony"/>
    <n v="75056"/>
    <x v="46"/>
    <x v="1"/>
    <x v="1"/>
    <x v="46"/>
    <x v="49"/>
    <d v="2015-02-19T00:00:00"/>
    <d v="2015-02-28T00:00:00"/>
    <d v="2015-02-19T00:00:00"/>
    <n v="-51.116"/>
    <x v="3"/>
    <n v="192.49"/>
    <n v="86574"/>
    <n v="160.95999999999998"/>
    <x v="1"/>
    <n v="3"/>
    <n v="-0.26555145721855677"/>
    <n v="141.37400000000002"/>
    <x v="7"/>
    <s v="Feb 2015"/>
    <s v="Feb 2015  Week 08"/>
    <n v="1"/>
    <n v="0"/>
    <x v="0"/>
    <x v="0"/>
  </r>
  <r>
    <n v="1228"/>
    <s v="Hazel Jennings"/>
    <x v="4"/>
    <n v="0"/>
    <n v="7.1"/>
    <n v="6.05"/>
    <x v="1"/>
    <x v="0"/>
    <x v="2"/>
    <s v="Binders and Binder Accessories"/>
    <s v="Small Box"/>
    <s v="Wilson Jones Hanging View Binder, White, 1&quot;"/>
    <n v="0.39"/>
    <s v="United States"/>
    <x v="3"/>
    <s v="Pennsylvania"/>
    <s v="Philadelphia"/>
    <n v="19140"/>
    <x v="46"/>
    <x v="1"/>
    <x v="1"/>
    <x v="46"/>
    <x v="44"/>
    <d v="2015-02-17T00:00:00"/>
    <d v="2015-02-28T00:00:00"/>
    <d v="2015-02-17T00:00:00"/>
    <n v="-60.145000000000003"/>
    <x v="51"/>
    <n v="208.83"/>
    <n v="55874"/>
    <n v="7.1"/>
    <x v="3"/>
    <n v="1"/>
    <n v="-0.28800938562467077"/>
    <n v="148.685"/>
    <x v="7"/>
    <s v="Feb 2015"/>
    <s v="Feb 2015  Week 08"/>
    <n v="1"/>
    <n v="0"/>
    <x v="0"/>
    <x v="0"/>
  </r>
  <r>
    <n v="1228"/>
    <s v="Hazel Jennings"/>
    <x v="4"/>
    <n v="0.01"/>
    <n v="4.9800000000000004"/>
    <n v="4.62"/>
    <x v="2"/>
    <x v="0"/>
    <x v="1"/>
    <s v="Computer Peripherals"/>
    <s v="Small Pack"/>
    <s v="Imation 3.5&quot;, DISKETTE 44766 HGHLD3.52HD/FM, 10/Pack"/>
    <n v="0.64"/>
    <s v="United States"/>
    <x v="3"/>
    <s v="Pennsylvania"/>
    <s v="Philadelphia"/>
    <n v="19140"/>
    <x v="46"/>
    <x v="1"/>
    <x v="1"/>
    <x v="46"/>
    <x v="51"/>
    <d v="2015-02-18T00:00:00"/>
    <d v="2015-02-28T00:00:00"/>
    <d v="2015-02-18T00:00:00"/>
    <n v="-111.72"/>
    <x v="46"/>
    <n v="228.3"/>
    <n v="55874"/>
    <n v="4.9700000000000006"/>
    <x v="3"/>
    <n v="2"/>
    <n v="-0.48935611038107751"/>
    <n v="116.58000000000001"/>
    <x v="7"/>
    <s v="Feb 2015"/>
    <s v="Feb 2015  Week 08"/>
    <n v="0"/>
    <n v="1"/>
    <x v="1"/>
    <x v="0"/>
  </r>
  <r>
    <n v="1228"/>
    <s v="Hazel Jennings"/>
    <x v="4"/>
    <n v="0.06"/>
    <n v="5.68"/>
    <n v="1.39"/>
    <x v="1"/>
    <x v="0"/>
    <x v="2"/>
    <s v="Envelopes"/>
    <s v="Small Box"/>
    <s v="Staples Standard Envelopes"/>
    <n v="0.38"/>
    <s v="United States"/>
    <x v="3"/>
    <s v="Pennsylvania"/>
    <s v="Philadelphia"/>
    <n v="19140"/>
    <x v="46"/>
    <x v="1"/>
    <x v="1"/>
    <x v="46"/>
    <x v="47"/>
    <d v="2015-02-16T00:00:00"/>
    <d v="2015-02-28T00:00:00"/>
    <d v="2015-02-16T00:00:00"/>
    <n v="33.01"/>
    <x v="22"/>
    <n v="129.53"/>
    <n v="55874"/>
    <n v="5.62"/>
    <x v="3"/>
    <n v="0"/>
    <n v="0.25484443758202729"/>
    <n v="162.54"/>
    <x v="7"/>
    <s v="Feb 2015"/>
    <s v="Feb 2015  Week 08"/>
    <n v="0"/>
    <n v="1"/>
    <x v="1"/>
    <x v="0"/>
  </r>
  <r>
    <n v="1229"/>
    <s v="Patrick Byrne"/>
    <x v="4"/>
    <n v="0.01"/>
    <n v="4.9800000000000004"/>
    <n v="4.62"/>
    <x v="2"/>
    <x v="0"/>
    <x v="1"/>
    <s v="Computer Peripherals"/>
    <s v="Small Pack"/>
    <s v="Imation 3.5&quot;, DISKETTE 44766 HGHLD3.52HD/FM, 10/Pack"/>
    <n v="0.64"/>
    <s v="United States"/>
    <x v="1"/>
    <s v="Texas"/>
    <s v="Sulphur Springs"/>
    <n v="75482"/>
    <x v="46"/>
    <x v="1"/>
    <x v="1"/>
    <x v="46"/>
    <x v="51"/>
    <d v="2015-02-18T00:00:00"/>
    <d v="2015-02-28T00:00:00"/>
    <d v="2015-02-18T00:00:00"/>
    <n v="-111.72"/>
    <x v="19"/>
    <n v="55.68"/>
    <n v="90378"/>
    <n v="4.9700000000000006"/>
    <x v="1"/>
    <n v="2"/>
    <n v="-2.0064655172413794"/>
    <n v="-56.04"/>
    <x v="7"/>
    <s v="Feb 2015"/>
    <s v="Feb 2015  Week 08"/>
    <n v="1"/>
    <n v="0"/>
    <x v="0"/>
    <x v="0"/>
  </r>
  <r>
    <n v="1625"/>
    <s v="Molly Browning"/>
    <x v="4"/>
    <n v="0"/>
    <n v="209.37"/>
    <n v="69"/>
    <x v="1"/>
    <x v="2"/>
    <x v="0"/>
    <s v="Tables"/>
    <s v="Large Box"/>
    <s v="Hon 2111 Invitation™ Series Corner Table"/>
    <n v="0.79"/>
    <s v="United States"/>
    <x v="3"/>
    <s v="New York"/>
    <s v="Glen Cove"/>
    <n v="11542"/>
    <x v="46"/>
    <x v="1"/>
    <x v="1"/>
    <x v="46"/>
    <x v="51"/>
    <d v="2015-02-18T00:00:00"/>
    <d v="2015-02-28T00:00:00"/>
    <d v="2015-02-18T00:00:00"/>
    <n v="-263.11192907999998"/>
    <x v="8"/>
    <n v="1959.88"/>
    <n v="90601"/>
    <n v="209.37"/>
    <x v="3"/>
    <n v="2"/>
    <n v="-0.13424899946935526"/>
    <n v="1696.7680709200001"/>
    <x v="7"/>
    <s v="Feb 2015"/>
    <s v="Feb 2015  Week 08"/>
    <n v="1"/>
    <n v="0"/>
    <x v="0"/>
    <x v="0"/>
  </r>
  <r>
    <n v="3151"/>
    <s v="Glenda Hunter"/>
    <x v="3"/>
    <n v="0.05"/>
    <n v="25.99"/>
    <n v="5.37"/>
    <x v="2"/>
    <x v="3"/>
    <x v="2"/>
    <s v="Pens &amp; Art Supplies"/>
    <s v="Small Box"/>
    <s v="BOSTON® Ranger® #55 Pencil Sharpener, Black"/>
    <n v="0.56000000000000005"/>
    <s v="United States"/>
    <x v="2"/>
    <s v="California"/>
    <s v="Twentynine Palms"/>
    <n v="92277"/>
    <x v="46"/>
    <x v="1"/>
    <x v="1"/>
    <x v="46"/>
    <x v="51"/>
    <d v="2015-02-18T00:00:00"/>
    <d v="2015-02-28T00:00:00"/>
    <d v="2015-02-18T00:00:00"/>
    <n v="220.35720000000001"/>
    <x v="27"/>
    <n v="451.35"/>
    <n v="88545"/>
    <n v="25.939999999999998"/>
    <x v="2"/>
    <n v="2"/>
    <n v="0.48821801262878034"/>
    <n v="671.70720000000006"/>
    <x v="7"/>
    <s v="Feb 2015"/>
    <s v="Feb 2015  Week 08"/>
    <n v="0"/>
    <n v="1"/>
    <x v="0"/>
    <x v="0"/>
  </r>
  <r>
    <n v="936"/>
    <s v="Robyn Garner"/>
    <x v="0"/>
    <n v="0.05"/>
    <n v="6.04"/>
    <n v="2.14"/>
    <x v="2"/>
    <x v="3"/>
    <x v="2"/>
    <s v="Paper"/>
    <s v="Wrap Bag"/>
    <s v="Adams Telephone Message Books, 5 1/4” x 11”"/>
    <n v="0.38"/>
    <s v="United States"/>
    <x v="2"/>
    <s v="California"/>
    <s v="Redlands"/>
    <n v="92374"/>
    <x v="47"/>
    <x v="1"/>
    <x v="1"/>
    <x v="47"/>
    <x v="49"/>
    <d v="2015-02-19T00:00:00"/>
    <d v="2015-02-28T00:00:00"/>
    <d v="2015-02-19T00:00:00"/>
    <n v="-4.1399999999999997"/>
    <x v="3"/>
    <n v="8.41"/>
    <n v="90588"/>
    <n v="5.99"/>
    <x v="2"/>
    <n v="2"/>
    <n v="-0.4922711058263971"/>
    <n v="4.2700000000000005"/>
    <x v="7"/>
    <s v="Feb 2015"/>
    <s v="Feb 2015  Week 08"/>
    <n v="1"/>
    <n v="0"/>
    <x v="0"/>
    <x v="0"/>
  </r>
  <r>
    <n v="1305"/>
    <s v="Chris Pritchard"/>
    <x v="1"/>
    <n v="0.04"/>
    <n v="62.18"/>
    <n v="10.84"/>
    <x v="1"/>
    <x v="1"/>
    <x v="0"/>
    <s v="Office Furnishings"/>
    <s v="Medium Box"/>
    <s v="Deflect-o Glass Clear Studded Chair Mats"/>
    <n v="0.63"/>
    <s v="United States"/>
    <x v="2"/>
    <s v="Utah"/>
    <s v="West Valley City"/>
    <n v="84120"/>
    <x v="47"/>
    <x v="1"/>
    <x v="1"/>
    <x v="47"/>
    <x v="49"/>
    <d v="2015-02-19T00:00:00"/>
    <d v="2015-02-28T00:00:00"/>
    <d v="2015-02-19T00:00:00"/>
    <n v="125.8077"/>
    <x v="6"/>
    <n v="182.33"/>
    <n v="87002"/>
    <n v="62.14"/>
    <x v="2"/>
    <n v="2"/>
    <n v="0.69"/>
    <n v="308.1377"/>
    <x v="7"/>
    <s v="Feb 2015"/>
    <s v="Feb 2015  Week 08"/>
    <n v="1"/>
    <n v="0"/>
    <x v="0"/>
    <x v="0"/>
  </r>
  <r>
    <n v="2427"/>
    <s v="John Merritt"/>
    <x v="1"/>
    <n v="0.03"/>
    <n v="40.99"/>
    <n v="19.989999999999998"/>
    <x v="1"/>
    <x v="3"/>
    <x v="2"/>
    <s v="Paper"/>
    <s v="Small Box"/>
    <s v="White Dual Perf Computer Printout Paper, 2700 Sheets, 1 Part, Heavyweight, 20 lbs., 14 7/8 x 11"/>
    <n v="0.36"/>
    <s v="United States"/>
    <x v="1"/>
    <s v="Texas"/>
    <s v="Keller"/>
    <n v="76248"/>
    <x v="47"/>
    <x v="1"/>
    <x v="1"/>
    <x v="47"/>
    <x v="51"/>
    <d v="2015-02-18T00:00:00"/>
    <d v="2015-02-28T00:00:00"/>
    <d v="2015-02-18T00:00:00"/>
    <n v="395.30799999999999"/>
    <x v="31"/>
    <n v="885.65"/>
    <n v="90860"/>
    <n v="40.96"/>
    <x v="1"/>
    <n v="1"/>
    <n v="0.44634788008807091"/>
    <n v="1280.9580000000001"/>
    <x v="7"/>
    <s v="Feb 2015"/>
    <s v="Feb 2015  Week 08"/>
    <n v="1"/>
    <n v="0"/>
    <x v="0"/>
    <x v="0"/>
  </r>
  <r>
    <n v="1065"/>
    <s v="Vicki Bond"/>
    <x v="0"/>
    <n v="0.01"/>
    <n v="15.99"/>
    <n v="13.18"/>
    <x v="1"/>
    <x v="3"/>
    <x v="2"/>
    <s v="Binders and Binder Accessories"/>
    <s v="Small Box"/>
    <s v="GBC Pre-Punched Binding Paper, Plastic, White, 8-1/2&quot; x 11&quot;"/>
    <n v="0.37"/>
    <s v="United States"/>
    <x v="1"/>
    <s v="Illinois"/>
    <s v="Burbank"/>
    <n v="60459"/>
    <x v="48"/>
    <x v="1"/>
    <x v="1"/>
    <x v="48"/>
    <x v="50"/>
    <d v="2015-02-20T00:00:00"/>
    <d v="2015-02-28T00:00:00"/>
    <d v="2015-02-20T00:00:00"/>
    <n v="-99.43544"/>
    <x v="35"/>
    <n v="377.44"/>
    <n v="88899"/>
    <n v="15.98"/>
    <x v="1"/>
    <n v="2"/>
    <n v="-0.26344701144552779"/>
    <n v="278.00455999999997"/>
    <x v="7"/>
    <s v="Feb 2015"/>
    <s v="Feb 2015  Week 08"/>
    <n v="1"/>
    <n v="0"/>
    <x v="0"/>
    <x v="0"/>
  </r>
  <r>
    <n v="3255"/>
    <s v="Maureen Whitley"/>
    <x v="0"/>
    <n v="0.06"/>
    <n v="47.98"/>
    <n v="3.61"/>
    <x v="1"/>
    <x v="2"/>
    <x v="1"/>
    <s v="Computer Peripherals"/>
    <s v="Small Pack"/>
    <s v="DS/HD IBM Formatted Diskettes, 200/Pack - Staples"/>
    <n v="0.71"/>
    <s v="United States"/>
    <x v="0"/>
    <s v="Florida"/>
    <s v="Tamarac"/>
    <n v="33319"/>
    <x v="48"/>
    <x v="1"/>
    <x v="1"/>
    <x v="48"/>
    <x v="50"/>
    <d v="2015-02-20T00:00:00"/>
    <d v="2015-02-28T00:00:00"/>
    <d v="2015-02-20T00:00:00"/>
    <n v="596.80799999999999"/>
    <x v="0"/>
    <n v="97.96"/>
    <n v="90488"/>
    <n v="47.919999999999995"/>
    <x v="0"/>
    <n v="2"/>
    <n v="6.0923642302980809"/>
    <n v="694.76800000000003"/>
    <x v="7"/>
    <s v="Feb 2015"/>
    <s v="Feb 2015  Week 08"/>
    <n v="1"/>
    <n v="0"/>
    <x v="0"/>
    <x v="0"/>
  </r>
  <r>
    <n v="2141"/>
    <s v="Molly Webster"/>
    <x v="1"/>
    <n v="0.01"/>
    <n v="5.44"/>
    <n v="7.46"/>
    <x v="1"/>
    <x v="2"/>
    <x v="2"/>
    <s v="Binders and Binder Accessories"/>
    <s v="Small Box"/>
    <s v="Wilson Jones Custom Binder Spines &amp; Labels"/>
    <n v="0.36"/>
    <s v="United States"/>
    <x v="2"/>
    <s v="Colorado"/>
    <s v="Durango"/>
    <n v="81301"/>
    <x v="48"/>
    <x v="1"/>
    <x v="1"/>
    <x v="48"/>
    <x v="49"/>
    <d v="2015-02-19T00:00:00"/>
    <d v="2015-02-28T00:00:00"/>
    <d v="2015-02-19T00:00:00"/>
    <n v="-18.478200000000001"/>
    <x v="6"/>
    <n v="19.68"/>
    <n v="87570"/>
    <n v="5.4300000000000006"/>
    <x v="2"/>
    <n v="1"/>
    <n v="-0.93893292682926832"/>
    <n v="1.2017999999999986"/>
    <x v="7"/>
    <s v="Feb 2015"/>
    <s v="Feb 2015  Week 08"/>
    <n v="1"/>
    <n v="0"/>
    <x v="0"/>
    <x v="0"/>
  </r>
  <r>
    <n v="2141"/>
    <s v="Molly Webster"/>
    <x v="1"/>
    <n v="0.02"/>
    <n v="549.99"/>
    <n v="49"/>
    <x v="0"/>
    <x v="2"/>
    <x v="1"/>
    <s v="Copiers and Fax"/>
    <s v="Jumbo Drum"/>
    <s v="Sharp 1540cs Digital Laser Copier"/>
    <n v="0.35"/>
    <s v="United States"/>
    <x v="2"/>
    <s v="Colorado"/>
    <s v="Durango"/>
    <n v="81301"/>
    <x v="48"/>
    <x v="1"/>
    <x v="1"/>
    <x v="48"/>
    <x v="50"/>
    <d v="2015-02-20T00:00:00"/>
    <d v="2015-02-28T00:00:00"/>
    <d v="2015-02-20T00:00:00"/>
    <n v="-381.84120000000001"/>
    <x v="27"/>
    <n v="9798.84"/>
    <n v="87570"/>
    <n v="549.97"/>
    <x v="2"/>
    <n v="2"/>
    <n v="-3.8968000293912342E-2"/>
    <n v="9416.9987999999994"/>
    <x v="7"/>
    <s v="Feb 2015"/>
    <s v="Feb 2015  Week 08"/>
    <n v="0"/>
    <n v="1"/>
    <x v="1"/>
    <x v="0"/>
  </r>
  <r>
    <n v="2141"/>
    <s v="Molly Webster"/>
    <x v="1"/>
    <n v="0.03"/>
    <n v="22.01"/>
    <n v="5.53"/>
    <x v="2"/>
    <x v="2"/>
    <x v="2"/>
    <s v="Pens &amp; Art Supplies"/>
    <s v="Small Pack"/>
    <s v="Boston 16801 Nautilus™ Battery Pencil Sharpener"/>
    <n v="0.59"/>
    <s v="United States"/>
    <x v="2"/>
    <s v="Colorado"/>
    <s v="Durango"/>
    <n v="81301"/>
    <x v="48"/>
    <x v="1"/>
    <x v="1"/>
    <x v="48"/>
    <x v="49"/>
    <d v="2015-02-19T00:00:00"/>
    <d v="2015-02-28T00:00:00"/>
    <d v="2015-02-19T00:00:00"/>
    <n v="12.5504"/>
    <x v="12"/>
    <n v="154.11000000000001"/>
    <n v="87570"/>
    <n v="21.98"/>
    <x v="2"/>
    <n v="1"/>
    <n v="8.1437933943287258E-2"/>
    <n v="166.66040000000001"/>
    <x v="7"/>
    <s v="Feb 2015"/>
    <s v="Feb 2015  Week 08"/>
    <n v="0"/>
    <n v="1"/>
    <x v="1"/>
    <x v="0"/>
  </r>
  <r>
    <n v="2141"/>
    <s v="Molly Webster"/>
    <x v="1"/>
    <n v="0.09"/>
    <n v="34.76"/>
    <n v="8.2200000000000006"/>
    <x v="1"/>
    <x v="2"/>
    <x v="2"/>
    <s v="Storage &amp; Organization"/>
    <s v="Small Box"/>
    <s v="Multi-Use Personal File Cart and Caster Set, Three Stacking Bins"/>
    <n v="0.56999999999999995"/>
    <s v="United States"/>
    <x v="2"/>
    <s v="Colorado"/>
    <s v="Durango"/>
    <n v="81301"/>
    <x v="48"/>
    <x v="1"/>
    <x v="1"/>
    <x v="48"/>
    <x v="50"/>
    <d v="2015-02-20T00:00:00"/>
    <d v="2015-02-28T00:00:00"/>
    <d v="2015-02-20T00:00:00"/>
    <n v="45.3324"/>
    <x v="12"/>
    <n v="242.97"/>
    <n v="87570"/>
    <n v="34.669999999999995"/>
    <x v="2"/>
    <n v="2"/>
    <n v="0.18657612050870478"/>
    <n v="288.30239999999998"/>
    <x v="7"/>
    <s v="Feb 2015"/>
    <s v="Feb 2015  Week 08"/>
    <n v="0"/>
    <n v="1"/>
    <x v="1"/>
    <x v="0"/>
  </r>
  <r>
    <n v="91"/>
    <s v="Wallace Werner"/>
    <x v="4"/>
    <n v="0.05"/>
    <n v="5.18"/>
    <n v="2.04"/>
    <x v="1"/>
    <x v="2"/>
    <x v="2"/>
    <s v="Paper"/>
    <s v="Wrap Bag"/>
    <s v="Array® Memo Cubes"/>
    <n v="0.36"/>
    <s v="United States"/>
    <x v="2"/>
    <s v="California"/>
    <s v="Vallejo"/>
    <n v="94591"/>
    <x v="48"/>
    <x v="1"/>
    <x v="1"/>
    <x v="48"/>
    <x v="50"/>
    <d v="2015-02-20T00:00:00"/>
    <d v="2015-02-28T00:00:00"/>
    <d v="2015-02-20T00:00:00"/>
    <n v="34.010399999999997"/>
    <x v="19"/>
    <n v="53.54"/>
    <n v="87176"/>
    <n v="5.13"/>
    <x v="2"/>
    <n v="2"/>
    <n v="0.63523347030257749"/>
    <n v="87.550399999999996"/>
    <x v="7"/>
    <s v="Feb 2015"/>
    <s v="Feb 2015  Week 08"/>
    <n v="1"/>
    <n v="0"/>
    <x v="0"/>
    <x v="0"/>
  </r>
  <r>
    <n v="2521"/>
    <s v="Shawn Meyer"/>
    <x v="4"/>
    <n v="0"/>
    <n v="175.99"/>
    <n v="4.99"/>
    <x v="1"/>
    <x v="2"/>
    <x v="1"/>
    <s v="Telephones and Communication"/>
    <s v="Small Box"/>
    <s v="5165"/>
    <n v="0.59"/>
    <s v="United States"/>
    <x v="1"/>
    <s v="Texas"/>
    <s v="Corsicana"/>
    <n v="75109"/>
    <x v="48"/>
    <x v="1"/>
    <x v="1"/>
    <x v="48"/>
    <x v="46"/>
    <d v="2015-02-21T00:00:00"/>
    <d v="2015-02-28T00:00:00"/>
    <d v="2015-02-21T00:00:00"/>
    <n v="1656.6555000000001"/>
    <x v="9"/>
    <n v="2400.9499999999998"/>
    <n v="87032"/>
    <n v="175.99"/>
    <x v="1"/>
    <n v="3"/>
    <n v="0.69000000000000006"/>
    <n v="4057.6054999999997"/>
    <x v="7"/>
    <s v="Feb 2015"/>
    <s v="Feb 2015  Week 08"/>
    <n v="1"/>
    <n v="0"/>
    <x v="0"/>
    <x v="0"/>
  </r>
  <r>
    <n v="2498"/>
    <s v="Arlene Long"/>
    <x v="3"/>
    <n v="0.09"/>
    <n v="355.98"/>
    <n v="58.92"/>
    <x v="0"/>
    <x v="3"/>
    <x v="0"/>
    <s v="Chairs &amp; Chairmats"/>
    <s v="Jumbo Drum"/>
    <s v="Hon 4700 Series Mobuis™ Mid-Back Task Chairs with Adjustable Arms"/>
    <n v="0.64"/>
    <s v="United States"/>
    <x v="2"/>
    <s v="California"/>
    <s v="San Diego"/>
    <n v="92024"/>
    <x v="48"/>
    <x v="1"/>
    <x v="1"/>
    <x v="48"/>
    <x v="50"/>
    <d v="2015-02-20T00:00:00"/>
    <d v="2015-02-28T00:00:00"/>
    <d v="2015-02-20T00:00:00"/>
    <n v="1240.25"/>
    <x v="52"/>
    <n v="10554.63"/>
    <n v="16547"/>
    <n v="355.89000000000004"/>
    <x v="2"/>
    <n v="2"/>
    <n v="0.11750767198850173"/>
    <n v="11794.88"/>
    <x v="7"/>
    <s v="Feb 2015"/>
    <s v="Feb 2015  Week 08"/>
    <n v="0"/>
    <n v="1"/>
    <x v="0"/>
    <x v="0"/>
  </r>
  <r>
    <n v="2498"/>
    <s v="Arlene Long"/>
    <x v="3"/>
    <n v="0.04"/>
    <n v="218.75"/>
    <n v="69.64"/>
    <x v="0"/>
    <x v="3"/>
    <x v="0"/>
    <s v="Tables"/>
    <s v="Jumbo Box"/>
    <s v="BoxOffice By Design Rectangular and Half-Moon Meeting Room Tables"/>
    <n v="0.77"/>
    <s v="United States"/>
    <x v="2"/>
    <s v="California"/>
    <s v="San Diego"/>
    <n v="92024"/>
    <x v="48"/>
    <x v="1"/>
    <x v="1"/>
    <x v="48"/>
    <x v="51"/>
    <d v="2015-02-18T00:00:00"/>
    <d v="2015-02-28T00:00:00"/>
    <d v="2015-02-18T00:00:00"/>
    <n v="-533.23199999999997"/>
    <x v="2"/>
    <n v="1749.64"/>
    <n v="16547"/>
    <n v="218.71"/>
    <x v="2"/>
    <n v="0"/>
    <n v="-0.30476669486294322"/>
    <n v="1216.4080000000001"/>
    <x v="7"/>
    <s v="Feb 2015"/>
    <s v="Feb 2015  Week 08"/>
    <n v="0"/>
    <n v="1"/>
    <x v="1"/>
    <x v="0"/>
  </r>
  <r>
    <n v="2499"/>
    <s v="Geoffrey Koch"/>
    <x v="3"/>
    <n v="0.09"/>
    <n v="355.98"/>
    <n v="58.92"/>
    <x v="0"/>
    <x v="3"/>
    <x v="0"/>
    <s v="Chairs &amp; Chairmats"/>
    <s v="Jumbo Drum"/>
    <s v="Hon 4700 Series Mobuis™ Mid-Back Task Chairs with Adjustable Arms"/>
    <n v="0.64"/>
    <s v="United States"/>
    <x v="1"/>
    <s v="Illinois"/>
    <s v="Kankakee"/>
    <n v="60901"/>
    <x v="48"/>
    <x v="1"/>
    <x v="1"/>
    <x v="48"/>
    <x v="50"/>
    <d v="2015-02-20T00:00:00"/>
    <d v="2015-02-28T00:00:00"/>
    <d v="2015-02-20T00:00:00"/>
    <n v="1240.25"/>
    <x v="2"/>
    <n v="2814.57"/>
    <n v="88319"/>
    <n v="355.89000000000004"/>
    <x v="1"/>
    <n v="2"/>
    <n v="0.44065345683354828"/>
    <n v="4054.82"/>
    <x v="7"/>
    <s v="Feb 2015"/>
    <s v="Feb 2015  Week 08"/>
    <n v="1"/>
    <n v="0"/>
    <x v="0"/>
    <x v="0"/>
  </r>
  <r>
    <n v="993"/>
    <s v="Gail Currin"/>
    <x v="1"/>
    <n v="0.05"/>
    <n v="4.28"/>
    <n v="5.17"/>
    <x v="1"/>
    <x v="0"/>
    <x v="2"/>
    <s v="Paper"/>
    <s v="Small Box"/>
    <s v="Xerox 1971"/>
    <n v="0.4"/>
    <s v="United States"/>
    <x v="2"/>
    <s v="California"/>
    <s v="Oxnard"/>
    <n v="93030"/>
    <x v="49"/>
    <x v="1"/>
    <x v="1"/>
    <x v="49"/>
    <x v="49"/>
    <d v="2015-02-19T00:00:00"/>
    <d v="2015-02-28T00:00:00"/>
    <d v="2015-02-19T00:00:00"/>
    <n v="-104.57"/>
    <x v="13"/>
    <n v="38.58"/>
    <n v="89432"/>
    <n v="4.2300000000000004"/>
    <x v="2"/>
    <n v="0"/>
    <n v="-2.7104717470191808"/>
    <n v="-65.989999999999995"/>
    <x v="7"/>
    <s v="Feb 2015"/>
    <s v="Feb 2015  Week 08"/>
    <n v="1"/>
    <n v="0"/>
    <x v="0"/>
    <x v="0"/>
  </r>
  <r>
    <n v="1303"/>
    <s v="Cindy Harvey"/>
    <x v="1"/>
    <n v="0.03"/>
    <n v="39.479999999999997"/>
    <n v="1.99"/>
    <x v="1"/>
    <x v="1"/>
    <x v="1"/>
    <s v="Computer Peripherals"/>
    <s v="Small Pack"/>
    <s v="80 Minute CD-R Spindle, 100/Pack - Staples"/>
    <n v="0.54"/>
    <s v="United States"/>
    <x v="2"/>
    <s v="Utah"/>
    <s v="Tooele"/>
    <n v="84074"/>
    <x v="49"/>
    <x v="1"/>
    <x v="1"/>
    <x v="49"/>
    <x v="46"/>
    <d v="2015-02-21T00:00:00"/>
    <d v="2015-02-28T00:00:00"/>
    <d v="2015-02-21T00:00:00"/>
    <n v="317.08949999999999"/>
    <x v="4"/>
    <n v="459.55"/>
    <n v="87003"/>
    <n v="39.449999999999996"/>
    <x v="2"/>
    <n v="2"/>
    <n v="0.69"/>
    <n v="776.6395"/>
    <x v="7"/>
    <s v="Feb 2015"/>
    <s v="Feb 2015  Week 08"/>
    <n v="1"/>
    <n v="0"/>
    <x v="0"/>
    <x v="0"/>
  </r>
  <r>
    <n v="2828"/>
    <s v="Monica Howard"/>
    <x v="1"/>
    <n v="0.05"/>
    <n v="11.29"/>
    <n v="5.03"/>
    <x v="1"/>
    <x v="3"/>
    <x v="2"/>
    <s v="Storage &amp; Organization"/>
    <s v="Small Box"/>
    <s v="X-Rack™ File for Hanging Folders"/>
    <n v="0.59"/>
    <s v="United States"/>
    <x v="2"/>
    <s v="California"/>
    <s v="El Centro"/>
    <n v="92243"/>
    <x v="49"/>
    <x v="1"/>
    <x v="1"/>
    <x v="49"/>
    <x v="46"/>
    <d v="2015-02-21T00:00:00"/>
    <d v="2015-02-28T00:00:00"/>
    <d v="2015-02-21T00:00:00"/>
    <n v="-35.26"/>
    <x v="2"/>
    <n v="90.46"/>
    <n v="87720"/>
    <n v="11.239999999999998"/>
    <x v="2"/>
    <n v="2"/>
    <n v="-0.38978554057041787"/>
    <n v="55.199999999999996"/>
    <x v="7"/>
    <s v="Feb 2015"/>
    <s v="Feb 2015  Week 08"/>
    <n v="1"/>
    <n v="0"/>
    <x v="0"/>
    <x v="0"/>
  </r>
  <r>
    <n v="1303"/>
    <s v="Cindy Harvey"/>
    <x v="2"/>
    <n v="0.01"/>
    <n v="65.989999999999995"/>
    <n v="5.31"/>
    <x v="1"/>
    <x v="1"/>
    <x v="1"/>
    <s v="Telephones and Communication"/>
    <s v="Small Box"/>
    <s v="3390"/>
    <n v="0.56999999999999995"/>
    <s v="United States"/>
    <x v="2"/>
    <s v="Utah"/>
    <s v="Tooele"/>
    <n v="84074"/>
    <x v="49"/>
    <x v="1"/>
    <x v="1"/>
    <x v="49"/>
    <x v="53"/>
    <d v="2015-02-26T00:00:00"/>
    <d v="2015-02-28T00:00:00"/>
    <d v="2015-02-26T00:00:00"/>
    <n v="250.36272"/>
    <x v="13"/>
    <n v="536.9"/>
    <n v="87005"/>
    <n v="65.97999999999999"/>
    <x v="2"/>
    <n v="7"/>
    <n v="0.46631164090147142"/>
    <n v="787.26271999999994"/>
    <x v="7"/>
    <s v="Feb 2015"/>
    <s v="Feb 2015  Week 08"/>
    <n v="0"/>
    <n v="1"/>
    <x v="0"/>
    <x v="0"/>
  </r>
  <r>
    <n v="2287"/>
    <s v="Samuel Newman"/>
    <x v="2"/>
    <n v="0.1"/>
    <n v="54.1"/>
    <n v="19.989999999999998"/>
    <x v="1"/>
    <x v="3"/>
    <x v="2"/>
    <s v="Storage &amp; Organization"/>
    <s v="Small Box"/>
    <s v="Desktop 3-Pocket Hot File®"/>
    <n v="0.59"/>
    <s v="United States"/>
    <x v="0"/>
    <s v="South Carolina"/>
    <s v="Summerville"/>
    <n v="29483"/>
    <x v="49"/>
    <x v="1"/>
    <x v="1"/>
    <x v="49"/>
    <x v="54"/>
    <d v="2015-02-24T00:00:00"/>
    <d v="2015-02-28T00:00:00"/>
    <d v="2015-02-24T00:00:00"/>
    <n v="34.067999999999998"/>
    <x v="13"/>
    <n v="469.59"/>
    <n v="90147"/>
    <n v="54"/>
    <x v="0"/>
    <n v="5"/>
    <n v="7.2548393279243589E-2"/>
    <n v="503.65799999999996"/>
    <x v="7"/>
    <s v="Feb 2015"/>
    <s v="Feb 2015  Week 08"/>
    <n v="1"/>
    <n v="0"/>
    <x v="0"/>
    <x v="0"/>
  </r>
  <r>
    <n v="1827"/>
    <s v="Vincent Hale"/>
    <x v="3"/>
    <n v="0"/>
    <n v="5.98"/>
    <n v="0.96"/>
    <x v="1"/>
    <x v="3"/>
    <x v="2"/>
    <s v="Pens &amp; Art Supplies"/>
    <s v="Wrap Bag"/>
    <s v="Newell 315"/>
    <n v="0.6"/>
    <s v="United States"/>
    <x v="1"/>
    <s v="Iowa"/>
    <s v="Burlington"/>
    <n v="52601"/>
    <x v="49"/>
    <x v="1"/>
    <x v="1"/>
    <x v="49"/>
    <x v="50"/>
    <d v="2015-02-20T00:00:00"/>
    <d v="2015-02-28T00:00:00"/>
    <d v="2015-02-20T00:00:00"/>
    <n v="38.039700000000003"/>
    <x v="13"/>
    <n v="55.13"/>
    <n v="86956"/>
    <n v="5.98"/>
    <x v="1"/>
    <n v="1"/>
    <n v="0.69000000000000006"/>
    <n v="93.169700000000006"/>
    <x v="7"/>
    <s v="Feb 2015"/>
    <s v="Feb 2015  Week 08"/>
    <n v="1"/>
    <n v="0"/>
    <x v="0"/>
    <x v="0"/>
  </r>
  <r>
    <n v="1828"/>
    <s v="Stacey Lucas"/>
    <x v="3"/>
    <n v="0.02"/>
    <n v="5.98"/>
    <n v="5.46"/>
    <x v="1"/>
    <x v="3"/>
    <x v="2"/>
    <s v="Paper"/>
    <s v="Small Box"/>
    <s v="Xerox 1983"/>
    <n v="0.36"/>
    <s v="United States"/>
    <x v="1"/>
    <s v="Iowa"/>
    <s v="Cedar Falls"/>
    <n v="50613"/>
    <x v="49"/>
    <x v="1"/>
    <x v="1"/>
    <x v="49"/>
    <x v="50"/>
    <d v="2015-02-20T00:00:00"/>
    <d v="2015-02-28T00:00:00"/>
    <d v="2015-02-20T00:00:00"/>
    <n v="-47.12"/>
    <x v="12"/>
    <n v="44.8"/>
    <n v="86956"/>
    <n v="5.9600000000000009"/>
    <x v="1"/>
    <n v="1"/>
    <n v="-1.0517857142857143"/>
    <n v="-2.3200000000000003"/>
    <x v="7"/>
    <s v="Feb 2015"/>
    <s v="Feb 2015  Week 08"/>
    <n v="0"/>
    <n v="1"/>
    <x v="1"/>
    <x v="0"/>
  </r>
  <r>
    <n v="2052"/>
    <s v="Francis Kendall"/>
    <x v="3"/>
    <n v="7.0000000000000007E-2"/>
    <n v="31.78"/>
    <n v="1.99"/>
    <x v="1"/>
    <x v="2"/>
    <x v="1"/>
    <s v="Computer Peripherals"/>
    <s v="Small Pack"/>
    <s v="Memorex 4.7GB DVD-RAM, 3/Pack"/>
    <n v="0.42"/>
    <s v="United States"/>
    <x v="2"/>
    <s v="New Mexico"/>
    <s v="Albuquerque"/>
    <n v="87105"/>
    <x v="49"/>
    <x v="1"/>
    <x v="1"/>
    <x v="49"/>
    <x v="46"/>
    <d v="2015-02-21T00:00:00"/>
    <d v="2015-02-28T00:00:00"/>
    <d v="2015-02-21T00:00:00"/>
    <n v="265.11180000000002"/>
    <x v="1"/>
    <n v="384.22"/>
    <n v="87234"/>
    <n v="31.71"/>
    <x v="2"/>
    <n v="2"/>
    <n v="0.69"/>
    <n v="649.33180000000004"/>
    <x v="7"/>
    <s v="Feb 2015"/>
    <s v="Feb 2015  Week 08"/>
    <n v="1"/>
    <n v="0"/>
    <x v="0"/>
    <x v="0"/>
  </r>
  <r>
    <n v="2052"/>
    <s v="Francis Kendall"/>
    <x v="3"/>
    <n v="0"/>
    <n v="5.98"/>
    <n v="2.5"/>
    <x v="1"/>
    <x v="2"/>
    <x v="2"/>
    <s v="Envelopes"/>
    <s v="Small Box"/>
    <s v="Wausau Papers Astrobrights® Colored Envelopes"/>
    <n v="0.36"/>
    <s v="United States"/>
    <x v="2"/>
    <s v="New Mexico"/>
    <s v="Albuquerque"/>
    <n v="87105"/>
    <x v="49"/>
    <x v="1"/>
    <x v="1"/>
    <x v="49"/>
    <x v="50"/>
    <d v="2015-02-20T00:00:00"/>
    <d v="2015-02-28T00:00:00"/>
    <d v="2015-02-20T00:00:00"/>
    <n v="9.5608000000000004"/>
    <x v="18"/>
    <n v="31.64"/>
    <n v="87234"/>
    <n v="5.98"/>
    <x v="2"/>
    <n v="1"/>
    <n v="0.30217446270543619"/>
    <n v="41.200800000000001"/>
    <x v="7"/>
    <s v="Feb 2015"/>
    <s v="Feb 2015  Week 08"/>
    <n v="0"/>
    <n v="1"/>
    <x v="1"/>
    <x v="0"/>
  </r>
  <r>
    <n v="2052"/>
    <s v="Francis Kendall"/>
    <x v="3"/>
    <n v="0.1"/>
    <n v="35.99"/>
    <n v="1.1000000000000001"/>
    <x v="2"/>
    <x v="2"/>
    <x v="1"/>
    <s v="Telephones and Communication"/>
    <s v="Small Box"/>
    <s v="Accessory35"/>
    <n v="0.55000000000000004"/>
    <s v="United States"/>
    <x v="2"/>
    <s v="New Mexico"/>
    <s v="Albuquerque"/>
    <n v="87105"/>
    <x v="49"/>
    <x v="1"/>
    <x v="1"/>
    <x v="49"/>
    <x v="50"/>
    <d v="2015-02-20T00:00:00"/>
    <d v="2015-02-28T00:00:00"/>
    <d v="2015-02-20T00:00:00"/>
    <n v="390.09840000000003"/>
    <x v="23"/>
    <n v="565.36"/>
    <n v="87234"/>
    <n v="35.89"/>
    <x v="2"/>
    <n v="1"/>
    <n v="0.69000000000000006"/>
    <n v="955.45839999999998"/>
    <x v="7"/>
    <s v="Feb 2015"/>
    <s v="Feb 2015  Week 08"/>
    <n v="0"/>
    <n v="1"/>
    <x v="1"/>
    <x v="0"/>
  </r>
  <r>
    <n v="2882"/>
    <s v="Andrew Gonzalez"/>
    <x v="1"/>
    <n v="0.03"/>
    <n v="4.0599999999999996"/>
    <n v="6.89"/>
    <x v="1"/>
    <x v="1"/>
    <x v="2"/>
    <s v="Appliances"/>
    <s v="Small Box"/>
    <s v="Eureka Disposable Bags for Sanitaire® Vibra Groomer I® Upright Vac"/>
    <n v="0.6"/>
    <s v="United States"/>
    <x v="0"/>
    <s v="North Carolina"/>
    <s v="Charlotte"/>
    <n v="28206"/>
    <x v="50"/>
    <x v="1"/>
    <x v="1"/>
    <x v="50"/>
    <x v="48"/>
    <d v="2015-02-22T00:00:00"/>
    <d v="2015-02-28T00:00:00"/>
    <d v="2015-02-22T00:00:00"/>
    <n v="-246.27610000000001"/>
    <x v="24"/>
    <n v="159.88999999999999"/>
    <n v="55300"/>
    <n v="4.0299999999999994"/>
    <x v="0"/>
    <n v="2"/>
    <n v="-1.5402845706423167"/>
    <n v="-86.386100000000027"/>
    <x v="7"/>
    <s v="Feb 2015"/>
    <s v="Feb 2015  Week 08"/>
    <n v="0"/>
    <n v="1"/>
    <x v="0"/>
    <x v="0"/>
  </r>
  <r>
    <n v="2882"/>
    <s v="Andrew Gonzalez"/>
    <x v="1"/>
    <n v="0.01"/>
    <n v="3.75"/>
    <n v="0.5"/>
    <x v="1"/>
    <x v="1"/>
    <x v="2"/>
    <s v="Labels"/>
    <s v="Small Box"/>
    <s v="Avery 510"/>
    <n v="0.37"/>
    <s v="United States"/>
    <x v="0"/>
    <s v="North Carolina"/>
    <s v="Charlotte"/>
    <n v="28206"/>
    <x v="50"/>
    <x v="1"/>
    <x v="1"/>
    <x v="50"/>
    <x v="46"/>
    <d v="2015-02-21T00:00:00"/>
    <d v="2015-02-28T00:00:00"/>
    <d v="2015-02-21T00:00:00"/>
    <n v="55.194600000000001"/>
    <x v="26"/>
    <n v="180.48"/>
    <n v="55300"/>
    <n v="3.74"/>
    <x v="0"/>
    <n v="1"/>
    <n v="0.30582114361702128"/>
    <n v="235.6746"/>
    <x v="7"/>
    <s v="Feb 2015"/>
    <s v="Feb 2015  Week 08"/>
    <n v="0"/>
    <n v="1"/>
    <x v="1"/>
    <x v="0"/>
  </r>
  <r>
    <n v="2882"/>
    <s v="Andrew Gonzalez"/>
    <x v="1"/>
    <n v="0.02"/>
    <n v="10.68"/>
    <n v="13.04"/>
    <x v="1"/>
    <x v="1"/>
    <x v="0"/>
    <s v="Office Furnishings"/>
    <s v="Large Box"/>
    <s v="Dana Swing-Arm Lamps"/>
    <n v="0.6"/>
    <s v="United States"/>
    <x v="0"/>
    <s v="North Carolina"/>
    <s v="Charlotte"/>
    <n v="28206"/>
    <x v="50"/>
    <x v="1"/>
    <x v="1"/>
    <x v="50"/>
    <x v="48"/>
    <d v="2015-02-22T00:00:00"/>
    <d v="2015-02-28T00:00:00"/>
    <d v="2015-02-22T00:00:00"/>
    <n v="-307.29649999999998"/>
    <x v="21"/>
    <n v="350.48"/>
    <n v="55300"/>
    <n v="10.66"/>
    <x v="0"/>
    <n v="2"/>
    <n v="-0.87678754850490748"/>
    <n v="43.183500000000038"/>
    <x v="7"/>
    <s v="Feb 2015"/>
    <s v="Feb 2015  Week 08"/>
    <n v="0"/>
    <n v="1"/>
    <x v="1"/>
    <x v="0"/>
  </r>
  <r>
    <n v="2886"/>
    <s v="Gretchen McKinney"/>
    <x v="1"/>
    <n v="0.03"/>
    <n v="4.0599999999999996"/>
    <n v="6.89"/>
    <x v="1"/>
    <x v="1"/>
    <x v="2"/>
    <s v="Appliances"/>
    <s v="Small Box"/>
    <s v="Eureka Disposable Bags for Sanitaire® Vibra Groomer I® Upright Vac"/>
    <n v="0.6"/>
    <s v="United States"/>
    <x v="3"/>
    <s v="Ohio"/>
    <s v="Parma"/>
    <n v="44134"/>
    <x v="50"/>
    <x v="1"/>
    <x v="1"/>
    <x v="50"/>
    <x v="48"/>
    <d v="2015-02-22T00:00:00"/>
    <d v="2015-02-28T00:00:00"/>
    <d v="2015-02-22T00:00:00"/>
    <n v="-185.17"/>
    <x v="13"/>
    <n v="38.89"/>
    <n v="87630"/>
    <n v="4.0299999999999994"/>
    <x v="3"/>
    <n v="2"/>
    <n v="-4.761378246335819"/>
    <n v="-146.27999999999997"/>
    <x v="7"/>
    <s v="Feb 2015"/>
    <s v="Feb 2015  Week 08"/>
    <n v="1"/>
    <n v="0"/>
    <x v="0"/>
    <x v="0"/>
  </r>
  <r>
    <n v="2886"/>
    <s v="Gretchen McKinney"/>
    <x v="1"/>
    <n v="0.01"/>
    <n v="3.75"/>
    <n v="0.5"/>
    <x v="1"/>
    <x v="1"/>
    <x v="2"/>
    <s v="Labels"/>
    <s v="Small Box"/>
    <s v="Avery 510"/>
    <n v="0.37"/>
    <s v="United States"/>
    <x v="3"/>
    <s v="Ohio"/>
    <s v="Parma"/>
    <n v="44134"/>
    <x v="50"/>
    <x v="1"/>
    <x v="1"/>
    <x v="50"/>
    <x v="46"/>
    <d v="2015-02-21T00:00:00"/>
    <d v="2015-02-28T00:00:00"/>
    <d v="2015-02-21T00:00:00"/>
    <n v="31.1328"/>
    <x v="4"/>
    <n v="45.12"/>
    <n v="87630"/>
    <n v="3.74"/>
    <x v="3"/>
    <n v="1"/>
    <n v="0.69000000000000006"/>
    <n v="76.252799999999993"/>
    <x v="7"/>
    <s v="Feb 2015"/>
    <s v="Feb 2015  Week 08"/>
    <n v="0"/>
    <n v="1"/>
    <x v="1"/>
    <x v="0"/>
  </r>
  <r>
    <n v="2886"/>
    <s v="Gretchen McKinney"/>
    <x v="1"/>
    <n v="0.02"/>
    <n v="10.68"/>
    <n v="13.04"/>
    <x v="1"/>
    <x v="1"/>
    <x v="0"/>
    <s v="Office Furnishings"/>
    <s v="Large Box"/>
    <s v="Dana Swing-Arm Lamps"/>
    <n v="0.6"/>
    <s v="United States"/>
    <x v="3"/>
    <s v="Ohio"/>
    <s v="Parma"/>
    <n v="44134"/>
    <x v="50"/>
    <x v="1"/>
    <x v="1"/>
    <x v="50"/>
    <x v="48"/>
    <d v="2015-02-22T00:00:00"/>
    <d v="2015-02-28T00:00:00"/>
    <d v="2015-02-22T00:00:00"/>
    <n v="-231.05"/>
    <x v="2"/>
    <n v="90.45"/>
    <n v="87630"/>
    <n v="10.66"/>
    <x v="3"/>
    <n v="2"/>
    <n v="-2.5544499723604202"/>
    <n v="-140.60000000000002"/>
    <x v="7"/>
    <s v="Feb 2015"/>
    <s v="Feb 2015  Week 08"/>
    <n v="0"/>
    <n v="1"/>
    <x v="1"/>
    <x v="0"/>
  </r>
  <r>
    <n v="3284"/>
    <s v="Michael Shaffer"/>
    <x v="1"/>
    <n v="0.05"/>
    <n v="19.23"/>
    <n v="6.15"/>
    <x v="2"/>
    <x v="3"/>
    <x v="0"/>
    <s v="Office Furnishings"/>
    <s v="Small Pack"/>
    <s v="Executive Impressions 13&quot; Clairmont Wall Clock"/>
    <n v="0.44"/>
    <s v="United States"/>
    <x v="0"/>
    <s v="Florida"/>
    <s v="Kissimmee"/>
    <n v="34741"/>
    <x v="50"/>
    <x v="1"/>
    <x v="1"/>
    <x v="50"/>
    <x v="48"/>
    <d v="2015-02-22T00:00:00"/>
    <d v="2015-02-28T00:00:00"/>
    <d v="2015-02-22T00:00:00"/>
    <n v="-2133.2779999999998"/>
    <x v="5"/>
    <n v="119.78"/>
    <n v="90751"/>
    <n v="19.18"/>
    <x v="0"/>
    <n v="2"/>
    <n v="-17.809968275171144"/>
    <n v="-2013.4979999999998"/>
    <x v="7"/>
    <s v="Feb 2015"/>
    <s v="Feb 2015  Week 08"/>
    <n v="1"/>
    <n v="0"/>
    <x v="0"/>
    <x v="0"/>
  </r>
  <r>
    <n v="233"/>
    <s v="Michele Bullard"/>
    <x v="4"/>
    <n v="7.0000000000000007E-2"/>
    <n v="5.81"/>
    <n v="8.49"/>
    <x v="1"/>
    <x v="0"/>
    <x v="2"/>
    <s v="Binders and Binder Accessories"/>
    <s v="Small Box"/>
    <s v="Fellowes Black Plastic Comb Bindings"/>
    <n v="0.39"/>
    <s v="United States"/>
    <x v="1"/>
    <s v="Illinois"/>
    <s v="Orland Park"/>
    <n v="60462"/>
    <x v="50"/>
    <x v="1"/>
    <x v="1"/>
    <x v="50"/>
    <x v="48"/>
    <d v="2015-02-22T00:00:00"/>
    <d v="2015-02-28T00:00:00"/>
    <d v="2015-02-22T00:00:00"/>
    <n v="-243.23650000000001"/>
    <x v="19"/>
    <n v="58.8"/>
    <n v="90237"/>
    <n v="5.7399999999999993"/>
    <x v="1"/>
    <n v="2"/>
    <n v="-4.1366751700680275"/>
    <n v="-184.43650000000002"/>
    <x v="7"/>
    <s v="Feb 2015"/>
    <s v="Feb 2015  Week 08"/>
    <n v="1"/>
    <n v="0"/>
    <x v="0"/>
    <x v="0"/>
  </r>
  <r>
    <n v="233"/>
    <s v="Michele Bullard"/>
    <x v="4"/>
    <n v="0.04"/>
    <n v="9.65"/>
    <n v="6.22"/>
    <x v="1"/>
    <x v="0"/>
    <x v="0"/>
    <s v="Office Furnishings"/>
    <s v="Small Box"/>
    <s v="Eldon Expressions™ Desk Accessory, Wood Pencil Holder, Oak"/>
    <n v="0.55000000000000004"/>
    <s v="United States"/>
    <x v="1"/>
    <s v="Illinois"/>
    <s v="Orland Park"/>
    <n v="60462"/>
    <x v="50"/>
    <x v="1"/>
    <x v="1"/>
    <x v="50"/>
    <x v="46"/>
    <d v="2015-02-21T00:00:00"/>
    <d v="2015-02-28T00:00:00"/>
    <d v="2015-02-21T00:00:00"/>
    <n v="-53.62"/>
    <x v="4"/>
    <n v="120.47"/>
    <n v="90237"/>
    <n v="9.6100000000000012"/>
    <x v="1"/>
    <n v="1"/>
    <n v="-0.44509006391632772"/>
    <n v="66.849999999999994"/>
    <x v="7"/>
    <s v="Feb 2015"/>
    <s v="Feb 2015  Week 08"/>
    <n v="0"/>
    <n v="1"/>
    <x v="1"/>
    <x v="0"/>
  </r>
  <r>
    <n v="1485"/>
    <s v="Wayne Sutherland"/>
    <x v="3"/>
    <n v="0.04"/>
    <n v="11.5"/>
    <n v="7.19"/>
    <x v="1"/>
    <x v="2"/>
    <x v="2"/>
    <s v="Binders and Binder Accessories"/>
    <s v="Small Box"/>
    <s v="Ibico Covers for Plastic or Wire Binding Elements"/>
    <n v="0.4"/>
    <s v="United States"/>
    <x v="1"/>
    <s v="Illinois"/>
    <s v="Downers Grove"/>
    <n v="60516"/>
    <x v="50"/>
    <x v="1"/>
    <x v="1"/>
    <x v="50"/>
    <x v="52"/>
    <d v="2015-02-23T00:00:00"/>
    <d v="2015-02-28T00:00:00"/>
    <d v="2015-02-23T00:00:00"/>
    <n v="-23.357880000000002"/>
    <x v="15"/>
    <n v="157.81"/>
    <n v="91236"/>
    <n v="11.46"/>
    <x v="1"/>
    <n v="3"/>
    <n v="-0.14801267346809455"/>
    <n v="134.45212000000001"/>
    <x v="7"/>
    <s v="Feb 2015"/>
    <s v="Feb 2015  Week 08"/>
    <n v="1"/>
    <n v="0"/>
    <x v="0"/>
    <x v="0"/>
  </r>
  <r>
    <n v="1485"/>
    <s v="Wayne Sutherland"/>
    <x v="3"/>
    <n v="0.02"/>
    <n v="15.7"/>
    <n v="11.25"/>
    <x v="1"/>
    <x v="2"/>
    <x v="2"/>
    <s v="Storage &amp; Organization"/>
    <s v="Small Box"/>
    <s v="Hanging Personal Folder File"/>
    <n v="0.6"/>
    <s v="United States"/>
    <x v="1"/>
    <s v="Illinois"/>
    <s v="Downers Grove"/>
    <n v="60516"/>
    <x v="50"/>
    <x v="1"/>
    <x v="1"/>
    <x v="50"/>
    <x v="46"/>
    <d v="2015-02-21T00:00:00"/>
    <d v="2015-02-28T00:00:00"/>
    <d v="2015-02-21T00:00:00"/>
    <n v="-18.241599999999998"/>
    <x v="3"/>
    <n v="19.440000000000001"/>
    <n v="91236"/>
    <n v="15.68"/>
    <x v="1"/>
    <n v="1"/>
    <n v="-0.9383539094650204"/>
    <n v="1.198400000000003"/>
    <x v="7"/>
    <s v="Feb 2015"/>
    <s v="Feb 2015  Week 08"/>
    <n v="0"/>
    <n v="1"/>
    <x v="1"/>
    <x v="0"/>
  </r>
  <r>
    <n v="1485"/>
    <s v="Wayne Sutherland"/>
    <x v="3"/>
    <n v="0.05"/>
    <n v="225.02"/>
    <n v="28.66"/>
    <x v="0"/>
    <x v="2"/>
    <x v="2"/>
    <s v="Storage &amp; Organization"/>
    <s v="Jumbo Drum"/>
    <s v="Tennsco Double-Tier Lockers"/>
    <n v="0.72"/>
    <s v="United States"/>
    <x v="1"/>
    <s v="Illinois"/>
    <s v="Downers Grove"/>
    <n v="60516"/>
    <x v="50"/>
    <x v="1"/>
    <x v="1"/>
    <x v="50"/>
    <x v="48"/>
    <d v="2015-02-22T00:00:00"/>
    <d v="2015-02-28T00:00:00"/>
    <d v="2015-02-22T00:00:00"/>
    <n v="1428.9104"/>
    <x v="31"/>
    <n v="4636.63"/>
    <n v="91236"/>
    <n v="224.97"/>
    <x v="1"/>
    <n v="2"/>
    <n v="0.30817865561841251"/>
    <n v="6065.5403999999999"/>
    <x v="7"/>
    <s v="Feb 2015"/>
    <s v="Feb 2015  Week 08"/>
    <n v="0"/>
    <n v="1"/>
    <x v="1"/>
    <x v="0"/>
  </r>
  <r>
    <n v="181"/>
    <s v="Wesley Waller"/>
    <x v="0"/>
    <n v="0.02"/>
    <n v="49.99"/>
    <n v="19.989999999999998"/>
    <x v="1"/>
    <x v="0"/>
    <x v="1"/>
    <s v="Computer Peripherals"/>
    <s v="Small Box"/>
    <s v="Zoom V.92 USB External Faxmodem"/>
    <n v="0.41"/>
    <s v="United States"/>
    <x v="2"/>
    <s v="California"/>
    <s v="San Francisco"/>
    <n v="94122"/>
    <x v="51"/>
    <x v="1"/>
    <x v="1"/>
    <x v="51"/>
    <x v="46"/>
    <d v="2015-02-21T00:00:00"/>
    <d v="2015-02-28T00:00:00"/>
    <d v="2015-02-21T00:00:00"/>
    <n v="-76.89"/>
    <x v="27"/>
    <n v="901.81"/>
    <n v="38087"/>
    <n v="49.97"/>
    <x v="2"/>
    <n v="0"/>
    <n v="-8.526186225479869E-2"/>
    <n v="824.92"/>
    <x v="7"/>
    <s v="Feb 2015"/>
    <s v="Feb 2015  Week 08"/>
    <n v="1"/>
    <n v="0"/>
    <x v="0"/>
    <x v="0"/>
  </r>
  <r>
    <n v="184"/>
    <s v="Phillip Holmes"/>
    <x v="0"/>
    <n v="0.02"/>
    <n v="49.99"/>
    <n v="19.989999999999998"/>
    <x v="1"/>
    <x v="0"/>
    <x v="1"/>
    <s v="Computer Peripherals"/>
    <s v="Small Box"/>
    <s v="Zoom V.92 USB External Faxmodem"/>
    <n v="0.41"/>
    <s v="United States"/>
    <x v="3"/>
    <s v="Massachusetts"/>
    <s v="Arlington"/>
    <n v="2474"/>
    <x v="51"/>
    <x v="1"/>
    <x v="1"/>
    <x v="51"/>
    <x v="46"/>
    <d v="2015-02-21T00:00:00"/>
    <d v="2015-02-28T00:00:00"/>
    <d v="2015-02-21T00:00:00"/>
    <n v="-76.89"/>
    <x v="18"/>
    <n v="250.5"/>
    <n v="88360"/>
    <n v="49.97"/>
    <x v="3"/>
    <n v="0"/>
    <n v="-0.30694610778443115"/>
    <n v="173.61"/>
    <x v="7"/>
    <s v="Feb 2015"/>
    <s v="Feb 2015  Week 08"/>
    <n v="1"/>
    <n v="0"/>
    <x v="0"/>
    <x v="0"/>
  </r>
  <r>
    <n v="2225"/>
    <s v="Sean McKenna"/>
    <x v="0"/>
    <n v="0"/>
    <n v="100.89"/>
    <n v="42"/>
    <x v="0"/>
    <x v="0"/>
    <x v="0"/>
    <s v="Chairs &amp; Chairmats"/>
    <s v="Jumbo Drum"/>
    <s v="Office Star Flex Back Scooter Chair with Aluminum Finish Frame"/>
    <n v="0.61"/>
    <s v="United States"/>
    <x v="2"/>
    <s v="New Mexico"/>
    <s v="Hobbs"/>
    <n v="88240"/>
    <x v="51"/>
    <x v="1"/>
    <x v="1"/>
    <x v="51"/>
    <x v="48"/>
    <d v="2015-02-22T00:00:00"/>
    <d v="2015-02-28T00:00:00"/>
    <d v="2015-02-22T00:00:00"/>
    <n v="1500.12"/>
    <x v="9"/>
    <n v="1608.11"/>
    <n v="89970"/>
    <n v="100.89"/>
    <x v="2"/>
    <n v="1"/>
    <n v="0.93284663362580922"/>
    <n v="3108.2299999999996"/>
    <x v="7"/>
    <s v="Feb 2015"/>
    <s v="Feb 2015  Week 08"/>
    <n v="1"/>
    <n v="0"/>
    <x v="0"/>
    <x v="0"/>
  </r>
  <r>
    <n v="875"/>
    <s v="Erika Fink"/>
    <x v="1"/>
    <n v="0.04"/>
    <n v="4.37"/>
    <n v="5.15"/>
    <x v="1"/>
    <x v="0"/>
    <x v="2"/>
    <s v="Appliances"/>
    <s v="Small Box"/>
    <s v="Eureka Sanitaire ® Multi-Pro Heavy-Duty Upright, Disposable Bags"/>
    <n v="0.59"/>
    <s v="United States"/>
    <x v="2"/>
    <s v="Utah"/>
    <s v="Salt Lake City"/>
    <n v="84106"/>
    <x v="51"/>
    <x v="1"/>
    <x v="1"/>
    <x v="51"/>
    <x v="48"/>
    <d v="2015-02-22T00:00:00"/>
    <d v="2015-02-28T00:00:00"/>
    <d v="2015-02-22T00:00:00"/>
    <n v="-74.479600000000005"/>
    <x v="27"/>
    <n v="78.59"/>
    <n v="89059"/>
    <n v="4.33"/>
    <x v="2"/>
    <n v="1"/>
    <n v="-0.94769818043008014"/>
    <n v="4.1103999999999985"/>
    <x v="7"/>
    <s v="Feb 2015"/>
    <s v="Feb 2015  Week 08"/>
    <n v="1"/>
    <n v="0"/>
    <x v="0"/>
    <x v="0"/>
  </r>
  <r>
    <n v="875"/>
    <s v="Erika Fink"/>
    <x v="1"/>
    <n v="0.09"/>
    <n v="155.99"/>
    <n v="8.99"/>
    <x v="1"/>
    <x v="0"/>
    <x v="1"/>
    <s v="Telephones and Communication"/>
    <s v="Small Box"/>
    <s v="CF 688"/>
    <n v="0.57999999999999996"/>
    <s v="United States"/>
    <x v="2"/>
    <s v="Utah"/>
    <s v="Salt Lake City"/>
    <n v="84106"/>
    <x v="51"/>
    <x v="1"/>
    <x v="1"/>
    <x v="51"/>
    <x v="52"/>
    <d v="2015-02-23T00:00:00"/>
    <d v="2015-02-28T00:00:00"/>
    <d v="2015-02-23T00:00:00"/>
    <n v="-232.22056000000001"/>
    <x v="7"/>
    <n v="497.11"/>
    <n v="89059"/>
    <n v="155.9"/>
    <x v="2"/>
    <n v="2"/>
    <n v="-0.46714119611353622"/>
    <n v="264.88944000000004"/>
    <x v="7"/>
    <s v="Feb 2015"/>
    <s v="Feb 2015  Week 08"/>
    <n v="0"/>
    <n v="1"/>
    <x v="1"/>
    <x v="0"/>
  </r>
  <r>
    <n v="2472"/>
    <s v="Ricky Sanders"/>
    <x v="2"/>
    <n v="0.1"/>
    <n v="4.91"/>
    <n v="0.5"/>
    <x v="2"/>
    <x v="2"/>
    <x v="2"/>
    <s v="Labels"/>
    <s v="Small Box"/>
    <s v="Avery 493"/>
    <n v="0.36"/>
    <s v="United States"/>
    <x v="1"/>
    <s v="Illinois"/>
    <s v="Joliet"/>
    <n v="60432"/>
    <x v="51"/>
    <x v="1"/>
    <x v="1"/>
    <x v="51"/>
    <x v="46"/>
    <d v="2015-02-21T00:00:00"/>
    <d v="2015-02-28T00:00:00"/>
    <d v="2015-02-21T00:00:00"/>
    <n v="35.279699999999998"/>
    <x v="19"/>
    <n v="51.13"/>
    <n v="86514"/>
    <n v="4.8100000000000005"/>
    <x v="1"/>
    <n v="0"/>
    <n v="0.69"/>
    <n v="86.409700000000001"/>
    <x v="7"/>
    <s v="Feb 2015"/>
    <s v="Feb 2015  Week 08"/>
    <n v="1"/>
    <n v="0"/>
    <x v="0"/>
    <x v="0"/>
  </r>
  <r>
    <n v="553"/>
    <s v="Kristine Connolly"/>
    <x v="3"/>
    <n v="7.0000000000000007E-2"/>
    <n v="2036.48"/>
    <n v="14.7"/>
    <x v="0"/>
    <x v="3"/>
    <x v="1"/>
    <s v="Office Machines"/>
    <s v="Jumbo Drum"/>
    <s v="Lexmark 4227 Plus Dot Matrix Printer"/>
    <n v="0.55000000000000004"/>
    <s v="United States"/>
    <x v="2"/>
    <s v="California"/>
    <s v="Los Angeles"/>
    <n v="90008"/>
    <x v="51"/>
    <x v="1"/>
    <x v="1"/>
    <x v="51"/>
    <x v="46"/>
    <d v="2015-02-21T00:00:00"/>
    <d v="2015-02-28T00:00:00"/>
    <d v="2015-02-21T00:00:00"/>
    <n v="4073.25"/>
    <x v="28"/>
    <n v="43046.2"/>
    <n v="2433"/>
    <n v="2036.41"/>
    <x v="2"/>
    <n v="0"/>
    <n v="9.4625077242590519E-2"/>
    <n v="47119.45"/>
    <x v="7"/>
    <s v="Feb 2015"/>
    <s v="Feb 2015  Week 08"/>
    <n v="0"/>
    <n v="1"/>
    <x v="0"/>
    <x v="0"/>
  </r>
  <r>
    <n v="555"/>
    <s v="Walter Young"/>
    <x v="3"/>
    <n v="7.0000000000000007E-2"/>
    <n v="2036.48"/>
    <n v="14.7"/>
    <x v="0"/>
    <x v="3"/>
    <x v="1"/>
    <s v="Office Machines"/>
    <s v="Jumbo Drum"/>
    <s v="Lexmark 4227 Plus Dot Matrix Printer"/>
    <n v="0.55000000000000004"/>
    <s v="United States"/>
    <x v="2"/>
    <s v="Utah"/>
    <s v="Pleasant Grove"/>
    <n v="84062"/>
    <x v="51"/>
    <x v="1"/>
    <x v="1"/>
    <x v="51"/>
    <x v="46"/>
    <d v="2015-02-21T00:00:00"/>
    <d v="2015-02-28T00:00:00"/>
    <d v="2015-02-21T00:00:00"/>
    <n v="6028.41"/>
    <x v="5"/>
    <n v="10331.09"/>
    <n v="86190"/>
    <n v="2036.41"/>
    <x v="2"/>
    <n v="0"/>
    <n v="0.58352119669850899"/>
    <n v="16359.5"/>
    <x v="7"/>
    <s v="Feb 2015"/>
    <s v="Feb 2015  Week 08"/>
    <n v="1"/>
    <n v="0"/>
    <x v="0"/>
    <x v="0"/>
  </r>
  <r>
    <n v="3136"/>
    <s v="Lee Hancock"/>
    <x v="0"/>
    <n v="0.03"/>
    <n v="150.88999999999999"/>
    <n v="60.2"/>
    <x v="0"/>
    <x v="1"/>
    <x v="0"/>
    <s v="Chairs &amp; Chairmats"/>
    <s v="Jumbo Drum"/>
    <s v="Global Leather &amp; Oak Executive Chair, Burgundy"/>
    <n v="0.77"/>
    <s v="United States"/>
    <x v="3"/>
    <s v="Maine"/>
    <s v="Sanford"/>
    <n v="4073"/>
    <x v="52"/>
    <x v="1"/>
    <x v="1"/>
    <x v="52"/>
    <x v="48"/>
    <d v="2015-02-22T00:00:00"/>
    <d v="2015-02-28T00:00:00"/>
    <d v="2015-02-22T00:00:00"/>
    <n v="-677.87199999999996"/>
    <x v="35"/>
    <n v="3596.03"/>
    <n v="86791"/>
    <n v="150.85999999999999"/>
    <x v="3"/>
    <n v="0"/>
    <n v="-0.18850565762799529"/>
    <n v="2918.1580000000004"/>
    <x v="8"/>
    <s v="Feb 2015"/>
    <s v="Feb 2015  Week 09"/>
    <n v="1"/>
    <n v="0"/>
    <x v="0"/>
    <x v="0"/>
  </r>
  <r>
    <n v="32"/>
    <s v="Matthew Berman"/>
    <x v="1"/>
    <n v="0.08"/>
    <n v="34.99"/>
    <n v="7.73"/>
    <x v="1"/>
    <x v="3"/>
    <x v="2"/>
    <s v="Pens &amp; Art Supplies"/>
    <s v="Small Box"/>
    <s v="Hunt Boston® Vacuum Mount KS Pencil Sharpener"/>
    <n v="0.59"/>
    <s v="United States"/>
    <x v="2"/>
    <s v="Oregon"/>
    <s v="Grants Pass"/>
    <n v="97526"/>
    <x v="52"/>
    <x v="1"/>
    <x v="1"/>
    <x v="52"/>
    <x v="52"/>
    <d v="2015-02-23T00:00:00"/>
    <d v="2015-02-28T00:00:00"/>
    <d v="2015-02-23T00:00:00"/>
    <n v="144.69"/>
    <x v="1"/>
    <n v="424.68"/>
    <n v="89199"/>
    <n v="34.910000000000004"/>
    <x v="2"/>
    <n v="1"/>
    <n v="0.34070358858434585"/>
    <n v="569.37"/>
    <x v="8"/>
    <s v="Feb 2015"/>
    <s v="Feb 2015  Week 09"/>
    <n v="0"/>
    <n v="1"/>
    <x v="0"/>
    <x v="0"/>
  </r>
  <r>
    <n v="1728"/>
    <s v="Carrie Lewis"/>
    <x v="1"/>
    <n v="0.04"/>
    <n v="55.48"/>
    <n v="6.79"/>
    <x v="1"/>
    <x v="3"/>
    <x v="2"/>
    <s v="Paper"/>
    <s v="Small Box"/>
    <s v="Eaton Premium Continuous-Feed Paper, 25% Cotton, Letter Size, White, 1000 Shts/Box"/>
    <n v="0.37"/>
    <s v="United States"/>
    <x v="3"/>
    <s v="Ohio"/>
    <s v="Kettering"/>
    <n v="45429"/>
    <x v="52"/>
    <x v="1"/>
    <x v="1"/>
    <x v="52"/>
    <x v="54"/>
    <d v="2015-02-24T00:00:00"/>
    <d v="2015-02-28T00:00:00"/>
    <d v="2015-02-24T00:00:00"/>
    <n v="376.88490000000002"/>
    <x v="19"/>
    <n v="546.21"/>
    <n v="87195"/>
    <n v="55.44"/>
    <x v="3"/>
    <n v="2"/>
    <n v="0.69"/>
    <n v="923.09490000000005"/>
    <x v="8"/>
    <s v="Feb 2015"/>
    <s v="Feb 2015  Week 09"/>
    <n v="1"/>
    <n v="0"/>
    <x v="0"/>
    <x v="0"/>
  </r>
  <r>
    <n v="1991"/>
    <s v="Paula Hubbard"/>
    <x v="4"/>
    <n v="0"/>
    <n v="47.9"/>
    <n v="5.86"/>
    <x v="1"/>
    <x v="2"/>
    <x v="2"/>
    <s v="Paper"/>
    <s v="Small Box"/>
    <s v="Xerox 1938"/>
    <n v="0.37"/>
    <s v="United States"/>
    <x v="2"/>
    <s v="Utah"/>
    <s v="Kearns"/>
    <n v="84118"/>
    <x v="52"/>
    <x v="1"/>
    <x v="1"/>
    <x v="52"/>
    <x v="54"/>
    <d v="2015-02-24T00:00:00"/>
    <d v="2015-02-28T00:00:00"/>
    <d v="2015-02-24T00:00:00"/>
    <n v="638.38109999999995"/>
    <x v="27"/>
    <n v="925.19"/>
    <n v="90002"/>
    <n v="47.9"/>
    <x v="2"/>
    <n v="2"/>
    <n v="0.69"/>
    <n v="1563.5711000000001"/>
    <x v="8"/>
    <s v="Feb 2015"/>
    <s v="Feb 2015  Week 09"/>
    <n v="1"/>
    <n v="0"/>
    <x v="0"/>
    <x v="0"/>
  </r>
  <r>
    <n v="236"/>
    <s v="Shawn McIntyre"/>
    <x v="3"/>
    <n v="0"/>
    <n v="442.14"/>
    <n v="14.7"/>
    <x v="0"/>
    <x v="3"/>
    <x v="1"/>
    <s v="Office Machines"/>
    <s v="Jumbo Drum"/>
    <s v="Okidata ML390 Turbo Dot Matrix Printers"/>
    <n v="0.56000000000000005"/>
    <s v="United States"/>
    <x v="2"/>
    <s v="Colorado"/>
    <s v="Louisville"/>
    <n v="80027"/>
    <x v="52"/>
    <x v="1"/>
    <x v="1"/>
    <x v="52"/>
    <x v="48"/>
    <d v="2015-02-22T00:00:00"/>
    <d v="2015-02-28T00:00:00"/>
    <d v="2015-02-22T00:00:00"/>
    <n v="3294.8258999999998"/>
    <x v="19"/>
    <n v="4775.1099999999997"/>
    <n v="86621"/>
    <n v="442.14"/>
    <x v="2"/>
    <n v="0"/>
    <n v="0.69000000000000006"/>
    <n v="8069.9358999999995"/>
    <x v="8"/>
    <s v="Feb 2015"/>
    <s v="Feb 2015  Week 09"/>
    <n v="1"/>
    <n v="0"/>
    <x v="0"/>
    <x v="0"/>
  </r>
  <r>
    <n v="829"/>
    <s v="Monica Law Thompson"/>
    <x v="3"/>
    <n v="0.01"/>
    <n v="5.18"/>
    <n v="2.04"/>
    <x v="1"/>
    <x v="3"/>
    <x v="2"/>
    <s v="Paper"/>
    <s v="Wrap Bag"/>
    <s v="Array® Memo Cubes"/>
    <n v="0.36"/>
    <s v="United States"/>
    <x v="0"/>
    <s v="Arkansas"/>
    <s v="Texarkana"/>
    <n v="71854"/>
    <x v="52"/>
    <x v="1"/>
    <x v="1"/>
    <x v="52"/>
    <x v="54"/>
    <d v="2015-02-24T00:00:00"/>
    <d v="2015-02-28T00:00:00"/>
    <d v="2015-02-24T00:00:00"/>
    <n v="-17.654"/>
    <x v="18"/>
    <n v="28.46"/>
    <n v="90271"/>
    <n v="5.17"/>
    <x v="0"/>
    <n v="2"/>
    <n v="-0.62030920590302174"/>
    <n v="10.806000000000001"/>
    <x v="8"/>
    <s v="Feb 2015"/>
    <s v="Feb 2015  Week 09"/>
    <n v="1"/>
    <n v="0"/>
    <x v="0"/>
    <x v="0"/>
  </r>
  <r>
    <n v="2653"/>
    <s v="Leo Kane"/>
    <x v="3"/>
    <n v="0.05"/>
    <n v="4.9800000000000004"/>
    <n v="4.62"/>
    <x v="1"/>
    <x v="1"/>
    <x v="1"/>
    <s v="Computer Peripherals"/>
    <s v="Small Pack"/>
    <s v="Imation 3.5&quot;, DISKETTE 44766 HGHLD3.52HD/FM, 10/Pack"/>
    <n v="0.64"/>
    <s v="United States"/>
    <x v="1"/>
    <s v="Kansas"/>
    <s v="Derby"/>
    <n v="67037"/>
    <x v="52"/>
    <x v="1"/>
    <x v="1"/>
    <x v="52"/>
    <x v="52"/>
    <d v="2015-02-23T00:00:00"/>
    <d v="2015-02-28T00:00:00"/>
    <d v="2015-02-23T00:00:00"/>
    <n v="-98.35"/>
    <x v="12"/>
    <n v="34.32"/>
    <n v="89360"/>
    <n v="4.9300000000000006"/>
    <x v="1"/>
    <n v="1"/>
    <n v="-2.8656759906759905"/>
    <n v="-64.03"/>
    <x v="8"/>
    <s v="Feb 2015"/>
    <s v="Feb 2015  Week 09"/>
    <n v="1"/>
    <n v="0"/>
    <x v="0"/>
    <x v="0"/>
  </r>
  <r>
    <n v="2653"/>
    <s v="Leo Kane"/>
    <x v="3"/>
    <n v="0.02"/>
    <n v="34.229999999999997"/>
    <n v="5.0199999999999996"/>
    <x v="1"/>
    <x v="1"/>
    <x v="0"/>
    <s v="Office Furnishings"/>
    <s v="Small Box"/>
    <s v="Hand-Finished Solid Wood Document Frame"/>
    <n v="0.55000000000000004"/>
    <s v="United States"/>
    <x v="1"/>
    <s v="Kansas"/>
    <s v="Derby"/>
    <n v="67037"/>
    <x v="52"/>
    <x v="1"/>
    <x v="1"/>
    <x v="52"/>
    <x v="54"/>
    <d v="2015-02-24T00:00:00"/>
    <d v="2015-02-28T00:00:00"/>
    <d v="2015-02-24T00:00:00"/>
    <n v="270.79050000000001"/>
    <x v="8"/>
    <n v="392.45"/>
    <n v="89360"/>
    <n v="34.209999999999994"/>
    <x v="1"/>
    <n v="2"/>
    <n v="0.69000000000000006"/>
    <n v="663.2405"/>
    <x v="8"/>
    <s v="Feb 2015"/>
    <s v="Feb 2015  Week 09"/>
    <n v="0"/>
    <n v="1"/>
    <x v="1"/>
    <x v="0"/>
  </r>
  <r>
    <n v="2968"/>
    <s v="Miriam Bowman"/>
    <x v="3"/>
    <n v="0.08"/>
    <n v="9.68"/>
    <n v="2.0299999999999998"/>
    <x v="1"/>
    <x v="0"/>
    <x v="2"/>
    <s v="Paper"/>
    <s v="Wrap Bag"/>
    <s v="Wirebound Service Call Books, 5 1/2&quot; x 4&quot;"/>
    <n v="0.37"/>
    <s v="United States"/>
    <x v="0"/>
    <s v="Florida"/>
    <s v="Hollywood"/>
    <n v="33021"/>
    <x v="52"/>
    <x v="1"/>
    <x v="1"/>
    <x v="52"/>
    <x v="54"/>
    <d v="2015-02-24T00:00:00"/>
    <d v="2015-02-28T00:00:00"/>
    <d v="2015-02-24T00:00:00"/>
    <n v="-536.24199999999996"/>
    <x v="3"/>
    <n v="10.94"/>
    <n v="86085"/>
    <n v="9.6"/>
    <x v="0"/>
    <n v="2"/>
    <n v="-49.016636197440583"/>
    <n v="-525.30199999999991"/>
    <x v="8"/>
    <s v="Feb 2015"/>
    <s v="Feb 2015  Week 09"/>
    <n v="1"/>
    <n v="0"/>
    <x v="0"/>
    <x v="0"/>
  </r>
  <r>
    <n v="2968"/>
    <s v="Miriam Bowman"/>
    <x v="3"/>
    <n v="0.04"/>
    <n v="150.97999999999999"/>
    <n v="16.010000000000002"/>
    <x v="0"/>
    <x v="0"/>
    <x v="0"/>
    <s v="Tables"/>
    <s v="Jumbo Box"/>
    <s v="Iceberg OfficeWorks 42&quot; Round Tables"/>
    <n v="0.7"/>
    <s v="United States"/>
    <x v="0"/>
    <s v="Florida"/>
    <s v="Hollywood"/>
    <n v="33021"/>
    <x v="52"/>
    <x v="1"/>
    <x v="1"/>
    <x v="52"/>
    <x v="52"/>
    <d v="2015-02-23T00:00:00"/>
    <d v="2015-02-28T00:00:00"/>
    <d v="2015-02-23T00:00:00"/>
    <n v="-125.86"/>
    <x v="18"/>
    <n v="731.38"/>
    <n v="86085"/>
    <n v="150.94"/>
    <x v="0"/>
    <n v="1"/>
    <n v="-0.17208564631245044"/>
    <n v="605.52"/>
    <x v="8"/>
    <s v="Feb 2015"/>
    <s v="Feb 2015  Week 09"/>
    <n v="0"/>
    <n v="1"/>
    <x v="1"/>
    <x v="0"/>
  </r>
  <r>
    <n v="2697"/>
    <s v="Ricky W Clements"/>
    <x v="0"/>
    <n v="0.04"/>
    <n v="1.74"/>
    <n v="4.08"/>
    <x v="1"/>
    <x v="3"/>
    <x v="0"/>
    <s v="Office Furnishings"/>
    <s v="Small Pack"/>
    <s v="Eldon Regeneration Recycled Desk Accessories, Smoke"/>
    <n v="0.53"/>
    <s v="United States"/>
    <x v="0"/>
    <s v="Alabama"/>
    <s v="Vestavia Hills"/>
    <n v="35216"/>
    <x v="53"/>
    <x v="1"/>
    <x v="1"/>
    <x v="53"/>
    <x v="55"/>
    <d v="2015-02-25T00:00:00"/>
    <d v="2015-02-28T00:00:00"/>
    <d v="2015-02-25T00:00:00"/>
    <n v="9.2520000000000007"/>
    <x v="47"/>
    <n v="29.08"/>
    <n v="87678"/>
    <n v="1.7"/>
    <x v="0"/>
    <n v="2"/>
    <n v="0.31815680880330127"/>
    <n v="38.332000000000001"/>
    <x v="8"/>
    <s v="Feb 2015"/>
    <s v="Feb 2015  Week 09"/>
    <n v="1"/>
    <n v="0"/>
    <x v="0"/>
    <x v="0"/>
  </r>
  <r>
    <n v="2697"/>
    <s v="Ricky W Clements"/>
    <x v="0"/>
    <n v="0.01"/>
    <n v="119.99"/>
    <n v="56.14"/>
    <x v="0"/>
    <x v="3"/>
    <x v="1"/>
    <s v="Office Machines"/>
    <s v="Jumbo Box"/>
    <s v="Hewlett-Packard 2600DN Business Color Inkjet Printer"/>
    <n v="0.39"/>
    <s v="United States"/>
    <x v="0"/>
    <s v="Alabama"/>
    <s v="Vestavia Hills"/>
    <n v="35216"/>
    <x v="53"/>
    <x v="1"/>
    <x v="1"/>
    <x v="53"/>
    <x v="54"/>
    <d v="2015-02-24T00:00:00"/>
    <d v="2015-02-28T00:00:00"/>
    <d v="2015-02-24T00:00:00"/>
    <n v="-1197.0419999999999"/>
    <x v="31"/>
    <n v="2569.5700000000002"/>
    <n v="87678"/>
    <n v="119.97999999999999"/>
    <x v="0"/>
    <n v="1"/>
    <n v="-0.46585304155948265"/>
    <n v="1372.5280000000002"/>
    <x v="8"/>
    <s v="Feb 2015"/>
    <s v="Feb 2015  Week 09"/>
    <n v="0"/>
    <n v="1"/>
    <x v="1"/>
    <x v="0"/>
  </r>
  <r>
    <n v="2865"/>
    <s v="Roberta Mitchell"/>
    <x v="0"/>
    <n v="0.01"/>
    <n v="13.79"/>
    <n v="8.7799999999999994"/>
    <x v="1"/>
    <x v="3"/>
    <x v="0"/>
    <s v="Office Furnishings"/>
    <s v="Small Box"/>
    <s v="9-3/4 Diameter Round Wall Clock"/>
    <n v="0.43"/>
    <s v="United States"/>
    <x v="1"/>
    <s v="Texas"/>
    <s v="Paris"/>
    <n v="75460"/>
    <x v="53"/>
    <x v="1"/>
    <x v="1"/>
    <x v="53"/>
    <x v="55"/>
    <d v="2015-02-25T00:00:00"/>
    <d v="2015-02-28T00:00:00"/>
    <d v="2015-02-25T00:00:00"/>
    <n v="-36.770000000000003"/>
    <x v="7"/>
    <n v="56.68"/>
    <n v="90871"/>
    <n v="13.78"/>
    <x v="1"/>
    <n v="2"/>
    <n v="-0.64872971065631624"/>
    <n v="19.909999999999997"/>
    <x v="8"/>
    <s v="Feb 2015"/>
    <s v="Feb 2015  Week 09"/>
    <n v="1"/>
    <n v="0"/>
    <x v="0"/>
    <x v="0"/>
  </r>
  <r>
    <n v="2865"/>
    <s v="Roberta Mitchell"/>
    <x v="0"/>
    <n v="0.04"/>
    <n v="33.29"/>
    <n v="8.74"/>
    <x v="1"/>
    <x v="3"/>
    <x v="2"/>
    <s v="Storage &amp; Organization"/>
    <s v="Small Box"/>
    <s v="Fellowes Bases and Tops For Staxonsteel®/High-Stak® Systems"/>
    <n v="0.61"/>
    <s v="United States"/>
    <x v="1"/>
    <s v="Texas"/>
    <s v="Paris"/>
    <n v="75460"/>
    <x v="53"/>
    <x v="1"/>
    <x v="1"/>
    <x v="53"/>
    <x v="54"/>
    <d v="2015-02-24T00:00:00"/>
    <d v="2015-02-28T00:00:00"/>
    <d v="2015-02-24T00:00:00"/>
    <n v="87.03"/>
    <x v="2"/>
    <n v="273.33999999999997"/>
    <n v="90871"/>
    <n v="33.25"/>
    <x v="1"/>
    <n v="1"/>
    <n v="0.31839467330065124"/>
    <n v="360.37"/>
    <x v="8"/>
    <s v="Feb 2015"/>
    <s v="Feb 2015  Week 09"/>
    <n v="0"/>
    <n v="1"/>
    <x v="1"/>
    <x v="0"/>
  </r>
  <r>
    <n v="508"/>
    <s v="Cameron Owens"/>
    <x v="1"/>
    <n v="0.01"/>
    <n v="20.98"/>
    <n v="53.03"/>
    <x v="0"/>
    <x v="3"/>
    <x v="2"/>
    <s v="Storage &amp; Organization"/>
    <s v="Jumbo Drum"/>
    <s v="Tennsco Lockers, Gray"/>
    <n v="0.78"/>
    <s v="United States"/>
    <x v="0"/>
    <s v="Kentucky"/>
    <s v="Covington"/>
    <n v="41011"/>
    <x v="53"/>
    <x v="1"/>
    <x v="1"/>
    <x v="53"/>
    <x v="52"/>
    <d v="2015-02-23T00:00:00"/>
    <d v="2015-02-28T00:00:00"/>
    <d v="2015-02-23T00:00:00"/>
    <n v="-282.08179999999999"/>
    <x v="18"/>
    <n v="123"/>
    <n v="87356"/>
    <n v="20.97"/>
    <x v="0"/>
    <n v="0"/>
    <n v="-2.2933479674796748"/>
    <n v="-159.08179999999999"/>
    <x v="8"/>
    <s v="Feb 2015"/>
    <s v="Feb 2015  Week 09"/>
    <n v="1"/>
    <n v="0"/>
    <x v="0"/>
    <x v="0"/>
  </r>
  <r>
    <n v="2892"/>
    <s v="Benjamin Porter"/>
    <x v="1"/>
    <n v="0.1"/>
    <n v="209.37"/>
    <n v="69"/>
    <x v="1"/>
    <x v="1"/>
    <x v="0"/>
    <s v="Tables"/>
    <s v="Large Box"/>
    <s v="Hon 2111 Invitation™ Series Corner Table"/>
    <n v="0.79"/>
    <s v="United States"/>
    <x v="1"/>
    <s v="Michigan"/>
    <s v="Livonia"/>
    <n v="48154"/>
    <x v="53"/>
    <x v="1"/>
    <x v="1"/>
    <x v="53"/>
    <x v="55"/>
    <d v="2015-02-25T00:00:00"/>
    <d v="2015-02-28T00:00:00"/>
    <d v="2015-02-25T00:00:00"/>
    <n v="-165.59492040000001"/>
    <x v="8"/>
    <n v="2125.12"/>
    <n v="90011"/>
    <n v="209.27"/>
    <x v="1"/>
    <n v="2"/>
    <n v="-7.7922621028459579E-2"/>
    <n v="1959.5250795999998"/>
    <x v="8"/>
    <s v="Feb 2015"/>
    <s v="Feb 2015  Week 09"/>
    <n v="1"/>
    <n v="0"/>
    <x v="0"/>
    <x v="0"/>
  </r>
  <r>
    <n v="2893"/>
    <s v="Kathryn Tate"/>
    <x v="1"/>
    <n v="7.0000000000000007E-2"/>
    <n v="4.9800000000000004"/>
    <n v="4.7"/>
    <x v="1"/>
    <x v="1"/>
    <x v="2"/>
    <s v="Paper"/>
    <s v="Small Box"/>
    <s v="Staples Copy Paper (20Lb. and 84 Bright)"/>
    <n v="0.38"/>
    <s v="United States"/>
    <x v="1"/>
    <s v="Michigan"/>
    <s v="Madison Heights"/>
    <n v="48071"/>
    <x v="53"/>
    <x v="1"/>
    <x v="1"/>
    <x v="53"/>
    <x v="54"/>
    <d v="2015-02-24T00:00:00"/>
    <d v="2015-02-28T00:00:00"/>
    <d v="2015-02-24T00:00:00"/>
    <n v="-21.684000000000001"/>
    <x v="13"/>
    <n v="45.05"/>
    <n v="90011"/>
    <n v="4.91"/>
    <x v="1"/>
    <n v="1"/>
    <n v="-0.48133185349611546"/>
    <n v="23.365999999999996"/>
    <x v="8"/>
    <s v="Feb 2015"/>
    <s v="Feb 2015  Week 09"/>
    <n v="1"/>
    <n v="0"/>
    <x v="1"/>
    <x v="0"/>
  </r>
  <r>
    <n v="247"/>
    <s v="Marshall Brandt Briggs"/>
    <x v="4"/>
    <n v="0.02"/>
    <n v="146.05000000000001"/>
    <n v="80.2"/>
    <x v="0"/>
    <x v="3"/>
    <x v="0"/>
    <s v="Tables"/>
    <s v="Jumbo Box"/>
    <s v="BPI Conference Tables"/>
    <n v="0.71"/>
    <s v="United States"/>
    <x v="0"/>
    <s v="Tennessee"/>
    <s v="Maryville"/>
    <n v="37804"/>
    <x v="53"/>
    <x v="1"/>
    <x v="1"/>
    <x v="53"/>
    <x v="52"/>
    <d v="2015-02-23T00:00:00"/>
    <d v="2015-02-28T00:00:00"/>
    <d v="2015-02-23T00:00:00"/>
    <n v="-101.19199999999999"/>
    <x v="18"/>
    <n v="798.69"/>
    <n v="89139"/>
    <n v="146.03"/>
    <x v="0"/>
    <n v="0"/>
    <n v="-0.12669746710238014"/>
    <n v="697.49800000000005"/>
    <x v="8"/>
    <s v="Feb 2015"/>
    <s v="Feb 2015  Week 09"/>
    <n v="1"/>
    <n v="0"/>
    <x v="0"/>
    <x v="0"/>
  </r>
  <r>
    <n v="247"/>
    <s v="Marshall Brandt Briggs"/>
    <x v="4"/>
    <n v="0.06"/>
    <n v="65.989999999999995"/>
    <n v="5.92"/>
    <x v="1"/>
    <x v="3"/>
    <x v="1"/>
    <s v="Telephones and Communication"/>
    <s v="Small Box"/>
    <s v="252"/>
    <n v="0.55000000000000004"/>
    <s v="United States"/>
    <x v="0"/>
    <s v="Tennessee"/>
    <s v="Maryville"/>
    <n v="37804"/>
    <x v="53"/>
    <x v="1"/>
    <x v="1"/>
    <x v="53"/>
    <x v="54"/>
    <d v="2015-02-24T00:00:00"/>
    <d v="2015-02-28T00:00:00"/>
    <d v="2015-02-24T00:00:00"/>
    <n v="-3.3319999999999999"/>
    <x v="15"/>
    <n v="792.11"/>
    <n v="89139"/>
    <n v="65.929999999999993"/>
    <x v="0"/>
    <n v="1"/>
    <n v="-4.206486472838368E-3"/>
    <n v="788.77800000000002"/>
    <x v="8"/>
    <s v="Feb 2015"/>
    <s v="Feb 2015  Week 09"/>
    <n v="0"/>
    <n v="1"/>
    <x v="1"/>
    <x v="0"/>
  </r>
  <r>
    <n v="1649"/>
    <s v="Roy Hardison"/>
    <x v="0"/>
    <n v="0.03"/>
    <n v="48.58"/>
    <n v="3.99"/>
    <x v="2"/>
    <x v="3"/>
    <x v="2"/>
    <s v="Appliances"/>
    <s v="Small Box"/>
    <s v="Belkin Premiere Surge Master II 8-outlet surge protector"/>
    <n v="0.56000000000000005"/>
    <s v="United States"/>
    <x v="3"/>
    <s v="New York"/>
    <s v="Woodmere"/>
    <n v="11598"/>
    <x v="54"/>
    <x v="1"/>
    <x v="1"/>
    <x v="54"/>
    <x v="53"/>
    <d v="2015-02-26T00:00:00"/>
    <d v="2015-02-28T00:00:00"/>
    <d v="2015-02-26T00:00:00"/>
    <n v="100.1328"/>
    <x v="6"/>
    <n v="145.12"/>
    <n v="91041"/>
    <n v="48.55"/>
    <x v="3"/>
    <n v="2"/>
    <n v="0.69"/>
    <n v="245.25280000000001"/>
    <x v="8"/>
    <s v="Feb 2015"/>
    <s v="Feb 2015  Week 09"/>
    <n v="1"/>
    <n v="0"/>
    <x v="0"/>
    <x v="0"/>
  </r>
  <r>
    <n v="1894"/>
    <s v="Maureen Herbert Hood"/>
    <x v="0"/>
    <n v="0"/>
    <n v="300.98"/>
    <n v="164.73"/>
    <x v="0"/>
    <x v="2"/>
    <x v="0"/>
    <s v="Chairs &amp; Chairmats"/>
    <s v="Jumbo Drum"/>
    <s v="Global Leather and Oak Executive Chair, Black"/>
    <n v="0.56000000000000005"/>
    <s v="United States"/>
    <x v="1"/>
    <s v="Wisconsin"/>
    <s v="Appleton"/>
    <n v="54915"/>
    <x v="54"/>
    <x v="1"/>
    <x v="1"/>
    <x v="54"/>
    <x v="55"/>
    <d v="2015-02-25T00:00:00"/>
    <d v="2015-02-28T00:00:00"/>
    <d v="2015-02-25T00:00:00"/>
    <n v="2653.2914999999998"/>
    <x v="4"/>
    <n v="3845.35"/>
    <n v="91261"/>
    <n v="300.98"/>
    <x v="1"/>
    <n v="1"/>
    <n v="0.69"/>
    <n v="6498.6414999999997"/>
    <x v="8"/>
    <s v="Feb 2015"/>
    <s v="Feb 2015  Week 09"/>
    <n v="1"/>
    <n v="0"/>
    <x v="0"/>
    <x v="0"/>
  </r>
  <r>
    <n v="1894"/>
    <s v="Maureen Herbert Hood"/>
    <x v="0"/>
    <n v="0.09"/>
    <n v="2.94"/>
    <n v="0.96"/>
    <x v="1"/>
    <x v="2"/>
    <x v="2"/>
    <s v="Pens &amp; Art Supplies"/>
    <s v="Wrap Bag"/>
    <s v="Newell 343"/>
    <n v="0.57999999999999996"/>
    <s v="United States"/>
    <x v="1"/>
    <s v="Wisconsin"/>
    <s v="Appleton"/>
    <n v="54915"/>
    <x v="54"/>
    <x v="1"/>
    <x v="1"/>
    <x v="54"/>
    <x v="53"/>
    <d v="2015-02-26T00:00:00"/>
    <d v="2015-02-28T00:00:00"/>
    <d v="2015-02-26T00:00:00"/>
    <n v="-1.84"/>
    <x v="3"/>
    <n v="3.77"/>
    <n v="91261"/>
    <n v="2.85"/>
    <x v="1"/>
    <n v="2"/>
    <n v="-0.48806366047745359"/>
    <n v="1.93"/>
    <x v="8"/>
    <s v="Feb 2015"/>
    <s v="Feb 2015  Week 09"/>
    <n v="0"/>
    <n v="1"/>
    <x v="1"/>
    <x v="0"/>
  </r>
  <r>
    <n v="1919"/>
    <s v="Nathan Jenkins"/>
    <x v="1"/>
    <n v="0"/>
    <n v="195.99"/>
    <n v="8.99"/>
    <x v="1"/>
    <x v="2"/>
    <x v="1"/>
    <s v="Telephones and Communication"/>
    <s v="Small Box"/>
    <s v="T28 WORLD"/>
    <n v="0.6"/>
    <s v="United States"/>
    <x v="0"/>
    <s v="Arkansas"/>
    <s v="Pine Bluff"/>
    <n v="71603"/>
    <x v="54"/>
    <x v="1"/>
    <x v="1"/>
    <x v="54"/>
    <x v="55"/>
    <d v="2015-02-25T00:00:00"/>
    <d v="2015-02-28T00:00:00"/>
    <d v="2015-02-25T00:00:00"/>
    <n v="114.88200000000001"/>
    <x v="18"/>
    <n v="882.93"/>
    <n v="85896"/>
    <n v="195.99"/>
    <x v="0"/>
    <n v="1"/>
    <n v="0.13011450511365569"/>
    <n v="997.8119999999999"/>
    <x v="8"/>
    <s v="Feb 2015"/>
    <s v="Feb 2015  Week 09"/>
    <n v="1"/>
    <n v="0"/>
    <x v="0"/>
    <x v="0"/>
  </r>
  <r>
    <n v="1127"/>
    <s v="Ray Grady"/>
    <x v="4"/>
    <n v="0.02"/>
    <n v="4.0599999999999996"/>
    <n v="6.89"/>
    <x v="1"/>
    <x v="1"/>
    <x v="2"/>
    <s v="Appliances"/>
    <s v="Small Box"/>
    <s v="Eureka Disposable Bags for Sanitaire® Vibra Groomer I® Upright Vac"/>
    <n v="0.6"/>
    <s v="United States"/>
    <x v="1"/>
    <s v="Texas"/>
    <s v="Eagle Pass"/>
    <n v="78852"/>
    <x v="54"/>
    <x v="1"/>
    <x v="1"/>
    <x v="54"/>
    <x v="53"/>
    <d v="2015-02-26T00:00:00"/>
    <d v="2015-02-28T00:00:00"/>
    <d v="2015-02-26T00:00:00"/>
    <n v="-93.735200000000006"/>
    <x v="47"/>
    <n v="66.81"/>
    <n v="87221"/>
    <n v="4.04"/>
    <x v="1"/>
    <n v="2"/>
    <n v="-1.4030115252207753"/>
    <n v="-26.925200000000004"/>
    <x v="8"/>
    <s v="Feb 2015"/>
    <s v="Feb 2015  Week 09"/>
    <n v="1"/>
    <n v="0"/>
    <x v="0"/>
    <x v="0"/>
  </r>
  <r>
    <n v="961"/>
    <s v="Benjamin Chan"/>
    <x v="3"/>
    <n v="0.05"/>
    <n v="124.49"/>
    <n v="51.94"/>
    <x v="0"/>
    <x v="2"/>
    <x v="0"/>
    <s v="Tables"/>
    <s v="Jumbo Box"/>
    <s v="Bevis 36 x 72 Conference Tables"/>
    <n v="0.63"/>
    <s v="United States"/>
    <x v="2"/>
    <s v="California"/>
    <s v="Redwood City"/>
    <n v="94061"/>
    <x v="54"/>
    <x v="1"/>
    <x v="1"/>
    <x v="54"/>
    <x v="54"/>
    <d v="2015-02-24T00:00:00"/>
    <d v="2015-02-28T00:00:00"/>
    <d v="2015-02-24T00:00:00"/>
    <n v="-44.163600000000002"/>
    <x v="3"/>
    <n v="120.12"/>
    <n v="89402"/>
    <n v="124.44"/>
    <x v="2"/>
    <n v="0"/>
    <n v="-0.36766233766233769"/>
    <n v="75.956400000000002"/>
    <x v="8"/>
    <s v="Feb 2015"/>
    <s v="Feb 2015  Week 09"/>
    <n v="1"/>
    <n v="0"/>
    <x v="0"/>
    <x v="0"/>
  </r>
  <r>
    <n v="2398"/>
    <s v="Julian F Wolfe"/>
    <x v="3"/>
    <n v="0.03"/>
    <n v="7.64"/>
    <n v="5.83"/>
    <x v="1"/>
    <x v="3"/>
    <x v="2"/>
    <s v="Paper"/>
    <s v="Wrap Bag"/>
    <s v="Rediform Wirebound &quot;Phone Memo&quot; Message Book, 11 x 5-3/4"/>
    <n v="0.36"/>
    <s v="United States"/>
    <x v="1"/>
    <s v="Illinois"/>
    <s v="Hanover Park"/>
    <n v="60103"/>
    <x v="54"/>
    <x v="1"/>
    <x v="1"/>
    <x v="54"/>
    <x v="53"/>
    <d v="2015-02-26T00:00:00"/>
    <d v="2015-02-28T00:00:00"/>
    <d v="2015-02-26T00:00:00"/>
    <n v="-15.090400000000001"/>
    <x v="4"/>
    <n v="96.86"/>
    <n v="86373"/>
    <n v="7.6099999999999994"/>
    <x v="1"/>
    <n v="2"/>
    <n v="-0.15579599421845963"/>
    <n v="81.769599999999997"/>
    <x v="8"/>
    <s v="Feb 2015"/>
    <s v="Feb 2015  Week 09"/>
    <n v="1"/>
    <n v="0"/>
    <x v="0"/>
    <x v="0"/>
  </r>
  <r>
    <n v="1193"/>
    <s v="Louis Parrish"/>
    <x v="1"/>
    <n v="0.05"/>
    <n v="52.4"/>
    <n v="16.11"/>
    <x v="1"/>
    <x v="1"/>
    <x v="2"/>
    <s v="Binders and Binder Accessories"/>
    <s v="Small Box"/>
    <s v="Ibico Laser Imprintable Binding System Covers"/>
    <n v="0.39"/>
    <s v="United States"/>
    <x v="3"/>
    <s v="District of Columbia"/>
    <s v="Washington"/>
    <n v="20016"/>
    <x v="55"/>
    <x v="1"/>
    <x v="1"/>
    <x v="55"/>
    <x v="56"/>
    <d v="2015-02-27T00:00:00"/>
    <d v="2015-02-28T00:00:00"/>
    <d v="2015-02-27T00:00:00"/>
    <n v="592.52650000000006"/>
    <x v="53"/>
    <n v="4556.63"/>
    <n v="29350"/>
    <n v="52.35"/>
    <x v="3"/>
    <n v="2"/>
    <n v="0.13003612318753113"/>
    <n v="5149.1565000000001"/>
    <x v="8"/>
    <s v="Feb 2015"/>
    <s v="Feb 2015  Week 09"/>
    <n v="1"/>
    <n v="0"/>
    <x v="0"/>
    <x v="0"/>
  </r>
  <r>
    <n v="1193"/>
    <s v="Louis Parrish"/>
    <x v="1"/>
    <n v="0.05"/>
    <n v="36.549999999999997"/>
    <n v="13.89"/>
    <x v="2"/>
    <x v="1"/>
    <x v="2"/>
    <s v="Pens &amp; Art Supplies"/>
    <s v="Wrap Bag"/>
    <s v="Dixon Ticonderoga Core-Lock Colored Pencils, 48-Color Set"/>
    <n v="0.41"/>
    <s v="United States"/>
    <x v="3"/>
    <s v="District of Columbia"/>
    <s v="Washington"/>
    <n v="20016"/>
    <x v="55"/>
    <x v="1"/>
    <x v="1"/>
    <x v="55"/>
    <x v="53"/>
    <d v="2015-02-26T00:00:00"/>
    <d v="2015-02-28T00:00:00"/>
    <d v="2015-02-26T00:00:00"/>
    <n v="232.8"/>
    <x v="54"/>
    <n v="2948.61"/>
    <n v="29350"/>
    <n v="36.5"/>
    <x v="3"/>
    <n v="1"/>
    <n v="7.8952455563808033E-2"/>
    <n v="3181.4100000000003"/>
    <x v="8"/>
    <s v="Feb 2015"/>
    <s v="Feb 2015  Week 09"/>
    <n v="0"/>
    <n v="1"/>
    <x v="1"/>
    <x v="0"/>
  </r>
  <r>
    <n v="1199"/>
    <s v="Edward Lamm"/>
    <x v="1"/>
    <n v="0.1"/>
    <n v="15.14"/>
    <n v="4.53"/>
    <x v="1"/>
    <x v="1"/>
    <x v="2"/>
    <s v="Storage &amp; Organization"/>
    <s v="Small Box"/>
    <s v="Eldon® Gobal File Keepers"/>
    <n v="0.81"/>
    <s v="United States"/>
    <x v="3"/>
    <s v="New Hampshire"/>
    <s v="Nashua"/>
    <n v="3060"/>
    <x v="55"/>
    <x v="1"/>
    <x v="1"/>
    <x v="55"/>
    <x v="57"/>
    <d v="2015-02-28T00:00:00"/>
    <d v="2015-02-28T00:00:00"/>
    <d v="2015-02-28T00:00:00"/>
    <n v="-24.897600000000001"/>
    <x v="18"/>
    <n v="75.17"/>
    <n v="87585"/>
    <n v="15.040000000000001"/>
    <x v="3"/>
    <n v="3"/>
    <n v="-0.33121724092058002"/>
    <n v="50.272400000000005"/>
    <x v="8"/>
    <s v="Feb 2015"/>
    <s v="Feb 2015  Week 09"/>
    <n v="1"/>
    <n v="0"/>
    <x v="0"/>
    <x v="0"/>
  </r>
  <r>
    <n v="1200"/>
    <s v="Beth English"/>
    <x v="1"/>
    <n v="0.05"/>
    <n v="52.4"/>
    <n v="16.11"/>
    <x v="1"/>
    <x v="1"/>
    <x v="2"/>
    <s v="Binders and Binder Accessories"/>
    <s v="Small Box"/>
    <s v="Ibico Laser Imprintable Binding System Covers"/>
    <n v="0.39"/>
    <s v="United States"/>
    <x v="3"/>
    <s v="New Jersey"/>
    <s v="Elmwood Park"/>
    <n v="7407"/>
    <x v="55"/>
    <x v="1"/>
    <x v="1"/>
    <x v="55"/>
    <x v="56"/>
    <d v="2015-02-27T00:00:00"/>
    <d v="2015-02-28T00:00:00"/>
    <d v="2015-02-27T00:00:00"/>
    <n v="776.77440000000001"/>
    <x v="31"/>
    <n v="1125.76"/>
    <n v="87585"/>
    <n v="52.35"/>
    <x v="3"/>
    <n v="2"/>
    <n v="0.69000000000000006"/>
    <n v="1902.5344"/>
    <x v="8"/>
    <s v="Feb 2015"/>
    <s v="Feb 2015  Week 09"/>
    <n v="1"/>
    <n v="0"/>
    <x v="1"/>
    <x v="0"/>
  </r>
  <r>
    <n v="1202"/>
    <s v="Faye Wolf"/>
    <x v="1"/>
    <n v="0.05"/>
    <n v="36.549999999999997"/>
    <n v="13.89"/>
    <x v="2"/>
    <x v="1"/>
    <x v="2"/>
    <s v="Pens &amp; Art Supplies"/>
    <s v="Wrap Bag"/>
    <s v="Dixon Ticonderoga Core-Lock Colored Pencils, 48-Color Set"/>
    <n v="0.41"/>
    <s v="United States"/>
    <x v="3"/>
    <s v="New Jersey"/>
    <s v="South Orange"/>
    <n v="7079"/>
    <x v="55"/>
    <x v="1"/>
    <x v="1"/>
    <x v="55"/>
    <x v="53"/>
    <d v="2015-02-26T00:00:00"/>
    <d v="2015-02-28T00:00:00"/>
    <d v="2015-02-26T00:00:00"/>
    <n v="344.54399999999998"/>
    <x v="31"/>
    <n v="746.03"/>
    <n v="87585"/>
    <n v="36.5"/>
    <x v="3"/>
    <n v="1"/>
    <n v="0.46183665536238488"/>
    <n v="1090.5740000000001"/>
    <x v="8"/>
    <s v="Feb 2015"/>
    <s v="Feb 2015  Week 09"/>
    <n v="1"/>
    <n v="0"/>
    <x v="1"/>
    <x v="0"/>
  </r>
  <r>
    <n v="2361"/>
    <s v="Vincent Daniel"/>
    <x v="1"/>
    <n v="0.06"/>
    <n v="8.33"/>
    <n v="1.99"/>
    <x v="1"/>
    <x v="3"/>
    <x v="1"/>
    <s v="Computer Peripherals"/>
    <s v="Small Pack"/>
    <s v="80 Minute Slim Jewel Case CD-R , 10/Pack - Staples"/>
    <n v="0.52"/>
    <s v="United States"/>
    <x v="0"/>
    <s v="Florida"/>
    <s v="Fruit Cove"/>
    <n v="32259"/>
    <x v="55"/>
    <x v="1"/>
    <x v="1"/>
    <x v="55"/>
    <x v="53"/>
    <d v="2015-02-26T00:00:00"/>
    <d v="2015-02-28T00:00:00"/>
    <d v="2015-02-26T00:00:00"/>
    <n v="-344.82"/>
    <x v="3"/>
    <n v="8.49"/>
    <n v="88266"/>
    <n v="8.27"/>
    <x v="0"/>
    <n v="1"/>
    <n v="-40.614840989399291"/>
    <n v="-336.33"/>
    <x v="8"/>
    <s v="Feb 2015"/>
    <s v="Feb 2015  Week 09"/>
    <n v="1"/>
    <n v="0"/>
    <x v="0"/>
    <x v="0"/>
  </r>
  <r>
    <n v="851"/>
    <s v="Helen H Heller"/>
    <x v="2"/>
    <n v="0.1"/>
    <n v="50.98"/>
    <n v="22.24"/>
    <x v="1"/>
    <x v="3"/>
    <x v="0"/>
    <s v="Office Furnishings"/>
    <s v="Large Box"/>
    <s v="Dana Fluorescent Magnifying Lamp, White, 36&quot;"/>
    <n v="0.55000000000000004"/>
    <s v="United States"/>
    <x v="2"/>
    <s v="California"/>
    <s v="Hacienda Heights"/>
    <n v="91745"/>
    <x v="55"/>
    <x v="1"/>
    <x v="1"/>
    <x v="55"/>
    <x v="56"/>
    <d v="2015-02-27T00:00:00"/>
    <d v="2015-02-28T00:00:00"/>
    <d v="2015-02-27T00:00:00"/>
    <n v="98.12"/>
    <x v="5"/>
    <n v="300.63"/>
    <n v="88568"/>
    <n v="50.879999999999995"/>
    <x v="2"/>
    <n v="2"/>
    <n v="0.32638126600804979"/>
    <n v="398.75"/>
    <x v="8"/>
    <s v="Feb 2015"/>
    <s v="Feb 2015  Week 09"/>
    <n v="1"/>
    <n v="0"/>
    <x v="0"/>
    <x v="0"/>
  </r>
  <r>
    <n v="2980"/>
    <s v="Joanna Kenney"/>
    <x v="4"/>
    <n v="7.0000000000000007E-2"/>
    <n v="2.61"/>
    <n v="0.5"/>
    <x v="1"/>
    <x v="3"/>
    <x v="2"/>
    <s v="Labels"/>
    <s v="Small Box"/>
    <s v="Avery 494"/>
    <n v="0.39"/>
    <s v="United States"/>
    <x v="3"/>
    <s v="Ohio"/>
    <s v="Sandusky"/>
    <n v="44870"/>
    <x v="55"/>
    <x v="1"/>
    <x v="1"/>
    <x v="55"/>
    <x v="56"/>
    <d v="2015-02-27T00:00:00"/>
    <d v="2015-02-28T00:00:00"/>
    <d v="2015-02-27T00:00:00"/>
    <n v="10.798500000000001"/>
    <x v="5"/>
    <n v="15.65"/>
    <n v="86547"/>
    <n v="2.54"/>
    <x v="3"/>
    <n v="2"/>
    <n v="0.69000000000000006"/>
    <n v="26.448500000000003"/>
    <x v="8"/>
    <s v="Feb 2015"/>
    <s v="Feb 2015  Week 09"/>
    <n v="0"/>
    <n v="1"/>
    <x v="0"/>
    <x v="0"/>
  </r>
  <r>
    <n v="868"/>
    <s v="Sharon Ellis"/>
    <x v="3"/>
    <n v="0.04"/>
    <n v="29.18"/>
    <n v="8.5500000000000007"/>
    <x v="2"/>
    <x v="3"/>
    <x v="0"/>
    <s v="Office Furnishings"/>
    <s v="Small Box"/>
    <s v="Deflect-o SuperTray™ Unbreakable Stackable Tray, Letter, Black"/>
    <n v="0.42"/>
    <s v="United States"/>
    <x v="1"/>
    <s v="Minnesota"/>
    <s v="Shoreview"/>
    <n v="55126"/>
    <x v="55"/>
    <x v="1"/>
    <x v="1"/>
    <x v="55"/>
    <x v="56"/>
    <d v="2015-02-27T00:00:00"/>
    <d v="2015-02-28T00:00:00"/>
    <d v="2015-02-27T00:00:00"/>
    <n v="201.7353"/>
    <x v="19"/>
    <n v="292.37"/>
    <n v="91194"/>
    <n v="29.14"/>
    <x v="1"/>
    <n v="2"/>
    <n v="0.69"/>
    <n v="494.1053"/>
    <x v="8"/>
    <s v="Feb 2015"/>
    <s v="Feb 2015  Week 09"/>
    <n v="1"/>
    <n v="0"/>
    <x v="0"/>
    <x v="0"/>
  </r>
  <r>
    <n v="868"/>
    <s v="Sharon Ellis"/>
    <x v="3"/>
    <n v="0"/>
    <n v="80.98"/>
    <n v="35"/>
    <x v="1"/>
    <x v="3"/>
    <x v="2"/>
    <s v="Storage &amp; Organization"/>
    <s v="Large Box"/>
    <s v="Carina 42&quot;Hx23 3/4&quot;W Media Storage Unit"/>
    <n v="0.83"/>
    <s v="United States"/>
    <x v="1"/>
    <s v="Minnesota"/>
    <s v="Shoreview"/>
    <n v="55126"/>
    <x v="55"/>
    <x v="1"/>
    <x v="1"/>
    <x v="55"/>
    <x v="56"/>
    <d v="2015-02-27T00:00:00"/>
    <d v="2015-02-28T00:00:00"/>
    <d v="2015-02-27T00:00:00"/>
    <n v="-684.78"/>
    <x v="2"/>
    <n v="682.79"/>
    <n v="91194"/>
    <n v="80.98"/>
    <x v="1"/>
    <n v="2"/>
    <n v="-1.0029145125148289"/>
    <n v="-1.9900000000000091"/>
    <x v="8"/>
    <s v="Feb 2015"/>
    <s v="Feb 2015  Week 09"/>
    <n v="0"/>
    <n v="1"/>
    <x v="1"/>
    <x v="0"/>
  </r>
  <r>
    <n v="907"/>
    <s v="Rachel Casey"/>
    <x v="0"/>
    <n v="0.09"/>
    <n v="35.99"/>
    <n v="5.99"/>
    <x v="1"/>
    <x v="2"/>
    <x v="1"/>
    <s v="Telephones and Communication"/>
    <s v="Wrap Bag"/>
    <s v="Accessory41"/>
    <n v="0.38"/>
    <s v="United States"/>
    <x v="0"/>
    <s v="Kentucky"/>
    <s v="Henderson"/>
    <n v="42420"/>
    <x v="56"/>
    <x v="1"/>
    <x v="1"/>
    <x v="56"/>
    <x v="56"/>
    <d v="2015-02-27T00:00:00"/>
    <d v="2015-02-28T00:00:00"/>
    <d v="2015-02-27T00:00:00"/>
    <n v="114.3165"/>
    <x v="18"/>
    <n v="151.6"/>
    <n v="86459"/>
    <n v="35.9"/>
    <x v="0"/>
    <n v="1"/>
    <n v="0.75406662269129299"/>
    <n v="265.91649999999998"/>
    <x v="8"/>
    <s v="Feb 2015"/>
    <s v="Feb 2015  Week 09"/>
    <n v="1"/>
    <n v="0"/>
    <x v="0"/>
    <x v="0"/>
  </r>
  <r>
    <n v="1639"/>
    <s v="Marvin Rollins"/>
    <x v="0"/>
    <n v="0.08"/>
    <n v="55.48"/>
    <n v="6.79"/>
    <x v="1"/>
    <x v="2"/>
    <x v="2"/>
    <s v="Paper"/>
    <s v="Small Box"/>
    <s v="Eaton Premium Continuous-Feed Paper, 25% Cotton, Letter Size, White, 1000 Shts/Box"/>
    <n v="0.37"/>
    <s v="United States"/>
    <x v="3"/>
    <s v="Connecticut"/>
    <s v="Stamford"/>
    <n v="6901"/>
    <x v="56"/>
    <x v="1"/>
    <x v="1"/>
    <x v="56"/>
    <x v="57"/>
    <d v="2015-02-28T00:00:00"/>
    <d v="2015-02-28T00:00:00"/>
    <d v="2015-02-28T00:00:00"/>
    <n v="147.75659999999999"/>
    <x v="7"/>
    <n v="214.14"/>
    <n v="89705"/>
    <n v="55.4"/>
    <x v="3"/>
    <n v="2"/>
    <n v="0.69000000000000006"/>
    <n v="361.89659999999998"/>
    <x v="8"/>
    <s v="Feb 2015"/>
    <s v="Feb 2015  Week 09"/>
    <n v="1"/>
    <n v="0"/>
    <x v="0"/>
    <x v="0"/>
  </r>
  <r>
    <n v="2114"/>
    <s v="Paige Mason"/>
    <x v="0"/>
    <n v="7.0000000000000007E-2"/>
    <n v="226.67"/>
    <n v="28.16"/>
    <x v="0"/>
    <x v="3"/>
    <x v="0"/>
    <s v="Chairs &amp; Chairmats"/>
    <s v="Jumbo Drum"/>
    <s v="Hon GuestStacker Chair"/>
    <n v="0.59"/>
    <s v="United States"/>
    <x v="0"/>
    <s v="Virginia"/>
    <s v="Norfolk"/>
    <n v="23518"/>
    <x v="56"/>
    <x v="1"/>
    <x v="1"/>
    <x v="56"/>
    <x v="56"/>
    <d v="2015-02-27T00:00:00"/>
    <d v="2015-02-28T00:00:00"/>
    <d v="2015-02-27T00:00:00"/>
    <n v="53.114400000000003"/>
    <x v="3"/>
    <n v="255.83"/>
    <n v="88405"/>
    <n v="226.6"/>
    <x v="0"/>
    <n v="1"/>
    <n v="0.20761599499667749"/>
    <n v="308.94440000000003"/>
    <x v="8"/>
    <s v="Feb 2015"/>
    <s v="Feb 2015  Week 09"/>
    <n v="1"/>
    <n v="0"/>
    <x v="0"/>
    <x v="0"/>
  </r>
  <r>
    <n v="2114"/>
    <s v="Paige Mason"/>
    <x v="0"/>
    <n v="0.08"/>
    <n v="20.98"/>
    <n v="53.03"/>
    <x v="0"/>
    <x v="3"/>
    <x v="2"/>
    <s v="Storage &amp; Organization"/>
    <s v="Jumbo Drum"/>
    <s v="Tennsco Lockers, Gray"/>
    <n v="0.78"/>
    <s v="United States"/>
    <x v="0"/>
    <s v="Virginia"/>
    <s v="Norfolk"/>
    <n v="23518"/>
    <x v="56"/>
    <x v="1"/>
    <x v="1"/>
    <x v="56"/>
    <x v="57"/>
    <d v="2015-02-28T00:00:00"/>
    <d v="2015-02-28T00:00:00"/>
    <d v="2015-02-28T00:00:00"/>
    <n v="8.7420000000000009"/>
    <x v="41"/>
    <n v="421.18"/>
    <n v="88405"/>
    <n v="20.900000000000002"/>
    <x v="0"/>
    <n v="2"/>
    <n v="2.0755971318676101E-2"/>
    <n v="429.92200000000003"/>
    <x v="8"/>
    <s v="Feb 2015"/>
    <s v="Feb 2015  Week 09"/>
    <n v="0"/>
    <n v="1"/>
    <x v="1"/>
    <x v="0"/>
  </r>
  <r>
    <n v="2979"/>
    <s v="Lloyd Dolan"/>
    <x v="0"/>
    <n v="0.02"/>
    <n v="5.34"/>
    <n v="2.99"/>
    <x v="1"/>
    <x v="3"/>
    <x v="2"/>
    <s v="Binders and Binder Accessories"/>
    <s v="Small Box"/>
    <s v="Wilson Jones 14 Line Acrylic Coated Pressboard Data Binders"/>
    <n v="0.38"/>
    <s v="United States"/>
    <x v="1"/>
    <s v="North Dakota"/>
    <s v="Dickinson"/>
    <n v="58601"/>
    <x v="56"/>
    <x v="1"/>
    <x v="1"/>
    <x v="56"/>
    <x v="57"/>
    <d v="2015-02-28T00:00:00"/>
    <d v="2015-02-28T00:00:00"/>
    <d v="2015-02-28T00:00:00"/>
    <n v="5.2954999999999997"/>
    <x v="5"/>
    <n v="34.729999999999997"/>
    <n v="86545"/>
    <n v="5.32"/>
    <x v="1"/>
    <n v="2"/>
    <n v="0.15247624532104809"/>
    <n v="40.025499999999994"/>
    <x v="8"/>
    <s v="Feb 2015"/>
    <s v="Feb 2015  Week 09"/>
    <n v="0"/>
    <n v="1"/>
    <x v="0"/>
    <x v="0"/>
  </r>
  <r>
    <n v="2979"/>
    <s v="Lloyd Dolan"/>
    <x v="0"/>
    <n v="0.03"/>
    <n v="40.98"/>
    <n v="7.47"/>
    <x v="1"/>
    <x v="3"/>
    <x v="2"/>
    <s v="Binders and Binder Accessories"/>
    <s v="Small Box"/>
    <s v="Wilson Jones Ledger-Size, Piano-Hinge Binder, 2&quot;, Blue"/>
    <n v="0.37"/>
    <s v="United States"/>
    <x v="1"/>
    <s v="North Dakota"/>
    <s v="Dickinson"/>
    <n v="58601"/>
    <x v="56"/>
    <x v="1"/>
    <x v="1"/>
    <x v="56"/>
    <x v="56"/>
    <d v="2015-02-27T00:00:00"/>
    <d v="2015-02-28T00:00:00"/>
    <d v="2015-02-27T00:00:00"/>
    <n v="170.79570000000001"/>
    <x v="5"/>
    <n v="247.53"/>
    <n v="86545"/>
    <n v="40.949999999999996"/>
    <x v="1"/>
    <n v="1"/>
    <n v="0.69000000000000006"/>
    <n v="418.32569999999998"/>
    <x v="8"/>
    <s v="Feb 2015"/>
    <s v="Feb 2015  Week 09"/>
    <n v="0"/>
    <n v="1"/>
    <x v="1"/>
    <x v="0"/>
  </r>
  <r>
    <n v="573"/>
    <s v="Vanessa Winstead"/>
    <x v="1"/>
    <n v="0.08"/>
    <n v="415.88"/>
    <n v="11.37"/>
    <x v="1"/>
    <x v="3"/>
    <x v="2"/>
    <s v="Storage &amp; Organization"/>
    <s v="Small Box"/>
    <s v="Deluxe Rollaway Locking File with Drawer"/>
    <n v="0.56999999999999995"/>
    <s v="United States"/>
    <x v="1"/>
    <s v="Illinois"/>
    <s v="Pekin"/>
    <n v="61554"/>
    <x v="56"/>
    <x v="1"/>
    <x v="1"/>
    <x v="56"/>
    <x v="56"/>
    <d v="2015-02-27T00:00:00"/>
    <d v="2015-02-28T00:00:00"/>
    <d v="2015-02-27T00:00:00"/>
    <n v="-269.08440000000002"/>
    <x v="3"/>
    <n v="405.57"/>
    <n v="86556"/>
    <n v="415.8"/>
    <x v="1"/>
    <n v="1"/>
    <n v="-0.66347215030697537"/>
    <n v="136.48559999999998"/>
    <x v="8"/>
    <s v="Feb 2015"/>
    <s v="Feb 2015  Week 09"/>
    <n v="1"/>
    <n v="0"/>
    <x v="0"/>
    <x v="0"/>
  </r>
  <r>
    <n v="1665"/>
    <s v="Elsie Pridgen"/>
    <x v="1"/>
    <n v="0.1"/>
    <n v="3.6"/>
    <n v="2.2000000000000002"/>
    <x v="1"/>
    <x v="1"/>
    <x v="2"/>
    <s v="Paper"/>
    <s v="Wrap Bag"/>
    <s v="Telephone Message Books with Fax/Mobile Section, 4 1/4&quot; x 6&quot;"/>
    <n v="0.39"/>
    <s v="United States"/>
    <x v="2"/>
    <s v="California"/>
    <s v="Laguna Hills"/>
    <n v="92653"/>
    <x v="56"/>
    <x v="1"/>
    <x v="1"/>
    <x v="56"/>
    <x v="56"/>
    <d v="2015-02-27T00:00:00"/>
    <d v="2015-02-28T00:00:00"/>
    <d v="2015-02-27T00:00:00"/>
    <n v="-8.2799999999999994"/>
    <x v="0"/>
    <n v="6.97"/>
    <n v="90678"/>
    <n v="3.5"/>
    <x v="2"/>
    <n v="1"/>
    <n v="-1.187948350071736"/>
    <n v="-1.3099999999999996"/>
    <x v="8"/>
    <s v="Feb 2015"/>
    <s v="Feb 2015  Week 09"/>
    <n v="1"/>
    <n v="0"/>
    <x v="0"/>
    <x v="0"/>
  </r>
  <r>
    <n v="865"/>
    <s v="Dana Burgess"/>
    <x v="2"/>
    <n v="0.04"/>
    <n v="6.48"/>
    <n v="5.16"/>
    <x v="2"/>
    <x v="3"/>
    <x v="2"/>
    <s v="Paper"/>
    <s v="Small Box"/>
    <s v="Xerox 1985"/>
    <n v="0.37"/>
    <s v="United States"/>
    <x v="1"/>
    <s v="Indiana"/>
    <s v="East Chicago"/>
    <n v="46312"/>
    <x v="56"/>
    <x v="1"/>
    <x v="1"/>
    <x v="56"/>
    <x v="58"/>
    <d v="2015-03-02T00:00:00"/>
    <d v="2015-03-31T00:00:00"/>
    <d v="2015-03-02T00:00:00"/>
    <n v="-11.1332"/>
    <x v="4"/>
    <n v="86.79"/>
    <n v="90675"/>
    <n v="6.44"/>
    <x v="1"/>
    <n v="4"/>
    <n v="-0.1282774513192764"/>
    <n v="75.656800000000004"/>
    <x v="8"/>
    <s v="Feb 2015"/>
    <s v="Feb 2015  Week 09"/>
    <n v="1"/>
    <n v="0"/>
    <x v="0"/>
    <x v="0"/>
  </r>
  <r>
    <n v="621"/>
    <s v="Heather Stern"/>
    <x v="4"/>
    <n v="0.1"/>
    <n v="6.88"/>
    <n v="2"/>
    <x v="1"/>
    <x v="2"/>
    <x v="2"/>
    <s v="Paper"/>
    <s v="Wrap Bag"/>
    <s v="Adams Phone Message Book, 200 Message Capacity, 8 1/16” x 11”"/>
    <n v="0.39"/>
    <s v="United States"/>
    <x v="3"/>
    <s v="Connecticut"/>
    <s v="Newington"/>
    <n v="6111"/>
    <x v="56"/>
    <x v="1"/>
    <x v="1"/>
    <x v="56"/>
    <x v="56"/>
    <d v="2015-02-27T00:00:00"/>
    <d v="2015-02-28T00:00:00"/>
    <d v="2015-02-27T00:00:00"/>
    <n v="18.420000000000002"/>
    <x v="18"/>
    <n v="31.46"/>
    <n v="91432"/>
    <n v="6.78"/>
    <x v="3"/>
    <n v="1"/>
    <n v="0.58550540368722193"/>
    <n v="49.88"/>
    <x v="8"/>
    <s v="Feb 2015"/>
    <s v="Feb 2015  Week 09"/>
    <n v="1"/>
    <n v="0"/>
    <x v="0"/>
    <x v="0"/>
  </r>
  <r>
    <n v="622"/>
    <s v="Hazel Khan"/>
    <x v="4"/>
    <n v="0.06"/>
    <n v="195.99"/>
    <n v="8.99"/>
    <x v="1"/>
    <x v="2"/>
    <x v="1"/>
    <s v="Telephones and Communication"/>
    <s v="Small Box"/>
    <s v="T28 WORLD"/>
    <n v="0.6"/>
    <s v="United States"/>
    <x v="3"/>
    <s v="Maine"/>
    <s v="Auburn"/>
    <n v="4210"/>
    <x v="56"/>
    <x v="1"/>
    <x v="1"/>
    <x v="56"/>
    <x v="57"/>
    <d v="2015-02-28T00:00:00"/>
    <d v="2015-02-28T00:00:00"/>
    <d v="2015-02-28T00:00:00"/>
    <n v="349.47"/>
    <x v="5"/>
    <n v="948.97"/>
    <n v="91432"/>
    <n v="195.93"/>
    <x v="3"/>
    <n v="2"/>
    <n v="0.36826243189984931"/>
    <n v="1298.44"/>
    <x v="8"/>
    <s v="Feb 2015"/>
    <s v="Feb 2015  Week 09"/>
    <n v="1"/>
    <n v="0"/>
    <x v="1"/>
    <x v="0"/>
  </r>
  <r>
    <n v="3063"/>
    <s v="Ann Steele"/>
    <x v="4"/>
    <n v="7.0000000000000007E-2"/>
    <n v="8.33"/>
    <n v="1.99"/>
    <x v="1"/>
    <x v="1"/>
    <x v="1"/>
    <s v="Computer Peripherals"/>
    <s v="Small Pack"/>
    <s v="80 Minute Slim Jewel Case CD-R , 10/Pack - Staples"/>
    <n v="0.52"/>
    <s v="United States"/>
    <x v="2"/>
    <s v="Washington"/>
    <s v="Kirkland"/>
    <n v="98034"/>
    <x v="56"/>
    <x v="1"/>
    <x v="1"/>
    <x v="56"/>
    <x v="57"/>
    <d v="2015-02-28T00:00:00"/>
    <d v="2015-02-28T00:00:00"/>
    <d v="2015-02-28T00:00:00"/>
    <n v="11.95"/>
    <x v="5"/>
    <n v="50.28"/>
    <n v="88447"/>
    <n v="8.26"/>
    <x v="2"/>
    <n v="2"/>
    <n v="0.23766905330151153"/>
    <n v="62.230000000000004"/>
    <x v="8"/>
    <s v="Feb 2015"/>
    <s v="Feb 2015  Week 09"/>
    <n v="1"/>
    <n v="0"/>
    <x v="0"/>
    <x v="0"/>
  </r>
  <r>
    <n v="3063"/>
    <s v="Ann Steele"/>
    <x v="4"/>
    <n v="0.03"/>
    <n v="499.99"/>
    <n v="24.49"/>
    <x v="1"/>
    <x v="1"/>
    <x v="1"/>
    <s v="Copiers and Fax"/>
    <s v="Large Box"/>
    <s v="Sharp AL-1530CS Digital Copier"/>
    <n v="0.36"/>
    <s v="United States"/>
    <x v="2"/>
    <s v="Washington"/>
    <s v="Kirkland"/>
    <n v="98034"/>
    <x v="56"/>
    <x v="1"/>
    <x v="1"/>
    <x v="56"/>
    <x v="56"/>
    <d v="2015-02-27T00:00:00"/>
    <d v="2015-02-28T00:00:00"/>
    <d v="2015-02-27T00:00:00"/>
    <n v="1773.6105"/>
    <x v="18"/>
    <n v="2570.4499999999998"/>
    <n v="88447"/>
    <n v="499.96000000000004"/>
    <x v="2"/>
    <n v="1"/>
    <n v="0.69000000000000006"/>
    <n v="4344.0604999999996"/>
    <x v="8"/>
    <s v="Feb 2015"/>
    <s v="Feb 2015  Week 09"/>
    <n v="0"/>
    <n v="1"/>
    <x v="1"/>
    <x v="0"/>
  </r>
  <r>
    <n v="1916"/>
    <s v="Marcia Feldman"/>
    <x v="0"/>
    <n v="0.03"/>
    <n v="11.99"/>
    <n v="5.99"/>
    <x v="1"/>
    <x v="2"/>
    <x v="1"/>
    <s v="Office Machines"/>
    <s v="Medium Box"/>
    <s v="TI 30X Scientific Calculator"/>
    <n v="0.36"/>
    <s v="United States"/>
    <x v="0"/>
    <s v="Arkansas"/>
    <s v="Little Rock"/>
    <n v="72209"/>
    <x v="57"/>
    <x v="1"/>
    <x v="1"/>
    <x v="57"/>
    <x v="57"/>
    <d v="2015-02-28T00:00:00"/>
    <d v="2015-02-28T00:00:00"/>
    <d v="2015-02-28T00:00:00"/>
    <n v="-216.02979999999999"/>
    <x v="12"/>
    <n v="83.72"/>
    <n v="85893"/>
    <n v="11.96"/>
    <x v="0"/>
    <n v="1"/>
    <n v="-2.5803846153846153"/>
    <n v="-132.3098"/>
    <x v="8"/>
    <s v="Feb 2015"/>
    <s v="Feb 2015  Week 09"/>
    <n v="1"/>
    <n v="0"/>
    <x v="0"/>
    <x v="0"/>
  </r>
  <r>
    <n v="1005"/>
    <s v="Lloyd Dickson"/>
    <x v="1"/>
    <n v="0.02"/>
    <n v="40.99"/>
    <n v="17.48"/>
    <x v="1"/>
    <x v="0"/>
    <x v="2"/>
    <s v="Paper"/>
    <s v="Small Box"/>
    <s v="Xerox 1893"/>
    <n v="0.36"/>
    <s v="United States"/>
    <x v="1"/>
    <s v="Illinois"/>
    <s v="Buffalo Grove"/>
    <n v="60089"/>
    <x v="57"/>
    <x v="1"/>
    <x v="1"/>
    <x v="57"/>
    <x v="57"/>
    <d v="2015-02-28T00:00:00"/>
    <d v="2015-02-28T00:00:00"/>
    <d v="2015-02-28T00:00:00"/>
    <n v="551.09280000000001"/>
    <x v="35"/>
    <n v="950.43"/>
    <n v="90044"/>
    <n v="40.97"/>
    <x v="1"/>
    <n v="1"/>
    <n v="0.57983523247372248"/>
    <n v="1501.5228"/>
    <x v="8"/>
    <s v="Feb 2015"/>
    <s v="Feb 2015  Week 09"/>
    <n v="1"/>
    <n v="0"/>
    <x v="0"/>
    <x v="0"/>
  </r>
  <r>
    <n v="1044"/>
    <s v="Erin Ballard"/>
    <x v="1"/>
    <n v="0"/>
    <n v="6.68"/>
    <n v="5.66"/>
    <x v="1"/>
    <x v="2"/>
    <x v="2"/>
    <s v="Paper"/>
    <s v="Small Box"/>
    <s v="Xerox 1923"/>
    <n v="0.37"/>
    <s v="United States"/>
    <x v="2"/>
    <s v="California"/>
    <s v="Los Angeles"/>
    <n v="90004"/>
    <x v="57"/>
    <x v="1"/>
    <x v="1"/>
    <x v="57"/>
    <x v="57"/>
    <d v="2015-02-28T00:00:00"/>
    <d v="2015-02-28T00:00:00"/>
    <d v="2015-02-28T00:00:00"/>
    <n v="-76.94"/>
    <x v="55"/>
    <n v="617.4"/>
    <n v="47813"/>
    <n v="6.68"/>
    <x v="2"/>
    <n v="1"/>
    <n v="-0.12461937155814706"/>
    <n v="540.46"/>
    <x v="8"/>
    <s v="Feb 2015"/>
    <s v="Feb 2015  Week 09"/>
    <n v="1"/>
    <n v="0"/>
    <x v="0"/>
    <x v="0"/>
  </r>
  <r>
    <n v="1047"/>
    <s v="Gayle Pearson"/>
    <x v="1"/>
    <n v="0"/>
    <n v="6.68"/>
    <n v="5.66"/>
    <x v="1"/>
    <x v="2"/>
    <x v="2"/>
    <s v="Paper"/>
    <s v="Small Box"/>
    <s v="Xerox 1923"/>
    <n v="0.37"/>
    <s v="United States"/>
    <x v="3"/>
    <s v="Massachusetts"/>
    <s v="Boston"/>
    <n v="2109"/>
    <x v="57"/>
    <x v="1"/>
    <x v="1"/>
    <x v="57"/>
    <x v="57"/>
    <d v="2015-02-28T00:00:00"/>
    <d v="2015-02-28T00:00:00"/>
    <d v="2015-02-28T00:00:00"/>
    <n v="-40.008800000000001"/>
    <x v="35"/>
    <n v="157.78"/>
    <n v="89389"/>
    <n v="6.68"/>
    <x v="3"/>
    <n v="1"/>
    <n v="-0.25357332995309928"/>
    <n v="117.77119999999999"/>
    <x v="8"/>
    <s v="Feb 2015"/>
    <s v="Feb 2015  Week 09"/>
    <n v="1"/>
    <n v="0"/>
    <x v="0"/>
    <x v="0"/>
  </r>
  <r>
    <n v="751"/>
    <s v="David Wrenn"/>
    <x v="2"/>
    <n v="0.06"/>
    <n v="130.97999999999999"/>
    <n v="54.74"/>
    <x v="0"/>
    <x v="3"/>
    <x v="0"/>
    <s v="Bookcases"/>
    <s v="Jumbo Box"/>
    <s v="O'Sullivan Elevations Bookcase, Cherry Finish"/>
    <n v="0.69"/>
    <s v="United States"/>
    <x v="0"/>
    <s v="Kentucky"/>
    <s v="Georgetown"/>
    <n v="40324"/>
    <x v="57"/>
    <x v="1"/>
    <x v="1"/>
    <x v="57"/>
    <x v="59"/>
    <d v="2015-03-06T00:00:00"/>
    <d v="2015-03-31T00:00:00"/>
    <d v="2015-03-06T00:00:00"/>
    <n v="14.76"/>
    <x v="6"/>
    <n v="411.64"/>
    <n v="91201"/>
    <n v="130.91999999999999"/>
    <x v="0"/>
    <n v="7"/>
    <n v="3.5856573705179286E-2"/>
    <n v="426.4"/>
    <x v="8"/>
    <s v="Feb 2015"/>
    <s v="Feb 2015  Week 09"/>
    <n v="1"/>
    <n v="0"/>
    <x v="0"/>
    <x v="0"/>
  </r>
  <r>
    <n v="1754"/>
    <s v="Nelson Hong"/>
    <x v="2"/>
    <n v="0.04"/>
    <n v="8.5"/>
    <n v="1.99"/>
    <x v="1"/>
    <x v="1"/>
    <x v="1"/>
    <s v="Computer Peripherals"/>
    <s v="Small Pack"/>
    <s v="Hewlett-Packard 4.7GB DVD+R Discs"/>
    <n v="0.49"/>
    <s v="United States"/>
    <x v="2"/>
    <s v="California"/>
    <s v="Torrance"/>
    <n v="90503"/>
    <x v="57"/>
    <x v="1"/>
    <x v="1"/>
    <x v="57"/>
    <x v="57"/>
    <d v="2015-02-28T00:00:00"/>
    <d v="2015-02-28T00:00:00"/>
    <d v="2015-02-28T00:00:00"/>
    <n v="43.275199999999998"/>
    <x v="15"/>
    <n v="118.57"/>
    <n v="90178"/>
    <n v="8.4600000000000009"/>
    <x v="2"/>
    <n v="1"/>
    <n v="0.36497596356582612"/>
    <n v="161.84519999999998"/>
    <x v="8"/>
    <s v="Feb 2015"/>
    <s v="Feb 2015  Week 09"/>
    <n v="1"/>
    <n v="0"/>
    <x v="0"/>
    <x v="0"/>
  </r>
  <r>
    <n v="1754"/>
    <s v="Nelson Hong"/>
    <x v="2"/>
    <n v="0.1"/>
    <n v="15.99"/>
    <n v="9.4"/>
    <x v="1"/>
    <x v="1"/>
    <x v="1"/>
    <s v="Office Machines"/>
    <s v="Small Box"/>
    <s v="AT&amp;T Black Trimline Phone, Model 210"/>
    <n v="0.49"/>
    <s v="United States"/>
    <x v="2"/>
    <s v="California"/>
    <s v="Torrance"/>
    <n v="90503"/>
    <x v="57"/>
    <x v="1"/>
    <x v="1"/>
    <x v="57"/>
    <x v="56"/>
    <d v="2015-02-27T00:00:00"/>
    <d v="2015-02-28T00:00:00"/>
    <d v="2015-02-27T00:00:00"/>
    <n v="-36.214619999999996"/>
    <x v="18"/>
    <n v="79.47"/>
    <n v="90178"/>
    <n v="15.89"/>
    <x v="2"/>
    <n v="0"/>
    <n v="-0.45570177425443559"/>
    <n v="43.255380000000002"/>
    <x v="8"/>
    <s v="Feb 2015"/>
    <s v="Feb 2015  Week 09"/>
    <n v="0"/>
    <n v="1"/>
    <x v="1"/>
    <x v="0"/>
  </r>
  <r>
    <n v="1754"/>
    <s v="Nelson Hong"/>
    <x v="2"/>
    <n v="0.09"/>
    <n v="95.99"/>
    <n v="8.99"/>
    <x v="1"/>
    <x v="1"/>
    <x v="1"/>
    <s v="Telephones and Communication"/>
    <s v="Small Box"/>
    <s v="600 Series Flip"/>
    <n v="0.56999999999999995"/>
    <s v="United States"/>
    <x v="2"/>
    <s v="California"/>
    <s v="Torrance"/>
    <n v="90503"/>
    <x v="57"/>
    <x v="1"/>
    <x v="1"/>
    <x v="57"/>
    <x v="60"/>
    <d v="2015-03-03T00:00:00"/>
    <d v="2015-03-31T00:00:00"/>
    <d v="2015-03-03T00:00:00"/>
    <n v="7.0329600000000001"/>
    <x v="2"/>
    <n v="627.28"/>
    <n v="90178"/>
    <n v="95.899999999999991"/>
    <x v="2"/>
    <n v="4"/>
    <n v="1.121183522509884E-2"/>
    <n v="634.31295999999998"/>
    <x v="8"/>
    <s v="Feb 2015"/>
    <s v="Feb 2015  Week 09"/>
    <n v="0"/>
    <n v="1"/>
    <x v="1"/>
    <x v="0"/>
  </r>
  <r>
    <n v="2466"/>
    <s v="Gilbert Godfrey"/>
    <x v="4"/>
    <n v="0.04"/>
    <n v="2.08"/>
    <n v="1.49"/>
    <x v="1"/>
    <x v="3"/>
    <x v="2"/>
    <s v="Binders and Binder Accessories"/>
    <s v="Small Box"/>
    <s v="Economy Binders"/>
    <n v="0.36"/>
    <s v="United States"/>
    <x v="1"/>
    <s v="Michigan"/>
    <s v="Sault Sainte Marie"/>
    <n v="49783"/>
    <x v="57"/>
    <x v="1"/>
    <x v="1"/>
    <x v="57"/>
    <x v="57"/>
    <d v="2015-02-28T00:00:00"/>
    <d v="2015-02-28T00:00:00"/>
    <d v="2015-02-28T00:00:00"/>
    <n v="-3.71956"/>
    <x v="12"/>
    <n v="14.77"/>
    <n v="88136"/>
    <n v="2.04"/>
    <x v="1"/>
    <n v="1"/>
    <n v="-0.25183209207853757"/>
    <n v="11.05044"/>
    <x v="8"/>
    <s v="Feb 2015"/>
    <s v="Feb 2015  Week 09"/>
    <n v="1"/>
    <n v="0"/>
    <x v="0"/>
    <x v="0"/>
  </r>
  <r>
    <n v="2466"/>
    <s v="Gilbert Godfrey"/>
    <x v="4"/>
    <n v="0.02"/>
    <n v="53.98"/>
    <n v="5.5"/>
    <x v="2"/>
    <x v="3"/>
    <x v="1"/>
    <s v="Computer Peripherals"/>
    <s v="Small Box"/>
    <s v="Nu-Form 106-Key Ergonomic Keyboard w/ Touchpad"/>
    <n v="0.62"/>
    <s v="United States"/>
    <x v="1"/>
    <s v="Michigan"/>
    <s v="Sault Sainte Marie"/>
    <n v="49783"/>
    <x v="57"/>
    <x v="1"/>
    <x v="1"/>
    <x v="57"/>
    <x v="57"/>
    <d v="2015-02-28T00:00:00"/>
    <d v="2015-02-28T00:00:00"/>
    <d v="2015-02-28T00:00:00"/>
    <n v="101.97199999999999"/>
    <x v="2"/>
    <n v="438.33"/>
    <n v="88136"/>
    <n v="53.959999999999994"/>
    <x v="1"/>
    <n v="1"/>
    <n v="0.23263751055141102"/>
    <n v="540.30200000000002"/>
    <x v="8"/>
    <s v="Feb 2015"/>
    <s v="Feb 2015  Week 09"/>
    <n v="0"/>
    <n v="1"/>
    <x v="1"/>
    <x v="0"/>
  </r>
  <r>
    <n v="2466"/>
    <s v="Gilbert Godfrey"/>
    <x v="4"/>
    <n v="0.05"/>
    <n v="4.9800000000000004"/>
    <n v="5.0199999999999996"/>
    <x v="1"/>
    <x v="3"/>
    <x v="2"/>
    <s v="Paper"/>
    <s v="Small Box"/>
    <s v="Xerox 1989"/>
    <n v="0.38"/>
    <s v="United States"/>
    <x v="1"/>
    <s v="Michigan"/>
    <s v="Sault Sainte Marie"/>
    <n v="49783"/>
    <x v="57"/>
    <x v="1"/>
    <x v="1"/>
    <x v="57"/>
    <x v="56"/>
    <d v="2015-02-27T00:00:00"/>
    <d v="2015-02-28T00:00:00"/>
    <d v="2015-02-27T00:00:00"/>
    <n v="-16.634799999999998"/>
    <x v="12"/>
    <n v="38.11"/>
    <n v="88136"/>
    <n v="4.9300000000000006"/>
    <x v="1"/>
    <n v="0"/>
    <n v="-0.43649435843610596"/>
    <n v="21.475200000000001"/>
    <x v="8"/>
    <s v="Feb 2015"/>
    <s v="Feb 2015  Week 09"/>
    <n v="0"/>
    <n v="1"/>
    <x v="1"/>
    <x v="0"/>
  </r>
  <r>
    <n v="972"/>
    <s v="Gregory Holden"/>
    <x v="2"/>
    <n v="0.03"/>
    <n v="284.98"/>
    <n v="69.55"/>
    <x v="0"/>
    <x v="3"/>
    <x v="0"/>
    <s v="Chairs &amp; Chairmats"/>
    <s v="Jumbo Drum"/>
    <s v="Global Commerce™ Series High-Back Swivel/Tilt Chairs"/>
    <n v="0.6"/>
    <s v="United States"/>
    <x v="2"/>
    <s v="California"/>
    <s v="Riverside"/>
    <n v="92503"/>
    <x v="58"/>
    <x v="1"/>
    <x v="1"/>
    <x v="58"/>
    <x v="61"/>
    <d v="2015-03-05T00:00:00"/>
    <d v="2015-03-31T00:00:00"/>
    <d v="2015-03-05T00:00:00"/>
    <n v="-116.584"/>
    <x v="0"/>
    <n v="619.38"/>
    <n v="87259"/>
    <n v="284.95000000000005"/>
    <x v="2"/>
    <n v="5"/>
    <n v="-0.18822693661403339"/>
    <n v="502.79599999999999"/>
    <x v="8"/>
    <s v="Feb 2015"/>
    <s v="Feb 2015  Week 09"/>
    <n v="1"/>
    <n v="0"/>
    <x v="0"/>
    <x v="0"/>
  </r>
  <r>
    <n v="972"/>
    <s v="Gregory Holden"/>
    <x v="2"/>
    <n v="0"/>
    <n v="12.99"/>
    <n v="14.37"/>
    <x v="1"/>
    <x v="3"/>
    <x v="0"/>
    <s v="Office Furnishings"/>
    <s v="Large Box"/>
    <s v="Tensor &quot;Hersey Kiss&quot; Styled Floor Lamp"/>
    <n v="0.73"/>
    <s v="United States"/>
    <x v="2"/>
    <s v="California"/>
    <s v="Riverside"/>
    <n v="92503"/>
    <x v="58"/>
    <x v="1"/>
    <x v="1"/>
    <x v="58"/>
    <x v="57"/>
    <d v="2015-02-28T00:00:00"/>
    <d v="2015-02-28T00:00:00"/>
    <d v="2015-02-28T00:00:00"/>
    <n v="12.896100000000001"/>
    <x v="3"/>
    <n v="18.690000000000001"/>
    <n v="87259"/>
    <n v="12.99"/>
    <x v="2"/>
    <n v="0"/>
    <n v="0.69"/>
    <n v="31.586100000000002"/>
    <x v="8"/>
    <s v="Feb 2015"/>
    <s v="Feb 2015  Week 09"/>
    <n v="0"/>
    <n v="1"/>
    <x v="1"/>
    <x v="0"/>
  </r>
  <r>
    <n v="2220"/>
    <s v="Jennifer Stanton"/>
    <x v="2"/>
    <n v="0.09"/>
    <n v="14.2"/>
    <n v="5.3"/>
    <x v="1"/>
    <x v="1"/>
    <x v="0"/>
    <s v="Office Furnishings"/>
    <s v="Wrap Bag"/>
    <s v="Coloredge Poster Frame"/>
    <n v="0.46"/>
    <s v="United States"/>
    <x v="0"/>
    <s v="Florida"/>
    <s v="Winter Garden"/>
    <n v="34787"/>
    <x v="58"/>
    <x v="1"/>
    <x v="1"/>
    <x v="58"/>
    <x v="62"/>
    <d v="2015-03-01T00:00:00"/>
    <d v="2015-03-31T00:00:00"/>
    <d v="2015-03-01T00:00:00"/>
    <n v="-324.73"/>
    <x v="7"/>
    <n v="55.08"/>
    <n v="91036"/>
    <n v="14.11"/>
    <x v="0"/>
    <n v="1"/>
    <n v="-5.8956063907044305"/>
    <n v="-269.65000000000003"/>
    <x v="8"/>
    <s v="Feb 2015"/>
    <s v="Feb 2015  Week 09"/>
    <n v="1"/>
    <n v="0"/>
    <x v="0"/>
    <x v="0"/>
  </r>
  <r>
    <n v="3075"/>
    <s v="Gordon Brandt"/>
    <x v="2"/>
    <n v="0.06"/>
    <n v="19.23"/>
    <n v="6.15"/>
    <x v="1"/>
    <x v="3"/>
    <x v="0"/>
    <s v="Office Furnishings"/>
    <s v="Small Pack"/>
    <s v="Executive Impressions 13&quot; Clairmont Wall Clock"/>
    <n v="0.44"/>
    <s v="United States"/>
    <x v="2"/>
    <s v="California"/>
    <s v="Los Angeles"/>
    <n v="90061"/>
    <x v="58"/>
    <x v="1"/>
    <x v="1"/>
    <x v="58"/>
    <x v="57"/>
    <d v="2015-02-28T00:00:00"/>
    <d v="2015-02-28T00:00:00"/>
    <d v="2015-02-28T00:00:00"/>
    <n v="-25.38"/>
    <x v="7"/>
    <n v="84.6"/>
    <n v="14756"/>
    <n v="19.170000000000002"/>
    <x v="2"/>
    <n v="0"/>
    <n v="-0.3"/>
    <n v="59.22"/>
    <x v="8"/>
    <s v="Feb 2015"/>
    <s v="Feb 2015  Week 09"/>
    <n v="1"/>
    <n v="0"/>
    <x v="0"/>
    <x v="0"/>
  </r>
  <r>
    <n v="3098"/>
    <s v="Lorraine Boykin"/>
    <x v="2"/>
    <n v="0.06"/>
    <n v="2.89"/>
    <n v="0.5"/>
    <x v="1"/>
    <x v="1"/>
    <x v="2"/>
    <s v="Labels"/>
    <s v="Small Box"/>
    <s v="Avery 498"/>
    <n v="0.38"/>
    <s v="United States"/>
    <x v="3"/>
    <s v="New York"/>
    <s v="Shirley"/>
    <n v="11967"/>
    <x v="58"/>
    <x v="1"/>
    <x v="1"/>
    <x v="58"/>
    <x v="57"/>
    <d v="2015-02-28T00:00:00"/>
    <d v="2015-02-28T00:00:00"/>
    <d v="2015-02-28T00:00:00"/>
    <n v="9.6117000000000008"/>
    <x v="18"/>
    <n v="13.93"/>
    <n v="89316"/>
    <n v="2.83"/>
    <x v="3"/>
    <n v="0"/>
    <n v="0.69000000000000006"/>
    <n v="23.541699999999999"/>
    <x v="8"/>
    <s v="Feb 2015"/>
    <s v="Feb 2015  Week 09"/>
    <n v="1"/>
    <n v="0"/>
    <x v="0"/>
    <x v="0"/>
  </r>
  <r>
    <n v="3355"/>
    <s v="Glenda Simon"/>
    <x v="2"/>
    <n v="0.1"/>
    <n v="120.98"/>
    <n v="9.07"/>
    <x v="1"/>
    <x v="3"/>
    <x v="2"/>
    <s v="Binders and Binder Accessories"/>
    <s v="Small Box"/>
    <s v="GBC VeloBinder Electric Binding Machine"/>
    <n v="0.35"/>
    <s v="United States"/>
    <x v="2"/>
    <s v="California"/>
    <s v="Camarillo"/>
    <n v="93010"/>
    <x v="58"/>
    <x v="1"/>
    <x v="1"/>
    <x v="58"/>
    <x v="63"/>
    <d v="2015-03-09T00:00:00"/>
    <d v="2015-03-31T00:00:00"/>
    <d v="2015-03-09T00:00:00"/>
    <n v="379.3965"/>
    <x v="18"/>
    <n v="549.85"/>
    <n v="88587"/>
    <n v="120.88000000000001"/>
    <x v="2"/>
    <n v="9"/>
    <n v="0.69"/>
    <n v="929.24649999999997"/>
    <x v="8"/>
    <s v="Feb 2015"/>
    <s v="Feb 2015  Week 09"/>
    <n v="1"/>
    <n v="0"/>
    <x v="0"/>
    <x v="0"/>
  </r>
  <r>
    <n v="3355"/>
    <s v="Glenda Simon"/>
    <x v="2"/>
    <n v="0.08"/>
    <n v="8.32"/>
    <n v="2.38"/>
    <x v="2"/>
    <x v="3"/>
    <x v="1"/>
    <s v="Computer Peripherals"/>
    <s v="Small Pack"/>
    <s v="Imation 3.5 IBM Formatted Diskettes, 10/Box"/>
    <n v="0.74"/>
    <s v="United States"/>
    <x v="2"/>
    <s v="California"/>
    <s v="Camarillo"/>
    <n v="93010"/>
    <x v="58"/>
    <x v="1"/>
    <x v="1"/>
    <x v="58"/>
    <x v="64"/>
    <d v="2015-03-04T00:00:00"/>
    <d v="2015-03-31T00:00:00"/>
    <d v="2015-03-04T00:00:00"/>
    <n v="-41.83"/>
    <x v="5"/>
    <n v="48.99"/>
    <n v="88587"/>
    <n v="8.24"/>
    <x v="2"/>
    <n v="4"/>
    <n v="-0.85384772402531117"/>
    <n v="7.1600000000000037"/>
    <x v="8"/>
    <s v="Feb 2015"/>
    <s v="Feb 2015  Week 09"/>
    <n v="0"/>
    <n v="1"/>
    <x v="1"/>
    <x v="0"/>
  </r>
  <r>
    <n v="3355"/>
    <s v="Glenda Simon"/>
    <x v="2"/>
    <n v="0.1"/>
    <n v="125.99"/>
    <n v="4.2"/>
    <x v="1"/>
    <x v="3"/>
    <x v="1"/>
    <s v="Telephones and Communication"/>
    <s v="Small Box"/>
    <s v="V3682"/>
    <n v="0.59"/>
    <s v="United States"/>
    <x v="2"/>
    <s v="California"/>
    <s v="Camarillo"/>
    <n v="93010"/>
    <x v="58"/>
    <x v="1"/>
    <x v="1"/>
    <x v="58"/>
    <x v="57"/>
    <d v="2015-02-28T00:00:00"/>
    <d v="2015-02-28T00:00:00"/>
    <d v="2015-02-28T00:00:00"/>
    <n v="372.40199999999999"/>
    <x v="12"/>
    <n v="681.42"/>
    <n v="88587"/>
    <n v="125.89"/>
    <x v="2"/>
    <n v="0"/>
    <n v="0.54650876111649205"/>
    <n v="1053.8219999999999"/>
    <x v="8"/>
    <s v="Feb 2015"/>
    <s v="Feb 2015  Week 09"/>
    <n v="0"/>
    <n v="1"/>
    <x v="1"/>
    <x v="0"/>
  </r>
  <r>
    <n v="2587"/>
    <s v="Eugene H Walsh"/>
    <x v="4"/>
    <n v="0.01"/>
    <n v="6.48"/>
    <n v="6.57"/>
    <x v="2"/>
    <x v="2"/>
    <x v="2"/>
    <s v="Paper"/>
    <s v="Small Box"/>
    <s v="Xerox 20"/>
    <n v="0.37"/>
    <s v="United States"/>
    <x v="1"/>
    <s v="Wisconsin"/>
    <s v="Manitowoc"/>
    <n v="54220"/>
    <x v="58"/>
    <x v="1"/>
    <x v="1"/>
    <x v="58"/>
    <x v="57"/>
    <d v="2015-02-28T00:00:00"/>
    <d v="2015-02-28T00:00:00"/>
    <d v="2015-02-28T00:00:00"/>
    <n v="-46.5244"/>
    <x v="27"/>
    <n v="127.83"/>
    <n v="91166"/>
    <n v="6.4700000000000006"/>
    <x v="1"/>
    <n v="0"/>
    <n v="-0.36395525307048426"/>
    <n v="81.305599999999998"/>
    <x v="8"/>
    <s v="Feb 2015"/>
    <s v="Feb 2015  Week 09"/>
    <n v="1"/>
    <n v="0"/>
    <x v="0"/>
    <x v="0"/>
  </r>
  <r>
    <n v="2861"/>
    <s v="Dwight Robinson"/>
    <x v="4"/>
    <n v="0.05"/>
    <n v="20.99"/>
    <n v="4.8099999999999996"/>
    <x v="1"/>
    <x v="3"/>
    <x v="1"/>
    <s v="Telephones and Communication"/>
    <s v="Medium Box"/>
    <s v="1726 Digital Answering Machine"/>
    <n v="0.57999999999999996"/>
    <s v="United States"/>
    <x v="1"/>
    <s v="Kansas"/>
    <s v="Hays"/>
    <n v="67601"/>
    <x v="58"/>
    <x v="1"/>
    <x v="1"/>
    <x v="58"/>
    <x v="57"/>
    <d v="2015-02-28T00:00:00"/>
    <d v="2015-02-28T00:00:00"/>
    <d v="2015-02-28T00:00:00"/>
    <n v="4.9017600000000003"/>
    <x v="8"/>
    <n v="199.43"/>
    <n v="88280"/>
    <n v="20.939999999999998"/>
    <x v="1"/>
    <n v="0"/>
    <n v="2.4578849721706864E-2"/>
    <n v="204.33176"/>
    <x v="8"/>
    <s v="Feb 2015"/>
    <s v="Feb 2015  Week 09"/>
    <n v="1"/>
    <n v="0"/>
    <x v="0"/>
    <x v="0"/>
  </r>
  <r>
    <n v="2923"/>
    <s v="Lynne Griffith"/>
    <x v="4"/>
    <n v="0"/>
    <n v="6.37"/>
    <n v="5.19"/>
    <x v="1"/>
    <x v="1"/>
    <x v="2"/>
    <s v="Binders and Binder Accessories"/>
    <s v="Small Box"/>
    <s v="C-Line Peel &amp; Stick Add-On Filing Pockets, 8-3/4 x 5-1/8, 10/Pack"/>
    <n v="0.38"/>
    <s v="United States"/>
    <x v="3"/>
    <s v="Maryland"/>
    <s v="Hagerstown"/>
    <n v="21740"/>
    <x v="58"/>
    <x v="1"/>
    <x v="1"/>
    <x v="58"/>
    <x v="58"/>
    <d v="2015-03-02T00:00:00"/>
    <d v="2015-03-31T00:00:00"/>
    <d v="2015-03-02T00:00:00"/>
    <n v="-27.1492"/>
    <x v="9"/>
    <n v="99.75"/>
    <n v="86592"/>
    <n v="6.37"/>
    <x v="3"/>
    <n v="2"/>
    <n v="-0.27217243107769423"/>
    <n v="72.600799999999992"/>
    <x v="8"/>
    <s v="Feb 2015"/>
    <s v="Feb 2015  Week 09"/>
    <n v="1"/>
    <n v="0"/>
    <x v="0"/>
    <x v="0"/>
  </r>
  <r>
    <n v="3151"/>
    <s v="Glenda Hunter"/>
    <x v="4"/>
    <n v="0.04"/>
    <n v="17.239999999999998"/>
    <n v="3.26"/>
    <x v="1"/>
    <x v="2"/>
    <x v="2"/>
    <s v="Scissors, Rulers and Trimmers"/>
    <s v="Small Pack"/>
    <s v="Fiskars 8&quot; Scissors, 2/Pack"/>
    <n v="0.56000000000000005"/>
    <s v="United States"/>
    <x v="2"/>
    <s v="California"/>
    <s v="Twentynine Palms"/>
    <n v="92277"/>
    <x v="58"/>
    <x v="1"/>
    <x v="1"/>
    <x v="58"/>
    <x v="57"/>
    <d v="2015-02-28T00:00:00"/>
    <d v="2015-02-28T00:00:00"/>
    <d v="2015-02-28T00:00:00"/>
    <n v="47.73"/>
    <x v="12"/>
    <n v="119.6"/>
    <n v="88546"/>
    <n v="17.2"/>
    <x v="2"/>
    <n v="0"/>
    <n v="0.39908026755852843"/>
    <n v="167.32999999999998"/>
    <x v="8"/>
    <s v="Feb 2015"/>
    <s v="Feb 2015  Week 09"/>
    <n v="0"/>
    <n v="1"/>
    <x v="0"/>
    <x v="0"/>
  </r>
  <r>
    <n v="719"/>
    <s v="Stephen Lam"/>
    <x v="3"/>
    <n v="0"/>
    <n v="8.5"/>
    <n v="1.99"/>
    <x v="1"/>
    <x v="3"/>
    <x v="1"/>
    <s v="Computer Peripherals"/>
    <s v="Small Pack"/>
    <s v="Hewlett-Packard 4.7GB DVD+R Discs"/>
    <n v="0.49"/>
    <s v="United States"/>
    <x v="2"/>
    <s v="Nevada"/>
    <s v="Pahrump"/>
    <n v="89041"/>
    <x v="58"/>
    <x v="1"/>
    <x v="1"/>
    <x v="58"/>
    <x v="58"/>
    <d v="2015-03-02T00:00:00"/>
    <d v="2015-03-31T00:00:00"/>
    <d v="2015-03-02T00:00:00"/>
    <n v="71.735600000000005"/>
    <x v="15"/>
    <n v="122.25"/>
    <n v="89344"/>
    <n v="8.5"/>
    <x v="2"/>
    <n v="2"/>
    <n v="0.58679427402862994"/>
    <n v="193.98560000000001"/>
    <x v="8"/>
    <s v="Feb 2015"/>
    <s v="Feb 2015  Week 09"/>
    <n v="1"/>
    <n v="0"/>
    <x v="0"/>
    <x v="0"/>
  </r>
  <r>
    <n v="719"/>
    <s v="Stephen Lam"/>
    <x v="3"/>
    <n v="0.03"/>
    <n v="95.43"/>
    <n v="19.989999999999998"/>
    <x v="1"/>
    <x v="3"/>
    <x v="2"/>
    <s v="Storage &amp; Organization"/>
    <s v="Small Box"/>
    <s v="Fellowes Stor/Drawer® Steel Plus™ Storage Drawers"/>
    <n v="0.79"/>
    <s v="United States"/>
    <x v="2"/>
    <s v="Nevada"/>
    <s v="Pahrump"/>
    <n v="89041"/>
    <x v="58"/>
    <x v="1"/>
    <x v="1"/>
    <x v="58"/>
    <x v="58"/>
    <d v="2015-03-02T00:00:00"/>
    <d v="2015-03-31T00:00:00"/>
    <d v="2015-03-02T00:00:00"/>
    <n v="-79.320800000000006"/>
    <x v="0"/>
    <n v="206.09"/>
    <n v="89344"/>
    <n v="95.4"/>
    <x v="2"/>
    <n v="2"/>
    <n v="-0.38488427386093454"/>
    <n v="126.7692"/>
    <x v="8"/>
    <s v="Feb 2015"/>
    <s v="Feb 2015  Week 09"/>
    <n v="0"/>
    <n v="1"/>
    <x v="1"/>
    <x v="0"/>
  </r>
  <r>
    <n v="1482"/>
    <s v="Michael Tanner"/>
    <x v="3"/>
    <n v="0.05"/>
    <n v="9.65"/>
    <n v="6.22"/>
    <x v="1"/>
    <x v="3"/>
    <x v="0"/>
    <s v="Office Furnishings"/>
    <s v="Small Box"/>
    <s v="Eldon Expressions™ Desk Accessory, Wood Pencil Holder, Oak"/>
    <n v="0.55000000000000004"/>
    <s v="United States"/>
    <x v="1"/>
    <s v="Michigan"/>
    <s v="Bay City"/>
    <n v="48708"/>
    <x v="58"/>
    <x v="1"/>
    <x v="1"/>
    <x v="58"/>
    <x v="57"/>
    <d v="2015-02-28T00:00:00"/>
    <d v="2015-02-28T00:00:00"/>
    <d v="2015-02-28T00:00:00"/>
    <n v="-14.6432"/>
    <x v="9"/>
    <n v="151.34"/>
    <n v="91363"/>
    <n v="9.6"/>
    <x v="1"/>
    <n v="0"/>
    <n v="-9.6756971058543681E-2"/>
    <n v="136.6968"/>
    <x v="8"/>
    <s v="Feb 2015"/>
    <s v="Feb 2015  Week 09"/>
    <n v="1"/>
    <n v="0"/>
    <x v="0"/>
    <x v="0"/>
  </r>
  <r>
    <n v="2908"/>
    <s v="Robyn Lyon"/>
    <x v="3"/>
    <n v="0.05"/>
    <n v="34.979999999999997"/>
    <n v="7.53"/>
    <x v="2"/>
    <x v="2"/>
    <x v="1"/>
    <s v="Computer Peripherals"/>
    <s v="Small Box"/>
    <s v="Fellowes EZ Multi-Media Keyboard"/>
    <n v="0.76"/>
    <s v="United States"/>
    <x v="3"/>
    <s v="Ohio"/>
    <s v="Garfield Heights"/>
    <n v="44125"/>
    <x v="58"/>
    <x v="1"/>
    <x v="1"/>
    <x v="58"/>
    <x v="60"/>
    <d v="2015-03-03T00:00:00"/>
    <d v="2015-03-31T00:00:00"/>
    <d v="2015-03-03T00:00:00"/>
    <n v="-32.666400000000003"/>
    <x v="47"/>
    <n v="581.08000000000004"/>
    <n v="88157"/>
    <n v="34.93"/>
    <x v="3"/>
    <n v="3"/>
    <n v="-5.6216699938046399E-2"/>
    <n v="548.41360000000009"/>
    <x v="8"/>
    <s v="Feb 2015"/>
    <s v="Feb 2015  Week 09"/>
    <n v="0"/>
    <n v="1"/>
    <x v="0"/>
    <x v="0"/>
  </r>
  <r>
    <n v="2908"/>
    <s v="Robyn Lyon"/>
    <x v="3"/>
    <n v="0"/>
    <n v="3.14"/>
    <n v="1.92"/>
    <x v="1"/>
    <x v="2"/>
    <x v="2"/>
    <s v="Scissors, Rulers and Trimmers"/>
    <s v="Wrap Bag"/>
    <s v="Serrated Blade or Curved Handle Hand Letter Openers"/>
    <n v="0.84"/>
    <s v="United States"/>
    <x v="3"/>
    <s v="Ohio"/>
    <s v="Garfield Heights"/>
    <n v="44125"/>
    <x v="58"/>
    <x v="1"/>
    <x v="1"/>
    <x v="58"/>
    <x v="58"/>
    <d v="2015-03-02T00:00:00"/>
    <d v="2015-03-31T00:00:00"/>
    <d v="2015-03-02T00:00:00"/>
    <n v="-13.135199999999999"/>
    <x v="2"/>
    <n v="27.53"/>
    <n v="88157"/>
    <n v="3.14"/>
    <x v="3"/>
    <n v="2"/>
    <n v="-0.47712313839447873"/>
    <n v="14.394800000000002"/>
    <x v="8"/>
    <s v="Feb 2015"/>
    <s v="Feb 2015  Week 09"/>
    <n v="0"/>
    <n v="1"/>
    <x v="1"/>
    <x v="0"/>
  </r>
  <r>
    <n v="2931"/>
    <s v="Faye Hanna"/>
    <x v="3"/>
    <n v="0.1"/>
    <n v="11.55"/>
    <n v="2.36"/>
    <x v="1"/>
    <x v="0"/>
    <x v="2"/>
    <s v="Pens &amp; Art Supplies"/>
    <s v="Wrap Bag"/>
    <s v="Newell 309"/>
    <n v="0.55000000000000004"/>
    <s v="United States"/>
    <x v="2"/>
    <s v="California"/>
    <s v="El Dorado Hills"/>
    <n v="95630"/>
    <x v="58"/>
    <x v="1"/>
    <x v="1"/>
    <x v="58"/>
    <x v="57"/>
    <d v="2015-02-28T00:00:00"/>
    <d v="2015-02-28T00:00:00"/>
    <d v="2015-02-28T00:00:00"/>
    <n v="69.767200000000003"/>
    <x v="4"/>
    <n v="135.77000000000001"/>
    <n v="87619"/>
    <n v="11.450000000000001"/>
    <x v="2"/>
    <n v="0"/>
    <n v="0.51386315091699197"/>
    <n v="205.53720000000001"/>
    <x v="8"/>
    <s v="Feb 2015"/>
    <s v="Feb 2015  Week 09"/>
    <n v="1"/>
    <n v="0"/>
    <x v="0"/>
    <x v="0"/>
  </r>
  <r>
    <n v="946"/>
    <s v="Denise Parks"/>
    <x v="0"/>
    <n v="0.09"/>
    <n v="90.98"/>
    <n v="56.2"/>
    <x v="2"/>
    <x v="2"/>
    <x v="0"/>
    <s v="Office Furnishings"/>
    <s v="Medium Box"/>
    <s v="Eldon ClusterMat Chair Mat with Cordless Antistatic Protection"/>
    <n v="0.74"/>
    <s v="United States"/>
    <x v="3"/>
    <s v="Maine"/>
    <s v="Auburn"/>
    <n v="4210"/>
    <x v="59"/>
    <x v="2"/>
    <x v="2"/>
    <x v="59"/>
    <x v="58"/>
    <d v="2015-03-02T00:00:00"/>
    <d v="2015-03-31T00:00:00"/>
    <d v="2015-03-02T00:00:00"/>
    <n v="-1570.32"/>
    <x v="41"/>
    <n v="1782.44"/>
    <n v="86566"/>
    <n v="90.89"/>
    <x v="3"/>
    <n v="1"/>
    <n v="-0.8809945916833104"/>
    <n v="212.12000000000012"/>
    <x v="9"/>
    <s v="Mar 2015"/>
    <s v="Mar 2015  Week 10"/>
    <n v="1"/>
    <n v="0"/>
    <x v="0"/>
    <x v="0"/>
  </r>
  <r>
    <n v="1014"/>
    <s v="Theresa Winters"/>
    <x v="0"/>
    <n v="0.09"/>
    <n v="28.48"/>
    <n v="1.99"/>
    <x v="1"/>
    <x v="2"/>
    <x v="1"/>
    <s v="Computer Peripherals"/>
    <s v="Small Pack"/>
    <s v="Memorex 4.7GB DVD+RW, 3/Pack"/>
    <n v="0.4"/>
    <s v="United States"/>
    <x v="0"/>
    <s v="Arkansas"/>
    <s v="Bryant"/>
    <n v="72022"/>
    <x v="59"/>
    <x v="2"/>
    <x v="2"/>
    <x v="59"/>
    <x v="58"/>
    <d v="2015-03-02T00:00:00"/>
    <d v="2015-03-31T00:00:00"/>
    <d v="2015-03-02T00:00:00"/>
    <n v="-17.149999999999999"/>
    <x v="5"/>
    <n v="160.16999999999999"/>
    <n v="88387"/>
    <n v="28.39"/>
    <x v="0"/>
    <n v="1"/>
    <n v="-0.1070737341574577"/>
    <n v="143.01999999999998"/>
    <x v="9"/>
    <s v="Mar 2015"/>
    <s v="Mar 2015  Week 10"/>
    <n v="1"/>
    <n v="0"/>
    <x v="0"/>
    <x v="0"/>
  </r>
  <r>
    <n v="1014"/>
    <s v="Theresa Winters"/>
    <x v="0"/>
    <n v="0"/>
    <n v="2.08"/>
    <n v="5.33"/>
    <x v="1"/>
    <x v="2"/>
    <x v="0"/>
    <s v="Office Furnishings"/>
    <s v="Small Box"/>
    <s v="Eldon® Wave Desk Accessories"/>
    <n v="0.43"/>
    <s v="United States"/>
    <x v="0"/>
    <s v="Arkansas"/>
    <s v="Bryant"/>
    <n v="72022"/>
    <x v="59"/>
    <x v="2"/>
    <x v="2"/>
    <x v="59"/>
    <x v="60"/>
    <d v="2015-03-03T00:00:00"/>
    <d v="2015-03-31T00:00:00"/>
    <d v="2015-03-03T00:00:00"/>
    <n v="-29.54"/>
    <x v="6"/>
    <n v="7.47"/>
    <n v="88387"/>
    <n v="2.08"/>
    <x v="0"/>
    <n v="2"/>
    <n v="-3.9544846050870146"/>
    <n v="-22.07"/>
    <x v="9"/>
    <s v="Mar 2015"/>
    <s v="Mar 2015  Week 10"/>
    <n v="0"/>
    <n v="1"/>
    <x v="1"/>
    <x v="0"/>
  </r>
  <r>
    <n v="1014"/>
    <s v="Theresa Winters"/>
    <x v="0"/>
    <n v="0.06"/>
    <n v="45.99"/>
    <n v="4.99"/>
    <x v="2"/>
    <x v="2"/>
    <x v="1"/>
    <s v="Telephones and Communication"/>
    <s v="Small Box"/>
    <s v="KF 788"/>
    <n v="0.56000000000000005"/>
    <s v="United States"/>
    <x v="0"/>
    <s v="Arkansas"/>
    <s v="Bryant"/>
    <n v="72022"/>
    <x v="59"/>
    <x v="2"/>
    <x v="2"/>
    <x v="59"/>
    <x v="58"/>
    <d v="2015-03-02T00:00:00"/>
    <d v="2015-03-31T00:00:00"/>
    <d v="2015-03-02T00:00:00"/>
    <n v="-329.78399999999999"/>
    <x v="19"/>
    <n v="370.81"/>
    <n v="88387"/>
    <n v="45.93"/>
    <x v="0"/>
    <n v="1"/>
    <n v="-0.88936112834065961"/>
    <n v="41.02600000000001"/>
    <x v="9"/>
    <s v="Mar 2015"/>
    <s v="Mar 2015  Week 10"/>
    <n v="0"/>
    <n v="1"/>
    <x v="1"/>
    <x v="0"/>
  </r>
  <r>
    <n v="1279"/>
    <s v="Josephine Rao"/>
    <x v="0"/>
    <n v="7.0000000000000007E-2"/>
    <n v="40.98"/>
    <n v="7.47"/>
    <x v="1"/>
    <x v="3"/>
    <x v="2"/>
    <s v="Binders and Binder Accessories"/>
    <s v="Small Box"/>
    <s v="Wilson Jones Ledger-Size, Piano-Hinge Binder, 2&quot;, Blue"/>
    <n v="0.37"/>
    <s v="United States"/>
    <x v="1"/>
    <s v="Indiana"/>
    <s v="Hammond"/>
    <n v="46324"/>
    <x v="59"/>
    <x v="2"/>
    <x v="2"/>
    <x v="59"/>
    <x v="58"/>
    <d v="2015-03-02T00:00:00"/>
    <d v="2015-03-31T00:00:00"/>
    <d v="2015-03-02T00:00:00"/>
    <n v="54.901499999999999"/>
    <x v="0"/>
    <n v="81.900000000000006"/>
    <n v="90114"/>
    <n v="40.909999999999997"/>
    <x v="1"/>
    <n v="1"/>
    <n v="0.67034798534798523"/>
    <n v="136.8015"/>
    <x v="9"/>
    <s v="Mar 2015"/>
    <s v="Mar 2015  Week 10"/>
    <n v="1"/>
    <n v="0"/>
    <x v="0"/>
    <x v="0"/>
  </r>
  <r>
    <n v="1280"/>
    <s v="Harold Albright"/>
    <x v="0"/>
    <n v="7.0000000000000007E-2"/>
    <n v="40.98"/>
    <n v="7.47"/>
    <x v="1"/>
    <x v="3"/>
    <x v="2"/>
    <s v="Binders and Binder Accessories"/>
    <s v="Small Box"/>
    <s v="Wilson Jones Ledger-Size, Piano-Hinge Binder, 2&quot;, Blue"/>
    <n v="0.37"/>
    <s v="United States"/>
    <x v="2"/>
    <s v="Washington"/>
    <s v="Seattle"/>
    <n v="98119"/>
    <x v="59"/>
    <x v="2"/>
    <x v="2"/>
    <x v="59"/>
    <x v="58"/>
    <d v="2015-03-02T00:00:00"/>
    <d v="2015-03-31T00:00:00"/>
    <d v="2015-03-02T00:00:00"/>
    <n v="54.901499999999999"/>
    <x v="2"/>
    <n v="327.61"/>
    <n v="19042"/>
    <n v="40.909999999999997"/>
    <x v="2"/>
    <n v="1"/>
    <n v="0.16758188089496656"/>
    <n v="382.51150000000001"/>
    <x v="9"/>
    <s v="Mar 2015"/>
    <s v="Mar 2015  Week 10"/>
    <n v="1"/>
    <n v="0"/>
    <x v="0"/>
    <x v="0"/>
  </r>
  <r>
    <n v="2718"/>
    <s v="Caroline Stone"/>
    <x v="0"/>
    <n v="0.1"/>
    <n v="6.74"/>
    <n v="1.72"/>
    <x v="1"/>
    <x v="1"/>
    <x v="2"/>
    <s v="Paper"/>
    <s v="Wrap Bag"/>
    <s v="Memo Book, 100 Message Capacity, 5 3/8” x 11”"/>
    <n v="0.35"/>
    <s v="United States"/>
    <x v="1"/>
    <s v="Illinois"/>
    <s v="Lansing"/>
    <n v="60438"/>
    <x v="59"/>
    <x v="2"/>
    <x v="2"/>
    <x v="59"/>
    <x v="60"/>
    <d v="2015-03-03T00:00:00"/>
    <d v="2015-03-31T00:00:00"/>
    <d v="2015-03-03T00:00:00"/>
    <n v="65.41"/>
    <x v="9"/>
    <n v="98.17"/>
    <n v="89394"/>
    <n v="6.6400000000000006"/>
    <x v="1"/>
    <n v="2"/>
    <n v="0.66629316491799939"/>
    <n v="163.57999999999998"/>
    <x v="9"/>
    <s v="Mar 2015"/>
    <s v="Mar 2015  Week 10"/>
    <n v="1"/>
    <n v="0"/>
    <x v="0"/>
    <x v="0"/>
  </r>
  <r>
    <n v="1561"/>
    <s v="Edwin Coley"/>
    <x v="1"/>
    <n v="0.02"/>
    <n v="11.34"/>
    <n v="11.25"/>
    <x v="1"/>
    <x v="3"/>
    <x v="2"/>
    <s v="Paper"/>
    <s v="Small Box"/>
    <s v="Staples 1 Part Blank Computer Paper"/>
    <n v="0.36"/>
    <s v="United States"/>
    <x v="1"/>
    <s v="Texas"/>
    <s v="Mansfield"/>
    <n v="76063"/>
    <x v="59"/>
    <x v="2"/>
    <x v="2"/>
    <x v="59"/>
    <x v="58"/>
    <d v="2015-03-02T00:00:00"/>
    <d v="2015-03-31T00:00:00"/>
    <d v="2015-03-02T00:00:00"/>
    <n v="-155.21"/>
    <x v="13"/>
    <n v="105.75"/>
    <n v="88093"/>
    <n v="11.32"/>
    <x v="1"/>
    <n v="1"/>
    <n v="-1.4677068557919621"/>
    <n v="-49.460000000000008"/>
    <x v="9"/>
    <s v="Mar 2015"/>
    <s v="Mar 2015  Week 10"/>
    <n v="1"/>
    <n v="0"/>
    <x v="0"/>
    <x v="0"/>
  </r>
  <r>
    <n v="1764"/>
    <s v="Michele Bradshaw"/>
    <x v="1"/>
    <n v="0.06"/>
    <n v="19.98"/>
    <n v="10.49"/>
    <x v="1"/>
    <x v="1"/>
    <x v="0"/>
    <s v="Office Furnishings"/>
    <s v="Small Box"/>
    <s v="12-1/2 Diameter Round Wall Clock"/>
    <n v="0.49"/>
    <s v="United States"/>
    <x v="0"/>
    <s v="Florida"/>
    <s v="Dunedin"/>
    <n v="34698"/>
    <x v="59"/>
    <x v="2"/>
    <x v="2"/>
    <x v="59"/>
    <x v="60"/>
    <d v="2015-03-03T00:00:00"/>
    <d v="2015-03-31T00:00:00"/>
    <d v="2015-03-03T00:00:00"/>
    <n v="514.17719999999997"/>
    <x v="18"/>
    <n v="103.37"/>
    <n v="89776"/>
    <n v="19.920000000000002"/>
    <x v="0"/>
    <n v="2"/>
    <n v="4.9741433684821512"/>
    <n v="617.54719999999998"/>
    <x v="9"/>
    <s v="Mar 2015"/>
    <s v="Mar 2015  Week 10"/>
    <n v="0"/>
    <n v="1"/>
    <x v="0"/>
    <x v="0"/>
  </r>
  <r>
    <n v="1764"/>
    <s v="Michele Bradshaw"/>
    <x v="1"/>
    <n v="0.08"/>
    <n v="1.76"/>
    <n v="4.8600000000000003"/>
    <x v="1"/>
    <x v="1"/>
    <x v="0"/>
    <s v="Office Furnishings"/>
    <s v="Small Box"/>
    <s v="Regeneration Desk Collection"/>
    <n v="0.41"/>
    <s v="United States"/>
    <x v="0"/>
    <s v="Florida"/>
    <s v="Dunedin"/>
    <n v="34698"/>
    <x v="59"/>
    <x v="2"/>
    <x v="2"/>
    <x v="59"/>
    <x v="58"/>
    <d v="2015-03-02T00:00:00"/>
    <d v="2015-03-31T00:00:00"/>
    <d v="2015-03-02T00:00:00"/>
    <n v="235.65600000000001"/>
    <x v="35"/>
    <n v="40.22"/>
    <n v="89776"/>
    <n v="1.68"/>
    <x v="0"/>
    <n v="1"/>
    <n v="5.8591745400298363"/>
    <n v="275.87599999999998"/>
    <x v="9"/>
    <s v="Mar 2015"/>
    <s v="Mar 2015  Week 10"/>
    <n v="0"/>
    <n v="1"/>
    <x v="1"/>
    <x v="0"/>
  </r>
  <r>
    <n v="1917"/>
    <s v="Tracy Buckley"/>
    <x v="1"/>
    <n v="0.08"/>
    <n v="22.23"/>
    <n v="3.63"/>
    <x v="1"/>
    <x v="2"/>
    <x v="0"/>
    <s v="Office Furnishings"/>
    <s v="Small Pack"/>
    <s v="Executive Impressions 14&quot; Contract Wall Clock"/>
    <n v="0.52"/>
    <s v="United States"/>
    <x v="0"/>
    <s v="Arkansas"/>
    <s v="North Little Rock"/>
    <n v="72113"/>
    <x v="59"/>
    <x v="2"/>
    <x v="2"/>
    <x v="59"/>
    <x v="60"/>
    <d v="2015-03-03T00:00:00"/>
    <d v="2015-03-31T00:00:00"/>
    <d v="2015-03-03T00:00:00"/>
    <n v="-29.61"/>
    <x v="19"/>
    <n v="210.33"/>
    <n v="85897"/>
    <n v="22.150000000000002"/>
    <x v="0"/>
    <n v="2"/>
    <n v="-0.14077877620881471"/>
    <n v="180.72000000000003"/>
    <x v="9"/>
    <s v="Mar 2015"/>
    <s v="Mar 2015  Week 10"/>
    <n v="1"/>
    <n v="0"/>
    <x v="0"/>
    <x v="0"/>
  </r>
  <r>
    <n v="2437"/>
    <s v="Judith Shepherd"/>
    <x v="2"/>
    <n v="0.09"/>
    <n v="90.97"/>
    <n v="14"/>
    <x v="0"/>
    <x v="2"/>
    <x v="1"/>
    <s v="Office Machines"/>
    <s v="Jumbo Drum"/>
    <s v="Lexmark Z54se Color Inkjet Printer"/>
    <n v="0.36"/>
    <s v="United States"/>
    <x v="1"/>
    <s v="Wisconsin"/>
    <s v="Muskego"/>
    <n v="53150"/>
    <x v="59"/>
    <x v="2"/>
    <x v="2"/>
    <x v="59"/>
    <x v="60"/>
    <d v="2015-03-03T00:00:00"/>
    <d v="2015-03-31T00:00:00"/>
    <d v="2015-03-03T00:00:00"/>
    <n v="35.29"/>
    <x v="6"/>
    <n v="260"/>
    <n v="90301"/>
    <n v="90.88"/>
    <x v="1"/>
    <n v="2"/>
    <n v="0.13573076923076924"/>
    <n v="295.29000000000002"/>
    <x v="9"/>
    <s v="Mar 2015"/>
    <s v="Mar 2015  Week 10"/>
    <n v="1"/>
    <n v="0"/>
    <x v="0"/>
    <x v="0"/>
  </r>
  <r>
    <n v="2454"/>
    <s v="Donna Braun"/>
    <x v="4"/>
    <n v="0.06"/>
    <n v="3499.99"/>
    <n v="24.49"/>
    <x v="2"/>
    <x v="3"/>
    <x v="1"/>
    <s v="Copiers and Fax"/>
    <s v="Large Box"/>
    <s v="Canon imageCLASS 2200 Advanced Copier"/>
    <n v="0.37"/>
    <s v="United States"/>
    <x v="0"/>
    <s v="Alabama"/>
    <s v="Hoover"/>
    <n v="35244"/>
    <x v="59"/>
    <x v="2"/>
    <x v="2"/>
    <x v="59"/>
    <x v="64"/>
    <d v="2015-03-04T00:00:00"/>
    <d v="2015-03-31T00:00:00"/>
    <d v="2015-03-04T00:00:00"/>
    <n v="-68.432000000000002"/>
    <x v="3"/>
    <n v="3550.28"/>
    <n v="89219"/>
    <n v="3499.93"/>
    <x v="0"/>
    <n v="3"/>
    <n v="-1.9275099428777448E-2"/>
    <n v="3481.8480000000004"/>
    <x v="9"/>
    <s v="Mar 2015"/>
    <s v="Mar 2015  Week 10"/>
    <n v="1"/>
    <n v="0"/>
    <x v="0"/>
    <x v="0"/>
  </r>
  <r>
    <n v="1882"/>
    <s v="Anita Kent"/>
    <x v="3"/>
    <n v="0.09"/>
    <n v="5.78"/>
    <n v="5.67"/>
    <x v="1"/>
    <x v="2"/>
    <x v="2"/>
    <s v="Paper"/>
    <s v="Small Box"/>
    <s v="Xerox 1978"/>
    <n v="0.36"/>
    <s v="United States"/>
    <x v="3"/>
    <s v="New Jersey"/>
    <s v="Linden"/>
    <n v="7036"/>
    <x v="59"/>
    <x v="2"/>
    <x v="2"/>
    <x v="59"/>
    <x v="60"/>
    <d v="2015-03-03T00:00:00"/>
    <d v="2015-03-31T00:00:00"/>
    <d v="2015-03-03T00:00:00"/>
    <n v="-7.96"/>
    <x v="3"/>
    <n v="11.35"/>
    <n v="87378"/>
    <n v="5.69"/>
    <x v="3"/>
    <n v="2"/>
    <n v="-0.70132158590308369"/>
    <n v="3.3899999999999997"/>
    <x v="9"/>
    <s v="Mar 2015"/>
    <s v="Mar 2015  Week 10"/>
    <n v="1"/>
    <n v="0"/>
    <x v="0"/>
    <x v="0"/>
  </r>
  <r>
    <n v="1885"/>
    <s v="Jacob Hirsch"/>
    <x v="3"/>
    <n v="0.05"/>
    <n v="535.64"/>
    <n v="14.7"/>
    <x v="0"/>
    <x v="2"/>
    <x v="1"/>
    <s v="Office Machines"/>
    <s v="Jumbo Drum"/>
    <s v="Epson LQ-870 Dot Matrix Printer"/>
    <n v="0.59"/>
    <s v="United States"/>
    <x v="3"/>
    <s v="Rhode Island"/>
    <s v="Barrington"/>
    <n v="2806"/>
    <x v="59"/>
    <x v="2"/>
    <x v="2"/>
    <x v="59"/>
    <x v="60"/>
    <d v="2015-03-03T00:00:00"/>
    <d v="2015-03-31T00:00:00"/>
    <d v="2015-03-03T00:00:00"/>
    <n v="4407.4399999999996"/>
    <x v="9"/>
    <n v="7029.1"/>
    <n v="87378"/>
    <n v="535.59"/>
    <x v="3"/>
    <n v="2"/>
    <n v="0.62702764223015739"/>
    <n v="11436.54"/>
    <x v="9"/>
    <s v="Mar 2015"/>
    <s v="Mar 2015  Week 10"/>
    <n v="1"/>
    <n v="0"/>
    <x v="1"/>
    <x v="0"/>
  </r>
  <r>
    <n v="3187"/>
    <s v="Sidney Gilliam"/>
    <x v="1"/>
    <n v="0.08"/>
    <n v="170.98"/>
    <n v="35.89"/>
    <x v="0"/>
    <x v="0"/>
    <x v="0"/>
    <s v="Bookcases"/>
    <s v="Jumbo Box"/>
    <s v="Rush Hierlooms Collection 1&quot; Thick Stackable Bookcases"/>
    <n v="0.66"/>
    <s v="United States"/>
    <x v="0"/>
    <s v="Florida"/>
    <s v="Riverview"/>
    <n v="33569"/>
    <x v="60"/>
    <x v="2"/>
    <x v="2"/>
    <x v="60"/>
    <x v="64"/>
    <d v="2015-03-04T00:00:00"/>
    <d v="2015-03-31T00:00:00"/>
    <d v="2015-03-04T00:00:00"/>
    <n v="-119.812"/>
    <x v="3"/>
    <n v="199.48"/>
    <n v="89025"/>
    <n v="170.89999999999998"/>
    <x v="0"/>
    <n v="2"/>
    <n v="-0.60062161620212551"/>
    <n v="79.667999999999992"/>
    <x v="9"/>
    <s v="Mar 2015"/>
    <s v="Mar 2015  Week 10"/>
    <n v="1"/>
    <n v="0"/>
    <x v="0"/>
    <x v="0"/>
  </r>
  <r>
    <n v="64"/>
    <s v="Lynn Morrow"/>
    <x v="3"/>
    <n v="0"/>
    <n v="3.69"/>
    <n v="0.5"/>
    <x v="1"/>
    <x v="0"/>
    <x v="2"/>
    <s v="Labels"/>
    <s v="Small Box"/>
    <s v="Avery 501"/>
    <n v="0.38"/>
    <s v="United States"/>
    <x v="0"/>
    <s v="Virginia"/>
    <s v="Salem"/>
    <n v="24153"/>
    <x v="60"/>
    <x v="2"/>
    <x v="2"/>
    <x v="60"/>
    <x v="64"/>
    <d v="2015-03-04T00:00:00"/>
    <d v="2015-03-31T00:00:00"/>
    <d v="2015-03-04T00:00:00"/>
    <n v="-37.5291"/>
    <x v="3"/>
    <n v="4"/>
    <n v="87406"/>
    <n v="3.69"/>
    <x v="0"/>
    <n v="2"/>
    <n v="-9.3822749999999999"/>
    <n v="-33.5291"/>
    <x v="9"/>
    <s v="Mar 2015"/>
    <s v="Mar 2015  Week 10"/>
    <n v="1"/>
    <n v="0"/>
    <x v="0"/>
    <x v="0"/>
  </r>
  <r>
    <n v="64"/>
    <s v="Lynn Morrow"/>
    <x v="3"/>
    <n v="0.02"/>
    <n v="175.99"/>
    <n v="4.99"/>
    <x v="2"/>
    <x v="0"/>
    <x v="1"/>
    <s v="Telephones and Communication"/>
    <s v="Small Box"/>
    <s v="5165"/>
    <n v="0.59"/>
    <s v="United States"/>
    <x v="0"/>
    <s v="Virginia"/>
    <s v="Salem"/>
    <n v="24153"/>
    <x v="60"/>
    <x v="2"/>
    <x v="2"/>
    <x v="60"/>
    <x v="58"/>
    <d v="2015-03-02T00:00:00"/>
    <d v="2015-03-31T00:00:00"/>
    <d v="2015-03-02T00:00:00"/>
    <n v="101.49"/>
    <x v="7"/>
    <n v="589.79999999999995"/>
    <n v="87406"/>
    <n v="175.97"/>
    <x v="0"/>
    <n v="0"/>
    <n v="0.17207527975584944"/>
    <n v="691.29"/>
    <x v="9"/>
    <s v="Mar 2015"/>
    <s v="Mar 2015  Week 10"/>
    <n v="0"/>
    <n v="1"/>
    <x v="1"/>
    <x v="0"/>
  </r>
  <r>
    <n v="2877"/>
    <s v="Shannon Aldridge"/>
    <x v="3"/>
    <n v="0"/>
    <n v="8.33"/>
    <n v="1.99"/>
    <x v="2"/>
    <x v="1"/>
    <x v="1"/>
    <s v="Computer Peripherals"/>
    <s v="Small Pack"/>
    <s v="80 Minute Slim Jewel Case CD-R , 10/Pack - Staples"/>
    <n v="0.52"/>
    <s v="United States"/>
    <x v="3"/>
    <s v="Ohio"/>
    <s v="North Olmsted"/>
    <n v="44070"/>
    <x v="60"/>
    <x v="2"/>
    <x v="2"/>
    <x v="60"/>
    <x v="64"/>
    <d v="2015-03-04T00:00:00"/>
    <d v="2015-03-31T00:00:00"/>
    <d v="2015-03-04T00:00:00"/>
    <n v="74.181899999999999"/>
    <x v="4"/>
    <n v="107.51"/>
    <n v="91492"/>
    <n v="8.33"/>
    <x v="3"/>
    <n v="2"/>
    <n v="0.69"/>
    <n v="181.6919"/>
    <x v="9"/>
    <s v="Mar 2015"/>
    <s v="Mar 2015  Week 10"/>
    <n v="1"/>
    <n v="0"/>
    <x v="0"/>
    <x v="0"/>
  </r>
  <r>
    <n v="2878"/>
    <s v="Susan Carroll Berman"/>
    <x v="3"/>
    <n v="0"/>
    <n v="8.33"/>
    <n v="1.99"/>
    <x v="2"/>
    <x v="1"/>
    <x v="1"/>
    <s v="Computer Peripherals"/>
    <s v="Small Pack"/>
    <s v="80 Minute Slim Jewel Case CD-R , 10/Pack - Staples"/>
    <n v="0.52"/>
    <s v="United States"/>
    <x v="2"/>
    <s v="Washington"/>
    <s v="Seattle"/>
    <n v="98107"/>
    <x v="60"/>
    <x v="2"/>
    <x v="2"/>
    <x v="60"/>
    <x v="64"/>
    <d v="2015-03-04T00:00:00"/>
    <d v="2015-03-31T00:00:00"/>
    <d v="2015-03-04T00:00:00"/>
    <n v="82.31"/>
    <x v="32"/>
    <n v="421.08"/>
    <n v="54369"/>
    <n v="8.33"/>
    <x v="2"/>
    <n v="2"/>
    <n v="0.19547354421962573"/>
    <n v="503.39"/>
    <x v="9"/>
    <s v="Mar 2015"/>
    <s v="Mar 2015  Week 10"/>
    <n v="1"/>
    <n v="0"/>
    <x v="0"/>
    <x v="0"/>
  </r>
  <r>
    <n v="3067"/>
    <s v="Carole Miller"/>
    <x v="3"/>
    <n v="0.06"/>
    <n v="355.98"/>
    <n v="58.92"/>
    <x v="0"/>
    <x v="1"/>
    <x v="0"/>
    <s v="Chairs &amp; Chairmats"/>
    <s v="Jumbo Drum"/>
    <s v="Hon 4700 Series Mobuis™ Mid-Back Task Chairs with Adjustable Arms"/>
    <n v="0.64"/>
    <s v="United States"/>
    <x v="3"/>
    <s v="Ohio"/>
    <s v="Austintown"/>
    <n v="44515"/>
    <x v="60"/>
    <x v="2"/>
    <x v="2"/>
    <x v="60"/>
    <x v="60"/>
    <d v="2015-03-03T00:00:00"/>
    <d v="2015-03-31T00:00:00"/>
    <d v="2015-03-03T00:00:00"/>
    <n v="1660.92"/>
    <x v="15"/>
    <n v="5086.08"/>
    <n v="91376"/>
    <n v="355.92"/>
    <x v="3"/>
    <n v="1"/>
    <n v="0.32656191015477543"/>
    <n v="6747"/>
    <x v="9"/>
    <s v="Mar 2015"/>
    <s v="Mar 2015  Week 10"/>
    <n v="1"/>
    <n v="0"/>
    <x v="0"/>
    <x v="0"/>
  </r>
  <r>
    <n v="1686"/>
    <s v="Lynn O'Donnell"/>
    <x v="2"/>
    <n v="0.08"/>
    <n v="2.08"/>
    <n v="5.33"/>
    <x v="1"/>
    <x v="3"/>
    <x v="0"/>
    <s v="Office Furnishings"/>
    <s v="Small Box"/>
    <s v="Eldon® Wave Desk Accessories"/>
    <n v="0.43"/>
    <s v="United States"/>
    <x v="1"/>
    <s v="Illinois"/>
    <s v="Elgin"/>
    <n v="60123"/>
    <x v="61"/>
    <x v="2"/>
    <x v="2"/>
    <x v="61"/>
    <x v="65"/>
    <d v="2015-03-10T00:00:00"/>
    <d v="2015-03-31T00:00:00"/>
    <d v="2015-03-10T00:00:00"/>
    <n v="-129.01"/>
    <x v="13"/>
    <n v="19.670000000000002"/>
    <n v="86973"/>
    <n v="2"/>
    <x v="1"/>
    <n v="7"/>
    <n v="-6.5587188612099636"/>
    <n v="-109.33999999999999"/>
    <x v="9"/>
    <s v="Mar 2015"/>
    <s v="Mar 2015  Week 10"/>
    <n v="1"/>
    <n v="0"/>
    <x v="0"/>
    <x v="0"/>
  </r>
  <r>
    <n v="428"/>
    <s v="Ernest Barber"/>
    <x v="3"/>
    <n v="0.05"/>
    <n v="10.98"/>
    <n v="4.8"/>
    <x v="1"/>
    <x v="3"/>
    <x v="2"/>
    <s v="Envelopes"/>
    <s v="Small Box"/>
    <s v="Manila Recycled Extra-Heavyweight Clasp Envelopes, 6&quot; x 9&quot;"/>
    <n v="0.36"/>
    <s v="United States"/>
    <x v="2"/>
    <s v="Nevada"/>
    <s v="Carson City"/>
    <n v="89701"/>
    <x v="61"/>
    <x v="2"/>
    <x v="2"/>
    <x v="61"/>
    <x v="61"/>
    <d v="2015-03-05T00:00:00"/>
    <d v="2015-03-31T00:00:00"/>
    <d v="2015-03-05T00:00:00"/>
    <n v="90.62"/>
    <x v="45"/>
    <n v="243.11"/>
    <n v="88480"/>
    <n v="10.93"/>
    <x v="2"/>
    <n v="2"/>
    <n v="0.37275307473982972"/>
    <n v="333.73"/>
    <x v="9"/>
    <s v="Mar 2015"/>
    <s v="Mar 2015  Week 10"/>
    <n v="0"/>
    <n v="1"/>
    <x v="0"/>
    <x v="0"/>
  </r>
  <r>
    <n v="568"/>
    <s v="Peter McConnell"/>
    <x v="0"/>
    <n v="0.02"/>
    <n v="280.98"/>
    <n v="57"/>
    <x v="0"/>
    <x v="1"/>
    <x v="0"/>
    <s v="Chairs &amp; Chairmats"/>
    <s v="Jumbo Drum"/>
    <s v="Hon 2090 “Pillow Soft” Series Mid Back Swivel/Tilt Chairs"/>
    <n v="0.78"/>
    <s v="United States"/>
    <x v="0"/>
    <s v="Mississippi"/>
    <s v="Columbus"/>
    <n v="39701"/>
    <x v="62"/>
    <x v="2"/>
    <x v="2"/>
    <x v="62"/>
    <x v="61"/>
    <d v="2015-03-05T00:00:00"/>
    <d v="2015-03-31T00:00:00"/>
    <d v="2015-03-05T00:00:00"/>
    <n v="1141.7940000000001"/>
    <x v="7"/>
    <n v="1128.74"/>
    <n v="88879"/>
    <n v="280.96000000000004"/>
    <x v="0"/>
    <n v="1"/>
    <n v="1.0115651079965271"/>
    <n v="2270.5340000000001"/>
    <x v="9"/>
    <s v="Mar 2015"/>
    <s v="Mar 2015  Week 10"/>
    <n v="1"/>
    <n v="0"/>
    <x v="0"/>
    <x v="0"/>
  </r>
  <r>
    <n v="3133"/>
    <s v="Kristine Singleton"/>
    <x v="0"/>
    <n v="0.08"/>
    <n v="5.4"/>
    <n v="7.78"/>
    <x v="1"/>
    <x v="3"/>
    <x v="2"/>
    <s v="Binders and Binder Accessories"/>
    <s v="Small Box"/>
    <s v="3M Organizer Strips"/>
    <n v="0.37"/>
    <s v="United States"/>
    <x v="1"/>
    <s v="Illinois"/>
    <s v="Naperville"/>
    <n v="60540"/>
    <x v="62"/>
    <x v="2"/>
    <x v="2"/>
    <x v="62"/>
    <x v="64"/>
    <d v="2015-03-04T00:00:00"/>
    <d v="2015-03-31T00:00:00"/>
    <d v="2015-03-04T00:00:00"/>
    <n v="-44.067999999999998"/>
    <x v="7"/>
    <n v="25.35"/>
    <n v="86792"/>
    <n v="5.32"/>
    <x v="1"/>
    <n v="0"/>
    <n v="-1.7383826429980274"/>
    <n v="-18.717999999999996"/>
    <x v="9"/>
    <s v="Mar 2015"/>
    <s v="Mar 2015  Week 10"/>
    <n v="0"/>
    <n v="1"/>
    <x v="0"/>
    <x v="0"/>
  </r>
  <r>
    <n v="3133"/>
    <s v="Kristine Singleton"/>
    <x v="0"/>
    <n v="0.09"/>
    <n v="8.4600000000000009"/>
    <n v="8.99"/>
    <x v="2"/>
    <x v="3"/>
    <x v="1"/>
    <s v="Computer Peripherals"/>
    <s v="Small Pack"/>
    <s v="Imation 3.5 IBM Diskettes, 10/Box"/>
    <n v="0.79"/>
    <s v="United States"/>
    <x v="1"/>
    <s v="Illinois"/>
    <s v="Naperville"/>
    <n v="60540"/>
    <x v="62"/>
    <x v="2"/>
    <x v="2"/>
    <x v="62"/>
    <x v="66"/>
    <d v="2015-03-07T00:00:00"/>
    <d v="2015-03-31T00:00:00"/>
    <d v="2015-03-07T00:00:00"/>
    <n v="-100.51"/>
    <x v="18"/>
    <n v="45.03"/>
    <n v="86792"/>
    <n v="8.370000000000001"/>
    <x v="1"/>
    <n v="3"/>
    <n v="-2.2320675105485233"/>
    <n v="-55.480000000000004"/>
    <x v="9"/>
    <s v="Mar 2015"/>
    <s v="Mar 2015  Week 10"/>
    <n v="0"/>
    <n v="1"/>
    <x v="1"/>
    <x v="0"/>
  </r>
  <r>
    <n v="3133"/>
    <s v="Kristine Singleton"/>
    <x v="0"/>
    <n v="0.21"/>
    <n v="14.98"/>
    <n v="8.99"/>
    <x v="1"/>
    <x v="3"/>
    <x v="0"/>
    <s v="Office Furnishings"/>
    <s v="Small Pack"/>
    <s v="GE 4 Foot Flourescent Tube, 40 Watt"/>
    <n v="0.39"/>
    <s v="United States"/>
    <x v="1"/>
    <s v="Illinois"/>
    <s v="Naperville"/>
    <n v="60540"/>
    <x v="62"/>
    <x v="2"/>
    <x v="2"/>
    <x v="62"/>
    <x v="61"/>
    <d v="2015-03-05T00:00:00"/>
    <d v="2015-03-31T00:00:00"/>
    <d v="2015-03-05T00:00:00"/>
    <n v="-17.75"/>
    <x v="19"/>
    <n v="153.87"/>
    <n v="86792"/>
    <n v="14.77"/>
    <x v="1"/>
    <n v="1"/>
    <n v="-0.1153571196464548"/>
    <n v="136.12"/>
    <x v="9"/>
    <s v="Mar 2015"/>
    <s v="Mar 2015  Week 10"/>
    <n v="0"/>
    <n v="1"/>
    <x v="1"/>
    <x v="0"/>
  </r>
  <r>
    <n v="3133"/>
    <s v="Kristine Singleton"/>
    <x v="0"/>
    <n v="0.04"/>
    <n v="155.99"/>
    <n v="8.08"/>
    <x v="1"/>
    <x v="3"/>
    <x v="1"/>
    <s v="Telephones and Communication"/>
    <s v="Small Box"/>
    <s v="300 Series Non-Flip"/>
    <n v="0.6"/>
    <s v="United States"/>
    <x v="1"/>
    <s v="Illinois"/>
    <s v="Naperville"/>
    <n v="60540"/>
    <x v="62"/>
    <x v="2"/>
    <x v="2"/>
    <x v="62"/>
    <x v="61"/>
    <d v="2015-03-05T00:00:00"/>
    <d v="2015-03-31T00:00:00"/>
    <d v="2015-03-05T00:00:00"/>
    <n v="1374.9480000000001"/>
    <x v="45"/>
    <n v="2800.33"/>
    <n v="86792"/>
    <n v="155.95000000000002"/>
    <x v="1"/>
    <n v="1"/>
    <n v="0.49099498987619322"/>
    <n v="4175.2780000000002"/>
    <x v="9"/>
    <s v="Mar 2015"/>
    <s v="Mar 2015  Week 10"/>
    <n v="0"/>
    <n v="1"/>
    <x v="1"/>
    <x v="0"/>
  </r>
  <r>
    <n v="1005"/>
    <s v="Lloyd Dickson"/>
    <x v="2"/>
    <n v="0.06"/>
    <n v="10.14"/>
    <n v="2.27"/>
    <x v="1"/>
    <x v="0"/>
    <x v="2"/>
    <s v="Paper"/>
    <s v="Wrap Bag"/>
    <s v="Staples Wirebound Steno Books, 6&quot; x 9&quot;, 12/Pack"/>
    <n v="0.36"/>
    <s v="United States"/>
    <x v="1"/>
    <s v="Illinois"/>
    <s v="Buffalo Grove"/>
    <n v="60089"/>
    <x v="62"/>
    <x v="2"/>
    <x v="2"/>
    <x v="62"/>
    <x v="64"/>
    <d v="2015-03-04T00:00:00"/>
    <d v="2015-03-31T00:00:00"/>
    <d v="2015-03-04T00:00:00"/>
    <n v="-3.88"/>
    <x v="3"/>
    <n v="12.18"/>
    <n v="90043"/>
    <n v="10.08"/>
    <x v="1"/>
    <n v="0"/>
    <n v="-0.31855500821018062"/>
    <n v="8.3000000000000007"/>
    <x v="9"/>
    <s v="Mar 2015"/>
    <s v="Mar 2015  Week 10"/>
    <n v="0"/>
    <n v="1"/>
    <x v="0"/>
    <x v="0"/>
  </r>
  <r>
    <n v="2358"/>
    <s v="Danielle Baird"/>
    <x v="2"/>
    <n v="0.1"/>
    <n v="205.99"/>
    <n v="8.99"/>
    <x v="1"/>
    <x v="3"/>
    <x v="1"/>
    <s v="Telephones and Communication"/>
    <s v="Small Box"/>
    <s v="TimeportP7382"/>
    <n v="0.56000000000000005"/>
    <s v="United States"/>
    <x v="0"/>
    <s v="Florida"/>
    <s v="Fort Lauderdale"/>
    <n v="33311"/>
    <x v="62"/>
    <x v="2"/>
    <x v="2"/>
    <x v="62"/>
    <x v="67"/>
    <d v="2015-03-08T00:00:00"/>
    <d v="2015-03-31T00:00:00"/>
    <d v="2015-03-08T00:00:00"/>
    <n v="147"/>
    <x v="0"/>
    <n v="324.62"/>
    <n v="88267"/>
    <n v="205.89000000000001"/>
    <x v="0"/>
    <n v="4"/>
    <n v="0.45283716345265235"/>
    <n v="471.62"/>
    <x v="9"/>
    <s v="Mar 2015"/>
    <s v="Mar 2015  Week 10"/>
    <n v="0"/>
    <n v="1"/>
    <x v="0"/>
    <x v="0"/>
  </r>
  <r>
    <n v="91"/>
    <s v="Wallace Werner"/>
    <x v="4"/>
    <n v="0.06"/>
    <n v="175.99"/>
    <n v="8.99"/>
    <x v="1"/>
    <x v="3"/>
    <x v="1"/>
    <s v="Telephones and Communication"/>
    <s v="Small Box"/>
    <s v="2180"/>
    <n v="0.56999999999999995"/>
    <s v="United States"/>
    <x v="2"/>
    <s v="California"/>
    <s v="Vallejo"/>
    <n v="94591"/>
    <x v="62"/>
    <x v="2"/>
    <x v="2"/>
    <x v="62"/>
    <x v="59"/>
    <d v="2015-03-06T00:00:00"/>
    <d v="2015-03-31T00:00:00"/>
    <d v="2015-03-06T00:00:00"/>
    <n v="2031.5070000000001"/>
    <x v="35"/>
    <n v="3363.53"/>
    <n v="87177"/>
    <n v="175.93"/>
    <x v="2"/>
    <n v="2"/>
    <n v="0.60398063938778601"/>
    <n v="5395.0370000000003"/>
    <x v="9"/>
    <s v="Mar 2015"/>
    <s v="Mar 2015  Week 10"/>
    <n v="0"/>
    <n v="1"/>
    <x v="0"/>
    <x v="0"/>
  </r>
  <r>
    <n v="679"/>
    <s v="Katie Dougherty"/>
    <x v="4"/>
    <n v="0.01"/>
    <n v="3.95"/>
    <n v="5.13"/>
    <x v="1"/>
    <x v="3"/>
    <x v="2"/>
    <s v="Appliances"/>
    <s v="Small Box"/>
    <s v="Hoover Replacement Belts For Soft Guard™ &amp; Commercial Ltweight Upright Vacs, 2/Pk"/>
    <n v="0.59"/>
    <s v="United States"/>
    <x v="2"/>
    <s v="Washington"/>
    <s v="Spanaway"/>
    <n v="98387"/>
    <x v="62"/>
    <x v="2"/>
    <x v="2"/>
    <x v="62"/>
    <x v="61"/>
    <d v="2015-03-05T00:00:00"/>
    <d v="2015-03-31T00:00:00"/>
    <d v="2015-03-05T00:00:00"/>
    <n v="-19.93"/>
    <x v="0"/>
    <n v="10.11"/>
    <n v="88890"/>
    <n v="3.9400000000000004"/>
    <x v="2"/>
    <n v="1"/>
    <n v="-1.9713155291790307"/>
    <n v="-9.82"/>
    <x v="9"/>
    <s v="Mar 2015"/>
    <s v="Mar 2015  Week 10"/>
    <n v="1"/>
    <n v="0"/>
    <x v="0"/>
    <x v="0"/>
  </r>
  <r>
    <n v="679"/>
    <s v="Katie Dougherty"/>
    <x v="4"/>
    <n v="0.02"/>
    <n v="367.99"/>
    <n v="19.989999999999998"/>
    <x v="1"/>
    <x v="3"/>
    <x v="2"/>
    <s v="Binders and Binder Accessories"/>
    <s v="Small Box"/>
    <s v="Ibico Ibimaster 300 Manual Binding System"/>
    <n v="0.4"/>
    <s v="United States"/>
    <x v="2"/>
    <s v="Washington"/>
    <s v="Spanaway"/>
    <n v="98387"/>
    <x v="62"/>
    <x v="2"/>
    <x v="2"/>
    <x v="62"/>
    <x v="61"/>
    <d v="2015-03-05T00:00:00"/>
    <d v="2015-03-31T00:00:00"/>
    <d v="2015-03-05T00:00:00"/>
    <n v="4568.6072999999997"/>
    <x v="40"/>
    <n v="6621.17"/>
    <n v="88890"/>
    <n v="367.97"/>
    <x v="2"/>
    <n v="1"/>
    <n v="0.69"/>
    <n v="11189.7773"/>
    <x v="9"/>
    <s v="Mar 2015"/>
    <s v="Mar 2015  Week 10"/>
    <n v="0"/>
    <n v="1"/>
    <x v="1"/>
    <x v="0"/>
  </r>
  <r>
    <n v="680"/>
    <s v="Laurence Poe"/>
    <x v="4"/>
    <n v="0.04"/>
    <n v="95.99"/>
    <n v="4.9000000000000004"/>
    <x v="1"/>
    <x v="3"/>
    <x v="1"/>
    <s v="Telephones and Communication"/>
    <s v="Small Box"/>
    <s v="T60"/>
    <n v="0.56000000000000005"/>
    <s v="United States"/>
    <x v="2"/>
    <s v="Washington"/>
    <s v="Spokane"/>
    <n v="99207"/>
    <x v="62"/>
    <x v="2"/>
    <x v="2"/>
    <x v="62"/>
    <x v="59"/>
    <d v="2015-03-06T00:00:00"/>
    <d v="2015-03-31T00:00:00"/>
    <d v="2015-03-06T00:00:00"/>
    <n v="-258.22500000000002"/>
    <x v="6"/>
    <n v="253.78"/>
    <n v="88890"/>
    <n v="95.949999999999989"/>
    <x v="2"/>
    <n v="2"/>
    <n v="-1.0175151706202223"/>
    <n v="-4.4450000000000216"/>
    <x v="9"/>
    <s v="Mar 2015"/>
    <s v="Mar 2015  Week 10"/>
    <n v="1"/>
    <n v="0"/>
    <x v="1"/>
    <x v="0"/>
  </r>
  <r>
    <n v="2696"/>
    <s v="Sally Dunn"/>
    <x v="0"/>
    <n v="0.05"/>
    <n v="107.53"/>
    <n v="5.81"/>
    <x v="1"/>
    <x v="2"/>
    <x v="0"/>
    <s v="Office Furnishings"/>
    <s v="Medium Box"/>
    <s v="Tenex Contemporary Contur Chairmats for Low and Medium Pile Carpet, Computer, 39&quot; x 49&quot;"/>
    <n v="0.65"/>
    <s v="United States"/>
    <x v="0"/>
    <s v="Alabama"/>
    <s v="Tuscaloosa"/>
    <n v="35401"/>
    <x v="63"/>
    <x v="2"/>
    <x v="2"/>
    <x v="63"/>
    <x v="59"/>
    <d v="2015-03-06T00:00:00"/>
    <d v="2015-03-31T00:00:00"/>
    <d v="2015-03-06T00:00:00"/>
    <n v="-89.418000000000006"/>
    <x v="5"/>
    <n v="612.91999999999996"/>
    <n v="87676"/>
    <n v="107.48"/>
    <x v="0"/>
    <n v="1"/>
    <n v="-0.14588853357697582"/>
    <n v="523.50199999999995"/>
    <x v="9"/>
    <s v="Mar 2015"/>
    <s v="Mar 2015  Week 10"/>
    <n v="1"/>
    <n v="0"/>
    <x v="0"/>
    <x v="0"/>
  </r>
  <r>
    <n v="2376"/>
    <s v="Debra Batchelor"/>
    <x v="1"/>
    <n v="0.05"/>
    <n v="3.28"/>
    <n v="3.97"/>
    <x v="1"/>
    <x v="3"/>
    <x v="2"/>
    <s v="Pens &amp; Art Supplies"/>
    <s v="Wrap Bag"/>
    <s v="Newell 342"/>
    <n v="0.56000000000000005"/>
    <s v="United States"/>
    <x v="2"/>
    <s v="Idaho"/>
    <s v="Moscow"/>
    <n v="83843"/>
    <x v="63"/>
    <x v="2"/>
    <x v="2"/>
    <x v="63"/>
    <x v="59"/>
    <d v="2015-03-06T00:00:00"/>
    <d v="2015-03-31T00:00:00"/>
    <d v="2015-03-06T00:00:00"/>
    <n v="-100.24"/>
    <x v="27"/>
    <n v="61.29"/>
    <n v="91321"/>
    <n v="3.23"/>
    <x v="2"/>
    <n v="1"/>
    <n v="-1.635503344754446"/>
    <n v="-38.949999999999996"/>
    <x v="9"/>
    <s v="Mar 2015"/>
    <s v="Mar 2015  Week 10"/>
    <n v="1"/>
    <n v="0"/>
    <x v="0"/>
    <x v="0"/>
  </r>
  <r>
    <n v="2376"/>
    <s v="Debra Batchelor"/>
    <x v="1"/>
    <n v="0.03"/>
    <n v="6.98"/>
    <n v="9.69"/>
    <x v="1"/>
    <x v="3"/>
    <x v="2"/>
    <s v="Storage &amp; Organization"/>
    <s v="Small Box"/>
    <s v="Eldon Shelf Savers™ Cubes and Bins"/>
    <n v="0.83"/>
    <s v="United States"/>
    <x v="2"/>
    <s v="Idaho"/>
    <s v="Moscow"/>
    <n v="83843"/>
    <x v="63"/>
    <x v="2"/>
    <x v="2"/>
    <x v="63"/>
    <x v="66"/>
    <d v="2015-03-07T00:00:00"/>
    <d v="2015-03-31T00:00:00"/>
    <d v="2015-03-07T00:00:00"/>
    <n v="-262.62"/>
    <x v="9"/>
    <n v="109.15"/>
    <n v="91321"/>
    <n v="6.95"/>
    <x v="2"/>
    <n v="2"/>
    <n v="-2.4060467246907926"/>
    <n v="-153.47"/>
    <x v="9"/>
    <s v="Mar 2015"/>
    <s v="Mar 2015  Week 10"/>
    <n v="0"/>
    <n v="1"/>
    <x v="1"/>
    <x v="0"/>
  </r>
  <r>
    <n v="670"/>
    <s v="Lewis Baldwin"/>
    <x v="2"/>
    <n v="0.08"/>
    <n v="296.18"/>
    <n v="54.12"/>
    <x v="0"/>
    <x v="2"/>
    <x v="0"/>
    <s v="Tables"/>
    <s v="Jumbo Box"/>
    <s v="Hon 94000 Series Round Tables"/>
    <n v="0.76"/>
    <s v="United States"/>
    <x v="0"/>
    <s v="Virginia"/>
    <s v="Montclair"/>
    <n v="22025"/>
    <x v="63"/>
    <x v="2"/>
    <x v="2"/>
    <x v="63"/>
    <x v="68"/>
    <d v="2015-03-12T00:00:00"/>
    <d v="2015-03-31T00:00:00"/>
    <d v="2015-03-12T00:00:00"/>
    <n v="-187.22200000000001"/>
    <x v="18"/>
    <n v="1429.81"/>
    <n v="88474"/>
    <n v="296.10000000000002"/>
    <x v="0"/>
    <n v="7"/>
    <n v="-0.13094187339576588"/>
    <n v="1242.588"/>
    <x v="9"/>
    <s v="Mar 2015"/>
    <s v="Mar 2015  Week 10"/>
    <n v="1"/>
    <n v="0"/>
    <x v="0"/>
    <x v="0"/>
  </r>
  <r>
    <n v="2944"/>
    <s v="Elsie Lane"/>
    <x v="2"/>
    <n v="0.04"/>
    <n v="4.55"/>
    <n v="1.49"/>
    <x v="1"/>
    <x v="3"/>
    <x v="2"/>
    <s v="Binders and Binder Accessories"/>
    <s v="Small Box"/>
    <s v="Presstex Flexible Ring Binders"/>
    <n v="0.35"/>
    <s v="United States"/>
    <x v="1"/>
    <s v="Michigan"/>
    <s v="Midland"/>
    <n v="48640"/>
    <x v="63"/>
    <x v="2"/>
    <x v="2"/>
    <x v="63"/>
    <x v="66"/>
    <d v="2015-03-07T00:00:00"/>
    <d v="2015-03-31T00:00:00"/>
    <d v="2015-03-07T00:00:00"/>
    <n v="28.288"/>
    <x v="1"/>
    <n v="59.75"/>
    <n v="90309"/>
    <n v="4.51"/>
    <x v="1"/>
    <n v="2"/>
    <n v="0.47343933054393306"/>
    <n v="88.037999999999997"/>
    <x v="9"/>
    <s v="Mar 2015"/>
    <s v="Mar 2015  Week 10"/>
    <n v="1"/>
    <n v="0"/>
    <x v="0"/>
    <x v="0"/>
  </r>
  <r>
    <n v="392"/>
    <s v="Erica R Fuller"/>
    <x v="4"/>
    <n v="0.02"/>
    <n v="34.979999999999997"/>
    <n v="7.53"/>
    <x v="1"/>
    <x v="3"/>
    <x v="1"/>
    <s v="Computer Peripherals"/>
    <s v="Small Box"/>
    <s v="Fellowes EZ Multi-Media Keyboard"/>
    <n v="0.76"/>
    <s v="United States"/>
    <x v="1"/>
    <s v="Missouri"/>
    <s v="Clayton"/>
    <n v="63105"/>
    <x v="63"/>
    <x v="2"/>
    <x v="2"/>
    <x v="63"/>
    <x v="66"/>
    <d v="2015-03-07T00:00:00"/>
    <d v="2015-03-31T00:00:00"/>
    <d v="2015-03-07T00:00:00"/>
    <n v="-159.68"/>
    <x v="3"/>
    <n v="37.159999999999997"/>
    <n v="86383"/>
    <n v="34.959999999999994"/>
    <x v="1"/>
    <n v="2"/>
    <n v="-4.2970936490850384"/>
    <n v="-122.52000000000001"/>
    <x v="9"/>
    <s v="Mar 2015"/>
    <s v="Mar 2015  Week 10"/>
    <n v="1"/>
    <n v="0"/>
    <x v="0"/>
    <x v="0"/>
  </r>
  <r>
    <n v="392"/>
    <s v="Erica R Fuller"/>
    <x v="4"/>
    <n v="0.01"/>
    <n v="19.989999999999998"/>
    <n v="11.17"/>
    <x v="1"/>
    <x v="3"/>
    <x v="0"/>
    <s v="Office Furnishings"/>
    <s v="Large Box"/>
    <s v="Telescoping Adjustable Floor Lamp"/>
    <n v="0.6"/>
    <s v="United States"/>
    <x v="1"/>
    <s v="Missouri"/>
    <s v="Clayton"/>
    <n v="63105"/>
    <x v="63"/>
    <x v="2"/>
    <x v="2"/>
    <x v="63"/>
    <x v="67"/>
    <d v="2015-03-08T00:00:00"/>
    <d v="2015-03-31T00:00:00"/>
    <d v="2015-03-08T00:00:00"/>
    <n v="27.91"/>
    <x v="0"/>
    <n v="43.65"/>
    <n v="86383"/>
    <n v="19.979999999999997"/>
    <x v="1"/>
    <n v="3"/>
    <n v="0.63940435280641472"/>
    <n v="71.56"/>
    <x v="9"/>
    <s v="Mar 2015"/>
    <s v="Mar 2015  Week 10"/>
    <n v="0"/>
    <n v="1"/>
    <x v="1"/>
    <x v="0"/>
  </r>
  <r>
    <n v="3003"/>
    <s v="Roy Rouse"/>
    <x v="4"/>
    <n v="0.03"/>
    <n v="85.99"/>
    <n v="0.99"/>
    <x v="1"/>
    <x v="2"/>
    <x v="1"/>
    <s v="Telephones and Communication"/>
    <s v="Wrap Bag"/>
    <s v="Accessory34"/>
    <n v="0.55000000000000004"/>
    <s v="United States"/>
    <x v="2"/>
    <s v="Idaho"/>
    <s v="Coeur D Alene"/>
    <n v="83814"/>
    <x v="63"/>
    <x v="2"/>
    <x v="2"/>
    <x v="63"/>
    <x v="59"/>
    <d v="2015-03-06T00:00:00"/>
    <d v="2015-03-31T00:00:00"/>
    <d v="2015-03-06T00:00:00"/>
    <n v="1037.1044999999999"/>
    <x v="41"/>
    <n v="1503.05"/>
    <n v="91586"/>
    <n v="85.96"/>
    <x v="2"/>
    <n v="1"/>
    <n v="0.69"/>
    <n v="2540.1544999999996"/>
    <x v="9"/>
    <s v="Mar 2015"/>
    <s v="Mar 2015  Week 10"/>
    <n v="1"/>
    <n v="0"/>
    <x v="0"/>
    <x v="0"/>
  </r>
  <r>
    <n v="1014"/>
    <s v="Theresa Winters"/>
    <x v="3"/>
    <n v="0.08"/>
    <n v="10.91"/>
    <n v="2.99"/>
    <x v="1"/>
    <x v="2"/>
    <x v="2"/>
    <s v="Binders and Binder Accessories"/>
    <s v="Small Box"/>
    <s v="Heavy-Duty E-Z-D® Binders"/>
    <n v="0.38"/>
    <s v="United States"/>
    <x v="0"/>
    <s v="Arkansas"/>
    <s v="Bryant"/>
    <n v="72022"/>
    <x v="63"/>
    <x v="2"/>
    <x v="2"/>
    <x v="63"/>
    <x v="59"/>
    <d v="2015-03-06T00:00:00"/>
    <d v="2015-03-31T00:00:00"/>
    <d v="2015-03-06T00:00:00"/>
    <n v="-2.1"/>
    <x v="8"/>
    <n v="119.99"/>
    <n v="88388"/>
    <n v="10.83"/>
    <x v="0"/>
    <n v="1"/>
    <n v="-1.7501458454871242E-2"/>
    <n v="117.89"/>
    <x v="9"/>
    <s v="Mar 2015"/>
    <s v="Mar 2015  Week 10"/>
    <n v="0"/>
    <n v="1"/>
    <x v="0"/>
    <x v="0"/>
  </r>
  <r>
    <n v="1279"/>
    <s v="Josephine Rao"/>
    <x v="3"/>
    <n v="0"/>
    <n v="442.14"/>
    <n v="14.7"/>
    <x v="0"/>
    <x v="3"/>
    <x v="1"/>
    <s v="Office Machines"/>
    <s v="Jumbo Drum"/>
    <s v="Okidata ML390 Turbo Dot Matrix Printers"/>
    <n v="0.56000000000000005"/>
    <s v="United States"/>
    <x v="1"/>
    <s v="Indiana"/>
    <s v="Hammond"/>
    <n v="46324"/>
    <x v="63"/>
    <x v="2"/>
    <x v="2"/>
    <x v="63"/>
    <x v="61"/>
    <d v="2015-03-05T00:00:00"/>
    <d v="2015-03-31T00:00:00"/>
    <d v="2015-03-05T00:00:00"/>
    <n v="501.51"/>
    <x v="18"/>
    <n v="2343.34"/>
    <n v="90115"/>
    <n v="442.14"/>
    <x v="1"/>
    <n v="0"/>
    <n v="0.21401503836404448"/>
    <n v="2844.8500000000004"/>
    <x v="9"/>
    <s v="Mar 2015"/>
    <s v="Mar 2015  Week 10"/>
    <n v="0"/>
    <n v="1"/>
    <x v="0"/>
    <x v="0"/>
  </r>
  <r>
    <n v="1432"/>
    <s v="Kerry Green"/>
    <x v="3"/>
    <n v="0.05"/>
    <n v="9.7799999999999994"/>
    <n v="1.39"/>
    <x v="1"/>
    <x v="3"/>
    <x v="2"/>
    <s v="Envelopes"/>
    <s v="Small Box"/>
    <s v="Staples #10 Laser &amp; Inkjet Envelopes, 4 1/8&quot; x 9 1/2&quot;, 100/Box"/>
    <n v="0.39"/>
    <s v="United States"/>
    <x v="1"/>
    <s v="Indiana"/>
    <s v="Indianapolis"/>
    <n v="46203"/>
    <x v="63"/>
    <x v="2"/>
    <x v="2"/>
    <x v="63"/>
    <x v="59"/>
    <d v="2015-03-06T00:00:00"/>
    <d v="2015-03-31T00:00:00"/>
    <d v="2015-03-06T00:00:00"/>
    <n v="74.278499999999994"/>
    <x v="8"/>
    <n v="107.65"/>
    <n v="86826"/>
    <n v="9.7299999999999986"/>
    <x v="1"/>
    <n v="1"/>
    <n v="0.69"/>
    <n v="181.92849999999999"/>
    <x v="9"/>
    <s v="Mar 2015"/>
    <s v="Mar 2015  Week 10"/>
    <n v="1"/>
    <n v="0"/>
    <x v="0"/>
    <x v="0"/>
  </r>
  <r>
    <n v="1433"/>
    <s v="Frances Jackson"/>
    <x v="3"/>
    <n v="0.02"/>
    <n v="3.28"/>
    <n v="3.97"/>
    <x v="2"/>
    <x v="3"/>
    <x v="2"/>
    <s v="Pens &amp; Art Supplies"/>
    <s v="Wrap Bag"/>
    <s v="Newell 337"/>
    <n v="0.56000000000000005"/>
    <s v="United States"/>
    <x v="1"/>
    <s v="Indiana"/>
    <s v="Jeffersonville"/>
    <n v="47130"/>
    <x v="63"/>
    <x v="2"/>
    <x v="2"/>
    <x v="63"/>
    <x v="59"/>
    <d v="2015-03-06T00:00:00"/>
    <d v="2015-03-31T00:00:00"/>
    <d v="2015-03-06T00:00:00"/>
    <n v="-66.349999999999994"/>
    <x v="12"/>
    <n v="25.15"/>
    <n v="86826"/>
    <n v="3.26"/>
    <x v="1"/>
    <n v="1"/>
    <n v="-2.6381709741550696"/>
    <n v="-41.199999999999996"/>
    <x v="9"/>
    <s v="Mar 2015"/>
    <s v="Mar 2015  Week 10"/>
    <n v="1"/>
    <n v="0"/>
    <x v="1"/>
    <x v="0"/>
  </r>
  <r>
    <n v="2006"/>
    <s v="Cynthia Khan"/>
    <x v="3"/>
    <n v="0.03"/>
    <n v="5.78"/>
    <n v="5.37"/>
    <x v="1"/>
    <x v="2"/>
    <x v="2"/>
    <s v="Paper"/>
    <s v="Small Box"/>
    <s v="Xerox 1950"/>
    <n v="0.36"/>
    <s v="United States"/>
    <x v="2"/>
    <s v="Colorado"/>
    <s v="Durango"/>
    <n v="81301"/>
    <x v="63"/>
    <x v="2"/>
    <x v="2"/>
    <x v="63"/>
    <x v="59"/>
    <d v="2015-03-06T00:00:00"/>
    <d v="2015-03-31T00:00:00"/>
    <d v="2015-03-06T00:00:00"/>
    <n v="-63.35"/>
    <x v="9"/>
    <n v="88.22"/>
    <n v="88798"/>
    <n v="5.75"/>
    <x v="2"/>
    <n v="1"/>
    <n v="-0.71809113579687145"/>
    <n v="24.869999999999997"/>
    <x v="9"/>
    <s v="Mar 2015"/>
    <s v="Mar 2015  Week 10"/>
    <n v="1"/>
    <n v="0"/>
    <x v="0"/>
    <x v="0"/>
  </r>
  <r>
    <n v="868"/>
    <s v="Sharon Ellis"/>
    <x v="0"/>
    <n v="0.06"/>
    <n v="6.48"/>
    <n v="8.8800000000000008"/>
    <x v="1"/>
    <x v="3"/>
    <x v="2"/>
    <s v="Paper"/>
    <s v="Small Box"/>
    <s v="Xerox 224"/>
    <n v="0.37"/>
    <s v="United States"/>
    <x v="1"/>
    <s v="Minnesota"/>
    <s v="Shoreview"/>
    <n v="55126"/>
    <x v="64"/>
    <x v="2"/>
    <x v="2"/>
    <x v="64"/>
    <x v="66"/>
    <d v="2015-03-07T00:00:00"/>
    <d v="2015-03-31T00:00:00"/>
    <d v="2015-03-07T00:00:00"/>
    <n v="-237.47"/>
    <x v="41"/>
    <n v="125.77"/>
    <n v="91195"/>
    <n v="6.4200000000000008"/>
    <x v="1"/>
    <n v="1"/>
    <n v="-1.8881291245925103"/>
    <n v="-111.7"/>
    <x v="9"/>
    <s v="Mar 2015"/>
    <s v="Mar 2015  Week 10"/>
    <n v="0"/>
    <n v="1"/>
    <x v="0"/>
    <x v="0"/>
  </r>
  <r>
    <n v="3008"/>
    <s v="Penny Rich"/>
    <x v="0"/>
    <n v="0.05"/>
    <n v="9.99"/>
    <n v="4.78"/>
    <x v="1"/>
    <x v="2"/>
    <x v="2"/>
    <s v="Paper"/>
    <s v="Small Box"/>
    <s v="Xerox 1896"/>
    <n v="0.4"/>
    <s v="United States"/>
    <x v="1"/>
    <s v="Minnesota"/>
    <s v="Minnetonka Mills"/>
    <n v="55343"/>
    <x v="64"/>
    <x v="2"/>
    <x v="2"/>
    <x v="64"/>
    <x v="66"/>
    <d v="2015-03-07T00:00:00"/>
    <d v="2015-03-31T00:00:00"/>
    <d v="2015-03-07T00:00:00"/>
    <n v="41.3"/>
    <x v="41"/>
    <n v="203.37"/>
    <n v="89414"/>
    <n v="9.94"/>
    <x v="1"/>
    <n v="1"/>
    <n v="0.20307813345134482"/>
    <n v="244.67000000000002"/>
    <x v="9"/>
    <s v="Mar 2015"/>
    <s v="Mar 2015  Week 10"/>
    <n v="1"/>
    <n v="0"/>
    <x v="0"/>
    <x v="0"/>
  </r>
  <r>
    <n v="688"/>
    <s v="Ashley Reese"/>
    <x v="2"/>
    <n v="0.06"/>
    <n v="4.18"/>
    <n v="2.99"/>
    <x v="1"/>
    <x v="0"/>
    <x v="2"/>
    <s v="Binders and Binder Accessories"/>
    <s v="Small Box"/>
    <s v="Avery® Durable Slant Ring Binders With Label Holder"/>
    <n v="0.37"/>
    <s v="United States"/>
    <x v="1"/>
    <s v="Missouri"/>
    <s v="Saint Louis"/>
    <n v="63116"/>
    <x v="64"/>
    <x v="2"/>
    <x v="2"/>
    <x v="64"/>
    <x v="67"/>
    <d v="2015-03-08T00:00:00"/>
    <d v="2015-03-31T00:00:00"/>
    <d v="2015-03-08T00:00:00"/>
    <n v="-12.718999999999999"/>
    <x v="18"/>
    <n v="21.34"/>
    <n v="88504"/>
    <n v="4.12"/>
    <x v="1"/>
    <n v="2"/>
    <n v="-0.59601686972820989"/>
    <n v="8.6210000000000004"/>
    <x v="9"/>
    <s v="Mar 2015"/>
    <s v="Mar 2015  Week 10"/>
    <n v="1"/>
    <n v="0"/>
    <x v="0"/>
    <x v="0"/>
  </r>
  <r>
    <n v="797"/>
    <s v="Eileen Riddle"/>
    <x v="2"/>
    <n v="0.09"/>
    <n v="6.48"/>
    <n v="6.86"/>
    <x v="1"/>
    <x v="3"/>
    <x v="2"/>
    <s v="Paper"/>
    <s v="Small Box"/>
    <s v="Xerox 204"/>
    <n v="0.37"/>
    <s v="United States"/>
    <x v="2"/>
    <s v="Utah"/>
    <s v="Roy"/>
    <n v="84067"/>
    <x v="64"/>
    <x v="2"/>
    <x v="2"/>
    <x v="64"/>
    <x v="67"/>
    <d v="2015-03-08T00:00:00"/>
    <d v="2015-03-31T00:00:00"/>
    <d v="2015-03-08T00:00:00"/>
    <n v="-62.23"/>
    <x v="2"/>
    <n v="50.88"/>
    <n v="86870"/>
    <n v="6.3900000000000006"/>
    <x v="2"/>
    <n v="2"/>
    <n v="-1.223073899371069"/>
    <n v="-11.349999999999994"/>
    <x v="9"/>
    <s v="Mar 2015"/>
    <s v="Mar 2015  Week 10"/>
    <n v="1"/>
    <n v="0"/>
    <x v="0"/>
    <x v="0"/>
  </r>
  <r>
    <n v="2729"/>
    <s v="Penny O Caldwell"/>
    <x v="2"/>
    <n v="0.08"/>
    <n v="230.98"/>
    <n v="23.78"/>
    <x v="0"/>
    <x v="1"/>
    <x v="0"/>
    <s v="Tables"/>
    <s v="Jumbo Box"/>
    <s v="Bush® Cubix Conference Tables, Fully Assembled"/>
    <n v="0.6"/>
    <s v="United States"/>
    <x v="2"/>
    <s v="Washington"/>
    <s v="Bellingham"/>
    <n v="98226"/>
    <x v="64"/>
    <x v="2"/>
    <x v="2"/>
    <x v="64"/>
    <x v="65"/>
    <d v="2015-03-10T00:00:00"/>
    <d v="2015-03-31T00:00:00"/>
    <d v="2015-03-10T00:00:00"/>
    <n v="501.69"/>
    <x v="7"/>
    <n v="924.8"/>
    <n v="88114"/>
    <n v="230.89999999999998"/>
    <x v="2"/>
    <n v="4"/>
    <n v="0.54248486159169551"/>
    <n v="1426.49"/>
    <x v="9"/>
    <s v="Mar 2015"/>
    <s v="Mar 2015  Week 10"/>
    <n v="1"/>
    <n v="0"/>
    <x v="0"/>
    <x v="0"/>
  </r>
  <r>
    <n v="1771"/>
    <s v="Jeff Spivey"/>
    <x v="4"/>
    <n v="7.0000000000000007E-2"/>
    <n v="60.98"/>
    <n v="49"/>
    <x v="1"/>
    <x v="2"/>
    <x v="2"/>
    <s v="Appliances"/>
    <s v="Large Box"/>
    <s v="Euro Pro Shark Stick Mini Vacuum"/>
    <n v="0.59"/>
    <s v="United States"/>
    <x v="1"/>
    <s v="Illinois"/>
    <s v="Freeport"/>
    <n v="61032"/>
    <x v="64"/>
    <x v="2"/>
    <x v="2"/>
    <x v="64"/>
    <x v="66"/>
    <d v="2015-03-07T00:00:00"/>
    <d v="2015-03-31T00:00:00"/>
    <d v="2015-03-07T00:00:00"/>
    <n v="-807.89"/>
    <x v="12"/>
    <n v="410.17"/>
    <n v="89106"/>
    <n v="60.91"/>
    <x v="1"/>
    <n v="1"/>
    <n v="-1.9696467318428943"/>
    <n v="-397.71999999999997"/>
    <x v="9"/>
    <s v="Mar 2015"/>
    <s v="Mar 2015  Week 10"/>
    <n v="1"/>
    <n v="0"/>
    <x v="0"/>
    <x v="0"/>
  </r>
  <r>
    <n v="945"/>
    <s v="Stephanie Sun Perry"/>
    <x v="3"/>
    <n v="0.03"/>
    <n v="31.74"/>
    <n v="12.62"/>
    <x v="1"/>
    <x v="2"/>
    <x v="2"/>
    <s v="Binders and Binder Accessories"/>
    <s v="Small Box"/>
    <s v="GBC Wire Binding Strips"/>
    <n v="0.37"/>
    <s v="United States"/>
    <x v="2"/>
    <s v="California"/>
    <s v="Saratoga"/>
    <n v="95070"/>
    <x v="64"/>
    <x v="2"/>
    <x v="2"/>
    <x v="64"/>
    <x v="59"/>
    <d v="2015-03-06T00:00:00"/>
    <d v="2015-03-31T00:00:00"/>
    <d v="2015-03-06T00:00:00"/>
    <n v="-4.3010000000000002"/>
    <x v="6"/>
    <n v="98.7"/>
    <n v="86567"/>
    <n v="31.709999999999997"/>
    <x v="2"/>
    <n v="0"/>
    <n v="-4.357649442755826E-2"/>
    <n v="94.399000000000001"/>
    <x v="9"/>
    <s v="Mar 2015"/>
    <s v="Mar 2015  Week 10"/>
    <n v="1"/>
    <n v="0"/>
    <x v="0"/>
    <x v="0"/>
  </r>
  <r>
    <n v="3327"/>
    <s v="Bob Gibson"/>
    <x v="3"/>
    <n v="0.06"/>
    <n v="113.98"/>
    <n v="30"/>
    <x v="0"/>
    <x v="0"/>
    <x v="0"/>
    <s v="Chairs &amp; Chairmats"/>
    <s v="Jumbo Drum"/>
    <s v="Hon Comfortask® Task/Swivel Chairs"/>
    <n v="0.69"/>
    <s v="United States"/>
    <x v="1"/>
    <s v="Michigan"/>
    <s v="Port Huron"/>
    <n v="48060"/>
    <x v="64"/>
    <x v="2"/>
    <x v="2"/>
    <x v="64"/>
    <x v="67"/>
    <d v="2015-03-08T00:00:00"/>
    <d v="2015-03-31T00:00:00"/>
    <d v="2015-03-08T00:00:00"/>
    <n v="-127.3"/>
    <x v="6"/>
    <n v="356.14"/>
    <n v="87272"/>
    <n v="113.92"/>
    <x v="1"/>
    <n v="2"/>
    <n v="-0.35744370191497726"/>
    <n v="228.83999999999997"/>
    <x v="9"/>
    <s v="Mar 2015"/>
    <s v="Mar 2015  Week 10"/>
    <n v="1"/>
    <n v="0"/>
    <x v="0"/>
    <x v="0"/>
  </r>
  <r>
    <n v="3327"/>
    <s v="Bob Gibson"/>
    <x v="3"/>
    <n v="0.05"/>
    <n v="6.48"/>
    <n v="6.86"/>
    <x v="1"/>
    <x v="0"/>
    <x v="2"/>
    <s v="Paper"/>
    <s v="Small Box"/>
    <s v="Xerox 204"/>
    <n v="0.37"/>
    <s v="United States"/>
    <x v="1"/>
    <s v="Michigan"/>
    <s v="Port Huron"/>
    <n v="48060"/>
    <x v="64"/>
    <x v="2"/>
    <x v="2"/>
    <x v="64"/>
    <x v="67"/>
    <d v="2015-03-08T00:00:00"/>
    <d v="2015-03-31T00:00:00"/>
    <d v="2015-03-08T00:00:00"/>
    <n v="-52.77"/>
    <x v="7"/>
    <n v="27.08"/>
    <n v="87272"/>
    <n v="6.4300000000000006"/>
    <x v="1"/>
    <n v="2"/>
    <n v="-1.9486706056129988"/>
    <n v="-25.690000000000005"/>
    <x v="9"/>
    <s v="Mar 2015"/>
    <s v="Mar 2015  Week 10"/>
    <n v="0"/>
    <n v="1"/>
    <x v="1"/>
    <x v="0"/>
  </r>
  <r>
    <n v="1020"/>
    <s v="Julie Porter"/>
    <x v="0"/>
    <n v="0.09"/>
    <n v="517.48"/>
    <n v="16.63"/>
    <x v="0"/>
    <x v="0"/>
    <x v="1"/>
    <s v="Office Machines"/>
    <s v="Jumbo Box"/>
    <s v="Panasonic KX-P3626 Dot Matrix Printer"/>
    <n v="0.59"/>
    <s v="United States"/>
    <x v="1"/>
    <s v="Kansas"/>
    <s v="Pittsburg"/>
    <n v="66762"/>
    <x v="65"/>
    <x v="2"/>
    <x v="2"/>
    <x v="65"/>
    <x v="66"/>
    <d v="2015-03-07T00:00:00"/>
    <d v="2015-03-31T00:00:00"/>
    <d v="2015-03-07T00:00:00"/>
    <n v="909.36"/>
    <x v="18"/>
    <n v="2354.54"/>
    <n v="88632"/>
    <n v="517.39"/>
    <x v="1"/>
    <n v="0"/>
    <n v="0.38621556652254796"/>
    <n v="3263.9"/>
    <x v="9"/>
    <s v="Mar 2015"/>
    <s v="Mar 2015  Week 10"/>
    <n v="0"/>
    <n v="1"/>
    <x v="0"/>
    <x v="0"/>
  </r>
  <r>
    <n v="850"/>
    <s v="Jesse Hutchinson"/>
    <x v="3"/>
    <n v="7.0000000000000007E-2"/>
    <n v="6.08"/>
    <n v="0.91"/>
    <x v="1"/>
    <x v="3"/>
    <x v="2"/>
    <s v="Pens &amp; Art Supplies"/>
    <s v="Wrap Bag"/>
    <s v="Zebra Zazzle Fluorescent Highlighters"/>
    <n v="0.51"/>
    <s v="United States"/>
    <x v="2"/>
    <s v="California"/>
    <s v="Goleta"/>
    <n v="93117"/>
    <x v="65"/>
    <x v="2"/>
    <x v="2"/>
    <x v="65"/>
    <x v="67"/>
    <d v="2015-03-08T00:00:00"/>
    <d v="2015-03-31T00:00:00"/>
    <d v="2015-03-08T00:00:00"/>
    <n v="19.57"/>
    <x v="12"/>
    <n v="41.96"/>
    <n v="88569"/>
    <n v="6.01"/>
    <x v="2"/>
    <n v="1"/>
    <n v="0.46639656816015251"/>
    <n v="61.53"/>
    <x v="9"/>
    <s v="Mar 2015"/>
    <s v="Mar 2015  Week 10"/>
    <n v="1"/>
    <n v="0"/>
    <x v="0"/>
    <x v="0"/>
  </r>
  <r>
    <n v="851"/>
    <s v="Helen H Heller"/>
    <x v="3"/>
    <n v="0.08"/>
    <n v="19.899999999999999"/>
    <n v="5.29"/>
    <x v="1"/>
    <x v="3"/>
    <x v="2"/>
    <s v="Appliances"/>
    <s v="Medium Box"/>
    <s v="Holmes Cool Mist Humidifier for the Whole House with 8-Gallon Output per Day, Extended Life Filter"/>
    <n v="0.4"/>
    <s v="United States"/>
    <x v="2"/>
    <s v="California"/>
    <s v="Hacienda Heights"/>
    <n v="91745"/>
    <x v="65"/>
    <x v="2"/>
    <x v="2"/>
    <x v="65"/>
    <x v="63"/>
    <d v="2015-03-09T00:00:00"/>
    <d v="2015-03-31T00:00:00"/>
    <d v="2015-03-09T00:00:00"/>
    <n v="107.11"/>
    <x v="1"/>
    <n v="240.46"/>
    <n v="88569"/>
    <n v="19.82"/>
    <x v="2"/>
    <n v="2"/>
    <n v="0.44543791067121347"/>
    <n v="347.57"/>
    <x v="9"/>
    <s v="Mar 2015"/>
    <s v="Mar 2015  Week 10"/>
    <n v="0"/>
    <n v="1"/>
    <x v="1"/>
    <x v="0"/>
  </r>
  <r>
    <n v="851"/>
    <s v="Helen H Heller"/>
    <x v="3"/>
    <n v="0.02"/>
    <n v="3.36"/>
    <n v="6.27"/>
    <x v="1"/>
    <x v="3"/>
    <x v="2"/>
    <s v="Binders and Binder Accessories"/>
    <s v="Small Box"/>
    <s v="Cardinal Poly Pocket Divider Pockets for Ring Binders"/>
    <n v="0.4"/>
    <s v="United States"/>
    <x v="2"/>
    <s v="California"/>
    <s v="Hacienda Heights"/>
    <n v="91745"/>
    <x v="65"/>
    <x v="2"/>
    <x v="2"/>
    <x v="65"/>
    <x v="63"/>
    <d v="2015-03-09T00:00:00"/>
    <d v="2015-03-31T00:00:00"/>
    <d v="2015-03-09T00:00:00"/>
    <n v="-216.154"/>
    <x v="31"/>
    <n v="74.08"/>
    <n v="88569"/>
    <n v="3.34"/>
    <x v="2"/>
    <n v="2"/>
    <n v="-2.9178455723542118"/>
    <n v="-142.07400000000001"/>
    <x v="9"/>
    <s v="Mar 2015"/>
    <s v="Mar 2015  Week 10"/>
    <n v="0"/>
    <n v="1"/>
    <x v="1"/>
    <x v="0"/>
  </r>
  <r>
    <n v="2750"/>
    <s v="Allen Nash"/>
    <x v="0"/>
    <n v="0.02"/>
    <n v="161.55000000000001"/>
    <n v="19.989999999999998"/>
    <x v="1"/>
    <x v="0"/>
    <x v="2"/>
    <s v="Storage &amp; Organization"/>
    <s v="Small Box"/>
    <s v="Fellowes Super Stor/Drawer® Files"/>
    <n v="0.66"/>
    <s v="United States"/>
    <x v="0"/>
    <s v="Virginia"/>
    <s v="Waynesboro"/>
    <n v="22980"/>
    <x v="66"/>
    <x v="2"/>
    <x v="2"/>
    <x v="66"/>
    <x v="67"/>
    <d v="2015-03-08T00:00:00"/>
    <d v="2015-03-31T00:00:00"/>
    <d v="2015-03-08T00:00:00"/>
    <n v="664.51800000000003"/>
    <x v="7"/>
    <n v="657.61"/>
    <n v="91424"/>
    <n v="161.53"/>
    <x v="0"/>
    <n v="0"/>
    <n v="1.0105047064369459"/>
    <n v="1322.1280000000002"/>
    <x v="10"/>
    <s v="Mar 2015"/>
    <s v="Mar 2015  Week 11"/>
    <n v="1"/>
    <n v="0"/>
    <x v="0"/>
    <x v="0"/>
  </r>
  <r>
    <n v="2770"/>
    <s v="Joel Burnette"/>
    <x v="0"/>
    <n v="0.02"/>
    <n v="11.55"/>
    <n v="2.36"/>
    <x v="1"/>
    <x v="3"/>
    <x v="2"/>
    <s v="Pens &amp; Art Supplies"/>
    <s v="Wrap Bag"/>
    <s v="Newell 309"/>
    <n v="0.55000000000000004"/>
    <s v="United States"/>
    <x v="0"/>
    <s v="Georgia"/>
    <s v="Dunwoody"/>
    <n v="30338"/>
    <x v="66"/>
    <x v="2"/>
    <x v="2"/>
    <x v="66"/>
    <x v="65"/>
    <d v="2015-03-10T00:00:00"/>
    <d v="2015-03-31T00:00:00"/>
    <d v="2015-03-10T00:00:00"/>
    <n v="1289.3820000000001"/>
    <x v="15"/>
    <n v="159.53"/>
    <n v="88975"/>
    <n v="11.530000000000001"/>
    <x v="0"/>
    <n v="2"/>
    <n v="8.0823794897511441"/>
    <n v="1448.912"/>
    <x v="10"/>
    <s v="Mar 2015"/>
    <s v="Mar 2015  Week 11"/>
    <n v="1"/>
    <n v="0"/>
    <x v="0"/>
    <x v="0"/>
  </r>
  <r>
    <n v="2837"/>
    <s v="Leslie Hawley"/>
    <x v="1"/>
    <n v="7.0000000000000007E-2"/>
    <n v="51.98"/>
    <n v="10.17"/>
    <x v="1"/>
    <x v="2"/>
    <x v="1"/>
    <s v="Office Machines"/>
    <s v="Medium Box"/>
    <s v="Canon MP25DIII Desktop Whisper-Quiet Printing Calculator"/>
    <n v="0.37"/>
    <s v="United States"/>
    <x v="1"/>
    <s v="Oklahoma"/>
    <s v="Tulsa"/>
    <n v="74133"/>
    <x v="66"/>
    <x v="2"/>
    <x v="2"/>
    <x v="66"/>
    <x v="65"/>
    <d v="2015-03-10T00:00:00"/>
    <d v="2015-03-31T00:00:00"/>
    <d v="2015-03-10T00:00:00"/>
    <n v="439.78530000000001"/>
    <x v="1"/>
    <n v="637.37"/>
    <n v="89801"/>
    <n v="51.91"/>
    <x v="1"/>
    <n v="2"/>
    <n v="0.69000000000000006"/>
    <n v="1077.1552999999999"/>
    <x v="10"/>
    <s v="Mar 2015"/>
    <s v="Mar 2015  Week 11"/>
    <n v="1"/>
    <n v="0"/>
    <x v="0"/>
    <x v="0"/>
  </r>
  <r>
    <n v="2837"/>
    <s v="Leslie Hawley"/>
    <x v="1"/>
    <n v="0.1"/>
    <n v="80.97"/>
    <n v="33.6"/>
    <x v="0"/>
    <x v="2"/>
    <x v="1"/>
    <s v="Office Machines"/>
    <s v="Jumbo Drum"/>
    <s v="Lexmark Z25 Color Inkjet Printer"/>
    <n v="0.37"/>
    <s v="United States"/>
    <x v="1"/>
    <s v="Oklahoma"/>
    <s v="Tulsa"/>
    <n v="74133"/>
    <x v="66"/>
    <x v="2"/>
    <x v="2"/>
    <x v="66"/>
    <x v="69"/>
    <d v="2015-03-11T00:00:00"/>
    <d v="2015-03-31T00:00:00"/>
    <d v="2015-03-11T00:00:00"/>
    <n v="-149.4573"/>
    <x v="6"/>
    <n v="232.16"/>
    <n v="89801"/>
    <n v="80.87"/>
    <x v="1"/>
    <n v="3"/>
    <n v="-0.6437685217091661"/>
    <n v="82.702699999999993"/>
    <x v="10"/>
    <s v="Mar 2015"/>
    <s v="Mar 2015  Week 11"/>
    <n v="0"/>
    <n v="1"/>
    <x v="1"/>
    <x v="0"/>
  </r>
  <r>
    <n v="693"/>
    <s v="Richard McClure"/>
    <x v="2"/>
    <n v="0.09"/>
    <n v="5.34"/>
    <n v="2.99"/>
    <x v="2"/>
    <x v="0"/>
    <x v="2"/>
    <s v="Binders and Binder Accessories"/>
    <s v="Small Box"/>
    <s v="Wilson Jones 14 Line Acrylic Coated Pressboard Data Binders"/>
    <n v="0.38"/>
    <s v="United States"/>
    <x v="2"/>
    <s v="Colorado"/>
    <s v="Thornton"/>
    <n v="80229"/>
    <x v="66"/>
    <x v="2"/>
    <x v="2"/>
    <x v="66"/>
    <x v="70"/>
    <d v="2015-03-15T00:00:00"/>
    <d v="2015-03-31T00:00:00"/>
    <d v="2015-03-15T00:00:00"/>
    <n v="9.4860000000000007"/>
    <x v="40"/>
    <n v="95.1"/>
    <n v="87812"/>
    <n v="5.25"/>
    <x v="2"/>
    <n v="7"/>
    <n v="9.974763406940064E-2"/>
    <n v="104.586"/>
    <x v="10"/>
    <s v="Mar 2015"/>
    <s v="Mar 2015  Week 11"/>
    <n v="1"/>
    <n v="0"/>
    <x v="0"/>
    <x v="0"/>
  </r>
  <r>
    <n v="693"/>
    <s v="Richard McClure"/>
    <x v="2"/>
    <n v="7.0000000000000007E-2"/>
    <n v="140.97999999999999"/>
    <n v="53.48"/>
    <x v="0"/>
    <x v="0"/>
    <x v="0"/>
    <s v="Bookcases"/>
    <s v="Jumbo Box"/>
    <s v="Bush Heritage Pine Collection 5-Shelf Bookcase, Albany Pine Finish, *Special Order"/>
    <n v="0.65"/>
    <s v="United States"/>
    <x v="2"/>
    <s v="Colorado"/>
    <s v="Thornton"/>
    <n v="80229"/>
    <x v="66"/>
    <x v="2"/>
    <x v="2"/>
    <x v="66"/>
    <x v="70"/>
    <d v="2015-03-15T00:00:00"/>
    <d v="2015-03-31T00:00:00"/>
    <d v="2015-03-15T00:00:00"/>
    <n v="-263.64999999999998"/>
    <x v="18"/>
    <n v="734.74"/>
    <n v="87812"/>
    <n v="140.91"/>
    <x v="2"/>
    <n v="7"/>
    <n v="-0.35883441761711621"/>
    <n v="471.09000000000003"/>
    <x v="10"/>
    <s v="Mar 2015"/>
    <s v="Mar 2015  Week 11"/>
    <n v="0"/>
    <n v="1"/>
    <x v="1"/>
    <x v="0"/>
  </r>
  <r>
    <n v="693"/>
    <s v="Richard McClure"/>
    <x v="2"/>
    <n v="0.06"/>
    <n v="205.99"/>
    <n v="5.26"/>
    <x v="1"/>
    <x v="0"/>
    <x v="1"/>
    <s v="Telephones and Communication"/>
    <s v="Small Box"/>
    <s v="i470"/>
    <n v="0.56000000000000005"/>
    <s v="United States"/>
    <x v="2"/>
    <s v="Colorado"/>
    <s v="Thornton"/>
    <n v="80229"/>
    <x v="66"/>
    <x v="2"/>
    <x v="2"/>
    <x v="66"/>
    <x v="70"/>
    <d v="2015-03-15T00:00:00"/>
    <d v="2015-03-31T00:00:00"/>
    <d v="2015-03-15T00:00:00"/>
    <n v="890.18100000000004"/>
    <x v="8"/>
    <n v="1882.87"/>
    <n v="87812"/>
    <n v="205.93"/>
    <x v="2"/>
    <n v="7"/>
    <n v="0.47277878982616967"/>
    <n v="2773.0509999999999"/>
    <x v="10"/>
    <s v="Mar 2015"/>
    <s v="Mar 2015  Week 11"/>
    <n v="0"/>
    <n v="1"/>
    <x v="1"/>
    <x v="0"/>
  </r>
  <r>
    <n v="1718"/>
    <s v="Kathy Shah"/>
    <x v="2"/>
    <n v="0.01"/>
    <n v="300.98"/>
    <n v="64.73"/>
    <x v="0"/>
    <x v="1"/>
    <x v="0"/>
    <s v="Chairs &amp; Chairmats"/>
    <s v="Jumbo Drum"/>
    <s v="Global Leather and Oak Executive Chair, Black"/>
    <n v="0.56000000000000005"/>
    <s v="United States"/>
    <x v="0"/>
    <s v="North Carolina"/>
    <s v="Garner"/>
    <n v="27529"/>
    <x v="66"/>
    <x v="2"/>
    <x v="2"/>
    <x v="66"/>
    <x v="70"/>
    <d v="2015-03-15T00:00:00"/>
    <d v="2015-03-31T00:00:00"/>
    <d v="2015-03-15T00:00:00"/>
    <n v="-48.874000000000002"/>
    <x v="6"/>
    <n v="974.14"/>
    <n v="90621"/>
    <n v="300.97000000000003"/>
    <x v="0"/>
    <n v="7"/>
    <n v="-5.0171433264212542E-2"/>
    <n v="925.26599999999996"/>
    <x v="10"/>
    <s v="Mar 2015"/>
    <s v="Mar 2015  Week 11"/>
    <n v="1"/>
    <n v="0"/>
    <x v="0"/>
    <x v="0"/>
  </r>
  <r>
    <n v="1075"/>
    <s v="Theodore Tyson"/>
    <x v="1"/>
    <n v="0.04"/>
    <n v="19.23"/>
    <n v="6.15"/>
    <x v="1"/>
    <x v="2"/>
    <x v="0"/>
    <s v="Office Furnishings"/>
    <s v="Small Pack"/>
    <s v="Executive Impressions 13&quot; Clairmont Wall Clock"/>
    <n v="0.44"/>
    <s v="United States"/>
    <x v="1"/>
    <s v="Illinois"/>
    <s v="Romeoville"/>
    <n v="60441"/>
    <x v="67"/>
    <x v="2"/>
    <x v="2"/>
    <x v="67"/>
    <x v="65"/>
    <d v="2015-03-10T00:00:00"/>
    <d v="2015-03-31T00:00:00"/>
    <d v="2015-03-10T00:00:00"/>
    <n v="152.4348"/>
    <x v="8"/>
    <n v="220.92"/>
    <n v="86422"/>
    <n v="19.190000000000001"/>
    <x v="1"/>
    <n v="1"/>
    <n v="0.69000000000000006"/>
    <n v="373.35479999999995"/>
    <x v="10"/>
    <s v="Mar 2015"/>
    <s v="Mar 2015  Week 11"/>
    <n v="1"/>
    <n v="0"/>
    <x v="0"/>
    <x v="0"/>
  </r>
  <r>
    <n v="2258"/>
    <s v="Nicole Pope"/>
    <x v="2"/>
    <n v="0.01"/>
    <n v="7.64"/>
    <n v="1.39"/>
    <x v="2"/>
    <x v="3"/>
    <x v="2"/>
    <s v="Envelopes"/>
    <s v="Small Box"/>
    <s v="#10- 4 1/8&quot; x 9 1/2&quot; Security-Tint Envelopes"/>
    <n v="0.36"/>
    <s v="United States"/>
    <x v="0"/>
    <s v="North Carolina"/>
    <s v="Rocky Mount"/>
    <n v="27801"/>
    <x v="67"/>
    <x v="2"/>
    <x v="2"/>
    <x v="67"/>
    <x v="71"/>
    <d v="2015-03-13T00:00:00"/>
    <d v="2015-03-31T00:00:00"/>
    <d v="2015-03-13T00:00:00"/>
    <n v="-1676.6120000000001"/>
    <x v="13"/>
    <n v="73.290000000000006"/>
    <n v="87962"/>
    <n v="7.63"/>
    <x v="0"/>
    <n v="4"/>
    <n v="-22.876408787010504"/>
    <n v="-1603.3220000000001"/>
    <x v="10"/>
    <s v="Mar 2015"/>
    <s v="Mar 2015  Week 11"/>
    <n v="1"/>
    <n v="0"/>
    <x v="0"/>
    <x v="0"/>
  </r>
  <r>
    <n v="2258"/>
    <s v="Nicole Pope"/>
    <x v="2"/>
    <n v="7.0000000000000007E-2"/>
    <n v="400.97"/>
    <n v="48.26"/>
    <x v="0"/>
    <x v="3"/>
    <x v="1"/>
    <s v="Office Machines"/>
    <s v="Jumbo Box"/>
    <s v="Hewlett-Packard Deskjet 1220Cse Color Inkjet Printer"/>
    <n v="0.36"/>
    <s v="United States"/>
    <x v="0"/>
    <s v="North Carolina"/>
    <s v="Rocky Mount"/>
    <n v="27801"/>
    <x v="67"/>
    <x v="2"/>
    <x v="2"/>
    <x v="67"/>
    <x v="71"/>
    <d v="2015-03-13T00:00:00"/>
    <d v="2015-03-31T00:00:00"/>
    <d v="2015-03-13T00:00:00"/>
    <n v="45.127800000000001"/>
    <x v="2"/>
    <n v="2961.32"/>
    <n v="87962"/>
    <n v="400.90000000000003"/>
    <x v="0"/>
    <n v="4"/>
    <n v="1.5239082571285777E-2"/>
    <n v="3006.4478000000004"/>
    <x v="10"/>
    <s v="Mar 2015"/>
    <s v="Mar 2015  Week 11"/>
    <n v="0"/>
    <n v="1"/>
    <x v="1"/>
    <x v="0"/>
  </r>
  <r>
    <n v="2855"/>
    <s v="Vicki Womble"/>
    <x v="2"/>
    <n v="0.09"/>
    <n v="6783.02"/>
    <n v="24.49"/>
    <x v="1"/>
    <x v="1"/>
    <x v="1"/>
    <s v="Office Machines"/>
    <s v="Large Box"/>
    <s v="Polycom ViewStation™ ISDN Videoconferencing Unit"/>
    <n v="0.39"/>
    <s v="United States"/>
    <x v="2"/>
    <s v="Washington"/>
    <s v="Des Moines"/>
    <n v="98198"/>
    <x v="68"/>
    <x v="2"/>
    <x v="2"/>
    <x v="68"/>
    <x v="72"/>
    <d v="2015-03-14T00:00:00"/>
    <d v="2015-03-31T00:00:00"/>
    <d v="2015-03-14T00:00:00"/>
    <n v="-14140.7016"/>
    <x v="3"/>
    <n v="6296"/>
    <n v="87317"/>
    <n v="6782.93"/>
    <x v="2"/>
    <n v="4"/>
    <n v="-2.245981829733164"/>
    <n v="-7844.7016000000003"/>
    <x v="10"/>
    <s v="Mar 2015"/>
    <s v="Mar 2015  Week 11"/>
    <n v="0"/>
    <n v="1"/>
    <x v="0"/>
    <x v="0"/>
  </r>
  <r>
    <n v="2545"/>
    <s v="Rick Ellis"/>
    <x v="4"/>
    <n v="0.01"/>
    <n v="99.99"/>
    <n v="19.989999999999998"/>
    <x v="2"/>
    <x v="2"/>
    <x v="1"/>
    <s v="Office Machines"/>
    <s v="Small Box"/>
    <s v="AT&amp;T 2230 Dual Handset Phone With Caller ID/Call Waiting"/>
    <n v="0.52"/>
    <s v="United States"/>
    <x v="0"/>
    <s v="Virginia"/>
    <s v="Springfield"/>
    <n v="22153"/>
    <x v="68"/>
    <x v="2"/>
    <x v="2"/>
    <x v="68"/>
    <x v="68"/>
    <d v="2015-03-12T00:00:00"/>
    <d v="2015-03-31T00:00:00"/>
    <d v="2015-03-12T00:00:00"/>
    <n v="90.024000000000001"/>
    <x v="0"/>
    <n v="202.98"/>
    <n v="87915"/>
    <n v="99.97999999999999"/>
    <x v="0"/>
    <n v="2"/>
    <n v="0.44351167602719482"/>
    <n v="293.00400000000002"/>
    <x v="10"/>
    <s v="Mar 2015"/>
    <s v="Mar 2015  Week 11"/>
    <n v="1"/>
    <n v="0"/>
    <x v="0"/>
    <x v="0"/>
  </r>
  <r>
    <n v="3194"/>
    <s v="Angela Rose"/>
    <x v="4"/>
    <n v="0.1"/>
    <n v="4.9800000000000004"/>
    <n v="7.54"/>
    <x v="1"/>
    <x v="1"/>
    <x v="2"/>
    <s v="Paper"/>
    <s v="Small Box"/>
    <s v="Xerox 1961"/>
    <n v="0.38"/>
    <s v="United States"/>
    <x v="0"/>
    <s v="Florida"/>
    <s v="Spring Hill"/>
    <n v="34609"/>
    <x v="68"/>
    <x v="2"/>
    <x v="2"/>
    <x v="68"/>
    <x v="69"/>
    <d v="2015-03-11T00:00:00"/>
    <d v="2015-03-31T00:00:00"/>
    <d v="2015-03-11T00:00:00"/>
    <n v="45.078000000000003"/>
    <x v="13"/>
    <n v="43.84"/>
    <n v="89805"/>
    <n v="4.8800000000000008"/>
    <x v="0"/>
    <n v="1"/>
    <n v="1.0282390510948904"/>
    <n v="88.918000000000006"/>
    <x v="10"/>
    <s v="Mar 2015"/>
    <s v="Mar 2015  Week 11"/>
    <n v="1"/>
    <n v="0"/>
    <x v="0"/>
    <x v="0"/>
  </r>
  <r>
    <n v="3194"/>
    <s v="Angela Rose"/>
    <x v="4"/>
    <n v="0"/>
    <n v="22.84"/>
    <n v="8.18"/>
    <x v="1"/>
    <x v="1"/>
    <x v="2"/>
    <s v="Paper"/>
    <s v="Small Box"/>
    <s v="Xerox 1991"/>
    <n v="0.39"/>
    <s v="United States"/>
    <x v="0"/>
    <s v="Florida"/>
    <s v="Spring Hill"/>
    <n v="34609"/>
    <x v="68"/>
    <x v="2"/>
    <x v="2"/>
    <x v="68"/>
    <x v="68"/>
    <d v="2015-03-12T00:00:00"/>
    <d v="2015-03-31T00:00:00"/>
    <d v="2015-03-12T00:00:00"/>
    <n v="-110.376"/>
    <x v="5"/>
    <n v="141.74"/>
    <n v="89805"/>
    <n v="22.84"/>
    <x v="0"/>
    <n v="2"/>
    <n v="-0.7787216029349513"/>
    <n v="31.364000000000004"/>
    <x v="10"/>
    <s v="Mar 2015"/>
    <s v="Mar 2015  Week 11"/>
    <n v="0"/>
    <n v="1"/>
    <x v="1"/>
    <x v="0"/>
  </r>
  <r>
    <n v="52"/>
    <s v="Lorraine Kelly"/>
    <x v="3"/>
    <n v="0"/>
    <n v="115.99"/>
    <n v="2.5"/>
    <x v="1"/>
    <x v="3"/>
    <x v="1"/>
    <s v="Telephones and Communication"/>
    <s v="Small Box"/>
    <s v="6160"/>
    <n v="0.56999999999999995"/>
    <s v="United States"/>
    <x v="2"/>
    <s v="Washington"/>
    <s v="Puyallup"/>
    <n v="98373"/>
    <x v="68"/>
    <x v="2"/>
    <x v="2"/>
    <x v="68"/>
    <x v="65"/>
    <d v="2015-03-10T00:00:00"/>
    <d v="2015-03-31T00:00:00"/>
    <d v="2015-03-10T00:00:00"/>
    <n v="162.666"/>
    <x v="5"/>
    <n v="627.04"/>
    <n v="88426"/>
    <n v="115.99"/>
    <x v="2"/>
    <n v="0"/>
    <n v="0.25941885685123756"/>
    <n v="789.7059999999999"/>
    <x v="10"/>
    <s v="Mar 2015"/>
    <s v="Mar 2015  Week 11"/>
    <n v="1"/>
    <n v="0"/>
    <x v="0"/>
    <x v="0"/>
  </r>
  <r>
    <n v="53"/>
    <s v="Sidney Russell Austin"/>
    <x v="3"/>
    <n v="0.02"/>
    <n v="5.98"/>
    <n v="5.79"/>
    <x v="1"/>
    <x v="3"/>
    <x v="2"/>
    <s v="Paper"/>
    <s v="Small Box"/>
    <s v="Xerox 1903"/>
    <n v="0.36"/>
    <s v="United States"/>
    <x v="2"/>
    <s v="Washington"/>
    <s v="Redmond"/>
    <n v="98052"/>
    <x v="68"/>
    <x v="2"/>
    <x v="2"/>
    <x v="68"/>
    <x v="69"/>
    <d v="2015-03-11T00:00:00"/>
    <d v="2015-03-31T00:00:00"/>
    <d v="2015-03-11T00:00:00"/>
    <n v="-67.489999999999995"/>
    <x v="40"/>
    <n v="110.19"/>
    <n v="88426"/>
    <n v="5.9600000000000009"/>
    <x v="2"/>
    <n v="1"/>
    <n v="-0.61248752155368003"/>
    <n v="42.7"/>
    <x v="10"/>
    <s v="Mar 2015"/>
    <s v="Mar 2015  Week 11"/>
    <n v="0"/>
    <n v="1"/>
    <x v="1"/>
    <x v="0"/>
  </r>
  <r>
    <n v="753"/>
    <s v="Elisabeth Massey"/>
    <x v="0"/>
    <n v="0.06"/>
    <n v="2.61"/>
    <n v="0.5"/>
    <x v="2"/>
    <x v="3"/>
    <x v="2"/>
    <s v="Labels"/>
    <s v="Small Box"/>
    <s v="Avery 479"/>
    <n v="0.39"/>
    <s v="United States"/>
    <x v="2"/>
    <s v="Arizona"/>
    <s v="Prescott"/>
    <n v="86301"/>
    <x v="69"/>
    <x v="2"/>
    <x v="2"/>
    <x v="69"/>
    <x v="69"/>
    <d v="2015-03-11T00:00:00"/>
    <d v="2015-03-31T00:00:00"/>
    <d v="2015-03-11T00:00:00"/>
    <n v="10.85"/>
    <x v="3"/>
    <n v="17.59"/>
    <n v="90438"/>
    <n v="2.5499999999999998"/>
    <x v="2"/>
    <n v="0"/>
    <n v="0.61682774303581578"/>
    <n v="28.439999999999998"/>
    <x v="10"/>
    <s v="Mar 2015"/>
    <s v="Mar 2015  Week 11"/>
    <n v="1"/>
    <n v="0"/>
    <x v="0"/>
    <x v="0"/>
  </r>
  <r>
    <n v="753"/>
    <s v="Elisabeth Massey"/>
    <x v="0"/>
    <n v="0.01"/>
    <n v="6.35"/>
    <n v="1.02"/>
    <x v="1"/>
    <x v="3"/>
    <x v="2"/>
    <s v="Paper"/>
    <s v="Wrap Bag"/>
    <s v="Telephone Message Books with Fax/Mobile Section, 5 1/2&quot; x 3 3/16&quot;"/>
    <n v="0.39"/>
    <s v="United States"/>
    <x v="2"/>
    <s v="Arizona"/>
    <s v="Prescott"/>
    <n v="86301"/>
    <x v="69"/>
    <x v="2"/>
    <x v="2"/>
    <x v="69"/>
    <x v="71"/>
    <d v="2015-03-13T00:00:00"/>
    <d v="2015-03-31T00:00:00"/>
    <d v="2015-03-13T00:00:00"/>
    <n v="97.662599999999998"/>
    <x v="45"/>
    <n v="141.54"/>
    <n v="90438"/>
    <n v="6.34"/>
    <x v="2"/>
    <n v="2"/>
    <n v="0.69000000000000006"/>
    <n v="239.20259999999999"/>
    <x v="10"/>
    <s v="Mar 2015"/>
    <s v="Mar 2015  Week 11"/>
    <n v="0"/>
    <n v="1"/>
    <x v="1"/>
    <x v="0"/>
  </r>
  <r>
    <n v="1494"/>
    <s v="Kate Lehman"/>
    <x v="0"/>
    <n v="0.06"/>
    <n v="8.3699999999999992"/>
    <n v="10.16"/>
    <x v="1"/>
    <x v="3"/>
    <x v="0"/>
    <s v="Office Furnishings"/>
    <s v="Large Box"/>
    <s v="Westinghouse Clip-On Gooseneck Lamps"/>
    <n v="0.59"/>
    <s v="United States"/>
    <x v="3"/>
    <s v="Maryland"/>
    <s v="Dundalk"/>
    <n v="21222"/>
    <x v="69"/>
    <x v="2"/>
    <x v="2"/>
    <x v="69"/>
    <x v="71"/>
    <d v="2015-03-13T00:00:00"/>
    <d v="2015-03-31T00:00:00"/>
    <d v="2015-03-13T00:00:00"/>
    <n v="-255.65"/>
    <x v="27"/>
    <n v="157.63999999999999"/>
    <n v="85880"/>
    <n v="8.3099999999999987"/>
    <x v="3"/>
    <n v="2"/>
    <n v="-1.6217330626744484"/>
    <n v="-98.010000000000019"/>
    <x v="10"/>
    <s v="Mar 2015"/>
    <s v="Mar 2015  Week 11"/>
    <n v="1"/>
    <n v="0"/>
    <x v="0"/>
    <x v="0"/>
  </r>
  <r>
    <n v="1494"/>
    <s v="Kate Lehman"/>
    <x v="0"/>
    <n v="0.09"/>
    <n v="6.48"/>
    <n v="9.17"/>
    <x v="2"/>
    <x v="3"/>
    <x v="2"/>
    <s v="Paper"/>
    <s v="Small Box"/>
    <s v="Xerox 1996"/>
    <n v="0.37"/>
    <s v="United States"/>
    <x v="3"/>
    <s v="Maryland"/>
    <s v="Dundalk"/>
    <n v="21222"/>
    <x v="69"/>
    <x v="2"/>
    <x v="2"/>
    <x v="69"/>
    <x v="71"/>
    <d v="2015-03-13T00:00:00"/>
    <d v="2015-03-31T00:00:00"/>
    <d v="2015-03-13T00:00:00"/>
    <n v="-76.540000000000006"/>
    <x v="5"/>
    <n v="42.16"/>
    <n v="85880"/>
    <n v="6.3900000000000006"/>
    <x v="3"/>
    <n v="2"/>
    <n v="-1.8154648956356738"/>
    <n v="-34.38000000000001"/>
    <x v="10"/>
    <s v="Mar 2015"/>
    <s v="Mar 2015  Week 11"/>
    <n v="0"/>
    <n v="1"/>
    <x v="1"/>
    <x v="0"/>
  </r>
  <r>
    <n v="1497"/>
    <s v="Gloria Jacobs"/>
    <x v="0"/>
    <n v="0.09"/>
    <n v="6.28"/>
    <n v="5.29"/>
    <x v="1"/>
    <x v="3"/>
    <x v="0"/>
    <s v="Office Furnishings"/>
    <s v="Small Box"/>
    <s v="Eldon® 200 Class™ Desk Accessories, Burgundy"/>
    <n v="0.43"/>
    <s v="United States"/>
    <x v="3"/>
    <s v="New York"/>
    <s v="Elmira"/>
    <n v="14901"/>
    <x v="69"/>
    <x v="2"/>
    <x v="2"/>
    <x v="69"/>
    <x v="68"/>
    <d v="2015-03-12T00:00:00"/>
    <d v="2015-03-31T00:00:00"/>
    <d v="2015-03-12T00:00:00"/>
    <n v="-10.09"/>
    <x v="0"/>
    <n v="14.08"/>
    <n v="85880"/>
    <n v="6.19"/>
    <x v="3"/>
    <n v="1"/>
    <n v="-0.71661931818181812"/>
    <n v="3.99"/>
    <x v="10"/>
    <s v="Mar 2015"/>
    <s v="Mar 2015  Week 11"/>
    <n v="1"/>
    <n v="0"/>
    <x v="1"/>
    <x v="0"/>
  </r>
  <r>
    <n v="1497"/>
    <s v="Gloria Jacobs"/>
    <x v="0"/>
    <n v="0.03"/>
    <n v="15.14"/>
    <n v="4.53"/>
    <x v="1"/>
    <x v="3"/>
    <x v="2"/>
    <s v="Storage &amp; Organization"/>
    <s v="Small Box"/>
    <s v="Eldon® Gobal File Keepers"/>
    <n v="0.81"/>
    <s v="United States"/>
    <x v="3"/>
    <s v="New York"/>
    <s v="Elmira"/>
    <n v="14901"/>
    <x v="69"/>
    <x v="2"/>
    <x v="2"/>
    <x v="69"/>
    <x v="71"/>
    <d v="2015-03-13T00:00:00"/>
    <d v="2015-03-31T00:00:00"/>
    <d v="2015-03-13T00:00:00"/>
    <n v="-92.87"/>
    <x v="40"/>
    <n v="256.73"/>
    <n v="85880"/>
    <n v="15.110000000000001"/>
    <x v="3"/>
    <n v="2"/>
    <n v="-0.36174190784092236"/>
    <n v="163.86"/>
    <x v="10"/>
    <s v="Mar 2015"/>
    <s v="Mar 2015  Week 11"/>
    <n v="0"/>
    <n v="1"/>
    <x v="1"/>
    <x v="0"/>
  </r>
  <r>
    <n v="2616"/>
    <s v="Laurence Hull"/>
    <x v="0"/>
    <n v="0"/>
    <n v="2.6"/>
    <n v="2.4"/>
    <x v="1"/>
    <x v="3"/>
    <x v="2"/>
    <s v="Pens &amp; Art Supplies"/>
    <s v="Wrap Bag"/>
    <s v="12 Colored Short Pencils"/>
    <n v="0.57999999999999996"/>
    <s v="United States"/>
    <x v="1"/>
    <s v="Michigan"/>
    <s v="Portage"/>
    <n v="49002"/>
    <x v="69"/>
    <x v="2"/>
    <x v="2"/>
    <x v="69"/>
    <x v="71"/>
    <d v="2015-03-13T00:00:00"/>
    <d v="2015-03-31T00:00:00"/>
    <d v="2015-03-13T00:00:00"/>
    <n v="-45.21"/>
    <x v="47"/>
    <n v="44.75"/>
    <n v="91495"/>
    <n v="2.6"/>
    <x v="1"/>
    <n v="2"/>
    <n v="-1.0102793296089385"/>
    <n v="-0.46000000000000085"/>
    <x v="10"/>
    <s v="Mar 2015"/>
    <s v="Mar 2015  Week 11"/>
    <n v="1"/>
    <n v="0"/>
    <x v="0"/>
    <x v="0"/>
  </r>
  <r>
    <n v="1484"/>
    <s v="Alison Stewart"/>
    <x v="1"/>
    <n v="0.06"/>
    <n v="99.99"/>
    <n v="19.989999999999998"/>
    <x v="1"/>
    <x v="2"/>
    <x v="1"/>
    <s v="Computer Peripherals"/>
    <s v="Small Box"/>
    <s v="US Robotics 56K V.92 External Faxmodem"/>
    <n v="0.52"/>
    <s v="United States"/>
    <x v="1"/>
    <s v="Illinois"/>
    <s v="Des Plaines"/>
    <n v="60016"/>
    <x v="69"/>
    <x v="2"/>
    <x v="2"/>
    <x v="69"/>
    <x v="72"/>
    <d v="2015-03-14T00:00:00"/>
    <d v="2015-03-31T00:00:00"/>
    <d v="2015-03-14T00:00:00"/>
    <n v="-127.56"/>
    <x v="6"/>
    <n v="290.24"/>
    <n v="91235"/>
    <n v="99.929999999999993"/>
    <x v="1"/>
    <n v="3"/>
    <n v="-0.43949834619625139"/>
    <n v="162.68"/>
    <x v="10"/>
    <s v="Mar 2015"/>
    <s v="Mar 2015  Week 11"/>
    <n v="1"/>
    <n v="0"/>
    <x v="0"/>
    <x v="0"/>
  </r>
  <r>
    <n v="1484"/>
    <s v="Alison Stewart"/>
    <x v="1"/>
    <n v="0"/>
    <n v="193.17"/>
    <n v="19.989999999999998"/>
    <x v="1"/>
    <x v="2"/>
    <x v="2"/>
    <s v="Storage &amp; Organization"/>
    <s v="Small Box"/>
    <s v="Fellowes Staxonsteel® Drawer Files"/>
    <n v="0.71"/>
    <s v="United States"/>
    <x v="1"/>
    <s v="Illinois"/>
    <s v="Des Plaines"/>
    <n v="60016"/>
    <x v="69"/>
    <x v="2"/>
    <x v="2"/>
    <x v="69"/>
    <x v="68"/>
    <d v="2015-03-12T00:00:00"/>
    <d v="2015-03-31T00:00:00"/>
    <d v="2015-03-12T00:00:00"/>
    <n v="282.18"/>
    <x v="18"/>
    <n v="971.4"/>
    <n v="91235"/>
    <n v="193.17"/>
    <x v="1"/>
    <n v="1"/>
    <n v="0.2904879555281038"/>
    <n v="1253.58"/>
    <x v="10"/>
    <s v="Mar 2015"/>
    <s v="Mar 2015  Week 11"/>
    <n v="0"/>
    <n v="1"/>
    <x v="1"/>
    <x v="0"/>
  </r>
  <r>
    <n v="1484"/>
    <s v="Alison Stewart"/>
    <x v="1"/>
    <n v="0.08"/>
    <n v="20.99"/>
    <n v="3.3"/>
    <x v="2"/>
    <x v="2"/>
    <x v="1"/>
    <s v="Telephones and Communication"/>
    <s v="Small Pack"/>
    <s v="Accessory39"/>
    <n v="0.81"/>
    <s v="United States"/>
    <x v="1"/>
    <s v="Illinois"/>
    <s v="Des Plaines"/>
    <n v="60016"/>
    <x v="69"/>
    <x v="2"/>
    <x v="2"/>
    <x v="69"/>
    <x v="69"/>
    <d v="2015-03-11T00:00:00"/>
    <d v="2015-03-31T00:00:00"/>
    <d v="2015-03-11T00:00:00"/>
    <n v="-96.337999999999994"/>
    <x v="8"/>
    <n v="193.51"/>
    <n v="91235"/>
    <n v="20.91"/>
    <x v="1"/>
    <n v="0"/>
    <n v="-0.49784507260606686"/>
    <n v="97.171999999999997"/>
    <x v="10"/>
    <s v="Mar 2015"/>
    <s v="Mar 2015  Week 11"/>
    <n v="0"/>
    <n v="1"/>
    <x v="1"/>
    <x v="0"/>
  </r>
  <r>
    <n v="3397"/>
    <s v="Andrea Shaw"/>
    <x v="1"/>
    <n v="0.01"/>
    <n v="10.9"/>
    <n v="7.46"/>
    <x v="1"/>
    <x v="0"/>
    <x v="2"/>
    <s v="Storage &amp; Organization"/>
    <s v="Small Box"/>
    <s v="Crate-A-Files™"/>
    <n v="0.59"/>
    <s v="United States"/>
    <x v="1"/>
    <s v="Illinois"/>
    <s v="Danville"/>
    <n v="61832"/>
    <x v="69"/>
    <x v="2"/>
    <x v="2"/>
    <x v="69"/>
    <x v="68"/>
    <d v="2015-03-12T00:00:00"/>
    <d v="2015-03-31T00:00:00"/>
    <d v="2015-03-12T00:00:00"/>
    <n v="-116.76"/>
    <x v="27"/>
    <n v="207.31"/>
    <n v="87536"/>
    <n v="10.89"/>
    <x v="1"/>
    <n v="1"/>
    <n v="-0.56321450967150644"/>
    <n v="90.55"/>
    <x v="10"/>
    <s v="Mar 2015"/>
    <s v="Mar 2015  Week 11"/>
    <n v="1"/>
    <n v="0"/>
    <x v="0"/>
    <x v="0"/>
  </r>
  <r>
    <n v="3397"/>
    <s v="Andrea Shaw"/>
    <x v="1"/>
    <n v="0.1"/>
    <n v="7.99"/>
    <n v="5.03"/>
    <x v="1"/>
    <x v="0"/>
    <x v="1"/>
    <s v="Telephones and Communication"/>
    <s v="Medium Box"/>
    <s v="Bell Sonecor JB700 Caller ID"/>
    <n v="0.6"/>
    <s v="United States"/>
    <x v="1"/>
    <s v="Illinois"/>
    <s v="Danville"/>
    <n v="61832"/>
    <x v="69"/>
    <x v="2"/>
    <x v="2"/>
    <x v="69"/>
    <x v="68"/>
    <d v="2015-03-12T00:00:00"/>
    <d v="2015-03-31T00:00:00"/>
    <d v="2015-03-12T00:00:00"/>
    <n v="-160.952"/>
    <x v="45"/>
    <n v="143.12"/>
    <n v="87536"/>
    <n v="7.8900000000000006"/>
    <x v="1"/>
    <n v="1"/>
    <n v="-1.1245947456679708"/>
    <n v="-17.831999999999994"/>
    <x v="10"/>
    <s v="Mar 2015"/>
    <s v="Mar 2015  Week 11"/>
    <n v="0"/>
    <n v="1"/>
    <x v="1"/>
    <x v="0"/>
  </r>
  <r>
    <n v="3151"/>
    <s v="Glenda Hunter"/>
    <x v="4"/>
    <n v="0.02"/>
    <n v="5.98"/>
    <n v="1.49"/>
    <x v="1"/>
    <x v="3"/>
    <x v="2"/>
    <s v="Binders and Binder Accessories"/>
    <s v="Small Box"/>
    <s v="Avery Hanging File Binders"/>
    <n v="0.39"/>
    <s v="United States"/>
    <x v="2"/>
    <s v="California"/>
    <s v="Twentynine Palms"/>
    <n v="92277"/>
    <x v="69"/>
    <x v="2"/>
    <x v="2"/>
    <x v="69"/>
    <x v="68"/>
    <d v="2015-03-12T00:00:00"/>
    <d v="2015-03-31T00:00:00"/>
    <d v="2015-03-12T00:00:00"/>
    <n v="28.526"/>
    <x v="19"/>
    <n v="59.9"/>
    <n v="88547"/>
    <n v="5.9600000000000009"/>
    <x v="2"/>
    <n v="1"/>
    <n v="0.4762270450751252"/>
    <n v="88.426000000000002"/>
    <x v="10"/>
    <s v="Mar 2015"/>
    <s v="Mar 2015  Week 11"/>
    <n v="0"/>
    <n v="1"/>
    <x v="0"/>
    <x v="0"/>
  </r>
  <r>
    <n v="796"/>
    <s v="Amanda Conner"/>
    <x v="3"/>
    <n v="0.06"/>
    <n v="8.6"/>
    <n v="6.19"/>
    <x v="1"/>
    <x v="3"/>
    <x v="2"/>
    <s v="Binders and Binder Accessories"/>
    <s v="Small Box"/>
    <s v="Avery Printable Repositionable Plastic Tabs"/>
    <n v="0.38"/>
    <s v="United States"/>
    <x v="1"/>
    <s v="Nebraska"/>
    <s v="Papillion"/>
    <n v="68046"/>
    <x v="69"/>
    <x v="2"/>
    <x v="2"/>
    <x v="69"/>
    <x v="68"/>
    <d v="2015-03-12T00:00:00"/>
    <d v="2015-03-31T00:00:00"/>
    <d v="2015-03-12T00:00:00"/>
    <n v="-46.115000000000002"/>
    <x v="13"/>
    <n v="79.400000000000006"/>
    <n v="86867"/>
    <n v="8.5399999999999991"/>
    <x v="1"/>
    <n v="1"/>
    <n v="-0.58079345088161205"/>
    <n v="33.285000000000004"/>
    <x v="10"/>
    <s v="Mar 2015"/>
    <s v="Mar 2015  Week 11"/>
    <n v="1"/>
    <n v="0"/>
    <x v="0"/>
    <x v="0"/>
  </r>
  <r>
    <n v="1254"/>
    <s v="Anne Bland"/>
    <x v="0"/>
    <n v="0.06"/>
    <n v="80.98"/>
    <n v="35"/>
    <x v="1"/>
    <x v="2"/>
    <x v="2"/>
    <s v="Storage &amp; Organization"/>
    <s v="Large Box"/>
    <s v="Carina Double Wide Media Storage Towers in Natural &amp; Black"/>
    <n v="0.81"/>
    <s v="United States"/>
    <x v="1"/>
    <s v="Texas"/>
    <s v="Channelview"/>
    <n v="77530"/>
    <x v="70"/>
    <x v="2"/>
    <x v="2"/>
    <x v="70"/>
    <x v="71"/>
    <d v="2015-03-13T00:00:00"/>
    <d v="2015-03-31T00:00:00"/>
    <d v="2015-03-13T00:00:00"/>
    <n v="-218.77"/>
    <x v="0"/>
    <n v="172.79"/>
    <n v="89983"/>
    <n v="80.92"/>
    <x v="1"/>
    <n v="1"/>
    <n v="-1.2661033624631057"/>
    <n v="-45.980000000000018"/>
    <x v="10"/>
    <s v="Mar 2015"/>
    <s v="Mar 2015  Week 11"/>
    <n v="1"/>
    <n v="0"/>
    <x v="0"/>
    <x v="0"/>
  </r>
  <r>
    <n v="2896"/>
    <s v="Anna Ellis"/>
    <x v="0"/>
    <n v="0"/>
    <n v="22.84"/>
    <n v="16.920000000000002"/>
    <x v="1"/>
    <x v="2"/>
    <x v="2"/>
    <s v="Paper"/>
    <s v="Small Box"/>
    <s v="Xerox 1973"/>
    <n v="0.39"/>
    <s v="United States"/>
    <x v="1"/>
    <s v="Minnesota"/>
    <s v="Mankato"/>
    <n v="56001"/>
    <x v="70"/>
    <x v="2"/>
    <x v="2"/>
    <x v="70"/>
    <x v="72"/>
    <d v="2015-03-14T00:00:00"/>
    <d v="2015-03-31T00:00:00"/>
    <d v="2015-03-14T00:00:00"/>
    <n v="-83.75"/>
    <x v="9"/>
    <n v="370.62"/>
    <n v="86927"/>
    <n v="22.84"/>
    <x v="1"/>
    <n v="2"/>
    <n v="-0.22597269440397172"/>
    <n v="286.87"/>
    <x v="10"/>
    <s v="Mar 2015"/>
    <s v="Mar 2015  Week 11"/>
    <n v="0"/>
    <n v="1"/>
    <x v="0"/>
    <x v="0"/>
  </r>
  <r>
    <n v="1027"/>
    <s v="Brian Bennett"/>
    <x v="1"/>
    <n v="0.1"/>
    <n v="73.98"/>
    <n v="4"/>
    <x v="1"/>
    <x v="0"/>
    <x v="1"/>
    <s v="Computer Peripherals"/>
    <s v="Small Box"/>
    <s v="Keytronic French Keyboard"/>
    <n v="0.79"/>
    <s v="United States"/>
    <x v="3"/>
    <s v="New York"/>
    <s v="Cheektowaga"/>
    <n v="14225"/>
    <x v="70"/>
    <x v="2"/>
    <x v="2"/>
    <x v="70"/>
    <x v="71"/>
    <d v="2015-03-13T00:00:00"/>
    <d v="2015-03-31T00:00:00"/>
    <d v="2015-03-13T00:00:00"/>
    <n v="-229.87"/>
    <x v="18"/>
    <n v="347.23"/>
    <n v="89004"/>
    <n v="73.88000000000001"/>
    <x v="3"/>
    <n v="1"/>
    <n v="-0.66201077095873051"/>
    <n v="117.36000000000001"/>
    <x v="10"/>
    <s v="Mar 2015"/>
    <s v="Mar 2015  Week 11"/>
    <n v="1"/>
    <n v="0"/>
    <x v="0"/>
    <x v="0"/>
  </r>
  <r>
    <n v="1027"/>
    <s v="Brian Bennett"/>
    <x v="1"/>
    <n v="0.05"/>
    <n v="51.98"/>
    <n v="10.17"/>
    <x v="1"/>
    <x v="0"/>
    <x v="1"/>
    <s v="Office Machines"/>
    <s v="Medium Box"/>
    <s v="Canon MP25DIII Desktop Whisper-Quiet Printing Calculator"/>
    <n v="0.37"/>
    <s v="United States"/>
    <x v="3"/>
    <s v="New York"/>
    <s v="Cheektowaga"/>
    <n v="14225"/>
    <x v="70"/>
    <x v="2"/>
    <x v="2"/>
    <x v="70"/>
    <x v="71"/>
    <d v="2015-03-13T00:00:00"/>
    <d v="2015-03-31T00:00:00"/>
    <d v="2015-03-13T00:00:00"/>
    <n v="329.9787"/>
    <x v="13"/>
    <n v="478.23"/>
    <n v="89004"/>
    <n v="51.93"/>
    <x v="3"/>
    <n v="1"/>
    <n v="0.69"/>
    <n v="808.20870000000002"/>
    <x v="10"/>
    <s v="Mar 2015"/>
    <s v="Mar 2015  Week 11"/>
    <n v="0"/>
    <n v="1"/>
    <x v="1"/>
    <x v="0"/>
  </r>
  <r>
    <n v="32"/>
    <s v="Matthew Berman"/>
    <x v="2"/>
    <n v="0.06"/>
    <n v="205.99"/>
    <n v="8.99"/>
    <x v="1"/>
    <x v="3"/>
    <x v="1"/>
    <s v="Telephones and Communication"/>
    <s v="Small Box"/>
    <s v="TimeportP7382"/>
    <n v="0.56000000000000005"/>
    <s v="United States"/>
    <x v="2"/>
    <s v="Oregon"/>
    <s v="Grants Pass"/>
    <n v="97526"/>
    <x v="70"/>
    <x v="2"/>
    <x v="2"/>
    <x v="70"/>
    <x v="73"/>
    <d v="2015-03-19T00:00:00"/>
    <d v="2015-03-31T00:00:00"/>
    <d v="2015-03-19T00:00:00"/>
    <n v="3568.096"/>
    <x v="45"/>
    <n v="3838.14"/>
    <n v="89203"/>
    <n v="205.93"/>
    <x v="2"/>
    <n v="7"/>
    <n v="0.92964196199200655"/>
    <n v="7406.2359999999999"/>
    <x v="10"/>
    <s v="Mar 2015"/>
    <s v="Mar 2015  Week 11"/>
    <n v="0"/>
    <n v="1"/>
    <x v="0"/>
    <x v="0"/>
  </r>
  <r>
    <n v="2593"/>
    <s v="Anne Schultz"/>
    <x v="2"/>
    <n v="0.01"/>
    <n v="85.99"/>
    <n v="0.99"/>
    <x v="1"/>
    <x v="3"/>
    <x v="1"/>
    <s v="Telephones and Communication"/>
    <s v="Wrap Bag"/>
    <s v="Accessory4"/>
    <n v="0.85"/>
    <s v="United States"/>
    <x v="0"/>
    <s v="Georgia"/>
    <s v="Athens"/>
    <n v="30605"/>
    <x v="70"/>
    <x v="2"/>
    <x v="2"/>
    <x v="70"/>
    <x v="74"/>
    <d v="2015-03-17T00:00:00"/>
    <d v="2015-03-31T00:00:00"/>
    <d v="2015-03-17T00:00:00"/>
    <n v="311.73"/>
    <x v="0"/>
    <n v="146.16999999999999"/>
    <n v="87773"/>
    <n v="85.97999999999999"/>
    <x v="0"/>
    <n v="5"/>
    <n v="2.1326537593213386"/>
    <n v="457.9"/>
    <x v="10"/>
    <s v="Mar 2015"/>
    <s v="Mar 2015  Week 11"/>
    <n v="1"/>
    <n v="0"/>
    <x v="0"/>
    <x v="0"/>
  </r>
  <r>
    <n v="2741"/>
    <s v="Megan York"/>
    <x v="2"/>
    <n v="0.01"/>
    <n v="35.99"/>
    <n v="5.99"/>
    <x v="1"/>
    <x v="0"/>
    <x v="1"/>
    <s v="Telephones and Communication"/>
    <s v="Wrap Bag"/>
    <s v="Accessory41"/>
    <n v="0.38"/>
    <s v="United States"/>
    <x v="2"/>
    <s v="Idaho"/>
    <s v="Caldwell"/>
    <n v="83605"/>
    <x v="70"/>
    <x v="2"/>
    <x v="2"/>
    <x v="70"/>
    <x v="73"/>
    <d v="2015-03-19T00:00:00"/>
    <d v="2015-03-31T00:00:00"/>
    <d v="2015-03-19T00:00:00"/>
    <n v="218.23320000000001"/>
    <x v="19"/>
    <n v="316.27999999999997"/>
    <n v="89481"/>
    <n v="35.980000000000004"/>
    <x v="2"/>
    <n v="7"/>
    <n v="0.69000000000000006"/>
    <n v="534.51319999999998"/>
    <x v="10"/>
    <s v="Mar 2015"/>
    <s v="Mar 2015  Week 11"/>
    <n v="1"/>
    <n v="0"/>
    <x v="0"/>
    <x v="0"/>
  </r>
  <r>
    <n v="146"/>
    <s v="Yvonne Fox"/>
    <x v="3"/>
    <n v="0.01"/>
    <n v="45.98"/>
    <n v="4.8"/>
    <x v="1"/>
    <x v="0"/>
    <x v="0"/>
    <s v="Office Furnishings"/>
    <s v="Wrap Bag"/>
    <s v="Tenex B1-RE Series Chair Mats for Low Pile Carpets"/>
    <n v="0.68"/>
    <s v="United States"/>
    <x v="1"/>
    <s v="Texas"/>
    <s v="Watauga"/>
    <n v="76148"/>
    <x v="70"/>
    <x v="2"/>
    <x v="2"/>
    <x v="70"/>
    <x v="71"/>
    <d v="2015-03-13T00:00:00"/>
    <d v="2015-03-31T00:00:00"/>
    <d v="2015-03-13T00:00:00"/>
    <n v="133.5771"/>
    <x v="7"/>
    <n v="193.59"/>
    <n v="91088"/>
    <n v="45.97"/>
    <x v="1"/>
    <n v="1"/>
    <n v="0.69"/>
    <n v="327.1671"/>
    <x v="10"/>
    <s v="Mar 2015"/>
    <s v="Mar 2015  Week 11"/>
    <n v="1"/>
    <n v="0"/>
    <x v="0"/>
    <x v="0"/>
  </r>
  <r>
    <n v="903"/>
    <s v="Francis Spivey"/>
    <x v="3"/>
    <n v="0"/>
    <n v="5.98"/>
    <n v="1.49"/>
    <x v="1"/>
    <x v="1"/>
    <x v="2"/>
    <s v="Binders and Binder Accessories"/>
    <s v="Small Box"/>
    <s v="Avery Hanging File Binders"/>
    <n v="0.39"/>
    <s v="United States"/>
    <x v="3"/>
    <s v="Massachusetts"/>
    <s v="Wilmington"/>
    <n v="1887"/>
    <x v="70"/>
    <x v="2"/>
    <x v="2"/>
    <x v="70"/>
    <x v="72"/>
    <d v="2015-03-14T00:00:00"/>
    <d v="2015-03-31T00:00:00"/>
    <d v="2015-03-14T00:00:00"/>
    <n v="80.674800000000005"/>
    <x v="27"/>
    <n v="116.92"/>
    <n v="90806"/>
    <n v="5.98"/>
    <x v="3"/>
    <n v="2"/>
    <n v="0.69000000000000006"/>
    <n v="197.59480000000002"/>
    <x v="10"/>
    <s v="Mar 2015"/>
    <s v="Mar 2015  Week 11"/>
    <n v="1"/>
    <n v="0"/>
    <x v="0"/>
    <x v="0"/>
  </r>
  <r>
    <n v="2037"/>
    <s v="Lynda Herman"/>
    <x v="3"/>
    <n v="0"/>
    <n v="73.98"/>
    <n v="14.52"/>
    <x v="1"/>
    <x v="0"/>
    <x v="1"/>
    <s v="Computer Peripherals"/>
    <s v="Small Box"/>
    <s v="Keytronic French Keyboard"/>
    <n v="0.65"/>
    <s v="United States"/>
    <x v="2"/>
    <s v="Montana"/>
    <s v="Bozeman"/>
    <n v="59715"/>
    <x v="70"/>
    <x v="2"/>
    <x v="2"/>
    <x v="70"/>
    <x v="72"/>
    <d v="2015-03-14T00:00:00"/>
    <d v="2015-03-31T00:00:00"/>
    <d v="2015-03-14T00:00:00"/>
    <n v="-88.61"/>
    <x v="7"/>
    <n v="305.70999999999998"/>
    <n v="89333"/>
    <n v="73.98"/>
    <x v="2"/>
    <n v="2"/>
    <n v="-0.28984985770828564"/>
    <n v="217.09999999999997"/>
    <x v="10"/>
    <s v="Mar 2015"/>
    <s v="Mar 2015  Week 11"/>
    <n v="1"/>
    <n v="0"/>
    <x v="0"/>
    <x v="0"/>
  </r>
  <r>
    <n v="2787"/>
    <s v="Rodney Kearney"/>
    <x v="3"/>
    <n v="0.01"/>
    <n v="47.98"/>
    <n v="3.61"/>
    <x v="2"/>
    <x v="1"/>
    <x v="1"/>
    <s v="Computer Peripherals"/>
    <s v="Small Pack"/>
    <s v="DS/HD IBM Formatted Diskettes, 200/Pack - Staples"/>
    <n v="0.71"/>
    <s v="United States"/>
    <x v="0"/>
    <s v="Louisiana"/>
    <s v="Metairie"/>
    <n v="70003"/>
    <x v="70"/>
    <x v="2"/>
    <x v="2"/>
    <x v="70"/>
    <x v="71"/>
    <d v="2015-03-13T00:00:00"/>
    <d v="2015-03-31T00:00:00"/>
    <d v="2015-03-13T00:00:00"/>
    <n v="-44.436"/>
    <x v="2"/>
    <n v="393.98"/>
    <n v="91316"/>
    <n v="47.97"/>
    <x v="0"/>
    <n v="1"/>
    <n v="-0.11278745113965176"/>
    <n v="349.54400000000004"/>
    <x v="10"/>
    <s v="Mar 2015"/>
    <s v="Mar 2015  Week 11"/>
    <n v="1"/>
    <n v="0"/>
    <x v="0"/>
    <x v="0"/>
  </r>
  <r>
    <n v="573"/>
    <s v="Vanessa Winstead"/>
    <x v="0"/>
    <n v="0.05"/>
    <n v="4.13"/>
    <n v="5.04"/>
    <x v="1"/>
    <x v="2"/>
    <x v="2"/>
    <s v="Binders and Binder Accessories"/>
    <s v="Small Box"/>
    <s v="ACCOHIDE® 3-Ring Binder, Blue, 1&quot;"/>
    <n v="0.38"/>
    <s v="United States"/>
    <x v="1"/>
    <s v="Illinois"/>
    <s v="Pekin"/>
    <n v="61554"/>
    <x v="71"/>
    <x v="2"/>
    <x v="2"/>
    <x v="71"/>
    <x v="72"/>
    <d v="2015-03-14T00:00:00"/>
    <d v="2015-03-31T00:00:00"/>
    <d v="2015-03-14T00:00:00"/>
    <n v="-12.1555"/>
    <x v="3"/>
    <n v="5.84"/>
    <n v="86555"/>
    <n v="4.08"/>
    <x v="1"/>
    <n v="1"/>
    <n v="-2.0814212328767123"/>
    <n v="-6.3155000000000001"/>
    <x v="10"/>
    <s v="Mar 2015"/>
    <s v="Mar 2015  Week 11"/>
    <n v="0"/>
    <n v="1"/>
    <x v="0"/>
    <x v="0"/>
  </r>
  <r>
    <n v="1035"/>
    <s v="Kent Burton"/>
    <x v="0"/>
    <n v="7.0000000000000007E-2"/>
    <n v="125.99"/>
    <n v="2.5"/>
    <x v="1"/>
    <x v="2"/>
    <x v="1"/>
    <s v="Telephones and Communication"/>
    <s v="Small Box"/>
    <s v="i2000"/>
    <n v="0.6"/>
    <s v="United States"/>
    <x v="3"/>
    <s v="Ohio"/>
    <s v="Delaware"/>
    <n v="43015"/>
    <x v="71"/>
    <x v="2"/>
    <x v="2"/>
    <x v="71"/>
    <x v="71"/>
    <d v="2015-03-13T00:00:00"/>
    <d v="2015-03-31T00:00:00"/>
    <d v="2015-03-13T00:00:00"/>
    <n v="-604.40599999999995"/>
    <x v="3"/>
    <n v="100.59"/>
    <n v="90710"/>
    <n v="125.92"/>
    <x v="3"/>
    <n v="0"/>
    <n v="-6.0086092056864491"/>
    <n v="-503.81599999999992"/>
    <x v="10"/>
    <s v="Mar 2015"/>
    <s v="Mar 2015  Week 11"/>
    <n v="1"/>
    <n v="0"/>
    <x v="0"/>
    <x v="0"/>
  </r>
  <r>
    <n v="1036"/>
    <s v="Jessica Huffman"/>
    <x v="0"/>
    <n v="0.03"/>
    <n v="99.99"/>
    <n v="19.989999999999998"/>
    <x v="1"/>
    <x v="2"/>
    <x v="1"/>
    <s v="Computer Peripherals"/>
    <s v="Small Box"/>
    <s v="US Robotics 56K V.92 External Faxmodem"/>
    <n v="0.52"/>
    <s v="United States"/>
    <x v="3"/>
    <s v="Ohio"/>
    <s v="Dublin"/>
    <n v="43017"/>
    <x v="71"/>
    <x v="2"/>
    <x v="2"/>
    <x v="71"/>
    <x v="72"/>
    <d v="2015-03-14T00:00:00"/>
    <d v="2015-03-31T00:00:00"/>
    <d v="2015-03-14T00:00:00"/>
    <n v="293.66000000000003"/>
    <x v="5"/>
    <n v="598.38"/>
    <n v="90710"/>
    <n v="99.96"/>
    <x v="3"/>
    <n v="1"/>
    <n v="0.49075838096193058"/>
    <n v="892.04"/>
    <x v="10"/>
    <s v="Mar 2015"/>
    <s v="Mar 2015  Week 11"/>
    <n v="1"/>
    <n v="0"/>
    <x v="1"/>
    <x v="0"/>
  </r>
  <r>
    <n v="2468"/>
    <s v="Rhonda Stein"/>
    <x v="0"/>
    <n v="0.04"/>
    <n v="65.989999999999995"/>
    <n v="8.99"/>
    <x v="1"/>
    <x v="3"/>
    <x v="1"/>
    <s v="Telephones and Communication"/>
    <s v="Small Box"/>
    <s v="i270"/>
    <n v="0.55000000000000004"/>
    <s v="United States"/>
    <x v="0"/>
    <s v="North Carolina"/>
    <s v="Salisbury"/>
    <n v="28144"/>
    <x v="71"/>
    <x v="2"/>
    <x v="2"/>
    <x v="71"/>
    <x v="72"/>
    <d v="2015-03-14T00:00:00"/>
    <d v="2015-03-31T00:00:00"/>
    <d v="2015-03-14T00:00:00"/>
    <n v="-335.041"/>
    <x v="1"/>
    <n v="724.57"/>
    <n v="88137"/>
    <n v="65.949999999999989"/>
    <x v="0"/>
    <n v="1"/>
    <n v="-0.4623997681383441"/>
    <n v="389.52900000000005"/>
    <x v="10"/>
    <s v="Mar 2015"/>
    <s v="Mar 2015  Week 11"/>
    <n v="1"/>
    <n v="0"/>
    <x v="0"/>
    <x v="0"/>
  </r>
  <r>
    <n v="3036"/>
    <s v="Edith Reynolds"/>
    <x v="0"/>
    <n v="0.08"/>
    <n v="178.47"/>
    <n v="19.989999999999998"/>
    <x v="1"/>
    <x v="2"/>
    <x v="2"/>
    <s v="Storage &amp; Organization"/>
    <s v="Small Box"/>
    <s v="Hot File® 7-Pocket, Floor Stand"/>
    <n v="0.55000000000000004"/>
    <s v="United States"/>
    <x v="1"/>
    <s v="North Dakota"/>
    <s v="Mandan"/>
    <n v="58554"/>
    <x v="71"/>
    <x v="2"/>
    <x v="2"/>
    <x v="71"/>
    <x v="75"/>
    <d v="2015-03-16T00:00:00"/>
    <d v="2015-03-31T00:00:00"/>
    <d v="2015-03-16T00:00:00"/>
    <n v="2267.2199999999998"/>
    <x v="45"/>
    <n v="3802.01"/>
    <n v="89130"/>
    <n v="178.39"/>
    <x v="1"/>
    <n v="3"/>
    <n v="0.59632141945970674"/>
    <n v="6069.23"/>
    <x v="10"/>
    <s v="Mar 2015"/>
    <s v="Mar 2015  Week 11"/>
    <n v="0"/>
    <n v="1"/>
    <x v="0"/>
    <x v="0"/>
  </r>
  <r>
    <n v="600"/>
    <s v="Vickie Morse"/>
    <x v="4"/>
    <n v="0.06"/>
    <n v="6.48"/>
    <n v="7.37"/>
    <x v="1"/>
    <x v="3"/>
    <x v="2"/>
    <s v="Paper"/>
    <s v="Small Box"/>
    <s v="Xerox 210"/>
    <n v="0.37"/>
    <s v="United States"/>
    <x v="3"/>
    <s v="Maryland"/>
    <s v="Reisterstown"/>
    <n v="21136"/>
    <x v="71"/>
    <x v="2"/>
    <x v="2"/>
    <x v="71"/>
    <x v="72"/>
    <d v="2015-03-14T00:00:00"/>
    <d v="2015-03-31T00:00:00"/>
    <d v="2015-03-14T00:00:00"/>
    <n v="-75.44"/>
    <x v="18"/>
    <n v="32.39"/>
    <n v="87579"/>
    <n v="6.4200000000000008"/>
    <x v="3"/>
    <n v="1"/>
    <n v="-2.3291139240506329"/>
    <n v="-43.05"/>
    <x v="10"/>
    <s v="Mar 2015"/>
    <s v="Mar 2015  Week 11"/>
    <n v="1"/>
    <n v="0"/>
    <x v="0"/>
    <x v="0"/>
  </r>
  <r>
    <n v="2285"/>
    <s v="Arnold Floyd Blair"/>
    <x v="4"/>
    <n v="0.02"/>
    <n v="17.7"/>
    <n v="9.4700000000000006"/>
    <x v="2"/>
    <x v="3"/>
    <x v="2"/>
    <s v="Storage &amp; Organization"/>
    <s v="Small Box"/>
    <s v="Portfile® Personal File Boxes"/>
    <n v="0.59"/>
    <s v="United States"/>
    <x v="0"/>
    <s v="South Carolina"/>
    <s v="Rock Hill"/>
    <n v="29730"/>
    <x v="71"/>
    <x v="2"/>
    <x v="2"/>
    <x v="71"/>
    <x v="70"/>
    <d v="2015-03-15T00:00:00"/>
    <d v="2015-03-31T00:00:00"/>
    <d v="2015-03-15T00:00:00"/>
    <n v="-85.022000000000006"/>
    <x v="31"/>
    <n v="374.6"/>
    <n v="90148"/>
    <n v="17.68"/>
    <x v="0"/>
    <n v="2"/>
    <n v="-0.22696743192738922"/>
    <n v="289.57800000000003"/>
    <x v="10"/>
    <s v="Mar 2015"/>
    <s v="Mar 2015  Week 11"/>
    <n v="1"/>
    <n v="0"/>
    <x v="0"/>
    <x v="0"/>
  </r>
  <r>
    <n v="2484"/>
    <s v="Rhonda Bryant"/>
    <x v="4"/>
    <n v="0.05"/>
    <n v="6.48"/>
    <n v="7.91"/>
    <x v="1"/>
    <x v="3"/>
    <x v="2"/>
    <s v="Paper"/>
    <s v="Small Box"/>
    <s v="Xerox 216"/>
    <n v="0.37"/>
    <s v="United States"/>
    <x v="0"/>
    <s v="Florida"/>
    <s v="Winter Haven"/>
    <n v="33881"/>
    <x v="71"/>
    <x v="2"/>
    <x v="2"/>
    <x v="71"/>
    <x v="72"/>
    <d v="2015-03-14T00:00:00"/>
    <d v="2015-03-31T00:00:00"/>
    <d v="2015-03-14T00:00:00"/>
    <n v="322.12200000000001"/>
    <x v="47"/>
    <n v="109.99"/>
    <n v="88998"/>
    <n v="6.4300000000000006"/>
    <x v="0"/>
    <n v="1"/>
    <n v="2.928648058914447"/>
    <n v="432.11200000000002"/>
    <x v="10"/>
    <s v="Mar 2015"/>
    <s v="Mar 2015  Week 11"/>
    <n v="1"/>
    <n v="0"/>
    <x v="0"/>
    <x v="0"/>
  </r>
  <r>
    <n v="2484"/>
    <s v="Rhonda Bryant"/>
    <x v="4"/>
    <n v="0.03"/>
    <n v="111.03"/>
    <n v="8.64"/>
    <x v="1"/>
    <x v="3"/>
    <x v="2"/>
    <s v="Storage &amp; Organization"/>
    <s v="Small Box"/>
    <s v="Fellowes Recycled Storage Drawers"/>
    <n v="0.78"/>
    <s v="United States"/>
    <x v="0"/>
    <s v="Florida"/>
    <s v="Winter Haven"/>
    <n v="33881"/>
    <x v="71"/>
    <x v="2"/>
    <x v="2"/>
    <x v="71"/>
    <x v="72"/>
    <d v="2015-03-14T00:00:00"/>
    <d v="2015-03-31T00:00:00"/>
    <d v="2015-03-14T00:00:00"/>
    <n v="366.54"/>
    <x v="2"/>
    <n v="900.12"/>
    <n v="88998"/>
    <n v="111"/>
    <x v="0"/>
    <n v="1"/>
    <n v="0.4072123716837755"/>
    <n v="1266.6600000000001"/>
    <x v="10"/>
    <s v="Mar 2015"/>
    <s v="Mar 2015  Week 11"/>
    <n v="0"/>
    <n v="1"/>
    <x v="1"/>
    <x v="0"/>
  </r>
  <r>
    <n v="604"/>
    <s v="Lindsay P Ashley"/>
    <x v="0"/>
    <n v="0.09"/>
    <n v="154.13"/>
    <n v="69"/>
    <x v="2"/>
    <x v="3"/>
    <x v="0"/>
    <s v="Tables"/>
    <s v="Large Box"/>
    <s v="Laminate Occasional Tables"/>
    <n v="0.68"/>
    <s v="United States"/>
    <x v="2"/>
    <s v="California"/>
    <s v="Los Angeles"/>
    <n v="90045"/>
    <x v="72"/>
    <x v="2"/>
    <x v="2"/>
    <x v="72"/>
    <x v="70"/>
    <d v="2015-03-15T00:00:00"/>
    <d v="2015-03-31T00:00:00"/>
    <d v="2015-03-15T00:00:00"/>
    <n v="-1763.7476999999999"/>
    <x v="37"/>
    <n v="5679.59"/>
    <n v="28647"/>
    <n v="154.04"/>
    <x v="2"/>
    <n v="1"/>
    <n v="-0.31054137710644603"/>
    <n v="3915.8423000000003"/>
    <x v="10"/>
    <s v="Mar 2015"/>
    <s v="Mar 2015  Week 11"/>
    <n v="0"/>
    <n v="1"/>
    <x v="0"/>
    <x v="0"/>
  </r>
  <r>
    <n v="605"/>
    <s v="Alison Peters Wooten"/>
    <x v="0"/>
    <n v="0.09"/>
    <n v="154.13"/>
    <n v="69"/>
    <x v="2"/>
    <x v="3"/>
    <x v="0"/>
    <s v="Tables"/>
    <s v="Large Box"/>
    <s v="Laminate Occasional Tables"/>
    <n v="0.68"/>
    <s v="United States"/>
    <x v="3"/>
    <s v="New York"/>
    <s v="West Islip"/>
    <n v="11795"/>
    <x v="72"/>
    <x v="2"/>
    <x v="2"/>
    <x v="72"/>
    <x v="70"/>
    <d v="2015-03-15T00:00:00"/>
    <d v="2015-03-31T00:00:00"/>
    <d v="2015-03-15T00:00:00"/>
    <n v="-1763.7476999999999"/>
    <x v="19"/>
    <n v="1494.63"/>
    <n v="91144"/>
    <n v="154.04"/>
    <x v="3"/>
    <n v="1"/>
    <n v="-1.1800564019188693"/>
    <n v="-269.11769999999979"/>
    <x v="10"/>
    <s v="Mar 2015"/>
    <s v="Mar 2015  Week 11"/>
    <n v="1"/>
    <n v="0"/>
    <x v="0"/>
    <x v="0"/>
  </r>
  <r>
    <n v="994"/>
    <s v="Neal Weber"/>
    <x v="1"/>
    <n v="0.1"/>
    <n v="400.98"/>
    <n v="76.37"/>
    <x v="0"/>
    <x v="0"/>
    <x v="0"/>
    <s v="Tables"/>
    <s v="Jumbo Box"/>
    <s v="Bretford CR8500 Series Meeting Room Furniture"/>
    <n v="0.6"/>
    <s v="United States"/>
    <x v="3"/>
    <s v="Maine"/>
    <s v="Sanford"/>
    <n v="4073"/>
    <x v="72"/>
    <x v="2"/>
    <x v="2"/>
    <x v="72"/>
    <x v="70"/>
    <d v="2015-03-15T00:00:00"/>
    <d v="2015-03-31T00:00:00"/>
    <d v="2015-03-15T00:00:00"/>
    <n v="-969.04836599999999"/>
    <x v="0"/>
    <n v="810.47"/>
    <n v="89433"/>
    <n v="400.88"/>
    <x v="3"/>
    <n v="1"/>
    <n v="-1.1956622280898737"/>
    <n v="-158.57836599999996"/>
    <x v="10"/>
    <s v="Mar 2015"/>
    <s v="Mar 2015  Week 11"/>
    <n v="1"/>
    <n v="0"/>
    <x v="0"/>
    <x v="0"/>
  </r>
  <r>
    <n v="999"/>
    <s v="Rita Barton"/>
    <x v="1"/>
    <n v="0.08"/>
    <n v="45.19"/>
    <n v="1.99"/>
    <x v="1"/>
    <x v="0"/>
    <x v="1"/>
    <s v="Computer Peripherals"/>
    <s v="Small Pack"/>
    <s v="Verbatim DVD-RAM, 9.4GB, Rewritable, Type 1, DS, DataLife Plus"/>
    <n v="0.55000000000000004"/>
    <s v="United States"/>
    <x v="3"/>
    <s v="New Jersey"/>
    <s v="Ridgewood"/>
    <n v="7450"/>
    <x v="72"/>
    <x v="2"/>
    <x v="2"/>
    <x v="72"/>
    <x v="70"/>
    <d v="2015-03-15T00:00:00"/>
    <d v="2015-03-31T00:00:00"/>
    <d v="2015-03-15T00:00:00"/>
    <n v="-71.83"/>
    <x v="6"/>
    <n v="127.22"/>
    <n v="89433"/>
    <n v="45.11"/>
    <x v="3"/>
    <n v="1"/>
    <n v="-0.56461248231410155"/>
    <n v="55.39"/>
    <x v="10"/>
    <s v="Mar 2015"/>
    <s v="Mar 2015  Week 11"/>
    <n v="1"/>
    <n v="0"/>
    <x v="1"/>
    <x v="0"/>
  </r>
  <r>
    <n v="1000"/>
    <s v="Lynn Bell"/>
    <x v="1"/>
    <n v="0.03"/>
    <n v="33.979999999999997"/>
    <n v="19.989999999999998"/>
    <x v="1"/>
    <x v="0"/>
    <x v="0"/>
    <s v="Office Furnishings"/>
    <s v="Small Box"/>
    <s v="Linden® 12&quot; Wall Clock With Oak Frame"/>
    <n v="0.55000000000000004"/>
    <s v="United States"/>
    <x v="3"/>
    <s v="Vermont"/>
    <s v="Bennington"/>
    <n v="5201"/>
    <x v="72"/>
    <x v="2"/>
    <x v="2"/>
    <x v="72"/>
    <x v="70"/>
    <d v="2015-03-15T00:00:00"/>
    <d v="2015-03-31T00:00:00"/>
    <d v="2015-03-15T00:00:00"/>
    <n v="-0.74"/>
    <x v="4"/>
    <n v="432.44"/>
    <n v="89433"/>
    <n v="33.949999999999996"/>
    <x v="3"/>
    <n v="1"/>
    <n v="-1.7112200536490612E-3"/>
    <n v="431.7"/>
    <x v="10"/>
    <s v="Mar 2015"/>
    <s v="Mar 2015  Week 11"/>
    <n v="1"/>
    <n v="0"/>
    <x v="1"/>
    <x v="0"/>
  </r>
  <r>
    <n v="2345"/>
    <s v="Colleen Marsh"/>
    <x v="4"/>
    <n v="7.0000000000000007E-2"/>
    <n v="200.98"/>
    <n v="23.76"/>
    <x v="0"/>
    <x v="3"/>
    <x v="0"/>
    <s v="Chairs &amp; Chairmats"/>
    <s v="Jumbo Drum"/>
    <s v="Global Leather Highback Executive Chair with Pneumatic Height Adjustment, Black"/>
    <n v="0.57999999999999996"/>
    <s v="United States"/>
    <x v="0"/>
    <s v="Kentucky"/>
    <s v="Paducah"/>
    <n v="42003"/>
    <x v="72"/>
    <x v="2"/>
    <x v="2"/>
    <x v="72"/>
    <x v="70"/>
    <d v="2015-03-15T00:00:00"/>
    <d v="2015-03-31T00:00:00"/>
    <d v="2015-03-15T00:00:00"/>
    <n v="-132.42599999999999"/>
    <x v="13"/>
    <n v="1805.9"/>
    <n v="89504"/>
    <n v="200.91"/>
    <x v="0"/>
    <n v="1"/>
    <n v="-7.3329641729885361E-2"/>
    <n v="1673.4740000000002"/>
    <x v="10"/>
    <s v="Mar 2015"/>
    <s v="Mar 2015  Week 11"/>
    <n v="1"/>
    <n v="0"/>
    <x v="0"/>
    <x v="0"/>
  </r>
  <r>
    <n v="2345"/>
    <s v="Colleen Marsh"/>
    <x v="4"/>
    <n v="0.02"/>
    <n v="179.29"/>
    <n v="29.21"/>
    <x v="0"/>
    <x v="3"/>
    <x v="0"/>
    <s v="Tables"/>
    <s v="Jumbo Box"/>
    <s v="Bevis Round Conference Table Top, X-Base"/>
    <n v="0.76"/>
    <s v="United States"/>
    <x v="0"/>
    <s v="Kentucky"/>
    <s v="Paducah"/>
    <n v="42003"/>
    <x v="72"/>
    <x v="2"/>
    <x v="2"/>
    <x v="72"/>
    <x v="72"/>
    <d v="2015-03-14T00:00:00"/>
    <d v="2015-03-31T00:00:00"/>
    <d v="2015-03-14T00:00:00"/>
    <n v="-411.23599999999999"/>
    <x v="0"/>
    <n v="311.41000000000003"/>
    <n v="89504"/>
    <n v="179.26999999999998"/>
    <x v="0"/>
    <n v="0"/>
    <n v="-1.3205613178767539"/>
    <n v="-99.825999999999965"/>
    <x v="10"/>
    <s v="Mar 2015"/>
    <s v="Mar 2015  Week 11"/>
    <n v="0"/>
    <n v="1"/>
    <x v="1"/>
    <x v="0"/>
  </r>
  <r>
    <n v="2417"/>
    <s v="Ken H Frazier"/>
    <x v="4"/>
    <n v="0"/>
    <n v="65.989999999999995"/>
    <n v="3.99"/>
    <x v="1"/>
    <x v="1"/>
    <x v="1"/>
    <s v="Telephones and Communication"/>
    <s v="Small Box"/>
    <s v="StarTAC 7760"/>
    <n v="0.59"/>
    <s v="United States"/>
    <x v="0"/>
    <s v="Virginia"/>
    <s v="Oakton"/>
    <n v="22124"/>
    <x v="72"/>
    <x v="2"/>
    <x v="2"/>
    <x v="72"/>
    <x v="70"/>
    <d v="2015-03-15T00:00:00"/>
    <d v="2015-03-31T00:00:00"/>
    <d v="2015-03-15T00:00:00"/>
    <n v="-60.564"/>
    <x v="1"/>
    <n v="765.65"/>
    <n v="86754"/>
    <n v="65.989999999999995"/>
    <x v="0"/>
    <n v="1"/>
    <n v="-7.9101417096584609E-2"/>
    <n v="705.08600000000001"/>
    <x v="10"/>
    <s v="Mar 2015"/>
    <s v="Mar 2015  Week 11"/>
    <n v="1"/>
    <n v="0"/>
    <x v="0"/>
    <x v="0"/>
  </r>
  <r>
    <n v="3279"/>
    <s v="Ricky Allred"/>
    <x v="4"/>
    <n v="0.01"/>
    <n v="45.99"/>
    <n v="4.99"/>
    <x v="1"/>
    <x v="2"/>
    <x v="1"/>
    <s v="Telephones and Communication"/>
    <s v="Small Box"/>
    <s v="KF 788"/>
    <n v="0.56000000000000005"/>
    <s v="United States"/>
    <x v="0"/>
    <s v="South Carolina"/>
    <s v="Columbia"/>
    <n v="29203"/>
    <x v="72"/>
    <x v="2"/>
    <x v="2"/>
    <x v="72"/>
    <x v="75"/>
    <d v="2015-03-16T00:00:00"/>
    <d v="2015-03-31T00:00:00"/>
    <d v="2015-03-16T00:00:00"/>
    <n v="24.018000000000001"/>
    <x v="6"/>
    <n v="125.19"/>
    <n v="90767"/>
    <n v="45.980000000000004"/>
    <x v="0"/>
    <n v="2"/>
    <n v="0.19185238437574886"/>
    <n v="149.208"/>
    <x v="10"/>
    <s v="Mar 2015"/>
    <s v="Mar 2015  Week 11"/>
    <n v="1"/>
    <n v="0"/>
    <x v="0"/>
    <x v="0"/>
  </r>
  <r>
    <n v="373"/>
    <s v="Jeanne Werner"/>
    <x v="3"/>
    <n v="0.02"/>
    <n v="200.98"/>
    <n v="55.96"/>
    <x v="0"/>
    <x v="0"/>
    <x v="0"/>
    <s v="Bookcases"/>
    <s v="Jumbo Box"/>
    <s v="O'Sullivan Living Dimensions 3-Shelf Bookcases"/>
    <n v="0.75"/>
    <s v="United States"/>
    <x v="1"/>
    <s v="Michigan"/>
    <s v="Detroit"/>
    <n v="48234"/>
    <x v="72"/>
    <x v="2"/>
    <x v="2"/>
    <x v="72"/>
    <x v="75"/>
    <d v="2015-03-16T00:00:00"/>
    <d v="2015-03-31T00:00:00"/>
    <d v="2015-03-16T00:00:00"/>
    <n v="-163.63"/>
    <x v="50"/>
    <n v="9539.6"/>
    <n v="24193"/>
    <n v="200.95999999999998"/>
    <x v="1"/>
    <n v="2"/>
    <n v="-1.7152710805484507E-2"/>
    <n v="9375.9700000000012"/>
    <x v="10"/>
    <s v="Mar 2015"/>
    <s v="Mar 2015  Week 11"/>
    <n v="1"/>
    <n v="0"/>
    <x v="0"/>
    <x v="0"/>
  </r>
  <r>
    <n v="373"/>
    <s v="Jeanne Werner"/>
    <x v="3"/>
    <n v="0.02"/>
    <n v="4.28"/>
    <n v="5.17"/>
    <x v="1"/>
    <x v="0"/>
    <x v="2"/>
    <s v="Paper"/>
    <s v="Small Box"/>
    <s v="Xerox 1971"/>
    <n v="0.4"/>
    <s v="United States"/>
    <x v="1"/>
    <s v="Michigan"/>
    <s v="Detroit"/>
    <n v="48234"/>
    <x v="72"/>
    <x v="2"/>
    <x v="2"/>
    <x v="72"/>
    <x v="70"/>
    <d v="2015-03-15T00:00:00"/>
    <d v="2015-03-31T00:00:00"/>
    <d v="2015-03-15T00:00:00"/>
    <n v="-63.87"/>
    <x v="22"/>
    <n v="109.86"/>
    <n v="24193"/>
    <n v="4.2600000000000007"/>
    <x v="1"/>
    <n v="1"/>
    <n v="-0.58137629710540684"/>
    <n v="45.99"/>
    <x v="10"/>
    <s v="Mar 2015"/>
    <s v="Mar 2015  Week 11"/>
    <n v="0"/>
    <n v="1"/>
    <x v="1"/>
    <x v="0"/>
  </r>
  <r>
    <n v="373"/>
    <s v="Jeanne Werner"/>
    <x v="3"/>
    <n v="0.04"/>
    <n v="85.99"/>
    <n v="0.99"/>
    <x v="1"/>
    <x v="0"/>
    <x v="1"/>
    <s v="Telephones and Communication"/>
    <s v="Wrap Bag"/>
    <s v="Accessory4"/>
    <n v="0.85"/>
    <s v="United States"/>
    <x v="1"/>
    <s v="Michigan"/>
    <s v="Detroit"/>
    <n v="48234"/>
    <x v="72"/>
    <x v="2"/>
    <x v="2"/>
    <x v="72"/>
    <x v="75"/>
    <d v="2015-03-16T00:00:00"/>
    <d v="2015-03-31T00:00:00"/>
    <d v="2015-03-16T00:00:00"/>
    <n v="-175.17500000000001"/>
    <x v="23"/>
    <n v="1426.51"/>
    <n v="24193"/>
    <n v="85.949999999999989"/>
    <x v="1"/>
    <n v="2"/>
    <n v="-0.12279969996705246"/>
    <n v="1251.335"/>
    <x v="10"/>
    <s v="Mar 2015"/>
    <s v="Mar 2015  Week 11"/>
    <n v="0"/>
    <n v="1"/>
    <x v="1"/>
    <x v="0"/>
  </r>
  <r>
    <n v="375"/>
    <s v="Sandra Sharma"/>
    <x v="3"/>
    <n v="0.02"/>
    <n v="200.98"/>
    <n v="55.96"/>
    <x v="0"/>
    <x v="0"/>
    <x v="0"/>
    <s v="Bookcases"/>
    <s v="Jumbo Box"/>
    <s v="O'Sullivan Living Dimensions 3-Shelf Bookcases"/>
    <n v="0.75"/>
    <s v="United States"/>
    <x v="0"/>
    <s v="Tennessee"/>
    <s v="Morristown"/>
    <n v="37814"/>
    <x v="72"/>
    <x v="2"/>
    <x v="2"/>
    <x v="72"/>
    <x v="75"/>
    <d v="2015-03-16T00:00:00"/>
    <d v="2015-03-31T00:00:00"/>
    <d v="2015-03-16T00:00:00"/>
    <n v="-224.9478"/>
    <x v="8"/>
    <n v="2331.9"/>
    <n v="90917"/>
    <n v="200.95999999999998"/>
    <x v="0"/>
    <n v="2"/>
    <n v="-9.6465457352373593E-2"/>
    <n v="2106.9522000000002"/>
    <x v="10"/>
    <s v="Mar 2015"/>
    <s v="Mar 2015  Week 11"/>
    <n v="1"/>
    <n v="0"/>
    <x v="0"/>
    <x v="0"/>
  </r>
  <r>
    <n v="375"/>
    <s v="Sandra Sharma"/>
    <x v="3"/>
    <n v="0.02"/>
    <n v="4.28"/>
    <n v="5.17"/>
    <x v="1"/>
    <x v="0"/>
    <x v="2"/>
    <s v="Paper"/>
    <s v="Small Box"/>
    <s v="Xerox 1971"/>
    <n v="0.4"/>
    <s v="United States"/>
    <x v="0"/>
    <s v="Tennessee"/>
    <s v="Morristown"/>
    <n v="37814"/>
    <x v="72"/>
    <x v="2"/>
    <x v="2"/>
    <x v="72"/>
    <x v="70"/>
    <d v="2015-03-15T00:00:00"/>
    <d v="2015-03-31T00:00:00"/>
    <d v="2015-03-15T00:00:00"/>
    <n v="196.8"/>
    <x v="5"/>
    <n v="27.47"/>
    <n v="90917"/>
    <n v="4.2600000000000007"/>
    <x v="0"/>
    <n v="1"/>
    <n v="7.1641791044776131"/>
    <n v="224.27"/>
    <x v="10"/>
    <s v="Mar 2015"/>
    <s v="Mar 2015  Week 11"/>
    <n v="0"/>
    <n v="1"/>
    <x v="1"/>
    <x v="0"/>
  </r>
  <r>
    <n v="1682"/>
    <s v="Julie Edwards"/>
    <x v="3"/>
    <n v="0.08"/>
    <n v="4.9800000000000004"/>
    <n v="4.7"/>
    <x v="1"/>
    <x v="1"/>
    <x v="2"/>
    <s v="Paper"/>
    <s v="Small Box"/>
    <s v="Staples Copy Paper (20Lb. and 84 Bright)"/>
    <n v="0.38"/>
    <s v="United States"/>
    <x v="1"/>
    <s v="Illinois"/>
    <s v="Chicago"/>
    <n v="60611"/>
    <x v="72"/>
    <x v="2"/>
    <x v="2"/>
    <x v="72"/>
    <x v="70"/>
    <d v="2015-03-15T00:00:00"/>
    <d v="2015-03-31T00:00:00"/>
    <d v="2015-03-15T00:00:00"/>
    <n v="-56.35"/>
    <x v="32"/>
    <n v="225.98"/>
    <n v="38080"/>
    <n v="4.9000000000000004"/>
    <x v="1"/>
    <n v="1"/>
    <n v="-0.24935835029648643"/>
    <n v="169.63"/>
    <x v="10"/>
    <s v="Mar 2015"/>
    <s v="Mar 2015  Week 11"/>
    <n v="0"/>
    <n v="1"/>
    <x v="0"/>
    <x v="0"/>
  </r>
  <r>
    <n v="1683"/>
    <s v="Wesley Corbett"/>
    <x v="3"/>
    <n v="0.08"/>
    <n v="4.9800000000000004"/>
    <n v="4.7"/>
    <x v="1"/>
    <x v="1"/>
    <x v="2"/>
    <s v="Paper"/>
    <s v="Small Box"/>
    <s v="Staples Copy Paper (20Lb. and 84 Bright)"/>
    <n v="0.38"/>
    <s v="United States"/>
    <x v="1"/>
    <s v="Texas"/>
    <s v="Conroe"/>
    <n v="77301"/>
    <x v="72"/>
    <x v="2"/>
    <x v="2"/>
    <x v="72"/>
    <x v="70"/>
    <d v="2015-03-15T00:00:00"/>
    <d v="2015-03-31T00:00:00"/>
    <d v="2015-03-15T00:00:00"/>
    <n v="-56.35"/>
    <x v="4"/>
    <n v="57.7"/>
    <n v="90613"/>
    <n v="4.9000000000000004"/>
    <x v="1"/>
    <n v="1"/>
    <n v="-0.97660311958405543"/>
    <n v="1.3500000000000014"/>
    <x v="10"/>
    <s v="Mar 2015"/>
    <s v="Mar 2015  Week 11"/>
    <n v="0"/>
    <n v="1"/>
    <x v="0"/>
    <x v="0"/>
  </r>
  <r>
    <n v="3177"/>
    <s v="Laurie Petty"/>
    <x v="3"/>
    <n v="0.1"/>
    <n v="62.18"/>
    <n v="10.84"/>
    <x v="1"/>
    <x v="1"/>
    <x v="0"/>
    <s v="Office Furnishings"/>
    <s v="Medium Box"/>
    <s v="Deflect-o Glass Clear Studded Chair Mats"/>
    <n v="0.63"/>
    <s v="United States"/>
    <x v="0"/>
    <s v="Florida"/>
    <s v="Jupiter"/>
    <n v="33458"/>
    <x v="72"/>
    <x v="2"/>
    <x v="2"/>
    <x v="72"/>
    <x v="75"/>
    <d v="2015-03-16T00:00:00"/>
    <d v="2015-03-31T00:00:00"/>
    <d v="2015-03-16T00:00:00"/>
    <n v="-29.666"/>
    <x v="13"/>
    <n v="511.57"/>
    <n v="90818"/>
    <n v="62.08"/>
    <x v="0"/>
    <n v="2"/>
    <n v="-5.7990108880505112E-2"/>
    <n v="481.904"/>
    <x v="10"/>
    <s v="Mar 2015"/>
    <s v="Mar 2015  Week 11"/>
    <n v="1"/>
    <n v="0"/>
    <x v="0"/>
    <x v="0"/>
  </r>
  <r>
    <n v="594"/>
    <s v="Charlie Moore"/>
    <x v="0"/>
    <n v="0.09"/>
    <n v="13.79"/>
    <n v="8.7799999999999994"/>
    <x v="1"/>
    <x v="1"/>
    <x v="0"/>
    <s v="Office Furnishings"/>
    <s v="Small Box"/>
    <s v="9-3/4 Diameter Round Wall Clock"/>
    <n v="0.43"/>
    <s v="United States"/>
    <x v="1"/>
    <s v="Indiana"/>
    <s v="Anderson"/>
    <n v="46016"/>
    <x v="73"/>
    <x v="2"/>
    <x v="2"/>
    <x v="73"/>
    <x v="74"/>
    <d v="2015-03-17T00:00:00"/>
    <d v="2015-03-31T00:00:00"/>
    <d v="2015-03-17T00:00:00"/>
    <n v="-22.12"/>
    <x v="3"/>
    <n v="17.440000000000001"/>
    <n v="86309"/>
    <n v="13.7"/>
    <x v="1"/>
    <n v="2"/>
    <n v="-1.2683486238532109"/>
    <n v="-4.68"/>
    <x v="11"/>
    <s v="Mar 2015"/>
    <s v="Mar 2015  Week 12"/>
    <n v="1"/>
    <n v="0"/>
    <x v="0"/>
    <x v="0"/>
  </r>
  <r>
    <n v="83"/>
    <s v="Edgar Stone"/>
    <x v="1"/>
    <n v="0.04"/>
    <n v="296.18"/>
    <n v="54.12"/>
    <x v="0"/>
    <x v="3"/>
    <x v="0"/>
    <s v="Tables"/>
    <s v="Jumbo Box"/>
    <s v="Hon 94000 Series Round Tables"/>
    <n v="0.76"/>
    <s v="United States"/>
    <x v="3"/>
    <s v="Ohio"/>
    <s v="Canton"/>
    <n v="44708"/>
    <x v="73"/>
    <x v="2"/>
    <x v="2"/>
    <x v="73"/>
    <x v="70"/>
    <d v="2015-03-15T00:00:00"/>
    <d v="2015-03-31T00:00:00"/>
    <d v="2015-03-15T00:00:00"/>
    <n v="-715.77820599999995"/>
    <x v="5"/>
    <n v="1821.89"/>
    <n v="87365"/>
    <n v="296.14"/>
    <x v="3"/>
    <n v="0"/>
    <n v="-0.39287674118635041"/>
    <n v="1106.1117940000001"/>
    <x v="11"/>
    <s v="Mar 2015"/>
    <s v="Mar 2015  Week 12"/>
    <n v="1"/>
    <n v="0"/>
    <x v="0"/>
    <x v="0"/>
  </r>
  <r>
    <n v="1123"/>
    <s v="Peggy Lanier"/>
    <x v="1"/>
    <n v="0.03"/>
    <n v="7.3"/>
    <n v="7.72"/>
    <x v="1"/>
    <x v="0"/>
    <x v="2"/>
    <s v="Binders and Binder Accessories"/>
    <s v="Small Box"/>
    <s v="Angle-D Binders with Locking Rings, Label Holders"/>
    <n v="0.38"/>
    <s v="United States"/>
    <x v="2"/>
    <s v="California"/>
    <s v="Roseville"/>
    <n v="95661"/>
    <x v="73"/>
    <x v="2"/>
    <x v="2"/>
    <x v="73"/>
    <x v="76"/>
    <d v="2015-03-18T00:00:00"/>
    <d v="2015-03-31T00:00:00"/>
    <d v="2015-03-18T00:00:00"/>
    <n v="-127.05200000000001"/>
    <x v="15"/>
    <n v="103.61"/>
    <n v="87015"/>
    <n v="7.27"/>
    <x v="2"/>
    <n v="3"/>
    <n v="-1.2262522922497829"/>
    <n v="-23.442000000000007"/>
    <x v="11"/>
    <s v="Mar 2015"/>
    <s v="Mar 2015  Week 12"/>
    <n v="1"/>
    <n v="0"/>
    <x v="0"/>
    <x v="0"/>
  </r>
  <r>
    <n v="2426"/>
    <s v="Dorothy Holt"/>
    <x v="1"/>
    <n v="0.08"/>
    <n v="30.93"/>
    <n v="3.92"/>
    <x v="1"/>
    <x v="0"/>
    <x v="0"/>
    <s v="Office Furnishings"/>
    <s v="Small Pack"/>
    <s v="Advantus Employee of the Month Certificate Frame, 11 x 13-1/2"/>
    <n v="0.44"/>
    <s v="United States"/>
    <x v="1"/>
    <s v="Texas"/>
    <s v="Irving"/>
    <n v="75061"/>
    <x v="73"/>
    <x v="2"/>
    <x v="2"/>
    <x v="73"/>
    <x v="75"/>
    <d v="2015-03-16T00:00:00"/>
    <d v="2015-03-31T00:00:00"/>
    <d v="2015-03-16T00:00:00"/>
    <n v="63.059100000000001"/>
    <x v="6"/>
    <n v="91.39"/>
    <n v="90859"/>
    <n v="30.85"/>
    <x v="1"/>
    <n v="1"/>
    <n v="0.69000000000000006"/>
    <n v="154.44909999999999"/>
    <x v="11"/>
    <s v="Mar 2015"/>
    <s v="Mar 2015  Week 12"/>
    <n v="1"/>
    <n v="0"/>
    <x v="0"/>
    <x v="0"/>
  </r>
  <r>
    <n v="724"/>
    <s v="Beverly Cooke Brooks"/>
    <x v="4"/>
    <n v="0.09"/>
    <n v="125.99"/>
    <n v="8.99"/>
    <x v="1"/>
    <x v="1"/>
    <x v="1"/>
    <s v="Telephones and Communication"/>
    <s v="Small Box"/>
    <s v="SC7868i"/>
    <n v="0.55000000000000004"/>
    <s v="United States"/>
    <x v="3"/>
    <s v="Connecticut"/>
    <s v="Stratford"/>
    <n v="6614"/>
    <x v="73"/>
    <x v="2"/>
    <x v="2"/>
    <x v="73"/>
    <x v="75"/>
    <d v="2015-03-16T00:00:00"/>
    <d v="2015-03-31T00:00:00"/>
    <d v="2015-03-16T00:00:00"/>
    <n v="-605.37400000000002"/>
    <x v="3"/>
    <n v="100.38"/>
    <n v="90359"/>
    <n v="125.89999999999999"/>
    <x v="3"/>
    <n v="1"/>
    <n v="-6.0308228730822879"/>
    <n v="-504.99400000000003"/>
    <x v="11"/>
    <s v="Mar 2015"/>
    <s v="Mar 2015  Week 12"/>
    <n v="1"/>
    <n v="0"/>
    <x v="0"/>
    <x v="0"/>
  </r>
  <r>
    <n v="727"/>
    <s v="Lindsay Link"/>
    <x v="4"/>
    <n v="0.1"/>
    <n v="17.98"/>
    <n v="4"/>
    <x v="1"/>
    <x v="1"/>
    <x v="1"/>
    <s v="Computer Peripherals"/>
    <s v="Small Box"/>
    <s v="Belkin 107-key enhanced keyboard, USB/PS/2 interface"/>
    <n v="0.79"/>
    <s v="United States"/>
    <x v="3"/>
    <s v="Maine"/>
    <s v="Lewiston"/>
    <n v="4240"/>
    <x v="73"/>
    <x v="2"/>
    <x v="2"/>
    <x v="73"/>
    <x v="75"/>
    <d v="2015-03-16T00:00:00"/>
    <d v="2015-03-31T00:00:00"/>
    <d v="2015-03-16T00:00:00"/>
    <n v="-99.55"/>
    <x v="7"/>
    <n v="66.319999999999993"/>
    <n v="90359"/>
    <n v="17.88"/>
    <x v="3"/>
    <n v="1"/>
    <n v="-1.5010554885404102"/>
    <n v="-33.230000000000004"/>
    <x v="11"/>
    <s v="Mar 2015"/>
    <s v="Mar 2015  Week 12"/>
    <n v="1"/>
    <n v="0"/>
    <x v="1"/>
    <x v="0"/>
  </r>
  <r>
    <n v="2356"/>
    <s v="Emma Bloom"/>
    <x v="4"/>
    <n v="0"/>
    <n v="29.34"/>
    <n v="7.87"/>
    <x v="1"/>
    <x v="1"/>
    <x v="0"/>
    <s v="Office Furnishings"/>
    <s v="Small Box"/>
    <s v="Seth Thomas 14&quot; Putty-Colored Wall Clock"/>
    <n v="0.54"/>
    <s v="United States"/>
    <x v="2"/>
    <s v="Wyoming"/>
    <s v="Rock Springs"/>
    <n v="82901"/>
    <x v="73"/>
    <x v="2"/>
    <x v="2"/>
    <x v="73"/>
    <x v="74"/>
    <d v="2015-03-17T00:00:00"/>
    <d v="2015-03-31T00:00:00"/>
    <d v="2015-03-17T00:00:00"/>
    <n v="385.37"/>
    <x v="45"/>
    <n v="668.38"/>
    <n v="91305"/>
    <n v="29.34"/>
    <x v="2"/>
    <n v="2"/>
    <n v="0.57657320685837399"/>
    <n v="1053.75"/>
    <x v="11"/>
    <s v="Mar 2015"/>
    <s v="Mar 2015  Week 12"/>
    <n v="1"/>
    <n v="0"/>
    <x v="0"/>
    <x v="0"/>
  </r>
  <r>
    <n v="2372"/>
    <s v="Marvin Parrott"/>
    <x v="4"/>
    <n v="0.01"/>
    <n v="1.76"/>
    <n v="0.7"/>
    <x v="1"/>
    <x v="3"/>
    <x v="2"/>
    <s v="Pens &amp; Art Supplies"/>
    <s v="Wrap Bag"/>
    <s v="Newell 310"/>
    <n v="0.56000000000000005"/>
    <s v="United States"/>
    <x v="1"/>
    <s v="Minnesota"/>
    <s v="Duluth"/>
    <n v="55803"/>
    <x v="73"/>
    <x v="2"/>
    <x v="2"/>
    <x v="73"/>
    <x v="75"/>
    <d v="2015-03-16T00:00:00"/>
    <d v="2015-03-31T00:00:00"/>
    <d v="2015-03-16T00:00:00"/>
    <n v="-1.56"/>
    <x v="7"/>
    <n v="7.2"/>
    <n v="90714"/>
    <n v="1.75"/>
    <x v="1"/>
    <n v="1"/>
    <n v="-0.21666666666666667"/>
    <n v="5.6400000000000006"/>
    <x v="11"/>
    <s v="Mar 2015"/>
    <s v="Mar 2015  Week 12"/>
    <n v="1"/>
    <n v="0"/>
    <x v="0"/>
    <x v="0"/>
  </r>
  <r>
    <n v="871"/>
    <s v="Sandy Ellington"/>
    <x v="3"/>
    <n v="0.03"/>
    <n v="14.2"/>
    <n v="5.3"/>
    <x v="1"/>
    <x v="2"/>
    <x v="0"/>
    <s v="Office Furnishings"/>
    <s v="Wrap Bag"/>
    <s v="Coloredge Poster Frame"/>
    <n v="0.46"/>
    <s v="United States"/>
    <x v="2"/>
    <s v="Nevada"/>
    <s v="Reno"/>
    <n v="89502"/>
    <x v="73"/>
    <x v="2"/>
    <x v="2"/>
    <x v="73"/>
    <x v="74"/>
    <d v="2015-03-17T00:00:00"/>
    <d v="2015-03-31T00:00:00"/>
    <d v="2015-03-17T00:00:00"/>
    <n v="21.555599999999998"/>
    <x v="0"/>
    <n v="31.24"/>
    <n v="90577"/>
    <n v="14.17"/>
    <x v="2"/>
    <n v="2"/>
    <n v="0.69"/>
    <n v="52.795599999999993"/>
    <x v="11"/>
    <s v="Mar 2015"/>
    <s v="Mar 2015  Week 12"/>
    <n v="1"/>
    <n v="0"/>
    <x v="0"/>
    <x v="0"/>
  </r>
  <r>
    <n v="1646"/>
    <s v="Eugene Brewer Knox"/>
    <x v="3"/>
    <n v="0.06"/>
    <n v="3.29"/>
    <n v="1.35"/>
    <x v="1"/>
    <x v="0"/>
    <x v="2"/>
    <s v="Rubber Bands"/>
    <s v="Wrap Bag"/>
    <s v="Acco® Hot Clips™ Clips to Go"/>
    <n v="0.4"/>
    <s v="United States"/>
    <x v="3"/>
    <s v="New York"/>
    <s v="Bethpage"/>
    <n v="11714"/>
    <x v="73"/>
    <x v="2"/>
    <x v="2"/>
    <x v="73"/>
    <x v="74"/>
    <d v="2015-03-17T00:00:00"/>
    <d v="2015-03-31T00:00:00"/>
    <d v="2015-03-17T00:00:00"/>
    <n v="8.5299999999999994"/>
    <x v="8"/>
    <n v="35.97"/>
    <n v="90932"/>
    <n v="3.23"/>
    <x v="3"/>
    <n v="2"/>
    <n v="0.23714206283013622"/>
    <n v="44.5"/>
    <x v="11"/>
    <s v="Mar 2015"/>
    <s v="Mar 2015  Week 12"/>
    <n v="1"/>
    <n v="0"/>
    <x v="0"/>
    <x v="0"/>
  </r>
  <r>
    <n v="853"/>
    <s v="Leah Davenport"/>
    <x v="1"/>
    <n v="0.05"/>
    <n v="4.24"/>
    <n v="5.41"/>
    <x v="1"/>
    <x v="0"/>
    <x v="2"/>
    <s v="Binders and Binder Accessories"/>
    <s v="Small Box"/>
    <s v="Storex DuraTech Recycled Plastic Frosted Binders"/>
    <n v="0.35"/>
    <s v="United States"/>
    <x v="2"/>
    <s v="California"/>
    <s v="Hesperia"/>
    <n v="92345"/>
    <x v="74"/>
    <x v="2"/>
    <x v="2"/>
    <x v="74"/>
    <x v="76"/>
    <d v="2015-03-18T00:00:00"/>
    <d v="2015-03-31T00:00:00"/>
    <d v="2015-03-18T00:00:00"/>
    <n v="-89.216999999999999"/>
    <x v="4"/>
    <n v="50.83"/>
    <n v="88570"/>
    <n v="4.1900000000000004"/>
    <x v="2"/>
    <n v="2"/>
    <n v="-1.7552036199095022"/>
    <n v="-38.387"/>
    <x v="11"/>
    <s v="Mar 2015"/>
    <s v="Mar 2015  Week 12"/>
    <n v="1"/>
    <n v="0"/>
    <x v="0"/>
    <x v="0"/>
  </r>
  <r>
    <n v="2272"/>
    <s v="Brett Ingram"/>
    <x v="1"/>
    <n v="0.08"/>
    <n v="15.73"/>
    <n v="7.42"/>
    <x v="2"/>
    <x v="3"/>
    <x v="2"/>
    <s v="Scissors, Rulers and Trimmers"/>
    <s v="Small Pack"/>
    <s v="Acme Galleria® Hot Forged Steel Scissors with Colored Handles"/>
    <n v="0.56000000000000005"/>
    <s v="United States"/>
    <x v="1"/>
    <s v="Texas"/>
    <s v="Harker Heights"/>
    <n v="76543"/>
    <x v="74"/>
    <x v="2"/>
    <x v="2"/>
    <x v="74"/>
    <x v="76"/>
    <d v="2015-03-18T00:00:00"/>
    <d v="2015-03-31T00:00:00"/>
    <d v="2015-03-18T00:00:00"/>
    <n v="-37.6"/>
    <x v="18"/>
    <n v="78.08"/>
    <n v="90110"/>
    <n v="15.65"/>
    <x v="1"/>
    <n v="2"/>
    <n v="-0.48155737704918034"/>
    <n v="40.479999999999997"/>
    <x v="11"/>
    <s v="Mar 2015"/>
    <s v="Mar 2015  Week 12"/>
    <n v="1"/>
    <n v="0"/>
    <x v="0"/>
    <x v="0"/>
  </r>
  <r>
    <n v="2323"/>
    <s v="Emma Buckley"/>
    <x v="1"/>
    <n v="0.08"/>
    <n v="68.81"/>
    <n v="60"/>
    <x v="0"/>
    <x v="0"/>
    <x v="2"/>
    <s v="Appliances"/>
    <s v="Jumbo Drum"/>
    <s v="Holmes Replacement Filter for HEPA Air Cleaner, Very Large Room, HEPA Filter"/>
    <n v="0.41"/>
    <s v="United States"/>
    <x v="2"/>
    <s v="California"/>
    <s v="Coachella"/>
    <n v="92236"/>
    <x v="74"/>
    <x v="2"/>
    <x v="2"/>
    <x v="74"/>
    <x v="74"/>
    <d v="2015-03-17T00:00:00"/>
    <d v="2015-03-31T00:00:00"/>
    <d v="2015-03-17T00:00:00"/>
    <n v="-550.42999999999995"/>
    <x v="18"/>
    <n v="337.86"/>
    <n v="88721"/>
    <n v="68.73"/>
    <x v="2"/>
    <n v="1"/>
    <n v="-1.6291659267152072"/>
    <n v="-212.56999999999994"/>
    <x v="11"/>
    <s v="Mar 2015"/>
    <s v="Mar 2015  Week 12"/>
    <n v="1"/>
    <n v="0"/>
    <x v="0"/>
    <x v="0"/>
  </r>
  <r>
    <n v="2323"/>
    <s v="Emma Buckley"/>
    <x v="1"/>
    <n v="0.04"/>
    <n v="21.38"/>
    <n v="8.99"/>
    <x v="1"/>
    <x v="0"/>
    <x v="2"/>
    <s v="Pens &amp; Art Supplies"/>
    <s v="Small Pack"/>
    <s v="Boston 1730 StandUp Electric Pencil Sharpener"/>
    <n v="0.59"/>
    <s v="United States"/>
    <x v="2"/>
    <s v="California"/>
    <s v="Coachella"/>
    <n v="92236"/>
    <x v="74"/>
    <x v="2"/>
    <x v="2"/>
    <x v="74"/>
    <x v="76"/>
    <d v="2015-03-18T00:00:00"/>
    <d v="2015-03-31T00:00:00"/>
    <d v="2015-03-18T00:00:00"/>
    <n v="-52.12"/>
    <x v="7"/>
    <n v="84.21"/>
    <n v="88721"/>
    <n v="21.34"/>
    <x v="2"/>
    <n v="2"/>
    <n v="-0.61892886830542693"/>
    <n v="32.089999999999996"/>
    <x v="11"/>
    <s v="Mar 2015"/>
    <s v="Mar 2015  Week 12"/>
    <n v="0"/>
    <n v="1"/>
    <x v="1"/>
    <x v="0"/>
  </r>
  <r>
    <n v="145"/>
    <s v="Rhonda Ivey"/>
    <x v="2"/>
    <n v="7.0000000000000007E-2"/>
    <n v="154.13"/>
    <n v="69"/>
    <x v="2"/>
    <x v="2"/>
    <x v="0"/>
    <s v="Tables"/>
    <s v="Large Box"/>
    <s v="Laminate Occasional Tables"/>
    <n v="0.68"/>
    <s v="United States"/>
    <x v="3"/>
    <s v="Pennsylvania"/>
    <s v="West Mifflin"/>
    <n v="15122"/>
    <x v="74"/>
    <x v="2"/>
    <x v="2"/>
    <x v="74"/>
    <x v="75"/>
    <d v="2015-03-16T00:00:00"/>
    <d v="2015-03-31T00:00:00"/>
    <d v="2015-03-16T00:00:00"/>
    <n v="-634.73410000000001"/>
    <x v="6"/>
    <n v="453.62"/>
    <n v="91089"/>
    <n v="154.06"/>
    <x v="3"/>
    <n v="0"/>
    <n v="-1.399263921343856"/>
    <n v="-181.11410000000001"/>
    <x v="11"/>
    <s v="Mar 2015"/>
    <s v="Mar 2015  Week 12"/>
    <n v="0"/>
    <n v="1"/>
    <x v="0"/>
    <x v="0"/>
  </r>
  <r>
    <n v="1068"/>
    <s v="Erik Barr"/>
    <x v="2"/>
    <n v="0.04"/>
    <n v="22.84"/>
    <n v="16.87"/>
    <x v="1"/>
    <x v="2"/>
    <x v="2"/>
    <s v="Paper"/>
    <s v="Small Box"/>
    <s v="Xerox 1982"/>
    <n v="0.39"/>
    <s v="United States"/>
    <x v="1"/>
    <s v="Illinois"/>
    <s v="Calumet City"/>
    <n v="60409"/>
    <x v="74"/>
    <x v="2"/>
    <x v="2"/>
    <x v="74"/>
    <x v="75"/>
    <d v="2015-03-16T00:00:00"/>
    <d v="2015-03-31T00:00:00"/>
    <d v="2015-03-16T00:00:00"/>
    <n v="-97.28"/>
    <x v="4"/>
    <n v="286.39999999999998"/>
    <n v="87109"/>
    <n v="22.8"/>
    <x v="1"/>
    <n v="0"/>
    <n v="-0.33966480446927377"/>
    <n v="189.11999999999998"/>
    <x v="11"/>
    <s v="Mar 2015"/>
    <s v="Mar 2015  Week 12"/>
    <n v="1"/>
    <n v="0"/>
    <x v="0"/>
    <x v="0"/>
  </r>
  <r>
    <n v="2157"/>
    <s v="Tom Hoyle Honeycutt"/>
    <x v="2"/>
    <n v="0.05"/>
    <n v="55.5"/>
    <n v="52.2"/>
    <x v="1"/>
    <x v="2"/>
    <x v="0"/>
    <s v="Office Furnishings"/>
    <s v="Medium Box"/>
    <s v="Eldon Cleatmat® Chair Mats for Medium Pile Carpets"/>
    <n v="0.72"/>
    <s v="United States"/>
    <x v="1"/>
    <s v="Michigan"/>
    <s v="Warren"/>
    <n v="48093"/>
    <x v="74"/>
    <x v="2"/>
    <x v="2"/>
    <x v="74"/>
    <x v="75"/>
    <d v="2015-03-16T00:00:00"/>
    <d v="2015-03-31T00:00:00"/>
    <d v="2015-03-16T00:00:00"/>
    <n v="-118.54"/>
    <x v="7"/>
    <n v="253.87"/>
    <n v="90385"/>
    <n v="55.45"/>
    <x v="1"/>
    <n v="0"/>
    <n v="-0.46693189427659826"/>
    <n v="135.32999999999998"/>
    <x v="11"/>
    <s v="Mar 2015"/>
    <s v="Mar 2015  Week 12"/>
    <n v="1"/>
    <n v="0"/>
    <x v="0"/>
    <x v="0"/>
  </r>
  <r>
    <n v="2157"/>
    <s v="Tom Hoyle Honeycutt"/>
    <x v="2"/>
    <n v="0.05"/>
    <n v="442.14"/>
    <n v="14.7"/>
    <x v="0"/>
    <x v="2"/>
    <x v="1"/>
    <s v="Office Machines"/>
    <s v="Jumbo Drum"/>
    <s v="Okidata ML390 Turbo Dot Matrix Printers"/>
    <n v="0.56000000000000005"/>
    <s v="United States"/>
    <x v="1"/>
    <s v="Michigan"/>
    <s v="Warren"/>
    <n v="48093"/>
    <x v="74"/>
    <x v="2"/>
    <x v="2"/>
    <x v="74"/>
    <x v="77"/>
    <d v="2015-03-25T00:00:00"/>
    <d v="2015-03-31T00:00:00"/>
    <d v="2015-03-25T00:00:00"/>
    <n v="2963.48"/>
    <x v="15"/>
    <n v="5880.46"/>
    <n v="90385"/>
    <n v="442.09"/>
    <x v="1"/>
    <n v="9"/>
    <n v="0.50395377232393379"/>
    <n v="8843.94"/>
    <x v="11"/>
    <s v="Mar 2015"/>
    <s v="Mar 2015  Week 12"/>
    <n v="0"/>
    <n v="1"/>
    <x v="1"/>
    <x v="0"/>
  </r>
  <r>
    <n v="1241"/>
    <s v="Bradley Schroeder"/>
    <x v="3"/>
    <n v="0"/>
    <n v="387.99"/>
    <n v="19.989999999999998"/>
    <x v="1"/>
    <x v="3"/>
    <x v="2"/>
    <s v="Binders and Binder Accessories"/>
    <s v="Small Box"/>
    <s v="Fellowes PB300 Plastic Comb Binding Machine"/>
    <n v="0.38"/>
    <s v="United States"/>
    <x v="0"/>
    <s v="Alabama"/>
    <s v="Auburn"/>
    <n v="36830"/>
    <x v="74"/>
    <x v="2"/>
    <x v="2"/>
    <x v="74"/>
    <x v="74"/>
    <d v="2015-03-17T00:00:00"/>
    <d v="2015-03-31T00:00:00"/>
    <d v="2015-03-17T00:00:00"/>
    <n v="-70.14"/>
    <x v="35"/>
    <n v="9280.7199999999993"/>
    <n v="90880"/>
    <n v="387.99"/>
    <x v="0"/>
    <n v="1"/>
    <n v="-7.557603289399961E-3"/>
    <n v="9210.58"/>
    <x v="11"/>
    <s v="Mar 2015"/>
    <s v="Mar 2015  Week 12"/>
    <n v="1"/>
    <n v="0"/>
    <x v="0"/>
    <x v="0"/>
  </r>
  <r>
    <n v="1711"/>
    <s v="Sharon Long"/>
    <x v="3"/>
    <n v="7.0000000000000007E-2"/>
    <n v="7.59"/>
    <n v="4"/>
    <x v="1"/>
    <x v="3"/>
    <x v="0"/>
    <s v="Office Furnishings"/>
    <s v="Wrap Bag"/>
    <s v="Master Giant Foot® Doorstop, Safety Yellow"/>
    <n v="0.42"/>
    <s v="United States"/>
    <x v="0"/>
    <s v="Georgia"/>
    <s v="Marietta"/>
    <n v="30062"/>
    <x v="74"/>
    <x v="2"/>
    <x v="2"/>
    <x v="74"/>
    <x v="76"/>
    <d v="2015-03-18T00:00:00"/>
    <d v="2015-03-31T00:00:00"/>
    <d v="2015-03-18T00:00:00"/>
    <n v="-167.048"/>
    <x v="6"/>
    <n v="22.48"/>
    <n v="87747"/>
    <n v="7.52"/>
    <x v="0"/>
    <n v="2"/>
    <n v="-7.4309608540925263"/>
    <n v="-144.56800000000001"/>
    <x v="11"/>
    <s v="Mar 2015"/>
    <s v="Mar 2015  Week 12"/>
    <n v="1"/>
    <n v="0"/>
    <x v="0"/>
    <x v="0"/>
  </r>
  <r>
    <n v="2030"/>
    <s v="Lindsay O'Connell"/>
    <x v="0"/>
    <n v="0.04"/>
    <n v="120.97"/>
    <n v="7.11"/>
    <x v="1"/>
    <x v="3"/>
    <x v="1"/>
    <s v="Office Machines"/>
    <s v="Medium Box"/>
    <s v="Canon BP1200DH 12-Digit Bubble Jet Printing Calculator"/>
    <n v="0.36"/>
    <s v="United States"/>
    <x v="1"/>
    <s v="Texas"/>
    <s v="Greenville"/>
    <n v="75401"/>
    <x v="75"/>
    <x v="2"/>
    <x v="2"/>
    <x v="75"/>
    <x v="74"/>
    <d v="2015-03-17T00:00:00"/>
    <d v="2015-03-31T00:00:00"/>
    <d v="2015-03-17T00:00:00"/>
    <n v="1320.5496000000001"/>
    <x v="47"/>
    <n v="1913.84"/>
    <n v="91059"/>
    <n v="120.92999999999999"/>
    <x v="1"/>
    <n v="0"/>
    <n v="0.69000000000000006"/>
    <n v="3234.3896"/>
    <x v="11"/>
    <s v="Mar 2015"/>
    <s v="Mar 2015  Week 12"/>
    <n v="1"/>
    <n v="0"/>
    <x v="0"/>
    <x v="0"/>
  </r>
  <r>
    <n v="2030"/>
    <s v="Lindsay O'Connell"/>
    <x v="0"/>
    <n v="0"/>
    <n v="195.99"/>
    <n v="4.2"/>
    <x v="1"/>
    <x v="3"/>
    <x v="1"/>
    <s v="Telephones and Communication"/>
    <s v="Small Box"/>
    <s v="688"/>
    <n v="0.6"/>
    <s v="United States"/>
    <x v="1"/>
    <s v="Texas"/>
    <s v="Greenville"/>
    <n v="75401"/>
    <x v="75"/>
    <x v="2"/>
    <x v="2"/>
    <x v="75"/>
    <x v="73"/>
    <d v="2015-03-19T00:00:00"/>
    <d v="2015-03-31T00:00:00"/>
    <d v="2015-03-19T00:00:00"/>
    <n v="1585.5029999999999"/>
    <x v="47"/>
    <n v="2692.12"/>
    <n v="91059"/>
    <n v="195.99"/>
    <x v="1"/>
    <n v="2"/>
    <n v="0.58894217196856014"/>
    <n v="4277.6229999999996"/>
    <x v="11"/>
    <s v="Mar 2015"/>
    <s v="Mar 2015  Week 12"/>
    <n v="0"/>
    <n v="1"/>
    <x v="1"/>
    <x v="0"/>
  </r>
  <r>
    <n v="2647"/>
    <s v="Teresa Bishop"/>
    <x v="2"/>
    <n v="0.1"/>
    <n v="10.98"/>
    <n v="3.99"/>
    <x v="1"/>
    <x v="3"/>
    <x v="2"/>
    <s v="Appliances"/>
    <s v="Small Box"/>
    <s v="Staples Surge Protector 6 outlet"/>
    <n v="0.57999999999999996"/>
    <s v="United States"/>
    <x v="2"/>
    <s v="California"/>
    <s v="Bakersfield"/>
    <n v="93309"/>
    <x v="75"/>
    <x v="2"/>
    <x v="2"/>
    <x v="75"/>
    <x v="78"/>
    <d v="2015-03-24T00:00:00"/>
    <d v="2015-03-31T00:00:00"/>
    <d v="2015-03-24T00:00:00"/>
    <n v="-21.03"/>
    <x v="18"/>
    <n v="52.21"/>
    <n v="91386"/>
    <n v="10.88"/>
    <x v="2"/>
    <n v="7"/>
    <n v="-0.40279639915724957"/>
    <n v="31.18"/>
    <x v="11"/>
    <s v="Mar 2015"/>
    <s v="Mar 2015  Week 12"/>
    <n v="1"/>
    <n v="0"/>
    <x v="0"/>
    <x v="0"/>
  </r>
  <r>
    <n v="2647"/>
    <s v="Teresa Bishop"/>
    <x v="2"/>
    <n v="0.01"/>
    <n v="39.979999999999997"/>
    <n v="9.1999999999999993"/>
    <x v="1"/>
    <x v="3"/>
    <x v="0"/>
    <s v="Office Furnishings"/>
    <s v="Wrap Bag"/>
    <s v="Eldon Radial Chair Mat for Low to Medium Pile Carpets"/>
    <n v="0.65"/>
    <s v="United States"/>
    <x v="2"/>
    <s v="California"/>
    <s v="Bakersfield"/>
    <n v="93309"/>
    <x v="75"/>
    <x v="2"/>
    <x v="2"/>
    <x v="75"/>
    <x v="73"/>
    <d v="2015-03-19T00:00:00"/>
    <d v="2015-03-31T00:00:00"/>
    <d v="2015-03-19T00:00:00"/>
    <n v="117.52079999999999"/>
    <x v="7"/>
    <n v="170.32"/>
    <n v="91386"/>
    <n v="39.97"/>
    <x v="2"/>
    <n v="2"/>
    <n v="0.69"/>
    <n v="287.8408"/>
    <x v="11"/>
    <s v="Mar 2015"/>
    <s v="Mar 2015  Week 12"/>
    <n v="0"/>
    <n v="1"/>
    <x v="1"/>
    <x v="0"/>
  </r>
  <r>
    <n v="339"/>
    <s v="Bobby Clements"/>
    <x v="4"/>
    <n v="0.08"/>
    <n v="7.77"/>
    <n v="9.23"/>
    <x v="1"/>
    <x v="3"/>
    <x v="2"/>
    <s v="Appliances"/>
    <s v="Small Box"/>
    <s v="Hoover Commercial Soft Guard Upright Vacuum And Disposable Filtration Bags"/>
    <n v="0.57999999999999996"/>
    <s v="United States"/>
    <x v="3"/>
    <s v="Ohio"/>
    <s v="Columbus"/>
    <n v="43229"/>
    <x v="75"/>
    <x v="2"/>
    <x v="2"/>
    <x v="75"/>
    <x v="76"/>
    <d v="2015-03-18T00:00:00"/>
    <d v="2015-03-31T00:00:00"/>
    <d v="2015-03-18T00:00:00"/>
    <n v="-83.65"/>
    <x v="18"/>
    <n v="40.299999999999997"/>
    <n v="90583"/>
    <n v="7.6899999999999995"/>
    <x v="3"/>
    <n v="1"/>
    <n v="-2.0756823821339951"/>
    <n v="-43.350000000000009"/>
    <x v="11"/>
    <s v="Mar 2015"/>
    <s v="Mar 2015  Week 12"/>
    <n v="1"/>
    <n v="0"/>
    <x v="0"/>
    <x v="0"/>
  </r>
  <r>
    <n v="339"/>
    <s v="Bobby Clements"/>
    <x v="4"/>
    <n v="7.0000000000000007E-2"/>
    <n v="7.59"/>
    <n v="4"/>
    <x v="1"/>
    <x v="3"/>
    <x v="0"/>
    <s v="Office Furnishings"/>
    <s v="Wrap Bag"/>
    <s v="Master Giant Foot® Doorstop, Safety Yellow"/>
    <n v="0.42"/>
    <s v="United States"/>
    <x v="3"/>
    <s v="Ohio"/>
    <s v="Columbus"/>
    <n v="43229"/>
    <x v="75"/>
    <x v="2"/>
    <x v="2"/>
    <x v="75"/>
    <x v="73"/>
    <d v="2015-03-19T00:00:00"/>
    <d v="2015-03-31T00:00:00"/>
    <d v="2015-03-19T00:00:00"/>
    <n v="24.39"/>
    <x v="9"/>
    <n v="111.88"/>
    <n v="90583"/>
    <n v="7.52"/>
    <x v="3"/>
    <n v="2"/>
    <n v="0.21800143010368253"/>
    <n v="136.26999999999998"/>
    <x v="11"/>
    <s v="Mar 2015"/>
    <s v="Mar 2015  Week 12"/>
    <n v="0"/>
    <n v="1"/>
    <x v="1"/>
    <x v="0"/>
  </r>
  <r>
    <n v="1808"/>
    <s v="Joyce Knox"/>
    <x v="4"/>
    <n v="0.01"/>
    <n v="8.1199999999999992"/>
    <n v="2.83"/>
    <x v="2"/>
    <x v="2"/>
    <x v="1"/>
    <s v="Computer Peripherals"/>
    <s v="Small Pack"/>
    <s v="Imation Neon Mac Format Diskettes, 10/Pack"/>
    <n v="0.77"/>
    <s v="United States"/>
    <x v="3"/>
    <s v="West Virginia"/>
    <s v="Parkersburg"/>
    <n v="26101"/>
    <x v="75"/>
    <x v="2"/>
    <x v="2"/>
    <x v="75"/>
    <x v="76"/>
    <d v="2015-03-18T00:00:00"/>
    <d v="2015-03-31T00:00:00"/>
    <d v="2015-03-18T00:00:00"/>
    <n v="-40.76"/>
    <x v="19"/>
    <n v="88.64"/>
    <n v="89251"/>
    <n v="8.11"/>
    <x v="3"/>
    <n v="1"/>
    <n v="-0.45983754512635377"/>
    <n v="47.88"/>
    <x v="11"/>
    <s v="Mar 2015"/>
    <s v="Mar 2015  Week 12"/>
    <n v="1"/>
    <n v="0"/>
    <x v="0"/>
    <x v="0"/>
  </r>
  <r>
    <n v="1364"/>
    <s v="Chris Ford"/>
    <x v="3"/>
    <n v="0.1"/>
    <n v="5.98"/>
    <n v="5.35"/>
    <x v="1"/>
    <x v="2"/>
    <x v="2"/>
    <s v="Paper"/>
    <s v="Small Box"/>
    <s v="Xerox 1947"/>
    <n v="0.4"/>
    <s v="United States"/>
    <x v="3"/>
    <s v="Maryland"/>
    <s v="Camp Springs"/>
    <n v="20746"/>
    <x v="75"/>
    <x v="2"/>
    <x v="2"/>
    <x v="75"/>
    <x v="74"/>
    <d v="2015-03-17T00:00:00"/>
    <d v="2015-03-31T00:00:00"/>
    <d v="2015-03-17T00:00:00"/>
    <n v="-90.26"/>
    <x v="19"/>
    <n v="57.34"/>
    <n v="89994"/>
    <n v="5.8800000000000008"/>
    <x v="3"/>
    <n v="0"/>
    <n v="-1.5741192884548307"/>
    <n v="-32.92"/>
    <x v="11"/>
    <s v="Mar 2015"/>
    <s v="Mar 2015  Week 12"/>
    <n v="1"/>
    <n v="0"/>
    <x v="0"/>
    <x v="0"/>
  </r>
  <r>
    <n v="3001"/>
    <s v="Anthony Foley"/>
    <x v="3"/>
    <n v="0.03"/>
    <n v="5.4"/>
    <n v="7.78"/>
    <x v="1"/>
    <x v="1"/>
    <x v="2"/>
    <s v="Binders and Binder Accessories"/>
    <s v="Small Box"/>
    <s v="3M Organizer Strips"/>
    <n v="0.37"/>
    <s v="United States"/>
    <x v="1"/>
    <s v="Michigan"/>
    <s v="Port Huron"/>
    <n v="48060"/>
    <x v="75"/>
    <x v="2"/>
    <x v="2"/>
    <x v="75"/>
    <x v="73"/>
    <d v="2015-03-19T00:00:00"/>
    <d v="2015-03-31T00:00:00"/>
    <d v="2015-03-19T00:00:00"/>
    <n v="-237.54400000000001"/>
    <x v="31"/>
    <n v="117.87"/>
    <n v="87043"/>
    <n v="5.37"/>
    <x v="1"/>
    <n v="2"/>
    <n v="-2.0153049970306269"/>
    <n v="-119.67400000000001"/>
    <x v="11"/>
    <s v="Mar 2015"/>
    <s v="Mar 2015  Week 12"/>
    <n v="1"/>
    <n v="0"/>
    <x v="0"/>
    <x v="0"/>
  </r>
  <r>
    <n v="2127"/>
    <s v="Joyce Kern"/>
    <x v="0"/>
    <n v="0.1"/>
    <n v="5.98"/>
    <n v="5.14"/>
    <x v="1"/>
    <x v="2"/>
    <x v="2"/>
    <s v="Paper"/>
    <s v="Small Box"/>
    <s v="Xerox 1974"/>
    <n v="0.36"/>
    <s v="United States"/>
    <x v="1"/>
    <s v="Michigan"/>
    <s v="Sterling Heights"/>
    <n v="48310"/>
    <x v="76"/>
    <x v="2"/>
    <x v="2"/>
    <x v="76"/>
    <x v="79"/>
    <d v="2015-03-20T00:00:00"/>
    <d v="2015-03-31T00:00:00"/>
    <d v="2015-03-20T00:00:00"/>
    <n v="-49.53"/>
    <x v="5"/>
    <n v="33.950000000000003"/>
    <n v="88418"/>
    <n v="5.8800000000000008"/>
    <x v="1"/>
    <n v="2"/>
    <n v="-1.4589101620029454"/>
    <n v="-15.579999999999998"/>
    <x v="11"/>
    <s v="Mar 2015"/>
    <s v="Mar 2015  Week 12"/>
    <n v="1"/>
    <n v="0"/>
    <x v="0"/>
    <x v="0"/>
  </r>
  <r>
    <n v="3191"/>
    <s v="Jenny Hawkins"/>
    <x v="0"/>
    <n v="0.01"/>
    <n v="20.99"/>
    <n v="4.8099999999999996"/>
    <x v="1"/>
    <x v="3"/>
    <x v="1"/>
    <s v="Telephones and Communication"/>
    <s v="Medium Box"/>
    <s v="1726 Digital Answering Machine"/>
    <n v="0.57999999999999996"/>
    <s v="United States"/>
    <x v="1"/>
    <s v="Wisconsin"/>
    <s v="Stevens Point"/>
    <n v="54481"/>
    <x v="76"/>
    <x v="2"/>
    <x v="2"/>
    <x v="76"/>
    <x v="76"/>
    <d v="2015-03-18T00:00:00"/>
    <d v="2015-03-31T00:00:00"/>
    <d v="2015-03-18T00:00:00"/>
    <n v="-9.1080000000000005"/>
    <x v="18"/>
    <n v="93.81"/>
    <n v="86447"/>
    <n v="20.979999999999997"/>
    <x v="1"/>
    <n v="0"/>
    <n v="-9.7089862488007675E-2"/>
    <n v="84.701999999999998"/>
    <x v="11"/>
    <s v="Mar 2015"/>
    <s v="Mar 2015  Week 12"/>
    <n v="1"/>
    <n v="0"/>
    <x v="0"/>
    <x v="0"/>
  </r>
  <r>
    <n v="1197"/>
    <s v="Grace McNeill Hunt"/>
    <x v="1"/>
    <n v="0.08"/>
    <n v="355.98"/>
    <n v="58.92"/>
    <x v="0"/>
    <x v="0"/>
    <x v="0"/>
    <s v="Chairs &amp; Chairmats"/>
    <s v="Jumbo Drum"/>
    <s v="Hon 4700 Series Mobuis™ Mid-Back Task Chairs with Adjustable Arms"/>
    <n v="0.64"/>
    <s v="United States"/>
    <x v="3"/>
    <s v="Massachusetts"/>
    <s v="Sudbury"/>
    <n v="1776"/>
    <x v="76"/>
    <x v="2"/>
    <x v="2"/>
    <x v="76"/>
    <x v="79"/>
    <d v="2015-03-20T00:00:00"/>
    <d v="2015-03-31T00:00:00"/>
    <d v="2015-03-20T00:00:00"/>
    <n v="103.83"/>
    <x v="7"/>
    <n v="1350.94"/>
    <n v="87583"/>
    <n v="355.90000000000003"/>
    <x v="3"/>
    <n v="2"/>
    <n v="7.6857595452055602E-2"/>
    <n v="1454.77"/>
    <x v="11"/>
    <s v="Mar 2015"/>
    <s v="Mar 2015  Week 12"/>
    <n v="1"/>
    <n v="0"/>
    <x v="0"/>
    <x v="0"/>
  </r>
  <r>
    <n v="1894"/>
    <s v="Maureen Herbert Hood"/>
    <x v="1"/>
    <n v="0.01"/>
    <n v="26.17"/>
    <n v="1.39"/>
    <x v="1"/>
    <x v="1"/>
    <x v="2"/>
    <s v="Envelopes"/>
    <s v="Small Box"/>
    <s v="Quality Park Security Envelopes"/>
    <n v="0.38"/>
    <s v="United States"/>
    <x v="1"/>
    <s v="Wisconsin"/>
    <s v="Appleton"/>
    <n v="54915"/>
    <x v="76"/>
    <x v="2"/>
    <x v="2"/>
    <x v="76"/>
    <x v="73"/>
    <d v="2015-03-19T00:00:00"/>
    <d v="2015-03-31T00:00:00"/>
    <d v="2015-03-19T00:00:00"/>
    <n v="237.04259999999999"/>
    <x v="1"/>
    <n v="343.54"/>
    <n v="91263"/>
    <n v="26.16"/>
    <x v="1"/>
    <n v="1"/>
    <n v="0.69"/>
    <n v="580.58259999999996"/>
    <x v="11"/>
    <s v="Mar 2015"/>
    <s v="Mar 2015  Week 12"/>
    <n v="0"/>
    <n v="1"/>
    <x v="0"/>
    <x v="0"/>
  </r>
  <r>
    <n v="1015"/>
    <s v="Beverly Cameron"/>
    <x v="4"/>
    <n v="0"/>
    <n v="43.98"/>
    <n v="8.99"/>
    <x v="1"/>
    <x v="2"/>
    <x v="2"/>
    <s v="Pens &amp; Art Supplies"/>
    <s v="Small Pack"/>
    <s v="Boston 1645 Deluxe Heavier-Duty Electric Pencil Sharpener"/>
    <n v="0.57999999999999996"/>
    <s v="United States"/>
    <x v="0"/>
    <s v="North Carolina"/>
    <s v="Apex"/>
    <n v="27502"/>
    <x v="76"/>
    <x v="2"/>
    <x v="2"/>
    <x v="76"/>
    <x v="76"/>
    <d v="2015-03-18T00:00:00"/>
    <d v="2015-03-31T00:00:00"/>
    <d v="2015-03-18T00:00:00"/>
    <n v="829.46699999999998"/>
    <x v="15"/>
    <n v="650.70000000000005"/>
    <n v="88390"/>
    <n v="43.98"/>
    <x v="0"/>
    <n v="0"/>
    <n v="1.2747302904564315"/>
    <n v="1480.1669999999999"/>
    <x v="11"/>
    <s v="Mar 2015"/>
    <s v="Mar 2015  Week 12"/>
    <n v="1"/>
    <n v="0"/>
    <x v="0"/>
    <x v="0"/>
  </r>
  <r>
    <n v="1967"/>
    <s v="Carolyn Hoffman"/>
    <x v="4"/>
    <n v="0.01"/>
    <n v="78.650000000000006"/>
    <n v="13.99"/>
    <x v="2"/>
    <x v="0"/>
    <x v="2"/>
    <s v="Appliances"/>
    <s v="Medium Box"/>
    <s v="Honeywell Quietcare HEPA Air Cleaner"/>
    <n v="0.52"/>
    <s v="United States"/>
    <x v="1"/>
    <s v="Iowa"/>
    <s v="Clinton"/>
    <n v="52732"/>
    <x v="76"/>
    <x v="2"/>
    <x v="2"/>
    <x v="76"/>
    <x v="73"/>
    <d v="2015-03-19T00:00:00"/>
    <d v="2015-03-31T00:00:00"/>
    <d v="2015-03-19T00:00:00"/>
    <n v="442.36590000000001"/>
    <x v="2"/>
    <n v="641.11"/>
    <n v="89456"/>
    <n v="78.64"/>
    <x v="1"/>
    <n v="1"/>
    <n v="0.69"/>
    <n v="1083.4758999999999"/>
    <x v="11"/>
    <s v="Mar 2015"/>
    <s v="Mar 2015  Week 12"/>
    <n v="1"/>
    <n v="0"/>
    <x v="0"/>
    <x v="0"/>
  </r>
  <r>
    <n v="2030"/>
    <s v="Lindsay O'Connell"/>
    <x v="4"/>
    <n v="0.03"/>
    <n v="55.98"/>
    <n v="4.8600000000000003"/>
    <x v="1"/>
    <x v="3"/>
    <x v="2"/>
    <s v="Paper"/>
    <s v="Small Box"/>
    <s v="Xerox 1908"/>
    <n v="0.36"/>
    <s v="United States"/>
    <x v="1"/>
    <s v="Texas"/>
    <s v="Greenville"/>
    <n v="75401"/>
    <x v="76"/>
    <x v="2"/>
    <x v="2"/>
    <x v="76"/>
    <x v="79"/>
    <d v="2015-03-20T00:00:00"/>
    <d v="2015-03-31T00:00:00"/>
    <d v="2015-03-20T00:00:00"/>
    <n v="526.04219999999998"/>
    <x v="1"/>
    <n v="762.38"/>
    <n v="91060"/>
    <n v="55.949999999999996"/>
    <x v="1"/>
    <n v="2"/>
    <n v="0.69"/>
    <n v="1288.4222"/>
    <x v="11"/>
    <s v="Mar 2015"/>
    <s v="Mar 2015  Week 12"/>
    <n v="0"/>
    <n v="1"/>
    <x v="0"/>
    <x v="0"/>
  </r>
  <r>
    <n v="2745"/>
    <s v="Arnold Gay"/>
    <x v="4"/>
    <n v="0.01"/>
    <n v="220.98"/>
    <n v="64.66"/>
    <x v="0"/>
    <x v="3"/>
    <x v="0"/>
    <s v="Bookcases"/>
    <s v="Jumbo Box"/>
    <s v="Bush Cubix Collection Bookcases, Fully Assembled"/>
    <n v="0.62"/>
    <s v="United States"/>
    <x v="2"/>
    <s v="Arizona"/>
    <s v="Chandler"/>
    <n v="85224"/>
    <x v="76"/>
    <x v="2"/>
    <x v="2"/>
    <x v="76"/>
    <x v="73"/>
    <d v="2015-03-19T00:00:00"/>
    <d v="2015-03-31T00:00:00"/>
    <d v="2015-03-19T00:00:00"/>
    <n v="1049.03"/>
    <x v="8"/>
    <n v="2591.09"/>
    <n v="86184"/>
    <n v="220.97"/>
    <x v="2"/>
    <n v="1"/>
    <n v="0.40486050272279228"/>
    <n v="3640.12"/>
    <x v="11"/>
    <s v="Mar 2015"/>
    <s v="Mar 2015  Week 12"/>
    <n v="1"/>
    <n v="0"/>
    <x v="0"/>
    <x v="0"/>
  </r>
  <r>
    <n v="2747"/>
    <s v="Brian Grady"/>
    <x v="4"/>
    <n v="0.01"/>
    <n v="220.98"/>
    <n v="64.66"/>
    <x v="0"/>
    <x v="3"/>
    <x v="0"/>
    <s v="Bookcases"/>
    <s v="Jumbo Box"/>
    <s v="Bush Cubix Collection Bookcases, Fully Assembled"/>
    <n v="0.62"/>
    <s v="United States"/>
    <x v="3"/>
    <s v="New York"/>
    <s v="New York City"/>
    <n v="10115"/>
    <x v="76"/>
    <x v="2"/>
    <x v="2"/>
    <x v="76"/>
    <x v="73"/>
    <d v="2015-03-19T00:00:00"/>
    <d v="2015-03-31T00:00:00"/>
    <d v="2015-03-19T00:00:00"/>
    <n v="1049.03"/>
    <x v="33"/>
    <n v="10364.36"/>
    <n v="23751"/>
    <n v="220.97"/>
    <x v="3"/>
    <n v="1"/>
    <n v="0.10121512568069807"/>
    <n v="11413.390000000001"/>
    <x v="11"/>
    <s v="Mar 2015"/>
    <s v="Mar 2015  Week 12"/>
    <n v="0"/>
    <n v="1"/>
    <x v="0"/>
    <x v="0"/>
  </r>
  <r>
    <n v="485"/>
    <s v="Edward Leonard"/>
    <x v="3"/>
    <n v="0.05"/>
    <n v="2.88"/>
    <n v="0.5"/>
    <x v="1"/>
    <x v="3"/>
    <x v="2"/>
    <s v="Labels"/>
    <s v="Small Box"/>
    <s v="Avery 49"/>
    <n v="0.36"/>
    <s v="United States"/>
    <x v="2"/>
    <s v="California"/>
    <s v="Fresno"/>
    <n v="93727"/>
    <x v="76"/>
    <x v="2"/>
    <x v="2"/>
    <x v="76"/>
    <x v="79"/>
    <d v="2015-03-20T00:00:00"/>
    <d v="2015-03-31T00:00:00"/>
    <d v="2015-03-20T00:00:00"/>
    <n v="6.0513000000000003"/>
    <x v="6"/>
    <n v="8.77"/>
    <n v="91062"/>
    <n v="2.83"/>
    <x v="2"/>
    <n v="2"/>
    <n v="0.69000000000000006"/>
    <n v="14.821300000000001"/>
    <x v="11"/>
    <s v="Mar 2015"/>
    <s v="Mar 2015  Week 12"/>
    <n v="1"/>
    <n v="0"/>
    <x v="0"/>
    <x v="0"/>
  </r>
  <r>
    <n v="383"/>
    <s v="Renee Alston"/>
    <x v="0"/>
    <n v="0.06"/>
    <n v="5.34"/>
    <n v="5.63"/>
    <x v="1"/>
    <x v="3"/>
    <x v="2"/>
    <s v="Binders and Binder Accessories"/>
    <s v="Small Box"/>
    <s v="Pressboard Data Binder, Crimson, 12&quot; X 8 1/2&quot;"/>
    <n v="0.39"/>
    <s v="United States"/>
    <x v="3"/>
    <s v="Pennsylvania"/>
    <s v="Drexel Hill"/>
    <n v="19026"/>
    <x v="77"/>
    <x v="2"/>
    <x v="2"/>
    <x v="77"/>
    <x v="73"/>
    <d v="2015-03-19T00:00:00"/>
    <d v="2015-03-31T00:00:00"/>
    <d v="2015-03-19T00:00:00"/>
    <n v="-82.822999999999993"/>
    <x v="12"/>
    <n v="38.65"/>
    <n v="88928"/>
    <n v="5.28"/>
    <x v="3"/>
    <n v="0"/>
    <n v="-2.1428978007761965"/>
    <n v="-44.172999999999995"/>
    <x v="11"/>
    <s v="Mar 2015"/>
    <s v="Mar 2015  Week 12"/>
    <n v="1"/>
    <n v="0"/>
    <x v="0"/>
    <x v="0"/>
  </r>
  <r>
    <n v="383"/>
    <s v="Renee Alston"/>
    <x v="0"/>
    <n v="7.0000000000000007E-2"/>
    <n v="65.989999999999995"/>
    <n v="5.26"/>
    <x v="2"/>
    <x v="3"/>
    <x v="1"/>
    <s v="Telephones and Communication"/>
    <s v="Small Box"/>
    <s v="8860"/>
    <n v="0.56000000000000005"/>
    <s v="United States"/>
    <x v="3"/>
    <s v="Pennsylvania"/>
    <s v="Drexel Hill"/>
    <n v="19026"/>
    <x v="77"/>
    <x v="2"/>
    <x v="2"/>
    <x v="77"/>
    <x v="80"/>
    <d v="2015-03-21T00:00:00"/>
    <d v="2015-03-31T00:00:00"/>
    <d v="2015-03-21T00:00:00"/>
    <n v="107.08199999999999"/>
    <x v="18"/>
    <n v="279.83"/>
    <n v="88928"/>
    <n v="65.92"/>
    <x v="3"/>
    <n v="2"/>
    <n v="0.38266804845799235"/>
    <n v="386.91199999999998"/>
    <x v="11"/>
    <s v="Mar 2015"/>
    <s v="Mar 2015  Week 12"/>
    <n v="0"/>
    <n v="1"/>
    <x v="1"/>
    <x v="0"/>
  </r>
  <r>
    <n v="770"/>
    <s v="Geraldine Puckett"/>
    <x v="0"/>
    <n v="0.08"/>
    <n v="30.73"/>
    <n v="4"/>
    <x v="1"/>
    <x v="0"/>
    <x v="1"/>
    <s v="Computer Peripherals"/>
    <s v="Small Box"/>
    <s v="Fellowes 17-key keypad for PS/2 interface"/>
    <n v="0.75"/>
    <s v="United States"/>
    <x v="2"/>
    <s v="Oregon"/>
    <s v="Tualatin"/>
    <n v="97062"/>
    <x v="77"/>
    <x v="2"/>
    <x v="2"/>
    <x v="77"/>
    <x v="73"/>
    <d v="2015-03-19T00:00:00"/>
    <d v="2015-03-31T00:00:00"/>
    <d v="2015-03-19T00:00:00"/>
    <n v="-45.07"/>
    <x v="15"/>
    <n v="429.33"/>
    <n v="88667"/>
    <n v="30.650000000000002"/>
    <x v="2"/>
    <n v="0"/>
    <n v="-0.10497752311741551"/>
    <n v="384.26"/>
    <x v="11"/>
    <s v="Mar 2015"/>
    <s v="Mar 2015  Week 12"/>
    <n v="1"/>
    <n v="0"/>
    <x v="0"/>
    <x v="0"/>
  </r>
  <r>
    <n v="771"/>
    <s v="Deborah Paul"/>
    <x v="0"/>
    <n v="0.05"/>
    <n v="14.56"/>
    <n v="3.5"/>
    <x v="1"/>
    <x v="0"/>
    <x v="2"/>
    <s v="Appliances"/>
    <s v="Small Box"/>
    <s v="Acco 6 Outlet Guardian Premium Surge Suppressor"/>
    <n v="0.57999999999999996"/>
    <s v="United States"/>
    <x v="2"/>
    <s v="Oregon"/>
    <s v="West Linn"/>
    <n v="97068"/>
    <x v="77"/>
    <x v="2"/>
    <x v="2"/>
    <x v="77"/>
    <x v="80"/>
    <d v="2015-03-21T00:00:00"/>
    <d v="2015-03-31T00:00:00"/>
    <d v="2015-03-21T00:00:00"/>
    <n v="-8.5299999999999994"/>
    <x v="6"/>
    <n v="44.66"/>
    <n v="88667"/>
    <n v="14.51"/>
    <x v="2"/>
    <n v="2"/>
    <n v="-0.1909986565158979"/>
    <n v="36.129999999999995"/>
    <x v="11"/>
    <s v="Mar 2015"/>
    <s v="Mar 2015  Week 12"/>
    <n v="1"/>
    <n v="0"/>
    <x v="1"/>
    <x v="0"/>
  </r>
  <r>
    <n v="771"/>
    <s v="Deborah Paul"/>
    <x v="0"/>
    <n v="0"/>
    <n v="299.99"/>
    <n v="11.64"/>
    <x v="1"/>
    <x v="0"/>
    <x v="1"/>
    <s v="Copiers and Fax"/>
    <s v="Large Box"/>
    <s v="Brother DCP1000 Digital 3 in 1 Multifunction Machine"/>
    <n v="0.5"/>
    <s v="United States"/>
    <x v="2"/>
    <s v="Oregon"/>
    <s v="West Linn"/>
    <n v="97068"/>
    <x v="77"/>
    <x v="2"/>
    <x v="2"/>
    <x v="77"/>
    <x v="80"/>
    <d v="2015-03-21T00:00:00"/>
    <d v="2015-03-31T00:00:00"/>
    <d v="2015-03-21T00:00:00"/>
    <n v="285.95"/>
    <x v="18"/>
    <n v="1619.95"/>
    <n v="88667"/>
    <n v="299.99"/>
    <x v="2"/>
    <n v="2"/>
    <n v="0.17651779375906662"/>
    <n v="1905.9"/>
    <x v="11"/>
    <s v="Mar 2015"/>
    <s v="Mar 2015  Week 12"/>
    <n v="0"/>
    <n v="1"/>
    <x v="1"/>
    <x v="0"/>
  </r>
  <r>
    <n v="2502"/>
    <s v="Toni Owens Poe"/>
    <x v="1"/>
    <n v="0.1"/>
    <n v="24.92"/>
    <n v="12.98"/>
    <x v="1"/>
    <x v="2"/>
    <x v="2"/>
    <s v="Binders and Binder Accessories"/>
    <s v="Small Box"/>
    <s v="GBC Standard Therm-A-Bind Covers"/>
    <n v="0.39"/>
    <s v="United States"/>
    <x v="1"/>
    <s v="Indiana"/>
    <s v="Munster"/>
    <n v="46321"/>
    <x v="77"/>
    <x v="2"/>
    <x v="2"/>
    <x v="77"/>
    <x v="73"/>
    <d v="2015-03-19T00:00:00"/>
    <d v="2015-03-31T00:00:00"/>
    <d v="2015-03-19T00:00:00"/>
    <n v="-45.816000000000003"/>
    <x v="6"/>
    <n v="70.819999999999993"/>
    <n v="91310"/>
    <n v="24.82"/>
    <x v="1"/>
    <n v="0"/>
    <n v="-0.64693589381530647"/>
    <n v="25.003999999999991"/>
    <x v="11"/>
    <s v="Mar 2015"/>
    <s v="Mar 2015  Week 12"/>
    <n v="1"/>
    <n v="0"/>
    <x v="0"/>
    <x v="0"/>
  </r>
  <r>
    <n v="2502"/>
    <s v="Toni Owens Poe"/>
    <x v="1"/>
    <n v="0"/>
    <n v="12.28"/>
    <n v="6.35"/>
    <x v="2"/>
    <x v="2"/>
    <x v="2"/>
    <s v="Paper"/>
    <s v="Small Box"/>
    <s v="Staples Premium Bright 1-Part Blank Computer Paper"/>
    <n v="0.38"/>
    <s v="United States"/>
    <x v="1"/>
    <s v="Indiana"/>
    <s v="Munster"/>
    <n v="46321"/>
    <x v="77"/>
    <x v="2"/>
    <x v="2"/>
    <x v="77"/>
    <x v="79"/>
    <d v="2015-03-20T00:00:00"/>
    <d v="2015-03-31T00:00:00"/>
    <d v="2015-03-20T00:00:00"/>
    <n v="30.63"/>
    <x v="12"/>
    <n v="90.44"/>
    <n v="91310"/>
    <n v="12.28"/>
    <x v="1"/>
    <n v="1"/>
    <n v="0.33867757629367534"/>
    <n v="121.07"/>
    <x v="11"/>
    <s v="Mar 2015"/>
    <s v="Mar 2015  Week 12"/>
    <n v="0"/>
    <n v="1"/>
    <x v="1"/>
    <x v="0"/>
  </r>
  <r>
    <n v="2621"/>
    <s v="Robyn Hayes"/>
    <x v="1"/>
    <n v="0.03"/>
    <n v="40.97"/>
    <n v="8.99"/>
    <x v="2"/>
    <x v="3"/>
    <x v="2"/>
    <s v="Pens &amp; Art Supplies"/>
    <s v="Small Pack"/>
    <s v="Sanford 52201 APSCO Electric Pencil Sharpener"/>
    <n v="0.59"/>
    <s v="United States"/>
    <x v="0"/>
    <s v="Tennessee"/>
    <s v="Brentwood"/>
    <n v="37027"/>
    <x v="77"/>
    <x v="2"/>
    <x v="2"/>
    <x v="77"/>
    <x v="79"/>
    <d v="2015-03-20T00:00:00"/>
    <d v="2015-03-31T00:00:00"/>
    <d v="2015-03-20T00:00:00"/>
    <n v="-177.05799999999999"/>
    <x v="18"/>
    <n v="207.22"/>
    <n v="88016"/>
    <n v="40.94"/>
    <x v="0"/>
    <n v="1"/>
    <n v="-0.8544445516842003"/>
    <n v="30.162000000000006"/>
    <x v="11"/>
    <s v="Mar 2015"/>
    <s v="Mar 2015  Week 12"/>
    <n v="1"/>
    <n v="0"/>
    <x v="0"/>
    <x v="0"/>
  </r>
  <r>
    <n v="2840"/>
    <s v="Bob Berg"/>
    <x v="1"/>
    <n v="0"/>
    <n v="21.98"/>
    <n v="2.87"/>
    <x v="1"/>
    <x v="3"/>
    <x v="2"/>
    <s v="Pens &amp; Art Supplies"/>
    <s v="Small Pack"/>
    <s v="Panasonic KP-310 Heavy-Duty Electric Pencil Sharpener"/>
    <n v="0.55000000000000004"/>
    <s v="United States"/>
    <x v="0"/>
    <s v="Florida"/>
    <s v="North Miami"/>
    <n v="33161"/>
    <x v="77"/>
    <x v="2"/>
    <x v="2"/>
    <x v="77"/>
    <x v="79"/>
    <d v="2015-03-20T00:00:00"/>
    <d v="2015-03-31T00:00:00"/>
    <d v="2015-03-20T00:00:00"/>
    <n v="21.096"/>
    <x v="47"/>
    <n v="360.03"/>
    <n v="87884"/>
    <n v="21.98"/>
    <x v="0"/>
    <n v="1"/>
    <n v="5.8595117073577209E-2"/>
    <n v="381.12599999999998"/>
    <x v="11"/>
    <s v="Mar 2015"/>
    <s v="Mar 2015  Week 12"/>
    <n v="1"/>
    <n v="0"/>
    <x v="0"/>
    <x v="0"/>
  </r>
  <r>
    <n v="2882"/>
    <s v="Andrew Gonzalez"/>
    <x v="1"/>
    <n v="7.0000000000000007E-2"/>
    <n v="28.99"/>
    <n v="8.59"/>
    <x v="1"/>
    <x v="1"/>
    <x v="1"/>
    <s v="Telephones and Communication"/>
    <s v="Medium Box"/>
    <s v="SouthWestern Bell FA970 Digital Answering Machine with Time/Day Stamp"/>
    <n v="0.56000000000000005"/>
    <s v="United States"/>
    <x v="0"/>
    <s v="North Carolina"/>
    <s v="Charlotte"/>
    <n v="28206"/>
    <x v="77"/>
    <x v="2"/>
    <x v="2"/>
    <x v="77"/>
    <x v="73"/>
    <d v="2015-03-19T00:00:00"/>
    <d v="2015-03-31T00:00:00"/>
    <d v="2015-03-19T00:00:00"/>
    <n v="-16.063739999999999"/>
    <x v="56"/>
    <n v="936.8"/>
    <n v="16676"/>
    <n v="28.919999999999998"/>
    <x v="0"/>
    <n v="0"/>
    <n v="-1.7147459436379162E-2"/>
    <n v="920.7362599999999"/>
    <x v="11"/>
    <s v="Mar 2015"/>
    <s v="Mar 2015  Week 12"/>
    <n v="0"/>
    <n v="1"/>
    <x v="0"/>
    <x v="0"/>
  </r>
  <r>
    <n v="2884"/>
    <s v="Stuart C Robinson"/>
    <x v="1"/>
    <n v="7.0000000000000007E-2"/>
    <n v="28.99"/>
    <n v="8.59"/>
    <x v="1"/>
    <x v="1"/>
    <x v="1"/>
    <s v="Telephones and Communication"/>
    <s v="Medium Box"/>
    <s v="SouthWestern Bell FA970 Digital Answering Machine with Time/Day Stamp"/>
    <n v="0.56000000000000005"/>
    <s v="United States"/>
    <x v="3"/>
    <s v="Ohio"/>
    <s v="North Ridgeville"/>
    <n v="44039"/>
    <x v="77"/>
    <x v="2"/>
    <x v="2"/>
    <x v="77"/>
    <x v="73"/>
    <d v="2015-03-19T00:00:00"/>
    <d v="2015-03-31T00:00:00"/>
    <d v="2015-03-19T00:00:00"/>
    <n v="-12.077999999999999"/>
    <x v="19"/>
    <n v="240.21"/>
    <n v="87631"/>
    <n v="28.919999999999998"/>
    <x v="3"/>
    <n v="0"/>
    <n v="-5.0281004121393774E-2"/>
    <n v="228.13200000000001"/>
    <x v="11"/>
    <s v="Mar 2015"/>
    <s v="Mar 2015  Week 12"/>
    <n v="1"/>
    <n v="0"/>
    <x v="0"/>
    <x v="0"/>
  </r>
  <r>
    <n v="3222"/>
    <s v="Diane Lu"/>
    <x v="1"/>
    <n v="0.04"/>
    <n v="39.479999999999997"/>
    <n v="1.99"/>
    <x v="2"/>
    <x v="3"/>
    <x v="1"/>
    <s v="Computer Peripherals"/>
    <s v="Small Pack"/>
    <s v="80 Minute CD-R Spindle, 100/Pack - Staples"/>
    <n v="0.54"/>
    <s v="United States"/>
    <x v="0"/>
    <s v="Florida"/>
    <s v="Tallahassee"/>
    <n v="32303"/>
    <x v="77"/>
    <x v="2"/>
    <x v="2"/>
    <x v="77"/>
    <x v="73"/>
    <d v="2015-03-19T00:00:00"/>
    <d v="2015-03-31T00:00:00"/>
    <d v="2015-03-19T00:00:00"/>
    <n v="-1535.4864"/>
    <x v="2"/>
    <n v="332.16"/>
    <n v="90814"/>
    <n v="39.44"/>
    <x v="0"/>
    <n v="0"/>
    <n v="-4.6227312138728323"/>
    <n v="-1203.3263999999999"/>
    <x v="11"/>
    <s v="Mar 2015"/>
    <s v="Mar 2015  Week 12"/>
    <n v="1"/>
    <n v="0"/>
    <x v="0"/>
    <x v="0"/>
  </r>
  <r>
    <n v="3222"/>
    <s v="Diane Lu"/>
    <x v="1"/>
    <n v="0"/>
    <n v="8.1199999999999992"/>
    <n v="2.83"/>
    <x v="1"/>
    <x v="3"/>
    <x v="1"/>
    <s v="Computer Peripherals"/>
    <s v="Small Pack"/>
    <s v="Imation Neon Mac Format Diskettes, 10/Pack"/>
    <n v="0.77"/>
    <s v="United States"/>
    <x v="0"/>
    <s v="Florida"/>
    <s v="Tallahassee"/>
    <n v="32303"/>
    <x v="77"/>
    <x v="2"/>
    <x v="2"/>
    <x v="77"/>
    <x v="79"/>
    <d v="2015-03-20T00:00:00"/>
    <d v="2015-03-31T00:00:00"/>
    <d v="2015-03-20T00:00:00"/>
    <n v="-159.32"/>
    <x v="40"/>
    <n v="147.62"/>
    <n v="90814"/>
    <n v="8.1199999999999992"/>
    <x v="0"/>
    <n v="1"/>
    <n v="-1.0792575531770763"/>
    <n v="-11.699999999999989"/>
    <x v="11"/>
    <s v="Mar 2015"/>
    <s v="Mar 2015  Week 12"/>
    <n v="0"/>
    <n v="1"/>
    <x v="1"/>
    <x v="0"/>
  </r>
  <r>
    <n v="1852"/>
    <s v="Joy Kaplan McNeill"/>
    <x v="3"/>
    <n v="0.06"/>
    <n v="6.48"/>
    <n v="5.14"/>
    <x v="2"/>
    <x v="2"/>
    <x v="2"/>
    <s v="Paper"/>
    <s v="Small Box"/>
    <s v="Xerox 23"/>
    <n v="0.37"/>
    <s v="United States"/>
    <x v="2"/>
    <s v="California"/>
    <s v="Carlsbad"/>
    <n v="92008"/>
    <x v="77"/>
    <x v="2"/>
    <x v="2"/>
    <x v="77"/>
    <x v="80"/>
    <d v="2015-03-21T00:00:00"/>
    <d v="2015-03-31T00:00:00"/>
    <d v="2015-03-21T00:00:00"/>
    <n v="-28.45"/>
    <x v="19"/>
    <n v="68.34"/>
    <n v="86847"/>
    <n v="6.4200000000000008"/>
    <x v="2"/>
    <n v="2"/>
    <n v="-0.41630084869768802"/>
    <n v="39.89"/>
    <x v="11"/>
    <s v="Mar 2015"/>
    <s v="Mar 2015  Week 12"/>
    <n v="1"/>
    <n v="0"/>
    <x v="0"/>
    <x v="0"/>
  </r>
  <r>
    <n v="1854"/>
    <s v="Erika Morgan"/>
    <x v="3"/>
    <n v="0.02"/>
    <n v="30.73"/>
    <n v="4"/>
    <x v="1"/>
    <x v="2"/>
    <x v="1"/>
    <s v="Computer Peripherals"/>
    <s v="Small Box"/>
    <s v="Fellowes 17-key keypad for PS/2 interface"/>
    <n v="0.75"/>
    <s v="United States"/>
    <x v="3"/>
    <s v="Connecticut"/>
    <s v="Seymour"/>
    <n v="6478"/>
    <x v="77"/>
    <x v="2"/>
    <x v="2"/>
    <x v="77"/>
    <x v="81"/>
    <d v="2015-03-22T00:00:00"/>
    <d v="2015-03-31T00:00:00"/>
    <d v="2015-03-22T00:00:00"/>
    <n v="72.78"/>
    <x v="47"/>
    <n v="522.22"/>
    <n v="86847"/>
    <n v="30.71"/>
    <x v="3"/>
    <n v="3"/>
    <n v="0.13936655049595956"/>
    <n v="595"/>
    <x v="11"/>
    <s v="Mar 2015"/>
    <s v="Mar 2015  Week 12"/>
    <n v="1"/>
    <n v="0"/>
    <x v="1"/>
    <x v="0"/>
  </r>
  <r>
    <n v="2639"/>
    <s v="Marianne Connor"/>
    <x v="3"/>
    <n v="0.05"/>
    <n v="4.9800000000000004"/>
    <n v="0.49"/>
    <x v="1"/>
    <x v="1"/>
    <x v="2"/>
    <s v="Labels"/>
    <s v="Small Box"/>
    <s v="Avery White Multi-Purpose Labels"/>
    <n v="0.39"/>
    <s v="United States"/>
    <x v="2"/>
    <s v="New Mexico"/>
    <s v="Roswell"/>
    <n v="88201"/>
    <x v="77"/>
    <x v="2"/>
    <x v="2"/>
    <x v="77"/>
    <x v="73"/>
    <d v="2015-03-19T00:00:00"/>
    <d v="2015-03-31T00:00:00"/>
    <d v="2015-03-19T00:00:00"/>
    <n v="3.84"/>
    <x v="6"/>
    <n v="14.2"/>
    <n v="90952"/>
    <n v="4.9300000000000006"/>
    <x v="2"/>
    <n v="0"/>
    <n v="0.27042253521126763"/>
    <n v="18.04"/>
    <x v="11"/>
    <s v="Mar 2015"/>
    <s v="Mar 2015  Week 12"/>
    <n v="1"/>
    <n v="0"/>
    <x v="0"/>
    <x v="0"/>
  </r>
  <r>
    <n v="3105"/>
    <s v="Lawrence Hester"/>
    <x v="0"/>
    <n v="0.04"/>
    <n v="3.08"/>
    <n v="0.99"/>
    <x v="1"/>
    <x v="2"/>
    <x v="2"/>
    <s v="Labels"/>
    <s v="Small Box"/>
    <s v="Avery 481"/>
    <n v="0.37"/>
    <s v="United States"/>
    <x v="0"/>
    <s v="Kentucky"/>
    <s v="Murray"/>
    <n v="42071"/>
    <x v="78"/>
    <x v="2"/>
    <x v="2"/>
    <x v="78"/>
    <x v="80"/>
    <d v="2015-03-21T00:00:00"/>
    <d v="2015-03-31T00:00:00"/>
    <d v="2015-03-21T00:00:00"/>
    <n v="13.8"/>
    <x v="23"/>
    <n v="60.01"/>
    <n v="86327"/>
    <n v="3.04"/>
    <x v="0"/>
    <n v="1"/>
    <n v="0.22996167305449094"/>
    <n v="73.81"/>
    <x v="11"/>
    <s v="Mar 2015"/>
    <s v="Mar 2015  Week 12"/>
    <n v="1"/>
    <n v="0"/>
    <x v="0"/>
    <x v="0"/>
  </r>
  <r>
    <n v="3105"/>
    <s v="Lawrence Hester"/>
    <x v="0"/>
    <n v="0.02"/>
    <n v="6.48"/>
    <n v="5.9"/>
    <x v="1"/>
    <x v="2"/>
    <x v="2"/>
    <s v="Paper"/>
    <s v="Small Box"/>
    <s v="Xerox 1976"/>
    <n v="0.37"/>
    <s v="United States"/>
    <x v="0"/>
    <s v="Kentucky"/>
    <s v="Murray"/>
    <n v="42071"/>
    <x v="78"/>
    <x v="2"/>
    <x v="2"/>
    <x v="78"/>
    <x v="80"/>
    <d v="2015-03-21T00:00:00"/>
    <d v="2015-03-31T00:00:00"/>
    <d v="2015-03-21T00:00:00"/>
    <n v="4.3920000000000003"/>
    <x v="1"/>
    <n v="90.98"/>
    <n v="86327"/>
    <n v="6.4600000000000009"/>
    <x v="0"/>
    <n v="1"/>
    <n v="4.8274346010112115E-2"/>
    <n v="95.372"/>
    <x v="11"/>
    <s v="Mar 2015"/>
    <s v="Mar 2015  Week 12"/>
    <n v="0"/>
    <n v="1"/>
    <x v="1"/>
    <x v="0"/>
  </r>
  <r>
    <n v="3105"/>
    <s v="Lawrence Hester"/>
    <x v="0"/>
    <n v="0.04"/>
    <n v="125.99"/>
    <n v="4.2"/>
    <x v="1"/>
    <x v="2"/>
    <x v="1"/>
    <s v="Telephones and Communication"/>
    <s v="Small Box"/>
    <s v="V3682"/>
    <n v="0.59"/>
    <s v="United States"/>
    <x v="0"/>
    <s v="Kentucky"/>
    <s v="Murray"/>
    <n v="42071"/>
    <x v="78"/>
    <x v="2"/>
    <x v="2"/>
    <x v="78"/>
    <x v="81"/>
    <d v="2015-03-22T00:00:00"/>
    <d v="2015-03-31T00:00:00"/>
    <d v="2015-03-22T00:00:00"/>
    <n v="-236.25"/>
    <x v="4"/>
    <n v="1270.7"/>
    <n v="86327"/>
    <n v="125.94999999999999"/>
    <x v="0"/>
    <n v="2"/>
    <n v="-0.18592114582513575"/>
    <n v="1034.45"/>
    <x v="11"/>
    <s v="Mar 2015"/>
    <s v="Mar 2015  Week 12"/>
    <n v="0"/>
    <n v="1"/>
    <x v="1"/>
    <x v="0"/>
  </r>
  <r>
    <n v="3106"/>
    <s v="Alexander O'Brien"/>
    <x v="0"/>
    <n v="0.04"/>
    <n v="3.08"/>
    <n v="0.99"/>
    <x v="1"/>
    <x v="2"/>
    <x v="2"/>
    <s v="Labels"/>
    <s v="Small Box"/>
    <s v="Avery 481"/>
    <n v="0.37"/>
    <s v="United States"/>
    <x v="1"/>
    <s v="Texas"/>
    <s v="Houston"/>
    <n v="77041"/>
    <x v="78"/>
    <x v="2"/>
    <x v="2"/>
    <x v="78"/>
    <x v="80"/>
    <d v="2015-03-21T00:00:00"/>
    <d v="2015-03-31T00:00:00"/>
    <d v="2015-03-21T00:00:00"/>
    <n v="36.020000000000003"/>
    <x v="57"/>
    <n v="236.87"/>
    <n v="548"/>
    <n v="3.04"/>
    <x v="1"/>
    <n v="1"/>
    <n v="0.15206653438595011"/>
    <n v="272.89"/>
    <x v="11"/>
    <s v="Mar 2015"/>
    <s v="Mar 2015  Week 12"/>
    <n v="1"/>
    <n v="0"/>
    <x v="0"/>
    <x v="0"/>
  </r>
  <r>
    <n v="3106"/>
    <s v="Alexander O'Brien"/>
    <x v="0"/>
    <n v="0.02"/>
    <n v="6.48"/>
    <n v="5.9"/>
    <x v="1"/>
    <x v="2"/>
    <x v="2"/>
    <s v="Paper"/>
    <s v="Small Box"/>
    <s v="Xerox 1976"/>
    <n v="0.37"/>
    <s v="United States"/>
    <x v="1"/>
    <s v="Texas"/>
    <s v="Houston"/>
    <n v="77041"/>
    <x v="78"/>
    <x v="2"/>
    <x v="2"/>
    <x v="78"/>
    <x v="80"/>
    <d v="2015-03-21T00:00:00"/>
    <d v="2015-03-31T00:00:00"/>
    <d v="2015-03-21T00:00:00"/>
    <n v="-50.64"/>
    <x v="58"/>
    <n v="370.91"/>
    <n v="548"/>
    <n v="6.4600000000000009"/>
    <x v="1"/>
    <n v="1"/>
    <n v="-0.13652907713461485"/>
    <n v="320.27000000000004"/>
    <x v="11"/>
    <s v="Mar 2015"/>
    <s v="Mar 2015  Week 12"/>
    <n v="0"/>
    <n v="1"/>
    <x v="1"/>
    <x v="0"/>
  </r>
  <r>
    <n v="3106"/>
    <s v="Alexander O'Brien"/>
    <x v="0"/>
    <n v="0.04"/>
    <n v="125.99"/>
    <n v="4.2"/>
    <x v="1"/>
    <x v="2"/>
    <x v="1"/>
    <s v="Telephones and Communication"/>
    <s v="Small Box"/>
    <s v="V3682"/>
    <n v="0.59"/>
    <s v="United States"/>
    <x v="1"/>
    <s v="Texas"/>
    <s v="Houston"/>
    <n v="77041"/>
    <x v="78"/>
    <x v="2"/>
    <x v="2"/>
    <x v="78"/>
    <x v="81"/>
    <d v="2015-03-22T00:00:00"/>
    <d v="2015-03-31T00:00:00"/>
    <d v="2015-03-22T00:00:00"/>
    <n v="510.48899999999998"/>
    <x v="32"/>
    <n v="4976.92"/>
    <n v="548"/>
    <n v="125.94999999999999"/>
    <x v="1"/>
    <n v="2"/>
    <n v="0.1025712689776006"/>
    <n v="5487.4089999999997"/>
    <x v="11"/>
    <s v="Mar 2015"/>
    <s v="Mar 2015  Week 12"/>
    <n v="0"/>
    <n v="1"/>
    <x v="1"/>
    <x v="0"/>
  </r>
  <r>
    <n v="637"/>
    <s v="Christopher Bryant"/>
    <x v="2"/>
    <n v="0.06"/>
    <n v="160.97999999999999"/>
    <n v="35.020000000000003"/>
    <x v="0"/>
    <x v="1"/>
    <x v="0"/>
    <s v="Bookcases"/>
    <s v="Jumbo Box"/>
    <s v="Rush Hierlooms Collection Rich Wood Bookcases"/>
    <n v="0.72"/>
    <s v="United States"/>
    <x v="2"/>
    <s v="California"/>
    <s v="Santa Clara"/>
    <n v="95051"/>
    <x v="78"/>
    <x v="2"/>
    <x v="2"/>
    <x v="78"/>
    <x v="78"/>
    <d v="2015-03-24T00:00:00"/>
    <d v="2015-03-31T00:00:00"/>
    <d v="2015-03-24T00:00:00"/>
    <n v="-229.68"/>
    <x v="2"/>
    <n v="1232.01"/>
    <n v="87953"/>
    <n v="160.91999999999999"/>
    <x v="2"/>
    <n v="4"/>
    <n v="-0.18642705822193004"/>
    <n v="1002.3299999999999"/>
    <x v="11"/>
    <s v="Mar 2015"/>
    <s v="Mar 2015  Week 12"/>
    <n v="1"/>
    <n v="0"/>
    <x v="0"/>
    <x v="0"/>
  </r>
  <r>
    <n v="640"/>
    <s v="Neal Wolfe"/>
    <x v="2"/>
    <n v="0.06"/>
    <n v="160.97999999999999"/>
    <n v="35.020000000000003"/>
    <x v="0"/>
    <x v="1"/>
    <x v="0"/>
    <s v="Bookcases"/>
    <s v="Jumbo Box"/>
    <s v="Rush Hierlooms Collection Rich Wood Bookcases"/>
    <n v="0.72"/>
    <s v="United States"/>
    <x v="2"/>
    <s v="Washington"/>
    <s v="Seattle"/>
    <n v="98119"/>
    <x v="78"/>
    <x v="2"/>
    <x v="2"/>
    <x v="78"/>
    <x v="78"/>
    <d v="2015-03-24T00:00:00"/>
    <d v="2015-03-31T00:00:00"/>
    <d v="2015-03-24T00:00:00"/>
    <n v="-229.68"/>
    <x v="52"/>
    <n v="4620.05"/>
    <n v="11077"/>
    <n v="160.91999999999999"/>
    <x v="2"/>
    <n v="4"/>
    <n v="-4.9713747686713348E-2"/>
    <n v="4390.37"/>
    <x v="11"/>
    <s v="Mar 2015"/>
    <s v="Mar 2015  Week 12"/>
    <n v="0"/>
    <n v="1"/>
    <x v="0"/>
    <x v="0"/>
  </r>
  <r>
    <n v="314"/>
    <s v="Ruby Gibbons"/>
    <x v="4"/>
    <n v="0.04"/>
    <n v="1637.53"/>
    <n v="24.49"/>
    <x v="1"/>
    <x v="3"/>
    <x v="2"/>
    <s v="Scissors, Rulers and Trimmers"/>
    <s v="Medium Box"/>
    <s v="High Speed Automatic Electric Letter Opener"/>
    <n v="0.81"/>
    <s v="United States"/>
    <x v="1"/>
    <s v="Illinois"/>
    <s v="Forest Park"/>
    <n v="60130"/>
    <x v="78"/>
    <x v="2"/>
    <x v="2"/>
    <x v="78"/>
    <x v="81"/>
    <d v="2015-03-22T00:00:00"/>
    <d v="2015-03-31T00:00:00"/>
    <d v="2015-03-22T00:00:00"/>
    <n v="-1759.58"/>
    <x v="0"/>
    <n v="3206.94"/>
    <n v="89166"/>
    <n v="1637.49"/>
    <x v="1"/>
    <n v="2"/>
    <n v="-0.54867880284632697"/>
    <n v="1447.3600000000001"/>
    <x v="11"/>
    <s v="Mar 2015"/>
    <s v="Mar 2015  Week 12"/>
    <n v="1"/>
    <n v="0"/>
    <x v="0"/>
    <x v="0"/>
  </r>
  <r>
    <n v="315"/>
    <s v="Benjamin Kaufman"/>
    <x v="4"/>
    <n v="0.01"/>
    <n v="19.98"/>
    <n v="4"/>
    <x v="1"/>
    <x v="3"/>
    <x v="1"/>
    <s v="Computer Peripherals"/>
    <s v="Small Box"/>
    <s v="Belkin 105-Key Black Keyboard"/>
    <n v="0.68"/>
    <s v="United States"/>
    <x v="3"/>
    <s v="Massachusetts"/>
    <s v="Belchertown"/>
    <n v="1007"/>
    <x v="78"/>
    <x v="2"/>
    <x v="2"/>
    <x v="78"/>
    <x v="79"/>
    <d v="2015-03-20T00:00:00"/>
    <d v="2015-03-31T00:00:00"/>
    <d v="2015-03-20T00:00:00"/>
    <n v="-72.23"/>
    <x v="0"/>
    <n v="43.08"/>
    <n v="89166"/>
    <n v="19.97"/>
    <x v="3"/>
    <n v="0"/>
    <n v="-1.6766480965645312"/>
    <n v="-29.150000000000006"/>
    <x v="11"/>
    <s v="Mar 2015"/>
    <s v="Mar 2015  Week 12"/>
    <n v="1"/>
    <n v="0"/>
    <x v="1"/>
    <x v="0"/>
  </r>
  <r>
    <n v="669"/>
    <s v="Amy Shea"/>
    <x v="4"/>
    <n v="0.09"/>
    <n v="2.89"/>
    <n v="0.5"/>
    <x v="1"/>
    <x v="2"/>
    <x v="2"/>
    <s v="Labels"/>
    <s v="Small Box"/>
    <s v="Avery 498"/>
    <n v="0.38"/>
    <s v="United States"/>
    <x v="1"/>
    <s v="Iowa"/>
    <s v="Ottumwa"/>
    <n v="52501"/>
    <x v="78"/>
    <x v="2"/>
    <x v="2"/>
    <x v="78"/>
    <x v="81"/>
    <d v="2015-03-22T00:00:00"/>
    <d v="2015-03-31T00:00:00"/>
    <d v="2015-03-22T00:00:00"/>
    <n v="40.482300000000002"/>
    <x v="45"/>
    <n v="58.67"/>
    <n v="88475"/>
    <n v="2.8000000000000003"/>
    <x v="1"/>
    <n v="2"/>
    <n v="0.69000000000000006"/>
    <n v="99.152299999999997"/>
    <x v="11"/>
    <s v="Mar 2015"/>
    <s v="Mar 2015  Week 12"/>
    <n v="1"/>
    <n v="0"/>
    <x v="0"/>
    <x v="0"/>
  </r>
  <r>
    <n v="669"/>
    <s v="Amy Shea"/>
    <x v="4"/>
    <n v="0.02"/>
    <n v="48.91"/>
    <n v="5.81"/>
    <x v="1"/>
    <x v="2"/>
    <x v="2"/>
    <s v="Paper"/>
    <s v="Small Box"/>
    <s v="Xerox 1891"/>
    <n v="0.38"/>
    <s v="United States"/>
    <x v="1"/>
    <s v="Iowa"/>
    <s v="Ottumwa"/>
    <n v="52501"/>
    <x v="78"/>
    <x v="2"/>
    <x v="2"/>
    <x v="78"/>
    <x v="80"/>
    <d v="2015-03-21T00:00:00"/>
    <d v="2015-03-31T00:00:00"/>
    <d v="2015-03-21T00:00:00"/>
    <n v="32.86"/>
    <x v="0"/>
    <n v="101.06"/>
    <n v="88475"/>
    <n v="48.889999999999993"/>
    <x v="1"/>
    <n v="1"/>
    <n v="0.32515337423312884"/>
    <n v="133.92000000000002"/>
    <x v="11"/>
    <s v="Mar 2015"/>
    <s v="Mar 2015  Week 12"/>
    <n v="0"/>
    <n v="1"/>
    <x v="1"/>
    <x v="0"/>
  </r>
  <r>
    <n v="1679"/>
    <s v="Jeanne Nguyen"/>
    <x v="4"/>
    <n v="7.0000000000000007E-2"/>
    <n v="13.73"/>
    <n v="6.85"/>
    <x v="1"/>
    <x v="1"/>
    <x v="0"/>
    <s v="Office Furnishings"/>
    <s v="Wrap Bag"/>
    <s v="DAX Wood Document Frame."/>
    <n v="0.54"/>
    <s v="United States"/>
    <x v="3"/>
    <s v="Ohio"/>
    <s v="Fairborn"/>
    <n v="45324"/>
    <x v="78"/>
    <x v="2"/>
    <x v="2"/>
    <x v="78"/>
    <x v="80"/>
    <d v="2015-03-21T00:00:00"/>
    <d v="2015-03-31T00:00:00"/>
    <d v="2015-03-21T00:00:00"/>
    <n v="-22.72"/>
    <x v="31"/>
    <n v="276.64"/>
    <n v="86646"/>
    <n v="13.66"/>
    <x v="3"/>
    <n v="1"/>
    <n v="-8.2128397917871604E-2"/>
    <n v="253.92"/>
    <x v="11"/>
    <s v="Mar 2015"/>
    <s v="Mar 2015  Week 12"/>
    <n v="1"/>
    <n v="0"/>
    <x v="0"/>
    <x v="0"/>
  </r>
  <r>
    <n v="2794"/>
    <s v="Connie Bunn"/>
    <x v="4"/>
    <n v="0.06"/>
    <n v="2.61"/>
    <n v="0.5"/>
    <x v="1"/>
    <x v="3"/>
    <x v="2"/>
    <s v="Labels"/>
    <s v="Small Box"/>
    <s v="Avery 479"/>
    <n v="0.39"/>
    <s v="United States"/>
    <x v="1"/>
    <s v="Iowa"/>
    <s v="Marshalltown"/>
    <n v="50158"/>
    <x v="78"/>
    <x v="2"/>
    <x v="2"/>
    <x v="78"/>
    <x v="81"/>
    <d v="2015-03-22T00:00:00"/>
    <d v="2015-03-31T00:00:00"/>
    <d v="2015-03-22T00:00:00"/>
    <n v="3.5949"/>
    <x v="0"/>
    <n v="5.21"/>
    <n v="87554"/>
    <n v="2.5499999999999998"/>
    <x v="1"/>
    <n v="2"/>
    <n v="0.69"/>
    <n v="8.8048999999999999"/>
    <x v="11"/>
    <s v="Mar 2015"/>
    <s v="Mar 2015  Week 12"/>
    <n v="1"/>
    <n v="0"/>
    <x v="0"/>
    <x v="0"/>
  </r>
  <r>
    <n v="3360"/>
    <s v="Daniel Huff"/>
    <x v="3"/>
    <n v="0.02"/>
    <n v="9.11"/>
    <n v="2.15"/>
    <x v="1"/>
    <x v="2"/>
    <x v="2"/>
    <s v="Paper"/>
    <s v="Wrap Bag"/>
    <s v="Black Print Carbonless Snap-Off® Rapid Letter, 8 1/2&quot; x 7&quot;"/>
    <n v="0.4"/>
    <s v="United States"/>
    <x v="1"/>
    <s v="Wisconsin"/>
    <s v="West Allis"/>
    <n v="53214"/>
    <x v="78"/>
    <x v="2"/>
    <x v="2"/>
    <x v="78"/>
    <x v="81"/>
    <d v="2015-03-22T00:00:00"/>
    <d v="2015-03-31T00:00:00"/>
    <d v="2015-03-22T00:00:00"/>
    <n v="18.41"/>
    <x v="6"/>
    <n v="27.37"/>
    <n v="91435"/>
    <n v="9.09"/>
    <x v="1"/>
    <n v="2"/>
    <n v="0.67263427109974427"/>
    <n v="45.78"/>
    <x v="11"/>
    <s v="Mar 2015"/>
    <s v="Mar 2015  Week 12"/>
    <n v="1"/>
    <n v="0"/>
    <x v="0"/>
    <x v="0"/>
  </r>
  <r>
    <n v="3361"/>
    <s v="Oscar Kenney"/>
    <x v="3"/>
    <n v="0.06"/>
    <n v="12.64"/>
    <n v="4.9800000000000004"/>
    <x v="1"/>
    <x v="2"/>
    <x v="0"/>
    <s v="Office Furnishings"/>
    <s v="Small Pack"/>
    <s v="Nu-Dell Executive Frame"/>
    <n v="0.48"/>
    <s v="United States"/>
    <x v="1"/>
    <s v="Wisconsin"/>
    <s v="West Bend"/>
    <n v="53095"/>
    <x v="78"/>
    <x v="2"/>
    <x v="2"/>
    <x v="78"/>
    <x v="81"/>
    <d v="2015-03-22T00:00:00"/>
    <d v="2015-03-31T00:00:00"/>
    <d v="2015-03-22T00:00:00"/>
    <n v="65.63"/>
    <x v="2"/>
    <n v="98.16"/>
    <n v="91435"/>
    <n v="12.58"/>
    <x v="1"/>
    <n v="2"/>
    <n v="0.66860228198859006"/>
    <n v="163.79"/>
    <x v="11"/>
    <s v="Mar 2015"/>
    <s v="Mar 2015  Week 12"/>
    <n v="0"/>
    <n v="1"/>
    <x v="1"/>
    <x v="0"/>
  </r>
  <r>
    <n v="691"/>
    <s v="Alicia Curtis"/>
    <x v="1"/>
    <n v="0.09"/>
    <n v="6.48"/>
    <n v="6.35"/>
    <x v="1"/>
    <x v="2"/>
    <x v="2"/>
    <s v="Paper"/>
    <s v="Small Box"/>
    <s v="Xerox 200"/>
    <n v="0.37"/>
    <s v="United States"/>
    <x v="2"/>
    <s v="Washington"/>
    <s v="Tacoma"/>
    <n v="98408"/>
    <x v="79"/>
    <x v="2"/>
    <x v="2"/>
    <x v="79"/>
    <x v="81"/>
    <d v="2015-03-22T00:00:00"/>
    <d v="2015-03-31T00:00:00"/>
    <d v="2015-03-22T00:00:00"/>
    <n v="-88.6"/>
    <x v="2"/>
    <n v="49.81"/>
    <n v="89915"/>
    <n v="6.3900000000000006"/>
    <x v="2"/>
    <n v="1"/>
    <n v="-1.7787592852840792"/>
    <n v="-38.789999999999992"/>
    <x v="11"/>
    <s v="Mar 2015"/>
    <s v="Mar 2015  Week 12"/>
    <n v="1"/>
    <n v="0"/>
    <x v="0"/>
    <x v="0"/>
  </r>
  <r>
    <n v="1471"/>
    <s v="Danielle Daniel"/>
    <x v="1"/>
    <n v="0.03"/>
    <n v="420.98"/>
    <n v="19.989999999999998"/>
    <x v="1"/>
    <x v="2"/>
    <x v="2"/>
    <s v="Binders and Binder Accessories"/>
    <s v="Small Box"/>
    <s v="GBC DocuBind 200 Manual Binding Machine"/>
    <n v="0.35"/>
    <s v="United States"/>
    <x v="3"/>
    <s v="Ohio"/>
    <s v="Westerville"/>
    <n v="43081"/>
    <x v="79"/>
    <x v="2"/>
    <x v="2"/>
    <x v="79"/>
    <x v="81"/>
    <d v="2015-03-22T00:00:00"/>
    <d v="2015-03-31T00:00:00"/>
    <d v="2015-03-22T00:00:00"/>
    <n v="3043.0311000000002"/>
    <x v="19"/>
    <n v="4410.1899999999996"/>
    <n v="87077"/>
    <n v="420.95000000000005"/>
    <x v="3"/>
    <n v="1"/>
    <n v="0.69000000000000006"/>
    <n v="7453.2210999999998"/>
    <x v="11"/>
    <s v="Mar 2015"/>
    <s v="Mar 2015  Week 12"/>
    <n v="1"/>
    <n v="0"/>
    <x v="0"/>
    <x v="0"/>
  </r>
  <r>
    <n v="2601"/>
    <s v="Malcolm French"/>
    <x v="2"/>
    <n v="0.05"/>
    <n v="5.74"/>
    <n v="5.3"/>
    <x v="1"/>
    <x v="3"/>
    <x v="2"/>
    <s v="Scissors, Rulers and Trimmers"/>
    <s v="Small Pack"/>
    <s v="Acme Kleencut® Forged Steel Scissors"/>
    <n v="0.55000000000000004"/>
    <s v="United States"/>
    <x v="3"/>
    <s v="New Hampshire"/>
    <s v="Merrimack"/>
    <n v="3054"/>
    <x v="79"/>
    <x v="2"/>
    <x v="2"/>
    <x v="79"/>
    <x v="82"/>
    <d v="2015-03-26T00:00:00"/>
    <d v="2015-03-31T00:00:00"/>
    <d v="2015-03-26T00:00:00"/>
    <n v="-50.75"/>
    <x v="12"/>
    <n v="42.02"/>
    <n v="87382"/>
    <n v="5.69"/>
    <x v="3"/>
    <n v="5"/>
    <n v="-1.2077582103760114"/>
    <n v="-8.7299999999999969"/>
    <x v="11"/>
    <s v="Mar 2015"/>
    <s v="Mar 2015  Week 12"/>
    <n v="1"/>
    <n v="0"/>
    <x v="0"/>
    <x v="0"/>
  </r>
  <r>
    <n v="3275"/>
    <s v="Tamara Dickinson"/>
    <x v="2"/>
    <n v="0.02"/>
    <n v="13.48"/>
    <n v="4.51"/>
    <x v="1"/>
    <x v="2"/>
    <x v="2"/>
    <s v="Storage &amp; Organization"/>
    <s v="Small Box"/>
    <s v="Tenex Personal Project File with Scoop Front Design, Black"/>
    <n v="0.59"/>
    <s v="United States"/>
    <x v="2"/>
    <s v="Washington"/>
    <s v="Mount Vernon"/>
    <n v="98273"/>
    <x v="79"/>
    <x v="2"/>
    <x v="2"/>
    <x v="79"/>
    <x v="83"/>
    <d v="2015-03-23T00:00:00"/>
    <d v="2015-03-31T00:00:00"/>
    <d v="2015-03-23T00:00:00"/>
    <n v="34.520000000000003"/>
    <x v="13"/>
    <n v="127.12"/>
    <n v="86233"/>
    <n v="13.46"/>
    <x v="2"/>
    <n v="2"/>
    <n v="0.27155443675267465"/>
    <n v="161.64000000000001"/>
    <x v="11"/>
    <s v="Mar 2015"/>
    <s v="Mar 2015  Week 12"/>
    <n v="0"/>
    <n v="1"/>
    <x v="0"/>
    <x v="0"/>
  </r>
  <r>
    <n v="247"/>
    <s v="Marshall Brandt Briggs"/>
    <x v="4"/>
    <n v="0.09"/>
    <n v="2.88"/>
    <n v="0.99"/>
    <x v="1"/>
    <x v="3"/>
    <x v="2"/>
    <s v="Labels"/>
    <s v="Small Box"/>
    <s v="Avery 514"/>
    <n v="0.36"/>
    <s v="United States"/>
    <x v="0"/>
    <s v="Tennessee"/>
    <s v="Maryville"/>
    <n v="37804"/>
    <x v="79"/>
    <x v="2"/>
    <x v="2"/>
    <x v="79"/>
    <x v="83"/>
    <d v="2015-03-23T00:00:00"/>
    <d v="2015-03-31T00:00:00"/>
    <d v="2015-03-23T00:00:00"/>
    <n v="-145.08199999999999"/>
    <x v="19"/>
    <n v="28.73"/>
    <n v="89140"/>
    <n v="2.79"/>
    <x v="0"/>
    <n v="2"/>
    <n v="-5.0498433693003824"/>
    <n v="-116.35199999999999"/>
    <x v="11"/>
    <s v="Mar 2015"/>
    <s v="Mar 2015  Week 12"/>
    <n v="0"/>
    <n v="1"/>
    <x v="0"/>
    <x v="0"/>
  </r>
  <r>
    <n v="1185"/>
    <s v="Lee Xu"/>
    <x v="4"/>
    <n v="0"/>
    <n v="6783.02"/>
    <n v="24.49"/>
    <x v="1"/>
    <x v="1"/>
    <x v="1"/>
    <s v="Office Machines"/>
    <s v="Large Box"/>
    <s v="Polycom ViewStation™ ISDN Videoconferencing Unit"/>
    <n v="0.39"/>
    <s v="United States"/>
    <x v="0"/>
    <s v="Alabama"/>
    <s v="Madison"/>
    <n v="35756"/>
    <x v="79"/>
    <x v="2"/>
    <x v="2"/>
    <x v="79"/>
    <x v="81"/>
    <d v="2015-03-22T00:00:00"/>
    <d v="2015-03-31T00:00:00"/>
    <d v="2015-03-22T00:00:00"/>
    <n v="4.1100000000000003"/>
    <x v="6"/>
    <n v="20552.55"/>
    <n v="85938"/>
    <n v="6783.02"/>
    <x v="0"/>
    <n v="1"/>
    <n v="1.9997518556091583E-4"/>
    <n v="20556.66"/>
    <x v="11"/>
    <s v="Mar 2015"/>
    <s v="Mar 2015  Week 12"/>
    <n v="1"/>
    <n v="0"/>
    <x v="0"/>
    <x v="0"/>
  </r>
  <r>
    <n v="3258"/>
    <s v="Gretchen Best Wilkins"/>
    <x v="3"/>
    <n v="0.02"/>
    <n v="55.94"/>
    <n v="6.55"/>
    <x v="1"/>
    <x v="1"/>
    <x v="1"/>
    <s v="Computer Peripherals"/>
    <s v="Small Box"/>
    <s v="Fellowes Smart Design 104-Key Enhanced Keyboard, PS/2 Adapter, Platinum"/>
    <n v="0.68"/>
    <s v="United States"/>
    <x v="2"/>
    <s v="Washington"/>
    <s v="Lynnwood"/>
    <n v="98037"/>
    <x v="79"/>
    <x v="2"/>
    <x v="2"/>
    <x v="79"/>
    <x v="83"/>
    <d v="2015-03-23T00:00:00"/>
    <d v="2015-03-31T00:00:00"/>
    <d v="2015-03-23T00:00:00"/>
    <n v="401.85"/>
    <x v="8"/>
    <n v="646.88"/>
    <n v="88824"/>
    <n v="55.919999999999995"/>
    <x v="2"/>
    <n v="2"/>
    <n v="0.62121258966114279"/>
    <n v="1048.73"/>
    <x v="11"/>
    <s v="Mar 2015"/>
    <s v="Mar 2015  Week 12"/>
    <n v="1"/>
    <n v="0"/>
    <x v="0"/>
    <x v="0"/>
  </r>
  <r>
    <n v="87"/>
    <s v="Norman Shields"/>
    <x v="1"/>
    <n v="0.09"/>
    <n v="4.91"/>
    <n v="0.5"/>
    <x v="1"/>
    <x v="3"/>
    <x v="2"/>
    <s v="Labels"/>
    <s v="Small Box"/>
    <s v="Avery 493"/>
    <n v="0.36"/>
    <s v="United States"/>
    <x v="2"/>
    <s v="California"/>
    <s v="Vacaville"/>
    <n v="95687"/>
    <x v="80"/>
    <x v="2"/>
    <x v="2"/>
    <x v="80"/>
    <x v="83"/>
    <d v="2015-03-23T00:00:00"/>
    <d v="2015-03-31T00:00:00"/>
    <d v="2015-03-23T00:00:00"/>
    <n v="28.855799999999999"/>
    <x v="13"/>
    <n v="41.82"/>
    <n v="90597"/>
    <n v="4.82"/>
    <x v="2"/>
    <n v="1"/>
    <n v="0.69"/>
    <n v="70.675799999999995"/>
    <x v="12"/>
    <s v="Mar 2015"/>
    <s v="Mar 2015  Week 13"/>
    <n v="1"/>
    <n v="0"/>
    <x v="0"/>
    <x v="0"/>
  </r>
  <r>
    <n v="87"/>
    <s v="Norman Shields"/>
    <x v="1"/>
    <n v="0.01"/>
    <n v="296.18"/>
    <n v="54.12"/>
    <x v="0"/>
    <x v="3"/>
    <x v="0"/>
    <s v="Tables"/>
    <s v="Jumbo Box"/>
    <s v="Hon 94000 Series Round Tables"/>
    <n v="0.76"/>
    <s v="United States"/>
    <x v="2"/>
    <s v="California"/>
    <s v="Vacaville"/>
    <n v="95687"/>
    <x v="80"/>
    <x v="2"/>
    <x v="2"/>
    <x v="80"/>
    <x v="77"/>
    <d v="2015-03-25T00:00:00"/>
    <d v="2015-03-31T00:00:00"/>
    <d v="2015-03-25T00:00:00"/>
    <n v="173.48"/>
    <x v="13"/>
    <n v="2875.72"/>
    <n v="90597"/>
    <n v="296.17"/>
    <x v="2"/>
    <n v="3"/>
    <n v="6.0325761896151228E-2"/>
    <n v="3049.2"/>
    <x v="12"/>
    <s v="Mar 2015"/>
    <s v="Mar 2015  Week 13"/>
    <n v="0"/>
    <n v="1"/>
    <x v="1"/>
    <x v="0"/>
  </r>
  <r>
    <n v="2014"/>
    <s v="Cathy Simon"/>
    <x v="1"/>
    <n v="7.0000000000000007E-2"/>
    <n v="39.479999999999997"/>
    <n v="1.99"/>
    <x v="1"/>
    <x v="2"/>
    <x v="1"/>
    <s v="Computer Peripherals"/>
    <s v="Small Pack"/>
    <s v="80 Minute CD-R Spindle, 100/Pack - Staples"/>
    <n v="0.54"/>
    <s v="United States"/>
    <x v="1"/>
    <s v="Iowa"/>
    <s v="Council Bluffs"/>
    <n v="51503"/>
    <x v="80"/>
    <x v="2"/>
    <x v="2"/>
    <x v="80"/>
    <x v="78"/>
    <d v="2015-03-24T00:00:00"/>
    <d v="2015-03-31T00:00:00"/>
    <d v="2015-03-24T00:00:00"/>
    <n v="88.72"/>
    <x v="7"/>
    <n v="151.27000000000001"/>
    <n v="88367"/>
    <n v="39.409999999999997"/>
    <x v="1"/>
    <n v="2"/>
    <n v="0.58650095855093531"/>
    <n v="239.99"/>
    <x v="12"/>
    <s v="Mar 2015"/>
    <s v="Mar 2015  Week 13"/>
    <n v="1"/>
    <n v="0"/>
    <x v="0"/>
    <x v="0"/>
  </r>
  <r>
    <n v="2014"/>
    <s v="Cathy Simon"/>
    <x v="1"/>
    <n v="0"/>
    <n v="4.91"/>
    <n v="0.5"/>
    <x v="1"/>
    <x v="2"/>
    <x v="2"/>
    <s v="Labels"/>
    <s v="Small Box"/>
    <s v="Avery 493"/>
    <n v="0.36"/>
    <s v="United States"/>
    <x v="1"/>
    <s v="Iowa"/>
    <s v="Council Bluffs"/>
    <n v="51503"/>
    <x v="80"/>
    <x v="2"/>
    <x v="2"/>
    <x v="80"/>
    <x v="78"/>
    <d v="2015-03-24T00:00:00"/>
    <d v="2015-03-31T00:00:00"/>
    <d v="2015-03-24T00:00:00"/>
    <n v="7.2519"/>
    <x v="0"/>
    <n v="10.51"/>
    <n v="88367"/>
    <n v="4.91"/>
    <x v="1"/>
    <n v="2"/>
    <n v="0.69000000000000006"/>
    <n v="17.761900000000001"/>
    <x v="12"/>
    <s v="Mar 2015"/>
    <s v="Mar 2015  Week 13"/>
    <n v="0"/>
    <n v="1"/>
    <x v="1"/>
    <x v="0"/>
  </r>
  <r>
    <n v="949"/>
    <s v="Ernest Oh"/>
    <x v="2"/>
    <n v="0.02"/>
    <n v="48.04"/>
    <n v="5.09"/>
    <x v="1"/>
    <x v="1"/>
    <x v="2"/>
    <s v="Paper"/>
    <s v="Small Box"/>
    <s v="Xerox 1910"/>
    <n v="0.37"/>
    <s v="United States"/>
    <x v="2"/>
    <s v="California"/>
    <s v="Los Angeles"/>
    <n v="90049"/>
    <x v="80"/>
    <x v="2"/>
    <x v="2"/>
    <x v="80"/>
    <x v="82"/>
    <d v="2015-03-26T00:00:00"/>
    <d v="2015-03-31T00:00:00"/>
    <d v="2015-03-26T00:00:00"/>
    <n v="373.67"/>
    <x v="27"/>
    <n v="881.32"/>
    <n v="8257"/>
    <n v="48.019999999999996"/>
    <x v="2"/>
    <n v="4"/>
    <n v="0.42398901647528708"/>
    <n v="1254.99"/>
    <x v="12"/>
    <s v="Mar 2015"/>
    <s v="Mar 2015  Week 13"/>
    <n v="0"/>
    <n v="1"/>
    <x v="0"/>
    <x v="0"/>
  </r>
  <r>
    <n v="950"/>
    <s v="Jane Shah"/>
    <x v="2"/>
    <n v="0.05"/>
    <n v="1500.97"/>
    <n v="29.7"/>
    <x v="0"/>
    <x v="1"/>
    <x v="1"/>
    <s v="Office Machines"/>
    <s v="Jumbo Drum"/>
    <s v="Epson DFX5000+ Dot Matrix Printer"/>
    <n v="0.56999999999999995"/>
    <s v="United States"/>
    <x v="1"/>
    <s v="Minnesota"/>
    <s v="Prior Lake"/>
    <n v="55372"/>
    <x v="80"/>
    <x v="2"/>
    <x v="2"/>
    <x v="80"/>
    <x v="81"/>
    <d v="2015-03-22T00:00:00"/>
    <d v="2015-03-31T00:00:00"/>
    <d v="2015-03-22T00:00:00"/>
    <n v="-2561.3235"/>
    <x v="3"/>
    <n v="1497.22"/>
    <n v="89084"/>
    <n v="1500.92"/>
    <x v="1"/>
    <n v="0"/>
    <n v="-1.7107195335354857"/>
    <n v="-1064.1034999999999"/>
    <x v="12"/>
    <s v="Mar 2015"/>
    <s v="Mar 2015  Week 13"/>
    <n v="0"/>
    <n v="1"/>
    <x v="0"/>
    <x v="0"/>
  </r>
  <r>
    <n v="950"/>
    <s v="Jane Shah"/>
    <x v="2"/>
    <n v="0.02"/>
    <n v="48.04"/>
    <n v="5.09"/>
    <x v="1"/>
    <x v="1"/>
    <x v="2"/>
    <s v="Paper"/>
    <s v="Small Box"/>
    <s v="Xerox 1910"/>
    <n v="0.37"/>
    <s v="United States"/>
    <x v="1"/>
    <s v="Minnesota"/>
    <s v="Prior Lake"/>
    <n v="55372"/>
    <x v="80"/>
    <x v="2"/>
    <x v="2"/>
    <x v="80"/>
    <x v="82"/>
    <d v="2015-03-26T00:00:00"/>
    <d v="2015-03-31T00:00:00"/>
    <d v="2015-03-26T00:00:00"/>
    <n v="168.91890000000001"/>
    <x v="18"/>
    <n v="244.81"/>
    <n v="89084"/>
    <n v="48.019999999999996"/>
    <x v="1"/>
    <n v="4"/>
    <n v="0.69000000000000006"/>
    <n v="413.72890000000001"/>
    <x v="12"/>
    <s v="Mar 2015"/>
    <s v="Mar 2015  Week 13"/>
    <n v="0"/>
    <n v="1"/>
    <x v="1"/>
    <x v="0"/>
  </r>
  <r>
    <n v="950"/>
    <s v="Jane Shah"/>
    <x v="2"/>
    <n v="0.03"/>
    <n v="4.28"/>
    <n v="1.6"/>
    <x v="1"/>
    <x v="1"/>
    <x v="2"/>
    <s v="Pens &amp; Art Supplies"/>
    <s v="Wrap Bag"/>
    <s v="Newell 320"/>
    <n v="0.57999999999999996"/>
    <s v="United States"/>
    <x v="1"/>
    <s v="Minnesota"/>
    <s v="Prior Lake"/>
    <n v="55372"/>
    <x v="80"/>
    <x v="2"/>
    <x v="2"/>
    <x v="80"/>
    <x v="84"/>
    <d v="2015-03-29T00:00:00"/>
    <d v="2015-03-31T00:00:00"/>
    <d v="2015-03-29T00:00:00"/>
    <n v="-6.2"/>
    <x v="3"/>
    <n v="4.55"/>
    <n v="89084"/>
    <n v="4.25"/>
    <x v="1"/>
    <n v="7"/>
    <n v="-1.3626373626373627"/>
    <n v="-1.6500000000000004"/>
    <x v="12"/>
    <s v="Mar 2015"/>
    <s v="Mar 2015  Week 13"/>
    <n v="0"/>
    <n v="1"/>
    <x v="1"/>
    <x v="0"/>
  </r>
  <r>
    <n v="1938"/>
    <s v="Franklin Spencer"/>
    <x v="4"/>
    <n v="0.1"/>
    <n v="152.47999999999999"/>
    <n v="4"/>
    <x v="2"/>
    <x v="3"/>
    <x v="1"/>
    <s v="Computer Peripherals"/>
    <s v="Small Box"/>
    <s v="Adesso Programmable 142-Key Keyboard"/>
    <n v="0.79"/>
    <s v="United States"/>
    <x v="1"/>
    <s v="Kansas"/>
    <s v="Emporia"/>
    <n v="66801"/>
    <x v="80"/>
    <x v="2"/>
    <x v="2"/>
    <x v="80"/>
    <x v="83"/>
    <d v="2015-03-23T00:00:00"/>
    <d v="2015-03-31T00:00:00"/>
    <d v="2015-03-23T00:00:00"/>
    <n v="-521.09"/>
    <x v="7"/>
    <n v="558.16999999999996"/>
    <n v="88870"/>
    <n v="152.38"/>
    <x v="1"/>
    <n v="1"/>
    <n v="-0.93356862604582846"/>
    <n v="37.079999999999927"/>
    <x v="12"/>
    <s v="Mar 2015"/>
    <s v="Mar 2015  Week 13"/>
    <n v="1"/>
    <n v="0"/>
    <x v="0"/>
    <x v="0"/>
  </r>
  <r>
    <n v="1940"/>
    <s v="Eileen McDonald"/>
    <x v="4"/>
    <n v="0.08"/>
    <n v="6.84"/>
    <n v="8.3699999999999992"/>
    <x v="1"/>
    <x v="3"/>
    <x v="2"/>
    <s v="Scissors, Rulers and Trimmers"/>
    <s v="Small Pack"/>
    <s v="Acme Design Line 8&quot; Stainless Steel Bent Scissors w/Champagne Handles, 3-1/8&quot; Cut"/>
    <n v="0.57999999999999996"/>
    <s v="United States"/>
    <x v="2"/>
    <s v="Utah"/>
    <s v="Draper"/>
    <n v="84020"/>
    <x v="80"/>
    <x v="2"/>
    <x v="2"/>
    <x v="80"/>
    <x v="78"/>
    <d v="2015-03-24T00:00:00"/>
    <d v="2015-03-31T00:00:00"/>
    <d v="2015-03-24T00:00:00"/>
    <n v="-29.49"/>
    <x v="3"/>
    <n v="8.39"/>
    <n v="88870"/>
    <n v="6.76"/>
    <x v="2"/>
    <n v="2"/>
    <n v="-3.514898688915375"/>
    <n v="-21.099999999999998"/>
    <x v="12"/>
    <s v="Mar 2015"/>
    <s v="Mar 2015  Week 13"/>
    <n v="1"/>
    <n v="0"/>
    <x v="1"/>
    <x v="0"/>
  </r>
  <r>
    <n v="959"/>
    <s v="Sally House"/>
    <x v="3"/>
    <n v="0.01"/>
    <n v="145.44999999999999"/>
    <n v="17.850000000000001"/>
    <x v="0"/>
    <x v="3"/>
    <x v="1"/>
    <s v="Office Machines"/>
    <s v="Jumbo Drum"/>
    <s v="Panasonic KX-P1150 Dot Matrix Printer"/>
    <n v="0.56000000000000005"/>
    <s v="United States"/>
    <x v="1"/>
    <s v="Texas"/>
    <s v="Burleson"/>
    <n v="76028"/>
    <x v="80"/>
    <x v="2"/>
    <x v="2"/>
    <x v="80"/>
    <x v="83"/>
    <d v="2015-03-23T00:00:00"/>
    <d v="2015-03-31T00:00:00"/>
    <d v="2015-03-23T00:00:00"/>
    <n v="837.6807"/>
    <x v="2"/>
    <n v="1214.03"/>
    <n v="91581"/>
    <n v="145.44"/>
    <x v="1"/>
    <n v="1"/>
    <n v="0.69000000000000006"/>
    <n v="2051.7107000000001"/>
    <x v="12"/>
    <s v="Mar 2015"/>
    <s v="Mar 2015  Week 13"/>
    <n v="1"/>
    <n v="0"/>
    <x v="0"/>
    <x v="0"/>
  </r>
  <r>
    <n v="1553"/>
    <s v="Tara Powers Underwood"/>
    <x v="3"/>
    <n v="0.03"/>
    <n v="12.28"/>
    <n v="6.35"/>
    <x v="1"/>
    <x v="0"/>
    <x v="2"/>
    <s v="Paper"/>
    <s v="Small Box"/>
    <s v="Staples Premium Bright 1-Part Blank Computer Paper"/>
    <n v="0.38"/>
    <s v="United States"/>
    <x v="0"/>
    <s v="Mississippi"/>
    <s v="Greenville"/>
    <n v="38701"/>
    <x v="80"/>
    <x v="2"/>
    <x v="2"/>
    <x v="80"/>
    <x v="78"/>
    <d v="2015-03-24T00:00:00"/>
    <d v="2015-03-31T00:00:00"/>
    <d v="2015-03-24T00:00:00"/>
    <n v="68.676000000000002"/>
    <x v="12"/>
    <n v="87.53"/>
    <n v="87484"/>
    <n v="12.25"/>
    <x v="0"/>
    <n v="2"/>
    <n v="0.78459956586313262"/>
    <n v="156.20600000000002"/>
    <x v="12"/>
    <s v="Mar 2015"/>
    <s v="Mar 2015  Week 13"/>
    <n v="1"/>
    <n v="0"/>
    <x v="0"/>
    <x v="0"/>
  </r>
  <r>
    <n v="2561"/>
    <s v="Laurie Moon"/>
    <x v="3"/>
    <n v="0.03"/>
    <n v="160.97999999999999"/>
    <n v="30"/>
    <x v="0"/>
    <x v="1"/>
    <x v="0"/>
    <s v="Chairs &amp; Chairmats"/>
    <s v="Jumbo Drum"/>
    <s v="Office Star - Mid Back Dual function Ergonomic High Back Chair with 2-Way Adjustable Arms"/>
    <n v="0.62"/>
    <s v="United States"/>
    <x v="3"/>
    <s v="New York"/>
    <s v="Ossining"/>
    <n v="10562"/>
    <x v="80"/>
    <x v="2"/>
    <x v="2"/>
    <x v="80"/>
    <x v="77"/>
    <d v="2015-03-25T00:00:00"/>
    <d v="2015-03-31T00:00:00"/>
    <d v="2015-03-25T00:00:00"/>
    <n v="1261.4718"/>
    <x v="8"/>
    <n v="1828.22"/>
    <n v="86465"/>
    <n v="160.94999999999999"/>
    <x v="3"/>
    <n v="3"/>
    <n v="0.69000000000000006"/>
    <n v="3089.6918000000001"/>
    <x v="12"/>
    <s v="Mar 2015"/>
    <s v="Mar 2015  Week 13"/>
    <n v="1"/>
    <n v="0"/>
    <x v="0"/>
    <x v="0"/>
  </r>
  <r>
    <n v="1976"/>
    <s v="Sherri F Vogel"/>
    <x v="0"/>
    <n v="0.06"/>
    <n v="40.99"/>
    <n v="17.48"/>
    <x v="1"/>
    <x v="1"/>
    <x v="2"/>
    <s v="Paper"/>
    <s v="Small Box"/>
    <s v="Xerox 1893"/>
    <n v="0.36"/>
    <s v="United States"/>
    <x v="1"/>
    <s v="Michigan"/>
    <s v="East Lansing"/>
    <n v="48823"/>
    <x v="81"/>
    <x v="2"/>
    <x v="2"/>
    <x v="81"/>
    <x v="77"/>
    <d v="2015-03-25T00:00:00"/>
    <d v="2015-03-31T00:00:00"/>
    <d v="2015-03-25T00:00:00"/>
    <n v="214.23"/>
    <x v="15"/>
    <n v="585.08000000000004"/>
    <n v="89041"/>
    <n v="40.93"/>
    <x v="1"/>
    <n v="2"/>
    <n v="0.36615505571887602"/>
    <n v="799.31000000000006"/>
    <x v="12"/>
    <s v="Mar 2015"/>
    <s v="Mar 2015  Week 13"/>
    <n v="0"/>
    <n v="1"/>
    <x v="0"/>
    <x v="0"/>
  </r>
  <r>
    <n v="2618"/>
    <s v="Amy Hamrick Melvin"/>
    <x v="0"/>
    <n v="0.1"/>
    <n v="20.27"/>
    <n v="3.99"/>
    <x v="1"/>
    <x v="3"/>
    <x v="2"/>
    <s v="Appliances"/>
    <s v="Small Box"/>
    <s v="Fellowes Mighty 8 Compact Surge Protector"/>
    <n v="0.56999999999999995"/>
    <s v="United States"/>
    <x v="3"/>
    <s v="New York"/>
    <s v="New York City"/>
    <n v="10004"/>
    <x v="81"/>
    <x v="2"/>
    <x v="2"/>
    <x v="81"/>
    <x v="78"/>
    <d v="2015-03-24T00:00:00"/>
    <d v="2015-03-31T00:00:00"/>
    <d v="2015-03-24T00:00:00"/>
    <n v="84.05"/>
    <x v="58"/>
    <n v="1051.52"/>
    <n v="53153"/>
    <n v="20.169999999999998"/>
    <x v="3"/>
    <n v="1"/>
    <n v="7.9931908094948267E-2"/>
    <n v="1135.57"/>
    <x v="12"/>
    <s v="Mar 2015"/>
    <s v="Mar 2015  Week 13"/>
    <n v="0"/>
    <n v="1"/>
    <x v="0"/>
    <x v="0"/>
  </r>
  <r>
    <n v="2620"/>
    <s v="Phyllis Little"/>
    <x v="0"/>
    <n v="0.1"/>
    <n v="20.27"/>
    <n v="3.99"/>
    <x v="1"/>
    <x v="3"/>
    <x v="2"/>
    <s v="Appliances"/>
    <s v="Small Box"/>
    <s v="Fellowes Mighty 8 Compact Surge Protector"/>
    <n v="0.56999999999999995"/>
    <s v="United States"/>
    <x v="0"/>
    <s v="Tennessee"/>
    <s v="Bartlett"/>
    <n v="38134"/>
    <x v="81"/>
    <x v="2"/>
    <x v="2"/>
    <x v="81"/>
    <x v="78"/>
    <d v="2015-03-24T00:00:00"/>
    <d v="2015-03-31T00:00:00"/>
    <d v="2015-03-24T00:00:00"/>
    <n v="381.61799999999999"/>
    <x v="1"/>
    <n v="257.92"/>
    <n v="88017"/>
    <n v="20.169999999999998"/>
    <x v="0"/>
    <n v="1"/>
    <n v="1.4795983250620346"/>
    <n v="639.53800000000001"/>
    <x v="12"/>
    <s v="Mar 2015"/>
    <s v="Mar 2015  Week 13"/>
    <n v="1"/>
    <n v="0"/>
    <x v="0"/>
    <x v="0"/>
  </r>
  <r>
    <n v="2618"/>
    <s v="Amy Hamrick Melvin"/>
    <x v="1"/>
    <n v="0.05"/>
    <n v="4.84"/>
    <n v="0.71"/>
    <x v="2"/>
    <x v="3"/>
    <x v="2"/>
    <s v="Pens &amp; Art Supplies"/>
    <s v="Wrap Bag"/>
    <s v="*Staples* Highlighting Markers"/>
    <n v="0.52"/>
    <s v="United States"/>
    <x v="3"/>
    <s v="New York"/>
    <s v="New York City"/>
    <n v="10004"/>
    <x v="81"/>
    <x v="2"/>
    <x v="2"/>
    <x v="81"/>
    <x v="83"/>
    <d v="2015-03-23T00:00:00"/>
    <d v="2015-03-31T00:00:00"/>
    <d v="2015-03-23T00:00:00"/>
    <n v="29.17"/>
    <x v="41"/>
    <n v="103.39"/>
    <n v="34017"/>
    <n v="4.79"/>
    <x v="3"/>
    <n v="0"/>
    <n v="0.28213560305638846"/>
    <n v="132.56"/>
    <x v="12"/>
    <s v="Mar 2015"/>
    <s v="Mar 2015  Week 13"/>
    <n v="0"/>
    <n v="1"/>
    <x v="0"/>
    <x v="0"/>
  </r>
  <r>
    <n v="2618"/>
    <s v="Amy Hamrick Melvin"/>
    <x v="1"/>
    <n v="0.01"/>
    <n v="14.98"/>
    <n v="7.69"/>
    <x v="1"/>
    <x v="3"/>
    <x v="2"/>
    <s v="Storage &amp; Organization"/>
    <s v="Small Box"/>
    <s v="Super Decoflex Portable Personal File"/>
    <n v="0.56999999999999995"/>
    <s v="United States"/>
    <x v="3"/>
    <s v="New York"/>
    <s v="New York City"/>
    <n v="10004"/>
    <x v="81"/>
    <x v="2"/>
    <x v="2"/>
    <x v="81"/>
    <x v="77"/>
    <d v="2015-03-25T00:00:00"/>
    <d v="2015-03-31T00:00:00"/>
    <d v="2015-03-25T00:00:00"/>
    <n v="-48.97"/>
    <x v="51"/>
    <n v="435.39"/>
    <n v="34017"/>
    <n v="14.97"/>
    <x v="3"/>
    <n v="2"/>
    <n v="-0.11247387399802476"/>
    <n v="386.41999999999996"/>
    <x v="12"/>
    <s v="Mar 2015"/>
    <s v="Mar 2015  Week 13"/>
    <n v="0"/>
    <n v="1"/>
    <x v="1"/>
    <x v="0"/>
  </r>
  <r>
    <n v="2619"/>
    <s v="Brandon E Shepherd"/>
    <x v="1"/>
    <n v="0.05"/>
    <n v="4.84"/>
    <n v="0.71"/>
    <x v="2"/>
    <x v="3"/>
    <x v="2"/>
    <s v="Pens &amp; Art Supplies"/>
    <s v="Wrap Bag"/>
    <s v="*Staples* Highlighting Markers"/>
    <n v="0.52"/>
    <s v="United States"/>
    <x v="1"/>
    <s v="South Dakota"/>
    <s v="Sioux Falls"/>
    <n v="57103"/>
    <x v="81"/>
    <x v="2"/>
    <x v="2"/>
    <x v="81"/>
    <x v="83"/>
    <d v="2015-03-23T00:00:00"/>
    <d v="2015-03-31T00:00:00"/>
    <d v="2015-03-23T00:00:00"/>
    <n v="17.836500000000001"/>
    <x v="18"/>
    <n v="25.85"/>
    <n v="88014"/>
    <n v="4.79"/>
    <x v="1"/>
    <n v="0"/>
    <n v="0.69"/>
    <n v="43.686500000000002"/>
    <x v="12"/>
    <s v="Mar 2015"/>
    <s v="Mar 2015  Week 13"/>
    <n v="0"/>
    <n v="1"/>
    <x v="0"/>
    <x v="0"/>
  </r>
  <r>
    <n v="2958"/>
    <s v="Ellen Sparks"/>
    <x v="2"/>
    <n v="0.06"/>
    <n v="20.99"/>
    <n v="0.99"/>
    <x v="1"/>
    <x v="3"/>
    <x v="1"/>
    <s v="Telephones and Communication"/>
    <s v="Wrap Bag"/>
    <s v="Accessory21"/>
    <n v="0.37"/>
    <s v="United States"/>
    <x v="1"/>
    <s v="Wisconsin"/>
    <s v="Neenah"/>
    <n v="54956"/>
    <x v="81"/>
    <x v="2"/>
    <x v="2"/>
    <x v="81"/>
    <x v="85"/>
    <d v="2015-03-28T00:00:00"/>
    <d v="2015-03-31T00:00:00"/>
    <d v="2015-03-28T00:00:00"/>
    <n v="224.9607"/>
    <x v="27"/>
    <n v="326.02999999999997"/>
    <n v="90265"/>
    <n v="20.93"/>
    <x v="1"/>
    <n v="5"/>
    <n v="0.69000000000000006"/>
    <n v="550.99069999999995"/>
    <x v="12"/>
    <s v="Mar 2015"/>
    <s v="Mar 2015  Week 13"/>
    <n v="1"/>
    <n v="0"/>
    <x v="0"/>
    <x v="0"/>
  </r>
  <r>
    <n v="1368"/>
    <s v="Patsy Harmon"/>
    <x v="4"/>
    <n v="0.09"/>
    <n v="4.55"/>
    <n v="1.49"/>
    <x v="1"/>
    <x v="1"/>
    <x v="2"/>
    <s v="Binders and Binder Accessories"/>
    <s v="Small Box"/>
    <s v="Presstex Flexible Ring Binders"/>
    <n v="0.35"/>
    <s v="United States"/>
    <x v="1"/>
    <s v="Texas"/>
    <s v="Lufkin"/>
    <n v="75901"/>
    <x v="81"/>
    <x v="2"/>
    <x v="2"/>
    <x v="81"/>
    <x v="77"/>
    <d v="2015-03-25T00:00:00"/>
    <d v="2015-03-31T00:00:00"/>
    <d v="2015-03-25T00:00:00"/>
    <n v="16.898"/>
    <x v="5"/>
    <n v="25.45"/>
    <n v="90514"/>
    <n v="4.46"/>
    <x v="1"/>
    <n v="2"/>
    <n v="0.66396856581532415"/>
    <n v="42.347999999999999"/>
    <x v="12"/>
    <s v="Mar 2015"/>
    <s v="Mar 2015  Week 13"/>
    <n v="1"/>
    <n v="0"/>
    <x v="0"/>
    <x v="0"/>
  </r>
  <r>
    <n v="1369"/>
    <s v="Joe D Dean"/>
    <x v="4"/>
    <n v="7.0000000000000007E-2"/>
    <n v="9.7799999999999994"/>
    <n v="5.76"/>
    <x v="2"/>
    <x v="1"/>
    <x v="2"/>
    <s v="Envelopes"/>
    <s v="Small Box"/>
    <s v="Staples #10 Laser &amp; Inkjet Envelopes, 4 1/8&quot; x 9 1/2&quot;, 100/Box"/>
    <n v="0.35"/>
    <s v="United States"/>
    <x v="1"/>
    <s v="Texas"/>
    <s v="Mansfield"/>
    <n v="76063"/>
    <x v="81"/>
    <x v="2"/>
    <x v="2"/>
    <x v="81"/>
    <x v="77"/>
    <d v="2015-03-25T00:00:00"/>
    <d v="2015-03-31T00:00:00"/>
    <d v="2015-03-25T00:00:00"/>
    <n v="20.14"/>
    <x v="8"/>
    <n v="110.72"/>
    <n v="90514"/>
    <n v="9.7099999999999991"/>
    <x v="1"/>
    <n v="2"/>
    <n v="0.18190028901734104"/>
    <n v="130.86000000000001"/>
    <x v="12"/>
    <s v="Mar 2015"/>
    <s v="Mar 2015  Week 13"/>
    <n v="1"/>
    <n v="0"/>
    <x v="1"/>
    <x v="0"/>
  </r>
  <r>
    <n v="2395"/>
    <s v="Beverly Roberts"/>
    <x v="3"/>
    <n v="0.04"/>
    <n v="60.97"/>
    <n v="4.5"/>
    <x v="1"/>
    <x v="3"/>
    <x v="2"/>
    <s v="Appliances"/>
    <s v="Small Box"/>
    <s v="Tripp Lite Isotel 6 Outlet Surge Protector with Fax/Modem Protection"/>
    <n v="0.56000000000000005"/>
    <s v="United States"/>
    <x v="0"/>
    <s v="Georgia"/>
    <s v="Savannah"/>
    <n v="31401"/>
    <x v="81"/>
    <x v="2"/>
    <x v="2"/>
    <x v="81"/>
    <x v="78"/>
    <d v="2015-03-24T00:00:00"/>
    <d v="2015-03-31T00:00:00"/>
    <d v="2015-03-24T00:00:00"/>
    <n v="79.423199999999994"/>
    <x v="9"/>
    <n v="904.31"/>
    <n v="86952"/>
    <n v="60.93"/>
    <x v="0"/>
    <n v="1"/>
    <n v="8.782740431931528E-2"/>
    <n v="983.7331999999999"/>
    <x v="12"/>
    <s v="Mar 2015"/>
    <s v="Mar 2015  Week 13"/>
    <n v="1"/>
    <n v="0"/>
    <x v="0"/>
    <x v="0"/>
  </r>
  <r>
    <n v="3381"/>
    <s v="Christopher Norton Patterson"/>
    <x v="3"/>
    <n v="0.05"/>
    <n v="11.97"/>
    <n v="5.81"/>
    <x v="1"/>
    <x v="3"/>
    <x v="2"/>
    <s v="Pens &amp; Art Supplies"/>
    <s v="Small Pack"/>
    <s v="Staples SlimLine Pencil Sharpener"/>
    <n v="0.6"/>
    <s v="United States"/>
    <x v="0"/>
    <s v="Georgia"/>
    <s v="Macon"/>
    <n v="31204"/>
    <x v="81"/>
    <x v="2"/>
    <x v="2"/>
    <x v="81"/>
    <x v="77"/>
    <d v="2015-03-25T00:00:00"/>
    <d v="2015-03-31T00:00:00"/>
    <d v="2015-03-25T00:00:00"/>
    <n v="349.05930000000001"/>
    <x v="0"/>
    <n v="25.31"/>
    <n v="88836"/>
    <n v="11.92"/>
    <x v="0"/>
    <n v="2"/>
    <n v="13.79135914658238"/>
    <n v="374.36930000000001"/>
    <x v="12"/>
    <s v="Mar 2015"/>
    <s v="Mar 2015  Week 13"/>
    <n v="1"/>
    <n v="0"/>
    <x v="0"/>
    <x v="0"/>
  </r>
  <r>
    <n v="618"/>
    <s v="Robert Cowan"/>
    <x v="0"/>
    <n v="0.06"/>
    <n v="17.98"/>
    <n v="4"/>
    <x v="1"/>
    <x v="1"/>
    <x v="1"/>
    <s v="Computer Peripherals"/>
    <s v="Small Box"/>
    <s v="Belkin 107-key enhanced keyboard, USB/PS/2 interface"/>
    <n v="0.79"/>
    <s v="United States"/>
    <x v="2"/>
    <s v="Colorado"/>
    <s v="Pueblo West"/>
    <n v="81007"/>
    <x v="82"/>
    <x v="2"/>
    <x v="2"/>
    <x v="82"/>
    <x v="77"/>
    <d v="2015-03-25T00:00:00"/>
    <d v="2015-03-31T00:00:00"/>
    <d v="2015-03-25T00:00:00"/>
    <n v="-78.13"/>
    <x v="7"/>
    <n v="70.06"/>
    <n v="88197"/>
    <n v="17.920000000000002"/>
    <x v="2"/>
    <n v="1"/>
    <n v="-1.1151869825863545"/>
    <n v="-8.0699999999999932"/>
    <x v="12"/>
    <s v="Mar 2015"/>
    <s v="Mar 2015  Week 13"/>
    <n v="1"/>
    <n v="0"/>
    <x v="0"/>
    <x v="0"/>
  </r>
  <r>
    <n v="3309"/>
    <s v="Edwin Chung"/>
    <x v="0"/>
    <n v="0.1"/>
    <n v="6.64"/>
    <n v="54.95"/>
    <x v="1"/>
    <x v="0"/>
    <x v="0"/>
    <s v="Office Furnishings"/>
    <s v="Small Pack"/>
    <s v="G.E. Longer-Life Indoor Recessed Floodlight Bulbs"/>
    <n v="0.37"/>
    <s v="United States"/>
    <x v="3"/>
    <s v="Massachusetts"/>
    <s v="Natick"/>
    <n v="1760"/>
    <x v="82"/>
    <x v="2"/>
    <x v="2"/>
    <x v="82"/>
    <x v="82"/>
    <d v="2015-03-26T00:00:00"/>
    <d v="2015-03-31T00:00:00"/>
    <d v="2015-03-26T00:00:00"/>
    <n v="-25"/>
    <x v="7"/>
    <n v="25.31"/>
    <n v="90460"/>
    <n v="6.54"/>
    <x v="3"/>
    <n v="2"/>
    <n v="-0.98775187672856579"/>
    <n v="0.30999999999999872"/>
    <x v="12"/>
    <s v="Mar 2015"/>
    <s v="Mar 2015  Week 13"/>
    <n v="1"/>
    <n v="0"/>
    <x v="0"/>
    <x v="0"/>
  </r>
  <r>
    <n v="3310"/>
    <s v="Tiffany Grossman Hardin"/>
    <x v="0"/>
    <n v="0.05"/>
    <n v="90.48"/>
    <n v="19.989999999999998"/>
    <x v="1"/>
    <x v="0"/>
    <x v="2"/>
    <s v="Envelopes"/>
    <s v="Small Box"/>
    <s v="Tyvek® Side-Opening Peel &amp; Seel® Expanding Envelopes"/>
    <n v="0.4"/>
    <s v="United States"/>
    <x v="3"/>
    <s v="Massachusetts"/>
    <s v="Sandwich"/>
    <n v="2563"/>
    <x v="82"/>
    <x v="2"/>
    <x v="2"/>
    <x v="82"/>
    <x v="77"/>
    <d v="2015-03-25T00:00:00"/>
    <d v="2015-03-31T00:00:00"/>
    <d v="2015-03-25T00:00:00"/>
    <n v="255.1482"/>
    <x v="7"/>
    <n v="369.78"/>
    <n v="90460"/>
    <n v="90.43"/>
    <x v="3"/>
    <n v="1"/>
    <n v="0.69000000000000006"/>
    <n v="624.92819999999995"/>
    <x v="12"/>
    <s v="Mar 2015"/>
    <s v="Mar 2015  Week 13"/>
    <n v="1"/>
    <n v="0"/>
    <x v="1"/>
    <x v="0"/>
  </r>
  <r>
    <n v="1689"/>
    <s v="Larry Church"/>
    <x v="1"/>
    <n v="0"/>
    <n v="48.91"/>
    <n v="35"/>
    <x v="1"/>
    <x v="3"/>
    <x v="2"/>
    <s v="Storage &amp; Organization"/>
    <s v="Large Box"/>
    <s v="Tennsco Industrial Shelving"/>
    <n v="0.83"/>
    <s v="United States"/>
    <x v="1"/>
    <s v="Indiana"/>
    <s v="Highland"/>
    <n v="46322"/>
    <x v="82"/>
    <x v="2"/>
    <x v="2"/>
    <x v="82"/>
    <x v="77"/>
    <d v="2015-03-25T00:00:00"/>
    <d v="2015-03-31T00:00:00"/>
    <d v="2015-03-25T00:00:00"/>
    <n v="-628.38"/>
    <x v="19"/>
    <n v="514.79"/>
    <n v="91077"/>
    <n v="48.91"/>
    <x v="1"/>
    <n v="1"/>
    <n v="-1.2206530818391967"/>
    <n v="-113.59000000000003"/>
    <x v="12"/>
    <s v="Mar 2015"/>
    <s v="Mar 2015  Week 13"/>
    <n v="1"/>
    <n v="0"/>
    <x v="0"/>
    <x v="0"/>
  </r>
  <r>
    <n v="2308"/>
    <s v="Laurence Cummings"/>
    <x v="2"/>
    <n v="0.08"/>
    <n v="9.48"/>
    <n v="7.29"/>
    <x v="1"/>
    <x v="0"/>
    <x v="0"/>
    <s v="Office Furnishings"/>
    <s v="Small Pack"/>
    <s v="DAX Two-Tone Rosewood/Black Document Frame, Desktop, 5 x 7"/>
    <n v="0.45"/>
    <s v="United States"/>
    <x v="0"/>
    <s v="Florida"/>
    <s v="Lehigh Acres"/>
    <n v="33971"/>
    <x v="82"/>
    <x v="2"/>
    <x v="2"/>
    <x v="82"/>
    <x v="82"/>
    <d v="2015-03-26T00:00:00"/>
    <d v="2015-03-31T00:00:00"/>
    <d v="2015-03-26T00:00:00"/>
    <n v="-50.4"/>
    <x v="0"/>
    <n v="20.22"/>
    <n v="90557"/>
    <n v="9.4"/>
    <x v="0"/>
    <n v="2"/>
    <n v="-2.4925816023738872"/>
    <n v="-30.18"/>
    <x v="12"/>
    <s v="Mar 2015"/>
    <s v="Mar 2015  Week 13"/>
    <n v="1"/>
    <n v="0"/>
    <x v="0"/>
    <x v="0"/>
  </r>
  <r>
    <n v="2308"/>
    <s v="Laurence Cummings"/>
    <x v="2"/>
    <n v="0.03"/>
    <n v="193.17"/>
    <n v="19.989999999999998"/>
    <x v="1"/>
    <x v="0"/>
    <x v="2"/>
    <s v="Storage &amp; Organization"/>
    <s v="Small Box"/>
    <s v="Fellowes Staxonsteel® Drawer Files"/>
    <n v="0.71"/>
    <s v="United States"/>
    <x v="0"/>
    <s v="Florida"/>
    <s v="Lehigh Acres"/>
    <n v="33971"/>
    <x v="82"/>
    <x v="2"/>
    <x v="2"/>
    <x v="82"/>
    <x v="85"/>
    <d v="2015-03-28T00:00:00"/>
    <d v="2015-03-31T00:00:00"/>
    <d v="2015-03-28T00:00:00"/>
    <n v="-348.75400000000002"/>
    <x v="2"/>
    <n v="1548.97"/>
    <n v="90557"/>
    <n v="193.14"/>
    <x v="0"/>
    <n v="4"/>
    <n v="-0.22515219791216098"/>
    <n v="1200.2159999999999"/>
    <x v="12"/>
    <s v="Mar 2015"/>
    <s v="Mar 2015  Week 13"/>
    <n v="0"/>
    <n v="1"/>
    <x v="1"/>
    <x v="0"/>
  </r>
  <r>
    <n v="1060"/>
    <s v="Gene Gilliam"/>
    <x v="4"/>
    <n v="0.09"/>
    <n v="138.75"/>
    <n v="52.42"/>
    <x v="0"/>
    <x v="0"/>
    <x v="0"/>
    <s v="Tables"/>
    <s v="Jumbo Box"/>
    <s v="Balt Split Level Computer Training Table"/>
    <n v="0.74"/>
    <s v="United States"/>
    <x v="0"/>
    <s v="Georgia"/>
    <s v="Atlanta"/>
    <n v="30318"/>
    <x v="82"/>
    <x v="2"/>
    <x v="2"/>
    <x v="82"/>
    <x v="77"/>
    <d v="2015-03-25T00:00:00"/>
    <d v="2015-03-31T00:00:00"/>
    <d v="2015-03-25T00:00:00"/>
    <n v="-445.97177625"/>
    <x v="35"/>
    <n v="2527.79"/>
    <n v="58628"/>
    <n v="138.66"/>
    <x v="0"/>
    <n v="1"/>
    <n v="-0.17642754194375324"/>
    <n v="2081.81822375"/>
    <x v="12"/>
    <s v="Mar 2015"/>
    <s v="Mar 2015  Week 13"/>
    <n v="1"/>
    <n v="0"/>
    <x v="0"/>
    <x v="0"/>
  </r>
  <r>
    <n v="1062"/>
    <s v="Willie Robinson"/>
    <x v="4"/>
    <n v="0.09"/>
    <n v="138.75"/>
    <n v="52.42"/>
    <x v="0"/>
    <x v="0"/>
    <x v="0"/>
    <s v="Tables"/>
    <s v="Jumbo Box"/>
    <s v="Balt Split Level Computer Training Table"/>
    <n v="0.74"/>
    <s v="United States"/>
    <x v="3"/>
    <s v="New York"/>
    <s v="Coram"/>
    <n v="11727"/>
    <x v="82"/>
    <x v="2"/>
    <x v="2"/>
    <x v="82"/>
    <x v="77"/>
    <d v="2015-03-25T00:00:00"/>
    <d v="2015-03-31T00:00:00"/>
    <d v="2015-03-25T00:00:00"/>
    <n v="-335.31712499999998"/>
    <x v="5"/>
    <n v="659.42"/>
    <n v="91354"/>
    <n v="138.66"/>
    <x v="3"/>
    <n v="1"/>
    <n v="-0.50850311637499623"/>
    <n v="324.10287499999998"/>
    <x v="12"/>
    <s v="Mar 2015"/>
    <s v="Mar 2015  Week 13"/>
    <n v="1"/>
    <n v="0"/>
    <x v="0"/>
    <x v="0"/>
  </r>
  <r>
    <n v="1254"/>
    <s v="Anne Bland"/>
    <x v="4"/>
    <n v="0.06"/>
    <n v="3.95"/>
    <n v="2"/>
    <x v="1"/>
    <x v="2"/>
    <x v="2"/>
    <s v="Rubber Bands"/>
    <s v="Wrap Bag"/>
    <s v="Advantus Map Pennant Flags and Round Head Tacks"/>
    <n v="0.53"/>
    <s v="United States"/>
    <x v="1"/>
    <s v="Texas"/>
    <s v="Channelview"/>
    <n v="77530"/>
    <x v="82"/>
    <x v="2"/>
    <x v="2"/>
    <x v="82"/>
    <x v="77"/>
    <d v="2015-03-25T00:00:00"/>
    <d v="2015-03-31T00:00:00"/>
    <d v="2015-03-25T00:00:00"/>
    <n v="-9.68"/>
    <x v="18"/>
    <n v="19.66"/>
    <n v="89984"/>
    <n v="3.89"/>
    <x v="1"/>
    <n v="1"/>
    <n v="-0.49237029501525942"/>
    <n v="9.98"/>
    <x v="12"/>
    <s v="Mar 2015"/>
    <s v="Mar 2015  Week 13"/>
    <n v="0"/>
    <n v="1"/>
    <x v="0"/>
    <x v="0"/>
  </r>
  <r>
    <n v="2256"/>
    <s v="Lloyd Levin"/>
    <x v="4"/>
    <n v="7.0000000000000007E-2"/>
    <n v="70.98"/>
    <n v="30"/>
    <x v="0"/>
    <x v="3"/>
    <x v="0"/>
    <s v="Chairs &amp; Chairmats"/>
    <s v="Jumbo Drum"/>
    <s v="Novimex Turbo Task Chair"/>
    <n v="0.73"/>
    <s v="United States"/>
    <x v="0"/>
    <s v="North Carolina"/>
    <s v="New Bern"/>
    <n v="28560"/>
    <x v="82"/>
    <x v="2"/>
    <x v="2"/>
    <x v="82"/>
    <x v="82"/>
    <d v="2015-03-26T00:00:00"/>
    <d v="2015-03-31T00:00:00"/>
    <d v="2015-03-26T00:00:00"/>
    <n v="-222.95"/>
    <x v="41"/>
    <n v="1373.47"/>
    <n v="87964"/>
    <n v="70.910000000000011"/>
    <x v="0"/>
    <n v="2"/>
    <n v="-0.1623260792008562"/>
    <n v="1150.52"/>
    <x v="12"/>
    <s v="Mar 2015"/>
    <s v="Mar 2015  Week 13"/>
    <n v="0"/>
    <n v="1"/>
    <x v="0"/>
    <x v="0"/>
  </r>
  <r>
    <n v="2330"/>
    <s v="Kara Foster"/>
    <x v="4"/>
    <n v="0.06"/>
    <n v="28.53"/>
    <n v="1.49"/>
    <x v="1"/>
    <x v="2"/>
    <x v="2"/>
    <s v="Binders and Binder Accessories"/>
    <s v="Small Box"/>
    <s v="Lock-Up Easel 'Spel-Binder'"/>
    <n v="0.38"/>
    <s v="United States"/>
    <x v="1"/>
    <s v="Iowa"/>
    <s v="Marion"/>
    <n v="52302"/>
    <x v="82"/>
    <x v="2"/>
    <x v="2"/>
    <x v="82"/>
    <x v="86"/>
    <d v="2015-03-27T00:00:00"/>
    <d v="2015-03-31T00:00:00"/>
    <d v="2015-03-27T00:00:00"/>
    <n v="74.638499999999993"/>
    <x v="18"/>
    <n v="134.09"/>
    <n v="90964"/>
    <n v="28.470000000000002"/>
    <x v="1"/>
    <n v="3"/>
    <n v="0.55662987545678266"/>
    <n v="208.7285"/>
    <x v="12"/>
    <s v="Mar 2015"/>
    <s v="Mar 2015  Week 13"/>
    <n v="1"/>
    <n v="0"/>
    <x v="0"/>
    <x v="0"/>
  </r>
  <r>
    <n v="3143"/>
    <s v="Neil Song"/>
    <x v="4"/>
    <n v="0.02"/>
    <n v="15.42"/>
    <n v="5.41"/>
    <x v="1"/>
    <x v="1"/>
    <x v="2"/>
    <s v="Storage &amp; Organization"/>
    <s v="Small Box"/>
    <s v="Decoflex Hanging Personal Folder File"/>
    <n v="0.59"/>
    <s v="United States"/>
    <x v="1"/>
    <s v="Texas"/>
    <s v="Pflugerville"/>
    <n v="78660"/>
    <x v="82"/>
    <x v="2"/>
    <x v="2"/>
    <x v="82"/>
    <x v="77"/>
    <d v="2015-03-25T00:00:00"/>
    <d v="2015-03-31T00:00:00"/>
    <d v="2015-03-25T00:00:00"/>
    <n v="-16.37"/>
    <x v="0"/>
    <n v="33.840000000000003"/>
    <n v="86368"/>
    <n v="15.4"/>
    <x v="1"/>
    <n v="1"/>
    <n v="-0.48374704491725767"/>
    <n v="17.470000000000002"/>
    <x v="12"/>
    <s v="Mar 2015"/>
    <s v="Mar 2015  Week 13"/>
    <n v="1"/>
    <n v="0"/>
    <x v="0"/>
    <x v="0"/>
  </r>
  <r>
    <n v="2430"/>
    <s v="Kimberly Reilly"/>
    <x v="3"/>
    <n v="0.1"/>
    <n v="14.28"/>
    <n v="2.99"/>
    <x v="1"/>
    <x v="2"/>
    <x v="2"/>
    <s v="Binders and Binder Accessories"/>
    <s v="Small Box"/>
    <s v="Avery Premier Heavy-Duty Binder with Round Locking Rings"/>
    <n v="0.39"/>
    <s v="United States"/>
    <x v="1"/>
    <s v="Texas"/>
    <s v="Killeen"/>
    <n v="76541"/>
    <x v="82"/>
    <x v="2"/>
    <x v="2"/>
    <x v="82"/>
    <x v="77"/>
    <d v="2015-03-25T00:00:00"/>
    <d v="2015-03-31T00:00:00"/>
    <d v="2015-03-25T00:00:00"/>
    <n v="104.9145"/>
    <x v="8"/>
    <n v="152.05000000000001"/>
    <n v="91108"/>
    <n v="14.18"/>
    <x v="1"/>
    <n v="1"/>
    <n v="0.69"/>
    <n v="256.96450000000004"/>
    <x v="12"/>
    <s v="Mar 2015"/>
    <s v="Mar 2015  Week 13"/>
    <n v="1"/>
    <n v="0"/>
    <x v="0"/>
    <x v="0"/>
  </r>
  <r>
    <n v="880"/>
    <s v="Ellen Beck"/>
    <x v="0"/>
    <n v="7.0000000000000007E-2"/>
    <n v="5.68"/>
    <n v="1.39"/>
    <x v="1"/>
    <x v="0"/>
    <x v="2"/>
    <s v="Envelopes"/>
    <s v="Small Box"/>
    <s v="Staples Standard Envelopes"/>
    <n v="0.38"/>
    <s v="United States"/>
    <x v="2"/>
    <s v="Arizona"/>
    <s v="Scottsdale"/>
    <n v="85254"/>
    <x v="83"/>
    <x v="2"/>
    <x v="2"/>
    <x v="83"/>
    <x v="86"/>
    <d v="2015-03-27T00:00:00"/>
    <d v="2015-03-31T00:00:00"/>
    <d v="2015-03-27T00:00:00"/>
    <n v="18.643799999999999"/>
    <x v="18"/>
    <n v="27.02"/>
    <n v="86153"/>
    <n v="5.6099999999999994"/>
    <x v="2"/>
    <n v="2"/>
    <n v="0.69"/>
    <n v="45.663799999999995"/>
    <x v="12"/>
    <s v="Mar 2015"/>
    <s v="Mar 2015  Week 13"/>
    <n v="1"/>
    <n v="0"/>
    <x v="0"/>
    <x v="0"/>
  </r>
  <r>
    <n v="880"/>
    <s v="Ellen Beck"/>
    <x v="0"/>
    <n v="0.06"/>
    <n v="22.84"/>
    <n v="11.54"/>
    <x v="1"/>
    <x v="0"/>
    <x v="2"/>
    <s v="Paper"/>
    <s v="Small Box"/>
    <s v="Xerox 1964"/>
    <n v="0.39"/>
    <s v="United States"/>
    <x v="2"/>
    <s v="Arizona"/>
    <s v="Scottsdale"/>
    <n v="85254"/>
    <x v="83"/>
    <x v="2"/>
    <x v="2"/>
    <x v="83"/>
    <x v="86"/>
    <d v="2015-03-27T00:00:00"/>
    <d v="2015-03-31T00:00:00"/>
    <d v="2015-03-27T00:00:00"/>
    <n v="-31.24"/>
    <x v="3"/>
    <n v="27.67"/>
    <n v="86153"/>
    <n v="22.78"/>
    <x v="2"/>
    <n v="2"/>
    <n v="-1.1290205999277194"/>
    <n v="-3.5699999999999967"/>
    <x v="12"/>
    <s v="Mar 2015"/>
    <s v="Mar 2015  Week 13"/>
    <n v="0"/>
    <n v="1"/>
    <x v="1"/>
    <x v="0"/>
  </r>
  <r>
    <n v="1241"/>
    <s v="Bradley Schroeder"/>
    <x v="0"/>
    <n v="0.06"/>
    <n v="200.97"/>
    <n v="15.59"/>
    <x v="0"/>
    <x v="0"/>
    <x v="1"/>
    <s v="Office Machines"/>
    <s v="Jumbo Drum"/>
    <s v="Hewlett-Packard Deskjet 6122 Color Inkjet Printer"/>
    <n v="0.36"/>
    <s v="United States"/>
    <x v="0"/>
    <s v="Alabama"/>
    <s v="Auburn"/>
    <n v="36830"/>
    <x v="83"/>
    <x v="2"/>
    <x v="2"/>
    <x v="83"/>
    <x v="77"/>
    <d v="2015-03-25T00:00:00"/>
    <d v="2015-03-31T00:00:00"/>
    <d v="2015-03-25T00:00:00"/>
    <n v="531.61800000000005"/>
    <x v="12"/>
    <n v="1348.83"/>
    <n v="90881"/>
    <n v="200.91"/>
    <x v="0"/>
    <n v="0"/>
    <n v="0.39413269277818558"/>
    <n v="1880.4479999999999"/>
    <x v="12"/>
    <s v="Mar 2015"/>
    <s v="Mar 2015  Week 13"/>
    <n v="0"/>
    <n v="1"/>
    <x v="0"/>
    <x v="0"/>
  </r>
  <r>
    <n v="1648"/>
    <s v="Nina Bowles"/>
    <x v="0"/>
    <n v="0.08"/>
    <n v="46.89"/>
    <n v="5.0999999999999996"/>
    <x v="1"/>
    <x v="3"/>
    <x v="2"/>
    <s v="Appliances"/>
    <s v="Medium Box"/>
    <s v="Bionaire Personal Warm Mist Humidifier/Vaporizer"/>
    <n v="0.46"/>
    <s v="United States"/>
    <x v="1"/>
    <s v="Illinois"/>
    <s v="Woodstock"/>
    <n v="60098"/>
    <x v="83"/>
    <x v="2"/>
    <x v="2"/>
    <x v="83"/>
    <x v="86"/>
    <d v="2015-03-27T00:00:00"/>
    <d v="2015-03-31T00:00:00"/>
    <d v="2015-03-27T00:00:00"/>
    <n v="507.63299999999998"/>
    <x v="40"/>
    <n v="735.7"/>
    <n v="91043"/>
    <n v="46.81"/>
    <x v="1"/>
    <n v="2"/>
    <n v="0.69"/>
    <n v="1243.3330000000001"/>
    <x v="12"/>
    <s v="Mar 2015"/>
    <s v="Mar 2015  Week 13"/>
    <n v="1"/>
    <n v="0"/>
    <x v="0"/>
    <x v="0"/>
  </r>
  <r>
    <n v="1648"/>
    <s v="Nina Bowles"/>
    <x v="0"/>
    <n v="0.05"/>
    <n v="12.98"/>
    <n v="3.14"/>
    <x v="1"/>
    <x v="3"/>
    <x v="2"/>
    <s v="Scissors, Rulers and Trimmers"/>
    <s v="Small Pack"/>
    <s v="Acme® 8&quot; Straight Scissors"/>
    <n v="0.6"/>
    <s v="United States"/>
    <x v="1"/>
    <s v="Illinois"/>
    <s v="Woodstock"/>
    <n v="60098"/>
    <x v="83"/>
    <x v="2"/>
    <x v="2"/>
    <x v="83"/>
    <x v="77"/>
    <d v="2015-03-25T00:00:00"/>
    <d v="2015-03-31T00:00:00"/>
    <d v="2015-03-25T00:00:00"/>
    <n v="38.229999999999997"/>
    <x v="27"/>
    <n v="225.59"/>
    <n v="91043"/>
    <n v="12.93"/>
    <x v="1"/>
    <n v="0"/>
    <n v="0.16946673168136883"/>
    <n v="263.82"/>
    <x v="12"/>
    <s v="Mar 2015"/>
    <s v="Mar 2015  Week 13"/>
    <n v="0"/>
    <n v="1"/>
    <x v="1"/>
    <x v="0"/>
  </r>
  <r>
    <n v="1829"/>
    <s v="Suzanne Cochran"/>
    <x v="0"/>
    <n v="0.01"/>
    <n v="10.64"/>
    <n v="5.16"/>
    <x v="2"/>
    <x v="3"/>
    <x v="0"/>
    <s v="Office Furnishings"/>
    <s v="Small Box"/>
    <s v="Eldon Expressions Punched Metal &amp; Wood Desk Accessories, Pewter &amp; Cherry"/>
    <n v="0.56999999999999995"/>
    <s v="United States"/>
    <x v="1"/>
    <s v="Iowa"/>
    <s v="Cedar Rapids"/>
    <n v="52402"/>
    <x v="83"/>
    <x v="2"/>
    <x v="2"/>
    <x v="83"/>
    <x v="86"/>
    <d v="2015-03-27T00:00:00"/>
    <d v="2015-03-31T00:00:00"/>
    <d v="2015-03-27T00:00:00"/>
    <n v="-11.69"/>
    <x v="18"/>
    <n v="58.52"/>
    <n v="86957"/>
    <n v="10.63"/>
    <x v="1"/>
    <n v="2"/>
    <n v="-0.19976076555023922"/>
    <n v="46.830000000000005"/>
    <x v="12"/>
    <s v="Mar 2015"/>
    <s v="Mar 2015  Week 13"/>
    <n v="0"/>
    <n v="1"/>
    <x v="0"/>
    <x v="0"/>
  </r>
  <r>
    <n v="2201"/>
    <s v="David Hoyle"/>
    <x v="0"/>
    <n v="0.17"/>
    <n v="14.89"/>
    <n v="13.56"/>
    <x v="1"/>
    <x v="0"/>
    <x v="0"/>
    <s v="Office Furnishings"/>
    <s v="Large Box"/>
    <s v="Tensor Computer Mounted Lamp"/>
    <n v="0.57999999999999996"/>
    <s v="United States"/>
    <x v="1"/>
    <s v="Minnesota"/>
    <s v="Bloomington"/>
    <n v="55420"/>
    <x v="83"/>
    <x v="2"/>
    <x v="2"/>
    <x v="83"/>
    <x v="86"/>
    <d v="2015-03-27T00:00:00"/>
    <d v="2015-03-31T00:00:00"/>
    <d v="2015-03-27T00:00:00"/>
    <n v="-9.1300000000000008"/>
    <x v="3"/>
    <n v="27.96"/>
    <n v="86054"/>
    <n v="14.72"/>
    <x v="1"/>
    <n v="2"/>
    <n v="-0.32653791130185983"/>
    <n v="18.829999999999998"/>
    <x v="12"/>
    <s v="Mar 2015"/>
    <s v="Mar 2015  Week 13"/>
    <n v="1"/>
    <n v="0"/>
    <x v="0"/>
    <x v="0"/>
  </r>
  <r>
    <n v="3100"/>
    <s v="Gladys Holloway"/>
    <x v="0"/>
    <n v="7.0000000000000007E-2"/>
    <n v="35.99"/>
    <n v="5"/>
    <x v="1"/>
    <x v="1"/>
    <x v="1"/>
    <s v="Telephones and Communication"/>
    <s v="Wrap Bag"/>
    <s v="Accessory17"/>
    <n v="0.82"/>
    <s v="United States"/>
    <x v="0"/>
    <s v="Florida"/>
    <s v="Oakland Park"/>
    <n v="33334"/>
    <x v="83"/>
    <x v="2"/>
    <x v="2"/>
    <x v="83"/>
    <x v="86"/>
    <d v="2015-03-27T00:00:00"/>
    <d v="2015-03-31T00:00:00"/>
    <d v="2015-03-27T00:00:00"/>
    <n v="-299.81420000000003"/>
    <x v="3"/>
    <n v="31.71"/>
    <n v="89988"/>
    <n v="35.92"/>
    <x v="0"/>
    <n v="2"/>
    <n v="-9.4548785871964682"/>
    <n v="-268.10420000000005"/>
    <x v="12"/>
    <s v="Mar 2015"/>
    <s v="Mar 2015  Week 13"/>
    <n v="1"/>
    <n v="0"/>
    <x v="0"/>
    <x v="0"/>
  </r>
  <r>
    <n v="693"/>
    <s v="Richard McClure"/>
    <x v="2"/>
    <n v="0.02"/>
    <n v="500.98"/>
    <n v="41.44"/>
    <x v="0"/>
    <x v="0"/>
    <x v="0"/>
    <s v="Bookcases"/>
    <s v="Jumbo Box"/>
    <s v="DMI Eclipse Executive Suite Bookcases"/>
    <n v="0.66"/>
    <s v="United States"/>
    <x v="2"/>
    <s v="Colorado"/>
    <s v="Thornton"/>
    <n v="80229"/>
    <x v="83"/>
    <x v="2"/>
    <x v="2"/>
    <x v="83"/>
    <x v="77"/>
    <d v="2015-03-25T00:00:00"/>
    <d v="2015-03-31T00:00:00"/>
    <d v="2015-03-25T00:00:00"/>
    <n v="2568.4629"/>
    <x v="12"/>
    <n v="3722.41"/>
    <n v="87811"/>
    <n v="500.96000000000004"/>
    <x v="2"/>
    <n v="0"/>
    <n v="0.69000000000000006"/>
    <n v="6290.8729000000003"/>
    <x v="12"/>
    <s v="Mar 2015"/>
    <s v="Mar 2015  Week 13"/>
    <n v="0"/>
    <n v="1"/>
    <x v="0"/>
    <x v="0"/>
  </r>
  <r>
    <n v="1557"/>
    <s v="James Nicholson"/>
    <x v="2"/>
    <n v="0.09"/>
    <n v="60.98"/>
    <n v="49"/>
    <x v="1"/>
    <x v="1"/>
    <x v="2"/>
    <s v="Appliances"/>
    <s v="Large Box"/>
    <s v="Euro Pro Shark Stick Mini Vacuum"/>
    <n v="0.59"/>
    <s v="United States"/>
    <x v="0"/>
    <s v="Virginia"/>
    <s v="Annandale"/>
    <n v="22003"/>
    <x v="83"/>
    <x v="2"/>
    <x v="2"/>
    <x v="83"/>
    <x v="87"/>
    <d v="2015-04-02T00:00:00"/>
    <d v="2015-04-30T00:00:00"/>
    <d v="2015-04-02T00:00:00"/>
    <n v="-954.75800000000004"/>
    <x v="9"/>
    <n v="879.62"/>
    <n v="87426"/>
    <n v="60.889999999999993"/>
    <x v="0"/>
    <n v="8"/>
    <n v="-1.0854209772401719"/>
    <n v="-75.138000000000034"/>
    <x v="12"/>
    <s v="Mar 2015"/>
    <s v="Mar 2015  Week 13"/>
    <n v="1"/>
    <n v="0"/>
    <x v="0"/>
    <x v="0"/>
  </r>
  <r>
    <n v="1557"/>
    <s v="James Nicholson"/>
    <x v="2"/>
    <n v="0.05"/>
    <n v="29.89"/>
    <n v="1.99"/>
    <x v="1"/>
    <x v="1"/>
    <x v="1"/>
    <s v="Computer Peripherals"/>
    <s v="Small Pack"/>
    <s v="Verbatim DVD-RAM, 5.2GB, Rewritable, Type 1, DS"/>
    <n v="0.5"/>
    <s v="United States"/>
    <x v="0"/>
    <s v="Virginia"/>
    <s v="Annandale"/>
    <n v="22003"/>
    <x v="83"/>
    <x v="2"/>
    <x v="2"/>
    <x v="83"/>
    <x v="86"/>
    <d v="2015-03-27T00:00:00"/>
    <d v="2015-03-31T00:00:00"/>
    <d v="2015-03-27T00:00:00"/>
    <n v="219.4734"/>
    <x v="4"/>
    <n v="361.19"/>
    <n v="87426"/>
    <n v="29.84"/>
    <x v="0"/>
    <n v="2"/>
    <n v="0.60763974639386475"/>
    <n v="580.66340000000002"/>
    <x v="12"/>
    <s v="Mar 2015"/>
    <s v="Mar 2015  Week 13"/>
    <n v="0"/>
    <n v="1"/>
    <x v="1"/>
    <x v="0"/>
  </r>
  <r>
    <n v="1699"/>
    <s v="Joseph Hurst"/>
    <x v="2"/>
    <n v="0.05"/>
    <n v="3.98"/>
    <n v="5.26"/>
    <x v="1"/>
    <x v="0"/>
    <x v="2"/>
    <s v="Binders and Binder Accessories"/>
    <s v="Small Box"/>
    <s v="Ibico Presentation Index for Binding Systems"/>
    <n v="0.38"/>
    <s v="United States"/>
    <x v="3"/>
    <s v="Pennsylvania"/>
    <s v="Levittown"/>
    <n v="19057"/>
    <x v="83"/>
    <x v="2"/>
    <x v="2"/>
    <x v="83"/>
    <x v="84"/>
    <d v="2015-03-29T00:00:00"/>
    <d v="2015-03-31T00:00:00"/>
    <d v="2015-03-29T00:00:00"/>
    <n v="-152.52449999999999"/>
    <x v="4"/>
    <n v="49.44"/>
    <n v="87345"/>
    <n v="3.93"/>
    <x v="3"/>
    <n v="4"/>
    <n v="-3.0850424757281552"/>
    <n v="-103.08449999999999"/>
    <x v="12"/>
    <s v="Mar 2015"/>
    <s v="Mar 2015  Week 13"/>
    <n v="1"/>
    <n v="0"/>
    <x v="0"/>
    <x v="0"/>
  </r>
  <r>
    <n v="1699"/>
    <s v="Joseph Hurst"/>
    <x v="2"/>
    <n v="0.01"/>
    <n v="6.48"/>
    <n v="5.4"/>
    <x v="1"/>
    <x v="0"/>
    <x v="2"/>
    <s v="Paper"/>
    <s v="Small Box"/>
    <s v="Xerox 207"/>
    <n v="0.37"/>
    <s v="United States"/>
    <x v="3"/>
    <s v="Pennsylvania"/>
    <s v="Levittown"/>
    <n v="19057"/>
    <x v="83"/>
    <x v="2"/>
    <x v="2"/>
    <x v="83"/>
    <x v="77"/>
    <d v="2015-03-25T00:00:00"/>
    <d v="2015-03-31T00:00:00"/>
    <d v="2015-03-25T00:00:00"/>
    <n v="-18.850000000000001"/>
    <x v="0"/>
    <n v="14.29"/>
    <n v="87345"/>
    <n v="6.4700000000000006"/>
    <x v="3"/>
    <n v="0"/>
    <n v="-1.3191042687193844"/>
    <n v="-4.5600000000000023"/>
    <x v="12"/>
    <s v="Mar 2015"/>
    <s v="Mar 2015  Week 13"/>
    <n v="0"/>
    <n v="1"/>
    <x v="1"/>
    <x v="0"/>
  </r>
  <r>
    <n v="290"/>
    <s v="Sara O'Connor"/>
    <x v="3"/>
    <n v="0.04"/>
    <n v="4.9800000000000004"/>
    <n v="4.62"/>
    <x v="1"/>
    <x v="0"/>
    <x v="1"/>
    <s v="Computer Peripherals"/>
    <s v="Small Pack"/>
    <s v="Imation 3.5&quot;, DISKETTE 44766 HGHLD3.52HD/FM, 10/Pack"/>
    <n v="0.64"/>
    <s v="United States"/>
    <x v="2"/>
    <s v="Colorado"/>
    <s v="Loveland"/>
    <n v="80538"/>
    <x v="83"/>
    <x v="2"/>
    <x v="2"/>
    <x v="83"/>
    <x v="82"/>
    <d v="2015-03-26T00:00:00"/>
    <d v="2015-03-31T00:00:00"/>
    <d v="2015-03-26T00:00:00"/>
    <n v="-135.16"/>
    <x v="41"/>
    <n v="102.54"/>
    <n v="90837"/>
    <n v="4.9400000000000004"/>
    <x v="2"/>
    <n v="1"/>
    <n v="-1.3181197581431636"/>
    <n v="-32.61999999999999"/>
    <x v="12"/>
    <s v="Mar 2015"/>
    <s v="Mar 2015  Week 13"/>
    <n v="1"/>
    <n v="0"/>
    <x v="0"/>
    <x v="0"/>
  </r>
  <r>
    <n v="2287"/>
    <s v="Samuel Newman"/>
    <x v="3"/>
    <n v="0.01"/>
    <n v="18.97"/>
    <n v="9.0299999999999994"/>
    <x v="1"/>
    <x v="3"/>
    <x v="2"/>
    <s v="Paper"/>
    <s v="Small Box"/>
    <s v="Computer Printout Paper with Letter-Trim Perforations"/>
    <n v="0.37"/>
    <s v="United States"/>
    <x v="0"/>
    <s v="South Carolina"/>
    <s v="Summerville"/>
    <n v="29483"/>
    <x v="83"/>
    <x v="2"/>
    <x v="2"/>
    <x v="83"/>
    <x v="77"/>
    <d v="2015-03-25T00:00:00"/>
    <d v="2015-03-31T00:00:00"/>
    <d v="2015-03-25T00:00:00"/>
    <n v="-12.0267"/>
    <x v="2"/>
    <n v="164.67"/>
    <n v="90146"/>
    <n v="18.959999999999997"/>
    <x v="0"/>
    <n v="0"/>
    <n v="-7.3035161231554027E-2"/>
    <n v="152.64329999999998"/>
    <x v="12"/>
    <s v="Mar 2015"/>
    <s v="Mar 2015  Week 13"/>
    <n v="0"/>
    <n v="1"/>
    <x v="0"/>
    <x v="0"/>
  </r>
  <r>
    <n v="2287"/>
    <s v="Samuel Newman"/>
    <x v="3"/>
    <n v="0.03"/>
    <n v="12.28"/>
    <n v="4.8600000000000003"/>
    <x v="1"/>
    <x v="3"/>
    <x v="2"/>
    <s v="Paper"/>
    <s v="Small Box"/>
    <s v="Xerox 1933"/>
    <n v="0.38"/>
    <s v="United States"/>
    <x v="0"/>
    <s v="South Carolina"/>
    <s v="Summerville"/>
    <n v="29483"/>
    <x v="83"/>
    <x v="2"/>
    <x v="2"/>
    <x v="83"/>
    <x v="82"/>
    <d v="2015-03-26T00:00:00"/>
    <d v="2015-03-31T00:00:00"/>
    <d v="2015-03-26T00:00:00"/>
    <n v="122.508"/>
    <x v="5"/>
    <n v="72.739999999999995"/>
    <n v="90146"/>
    <n v="12.25"/>
    <x v="0"/>
    <n v="1"/>
    <n v="1.6841902667033271"/>
    <n v="195.24799999999999"/>
    <x v="12"/>
    <s v="Mar 2015"/>
    <s v="Mar 2015  Week 13"/>
    <n v="0"/>
    <n v="1"/>
    <x v="1"/>
    <x v="0"/>
  </r>
  <r>
    <n v="2287"/>
    <s v="Samuel Newman"/>
    <x v="3"/>
    <n v="0.05"/>
    <n v="34.99"/>
    <n v="7.73"/>
    <x v="2"/>
    <x v="3"/>
    <x v="2"/>
    <s v="Pens &amp; Art Supplies"/>
    <s v="Small Box"/>
    <s v="Hunt Boston® Vacuum Mount KS Pencil Sharpener"/>
    <n v="0.59"/>
    <s v="United States"/>
    <x v="0"/>
    <s v="South Carolina"/>
    <s v="Summerville"/>
    <n v="29483"/>
    <x v="83"/>
    <x v="2"/>
    <x v="2"/>
    <x v="83"/>
    <x v="86"/>
    <d v="2015-03-27T00:00:00"/>
    <d v="2015-03-31T00:00:00"/>
    <d v="2015-03-27T00:00:00"/>
    <n v="-12.0267"/>
    <x v="4"/>
    <n v="418.75"/>
    <n v="90146"/>
    <n v="34.940000000000005"/>
    <x v="0"/>
    <n v="2"/>
    <n v="-2.8720477611940298E-2"/>
    <n v="406.72329999999999"/>
    <x v="12"/>
    <s v="Mar 2015"/>
    <s v="Mar 2015  Week 13"/>
    <n v="0"/>
    <n v="1"/>
    <x v="1"/>
    <x v="0"/>
  </r>
  <r>
    <n v="2833"/>
    <s v="Tim Connolly"/>
    <x v="3"/>
    <n v="0.03"/>
    <n v="140.97999999999999"/>
    <n v="36.090000000000003"/>
    <x v="0"/>
    <x v="0"/>
    <x v="0"/>
    <s v="Bookcases"/>
    <s v="Jumbo Box"/>
    <s v="Sauder Forest Hills Library, Woodland Oak Finish"/>
    <n v="0.77"/>
    <s v="United States"/>
    <x v="1"/>
    <s v="Minnesota"/>
    <s v="Inver Grove Heights"/>
    <n v="55076"/>
    <x v="83"/>
    <x v="2"/>
    <x v="2"/>
    <x v="83"/>
    <x v="86"/>
    <d v="2015-03-27T00:00:00"/>
    <d v="2015-03-31T00:00:00"/>
    <d v="2015-03-27T00:00:00"/>
    <n v="-221.5"/>
    <x v="7"/>
    <n v="608.80999999999995"/>
    <n v="91030"/>
    <n v="140.94999999999999"/>
    <x v="1"/>
    <n v="2"/>
    <n v="-0.36382451010988653"/>
    <n v="387.30999999999995"/>
    <x v="12"/>
    <s v="Mar 2015"/>
    <s v="Mar 2015  Week 13"/>
    <n v="1"/>
    <n v="0"/>
    <x v="0"/>
    <x v="0"/>
  </r>
  <r>
    <n v="2833"/>
    <s v="Tim Connolly"/>
    <x v="3"/>
    <n v="0.08"/>
    <n v="65.989999999999995"/>
    <n v="8.99"/>
    <x v="1"/>
    <x v="0"/>
    <x v="1"/>
    <s v="Telephones and Communication"/>
    <s v="Small Box"/>
    <s v="Talkabout T8367"/>
    <n v="0.56000000000000005"/>
    <s v="United States"/>
    <x v="1"/>
    <s v="Minnesota"/>
    <s v="Inver Grove Heights"/>
    <n v="55076"/>
    <x v="83"/>
    <x v="2"/>
    <x v="2"/>
    <x v="83"/>
    <x v="82"/>
    <d v="2015-03-26T00:00:00"/>
    <d v="2015-03-31T00:00:00"/>
    <d v="2015-03-26T00:00:00"/>
    <n v="206.352"/>
    <x v="9"/>
    <n v="808.61"/>
    <n v="91030"/>
    <n v="65.91"/>
    <x v="1"/>
    <n v="1"/>
    <n v="0.25519348016967386"/>
    <n v="1014.962"/>
    <x v="12"/>
    <s v="Mar 2015"/>
    <s v="Mar 2015  Week 13"/>
    <n v="0"/>
    <n v="1"/>
    <x v="1"/>
    <x v="0"/>
  </r>
  <r>
    <n v="1767"/>
    <s v="Robert Rollins"/>
    <x v="0"/>
    <n v="0.01"/>
    <n v="50.98"/>
    <n v="6.5"/>
    <x v="1"/>
    <x v="2"/>
    <x v="1"/>
    <s v="Computer Peripherals"/>
    <s v="Small Box"/>
    <s v="Microsoft Natural Multimedia Keyboard"/>
    <n v="0.73"/>
    <s v="United States"/>
    <x v="0"/>
    <s v="Georgia"/>
    <s v="Newnan"/>
    <n v="30265"/>
    <x v="84"/>
    <x v="2"/>
    <x v="2"/>
    <x v="84"/>
    <x v="86"/>
    <d v="2015-03-27T00:00:00"/>
    <d v="2015-03-31T00:00:00"/>
    <d v="2015-03-27T00:00:00"/>
    <n v="5.3396999999999997"/>
    <x v="47"/>
    <n v="818.49"/>
    <n v="89211"/>
    <n v="50.97"/>
    <x v="0"/>
    <n v="1"/>
    <n v="6.5238426859216356E-3"/>
    <n v="823.8297"/>
    <x v="12"/>
    <s v="Mar 2015"/>
    <s v="Mar 2015  Week 13"/>
    <n v="1"/>
    <n v="0"/>
    <x v="0"/>
    <x v="0"/>
  </r>
  <r>
    <n v="2114"/>
    <s v="Paige Mason"/>
    <x v="0"/>
    <n v="0.08"/>
    <n v="6.68"/>
    <n v="1.5"/>
    <x v="1"/>
    <x v="3"/>
    <x v="2"/>
    <s v="Pens &amp; Art Supplies"/>
    <s v="Wrap Bag"/>
    <s v="Sanford Liquid Accent Highlighters"/>
    <n v="0.48"/>
    <s v="United States"/>
    <x v="0"/>
    <s v="Virginia"/>
    <s v="Norfolk"/>
    <n v="23518"/>
    <x v="84"/>
    <x v="2"/>
    <x v="2"/>
    <x v="84"/>
    <x v="85"/>
    <d v="2015-03-28T00:00:00"/>
    <d v="2015-03-31T00:00:00"/>
    <d v="2015-03-28T00:00:00"/>
    <n v="-601.80399999999997"/>
    <x v="19"/>
    <n v="66.12"/>
    <n v="88403"/>
    <n v="6.6"/>
    <x v="0"/>
    <n v="2"/>
    <n v="-9.101693889897156"/>
    <n v="-535.68399999999997"/>
    <x v="12"/>
    <s v="Mar 2015"/>
    <s v="Mar 2015  Week 13"/>
    <n v="0"/>
    <n v="1"/>
    <x v="0"/>
    <x v="0"/>
  </r>
  <r>
    <n v="3379"/>
    <s v="Annette McIntyre"/>
    <x v="0"/>
    <n v="0"/>
    <n v="19.98"/>
    <n v="5.97"/>
    <x v="2"/>
    <x v="3"/>
    <x v="2"/>
    <s v="Paper"/>
    <s v="Small Box"/>
    <s v="Xerox 1936"/>
    <n v="0.38"/>
    <s v="United States"/>
    <x v="0"/>
    <s v="Georgia"/>
    <s v="Kennesaw"/>
    <n v="30144"/>
    <x v="84"/>
    <x v="2"/>
    <x v="2"/>
    <x v="84"/>
    <x v="84"/>
    <d v="2015-03-29T00:00:00"/>
    <d v="2015-03-31T00:00:00"/>
    <d v="2015-03-29T00:00:00"/>
    <n v="-189.714"/>
    <x v="4"/>
    <n v="249.07"/>
    <n v="88837"/>
    <n v="19.98"/>
    <x v="0"/>
    <n v="3"/>
    <n v="-0.76168948488376764"/>
    <n v="59.355999999999995"/>
    <x v="12"/>
    <s v="Mar 2015"/>
    <s v="Mar 2015  Week 13"/>
    <n v="1"/>
    <n v="0"/>
    <x v="0"/>
    <x v="0"/>
  </r>
  <r>
    <n v="2124"/>
    <s v="Paige Powers"/>
    <x v="1"/>
    <n v="0.03"/>
    <n v="124.49"/>
    <n v="51.94"/>
    <x v="0"/>
    <x v="3"/>
    <x v="0"/>
    <s v="Tables"/>
    <s v="Jumbo Box"/>
    <s v="Bevis 36 x 72 Conference Tables"/>
    <n v="0.63"/>
    <s v="United States"/>
    <x v="0"/>
    <s v="Arkansas"/>
    <s v="West Memphis"/>
    <n v="72301"/>
    <x v="84"/>
    <x v="2"/>
    <x v="2"/>
    <x v="84"/>
    <x v="86"/>
    <d v="2015-03-27T00:00:00"/>
    <d v="2015-03-31T00:00:00"/>
    <d v="2015-03-27T00:00:00"/>
    <n v="18.173999999999999"/>
    <x v="31"/>
    <n v="2761.94"/>
    <n v="89666"/>
    <n v="124.46"/>
    <x v="0"/>
    <n v="1"/>
    <n v="6.5801574255776735E-3"/>
    <n v="2780.114"/>
    <x v="12"/>
    <s v="Mar 2015"/>
    <s v="Mar 2015  Week 13"/>
    <n v="0"/>
    <n v="1"/>
    <x v="0"/>
    <x v="0"/>
  </r>
  <r>
    <n v="2066"/>
    <s v="Claudia Webb"/>
    <x v="4"/>
    <n v="0.09"/>
    <n v="20.89"/>
    <n v="11.52"/>
    <x v="1"/>
    <x v="2"/>
    <x v="2"/>
    <s v="Storage &amp; Organization"/>
    <s v="Small Box"/>
    <s v="Iris® 3-Drawer Stacking Bin, Black"/>
    <n v="0.83"/>
    <s v="United States"/>
    <x v="0"/>
    <s v="North Carolina"/>
    <s v="Indian Trail"/>
    <n v="28079"/>
    <x v="84"/>
    <x v="2"/>
    <x v="2"/>
    <x v="84"/>
    <x v="86"/>
    <d v="2015-03-27T00:00:00"/>
    <d v="2015-03-31T00:00:00"/>
    <d v="2015-03-27T00:00:00"/>
    <n v="-133.54599999999999"/>
    <x v="12"/>
    <n v="146.5"/>
    <n v="85833"/>
    <n v="20.8"/>
    <x v="0"/>
    <n v="1"/>
    <n v="-0.91157679180887363"/>
    <n v="12.954000000000008"/>
    <x v="12"/>
    <s v="Mar 2015"/>
    <s v="Mar 2015  Week 13"/>
    <n v="1"/>
    <n v="0"/>
    <x v="0"/>
    <x v="0"/>
  </r>
  <r>
    <n v="2419"/>
    <s v="Sandra Faulkner"/>
    <x v="3"/>
    <n v="7.0000000000000007E-2"/>
    <n v="225.04"/>
    <n v="11.79"/>
    <x v="1"/>
    <x v="1"/>
    <x v="2"/>
    <s v="Appliances"/>
    <s v="Medium Box"/>
    <s v="Holmes Harmony HEPA Air Purifier for 17 x 20 Room"/>
    <n v="0.42"/>
    <s v="United States"/>
    <x v="0"/>
    <s v="Virginia"/>
    <s v="Portsmouth"/>
    <n v="23701"/>
    <x v="84"/>
    <x v="2"/>
    <x v="2"/>
    <x v="84"/>
    <x v="82"/>
    <d v="2015-03-26T00:00:00"/>
    <d v="2015-03-31T00:00:00"/>
    <d v="2015-03-26T00:00:00"/>
    <n v="-162.91800000000001"/>
    <x v="18"/>
    <n v="1130.1500000000001"/>
    <n v="86751"/>
    <n v="224.97"/>
    <x v="0"/>
    <n v="0"/>
    <n v="-0.14415608547537936"/>
    <n v="967.23200000000008"/>
    <x v="12"/>
    <s v="Mar 2015"/>
    <s v="Mar 2015  Week 13"/>
    <n v="1"/>
    <n v="0"/>
    <x v="0"/>
    <x v="0"/>
  </r>
  <r>
    <n v="2419"/>
    <s v="Sandra Faulkner"/>
    <x v="3"/>
    <n v="0.03"/>
    <n v="7.84"/>
    <n v="4.71"/>
    <x v="1"/>
    <x v="1"/>
    <x v="2"/>
    <s v="Binders and Binder Accessories"/>
    <s v="Small Box"/>
    <s v="XtraLife® ClearVue™ Slant-D® Ring Binders by Cardinal"/>
    <n v="0.35"/>
    <s v="United States"/>
    <x v="0"/>
    <s v="Virginia"/>
    <s v="Portsmouth"/>
    <n v="23701"/>
    <x v="84"/>
    <x v="2"/>
    <x v="2"/>
    <x v="84"/>
    <x v="84"/>
    <d v="2015-03-29T00:00:00"/>
    <d v="2015-03-31T00:00:00"/>
    <d v="2015-03-29T00:00:00"/>
    <n v="859.71780000000001"/>
    <x v="12"/>
    <n v="54.37"/>
    <n v="86751"/>
    <n v="7.81"/>
    <x v="0"/>
    <n v="3"/>
    <n v="15.812356078719883"/>
    <n v="914.08780000000002"/>
    <x v="12"/>
    <s v="Mar 2015"/>
    <s v="Mar 2015  Week 13"/>
    <n v="0"/>
    <n v="1"/>
    <x v="1"/>
    <x v="0"/>
  </r>
  <r>
    <n v="2773"/>
    <s v="Christina Zhu"/>
    <x v="3"/>
    <n v="0.1"/>
    <n v="5.18"/>
    <n v="5.74"/>
    <x v="1"/>
    <x v="3"/>
    <x v="2"/>
    <s v="Binders and Binder Accessories"/>
    <s v="Small Box"/>
    <s v="Wilson Jones Impact Binders"/>
    <n v="0.36"/>
    <s v="United States"/>
    <x v="2"/>
    <s v="California"/>
    <s v="Dublin"/>
    <n v="94568"/>
    <x v="84"/>
    <x v="2"/>
    <x v="2"/>
    <x v="84"/>
    <x v="85"/>
    <d v="2015-03-28T00:00:00"/>
    <d v="2015-03-31T00:00:00"/>
    <d v="2015-03-28T00:00:00"/>
    <n v="-29.003"/>
    <x v="0"/>
    <n v="10.96"/>
    <n v="91584"/>
    <n v="5.08"/>
    <x v="2"/>
    <n v="2"/>
    <n v="-2.646259124087591"/>
    <n v="-18.042999999999999"/>
    <x v="12"/>
    <s v="Mar 2015"/>
    <s v="Mar 2015  Week 13"/>
    <n v="1"/>
    <n v="0"/>
    <x v="0"/>
    <x v="0"/>
  </r>
  <r>
    <n v="2059"/>
    <s v="Nathan Newton"/>
    <x v="0"/>
    <n v="0.1"/>
    <n v="9.85"/>
    <n v="4.82"/>
    <x v="1"/>
    <x v="3"/>
    <x v="2"/>
    <s v="Pens &amp; Art Supplies"/>
    <s v="Wrap Bag"/>
    <s v="Lumber Crayons"/>
    <n v="0.47"/>
    <s v="United States"/>
    <x v="0"/>
    <s v="North Carolina"/>
    <s v="High Point"/>
    <n v="27260"/>
    <x v="85"/>
    <x v="2"/>
    <x v="2"/>
    <x v="85"/>
    <x v="85"/>
    <d v="2015-03-28T00:00:00"/>
    <d v="2015-03-31T00:00:00"/>
    <d v="2015-03-28T00:00:00"/>
    <n v="374.904"/>
    <x v="4"/>
    <n v="114.91"/>
    <n v="88041"/>
    <n v="9.75"/>
    <x v="0"/>
    <n v="1"/>
    <n v="3.2625881124358194"/>
    <n v="489.81399999999996"/>
    <x v="12"/>
    <s v="Mar 2015"/>
    <s v="Mar 2015  Week 13"/>
    <n v="0"/>
    <n v="1"/>
    <x v="0"/>
    <x v="0"/>
  </r>
  <r>
    <n v="2059"/>
    <s v="Nathan Newton"/>
    <x v="0"/>
    <n v="0.04"/>
    <n v="125.99"/>
    <n v="7.69"/>
    <x v="1"/>
    <x v="3"/>
    <x v="1"/>
    <s v="Telephones and Communication"/>
    <s v="Small Box"/>
    <s v="Timeport L7089"/>
    <n v="0.57999999999999996"/>
    <s v="United States"/>
    <x v="0"/>
    <s v="North Carolina"/>
    <s v="High Point"/>
    <n v="27260"/>
    <x v="85"/>
    <x v="2"/>
    <x v="2"/>
    <x v="85"/>
    <x v="85"/>
    <d v="2015-03-28T00:00:00"/>
    <d v="2015-03-31T00:00:00"/>
    <d v="2015-03-28T00:00:00"/>
    <n v="-528.83600000000001"/>
    <x v="13"/>
    <n v="934.52"/>
    <n v="88041"/>
    <n v="125.94999999999999"/>
    <x v="0"/>
    <n v="1"/>
    <n v="-0.56589051063647655"/>
    <n v="405.68399999999997"/>
    <x v="12"/>
    <s v="Mar 2015"/>
    <s v="Mar 2015  Week 13"/>
    <n v="0"/>
    <n v="1"/>
    <x v="1"/>
    <x v="0"/>
  </r>
  <r>
    <n v="32"/>
    <s v="Matthew Berman"/>
    <x v="1"/>
    <n v="0.01"/>
    <n v="17.98"/>
    <n v="8.51"/>
    <x v="1"/>
    <x v="3"/>
    <x v="1"/>
    <s v="Office Machines"/>
    <s v="Medium Box"/>
    <s v="Canon P1-DHIII Palm Printing Calculator"/>
    <n v="0.4"/>
    <s v="United States"/>
    <x v="2"/>
    <s v="Oregon"/>
    <s v="Grants Pass"/>
    <n v="97526"/>
    <x v="85"/>
    <x v="2"/>
    <x v="2"/>
    <x v="85"/>
    <x v="85"/>
    <d v="2015-03-28T00:00:00"/>
    <d v="2015-03-31T00:00:00"/>
    <d v="2015-03-28T00:00:00"/>
    <n v="-35.878799999999998"/>
    <x v="0"/>
    <n v="40.17"/>
    <n v="89200"/>
    <n v="17.97"/>
    <x v="2"/>
    <n v="1"/>
    <n v="-0.89317401045556377"/>
    <n v="4.2912000000000035"/>
    <x v="12"/>
    <s v="Mar 2015"/>
    <s v="Mar 2015  Week 13"/>
    <n v="0"/>
    <n v="1"/>
    <x v="0"/>
    <x v="0"/>
  </r>
  <r>
    <n v="234"/>
    <s v="Don Cameron"/>
    <x v="1"/>
    <n v="0.03"/>
    <n v="28.53"/>
    <n v="1.49"/>
    <x v="1"/>
    <x v="0"/>
    <x v="2"/>
    <s v="Binders and Binder Accessories"/>
    <s v="Small Box"/>
    <s v="Lock-Up Easel 'Spel-Binder'"/>
    <n v="0.38"/>
    <s v="United States"/>
    <x v="1"/>
    <s v="Iowa"/>
    <s v="Newton"/>
    <n v="50208"/>
    <x v="85"/>
    <x v="2"/>
    <x v="2"/>
    <x v="85"/>
    <x v="84"/>
    <d v="2015-03-29T00:00:00"/>
    <d v="2015-03-31T00:00:00"/>
    <d v="2015-03-29T00:00:00"/>
    <n v="136.33709999999999"/>
    <x v="12"/>
    <n v="197.59"/>
    <n v="90238"/>
    <n v="28.5"/>
    <x v="1"/>
    <n v="2"/>
    <n v="0.69"/>
    <n v="333.9271"/>
    <x v="12"/>
    <s v="Mar 2015"/>
    <s v="Mar 2015  Week 13"/>
    <n v="0"/>
    <n v="1"/>
    <x v="0"/>
    <x v="0"/>
  </r>
  <r>
    <n v="234"/>
    <s v="Don Cameron"/>
    <x v="1"/>
    <n v="0.01"/>
    <n v="15.28"/>
    <n v="1.99"/>
    <x v="1"/>
    <x v="0"/>
    <x v="1"/>
    <s v="Computer Peripherals"/>
    <s v="Small Pack"/>
    <s v="Memorex 4.7GB DVD+R, 3/Pack"/>
    <n v="0.42"/>
    <s v="United States"/>
    <x v="1"/>
    <s v="Iowa"/>
    <s v="Newton"/>
    <n v="50208"/>
    <x v="85"/>
    <x v="2"/>
    <x v="2"/>
    <x v="85"/>
    <x v="84"/>
    <d v="2015-03-29T00:00:00"/>
    <d v="2015-03-31T00:00:00"/>
    <d v="2015-03-29T00:00:00"/>
    <n v="-12.46"/>
    <x v="0"/>
    <n v="33.04"/>
    <n v="90238"/>
    <n v="15.27"/>
    <x v="1"/>
    <n v="2"/>
    <n v="-0.37711864406779666"/>
    <n v="20.58"/>
    <x v="12"/>
    <s v="Mar 2015"/>
    <s v="Mar 2015  Week 13"/>
    <n v="0"/>
    <n v="1"/>
    <x v="1"/>
    <x v="0"/>
  </r>
  <r>
    <n v="920"/>
    <s v="Jessie Kelly"/>
    <x v="2"/>
    <n v="0.1"/>
    <n v="15.98"/>
    <n v="4"/>
    <x v="1"/>
    <x v="3"/>
    <x v="1"/>
    <s v="Computer Peripherals"/>
    <s v="Small Box"/>
    <s v="Logitech Access Keyboard"/>
    <n v="0.37"/>
    <s v="United States"/>
    <x v="2"/>
    <s v="California"/>
    <s v="Redlands"/>
    <n v="92374"/>
    <x v="85"/>
    <x v="2"/>
    <x v="2"/>
    <x v="85"/>
    <x v="88"/>
    <d v="2015-04-01T00:00:00"/>
    <d v="2015-04-30T00:00:00"/>
    <d v="2015-04-01T00:00:00"/>
    <n v="92.722200000000001"/>
    <x v="13"/>
    <n v="134.38"/>
    <n v="90491"/>
    <n v="15.88"/>
    <x v="2"/>
    <n v="5"/>
    <n v="0.69000000000000006"/>
    <n v="227.10219999999998"/>
    <x v="12"/>
    <s v="Mar 2015"/>
    <s v="Mar 2015  Week 13"/>
    <n v="1"/>
    <n v="0"/>
    <x v="0"/>
    <x v="0"/>
  </r>
  <r>
    <n v="696"/>
    <s v="Johnny Reid"/>
    <x v="4"/>
    <n v="0.06"/>
    <n v="8.1199999999999992"/>
    <n v="2.83"/>
    <x v="1"/>
    <x v="3"/>
    <x v="1"/>
    <s v="Computer Peripherals"/>
    <s v="Small Pack"/>
    <s v="Imation Neon Mac Format Diskettes, 10/Pack"/>
    <n v="0.77"/>
    <s v="United States"/>
    <x v="1"/>
    <s v="Indiana"/>
    <s v="Crown Point"/>
    <n v="46307"/>
    <x v="85"/>
    <x v="2"/>
    <x v="2"/>
    <x v="85"/>
    <x v="85"/>
    <d v="2015-03-28T00:00:00"/>
    <d v="2015-03-31T00:00:00"/>
    <d v="2015-03-28T00:00:00"/>
    <n v="-82.83"/>
    <x v="19"/>
    <n v="78.540000000000006"/>
    <n v="89847"/>
    <n v="8.0599999999999987"/>
    <x v="1"/>
    <n v="1"/>
    <n v="-1.0546218487394956"/>
    <n v="-4.289999999999992"/>
    <x v="12"/>
    <s v="Mar 2015"/>
    <s v="Mar 2015  Week 13"/>
    <n v="1"/>
    <n v="0"/>
    <x v="0"/>
    <x v="0"/>
  </r>
  <r>
    <n v="696"/>
    <s v="Johnny Reid"/>
    <x v="4"/>
    <n v="0.05"/>
    <n v="51.65"/>
    <n v="18.45"/>
    <x v="1"/>
    <x v="3"/>
    <x v="0"/>
    <s v="Office Furnishings"/>
    <s v="Medium Box"/>
    <s v="Deflect-o EconoMat Nonstudded, No Bevel Mat"/>
    <n v="0.65"/>
    <s v="United States"/>
    <x v="1"/>
    <s v="Indiana"/>
    <s v="Crown Point"/>
    <n v="46307"/>
    <x v="85"/>
    <x v="2"/>
    <x v="2"/>
    <x v="85"/>
    <x v="85"/>
    <d v="2015-03-28T00:00:00"/>
    <d v="2015-03-31T00:00:00"/>
    <d v="2015-03-28T00:00:00"/>
    <n v="25.04"/>
    <x v="4"/>
    <n v="605.1"/>
    <n v="89847"/>
    <n v="51.6"/>
    <x v="1"/>
    <n v="1"/>
    <n v="4.1381589819864485E-2"/>
    <n v="630.14"/>
    <x v="12"/>
    <s v="Mar 2015"/>
    <s v="Mar 2015  Week 13"/>
    <n v="0"/>
    <n v="1"/>
    <x v="1"/>
    <x v="0"/>
  </r>
  <r>
    <n v="697"/>
    <s v="Adam G Sawyer"/>
    <x v="4"/>
    <n v="0.1"/>
    <n v="175.99"/>
    <n v="8.99"/>
    <x v="1"/>
    <x v="3"/>
    <x v="1"/>
    <s v="Telephones and Communication"/>
    <s v="Small Box"/>
    <s v="2180"/>
    <n v="0.56999999999999995"/>
    <s v="United States"/>
    <x v="1"/>
    <s v="Indiana"/>
    <s v="East Chicago"/>
    <n v="46312"/>
    <x v="85"/>
    <x v="2"/>
    <x v="2"/>
    <x v="85"/>
    <x v="85"/>
    <d v="2015-03-28T00:00:00"/>
    <d v="2015-03-31T00:00:00"/>
    <d v="2015-03-28T00:00:00"/>
    <n v="928.96079999999995"/>
    <x v="19"/>
    <n v="1346.32"/>
    <n v="89847"/>
    <n v="175.89000000000001"/>
    <x v="1"/>
    <n v="1"/>
    <n v="0.69"/>
    <n v="2275.2808"/>
    <x v="12"/>
    <s v="Mar 2015"/>
    <s v="Mar 2015  Week 13"/>
    <n v="0"/>
    <n v="1"/>
    <x v="1"/>
    <x v="0"/>
  </r>
  <r>
    <n v="698"/>
    <s v="Nelson Hensley"/>
    <x v="4"/>
    <n v="0.06"/>
    <n v="8.1199999999999992"/>
    <n v="2.83"/>
    <x v="1"/>
    <x v="3"/>
    <x v="1"/>
    <s v="Computer Peripherals"/>
    <s v="Small Pack"/>
    <s v="Imation Neon Mac Format Diskettes, 10/Pack"/>
    <n v="0.77"/>
    <s v="United States"/>
    <x v="2"/>
    <s v="Washington"/>
    <s v="Seattle"/>
    <n v="98105"/>
    <x v="85"/>
    <x v="2"/>
    <x v="2"/>
    <x v="85"/>
    <x v="85"/>
    <d v="2015-03-28T00:00:00"/>
    <d v="2015-03-31T00:00:00"/>
    <d v="2015-03-28T00:00:00"/>
    <n v="-82.83"/>
    <x v="46"/>
    <n v="322.02999999999997"/>
    <n v="32869"/>
    <n v="8.0599999999999987"/>
    <x v="2"/>
    <n v="1"/>
    <n v="-0.25721206098810673"/>
    <n v="239.2"/>
    <x v="12"/>
    <s v="Mar 2015"/>
    <s v="Mar 2015  Week 13"/>
    <n v="0"/>
    <n v="1"/>
    <x v="0"/>
    <x v="0"/>
  </r>
  <r>
    <n v="698"/>
    <s v="Nelson Hensley"/>
    <x v="4"/>
    <n v="0.05"/>
    <n v="51.65"/>
    <n v="18.45"/>
    <x v="1"/>
    <x v="3"/>
    <x v="0"/>
    <s v="Office Furnishings"/>
    <s v="Medium Box"/>
    <s v="Deflect-o EconoMat Nonstudded, No Bevel Mat"/>
    <n v="0.65"/>
    <s v="United States"/>
    <x v="2"/>
    <s v="Washington"/>
    <s v="Seattle"/>
    <n v="98105"/>
    <x v="85"/>
    <x v="2"/>
    <x v="2"/>
    <x v="85"/>
    <x v="85"/>
    <d v="2015-03-28T00:00:00"/>
    <d v="2015-03-31T00:00:00"/>
    <d v="2015-03-28T00:00:00"/>
    <n v="25.04"/>
    <x v="36"/>
    <n v="2470.84"/>
    <n v="32869"/>
    <n v="51.6"/>
    <x v="2"/>
    <n v="1"/>
    <n v="1.0134205371452622E-2"/>
    <n v="2495.88"/>
    <x v="12"/>
    <s v="Mar 2015"/>
    <s v="Mar 2015  Week 13"/>
    <n v="0"/>
    <n v="1"/>
    <x v="1"/>
    <x v="0"/>
  </r>
  <r>
    <n v="698"/>
    <s v="Nelson Hensley"/>
    <x v="4"/>
    <n v="0.1"/>
    <n v="175.99"/>
    <n v="8.99"/>
    <x v="1"/>
    <x v="3"/>
    <x v="1"/>
    <s v="Telephones and Communication"/>
    <s v="Small Box"/>
    <s v="2180"/>
    <n v="0.56999999999999995"/>
    <s v="United States"/>
    <x v="2"/>
    <s v="Washington"/>
    <s v="Seattle"/>
    <n v="98105"/>
    <x v="85"/>
    <x v="2"/>
    <x v="2"/>
    <x v="85"/>
    <x v="85"/>
    <d v="2015-03-28T00:00:00"/>
    <d v="2015-03-31T00:00:00"/>
    <d v="2015-03-28T00:00:00"/>
    <n v="930.98699999999997"/>
    <x v="56"/>
    <n v="5250.66"/>
    <n v="32869"/>
    <n v="175.89000000000001"/>
    <x v="2"/>
    <n v="1"/>
    <n v="0.17730856692301539"/>
    <n v="6181.6469999999999"/>
    <x v="12"/>
    <s v="Mar 2015"/>
    <s v="Mar 2015  Week 13"/>
    <n v="0"/>
    <n v="1"/>
    <x v="1"/>
    <x v="0"/>
  </r>
  <r>
    <n v="1625"/>
    <s v="Molly Browning"/>
    <x v="4"/>
    <n v="0.08"/>
    <n v="213.45"/>
    <n v="14.7"/>
    <x v="0"/>
    <x v="2"/>
    <x v="1"/>
    <s v="Office Machines"/>
    <s v="Jumbo Drum"/>
    <s v="Panasonic KX-P2130 Dot Matrix Printer"/>
    <n v="0.59"/>
    <s v="United States"/>
    <x v="3"/>
    <s v="New York"/>
    <s v="Glen Cove"/>
    <n v="11542"/>
    <x v="85"/>
    <x v="2"/>
    <x v="2"/>
    <x v="85"/>
    <x v="84"/>
    <d v="2015-03-29T00:00:00"/>
    <d v="2015-03-31T00:00:00"/>
    <d v="2015-03-29T00:00:00"/>
    <n v="1674.7542000000001"/>
    <x v="4"/>
    <n v="2427.1799999999998"/>
    <n v="90600"/>
    <n v="213.36999999999998"/>
    <x v="3"/>
    <n v="2"/>
    <n v="0.69000000000000006"/>
    <n v="4101.9341999999997"/>
    <x v="12"/>
    <s v="Mar 2015"/>
    <s v="Mar 2015  Week 13"/>
    <n v="0"/>
    <n v="1"/>
    <x v="0"/>
    <x v="0"/>
  </r>
  <r>
    <n v="1625"/>
    <s v="Molly Browning"/>
    <x v="4"/>
    <n v="0.1"/>
    <n v="55.98"/>
    <n v="13.88"/>
    <x v="1"/>
    <x v="2"/>
    <x v="2"/>
    <s v="Paper"/>
    <s v="Small Box"/>
    <s v="Xerox 1882"/>
    <n v="0.36"/>
    <s v="United States"/>
    <x v="3"/>
    <s v="New York"/>
    <s v="Glen Cove"/>
    <n v="11542"/>
    <x v="85"/>
    <x v="2"/>
    <x v="2"/>
    <x v="85"/>
    <x v="84"/>
    <d v="2015-03-29T00:00:00"/>
    <d v="2015-03-31T00:00:00"/>
    <d v="2015-03-29T00:00:00"/>
    <n v="300.04649999999998"/>
    <x v="2"/>
    <n v="434.85"/>
    <n v="90600"/>
    <n v="55.879999999999995"/>
    <x v="3"/>
    <n v="2"/>
    <n v="0.69"/>
    <n v="734.89650000000006"/>
    <x v="12"/>
    <s v="Mar 2015"/>
    <s v="Mar 2015  Week 13"/>
    <n v="0"/>
    <n v="1"/>
    <x v="1"/>
    <x v="0"/>
  </r>
  <r>
    <n v="1625"/>
    <s v="Molly Browning"/>
    <x v="4"/>
    <n v="0"/>
    <n v="16.059999999999999"/>
    <n v="8.34"/>
    <x v="1"/>
    <x v="2"/>
    <x v="2"/>
    <s v="Storage &amp; Organization"/>
    <s v="Small Box"/>
    <s v="Letter/Legal File Tote with Clear Snap-On Lid, Black Granite"/>
    <n v="0.59"/>
    <s v="United States"/>
    <x v="3"/>
    <s v="New York"/>
    <s v="Glen Cove"/>
    <n v="11542"/>
    <x v="85"/>
    <x v="2"/>
    <x v="2"/>
    <x v="85"/>
    <x v="85"/>
    <d v="2015-03-28T00:00:00"/>
    <d v="2015-03-31T00:00:00"/>
    <d v="2015-03-28T00:00:00"/>
    <n v="-28.09"/>
    <x v="3"/>
    <n v="19.16"/>
    <n v="90600"/>
    <n v="16.059999999999999"/>
    <x v="3"/>
    <n v="1"/>
    <n v="-1.4660751565762005"/>
    <n v="-8.93"/>
    <x v="12"/>
    <s v="Mar 2015"/>
    <s v="Mar 2015  Week 13"/>
    <n v="0"/>
    <n v="1"/>
    <x v="1"/>
    <x v="0"/>
  </r>
  <r>
    <n v="1917"/>
    <s v="Tracy Buckley"/>
    <x v="4"/>
    <n v="0.08"/>
    <n v="18.7"/>
    <n v="8.99"/>
    <x v="1"/>
    <x v="2"/>
    <x v="0"/>
    <s v="Office Furnishings"/>
    <s v="Small Pack"/>
    <s v="Executive Impressions 13-1/2&quot; Indoor/Outdoor Wall Clock"/>
    <n v="0.47"/>
    <s v="United States"/>
    <x v="0"/>
    <s v="Arkansas"/>
    <s v="North Little Rock"/>
    <n v="72113"/>
    <x v="85"/>
    <x v="2"/>
    <x v="2"/>
    <x v="85"/>
    <x v="85"/>
    <d v="2015-03-28T00:00:00"/>
    <d v="2015-03-31T00:00:00"/>
    <d v="2015-03-28T00:00:00"/>
    <n v="16.136399999999998"/>
    <x v="12"/>
    <n v="132.22999999999999"/>
    <n v="85894"/>
    <n v="18.62"/>
    <x v="0"/>
    <n v="1"/>
    <n v="0.12203282159872948"/>
    <n v="148.3664"/>
    <x v="12"/>
    <s v="Mar 2015"/>
    <s v="Mar 2015  Week 13"/>
    <n v="0"/>
    <n v="1"/>
    <x v="0"/>
    <x v="0"/>
  </r>
  <r>
    <n v="1072"/>
    <s v="Marion Owens"/>
    <x v="3"/>
    <n v="0.01"/>
    <n v="150.88999999999999"/>
    <n v="60.2"/>
    <x v="0"/>
    <x v="3"/>
    <x v="0"/>
    <s v="Chairs &amp; Chairmats"/>
    <s v="Jumbo Drum"/>
    <s v="Global Leather &amp; Oak Executive Chair, Burgundy"/>
    <n v="0.77"/>
    <s v="United States"/>
    <x v="3"/>
    <s v="Pennsylvania"/>
    <s v="Bethlehem"/>
    <n v="18018"/>
    <x v="85"/>
    <x v="2"/>
    <x v="2"/>
    <x v="85"/>
    <x v="89"/>
    <d v="2015-03-30T00:00:00"/>
    <d v="2015-03-31T00:00:00"/>
    <d v="2015-03-30T00:00:00"/>
    <n v="-505.76"/>
    <x v="6"/>
    <n v="473.53"/>
    <n v="89631"/>
    <n v="150.88"/>
    <x v="3"/>
    <n v="3"/>
    <n v="-1.0680632694866219"/>
    <n v="-32.230000000000018"/>
    <x v="12"/>
    <s v="Mar 2015"/>
    <s v="Mar 2015  Week 13"/>
    <n v="1"/>
    <n v="0"/>
    <x v="0"/>
    <x v="0"/>
  </r>
  <r>
    <n v="1481"/>
    <s v="Marvin MacDonald"/>
    <x v="3"/>
    <n v="7.0000000000000007E-2"/>
    <n v="8.9499999999999993"/>
    <n v="2.0099999999999998"/>
    <x v="1"/>
    <x v="3"/>
    <x v="2"/>
    <s v="Paper"/>
    <s v="Wrap Bag"/>
    <s v="Recycled Desk Saver Line &quot;While You Were Out&quot; Book, 5 1/2&quot; X 4&quot;"/>
    <n v="0.39"/>
    <s v="United States"/>
    <x v="2"/>
    <s v="California"/>
    <s v="Los Angeles"/>
    <n v="90049"/>
    <x v="85"/>
    <x v="2"/>
    <x v="2"/>
    <x v="85"/>
    <x v="85"/>
    <d v="2015-03-28T00:00:00"/>
    <d v="2015-03-31T00:00:00"/>
    <d v="2015-03-28T00:00:00"/>
    <n v="91.73"/>
    <x v="34"/>
    <n v="307.64999999999998"/>
    <n v="53953"/>
    <n v="8.879999999999999"/>
    <x v="2"/>
    <n v="1"/>
    <n v="0.29816349748090365"/>
    <n v="399.38"/>
    <x v="12"/>
    <s v="Mar 2015"/>
    <s v="Mar 2015  Week 13"/>
    <n v="1"/>
    <n v="0"/>
    <x v="0"/>
    <x v="0"/>
  </r>
  <r>
    <n v="1482"/>
    <s v="Michael Tanner"/>
    <x v="3"/>
    <n v="7.0000000000000007E-2"/>
    <n v="8.9499999999999993"/>
    <n v="2.0099999999999998"/>
    <x v="1"/>
    <x v="3"/>
    <x v="2"/>
    <s v="Paper"/>
    <s v="Wrap Bag"/>
    <s v="Recycled Desk Saver Line &quot;While You Were Out&quot; Book, 5 1/2&quot; X 4&quot;"/>
    <n v="0.39"/>
    <s v="United States"/>
    <x v="1"/>
    <s v="Michigan"/>
    <s v="Bay City"/>
    <n v="48708"/>
    <x v="85"/>
    <x v="2"/>
    <x v="2"/>
    <x v="85"/>
    <x v="85"/>
    <d v="2015-03-28T00:00:00"/>
    <d v="2015-03-31T00:00:00"/>
    <d v="2015-03-28T00:00:00"/>
    <n v="53.067900000000002"/>
    <x v="13"/>
    <n v="76.91"/>
    <n v="91362"/>
    <n v="8.879999999999999"/>
    <x v="1"/>
    <n v="1"/>
    <n v="0.69000000000000006"/>
    <n v="129.97790000000001"/>
    <x v="12"/>
    <s v="Mar 2015"/>
    <s v="Mar 2015  Week 13"/>
    <n v="0"/>
    <n v="1"/>
    <x v="0"/>
    <x v="0"/>
  </r>
  <r>
    <n v="3354"/>
    <s v="Sara Faulkner"/>
    <x v="3"/>
    <n v="0.04"/>
    <n v="3.69"/>
    <n v="0.5"/>
    <x v="1"/>
    <x v="3"/>
    <x v="2"/>
    <s v="Labels"/>
    <s v="Small Box"/>
    <s v="Avery 487"/>
    <n v="0.38"/>
    <s v="United States"/>
    <x v="2"/>
    <s v="California"/>
    <s v="Calexico"/>
    <n v="92231"/>
    <x v="85"/>
    <x v="2"/>
    <x v="2"/>
    <x v="85"/>
    <x v="84"/>
    <d v="2015-03-29T00:00:00"/>
    <d v="2015-03-31T00:00:00"/>
    <d v="2015-03-29T00:00:00"/>
    <n v="47.527200000000001"/>
    <x v="23"/>
    <n v="68.88"/>
    <n v="88590"/>
    <n v="3.65"/>
    <x v="2"/>
    <n v="2"/>
    <n v="0.69000000000000006"/>
    <n v="116.40719999999999"/>
    <x v="12"/>
    <s v="Mar 2015"/>
    <s v="Mar 2015  Week 13"/>
    <n v="1"/>
    <n v="0"/>
    <x v="0"/>
    <x v="0"/>
  </r>
  <r>
    <n v="2668"/>
    <s v="Carlos Hanson"/>
    <x v="1"/>
    <n v="0.04"/>
    <n v="10.4"/>
    <n v="5.4"/>
    <x v="1"/>
    <x v="3"/>
    <x v="0"/>
    <s v="Office Furnishings"/>
    <s v="Small Pack"/>
    <s v="Executive Impressions 8-1/2&quot; Career Panel/Partition Cubicle Clock"/>
    <n v="0.51"/>
    <s v="United States"/>
    <x v="1"/>
    <s v="South Dakota"/>
    <s v="Rapid City"/>
    <n v="57701"/>
    <x v="86"/>
    <x v="2"/>
    <x v="2"/>
    <x v="86"/>
    <x v="84"/>
    <d v="2015-03-29T00:00:00"/>
    <d v="2015-03-31T00:00:00"/>
    <d v="2015-03-29T00:00:00"/>
    <n v="29.98"/>
    <x v="4"/>
    <n v="130.74"/>
    <n v="87830"/>
    <n v="10.360000000000001"/>
    <x v="1"/>
    <n v="1"/>
    <n v="0.22931008107694659"/>
    <n v="160.72"/>
    <x v="12"/>
    <s v="Mar 2015"/>
    <s v="Mar 2015  Week 13"/>
    <n v="1"/>
    <n v="0"/>
    <x v="0"/>
    <x v="0"/>
  </r>
  <r>
    <n v="2668"/>
    <s v="Carlos Hanson"/>
    <x v="1"/>
    <n v="0.08"/>
    <n v="4.28"/>
    <n v="4.79"/>
    <x v="1"/>
    <x v="3"/>
    <x v="2"/>
    <s v="Paper"/>
    <s v="Small Box"/>
    <s v="Xerox 1962"/>
    <n v="0.4"/>
    <s v="United States"/>
    <x v="1"/>
    <s v="South Dakota"/>
    <s v="Rapid City"/>
    <n v="57701"/>
    <x v="86"/>
    <x v="2"/>
    <x v="2"/>
    <x v="86"/>
    <x v="89"/>
    <d v="2015-03-30T00:00:00"/>
    <d v="2015-03-31T00:00:00"/>
    <d v="2015-03-30T00:00:00"/>
    <n v="-121.2"/>
    <x v="4"/>
    <n v="49.87"/>
    <n v="87830"/>
    <n v="4.2"/>
    <x v="1"/>
    <n v="2"/>
    <n v="-2.4303188289552837"/>
    <n v="-71.330000000000013"/>
    <x v="12"/>
    <s v="Mar 2015"/>
    <s v="Mar 2015  Week 13"/>
    <n v="0"/>
    <n v="1"/>
    <x v="1"/>
    <x v="0"/>
  </r>
  <r>
    <n v="2968"/>
    <s v="Miriam Bowman"/>
    <x v="1"/>
    <n v="0.06"/>
    <n v="363.25"/>
    <n v="19.989999999999998"/>
    <x v="1"/>
    <x v="0"/>
    <x v="2"/>
    <s v="Appliances"/>
    <s v="Small Box"/>
    <s v="Hoover WindTunnel™ Plus Canister Vacuum"/>
    <n v="0.56999999999999995"/>
    <s v="United States"/>
    <x v="0"/>
    <s v="Florida"/>
    <s v="Hollywood"/>
    <n v="33021"/>
    <x v="86"/>
    <x v="2"/>
    <x v="2"/>
    <x v="86"/>
    <x v="89"/>
    <d v="2015-03-30T00:00:00"/>
    <d v="2015-03-31T00:00:00"/>
    <d v="2015-03-30T00:00:00"/>
    <n v="36.164099999999998"/>
    <x v="3"/>
    <n v="344.87"/>
    <n v="86086"/>
    <n v="363.19"/>
    <x v="0"/>
    <n v="2"/>
    <n v="0.10486299185200219"/>
    <n v="381.03410000000002"/>
    <x v="12"/>
    <s v="Mar 2015"/>
    <s v="Mar 2015  Week 13"/>
    <n v="0"/>
    <n v="1"/>
    <x v="0"/>
    <x v="0"/>
  </r>
  <r>
    <n v="800"/>
    <s v="Cheryl Guthrie"/>
    <x v="2"/>
    <n v="0.04"/>
    <n v="50.98"/>
    <n v="6.5"/>
    <x v="1"/>
    <x v="1"/>
    <x v="1"/>
    <s v="Computer Peripherals"/>
    <s v="Small Box"/>
    <s v="Microsoft Natural Multimedia Keyboard"/>
    <n v="0.73"/>
    <s v="United States"/>
    <x v="2"/>
    <s v="Utah"/>
    <s v="Roy"/>
    <n v="84067"/>
    <x v="86"/>
    <x v="2"/>
    <x v="2"/>
    <x v="86"/>
    <x v="90"/>
    <d v="2015-04-03T00:00:00"/>
    <d v="2015-04-30T00:00:00"/>
    <d v="2015-04-03T00:00:00"/>
    <n v="-13.28"/>
    <x v="8"/>
    <n v="568.25"/>
    <n v="89910"/>
    <n v="50.94"/>
    <x v="2"/>
    <n v="6"/>
    <n v="-2.3369995600527934E-2"/>
    <n v="554.97"/>
    <x v="12"/>
    <s v="Mar 2015"/>
    <s v="Mar 2015  Week 13"/>
    <n v="1"/>
    <n v="0"/>
    <x v="0"/>
    <x v="0"/>
  </r>
  <r>
    <n v="800"/>
    <s v="Cheryl Guthrie"/>
    <x v="2"/>
    <n v="0.02"/>
    <n v="6.48"/>
    <n v="5.14"/>
    <x v="1"/>
    <x v="1"/>
    <x v="2"/>
    <s v="Paper"/>
    <s v="Small Box"/>
    <s v="Xerox 23"/>
    <n v="0.37"/>
    <s v="United States"/>
    <x v="2"/>
    <s v="Utah"/>
    <s v="Roy"/>
    <n v="84067"/>
    <x v="86"/>
    <x v="2"/>
    <x v="2"/>
    <x v="86"/>
    <x v="89"/>
    <d v="2015-03-30T00:00:00"/>
    <d v="2015-03-31T00:00:00"/>
    <d v="2015-03-30T00:00:00"/>
    <n v="-48.68"/>
    <x v="23"/>
    <n v="126.66"/>
    <n v="89910"/>
    <n v="6.4600000000000009"/>
    <x v="2"/>
    <n v="2"/>
    <n v="-0.38433601768514131"/>
    <n v="77.97999999999999"/>
    <x v="12"/>
    <s v="Mar 2015"/>
    <s v="Mar 2015  Week 13"/>
    <n v="0"/>
    <n v="1"/>
    <x v="1"/>
    <x v="0"/>
  </r>
  <r>
    <n v="1738"/>
    <s v="Dean Solomon"/>
    <x v="4"/>
    <n v="0.08"/>
    <n v="175.99"/>
    <n v="4.99"/>
    <x v="1"/>
    <x v="3"/>
    <x v="1"/>
    <s v="Telephones and Communication"/>
    <s v="Small Box"/>
    <s v="5165"/>
    <n v="0.59"/>
    <s v="United States"/>
    <x v="0"/>
    <s v="North Carolina"/>
    <s v="Gastonia"/>
    <n v="28052"/>
    <x v="86"/>
    <x v="2"/>
    <x v="2"/>
    <x v="86"/>
    <x v="85"/>
    <d v="2015-03-28T00:00:00"/>
    <d v="2015-03-31T00:00:00"/>
    <d v="2015-03-28T00:00:00"/>
    <n v="-16476.838"/>
    <x v="19"/>
    <n v="1486.34"/>
    <n v="85865"/>
    <n v="175.91"/>
    <x v="0"/>
    <n v="0"/>
    <n v="-11.085510717601625"/>
    <n v="-14990.498"/>
    <x v="12"/>
    <s v="Mar 2015"/>
    <s v="Mar 2015  Week 13"/>
    <n v="1"/>
    <n v="0"/>
    <x v="0"/>
    <x v="0"/>
  </r>
  <r>
    <n v="2880"/>
    <s v="Grace Black"/>
    <x v="4"/>
    <n v="0.05"/>
    <n v="6.68"/>
    <n v="6.93"/>
    <x v="1"/>
    <x v="0"/>
    <x v="2"/>
    <s v="Paper"/>
    <s v="Small Box"/>
    <s v="HP Office Paper (20Lb. and 87 Bright)"/>
    <n v="0.37"/>
    <s v="United States"/>
    <x v="0"/>
    <s v="Florida"/>
    <s v="North Miami Beach"/>
    <n v="33160"/>
    <x v="86"/>
    <x v="2"/>
    <x v="2"/>
    <x v="86"/>
    <x v="84"/>
    <d v="2015-03-29T00:00:00"/>
    <d v="2015-03-31T00:00:00"/>
    <d v="2015-03-29T00:00:00"/>
    <n v="-2.3519999999999999"/>
    <x v="8"/>
    <n v="77.2"/>
    <n v="88626"/>
    <n v="6.63"/>
    <x v="0"/>
    <n v="1"/>
    <n v="-3.0466321243523314E-2"/>
    <n v="74.847999999999999"/>
    <x v="12"/>
    <s v="Mar 2015"/>
    <s v="Mar 2015  Week 13"/>
    <n v="1"/>
    <n v="0"/>
    <x v="0"/>
    <x v="0"/>
  </r>
  <r>
    <n v="152"/>
    <s v="Kent Kerr"/>
    <x v="1"/>
    <n v="0.01"/>
    <n v="65.989999999999995"/>
    <n v="8.99"/>
    <x v="1"/>
    <x v="1"/>
    <x v="1"/>
    <s v="Telephones and Communication"/>
    <s v="Small Box"/>
    <s v="StarTAC Analog"/>
    <n v="0.6"/>
    <s v="United States"/>
    <x v="0"/>
    <s v="Tennessee"/>
    <s v="Knoxville"/>
    <n v="37918"/>
    <x v="87"/>
    <x v="2"/>
    <x v="2"/>
    <x v="87"/>
    <x v="88"/>
    <d v="2015-04-01T00:00:00"/>
    <d v="2015-04-30T00:00:00"/>
    <d v="2015-04-01T00:00:00"/>
    <n v="97.86"/>
    <x v="18"/>
    <n v="292.23"/>
    <n v="89524"/>
    <n v="65.97999999999999"/>
    <x v="0"/>
    <n v="3"/>
    <n v="0.33487321630222766"/>
    <n v="390.09000000000003"/>
    <x v="13"/>
    <s v="Mar 2015"/>
    <s v="Mar 2015  Week 14"/>
    <n v="0"/>
    <n v="1"/>
    <x v="0"/>
    <x v="0"/>
  </r>
  <r>
    <n v="2338"/>
    <s v="Lynn Hines"/>
    <x v="1"/>
    <n v="0.1"/>
    <n v="6.75"/>
    <n v="2.99"/>
    <x v="1"/>
    <x v="2"/>
    <x v="2"/>
    <s v="Binders and Binder Accessories"/>
    <s v="Small Box"/>
    <s v="Wilson Jones DublLock® D-Ring Binders"/>
    <n v="0.35"/>
    <s v="United States"/>
    <x v="3"/>
    <s v="Maryland"/>
    <s v="College Park"/>
    <n v="20740"/>
    <x v="87"/>
    <x v="2"/>
    <x v="2"/>
    <x v="87"/>
    <x v="84"/>
    <d v="2015-03-29T00:00:00"/>
    <d v="2015-03-31T00:00:00"/>
    <d v="2015-03-29T00:00:00"/>
    <n v="18.147500000000001"/>
    <x v="9"/>
    <n v="96.13"/>
    <n v="91481"/>
    <n v="6.65"/>
    <x v="3"/>
    <n v="0"/>
    <n v="0.18878081764277543"/>
    <n v="114.2775"/>
    <x v="13"/>
    <s v="Mar 2015"/>
    <s v="Mar 2015  Week 14"/>
    <n v="0"/>
    <n v="1"/>
    <x v="0"/>
    <x v="0"/>
  </r>
  <r>
    <n v="2530"/>
    <s v="Janet Zhang"/>
    <x v="1"/>
    <n v="0.04"/>
    <n v="40.98"/>
    <n v="6.5"/>
    <x v="1"/>
    <x v="0"/>
    <x v="1"/>
    <s v="Computer Peripherals"/>
    <s v="Small Box"/>
    <s v="Targus USB Numeric Keypad"/>
    <n v="0.74"/>
    <s v="United States"/>
    <x v="2"/>
    <s v="California"/>
    <s v="Apple Valley"/>
    <n v="92307"/>
    <x v="87"/>
    <x v="2"/>
    <x v="2"/>
    <x v="87"/>
    <x v="89"/>
    <d v="2015-03-30T00:00:00"/>
    <d v="2015-03-31T00:00:00"/>
    <d v="2015-03-30T00:00:00"/>
    <n v="-89.5"/>
    <x v="12"/>
    <n v="277.07"/>
    <n v="87451"/>
    <n v="40.94"/>
    <x v="2"/>
    <n v="1"/>
    <n v="-0.32302306276392251"/>
    <n v="187.57"/>
    <x v="13"/>
    <s v="Mar 2015"/>
    <s v="Mar 2015  Week 14"/>
    <n v="1"/>
    <n v="0"/>
    <x v="0"/>
    <x v="0"/>
  </r>
  <r>
    <n v="2534"/>
    <s v="Mitchell Goldberg"/>
    <x v="1"/>
    <n v="0.05"/>
    <n v="35.99"/>
    <n v="3.3"/>
    <x v="1"/>
    <x v="0"/>
    <x v="1"/>
    <s v="Telephones and Communication"/>
    <s v="Small Pack"/>
    <s v="Accessory9"/>
    <n v="0.39"/>
    <s v="United States"/>
    <x v="3"/>
    <s v="Maine"/>
    <s v="Bangor"/>
    <n v="4401"/>
    <x v="87"/>
    <x v="2"/>
    <x v="2"/>
    <x v="87"/>
    <x v="91"/>
    <d v="2015-03-31T00:00:00"/>
    <d v="2015-03-31T00:00:00"/>
    <d v="2015-03-31T00:00:00"/>
    <n v="103.2723"/>
    <x v="18"/>
    <n v="149.66999999999999"/>
    <n v="87451"/>
    <n v="35.940000000000005"/>
    <x v="3"/>
    <n v="2"/>
    <n v="0.69000000000000006"/>
    <n v="252.94229999999999"/>
    <x v="13"/>
    <s v="Mar 2015"/>
    <s v="Mar 2015  Week 14"/>
    <n v="1"/>
    <n v="0"/>
    <x v="1"/>
    <x v="0"/>
  </r>
  <r>
    <n v="3151"/>
    <s v="Glenda Hunter"/>
    <x v="1"/>
    <n v="0.01"/>
    <n v="99.23"/>
    <n v="8.99"/>
    <x v="1"/>
    <x v="3"/>
    <x v="0"/>
    <s v="Office Furnishings"/>
    <s v="Small Pack"/>
    <s v="GE 48&quot; Fluorescent Tube, Cool White Energy Saver, 34 Watts, 30/Box"/>
    <n v="0.35"/>
    <s v="United States"/>
    <x v="2"/>
    <s v="California"/>
    <s v="Twentynine Palms"/>
    <n v="92277"/>
    <x v="87"/>
    <x v="2"/>
    <x v="2"/>
    <x v="87"/>
    <x v="87"/>
    <d v="2015-04-02T00:00:00"/>
    <d v="2015-04-30T00:00:00"/>
    <d v="2015-04-02T00:00:00"/>
    <n v="-87.46"/>
    <x v="3"/>
    <n v="99.22"/>
    <n v="88548"/>
    <n v="99.22"/>
    <x v="2"/>
    <n v="4"/>
    <n v="-0.88147550896996563"/>
    <n v="11.760000000000005"/>
    <x v="13"/>
    <s v="Mar 2015"/>
    <s v="Mar 2015  Week 14"/>
    <n v="0"/>
    <n v="1"/>
    <x v="0"/>
    <x v="0"/>
  </r>
  <r>
    <n v="2430"/>
    <s v="Kimberly Reilly"/>
    <x v="2"/>
    <n v="0.03"/>
    <n v="140.99"/>
    <n v="4.2"/>
    <x v="1"/>
    <x v="2"/>
    <x v="1"/>
    <s v="Telephones and Communication"/>
    <s v="Small Box"/>
    <s v="7160"/>
    <n v="0.59"/>
    <s v="United States"/>
    <x v="1"/>
    <s v="Texas"/>
    <s v="Killeen"/>
    <n v="76541"/>
    <x v="87"/>
    <x v="2"/>
    <x v="2"/>
    <x v="87"/>
    <x v="92"/>
    <d v="2015-04-06T00:00:00"/>
    <d v="2015-04-30T00:00:00"/>
    <d v="2015-04-06T00:00:00"/>
    <n v="-458.74400000000003"/>
    <x v="0"/>
    <n v="246.44"/>
    <n v="91110"/>
    <n v="140.96"/>
    <x v="1"/>
    <n v="8"/>
    <n v="-1.8614835254017206"/>
    <n v="-212.30400000000003"/>
    <x v="13"/>
    <s v="Mar 2015"/>
    <s v="Mar 2015  Week 14"/>
    <n v="0"/>
    <n v="1"/>
    <x v="0"/>
    <x v="0"/>
  </r>
  <r>
    <n v="1028"/>
    <s v="Marguerite Rodgers"/>
    <x v="4"/>
    <n v="7.0000000000000007E-2"/>
    <n v="7.08"/>
    <n v="2.35"/>
    <x v="2"/>
    <x v="0"/>
    <x v="2"/>
    <s v="Pens &amp; Art Supplies"/>
    <s v="Wrap Bag"/>
    <s v="SANFORD Major Accent™ Highlighters"/>
    <n v="0.47"/>
    <s v="United States"/>
    <x v="3"/>
    <s v="New York"/>
    <s v="Commack"/>
    <n v="11725"/>
    <x v="87"/>
    <x v="2"/>
    <x v="2"/>
    <x v="87"/>
    <x v="89"/>
    <d v="2015-03-30T00:00:00"/>
    <d v="2015-03-31T00:00:00"/>
    <d v="2015-03-30T00:00:00"/>
    <n v="30.49"/>
    <x v="1"/>
    <n v="93.82"/>
    <n v="89006"/>
    <n v="7.01"/>
    <x v="3"/>
    <n v="1"/>
    <n v="0.32498401193775317"/>
    <n v="124.30999999999999"/>
    <x v="13"/>
    <s v="Mar 2015"/>
    <s v="Mar 2015  Week 14"/>
    <n v="1"/>
    <n v="0"/>
    <x v="0"/>
    <x v="0"/>
  </r>
  <r>
    <n v="1129"/>
    <s v="Pam Patton"/>
    <x v="3"/>
    <n v="0.05"/>
    <n v="5.78"/>
    <n v="7.64"/>
    <x v="2"/>
    <x v="3"/>
    <x v="2"/>
    <s v="Paper"/>
    <s v="Small Box"/>
    <s v="HP Office Recycled Paper (20Lb. and 87 Bright)"/>
    <n v="0.36"/>
    <s v="United States"/>
    <x v="3"/>
    <s v="Massachusetts"/>
    <s v="Boston"/>
    <n v="2118"/>
    <x v="87"/>
    <x v="2"/>
    <x v="2"/>
    <x v="87"/>
    <x v="91"/>
    <d v="2015-03-31T00:00:00"/>
    <d v="2015-03-31T00:00:00"/>
    <d v="2015-03-31T00:00:00"/>
    <n v="-116.05"/>
    <x v="16"/>
    <n v="177.41"/>
    <n v="49125"/>
    <n v="5.73"/>
    <x v="3"/>
    <n v="2"/>
    <n v="-0.65413449072769292"/>
    <n v="61.36"/>
    <x v="13"/>
    <s v="Mar 2015"/>
    <s v="Mar 2015  Week 14"/>
    <n v="0"/>
    <n v="1"/>
    <x v="0"/>
    <x v="0"/>
  </r>
  <r>
    <n v="1237"/>
    <s v="Eva Simpson"/>
    <x v="3"/>
    <n v="0.02"/>
    <n v="7.38"/>
    <n v="5.21"/>
    <x v="1"/>
    <x v="3"/>
    <x v="0"/>
    <s v="Office Furnishings"/>
    <s v="Small Box"/>
    <s v="Eldon® Expressions™ Wood Desk Accessories, Oak"/>
    <n v="0.56000000000000005"/>
    <s v="United States"/>
    <x v="1"/>
    <s v="Texas"/>
    <s v="Carrollton"/>
    <n v="75007"/>
    <x v="87"/>
    <x v="2"/>
    <x v="2"/>
    <x v="87"/>
    <x v="89"/>
    <d v="2015-03-30T00:00:00"/>
    <d v="2015-03-31T00:00:00"/>
    <d v="2015-03-30T00:00:00"/>
    <n v="7.74"/>
    <x v="6"/>
    <n v="24.52"/>
    <n v="86076"/>
    <n v="7.36"/>
    <x v="1"/>
    <n v="1"/>
    <n v="0.31566068515497553"/>
    <n v="32.26"/>
    <x v="13"/>
    <s v="Mar 2015"/>
    <s v="Mar 2015  Week 14"/>
    <n v="1"/>
    <n v="0"/>
    <x v="0"/>
    <x v="0"/>
  </r>
  <r>
    <n v="3399"/>
    <s v="Marvin Reid"/>
    <x v="3"/>
    <n v="0.08"/>
    <n v="11.97"/>
    <n v="5.81"/>
    <x v="1"/>
    <x v="0"/>
    <x v="2"/>
    <s v="Pens &amp; Art Supplies"/>
    <s v="Small Pack"/>
    <s v="Staples SlimLine Pencil Sharpener"/>
    <n v="0.6"/>
    <s v="United States"/>
    <x v="1"/>
    <s v="Illinois"/>
    <s v="Des Plaines"/>
    <n v="60016"/>
    <x v="87"/>
    <x v="2"/>
    <x v="2"/>
    <x v="87"/>
    <x v="91"/>
    <d v="2015-03-31T00:00:00"/>
    <d v="2015-03-31T00:00:00"/>
    <d v="2015-03-31T00:00:00"/>
    <n v="-41.87"/>
    <x v="18"/>
    <n v="59.98"/>
    <n v="87534"/>
    <n v="11.89"/>
    <x v="1"/>
    <n v="2"/>
    <n v="-0.69806602200733581"/>
    <n v="18.11"/>
    <x v="13"/>
    <s v="Mar 2015"/>
    <s v="Mar 2015  Week 14"/>
    <n v="1"/>
    <n v="0"/>
    <x v="0"/>
    <x v="0"/>
  </r>
  <r>
    <n v="2351"/>
    <s v="Faye Silver"/>
    <x v="0"/>
    <n v="0.08"/>
    <n v="6.48"/>
    <n v="7.49"/>
    <x v="1"/>
    <x v="3"/>
    <x v="2"/>
    <s v="Paper"/>
    <s v="Small Box"/>
    <s v="Xerox 220"/>
    <n v="0.37"/>
    <s v="United States"/>
    <x v="3"/>
    <s v="Maryland"/>
    <s v="Crofton"/>
    <n v="21114"/>
    <x v="88"/>
    <x v="2"/>
    <x v="2"/>
    <x v="88"/>
    <x v="87"/>
    <d v="2015-04-02T00:00:00"/>
    <d v="2015-04-30T00:00:00"/>
    <d v="2015-04-02T00:00:00"/>
    <n v="-119.32"/>
    <x v="1"/>
    <n v="80.86"/>
    <n v="86163"/>
    <n v="6.4"/>
    <x v="3"/>
    <n v="3"/>
    <n v="-1.4756369032896364"/>
    <n v="-38.459999999999994"/>
    <x v="13"/>
    <s v="Mar 2015"/>
    <s v="Mar 2015  Week 14"/>
    <n v="1"/>
    <n v="0"/>
    <x v="0"/>
    <x v="0"/>
  </r>
  <r>
    <n v="3154"/>
    <s v="Faye Manning"/>
    <x v="0"/>
    <n v="0.04"/>
    <n v="21.38"/>
    <n v="8.99"/>
    <x v="1"/>
    <x v="3"/>
    <x v="2"/>
    <s v="Pens &amp; Art Supplies"/>
    <s v="Small Pack"/>
    <s v="Boston 1730 StandUp Electric Pencil Sharpener"/>
    <n v="0.59"/>
    <s v="United States"/>
    <x v="0"/>
    <s v="Florida"/>
    <s v="Saint Petersburg"/>
    <n v="33710"/>
    <x v="88"/>
    <x v="2"/>
    <x v="2"/>
    <x v="88"/>
    <x v="89"/>
    <d v="2015-03-30T00:00:00"/>
    <d v="2015-03-31T00:00:00"/>
    <d v="2015-03-30T00:00:00"/>
    <n v="-51.66"/>
    <x v="31"/>
    <n v="443.66"/>
    <n v="86901"/>
    <n v="21.34"/>
    <x v="0"/>
    <n v="0"/>
    <n v="-0.11644051751341115"/>
    <n v="392"/>
    <x v="13"/>
    <s v="Mar 2015"/>
    <s v="Mar 2015  Week 14"/>
    <n v="0"/>
    <n v="1"/>
    <x v="0"/>
    <x v="0"/>
  </r>
  <r>
    <n v="3252"/>
    <s v="Milton Harrell"/>
    <x v="0"/>
    <n v="0.01"/>
    <n v="11.34"/>
    <n v="5.01"/>
    <x v="1"/>
    <x v="0"/>
    <x v="2"/>
    <s v="Paper"/>
    <s v="Small Box"/>
    <s v="Xerox 188"/>
    <n v="0.36"/>
    <s v="United States"/>
    <x v="3"/>
    <s v="New York"/>
    <s v="Rotterdam"/>
    <n v="12306"/>
    <x v="88"/>
    <x v="2"/>
    <x v="2"/>
    <x v="88"/>
    <x v="88"/>
    <d v="2015-04-01T00:00:00"/>
    <d v="2015-04-30T00:00:00"/>
    <d v="2015-04-01T00:00:00"/>
    <n v="-11.83"/>
    <x v="3"/>
    <n v="14.52"/>
    <n v="87296"/>
    <n v="11.33"/>
    <x v="3"/>
    <n v="2"/>
    <n v="-0.81473829201101933"/>
    <n v="2.6899999999999995"/>
    <x v="13"/>
    <s v="Mar 2015"/>
    <s v="Mar 2015  Week 14"/>
    <n v="1"/>
    <n v="0"/>
    <x v="0"/>
    <x v="0"/>
  </r>
  <r>
    <n v="84"/>
    <s v="Helen Stein"/>
    <x v="1"/>
    <n v="0.08"/>
    <n v="896.99"/>
    <n v="19.989999999999998"/>
    <x v="1"/>
    <x v="3"/>
    <x v="2"/>
    <s v="Binders and Binder Accessories"/>
    <s v="Small Box"/>
    <s v="GBC DocuBind TL300 Electric Binding System"/>
    <n v="0.38"/>
    <s v="United States"/>
    <x v="3"/>
    <s v="Ohio"/>
    <s v="Cincinnati"/>
    <n v="45231"/>
    <x v="88"/>
    <x v="2"/>
    <x v="2"/>
    <x v="88"/>
    <x v="87"/>
    <d v="2015-04-02T00:00:00"/>
    <d v="2015-04-30T00:00:00"/>
    <d v="2015-04-02T00:00:00"/>
    <n v="7402.32"/>
    <x v="1"/>
    <n v="10728"/>
    <n v="87366"/>
    <n v="896.91"/>
    <x v="3"/>
    <n v="3"/>
    <n v="0.69"/>
    <n v="18130.32"/>
    <x v="13"/>
    <s v="Mar 2015"/>
    <s v="Mar 2015  Week 14"/>
    <n v="0"/>
    <n v="1"/>
    <x v="0"/>
    <x v="0"/>
  </r>
  <r>
    <n v="1527"/>
    <s v="Neil Parker"/>
    <x v="2"/>
    <n v="0.03"/>
    <n v="65.989999999999995"/>
    <n v="5.26"/>
    <x v="1"/>
    <x v="2"/>
    <x v="1"/>
    <s v="Telephones and Communication"/>
    <s v="Small Box"/>
    <s v="8860"/>
    <n v="0.56000000000000005"/>
    <s v="United States"/>
    <x v="0"/>
    <s v="Alabama"/>
    <s v="Decatur"/>
    <n v="35601"/>
    <x v="88"/>
    <x v="2"/>
    <x v="2"/>
    <x v="88"/>
    <x v="93"/>
    <d v="2015-04-09T00:00:00"/>
    <d v="2015-04-30T00:00:00"/>
    <d v="2015-04-09T00:00:00"/>
    <n v="-52.247999999999998"/>
    <x v="35"/>
    <n v="1316.03"/>
    <n v="86814"/>
    <n v="65.959999999999994"/>
    <x v="0"/>
    <n v="10"/>
    <n v="-3.9701222616505702E-2"/>
    <n v="1263.7819999999999"/>
    <x v="13"/>
    <s v="Mar 2015"/>
    <s v="Mar 2015  Week 14"/>
    <n v="0"/>
    <n v="1"/>
    <x v="0"/>
    <x v="0"/>
  </r>
  <r>
    <n v="3205"/>
    <s v="Alvin Mullins"/>
    <x v="2"/>
    <n v="7.0000000000000007E-2"/>
    <n v="5.98"/>
    <n v="0.96"/>
    <x v="1"/>
    <x v="1"/>
    <x v="2"/>
    <s v="Pens &amp; Art Supplies"/>
    <s v="Wrap Bag"/>
    <s v="Newell 315"/>
    <n v="0.6"/>
    <s v="United States"/>
    <x v="2"/>
    <s v="Idaho"/>
    <s v="Rexburg"/>
    <n v="83440"/>
    <x v="88"/>
    <x v="2"/>
    <x v="2"/>
    <x v="88"/>
    <x v="90"/>
    <d v="2015-04-03T00:00:00"/>
    <d v="2015-04-30T00:00:00"/>
    <d v="2015-04-03T00:00:00"/>
    <n v="32.83"/>
    <x v="19"/>
    <n v="56.4"/>
    <n v="87933"/>
    <n v="5.91"/>
    <x v="2"/>
    <n v="4"/>
    <n v="0.58209219858156025"/>
    <n v="89.22999999999999"/>
    <x v="13"/>
    <s v="Mar 2015"/>
    <s v="Mar 2015  Week 14"/>
    <n v="1"/>
    <n v="0"/>
    <x v="0"/>
    <x v="0"/>
  </r>
  <r>
    <n v="3206"/>
    <s v="Dana Rankin"/>
    <x v="2"/>
    <n v="0.01"/>
    <n v="39.979999999999997"/>
    <n v="4"/>
    <x v="1"/>
    <x v="1"/>
    <x v="1"/>
    <s v="Computer Peripherals"/>
    <s v="Small Box"/>
    <s v="Microsoft Natural Keyboard Elite"/>
    <n v="0.7"/>
    <s v="United States"/>
    <x v="2"/>
    <s v="Idaho"/>
    <s v="Twin Falls"/>
    <n v="83301"/>
    <x v="88"/>
    <x v="2"/>
    <x v="2"/>
    <x v="88"/>
    <x v="94"/>
    <d v="2015-04-04T00:00:00"/>
    <d v="2015-04-30T00:00:00"/>
    <d v="2015-04-04T00:00:00"/>
    <n v="51.59"/>
    <x v="5"/>
    <n v="257.52"/>
    <n v="87933"/>
    <n v="39.97"/>
    <x v="2"/>
    <n v="5"/>
    <n v="0.20033395464429951"/>
    <n v="309.11"/>
    <x v="13"/>
    <s v="Mar 2015"/>
    <s v="Mar 2015  Week 14"/>
    <n v="1"/>
    <n v="0"/>
    <x v="1"/>
    <x v="0"/>
  </r>
  <r>
    <n v="193"/>
    <s v="Danny Hong"/>
    <x v="4"/>
    <n v="7.0000000000000007E-2"/>
    <n v="6.54"/>
    <n v="5.27"/>
    <x v="1"/>
    <x v="3"/>
    <x v="2"/>
    <s v="Binders and Binder Accessories"/>
    <s v="Small Box"/>
    <s v="Wilson Jones® Four-Pocket Poly Binders"/>
    <n v="0.36"/>
    <s v="United States"/>
    <x v="2"/>
    <s v="Utah"/>
    <s v="Layton"/>
    <n v="84041"/>
    <x v="88"/>
    <x v="2"/>
    <x v="2"/>
    <x v="88"/>
    <x v="88"/>
    <d v="2015-04-01T00:00:00"/>
    <d v="2015-04-30T00:00:00"/>
    <d v="2015-04-01T00:00:00"/>
    <n v="-66.044499999999999"/>
    <x v="31"/>
    <n v="140.30000000000001"/>
    <n v="90432"/>
    <n v="6.47"/>
    <x v="2"/>
    <n v="2"/>
    <n v="-0.47073770491803274"/>
    <n v="74.255500000000012"/>
    <x v="13"/>
    <s v="Mar 2015"/>
    <s v="Mar 2015  Week 14"/>
    <n v="0"/>
    <n v="1"/>
    <x v="0"/>
    <x v="0"/>
  </r>
  <r>
    <n v="194"/>
    <s v="Tammy Goldman"/>
    <x v="4"/>
    <n v="0.09"/>
    <n v="3.29"/>
    <n v="1.35"/>
    <x v="1"/>
    <x v="3"/>
    <x v="2"/>
    <s v="Rubber Bands"/>
    <s v="Wrap Bag"/>
    <s v="Acco® Hot Clips™ Clips to Go"/>
    <n v="0.4"/>
    <s v="United States"/>
    <x v="2"/>
    <s v="Utah"/>
    <s v="Lehi"/>
    <n v="84043"/>
    <x v="88"/>
    <x v="2"/>
    <x v="2"/>
    <x v="88"/>
    <x v="88"/>
    <d v="2015-04-01T00:00:00"/>
    <d v="2015-04-30T00:00:00"/>
    <d v="2015-04-01T00:00:00"/>
    <n v="15.66"/>
    <x v="35"/>
    <n v="71.55"/>
    <n v="90432"/>
    <n v="3.2"/>
    <x v="2"/>
    <n v="2"/>
    <n v="0.21886792452830189"/>
    <n v="87.21"/>
    <x v="13"/>
    <s v="Mar 2015"/>
    <s v="Mar 2015  Week 14"/>
    <n v="0"/>
    <n v="1"/>
    <x v="1"/>
    <x v="0"/>
  </r>
  <r>
    <n v="271"/>
    <s v="Sam Rouse"/>
    <x v="4"/>
    <n v="0.1"/>
    <n v="80.97"/>
    <n v="30.06"/>
    <x v="0"/>
    <x v="0"/>
    <x v="1"/>
    <s v="Office Machines"/>
    <s v="Jumbo Box"/>
    <s v="Hewlett-Packard Deskjet 940 REFURBISHED Color Inkjet Printer"/>
    <n v="0.4"/>
    <s v="United States"/>
    <x v="0"/>
    <s v="Georgia"/>
    <s v="Forest Park"/>
    <n v="30297"/>
    <x v="88"/>
    <x v="2"/>
    <x v="2"/>
    <x v="88"/>
    <x v="91"/>
    <d v="2015-03-31T00:00:00"/>
    <d v="2015-03-31T00:00:00"/>
    <d v="2015-03-31T00:00:00"/>
    <n v="128.02529999999999"/>
    <x v="4"/>
    <n v="899.81"/>
    <n v="88940"/>
    <n v="80.87"/>
    <x v="0"/>
    <n v="1"/>
    <n v="0.14228037030039675"/>
    <n v="1027.8353"/>
    <x v="13"/>
    <s v="Mar 2015"/>
    <s v="Mar 2015  Week 14"/>
    <n v="1"/>
    <n v="0"/>
    <x v="0"/>
    <x v="0"/>
  </r>
  <r>
    <n v="1314"/>
    <s v="Keith Marsh"/>
    <x v="4"/>
    <n v="0.04"/>
    <n v="5.34"/>
    <n v="2.99"/>
    <x v="1"/>
    <x v="2"/>
    <x v="2"/>
    <s v="Binders and Binder Accessories"/>
    <s v="Small Box"/>
    <s v="Wilson Jones 14 Line Acrylic Coated Pressboard Data Binders"/>
    <n v="0.38"/>
    <s v="United States"/>
    <x v="2"/>
    <s v="California"/>
    <s v="Los Angeles"/>
    <n v="90058"/>
    <x v="88"/>
    <x v="2"/>
    <x v="2"/>
    <x v="88"/>
    <x v="88"/>
    <d v="2015-04-01T00:00:00"/>
    <d v="2015-04-30T00:00:00"/>
    <d v="2015-04-01T00:00:00"/>
    <n v="3.4510000000000001"/>
    <x v="50"/>
    <n v="240.6"/>
    <n v="22755"/>
    <n v="5.3"/>
    <x v="2"/>
    <n v="2"/>
    <n v="1.4343308395677474E-2"/>
    <n v="244.05099999999999"/>
    <x v="13"/>
    <s v="Mar 2015"/>
    <s v="Mar 2015  Week 14"/>
    <n v="0"/>
    <n v="1"/>
    <x v="0"/>
    <x v="0"/>
  </r>
  <r>
    <n v="1314"/>
    <s v="Keith Marsh"/>
    <x v="4"/>
    <n v="0.06"/>
    <n v="55.99"/>
    <n v="5"/>
    <x v="1"/>
    <x v="2"/>
    <x v="1"/>
    <s v="Telephones and Communication"/>
    <s v="Small Pack"/>
    <s v="Accessory6"/>
    <n v="0.8"/>
    <s v="United States"/>
    <x v="2"/>
    <s v="California"/>
    <s v="Los Angeles"/>
    <n v="90058"/>
    <x v="88"/>
    <x v="2"/>
    <x v="2"/>
    <x v="88"/>
    <x v="88"/>
    <d v="2015-04-01T00:00:00"/>
    <d v="2015-04-30T00:00:00"/>
    <d v="2015-04-01T00:00:00"/>
    <n v="-275.25299999999999"/>
    <x v="18"/>
    <n v="236.88"/>
    <n v="22755"/>
    <n v="55.93"/>
    <x v="2"/>
    <n v="2"/>
    <n v="-1.1619934143870314"/>
    <n v="-38.37299999999999"/>
    <x v="13"/>
    <s v="Mar 2015"/>
    <s v="Mar 2015  Week 14"/>
    <n v="0"/>
    <n v="1"/>
    <x v="1"/>
    <x v="0"/>
  </r>
  <r>
    <n v="1315"/>
    <s v="Adam Saunders Gray"/>
    <x v="4"/>
    <n v="0"/>
    <n v="4.91"/>
    <n v="5.68"/>
    <x v="1"/>
    <x v="2"/>
    <x v="2"/>
    <s v="Binders and Binder Accessories"/>
    <s v="Small Box"/>
    <s v="Acco Pressboard Covers with Storage Hooks, 14 7/8&quot; x 11&quot;, Light Blue"/>
    <n v="0.36"/>
    <s v="United States"/>
    <x v="2"/>
    <s v="Colorado"/>
    <s v="Colorado Springs"/>
    <n v="80906"/>
    <x v="88"/>
    <x v="2"/>
    <x v="2"/>
    <x v="88"/>
    <x v="91"/>
    <d v="2015-03-31T00:00:00"/>
    <d v="2015-03-31T00:00:00"/>
    <d v="2015-03-31T00:00:00"/>
    <n v="-95.047499999999999"/>
    <x v="13"/>
    <n v="48.3"/>
    <n v="87602"/>
    <n v="4.91"/>
    <x v="2"/>
    <n v="1"/>
    <n v="-1.967857142857143"/>
    <n v="-46.747500000000002"/>
    <x v="13"/>
    <s v="Mar 2015"/>
    <s v="Mar 2015  Week 14"/>
    <n v="1"/>
    <n v="0"/>
    <x v="0"/>
    <x v="0"/>
  </r>
  <r>
    <n v="1316"/>
    <s v="Marion Lindsey"/>
    <x v="4"/>
    <n v="0.04"/>
    <n v="5.34"/>
    <n v="2.99"/>
    <x v="1"/>
    <x v="2"/>
    <x v="2"/>
    <s v="Binders and Binder Accessories"/>
    <s v="Small Box"/>
    <s v="Wilson Jones 14 Line Acrylic Coated Pressboard Data Binders"/>
    <n v="0.38"/>
    <s v="United States"/>
    <x v="2"/>
    <s v="Colorado"/>
    <s v="Commerce City"/>
    <n v="80022"/>
    <x v="88"/>
    <x v="2"/>
    <x v="2"/>
    <x v="88"/>
    <x v="88"/>
    <d v="2015-04-01T00:00:00"/>
    <d v="2015-04-30T00:00:00"/>
    <d v="2015-04-01T00:00:00"/>
    <n v="3.4510000000000001"/>
    <x v="8"/>
    <n v="58.81"/>
    <n v="87602"/>
    <n v="5.3"/>
    <x v="2"/>
    <n v="2"/>
    <n v="5.8680496514198266E-2"/>
    <n v="62.261000000000003"/>
    <x v="13"/>
    <s v="Mar 2015"/>
    <s v="Mar 2015  Week 14"/>
    <n v="0"/>
    <n v="1"/>
    <x v="1"/>
    <x v="0"/>
  </r>
  <r>
    <n v="1316"/>
    <s v="Marion Lindsey"/>
    <x v="4"/>
    <n v="0.06"/>
    <n v="55.99"/>
    <n v="5"/>
    <x v="1"/>
    <x v="2"/>
    <x v="1"/>
    <s v="Telephones and Communication"/>
    <s v="Small Pack"/>
    <s v="Accessory6"/>
    <n v="0.8"/>
    <s v="United States"/>
    <x v="2"/>
    <s v="Colorado"/>
    <s v="Commerce City"/>
    <n v="80022"/>
    <x v="88"/>
    <x v="2"/>
    <x v="2"/>
    <x v="88"/>
    <x v="88"/>
    <d v="2015-04-01T00:00:00"/>
    <d v="2015-04-30T00:00:00"/>
    <d v="2015-04-01T00:00:00"/>
    <n v="-275.25299999999999"/>
    <x v="3"/>
    <n v="47.38"/>
    <n v="87602"/>
    <n v="55.93"/>
    <x v="2"/>
    <n v="2"/>
    <n v="-5.8094765723934145"/>
    <n v="-227.87299999999999"/>
    <x v="13"/>
    <s v="Mar 2015"/>
    <s v="Mar 2015  Week 14"/>
    <n v="0"/>
    <n v="1"/>
    <x v="1"/>
    <x v="0"/>
  </r>
  <r>
    <n v="1840"/>
    <s v="Clifford Webb"/>
    <x v="3"/>
    <n v="7.0000000000000007E-2"/>
    <n v="40.98"/>
    <n v="2.99"/>
    <x v="1"/>
    <x v="2"/>
    <x v="2"/>
    <s v="Binders and Binder Accessories"/>
    <s v="Small Box"/>
    <s v="Avery Trapezoid Ring Binder, 3&quot; Capacity, Black, 1040 sheets"/>
    <n v="0.36"/>
    <s v="United States"/>
    <x v="3"/>
    <s v="Massachusetts"/>
    <s v="Townsend"/>
    <n v="1469"/>
    <x v="88"/>
    <x v="2"/>
    <x v="2"/>
    <x v="88"/>
    <x v="88"/>
    <d v="2015-04-01T00:00:00"/>
    <d v="2015-04-30T00:00:00"/>
    <d v="2015-04-01T00:00:00"/>
    <n v="369.20519999999999"/>
    <x v="1"/>
    <n v="535.08000000000004"/>
    <n v="86599"/>
    <n v="40.909999999999997"/>
    <x v="3"/>
    <n v="2"/>
    <n v="0.69"/>
    <n v="904.28520000000003"/>
    <x v="13"/>
    <s v="Mar 2015"/>
    <s v="Mar 2015  Week 14"/>
    <n v="1"/>
    <n v="0"/>
    <x v="0"/>
    <x v="0"/>
  </r>
  <r>
    <n v="2066"/>
    <s v="Claudia Webb"/>
    <x v="0"/>
    <n v="0.09"/>
    <n v="20.99"/>
    <n v="4.8099999999999996"/>
    <x v="2"/>
    <x v="2"/>
    <x v="1"/>
    <s v="Telephones and Communication"/>
    <s v="Medium Box"/>
    <s v="1726 Digital Answering Machine"/>
    <n v="0.57999999999999996"/>
    <s v="United States"/>
    <x v="0"/>
    <s v="North Carolina"/>
    <s v="Indian Trail"/>
    <n v="28079"/>
    <x v="89"/>
    <x v="2"/>
    <x v="2"/>
    <x v="89"/>
    <x v="88"/>
    <d v="2015-04-01T00:00:00"/>
    <d v="2015-04-30T00:00:00"/>
    <d v="2015-04-01T00:00:00"/>
    <n v="272.69400000000002"/>
    <x v="0"/>
    <n v="38.979999999999997"/>
    <n v="85834"/>
    <n v="20.9"/>
    <x v="0"/>
    <n v="1"/>
    <n v="6.995741405849154"/>
    <n v="311.67400000000004"/>
    <x v="13"/>
    <s v="Mar 2015"/>
    <s v="Mar 2015  Week 14"/>
    <n v="0"/>
    <n v="1"/>
    <x v="0"/>
    <x v="0"/>
  </r>
  <r>
    <n v="3177"/>
    <s v="Laurie Petty"/>
    <x v="0"/>
    <n v="0.06"/>
    <n v="1.68"/>
    <n v="1"/>
    <x v="1"/>
    <x v="1"/>
    <x v="2"/>
    <s v="Pens &amp; Art Supplies"/>
    <s v="Wrap Bag"/>
    <s v="Prang Dustless Chalk Sticks"/>
    <n v="0.35"/>
    <s v="United States"/>
    <x v="0"/>
    <s v="Florida"/>
    <s v="Jupiter"/>
    <n v="33458"/>
    <x v="89"/>
    <x v="2"/>
    <x v="2"/>
    <x v="89"/>
    <x v="87"/>
    <d v="2015-04-02T00:00:00"/>
    <d v="2015-04-30T00:00:00"/>
    <d v="2015-04-02T00:00:00"/>
    <n v="-1319.5"/>
    <x v="18"/>
    <n v="8.65"/>
    <n v="90819"/>
    <n v="1.6199999999999999"/>
    <x v="0"/>
    <n v="2"/>
    <n v="-152.54335260115607"/>
    <n v="-1310.85"/>
    <x v="13"/>
    <s v="Mar 2015"/>
    <s v="Mar 2015  Week 14"/>
    <n v="0"/>
    <n v="1"/>
    <x v="0"/>
    <x v="0"/>
  </r>
  <r>
    <n v="1083"/>
    <s v="Hazel Dale"/>
    <x v="3"/>
    <n v="7.0000000000000007E-2"/>
    <n v="55.99"/>
    <n v="5"/>
    <x v="2"/>
    <x v="3"/>
    <x v="1"/>
    <s v="Telephones and Communication"/>
    <s v="Small Pack"/>
    <s v="Accessory36"/>
    <n v="0.83"/>
    <s v="United States"/>
    <x v="1"/>
    <s v="Illinois"/>
    <s v="Springfield"/>
    <n v="62701"/>
    <x v="89"/>
    <x v="2"/>
    <x v="2"/>
    <x v="89"/>
    <x v="87"/>
    <d v="2015-04-02T00:00:00"/>
    <d v="2015-04-30T00:00:00"/>
    <d v="2015-04-02T00:00:00"/>
    <n v="-232.99100000000001"/>
    <x v="3"/>
    <n v="54.08"/>
    <n v="88460"/>
    <n v="55.92"/>
    <x v="1"/>
    <n v="2"/>
    <n v="-4.3082655325443788"/>
    <n v="-178.911"/>
    <x v="13"/>
    <s v="Mar 2015"/>
    <s v="Mar 2015  Week 14"/>
    <n v="1"/>
    <n v="0"/>
    <x v="0"/>
    <x v="0"/>
  </r>
  <r>
    <n v="3224"/>
    <s v="Claudia White"/>
    <x v="0"/>
    <n v="0.06"/>
    <n v="60.98"/>
    <n v="30"/>
    <x v="0"/>
    <x v="0"/>
    <x v="0"/>
    <s v="Chairs &amp; Chairmats"/>
    <s v="Jumbo Drum"/>
    <s v="Novimex Fabric Task Chair"/>
    <n v="0.7"/>
    <s v="United States"/>
    <x v="0"/>
    <s v="Tennessee"/>
    <s v="Gallatin"/>
    <n v="37066"/>
    <x v="90"/>
    <x v="3"/>
    <x v="3"/>
    <x v="90"/>
    <x v="87"/>
    <d v="2015-04-02T00:00:00"/>
    <d v="2015-04-30T00:00:00"/>
    <d v="2015-04-02T00:00:00"/>
    <n v="-74.087999999999994"/>
    <x v="0"/>
    <n v="125.9"/>
    <n v="86508"/>
    <n v="60.919999999999995"/>
    <x v="0"/>
    <n v="1"/>
    <n v="-0.58846703733121519"/>
    <n v="51.812000000000012"/>
    <x v="13"/>
    <s v="Apr 2015"/>
    <s v="Apr 2015  Week 14"/>
    <n v="1"/>
    <n v="0"/>
    <x v="0"/>
    <x v="1"/>
  </r>
  <r>
    <n v="623"/>
    <s v="Jenny Petty"/>
    <x v="1"/>
    <n v="0.05"/>
    <n v="6.48"/>
    <n v="8.4"/>
    <x v="1"/>
    <x v="2"/>
    <x v="2"/>
    <s v="Paper"/>
    <s v="Small Box"/>
    <s v="Xerox 212"/>
    <n v="0.37"/>
    <s v="United States"/>
    <x v="3"/>
    <s v="New Hampshire"/>
    <s v="Manchester"/>
    <n v="3101"/>
    <x v="90"/>
    <x v="3"/>
    <x v="3"/>
    <x v="90"/>
    <x v="90"/>
    <d v="2015-04-03T00:00:00"/>
    <d v="2015-04-30T00:00:00"/>
    <d v="2015-04-03T00:00:00"/>
    <n v="-226.34639999999999"/>
    <x v="31"/>
    <n v="136.99"/>
    <n v="91433"/>
    <n v="6.4300000000000006"/>
    <x v="3"/>
    <n v="2"/>
    <n v="-1.6522841083290749"/>
    <n v="-89.356399999999979"/>
    <x v="13"/>
    <s v="Apr 2015"/>
    <s v="Apr 2015  Week 14"/>
    <n v="1"/>
    <n v="0"/>
    <x v="0"/>
    <x v="1"/>
  </r>
  <r>
    <n v="624"/>
    <s v="Terry Klein"/>
    <x v="1"/>
    <n v="0.05"/>
    <n v="55.99"/>
    <n v="5"/>
    <x v="1"/>
    <x v="2"/>
    <x v="1"/>
    <s v="Telephones and Communication"/>
    <s v="Small Pack"/>
    <s v="Accessory6"/>
    <n v="0.8"/>
    <s v="United States"/>
    <x v="3"/>
    <s v="Vermont"/>
    <s v="Rutland"/>
    <n v="5701"/>
    <x v="90"/>
    <x v="3"/>
    <x v="3"/>
    <x v="90"/>
    <x v="88"/>
    <d v="2015-04-01T00:00:00"/>
    <d v="2015-04-30T00:00:00"/>
    <d v="2015-04-01T00:00:00"/>
    <n v="-281.17583999999999"/>
    <x v="0"/>
    <n v="99.36"/>
    <n v="91433"/>
    <n v="55.940000000000005"/>
    <x v="3"/>
    <n v="0"/>
    <n v="-2.8298695652173911"/>
    <n v="-181.81583999999998"/>
    <x v="13"/>
    <s v="Apr 2015"/>
    <s v="Apr 2015  Week 14"/>
    <n v="1"/>
    <n v="0"/>
    <x v="1"/>
    <x v="1"/>
  </r>
  <r>
    <n v="1849"/>
    <s v="Michelle Steele"/>
    <x v="1"/>
    <n v="0.09"/>
    <n v="35.99"/>
    <n v="1.1000000000000001"/>
    <x v="1"/>
    <x v="1"/>
    <x v="1"/>
    <s v="Telephones and Communication"/>
    <s v="Small Box"/>
    <s v="Accessory35"/>
    <n v="0.55000000000000004"/>
    <s v="United States"/>
    <x v="0"/>
    <s v="Alabama"/>
    <s v="Enterprise"/>
    <n v="36330"/>
    <x v="90"/>
    <x v="3"/>
    <x v="3"/>
    <x v="90"/>
    <x v="90"/>
    <d v="2015-04-03T00:00:00"/>
    <d v="2015-04-30T00:00:00"/>
    <d v="2015-04-03T00:00:00"/>
    <n v="19.350000000000001"/>
    <x v="2"/>
    <n v="222.71"/>
    <n v="89697"/>
    <n v="35.9"/>
    <x v="0"/>
    <n v="2"/>
    <n v="8.6884288985676447E-2"/>
    <n v="242.06"/>
    <x v="13"/>
    <s v="Apr 2015"/>
    <s v="Apr 2015  Week 14"/>
    <n v="1"/>
    <n v="0"/>
    <x v="0"/>
    <x v="1"/>
  </r>
  <r>
    <n v="1849"/>
    <s v="Michelle Steele"/>
    <x v="1"/>
    <n v="0.01"/>
    <n v="125.99"/>
    <n v="2.5"/>
    <x v="1"/>
    <x v="1"/>
    <x v="1"/>
    <s v="Telephones and Communication"/>
    <s v="Small Box"/>
    <s v="i2000"/>
    <n v="0.6"/>
    <s v="United States"/>
    <x v="0"/>
    <s v="Alabama"/>
    <s v="Enterprise"/>
    <n v="36330"/>
    <x v="90"/>
    <x v="3"/>
    <x v="3"/>
    <x v="90"/>
    <x v="87"/>
    <d v="2015-04-02T00:00:00"/>
    <d v="2015-04-30T00:00:00"/>
    <d v="2015-04-02T00:00:00"/>
    <n v="-967.83399999999995"/>
    <x v="0"/>
    <n v="220.52"/>
    <n v="89697"/>
    <n v="125.97999999999999"/>
    <x v="0"/>
    <n v="1"/>
    <n v="-4.3888717576637033"/>
    <n v="-747.31399999999996"/>
    <x v="13"/>
    <s v="Apr 2015"/>
    <s v="Apr 2015  Week 14"/>
    <n v="0"/>
    <n v="1"/>
    <x v="1"/>
    <x v="1"/>
  </r>
  <r>
    <n v="3246"/>
    <s v="Wanda Harris"/>
    <x v="2"/>
    <n v="0.06"/>
    <n v="5.18"/>
    <n v="2.04"/>
    <x v="1"/>
    <x v="0"/>
    <x v="2"/>
    <s v="Paper"/>
    <s v="Wrap Bag"/>
    <s v="Array® Memo Cubes"/>
    <n v="0.36"/>
    <s v="United States"/>
    <x v="3"/>
    <s v="New Hampshire"/>
    <s v="Hudson"/>
    <n v="3051"/>
    <x v="90"/>
    <x v="3"/>
    <x v="3"/>
    <x v="90"/>
    <x v="88"/>
    <d v="2015-04-01T00:00:00"/>
    <d v="2015-04-30T00:00:00"/>
    <d v="2015-04-01T00:00:00"/>
    <n v="1.9503999999999999"/>
    <x v="7"/>
    <n v="21.86"/>
    <n v="88330"/>
    <n v="5.12"/>
    <x v="3"/>
    <n v="0"/>
    <n v="8.9222323879231472E-2"/>
    <n v="23.810399999999998"/>
    <x v="13"/>
    <s v="Apr 2015"/>
    <s v="Apr 2015  Week 14"/>
    <n v="1"/>
    <n v="0"/>
    <x v="0"/>
    <x v="1"/>
  </r>
  <r>
    <n v="568"/>
    <s v="Peter McConnell"/>
    <x v="4"/>
    <n v="0.08"/>
    <n v="67.28"/>
    <n v="19.989999999999998"/>
    <x v="2"/>
    <x v="1"/>
    <x v="2"/>
    <s v="Binders and Binder Accessories"/>
    <s v="Small Box"/>
    <s v="Catalog Binders with Expanding Posts"/>
    <n v="0.4"/>
    <s v="United States"/>
    <x v="0"/>
    <s v="Mississippi"/>
    <s v="Columbus"/>
    <n v="39701"/>
    <x v="90"/>
    <x v="3"/>
    <x v="3"/>
    <x v="90"/>
    <x v="90"/>
    <d v="2015-04-03T00:00:00"/>
    <d v="2015-04-30T00:00:00"/>
    <d v="2015-04-03T00:00:00"/>
    <n v="224.85059999999999"/>
    <x v="47"/>
    <n v="1066.54"/>
    <n v="88882"/>
    <n v="67.2"/>
    <x v="0"/>
    <n v="2"/>
    <n v="0.21082247266862938"/>
    <n v="1291.3905999999999"/>
    <x v="13"/>
    <s v="Apr 2015"/>
    <s v="Apr 2015  Week 14"/>
    <n v="0"/>
    <n v="1"/>
    <x v="0"/>
    <x v="1"/>
  </r>
  <r>
    <n v="3306"/>
    <s v="Claire Warren"/>
    <x v="4"/>
    <n v="0.06"/>
    <n v="11.33"/>
    <n v="6.12"/>
    <x v="1"/>
    <x v="0"/>
    <x v="2"/>
    <s v="Appliances"/>
    <s v="Medium Box"/>
    <s v="Holmes Replacement Filter for HEPA Air Cleaner, Medium Room"/>
    <n v="0.42"/>
    <s v="United States"/>
    <x v="3"/>
    <s v="Connecticut"/>
    <s v="New London"/>
    <n v="6320"/>
    <x v="90"/>
    <x v="3"/>
    <x v="3"/>
    <x v="90"/>
    <x v="90"/>
    <d v="2015-04-03T00:00:00"/>
    <d v="2015-04-30T00:00:00"/>
    <d v="2015-04-03T00:00:00"/>
    <n v="-15.92"/>
    <x v="3"/>
    <n v="17.62"/>
    <n v="90461"/>
    <n v="11.27"/>
    <x v="3"/>
    <n v="2"/>
    <n v="-0.9035187287173666"/>
    <n v="1.7000000000000011"/>
    <x v="13"/>
    <s v="Apr 2015"/>
    <s v="Apr 2015  Week 14"/>
    <n v="1"/>
    <n v="0"/>
    <x v="0"/>
    <x v="1"/>
  </r>
  <r>
    <n v="2859"/>
    <s v="Brad H Blake"/>
    <x v="3"/>
    <n v="0.03"/>
    <n v="142.86000000000001"/>
    <n v="19.989999999999998"/>
    <x v="1"/>
    <x v="3"/>
    <x v="2"/>
    <s v="Storage &amp; Organization"/>
    <s v="Small Box"/>
    <s v="Letter Size Cart"/>
    <n v="0.56000000000000005"/>
    <s v="United States"/>
    <x v="0"/>
    <s v="Florida"/>
    <s v="Gainesville"/>
    <n v="32601"/>
    <x v="90"/>
    <x v="3"/>
    <x v="3"/>
    <x v="90"/>
    <x v="90"/>
    <d v="2015-04-03T00:00:00"/>
    <d v="2015-04-30T00:00:00"/>
    <d v="2015-04-03T00:00:00"/>
    <n v="-8.3880999999999997"/>
    <x v="35"/>
    <n v="3292.02"/>
    <n v="88281"/>
    <n v="142.83000000000001"/>
    <x v="0"/>
    <n v="2"/>
    <n v="-2.5480100363910302E-3"/>
    <n v="3283.6318999999999"/>
    <x v="13"/>
    <s v="Apr 2015"/>
    <s v="Apr 2015  Week 14"/>
    <n v="1"/>
    <n v="0"/>
    <x v="0"/>
    <x v="1"/>
  </r>
  <r>
    <n v="197"/>
    <s v="Samantha Weaver"/>
    <x v="0"/>
    <n v="0"/>
    <n v="161.55000000000001"/>
    <n v="19.989999999999998"/>
    <x v="1"/>
    <x v="0"/>
    <x v="2"/>
    <s v="Storage &amp; Organization"/>
    <s v="Small Box"/>
    <s v="Fellowes Super Stor/Drawer® Files"/>
    <n v="0.66"/>
    <s v="United States"/>
    <x v="1"/>
    <s v="Kansas"/>
    <s v="Overland Park"/>
    <n v="66212"/>
    <x v="91"/>
    <x v="3"/>
    <x v="3"/>
    <x v="91"/>
    <x v="94"/>
    <d v="2015-04-04T00:00:00"/>
    <d v="2015-04-30T00:00:00"/>
    <d v="2015-04-04T00:00:00"/>
    <n v="1167.1579999999999"/>
    <x v="23"/>
    <n v="3108.98"/>
    <n v="88921"/>
    <n v="161.55000000000001"/>
    <x v="1"/>
    <n v="2"/>
    <n v="0.37541508790664457"/>
    <n v="4276.1379999999999"/>
    <x v="13"/>
    <s v="Apr 2015"/>
    <s v="Apr 2015  Week 14"/>
    <n v="1"/>
    <n v="0"/>
    <x v="0"/>
    <x v="1"/>
  </r>
  <r>
    <n v="198"/>
    <s v="Leroy Blanchard"/>
    <x v="0"/>
    <n v="0"/>
    <n v="161.55000000000001"/>
    <n v="19.989999999999998"/>
    <x v="1"/>
    <x v="0"/>
    <x v="2"/>
    <s v="Storage &amp; Organization"/>
    <s v="Small Box"/>
    <s v="Fellowes Super Stor/Drawer® Files"/>
    <n v="0.66"/>
    <s v="United States"/>
    <x v="1"/>
    <s v="Michigan"/>
    <s v="Detroit"/>
    <n v="48138"/>
    <x v="91"/>
    <x v="3"/>
    <x v="3"/>
    <x v="91"/>
    <x v="94"/>
    <d v="2015-04-04T00:00:00"/>
    <d v="2015-04-30T00:00:00"/>
    <d v="2015-04-04T00:00:00"/>
    <n v="1014.92"/>
    <x v="59"/>
    <n v="12599.55"/>
    <n v="51072"/>
    <n v="161.55000000000001"/>
    <x v="1"/>
    <n v="2"/>
    <n v="8.0552083209320974E-2"/>
    <n v="13614.47"/>
    <x v="13"/>
    <s v="Apr 2015"/>
    <s v="Apr 2015  Week 14"/>
    <n v="1"/>
    <n v="0"/>
    <x v="0"/>
    <x v="1"/>
  </r>
  <r>
    <n v="2667"/>
    <s v="Pat Baker"/>
    <x v="1"/>
    <n v="0.04"/>
    <n v="90.24"/>
    <n v="0.99"/>
    <x v="1"/>
    <x v="2"/>
    <x v="2"/>
    <s v="Appliances"/>
    <s v="Small Box"/>
    <s v="Kensington 6 Outlet MasterPiece® HOMEOFFICE Power Control Center"/>
    <n v="0.56000000000000005"/>
    <s v="United States"/>
    <x v="3"/>
    <s v="Ohio"/>
    <s v="Lakewood"/>
    <n v="44107"/>
    <x v="91"/>
    <x v="3"/>
    <x v="3"/>
    <x v="91"/>
    <x v="94"/>
    <d v="2015-04-04T00:00:00"/>
    <d v="2015-04-30T00:00:00"/>
    <d v="2015-04-04T00:00:00"/>
    <n v="246.2748"/>
    <x v="7"/>
    <n v="356.92"/>
    <n v="87831"/>
    <n v="90.199999999999989"/>
    <x v="3"/>
    <n v="2"/>
    <n v="0.69"/>
    <n v="603.19479999999999"/>
    <x v="13"/>
    <s v="Apr 2015"/>
    <s v="Apr 2015  Week 14"/>
    <n v="1"/>
    <n v="0"/>
    <x v="0"/>
    <x v="1"/>
  </r>
  <r>
    <n v="2667"/>
    <s v="Pat Baker"/>
    <x v="1"/>
    <n v="0.09"/>
    <n v="47.9"/>
    <n v="5.86"/>
    <x v="2"/>
    <x v="2"/>
    <x v="2"/>
    <s v="Paper"/>
    <s v="Small Box"/>
    <s v="Xerox 1938"/>
    <n v="0.37"/>
    <s v="United States"/>
    <x v="3"/>
    <s v="Ohio"/>
    <s v="Lakewood"/>
    <n v="44107"/>
    <x v="91"/>
    <x v="3"/>
    <x v="3"/>
    <x v="91"/>
    <x v="94"/>
    <d v="2015-04-04T00:00:00"/>
    <d v="2015-04-30T00:00:00"/>
    <d v="2015-04-04T00:00:00"/>
    <n v="93.950400000000002"/>
    <x v="6"/>
    <n v="136.16"/>
    <n v="87831"/>
    <n v="47.809999999999995"/>
    <x v="3"/>
    <n v="2"/>
    <n v="0.69000000000000006"/>
    <n v="230.1104"/>
    <x v="13"/>
    <s v="Apr 2015"/>
    <s v="Apr 2015  Week 14"/>
    <n v="0"/>
    <n v="1"/>
    <x v="1"/>
    <x v="1"/>
  </r>
  <r>
    <n v="228"/>
    <s v="Colleen Andrews"/>
    <x v="4"/>
    <n v="0.03"/>
    <n v="60.89"/>
    <n v="32.409999999999997"/>
    <x v="0"/>
    <x v="0"/>
    <x v="0"/>
    <s v="Chairs &amp; Chairmats"/>
    <s v="Jumbo Drum"/>
    <s v="Global Push Button Manager's Chair, Indigo"/>
    <n v="0.56000000000000005"/>
    <s v="United States"/>
    <x v="0"/>
    <s v="North Carolina"/>
    <s v="Mint Hill"/>
    <n v="28227"/>
    <x v="91"/>
    <x v="3"/>
    <x v="3"/>
    <x v="91"/>
    <x v="90"/>
    <d v="2015-04-03T00:00:00"/>
    <d v="2015-04-30T00:00:00"/>
    <d v="2015-04-03T00:00:00"/>
    <n v="36.353999999999999"/>
    <x v="12"/>
    <n v="450.49"/>
    <n v="88527"/>
    <n v="60.86"/>
    <x v="0"/>
    <n v="1"/>
    <n v="8.0698794645830088E-2"/>
    <n v="486.84399999999999"/>
    <x v="13"/>
    <s v="Apr 2015"/>
    <s v="Apr 2015  Week 14"/>
    <n v="1"/>
    <n v="0"/>
    <x v="0"/>
    <x v="1"/>
  </r>
  <r>
    <n v="2957"/>
    <s v="Francis I Davis"/>
    <x v="4"/>
    <n v="0.1"/>
    <n v="37.94"/>
    <n v="5.08"/>
    <x v="2"/>
    <x v="3"/>
    <x v="2"/>
    <s v="Paper"/>
    <s v="Wrap Bag"/>
    <s v="Snap-A-Way® Black Print Carbonless Ruled Speed Letter, Triplicate"/>
    <n v="0.38"/>
    <s v="United States"/>
    <x v="1"/>
    <s v="Wisconsin"/>
    <s v="Milwaukee"/>
    <n v="53209"/>
    <x v="91"/>
    <x v="3"/>
    <x v="3"/>
    <x v="91"/>
    <x v="94"/>
    <d v="2015-04-04T00:00:00"/>
    <d v="2015-04-30T00:00:00"/>
    <d v="2015-04-04T00:00:00"/>
    <n v="95.054400000000001"/>
    <x v="7"/>
    <n v="137.76"/>
    <n v="90264"/>
    <n v="37.839999999999996"/>
    <x v="1"/>
    <n v="2"/>
    <n v="0.69000000000000006"/>
    <n v="232.81439999999998"/>
    <x v="13"/>
    <s v="Apr 2015"/>
    <s v="Apr 2015  Week 14"/>
    <n v="1"/>
    <n v="0"/>
    <x v="0"/>
    <x v="1"/>
  </r>
  <r>
    <n v="1112"/>
    <s v="Luis Kerr"/>
    <x v="3"/>
    <n v="0.03"/>
    <n v="300.98"/>
    <n v="54.92"/>
    <x v="0"/>
    <x v="3"/>
    <x v="0"/>
    <s v="Bookcases"/>
    <s v="Jumbo Box"/>
    <s v="Atlantic Metals Mobile 5-Shelf Bookcases, Custom Colors"/>
    <n v="0.55000000000000004"/>
    <s v="United States"/>
    <x v="2"/>
    <s v="California"/>
    <s v="Yucaipa"/>
    <n v="92399"/>
    <x v="91"/>
    <x v="3"/>
    <x v="3"/>
    <x v="91"/>
    <x v="94"/>
    <d v="2015-04-04T00:00:00"/>
    <d v="2015-04-30T00:00:00"/>
    <d v="2015-04-04T00:00:00"/>
    <n v="1272.5808"/>
    <x v="4"/>
    <n v="3527.82"/>
    <n v="90832"/>
    <n v="300.95000000000005"/>
    <x v="2"/>
    <n v="2"/>
    <n v="0.36072724798884293"/>
    <n v="4800.4008000000003"/>
    <x v="13"/>
    <s v="Apr 2015"/>
    <s v="Apr 2015  Week 14"/>
    <n v="1"/>
    <n v="0"/>
    <x v="0"/>
    <x v="1"/>
  </r>
  <r>
    <n v="1112"/>
    <s v="Luis Kerr"/>
    <x v="3"/>
    <n v="0.02"/>
    <n v="2550.14"/>
    <n v="29.7"/>
    <x v="0"/>
    <x v="3"/>
    <x v="1"/>
    <s v="Office Machines"/>
    <s v="Jumbo Drum"/>
    <s v="Epson DFX-8500 Dot Matrix Printer"/>
    <n v="0.56999999999999995"/>
    <s v="United States"/>
    <x v="2"/>
    <s v="California"/>
    <s v="Yucaipa"/>
    <n v="92399"/>
    <x v="91"/>
    <x v="3"/>
    <x v="3"/>
    <x v="91"/>
    <x v="94"/>
    <d v="2015-04-04T00:00:00"/>
    <d v="2015-04-30T00:00:00"/>
    <d v="2015-04-04T00:00:00"/>
    <n v="-5390.7388920000003"/>
    <x v="0"/>
    <n v="4698.21"/>
    <n v="90832"/>
    <n v="2550.12"/>
    <x v="2"/>
    <n v="2"/>
    <n v="-1.1474027112453467"/>
    <n v="-692.52889200000027"/>
    <x v="13"/>
    <s v="Apr 2015"/>
    <s v="Apr 2015  Week 14"/>
    <n v="0"/>
    <n v="1"/>
    <x v="1"/>
    <x v="1"/>
  </r>
  <r>
    <n v="1777"/>
    <s v="Miriam Greenberg"/>
    <x v="3"/>
    <n v="0.03"/>
    <n v="19.989999999999998"/>
    <n v="11.17"/>
    <x v="1"/>
    <x v="3"/>
    <x v="0"/>
    <s v="Office Furnishings"/>
    <s v="Large Box"/>
    <s v="Telescoping Adjustable Floor Lamp"/>
    <n v="0.6"/>
    <s v="United States"/>
    <x v="1"/>
    <s v="Indiana"/>
    <s v="Valparaiso"/>
    <n v="46383"/>
    <x v="91"/>
    <x v="3"/>
    <x v="3"/>
    <x v="91"/>
    <x v="90"/>
    <d v="2015-04-03T00:00:00"/>
    <d v="2015-04-30T00:00:00"/>
    <d v="2015-04-03T00:00:00"/>
    <n v="-20.8764"/>
    <x v="4"/>
    <n v="251.61"/>
    <n v="89942"/>
    <n v="19.959999999999997"/>
    <x v="1"/>
    <n v="1"/>
    <n v="-8.2971265053058296E-2"/>
    <n v="230.73360000000002"/>
    <x v="13"/>
    <s v="Apr 2015"/>
    <s v="Apr 2015  Week 14"/>
    <n v="0"/>
    <n v="1"/>
    <x v="0"/>
    <x v="1"/>
  </r>
  <r>
    <n v="2014"/>
    <s v="Cathy Simon"/>
    <x v="0"/>
    <n v="0.06"/>
    <n v="6.48"/>
    <n v="7.49"/>
    <x v="1"/>
    <x v="2"/>
    <x v="2"/>
    <s v="Paper"/>
    <s v="Small Box"/>
    <s v="Xerox 220"/>
    <n v="0.37"/>
    <s v="United States"/>
    <x v="1"/>
    <s v="Iowa"/>
    <s v="Council Bluffs"/>
    <n v="51503"/>
    <x v="92"/>
    <x v="3"/>
    <x v="3"/>
    <x v="92"/>
    <x v="94"/>
    <d v="2015-04-04T00:00:00"/>
    <d v="2015-04-30T00:00:00"/>
    <d v="2015-04-04T00:00:00"/>
    <n v="-191.49"/>
    <x v="4"/>
    <n v="74.930000000000007"/>
    <n v="88368"/>
    <n v="6.4200000000000008"/>
    <x v="1"/>
    <n v="0"/>
    <n v="-2.5555852128653407"/>
    <n v="-116.56"/>
    <x v="13"/>
    <s v="Apr 2015"/>
    <s v="Apr 2015  Week 14"/>
    <n v="0"/>
    <n v="1"/>
    <x v="0"/>
    <x v="1"/>
  </r>
  <r>
    <n v="911"/>
    <s v="Marsha P Joyner"/>
    <x v="1"/>
    <n v="0.01"/>
    <n v="59.76"/>
    <n v="9.7100000000000009"/>
    <x v="1"/>
    <x v="3"/>
    <x v="2"/>
    <s v="Storage &amp; Organization"/>
    <s v="Small Box"/>
    <s v="Advantus 10-Drawer Portable Organizer, Chrome Metal Frame, Smoke Drawers"/>
    <n v="0.56999999999999995"/>
    <s v="United States"/>
    <x v="3"/>
    <s v="West Virginia"/>
    <s v="Wheeling"/>
    <n v="26003"/>
    <x v="92"/>
    <x v="3"/>
    <x v="3"/>
    <x v="92"/>
    <x v="92"/>
    <d v="2015-04-06T00:00:00"/>
    <d v="2015-04-30T00:00:00"/>
    <d v="2015-04-06T00:00:00"/>
    <n v="354.3288"/>
    <x v="2"/>
    <n v="513.52"/>
    <n v="90186"/>
    <n v="59.75"/>
    <x v="3"/>
    <n v="2"/>
    <n v="0.69000000000000006"/>
    <n v="867.84879999999998"/>
    <x v="13"/>
    <s v="Apr 2015"/>
    <s v="Apr 2015  Week 14"/>
    <n v="0"/>
    <n v="1"/>
    <x v="0"/>
    <x v="1"/>
  </r>
  <r>
    <n v="2685"/>
    <s v="Kathryn Wolfe"/>
    <x v="1"/>
    <n v="0"/>
    <n v="7.38"/>
    <n v="11.51"/>
    <x v="1"/>
    <x v="0"/>
    <x v="2"/>
    <s v="Binders and Binder Accessories"/>
    <s v="Small Box"/>
    <s v="GBC Plastic Binding Combs"/>
    <n v="0.36"/>
    <s v="United States"/>
    <x v="3"/>
    <s v="New York"/>
    <s v="Plainview"/>
    <n v="11803"/>
    <x v="92"/>
    <x v="3"/>
    <x v="3"/>
    <x v="92"/>
    <x v="95"/>
    <d v="2015-04-05T00:00:00"/>
    <d v="2015-04-30T00:00:00"/>
    <d v="2015-04-05T00:00:00"/>
    <n v="-66.171000000000006"/>
    <x v="0"/>
    <n v="17.64"/>
    <n v="89147"/>
    <n v="7.38"/>
    <x v="3"/>
    <n v="1"/>
    <n v="-3.7511904761904766"/>
    <n v="-48.531000000000006"/>
    <x v="13"/>
    <s v="Apr 2015"/>
    <s v="Apr 2015  Week 14"/>
    <n v="1"/>
    <n v="0"/>
    <x v="0"/>
    <x v="1"/>
  </r>
  <r>
    <n v="321"/>
    <s v="Arthur Lowe Nash"/>
    <x v="2"/>
    <n v="0.04"/>
    <n v="8.33"/>
    <n v="1.99"/>
    <x v="1"/>
    <x v="1"/>
    <x v="1"/>
    <s v="Computer Peripherals"/>
    <s v="Small Pack"/>
    <s v="80 Minute Slim Jewel Case CD-R , 10/Pack - Staples"/>
    <n v="0.52"/>
    <s v="United States"/>
    <x v="3"/>
    <s v="Maryland"/>
    <s v="Potomac"/>
    <n v="20854"/>
    <x v="92"/>
    <x v="3"/>
    <x v="3"/>
    <x v="92"/>
    <x v="93"/>
    <d v="2015-04-09T00:00:00"/>
    <d v="2015-04-30T00:00:00"/>
    <d v="2015-04-09T00:00:00"/>
    <n v="9.9268000000000001"/>
    <x v="8"/>
    <n v="89.76"/>
    <n v="91057"/>
    <n v="8.2900000000000009"/>
    <x v="3"/>
    <n v="5"/>
    <n v="0.11059269162210338"/>
    <n v="99.686800000000005"/>
    <x v="13"/>
    <s v="Apr 2015"/>
    <s v="Apr 2015  Week 14"/>
    <n v="1"/>
    <n v="0"/>
    <x v="0"/>
    <x v="1"/>
  </r>
  <r>
    <n v="975"/>
    <s v="Francis Evans"/>
    <x v="2"/>
    <n v="0.1"/>
    <n v="2.2200000000000002"/>
    <n v="5"/>
    <x v="1"/>
    <x v="3"/>
    <x v="2"/>
    <s v="Appliances"/>
    <s v="Small Box"/>
    <s v="Hoover Replacement Belt for Commercial Guardsman Heavy-Duty Upright Vacuum"/>
    <n v="0.55000000000000004"/>
    <s v="United States"/>
    <x v="3"/>
    <s v="Massachusetts"/>
    <s v="Boston"/>
    <n v="2108"/>
    <x v="92"/>
    <x v="3"/>
    <x v="3"/>
    <x v="92"/>
    <x v="93"/>
    <d v="2015-04-09T00:00:00"/>
    <d v="2015-04-30T00:00:00"/>
    <d v="2015-04-09T00:00:00"/>
    <n v="-21.319199999999999"/>
    <x v="6"/>
    <n v="8.8000000000000007"/>
    <n v="87260"/>
    <n v="2.12"/>
    <x v="3"/>
    <n v="5"/>
    <n v="-2.4226363636363635"/>
    <n v="-12.519199999999998"/>
    <x v="13"/>
    <s v="Apr 2015"/>
    <s v="Apr 2015  Week 14"/>
    <n v="1"/>
    <n v="0"/>
    <x v="0"/>
    <x v="1"/>
  </r>
  <r>
    <n v="1918"/>
    <s v="Hannah Tyson"/>
    <x v="2"/>
    <n v="0.1"/>
    <n v="10.44"/>
    <n v="5.75"/>
    <x v="2"/>
    <x v="2"/>
    <x v="2"/>
    <s v="Binders and Binder Accessories"/>
    <s v="Small Box"/>
    <s v="Avery® 3 1/2&quot; Diskette Storage Pages, 10/Pack"/>
    <n v="0.39"/>
    <s v="United States"/>
    <x v="0"/>
    <s v="Arkansas"/>
    <s v="Paragould"/>
    <n v="72450"/>
    <x v="92"/>
    <x v="3"/>
    <x v="3"/>
    <x v="92"/>
    <x v="96"/>
    <d v="2015-04-11T00:00:00"/>
    <d v="2015-04-30T00:00:00"/>
    <d v="2015-04-11T00:00:00"/>
    <n v="125.724"/>
    <x v="40"/>
    <n v="168.04"/>
    <n v="85898"/>
    <n v="10.34"/>
    <x v="0"/>
    <n v="7"/>
    <n v="0.74817900499880985"/>
    <n v="293.76400000000001"/>
    <x v="13"/>
    <s v="Apr 2015"/>
    <s v="Apr 2015  Week 14"/>
    <n v="1"/>
    <n v="0"/>
    <x v="0"/>
    <x v="1"/>
  </r>
  <r>
    <n v="2548"/>
    <s v="Wayne Bass"/>
    <x v="2"/>
    <n v="0"/>
    <n v="35.99"/>
    <n v="0.99"/>
    <x v="1"/>
    <x v="0"/>
    <x v="1"/>
    <s v="Telephones and Communication"/>
    <s v="Small Pack"/>
    <s v="Accessory31"/>
    <n v="0.35"/>
    <s v="United States"/>
    <x v="2"/>
    <s v="California"/>
    <s v="Los Angeles"/>
    <n v="90068"/>
    <x v="92"/>
    <x v="3"/>
    <x v="3"/>
    <x v="92"/>
    <x v="96"/>
    <d v="2015-04-11T00:00:00"/>
    <d v="2015-04-30T00:00:00"/>
    <d v="2015-04-11T00:00:00"/>
    <n v="840.05100000000004"/>
    <x v="17"/>
    <n v="1477.57"/>
    <n v="46436"/>
    <n v="35.99"/>
    <x v="2"/>
    <n v="7"/>
    <n v="0.56853550085613547"/>
    <n v="2317.6210000000001"/>
    <x v="13"/>
    <s v="Apr 2015"/>
    <s v="Apr 2015  Week 14"/>
    <n v="1"/>
    <n v="0"/>
    <x v="0"/>
    <x v="1"/>
  </r>
  <r>
    <n v="2551"/>
    <s v="Joan Bowers"/>
    <x v="2"/>
    <n v="0"/>
    <n v="35.99"/>
    <n v="0.99"/>
    <x v="1"/>
    <x v="0"/>
    <x v="1"/>
    <s v="Telephones and Communication"/>
    <s v="Small Pack"/>
    <s v="Accessory31"/>
    <n v="0.35"/>
    <s v="United States"/>
    <x v="3"/>
    <s v="Pennsylvania"/>
    <s v="York"/>
    <n v="17403"/>
    <x v="92"/>
    <x v="3"/>
    <x v="3"/>
    <x v="92"/>
    <x v="96"/>
    <d v="2015-04-11T00:00:00"/>
    <d v="2015-04-30T00:00:00"/>
    <d v="2015-04-11T00:00:00"/>
    <n v="265.96050000000002"/>
    <x v="4"/>
    <n v="385.45"/>
    <n v="88656"/>
    <n v="35.99"/>
    <x v="3"/>
    <n v="7"/>
    <n v="0.69000000000000006"/>
    <n v="651.41049999999996"/>
    <x v="13"/>
    <s v="Apr 2015"/>
    <s v="Apr 2015  Week 14"/>
    <n v="1"/>
    <n v="0"/>
    <x v="0"/>
    <x v="1"/>
  </r>
  <r>
    <n v="114"/>
    <s v="Ron Newton"/>
    <x v="4"/>
    <n v="0.01"/>
    <n v="4.91"/>
    <n v="0.5"/>
    <x v="1"/>
    <x v="2"/>
    <x v="2"/>
    <s v="Labels"/>
    <s v="Small Box"/>
    <s v="Avery 493"/>
    <n v="0.36"/>
    <s v="United States"/>
    <x v="2"/>
    <s v="Oregon"/>
    <s v="Lake Oswego"/>
    <n v="97035"/>
    <x v="92"/>
    <x v="3"/>
    <x v="3"/>
    <x v="92"/>
    <x v="92"/>
    <d v="2015-04-06T00:00:00"/>
    <d v="2015-04-30T00:00:00"/>
    <d v="2015-04-06T00:00:00"/>
    <n v="40.247700000000002"/>
    <x v="4"/>
    <n v="58.33"/>
    <n v="89584"/>
    <n v="4.9000000000000004"/>
    <x v="2"/>
    <n v="2"/>
    <n v="0.69000000000000006"/>
    <n v="98.577699999999993"/>
    <x v="13"/>
    <s v="Apr 2015"/>
    <s v="Apr 2015  Week 14"/>
    <n v="0"/>
    <n v="1"/>
    <x v="0"/>
    <x v="1"/>
  </r>
  <r>
    <n v="114"/>
    <s v="Ron Newton"/>
    <x v="4"/>
    <n v="0.09"/>
    <n v="4"/>
    <n v="1.3"/>
    <x v="2"/>
    <x v="2"/>
    <x v="2"/>
    <s v="Paper"/>
    <s v="Wrap Bag"/>
    <s v="EcoTones® Memo Sheets"/>
    <n v="0.37"/>
    <s v="United States"/>
    <x v="2"/>
    <s v="Oregon"/>
    <s v="Lake Oswego"/>
    <n v="97035"/>
    <x v="92"/>
    <x v="3"/>
    <x v="3"/>
    <x v="92"/>
    <x v="92"/>
    <d v="2015-04-06T00:00:00"/>
    <d v="2015-04-30T00:00:00"/>
    <d v="2015-04-06T00:00:00"/>
    <n v="14.0898"/>
    <x v="18"/>
    <n v="20.420000000000002"/>
    <n v="89584"/>
    <n v="3.91"/>
    <x v="2"/>
    <n v="2"/>
    <n v="0.69"/>
    <n v="34.509799999999998"/>
    <x v="13"/>
    <s v="Apr 2015"/>
    <s v="Apr 2015  Week 14"/>
    <n v="0"/>
    <n v="1"/>
    <x v="1"/>
    <x v="1"/>
  </r>
  <r>
    <n v="117"/>
    <s v="Linda Weiss"/>
    <x v="4"/>
    <n v="0.01"/>
    <n v="4.91"/>
    <n v="0.5"/>
    <x v="1"/>
    <x v="2"/>
    <x v="2"/>
    <s v="Labels"/>
    <s v="Small Box"/>
    <s v="Avery 493"/>
    <n v="0.36"/>
    <s v="United States"/>
    <x v="2"/>
    <s v="Washington"/>
    <s v="Seattle"/>
    <n v="98103"/>
    <x v="92"/>
    <x v="3"/>
    <x v="3"/>
    <x v="92"/>
    <x v="92"/>
    <d v="2015-04-06T00:00:00"/>
    <d v="2015-04-30T00:00:00"/>
    <d v="2015-04-06T00:00:00"/>
    <n v="112.06"/>
    <x v="32"/>
    <n v="228.46"/>
    <n v="13959"/>
    <n v="4.9000000000000004"/>
    <x v="2"/>
    <n v="2"/>
    <n v="0.49050161953952554"/>
    <n v="340.52"/>
    <x v="13"/>
    <s v="Apr 2015"/>
    <s v="Apr 2015  Week 14"/>
    <n v="0"/>
    <n v="1"/>
    <x v="0"/>
    <x v="1"/>
  </r>
  <r>
    <n v="117"/>
    <s v="Linda Weiss"/>
    <x v="4"/>
    <n v="0.09"/>
    <n v="4"/>
    <n v="1.3"/>
    <x v="2"/>
    <x v="2"/>
    <x v="2"/>
    <s v="Paper"/>
    <s v="Wrap Bag"/>
    <s v="EcoTones® Memo Sheets"/>
    <n v="0.37"/>
    <s v="United States"/>
    <x v="2"/>
    <s v="Washington"/>
    <s v="Seattle"/>
    <n v="98103"/>
    <x v="92"/>
    <x v="3"/>
    <x v="3"/>
    <x v="92"/>
    <x v="92"/>
    <d v="2015-04-06T00:00:00"/>
    <d v="2015-04-30T00:00:00"/>
    <d v="2015-04-06T00:00:00"/>
    <n v="16.79"/>
    <x v="23"/>
    <n v="77.61"/>
    <n v="13959"/>
    <n v="3.91"/>
    <x v="2"/>
    <n v="2"/>
    <n v="0.21633810076021132"/>
    <n v="94.4"/>
    <x v="13"/>
    <s v="Apr 2015"/>
    <s v="Apr 2015  Week 14"/>
    <n v="0"/>
    <n v="1"/>
    <x v="1"/>
    <x v="1"/>
  </r>
  <r>
    <n v="1590"/>
    <s v="Lucille Buchanan"/>
    <x v="4"/>
    <n v="0.03"/>
    <n v="19.04"/>
    <n v="6.38"/>
    <x v="2"/>
    <x v="3"/>
    <x v="0"/>
    <s v="Office Furnishings"/>
    <s v="Small Box"/>
    <s v="Eldon Expressions™ Desk Accessory, Wood Photo Frame, Mahogany"/>
    <n v="0.56000000000000005"/>
    <s v="United States"/>
    <x v="3"/>
    <s v="Ohio"/>
    <s v="Willoughby"/>
    <n v="44094"/>
    <x v="92"/>
    <x v="3"/>
    <x v="3"/>
    <x v="92"/>
    <x v="94"/>
    <d v="2015-04-04T00:00:00"/>
    <d v="2015-04-30T00:00:00"/>
    <d v="2015-04-04T00:00:00"/>
    <n v="83.793599999999998"/>
    <x v="12"/>
    <n v="144.03"/>
    <n v="86668"/>
    <n v="19.009999999999998"/>
    <x v="3"/>
    <n v="0"/>
    <n v="0.58177879608414906"/>
    <n v="227.8236"/>
    <x v="13"/>
    <s v="Apr 2015"/>
    <s v="Apr 2015  Week 14"/>
    <n v="1"/>
    <n v="0"/>
    <x v="0"/>
    <x v="1"/>
  </r>
  <r>
    <n v="1593"/>
    <s v="Ronald O'Neill"/>
    <x v="4"/>
    <n v="0.02"/>
    <n v="5.53"/>
    <n v="6.98"/>
    <x v="1"/>
    <x v="3"/>
    <x v="2"/>
    <s v="Binders and Binder Accessories"/>
    <s v="Small Box"/>
    <s v="Avery Durable Poly Binders"/>
    <n v="0.39"/>
    <s v="United States"/>
    <x v="1"/>
    <s v="Oklahoma"/>
    <s v="Bartlesville"/>
    <n v="74006"/>
    <x v="92"/>
    <x v="3"/>
    <x v="3"/>
    <x v="92"/>
    <x v="92"/>
    <d v="2015-04-06T00:00:00"/>
    <d v="2015-04-30T00:00:00"/>
    <d v="2015-04-06T00:00:00"/>
    <n v="-77.823719999999994"/>
    <x v="2"/>
    <n v="48.81"/>
    <n v="86668"/>
    <n v="5.5100000000000007"/>
    <x v="1"/>
    <n v="2"/>
    <n v="-1.5944216349108786"/>
    <n v="-29.013719999999992"/>
    <x v="13"/>
    <s v="Apr 2015"/>
    <s v="Apr 2015  Week 14"/>
    <n v="1"/>
    <n v="0"/>
    <x v="1"/>
    <x v="1"/>
  </r>
  <r>
    <n v="2441"/>
    <s v="Kenneth Capps"/>
    <x v="4"/>
    <n v="0.02"/>
    <n v="63.94"/>
    <n v="14.48"/>
    <x v="1"/>
    <x v="1"/>
    <x v="0"/>
    <s v="Office Furnishings"/>
    <s v="Small Box"/>
    <s v="Howard Miller 16&quot; Diameter Gallery Wall Clock"/>
    <n v="0.46"/>
    <s v="United States"/>
    <x v="0"/>
    <s v="Florida"/>
    <s v="Melbourne"/>
    <n v="32935"/>
    <x v="92"/>
    <x v="3"/>
    <x v="3"/>
    <x v="92"/>
    <x v="94"/>
    <d v="2015-04-04T00:00:00"/>
    <d v="2015-04-30T00:00:00"/>
    <d v="2015-04-04T00:00:00"/>
    <n v="-100.17"/>
    <x v="8"/>
    <n v="709.7"/>
    <n v="89300"/>
    <n v="63.919999999999995"/>
    <x v="0"/>
    <n v="0"/>
    <n v="-0.14114414541355502"/>
    <n v="609.53000000000009"/>
    <x v="13"/>
    <s v="Apr 2015"/>
    <s v="Apr 2015  Week 14"/>
    <n v="1"/>
    <n v="0"/>
    <x v="0"/>
    <x v="1"/>
  </r>
  <r>
    <n v="2442"/>
    <s v="Natalie Aldridge"/>
    <x v="4"/>
    <n v="0.01"/>
    <n v="5.0199999999999996"/>
    <n v="5.14"/>
    <x v="1"/>
    <x v="1"/>
    <x v="1"/>
    <s v="Computer Peripherals"/>
    <s v="Small Pack"/>
    <s v="Imation 3.5, DISKETTE 44766 HGHLD3.52HD/FM, 10/Pack"/>
    <n v="0.79"/>
    <s v="United States"/>
    <x v="0"/>
    <s v="Florida"/>
    <s v="Merritt Island"/>
    <n v="32953"/>
    <x v="92"/>
    <x v="3"/>
    <x v="3"/>
    <x v="92"/>
    <x v="92"/>
    <d v="2015-04-06T00:00:00"/>
    <d v="2015-04-30T00:00:00"/>
    <d v="2015-04-06T00:00:00"/>
    <n v="-3.948"/>
    <x v="18"/>
    <n v="27.42"/>
    <n v="89300"/>
    <n v="5.01"/>
    <x v="0"/>
    <n v="2"/>
    <n v="-0.14398249452954048"/>
    <n v="23.472000000000001"/>
    <x v="13"/>
    <s v="Apr 2015"/>
    <s v="Apr 2015  Week 14"/>
    <n v="1"/>
    <n v="0"/>
    <x v="1"/>
    <x v="1"/>
  </r>
  <r>
    <n v="3400"/>
    <s v="Florence Gold"/>
    <x v="4"/>
    <n v="0.1"/>
    <n v="9.3800000000000008"/>
    <n v="4.93"/>
    <x v="2"/>
    <x v="0"/>
    <x v="0"/>
    <s v="Office Furnishings"/>
    <s v="Small Box"/>
    <s v="Eldon Expressions Punched Metal &amp; Wood Desk Accessories, Black &amp; Cherry"/>
    <n v="0.56999999999999995"/>
    <s v="United States"/>
    <x v="3"/>
    <s v="West Virginia"/>
    <s v="Fairmont"/>
    <n v="26554"/>
    <x v="92"/>
    <x v="3"/>
    <x v="3"/>
    <x v="92"/>
    <x v="94"/>
    <d v="2015-04-04T00:00:00"/>
    <d v="2015-04-30T00:00:00"/>
    <d v="2015-04-04T00:00:00"/>
    <n v="-24.7104"/>
    <x v="9"/>
    <n v="135.78"/>
    <n v="87537"/>
    <n v="9.2800000000000011"/>
    <x v="3"/>
    <n v="0"/>
    <n v="-0.18198851082633671"/>
    <n v="111.06960000000001"/>
    <x v="13"/>
    <s v="Apr 2015"/>
    <s v="Apr 2015  Week 14"/>
    <n v="1"/>
    <n v="0"/>
    <x v="0"/>
    <x v="1"/>
  </r>
  <r>
    <n v="1733"/>
    <s v="Nina Horne Kelly"/>
    <x v="3"/>
    <n v="0.02"/>
    <n v="60.98"/>
    <n v="49"/>
    <x v="1"/>
    <x v="0"/>
    <x v="2"/>
    <s v="Appliances"/>
    <s v="Large Box"/>
    <s v="Euro Pro Shark Stick Mini Vacuum"/>
    <n v="0.59"/>
    <s v="United States"/>
    <x v="3"/>
    <s v="District of Columbia"/>
    <s v="Washington"/>
    <n v="20012"/>
    <x v="92"/>
    <x v="3"/>
    <x v="3"/>
    <x v="92"/>
    <x v="92"/>
    <d v="2015-04-06T00:00:00"/>
    <d v="2015-04-30T00:00:00"/>
    <d v="2015-04-06T00:00:00"/>
    <n v="-662.52"/>
    <x v="20"/>
    <n v="2119.54"/>
    <n v="3841"/>
    <n v="60.959999999999994"/>
    <x v="3"/>
    <n v="2"/>
    <n v="-0.31257725732942054"/>
    <n v="1457.02"/>
    <x v="13"/>
    <s v="Apr 2015"/>
    <s v="Apr 2015  Week 14"/>
    <n v="1"/>
    <n v="0"/>
    <x v="0"/>
    <x v="1"/>
  </r>
  <r>
    <n v="1733"/>
    <s v="Nina Horne Kelly"/>
    <x v="3"/>
    <n v="0.02"/>
    <n v="1270.99"/>
    <n v="19.989999999999998"/>
    <x v="1"/>
    <x v="0"/>
    <x v="2"/>
    <s v="Binders and Binder Accessories"/>
    <s v="Small Box"/>
    <s v="Fellowes PB500 Electric Punch Plastic Comb Binding Machine with Manual Bind"/>
    <n v="0.35"/>
    <s v="United States"/>
    <x v="3"/>
    <s v="District of Columbia"/>
    <s v="Washington"/>
    <n v="20012"/>
    <x v="92"/>
    <x v="3"/>
    <x v="3"/>
    <x v="92"/>
    <x v="92"/>
    <d v="2015-04-06T00:00:00"/>
    <d v="2015-04-30T00:00:00"/>
    <d v="2015-04-06T00:00:00"/>
    <n v="9228.2255999999998"/>
    <x v="34"/>
    <n v="45737.33"/>
    <n v="3841"/>
    <n v="1270.97"/>
    <x v="3"/>
    <n v="2"/>
    <n v="0.20176572615847929"/>
    <n v="54965.5556"/>
    <x v="13"/>
    <s v="Apr 2015"/>
    <s v="Apr 2015  Week 14"/>
    <n v="0"/>
    <n v="1"/>
    <x v="1"/>
    <x v="1"/>
  </r>
  <r>
    <n v="1734"/>
    <s v="Christopher Meadows"/>
    <x v="3"/>
    <n v="0.02"/>
    <n v="60.98"/>
    <n v="49"/>
    <x v="1"/>
    <x v="0"/>
    <x v="2"/>
    <s v="Appliances"/>
    <s v="Large Box"/>
    <s v="Euro Pro Shark Stick Mini Vacuum"/>
    <n v="0.59"/>
    <s v="United States"/>
    <x v="3"/>
    <s v="New York"/>
    <s v="Harrison"/>
    <n v="10528"/>
    <x v="92"/>
    <x v="3"/>
    <x v="3"/>
    <x v="92"/>
    <x v="92"/>
    <d v="2015-04-06T00:00:00"/>
    <d v="2015-04-30T00:00:00"/>
    <d v="2015-04-06T00:00:00"/>
    <n v="-596.26800000000003"/>
    <x v="13"/>
    <n v="561.05999999999995"/>
    <n v="88443"/>
    <n v="60.959999999999994"/>
    <x v="3"/>
    <n v="2"/>
    <n v="-1.062752646775746"/>
    <n v="-35.208000000000084"/>
    <x v="13"/>
    <s v="Apr 2015"/>
    <s v="Apr 2015  Week 14"/>
    <n v="1"/>
    <n v="0"/>
    <x v="0"/>
    <x v="1"/>
  </r>
  <r>
    <n v="1734"/>
    <s v="Christopher Meadows"/>
    <x v="3"/>
    <n v="0.02"/>
    <n v="1270.99"/>
    <n v="19.989999999999998"/>
    <x v="1"/>
    <x v="0"/>
    <x v="2"/>
    <s v="Binders and Binder Accessories"/>
    <s v="Small Box"/>
    <s v="Fellowes PB500 Electric Punch Plastic Comb Binding Machine with Manual Bind"/>
    <n v="0.35"/>
    <s v="United States"/>
    <x v="3"/>
    <s v="New York"/>
    <s v="Harrison"/>
    <n v="10528"/>
    <x v="92"/>
    <x v="3"/>
    <x v="3"/>
    <x v="92"/>
    <x v="92"/>
    <d v="2015-04-06T00:00:00"/>
    <d v="2015-04-30T00:00:00"/>
    <d v="2015-04-06T00:00:00"/>
    <n v="7889.6877000000004"/>
    <x v="13"/>
    <n v="11434.33"/>
    <n v="88443"/>
    <n v="1270.97"/>
    <x v="3"/>
    <n v="2"/>
    <n v="0.69000000000000006"/>
    <n v="19324.0177"/>
    <x v="13"/>
    <s v="Apr 2015"/>
    <s v="Apr 2015  Week 14"/>
    <n v="0"/>
    <n v="1"/>
    <x v="1"/>
    <x v="1"/>
  </r>
  <r>
    <n v="1734"/>
    <s v="Christopher Meadows"/>
    <x v="3"/>
    <n v="0.05"/>
    <n v="205.99"/>
    <n v="8.99"/>
    <x v="2"/>
    <x v="0"/>
    <x v="1"/>
    <s v="Telephones and Communication"/>
    <s v="Small Box"/>
    <s v="StarTAC 8000"/>
    <n v="0.6"/>
    <s v="United States"/>
    <x v="3"/>
    <s v="New York"/>
    <s v="Harrison"/>
    <n v="10528"/>
    <x v="92"/>
    <x v="3"/>
    <x v="3"/>
    <x v="92"/>
    <x v="92"/>
    <d v="2015-04-06T00:00:00"/>
    <d v="2015-04-30T00:00:00"/>
    <d v="2015-04-06T00:00:00"/>
    <n v="1545.8097600000001"/>
    <x v="23"/>
    <n v="3229.24"/>
    <n v="88443"/>
    <n v="205.94"/>
    <x v="3"/>
    <n v="2"/>
    <n v="0.47869150636062979"/>
    <n v="4775.0497599999999"/>
    <x v="13"/>
    <s v="Apr 2015"/>
    <s v="Apr 2015  Week 14"/>
    <n v="0"/>
    <n v="1"/>
    <x v="1"/>
    <x v="1"/>
  </r>
  <r>
    <n v="2603"/>
    <s v="Penny Leach"/>
    <x v="0"/>
    <n v="7.0000000000000007E-2"/>
    <n v="200.99"/>
    <n v="4.2"/>
    <x v="1"/>
    <x v="3"/>
    <x v="1"/>
    <s v="Telephones and Communication"/>
    <s v="Small Box"/>
    <s v="2160i"/>
    <n v="0.59"/>
    <s v="United States"/>
    <x v="3"/>
    <s v="New Jersey"/>
    <s v="Hackensack"/>
    <n v="7601"/>
    <x v="93"/>
    <x v="3"/>
    <x v="3"/>
    <x v="93"/>
    <x v="92"/>
    <d v="2015-04-06T00:00:00"/>
    <d v="2015-04-30T00:00:00"/>
    <d v="2015-04-06T00:00:00"/>
    <n v="2225.0761200000002"/>
    <x v="45"/>
    <n v="3705.14"/>
    <n v="87383"/>
    <n v="200.92000000000002"/>
    <x v="3"/>
    <n v="1"/>
    <n v="0.60053766389394203"/>
    <n v="5930.21612"/>
    <x v="14"/>
    <s v="Apr 2015"/>
    <s v="Apr 2015  Week 15"/>
    <n v="1"/>
    <n v="0"/>
    <x v="0"/>
    <x v="1"/>
  </r>
  <r>
    <n v="2604"/>
    <s v="Gina Curry"/>
    <x v="0"/>
    <n v="0.01"/>
    <n v="297.48"/>
    <n v="18.059999999999999"/>
    <x v="0"/>
    <x v="3"/>
    <x v="1"/>
    <s v="Office Machines"/>
    <s v="Jumbo Drum"/>
    <s v="Panasonic KX-P3200 Dot Matrix Printer"/>
    <n v="0.6"/>
    <s v="United States"/>
    <x v="3"/>
    <s v="New Jersey"/>
    <s v="Iselin"/>
    <n v="8830"/>
    <x v="93"/>
    <x v="3"/>
    <x v="3"/>
    <x v="93"/>
    <x v="92"/>
    <d v="2015-04-06T00:00:00"/>
    <d v="2015-04-30T00:00:00"/>
    <d v="2015-04-06T00:00:00"/>
    <n v="-338.18083200000001"/>
    <x v="6"/>
    <n v="945.36"/>
    <n v="87383"/>
    <n v="297.47000000000003"/>
    <x v="3"/>
    <n v="1"/>
    <n v="-0.35772703731911654"/>
    <n v="607.179168"/>
    <x v="14"/>
    <s v="Apr 2015"/>
    <s v="Apr 2015  Week 15"/>
    <n v="1"/>
    <n v="0"/>
    <x v="1"/>
    <x v="1"/>
  </r>
  <r>
    <n v="635"/>
    <s v="Juan Justice"/>
    <x v="1"/>
    <n v="0.01"/>
    <n v="2.08"/>
    <n v="5.33"/>
    <x v="1"/>
    <x v="3"/>
    <x v="0"/>
    <s v="Office Furnishings"/>
    <s v="Small Box"/>
    <s v="Eldon® Wave Desk Accessories"/>
    <n v="0.43"/>
    <s v="United States"/>
    <x v="1"/>
    <s v="Minnesota"/>
    <s v="Saint Paul"/>
    <n v="55106"/>
    <x v="93"/>
    <x v="3"/>
    <x v="3"/>
    <x v="93"/>
    <x v="95"/>
    <d v="2015-04-05T00:00:00"/>
    <d v="2015-04-30T00:00:00"/>
    <d v="2015-04-05T00:00:00"/>
    <n v="-103.7124"/>
    <x v="4"/>
    <n v="28.32"/>
    <n v="89284"/>
    <n v="2.0700000000000003"/>
    <x v="1"/>
    <n v="0"/>
    <n v="-3.6621610169491525"/>
    <n v="-75.392400000000009"/>
    <x v="14"/>
    <s v="Apr 2015"/>
    <s v="Apr 2015  Week 15"/>
    <n v="1"/>
    <n v="0"/>
    <x v="0"/>
    <x v="1"/>
  </r>
  <r>
    <n v="635"/>
    <s v="Juan Justice"/>
    <x v="1"/>
    <n v="0.03"/>
    <n v="370.98"/>
    <n v="99"/>
    <x v="0"/>
    <x v="3"/>
    <x v="2"/>
    <s v="Storage &amp; Organization"/>
    <s v="Jumbo Drum"/>
    <s v="Sauder Facets Collection Locker/File Cabinet, Sky Alder Finish"/>
    <n v="0.65"/>
    <s v="United States"/>
    <x v="1"/>
    <s v="Minnesota"/>
    <s v="Saint Paul"/>
    <n v="55106"/>
    <x v="93"/>
    <x v="3"/>
    <x v="3"/>
    <x v="93"/>
    <x v="92"/>
    <d v="2015-04-06T00:00:00"/>
    <d v="2015-04-30T00:00:00"/>
    <d v="2015-04-06T00:00:00"/>
    <n v="-124.2864"/>
    <x v="5"/>
    <n v="2309.4899999999998"/>
    <n v="89284"/>
    <n v="370.95000000000005"/>
    <x v="1"/>
    <n v="1"/>
    <n v="-5.3815517711702586E-2"/>
    <n v="2185.2035999999998"/>
    <x v="14"/>
    <s v="Apr 2015"/>
    <s v="Apr 2015  Week 15"/>
    <n v="0"/>
    <n v="1"/>
    <x v="1"/>
    <x v="1"/>
  </r>
  <r>
    <n v="1246"/>
    <s v="Lois Hansen"/>
    <x v="1"/>
    <n v="0.1"/>
    <n v="22.38"/>
    <n v="15.1"/>
    <x v="1"/>
    <x v="2"/>
    <x v="2"/>
    <s v="Binders and Binder Accessories"/>
    <s v="Small Box"/>
    <s v="Avery Flip-Chart Easel Binder, Black"/>
    <n v="0.38"/>
    <s v="United States"/>
    <x v="3"/>
    <s v="New York"/>
    <s v="New York City"/>
    <n v="10009"/>
    <x v="93"/>
    <x v="3"/>
    <x v="3"/>
    <x v="93"/>
    <x v="92"/>
    <d v="2015-04-06T00:00:00"/>
    <d v="2015-04-30T00:00:00"/>
    <d v="2015-04-06T00:00:00"/>
    <n v="-107.51349999999999"/>
    <x v="60"/>
    <n v="564.98"/>
    <n v="36452"/>
    <n v="22.279999999999998"/>
    <x v="3"/>
    <n v="1"/>
    <n v="-0.19029611667669649"/>
    <n v="457.4665"/>
    <x v="14"/>
    <s v="Apr 2015"/>
    <s v="Apr 2015  Week 15"/>
    <n v="1"/>
    <n v="0"/>
    <x v="0"/>
    <x v="1"/>
  </r>
  <r>
    <n v="1246"/>
    <s v="Lois Hansen"/>
    <x v="1"/>
    <n v="0.04"/>
    <n v="6.98"/>
    <n v="2.83"/>
    <x v="1"/>
    <x v="2"/>
    <x v="0"/>
    <s v="Office Furnishings"/>
    <s v="Small Pack"/>
    <s v="G.E. Halogen Desk Lamp Bulbs"/>
    <n v="0.37"/>
    <s v="United States"/>
    <x v="3"/>
    <s v="New York"/>
    <s v="New York City"/>
    <n v="10009"/>
    <x v="93"/>
    <x v="3"/>
    <x v="3"/>
    <x v="93"/>
    <x v="97"/>
    <d v="2015-04-07T00:00:00"/>
    <d v="2015-04-30T00:00:00"/>
    <d v="2015-04-07T00:00:00"/>
    <n v="46.01"/>
    <x v="27"/>
    <n v="129.47999999999999"/>
    <n v="36452"/>
    <n v="6.94"/>
    <x v="3"/>
    <n v="2"/>
    <n v="0.35534445474204512"/>
    <n v="175.48999999999998"/>
    <x v="14"/>
    <s v="Apr 2015"/>
    <s v="Apr 2015  Week 15"/>
    <n v="0"/>
    <n v="1"/>
    <x v="1"/>
    <x v="1"/>
  </r>
  <r>
    <n v="1247"/>
    <s v="Henry O'Connell"/>
    <x v="1"/>
    <n v="0.1"/>
    <n v="22.38"/>
    <n v="15.1"/>
    <x v="1"/>
    <x v="2"/>
    <x v="2"/>
    <s v="Binders and Binder Accessories"/>
    <s v="Small Box"/>
    <s v="Avery Flip-Chart Easel Binder, Black"/>
    <n v="0.38"/>
    <s v="United States"/>
    <x v="1"/>
    <s v="Texas"/>
    <s v="Leander"/>
    <n v="78641"/>
    <x v="93"/>
    <x v="3"/>
    <x v="3"/>
    <x v="93"/>
    <x v="92"/>
    <d v="2015-04-06T00:00:00"/>
    <d v="2015-04-30T00:00:00"/>
    <d v="2015-04-06T00:00:00"/>
    <n v="-107.51349999999999"/>
    <x v="12"/>
    <n v="152.11000000000001"/>
    <n v="91555"/>
    <n v="22.279999999999998"/>
    <x v="1"/>
    <n v="1"/>
    <n v="-0.70681414765630124"/>
    <n v="44.59650000000002"/>
    <x v="14"/>
    <s v="Apr 2015"/>
    <s v="Apr 2015  Week 15"/>
    <n v="1"/>
    <n v="0"/>
    <x v="0"/>
    <x v="1"/>
  </r>
  <r>
    <n v="1247"/>
    <s v="Henry O'Connell"/>
    <x v="1"/>
    <n v="0.04"/>
    <n v="6.98"/>
    <n v="2.83"/>
    <x v="1"/>
    <x v="2"/>
    <x v="0"/>
    <s v="Office Furnishings"/>
    <s v="Small Pack"/>
    <s v="G.E. Halogen Desk Lamp Bulbs"/>
    <n v="0.37"/>
    <s v="United States"/>
    <x v="1"/>
    <s v="Texas"/>
    <s v="Leander"/>
    <n v="78641"/>
    <x v="93"/>
    <x v="3"/>
    <x v="3"/>
    <x v="93"/>
    <x v="97"/>
    <d v="2015-04-07T00:00:00"/>
    <d v="2015-04-30T00:00:00"/>
    <d v="2015-04-07T00:00:00"/>
    <n v="24.819299999999998"/>
    <x v="18"/>
    <n v="35.97"/>
    <n v="91555"/>
    <n v="6.94"/>
    <x v="1"/>
    <n v="2"/>
    <n v="0.69"/>
    <n v="60.789299999999997"/>
    <x v="14"/>
    <s v="Apr 2015"/>
    <s v="Apr 2015  Week 15"/>
    <n v="0"/>
    <n v="1"/>
    <x v="1"/>
    <x v="1"/>
  </r>
  <r>
    <n v="1459"/>
    <s v="Steve Raynor"/>
    <x v="1"/>
    <n v="0.05"/>
    <n v="85.99"/>
    <n v="0.99"/>
    <x v="1"/>
    <x v="1"/>
    <x v="1"/>
    <s v="Telephones and Communication"/>
    <s v="Wrap Bag"/>
    <s v="Accessory34"/>
    <n v="0.55000000000000004"/>
    <s v="United States"/>
    <x v="0"/>
    <s v="South Carolina"/>
    <s v="Taylors"/>
    <n v="29687"/>
    <x v="93"/>
    <x v="3"/>
    <x v="3"/>
    <x v="93"/>
    <x v="97"/>
    <d v="2015-04-07T00:00:00"/>
    <d v="2015-04-30T00:00:00"/>
    <d v="2015-04-07T00:00:00"/>
    <n v="36.216000000000001"/>
    <x v="7"/>
    <n v="291.64"/>
    <n v="86734"/>
    <n v="85.94"/>
    <x v="0"/>
    <n v="2"/>
    <n v="0.12418049650253739"/>
    <n v="327.85599999999999"/>
    <x v="14"/>
    <s v="Apr 2015"/>
    <s v="Apr 2015  Week 15"/>
    <n v="1"/>
    <n v="0"/>
    <x v="0"/>
    <x v="1"/>
  </r>
  <r>
    <n v="1891"/>
    <s v="Gretchen Levine"/>
    <x v="3"/>
    <n v="0.03"/>
    <n v="320.64"/>
    <n v="29.2"/>
    <x v="0"/>
    <x v="2"/>
    <x v="0"/>
    <s v="Tables"/>
    <s v="Jumbo Box"/>
    <s v="Chromcraft 48&quot; x 96&quot; Racetrack Double Pedestal Table"/>
    <n v="0.66"/>
    <s v="United States"/>
    <x v="3"/>
    <s v="Ohio"/>
    <s v="Lima"/>
    <n v="45801"/>
    <x v="93"/>
    <x v="3"/>
    <x v="3"/>
    <x v="93"/>
    <x v="97"/>
    <d v="2015-04-07T00:00:00"/>
    <d v="2015-04-30T00:00:00"/>
    <d v="2015-04-07T00:00:00"/>
    <n v="429.75435599999997"/>
    <x v="12"/>
    <n v="2233.46"/>
    <n v="90630"/>
    <n v="320.61"/>
    <x v="3"/>
    <n v="2"/>
    <n v="0.19241641041254376"/>
    <n v="2663.214356"/>
    <x v="14"/>
    <s v="Apr 2015"/>
    <s v="Apr 2015  Week 15"/>
    <n v="1"/>
    <n v="0"/>
    <x v="0"/>
    <x v="1"/>
  </r>
  <r>
    <n v="2960"/>
    <s v="Allan Dickinson"/>
    <x v="3"/>
    <n v="0.1"/>
    <n v="36.549999999999997"/>
    <n v="13.89"/>
    <x v="1"/>
    <x v="3"/>
    <x v="2"/>
    <s v="Pens &amp; Art Supplies"/>
    <s v="Wrap Bag"/>
    <s v="Dixon Ticonderoga Core-Lock Colored Pencils, 48-Color Set"/>
    <n v="0.41"/>
    <s v="United States"/>
    <x v="0"/>
    <s v="Arkansas"/>
    <s v="Van Buren"/>
    <n v="72956"/>
    <x v="93"/>
    <x v="3"/>
    <x v="3"/>
    <x v="93"/>
    <x v="97"/>
    <d v="2015-04-07T00:00:00"/>
    <d v="2015-04-30T00:00:00"/>
    <d v="2015-04-07T00:00:00"/>
    <n v="-89.572000000000003"/>
    <x v="8"/>
    <n v="379.72"/>
    <n v="90646"/>
    <n v="36.449999999999996"/>
    <x v="0"/>
    <n v="2"/>
    <n v="-0.23588960286526914"/>
    <n v="290.14800000000002"/>
    <x v="14"/>
    <s v="Apr 2015"/>
    <s v="Apr 2015  Week 15"/>
    <n v="1"/>
    <n v="0"/>
    <x v="0"/>
    <x v="1"/>
  </r>
  <r>
    <n v="925"/>
    <s v="Ruth Dudley"/>
    <x v="0"/>
    <n v="0.03"/>
    <n v="2.1800000000000002"/>
    <n v="1.38"/>
    <x v="1"/>
    <x v="0"/>
    <x v="2"/>
    <s v="Rubber Bands"/>
    <s v="Wrap Bag"/>
    <s v="Advantus Push Pins"/>
    <n v="0.44"/>
    <s v="United States"/>
    <x v="3"/>
    <s v="Maine"/>
    <s v="Augusta"/>
    <n v="4330"/>
    <x v="94"/>
    <x v="3"/>
    <x v="3"/>
    <x v="94"/>
    <x v="92"/>
    <d v="2015-04-06T00:00:00"/>
    <d v="2015-04-30T00:00:00"/>
    <d v="2015-04-06T00:00:00"/>
    <n v="-7.04"/>
    <x v="12"/>
    <n v="15.73"/>
    <n v="87134"/>
    <n v="2.1500000000000004"/>
    <x v="3"/>
    <n v="0"/>
    <n v="-0.44755244755244755"/>
    <n v="8.6900000000000013"/>
    <x v="14"/>
    <s v="Apr 2015"/>
    <s v="Apr 2015  Week 15"/>
    <n v="1"/>
    <n v="0"/>
    <x v="0"/>
    <x v="1"/>
  </r>
  <r>
    <n v="929"/>
    <s v="Calvin Conway"/>
    <x v="0"/>
    <n v="0.01"/>
    <n v="170.98"/>
    <n v="35.89"/>
    <x v="0"/>
    <x v="0"/>
    <x v="0"/>
    <s v="Bookcases"/>
    <s v="Jumbo Box"/>
    <s v="Rush Hierlooms Collection 1&quot; Thick Stackable Bookcases"/>
    <n v="0.66"/>
    <s v="United States"/>
    <x v="3"/>
    <s v="New Jersey"/>
    <s v="Old Bridge"/>
    <n v="8857"/>
    <x v="94"/>
    <x v="3"/>
    <x v="3"/>
    <x v="94"/>
    <x v="98"/>
    <d v="2015-04-08T00:00:00"/>
    <d v="2015-04-30T00:00:00"/>
    <d v="2015-04-08T00:00:00"/>
    <n v="538.52"/>
    <x v="19"/>
    <n v="1719.07"/>
    <n v="87134"/>
    <n v="170.97"/>
    <x v="3"/>
    <n v="2"/>
    <n v="0.31326240350887397"/>
    <n v="2257.59"/>
    <x v="14"/>
    <s v="Apr 2015"/>
    <s v="Apr 2015  Week 15"/>
    <n v="1"/>
    <n v="0"/>
    <x v="1"/>
    <x v="1"/>
  </r>
  <r>
    <n v="1113"/>
    <s v="Julia Reynolds"/>
    <x v="0"/>
    <n v="0.01"/>
    <n v="2.89"/>
    <n v="0.5"/>
    <x v="1"/>
    <x v="3"/>
    <x v="2"/>
    <s v="Labels"/>
    <s v="Small Box"/>
    <s v="Avery 498"/>
    <n v="0.38"/>
    <s v="United States"/>
    <x v="2"/>
    <s v="Colorado"/>
    <s v="Arvada"/>
    <n v="80004"/>
    <x v="94"/>
    <x v="3"/>
    <x v="3"/>
    <x v="94"/>
    <x v="97"/>
    <d v="2015-04-07T00:00:00"/>
    <d v="2015-04-30T00:00:00"/>
    <d v="2015-04-07T00:00:00"/>
    <n v="29.725200000000001"/>
    <x v="15"/>
    <n v="43.08"/>
    <n v="90833"/>
    <n v="2.8800000000000003"/>
    <x v="2"/>
    <n v="1"/>
    <n v="0.69000000000000006"/>
    <n v="72.805199999999999"/>
    <x v="14"/>
    <s v="Apr 2015"/>
    <s v="Apr 2015  Week 15"/>
    <n v="1"/>
    <n v="0"/>
    <x v="0"/>
    <x v="1"/>
  </r>
  <r>
    <n v="1113"/>
    <s v="Julia Reynolds"/>
    <x v="0"/>
    <n v="0"/>
    <n v="55.99"/>
    <n v="5"/>
    <x v="1"/>
    <x v="3"/>
    <x v="1"/>
    <s v="Telephones and Communication"/>
    <s v="Small Pack"/>
    <s v="Accessory6"/>
    <n v="0.8"/>
    <s v="United States"/>
    <x v="2"/>
    <s v="Colorado"/>
    <s v="Arvada"/>
    <n v="80004"/>
    <x v="94"/>
    <x v="3"/>
    <x v="3"/>
    <x v="94"/>
    <x v="98"/>
    <d v="2015-04-08T00:00:00"/>
    <d v="2015-04-30T00:00:00"/>
    <d v="2015-04-08T00:00:00"/>
    <n v="-187.11"/>
    <x v="18"/>
    <n v="258.93"/>
    <n v="90833"/>
    <n v="55.99"/>
    <x v="2"/>
    <n v="2"/>
    <n v="-0.72262773722627738"/>
    <n v="71.819999999999993"/>
    <x v="14"/>
    <s v="Apr 2015"/>
    <s v="Apr 2015  Week 15"/>
    <n v="0"/>
    <n v="1"/>
    <x v="1"/>
    <x v="1"/>
  </r>
  <r>
    <n v="2481"/>
    <s v="Kelly Sawyer"/>
    <x v="0"/>
    <n v="7.0000000000000007E-2"/>
    <n v="5.18"/>
    <n v="5.74"/>
    <x v="2"/>
    <x v="3"/>
    <x v="2"/>
    <s v="Binders and Binder Accessories"/>
    <s v="Small Box"/>
    <s v="Wilson Jones Impact Binders"/>
    <n v="0.36"/>
    <s v="United States"/>
    <x v="0"/>
    <s v="Louisiana"/>
    <s v="Lafayette"/>
    <n v="70506"/>
    <x v="94"/>
    <x v="3"/>
    <x v="3"/>
    <x v="94"/>
    <x v="98"/>
    <d v="2015-04-08T00:00:00"/>
    <d v="2015-04-30T00:00:00"/>
    <d v="2015-04-08T00:00:00"/>
    <n v="-188.03399999999999"/>
    <x v="15"/>
    <n v="79.61"/>
    <n v="91000"/>
    <n v="5.1099999999999994"/>
    <x v="0"/>
    <n v="2"/>
    <n v="-2.3619394548423562"/>
    <n v="-108.42399999999999"/>
    <x v="14"/>
    <s v="Apr 2015"/>
    <s v="Apr 2015  Week 15"/>
    <n v="1"/>
    <n v="0"/>
    <x v="0"/>
    <x v="1"/>
  </r>
  <r>
    <n v="1618"/>
    <s v="June Roberts"/>
    <x v="1"/>
    <n v="0.09"/>
    <n v="12.88"/>
    <n v="4.59"/>
    <x v="1"/>
    <x v="1"/>
    <x v="2"/>
    <s v="Scissors, Rulers and Trimmers"/>
    <s v="Wrap Bag"/>
    <s v="Martin-Yale Premier Letter Opener"/>
    <n v="0.82"/>
    <s v="United States"/>
    <x v="1"/>
    <s v="Indiana"/>
    <s v="Highland"/>
    <n v="46322"/>
    <x v="94"/>
    <x v="3"/>
    <x v="3"/>
    <x v="94"/>
    <x v="92"/>
    <d v="2015-04-06T00:00:00"/>
    <d v="2015-04-30T00:00:00"/>
    <d v="2015-04-06T00:00:00"/>
    <n v="-175.13"/>
    <x v="1"/>
    <n v="158.13"/>
    <n v="90248"/>
    <n v="12.790000000000001"/>
    <x v="1"/>
    <n v="0"/>
    <n v="-1.1075064820084741"/>
    <n v="-17"/>
    <x v="14"/>
    <s v="Apr 2015"/>
    <s v="Apr 2015  Week 15"/>
    <n v="1"/>
    <n v="0"/>
    <x v="0"/>
    <x v="1"/>
  </r>
  <r>
    <n v="1620"/>
    <s v="Gerald Petty"/>
    <x v="1"/>
    <n v="0.02"/>
    <n v="45.99"/>
    <n v="4.99"/>
    <x v="2"/>
    <x v="1"/>
    <x v="1"/>
    <s v="Telephones and Communication"/>
    <s v="Small Box"/>
    <s v="600 Series Non-Flip"/>
    <n v="0.56999999999999995"/>
    <s v="United States"/>
    <x v="3"/>
    <s v="Pennsylvania"/>
    <s v="Lancaster"/>
    <n v="17602"/>
    <x v="94"/>
    <x v="3"/>
    <x v="3"/>
    <x v="94"/>
    <x v="97"/>
    <d v="2015-04-07T00:00:00"/>
    <d v="2015-04-30T00:00:00"/>
    <d v="2015-04-07T00:00:00"/>
    <n v="3.96"/>
    <x v="7"/>
    <n v="163.01"/>
    <n v="90248"/>
    <n v="45.97"/>
    <x v="3"/>
    <n v="1"/>
    <n v="2.4292988160235569E-2"/>
    <n v="166.97"/>
    <x v="14"/>
    <s v="Apr 2015"/>
    <s v="Apr 2015  Week 15"/>
    <n v="1"/>
    <n v="0"/>
    <x v="1"/>
    <x v="1"/>
  </r>
  <r>
    <n v="3279"/>
    <s v="Ricky Allred"/>
    <x v="1"/>
    <n v="0.06"/>
    <n v="89.83"/>
    <n v="35"/>
    <x v="1"/>
    <x v="2"/>
    <x v="2"/>
    <s v="Storage &amp; Organization"/>
    <s v="Large Box"/>
    <s v="Fellowes Officeware™ Wire Shelving"/>
    <n v="0.83"/>
    <s v="United States"/>
    <x v="0"/>
    <s v="South Carolina"/>
    <s v="Columbia"/>
    <n v="29203"/>
    <x v="94"/>
    <x v="3"/>
    <x v="3"/>
    <x v="94"/>
    <x v="98"/>
    <d v="2015-04-08T00:00:00"/>
    <d v="2015-04-30T00:00:00"/>
    <d v="2015-04-08T00:00:00"/>
    <n v="31.11"/>
    <x v="7"/>
    <n v="366.26"/>
    <n v="90766"/>
    <n v="89.77"/>
    <x v="0"/>
    <n v="2"/>
    <n v="8.4939660350570628E-2"/>
    <n v="397.37"/>
    <x v="14"/>
    <s v="Apr 2015"/>
    <s v="Apr 2015  Week 15"/>
    <n v="0"/>
    <n v="1"/>
    <x v="0"/>
    <x v="1"/>
  </r>
  <r>
    <n v="3279"/>
    <s v="Ricky Allred"/>
    <x v="1"/>
    <n v="0.1"/>
    <n v="13.43"/>
    <n v="5.5"/>
    <x v="1"/>
    <x v="2"/>
    <x v="2"/>
    <s v="Storage &amp; Organization"/>
    <s v="Small Box"/>
    <s v="Fellowes Personal Hanging Folder Files, Navy"/>
    <n v="0.56999999999999995"/>
    <s v="United States"/>
    <x v="0"/>
    <s v="South Carolina"/>
    <s v="Columbia"/>
    <n v="29203"/>
    <x v="94"/>
    <x v="3"/>
    <x v="3"/>
    <x v="94"/>
    <x v="98"/>
    <d v="2015-04-08T00:00:00"/>
    <d v="2015-04-30T00:00:00"/>
    <d v="2015-04-08T00:00:00"/>
    <n v="358.29539999999997"/>
    <x v="4"/>
    <n v="157.99"/>
    <n v="90766"/>
    <n v="13.33"/>
    <x v="0"/>
    <n v="2"/>
    <n v="2.2678359389834797"/>
    <n v="516.28539999999998"/>
    <x v="14"/>
    <s v="Apr 2015"/>
    <s v="Apr 2015  Week 15"/>
    <n v="0"/>
    <n v="1"/>
    <x v="1"/>
    <x v="1"/>
  </r>
  <r>
    <n v="3279"/>
    <s v="Ricky Allred"/>
    <x v="1"/>
    <n v="0.01"/>
    <n v="125.99"/>
    <n v="7.69"/>
    <x v="1"/>
    <x v="2"/>
    <x v="1"/>
    <s v="Telephones and Communication"/>
    <s v="Small Box"/>
    <s v="Timeport L7089"/>
    <n v="0.57999999999999996"/>
    <s v="United States"/>
    <x v="0"/>
    <s v="South Carolina"/>
    <s v="Columbia"/>
    <n v="29203"/>
    <x v="94"/>
    <x v="3"/>
    <x v="3"/>
    <x v="94"/>
    <x v="92"/>
    <d v="2015-04-06T00:00:00"/>
    <d v="2015-04-30T00:00:00"/>
    <d v="2015-04-06T00:00:00"/>
    <n v="8.3219999999999992"/>
    <x v="8"/>
    <n v="1212.8800000000001"/>
    <n v="90766"/>
    <n v="125.97999999999999"/>
    <x v="0"/>
    <n v="0"/>
    <n v="6.8613547919002694E-3"/>
    <n v="1221.202"/>
    <x v="14"/>
    <s v="Apr 2015"/>
    <s v="Apr 2015  Week 15"/>
    <n v="0"/>
    <n v="1"/>
    <x v="1"/>
    <x v="1"/>
  </r>
  <r>
    <n v="2240"/>
    <s v="Maurice Kelly"/>
    <x v="2"/>
    <n v="0.01"/>
    <n v="13.43"/>
    <n v="5.5"/>
    <x v="2"/>
    <x v="3"/>
    <x v="2"/>
    <s v="Storage &amp; Organization"/>
    <s v="Small Box"/>
    <s v="Fellowes Personal Hanging Folder Files, Navy"/>
    <n v="0.56999999999999995"/>
    <s v="United States"/>
    <x v="0"/>
    <s v="Florida"/>
    <s v="Lakeland"/>
    <n v="33801"/>
    <x v="94"/>
    <x v="3"/>
    <x v="3"/>
    <x v="94"/>
    <x v="99"/>
    <d v="2015-04-13T00:00:00"/>
    <d v="2015-04-30T00:00:00"/>
    <d v="2015-04-13T00:00:00"/>
    <n v="-313.02179999999998"/>
    <x v="12"/>
    <n v="99.75"/>
    <n v="89102"/>
    <n v="13.42"/>
    <x v="0"/>
    <n v="7"/>
    <n v="-3.1380631578947367"/>
    <n v="-213.27179999999998"/>
    <x v="14"/>
    <s v="Apr 2015"/>
    <s v="Apr 2015  Week 15"/>
    <n v="1"/>
    <n v="0"/>
    <x v="0"/>
    <x v="1"/>
  </r>
  <r>
    <n v="2334"/>
    <s v="Stephanie Hawkins"/>
    <x v="2"/>
    <n v="0.06"/>
    <n v="60.65"/>
    <n v="12.23"/>
    <x v="1"/>
    <x v="1"/>
    <x v="0"/>
    <s v="Office Furnishings"/>
    <s v="Medium Box"/>
    <s v="Tenex Traditional Chairmats for Medium Pile Carpet, Standard Lip, 36&quot; x 48&quot;"/>
    <n v="0.64"/>
    <s v="United States"/>
    <x v="1"/>
    <s v="Wisconsin"/>
    <s v="Greenfield"/>
    <n v="53220"/>
    <x v="94"/>
    <x v="3"/>
    <x v="3"/>
    <x v="94"/>
    <x v="98"/>
    <d v="2015-04-08T00:00:00"/>
    <d v="2015-04-30T00:00:00"/>
    <d v="2015-04-08T00:00:00"/>
    <n v="427.00650000000002"/>
    <x v="19"/>
    <n v="618.85"/>
    <n v="89608"/>
    <n v="60.589999999999996"/>
    <x v="1"/>
    <n v="2"/>
    <n v="0.69"/>
    <n v="1045.8565000000001"/>
    <x v="14"/>
    <s v="Apr 2015"/>
    <s v="Apr 2015  Week 15"/>
    <n v="1"/>
    <n v="0"/>
    <x v="0"/>
    <x v="1"/>
  </r>
  <r>
    <n v="2874"/>
    <s v="Marian Willis"/>
    <x v="2"/>
    <n v="0.05"/>
    <n v="4.84"/>
    <n v="0.71"/>
    <x v="1"/>
    <x v="2"/>
    <x v="2"/>
    <s v="Pens &amp; Art Supplies"/>
    <s v="Wrap Bag"/>
    <s v="*Staples* Highlighting Markers"/>
    <n v="0.52"/>
    <s v="United States"/>
    <x v="1"/>
    <s v="Nebraska"/>
    <s v="La Vista"/>
    <n v="68128"/>
    <x v="94"/>
    <x v="3"/>
    <x v="3"/>
    <x v="94"/>
    <x v="100"/>
    <d v="2015-04-15T00:00:00"/>
    <d v="2015-04-30T00:00:00"/>
    <d v="2015-04-15T00:00:00"/>
    <n v="13.4481"/>
    <x v="7"/>
    <n v="19.489999999999998"/>
    <n v="89873"/>
    <n v="4.79"/>
    <x v="1"/>
    <n v="9"/>
    <n v="0.69000000000000006"/>
    <n v="32.938099999999999"/>
    <x v="14"/>
    <s v="Apr 2015"/>
    <s v="Apr 2015  Week 15"/>
    <n v="1"/>
    <n v="0"/>
    <x v="0"/>
    <x v="1"/>
  </r>
  <r>
    <n v="102"/>
    <s v="Caroline Johnston"/>
    <x v="4"/>
    <n v="0.04"/>
    <n v="300.98"/>
    <n v="54.92"/>
    <x v="0"/>
    <x v="1"/>
    <x v="0"/>
    <s v="Bookcases"/>
    <s v="Jumbo Box"/>
    <s v="Atlantic Metals Mobile 5-Shelf Bookcases, Custom Colors"/>
    <n v="0.55000000000000004"/>
    <s v="United States"/>
    <x v="3"/>
    <s v="Massachusetts"/>
    <s v="Boston"/>
    <n v="2129"/>
    <x v="94"/>
    <x v="3"/>
    <x v="3"/>
    <x v="94"/>
    <x v="97"/>
    <d v="2015-04-07T00:00:00"/>
    <d v="2015-04-30T00:00:00"/>
    <d v="2015-04-07T00:00:00"/>
    <n v="2023.75"/>
    <x v="21"/>
    <n v="9459.94"/>
    <n v="42599"/>
    <n v="300.94"/>
    <x v="3"/>
    <n v="1"/>
    <n v="0.21392841815064365"/>
    <n v="11483.69"/>
    <x v="14"/>
    <s v="Apr 2015"/>
    <s v="Apr 2015  Week 15"/>
    <n v="1"/>
    <n v="0"/>
    <x v="0"/>
    <x v="1"/>
  </r>
  <r>
    <n v="107"/>
    <s v="Lois Hamilton"/>
    <x v="4"/>
    <n v="0.04"/>
    <n v="300.98"/>
    <n v="54.92"/>
    <x v="0"/>
    <x v="1"/>
    <x v="0"/>
    <s v="Bookcases"/>
    <s v="Jumbo Box"/>
    <s v="Atlantic Metals Mobile 5-Shelf Bookcases, Custom Colors"/>
    <n v="0.55000000000000004"/>
    <s v="United States"/>
    <x v="3"/>
    <s v="New Hampshire"/>
    <s v="Dover"/>
    <n v="3820"/>
    <x v="94"/>
    <x v="3"/>
    <x v="3"/>
    <x v="94"/>
    <x v="97"/>
    <d v="2015-04-07T00:00:00"/>
    <d v="2015-04-30T00:00:00"/>
    <d v="2015-04-07T00:00:00"/>
    <n v="1684.4763"/>
    <x v="2"/>
    <n v="2441.27"/>
    <n v="88204"/>
    <n v="300.94"/>
    <x v="3"/>
    <n v="1"/>
    <n v="0.69000000000000006"/>
    <n v="4125.7462999999998"/>
    <x v="14"/>
    <s v="Apr 2015"/>
    <s v="Apr 2015  Week 15"/>
    <n v="1"/>
    <n v="0"/>
    <x v="0"/>
    <x v="1"/>
  </r>
  <r>
    <n v="786"/>
    <s v="Jason Bray"/>
    <x v="4"/>
    <n v="0"/>
    <n v="8.34"/>
    <n v="4.82"/>
    <x v="1"/>
    <x v="2"/>
    <x v="2"/>
    <s v="Paper"/>
    <s v="Small Box"/>
    <s v="Southworth 25% Cotton Antique Laid Paper &amp; Envelopes"/>
    <n v="0.4"/>
    <s v="United States"/>
    <x v="2"/>
    <s v="California"/>
    <s v="Mission Viejo"/>
    <n v="92691"/>
    <x v="94"/>
    <x v="3"/>
    <x v="3"/>
    <x v="94"/>
    <x v="97"/>
    <d v="2015-04-07T00:00:00"/>
    <d v="2015-04-30T00:00:00"/>
    <d v="2015-04-07T00:00:00"/>
    <n v="-5.05"/>
    <x v="13"/>
    <n v="76.23"/>
    <n v="91513"/>
    <n v="8.34"/>
    <x v="2"/>
    <n v="1"/>
    <n v="-6.6246884428702607E-2"/>
    <n v="71.180000000000007"/>
    <x v="14"/>
    <s v="Apr 2015"/>
    <s v="Apr 2015  Week 15"/>
    <n v="1"/>
    <n v="0"/>
    <x v="0"/>
    <x v="1"/>
  </r>
  <r>
    <n v="1730"/>
    <s v="Kerry Wilkerson"/>
    <x v="1"/>
    <n v="0.1"/>
    <n v="65.989999999999995"/>
    <n v="3.99"/>
    <x v="2"/>
    <x v="0"/>
    <x v="1"/>
    <s v="Telephones and Communication"/>
    <s v="Small Box"/>
    <s v="StarTAC 7760"/>
    <n v="0.59"/>
    <s v="United States"/>
    <x v="2"/>
    <s v="Idaho"/>
    <s v="Moscow"/>
    <n v="83843"/>
    <x v="95"/>
    <x v="3"/>
    <x v="3"/>
    <x v="95"/>
    <x v="93"/>
    <d v="2015-04-09T00:00:00"/>
    <d v="2015-04-30T00:00:00"/>
    <d v="2015-04-09T00:00:00"/>
    <n v="-88.624799999999993"/>
    <x v="18"/>
    <n v="272.86"/>
    <n v="90653"/>
    <n v="65.89"/>
    <x v="2"/>
    <n v="2"/>
    <n v="-0.32479953089496438"/>
    <n v="184.23520000000002"/>
    <x v="14"/>
    <s v="Apr 2015"/>
    <s v="Apr 2015  Week 15"/>
    <n v="1"/>
    <n v="0"/>
    <x v="0"/>
    <x v="1"/>
  </r>
  <r>
    <n v="1957"/>
    <s v="Ted Crowder"/>
    <x v="1"/>
    <n v="0.09"/>
    <n v="77.510000000000005"/>
    <n v="4"/>
    <x v="1"/>
    <x v="1"/>
    <x v="1"/>
    <s v="Computer Peripherals"/>
    <s v="Small Box"/>
    <s v="Micro Innovations Media Access Pro Keyboard"/>
    <n v="0.76"/>
    <s v="United States"/>
    <x v="1"/>
    <s v="Missouri"/>
    <s v="University City"/>
    <n v="63130"/>
    <x v="95"/>
    <x v="3"/>
    <x v="3"/>
    <x v="95"/>
    <x v="93"/>
    <d v="2015-04-09T00:00:00"/>
    <d v="2015-04-30T00:00:00"/>
    <d v="2015-04-09T00:00:00"/>
    <n v="-387.1044"/>
    <x v="3"/>
    <n v="77.47"/>
    <n v="89818"/>
    <n v="77.42"/>
    <x v="1"/>
    <n v="2"/>
    <n v="-4.9968297405447268"/>
    <n v="-309.63440000000003"/>
    <x v="14"/>
    <s v="Apr 2015"/>
    <s v="Apr 2015  Week 15"/>
    <n v="1"/>
    <n v="0"/>
    <x v="0"/>
    <x v="1"/>
  </r>
  <r>
    <n v="268"/>
    <s v="James Beck"/>
    <x v="2"/>
    <n v="0.02"/>
    <n v="5.58"/>
    <n v="5.3"/>
    <x v="1"/>
    <x v="2"/>
    <x v="2"/>
    <s v="Envelopes"/>
    <s v="Small Box"/>
    <s v="Staples Brown Kraft Recycled Clasp Envelopes"/>
    <n v="0.35"/>
    <s v="United States"/>
    <x v="2"/>
    <s v="Arizona"/>
    <s v="Flagstaff"/>
    <n v="86001"/>
    <x v="95"/>
    <x v="3"/>
    <x v="3"/>
    <x v="95"/>
    <x v="101"/>
    <d v="2015-04-12T00:00:00"/>
    <d v="2015-04-30T00:00:00"/>
    <d v="2015-04-12T00:00:00"/>
    <n v="-22.48"/>
    <x v="6"/>
    <n v="18.670000000000002"/>
    <n v="88941"/>
    <n v="5.5600000000000005"/>
    <x v="2"/>
    <n v="5"/>
    <n v="-1.2040707016604177"/>
    <n v="-3.8099999999999987"/>
    <x v="14"/>
    <s v="Apr 2015"/>
    <s v="Apr 2015  Week 15"/>
    <n v="1"/>
    <n v="0"/>
    <x v="0"/>
    <x v="1"/>
  </r>
  <r>
    <n v="268"/>
    <s v="James Beck"/>
    <x v="2"/>
    <n v="0.03"/>
    <n v="40.89"/>
    <n v="18.98"/>
    <x v="1"/>
    <x v="2"/>
    <x v="0"/>
    <s v="Office Furnishings"/>
    <s v="Small Box"/>
    <s v="Eldon Executive Woodline II Cherry Finish Desk Accessories"/>
    <n v="0.56999999999999995"/>
    <s v="United States"/>
    <x v="2"/>
    <s v="Arizona"/>
    <s v="Flagstaff"/>
    <n v="86001"/>
    <x v="95"/>
    <x v="3"/>
    <x v="3"/>
    <x v="95"/>
    <x v="102"/>
    <d v="2015-04-14T00:00:00"/>
    <d v="2015-04-30T00:00:00"/>
    <d v="2015-04-14T00:00:00"/>
    <n v="78.98"/>
    <x v="18"/>
    <n v="210.77"/>
    <n v="88941"/>
    <n v="40.86"/>
    <x v="2"/>
    <n v="7"/>
    <n v="0.37472126014138635"/>
    <n v="289.75"/>
    <x v="14"/>
    <s v="Apr 2015"/>
    <s v="Apr 2015  Week 15"/>
    <n v="0"/>
    <n v="1"/>
    <x v="1"/>
    <x v="1"/>
  </r>
  <r>
    <n v="272"/>
    <s v="Eleanor Swain"/>
    <x v="2"/>
    <n v="0.02"/>
    <n v="5.58"/>
    <n v="5.3"/>
    <x v="1"/>
    <x v="2"/>
    <x v="2"/>
    <s v="Envelopes"/>
    <s v="Small Box"/>
    <s v="Staples Brown Kraft Recycled Clasp Envelopes"/>
    <n v="0.35"/>
    <s v="United States"/>
    <x v="0"/>
    <s v="North Carolina"/>
    <s v="Charlotte"/>
    <n v="28204"/>
    <x v="95"/>
    <x v="3"/>
    <x v="3"/>
    <x v="95"/>
    <x v="101"/>
    <d v="2015-04-12T00:00:00"/>
    <d v="2015-04-30T00:00:00"/>
    <d v="2015-04-12T00:00:00"/>
    <n v="-29.898399999999999"/>
    <x v="8"/>
    <n v="68.459999999999994"/>
    <n v="5509"/>
    <n v="5.5600000000000005"/>
    <x v="0"/>
    <n v="5"/>
    <n v="-0.4367280163599182"/>
    <n v="38.561599999999999"/>
    <x v="14"/>
    <s v="Apr 2015"/>
    <s v="Apr 2015  Week 15"/>
    <n v="1"/>
    <n v="0"/>
    <x v="0"/>
    <x v="1"/>
  </r>
  <r>
    <n v="272"/>
    <s v="Eleanor Swain"/>
    <x v="2"/>
    <n v="0.03"/>
    <n v="40.89"/>
    <n v="18.98"/>
    <x v="1"/>
    <x v="2"/>
    <x v="0"/>
    <s v="Office Furnishings"/>
    <s v="Small Box"/>
    <s v="Eldon Executive Woodline II Cherry Finish Desk Accessories"/>
    <n v="0.56999999999999995"/>
    <s v="United States"/>
    <x v="0"/>
    <s v="North Carolina"/>
    <s v="Charlotte"/>
    <n v="28204"/>
    <x v="95"/>
    <x v="3"/>
    <x v="3"/>
    <x v="95"/>
    <x v="102"/>
    <d v="2015-04-14T00:00:00"/>
    <d v="2015-04-30T00:00:00"/>
    <d v="2015-04-14T00:00:00"/>
    <n v="52.916600000000003"/>
    <x v="31"/>
    <n v="885.23"/>
    <n v="5509"/>
    <n v="40.86"/>
    <x v="0"/>
    <n v="7"/>
    <n v="5.9777233035482304E-2"/>
    <n v="938.14660000000003"/>
    <x v="14"/>
    <s v="Apr 2015"/>
    <s v="Apr 2015  Week 15"/>
    <n v="0"/>
    <n v="1"/>
    <x v="1"/>
    <x v="1"/>
  </r>
  <r>
    <n v="696"/>
    <s v="Johnny Reid"/>
    <x v="2"/>
    <n v="0.1"/>
    <n v="40.479999999999997"/>
    <n v="19.989999999999998"/>
    <x v="1"/>
    <x v="3"/>
    <x v="1"/>
    <s v="Computer Peripherals"/>
    <s v="Small Box"/>
    <s v="Keytronic Designer 104- Key Black Keyboard"/>
    <n v="0.77"/>
    <s v="United States"/>
    <x v="1"/>
    <s v="Indiana"/>
    <s v="Crown Point"/>
    <n v="46307"/>
    <x v="95"/>
    <x v="3"/>
    <x v="3"/>
    <x v="95"/>
    <x v="93"/>
    <d v="2015-04-09T00:00:00"/>
    <d v="2015-04-30T00:00:00"/>
    <d v="2015-04-09T00:00:00"/>
    <n v="-580.32000000000005"/>
    <x v="13"/>
    <n v="355.84"/>
    <n v="89848"/>
    <n v="40.379999999999995"/>
    <x v="1"/>
    <n v="2"/>
    <n v="-1.6308453237410074"/>
    <n v="-224.48000000000008"/>
    <x v="14"/>
    <s v="Apr 2015"/>
    <s v="Apr 2015  Week 15"/>
    <n v="0"/>
    <n v="1"/>
    <x v="0"/>
    <x v="1"/>
  </r>
  <r>
    <n v="698"/>
    <s v="Nelson Hensley"/>
    <x v="2"/>
    <n v="0.1"/>
    <n v="40.479999999999997"/>
    <n v="19.989999999999998"/>
    <x v="1"/>
    <x v="3"/>
    <x v="1"/>
    <s v="Computer Peripherals"/>
    <s v="Small Box"/>
    <s v="Keytronic Designer 104- Key Black Keyboard"/>
    <n v="0.77"/>
    <s v="United States"/>
    <x v="2"/>
    <s v="Washington"/>
    <s v="Seattle"/>
    <n v="98105"/>
    <x v="95"/>
    <x v="3"/>
    <x v="3"/>
    <x v="95"/>
    <x v="93"/>
    <d v="2015-04-09T00:00:00"/>
    <d v="2015-04-30T00:00:00"/>
    <d v="2015-04-09T00:00:00"/>
    <n v="-580.32000000000005"/>
    <x v="34"/>
    <n v="1423.35"/>
    <n v="8994"/>
    <n v="40.379999999999995"/>
    <x v="2"/>
    <n v="2"/>
    <n v="-0.40771419538412906"/>
    <n v="843.02999999999986"/>
    <x v="14"/>
    <s v="Apr 2015"/>
    <s v="Apr 2015  Week 15"/>
    <n v="0"/>
    <n v="1"/>
    <x v="0"/>
    <x v="1"/>
  </r>
  <r>
    <n v="683"/>
    <s v="Seth Merrill"/>
    <x v="4"/>
    <n v="0.06"/>
    <n v="17.670000000000002"/>
    <n v="8.99"/>
    <x v="2"/>
    <x v="0"/>
    <x v="0"/>
    <s v="Office Furnishings"/>
    <s v="Small Pack"/>
    <s v="Executive Impressions 12&quot; Wall Clock"/>
    <n v="0.47"/>
    <s v="United States"/>
    <x v="1"/>
    <s v="Nebraska"/>
    <s v="Papillion"/>
    <n v="68046"/>
    <x v="95"/>
    <x v="3"/>
    <x v="3"/>
    <x v="95"/>
    <x v="98"/>
    <d v="2015-04-08T00:00:00"/>
    <d v="2015-04-30T00:00:00"/>
    <d v="2015-04-08T00:00:00"/>
    <n v="38.06"/>
    <x v="7"/>
    <n v="69.959999999999994"/>
    <n v="87765"/>
    <n v="17.610000000000003"/>
    <x v="1"/>
    <n v="1"/>
    <n v="0.5440251572327045"/>
    <n v="108.02"/>
    <x v="14"/>
    <s v="Apr 2015"/>
    <s v="Apr 2015  Week 15"/>
    <n v="1"/>
    <n v="0"/>
    <x v="0"/>
    <x v="1"/>
  </r>
  <r>
    <n v="1410"/>
    <s v="Charles Ward"/>
    <x v="4"/>
    <n v="0"/>
    <n v="65.989999999999995"/>
    <n v="5.26"/>
    <x v="1"/>
    <x v="3"/>
    <x v="1"/>
    <s v="Telephones and Communication"/>
    <s v="Small Box"/>
    <s v="g520"/>
    <n v="0.59"/>
    <s v="United States"/>
    <x v="2"/>
    <s v="California"/>
    <s v="Moreno Valley"/>
    <n v="92553"/>
    <x v="95"/>
    <x v="3"/>
    <x v="3"/>
    <x v="95"/>
    <x v="98"/>
    <d v="2015-04-08T00:00:00"/>
    <d v="2015-04-30T00:00:00"/>
    <d v="2015-04-08T00:00:00"/>
    <n v="369.99869999999999"/>
    <x v="13"/>
    <n v="536.23"/>
    <n v="87086"/>
    <n v="65.989999999999995"/>
    <x v="2"/>
    <n v="1"/>
    <n v="0.69"/>
    <n v="906.2287"/>
    <x v="14"/>
    <s v="Apr 2015"/>
    <s v="Apr 2015  Week 15"/>
    <n v="1"/>
    <n v="0"/>
    <x v="0"/>
    <x v="1"/>
  </r>
  <r>
    <n v="1413"/>
    <s v="Pamela Wiley"/>
    <x v="4"/>
    <n v="0"/>
    <n v="65.989999999999995"/>
    <n v="5.26"/>
    <x v="1"/>
    <x v="3"/>
    <x v="1"/>
    <s v="Telephones and Communication"/>
    <s v="Small Box"/>
    <s v="g520"/>
    <n v="0.59"/>
    <s v="United States"/>
    <x v="3"/>
    <s v="Massachusetts"/>
    <s v="Boston"/>
    <n v="2113"/>
    <x v="95"/>
    <x v="3"/>
    <x v="3"/>
    <x v="95"/>
    <x v="98"/>
    <d v="2015-04-08T00:00:00"/>
    <d v="2015-04-30T00:00:00"/>
    <d v="2015-04-08T00:00:00"/>
    <n v="542.25"/>
    <x v="34"/>
    <n v="2144.92"/>
    <n v="10277"/>
    <n v="65.989999999999995"/>
    <x v="3"/>
    <n v="1"/>
    <n v="0.25280663148275928"/>
    <n v="2687.17"/>
    <x v="14"/>
    <s v="Apr 2015"/>
    <s v="Apr 2015  Week 15"/>
    <n v="0"/>
    <n v="1"/>
    <x v="0"/>
    <x v="1"/>
  </r>
  <r>
    <n v="2196"/>
    <s v="Gene Heath Cross"/>
    <x v="4"/>
    <n v="0.03"/>
    <n v="27.48"/>
    <n v="4"/>
    <x v="1"/>
    <x v="0"/>
    <x v="1"/>
    <s v="Computer Peripherals"/>
    <s v="Small Box"/>
    <s v="Belkin MediaBoard 104- Keyboard"/>
    <n v="0.75"/>
    <s v="United States"/>
    <x v="3"/>
    <s v="New York"/>
    <s v="Jamestown"/>
    <n v="14701"/>
    <x v="95"/>
    <x v="3"/>
    <x v="3"/>
    <x v="95"/>
    <x v="98"/>
    <d v="2015-04-08T00:00:00"/>
    <d v="2015-04-30T00:00:00"/>
    <d v="2015-04-08T00:00:00"/>
    <n v="-88.840800000000002"/>
    <x v="8"/>
    <n v="294.97000000000003"/>
    <n v="89175"/>
    <n v="27.45"/>
    <x v="3"/>
    <n v="1"/>
    <n v="-0.3011858833101671"/>
    <n v="206.12920000000003"/>
    <x v="14"/>
    <s v="Apr 2015"/>
    <s v="Apr 2015  Week 15"/>
    <n v="1"/>
    <n v="0"/>
    <x v="0"/>
    <x v="1"/>
  </r>
  <r>
    <n v="2196"/>
    <s v="Gene Heath Cross"/>
    <x v="4"/>
    <n v="0.1"/>
    <n v="179.99"/>
    <n v="19.989999999999998"/>
    <x v="1"/>
    <x v="0"/>
    <x v="1"/>
    <s v="Computer Peripherals"/>
    <s v="Small Box"/>
    <s v="Motorola SB4200 Cable Modem"/>
    <n v="0.48"/>
    <s v="United States"/>
    <x v="3"/>
    <s v="New York"/>
    <s v="Jamestown"/>
    <n v="14701"/>
    <x v="95"/>
    <x v="3"/>
    <x v="3"/>
    <x v="95"/>
    <x v="98"/>
    <d v="2015-04-08T00:00:00"/>
    <d v="2015-04-30T00:00:00"/>
    <d v="2015-04-08T00:00:00"/>
    <n v="1208.9903999999999"/>
    <x v="15"/>
    <n v="2458.0500000000002"/>
    <n v="89175"/>
    <n v="179.89000000000001"/>
    <x v="3"/>
    <n v="1"/>
    <n v="0.4918493928113748"/>
    <n v="3667.0403999999999"/>
    <x v="14"/>
    <s v="Apr 2015"/>
    <s v="Apr 2015  Week 15"/>
    <n v="0"/>
    <n v="1"/>
    <x v="1"/>
    <x v="1"/>
  </r>
  <r>
    <n v="2196"/>
    <s v="Gene Heath Cross"/>
    <x v="4"/>
    <n v="0.1"/>
    <n v="140.85"/>
    <n v="19.989999999999998"/>
    <x v="1"/>
    <x v="0"/>
    <x v="2"/>
    <s v="Storage &amp; Organization"/>
    <s v="Small Box"/>
    <s v="Fellowes Strictly Business® Drawer File, Letter/Legal Size"/>
    <n v="0.73"/>
    <s v="United States"/>
    <x v="3"/>
    <s v="New York"/>
    <s v="Jamestown"/>
    <n v="14701"/>
    <x v="95"/>
    <x v="3"/>
    <x v="3"/>
    <x v="95"/>
    <x v="93"/>
    <d v="2015-04-09T00:00:00"/>
    <d v="2015-04-30T00:00:00"/>
    <d v="2015-04-09T00:00:00"/>
    <n v="9.9911999999999992"/>
    <x v="23"/>
    <n v="2465.75"/>
    <n v="89175"/>
    <n v="140.75"/>
    <x v="3"/>
    <n v="2"/>
    <n v="4.0519922944337421E-3"/>
    <n v="2475.7411999999999"/>
    <x v="14"/>
    <s v="Apr 2015"/>
    <s v="Apr 2015  Week 15"/>
    <n v="0"/>
    <n v="1"/>
    <x v="1"/>
    <x v="1"/>
  </r>
  <r>
    <n v="2073"/>
    <s v="Evan Kelley"/>
    <x v="3"/>
    <n v="0.05"/>
    <n v="291.73"/>
    <n v="48.8"/>
    <x v="0"/>
    <x v="1"/>
    <x v="0"/>
    <s v="Chairs &amp; Chairmats"/>
    <s v="Jumbo Drum"/>
    <s v="Hon 4070 Series Pagoda™ Armless Upholstered Stacking Chairs"/>
    <n v="0.56000000000000005"/>
    <s v="United States"/>
    <x v="1"/>
    <s v="Michigan"/>
    <s v="Garden City"/>
    <n v="48135"/>
    <x v="95"/>
    <x v="3"/>
    <x v="3"/>
    <x v="95"/>
    <x v="93"/>
    <d v="2015-04-09T00:00:00"/>
    <d v="2015-04-30T00:00:00"/>
    <d v="2015-04-09T00:00:00"/>
    <n v="550.38080000000002"/>
    <x v="5"/>
    <n v="1818.41"/>
    <n v="88557"/>
    <n v="291.68"/>
    <x v="1"/>
    <n v="2"/>
    <n v="0.30267145473243107"/>
    <n v="2368.7908000000002"/>
    <x v="14"/>
    <s v="Apr 2015"/>
    <s v="Apr 2015  Week 15"/>
    <n v="1"/>
    <n v="0"/>
    <x v="0"/>
    <x v="1"/>
  </r>
  <r>
    <n v="2539"/>
    <s v="Max Hubbard"/>
    <x v="3"/>
    <n v="0.08"/>
    <n v="12.53"/>
    <n v="0.5"/>
    <x v="1"/>
    <x v="2"/>
    <x v="2"/>
    <s v="Labels"/>
    <s v="Small Box"/>
    <s v="Avery 485"/>
    <n v="0.38"/>
    <s v="United States"/>
    <x v="0"/>
    <s v="Florida"/>
    <s v="Winter Park"/>
    <n v="32789"/>
    <x v="95"/>
    <x v="3"/>
    <x v="3"/>
    <x v="95"/>
    <x v="98"/>
    <d v="2015-04-08T00:00:00"/>
    <d v="2015-04-30T00:00:00"/>
    <d v="2015-04-08T00:00:00"/>
    <n v="215.71799999999999"/>
    <x v="18"/>
    <n v="61.1"/>
    <n v="91017"/>
    <n v="12.45"/>
    <x v="0"/>
    <n v="1"/>
    <n v="3.5305728314238949"/>
    <n v="276.81799999999998"/>
    <x v="14"/>
    <s v="Apr 2015"/>
    <s v="Apr 2015  Week 15"/>
    <n v="1"/>
    <n v="0"/>
    <x v="0"/>
    <x v="1"/>
  </r>
  <r>
    <n v="2540"/>
    <s v="Helen Ferguson"/>
    <x v="3"/>
    <n v="0.02"/>
    <n v="178.47"/>
    <n v="19.989999999999998"/>
    <x v="1"/>
    <x v="2"/>
    <x v="2"/>
    <s v="Storage &amp; Organization"/>
    <s v="Small Box"/>
    <s v="Hot File® 7-Pocket, Floor Stand"/>
    <n v="0.55000000000000004"/>
    <s v="United States"/>
    <x v="0"/>
    <s v="Florida"/>
    <s v="Winter Springs"/>
    <n v="32708"/>
    <x v="95"/>
    <x v="3"/>
    <x v="3"/>
    <x v="95"/>
    <x v="98"/>
    <d v="2015-04-08T00:00:00"/>
    <d v="2015-04-30T00:00:00"/>
    <d v="2015-04-08T00:00:00"/>
    <n v="106.98480000000001"/>
    <x v="3"/>
    <n v="193.81"/>
    <n v="91017"/>
    <n v="178.45"/>
    <x v="0"/>
    <n v="1"/>
    <n v="0.55200866828337036"/>
    <n v="300.79480000000001"/>
    <x v="14"/>
    <s v="Apr 2015"/>
    <s v="Apr 2015  Week 15"/>
    <n v="1"/>
    <n v="0"/>
    <x v="1"/>
    <x v="1"/>
  </r>
  <r>
    <n v="15"/>
    <s v="Timothy Reese"/>
    <x v="0"/>
    <n v="0"/>
    <n v="4.42"/>
    <n v="4.99"/>
    <x v="1"/>
    <x v="0"/>
    <x v="2"/>
    <s v="Envelopes"/>
    <s v="Small Box"/>
    <s v="Grip Seal Envelopes"/>
    <n v="0.38"/>
    <s v="United States"/>
    <x v="3"/>
    <s v="New York"/>
    <s v="Smithtown"/>
    <n v="11787"/>
    <x v="96"/>
    <x v="3"/>
    <x v="3"/>
    <x v="96"/>
    <x v="93"/>
    <d v="2015-04-09T00:00:00"/>
    <d v="2015-04-30T00:00:00"/>
    <d v="2015-04-09T00:00:00"/>
    <n v="-59.82"/>
    <x v="12"/>
    <n v="33.47"/>
    <n v="86837"/>
    <n v="4.42"/>
    <x v="3"/>
    <n v="1"/>
    <n v="-1.7872721840454138"/>
    <n v="-26.35"/>
    <x v="14"/>
    <s v="Apr 2015"/>
    <s v="Apr 2015  Week 15"/>
    <n v="1"/>
    <n v="0"/>
    <x v="0"/>
    <x v="1"/>
  </r>
  <r>
    <n v="1935"/>
    <s v="Diana Coble Hubbard"/>
    <x v="0"/>
    <n v="0.01"/>
    <n v="42.98"/>
    <n v="4.62"/>
    <x v="2"/>
    <x v="3"/>
    <x v="2"/>
    <s v="Appliances"/>
    <s v="Small Box"/>
    <s v="Belkin F9M820V08 8 Outlet Surge"/>
    <n v="0.56000000000000005"/>
    <s v="United States"/>
    <x v="1"/>
    <s v="Texas"/>
    <s v="Grand Prairie"/>
    <n v="75051"/>
    <x v="96"/>
    <x v="3"/>
    <x v="3"/>
    <x v="96"/>
    <x v="103"/>
    <d v="2015-04-10T00:00:00"/>
    <d v="2015-04-30T00:00:00"/>
    <d v="2015-04-10T00:00:00"/>
    <n v="285.47370000000001"/>
    <x v="13"/>
    <n v="413.73"/>
    <n v="86686"/>
    <n v="42.97"/>
    <x v="1"/>
    <n v="2"/>
    <n v="0.69"/>
    <n v="699.20370000000003"/>
    <x v="14"/>
    <s v="Apr 2015"/>
    <s v="Apr 2015  Week 15"/>
    <n v="1"/>
    <n v="0"/>
    <x v="0"/>
    <x v="1"/>
  </r>
  <r>
    <n v="2655"/>
    <s v="Benjamin Lam"/>
    <x v="0"/>
    <n v="7.0000000000000007E-2"/>
    <n v="2.94"/>
    <n v="0.81"/>
    <x v="1"/>
    <x v="3"/>
    <x v="2"/>
    <s v="Pens &amp; Art Supplies"/>
    <s v="Wrap Bag"/>
    <s v="Prang Colored Pencils"/>
    <n v="0.4"/>
    <s v="United States"/>
    <x v="0"/>
    <s v="Georgia"/>
    <s v="Atlanta"/>
    <n v="30318"/>
    <x v="96"/>
    <x v="3"/>
    <x v="3"/>
    <x v="96"/>
    <x v="93"/>
    <d v="2015-04-09T00:00:00"/>
    <d v="2015-04-30T00:00:00"/>
    <d v="2015-04-09T00:00:00"/>
    <n v="-93.927400000000006"/>
    <x v="19"/>
    <n v="29.88"/>
    <n v="86064"/>
    <n v="2.87"/>
    <x v="0"/>
    <n v="1"/>
    <n v="-3.1434872824631865"/>
    <n v="-64.04740000000001"/>
    <x v="14"/>
    <s v="Apr 2015"/>
    <s v="Apr 2015  Week 15"/>
    <n v="1"/>
    <n v="0"/>
    <x v="0"/>
    <x v="1"/>
  </r>
  <r>
    <n v="3098"/>
    <s v="Lorraine Boykin"/>
    <x v="0"/>
    <n v="0.05"/>
    <n v="35.44"/>
    <n v="5.09"/>
    <x v="1"/>
    <x v="1"/>
    <x v="2"/>
    <s v="Paper"/>
    <s v="Small Box"/>
    <s v="Xerox 1932"/>
    <n v="0.38"/>
    <s v="United States"/>
    <x v="3"/>
    <s v="New York"/>
    <s v="Shirley"/>
    <n v="11967"/>
    <x v="96"/>
    <x v="3"/>
    <x v="3"/>
    <x v="96"/>
    <x v="93"/>
    <d v="2015-04-09T00:00:00"/>
    <d v="2015-04-30T00:00:00"/>
    <d v="2015-04-09T00:00:00"/>
    <n v="240.17519999999999"/>
    <x v="19"/>
    <n v="348.08"/>
    <n v="89314"/>
    <n v="35.39"/>
    <x v="3"/>
    <n v="1"/>
    <n v="0.69"/>
    <n v="588.25519999999995"/>
    <x v="14"/>
    <s v="Apr 2015"/>
    <s v="Apr 2015  Week 15"/>
    <n v="0"/>
    <n v="1"/>
    <x v="0"/>
    <x v="1"/>
  </r>
  <r>
    <n v="1614"/>
    <s v="Wayne Lutz"/>
    <x v="2"/>
    <n v="0.06"/>
    <n v="40.97"/>
    <n v="1.99"/>
    <x v="1"/>
    <x v="1"/>
    <x v="1"/>
    <s v="Computer Peripherals"/>
    <s v="Small Pack"/>
    <s v="TDK 4.7GB DVD-R Spindle, 15/Pack"/>
    <n v="0.42"/>
    <s v="United States"/>
    <x v="3"/>
    <s v="Massachusetts"/>
    <s v="Hopkinton"/>
    <n v="1748"/>
    <x v="96"/>
    <x v="3"/>
    <x v="3"/>
    <x v="96"/>
    <x v="101"/>
    <d v="2015-04-12T00:00:00"/>
    <d v="2015-04-30T00:00:00"/>
    <d v="2015-04-12T00:00:00"/>
    <n v="341.19810000000001"/>
    <x v="4"/>
    <n v="494.49"/>
    <n v="87823"/>
    <n v="40.909999999999997"/>
    <x v="3"/>
    <n v="4"/>
    <n v="0.69000000000000006"/>
    <n v="835.68810000000008"/>
    <x v="14"/>
    <s v="Apr 2015"/>
    <s v="Apr 2015  Week 15"/>
    <n v="1"/>
    <n v="0"/>
    <x v="0"/>
    <x v="1"/>
  </r>
  <r>
    <n v="1018"/>
    <s v="Meredith Humphrey"/>
    <x v="4"/>
    <n v="0.05"/>
    <n v="35.89"/>
    <n v="14.72"/>
    <x v="1"/>
    <x v="2"/>
    <x v="2"/>
    <s v="Envelopes"/>
    <s v="Small Box"/>
    <s v="Jet-Pak Recycled Peel 'N' Seal Padded Mailers"/>
    <n v="0.4"/>
    <s v="United States"/>
    <x v="0"/>
    <s v="North Carolina"/>
    <s v="Cary"/>
    <n v="27511"/>
    <x v="96"/>
    <x v="3"/>
    <x v="3"/>
    <x v="96"/>
    <x v="93"/>
    <d v="2015-04-09T00:00:00"/>
    <d v="2015-04-30T00:00:00"/>
    <d v="2015-04-09T00:00:00"/>
    <n v="22.866"/>
    <x v="23"/>
    <n v="680.39"/>
    <n v="88391"/>
    <n v="35.840000000000003"/>
    <x v="0"/>
    <n v="1"/>
    <n v="3.3607195872955214E-2"/>
    <n v="703.25599999999997"/>
    <x v="14"/>
    <s v="Apr 2015"/>
    <s v="Apr 2015  Week 15"/>
    <n v="1"/>
    <n v="0"/>
    <x v="0"/>
    <x v="1"/>
  </r>
  <r>
    <n v="1018"/>
    <s v="Meredith Humphrey"/>
    <x v="4"/>
    <n v="0"/>
    <n v="11.48"/>
    <n v="5.43"/>
    <x v="1"/>
    <x v="2"/>
    <x v="2"/>
    <s v="Paper"/>
    <s v="Small Box"/>
    <s v="Personal Creations™ Ink Jet Cards and Labels"/>
    <n v="0.36"/>
    <s v="United States"/>
    <x v="0"/>
    <s v="North Carolina"/>
    <s v="Cary"/>
    <n v="27511"/>
    <x v="96"/>
    <x v="3"/>
    <x v="3"/>
    <x v="96"/>
    <x v="98"/>
    <d v="2015-04-08T00:00:00"/>
    <d v="2015-04-30T00:00:00"/>
    <d v="2015-04-08T00:00:00"/>
    <n v="115.72799999999999"/>
    <x v="5"/>
    <n v="75.52"/>
    <n v="88391"/>
    <n v="11.48"/>
    <x v="0"/>
    <n v="0"/>
    <n v="1.5324152542372882"/>
    <n v="191.24799999999999"/>
    <x v="14"/>
    <s v="Apr 2015"/>
    <s v="Apr 2015  Week 15"/>
    <n v="0"/>
    <n v="1"/>
    <x v="1"/>
    <x v="1"/>
  </r>
  <r>
    <n v="2561"/>
    <s v="Laurie Moon"/>
    <x v="3"/>
    <n v="7.0000000000000007E-2"/>
    <n v="3.98"/>
    <n v="5.26"/>
    <x v="1"/>
    <x v="1"/>
    <x v="2"/>
    <s v="Binders and Binder Accessories"/>
    <s v="Small Box"/>
    <s v="Ibico Presentation Index for Binding Systems"/>
    <n v="0.38"/>
    <s v="United States"/>
    <x v="3"/>
    <s v="New York"/>
    <s v="Ossining"/>
    <n v="10562"/>
    <x v="96"/>
    <x v="3"/>
    <x v="3"/>
    <x v="96"/>
    <x v="103"/>
    <d v="2015-04-10T00:00:00"/>
    <d v="2015-04-30T00:00:00"/>
    <d v="2015-04-10T00:00:00"/>
    <n v="-59.963760000000001"/>
    <x v="12"/>
    <n v="29.77"/>
    <n v="86466"/>
    <n v="3.91"/>
    <x v="3"/>
    <n v="2"/>
    <n v="-2.0142344642257308"/>
    <n v="-30.193760000000001"/>
    <x v="14"/>
    <s v="Apr 2015"/>
    <s v="Apr 2015  Week 15"/>
    <n v="0"/>
    <n v="1"/>
    <x v="0"/>
    <x v="1"/>
  </r>
  <r>
    <n v="2561"/>
    <s v="Laurie Moon"/>
    <x v="3"/>
    <n v="7.0000000000000007E-2"/>
    <n v="12.22"/>
    <n v="2.85"/>
    <x v="1"/>
    <x v="1"/>
    <x v="0"/>
    <s v="Office Furnishings"/>
    <s v="Small Pack"/>
    <s v="Aluminum Document Frame"/>
    <n v="0.55000000000000004"/>
    <s v="United States"/>
    <x v="3"/>
    <s v="New York"/>
    <s v="Ossining"/>
    <n v="10562"/>
    <x v="96"/>
    <x v="3"/>
    <x v="3"/>
    <x v="96"/>
    <x v="98"/>
    <d v="2015-04-08T00:00:00"/>
    <d v="2015-04-30T00:00:00"/>
    <d v="2015-04-08T00:00:00"/>
    <n v="89.4148"/>
    <x v="4"/>
    <n v="147.19"/>
    <n v="86466"/>
    <n v="12.15"/>
    <x v="3"/>
    <n v="0"/>
    <n v="0.60747876893810726"/>
    <n v="236.60480000000001"/>
    <x v="14"/>
    <s v="Apr 2015"/>
    <s v="Apr 2015  Week 15"/>
    <n v="0"/>
    <n v="1"/>
    <x v="1"/>
    <x v="1"/>
  </r>
  <r>
    <n v="2563"/>
    <s v="Karen Warren"/>
    <x v="3"/>
    <n v="0.08"/>
    <n v="4.55"/>
    <n v="1.49"/>
    <x v="1"/>
    <x v="2"/>
    <x v="2"/>
    <s v="Binders and Binder Accessories"/>
    <s v="Small Box"/>
    <s v="Presstex Flexible Ring Binders"/>
    <n v="0.35"/>
    <s v="United States"/>
    <x v="1"/>
    <s v="Minnesota"/>
    <s v="Fridley"/>
    <n v="55432"/>
    <x v="96"/>
    <x v="3"/>
    <x v="3"/>
    <x v="96"/>
    <x v="93"/>
    <d v="2015-04-09T00:00:00"/>
    <d v="2015-04-30T00:00:00"/>
    <d v="2015-04-09T00:00:00"/>
    <n v="27.0273"/>
    <x v="13"/>
    <n v="39.17"/>
    <n v="91447"/>
    <n v="4.47"/>
    <x v="1"/>
    <n v="1"/>
    <n v="0.69"/>
    <n v="66.197299999999998"/>
    <x v="14"/>
    <s v="Apr 2015"/>
    <s v="Apr 2015  Week 15"/>
    <n v="1"/>
    <n v="0"/>
    <x v="0"/>
    <x v="1"/>
  </r>
  <r>
    <n v="2699"/>
    <s v="Marcia Greenberg"/>
    <x v="3"/>
    <n v="0.04"/>
    <n v="70.98"/>
    <n v="26.74"/>
    <x v="0"/>
    <x v="3"/>
    <x v="0"/>
    <s v="Bookcases"/>
    <s v="Jumbo Box"/>
    <s v="Hon Metal Bookcases, Black"/>
    <n v="0.6"/>
    <s v="United States"/>
    <x v="2"/>
    <s v="Arizona"/>
    <s v="Bullhead City"/>
    <n v="86442"/>
    <x v="96"/>
    <x v="3"/>
    <x v="3"/>
    <x v="96"/>
    <x v="103"/>
    <d v="2015-04-10T00:00:00"/>
    <d v="2015-04-30T00:00:00"/>
    <d v="2015-04-10T00:00:00"/>
    <n v="-84.628799999999998"/>
    <x v="23"/>
    <n v="1345.33"/>
    <n v="87679"/>
    <n v="70.94"/>
    <x v="2"/>
    <n v="2"/>
    <n v="-6.2905606802791877E-2"/>
    <n v="1260.7012"/>
    <x v="14"/>
    <s v="Apr 2015"/>
    <s v="Apr 2015  Week 15"/>
    <n v="1"/>
    <n v="0"/>
    <x v="0"/>
    <x v="1"/>
  </r>
  <r>
    <n v="123"/>
    <s v="Shawn Stern"/>
    <x v="0"/>
    <n v="0.06"/>
    <n v="8.57"/>
    <n v="6.14"/>
    <x v="1"/>
    <x v="2"/>
    <x v="2"/>
    <s v="Scissors, Rulers and Trimmers"/>
    <s v="Small Pack"/>
    <s v="Acme® Office Executive Series Stainless Steel Trimmers"/>
    <n v="0.59"/>
    <s v="United States"/>
    <x v="0"/>
    <s v="Virginia"/>
    <s v="Tysons Corner"/>
    <n v="22102"/>
    <x v="97"/>
    <x v="3"/>
    <x v="3"/>
    <x v="97"/>
    <x v="103"/>
    <d v="2015-04-10T00:00:00"/>
    <d v="2015-04-30T00:00:00"/>
    <d v="2015-04-10T00:00:00"/>
    <n v="105.678"/>
    <x v="8"/>
    <n v="94.97"/>
    <n v="90669"/>
    <n v="8.51"/>
    <x v="0"/>
    <n v="1"/>
    <n v="1.1127513951774244"/>
    <n v="200.648"/>
    <x v="14"/>
    <s v="Apr 2015"/>
    <s v="Apr 2015  Week 15"/>
    <n v="1"/>
    <n v="0"/>
    <x v="0"/>
    <x v="1"/>
  </r>
  <r>
    <n v="1186"/>
    <s v="Glenda Herbert"/>
    <x v="0"/>
    <n v="7.0000000000000007E-2"/>
    <n v="400.97"/>
    <n v="48.26"/>
    <x v="0"/>
    <x v="1"/>
    <x v="1"/>
    <s v="Office Machines"/>
    <s v="Jumbo Box"/>
    <s v="Hewlett-Packard Deskjet 1220Cse Color Inkjet Printer"/>
    <n v="0.36"/>
    <s v="United States"/>
    <x v="2"/>
    <s v="California"/>
    <s v="Huntington Beach"/>
    <n v="92646"/>
    <x v="97"/>
    <x v="3"/>
    <x v="3"/>
    <x v="97"/>
    <x v="103"/>
    <d v="2015-04-10T00:00:00"/>
    <d v="2015-04-30T00:00:00"/>
    <d v="2015-04-10T00:00:00"/>
    <n v="2581.5590999999999"/>
    <x v="19"/>
    <n v="3741.39"/>
    <n v="85939"/>
    <n v="400.90000000000003"/>
    <x v="2"/>
    <n v="1"/>
    <n v="0.69000000000000006"/>
    <n v="6322.9490999999998"/>
    <x v="14"/>
    <s v="Apr 2015"/>
    <s v="Apr 2015  Week 15"/>
    <n v="1"/>
    <n v="0"/>
    <x v="0"/>
    <x v="1"/>
  </r>
  <r>
    <n v="1233"/>
    <s v="Gary Hester"/>
    <x v="0"/>
    <n v="0.1"/>
    <n v="120.98"/>
    <n v="9.07"/>
    <x v="2"/>
    <x v="1"/>
    <x v="2"/>
    <s v="Binders and Binder Accessories"/>
    <s v="Small Box"/>
    <s v="GBC VeloBinder Electric Binding Machine"/>
    <n v="0.35"/>
    <s v="United States"/>
    <x v="1"/>
    <s v="Texas"/>
    <s v="Flower Mound"/>
    <n v="75028"/>
    <x v="97"/>
    <x v="3"/>
    <x v="3"/>
    <x v="97"/>
    <x v="96"/>
    <d v="2015-04-11T00:00:00"/>
    <d v="2015-04-30T00:00:00"/>
    <d v="2015-04-11T00:00:00"/>
    <n v="297.45715999999999"/>
    <x v="18"/>
    <n v="568.24"/>
    <n v="89375"/>
    <n v="120.88000000000001"/>
    <x v="1"/>
    <n v="2"/>
    <n v="0.52347099816978737"/>
    <n v="865.69715999999994"/>
    <x v="14"/>
    <s v="Apr 2015"/>
    <s v="Apr 2015  Week 15"/>
    <n v="1"/>
    <n v="0"/>
    <x v="0"/>
    <x v="1"/>
  </r>
  <r>
    <n v="1233"/>
    <s v="Gary Hester"/>
    <x v="0"/>
    <n v="0.02"/>
    <n v="152.47999999999999"/>
    <n v="6.5"/>
    <x v="2"/>
    <x v="1"/>
    <x v="1"/>
    <s v="Computer Peripherals"/>
    <s v="Small Box"/>
    <s v="Adesso Programmable 142-Key Keyboard"/>
    <n v="0.74"/>
    <s v="United States"/>
    <x v="1"/>
    <s v="Texas"/>
    <s v="Flower Mound"/>
    <n v="75028"/>
    <x v="97"/>
    <x v="3"/>
    <x v="3"/>
    <x v="97"/>
    <x v="96"/>
    <d v="2015-04-11T00:00:00"/>
    <d v="2015-04-30T00:00:00"/>
    <d v="2015-04-11T00:00:00"/>
    <n v="-564.60239999999999"/>
    <x v="3"/>
    <n v="162.91"/>
    <n v="89375"/>
    <n v="152.45999999999998"/>
    <x v="1"/>
    <n v="2"/>
    <n v="-3.4657319992633968"/>
    <n v="-401.69240000000002"/>
    <x v="14"/>
    <s v="Apr 2015"/>
    <s v="Apr 2015  Week 15"/>
    <n v="0"/>
    <n v="1"/>
    <x v="1"/>
    <x v="1"/>
  </r>
  <r>
    <n v="1178"/>
    <s v="Sandy Hunt"/>
    <x v="1"/>
    <n v="0.03"/>
    <n v="4.4800000000000004"/>
    <n v="49"/>
    <x v="1"/>
    <x v="1"/>
    <x v="2"/>
    <s v="Appliances"/>
    <s v="Large Box"/>
    <s v="Hoover Portapower™ Portable Vacuum"/>
    <n v="0.6"/>
    <s v="United States"/>
    <x v="0"/>
    <s v="Florida"/>
    <s v="Altamonte Springs"/>
    <n v="32701"/>
    <x v="97"/>
    <x v="3"/>
    <x v="3"/>
    <x v="97"/>
    <x v="96"/>
    <d v="2015-04-11T00:00:00"/>
    <d v="2015-04-30T00:00:00"/>
    <d v="2015-04-11T00:00:00"/>
    <n v="64.266000000000005"/>
    <x v="0"/>
    <n v="21.46"/>
    <n v="89787"/>
    <n v="4.45"/>
    <x v="0"/>
    <n v="2"/>
    <n v="2.9946877912395156"/>
    <n v="85.725999999999999"/>
    <x v="14"/>
    <s v="Apr 2015"/>
    <s v="Apr 2015  Week 15"/>
    <n v="1"/>
    <n v="0"/>
    <x v="0"/>
    <x v="1"/>
  </r>
  <r>
    <n v="1178"/>
    <s v="Sandy Hunt"/>
    <x v="1"/>
    <n v="0.06"/>
    <n v="350.99"/>
    <n v="39"/>
    <x v="0"/>
    <x v="1"/>
    <x v="0"/>
    <s v="Chairs &amp; Chairmats"/>
    <s v="Jumbo Drum"/>
    <s v="Global Leather Executive Chair"/>
    <n v="0.55000000000000004"/>
    <s v="United States"/>
    <x v="0"/>
    <s v="Florida"/>
    <s v="Altamonte Springs"/>
    <n v="32701"/>
    <x v="97"/>
    <x v="3"/>
    <x v="3"/>
    <x v="97"/>
    <x v="96"/>
    <d v="2015-04-11T00:00:00"/>
    <d v="2015-04-30T00:00:00"/>
    <d v="2015-04-11T00:00:00"/>
    <n v="-302.61559999999997"/>
    <x v="19"/>
    <n v="3506.78"/>
    <n v="89787"/>
    <n v="350.93"/>
    <x v="0"/>
    <n v="2"/>
    <n v="-8.6294435350948717E-2"/>
    <n v="3204.1644000000001"/>
    <x v="14"/>
    <s v="Apr 2015"/>
    <s v="Apr 2015  Week 15"/>
    <n v="0"/>
    <n v="1"/>
    <x v="1"/>
    <x v="1"/>
  </r>
  <r>
    <n v="1178"/>
    <s v="Sandy Hunt"/>
    <x v="1"/>
    <n v="0.09"/>
    <n v="40.98"/>
    <n v="6.5"/>
    <x v="2"/>
    <x v="1"/>
    <x v="1"/>
    <s v="Computer Peripherals"/>
    <s v="Small Box"/>
    <s v="Targus USB Numeric Keypad"/>
    <n v="0.74"/>
    <s v="United States"/>
    <x v="0"/>
    <s v="Florida"/>
    <s v="Altamonte Springs"/>
    <n v="32701"/>
    <x v="97"/>
    <x v="3"/>
    <x v="3"/>
    <x v="97"/>
    <x v="96"/>
    <d v="2015-04-11T00:00:00"/>
    <d v="2015-04-30T00:00:00"/>
    <d v="2015-04-11T00:00:00"/>
    <n v="5.6916000000000002"/>
    <x v="12"/>
    <n v="267.69"/>
    <n v="89787"/>
    <n v="40.889999999999993"/>
    <x v="0"/>
    <n v="2"/>
    <n v="2.1261907430236468E-2"/>
    <n v="273.38159999999999"/>
    <x v="14"/>
    <s v="Apr 2015"/>
    <s v="Apr 2015  Week 15"/>
    <n v="0"/>
    <n v="1"/>
    <x v="1"/>
    <x v="1"/>
  </r>
  <r>
    <n v="1250"/>
    <s v="Kara Patton"/>
    <x v="1"/>
    <n v="0"/>
    <n v="3.89"/>
    <n v="7.01"/>
    <x v="1"/>
    <x v="3"/>
    <x v="2"/>
    <s v="Binders and Binder Accessories"/>
    <s v="Small Box"/>
    <s v="Avery Binder Labels"/>
    <n v="0.37"/>
    <s v="United States"/>
    <x v="1"/>
    <s v="Illinois"/>
    <s v="Carpentersville"/>
    <n v="60110"/>
    <x v="97"/>
    <x v="3"/>
    <x v="3"/>
    <x v="97"/>
    <x v="93"/>
    <d v="2015-04-09T00:00:00"/>
    <d v="2015-04-30T00:00:00"/>
    <d v="2015-04-09T00:00:00"/>
    <n v="-255.16890000000001"/>
    <x v="31"/>
    <n v="85.64"/>
    <n v="87877"/>
    <n v="3.89"/>
    <x v="1"/>
    <n v="0"/>
    <n v="-2.9795527790751986"/>
    <n v="-169.52890000000002"/>
    <x v="14"/>
    <s v="Apr 2015"/>
    <s v="Apr 2015  Week 15"/>
    <n v="1"/>
    <n v="0"/>
    <x v="0"/>
    <x v="1"/>
  </r>
  <r>
    <n v="1250"/>
    <s v="Kara Patton"/>
    <x v="1"/>
    <n v="0.09"/>
    <n v="120.98"/>
    <n v="30"/>
    <x v="0"/>
    <x v="3"/>
    <x v="0"/>
    <s v="Chairs &amp; Chairmats"/>
    <s v="Jumbo Drum"/>
    <s v="Hon Every-Day® Chair Series Swivel Task Chairs"/>
    <n v="0.64"/>
    <s v="United States"/>
    <x v="1"/>
    <s v="Illinois"/>
    <s v="Carpentersville"/>
    <n v="60110"/>
    <x v="97"/>
    <x v="3"/>
    <x v="3"/>
    <x v="97"/>
    <x v="96"/>
    <d v="2015-04-11T00:00:00"/>
    <d v="2015-04-30T00:00:00"/>
    <d v="2015-04-11T00:00:00"/>
    <n v="74.004800000000003"/>
    <x v="45"/>
    <n v="2508.15"/>
    <n v="87877"/>
    <n v="120.89"/>
    <x v="1"/>
    <n v="2"/>
    <n v="2.9505731315910132E-2"/>
    <n v="2582.1548000000003"/>
    <x v="14"/>
    <s v="Apr 2015"/>
    <s v="Apr 2015  Week 15"/>
    <n v="0"/>
    <n v="1"/>
    <x v="1"/>
    <x v="1"/>
  </r>
  <r>
    <n v="1250"/>
    <s v="Kara Patton"/>
    <x v="1"/>
    <n v="0.1"/>
    <n v="30.98"/>
    <n v="5.76"/>
    <x v="1"/>
    <x v="3"/>
    <x v="2"/>
    <s v="Paper"/>
    <s v="Small Box"/>
    <s v="IBM Multi-Purpose Copy Paper, 8 1/2 x 11&quot;, Case"/>
    <n v="0.4"/>
    <s v="United States"/>
    <x v="1"/>
    <s v="Illinois"/>
    <s v="Carpentersville"/>
    <n v="60110"/>
    <x v="97"/>
    <x v="3"/>
    <x v="3"/>
    <x v="97"/>
    <x v="103"/>
    <d v="2015-04-10T00:00:00"/>
    <d v="2015-04-30T00:00:00"/>
    <d v="2015-04-10T00:00:00"/>
    <n v="109.4248"/>
    <x v="2"/>
    <n v="225.62"/>
    <n v="87877"/>
    <n v="30.88"/>
    <x v="1"/>
    <n v="1"/>
    <n v="0.48499601099193335"/>
    <n v="335.04480000000001"/>
    <x v="14"/>
    <s v="Apr 2015"/>
    <s v="Apr 2015  Week 15"/>
    <n v="0"/>
    <n v="1"/>
    <x v="1"/>
    <x v="1"/>
  </r>
  <r>
    <n v="2488"/>
    <s v="Gordon Walker"/>
    <x v="1"/>
    <n v="0.08"/>
    <n v="4.91"/>
    <n v="0.5"/>
    <x v="1"/>
    <x v="1"/>
    <x v="2"/>
    <s v="Labels"/>
    <s v="Small Box"/>
    <s v="Avery 493"/>
    <n v="0.36"/>
    <s v="United States"/>
    <x v="0"/>
    <s v="Arkansas"/>
    <s v="Cabot"/>
    <n v="72023"/>
    <x v="97"/>
    <x v="3"/>
    <x v="3"/>
    <x v="97"/>
    <x v="93"/>
    <d v="2015-04-09T00:00:00"/>
    <d v="2015-04-30T00:00:00"/>
    <d v="2015-04-09T00:00:00"/>
    <n v="12.726000000000001"/>
    <x v="13"/>
    <n v="42.69"/>
    <n v="86887"/>
    <n v="4.83"/>
    <x v="0"/>
    <n v="0"/>
    <n v="0.29810260014054818"/>
    <n v="55.415999999999997"/>
    <x v="14"/>
    <s v="Apr 2015"/>
    <s v="Apr 2015  Week 15"/>
    <n v="1"/>
    <n v="0"/>
    <x v="0"/>
    <x v="1"/>
  </r>
  <r>
    <n v="2488"/>
    <s v="Gordon Walker"/>
    <x v="1"/>
    <n v="0.02"/>
    <n v="28.15"/>
    <n v="6.17"/>
    <x v="1"/>
    <x v="1"/>
    <x v="2"/>
    <s v="Pens &amp; Art Supplies"/>
    <s v="Small Pack"/>
    <s v="Boston Model 1800 Electric Pencil Sharpener, Gray"/>
    <n v="0.55000000000000004"/>
    <s v="United States"/>
    <x v="0"/>
    <s v="Arkansas"/>
    <s v="Cabot"/>
    <n v="72023"/>
    <x v="97"/>
    <x v="3"/>
    <x v="3"/>
    <x v="97"/>
    <x v="103"/>
    <d v="2015-04-10T00:00:00"/>
    <d v="2015-04-30T00:00:00"/>
    <d v="2015-04-10T00:00:00"/>
    <n v="160.8066"/>
    <x v="8"/>
    <n v="327.41000000000003"/>
    <n v="86887"/>
    <n v="28.13"/>
    <x v="0"/>
    <n v="1"/>
    <n v="0.49114749091353344"/>
    <n v="488.21660000000003"/>
    <x v="14"/>
    <s v="Apr 2015"/>
    <s v="Apr 2015  Week 15"/>
    <n v="0"/>
    <n v="1"/>
    <x v="1"/>
    <x v="1"/>
  </r>
  <r>
    <n v="2491"/>
    <s v="Sean N Boyer"/>
    <x v="1"/>
    <n v="0.08"/>
    <n v="4.91"/>
    <n v="0.5"/>
    <x v="1"/>
    <x v="1"/>
    <x v="2"/>
    <s v="Labels"/>
    <s v="Small Box"/>
    <s v="Avery 493"/>
    <n v="0.36"/>
    <s v="United States"/>
    <x v="2"/>
    <s v="California"/>
    <s v="Los Angeles"/>
    <n v="90045"/>
    <x v="97"/>
    <x v="3"/>
    <x v="3"/>
    <x v="97"/>
    <x v="93"/>
    <d v="2015-04-09T00:00:00"/>
    <d v="2015-04-30T00:00:00"/>
    <d v="2015-04-09T00:00:00"/>
    <n v="31.751999999999999"/>
    <x v="34"/>
    <n v="170.75"/>
    <n v="14785"/>
    <n v="4.83"/>
    <x v="2"/>
    <n v="0"/>
    <n v="0.18595607613469986"/>
    <n v="202.50200000000001"/>
    <x v="14"/>
    <s v="Apr 2015"/>
    <s v="Apr 2015  Week 15"/>
    <n v="0"/>
    <n v="1"/>
    <x v="0"/>
    <x v="1"/>
  </r>
  <r>
    <n v="2491"/>
    <s v="Sean N Boyer"/>
    <x v="1"/>
    <n v="0.02"/>
    <n v="28.15"/>
    <n v="6.17"/>
    <x v="1"/>
    <x v="1"/>
    <x v="2"/>
    <s v="Pens &amp; Art Supplies"/>
    <s v="Small Pack"/>
    <s v="Boston Model 1800 Electric Pencil Sharpener, Gray"/>
    <n v="0.55000000000000004"/>
    <s v="United States"/>
    <x v="2"/>
    <s v="California"/>
    <s v="Los Angeles"/>
    <n v="90045"/>
    <x v="97"/>
    <x v="3"/>
    <x v="3"/>
    <x v="97"/>
    <x v="103"/>
    <d v="2015-04-10T00:00:00"/>
    <d v="2015-04-30T00:00:00"/>
    <d v="2015-04-10T00:00:00"/>
    <n v="117.208"/>
    <x v="50"/>
    <n v="1339.42"/>
    <n v="14785"/>
    <n v="28.13"/>
    <x v="2"/>
    <n v="1"/>
    <n v="8.7506532678323451E-2"/>
    <n v="1456.6280000000002"/>
    <x v="14"/>
    <s v="Apr 2015"/>
    <s v="Apr 2015  Week 15"/>
    <n v="0"/>
    <n v="1"/>
    <x v="1"/>
    <x v="1"/>
  </r>
  <r>
    <n v="115"/>
    <s v="Dwight M Carr"/>
    <x v="2"/>
    <n v="7.0000000000000007E-2"/>
    <n v="2.12"/>
    <n v="1.99"/>
    <x v="1"/>
    <x v="2"/>
    <x v="1"/>
    <s v="Computer Peripherals"/>
    <s v="Small Pack"/>
    <s v="Fuji Slim Jewel Case CD-R"/>
    <n v="0.55000000000000004"/>
    <s v="United States"/>
    <x v="2"/>
    <s v="Oregon"/>
    <s v="Mcminnville"/>
    <n v="97128"/>
    <x v="97"/>
    <x v="3"/>
    <x v="3"/>
    <x v="97"/>
    <x v="96"/>
    <d v="2015-04-11T00:00:00"/>
    <d v="2015-04-30T00:00:00"/>
    <d v="2015-04-11T00:00:00"/>
    <n v="-55.84"/>
    <x v="4"/>
    <n v="26.07"/>
    <n v="89585"/>
    <n v="2.0500000000000003"/>
    <x v="2"/>
    <n v="2"/>
    <n v="-2.1419255849635599"/>
    <n v="-29.770000000000003"/>
    <x v="14"/>
    <s v="Apr 2015"/>
    <s v="Apr 2015  Week 15"/>
    <n v="1"/>
    <n v="0"/>
    <x v="0"/>
    <x v="1"/>
  </r>
  <r>
    <n v="117"/>
    <s v="Linda Weiss"/>
    <x v="2"/>
    <n v="7.0000000000000007E-2"/>
    <n v="2.12"/>
    <n v="1.99"/>
    <x v="1"/>
    <x v="2"/>
    <x v="1"/>
    <s v="Computer Peripherals"/>
    <s v="Small Pack"/>
    <s v="Fuji Slim Jewel Case CD-R"/>
    <n v="0.55000000000000004"/>
    <s v="United States"/>
    <x v="2"/>
    <s v="Washington"/>
    <s v="Seattle"/>
    <n v="98103"/>
    <x v="97"/>
    <x v="3"/>
    <x v="3"/>
    <x v="97"/>
    <x v="96"/>
    <d v="2015-04-11T00:00:00"/>
    <d v="2015-04-30T00:00:00"/>
    <d v="2015-04-11T00:00:00"/>
    <n v="-55.84"/>
    <x v="17"/>
    <n v="99.94"/>
    <n v="58914"/>
    <n v="2.0500000000000003"/>
    <x v="2"/>
    <n v="2"/>
    <n v="-0.55873524114468687"/>
    <n v="44.099999999999994"/>
    <x v="14"/>
    <s v="Apr 2015"/>
    <s v="Apr 2015  Week 15"/>
    <n v="0"/>
    <n v="1"/>
    <x v="0"/>
    <x v="1"/>
  </r>
  <r>
    <n v="2851"/>
    <s v="Annie Sherrill"/>
    <x v="2"/>
    <n v="0.05"/>
    <n v="115.99"/>
    <n v="8.99"/>
    <x v="1"/>
    <x v="1"/>
    <x v="1"/>
    <s v="Telephones and Communication"/>
    <s v="Small Box"/>
    <s v="5185"/>
    <n v="0.57999999999999996"/>
    <s v="United States"/>
    <x v="1"/>
    <s v="Texas"/>
    <s v="Odessa"/>
    <n v="79762"/>
    <x v="97"/>
    <x v="3"/>
    <x v="3"/>
    <x v="97"/>
    <x v="99"/>
    <d v="2015-04-13T00:00:00"/>
    <d v="2015-04-30T00:00:00"/>
    <d v="2015-04-13T00:00:00"/>
    <n v="719.35260000000005"/>
    <x v="8"/>
    <n v="1042.54"/>
    <n v="86454"/>
    <n v="115.94"/>
    <x v="1"/>
    <n v="4"/>
    <n v="0.69000000000000006"/>
    <n v="1761.8926000000001"/>
    <x v="14"/>
    <s v="Apr 2015"/>
    <s v="Apr 2015  Week 15"/>
    <n v="1"/>
    <n v="0"/>
    <x v="0"/>
    <x v="1"/>
  </r>
  <r>
    <n v="1271"/>
    <s v="Joanne Church"/>
    <x v="4"/>
    <n v="7.0000000000000007E-2"/>
    <n v="125.99"/>
    <n v="7.69"/>
    <x v="1"/>
    <x v="3"/>
    <x v="1"/>
    <s v="Telephones and Communication"/>
    <s v="Small Box"/>
    <s v="StarTAC 3000"/>
    <n v="0.59"/>
    <s v="United States"/>
    <x v="2"/>
    <s v="California"/>
    <s v="La Mesa"/>
    <n v="91941"/>
    <x v="97"/>
    <x v="3"/>
    <x v="3"/>
    <x v="97"/>
    <x v="103"/>
    <d v="2015-04-10T00:00:00"/>
    <d v="2015-04-30T00:00:00"/>
    <d v="2015-04-10T00:00:00"/>
    <n v="588.24570000000006"/>
    <x v="2"/>
    <n v="852.53"/>
    <n v="88410"/>
    <n v="125.92"/>
    <x v="2"/>
    <n v="1"/>
    <n v="0.69000000000000006"/>
    <n v="1440.7757000000001"/>
    <x v="14"/>
    <s v="Apr 2015"/>
    <s v="Apr 2015  Week 15"/>
    <n v="1"/>
    <n v="0"/>
    <x v="0"/>
    <x v="1"/>
  </r>
  <r>
    <n v="191"/>
    <s v="Gerald Kearney"/>
    <x v="3"/>
    <n v="0.05"/>
    <n v="3.8"/>
    <n v="1.49"/>
    <x v="1"/>
    <x v="3"/>
    <x v="2"/>
    <s v="Binders and Binder Accessories"/>
    <s v="Small Box"/>
    <s v="Durable Pressboard Binders"/>
    <n v="0.38"/>
    <s v="United States"/>
    <x v="1"/>
    <s v="Illinois"/>
    <s v="Aurora"/>
    <n v="60505"/>
    <x v="97"/>
    <x v="3"/>
    <x v="3"/>
    <x v="97"/>
    <x v="96"/>
    <d v="2015-04-11T00:00:00"/>
    <d v="2015-04-30T00:00:00"/>
    <d v="2015-04-11T00:00:00"/>
    <n v="14.467000000000001"/>
    <x v="15"/>
    <n v="53.26"/>
    <n v="89093"/>
    <n v="3.75"/>
    <x v="1"/>
    <n v="2"/>
    <n v="0.27162974089372888"/>
    <n v="67.727000000000004"/>
    <x v="14"/>
    <s v="Apr 2015"/>
    <s v="Apr 2015  Week 15"/>
    <n v="0"/>
    <n v="1"/>
    <x v="0"/>
    <x v="1"/>
  </r>
  <r>
    <n v="191"/>
    <s v="Gerald Kearney"/>
    <x v="3"/>
    <n v="0.09"/>
    <n v="30.73"/>
    <n v="4"/>
    <x v="1"/>
    <x v="3"/>
    <x v="1"/>
    <s v="Computer Peripherals"/>
    <s v="Small Box"/>
    <s v="Fellowes 17-key keypad for PS/2 interface"/>
    <n v="0.75"/>
    <s v="United States"/>
    <x v="1"/>
    <s v="Illinois"/>
    <s v="Aurora"/>
    <n v="60505"/>
    <x v="97"/>
    <x v="3"/>
    <x v="3"/>
    <x v="97"/>
    <x v="93"/>
    <d v="2015-04-09T00:00:00"/>
    <d v="2015-04-30T00:00:00"/>
    <d v="2015-04-09T00:00:00"/>
    <n v="-99.986400000000003"/>
    <x v="12"/>
    <n v="203.49"/>
    <n v="89093"/>
    <n v="30.64"/>
    <x v="1"/>
    <n v="0"/>
    <n v="-0.49135780628040687"/>
    <n v="103.50360000000001"/>
    <x v="14"/>
    <s v="Apr 2015"/>
    <s v="Apr 2015  Week 15"/>
    <n v="0"/>
    <n v="1"/>
    <x v="1"/>
    <x v="1"/>
  </r>
  <r>
    <n v="191"/>
    <s v="Gerald Kearney"/>
    <x v="3"/>
    <n v="0"/>
    <n v="125.99"/>
    <n v="8.08"/>
    <x v="1"/>
    <x v="3"/>
    <x v="1"/>
    <s v="Telephones and Communication"/>
    <s v="Small Box"/>
    <s v="StarTAC ST7762"/>
    <n v="0.56999999999999995"/>
    <s v="United States"/>
    <x v="1"/>
    <s v="Illinois"/>
    <s v="Aurora"/>
    <n v="60505"/>
    <x v="97"/>
    <x v="3"/>
    <x v="3"/>
    <x v="97"/>
    <x v="103"/>
    <d v="2015-04-10T00:00:00"/>
    <d v="2015-04-30T00:00:00"/>
    <d v="2015-04-10T00:00:00"/>
    <n v="1348.59672"/>
    <x v="45"/>
    <n v="2356.0100000000002"/>
    <n v="89093"/>
    <n v="125.99"/>
    <x v="1"/>
    <n v="1"/>
    <n v="0.57240704411271592"/>
    <n v="3704.6067200000002"/>
    <x v="14"/>
    <s v="Apr 2015"/>
    <s v="Apr 2015  Week 15"/>
    <n v="0"/>
    <n v="1"/>
    <x v="1"/>
    <x v="1"/>
  </r>
  <r>
    <n v="1634"/>
    <s v="Katherine W Epstein"/>
    <x v="3"/>
    <n v="0.08"/>
    <n v="100.97"/>
    <n v="14"/>
    <x v="0"/>
    <x v="2"/>
    <x v="1"/>
    <s v="Office Machines"/>
    <s v="Jumbo Drum"/>
    <s v="Hewlett-Packard Deskjet 3820 Color Inkjet Printer"/>
    <n v="0.37"/>
    <s v="United States"/>
    <x v="0"/>
    <s v="Mississippi"/>
    <s v="Jackson"/>
    <n v="39212"/>
    <x v="97"/>
    <x v="3"/>
    <x v="3"/>
    <x v="97"/>
    <x v="103"/>
    <d v="2015-04-10T00:00:00"/>
    <d v="2015-04-30T00:00:00"/>
    <d v="2015-04-10T00:00:00"/>
    <n v="-73.494119999999995"/>
    <x v="9"/>
    <n v="1483.16"/>
    <n v="90532"/>
    <n v="100.89"/>
    <x v="0"/>
    <n v="1"/>
    <n v="-4.955238814423258E-2"/>
    <n v="1409.66588"/>
    <x v="14"/>
    <s v="Apr 2015"/>
    <s v="Apr 2015  Week 15"/>
    <n v="1"/>
    <n v="0"/>
    <x v="0"/>
    <x v="1"/>
  </r>
  <r>
    <n v="2334"/>
    <s v="Stephanie Hawkins"/>
    <x v="3"/>
    <n v="0.05"/>
    <n v="14.81"/>
    <n v="13.32"/>
    <x v="1"/>
    <x v="0"/>
    <x v="2"/>
    <s v="Appliances"/>
    <s v="Small Box"/>
    <s v="Holmes Replacement Filter for HEPA Air Cleaner, Large Room"/>
    <n v="0.43"/>
    <s v="United States"/>
    <x v="1"/>
    <s v="Wisconsin"/>
    <s v="Greenfield"/>
    <n v="53220"/>
    <x v="97"/>
    <x v="3"/>
    <x v="3"/>
    <x v="97"/>
    <x v="96"/>
    <d v="2015-04-11T00:00:00"/>
    <d v="2015-04-30T00:00:00"/>
    <d v="2015-04-11T00:00:00"/>
    <n v="-190.49"/>
    <x v="2"/>
    <n v="115.99"/>
    <n v="89609"/>
    <n v="14.76"/>
    <x v="1"/>
    <n v="2"/>
    <n v="-1.6422967497198036"/>
    <n v="-74.500000000000014"/>
    <x v="14"/>
    <s v="Apr 2015"/>
    <s v="Apr 2015  Week 15"/>
    <n v="0"/>
    <n v="1"/>
    <x v="0"/>
    <x v="1"/>
  </r>
  <r>
    <n v="2334"/>
    <s v="Stephanie Hawkins"/>
    <x v="3"/>
    <n v="0.08"/>
    <n v="2.78"/>
    <n v="1.25"/>
    <x v="1"/>
    <x v="0"/>
    <x v="2"/>
    <s v="Pens &amp; Art Supplies"/>
    <s v="Wrap Bag"/>
    <s v="Newell 318"/>
    <n v="0.59"/>
    <s v="United States"/>
    <x v="1"/>
    <s v="Wisconsin"/>
    <s v="Greenfield"/>
    <n v="53220"/>
    <x v="97"/>
    <x v="3"/>
    <x v="3"/>
    <x v="97"/>
    <x v="103"/>
    <d v="2015-04-10T00:00:00"/>
    <d v="2015-04-30T00:00:00"/>
    <d v="2015-04-10T00:00:00"/>
    <n v="-8.77"/>
    <x v="12"/>
    <n v="19.46"/>
    <n v="89609"/>
    <n v="2.6999999999999997"/>
    <x v="1"/>
    <n v="1"/>
    <n v="-0.45066803699897223"/>
    <n v="10.690000000000001"/>
    <x v="14"/>
    <s v="Apr 2015"/>
    <s v="Apr 2015  Week 15"/>
    <n v="0"/>
    <n v="1"/>
    <x v="1"/>
    <x v="1"/>
  </r>
  <r>
    <n v="2847"/>
    <s v="Vanessa Day"/>
    <x v="3"/>
    <n v="0.04"/>
    <n v="90.48"/>
    <n v="19.989999999999998"/>
    <x v="1"/>
    <x v="3"/>
    <x v="2"/>
    <s v="Envelopes"/>
    <s v="Small Box"/>
    <s v="Tyvek® Side-Opening Peel &amp; Seel® Expanding Envelopes"/>
    <n v="0.4"/>
    <s v="United States"/>
    <x v="0"/>
    <s v="Tennessee"/>
    <s v="Collierville"/>
    <n v="38017"/>
    <x v="97"/>
    <x v="3"/>
    <x v="3"/>
    <x v="97"/>
    <x v="96"/>
    <d v="2015-04-11T00:00:00"/>
    <d v="2015-04-30T00:00:00"/>
    <d v="2015-04-11T00:00:00"/>
    <n v="55.555199999999999"/>
    <x v="6"/>
    <n v="268.64"/>
    <n v="85928"/>
    <n v="90.44"/>
    <x v="0"/>
    <n v="2"/>
    <n v="0.20680166765932104"/>
    <n v="324.1952"/>
    <x v="14"/>
    <s v="Apr 2015"/>
    <s v="Apr 2015  Week 15"/>
    <n v="1"/>
    <n v="0"/>
    <x v="0"/>
    <x v="1"/>
  </r>
  <r>
    <n v="2847"/>
    <s v="Vanessa Day"/>
    <x v="3"/>
    <n v="0.02"/>
    <n v="9.77"/>
    <n v="6.02"/>
    <x v="1"/>
    <x v="3"/>
    <x v="0"/>
    <s v="Office Furnishings"/>
    <s v="Medium Box"/>
    <s v="DAX Solid Wood Frames"/>
    <n v="0.48"/>
    <s v="United States"/>
    <x v="0"/>
    <s v="Tennessee"/>
    <s v="Collierville"/>
    <n v="38017"/>
    <x v="97"/>
    <x v="3"/>
    <x v="3"/>
    <x v="97"/>
    <x v="103"/>
    <d v="2015-04-10T00:00:00"/>
    <d v="2015-04-30T00:00:00"/>
    <d v="2015-04-10T00:00:00"/>
    <n v="-535.33199999999999"/>
    <x v="13"/>
    <n v="87.68"/>
    <n v="85928"/>
    <n v="9.75"/>
    <x v="0"/>
    <n v="1"/>
    <n v="-6.1055200729927002"/>
    <n v="-447.65199999999999"/>
    <x v="14"/>
    <s v="Apr 2015"/>
    <s v="Apr 2015  Week 15"/>
    <n v="0"/>
    <n v="1"/>
    <x v="1"/>
    <x v="1"/>
  </r>
  <r>
    <n v="2847"/>
    <s v="Vanessa Day"/>
    <x v="3"/>
    <n v="0.09"/>
    <n v="34.99"/>
    <n v="7.73"/>
    <x v="1"/>
    <x v="3"/>
    <x v="2"/>
    <s v="Pens &amp; Art Supplies"/>
    <s v="Small Box"/>
    <s v="Hunt Boston® Vacuum Mount KS Pencil Sharpener"/>
    <n v="0.59"/>
    <s v="United States"/>
    <x v="0"/>
    <s v="Tennessee"/>
    <s v="Collierville"/>
    <n v="38017"/>
    <x v="97"/>
    <x v="3"/>
    <x v="3"/>
    <x v="97"/>
    <x v="96"/>
    <d v="2015-04-11T00:00:00"/>
    <d v="2015-04-30T00:00:00"/>
    <d v="2015-04-11T00:00:00"/>
    <n v="-208.72040000000001"/>
    <x v="3"/>
    <n v="37.619999999999997"/>
    <n v="85928"/>
    <n v="34.9"/>
    <x v="0"/>
    <n v="2"/>
    <n v="-5.5481233386496553"/>
    <n v="-171.10040000000001"/>
    <x v="14"/>
    <s v="Apr 2015"/>
    <s v="Apr 2015  Week 15"/>
    <n v="0"/>
    <n v="1"/>
    <x v="1"/>
    <x v="1"/>
  </r>
  <r>
    <n v="1602"/>
    <s v="Frank Hess"/>
    <x v="0"/>
    <n v="0.1"/>
    <n v="9.11"/>
    <n v="2.15"/>
    <x v="1"/>
    <x v="2"/>
    <x v="2"/>
    <s v="Paper"/>
    <s v="Wrap Bag"/>
    <s v="Black Print Carbonless Snap-Off® Rapid Letter, 8 1/2&quot; x 7&quot;"/>
    <n v="0.4"/>
    <s v="United States"/>
    <x v="3"/>
    <s v="Maryland"/>
    <s v="Waldorf"/>
    <n v="20601"/>
    <x v="98"/>
    <x v="3"/>
    <x v="3"/>
    <x v="98"/>
    <x v="101"/>
    <d v="2015-04-12T00:00:00"/>
    <d v="2015-04-30T00:00:00"/>
    <d v="2015-04-12T00:00:00"/>
    <n v="-3.9312"/>
    <x v="0"/>
    <n v="17.420000000000002"/>
    <n v="89680"/>
    <n v="9.01"/>
    <x v="3"/>
    <n v="2"/>
    <n v="-0.22567164179104476"/>
    <n v="13.488800000000001"/>
    <x v="14"/>
    <s v="Apr 2015"/>
    <s v="Apr 2015  Week 15"/>
    <n v="1"/>
    <n v="0"/>
    <x v="0"/>
    <x v="1"/>
  </r>
  <r>
    <n v="451"/>
    <s v="Joyce Murray"/>
    <x v="1"/>
    <n v="0.03"/>
    <n v="15.99"/>
    <n v="11.28"/>
    <x v="1"/>
    <x v="2"/>
    <x v="1"/>
    <s v="Office Machines"/>
    <s v="Medium Box"/>
    <s v="210 Trimline Phone, White"/>
    <n v="0.38"/>
    <s v="United States"/>
    <x v="2"/>
    <s v="California"/>
    <s v="Los Altos"/>
    <n v="94024"/>
    <x v="98"/>
    <x v="3"/>
    <x v="3"/>
    <x v="98"/>
    <x v="96"/>
    <d v="2015-04-11T00:00:00"/>
    <d v="2015-04-30T00:00:00"/>
    <d v="2015-04-11T00:00:00"/>
    <n v="-53.296199999999999"/>
    <x v="0"/>
    <n v="35.479999999999997"/>
    <n v="86010"/>
    <n v="15.96"/>
    <x v="2"/>
    <n v="1"/>
    <n v="-1.5021476888387826"/>
    <n v="-17.816200000000002"/>
    <x v="14"/>
    <s v="Apr 2015"/>
    <s v="Apr 2015  Week 15"/>
    <n v="0"/>
    <n v="1"/>
    <x v="0"/>
    <x v="1"/>
  </r>
  <r>
    <n v="3191"/>
    <s v="Jenny Hawkins"/>
    <x v="1"/>
    <n v="0.09"/>
    <n v="35.94"/>
    <n v="6.66"/>
    <x v="1"/>
    <x v="3"/>
    <x v="2"/>
    <s v="Envelopes"/>
    <s v="Small Box"/>
    <s v="Tyvek ® Top-Opening Peel &amp; Seel ® Envelopes, Gray"/>
    <n v="0.4"/>
    <s v="United States"/>
    <x v="1"/>
    <s v="Wisconsin"/>
    <s v="Stevens Point"/>
    <n v="54481"/>
    <x v="98"/>
    <x v="3"/>
    <x v="3"/>
    <x v="98"/>
    <x v="101"/>
    <d v="2015-04-12T00:00:00"/>
    <d v="2015-04-30T00:00:00"/>
    <d v="2015-04-12T00:00:00"/>
    <n v="172.56440000000001"/>
    <x v="13"/>
    <n v="312.22000000000003"/>
    <n v="86448"/>
    <n v="35.849999999999994"/>
    <x v="1"/>
    <n v="2"/>
    <n v="0.5527013003651271"/>
    <n v="484.78440000000001"/>
    <x v="14"/>
    <s v="Apr 2015"/>
    <s v="Apr 2015  Week 15"/>
    <n v="0"/>
    <n v="1"/>
    <x v="0"/>
    <x v="1"/>
  </r>
  <r>
    <n v="2684"/>
    <s v="Edna Michael"/>
    <x v="2"/>
    <n v="7.0000000000000007E-2"/>
    <n v="4.97"/>
    <n v="5.71"/>
    <x v="1"/>
    <x v="0"/>
    <x v="0"/>
    <s v="Office Furnishings"/>
    <s v="Medium Box"/>
    <s v="DAX Value U-Channel Document Frames, Easel Back"/>
    <n v="0.54"/>
    <s v="United States"/>
    <x v="0"/>
    <s v="Florida"/>
    <s v="Port Charlotte"/>
    <n v="33952"/>
    <x v="98"/>
    <x v="3"/>
    <x v="3"/>
    <x v="98"/>
    <x v="100"/>
    <d v="2015-04-15T00:00:00"/>
    <d v="2015-04-30T00:00:00"/>
    <d v="2015-04-15T00:00:00"/>
    <n v="-180.15199999999999"/>
    <x v="18"/>
    <n v="26.66"/>
    <n v="89148"/>
    <n v="4.8999999999999995"/>
    <x v="0"/>
    <n v="5"/>
    <n v="-6.7573893473368338"/>
    <n v="-153.49199999999999"/>
    <x v="14"/>
    <s v="Apr 2015"/>
    <s v="Apr 2015  Week 15"/>
    <n v="0"/>
    <n v="1"/>
    <x v="0"/>
    <x v="1"/>
  </r>
  <r>
    <n v="2684"/>
    <s v="Edna Michael"/>
    <x v="2"/>
    <n v="0.09"/>
    <n v="2.62"/>
    <n v="0.8"/>
    <x v="1"/>
    <x v="0"/>
    <x v="2"/>
    <s v="Rubber Bands"/>
    <s v="Wrap Bag"/>
    <s v="Staples Metal Binder Clips"/>
    <n v="0.39"/>
    <s v="United States"/>
    <x v="0"/>
    <s v="Florida"/>
    <s v="Port Charlotte"/>
    <n v="33952"/>
    <x v="98"/>
    <x v="3"/>
    <x v="3"/>
    <x v="98"/>
    <x v="101"/>
    <d v="2015-04-12T00:00:00"/>
    <d v="2015-04-30T00:00:00"/>
    <d v="2015-04-12T00:00:00"/>
    <n v="8.3879999999999999"/>
    <x v="4"/>
    <n v="29.55"/>
    <n v="89148"/>
    <n v="2.5300000000000002"/>
    <x v="0"/>
    <n v="2"/>
    <n v="0.28385786802030455"/>
    <n v="37.938000000000002"/>
    <x v="14"/>
    <s v="Apr 2015"/>
    <s v="Apr 2015  Week 15"/>
    <n v="0"/>
    <n v="1"/>
    <x v="1"/>
    <x v="1"/>
  </r>
  <r>
    <n v="2684"/>
    <s v="Edna Michael"/>
    <x v="2"/>
    <n v="0.03"/>
    <n v="65.989999999999995"/>
    <n v="8.8000000000000007"/>
    <x v="1"/>
    <x v="0"/>
    <x v="1"/>
    <s v="Telephones and Communication"/>
    <s v="Small Box"/>
    <s v="6120"/>
    <n v="0.57999999999999996"/>
    <s v="United States"/>
    <x v="0"/>
    <s v="Florida"/>
    <s v="Port Charlotte"/>
    <n v="33952"/>
    <x v="98"/>
    <x v="3"/>
    <x v="3"/>
    <x v="98"/>
    <x v="103"/>
    <d v="2015-04-10T00:00:00"/>
    <d v="2015-04-30T00:00:00"/>
    <d v="2015-04-10T00:00:00"/>
    <n v="9.9398999999999997"/>
    <x v="31"/>
    <n v="1237.4000000000001"/>
    <n v="89148"/>
    <n v="65.959999999999994"/>
    <x v="0"/>
    <n v="0"/>
    <n v="8.0328915467916592E-3"/>
    <n v="1247.3399000000002"/>
    <x v="14"/>
    <s v="Apr 2015"/>
    <s v="Apr 2015  Week 15"/>
    <n v="0"/>
    <n v="1"/>
    <x v="1"/>
    <x v="1"/>
  </r>
  <r>
    <n v="1103"/>
    <s v="Sidney Bowling"/>
    <x v="3"/>
    <n v="0.05"/>
    <n v="328.14"/>
    <n v="91.05"/>
    <x v="0"/>
    <x v="2"/>
    <x v="2"/>
    <s v="Appliances"/>
    <s v="Jumbo Drum"/>
    <s v="Sanyo Counter Height Refrigerator with Crisper, 3.6 Cubic Foot, Stainless Steel/Black"/>
    <n v="0.56999999999999995"/>
    <s v="United States"/>
    <x v="1"/>
    <s v="Nebraska"/>
    <s v="Omaha"/>
    <n v="68046"/>
    <x v="98"/>
    <x v="3"/>
    <x v="3"/>
    <x v="98"/>
    <x v="96"/>
    <d v="2015-04-11T00:00:00"/>
    <d v="2015-04-30T00:00:00"/>
    <d v="2015-04-11T00:00:00"/>
    <n v="772.04"/>
    <x v="12"/>
    <n v="2291.39"/>
    <n v="90977"/>
    <n v="328.09"/>
    <x v="1"/>
    <n v="1"/>
    <n v="0.33693085856183363"/>
    <n v="3063.43"/>
    <x v="14"/>
    <s v="Apr 2015"/>
    <s v="Apr 2015  Week 15"/>
    <n v="1"/>
    <n v="0"/>
    <x v="0"/>
    <x v="1"/>
  </r>
  <r>
    <n v="1104"/>
    <s v="Timothy Ross"/>
    <x v="3"/>
    <n v="0.05"/>
    <n v="328.14"/>
    <n v="91.05"/>
    <x v="0"/>
    <x v="2"/>
    <x v="2"/>
    <s v="Appliances"/>
    <s v="Jumbo Drum"/>
    <s v="Sanyo Counter Height Refrigerator with Crisper, 3.6 Cubic Foot, Stainless Steel/Black"/>
    <n v="0.56999999999999995"/>
    <s v="United States"/>
    <x v="3"/>
    <s v="New York"/>
    <s v="New York City"/>
    <n v="10282"/>
    <x v="98"/>
    <x v="3"/>
    <x v="3"/>
    <x v="98"/>
    <x v="96"/>
    <d v="2015-04-11T00:00:00"/>
    <d v="2015-04-30T00:00:00"/>
    <d v="2015-04-11T00:00:00"/>
    <n v="772.04"/>
    <x v="16"/>
    <n v="9492.92"/>
    <n v="27456"/>
    <n v="328.09"/>
    <x v="3"/>
    <n v="1"/>
    <n v="8.1327979167632292E-2"/>
    <n v="10264.959999999999"/>
    <x v="14"/>
    <s v="Apr 2015"/>
    <s v="Apr 2015  Week 15"/>
    <n v="1"/>
    <n v="0"/>
    <x v="0"/>
    <x v="1"/>
  </r>
  <r>
    <n v="1185"/>
    <s v="Lee Xu"/>
    <x v="3"/>
    <n v="0.08"/>
    <n v="11.7"/>
    <n v="6.96"/>
    <x v="1"/>
    <x v="1"/>
    <x v="2"/>
    <s v="Appliances"/>
    <s v="Medium Box"/>
    <s v="Harmony HEPA Quiet Air Purifiers"/>
    <n v="0.5"/>
    <s v="United States"/>
    <x v="0"/>
    <s v="Alabama"/>
    <s v="Madison"/>
    <n v="35756"/>
    <x v="98"/>
    <x v="3"/>
    <x v="3"/>
    <x v="98"/>
    <x v="99"/>
    <d v="2015-04-13T00:00:00"/>
    <d v="2015-04-30T00:00:00"/>
    <d v="2015-04-13T00:00:00"/>
    <n v="28.565999999999999"/>
    <x v="2"/>
    <n v="87.8"/>
    <n v="85940"/>
    <n v="11.62"/>
    <x v="0"/>
    <n v="3"/>
    <n v="0.32535307517084283"/>
    <n v="116.366"/>
    <x v="14"/>
    <s v="Apr 2015"/>
    <s v="Apr 2015  Week 15"/>
    <n v="0"/>
    <n v="1"/>
    <x v="0"/>
    <x v="1"/>
  </r>
  <r>
    <n v="2430"/>
    <s v="Kimberly Reilly"/>
    <x v="3"/>
    <n v="0.04"/>
    <n v="7.08"/>
    <n v="2.35"/>
    <x v="1"/>
    <x v="2"/>
    <x v="2"/>
    <s v="Pens &amp; Art Supplies"/>
    <s v="Wrap Bag"/>
    <s v="SANFORD Major Accent™ Highlighters"/>
    <n v="0.47"/>
    <s v="United States"/>
    <x v="1"/>
    <s v="Texas"/>
    <s v="Killeen"/>
    <n v="76541"/>
    <x v="98"/>
    <x v="3"/>
    <x v="3"/>
    <x v="98"/>
    <x v="96"/>
    <d v="2015-04-11T00:00:00"/>
    <d v="2015-04-30T00:00:00"/>
    <d v="2015-04-11T00:00:00"/>
    <n v="24.59"/>
    <x v="12"/>
    <n v="49.1"/>
    <n v="91109"/>
    <n v="7.04"/>
    <x v="1"/>
    <n v="1"/>
    <n v="0.50081466395112018"/>
    <n v="73.69"/>
    <x v="14"/>
    <s v="Apr 2015"/>
    <s v="Apr 2015  Week 15"/>
    <n v="0"/>
    <n v="1"/>
    <x v="0"/>
    <x v="1"/>
  </r>
  <r>
    <n v="2999"/>
    <s v="Kim McCarthy"/>
    <x v="3"/>
    <n v="0.03"/>
    <n v="10.98"/>
    <n v="3.37"/>
    <x v="1"/>
    <x v="1"/>
    <x v="2"/>
    <s v="Scissors, Rulers and Trimmers"/>
    <s v="Small Pack"/>
    <s v="Fiskars® Softgrip Scissors"/>
    <n v="0.56999999999999995"/>
    <s v="United States"/>
    <x v="1"/>
    <s v="Michigan"/>
    <s v="Oak Park"/>
    <n v="48237"/>
    <x v="98"/>
    <x v="3"/>
    <x v="3"/>
    <x v="98"/>
    <x v="96"/>
    <d v="2015-04-11T00:00:00"/>
    <d v="2015-04-30T00:00:00"/>
    <d v="2015-04-11T00:00:00"/>
    <n v="11.82"/>
    <x v="18"/>
    <n v="56.19"/>
    <n v="87041"/>
    <n v="10.950000000000001"/>
    <x v="1"/>
    <n v="1"/>
    <n v="0.21035771489588898"/>
    <n v="68.009999999999991"/>
    <x v="14"/>
    <s v="Apr 2015"/>
    <s v="Apr 2015  Week 15"/>
    <n v="1"/>
    <n v="0"/>
    <x v="0"/>
    <x v="1"/>
  </r>
  <r>
    <n v="2363"/>
    <s v="Jacob Murray"/>
    <x v="1"/>
    <n v="0"/>
    <n v="5.77"/>
    <n v="5.92"/>
    <x v="1"/>
    <x v="2"/>
    <x v="0"/>
    <s v="Office Furnishings"/>
    <s v="Medium Box"/>
    <s v="DAX Cubicle Frames - 8x10"/>
    <n v="0.55000000000000004"/>
    <s v="United States"/>
    <x v="3"/>
    <s v="Ohio"/>
    <s v="Medina"/>
    <n v="44256"/>
    <x v="99"/>
    <x v="3"/>
    <x v="3"/>
    <x v="99"/>
    <x v="99"/>
    <d v="2015-04-13T00:00:00"/>
    <d v="2015-04-30T00:00:00"/>
    <d v="2015-04-13T00:00:00"/>
    <n v="-61.5276"/>
    <x v="8"/>
    <n v="69.89"/>
    <n v="90040"/>
    <n v="5.77"/>
    <x v="3"/>
    <n v="2"/>
    <n v="-0.88034912004578625"/>
    <n v="8.3624000000000009"/>
    <x v="14"/>
    <s v="Apr 2015"/>
    <s v="Apr 2015  Week 15"/>
    <n v="1"/>
    <n v="0"/>
    <x v="0"/>
    <x v="1"/>
  </r>
  <r>
    <n v="2862"/>
    <s v="Carrie High"/>
    <x v="1"/>
    <n v="0"/>
    <n v="12.22"/>
    <n v="2.85"/>
    <x v="1"/>
    <x v="3"/>
    <x v="0"/>
    <s v="Office Furnishings"/>
    <s v="Small Pack"/>
    <s v="Aluminum Document Frame"/>
    <n v="0.55000000000000004"/>
    <s v="United States"/>
    <x v="1"/>
    <s v="Nebraska"/>
    <s v="La Vista"/>
    <n v="68128"/>
    <x v="99"/>
    <x v="3"/>
    <x v="3"/>
    <x v="99"/>
    <x v="101"/>
    <d v="2015-04-12T00:00:00"/>
    <d v="2015-04-30T00:00:00"/>
    <d v="2015-04-12T00:00:00"/>
    <n v="76.389899999999997"/>
    <x v="13"/>
    <n v="110.71"/>
    <n v="88278"/>
    <n v="12.22"/>
    <x v="1"/>
    <n v="1"/>
    <n v="0.69000000000000006"/>
    <n v="187.09989999999999"/>
    <x v="14"/>
    <s v="Apr 2015"/>
    <s v="Apr 2015  Week 15"/>
    <n v="1"/>
    <n v="0"/>
    <x v="0"/>
    <x v="1"/>
  </r>
  <r>
    <n v="369"/>
    <s v="Troy Moon"/>
    <x v="2"/>
    <n v="0.09"/>
    <n v="19.23"/>
    <n v="6.15"/>
    <x v="2"/>
    <x v="3"/>
    <x v="0"/>
    <s v="Office Furnishings"/>
    <s v="Small Pack"/>
    <s v="Executive Impressions 13&quot; Clairmont Wall Clock"/>
    <n v="0.44"/>
    <s v="United States"/>
    <x v="2"/>
    <s v="California"/>
    <s v="Oakland"/>
    <n v="94601"/>
    <x v="99"/>
    <x v="3"/>
    <x v="3"/>
    <x v="99"/>
    <x v="99"/>
    <d v="2015-04-13T00:00:00"/>
    <d v="2015-04-30T00:00:00"/>
    <d v="2015-04-13T00:00:00"/>
    <n v="211.232"/>
    <x v="31"/>
    <n v="394.1"/>
    <n v="90292"/>
    <n v="19.14"/>
    <x v="2"/>
    <n v="2"/>
    <n v="0.53598579040852568"/>
    <n v="605.33199999999999"/>
    <x v="14"/>
    <s v="Apr 2015"/>
    <s v="Apr 2015  Week 15"/>
    <n v="1"/>
    <n v="0"/>
    <x v="0"/>
    <x v="1"/>
  </r>
  <r>
    <n v="1712"/>
    <s v="Regina Langley"/>
    <x v="2"/>
    <n v="0.03"/>
    <n v="11.66"/>
    <n v="7.95"/>
    <x v="1"/>
    <x v="3"/>
    <x v="2"/>
    <s v="Pens &amp; Art Supplies"/>
    <s v="Small Pack"/>
    <s v="Hunt BOSTON® Vista® Battery-Operated Pencil Sharpener, Black"/>
    <n v="0.57999999999999996"/>
    <s v="United States"/>
    <x v="0"/>
    <s v="Georgia"/>
    <s v="Martinez"/>
    <n v="30907"/>
    <x v="99"/>
    <x v="3"/>
    <x v="3"/>
    <x v="99"/>
    <x v="104"/>
    <d v="2015-04-20T00:00:00"/>
    <d v="2015-04-30T00:00:00"/>
    <d v="2015-04-20T00:00:00"/>
    <n v="-31.094000000000001"/>
    <x v="45"/>
    <n v="267.32"/>
    <n v="87749"/>
    <n v="11.63"/>
    <x v="0"/>
    <n v="9"/>
    <n v="-0.11631752207092624"/>
    <n v="236.226"/>
    <x v="14"/>
    <s v="Apr 2015"/>
    <s v="Apr 2015  Week 15"/>
    <n v="1"/>
    <n v="0"/>
    <x v="0"/>
    <x v="1"/>
  </r>
  <r>
    <n v="721"/>
    <s v="Melvin Duke"/>
    <x v="4"/>
    <n v="0.01"/>
    <n v="7.28"/>
    <n v="11.15"/>
    <x v="1"/>
    <x v="3"/>
    <x v="2"/>
    <s v="Paper"/>
    <s v="Small Box"/>
    <s v="Array® Parchment Paper, Assorted Colors"/>
    <n v="0.37"/>
    <s v="United States"/>
    <x v="1"/>
    <s v="Indiana"/>
    <s v="Frankfort"/>
    <n v="46041"/>
    <x v="99"/>
    <x v="3"/>
    <x v="3"/>
    <x v="99"/>
    <x v="99"/>
    <d v="2015-04-13T00:00:00"/>
    <d v="2015-04-30T00:00:00"/>
    <d v="2015-04-13T00:00:00"/>
    <n v="-24.245999999999999"/>
    <x v="3"/>
    <n v="11.21"/>
    <n v="91054"/>
    <n v="7.2700000000000005"/>
    <x v="1"/>
    <n v="2"/>
    <n v="-2.1628902765388043"/>
    <n v="-13.035999999999998"/>
    <x v="14"/>
    <s v="Apr 2015"/>
    <s v="Apr 2015  Week 15"/>
    <n v="1"/>
    <n v="0"/>
    <x v="0"/>
    <x v="1"/>
  </r>
  <r>
    <n v="445"/>
    <s v="Judy Barrett"/>
    <x v="3"/>
    <n v="0.03"/>
    <n v="48.04"/>
    <n v="19.989999999999998"/>
    <x v="1"/>
    <x v="0"/>
    <x v="2"/>
    <s v="Paper"/>
    <s v="Small Box"/>
    <s v="14-7/8 x 11 Blue Bar Computer Printout Paper"/>
    <n v="0.37"/>
    <s v="United States"/>
    <x v="1"/>
    <s v="Nebraska"/>
    <s v="Norfolk"/>
    <n v="68701"/>
    <x v="99"/>
    <x v="3"/>
    <x v="3"/>
    <x v="99"/>
    <x v="99"/>
    <d v="2015-04-13T00:00:00"/>
    <d v="2015-04-30T00:00:00"/>
    <d v="2015-04-13T00:00:00"/>
    <n v="-4.46"/>
    <x v="0"/>
    <n v="101.71"/>
    <n v="88083"/>
    <n v="48.01"/>
    <x v="1"/>
    <n v="2"/>
    <n v="-4.385016222593649E-2"/>
    <n v="97.25"/>
    <x v="14"/>
    <s v="Apr 2015"/>
    <s v="Apr 2015  Week 15"/>
    <n v="1"/>
    <n v="0"/>
    <x v="0"/>
    <x v="1"/>
  </r>
  <r>
    <n v="918"/>
    <s v="Kerry Jernigan"/>
    <x v="1"/>
    <n v="0.05"/>
    <n v="35.51"/>
    <n v="6.31"/>
    <x v="1"/>
    <x v="1"/>
    <x v="2"/>
    <s v="Storage &amp; Organization"/>
    <s v="Small Box"/>
    <s v="Steel Personal Filing/Posting Tote"/>
    <n v="0.57999999999999996"/>
    <s v="United States"/>
    <x v="2"/>
    <s v="California"/>
    <s v="Rancho Cucamonga"/>
    <n v="91730"/>
    <x v="100"/>
    <x v="3"/>
    <x v="3"/>
    <x v="100"/>
    <x v="102"/>
    <d v="2015-04-14T00:00:00"/>
    <d v="2015-04-30T00:00:00"/>
    <d v="2015-04-14T00:00:00"/>
    <n v="6.11"/>
    <x v="0"/>
    <n v="73.099999999999994"/>
    <n v="90492"/>
    <n v="35.46"/>
    <x v="2"/>
    <n v="2"/>
    <n v="8.358413132694939E-2"/>
    <n v="79.209999999999994"/>
    <x v="15"/>
    <s v="Apr 2015"/>
    <s v="Apr 2015  Week 16"/>
    <n v="1"/>
    <n v="0"/>
    <x v="0"/>
    <x v="1"/>
  </r>
  <r>
    <n v="919"/>
    <s v="Tracy Livingston"/>
    <x v="1"/>
    <n v="0.1"/>
    <n v="8.34"/>
    <n v="2.64"/>
    <x v="1"/>
    <x v="1"/>
    <x v="2"/>
    <s v="Scissors, Rulers and Trimmers"/>
    <s v="Small Pack"/>
    <s v="Acme® Elite Stainless Steel Scissors"/>
    <n v="0.59"/>
    <s v="United States"/>
    <x v="2"/>
    <s v="California"/>
    <s v="Redding"/>
    <n v="96003"/>
    <x v="100"/>
    <x v="3"/>
    <x v="3"/>
    <x v="100"/>
    <x v="101"/>
    <d v="2015-04-12T00:00:00"/>
    <d v="2015-04-30T00:00:00"/>
    <d v="2015-04-12T00:00:00"/>
    <n v="-6.34"/>
    <x v="5"/>
    <n v="47.95"/>
    <n v="90492"/>
    <n v="8.24"/>
    <x v="2"/>
    <n v="0"/>
    <n v="-0.1322210636079249"/>
    <n v="41.61"/>
    <x v="15"/>
    <s v="Apr 2015"/>
    <s v="Apr 2015  Week 16"/>
    <n v="1"/>
    <n v="0"/>
    <x v="1"/>
    <x v="1"/>
  </r>
  <r>
    <n v="920"/>
    <s v="Jessie Kelly"/>
    <x v="1"/>
    <n v="0.03"/>
    <n v="8.0399999999999991"/>
    <n v="8.94"/>
    <x v="1"/>
    <x v="1"/>
    <x v="2"/>
    <s v="Binders and Binder Accessories"/>
    <s v="Small Box"/>
    <s v="Fellowes Twister Kit, Gray/Clear, 3/pkg"/>
    <n v="0.4"/>
    <s v="United States"/>
    <x v="2"/>
    <s v="California"/>
    <s v="Redlands"/>
    <n v="92374"/>
    <x v="100"/>
    <x v="3"/>
    <x v="3"/>
    <x v="100"/>
    <x v="102"/>
    <d v="2015-04-14T00:00:00"/>
    <d v="2015-04-30T00:00:00"/>
    <d v="2015-04-14T00:00:00"/>
    <n v="-160.27549999999999"/>
    <x v="13"/>
    <n v="76.77"/>
    <n v="90492"/>
    <n v="8.01"/>
    <x v="2"/>
    <n v="2"/>
    <n v="-2.0877360948287094"/>
    <n v="-83.505499999999998"/>
    <x v="15"/>
    <s v="Apr 2015"/>
    <s v="Apr 2015  Week 16"/>
    <n v="0"/>
    <n v="1"/>
    <x v="1"/>
    <x v="1"/>
  </r>
  <r>
    <n v="754"/>
    <s v="Helen Lyons"/>
    <x v="2"/>
    <n v="0.06"/>
    <n v="119.99"/>
    <n v="14"/>
    <x v="0"/>
    <x v="1"/>
    <x v="1"/>
    <s v="Office Machines"/>
    <s v="Jumbo Drum"/>
    <s v="Epson C82 Color Inkjet Printer"/>
    <n v="0.36"/>
    <s v="United States"/>
    <x v="2"/>
    <s v="Arizona"/>
    <s v="Prescott Valley"/>
    <n v="86314"/>
    <x v="100"/>
    <x v="3"/>
    <x v="3"/>
    <x v="100"/>
    <x v="105"/>
    <d v="2015-04-19T00:00:00"/>
    <d v="2015-04-30T00:00:00"/>
    <d v="2015-04-19T00:00:00"/>
    <n v="-207.679788"/>
    <x v="0"/>
    <n v="243.86"/>
    <n v="90439"/>
    <n v="119.92999999999999"/>
    <x v="2"/>
    <n v="7"/>
    <n v="-0.85163531534486991"/>
    <n v="36.180212000000012"/>
    <x v="15"/>
    <s v="Apr 2015"/>
    <s v="Apr 2015  Week 16"/>
    <n v="1"/>
    <n v="0"/>
    <x v="0"/>
    <x v="1"/>
  </r>
  <r>
    <n v="3221"/>
    <s v="Sean Pugh"/>
    <x v="3"/>
    <n v="0.03"/>
    <n v="6.68"/>
    <n v="1.5"/>
    <x v="1"/>
    <x v="3"/>
    <x v="2"/>
    <s v="Pens &amp; Art Supplies"/>
    <s v="Wrap Bag"/>
    <s v="Sanford Liquid Accent Highlighters"/>
    <n v="0.48"/>
    <s v="United States"/>
    <x v="0"/>
    <s v="Florida"/>
    <s v="Sunrise"/>
    <n v="33322"/>
    <x v="100"/>
    <x v="3"/>
    <x v="3"/>
    <x v="100"/>
    <x v="99"/>
    <d v="2015-04-13T00:00:00"/>
    <d v="2015-04-30T00:00:00"/>
    <d v="2015-04-13T00:00:00"/>
    <n v="-577.30399999999997"/>
    <x v="12"/>
    <n v="48.32"/>
    <n v="90815"/>
    <n v="6.6499999999999995"/>
    <x v="0"/>
    <n v="1"/>
    <n v="-11.94751655629139"/>
    <n v="-528.98399999999992"/>
    <x v="15"/>
    <s v="Apr 2015"/>
    <s v="Apr 2015  Week 16"/>
    <n v="1"/>
    <n v="0"/>
    <x v="0"/>
    <x v="1"/>
  </r>
  <r>
    <n v="171"/>
    <s v="Christina Matthews"/>
    <x v="0"/>
    <n v="0.05"/>
    <n v="1.88"/>
    <n v="1.49"/>
    <x v="1"/>
    <x v="3"/>
    <x v="2"/>
    <s v="Binders and Binder Accessories"/>
    <s v="Small Box"/>
    <s v="Staples® General Use 3-Ring Binders"/>
    <n v="0.37"/>
    <s v="United States"/>
    <x v="3"/>
    <s v="New Jersey"/>
    <s v="Fort Lee"/>
    <n v="7024"/>
    <x v="101"/>
    <x v="3"/>
    <x v="3"/>
    <x v="101"/>
    <x v="100"/>
    <d v="2015-04-15T00:00:00"/>
    <d v="2015-04-30T00:00:00"/>
    <d v="2015-04-15T00:00:00"/>
    <n v="-2.9095"/>
    <x v="3"/>
    <n v="3.42"/>
    <n v="87464"/>
    <n v="1.8299999999999998"/>
    <x v="3"/>
    <n v="2"/>
    <n v="-0.85073099415204678"/>
    <n v="0.51049999999999995"/>
    <x v="15"/>
    <s v="Apr 2015"/>
    <s v="Apr 2015  Week 16"/>
    <n v="1"/>
    <n v="0"/>
    <x v="0"/>
    <x v="1"/>
  </r>
  <r>
    <n v="1561"/>
    <s v="Edwin Coley"/>
    <x v="0"/>
    <n v="0.05"/>
    <n v="12.2"/>
    <n v="6.02"/>
    <x v="1"/>
    <x v="3"/>
    <x v="0"/>
    <s v="Office Furnishings"/>
    <s v="Small Pack"/>
    <s v="Advantus Panel Wall Certificate Holder - 8.5x11"/>
    <n v="0.43"/>
    <s v="United States"/>
    <x v="1"/>
    <s v="Texas"/>
    <s v="Mansfield"/>
    <n v="76063"/>
    <x v="101"/>
    <x v="3"/>
    <x v="3"/>
    <x v="101"/>
    <x v="102"/>
    <d v="2015-04-14T00:00:00"/>
    <d v="2015-04-30T00:00:00"/>
    <d v="2015-04-14T00:00:00"/>
    <n v="-6.6420000000000003"/>
    <x v="18"/>
    <n v="63.93"/>
    <n v="88094"/>
    <n v="12.149999999999999"/>
    <x v="1"/>
    <n v="1"/>
    <n v="-0.10389488503050212"/>
    <n v="57.287999999999997"/>
    <x v="15"/>
    <s v="Apr 2015"/>
    <s v="Apr 2015  Week 16"/>
    <n v="0"/>
    <n v="1"/>
    <x v="0"/>
    <x v="1"/>
  </r>
  <r>
    <n v="2738"/>
    <s v="Sherri Kramer"/>
    <x v="0"/>
    <n v="0.02"/>
    <n v="33.979999999999997"/>
    <n v="1.99"/>
    <x v="1"/>
    <x v="0"/>
    <x v="1"/>
    <s v="Computer Peripherals"/>
    <s v="Small Pack"/>
    <s v="Imation Neon 80 Minute CD-R Spindle, 50/Pack"/>
    <n v="0.45"/>
    <s v="United States"/>
    <x v="3"/>
    <s v="Vermont"/>
    <s v="South Burlington"/>
    <n v="5403"/>
    <x v="101"/>
    <x v="3"/>
    <x v="3"/>
    <x v="101"/>
    <x v="100"/>
    <d v="2015-04-15T00:00:00"/>
    <d v="2015-04-30T00:00:00"/>
    <d v="2015-04-15T00:00:00"/>
    <n v="164.06129999999999"/>
    <x v="12"/>
    <n v="237.77"/>
    <n v="89017"/>
    <n v="33.959999999999994"/>
    <x v="3"/>
    <n v="2"/>
    <n v="0.69"/>
    <n v="401.8313"/>
    <x v="15"/>
    <s v="Apr 2015"/>
    <s v="Apr 2015  Week 16"/>
    <n v="1"/>
    <n v="0"/>
    <x v="0"/>
    <x v="1"/>
  </r>
  <r>
    <n v="3169"/>
    <s v="Janice Boswell"/>
    <x v="0"/>
    <n v="0.08"/>
    <n v="7.28"/>
    <n v="11.15"/>
    <x v="2"/>
    <x v="0"/>
    <x v="2"/>
    <s v="Paper"/>
    <s v="Small Box"/>
    <s v="Array® Parchment Paper, Assorted Colors"/>
    <n v="0.37"/>
    <s v="United States"/>
    <x v="0"/>
    <s v="Florida"/>
    <s v="Port Orange"/>
    <n v="32127"/>
    <x v="101"/>
    <x v="3"/>
    <x v="3"/>
    <x v="101"/>
    <x v="102"/>
    <d v="2015-04-14T00:00:00"/>
    <d v="2015-04-30T00:00:00"/>
    <d v="2015-04-14T00:00:00"/>
    <n v="-44.414999999999999"/>
    <x v="3"/>
    <n v="14.66"/>
    <n v="86490"/>
    <n v="7.2"/>
    <x v="0"/>
    <n v="1"/>
    <n v="-3.0296725784447474"/>
    <n v="-29.754999999999999"/>
    <x v="15"/>
    <s v="Apr 2015"/>
    <s v="Apr 2015  Week 16"/>
    <n v="1"/>
    <n v="0"/>
    <x v="0"/>
    <x v="1"/>
  </r>
  <r>
    <n v="2973"/>
    <s v="Sally Liu"/>
    <x v="1"/>
    <n v="0.01"/>
    <n v="30.97"/>
    <n v="4"/>
    <x v="1"/>
    <x v="2"/>
    <x v="1"/>
    <s v="Computer Peripherals"/>
    <s v="Small Box"/>
    <s v="Microsoft Multimedia Keyboard"/>
    <n v="0.74"/>
    <s v="United States"/>
    <x v="1"/>
    <s v="Wisconsin"/>
    <s v="New Berlin"/>
    <n v="53151"/>
    <x v="101"/>
    <x v="3"/>
    <x v="3"/>
    <x v="101"/>
    <x v="100"/>
    <d v="2015-04-15T00:00:00"/>
    <d v="2015-04-30T00:00:00"/>
    <d v="2015-04-15T00:00:00"/>
    <n v="17.102799999999998"/>
    <x v="40"/>
    <n v="523.05999999999995"/>
    <n v="87186"/>
    <n v="30.959999999999997"/>
    <x v="1"/>
    <n v="2"/>
    <n v="3.2697587274882423E-2"/>
    <n v="540.16279999999995"/>
    <x v="15"/>
    <s v="Apr 2015"/>
    <s v="Apr 2015  Week 16"/>
    <n v="1"/>
    <n v="0"/>
    <x v="0"/>
    <x v="1"/>
  </r>
  <r>
    <n v="2973"/>
    <s v="Sally Liu"/>
    <x v="1"/>
    <n v="0.08"/>
    <n v="125.99"/>
    <n v="7.69"/>
    <x v="1"/>
    <x v="2"/>
    <x v="1"/>
    <s v="Telephones and Communication"/>
    <s v="Small Box"/>
    <s v="Timeport L7089"/>
    <n v="0.57999999999999996"/>
    <s v="United States"/>
    <x v="1"/>
    <s v="Wisconsin"/>
    <s v="New Berlin"/>
    <n v="53151"/>
    <x v="101"/>
    <x v="3"/>
    <x v="3"/>
    <x v="101"/>
    <x v="100"/>
    <d v="2015-04-15T00:00:00"/>
    <d v="2015-04-30T00:00:00"/>
    <d v="2015-04-15T00:00:00"/>
    <n v="1269.3819599999999"/>
    <x v="35"/>
    <n v="2424.6799999999998"/>
    <n v="87186"/>
    <n v="125.91"/>
    <x v="1"/>
    <n v="2"/>
    <n v="0.52352556213603441"/>
    <n v="3694.06196"/>
    <x v="15"/>
    <s v="Apr 2015"/>
    <s v="Apr 2015  Week 16"/>
    <n v="0"/>
    <n v="1"/>
    <x v="1"/>
    <x v="1"/>
  </r>
  <r>
    <n v="2250"/>
    <s v="Alvin Hoover"/>
    <x v="2"/>
    <n v="0"/>
    <n v="2.08"/>
    <n v="5.33"/>
    <x v="1"/>
    <x v="2"/>
    <x v="0"/>
    <s v="Office Furnishings"/>
    <s v="Small Box"/>
    <s v="Eldon® Wave Desk Accessories"/>
    <n v="0.43"/>
    <s v="United States"/>
    <x v="3"/>
    <s v="Pennsylvania"/>
    <s v="State College"/>
    <n v="16801"/>
    <x v="101"/>
    <x v="3"/>
    <x v="3"/>
    <x v="101"/>
    <x v="104"/>
    <d v="2015-04-20T00:00:00"/>
    <d v="2015-04-30T00:00:00"/>
    <d v="2015-04-20T00:00:00"/>
    <n v="-192.5532"/>
    <x v="45"/>
    <n v="51.41"/>
    <n v="86699"/>
    <n v="2.08"/>
    <x v="3"/>
    <n v="7"/>
    <n v="-3.7454425209103293"/>
    <n v="-141.14320000000001"/>
    <x v="15"/>
    <s v="Apr 2015"/>
    <s v="Apr 2015  Week 16"/>
    <n v="1"/>
    <n v="0"/>
    <x v="0"/>
    <x v="1"/>
  </r>
  <r>
    <n v="940"/>
    <s v="Albert Maxwell"/>
    <x v="2"/>
    <n v="0.09"/>
    <n v="100.98"/>
    <n v="35.840000000000003"/>
    <x v="0"/>
    <x v="2"/>
    <x v="0"/>
    <s v="Bookcases"/>
    <s v="Jumbo Box"/>
    <s v="Bush Westfield Collection Bookcases, Fully Assembled"/>
    <n v="0.62"/>
    <s v="United States"/>
    <x v="3"/>
    <s v="Connecticut"/>
    <s v="New Milford"/>
    <n v="6776"/>
    <x v="102"/>
    <x v="3"/>
    <x v="3"/>
    <x v="102"/>
    <x v="105"/>
    <d v="2015-04-19T00:00:00"/>
    <d v="2015-04-30T00:00:00"/>
    <d v="2015-04-19T00:00:00"/>
    <n v="-193.58"/>
    <x v="7"/>
    <n v="396.19"/>
    <n v="90844"/>
    <n v="100.89"/>
    <x v="3"/>
    <n v="5"/>
    <n v="-0.4886039526489816"/>
    <n v="202.60999999999999"/>
    <x v="15"/>
    <s v="Apr 2015"/>
    <s v="Apr 2015  Week 16"/>
    <n v="1"/>
    <n v="0"/>
    <x v="0"/>
    <x v="1"/>
  </r>
  <r>
    <n v="329"/>
    <s v="Faye Dyer"/>
    <x v="4"/>
    <n v="0.06"/>
    <n v="296.18"/>
    <n v="54.12"/>
    <x v="0"/>
    <x v="2"/>
    <x v="0"/>
    <s v="Tables"/>
    <s v="Jumbo Box"/>
    <s v="Hon 94000 Series Round Tables"/>
    <n v="0.76"/>
    <s v="United States"/>
    <x v="3"/>
    <s v="Maine"/>
    <s v="Sanford"/>
    <n v="4073"/>
    <x v="102"/>
    <x v="3"/>
    <x v="3"/>
    <x v="102"/>
    <x v="100"/>
    <d v="2015-04-15T00:00:00"/>
    <d v="2015-04-30T00:00:00"/>
    <d v="2015-04-15T00:00:00"/>
    <n v="-715.77820599999995"/>
    <x v="18"/>
    <n v="1170.21"/>
    <n v="89726"/>
    <n v="296.12"/>
    <x v="3"/>
    <n v="1"/>
    <n v="-0.61166645815708287"/>
    <n v="454.43179400000008"/>
    <x v="15"/>
    <s v="Apr 2015"/>
    <s v="Apr 2015  Week 16"/>
    <n v="1"/>
    <n v="0"/>
    <x v="0"/>
    <x v="1"/>
  </r>
  <r>
    <n v="331"/>
    <s v="Bradley Pollock"/>
    <x v="4"/>
    <n v="0.01"/>
    <n v="29.1"/>
    <n v="4"/>
    <x v="2"/>
    <x v="2"/>
    <x v="1"/>
    <s v="Computer Peripherals"/>
    <s v="Small Box"/>
    <s v="Acco Keyboard-In-A-Box®"/>
    <n v="0.78"/>
    <s v="United States"/>
    <x v="3"/>
    <s v="New Hampshire"/>
    <s v="Goffstown"/>
    <n v="3045"/>
    <x v="102"/>
    <x v="3"/>
    <x v="3"/>
    <x v="102"/>
    <x v="106"/>
    <d v="2015-04-16T00:00:00"/>
    <d v="2015-04-30T00:00:00"/>
    <d v="2015-04-16T00:00:00"/>
    <n v="-22.82"/>
    <x v="2"/>
    <n v="243.32"/>
    <n v="89726"/>
    <n v="29.09"/>
    <x v="3"/>
    <n v="2"/>
    <n v="-9.3785960874568475E-2"/>
    <n v="220.5"/>
    <x v="15"/>
    <s v="Apr 2015"/>
    <s v="Apr 2015  Week 16"/>
    <n v="1"/>
    <n v="0"/>
    <x v="1"/>
    <x v="1"/>
  </r>
  <r>
    <n v="1559"/>
    <s v="Zachary Maynard"/>
    <x v="0"/>
    <n v="0.1"/>
    <n v="226.67"/>
    <n v="28.16"/>
    <x v="0"/>
    <x v="1"/>
    <x v="0"/>
    <s v="Chairs &amp; Chairmats"/>
    <s v="Jumbo Drum"/>
    <s v="Hon GuestStacker Chair"/>
    <n v="0.59"/>
    <s v="United States"/>
    <x v="0"/>
    <s v="Virginia"/>
    <s v="Blacksburg"/>
    <n v="24060"/>
    <x v="103"/>
    <x v="3"/>
    <x v="3"/>
    <x v="103"/>
    <x v="107"/>
    <d v="2015-04-17T00:00:00"/>
    <d v="2015-04-30T00:00:00"/>
    <d v="2015-04-17T00:00:00"/>
    <n v="-390.76799999999997"/>
    <x v="18"/>
    <n v="1088.26"/>
    <n v="87424"/>
    <n v="226.57"/>
    <x v="0"/>
    <n v="2"/>
    <n v="-0.35907595611342874"/>
    <n v="697.49199999999996"/>
    <x v="15"/>
    <s v="Apr 2015"/>
    <s v="Apr 2015  Week 16"/>
    <n v="1"/>
    <n v="0"/>
    <x v="0"/>
    <x v="1"/>
  </r>
  <r>
    <n v="1632"/>
    <s v="Lori Wolfe"/>
    <x v="1"/>
    <n v="0.02"/>
    <n v="25.99"/>
    <n v="5.37"/>
    <x v="1"/>
    <x v="2"/>
    <x v="2"/>
    <s v="Pens &amp; Art Supplies"/>
    <s v="Small Box"/>
    <s v="BOSTON® Ranger® #55 Pencil Sharpener, Black"/>
    <n v="0.56000000000000005"/>
    <s v="United States"/>
    <x v="0"/>
    <s v="Mississippi"/>
    <s v="Hattiesburg"/>
    <n v="39401"/>
    <x v="103"/>
    <x v="3"/>
    <x v="3"/>
    <x v="103"/>
    <x v="107"/>
    <d v="2015-04-17T00:00:00"/>
    <d v="2015-04-30T00:00:00"/>
    <d v="2015-04-17T00:00:00"/>
    <n v="-88.158000000000001"/>
    <x v="13"/>
    <n v="243.24"/>
    <n v="90533"/>
    <n v="25.97"/>
    <x v="0"/>
    <n v="2"/>
    <n v="-0.36243216576221016"/>
    <n v="155.08199999999999"/>
    <x v="15"/>
    <s v="Apr 2015"/>
    <s v="Apr 2015  Week 16"/>
    <n v="0"/>
    <n v="1"/>
    <x v="0"/>
    <x v="1"/>
  </r>
  <r>
    <n v="553"/>
    <s v="Kristine Connolly"/>
    <x v="2"/>
    <n v="0.01"/>
    <n v="4.9800000000000004"/>
    <n v="7.44"/>
    <x v="1"/>
    <x v="3"/>
    <x v="2"/>
    <s v="Paper"/>
    <s v="Small Box"/>
    <s v="Xerox 1922"/>
    <n v="0.36"/>
    <s v="United States"/>
    <x v="2"/>
    <s v="California"/>
    <s v="Los Angeles"/>
    <n v="90008"/>
    <x v="103"/>
    <x v="3"/>
    <x v="3"/>
    <x v="103"/>
    <x v="108"/>
    <d v="2015-04-24T00:00:00"/>
    <d v="2015-04-30T00:00:00"/>
    <d v="2015-04-24T00:00:00"/>
    <n v="-179.59200000000001"/>
    <x v="48"/>
    <n v="330.21"/>
    <n v="8165"/>
    <n v="4.9700000000000006"/>
    <x v="2"/>
    <n v="9"/>
    <n v="-0.54387208140274379"/>
    <n v="150.61799999999997"/>
    <x v="15"/>
    <s v="Apr 2015"/>
    <s v="Apr 2015  Week 16"/>
    <n v="0"/>
    <n v="1"/>
    <x v="0"/>
    <x v="1"/>
  </r>
  <r>
    <n v="555"/>
    <s v="Walter Young"/>
    <x v="2"/>
    <n v="0.01"/>
    <n v="4.9800000000000004"/>
    <n v="7.44"/>
    <x v="1"/>
    <x v="3"/>
    <x v="2"/>
    <s v="Paper"/>
    <s v="Small Box"/>
    <s v="Xerox 1922"/>
    <n v="0.36"/>
    <s v="United States"/>
    <x v="2"/>
    <s v="Utah"/>
    <s v="Pleasant Grove"/>
    <n v="84062"/>
    <x v="103"/>
    <x v="3"/>
    <x v="3"/>
    <x v="103"/>
    <x v="108"/>
    <d v="2015-04-24T00:00:00"/>
    <d v="2015-04-30T00:00:00"/>
    <d v="2015-04-24T00:00:00"/>
    <n v="-161.6328"/>
    <x v="47"/>
    <n v="83.86"/>
    <n v="86191"/>
    <n v="4.9700000000000006"/>
    <x v="2"/>
    <n v="9"/>
    <n v="-1.9274123539232053"/>
    <n v="-77.772800000000004"/>
    <x v="15"/>
    <s v="Apr 2015"/>
    <s v="Apr 2015  Week 16"/>
    <n v="0"/>
    <n v="1"/>
    <x v="0"/>
    <x v="1"/>
  </r>
  <r>
    <n v="2952"/>
    <s v="Thelma Murray"/>
    <x v="4"/>
    <n v="0.08"/>
    <n v="5.74"/>
    <n v="5.01"/>
    <x v="2"/>
    <x v="3"/>
    <x v="2"/>
    <s v="Binders and Binder Accessories"/>
    <s v="Small Box"/>
    <s v="Binder Posts"/>
    <n v="0.39"/>
    <s v="United States"/>
    <x v="3"/>
    <s v="Ohio"/>
    <s v="Grove City"/>
    <n v="43123"/>
    <x v="103"/>
    <x v="3"/>
    <x v="3"/>
    <x v="103"/>
    <x v="107"/>
    <d v="2015-04-17T00:00:00"/>
    <d v="2015-04-30T00:00:00"/>
    <d v="2015-04-17T00:00:00"/>
    <n v="-61.628039999999999"/>
    <x v="4"/>
    <n v="70.03"/>
    <n v="91398"/>
    <n v="5.66"/>
    <x v="3"/>
    <n v="2"/>
    <n v="-0.88002341853491362"/>
    <n v="8.4019600000000025"/>
    <x v="15"/>
    <s v="Apr 2015"/>
    <s v="Apr 2015  Week 16"/>
    <n v="1"/>
    <n v="0"/>
    <x v="0"/>
    <x v="1"/>
  </r>
  <r>
    <n v="568"/>
    <s v="Peter McConnell"/>
    <x v="3"/>
    <n v="0.09"/>
    <n v="70.97"/>
    <n v="3.5"/>
    <x v="1"/>
    <x v="1"/>
    <x v="2"/>
    <s v="Appliances"/>
    <s v="Small Box"/>
    <s v="Tripp Lite Isotel 8 Ultra 8 Outlet Metal Surge"/>
    <n v="0.59"/>
    <s v="United States"/>
    <x v="0"/>
    <s v="Mississippi"/>
    <s v="Columbus"/>
    <n v="39701"/>
    <x v="103"/>
    <x v="3"/>
    <x v="3"/>
    <x v="103"/>
    <x v="100"/>
    <d v="2015-04-15T00:00:00"/>
    <d v="2015-04-30T00:00:00"/>
    <d v="2015-04-15T00:00:00"/>
    <n v="-99.567999999999998"/>
    <x v="4"/>
    <n v="805.99"/>
    <n v="88880"/>
    <n v="70.88"/>
    <x v="0"/>
    <n v="0"/>
    <n v="-0.12353503145200312"/>
    <n v="706.42200000000003"/>
    <x v="15"/>
    <s v="Apr 2015"/>
    <s v="Apr 2015  Week 16"/>
    <n v="0"/>
    <n v="1"/>
    <x v="0"/>
    <x v="1"/>
  </r>
  <r>
    <n v="1607"/>
    <s v="Kathleen Huang Hall"/>
    <x v="3"/>
    <n v="0.01"/>
    <n v="15.16"/>
    <n v="15.09"/>
    <x v="1"/>
    <x v="2"/>
    <x v="2"/>
    <s v="Binders and Binder Accessories"/>
    <s v="Small Box"/>
    <s v="GBC Clear Cover, 8-1/2 x 11, unpunched, 25 covers per pack"/>
    <n v="0.39"/>
    <s v="United States"/>
    <x v="3"/>
    <s v="New York"/>
    <s v="Freeport"/>
    <n v="11520"/>
    <x v="103"/>
    <x v="3"/>
    <x v="3"/>
    <x v="103"/>
    <x v="100"/>
    <d v="2015-04-15T00:00:00"/>
    <d v="2015-04-30T00:00:00"/>
    <d v="2015-04-15T00:00:00"/>
    <n v="-200.85900000000001"/>
    <x v="12"/>
    <n v="110.93"/>
    <n v="87994"/>
    <n v="15.15"/>
    <x v="3"/>
    <n v="0"/>
    <n v="-1.8106824123321013"/>
    <n v="-89.929000000000002"/>
    <x v="15"/>
    <s v="Apr 2015"/>
    <s v="Apr 2015  Week 16"/>
    <n v="0"/>
    <n v="1"/>
    <x v="0"/>
    <x v="1"/>
  </r>
  <r>
    <n v="1818"/>
    <s v="Ian Hall"/>
    <x v="3"/>
    <n v="0.06"/>
    <n v="17.98"/>
    <n v="8.51"/>
    <x v="1"/>
    <x v="1"/>
    <x v="1"/>
    <s v="Office Machines"/>
    <s v="Medium Box"/>
    <s v="Canon P1-DHIII Palm Printing Calculator"/>
    <n v="0.4"/>
    <s v="United States"/>
    <x v="1"/>
    <s v="Michigan"/>
    <s v="Dearborn"/>
    <n v="48126"/>
    <x v="103"/>
    <x v="3"/>
    <x v="3"/>
    <x v="103"/>
    <x v="107"/>
    <d v="2015-04-17T00:00:00"/>
    <d v="2015-04-30T00:00:00"/>
    <d v="2015-04-17T00:00:00"/>
    <n v="-47.243088"/>
    <x v="6"/>
    <n v="56.38"/>
    <n v="85991"/>
    <n v="17.920000000000002"/>
    <x v="1"/>
    <n v="2"/>
    <n v="-0.83794054629301162"/>
    <n v="9.1369120000000024"/>
    <x v="15"/>
    <s v="Apr 2015"/>
    <s v="Apr 2015  Week 16"/>
    <n v="1"/>
    <n v="0"/>
    <x v="0"/>
    <x v="1"/>
  </r>
  <r>
    <n v="1818"/>
    <s v="Ian Hall"/>
    <x v="3"/>
    <n v="0.1"/>
    <n v="9.99"/>
    <n v="4.78"/>
    <x v="2"/>
    <x v="1"/>
    <x v="2"/>
    <s v="Paper"/>
    <s v="Small Box"/>
    <s v="Xerox 1896"/>
    <n v="0.4"/>
    <s v="United States"/>
    <x v="1"/>
    <s v="Michigan"/>
    <s v="Dearborn"/>
    <n v="48126"/>
    <x v="103"/>
    <x v="3"/>
    <x v="3"/>
    <x v="103"/>
    <x v="109"/>
    <d v="2015-04-18T00:00:00"/>
    <d v="2015-04-30T00:00:00"/>
    <d v="2015-04-18T00:00:00"/>
    <n v="9.1539999999999999"/>
    <x v="4"/>
    <n v="119.13"/>
    <n v="85991"/>
    <n v="9.89"/>
    <x v="1"/>
    <n v="3"/>
    <n v="7.6840426424913968E-2"/>
    <n v="128.28399999999999"/>
    <x v="15"/>
    <s v="Apr 2015"/>
    <s v="Apr 2015  Week 16"/>
    <n v="0"/>
    <n v="1"/>
    <x v="1"/>
    <x v="1"/>
  </r>
  <r>
    <n v="1821"/>
    <s v="Vanessa Boyer"/>
    <x v="3"/>
    <n v="7.0000000000000007E-2"/>
    <n v="18.649999999999999"/>
    <n v="3.77"/>
    <x v="1"/>
    <x v="1"/>
    <x v="0"/>
    <s v="Office Furnishings"/>
    <s v="Small Pack"/>
    <s v="3M Polarizing Light Filter Sleeves"/>
    <n v="0.39"/>
    <s v="United States"/>
    <x v="3"/>
    <s v="New York"/>
    <s v="New York City"/>
    <n v="10177"/>
    <x v="103"/>
    <x v="3"/>
    <x v="3"/>
    <x v="103"/>
    <x v="106"/>
    <d v="2015-04-16T00:00:00"/>
    <d v="2015-04-30T00:00:00"/>
    <d v="2015-04-16T00:00:00"/>
    <n v="149.72"/>
    <x v="20"/>
    <n v="643.64"/>
    <n v="47108"/>
    <n v="18.579999999999998"/>
    <x v="3"/>
    <n v="1"/>
    <n v="0.2326145050027966"/>
    <n v="793.36"/>
    <x v="15"/>
    <s v="Apr 2015"/>
    <s v="Apr 2015  Week 16"/>
    <n v="0"/>
    <n v="1"/>
    <x v="0"/>
    <x v="1"/>
  </r>
  <r>
    <n v="1821"/>
    <s v="Vanessa Boyer"/>
    <x v="3"/>
    <n v="0.06"/>
    <n v="17.98"/>
    <n v="8.51"/>
    <x v="1"/>
    <x v="1"/>
    <x v="1"/>
    <s v="Office Machines"/>
    <s v="Medium Box"/>
    <s v="Canon P1-DHIII Palm Printing Calculator"/>
    <n v="0.4"/>
    <s v="United States"/>
    <x v="3"/>
    <s v="New York"/>
    <s v="New York City"/>
    <n v="10177"/>
    <x v="103"/>
    <x v="3"/>
    <x v="3"/>
    <x v="103"/>
    <x v="107"/>
    <d v="2015-04-17T00:00:00"/>
    <d v="2015-04-30T00:00:00"/>
    <d v="2015-04-17T00:00:00"/>
    <n v="-52.492319999999999"/>
    <x v="1"/>
    <n v="244.31"/>
    <n v="47108"/>
    <n v="17.920000000000002"/>
    <x v="3"/>
    <n v="2"/>
    <n v="-0.21485948180590234"/>
    <n v="191.81768"/>
    <x v="15"/>
    <s v="Apr 2015"/>
    <s v="Apr 2015  Week 16"/>
    <n v="0"/>
    <n v="1"/>
    <x v="1"/>
    <x v="1"/>
  </r>
  <r>
    <n v="1821"/>
    <s v="Vanessa Boyer"/>
    <x v="3"/>
    <n v="0.1"/>
    <n v="9.99"/>
    <n v="4.78"/>
    <x v="2"/>
    <x v="1"/>
    <x v="2"/>
    <s v="Paper"/>
    <s v="Small Box"/>
    <s v="Xerox 1896"/>
    <n v="0.4"/>
    <s v="United States"/>
    <x v="3"/>
    <s v="New York"/>
    <s v="New York City"/>
    <n v="10177"/>
    <x v="103"/>
    <x v="3"/>
    <x v="3"/>
    <x v="103"/>
    <x v="109"/>
    <d v="2015-04-18T00:00:00"/>
    <d v="2015-04-30T00:00:00"/>
    <d v="2015-04-18T00:00:00"/>
    <n v="7.96"/>
    <x v="32"/>
    <n v="466.58"/>
    <n v="47108"/>
    <n v="9.89"/>
    <x v="3"/>
    <n v="3"/>
    <n v="1.7060311200651549E-2"/>
    <n v="474.53999999999996"/>
    <x v="15"/>
    <s v="Apr 2015"/>
    <s v="Apr 2015  Week 16"/>
    <n v="0"/>
    <n v="1"/>
    <x v="1"/>
    <x v="1"/>
  </r>
  <r>
    <n v="1821"/>
    <s v="Vanessa Boyer"/>
    <x v="3"/>
    <n v="0.08"/>
    <n v="175.99"/>
    <n v="8.99"/>
    <x v="2"/>
    <x v="1"/>
    <x v="1"/>
    <s v="Telephones and Communication"/>
    <s v="Small Box"/>
    <s v="2180"/>
    <n v="0.56999999999999995"/>
    <s v="United States"/>
    <x v="3"/>
    <s v="New York"/>
    <s v="New York City"/>
    <n v="10177"/>
    <x v="103"/>
    <x v="3"/>
    <x v="3"/>
    <x v="103"/>
    <x v="106"/>
    <d v="2015-04-16T00:00:00"/>
    <d v="2015-04-30T00:00:00"/>
    <d v="2015-04-16T00:00:00"/>
    <n v="-459.08280000000002"/>
    <x v="47"/>
    <n v="2290.69"/>
    <n v="47108"/>
    <n v="175.91"/>
    <x v="3"/>
    <n v="1"/>
    <n v="-0.20041245214324069"/>
    <n v="1831.6071999999999"/>
    <x v="15"/>
    <s v="Apr 2015"/>
    <s v="Apr 2015  Week 16"/>
    <n v="0"/>
    <n v="1"/>
    <x v="1"/>
    <x v="1"/>
  </r>
  <r>
    <n v="2139"/>
    <s v="Jon Kendall"/>
    <x v="0"/>
    <n v="0.05"/>
    <n v="2550.14"/>
    <n v="29.7"/>
    <x v="0"/>
    <x v="3"/>
    <x v="1"/>
    <s v="Office Machines"/>
    <s v="Jumbo Drum"/>
    <s v="Epson DFX-8500 Dot Matrix Printer"/>
    <n v="0.56999999999999995"/>
    <s v="United States"/>
    <x v="1"/>
    <s v="Wisconsin"/>
    <s v="Watertown"/>
    <n v="53094"/>
    <x v="104"/>
    <x v="3"/>
    <x v="3"/>
    <x v="104"/>
    <x v="107"/>
    <d v="2015-04-17T00:00:00"/>
    <d v="2015-04-30T00:00:00"/>
    <d v="2015-04-17T00:00:00"/>
    <n v="-3971.0628000000002"/>
    <x v="0"/>
    <n v="4845.2700000000004"/>
    <n v="86003"/>
    <n v="2550.0899999999997"/>
    <x v="1"/>
    <n v="1"/>
    <n v="-0.81957513203598553"/>
    <n v="874.20720000000028"/>
    <x v="15"/>
    <s v="Apr 2015"/>
    <s v="Apr 2015  Week 16"/>
    <n v="1"/>
    <n v="0"/>
    <x v="0"/>
    <x v="1"/>
  </r>
  <r>
    <n v="1916"/>
    <s v="Marcia Feldman"/>
    <x v="1"/>
    <n v="0.01"/>
    <n v="125.99"/>
    <n v="8.99"/>
    <x v="1"/>
    <x v="2"/>
    <x v="1"/>
    <s v="Telephones and Communication"/>
    <s v="Small Box"/>
    <s v="SC7868i"/>
    <n v="0.55000000000000004"/>
    <s v="United States"/>
    <x v="0"/>
    <s v="Arkansas"/>
    <s v="Little Rock"/>
    <n v="72209"/>
    <x v="104"/>
    <x v="3"/>
    <x v="3"/>
    <x v="104"/>
    <x v="109"/>
    <d v="2015-04-18T00:00:00"/>
    <d v="2015-04-30T00:00:00"/>
    <d v="2015-04-18T00:00:00"/>
    <n v="-45.472000000000001"/>
    <x v="13"/>
    <n v="1011.44"/>
    <n v="85895"/>
    <n v="125.97999999999999"/>
    <x v="0"/>
    <n v="2"/>
    <n v="-4.4957684093965042E-2"/>
    <n v="965.96800000000007"/>
    <x v="15"/>
    <s v="Apr 2015"/>
    <s v="Apr 2015  Week 16"/>
    <n v="0"/>
    <n v="1"/>
    <x v="0"/>
    <x v="1"/>
  </r>
  <r>
    <n v="653"/>
    <s v="Ann Katz"/>
    <x v="3"/>
    <n v="0"/>
    <n v="2.78"/>
    <n v="1.49"/>
    <x v="2"/>
    <x v="1"/>
    <x v="2"/>
    <s v="Binders and Binder Accessories"/>
    <s v="Small Box"/>
    <s v="Wilson Jones Suede Grain Vinyl Binders"/>
    <n v="0.36"/>
    <s v="United States"/>
    <x v="2"/>
    <s v="California"/>
    <s v="Rancho Cucamonga"/>
    <n v="91730"/>
    <x v="104"/>
    <x v="3"/>
    <x v="3"/>
    <x v="104"/>
    <x v="107"/>
    <d v="2015-04-17T00:00:00"/>
    <d v="2015-04-30T00:00:00"/>
    <d v="2015-04-17T00:00:00"/>
    <n v="20.6448"/>
    <x v="13"/>
    <n v="29.92"/>
    <n v="91213"/>
    <n v="2.78"/>
    <x v="2"/>
    <n v="1"/>
    <n v="0.69"/>
    <n v="50.564800000000005"/>
    <x v="15"/>
    <s v="Apr 2015"/>
    <s v="Apr 2015  Week 16"/>
    <n v="1"/>
    <n v="0"/>
    <x v="0"/>
    <x v="1"/>
  </r>
  <r>
    <n v="1041"/>
    <s v="Mildred Chase"/>
    <x v="0"/>
    <n v="0.06"/>
    <n v="55.94"/>
    <n v="4"/>
    <x v="1"/>
    <x v="0"/>
    <x v="1"/>
    <s v="Computer Peripherals"/>
    <s v="Small Box"/>
    <s v="Fellowes Smart Design 104-Key Enhanced Keyboard, PS/2 Adapter, Platinum"/>
    <n v="0.74"/>
    <s v="United States"/>
    <x v="2"/>
    <s v="California"/>
    <s v="Woodland"/>
    <n v="95695"/>
    <x v="105"/>
    <x v="3"/>
    <x v="3"/>
    <x v="105"/>
    <x v="109"/>
    <d v="2015-04-18T00:00:00"/>
    <d v="2015-04-30T00:00:00"/>
    <d v="2015-04-18T00:00:00"/>
    <n v="-13.77"/>
    <x v="5"/>
    <n v="322.77"/>
    <n v="87846"/>
    <n v="55.879999999999995"/>
    <x v="2"/>
    <n v="1"/>
    <n v="-4.266195743098801E-2"/>
    <n v="309"/>
    <x v="15"/>
    <s v="Apr 2015"/>
    <s v="Apr 2015  Week 16"/>
    <n v="1"/>
    <n v="0"/>
    <x v="0"/>
    <x v="1"/>
  </r>
  <r>
    <n v="1041"/>
    <s v="Mildred Chase"/>
    <x v="0"/>
    <n v="7.0000000000000007E-2"/>
    <n v="6.3"/>
    <n v="0.5"/>
    <x v="1"/>
    <x v="0"/>
    <x v="2"/>
    <s v="Labels"/>
    <s v="Small Box"/>
    <s v="Avery 48"/>
    <n v="0.39"/>
    <s v="United States"/>
    <x v="2"/>
    <s v="California"/>
    <s v="Woodland"/>
    <n v="95695"/>
    <x v="105"/>
    <x v="3"/>
    <x v="3"/>
    <x v="105"/>
    <x v="107"/>
    <d v="2015-04-17T00:00:00"/>
    <d v="2015-04-30T00:00:00"/>
    <d v="2015-04-17T00:00:00"/>
    <n v="44.912100000000002"/>
    <x v="8"/>
    <n v="65.09"/>
    <n v="87846"/>
    <n v="6.2299999999999995"/>
    <x v="2"/>
    <n v="0"/>
    <n v="0.69"/>
    <n v="110.00210000000001"/>
    <x v="15"/>
    <s v="Apr 2015"/>
    <s v="Apr 2015  Week 16"/>
    <n v="0"/>
    <n v="1"/>
    <x v="1"/>
    <x v="1"/>
  </r>
  <r>
    <n v="1350"/>
    <s v="Jackie Burke"/>
    <x v="1"/>
    <n v="0"/>
    <n v="12.2"/>
    <n v="6.02"/>
    <x v="2"/>
    <x v="2"/>
    <x v="0"/>
    <s v="Office Furnishings"/>
    <s v="Small Pack"/>
    <s v="Advantus Panel Wall Certificate Holder - 8.5x11"/>
    <n v="0.43"/>
    <s v="United States"/>
    <x v="0"/>
    <s v="Florida"/>
    <s v="Carol City"/>
    <n v="33055"/>
    <x v="105"/>
    <x v="3"/>
    <x v="3"/>
    <x v="105"/>
    <x v="109"/>
    <d v="2015-04-18T00:00:00"/>
    <d v="2015-04-30T00:00:00"/>
    <d v="2015-04-18T00:00:00"/>
    <n v="-172.298"/>
    <x v="7"/>
    <n v="56.24"/>
    <n v="88233"/>
    <n v="12.2"/>
    <x v="0"/>
    <n v="1"/>
    <n v="-3.0636201991465151"/>
    <n v="-116.05799999999999"/>
    <x v="15"/>
    <s v="Apr 2015"/>
    <s v="Apr 2015  Week 16"/>
    <n v="1"/>
    <n v="0"/>
    <x v="0"/>
    <x v="1"/>
  </r>
  <r>
    <n v="2867"/>
    <s v="Dana Teague"/>
    <x v="1"/>
    <n v="0.01"/>
    <n v="125.99"/>
    <n v="8.99"/>
    <x v="1"/>
    <x v="3"/>
    <x v="1"/>
    <s v="Telephones and Communication"/>
    <s v="Small Box"/>
    <s v="M70"/>
    <n v="0.59"/>
    <s v="United States"/>
    <x v="3"/>
    <s v="District of Columbia"/>
    <s v="Washington"/>
    <n v="20016"/>
    <x v="105"/>
    <x v="3"/>
    <x v="3"/>
    <x v="105"/>
    <x v="109"/>
    <d v="2015-04-18T00:00:00"/>
    <d v="2015-04-30T00:00:00"/>
    <d v="2015-04-18T00:00:00"/>
    <n v="-582.64800000000002"/>
    <x v="0"/>
    <n v="226.88"/>
    <n v="11013"/>
    <n v="125.97999999999999"/>
    <x v="3"/>
    <n v="1"/>
    <n v="-2.5680888575458392"/>
    <n v="-355.76800000000003"/>
    <x v="15"/>
    <s v="Apr 2015"/>
    <s v="Apr 2015  Week 16"/>
    <n v="1"/>
    <n v="0"/>
    <x v="0"/>
    <x v="1"/>
  </r>
  <r>
    <n v="2868"/>
    <s v="Eugene Clayton"/>
    <x v="1"/>
    <n v="0.01"/>
    <n v="125.99"/>
    <n v="8.99"/>
    <x v="1"/>
    <x v="3"/>
    <x v="1"/>
    <s v="Telephones and Communication"/>
    <s v="Small Box"/>
    <s v="M70"/>
    <n v="0.59"/>
    <s v="United States"/>
    <x v="2"/>
    <s v="Washington"/>
    <s v="Edmonds"/>
    <n v="98026"/>
    <x v="105"/>
    <x v="3"/>
    <x v="3"/>
    <x v="105"/>
    <x v="109"/>
    <d v="2015-04-18T00:00:00"/>
    <d v="2015-04-30T00:00:00"/>
    <d v="2015-04-18T00:00:00"/>
    <n v="-582.64800000000002"/>
    <x v="3"/>
    <n v="113.44"/>
    <n v="85827"/>
    <n v="125.97999999999999"/>
    <x v="2"/>
    <n v="1"/>
    <n v="-5.1361777150916783"/>
    <n v="-469.20800000000003"/>
    <x v="15"/>
    <s v="Apr 2015"/>
    <s v="Apr 2015  Week 16"/>
    <n v="0"/>
    <n v="1"/>
    <x v="0"/>
    <x v="1"/>
  </r>
  <r>
    <n v="1889"/>
    <s v="Oscar Bowers"/>
    <x v="2"/>
    <n v="0.09"/>
    <n v="78.8"/>
    <n v="35"/>
    <x v="1"/>
    <x v="2"/>
    <x v="2"/>
    <s v="Storage &amp; Organization"/>
    <s v="Large Box"/>
    <s v="Space Solutions™ Industrial Galvanized Steel Shelving."/>
    <n v="0.83"/>
    <s v="United States"/>
    <x v="3"/>
    <s v="Ohio"/>
    <s v="Kettering"/>
    <n v="45429"/>
    <x v="105"/>
    <x v="3"/>
    <x v="3"/>
    <x v="105"/>
    <x v="110"/>
    <d v="2015-04-21T00:00:00"/>
    <d v="2015-04-30T00:00:00"/>
    <d v="2015-04-21T00:00:00"/>
    <n v="-1025.0172"/>
    <x v="15"/>
    <n v="1059.3800000000001"/>
    <n v="90631"/>
    <n v="78.709999999999994"/>
    <x v="3"/>
    <n v="4"/>
    <n v="-0.9675632917366761"/>
    <n v="34.362800000000107"/>
    <x v="15"/>
    <s v="Apr 2015"/>
    <s v="Apr 2015  Week 16"/>
    <n v="1"/>
    <n v="0"/>
    <x v="0"/>
    <x v="1"/>
  </r>
  <r>
    <n v="2593"/>
    <s v="Anne Schultz"/>
    <x v="2"/>
    <n v="0.02"/>
    <n v="419.19"/>
    <n v="19.989999999999998"/>
    <x v="1"/>
    <x v="3"/>
    <x v="2"/>
    <s v="Storage &amp; Organization"/>
    <s v="Small Box"/>
    <s v="Smead Adjustable Mobile File Trolley with Lockable Top"/>
    <n v="0.57999999999999996"/>
    <s v="United States"/>
    <x v="0"/>
    <s v="Georgia"/>
    <s v="Athens"/>
    <n v="30605"/>
    <x v="105"/>
    <x v="3"/>
    <x v="3"/>
    <x v="105"/>
    <x v="107"/>
    <d v="2015-04-17T00:00:00"/>
    <d v="2015-04-30T00:00:00"/>
    <d v="2015-04-17T00:00:00"/>
    <n v="-39.606000000000002"/>
    <x v="19"/>
    <n v="4354.55"/>
    <n v="87772"/>
    <n v="419.17"/>
    <x v="0"/>
    <n v="0"/>
    <n v="-9.0953140967493778E-3"/>
    <n v="4314.9440000000004"/>
    <x v="15"/>
    <s v="Apr 2015"/>
    <s v="Apr 2015  Week 16"/>
    <n v="0"/>
    <n v="1"/>
    <x v="0"/>
    <x v="1"/>
  </r>
  <r>
    <n v="377"/>
    <s v="Sylvia Bush"/>
    <x v="4"/>
    <n v="0.03"/>
    <n v="25.98"/>
    <n v="5.37"/>
    <x v="1"/>
    <x v="1"/>
    <x v="2"/>
    <s v="Appliances"/>
    <s v="Medium Box"/>
    <s v="3M Office Air Cleaner"/>
    <n v="0.5"/>
    <s v="United States"/>
    <x v="1"/>
    <s v="Illinois"/>
    <s v="Batavia"/>
    <n v="60510"/>
    <x v="105"/>
    <x v="3"/>
    <x v="3"/>
    <x v="105"/>
    <x v="107"/>
    <d v="2015-04-17T00:00:00"/>
    <d v="2015-04-30T00:00:00"/>
    <d v="2015-04-17T00:00:00"/>
    <n v="250.0376"/>
    <x v="40"/>
    <n v="460.87"/>
    <n v="89579"/>
    <n v="25.95"/>
    <x v="1"/>
    <n v="0"/>
    <n v="0.54253390326990258"/>
    <n v="710.9076"/>
    <x v="15"/>
    <s v="Apr 2015"/>
    <s v="Apr 2015  Week 16"/>
    <n v="1"/>
    <n v="0"/>
    <x v="0"/>
    <x v="1"/>
  </r>
  <r>
    <n v="2004"/>
    <s v="James Dickinson Ball"/>
    <x v="4"/>
    <n v="0.06"/>
    <n v="4.24"/>
    <n v="5.41"/>
    <x v="1"/>
    <x v="2"/>
    <x v="2"/>
    <s v="Binders and Binder Accessories"/>
    <s v="Small Box"/>
    <s v="Storex DuraTech Recycled Plastic Frosted Binders"/>
    <n v="0.35"/>
    <s v="United States"/>
    <x v="2"/>
    <s v="Montana"/>
    <s v="Bozeman"/>
    <n v="59715"/>
    <x v="105"/>
    <x v="3"/>
    <x v="3"/>
    <x v="105"/>
    <x v="105"/>
    <d v="2015-04-19T00:00:00"/>
    <d v="2015-04-30T00:00:00"/>
    <d v="2015-04-19T00:00:00"/>
    <n v="-78.916679999999999"/>
    <x v="19"/>
    <n v="45"/>
    <n v="91277"/>
    <n v="4.1800000000000006"/>
    <x v="2"/>
    <n v="2"/>
    <n v="-1.7537039999999999"/>
    <n v="-33.916679999999999"/>
    <x v="15"/>
    <s v="Apr 2015"/>
    <s v="Apr 2015  Week 16"/>
    <n v="1"/>
    <n v="0"/>
    <x v="0"/>
    <x v="1"/>
  </r>
  <r>
    <n v="2004"/>
    <s v="James Dickinson Ball"/>
    <x v="4"/>
    <n v="0.04"/>
    <n v="6783.02"/>
    <n v="24.49"/>
    <x v="1"/>
    <x v="2"/>
    <x v="1"/>
    <s v="Office Machines"/>
    <s v="Large Box"/>
    <s v="Polycom ViewStation™ ISDN Videoconferencing Unit"/>
    <n v="0.39"/>
    <s v="United States"/>
    <x v="2"/>
    <s v="Montana"/>
    <s v="Bozeman"/>
    <n v="59715"/>
    <x v="105"/>
    <x v="3"/>
    <x v="3"/>
    <x v="105"/>
    <x v="105"/>
    <d v="2015-04-19T00:00:00"/>
    <d v="2015-04-30T00:00:00"/>
    <d v="2015-04-19T00:00:00"/>
    <n v="-13562.637408000001"/>
    <x v="3"/>
    <n v="6569.07"/>
    <n v="91277"/>
    <n v="6782.9800000000005"/>
    <x v="2"/>
    <n v="2"/>
    <n v="-2.064620624837306"/>
    <n v="-6993.5674080000008"/>
    <x v="15"/>
    <s v="Apr 2015"/>
    <s v="Apr 2015  Week 16"/>
    <n v="0"/>
    <n v="1"/>
    <x v="1"/>
    <x v="1"/>
  </r>
  <r>
    <n v="507"/>
    <s v="Carol Saunders"/>
    <x v="0"/>
    <n v="0.01"/>
    <n v="55.98"/>
    <n v="4.8600000000000003"/>
    <x v="2"/>
    <x v="3"/>
    <x v="2"/>
    <s v="Paper"/>
    <s v="Small Box"/>
    <s v="Xerox 1908"/>
    <n v="0.36"/>
    <s v="United States"/>
    <x v="0"/>
    <s v="Kentucky"/>
    <s v="Bowling Green"/>
    <n v="42104"/>
    <x v="106"/>
    <x v="3"/>
    <x v="3"/>
    <x v="106"/>
    <x v="104"/>
    <d v="2015-04-20T00:00:00"/>
    <d v="2015-04-30T00:00:00"/>
    <d v="2015-04-20T00:00:00"/>
    <n v="32.940899999999999"/>
    <x v="8"/>
    <n v="646.97"/>
    <n v="87357"/>
    <n v="55.97"/>
    <x v="0"/>
    <n v="2"/>
    <n v="5.0915652966907275E-2"/>
    <n v="679.91090000000008"/>
    <x v="15"/>
    <s v="Apr 2015"/>
    <s v="Apr 2015  Week 16"/>
    <n v="1"/>
    <n v="0"/>
    <x v="0"/>
    <x v="1"/>
  </r>
  <r>
    <n v="507"/>
    <s v="Carol Saunders"/>
    <x v="0"/>
    <n v="0.04"/>
    <n v="65.989999999999995"/>
    <n v="8.99"/>
    <x v="1"/>
    <x v="3"/>
    <x v="1"/>
    <s v="Telephones and Communication"/>
    <s v="Small Box"/>
    <s v="Talkabout T8367"/>
    <n v="0.56000000000000005"/>
    <s v="United States"/>
    <x v="0"/>
    <s v="Kentucky"/>
    <s v="Bowling Green"/>
    <n v="42104"/>
    <x v="106"/>
    <x v="3"/>
    <x v="3"/>
    <x v="106"/>
    <x v="105"/>
    <d v="2015-04-19T00:00:00"/>
    <d v="2015-04-30T00:00:00"/>
    <d v="2015-04-19T00:00:00"/>
    <n v="131.334"/>
    <x v="40"/>
    <n v="946.29"/>
    <n v="87357"/>
    <n v="65.949999999999989"/>
    <x v="0"/>
    <n v="1"/>
    <n v="0.13878832070506927"/>
    <n v="1077.624"/>
    <x v="15"/>
    <s v="Apr 2015"/>
    <s v="Apr 2015  Week 16"/>
    <n v="0"/>
    <n v="1"/>
    <x v="1"/>
    <x v="1"/>
  </r>
  <r>
    <n v="665"/>
    <s v="Miriam Mueller"/>
    <x v="0"/>
    <n v="0.02"/>
    <n v="130.97999999999999"/>
    <n v="30"/>
    <x v="0"/>
    <x v="3"/>
    <x v="0"/>
    <s v="Chairs &amp; Chairmats"/>
    <s v="Jumbo Drum"/>
    <s v="Office Star - Contemporary Task Swivel chair with 2-way adjustable arms, Plum"/>
    <n v="0.78"/>
    <s v="United States"/>
    <x v="0"/>
    <s v="Tennessee"/>
    <s v="Murfreesboro"/>
    <n v="37130"/>
    <x v="106"/>
    <x v="3"/>
    <x v="3"/>
    <x v="106"/>
    <x v="105"/>
    <d v="2015-04-19T00:00:00"/>
    <d v="2015-04-30T00:00:00"/>
    <d v="2015-04-19T00:00:00"/>
    <n v="90.762"/>
    <x v="5"/>
    <n v="793.39"/>
    <n v="88678"/>
    <n v="130.95999999999998"/>
    <x v="0"/>
    <n v="1"/>
    <n v="0.11439771108786348"/>
    <n v="884.15200000000004"/>
    <x v="15"/>
    <s v="Apr 2015"/>
    <s v="Apr 2015  Week 16"/>
    <n v="0"/>
    <n v="1"/>
    <x v="0"/>
    <x v="1"/>
  </r>
  <r>
    <n v="1959"/>
    <s v="Bonnie Matthews Rowland"/>
    <x v="2"/>
    <n v="0.02"/>
    <n v="9.99"/>
    <n v="11.59"/>
    <x v="1"/>
    <x v="2"/>
    <x v="2"/>
    <s v="Paper"/>
    <s v="Small Box"/>
    <s v="Hammermill Color Copier Paper (28Lb. and 96 Bright)"/>
    <n v="0.4"/>
    <s v="United States"/>
    <x v="0"/>
    <s v="Florida"/>
    <s v="Miami"/>
    <n v="33916"/>
    <x v="106"/>
    <x v="3"/>
    <x v="3"/>
    <x v="106"/>
    <x v="111"/>
    <d v="2015-04-27T00:00:00"/>
    <d v="2015-04-30T00:00:00"/>
    <d v="2015-04-27T00:00:00"/>
    <n v="-171.15770000000001"/>
    <x v="10"/>
    <n v="475.42"/>
    <n v="26342"/>
    <n v="9.9700000000000006"/>
    <x v="0"/>
    <n v="9"/>
    <n v="-0.3600136721214926"/>
    <n v="304.26229999999998"/>
    <x v="15"/>
    <s v="Apr 2015"/>
    <s v="Apr 2015  Week 16"/>
    <n v="0"/>
    <n v="1"/>
    <x v="0"/>
    <x v="1"/>
  </r>
  <r>
    <n v="1959"/>
    <s v="Bonnie Matthews Rowland"/>
    <x v="2"/>
    <n v="0.02"/>
    <n v="48.04"/>
    <n v="5.79"/>
    <x v="1"/>
    <x v="2"/>
    <x v="2"/>
    <s v="Paper"/>
    <s v="Small Box"/>
    <s v="Xerox 1937"/>
    <n v="0.37"/>
    <s v="United States"/>
    <x v="0"/>
    <s v="Florida"/>
    <s v="Miami"/>
    <n v="33916"/>
    <x v="106"/>
    <x v="3"/>
    <x v="3"/>
    <x v="106"/>
    <x v="112"/>
    <d v="2015-04-23T00:00:00"/>
    <d v="2015-04-30T00:00:00"/>
    <d v="2015-04-23T00:00:00"/>
    <n v="624.23900000000003"/>
    <x v="61"/>
    <n v="3598.82"/>
    <n v="26342"/>
    <n v="48.019999999999996"/>
    <x v="0"/>
    <n v="5"/>
    <n v="0.1734565774337144"/>
    <n v="4223.0590000000002"/>
    <x v="15"/>
    <s v="Apr 2015"/>
    <s v="Apr 2015  Week 16"/>
    <n v="0"/>
    <n v="1"/>
    <x v="1"/>
    <x v="1"/>
  </r>
  <r>
    <n v="1959"/>
    <s v="Bonnie Matthews Rowland"/>
    <x v="2"/>
    <n v="0.04"/>
    <n v="6.68"/>
    <n v="4.91"/>
    <x v="1"/>
    <x v="2"/>
    <x v="2"/>
    <s v="Paper"/>
    <s v="Small Box"/>
    <s v="Xerox 1986"/>
    <n v="0.37"/>
    <s v="United States"/>
    <x v="0"/>
    <s v="Florida"/>
    <s v="Miami"/>
    <n v="33916"/>
    <x v="106"/>
    <x v="3"/>
    <x v="3"/>
    <x v="106"/>
    <x v="113"/>
    <d v="2015-04-25T00:00:00"/>
    <d v="2015-04-30T00:00:00"/>
    <d v="2015-04-25T00:00:00"/>
    <n v="-14.3241"/>
    <x v="18"/>
    <n v="41.22"/>
    <n v="26342"/>
    <n v="6.64"/>
    <x v="0"/>
    <n v="7"/>
    <n v="-0.34750363901018921"/>
    <n v="26.895899999999997"/>
    <x v="15"/>
    <s v="Apr 2015"/>
    <s v="Apr 2015  Week 16"/>
    <n v="0"/>
    <n v="1"/>
    <x v="1"/>
    <x v="1"/>
  </r>
  <r>
    <n v="1962"/>
    <s v="Sean Burton"/>
    <x v="2"/>
    <n v="0.02"/>
    <n v="48.04"/>
    <n v="5.79"/>
    <x v="1"/>
    <x v="2"/>
    <x v="2"/>
    <s v="Paper"/>
    <s v="Small Box"/>
    <s v="Xerox 1937"/>
    <n v="0.37"/>
    <s v="United States"/>
    <x v="1"/>
    <s v="Michigan"/>
    <s v="Saginaw"/>
    <n v="48601"/>
    <x v="106"/>
    <x v="3"/>
    <x v="3"/>
    <x v="106"/>
    <x v="112"/>
    <d v="2015-04-23T00:00:00"/>
    <d v="2015-04-30T00:00:00"/>
    <d v="2015-04-23T00:00:00"/>
    <n v="604.01909999999998"/>
    <x v="27"/>
    <n v="875.39"/>
    <n v="88857"/>
    <n v="48.019999999999996"/>
    <x v="1"/>
    <n v="5"/>
    <n v="0.69"/>
    <n v="1479.4090999999999"/>
    <x v="15"/>
    <s v="Apr 2015"/>
    <s v="Apr 2015  Week 16"/>
    <n v="1"/>
    <n v="0"/>
    <x v="0"/>
    <x v="1"/>
  </r>
  <r>
    <n v="1962"/>
    <s v="Sean Burton"/>
    <x v="2"/>
    <n v="0.04"/>
    <n v="6.68"/>
    <n v="4.91"/>
    <x v="1"/>
    <x v="2"/>
    <x v="2"/>
    <s v="Paper"/>
    <s v="Small Box"/>
    <s v="Xerox 1986"/>
    <n v="0.37"/>
    <s v="United States"/>
    <x v="1"/>
    <s v="Michigan"/>
    <s v="Saginaw"/>
    <n v="48601"/>
    <x v="106"/>
    <x v="3"/>
    <x v="3"/>
    <x v="106"/>
    <x v="113"/>
    <d v="2015-04-25T00:00:00"/>
    <d v="2015-04-30T00:00:00"/>
    <d v="2015-04-25T00:00:00"/>
    <n v="-11.631600000000001"/>
    <x v="3"/>
    <n v="8.24"/>
    <n v="88857"/>
    <n v="6.64"/>
    <x v="1"/>
    <n v="7"/>
    <n v="-1.4116019417475729"/>
    <n v="-3.3916000000000004"/>
    <x v="15"/>
    <s v="Apr 2015"/>
    <s v="Apr 2015  Week 16"/>
    <n v="0"/>
    <n v="1"/>
    <x v="1"/>
    <x v="1"/>
  </r>
  <r>
    <n v="1826"/>
    <s v="Kate Peck"/>
    <x v="4"/>
    <n v="0.1"/>
    <n v="52.99"/>
    <n v="19.989999999999998"/>
    <x v="2"/>
    <x v="3"/>
    <x v="2"/>
    <s v="Storage &amp; Organization"/>
    <s v="Small Box"/>
    <s v="Gould Plastics 9-Pocket Panel Bin, 18-3/8w x 5-1/4d x 20-1/2h, Black"/>
    <n v="0.81"/>
    <s v="United States"/>
    <x v="1"/>
    <s v="Iowa"/>
    <s v="Bettendorf"/>
    <n v="52722"/>
    <x v="106"/>
    <x v="3"/>
    <x v="3"/>
    <x v="106"/>
    <x v="105"/>
    <d v="2015-04-19T00:00:00"/>
    <d v="2015-04-30T00:00:00"/>
    <d v="2015-04-19T00:00:00"/>
    <n v="-517.16999999999996"/>
    <x v="12"/>
    <n v="337.59"/>
    <n v="86958"/>
    <n v="52.89"/>
    <x v="1"/>
    <n v="1"/>
    <n v="-1.5319470363458634"/>
    <n v="-179.57999999999998"/>
    <x v="15"/>
    <s v="Apr 2015"/>
    <s v="Apr 2015  Week 16"/>
    <n v="1"/>
    <n v="0"/>
    <x v="0"/>
    <x v="1"/>
  </r>
  <r>
    <n v="1827"/>
    <s v="Vincent Hale"/>
    <x v="4"/>
    <n v="7.0000000000000007E-2"/>
    <n v="100.98"/>
    <n v="57.38"/>
    <x v="0"/>
    <x v="3"/>
    <x v="0"/>
    <s v="Bookcases"/>
    <s v="Jumbo Box"/>
    <s v="Bush Westfield Collection Bookcases, Dark Cherry Finish, Fully Assembled"/>
    <n v="0.78"/>
    <s v="United States"/>
    <x v="1"/>
    <s v="Iowa"/>
    <s v="Burlington"/>
    <n v="52601"/>
    <x v="106"/>
    <x v="3"/>
    <x v="3"/>
    <x v="106"/>
    <x v="110"/>
    <d v="2015-04-21T00:00:00"/>
    <d v="2015-04-30T00:00:00"/>
    <d v="2015-04-21T00:00:00"/>
    <n v="-429.86"/>
    <x v="0"/>
    <n v="215.32"/>
    <n v="86958"/>
    <n v="100.91000000000001"/>
    <x v="1"/>
    <n v="3"/>
    <n v="-1.9963774846739737"/>
    <n v="-214.54000000000002"/>
    <x v="15"/>
    <s v="Apr 2015"/>
    <s v="Apr 2015  Week 16"/>
    <n v="0"/>
    <n v="1"/>
    <x v="1"/>
    <x v="1"/>
  </r>
  <r>
    <n v="1827"/>
    <s v="Vincent Hale"/>
    <x v="4"/>
    <n v="0.03"/>
    <n v="85.99"/>
    <n v="0.99"/>
    <x v="1"/>
    <x v="3"/>
    <x v="1"/>
    <s v="Telephones and Communication"/>
    <s v="Wrap Bag"/>
    <s v="Accessory34"/>
    <n v="0.55000000000000004"/>
    <s v="United States"/>
    <x v="1"/>
    <s v="Iowa"/>
    <s v="Burlington"/>
    <n v="52601"/>
    <x v="106"/>
    <x v="3"/>
    <x v="3"/>
    <x v="106"/>
    <x v="104"/>
    <d v="2015-04-20T00:00:00"/>
    <d v="2015-04-30T00:00:00"/>
    <d v="2015-04-20T00:00:00"/>
    <n v="264.16649999999998"/>
    <x v="18"/>
    <n v="382.85"/>
    <n v="86958"/>
    <n v="85.96"/>
    <x v="1"/>
    <n v="2"/>
    <n v="0.69"/>
    <n v="647.01649999999995"/>
    <x v="15"/>
    <s v="Apr 2015"/>
    <s v="Apr 2015  Week 16"/>
    <n v="0"/>
    <n v="1"/>
    <x v="1"/>
    <x v="1"/>
  </r>
  <r>
    <n v="2097"/>
    <s v="Patsy Shea"/>
    <x v="4"/>
    <n v="0.1"/>
    <n v="300.97000000000003"/>
    <n v="7.18"/>
    <x v="1"/>
    <x v="2"/>
    <x v="1"/>
    <s v="Computer Peripherals"/>
    <s v="Small Box"/>
    <s v="Gyration Ultra Professional Cordless Optical Suite"/>
    <n v="0.48"/>
    <s v="United States"/>
    <x v="0"/>
    <s v="South Carolina"/>
    <s v="Hilton Head Island"/>
    <n v="29915"/>
    <x v="106"/>
    <x v="3"/>
    <x v="3"/>
    <x v="106"/>
    <x v="105"/>
    <d v="2015-04-19T00:00:00"/>
    <d v="2015-04-30T00:00:00"/>
    <d v="2015-04-19T00:00:00"/>
    <n v="138.018"/>
    <x v="7"/>
    <n v="1094.33"/>
    <n v="87889"/>
    <n v="300.87"/>
    <x v="0"/>
    <n v="1"/>
    <n v="0.12612100554677291"/>
    <n v="1232.348"/>
    <x v="15"/>
    <s v="Apr 2015"/>
    <s v="Apr 2015  Week 16"/>
    <n v="1"/>
    <n v="0"/>
    <x v="0"/>
    <x v="1"/>
  </r>
  <r>
    <n v="2098"/>
    <s v="Tracy Dyer"/>
    <x v="4"/>
    <n v="0.06"/>
    <n v="39.89"/>
    <n v="3.04"/>
    <x v="1"/>
    <x v="2"/>
    <x v="0"/>
    <s v="Office Furnishings"/>
    <s v="Wrap Bag"/>
    <s v="Ultra Commercial Grade Dual Valve Door Closer"/>
    <n v="0.53"/>
    <s v="United States"/>
    <x v="0"/>
    <s v="South Carolina"/>
    <s v="Mount Pleasant"/>
    <n v="29464"/>
    <x v="106"/>
    <x v="3"/>
    <x v="3"/>
    <x v="106"/>
    <x v="104"/>
    <d v="2015-04-20T00:00:00"/>
    <d v="2015-04-30T00:00:00"/>
    <d v="2015-04-20T00:00:00"/>
    <n v="38.874000000000002"/>
    <x v="19"/>
    <n v="389.97"/>
    <n v="87889"/>
    <n v="39.83"/>
    <x v="0"/>
    <n v="2"/>
    <n v="9.9684591122394028E-2"/>
    <n v="428.84400000000005"/>
    <x v="15"/>
    <s v="Apr 2015"/>
    <s v="Apr 2015  Week 16"/>
    <n v="1"/>
    <n v="0"/>
    <x v="1"/>
    <x v="1"/>
  </r>
  <r>
    <n v="2655"/>
    <s v="Benjamin Lam"/>
    <x v="4"/>
    <n v="0.09"/>
    <n v="89.99"/>
    <n v="42"/>
    <x v="0"/>
    <x v="1"/>
    <x v="0"/>
    <s v="Chairs &amp; Chairmats"/>
    <s v="Jumbo Drum"/>
    <s v="Global Leather Task Chair, Black"/>
    <n v="0.66"/>
    <s v="United States"/>
    <x v="0"/>
    <s v="Georgia"/>
    <s v="Atlanta"/>
    <n v="30318"/>
    <x v="106"/>
    <x v="3"/>
    <x v="3"/>
    <x v="106"/>
    <x v="109"/>
    <d v="2015-04-18T00:00:00"/>
    <d v="2015-04-30T00:00:00"/>
    <d v="2015-04-18T00:00:00"/>
    <n v="223.416"/>
    <x v="5"/>
    <n v="511.25"/>
    <n v="86063"/>
    <n v="89.899999999999991"/>
    <x v="0"/>
    <n v="0"/>
    <n v="0.436999511002445"/>
    <n v="734.66599999999994"/>
    <x v="15"/>
    <s v="Apr 2015"/>
    <s v="Apr 2015  Week 16"/>
    <n v="0"/>
    <n v="1"/>
    <x v="0"/>
    <x v="1"/>
  </r>
  <r>
    <n v="3155"/>
    <s v="Julian Keith Mayer"/>
    <x v="0"/>
    <n v="0.05"/>
    <n v="159.99"/>
    <n v="5.5"/>
    <x v="1"/>
    <x v="1"/>
    <x v="1"/>
    <s v="Computer Peripherals"/>
    <s v="Small Box"/>
    <s v="Gyration RF Keyboard"/>
    <n v="0.49"/>
    <s v="United States"/>
    <x v="0"/>
    <s v="Florida"/>
    <s v="Sanford"/>
    <n v="32771"/>
    <x v="107"/>
    <x v="3"/>
    <x v="3"/>
    <x v="107"/>
    <x v="110"/>
    <d v="2015-04-21T00:00:00"/>
    <d v="2015-04-30T00:00:00"/>
    <d v="2015-04-21T00:00:00"/>
    <n v="12.263999999999999"/>
    <x v="35"/>
    <n v="3600.65"/>
    <n v="86902"/>
    <n v="159.94"/>
    <x v="0"/>
    <n v="2"/>
    <n v="3.4060516851124102E-3"/>
    <n v="3612.9140000000002"/>
    <x v="16"/>
    <s v="Apr 2015"/>
    <s v="Apr 2015  Week 17"/>
    <n v="0"/>
    <n v="1"/>
    <x v="0"/>
    <x v="1"/>
  </r>
  <r>
    <n v="1836"/>
    <s v="Dwight Albright Huffman"/>
    <x v="1"/>
    <n v="0.01"/>
    <n v="155.99"/>
    <n v="8.99"/>
    <x v="2"/>
    <x v="3"/>
    <x v="1"/>
    <s v="Telephones and Communication"/>
    <s v="Small Box"/>
    <s v="CF 688"/>
    <n v="0.57999999999999996"/>
    <s v="United States"/>
    <x v="2"/>
    <s v="California"/>
    <s v="San Francisco"/>
    <n v="94110"/>
    <x v="107"/>
    <x v="3"/>
    <x v="3"/>
    <x v="107"/>
    <x v="104"/>
    <d v="2015-04-20T00:00:00"/>
    <d v="2015-04-30T00:00:00"/>
    <d v="2015-04-20T00:00:00"/>
    <n v="-219.07908"/>
    <x v="18"/>
    <n v="675.83"/>
    <n v="86600"/>
    <n v="155.98000000000002"/>
    <x v="2"/>
    <n v="1"/>
    <n v="-0.324162999570898"/>
    <n v="456.75092000000006"/>
    <x v="16"/>
    <s v="Apr 2015"/>
    <s v="Apr 2015  Week 17"/>
    <n v="1"/>
    <n v="0"/>
    <x v="0"/>
    <x v="1"/>
  </r>
  <r>
    <n v="1837"/>
    <s v="Herbert Williamson"/>
    <x v="1"/>
    <n v="0.01"/>
    <n v="5.98"/>
    <n v="5.46"/>
    <x v="1"/>
    <x v="3"/>
    <x v="2"/>
    <s v="Paper"/>
    <s v="Small Box"/>
    <s v="Xerox 1983"/>
    <n v="0.36"/>
    <s v="United States"/>
    <x v="2"/>
    <s v="California"/>
    <s v="San Gabriel"/>
    <n v="91776"/>
    <x v="107"/>
    <x v="3"/>
    <x v="3"/>
    <x v="107"/>
    <x v="110"/>
    <d v="2015-04-21T00:00:00"/>
    <d v="2015-04-30T00:00:00"/>
    <d v="2015-04-21T00:00:00"/>
    <n v="-18.878399999999999"/>
    <x v="7"/>
    <n v="28"/>
    <n v="86600"/>
    <n v="5.9700000000000006"/>
    <x v="2"/>
    <n v="2"/>
    <n v="-0.6742285714285714"/>
    <n v="9.1216000000000008"/>
    <x v="16"/>
    <s v="Apr 2015"/>
    <s v="Apr 2015  Week 17"/>
    <n v="1"/>
    <n v="0"/>
    <x v="1"/>
    <x v="1"/>
  </r>
  <r>
    <n v="2212"/>
    <s v="Stacy Chang"/>
    <x v="1"/>
    <n v="0.09"/>
    <n v="199.99"/>
    <n v="24.49"/>
    <x v="2"/>
    <x v="2"/>
    <x v="1"/>
    <s v="Copiers and Fax"/>
    <s v="Large Box"/>
    <s v="Canon PC-428 Personal Copier"/>
    <n v="0.46"/>
    <s v="United States"/>
    <x v="3"/>
    <s v="Maryland"/>
    <s v="Catonsville"/>
    <n v="21228"/>
    <x v="107"/>
    <x v="3"/>
    <x v="3"/>
    <x v="107"/>
    <x v="110"/>
    <d v="2015-04-21T00:00:00"/>
    <d v="2015-04-30T00:00:00"/>
    <d v="2015-04-21T00:00:00"/>
    <n v="631.33000000000004"/>
    <x v="18"/>
    <n v="990.25"/>
    <n v="88029"/>
    <n v="199.9"/>
    <x v="3"/>
    <n v="2"/>
    <n v="0.63754607422368093"/>
    <n v="1621.58"/>
    <x v="16"/>
    <s v="Apr 2015"/>
    <s v="Apr 2015  Week 17"/>
    <n v="1"/>
    <n v="0"/>
    <x v="0"/>
    <x v="1"/>
  </r>
  <r>
    <n v="152"/>
    <s v="Kent Kerr"/>
    <x v="2"/>
    <n v="0.01"/>
    <n v="79.52"/>
    <n v="48.2"/>
    <x v="1"/>
    <x v="2"/>
    <x v="0"/>
    <s v="Office Furnishings"/>
    <s v="Medium Box"/>
    <s v="Eldon Cleatmat Plus™ Chair Mats for High Pile Carpets"/>
    <n v="0.74"/>
    <s v="United States"/>
    <x v="0"/>
    <s v="Tennessee"/>
    <s v="Knoxville"/>
    <n v="37918"/>
    <x v="107"/>
    <x v="3"/>
    <x v="3"/>
    <x v="107"/>
    <x v="114"/>
    <d v="2015-04-26T00:00:00"/>
    <d v="2015-04-30T00:00:00"/>
    <d v="2015-04-26T00:00:00"/>
    <n v="-40.683999999999997"/>
    <x v="2"/>
    <n v="667.84"/>
    <n v="89522"/>
    <n v="79.509999999999991"/>
    <x v="0"/>
    <n v="7"/>
    <n v="-6.0918782942022034E-2"/>
    <n v="627.15600000000006"/>
    <x v="16"/>
    <s v="Apr 2015"/>
    <s v="Apr 2015  Week 17"/>
    <n v="0"/>
    <n v="1"/>
    <x v="0"/>
    <x v="1"/>
  </r>
  <r>
    <n v="1933"/>
    <s v="William Crawford"/>
    <x v="2"/>
    <n v="0.06"/>
    <n v="3.58"/>
    <n v="1.63"/>
    <x v="1"/>
    <x v="3"/>
    <x v="2"/>
    <s v="Rubber Bands"/>
    <s v="Wrap Bag"/>
    <s v="OIC Colored Binder Clips, Assorted Sizes"/>
    <n v="0.36"/>
    <s v="United States"/>
    <x v="1"/>
    <s v="Texas"/>
    <s v="Garland"/>
    <n v="75043"/>
    <x v="107"/>
    <x v="3"/>
    <x v="3"/>
    <x v="107"/>
    <x v="112"/>
    <d v="2015-04-23T00:00:00"/>
    <d v="2015-04-30T00:00:00"/>
    <d v="2015-04-23T00:00:00"/>
    <n v="14"/>
    <x v="19"/>
    <n v="34.76"/>
    <n v="86687"/>
    <n v="3.52"/>
    <x v="1"/>
    <n v="4"/>
    <n v="0.40276179516685851"/>
    <n v="48.76"/>
    <x v="16"/>
    <s v="Apr 2015"/>
    <s v="Apr 2015  Week 17"/>
    <n v="1"/>
    <n v="0"/>
    <x v="0"/>
    <x v="1"/>
  </r>
  <r>
    <n v="1940"/>
    <s v="Eileen McDonald"/>
    <x v="2"/>
    <n v="0"/>
    <n v="78.650000000000006"/>
    <n v="13.99"/>
    <x v="1"/>
    <x v="3"/>
    <x v="2"/>
    <s v="Appliances"/>
    <s v="Medium Box"/>
    <s v="Honeywell Quietcare HEPA Air Cleaner"/>
    <n v="0.52"/>
    <s v="United States"/>
    <x v="2"/>
    <s v="Utah"/>
    <s v="Draper"/>
    <n v="84020"/>
    <x v="107"/>
    <x v="3"/>
    <x v="3"/>
    <x v="107"/>
    <x v="114"/>
    <d v="2015-04-26T00:00:00"/>
    <d v="2015-04-30T00:00:00"/>
    <d v="2015-04-26T00:00:00"/>
    <n v="386.00670000000002"/>
    <x v="12"/>
    <n v="559.42999999999995"/>
    <n v="88871"/>
    <n v="78.650000000000006"/>
    <x v="2"/>
    <n v="7"/>
    <n v="0.69000000000000006"/>
    <n v="945.43669999999997"/>
    <x v="16"/>
    <s v="Apr 2015"/>
    <s v="Apr 2015  Week 17"/>
    <n v="0"/>
    <n v="1"/>
    <x v="0"/>
    <x v="1"/>
  </r>
  <r>
    <n v="1940"/>
    <s v="Eileen McDonald"/>
    <x v="2"/>
    <n v="0.08"/>
    <n v="122.99"/>
    <n v="70.2"/>
    <x v="0"/>
    <x v="3"/>
    <x v="0"/>
    <s v="Chairs &amp; Chairmats"/>
    <s v="Jumbo Drum"/>
    <s v="Global High-Back Leather Tilter, Burgundy"/>
    <n v="0.74"/>
    <s v="United States"/>
    <x v="2"/>
    <s v="Utah"/>
    <s v="Draper"/>
    <n v="84020"/>
    <x v="107"/>
    <x v="3"/>
    <x v="3"/>
    <x v="107"/>
    <x v="108"/>
    <d v="2015-04-24T00:00:00"/>
    <d v="2015-04-30T00:00:00"/>
    <d v="2015-04-24T00:00:00"/>
    <n v="-1867.97"/>
    <x v="19"/>
    <n v="1216.52"/>
    <n v="88871"/>
    <n v="122.91"/>
    <x v="2"/>
    <n v="5"/>
    <n v="-1.5355029099398283"/>
    <n v="-651.45000000000005"/>
    <x v="16"/>
    <s v="Apr 2015"/>
    <s v="Apr 2015  Week 17"/>
    <n v="0"/>
    <n v="1"/>
    <x v="1"/>
    <x v="1"/>
  </r>
  <r>
    <n v="2066"/>
    <s v="Claudia Webb"/>
    <x v="2"/>
    <n v="0.1"/>
    <n v="4.24"/>
    <n v="5.41"/>
    <x v="1"/>
    <x v="3"/>
    <x v="2"/>
    <s v="Binders and Binder Accessories"/>
    <s v="Small Box"/>
    <s v="Storex DuraTech Recycled Plastic Frosted Binders"/>
    <n v="0.35"/>
    <s v="United States"/>
    <x v="0"/>
    <s v="North Carolina"/>
    <s v="Indian Trail"/>
    <n v="28079"/>
    <x v="107"/>
    <x v="3"/>
    <x v="3"/>
    <x v="107"/>
    <x v="112"/>
    <d v="2015-04-23T00:00:00"/>
    <d v="2015-04-30T00:00:00"/>
    <d v="2015-04-23T00:00:00"/>
    <n v="-61.6"/>
    <x v="2"/>
    <n v="34.159999999999997"/>
    <n v="85835"/>
    <n v="4.1400000000000006"/>
    <x v="0"/>
    <n v="4"/>
    <n v="-1.8032786885245904"/>
    <n v="-27.440000000000005"/>
    <x v="16"/>
    <s v="Apr 2015"/>
    <s v="Apr 2015  Week 17"/>
    <n v="0"/>
    <n v="1"/>
    <x v="0"/>
    <x v="1"/>
  </r>
  <r>
    <n v="2547"/>
    <s v="Edna Freeman"/>
    <x v="2"/>
    <n v="7.0000000000000007E-2"/>
    <n v="6.48"/>
    <n v="9.5399999999999991"/>
    <x v="1"/>
    <x v="0"/>
    <x v="2"/>
    <s v="Paper"/>
    <s v="Small Box"/>
    <s v="Xerox 1905"/>
    <n v="0.37"/>
    <s v="United States"/>
    <x v="0"/>
    <s v="Virginia"/>
    <s v="Virginia Beach"/>
    <n v="23464"/>
    <x v="107"/>
    <x v="3"/>
    <x v="3"/>
    <x v="107"/>
    <x v="105"/>
    <d v="2015-04-19T00:00:00"/>
    <d v="2015-04-30T00:00:00"/>
    <d v="2015-04-19T00:00:00"/>
    <n v="2.2320000000000002"/>
    <x v="3"/>
    <n v="10.86"/>
    <n v="87916"/>
    <n v="6.41"/>
    <x v="0"/>
    <n v="0"/>
    <n v="0.20552486187845306"/>
    <n v="13.091999999999999"/>
    <x v="16"/>
    <s v="Apr 2015"/>
    <s v="Apr 2015  Week 17"/>
    <n v="1"/>
    <n v="0"/>
    <x v="0"/>
    <x v="1"/>
  </r>
  <r>
    <n v="3380"/>
    <s v="Eva Decker"/>
    <x v="0"/>
    <n v="0.03"/>
    <n v="315.98"/>
    <n v="19.989999999999998"/>
    <x v="1"/>
    <x v="2"/>
    <x v="2"/>
    <s v="Binders and Binder Accessories"/>
    <s v="Small Box"/>
    <s v="GBC ProClick™ 150 Presentation Binding System"/>
    <n v="0.38"/>
    <s v="United States"/>
    <x v="0"/>
    <s v="Georgia"/>
    <s v="La Grange"/>
    <n v="30240"/>
    <x v="108"/>
    <x v="3"/>
    <x v="3"/>
    <x v="108"/>
    <x v="115"/>
    <d v="2015-04-22T00:00:00"/>
    <d v="2015-04-30T00:00:00"/>
    <d v="2015-04-22T00:00:00"/>
    <n v="-4.4800000000000004"/>
    <x v="27"/>
    <n v="5572.18"/>
    <n v="88838"/>
    <n v="315.95000000000005"/>
    <x v="0"/>
    <n v="2"/>
    <n v="-8.0399412797145823E-4"/>
    <n v="5567.7000000000007"/>
    <x v="16"/>
    <s v="Apr 2015"/>
    <s v="Apr 2015  Week 17"/>
    <n v="1"/>
    <n v="0"/>
    <x v="0"/>
    <x v="1"/>
  </r>
  <r>
    <n v="3380"/>
    <s v="Eva Decker"/>
    <x v="0"/>
    <n v="0.03"/>
    <n v="63.94"/>
    <n v="14.48"/>
    <x v="1"/>
    <x v="2"/>
    <x v="0"/>
    <s v="Office Furnishings"/>
    <s v="Small Box"/>
    <s v="Howard Miller 16&quot; Diameter Gallery Wall Clock"/>
    <n v="0.46"/>
    <s v="United States"/>
    <x v="0"/>
    <s v="Georgia"/>
    <s v="La Grange"/>
    <n v="30240"/>
    <x v="108"/>
    <x v="3"/>
    <x v="3"/>
    <x v="108"/>
    <x v="110"/>
    <d v="2015-04-21T00:00:00"/>
    <d v="2015-04-30T00:00:00"/>
    <d v="2015-04-21T00:00:00"/>
    <n v="43.691699999999997"/>
    <x v="2"/>
    <n v="522.46"/>
    <n v="88838"/>
    <n v="63.91"/>
    <x v="0"/>
    <n v="1"/>
    <n v="8.3626880526738875E-2"/>
    <n v="566.15170000000001"/>
    <x v="16"/>
    <s v="Apr 2015"/>
    <s v="Apr 2015  Week 17"/>
    <n v="0"/>
    <n v="1"/>
    <x v="1"/>
    <x v="1"/>
  </r>
  <r>
    <n v="151"/>
    <s v="Geoffrey Zhu"/>
    <x v="1"/>
    <n v="0.09"/>
    <n v="5.98"/>
    <n v="2.5"/>
    <x v="1"/>
    <x v="2"/>
    <x v="2"/>
    <s v="Envelopes"/>
    <s v="Small Box"/>
    <s v="Wausau Papers Astrobrights® Colored Envelopes"/>
    <n v="0.36"/>
    <s v="United States"/>
    <x v="0"/>
    <s v="Tennessee"/>
    <s v="Kingsport"/>
    <n v="37664"/>
    <x v="108"/>
    <x v="3"/>
    <x v="3"/>
    <x v="108"/>
    <x v="115"/>
    <d v="2015-04-22T00:00:00"/>
    <d v="2015-04-30T00:00:00"/>
    <d v="2015-04-22T00:00:00"/>
    <n v="13.896000000000001"/>
    <x v="18"/>
    <n v="28.11"/>
    <n v="89523"/>
    <n v="5.8900000000000006"/>
    <x v="0"/>
    <n v="2"/>
    <n v="0.49434364994663826"/>
    <n v="42.006"/>
    <x v="16"/>
    <s v="Apr 2015"/>
    <s v="Apr 2015  Week 17"/>
    <n v="0"/>
    <n v="1"/>
    <x v="0"/>
    <x v="1"/>
  </r>
  <r>
    <n v="1259"/>
    <s v="Keith Hobbs"/>
    <x v="1"/>
    <n v="0.03"/>
    <n v="3.69"/>
    <n v="2.5"/>
    <x v="2"/>
    <x v="2"/>
    <x v="2"/>
    <s v="Envelopes"/>
    <s v="Small Box"/>
    <s v="Colored Envelopes"/>
    <n v="0.39"/>
    <s v="United States"/>
    <x v="0"/>
    <s v="Kentucky"/>
    <s v="Danville"/>
    <n v="40422"/>
    <x v="108"/>
    <x v="3"/>
    <x v="3"/>
    <x v="108"/>
    <x v="104"/>
    <d v="2015-04-20T00:00:00"/>
    <d v="2015-04-30T00:00:00"/>
    <d v="2015-04-20T00:00:00"/>
    <n v="-2196.6840000000002"/>
    <x v="13"/>
    <n v="38.65"/>
    <n v="86534"/>
    <n v="3.66"/>
    <x v="0"/>
    <n v="0"/>
    <n v="-56.835291073738688"/>
    <n v="-2158.0340000000001"/>
    <x v="16"/>
    <s v="Apr 2015"/>
    <s v="Apr 2015  Week 17"/>
    <n v="1"/>
    <n v="0"/>
    <x v="0"/>
    <x v="1"/>
  </r>
  <r>
    <n v="2117"/>
    <s v="Jack Hatcher"/>
    <x v="1"/>
    <n v="0.03"/>
    <n v="320.98"/>
    <n v="24.49"/>
    <x v="1"/>
    <x v="2"/>
    <x v="0"/>
    <s v="Chairs &amp; Chairmats"/>
    <s v="Large Box"/>
    <s v="Hon Pagoda™ Stacking Chairs"/>
    <n v="0.55000000000000004"/>
    <s v="United States"/>
    <x v="1"/>
    <s v="Texas"/>
    <s v="Greenville"/>
    <n v="75401"/>
    <x v="108"/>
    <x v="3"/>
    <x v="3"/>
    <x v="108"/>
    <x v="115"/>
    <d v="2015-04-22T00:00:00"/>
    <d v="2015-04-30T00:00:00"/>
    <d v="2015-04-22T00:00:00"/>
    <n v="4554.4346999999998"/>
    <x v="41"/>
    <n v="6600.63"/>
    <n v="90891"/>
    <n v="320.95000000000005"/>
    <x v="1"/>
    <n v="2"/>
    <n v="0.69"/>
    <n v="11155.064699999999"/>
    <x v="16"/>
    <s v="Apr 2015"/>
    <s v="Apr 2015  Week 17"/>
    <n v="1"/>
    <n v="0"/>
    <x v="0"/>
    <x v="1"/>
  </r>
  <r>
    <n v="2117"/>
    <s v="Jack Hatcher"/>
    <x v="1"/>
    <n v="0.06"/>
    <n v="125.99"/>
    <n v="8.8000000000000007"/>
    <x v="1"/>
    <x v="2"/>
    <x v="1"/>
    <s v="Telephones and Communication"/>
    <s v="Small Box"/>
    <s v="StarTAC 6500"/>
    <n v="0.59"/>
    <s v="United States"/>
    <x v="1"/>
    <s v="Texas"/>
    <s v="Greenville"/>
    <n v="75401"/>
    <x v="108"/>
    <x v="3"/>
    <x v="3"/>
    <x v="108"/>
    <x v="110"/>
    <d v="2015-04-21T00:00:00"/>
    <d v="2015-04-30T00:00:00"/>
    <d v="2015-04-21T00:00:00"/>
    <n v="618.19308000000001"/>
    <x v="27"/>
    <n v="1811.99"/>
    <n v="90891"/>
    <n v="125.92999999999999"/>
    <x v="1"/>
    <n v="1"/>
    <n v="0.34116804176623494"/>
    <n v="2430.1830799999998"/>
    <x v="16"/>
    <s v="Apr 2015"/>
    <s v="Apr 2015  Week 17"/>
    <n v="0"/>
    <n v="1"/>
    <x v="1"/>
    <x v="1"/>
  </r>
  <r>
    <n v="3084"/>
    <s v="Debbie Hsu"/>
    <x v="1"/>
    <n v="0"/>
    <n v="65.989999999999995"/>
    <n v="5.99"/>
    <x v="2"/>
    <x v="0"/>
    <x v="1"/>
    <s v="Telephones and Communication"/>
    <s v="Small Box"/>
    <s v="i1000"/>
    <n v="0.57999999999999996"/>
    <s v="United States"/>
    <x v="2"/>
    <s v="Washington"/>
    <s v="Lacey"/>
    <n v="98503"/>
    <x v="108"/>
    <x v="3"/>
    <x v="3"/>
    <x v="108"/>
    <x v="115"/>
    <d v="2015-04-22T00:00:00"/>
    <d v="2015-04-30T00:00:00"/>
    <d v="2015-04-22T00:00:00"/>
    <n v="313.81200000000001"/>
    <x v="15"/>
    <n v="798.89"/>
    <n v="89879"/>
    <n v="65.989999999999995"/>
    <x v="2"/>
    <n v="2"/>
    <n v="0.3928100239081726"/>
    <n v="1112.702"/>
    <x v="16"/>
    <s v="Apr 2015"/>
    <s v="Apr 2015  Week 17"/>
    <n v="1"/>
    <n v="0"/>
    <x v="0"/>
    <x v="1"/>
  </r>
  <r>
    <n v="56"/>
    <s v="Randall Montgomery"/>
    <x v="4"/>
    <n v="0.06"/>
    <n v="3.8"/>
    <n v="1.49"/>
    <x v="1"/>
    <x v="1"/>
    <x v="2"/>
    <s v="Binders and Binder Accessories"/>
    <s v="Small Box"/>
    <s v="Durable Pressboard Binders"/>
    <n v="0.38"/>
    <s v="United States"/>
    <x v="3"/>
    <s v="New York"/>
    <s v="Tonawanda"/>
    <n v="14150"/>
    <x v="108"/>
    <x v="3"/>
    <x v="3"/>
    <x v="108"/>
    <x v="110"/>
    <d v="2015-04-21T00:00:00"/>
    <d v="2015-04-30T00:00:00"/>
    <d v="2015-04-21T00:00:00"/>
    <n v="19.6282"/>
    <x v="41"/>
    <n v="73.55"/>
    <n v="88075"/>
    <n v="3.7399999999999998"/>
    <x v="3"/>
    <n v="1"/>
    <n v="0.26686879673691366"/>
    <n v="93.178200000000004"/>
    <x v="16"/>
    <s v="Apr 2015"/>
    <s v="Apr 2015  Week 17"/>
    <n v="1"/>
    <n v="0"/>
    <x v="0"/>
    <x v="1"/>
  </r>
  <r>
    <n v="56"/>
    <s v="Randall Montgomery"/>
    <x v="4"/>
    <n v="0.06"/>
    <n v="1.76"/>
    <n v="0.7"/>
    <x v="1"/>
    <x v="1"/>
    <x v="2"/>
    <s v="Pens &amp; Art Supplies"/>
    <s v="Wrap Bag"/>
    <s v="Newell 310"/>
    <n v="0.56000000000000005"/>
    <s v="United States"/>
    <x v="3"/>
    <s v="New York"/>
    <s v="Tonawanda"/>
    <n v="14150"/>
    <x v="108"/>
    <x v="3"/>
    <x v="3"/>
    <x v="108"/>
    <x v="110"/>
    <d v="2015-04-21T00:00:00"/>
    <d v="2015-04-30T00:00:00"/>
    <d v="2015-04-21T00:00:00"/>
    <n v="-1.6524000000000001"/>
    <x v="40"/>
    <n v="29.57"/>
    <n v="88075"/>
    <n v="1.7"/>
    <x v="3"/>
    <n v="1"/>
    <n v="-5.5880960432871156E-2"/>
    <n v="27.9176"/>
    <x v="16"/>
    <s v="Apr 2015"/>
    <s v="Apr 2015  Week 17"/>
    <n v="0"/>
    <n v="1"/>
    <x v="1"/>
    <x v="1"/>
  </r>
  <r>
    <n v="240"/>
    <s v="Gilbert Scarborough"/>
    <x v="4"/>
    <n v="0.1"/>
    <n v="19.98"/>
    <n v="5.77"/>
    <x v="2"/>
    <x v="0"/>
    <x v="2"/>
    <s v="Paper"/>
    <s v="Small Box"/>
    <s v="Xerox Blank Computer Paper"/>
    <n v="0.38"/>
    <s v="United States"/>
    <x v="2"/>
    <s v="Colorado"/>
    <s v="Fountain"/>
    <n v="80817"/>
    <x v="108"/>
    <x v="3"/>
    <x v="3"/>
    <x v="108"/>
    <x v="104"/>
    <d v="2015-04-20T00:00:00"/>
    <d v="2015-04-30T00:00:00"/>
    <d v="2015-04-20T00:00:00"/>
    <n v="35.090000000000003"/>
    <x v="6"/>
    <n v="57.41"/>
    <n v="90479"/>
    <n v="19.88"/>
    <x v="2"/>
    <n v="0"/>
    <n v="0.61121755791673937"/>
    <n v="92.5"/>
    <x v="16"/>
    <s v="Apr 2015"/>
    <s v="Apr 2015  Week 17"/>
    <n v="1"/>
    <n v="0"/>
    <x v="0"/>
    <x v="1"/>
  </r>
  <r>
    <n v="241"/>
    <s v="Amy Ellis Holder"/>
    <x v="4"/>
    <n v="0.06"/>
    <n v="259.70999999999998"/>
    <n v="66.67"/>
    <x v="0"/>
    <x v="0"/>
    <x v="0"/>
    <s v="Tables"/>
    <s v="Jumbo Box"/>
    <s v="Bevis Round Bullnose 29&quot; High Table Top"/>
    <n v="0.61"/>
    <s v="United States"/>
    <x v="2"/>
    <s v="Colorado"/>
    <s v="Grand Junction"/>
    <n v="81503"/>
    <x v="108"/>
    <x v="3"/>
    <x v="3"/>
    <x v="108"/>
    <x v="110"/>
    <d v="2015-04-21T00:00:00"/>
    <d v="2015-04-30T00:00:00"/>
    <d v="2015-04-21T00:00:00"/>
    <n v="785.63"/>
    <x v="8"/>
    <n v="2809.87"/>
    <n v="90479"/>
    <n v="259.64999999999998"/>
    <x v="2"/>
    <n v="1"/>
    <n v="0.27959656496563901"/>
    <n v="3595.5"/>
    <x v="16"/>
    <s v="Apr 2015"/>
    <s v="Apr 2015  Week 17"/>
    <n v="1"/>
    <n v="0"/>
    <x v="1"/>
    <x v="1"/>
  </r>
  <r>
    <n v="970"/>
    <s v="Lynn Payne"/>
    <x v="4"/>
    <n v="0"/>
    <n v="170.98"/>
    <n v="35.89"/>
    <x v="0"/>
    <x v="1"/>
    <x v="0"/>
    <s v="Bookcases"/>
    <s v="Jumbo Box"/>
    <s v="Rush Hierlooms Collection 1&quot; Thick Stackable Bookcases"/>
    <n v="0.66"/>
    <s v="United States"/>
    <x v="0"/>
    <s v="Virginia"/>
    <s v="Rose Hill"/>
    <n v="24281"/>
    <x v="108"/>
    <x v="3"/>
    <x v="3"/>
    <x v="108"/>
    <x v="110"/>
    <d v="2015-04-21T00:00:00"/>
    <d v="2015-04-30T00:00:00"/>
    <d v="2015-04-21T00:00:00"/>
    <n v="-102.66200000000001"/>
    <x v="2"/>
    <n v="1452.18"/>
    <n v="86173"/>
    <n v="170.98"/>
    <x v="0"/>
    <n v="1"/>
    <n v="-7.0695092894820205E-2"/>
    <n v="1349.518"/>
    <x v="16"/>
    <s v="Apr 2015"/>
    <s v="Apr 2015  Week 17"/>
    <n v="1"/>
    <n v="0"/>
    <x v="0"/>
    <x v="1"/>
  </r>
  <r>
    <n v="3283"/>
    <s v="William Woodard"/>
    <x v="0"/>
    <n v="0.05"/>
    <n v="363.25"/>
    <n v="19.989999999999998"/>
    <x v="2"/>
    <x v="3"/>
    <x v="2"/>
    <s v="Appliances"/>
    <s v="Small Box"/>
    <s v="Hoover WindTunnel™ Plus Canister Vacuum"/>
    <n v="0.56999999999999995"/>
    <s v="United States"/>
    <x v="0"/>
    <s v="Florida"/>
    <s v="Kendall"/>
    <n v="33156"/>
    <x v="109"/>
    <x v="3"/>
    <x v="3"/>
    <x v="109"/>
    <x v="110"/>
    <d v="2015-04-21T00:00:00"/>
    <d v="2015-04-30T00:00:00"/>
    <d v="2015-04-21T00:00:00"/>
    <n v="-269.75549999999998"/>
    <x v="18"/>
    <n v="1867.04"/>
    <n v="90752"/>
    <n v="363.2"/>
    <x v="0"/>
    <n v="0"/>
    <n v="-0.14448297840431912"/>
    <n v="1597.2845"/>
    <x v="16"/>
    <s v="Apr 2015"/>
    <s v="Apr 2015  Week 17"/>
    <n v="1"/>
    <n v="0"/>
    <x v="0"/>
    <x v="1"/>
  </r>
  <r>
    <n v="2038"/>
    <s v="Peter Adams"/>
    <x v="1"/>
    <n v="0.06"/>
    <n v="40.99"/>
    <n v="17.48"/>
    <x v="1"/>
    <x v="0"/>
    <x v="2"/>
    <s v="Paper"/>
    <s v="Small Box"/>
    <s v="Xerox 1893"/>
    <n v="0.36"/>
    <s v="United States"/>
    <x v="3"/>
    <s v="New York"/>
    <s v="Mount Vernon"/>
    <n v="10550"/>
    <x v="109"/>
    <x v="3"/>
    <x v="3"/>
    <x v="109"/>
    <x v="110"/>
    <d v="2015-04-21T00:00:00"/>
    <d v="2015-04-30T00:00:00"/>
    <d v="2015-04-21T00:00:00"/>
    <n v="109.16"/>
    <x v="12"/>
    <n v="277.12"/>
    <n v="89334"/>
    <n v="40.93"/>
    <x v="3"/>
    <n v="0"/>
    <n v="0.39390877598152424"/>
    <n v="386.28"/>
    <x v="16"/>
    <s v="Apr 2015"/>
    <s v="Apr 2015  Week 17"/>
    <n v="1"/>
    <n v="0"/>
    <x v="0"/>
    <x v="1"/>
  </r>
  <r>
    <n v="2260"/>
    <s v="Geoffrey H Wong"/>
    <x v="1"/>
    <n v="0.08"/>
    <n v="4.9800000000000004"/>
    <n v="0.49"/>
    <x v="1"/>
    <x v="3"/>
    <x v="2"/>
    <s v="Labels"/>
    <s v="Small Box"/>
    <s v="Avery White Multi-Purpose Labels"/>
    <n v="0.39"/>
    <s v="United States"/>
    <x v="0"/>
    <s v="Georgia"/>
    <s v="Rome"/>
    <n v="30161"/>
    <x v="109"/>
    <x v="3"/>
    <x v="3"/>
    <x v="109"/>
    <x v="115"/>
    <d v="2015-04-22T00:00:00"/>
    <d v="2015-04-30T00:00:00"/>
    <d v="2015-04-22T00:00:00"/>
    <n v="4949.9160000000002"/>
    <x v="3"/>
    <n v="4.95"/>
    <n v="89602"/>
    <n v="4.9000000000000004"/>
    <x v="0"/>
    <n v="1"/>
    <n v="999.98303030303032"/>
    <n v="4954.866"/>
    <x v="16"/>
    <s v="Apr 2015"/>
    <s v="Apr 2015  Week 17"/>
    <n v="0"/>
    <n v="1"/>
    <x v="0"/>
    <x v="1"/>
  </r>
  <r>
    <n v="2260"/>
    <s v="Geoffrey H Wong"/>
    <x v="1"/>
    <n v="0.09"/>
    <n v="119.99"/>
    <n v="14"/>
    <x v="0"/>
    <x v="3"/>
    <x v="1"/>
    <s v="Office Machines"/>
    <s v="Jumbo Drum"/>
    <s v="Epson C82 Color Inkjet Printer"/>
    <n v="0.36"/>
    <s v="United States"/>
    <x v="0"/>
    <s v="Georgia"/>
    <s v="Rome"/>
    <n v="30161"/>
    <x v="109"/>
    <x v="3"/>
    <x v="3"/>
    <x v="109"/>
    <x v="112"/>
    <d v="2015-04-23T00:00:00"/>
    <d v="2015-04-30T00:00:00"/>
    <d v="2015-04-23T00:00:00"/>
    <n v="1055.604"/>
    <x v="7"/>
    <n v="461.24"/>
    <n v="89602"/>
    <n v="119.89999999999999"/>
    <x v="0"/>
    <n v="2"/>
    <n v="2.2886219755441854"/>
    <n v="1516.8440000000001"/>
    <x v="16"/>
    <s v="Apr 2015"/>
    <s v="Apr 2015  Week 17"/>
    <n v="0"/>
    <n v="1"/>
    <x v="1"/>
    <x v="1"/>
  </r>
  <r>
    <n v="2964"/>
    <s v="Kathy Hinton"/>
    <x v="1"/>
    <n v="0.06"/>
    <n v="42.98"/>
    <n v="4.62"/>
    <x v="1"/>
    <x v="1"/>
    <x v="2"/>
    <s v="Appliances"/>
    <s v="Small Box"/>
    <s v="Belkin F9M820V08 8 Outlet Surge"/>
    <n v="0.56000000000000005"/>
    <s v="United States"/>
    <x v="3"/>
    <s v="Ohio"/>
    <s v="Mount Vernon"/>
    <n v="43050"/>
    <x v="109"/>
    <x v="3"/>
    <x v="3"/>
    <x v="109"/>
    <x v="112"/>
    <d v="2015-04-23T00:00:00"/>
    <d v="2015-04-30T00:00:00"/>
    <d v="2015-04-23T00:00:00"/>
    <n v="-24.63"/>
    <x v="3"/>
    <n v="47.04"/>
    <n v="88610"/>
    <n v="42.919999999999995"/>
    <x v="3"/>
    <n v="2"/>
    <n v="-0.52359693877551017"/>
    <n v="22.41"/>
    <x v="16"/>
    <s v="Apr 2015"/>
    <s v="Apr 2015  Week 17"/>
    <n v="1"/>
    <n v="0"/>
    <x v="0"/>
    <x v="1"/>
  </r>
  <r>
    <n v="535"/>
    <s v="Jill Clements"/>
    <x v="2"/>
    <n v="0"/>
    <n v="15.99"/>
    <n v="13.18"/>
    <x v="1"/>
    <x v="3"/>
    <x v="2"/>
    <s v="Binders and Binder Accessories"/>
    <s v="Small Box"/>
    <s v="GBC Pre-Punched Binding Paper, Plastic, White, 8-1/2&quot; x 11&quot;"/>
    <n v="0.37"/>
    <s v="United States"/>
    <x v="0"/>
    <s v="Virginia"/>
    <s v="Montclair"/>
    <n v="22025"/>
    <x v="109"/>
    <x v="3"/>
    <x v="3"/>
    <x v="109"/>
    <x v="113"/>
    <d v="2015-04-25T00:00:00"/>
    <d v="2015-04-30T00:00:00"/>
    <d v="2015-04-25T00:00:00"/>
    <n v="46.488"/>
    <x v="35"/>
    <n v="403.25"/>
    <n v="88511"/>
    <n v="15.99"/>
    <x v="0"/>
    <n v="4"/>
    <n v="0.11528332300061996"/>
    <n v="449.738"/>
    <x v="16"/>
    <s v="Apr 2015"/>
    <s v="Apr 2015  Week 17"/>
    <n v="1"/>
    <n v="0"/>
    <x v="0"/>
    <x v="1"/>
  </r>
  <r>
    <n v="2548"/>
    <s v="Wayne Bass"/>
    <x v="2"/>
    <n v="0.05"/>
    <n v="30.98"/>
    <n v="9.18"/>
    <x v="2"/>
    <x v="0"/>
    <x v="2"/>
    <s v="Paper"/>
    <s v="Small Box"/>
    <s v="Xerox 1951"/>
    <n v="0.4"/>
    <s v="United States"/>
    <x v="2"/>
    <s v="California"/>
    <s v="Los Angeles"/>
    <n v="90068"/>
    <x v="109"/>
    <x v="3"/>
    <x v="3"/>
    <x v="109"/>
    <x v="110"/>
    <d v="2015-04-21T00:00:00"/>
    <d v="2015-04-30T00:00:00"/>
    <d v="2015-04-21T00:00:00"/>
    <n v="61.47"/>
    <x v="4"/>
    <n v="382.29"/>
    <n v="40997"/>
    <n v="30.93"/>
    <x v="2"/>
    <n v="0"/>
    <n v="0.1607941615004316"/>
    <n v="443.76"/>
    <x v="16"/>
    <s v="Apr 2015"/>
    <s v="Apr 2015  Week 17"/>
    <n v="0"/>
    <n v="1"/>
    <x v="0"/>
    <x v="1"/>
  </r>
  <r>
    <n v="2548"/>
    <s v="Wayne Bass"/>
    <x v="2"/>
    <n v="0.05"/>
    <n v="22.99"/>
    <n v="8.99"/>
    <x v="1"/>
    <x v="0"/>
    <x v="2"/>
    <s v="Pens &amp; Art Supplies"/>
    <s v="Small Pack"/>
    <s v="Boston KS Multi-Size Manual Pencil Sharpener"/>
    <n v="0.56999999999999995"/>
    <s v="United States"/>
    <x v="2"/>
    <s v="California"/>
    <s v="Los Angeles"/>
    <n v="90068"/>
    <x v="109"/>
    <x v="3"/>
    <x v="3"/>
    <x v="109"/>
    <x v="116"/>
    <d v="2015-04-28T00:00:00"/>
    <d v="2015-04-30T00:00:00"/>
    <d v="2015-04-28T00:00:00"/>
    <n v="18.27"/>
    <x v="24"/>
    <n v="881.74"/>
    <n v="40997"/>
    <n v="22.939999999999998"/>
    <x v="2"/>
    <n v="7"/>
    <n v="2.072039376687005E-2"/>
    <n v="900.01"/>
    <x v="16"/>
    <s v="Apr 2015"/>
    <s v="Apr 2015  Week 17"/>
    <n v="0"/>
    <n v="1"/>
    <x v="1"/>
    <x v="1"/>
  </r>
  <r>
    <n v="2548"/>
    <s v="Wayne Bass"/>
    <x v="2"/>
    <n v="0.04"/>
    <n v="212.6"/>
    <n v="110.2"/>
    <x v="0"/>
    <x v="0"/>
    <x v="0"/>
    <s v="Tables"/>
    <s v="Jumbo Box"/>
    <s v="Bush Advantage Collection® Round Conference Table"/>
    <n v="0.73"/>
    <s v="United States"/>
    <x v="2"/>
    <s v="California"/>
    <s v="Los Angeles"/>
    <n v="90068"/>
    <x v="109"/>
    <x v="3"/>
    <x v="3"/>
    <x v="109"/>
    <x v="113"/>
    <d v="2015-04-25T00:00:00"/>
    <d v="2015-04-30T00:00:00"/>
    <d v="2015-04-25T00:00:00"/>
    <n v="-513.79042000000004"/>
    <x v="62"/>
    <n v="7384.18"/>
    <n v="40997"/>
    <n v="212.56"/>
    <x v="2"/>
    <n v="4"/>
    <n v="-6.9579888355917649E-2"/>
    <n v="6870.38958"/>
    <x v="16"/>
    <s v="Apr 2015"/>
    <s v="Apr 2015  Week 17"/>
    <n v="0"/>
    <n v="1"/>
    <x v="1"/>
    <x v="1"/>
  </r>
  <r>
    <n v="2549"/>
    <s v="Martha Bowers"/>
    <x v="2"/>
    <n v="0.05"/>
    <n v="30.98"/>
    <n v="9.18"/>
    <x v="2"/>
    <x v="0"/>
    <x v="2"/>
    <s v="Paper"/>
    <s v="Small Box"/>
    <s v="Xerox 1951"/>
    <n v="0.4"/>
    <s v="United States"/>
    <x v="3"/>
    <s v="Ohio"/>
    <s v="Whitehall"/>
    <n v="43213"/>
    <x v="109"/>
    <x v="3"/>
    <x v="3"/>
    <x v="109"/>
    <x v="110"/>
    <d v="2015-04-21T00:00:00"/>
    <d v="2015-04-30T00:00:00"/>
    <d v="2015-04-21T00:00:00"/>
    <n v="61.47"/>
    <x v="6"/>
    <n v="95.57"/>
    <n v="88657"/>
    <n v="30.93"/>
    <x v="3"/>
    <n v="0"/>
    <n v="0.6431934707544209"/>
    <n v="157.04"/>
    <x v="16"/>
    <s v="Apr 2015"/>
    <s v="Apr 2015  Week 17"/>
    <n v="1"/>
    <n v="0"/>
    <x v="0"/>
    <x v="1"/>
  </r>
  <r>
    <n v="2549"/>
    <s v="Martha Bowers"/>
    <x v="2"/>
    <n v="0.05"/>
    <n v="22.99"/>
    <n v="8.99"/>
    <x v="1"/>
    <x v="0"/>
    <x v="2"/>
    <s v="Pens &amp; Art Supplies"/>
    <s v="Small Pack"/>
    <s v="Boston KS Multi-Size Manual Pencil Sharpener"/>
    <n v="0.56999999999999995"/>
    <s v="United States"/>
    <x v="3"/>
    <s v="Ohio"/>
    <s v="Whitehall"/>
    <n v="43213"/>
    <x v="109"/>
    <x v="3"/>
    <x v="3"/>
    <x v="109"/>
    <x v="116"/>
    <d v="2015-04-28T00:00:00"/>
    <d v="2015-04-30T00:00:00"/>
    <d v="2015-04-28T00:00:00"/>
    <n v="18.27"/>
    <x v="13"/>
    <n v="214.48"/>
    <n v="88657"/>
    <n v="22.939999999999998"/>
    <x v="3"/>
    <n v="7"/>
    <n v="8.5182767624020883E-2"/>
    <n v="232.75"/>
    <x v="16"/>
    <s v="Apr 2015"/>
    <s v="Apr 2015  Week 17"/>
    <n v="0"/>
    <n v="1"/>
    <x v="1"/>
    <x v="1"/>
  </r>
  <r>
    <n v="2549"/>
    <s v="Martha Bowers"/>
    <x v="2"/>
    <n v="0.04"/>
    <n v="212.6"/>
    <n v="110.2"/>
    <x v="0"/>
    <x v="0"/>
    <x v="0"/>
    <s v="Tables"/>
    <s v="Jumbo Box"/>
    <s v="Bush Advantage Collection® Round Conference Table"/>
    <n v="0.73"/>
    <s v="United States"/>
    <x v="3"/>
    <s v="Ohio"/>
    <s v="Whitehall"/>
    <n v="43213"/>
    <x v="109"/>
    <x v="3"/>
    <x v="3"/>
    <x v="109"/>
    <x v="113"/>
    <d v="2015-04-25T00:00:00"/>
    <d v="2015-04-30T00:00:00"/>
    <d v="2015-04-25T00:00:00"/>
    <n v="-513.79042000000004"/>
    <x v="2"/>
    <n v="1790.1"/>
    <n v="88657"/>
    <n v="212.56"/>
    <x v="3"/>
    <n v="4"/>
    <n v="-0.2870177196804648"/>
    <n v="1276.3095799999999"/>
    <x v="16"/>
    <s v="Apr 2015"/>
    <s v="Apr 2015  Week 17"/>
    <n v="0"/>
    <n v="1"/>
    <x v="1"/>
    <x v="1"/>
  </r>
  <r>
    <n v="627"/>
    <s v="Scott McKenna"/>
    <x v="4"/>
    <n v="0.02"/>
    <n v="419.19"/>
    <n v="19.989999999999998"/>
    <x v="1"/>
    <x v="3"/>
    <x v="2"/>
    <s v="Storage &amp; Organization"/>
    <s v="Small Box"/>
    <s v="Smead Adjustable Mobile File Trolley with Lockable Top"/>
    <n v="0.57999999999999996"/>
    <s v="United States"/>
    <x v="3"/>
    <s v="Ohio"/>
    <s v="Steubenville"/>
    <n v="43952"/>
    <x v="109"/>
    <x v="3"/>
    <x v="3"/>
    <x v="109"/>
    <x v="115"/>
    <d v="2015-04-22T00:00:00"/>
    <d v="2015-04-30T00:00:00"/>
    <d v="2015-04-22T00:00:00"/>
    <n v="6610.2"/>
    <x v="45"/>
    <n v="9580"/>
    <n v="90469"/>
    <n v="419.17"/>
    <x v="3"/>
    <n v="1"/>
    <n v="0.69"/>
    <n v="16190.2"/>
    <x v="16"/>
    <s v="Apr 2015"/>
    <s v="Apr 2015  Week 17"/>
    <n v="1"/>
    <n v="0"/>
    <x v="0"/>
    <x v="1"/>
  </r>
  <r>
    <n v="2668"/>
    <s v="Carlos Hanson"/>
    <x v="3"/>
    <n v="0.06"/>
    <n v="3.93"/>
    <n v="0.99"/>
    <x v="1"/>
    <x v="2"/>
    <x v="2"/>
    <s v="Rubber Bands"/>
    <s v="Wrap Bag"/>
    <s v="Staples Vinyl Coated Paper Clips"/>
    <n v="0.39"/>
    <s v="United States"/>
    <x v="1"/>
    <s v="South Dakota"/>
    <s v="Rapid City"/>
    <n v="57701"/>
    <x v="109"/>
    <x v="3"/>
    <x v="3"/>
    <x v="109"/>
    <x v="112"/>
    <d v="2015-04-23T00:00:00"/>
    <d v="2015-04-30T00:00:00"/>
    <d v="2015-04-23T00:00:00"/>
    <n v="10.782400000000001"/>
    <x v="5"/>
    <n v="24.18"/>
    <n v="87832"/>
    <n v="3.87"/>
    <x v="1"/>
    <n v="2"/>
    <n v="0.4459222497932176"/>
    <n v="34.962400000000002"/>
    <x v="16"/>
    <s v="Apr 2015"/>
    <s v="Apr 2015  Week 17"/>
    <n v="0"/>
    <n v="1"/>
    <x v="0"/>
    <x v="1"/>
  </r>
  <r>
    <n v="2932"/>
    <s v="Phyllis Hull"/>
    <x v="1"/>
    <n v="0.01"/>
    <n v="35.44"/>
    <n v="19.989999999999998"/>
    <x v="1"/>
    <x v="0"/>
    <x v="2"/>
    <s v="Paper"/>
    <s v="Small Box"/>
    <s v="Xerox 1880"/>
    <n v="0.38"/>
    <s v="United States"/>
    <x v="3"/>
    <s v="Connecticut"/>
    <s v="Stratford"/>
    <n v="6614"/>
    <x v="110"/>
    <x v="3"/>
    <x v="3"/>
    <x v="110"/>
    <x v="112"/>
    <d v="2015-04-23T00:00:00"/>
    <d v="2015-04-30T00:00:00"/>
    <d v="2015-04-23T00:00:00"/>
    <n v="-52.822800000000001"/>
    <x v="3"/>
    <n v="55.43"/>
    <n v="87620"/>
    <n v="35.43"/>
    <x v="3"/>
    <n v="1"/>
    <n v="-0.95296409886343136"/>
    <n v="2.6071999999999989"/>
    <x v="16"/>
    <s v="Apr 2015"/>
    <s v="Apr 2015  Week 17"/>
    <n v="1"/>
    <n v="0"/>
    <x v="0"/>
    <x v="1"/>
  </r>
  <r>
    <n v="2938"/>
    <s v="Laurie Case Daniel"/>
    <x v="1"/>
    <n v="0.03"/>
    <n v="47.9"/>
    <n v="5.86"/>
    <x v="1"/>
    <x v="0"/>
    <x v="2"/>
    <s v="Paper"/>
    <s v="Small Box"/>
    <s v="Xerox 1938"/>
    <n v="0.37"/>
    <s v="United States"/>
    <x v="3"/>
    <s v="Massachusetts"/>
    <s v="Stoneham"/>
    <n v="2180"/>
    <x v="110"/>
    <x v="3"/>
    <x v="3"/>
    <x v="110"/>
    <x v="113"/>
    <d v="2015-04-25T00:00:00"/>
    <d v="2015-04-30T00:00:00"/>
    <d v="2015-04-25T00:00:00"/>
    <n v="642.99030000000005"/>
    <x v="41"/>
    <n v="931.87"/>
    <n v="87620"/>
    <n v="47.87"/>
    <x v="3"/>
    <n v="3"/>
    <n v="0.69000000000000006"/>
    <n v="1574.8603000000001"/>
    <x v="16"/>
    <s v="Apr 2015"/>
    <s v="Apr 2015  Week 17"/>
    <n v="1"/>
    <n v="0"/>
    <x v="1"/>
    <x v="1"/>
  </r>
  <r>
    <n v="666"/>
    <s v="Emily Sims"/>
    <x v="2"/>
    <n v="0.02"/>
    <n v="4.57"/>
    <n v="5.42"/>
    <x v="1"/>
    <x v="3"/>
    <x v="2"/>
    <s v="Binders and Binder Accessories"/>
    <s v="Small Box"/>
    <s v="Newell® 3-Hole Punched Plastic Slotted Magazine Holders for Binders"/>
    <n v="0.37"/>
    <s v="United States"/>
    <x v="0"/>
    <s v="Tennessee"/>
    <s v="Nashville"/>
    <n v="37211"/>
    <x v="110"/>
    <x v="3"/>
    <x v="3"/>
    <x v="110"/>
    <x v="114"/>
    <d v="2015-04-26T00:00:00"/>
    <d v="2015-04-30T00:00:00"/>
    <d v="2015-04-26T00:00:00"/>
    <n v="-352.81400000000002"/>
    <x v="8"/>
    <n v="54.04"/>
    <n v="88679"/>
    <n v="4.5500000000000007"/>
    <x v="0"/>
    <n v="4"/>
    <n v="-6.5287564766839381"/>
    <n v="-298.774"/>
    <x v="16"/>
    <s v="Apr 2015"/>
    <s v="Apr 2015  Week 17"/>
    <n v="1"/>
    <n v="0"/>
    <x v="0"/>
    <x v="1"/>
  </r>
  <r>
    <n v="667"/>
    <s v="Allison Kirby"/>
    <x v="2"/>
    <n v="0.02"/>
    <n v="4.57"/>
    <n v="5.42"/>
    <x v="1"/>
    <x v="3"/>
    <x v="2"/>
    <s v="Binders and Binder Accessories"/>
    <s v="Small Box"/>
    <s v="Newell® 3-Hole Punched Plastic Slotted Magazine Holders for Binders"/>
    <n v="0.37"/>
    <s v="United States"/>
    <x v="1"/>
    <s v="Texas"/>
    <s v="Dallas"/>
    <n v="75203"/>
    <x v="110"/>
    <x v="3"/>
    <x v="3"/>
    <x v="110"/>
    <x v="114"/>
    <d v="2015-04-26T00:00:00"/>
    <d v="2015-04-30T00:00:00"/>
    <d v="2015-04-26T00:00:00"/>
    <n v="-124.2805"/>
    <x v="50"/>
    <n v="221.06"/>
    <n v="48257"/>
    <n v="4.5500000000000007"/>
    <x v="1"/>
    <n v="4"/>
    <n v="-0.5622025694381616"/>
    <n v="96.779499999999999"/>
    <x v="16"/>
    <s v="Apr 2015"/>
    <s v="Apr 2015  Week 17"/>
    <n v="0"/>
    <n v="1"/>
    <x v="0"/>
    <x v="1"/>
  </r>
  <r>
    <n v="1777"/>
    <s v="Miriam Greenberg"/>
    <x v="2"/>
    <n v="7.0000000000000007E-2"/>
    <n v="5.43"/>
    <n v="0.95"/>
    <x v="1"/>
    <x v="1"/>
    <x v="2"/>
    <s v="Paper"/>
    <s v="Wrap Bag"/>
    <s v="Wirebound Message Book, 4 per Page"/>
    <n v="0.36"/>
    <s v="United States"/>
    <x v="1"/>
    <s v="Indiana"/>
    <s v="Valparaiso"/>
    <n v="46383"/>
    <x v="110"/>
    <x v="3"/>
    <x v="3"/>
    <x v="110"/>
    <x v="114"/>
    <d v="2015-04-26T00:00:00"/>
    <d v="2015-04-30T00:00:00"/>
    <d v="2015-04-26T00:00:00"/>
    <n v="26.5029"/>
    <x v="12"/>
    <n v="38.409999999999997"/>
    <n v="89939"/>
    <n v="5.3599999999999994"/>
    <x v="1"/>
    <n v="4"/>
    <n v="0.69000000000000006"/>
    <n v="64.912899999999993"/>
    <x v="16"/>
    <s v="Apr 2015"/>
    <s v="Apr 2015  Week 17"/>
    <n v="0"/>
    <n v="1"/>
    <x v="0"/>
    <x v="1"/>
  </r>
  <r>
    <n v="678"/>
    <s v="Edward McKenzie"/>
    <x v="4"/>
    <n v="0.04"/>
    <n v="15.42"/>
    <n v="10.68"/>
    <x v="2"/>
    <x v="3"/>
    <x v="2"/>
    <s v="Storage &amp; Organization"/>
    <s v="Small Box"/>
    <s v="Decoflex Hanging Personal Folder File, Blue"/>
    <n v="0.57999999999999996"/>
    <s v="United States"/>
    <x v="0"/>
    <s v="Virginia"/>
    <s v="Rose Hill"/>
    <n v="24281"/>
    <x v="110"/>
    <x v="3"/>
    <x v="3"/>
    <x v="110"/>
    <x v="112"/>
    <d v="2015-04-23T00:00:00"/>
    <d v="2015-04-30T00:00:00"/>
    <d v="2015-04-23T00:00:00"/>
    <n v="-109.70399999999999"/>
    <x v="18"/>
    <n v="81.14"/>
    <n v="88889"/>
    <n v="15.38"/>
    <x v="0"/>
    <n v="1"/>
    <n v="-1.3520335223071234"/>
    <n v="-28.563999999999993"/>
    <x v="16"/>
    <s v="Apr 2015"/>
    <s v="Apr 2015  Week 17"/>
    <n v="1"/>
    <n v="0"/>
    <x v="0"/>
    <x v="1"/>
  </r>
  <r>
    <n v="2760"/>
    <s v="Evan Adkins"/>
    <x v="4"/>
    <n v="0.08"/>
    <n v="22.01"/>
    <n v="5.53"/>
    <x v="1"/>
    <x v="3"/>
    <x v="2"/>
    <s v="Pens &amp; Art Supplies"/>
    <s v="Small Pack"/>
    <s v="Boston 16801 Nautilus™ Battery Pencil Sharpener"/>
    <n v="0.59"/>
    <s v="United States"/>
    <x v="3"/>
    <s v="Connecticut"/>
    <s v="Waterbury"/>
    <n v="6708"/>
    <x v="110"/>
    <x v="3"/>
    <x v="3"/>
    <x v="110"/>
    <x v="108"/>
    <d v="2015-04-24T00:00:00"/>
    <d v="2015-04-30T00:00:00"/>
    <d v="2015-04-24T00:00:00"/>
    <n v="105.7"/>
    <x v="8"/>
    <n v="241.97"/>
    <n v="90724"/>
    <n v="21.930000000000003"/>
    <x v="3"/>
    <n v="2"/>
    <n v="0.43683101210893915"/>
    <n v="347.67"/>
    <x v="16"/>
    <s v="Apr 2015"/>
    <s v="Apr 2015  Week 17"/>
    <n v="1"/>
    <n v="0"/>
    <x v="0"/>
    <x v="1"/>
  </r>
  <r>
    <n v="2764"/>
    <s v="Arnold Johnson"/>
    <x v="4"/>
    <n v="0.02"/>
    <n v="29.74"/>
    <n v="6.64"/>
    <x v="1"/>
    <x v="3"/>
    <x v="2"/>
    <s v="Storage &amp; Organization"/>
    <s v="Small Box"/>
    <s v="Acco Perma® 2700 Stacking Storage Drawers"/>
    <n v="0.7"/>
    <s v="United States"/>
    <x v="3"/>
    <s v="New Jersey"/>
    <s v="Hackensack"/>
    <n v="7601"/>
    <x v="110"/>
    <x v="3"/>
    <x v="3"/>
    <x v="110"/>
    <x v="115"/>
    <d v="2015-04-22T00:00:00"/>
    <d v="2015-04-30T00:00:00"/>
    <d v="2015-04-22T00:00:00"/>
    <n v="-21.06"/>
    <x v="7"/>
    <n v="120.81"/>
    <n v="90724"/>
    <n v="29.72"/>
    <x v="3"/>
    <n v="0"/>
    <n v="-0.17432331760615841"/>
    <n v="99.75"/>
    <x v="16"/>
    <s v="Apr 2015"/>
    <s v="Apr 2015  Week 17"/>
    <n v="1"/>
    <n v="0"/>
    <x v="1"/>
    <x v="1"/>
  </r>
  <r>
    <n v="2737"/>
    <s v="Rachel Bates"/>
    <x v="3"/>
    <n v="0.05"/>
    <n v="100.98"/>
    <n v="7.18"/>
    <x v="1"/>
    <x v="0"/>
    <x v="1"/>
    <s v="Computer Peripherals"/>
    <s v="Small Box"/>
    <s v="Logitech Cordless Elite Duo"/>
    <n v="0.4"/>
    <s v="United States"/>
    <x v="3"/>
    <s v="Vermont"/>
    <s v="Rutland"/>
    <n v="5701"/>
    <x v="110"/>
    <x v="3"/>
    <x v="3"/>
    <x v="110"/>
    <x v="108"/>
    <d v="2015-04-24T00:00:00"/>
    <d v="2015-04-30T00:00:00"/>
    <d v="2015-04-24T00:00:00"/>
    <n v="566.60730000000001"/>
    <x v="2"/>
    <n v="821.17"/>
    <n v="89018"/>
    <n v="100.93"/>
    <x v="3"/>
    <n v="2"/>
    <n v="0.69000000000000006"/>
    <n v="1387.7773"/>
    <x v="16"/>
    <s v="Apr 2015"/>
    <s v="Apr 2015  Week 17"/>
    <n v="1"/>
    <n v="0"/>
    <x v="0"/>
    <x v="1"/>
  </r>
  <r>
    <n v="2114"/>
    <s v="Paige Mason"/>
    <x v="0"/>
    <n v="0.08"/>
    <n v="2.89"/>
    <n v="0.49"/>
    <x v="1"/>
    <x v="3"/>
    <x v="2"/>
    <s v="Labels"/>
    <s v="Small Box"/>
    <s v="*Staples* Packaging Labels"/>
    <n v="0.38"/>
    <s v="United States"/>
    <x v="0"/>
    <s v="Virginia"/>
    <s v="Norfolk"/>
    <n v="23518"/>
    <x v="111"/>
    <x v="3"/>
    <x v="3"/>
    <x v="111"/>
    <x v="112"/>
    <d v="2015-04-23T00:00:00"/>
    <d v="2015-04-30T00:00:00"/>
    <d v="2015-04-23T00:00:00"/>
    <n v="38.405999999999999"/>
    <x v="3"/>
    <n v="3.07"/>
    <n v="88404"/>
    <n v="2.81"/>
    <x v="0"/>
    <n v="0"/>
    <n v="12.510097719869707"/>
    <n v="41.475999999999999"/>
    <x v="16"/>
    <s v="Apr 2015"/>
    <s v="Apr 2015  Week 17"/>
    <n v="0"/>
    <n v="1"/>
    <x v="0"/>
    <x v="1"/>
  </r>
  <r>
    <n v="1253"/>
    <s v="Vickie Coates"/>
    <x v="2"/>
    <n v="0.02"/>
    <n v="46.89"/>
    <n v="5.0999999999999996"/>
    <x v="1"/>
    <x v="2"/>
    <x v="2"/>
    <s v="Appliances"/>
    <s v="Medium Box"/>
    <s v="Bionaire Personal Warm Mist Humidifier/Vaporizer"/>
    <n v="0.46"/>
    <s v="United States"/>
    <x v="1"/>
    <s v="Texas"/>
    <s v="Cedar Park"/>
    <n v="78613"/>
    <x v="111"/>
    <x v="3"/>
    <x v="3"/>
    <x v="111"/>
    <x v="112"/>
    <d v="2015-04-23T00:00:00"/>
    <d v="2015-04-30T00:00:00"/>
    <d v="2015-04-23T00:00:00"/>
    <n v="421.3485"/>
    <x v="1"/>
    <n v="610.65"/>
    <n v="89981"/>
    <n v="46.87"/>
    <x v="1"/>
    <n v="0"/>
    <n v="0.69000000000000006"/>
    <n v="1031.9984999999999"/>
    <x v="16"/>
    <s v="Apr 2015"/>
    <s v="Apr 2015  Week 17"/>
    <n v="1"/>
    <n v="0"/>
    <x v="0"/>
    <x v="1"/>
  </r>
  <r>
    <n v="1253"/>
    <s v="Vickie Coates"/>
    <x v="2"/>
    <n v="0.05"/>
    <n v="140.97999999999999"/>
    <n v="36.090000000000003"/>
    <x v="0"/>
    <x v="2"/>
    <x v="0"/>
    <s v="Bookcases"/>
    <s v="Jumbo Box"/>
    <s v="Sauder Forest Hills Library, Woodland Oak Finish"/>
    <n v="0.77"/>
    <s v="United States"/>
    <x v="1"/>
    <s v="Texas"/>
    <s v="Cedar Park"/>
    <n v="78613"/>
    <x v="111"/>
    <x v="3"/>
    <x v="3"/>
    <x v="111"/>
    <x v="113"/>
    <d v="2015-04-25T00:00:00"/>
    <d v="2015-04-30T00:00:00"/>
    <d v="2015-04-25T00:00:00"/>
    <n v="-373.09"/>
    <x v="18"/>
    <n v="699.24"/>
    <n v="89981"/>
    <n v="140.92999999999998"/>
    <x v="1"/>
    <n v="2"/>
    <n v="-0.53356501344316687"/>
    <n v="326.15000000000003"/>
    <x v="16"/>
    <s v="Apr 2015"/>
    <s v="Apr 2015  Week 17"/>
    <n v="0"/>
    <n v="1"/>
    <x v="1"/>
    <x v="1"/>
  </r>
  <r>
    <n v="1253"/>
    <s v="Vickie Coates"/>
    <x v="2"/>
    <n v="0.1"/>
    <n v="212.6"/>
    <n v="110.2"/>
    <x v="0"/>
    <x v="2"/>
    <x v="0"/>
    <s v="Tables"/>
    <s v="Jumbo Box"/>
    <s v="Bush Advantage Collection® Round Conference Table"/>
    <n v="0.73"/>
    <s v="United States"/>
    <x v="1"/>
    <s v="Texas"/>
    <s v="Cedar Park"/>
    <n v="78613"/>
    <x v="111"/>
    <x v="3"/>
    <x v="3"/>
    <x v="111"/>
    <x v="113"/>
    <d v="2015-04-25T00:00:00"/>
    <d v="2015-04-30T00:00:00"/>
    <d v="2015-04-25T00:00:00"/>
    <n v="-3465.0720000000001"/>
    <x v="4"/>
    <n v="2346.0300000000002"/>
    <n v="89981"/>
    <n v="212.5"/>
    <x v="1"/>
    <n v="2"/>
    <n v="-1.4769939003337553"/>
    <n v="-1119.0419999999999"/>
    <x v="16"/>
    <s v="Apr 2015"/>
    <s v="Apr 2015  Week 17"/>
    <n v="0"/>
    <n v="1"/>
    <x v="1"/>
    <x v="1"/>
  </r>
  <r>
    <n v="146"/>
    <s v="Yvonne Fox"/>
    <x v="4"/>
    <n v="0.06"/>
    <n v="180.98"/>
    <n v="26.2"/>
    <x v="0"/>
    <x v="3"/>
    <x v="0"/>
    <s v="Chairs &amp; Chairmats"/>
    <s v="Jumbo Drum"/>
    <s v="Global Ergonomic Managers Chair"/>
    <n v="0.59"/>
    <s v="United States"/>
    <x v="1"/>
    <s v="Texas"/>
    <s v="Watauga"/>
    <n v="76148"/>
    <x v="111"/>
    <x v="3"/>
    <x v="3"/>
    <x v="111"/>
    <x v="108"/>
    <d v="2015-04-24T00:00:00"/>
    <d v="2015-04-30T00:00:00"/>
    <d v="2015-04-24T00:00:00"/>
    <n v="251.4084"/>
    <x v="18"/>
    <n v="929.57"/>
    <n v="91090"/>
    <n v="180.92"/>
    <x v="1"/>
    <n v="1"/>
    <n v="0.27045666275804942"/>
    <n v="1180.9784"/>
    <x v="16"/>
    <s v="Apr 2015"/>
    <s v="Apr 2015  Week 17"/>
    <n v="0"/>
    <n v="1"/>
    <x v="0"/>
    <x v="1"/>
  </r>
  <r>
    <n v="699"/>
    <s v="Jenny Gold"/>
    <x v="4"/>
    <n v="0.03"/>
    <n v="5.28"/>
    <n v="5.61"/>
    <x v="1"/>
    <x v="1"/>
    <x v="2"/>
    <s v="Paper"/>
    <s v="Small Box"/>
    <s v="Xerox 1954"/>
    <n v="0.4"/>
    <s v="United States"/>
    <x v="2"/>
    <s v="California"/>
    <s v="Los Angeles"/>
    <n v="90041"/>
    <x v="111"/>
    <x v="3"/>
    <x v="3"/>
    <x v="111"/>
    <x v="108"/>
    <d v="2015-04-24T00:00:00"/>
    <d v="2015-04-30T00:00:00"/>
    <d v="2015-04-24T00:00:00"/>
    <n v="-16.670000000000002"/>
    <x v="18"/>
    <n v="32.5"/>
    <n v="44517"/>
    <n v="5.25"/>
    <x v="2"/>
    <n v="1"/>
    <n v="-0.51292307692307693"/>
    <n v="15.829999999999998"/>
    <x v="16"/>
    <s v="Apr 2015"/>
    <s v="Apr 2015  Week 17"/>
    <n v="0"/>
    <n v="1"/>
    <x v="0"/>
    <x v="1"/>
  </r>
  <r>
    <n v="702"/>
    <s v="Kelly O'Connor"/>
    <x v="4"/>
    <n v="0.03"/>
    <n v="5.28"/>
    <n v="5.61"/>
    <x v="1"/>
    <x v="1"/>
    <x v="2"/>
    <s v="Paper"/>
    <s v="Small Box"/>
    <s v="Xerox 1954"/>
    <n v="0.4"/>
    <s v="United States"/>
    <x v="2"/>
    <s v="California"/>
    <s v="Santa Rosa"/>
    <n v="95404"/>
    <x v="111"/>
    <x v="3"/>
    <x v="3"/>
    <x v="111"/>
    <x v="108"/>
    <d v="2015-04-24T00:00:00"/>
    <d v="2015-04-30T00:00:00"/>
    <d v="2015-04-24T00:00:00"/>
    <n v="-16.670000000000002"/>
    <x v="3"/>
    <n v="6.5"/>
    <n v="87977"/>
    <n v="5.25"/>
    <x v="2"/>
    <n v="1"/>
    <n v="-2.5646153846153847"/>
    <n v="-10.170000000000002"/>
    <x v="16"/>
    <s v="Apr 2015"/>
    <s v="Apr 2015  Week 17"/>
    <n v="1"/>
    <n v="0"/>
    <x v="0"/>
    <x v="1"/>
  </r>
  <r>
    <n v="1304"/>
    <s v="Sherri McIntosh"/>
    <x v="4"/>
    <n v="0.08"/>
    <n v="2.88"/>
    <n v="0.5"/>
    <x v="1"/>
    <x v="1"/>
    <x v="2"/>
    <s v="Labels"/>
    <s v="Small Box"/>
    <s v="Avery 507"/>
    <n v="0.39"/>
    <s v="United States"/>
    <x v="2"/>
    <s v="Utah"/>
    <s v="West Jordan"/>
    <n v="84084"/>
    <x v="111"/>
    <x v="3"/>
    <x v="3"/>
    <x v="111"/>
    <x v="108"/>
    <d v="2015-04-24T00:00:00"/>
    <d v="2015-04-30T00:00:00"/>
    <d v="2015-04-24T00:00:00"/>
    <n v="6.0305999999999997"/>
    <x v="6"/>
    <n v="8.74"/>
    <n v="87004"/>
    <n v="2.8"/>
    <x v="2"/>
    <n v="1"/>
    <n v="0.69"/>
    <n v="14.7706"/>
    <x v="16"/>
    <s v="Apr 2015"/>
    <s v="Apr 2015  Week 17"/>
    <n v="1"/>
    <n v="0"/>
    <x v="0"/>
    <x v="1"/>
  </r>
  <r>
    <n v="483"/>
    <s v="Edgar McKenzie"/>
    <x v="3"/>
    <n v="0.06"/>
    <n v="3.36"/>
    <n v="6.27"/>
    <x v="1"/>
    <x v="3"/>
    <x v="2"/>
    <s v="Binders and Binder Accessories"/>
    <s v="Small Box"/>
    <s v="Cardinal Poly Pocket Divider Pockets for Ring Binders"/>
    <n v="0.4"/>
    <s v="United States"/>
    <x v="1"/>
    <s v="Illinois"/>
    <s v="Oswego"/>
    <n v="60543"/>
    <x v="111"/>
    <x v="3"/>
    <x v="3"/>
    <x v="111"/>
    <x v="108"/>
    <d v="2015-04-24T00:00:00"/>
    <d v="2015-04-30T00:00:00"/>
    <d v="2015-04-24T00:00:00"/>
    <n v="-24.057539999999999"/>
    <x v="0"/>
    <n v="8.82"/>
    <n v="90354"/>
    <n v="3.3"/>
    <x v="1"/>
    <n v="1"/>
    <n v="-2.7276122448979589"/>
    <n v="-15.237539999999999"/>
    <x v="16"/>
    <s v="Apr 2015"/>
    <s v="Apr 2015  Week 17"/>
    <n v="0"/>
    <n v="1"/>
    <x v="0"/>
    <x v="1"/>
  </r>
  <r>
    <n v="483"/>
    <s v="Edgar McKenzie"/>
    <x v="3"/>
    <n v="7.0000000000000007E-2"/>
    <n v="699.99"/>
    <n v="24.49"/>
    <x v="1"/>
    <x v="3"/>
    <x v="1"/>
    <s v="Copiers and Fax"/>
    <s v="Large Box"/>
    <s v="Canon PC1060 Personal Laser Copier"/>
    <n v="0.41"/>
    <s v="United States"/>
    <x v="1"/>
    <s v="Illinois"/>
    <s v="Oswego"/>
    <n v="60543"/>
    <x v="111"/>
    <x v="3"/>
    <x v="3"/>
    <x v="111"/>
    <x v="113"/>
    <d v="2015-04-25T00:00:00"/>
    <d v="2015-04-30T00:00:00"/>
    <d v="2015-04-25T00:00:00"/>
    <n v="2583.5614799999998"/>
    <x v="13"/>
    <n v="5976.09"/>
    <n v="90354"/>
    <n v="699.92"/>
    <x v="1"/>
    <n v="2"/>
    <n v="0.432316360697379"/>
    <n v="8559.6514800000004"/>
    <x v="16"/>
    <s v="Apr 2015"/>
    <s v="Apr 2015  Week 17"/>
    <n v="0"/>
    <n v="1"/>
    <x v="1"/>
    <x v="1"/>
  </r>
  <r>
    <n v="1257"/>
    <s v="Ryan Foster"/>
    <x v="0"/>
    <n v="0.04"/>
    <n v="2.52"/>
    <n v="1.92"/>
    <x v="1"/>
    <x v="2"/>
    <x v="2"/>
    <s v="Scissors, Rulers and Trimmers"/>
    <s v="Wrap Bag"/>
    <s v="Letter Slitter"/>
    <n v="0.82"/>
    <s v="United States"/>
    <x v="2"/>
    <s v="Colorado"/>
    <s v="Aurora"/>
    <n v="80013"/>
    <x v="112"/>
    <x v="3"/>
    <x v="3"/>
    <x v="112"/>
    <x v="108"/>
    <d v="2015-04-24T00:00:00"/>
    <d v="2015-04-30T00:00:00"/>
    <d v="2015-04-24T00:00:00"/>
    <n v="-8.2080000000000002"/>
    <x v="3"/>
    <n v="3.13"/>
    <n v="86536"/>
    <n v="2.48"/>
    <x v="2"/>
    <n v="0"/>
    <n v="-2.6223642172523962"/>
    <n v="-5.0780000000000003"/>
    <x v="16"/>
    <s v="Apr 2015"/>
    <s v="Apr 2015  Week 17"/>
    <n v="1"/>
    <n v="0"/>
    <x v="0"/>
    <x v="1"/>
  </r>
  <r>
    <n v="3325"/>
    <s v="Diane Barr"/>
    <x v="0"/>
    <n v="7.0000000000000007E-2"/>
    <n v="5.58"/>
    <n v="1.99"/>
    <x v="1"/>
    <x v="1"/>
    <x v="2"/>
    <s v="Pens &amp; Art Supplies"/>
    <s v="Wrap Bag"/>
    <s v="DIXON Ticonderoga® Erasable Checking Pencils"/>
    <n v="0.46"/>
    <s v="United States"/>
    <x v="2"/>
    <s v="Oregon"/>
    <s v="Coos Bay"/>
    <n v="97420"/>
    <x v="112"/>
    <x v="3"/>
    <x v="3"/>
    <x v="112"/>
    <x v="114"/>
    <d v="2015-04-26T00:00:00"/>
    <d v="2015-04-30T00:00:00"/>
    <d v="2015-04-26T00:00:00"/>
    <n v="23.045999999999999"/>
    <x v="35"/>
    <n v="121.46"/>
    <n v="90987"/>
    <n v="5.51"/>
    <x v="2"/>
    <n v="2"/>
    <n v="0.18974147867610736"/>
    <n v="144.506"/>
    <x v="16"/>
    <s v="Apr 2015"/>
    <s v="Apr 2015  Week 17"/>
    <n v="1"/>
    <n v="0"/>
    <x v="0"/>
    <x v="1"/>
  </r>
  <r>
    <n v="1085"/>
    <s v="Ted Dunlap"/>
    <x v="1"/>
    <n v="0.04"/>
    <n v="9.06"/>
    <n v="9.86"/>
    <x v="1"/>
    <x v="2"/>
    <x v="2"/>
    <s v="Paper"/>
    <s v="Small Box"/>
    <s v="Southworth 25% Cotton Linen-Finish Paper &amp; Envelopes"/>
    <n v="0.4"/>
    <s v="United States"/>
    <x v="3"/>
    <s v="New York"/>
    <s v="Deer Park"/>
    <n v="11729"/>
    <x v="112"/>
    <x v="3"/>
    <x v="3"/>
    <x v="112"/>
    <x v="113"/>
    <d v="2015-04-25T00:00:00"/>
    <d v="2015-04-30T00:00:00"/>
    <d v="2015-04-25T00:00:00"/>
    <n v="-53.25"/>
    <x v="6"/>
    <n v="30.87"/>
    <n v="86123"/>
    <n v="9.0200000000000014"/>
    <x v="3"/>
    <n v="1"/>
    <n v="-1.7249757045675413"/>
    <n v="-22.38"/>
    <x v="16"/>
    <s v="Apr 2015"/>
    <s v="Apr 2015  Week 17"/>
    <n v="0"/>
    <n v="1"/>
    <x v="0"/>
    <x v="1"/>
  </r>
  <r>
    <n v="1086"/>
    <s v="Leon Peele"/>
    <x v="1"/>
    <n v="0.04"/>
    <n v="14.27"/>
    <n v="7.27"/>
    <x v="1"/>
    <x v="2"/>
    <x v="2"/>
    <s v="Binders and Binder Accessories"/>
    <s v="Small Box"/>
    <s v="GBC Laser Imprintable Binding System Covers, Desert Sand"/>
    <n v="0.38"/>
    <s v="United States"/>
    <x v="3"/>
    <s v="New York"/>
    <s v="Dix Hills"/>
    <n v="11746"/>
    <x v="112"/>
    <x v="3"/>
    <x v="3"/>
    <x v="112"/>
    <x v="113"/>
    <d v="2015-04-25T00:00:00"/>
    <d v="2015-04-30T00:00:00"/>
    <d v="2015-04-25T00:00:00"/>
    <n v="2.125"/>
    <x v="6"/>
    <n v="45.24"/>
    <n v="86123"/>
    <n v="14.23"/>
    <x v="3"/>
    <n v="1"/>
    <n v="4.6971706454465072E-2"/>
    <n v="47.365000000000002"/>
    <x v="16"/>
    <s v="Apr 2015"/>
    <s v="Apr 2015  Week 17"/>
    <n v="1"/>
    <n v="0"/>
    <x v="1"/>
    <x v="1"/>
  </r>
  <r>
    <n v="1670"/>
    <s v="Carolyn Bowling"/>
    <x v="2"/>
    <n v="0.03"/>
    <n v="35.409999999999997"/>
    <n v="1.99"/>
    <x v="1"/>
    <x v="0"/>
    <x v="1"/>
    <s v="Computer Peripherals"/>
    <s v="Small Pack"/>
    <s v="Imation DVD-RAM discs"/>
    <n v="0.43"/>
    <s v="United States"/>
    <x v="0"/>
    <s v="Virginia"/>
    <s v="Blacksburg"/>
    <n v="24060"/>
    <x v="112"/>
    <x v="3"/>
    <x v="3"/>
    <x v="112"/>
    <x v="114"/>
    <d v="2015-04-26T00:00:00"/>
    <d v="2015-04-30T00:00:00"/>
    <d v="2015-04-26T00:00:00"/>
    <n v="1912.422"/>
    <x v="19"/>
    <n v="367.52"/>
    <n v="86722"/>
    <n v="35.379999999999995"/>
    <x v="0"/>
    <n v="2"/>
    <n v="5.2035861993905099"/>
    <n v="2279.942"/>
    <x v="16"/>
    <s v="Apr 2015"/>
    <s v="Apr 2015  Week 17"/>
    <n v="1"/>
    <n v="0"/>
    <x v="0"/>
    <x v="1"/>
  </r>
  <r>
    <n v="1670"/>
    <s v="Carolyn Bowling"/>
    <x v="2"/>
    <n v="0"/>
    <n v="142.86000000000001"/>
    <n v="19.989999999999998"/>
    <x v="1"/>
    <x v="0"/>
    <x v="2"/>
    <s v="Storage &amp; Organization"/>
    <s v="Small Box"/>
    <s v="Letter Size Cart"/>
    <n v="0.56000000000000005"/>
    <s v="United States"/>
    <x v="0"/>
    <s v="Virginia"/>
    <s v="Blacksburg"/>
    <n v="24060"/>
    <x v="112"/>
    <x v="3"/>
    <x v="3"/>
    <x v="112"/>
    <x v="117"/>
    <d v="2015-05-03T00:00:00"/>
    <d v="2015-05-31T00:00:00"/>
    <d v="2015-05-03T00:00:00"/>
    <n v="-739.32600000000002"/>
    <x v="8"/>
    <n v="1576.35"/>
    <n v="86722"/>
    <n v="142.86000000000001"/>
    <x v="0"/>
    <n v="9"/>
    <n v="-0.46901132362736708"/>
    <n v="837.02399999999989"/>
    <x v="16"/>
    <s v="Apr 2015"/>
    <s v="Apr 2015  Week 17"/>
    <n v="0"/>
    <n v="1"/>
    <x v="1"/>
    <x v="1"/>
  </r>
  <r>
    <n v="1391"/>
    <s v="Carolyn Greer"/>
    <x v="3"/>
    <n v="0"/>
    <n v="2.88"/>
    <n v="0.7"/>
    <x v="2"/>
    <x v="1"/>
    <x v="2"/>
    <s v="Pens &amp; Art Supplies"/>
    <s v="Wrap Bag"/>
    <s v="Newell 340"/>
    <n v="0.56000000000000005"/>
    <s v="United States"/>
    <x v="2"/>
    <s v="California"/>
    <s v="Sunnyvale"/>
    <n v="94086"/>
    <x v="112"/>
    <x v="3"/>
    <x v="3"/>
    <x v="112"/>
    <x v="108"/>
    <d v="2015-04-24T00:00:00"/>
    <d v="2015-04-30T00:00:00"/>
    <d v="2015-04-24T00:00:00"/>
    <n v="-0.11"/>
    <x v="3"/>
    <n v="7.96"/>
    <n v="88727"/>
    <n v="2.88"/>
    <x v="2"/>
    <n v="0"/>
    <n v="-1.3819095477386936E-2"/>
    <n v="7.85"/>
    <x v="16"/>
    <s v="Apr 2015"/>
    <s v="Apr 2015  Week 17"/>
    <n v="1"/>
    <n v="0"/>
    <x v="0"/>
    <x v="1"/>
  </r>
  <r>
    <n v="2570"/>
    <s v="Yvonne Stephens"/>
    <x v="0"/>
    <n v="0"/>
    <n v="4.37"/>
    <n v="5.15"/>
    <x v="1"/>
    <x v="1"/>
    <x v="2"/>
    <s v="Appliances"/>
    <s v="Small Box"/>
    <s v="Eureka Sanitaire ® Multi-Pro Heavy-Duty Upright, Disposable Bags"/>
    <n v="0.59"/>
    <s v="United States"/>
    <x v="2"/>
    <s v="California"/>
    <s v="Davis"/>
    <n v="95616"/>
    <x v="113"/>
    <x v="3"/>
    <x v="3"/>
    <x v="113"/>
    <x v="111"/>
    <d v="2015-04-27T00:00:00"/>
    <d v="2015-04-30T00:00:00"/>
    <d v="2015-04-27T00:00:00"/>
    <n v="-150.2604"/>
    <x v="23"/>
    <n v="87.85"/>
    <n v="90327"/>
    <n v="4.37"/>
    <x v="2"/>
    <n v="2"/>
    <n v="-1.710420034149118"/>
    <n v="-62.41040000000001"/>
    <x v="16"/>
    <s v="Apr 2015"/>
    <s v="Apr 2015  Week 17"/>
    <n v="1"/>
    <n v="0"/>
    <x v="0"/>
    <x v="1"/>
  </r>
  <r>
    <n v="2570"/>
    <s v="Yvonne Stephens"/>
    <x v="0"/>
    <n v="0.01"/>
    <n v="500.98"/>
    <n v="56"/>
    <x v="0"/>
    <x v="1"/>
    <x v="0"/>
    <s v="Chairs &amp; Chairmats"/>
    <s v="Jumbo Drum"/>
    <s v="Global Troy™ Executive Leather Low-Back Tilter"/>
    <n v="0.6"/>
    <s v="United States"/>
    <x v="2"/>
    <s v="California"/>
    <s v="Davis"/>
    <n v="95616"/>
    <x v="113"/>
    <x v="3"/>
    <x v="3"/>
    <x v="113"/>
    <x v="114"/>
    <d v="2015-04-26T00:00:00"/>
    <d v="2015-04-30T00:00:00"/>
    <d v="2015-04-26T00:00:00"/>
    <n v="4899.1288000000004"/>
    <x v="15"/>
    <n v="7429.63"/>
    <n v="90327"/>
    <n v="500.97"/>
    <x v="2"/>
    <n v="1"/>
    <n v="0.65940414260198699"/>
    <n v="12328.7588"/>
    <x v="16"/>
    <s v="Apr 2015"/>
    <s v="Apr 2015  Week 17"/>
    <n v="0"/>
    <n v="1"/>
    <x v="1"/>
    <x v="1"/>
  </r>
  <r>
    <n v="2570"/>
    <s v="Yvonne Stephens"/>
    <x v="0"/>
    <n v="0.02"/>
    <n v="12.58"/>
    <n v="5.16"/>
    <x v="1"/>
    <x v="1"/>
    <x v="0"/>
    <s v="Office Furnishings"/>
    <s v="Small Box"/>
    <s v="DAX Copper Panel Document Frame, 5 x 7 Size"/>
    <n v="0.43"/>
    <s v="United States"/>
    <x v="2"/>
    <s v="California"/>
    <s v="Davis"/>
    <n v="95616"/>
    <x v="113"/>
    <x v="3"/>
    <x v="3"/>
    <x v="113"/>
    <x v="113"/>
    <d v="2015-04-25T00:00:00"/>
    <d v="2015-04-30T00:00:00"/>
    <d v="2015-04-25T00:00:00"/>
    <n v="44.712000000000003"/>
    <x v="27"/>
    <n v="224.29"/>
    <n v="90327"/>
    <n v="12.56"/>
    <x v="2"/>
    <n v="0"/>
    <n v="0.1993490570243881"/>
    <n v="269.00200000000001"/>
    <x v="16"/>
    <s v="Apr 2015"/>
    <s v="Apr 2015  Week 17"/>
    <n v="0"/>
    <n v="1"/>
    <x v="1"/>
    <x v="1"/>
  </r>
  <r>
    <n v="2570"/>
    <s v="Yvonne Stephens"/>
    <x v="0"/>
    <n v="0.1"/>
    <n v="7.7"/>
    <n v="3.68"/>
    <x v="1"/>
    <x v="1"/>
    <x v="0"/>
    <s v="Office Furnishings"/>
    <s v="Wrap Bag"/>
    <s v="Deflect-O® Glasstique™ Clear Desk Accessories"/>
    <n v="0.52"/>
    <s v="United States"/>
    <x v="2"/>
    <s v="California"/>
    <s v="Davis"/>
    <n v="95616"/>
    <x v="113"/>
    <x v="3"/>
    <x v="3"/>
    <x v="113"/>
    <x v="114"/>
    <d v="2015-04-26T00:00:00"/>
    <d v="2015-04-30T00:00:00"/>
    <d v="2015-04-26T00:00:00"/>
    <n v="-22.626000000000001"/>
    <x v="12"/>
    <n v="51.2"/>
    <n v="90327"/>
    <n v="7.6000000000000005"/>
    <x v="2"/>
    <n v="1"/>
    <n v="-0.44191406249999998"/>
    <n v="28.574000000000002"/>
    <x v="16"/>
    <s v="Apr 2015"/>
    <s v="Apr 2015  Week 17"/>
    <n v="0"/>
    <n v="1"/>
    <x v="1"/>
    <x v="1"/>
  </r>
  <r>
    <n v="2571"/>
    <s v="Rosemary O'Brien"/>
    <x v="0"/>
    <n v="0.01"/>
    <n v="500.98"/>
    <n v="56"/>
    <x v="0"/>
    <x v="1"/>
    <x v="0"/>
    <s v="Chairs &amp; Chairmats"/>
    <s v="Jumbo Drum"/>
    <s v="Global Troy™ Executive Leather Low-Back Tilter"/>
    <n v="0.6"/>
    <s v="United States"/>
    <x v="3"/>
    <s v="New York"/>
    <s v="New York City"/>
    <n v="10165"/>
    <x v="113"/>
    <x v="3"/>
    <x v="3"/>
    <x v="113"/>
    <x v="114"/>
    <d v="2015-04-26T00:00:00"/>
    <d v="2015-04-30T00:00:00"/>
    <d v="2015-04-26T00:00:00"/>
    <n v="4260.1120000000001"/>
    <x v="38"/>
    <n v="29718.53"/>
    <n v="50656"/>
    <n v="500.97"/>
    <x v="3"/>
    <n v="1"/>
    <n v="0.14334867841713572"/>
    <n v="33978.642"/>
    <x v="16"/>
    <s v="Apr 2015"/>
    <s v="Apr 2015  Week 17"/>
    <n v="1"/>
    <n v="0"/>
    <x v="0"/>
    <x v="1"/>
  </r>
  <r>
    <n v="2571"/>
    <s v="Rosemary O'Brien"/>
    <x v="0"/>
    <n v="0.1"/>
    <n v="7.7"/>
    <n v="3.68"/>
    <x v="1"/>
    <x v="1"/>
    <x v="0"/>
    <s v="Office Furnishings"/>
    <s v="Wrap Bag"/>
    <s v="Deflect-O® Glasstique™ Clear Desk Accessories"/>
    <n v="0.52"/>
    <s v="United States"/>
    <x v="3"/>
    <s v="New York"/>
    <s v="New York City"/>
    <n v="10165"/>
    <x v="113"/>
    <x v="3"/>
    <x v="3"/>
    <x v="113"/>
    <x v="114"/>
    <d v="2015-04-26T00:00:00"/>
    <d v="2015-04-30T00:00:00"/>
    <d v="2015-04-26T00:00:00"/>
    <n v="-25.14"/>
    <x v="39"/>
    <n v="197.48"/>
    <n v="50656"/>
    <n v="7.6000000000000005"/>
    <x v="3"/>
    <n v="1"/>
    <n v="-0.1273040307879279"/>
    <n v="172.33999999999997"/>
    <x v="16"/>
    <s v="Apr 2015"/>
    <s v="Apr 2015  Week 17"/>
    <n v="0"/>
    <n v="1"/>
    <x v="1"/>
    <x v="1"/>
  </r>
  <r>
    <n v="3379"/>
    <s v="Annette McIntyre"/>
    <x v="0"/>
    <n v="0.05"/>
    <n v="3.14"/>
    <n v="1.92"/>
    <x v="2"/>
    <x v="2"/>
    <x v="2"/>
    <s v="Scissors, Rulers and Trimmers"/>
    <s v="Wrap Bag"/>
    <s v="Serrated Blade or Curved Handle Hand Letter Openers"/>
    <n v="0.84"/>
    <s v="United States"/>
    <x v="0"/>
    <s v="Georgia"/>
    <s v="Kennesaw"/>
    <n v="30144"/>
    <x v="113"/>
    <x v="3"/>
    <x v="3"/>
    <x v="113"/>
    <x v="114"/>
    <d v="2015-04-26T00:00:00"/>
    <d v="2015-04-30T00:00:00"/>
    <d v="2015-04-26T00:00:00"/>
    <n v="1628.37"/>
    <x v="27"/>
    <n v="59.22"/>
    <n v="88839"/>
    <n v="3.0900000000000003"/>
    <x v="0"/>
    <n v="1"/>
    <n v="27.496960486322187"/>
    <n v="1687.59"/>
    <x v="16"/>
    <s v="Apr 2015"/>
    <s v="Apr 2015  Week 17"/>
    <n v="0"/>
    <n v="1"/>
    <x v="0"/>
    <x v="1"/>
  </r>
  <r>
    <n v="731"/>
    <s v="June Herbert"/>
    <x v="1"/>
    <n v="0.09"/>
    <n v="101.41"/>
    <n v="35"/>
    <x v="1"/>
    <x v="1"/>
    <x v="2"/>
    <s v="Storage &amp; Organization"/>
    <s v="Large Box"/>
    <s v="Tennsco Regal Shelving Units"/>
    <n v="0.82"/>
    <s v="United States"/>
    <x v="3"/>
    <s v="Massachusetts"/>
    <s v="Burlington"/>
    <n v="1803"/>
    <x v="114"/>
    <x v="3"/>
    <x v="3"/>
    <x v="114"/>
    <x v="111"/>
    <d v="2015-04-27T00:00:00"/>
    <d v="2015-04-30T00:00:00"/>
    <d v="2015-04-27T00:00:00"/>
    <n v="-801.15480000000002"/>
    <x v="4"/>
    <n v="1178.32"/>
    <n v="90362"/>
    <n v="101.32"/>
    <x v="3"/>
    <n v="1"/>
    <n v="-0.67991275714576693"/>
    <n v="377.16519999999991"/>
    <x v="17"/>
    <s v="Apr 2015"/>
    <s v="Apr 2015  Week 18"/>
    <n v="1"/>
    <n v="0"/>
    <x v="0"/>
    <x v="1"/>
  </r>
  <r>
    <n v="1893"/>
    <s v="Melanie Burgess"/>
    <x v="2"/>
    <n v="0.03"/>
    <n v="180.98"/>
    <n v="26.2"/>
    <x v="0"/>
    <x v="1"/>
    <x v="0"/>
    <s v="Chairs &amp; Chairmats"/>
    <s v="Jumbo Drum"/>
    <s v="Global Ergonomic Managers Chair"/>
    <n v="0.59"/>
    <s v="United States"/>
    <x v="1"/>
    <s v="Missouri"/>
    <s v="Webster Groves"/>
    <n v="63119"/>
    <x v="114"/>
    <x v="3"/>
    <x v="3"/>
    <x v="114"/>
    <x v="118"/>
    <d v="2015-04-30T00:00:00"/>
    <d v="2015-04-30T00:00:00"/>
    <d v="2015-04-30T00:00:00"/>
    <n v="588.54"/>
    <x v="18"/>
    <n v="928.92"/>
    <n v="91262"/>
    <n v="180.95"/>
    <x v="1"/>
    <n v="4"/>
    <n v="0.63357447358222452"/>
    <n v="1517.46"/>
    <x v="17"/>
    <s v="Apr 2015"/>
    <s v="Apr 2015  Week 18"/>
    <n v="1"/>
    <n v="0"/>
    <x v="0"/>
    <x v="1"/>
  </r>
  <r>
    <n v="2491"/>
    <s v="Sean N Boyer"/>
    <x v="2"/>
    <n v="0.06"/>
    <n v="4.28"/>
    <n v="0.94"/>
    <x v="1"/>
    <x v="1"/>
    <x v="2"/>
    <s v="Pens &amp; Art Supplies"/>
    <s v="Wrap Bag"/>
    <s v="Newell 336"/>
    <n v="0.56000000000000005"/>
    <s v="United States"/>
    <x v="2"/>
    <s v="California"/>
    <s v="Los Angeles"/>
    <n v="90045"/>
    <x v="114"/>
    <x v="3"/>
    <x v="3"/>
    <x v="114"/>
    <x v="116"/>
    <d v="2015-04-28T00:00:00"/>
    <d v="2015-04-30T00:00:00"/>
    <d v="2015-04-28T00:00:00"/>
    <n v="0.37"/>
    <x v="13"/>
    <n v="38.96"/>
    <n v="11712"/>
    <n v="4.2200000000000006"/>
    <x v="2"/>
    <n v="2"/>
    <n v="9.4969199178644766E-3"/>
    <n v="39.33"/>
    <x v="17"/>
    <s v="Apr 2015"/>
    <s v="Apr 2015  Week 18"/>
    <n v="0"/>
    <n v="1"/>
    <x v="0"/>
    <x v="1"/>
  </r>
  <r>
    <n v="2495"/>
    <s v="Maria Block"/>
    <x v="2"/>
    <n v="0.06"/>
    <n v="4.28"/>
    <n v="0.94"/>
    <x v="1"/>
    <x v="1"/>
    <x v="2"/>
    <s v="Pens &amp; Art Supplies"/>
    <s v="Wrap Bag"/>
    <s v="Newell 336"/>
    <n v="0.56000000000000005"/>
    <s v="United States"/>
    <x v="2"/>
    <s v="Wyoming"/>
    <s v="Rock Springs"/>
    <n v="82901"/>
    <x v="114"/>
    <x v="3"/>
    <x v="3"/>
    <x v="114"/>
    <x v="116"/>
    <d v="2015-04-28T00:00:00"/>
    <d v="2015-04-30T00:00:00"/>
    <d v="2015-04-28T00:00:00"/>
    <n v="0.37"/>
    <x v="0"/>
    <n v="8.66"/>
    <n v="86885"/>
    <n v="4.2200000000000006"/>
    <x v="2"/>
    <n v="2"/>
    <n v="4.2725173210161664E-2"/>
    <n v="9.0299999999999994"/>
    <x v="17"/>
    <s v="Apr 2015"/>
    <s v="Apr 2015  Week 18"/>
    <n v="1"/>
    <n v="0"/>
    <x v="0"/>
    <x v="1"/>
  </r>
  <r>
    <n v="2489"/>
    <s v="Craig Liu"/>
    <x v="4"/>
    <n v="0.04"/>
    <n v="419.19"/>
    <n v="19.989999999999998"/>
    <x v="1"/>
    <x v="2"/>
    <x v="2"/>
    <s v="Storage &amp; Organization"/>
    <s v="Small Box"/>
    <s v="Smead Adjustable Mobile File Trolley with Lockable Top"/>
    <n v="0.57999999999999996"/>
    <s v="United States"/>
    <x v="2"/>
    <s v="California"/>
    <s v="Concord"/>
    <n v="94521"/>
    <x v="114"/>
    <x v="3"/>
    <x v="3"/>
    <x v="114"/>
    <x v="111"/>
    <d v="2015-04-27T00:00:00"/>
    <d v="2015-04-30T00:00:00"/>
    <d v="2015-04-27T00:00:00"/>
    <n v="1388.3559"/>
    <x v="18"/>
    <n v="2012.11"/>
    <n v="86885"/>
    <n v="419.15"/>
    <x v="2"/>
    <n v="1"/>
    <n v="0.69000000000000006"/>
    <n v="3400.4659000000001"/>
    <x v="17"/>
    <s v="Apr 2015"/>
    <s v="Apr 2015  Week 18"/>
    <n v="0"/>
    <n v="1"/>
    <x v="1"/>
    <x v="1"/>
  </r>
  <r>
    <n v="2491"/>
    <s v="Sean N Boyer"/>
    <x v="4"/>
    <n v="0.04"/>
    <n v="419.19"/>
    <n v="19.989999999999998"/>
    <x v="1"/>
    <x v="2"/>
    <x v="2"/>
    <s v="Storage &amp; Organization"/>
    <s v="Small Box"/>
    <s v="Smead Adjustable Mobile File Trolley with Lockable Top"/>
    <n v="0.57999999999999996"/>
    <s v="United States"/>
    <x v="2"/>
    <s v="California"/>
    <s v="Los Angeles"/>
    <n v="90045"/>
    <x v="114"/>
    <x v="3"/>
    <x v="3"/>
    <x v="114"/>
    <x v="111"/>
    <d v="2015-04-27T00:00:00"/>
    <d v="2015-04-30T00:00:00"/>
    <d v="2015-04-27T00:00:00"/>
    <n v="1947.67"/>
    <x v="41"/>
    <n v="8048.45"/>
    <n v="23042"/>
    <n v="419.15"/>
    <x v="2"/>
    <n v="1"/>
    <n v="0.24199317881082694"/>
    <n v="9996.119999999999"/>
    <x v="17"/>
    <s v="Apr 2015"/>
    <s v="Apr 2015  Week 18"/>
    <n v="0"/>
    <n v="1"/>
    <x v="0"/>
    <x v="1"/>
  </r>
  <r>
    <n v="2380"/>
    <s v="Lisa Branch"/>
    <x v="3"/>
    <n v="7.0000000000000007E-2"/>
    <n v="3.38"/>
    <n v="0.85"/>
    <x v="1"/>
    <x v="0"/>
    <x v="2"/>
    <s v="Pens &amp; Art Supplies"/>
    <s v="Wrap Bag"/>
    <s v="Avery Hi-Liter® Fluorescent Desk Style Markers"/>
    <n v="0.48"/>
    <s v="United States"/>
    <x v="1"/>
    <s v="Michigan"/>
    <s v="Grand Rapids"/>
    <n v="49505"/>
    <x v="114"/>
    <x v="3"/>
    <x v="3"/>
    <x v="114"/>
    <x v="116"/>
    <d v="2015-04-28T00:00:00"/>
    <d v="2015-04-30T00:00:00"/>
    <d v="2015-04-28T00:00:00"/>
    <n v="19.04"/>
    <x v="13"/>
    <n v="29.08"/>
    <n v="86654"/>
    <n v="3.31"/>
    <x v="1"/>
    <n v="2"/>
    <n v="0.65474552957359011"/>
    <n v="48.12"/>
    <x v="17"/>
    <s v="Apr 2015"/>
    <s v="Apr 2015  Week 18"/>
    <n v="1"/>
    <n v="0"/>
    <x v="0"/>
    <x v="1"/>
  </r>
  <r>
    <n v="2382"/>
    <s v="Geoffrey Saunders"/>
    <x v="3"/>
    <n v="7.0000000000000007E-2"/>
    <n v="3.38"/>
    <n v="0.85"/>
    <x v="1"/>
    <x v="0"/>
    <x v="2"/>
    <s v="Pens &amp; Art Supplies"/>
    <s v="Wrap Bag"/>
    <s v="Avery Hi-Liter® Fluorescent Desk Style Markers"/>
    <n v="0.48"/>
    <s v="United States"/>
    <x v="3"/>
    <s v="New York"/>
    <s v="New York City"/>
    <n v="10024"/>
    <x v="114"/>
    <x v="3"/>
    <x v="3"/>
    <x v="114"/>
    <x v="116"/>
    <d v="2015-04-28T00:00:00"/>
    <d v="2015-04-30T00:00:00"/>
    <d v="2015-04-28T00:00:00"/>
    <n v="19.04"/>
    <x v="20"/>
    <n v="109.86"/>
    <n v="13606"/>
    <n v="3.31"/>
    <x v="3"/>
    <n v="2"/>
    <n v="0.17331148734753321"/>
    <n v="128.9"/>
    <x v="17"/>
    <s v="Apr 2015"/>
    <s v="Apr 2015  Week 18"/>
    <n v="1"/>
    <n v="0"/>
    <x v="0"/>
    <x v="1"/>
  </r>
  <r>
    <n v="2468"/>
    <s v="Rhonda Stein"/>
    <x v="0"/>
    <n v="0.09"/>
    <n v="58.1"/>
    <n v="1.49"/>
    <x v="2"/>
    <x v="2"/>
    <x v="2"/>
    <s v="Binders and Binder Accessories"/>
    <s v="Small Box"/>
    <s v="Avery Arch Ring Binders"/>
    <n v="0.38"/>
    <s v="United States"/>
    <x v="0"/>
    <s v="North Carolina"/>
    <s v="Salisbury"/>
    <n v="28144"/>
    <x v="115"/>
    <x v="3"/>
    <x v="3"/>
    <x v="115"/>
    <x v="119"/>
    <d v="2015-04-29T00:00:00"/>
    <d v="2015-04-30T00:00:00"/>
    <d v="2015-04-29T00:00:00"/>
    <n v="765.75"/>
    <x v="6"/>
    <n v="169.46"/>
    <n v="88135"/>
    <n v="58.01"/>
    <x v="0"/>
    <n v="2"/>
    <n v="4.5187654903812104"/>
    <n v="935.21"/>
    <x v="17"/>
    <s v="Apr 2015"/>
    <s v="Apr 2015  Week 18"/>
    <n v="0"/>
    <n v="1"/>
    <x v="0"/>
    <x v="1"/>
  </r>
  <r>
    <n v="983"/>
    <s v="Sue Drake"/>
    <x v="2"/>
    <n v="0.09"/>
    <n v="300.97000000000003"/>
    <n v="7.18"/>
    <x v="1"/>
    <x v="3"/>
    <x v="1"/>
    <s v="Computer Peripherals"/>
    <s v="Small Box"/>
    <s v="Gyration Ultra Professional Cordless Optical Suite"/>
    <n v="0.48"/>
    <s v="United States"/>
    <x v="0"/>
    <s v="Arkansas"/>
    <s v="Searcy"/>
    <n v="72143"/>
    <x v="115"/>
    <x v="3"/>
    <x v="3"/>
    <x v="115"/>
    <x v="111"/>
    <d v="2015-04-27T00:00:00"/>
    <d v="2015-04-30T00:00:00"/>
    <d v="2015-04-27T00:00:00"/>
    <n v="17.771999999999998"/>
    <x v="19"/>
    <n v="2848.38"/>
    <n v="90201"/>
    <n v="300.88000000000005"/>
    <x v="0"/>
    <n v="0"/>
    <n v="6.2393360436458611E-3"/>
    <n v="2866.152"/>
    <x v="17"/>
    <s v="Apr 2015"/>
    <s v="Apr 2015  Week 18"/>
    <n v="1"/>
    <n v="0"/>
    <x v="0"/>
    <x v="1"/>
  </r>
  <r>
    <n v="202"/>
    <s v="Max Small"/>
    <x v="3"/>
    <n v="0.09"/>
    <n v="12.28"/>
    <n v="4.8600000000000003"/>
    <x v="1"/>
    <x v="3"/>
    <x v="2"/>
    <s v="Paper"/>
    <s v="Small Box"/>
    <s v="Xerox 1933"/>
    <n v="0.38"/>
    <s v="United States"/>
    <x v="1"/>
    <s v="Oklahoma"/>
    <s v="Bartlesville"/>
    <n v="74006"/>
    <x v="115"/>
    <x v="3"/>
    <x v="3"/>
    <x v="115"/>
    <x v="116"/>
    <d v="2015-04-28T00:00:00"/>
    <d v="2015-04-30T00:00:00"/>
    <d v="2015-04-28T00:00:00"/>
    <n v="1.73"/>
    <x v="6"/>
    <n v="34.65"/>
    <n v="88971"/>
    <n v="12.19"/>
    <x v="1"/>
    <n v="1"/>
    <n v="4.9927849927849932E-2"/>
    <n v="36.379999999999995"/>
    <x v="17"/>
    <s v="Apr 2015"/>
    <s v="Apr 2015  Week 18"/>
    <n v="0"/>
    <n v="1"/>
    <x v="0"/>
    <x v="1"/>
  </r>
  <r>
    <n v="762"/>
    <s v="Stuart Holloway"/>
    <x v="3"/>
    <n v="0"/>
    <n v="125.99"/>
    <n v="8.99"/>
    <x v="1"/>
    <x v="0"/>
    <x v="1"/>
    <s v="Telephones and Communication"/>
    <s v="Small Box"/>
    <s v="5170i"/>
    <n v="0.56999999999999995"/>
    <s v="United States"/>
    <x v="2"/>
    <s v="Washington"/>
    <s v="Vancouver"/>
    <n v="98661"/>
    <x v="115"/>
    <x v="3"/>
    <x v="3"/>
    <x v="115"/>
    <x v="119"/>
    <d v="2015-04-29T00:00:00"/>
    <d v="2015-04-30T00:00:00"/>
    <d v="2015-04-29T00:00:00"/>
    <n v="613.89576"/>
    <x v="4"/>
    <n v="1362.2"/>
    <n v="87525"/>
    <n v="125.99"/>
    <x v="2"/>
    <n v="2"/>
    <n v="0.45066492438702099"/>
    <n v="1976.0957600000002"/>
    <x v="17"/>
    <s v="Apr 2015"/>
    <s v="Apr 2015  Week 18"/>
    <n v="1"/>
    <n v="0"/>
    <x v="0"/>
    <x v="1"/>
  </r>
  <r>
    <n v="3320"/>
    <s v="Alicia Maynard"/>
    <x v="3"/>
    <n v="0.08"/>
    <n v="3.28"/>
    <n v="3.97"/>
    <x v="1"/>
    <x v="0"/>
    <x v="2"/>
    <s v="Pens &amp; Art Supplies"/>
    <s v="Wrap Bag"/>
    <s v="Newell 342"/>
    <n v="0.56000000000000005"/>
    <s v="United States"/>
    <x v="0"/>
    <s v="Tennessee"/>
    <s v="Jackson"/>
    <n v="38301"/>
    <x v="115"/>
    <x v="3"/>
    <x v="3"/>
    <x v="115"/>
    <x v="116"/>
    <d v="2015-04-28T00:00:00"/>
    <d v="2015-04-30T00:00:00"/>
    <d v="2015-04-28T00:00:00"/>
    <n v="0.42659999999999998"/>
    <x v="27"/>
    <n v="57.24"/>
    <n v="90103"/>
    <n v="3.1999999999999997"/>
    <x v="0"/>
    <n v="1"/>
    <n v="7.4528301886792447E-3"/>
    <n v="57.666600000000003"/>
    <x v="17"/>
    <s v="Apr 2015"/>
    <s v="Apr 2015  Week 18"/>
    <n v="1"/>
    <n v="0"/>
    <x v="0"/>
    <x v="1"/>
  </r>
  <r>
    <n v="3320"/>
    <s v="Alicia Maynard"/>
    <x v="3"/>
    <n v="0.09"/>
    <n v="40.97"/>
    <n v="8.99"/>
    <x v="2"/>
    <x v="0"/>
    <x v="2"/>
    <s v="Pens &amp; Art Supplies"/>
    <s v="Small Pack"/>
    <s v="Sanford 52201 APSCO Electric Pencil Sharpener"/>
    <n v="0.59"/>
    <s v="United States"/>
    <x v="0"/>
    <s v="Tennessee"/>
    <s v="Jackson"/>
    <n v="38301"/>
    <x v="115"/>
    <x v="3"/>
    <x v="3"/>
    <x v="115"/>
    <x v="119"/>
    <d v="2015-04-29T00:00:00"/>
    <d v="2015-04-30T00:00:00"/>
    <d v="2015-04-29T00:00:00"/>
    <n v="66.215999999999994"/>
    <x v="45"/>
    <n v="824.7"/>
    <n v="90103"/>
    <n v="40.879999999999995"/>
    <x v="0"/>
    <n v="2"/>
    <n v="8.0291014914514361E-2"/>
    <n v="890.91600000000005"/>
    <x v="17"/>
    <s v="Apr 2015"/>
    <s v="Apr 2015  Week 18"/>
    <n v="0"/>
    <n v="1"/>
    <x v="1"/>
    <x v="1"/>
  </r>
  <r>
    <n v="1439"/>
    <s v="Kyle Kaufman"/>
    <x v="0"/>
    <n v="0.05"/>
    <n v="6.48"/>
    <n v="6.22"/>
    <x v="1"/>
    <x v="3"/>
    <x v="2"/>
    <s v="Paper"/>
    <s v="Small Box"/>
    <s v="Xerox 1894"/>
    <n v="0.37"/>
    <s v="United States"/>
    <x v="3"/>
    <s v="Ohio"/>
    <s v="Euclid"/>
    <n v="44117"/>
    <x v="116"/>
    <x v="3"/>
    <x v="3"/>
    <x v="116"/>
    <x v="119"/>
    <d v="2015-04-29T00:00:00"/>
    <d v="2015-04-30T00:00:00"/>
    <d v="2015-04-29T00:00:00"/>
    <n v="-29.07"/>
    <x v="6"/>
    <n v="21.46"/>
    <n v="90121"/>
    <n v="6.4300000000000006"/>
    <x v="3"/>
    <n v="1"/>
    <n v="-1.3546132339235788"/>
    <n v="-7.6099999999999994"/>
    <x v="17"/>
    <s v="Apr 2015"/>
    <s v="Apr 2015  Week 18"/>
    <n v="1"/>
    <n v="0"/>
    <x v="0"/>
    <x v="1"/>
  </r>
  <r>
    <n v="3011"/>
    <s v="Tammy Raynor"/>
    <x v="0"/>
    <n v="0.03"/>
    <n v="300.64999999999998"/>
    <n v="24.49"/>
    <x v="1"/>
    <x v="3"/>
    <x v="2"/>
    <s v="Appliances"/>
    <s v="Large Box"/>
    <s v="Honeywell Enviracaire Portable HEPA Air Cleaner for 17' x 22' Room"/>
    <n v="0.52"/>
    <s v="United States"/>
    <x v="3"/>
    <s v="Massachusetts"/>
    <s v="Boston"/>
    <n v="2113"/>
    <x v="116"/>
    <x v="3"/>
    <x v="3"/>
    <x v="116"/>
    <x v="118"/>
    <d v="2015-04-30T00:00:00"/>
    <d v="2015-04-30T00:00:00"/>
    <d v="2015-04-30T00:00:00"/>
    <n v="1282.4960000000001"/>
    <x v="11"/>
    <n v="9705.4599999999991"/>
    <n v="7623"/>
    <n v="300.62"/>
    <x v="3"/>
    <n v="2"/>
    <n v="0.13214170168132167"/>
    <n v="10987.955999999998"/>
    <x v="17"/>
    <s v="Apr 2015"/>
    <s v="Apr 2015  Week 18"/>
    <n v="1"/>
    <n v="0"/>
    <x v="0"/>
    <x v="1"/>
  </r>
  <r>
    <n v="3011"/>
    <s v="Tammy Raynor"/>
    <x v="0"/>
    <n v="0.06"/>
    <n v="49.99"/>
    <n v="19.989999999999998"/>
    <x v="1"/>
    <x v="3"/>
    <x v="1"/>
    <s v="Computer Peripherals"/>
    <s v="Small Box"/>
    <s v="US Robotics 56K V.92 Internal PCI Faxmodem"/>
    <n v="0.45"/>
    <s v="United States"/>
    <x v="3"/>
    <s v="Massachusetts"/>
    <s v="Boston"/>
    <n v="2113"/>
    <x v="116"/>
    <x v="3"/>
    <x v="3"/>
    <x v="116"/>
    <x v="118"/>
    <d v="2015-04-30T00:00:00"/>
    <d v="2015-04-30T00:00:00"/>
    <d v="2015-04-30T00:00:00"/>
    <n v="17.2"/>
    <x v="63"/>
    <n v="3247.54"/>
    <n v="7623"/>
    <n v="49.93"/>
    <x v="3"/>
    <n v="2"/>
    <n v="5.2963165965623209E-3"/>
    <n v="3264.74"/>
    <x v="17"/>
    <s v="Apr 2015"/>
    <s v="Apr 2015  Week 18"/>
    <n v="0"/>
    <n v="1"/>
    <x v="1"/>
    <x v="1"/>
  </r>
  <r>
    <n v="3011"/>
    <s v="Tammy Raynor"/>
    <x v="0"/>
    <n v="0.1"/>
    <n v="104.85"/>
    <n v="4.6500000000000004"/>
    <x v="1"/>
    <x v="3"/>
    <x v="2"/>
    <s v="Paper"/>
    <s v="Small Box"/>
    <s v="Xerox 1941"/>
    <n v="0.37"/>
    <s v="United States"/>
    <x v="3"/>
    <s v="Massachusetts"/>
    <s v="Boston"/>
    <n v="2113"/>
    <x v="116"/>
    <x v="3"/>
    <x v="3"/>
    <x v="116"/>
    <x v="119"/>
    <d v="2015-04-29T00:00:00"/>
    <d v="2015-04-30T00:00:00"/>
    <d v="2015-04-29T00:00:00"/>
    <n v="1184.1199999999999"/>
    <x v="49"/>
    <n v="5582.63"/>
    <n v="7623"/>
    <n v="104.75"/>
    <x v="3"/>
    <n v="1"/>
    <n v="0.21210791329534642"/>
    <n v="6766.75"/>
    <x v="17"/>
    <s v="Apr 2015"/>
    <s v="Apr 2015  Week 18"/>
    <n v="0"/>
    <n v="1"/>
    <x v="1"/>
    <x v="1"/>
  </r>
  <r>
    <n v="3012"/>
    <s v="Annie Livingston"/>
    <x v="0"/>
    <n v="0.03"/>
    <n v="300.64999999999998"/>
    <n v="24.49"/>
    <x v="1"/>
    <x v="3"/>
    <x v="2"/>
    <s v="Appliances"/>
    <s v="Large Box"/>
    <s v="Honeywell Enviracaire Portable HEPA Air Cleaner for 17' x 22' Room"/>
    <n v="0.52"/>
    <s v="United States"/>
    <x v="3"/>
    <s v="New York"/>
    <s v="Rochester"/>
    <n v="14609"/>
    <x v="116"/>
    <x v="3"/>
    <x v="3"/>
    <x v="116"/>
    <x v="118"/>
    <d v="2015-04-30T00:00:00"/>
    <d v="2015-04-30T00:00:00"/>
    <d v="2015-04-30T00:00:00"/>
    <n v="1474.8704"/>
    <x v="2"/>
    <n v="2426.36"/>
    <n v="86346"/>
    <n v="300.62"/>
    <x v="3"/>
    <n v="2"/>
    <n v="0.60785308033432794"/>
    <n v="3901.2304000000004"/>
    <x v="17"/>
    <s v="Apr 2015"/>
    <s v="Apr 2015  Week 18"/>
    <n v="1"/>
    <n v="0"/>
    <x v="0"/>
    <x v="1"/>
  </r>
  <r>
    <n v="3012"/>
    <s v="Annie Livingston"/>
    <x v="0"/>
    <n v="0.06"/>
    <n v="49.99"/>
    <n v="19.989999999999998"/>
    <x v="1"/>
    <x v="3"/>
    <x v="1"/>
    <s v="Computer Peripherals"/>
    <s v="Small Box"/>
    <s v="US Robotics 56K V.92 Internal PCI Faxmodem"/>
    <n v="0.45"/>
    <s v="United States"/>
    <x v="3"/>
    <s v="New York"/>
    <s v="Rochester"/>
    <n v="14609"/>
    <x v="116"/>
    <x v="3"/>
    <x v="3"/>
    <x v="116"/>
    <x v="118"/>
    <d v="2015-04-30T00:00:00"/>
    <d v="2015-04-30T00:00:00"/>
    <d v="2015-04-30T00:00:00"/>
    <n v="19.78"/>
    <x v="40"/>
    <n v="824"/>
    <n v="86346"/>
    <n v="49.93"/>
    <x v="3"/>
    <n v="2"/>
    <n v="2.400485436893204E-2"/>
    <n v="843.78"/>
    <x v="17"/>
    <s v="Apr 2015"/>
    <s v="Apr 2015  Week 18"/>
    <n v="0"/>
    <n v="1"/>
    <x v="1"/>
    <x v="1"/>
  </r>
  <r>
    <n v="3012"/>
    <s v="Annie Livingston"/>
    <x v="0"/>
    <n v="0.1"/>
    <n v="104.85"/>
    <n v="4.6500000000000004"/>
    <x v="1"/>
    <x v="3"/>
    <x v="2"/>
    <s v="Paper"/>
    <s v="Small Box"/>
    <s v="Xerox 1941"/>
    <n v="0.37"/>
    <s v="United States"/>
    <x v="3"/>
    <s v="New York"/>
    <s v="Rochester"/>
    <n v="14609"/>
    <x v="116"/>
    <x v="3"/>
    <x v="3"/>
    <x v="116"/>
    <x v="119"/>
    <d v="2015-04-29T00:00:00"/>
    <d v="2015-04-30T00:00:00"/>
    <d v="2015-04-29T00:00:00"/>
    <n v="929.79570000000001"/>
    <x v="15"/>
    <n v="1347.53"/>
    <n v="86346"/>
    <n v="104.75"/>
    <x v="3"/>
    <n v="1"/>
    <n v="0.69000000000000006"/>
    <n v="2277.3256999999999"/>
    <x v="17"/>
    <s v="Apr 2015"/>
    <s v="Apr 2015  Week 18"/>
    <n v="0"/>
    <n v="1"/>
    <x v="1"/>
    <x v="1"/>
  </r>
  <r>
    <n v="2254"/>
    <s v="Jeff Meadows"/>
    <x v="1"/>
    <n v="0.1"/>
    <n v="48.91"/>
    <n v="5.97"/>
    <x v="1"/>
    <x v="3"/>
    <x v="2"/>
    <s v="Paper"/>
    <s v="Small Box"/>
    <s v="Xerox 1917"/>
    <n v="0.38"/>
    <s v="United States"/>
    <x v="0"/>
    <s v="Kentucky"/>
    <s v="Paducah"/>
    <n v="42003"/>
    <x v="116"/>
    <x v="3"/>
    <x v="3"/>
    <x v="116"/>
    <x v="118"/>
    <d v="2015-04-30T00:00:00"/>
    <d v="2015-04-30T00:00:00"/>
    <d v="2015-04-30T00:00:00"/>
    <n v="156.74340000000001"/>
    <x v="15"/>
    <n v="618.96"/>
    <n v="89279"/>
    <n v="48.809999999999995"/>
    <x v="0"/>
    <n v="2"/>
    <n v="0.25323671965878247"/>
    <n v="775.7034000000001"/>
    <x v="17"/>
    <s v="Apr 2015"/>
    <s v="Apr 2015  Week 18"/>
    <n v="0"/>
    <n v="1"/>
    <x v="0"/>
    <x v="1"/>
  </r>
  <r>
    <n v="2254"/>
    <s v="Jeff Meadows"/>
    <x v="1"/>
    <n v="0.08"/>
    <n v="5.98"/>
    <n v="5.46"/>
    <x v="1"/>
    <x v="3"/>
    <x v="2"/>
    <s v="Paper"/>
    <s v="Small Box"/>
    <s v="Xerox 1983"/>
    <n v="0.36"/>
    <s v="United States"/>
    <x v="0"/>
    <s v="Kentucky"/>
    <s v="Paducah"/>
    <n v="42003"/>
    <x v="116"/>
    <x v="3"/>
    <x v="3"/>
    <x v="116"/>
    <x v="116"/>
    <d v="2015-04-28T00:00:00"/>
    <d v="2015-04-30T00:00:00"/>
    <d v="2015-04-28T00:00:00"/>
    <n v="110.11799999999999"/>
    <x v="1"/>
    <n v="77.540000000000006"/>
    <n v="89279"/>
    <n v="5.9"/>
    <x v="0"/>
    <n v="0"/>
    <n v="1.42014444157854"/>
    <n v="187.65800000000002"/>
    <x v="17"/>
    <s v="Apr 2015"/>
    <s v="Apr 2015  Week 18"/>
    <n v="0"/>
    <n v="1"/>
    <x v="1"/>
    <x v="1"/>
  </r>
  <r>
    <n v="2912"/>
    <s v="Hannah Carver"/>
    <x v="1"/>
    <n v="0.04"/>
    <n v="4.13"/>
    <n v="0.99"/>
    <x v="2"/>
    <x v="2"/>
    <x v="2"/>
    <s v="Labels"/>
    <s v="Small Box"/>
    <s v="Avery 491"/>
    <n v="0.39"/>
    <s v="United States"/>
    <x v="1"/>
    <s v="North Dakota"/>
    <s v="Grand Forks"/>
    <n v="58201"/>
    <x v="116"/>
    <x v="3"/>
    <x v="3"/>
    <x v="116"/>
    <x v="118"/>
    <d v="2015-04-30T00:00:00"/>
    <d v="2015-04-30T00:00:00"/>
    <d v="2015-04-30T00:00:00"/>
    <n v="22.307700000000001"/>
    <x v="12"/>
    <n v="32.33"/>
    <n v="87396"/>
    <n v="4.09"/>
    <x v="1"/>
    <n v="2"/>
    <n v="0.69000000000000006"/>
    <n v="54.637699999999995"/>
    <x v="17"/>
    <s v="Apr 2015"/>
    <s v="Apr 2015  Week 18"/>
    <n v="1"/>
    <n v="0"/>
    <x v="0"/>
    <x v="1"/>
  </r>
  <r>
    <n v="2912"/>
    <s v="Hannah Carver"/>
    <x v="1"/>
    <n v="0.06"/>
    <n v="55.48"/>
    <n v="14.3"/>
    <x v="1"/>
    <x v="2"/>
    <x v="2"/>
    <s v="Paper"/>
    <s v="Small Box"/>
    <s v="Xerox 194"/>
    <n v="0.37"/>
    <s v="United States"/>
    <x v="1"/>
    <s v="North Dakota"/>
    <s v="Grand Forks"/>
    <n v="58201"/>
    <x v="116"/>
    <x v="3"/>
    <x v="3"/>
    <x v="116"/>
    <x v="118"/>
    <d v="2015-04-30T00:00:00"/>
    <d v="2015-04-30T00:00:00"/>
    <d v="2015-04-30T00:00:00"/>
    <n v="443.02140000000003"/>
    <x v="4"/>
    <n v="642.05999999999995"/>
    <n v="87396"/>
    <n v="55.419999999999995"/>
    <x v="1"/>
    <n v="2"/>
    <n v="0.69000000000000006"/>
    <n v="1085.0814"/>
    <x v="17"/>
    <s v="Apr 2015"/>
    <s v="Apr 2015  Week 18"/>
    <n v="0"/>
    <n v="1"/>
    <x v="1"/>
    <x v="1"/>
  </r>
  <r>
    <n v="3359"/>
    <s v="Jeffrey Cheng"/>
    <x v="1"/>
    <n v="0.09"/>
    <n v="28.53"/>
    <n v="1.49"/>
    <x v="1"/>
    <x v="2"/>
    <x v="2"/>
    <s v="Binders and Binder Accessories"/>
    <s v="Small Box"/>
    <s v="Lock-Up Easel 'Spel-Binder'"/>
    <n v="0.38"/>
    <s v="United States"/>
    <x v="1"/>
    <s v="Wisconsin"/>
    <s v="Wauwatosa"/>
    <n v="53213"/>
    <x v="116"/>
    <x v="3"/>
    <x v="3"/>
    <x v="116"/>
    <x v="118"/>
    <d v="2015-04-30T00:00:00"/>
    <d v="2015-04-30T00:00:00"/>
    <d v="2015-04-30T00:00:00"/>
    <n v="107.45462000000001"/>
    <x v="5"/>
    <n v="157.33000000000001"/>
    <n v="91437"/>
    <n v="28.44"/>
    <x v="1"/>
    <n v="2"/>
    <n v="0.68298874976164747"/>
    <n v="264.78462000000002"/>
    <x v="17"/>
    <s v="Apr 2015"/>
    <s v="Apr 2015  Week 18"/>
    <n v="1"/>
    <n v="0"/>
    <x v="0"/>
    <x v="1"/>
  </r>
  <r>
    <n v="234"/>
    <s v="Don Cameron"/>
    <x v="2"/>
    <n v="0.06"/>
    <n v="3.34"/>
    <n v="7.49"/>
    <x v="2"/>
    <x v="0"/>
    <x v="2"/>
    <s v="Pens &amp; Art Supplies"/>
    <s v="Wrap Bag"/>
    <s v="Eldon Spacemaker® Box, Quick-Snap Lid, Clear"/>
    <n v="0.54"/>
    <s v="United States"/>
    <x v="1"/>
    <s v="Iowa"/>
    <s v="Newton"/>
    <n v="50208"/>
    <x v="116"/>
    <x v="3"/>
    <x v="3"/>
    <x v="116"/>
    <x v="118"/>
    <d v="2015-04-30T00:00:00"/>
    <d v="2015-04-30T00:00:00"/>
    <d v="2015-04-30T00:00:00"/>
    <n v="-175.86"/>
    <x v="2"/>
    <n v="27.45"/>
    <n v="90239"/>
    <n v="3.28"/>
    <x v="1"/>
    <n v="2"/>
    <n v="-6.4065573770491806"/>
    <n v="-148.41000000000003"/>
    <x v="17"/>
    <s v="Apr 2015"/>
    <s v="Apr 2015  Week 18"/>
    <n v="0"/>
    <n v="1"/>
    <x v="0"/>
    <x v="1"/>
  </r>
  <r>
    <n v="1217"/>
    <s v="Billy Perry Browning"/>
    <x v="4"/>
    <n v="0.09"/>
    <n v="130.97999999999999"/>
    <n v="30"/>
    <x v="0"/>
    <x v="0"/>
    <x v="0"/>
    <s v="Chairs &amp; Chairmats"/>
    <s v="Jumbo Drum"/>
    <s v="Office Star - Contemporary Task Swivel chair with 2-way adjustable arms, Plum"/>
    <n v="0.78"/>
    <s v="United States"/>
    <x v="3"/>
    <s v="Massachusetts"/>
    <s v="Boston"/>
    <n v="2112"/>
    <x v="116"/>
    <x v="3"/>
    <x v="3"/>
    <x v="116"/>
    <x v="120"/>
    <d v="2015-05-01T00:00:00"/>
    <d v="2015-05-31T00:00:00"/>
    <d v="2015-05-01T00:00:00"/>
    <n v="-421.76"/>
    <x v="46"/>
    <n v="5258.94"/>
    <n v="54595"/>
    <n v="130.88999999999999"/>
    <x v="3"/>
    <n v="3"/>
    <n v="-8.0198671215111789E-2"/>
    <n v="4837.1799999999994"/>
    <x v="17"/>
    <s v="Apr 2015"/>
    <s v="Apr 2015  Week 18"/>
    <n v="1"/>
    <n v="0"/>
    <x v="0"/>
    <x v="1"/>
  </r>
  <r>
    <n v="1226"/>
    <s v="Ken Cash"/>
    <x v="4"/>
    <n v="0.02"/>
    <n v="8.34"/>
    <n v="2.64"/>
    <x v="1"/>
    <x v="0"/>
    <x v="2"/>
    <s v="Scissors, Rulers and Trimmers"/>
    <s v="Small Pack"/>
    <s v="Acme® Elite Stainless Steel Scissors"/>
    <n v="0.59"/>
    <s v="United States"/>
    <x v="3"/>
    <s v="Rhode Island"/>
    <s v="Pawtucket"/>
    <n v="2861"/>
    <x v="116"/>
    <x v="3"/>
    <x v="3"/>
    <x v="116"/>
    <x v="118"/>
    <d v="2015-04-30T00:00:00"/>
    <d v="2015-04-30T00:00:00"/>
    <d v="2015-04-30T00:00:00"/>
    <n v="6.79"/>
    <x v="2"/>
    <n v="66.739999999999995"/>
    <n v="90800"/>
    <n v="8.32"/>
    <x v="3"/>
    <n v="2"/>
    <n v="0.10173808810308661"/>
    <n v="73.53"/>
    <x v="17"/>
    <s v="Apr 2015"/>
    <s v="Apr 2015  Week 18"/>
    <n v="1"/>
    <n v="0"/>
    <x v="0"/>
    <x v="1"/>
  </r>
  <r>
    <n v="1227"/>
    <s v="Elsie Hwang"/>
    <x v="4"/>
    <n v="0.09"/>
    <n v="130.97999999999999"/>
    <n v="30"/>
    <x v="0"/>
    <x v="0"/>
    <x v="0"/>
    <s v="Chairs &amp; Chairmats"/>
    <s v="Jumbo Drum"/>
    <s v="Office Star - Contemporary Task Swivel chair with 2-way adjustable arms, Plum"/>
    <n v="0.78"/>
    <s v="United States"/>
    <x v="3"/>
    <s v="Vermont"/>
    <s v="South Burlington"/>
    <n v="5403"/>
    <x v="116"/>
    <x v="3"/>
    <x v="3"/>
    <x v="116"/>
    <x v="120"/>
    <d v="2015-05-01T00:00:00"/>
    <d v="2015-05-31T00:00:00"/>
    <d v="2015-05-01T00:00:00"/>
    <n v="-421.76"/>
    <x v="19"/>
    <n v="1282.67"/>
    <n v="90800"/>
    <n v="130.88999999999999"/>
    <x v="3"/>
    <n v="3"/>
    <n v="-0.32881411430843471"/>
    <n v="860.91000000000008"/>
    <x v="17"/>
    <s v="Apr 2015"/>
    <s v="Apr 2015  Week 18"/>
    <n v="1"/>
    <n v="0"/>
    <x v="1"/>
    <x v="1"/>
  </r>
  <r>
    <n v="2353"/>
    <s v="Patrick Lowry"/>
    <x v="0"/>
    <n v="0.04"/>
    <n v="5.98"/>
    <n v="0.96"/>
    <x v="1"/>
    <x v="3"/>
    <x v="2"/>
    <s v="Pens &amp; Art Supplies"/>
    <s v="Wrap Bag"/>
    <s v="Newell 315"/>
    <n v="0.6"/>
    <s v="United States"/>
    <x v="3"/>
    <s v="Maryland"/>
    <s v="Edgewood"/>
    <n v="21040"/>
    <x v="117"/>
    <x v="3"/>
    <x v="3"/>
    <x v="117"/>
    <x v="118"/>
    <d v="2015-04-30T00:00:00"/>
    <d v="2015-04-30T00:00:00"/>
    <d v="2015-04-30T00:00:00"/>
    <n v="52.697600000000001"/>
    <x v="45"/>
    <n v="131.79"/>
    <n v="86164"/>
    <n v="5.94"/>
    <x v="3"/>
    <n v="1"/>
    <n v="0.39986038394415363"/>
    <n v="184.48759999999999"/>
    <x v="17"/>
    <s v="Apr 2015"/>
    <s v="Apr 2015  Week 18"/>
    <n v="1"/>
    <n v="0"/>
    <x v="0"/>
    <x v="1"/>
  </r>
  <r>
    <n v="2353"/>
    <s v="Patrick Lowry"/>
    <x v="0"/>
    <n v="0.01"/>
    <n v="20.99"/>
    <n v="0.99"/>
    <x v="1"/>
    <x v="3"/>
    <x v="1"/>
    <s v="Telephones and Communication"/>
    <s v="Wrap Bag"/>
    <s v="Accessory25"/>
    <n v="0.56999999999999995"/>
    <s v="United States"/>
    <x v="3"/>
    <s v="Maryland"/>
    <s v="Edgewood"/>
    <n v="21040"/>
    <x v="117"/>
    <x v="3"/>
    <x v="3"/>
    <x v="117"/>
    <x v="118"/>
    <d v="2015-04-30T00:00:00"/>
    <d v="2015-04-30T00:00:00"/>
    <d v="2015-04-30T00:00:00"/>
    <n v="-78.194159999999997"/>
    <x v="0"/>
    <n v="35.33"/>
    <n v="86164"/>
    <n v="20.979999999999997"/>
    <x v="3"/>
    <n v="1"/>
    <n v="-2.2132510614208889"/>
    <n v="-42.864159999999998"/>
    <x v="17"/>
    <s v="Apr 2015"/>
    <s v="Apr 2015  Week 18"/>
    <n v="0"/>
    <n v="1"/>
    <x v="1"/>
    <x v="1"/>
  </r>
  <r>
    <n v="782"/>
    <s v="Sarah N Becker"/>
    <x v="1"/>
    <n v="0.04"/>
    <n v="34.76"/>
    <n v="5.49"/>
    <x v="1"/>
    <x v="0"/>
    <x v="2"/>
    <s v="Storage &amp; Organization"/>
    <s v="Small Box"/>
    <s v="Home/Office Personal File Carts"/>
    <n v="0.6"/>
    <s v="United States"/>
    <x v="2"/>
    <s v="California"/>
    <s v="Whittier"/>
    <n v="90604"/>
    <x v="117"/>
    <x v="3"/>
    <x v="3"/>
    <x v="117"/>
    <x v="118"/>
    <d v="2015-04-30T00:00:00"/>
    <d v="2015-04-30T00:00:00"/>
    <d v="2015-04-30T00:00:00"/>
    <n v="192.51689999999999"/>
    <x v="2"/>
    <n v="279.01"/>
    <n v="90962"/>
    <n v="34.72"/>
    <x v="2"/>
    <n v="1"/>
    <n v="0.69"/>
    <n v="471.52689999999996"/>
    <x v="17"/>
    <s v="Apr 2015"/>
    <s v="Apr 2015  Week 18"/>
    <n v="1"/>
    <n v="0"/>
    <x v="0"/>
    <x v="1"/>
  </r>
  <r>
    <n v="803"/>
    <s v="Marianne Goldstein"/>
    <x v="4"/>
    <n v="0.03"/>
    <n v="35.99"/>
    <n v="5"/>
    <x v="1"/>
    <x v="0"/>
    <x v="1"/>
    <s v="Telephones and Communication"/>
    <s v="Small Box"/>
    <s v="Accessory27"/>
    <n v="0.85"/>
    <s v="United States"/>
    <x v="0"/>
    <s v="Florida"/>
    <s v="New Smyrna Beach"/>
    <n v="32168"/>
    <x v="117"/>
    <x v="3"/>
    <x v="3"/>
    <x v="117"/>
    <x v="118"/>
    <d v="2015-04-30T00:00:00"/>
    <d v="2015-04-30T00:00:00"/>
    <d v="2015-04-30T00:00:00"/>
    <n v="-184.548"/>
    <x v="6"/>
    <n v="93.82"/>
    <n v="90048"/>
    <n v="35.96"/>
    <x v="0"/>
    <n v="1"/>
    <n v="-1.9670432743551483"/>
    <n v="-90.728000000000009"/>
    <x v="17"/>
    <s v="Apr 2015"/>
    <s v="Apr 2015  Week 18"/>
    <n v="1"/>
    <n v="0"/>
    <x v="0"/>
    <x v="1"/>
  </r>
  <r>
    <n v="2115"/>
    <s v="Jeffrey Lloyd"/>
    <x v="4"/>
    <n v="0.02"/>
    <n v="95.95"/>
    <n v="74.349999999999994"/>
    <x v="0"/>
    <x v="3"/>
    <x v="0"/>
    <s v="Chairs &amp; Chairmats"/>
    <s v="Jumbo Drum"/>
    <s v="Bevis Steel Folding Chairs"/>
    <n v="0.56999999999999995"/>
    <s v="United States"/>
    <x v="0"/>
    <s v="Virginia"/>
    <s v="Oakton"/>
    <n v="22124"/>
    <x v="117"/>
    <x v="3"/>
    <x v="3"/>
    <x v="117"/>
    <x v="120"/>
    <d v="2015-05-01T00:00:00"/>
    <d v="2015-05-31T00:00:00"/>
    <d v="2015-05-01T00:00:00"/>
    <n v="636.52200000000005"/>
    <x v="15"/>
    <n v="1377.46"/>
    <n v="88406"/>
    <n v="95.93"/>
    <x v="0"/>
    <n v="2"/>
    <n v="0.46209835494315626"/>
    <n v="2013.982"/>
    <x v="17"/>
    <s v="Apr 2015"/>
    <s v="Apr 2015  Week 18"/>
    <n v="1"/>
    <n v="0"/>
    <x v="0"/>
    <x v="1"/>
  </r>
  <r>
    <n v="3381"/>
    <s v="Christopher Norton Patterson"/>
    <x v="4"/>
    <n v="0.02"/>
    <n v="28.53"/>
    <n v="1.49"/>
    <x v="1"/>
    <x v="2"/>
    <x v="2"/>
    <s v="Binders and Binder Accessories"/>
    <s v="Small Box"/>
    <s v="Lock-Up Easel 'Spel-Binder'"/>
    <n v="0.38"/>
    <s v="United States"/>
    <x v="0"/>
    <s v="Georgia"/>
    <s v="Macon"/>
    <n v="31204"/>
    <x v="117"/>
    <x v="3"/>
    <x v="3"/>
    <x v="117"/>
    <x v="119"/>
    <d v="2015-04-29T00:00:00"/>
    <d v="2015-04-30T00:00:00"/>
    <d v="2015-04-29T00:00:00"/>
    <n v="1.992"/>
    <x v="27"/>
    <n v="513.33000000000004"/>
    <n v="88840"/>
    <n v="28.51"/>
    <x v="0"/>
    <n v="0"/>
    <n v="3.8805446788615508E-3"/>
    <n v="515.322"/>
    <x v="17"/>
    <s v="Apr 2015"/>
    <s v="Apr 2015  Week 18"/>
    <n v="0"/>
    <n v="1"/>
    <x v="0"/>
    <x v="1"/>
  </r>
  <r>
    <n v="3393"/>
    <s v="Irene Murphy"/>
    <x v="4"/>
    <n v="0.08"/>
    <n v="125.99"/>
    <n v="7.69"/>
    <x v="1"/>
    <x v="1"/>
    <x v="1"/>
    <s v="Telephones and Communication"/>
    <s v="Small Box"/>
    <s v="StarTAC 3000"/>
    <n v="0.59"/>
    <s v="United States"/>
    <x v="2"/>
    <s v="Washington"/>
    <s v="Pullman"/>
    <n v="99163"/>
    <x v="117"/>
    <x v="3"/>
    <x v="3"/>
    <x v="117"/>
    <x v="118"/>
    <d v="2015-04-30T00:00:00"/>
    <d v="2015-04-30T00:00:00"/>
    <d v="2015-04-30T00:00:00"/>
    <n v="374.625"/>
    <x v="12"/>
    <n v="710.36"/>
    <n v="87908"/>
    <n v="125.91"/>
    <x v="2"/>
    <n v="1"/>
    <n v="0.527373444450701"/>
    <n v="1084.9850000000001"/>
    <x v="17"/>
    <s v="Apr 2015"/>
    <s v="Apr 2015  Week 18"/>
    <n v="0"/>
    <n v="1"/>
    <x v="0"/>
    <x v="1"/>
  </r>
  <r>
    <n v="617"/>
    <s v="Brett Schultz"/>
    <x v="3"/>
    <n v="0.02"/>
    <n v="15.57"/>
    <n v="1.39"/>
    <x v="1"/>
    <x v="1"/>
    <x v="2"/>
    <s v="Envelopes"/>
    <s v="Small Box"/>
    <s v="Park Ridge™ Embossed Executive Business Envelopes"/>
    <n v="0.38"/>
    <s v="United States"/>
    <x v="2"/>
    <s v="Colorado"/>
    <s v="Pueblo"/>
    <n v="81001"/>
    <x v="117"/>
    <x v="3"/>
    <x v="3"/>
    <x v="117"/>
    <x v="118"/>
    <d v="2015-04-30T00:00:00"/>
    <d v="2015-04-30T00:00:00"/>
    <d v="2015-04-30T00:00:00"/>
    <n v="23.5428"/>
    <x v="6"/>
    <n v="46.23"/>
    <n v="88198"/>
    <n v="15.55"/>
    <x v="2"/>
    <n v="1"/>
    <n v="0.50925373134328356"/>
    <n v="69.772799999999989"/>
    <x v="17"/>
    <s v="Apr 2015"/>
    <s v="Apr 2015  Week 18"/>
    <n v="1"/>
    <n v="0"/>
    <x v="0"/>
    <x v="1"/>
  </r>
  <r>
    <n v="617"/>
    <s v="Brett Schultz"/>
    <x v="3"/>
    <n v="0.02"/>
    <n v="20.89"/>
    <n v="11.52"/>
    <x v="1"/>
    <x v="1"/>
    <x v="2"/>
    <s v="Storage &amp; Organization"/>
    <s v="Small Box"/>
    <s v="Iris® 3-Drawer Stacking Bin, Black"/>
    <n v="0.83"/>
    <s v="United States"/>
    <x v="2"/>
    <s v="Colorado"/>
    <s v="Pueblo"/>
    <n v="81001"/>
    <x v="117"/>
    <x v="3"/>
    <x v="3"/>
    <x v="117"/>
    <x v="118"/>
    <d v="2015-04-30T00:00:00"/>
    <d v="2015-04-30T00:00:00"/>
    <d v="2015-04-30T00:00:00"/>
    <n v="-276.11279999999999"/>
    <x v="1"/>
    <n v="279.27999999999997"/>
    <n v="88198"/>
    <n v="20.87"/>
    <x v="2"/>
    <n v="1"/>
    <n v="-0.98865940991120027"/>
    <n v="3.1671999999999798"/>
    <x v="17"/>
    <s v="Apr 2015"/>
    <s v="Apr 2015  Week 18"/>
    <n v="0"/>
    <n v="1"/>
    <x v="1"/>
    <x v="1"/>
  </r>
  <r>
    <n v="618"/>
    <s v="Robert Cowan"/>
    <x v="3"/>
    <n v="0.06"/>
    <n v="5.38"/>
    <n v="5.24"/>
    <x v="2"/>
    <x v="1"/>
    <x v="2"/>
    <s v="Binders and Binder Accessories"/>
    <s v="Small Box"/>
    <s v="Acco PRESSTEX® Data Binder with Storage Hooks, Dark Blue, 14 7/8&quot; X 11&quot;"/>
    <n v="0.36"/>
    <s v="United States"/>
    <x v="2"/>
    <s v="Colorado"/>
    <s v="Pueblo West"/>
    <n v="81007"/>
    <x v="117"/>
    <x v="3"/>
    <x v="3"/>
    <x v="117"/>
    <x v="118"/>
    <d v="2015-04-30T00:00:00"/>
    <d v="2015-04-30T00:00:00"/>
    <d v="2015-04-30T00:00:00"/>
    <n v="-64.670940000000002"/>
    <x v="15"/>
    <n v="81.819999999999993"/>
    <n v="88198"/>
    <n v="5.32"/>
    <x v="2"/>
    <n v="1"/>
    <n v="-0.79040503544365692"/>
    <n v="17.149059999999992"/>
    <x v="17"/>
    <s v="Apr 2015"/>
    <s v="Apr 2015  Week 18"/>
    <n v="0"/>
    <n v="1"/>
    <x v="1"/>
    <x v="1"/>
  </r>
  <r>
    <n v="618"/>
    <s v="Robert Cowan"/>
    <x v="3"/>
    <n v="0.03"/>
    <n v="7.35"/>
    <n v="5.96"/>
    <x v="1"/>
    <x v="1"/>
    <x v="2"/>
    <s v="Paper"/>
    <s v="Small Box"/>
    <s v="1/4 Fold Party Design Invitations &amp; White Envelopes, 24 8-1/2&quot; X 11&quot; Cards, 25 Env./Pack"/>
    <n v="0.38"/>
    <s v="United States"/>
    <x v="2"/>
    <s v="Colorado"/>
    <s v="Pueblo West"/>
    <n v="81007"/>
    <x v="117"/>
    <x v="3"/>
    <x v="3"/>
    <x v="117"/>
    <x v="118"/>
    <d v="2015-04-30T00:00:00"/>
    <d v="2015-04-30T00:00:00"/>
    <d v="2015-04-30T00:00:00"/>
    <n v="-11.113200000000001"/>
    <x v="3"/>
    <n v="13.16"/>
    <n v="88198"/>
    <n v="7.3199999999999994"/>
    <x v="2"/>
    <n v="1"/>
    <n v="-0.84446808510638305"/>
    <n v="2.0467999999999993"/>
    <x v="17"/>
    <s v="Apr 2015"/>
    <s v="Apr 2015  Week 18"/>
    <n v="0"/>
    <n v="1"/>
    <x v="1"/>
    <x v="1"/>
  </r>
  <r>
    <n v="638"/>
    <s v="Brooke Shepherd"/>
    <x v="0"/>
    <n v="0.06"/>
    <n v="65.989999999999995"/>
    <n v="8.8000000000000007"/>
    <x v="2"/>
    <x v="1"/>
    <x v="1"/>
    <s v="Telephones and Communication"/>
    <s v="Small Box"/>
    <s v="6120"/>
    <n v="0.57999999999999996"/>
    <s v="United States"/>
    <x v="2"/>
    <s v="California"/>
    <s v="Santa Cruz"/>
    <n v="95062"/>
    <x v="118"/>
    <x v="3"/>
    <x v="3"/>
    <x v="118"/>
    <x v="120"/>
    <d v="2015-05-01T00:00:00"/>
    <d v="2015-05-31T00:00:00"/>
    <d v="2015-05-01T00:00:00"/>
    <n v="288.08999999999997"/>
    <x v="13"/>
    <n v="506.38"/>
    <n v="87954"/>
    <n v="65.929999999999993"/>
    <x v="2"/>
    <n v="1"/>
    <n v="0.56892057348236502"/>
    <n v="794.47"/>
    <x v="17"/>
    <s v="Apr 2015"/>
    <s v="Apr 2015  Week 18"/>
    <n v="1"/>
    <n v="0"/>
    <x v="0"/>
    <x v="1"/>
  </r>
  <r>
    <n v="638"/>
    <s v="Brooke Shepherd"/>
    <x v="0"/>
    <n v="0"/>
    <n v="195.99"/>
    <n v="4.2"/>
    <x v="2"/>
    <x v="1"/>
    <x v="1"/>
    <s v="Telephones and Communication"/>
    <s v="Small Box"/>
    <s v="KH 688"/>
    <n v="0.56999999999999995"/>
    <s v="United States"/>
    <x v="2"/>
    <s v="California"/>
    <s v="Santa Cruz"/>
    <n v="95062"/>
    <x v="118"/>
    <x v="3"/>
    <x v="3"/>
    <x v="118"/>
    <x v="121"/>
    <d v="2015-05-02T00:00:00"/>
    <d v="2015-05-31T00:00:00"/>
    <d v="2015-05-02T00:00:00"/>
    <n v="719.47680000000003"/>
    <x v="5"/>
    <n v="1042.72"/>
    <n v="87954"/>
    <n v="195.99"/>
    <x v="2"/>
    <n v="2"/>
    <n v="0.69000000000000006"/>
    <n v="1762.1968000000002"/>
    <x v="17"/>
    <s v="Apr 2015"/>
    <s v="Apr 2015  Week 18"/>
    <n v="0"/>
    <n v="1"/>
    <x v="1"/>
    <x v="1"/>
  </r>
  <r>
    <n v="640"/>
    <s v="Neal Wolfe"/>
    <x v="0"/>
    <n v="0.06"/>
    <n v="65.989999999999995"/>
    <n v="8.8000000000000007"/>
    <x v="2"/>
    <x v="1"/>
    <x v="1"/>
    <s v="Telephones and Communication"/>
    <s v="Small Box"/>
    <s v="6120"/>
    <n v="0.57999999999999996"/>
    <s v="United States"/>
    <x v="2"/>
    <s v="Washington"/>
    <s v="Seattle"/>
    <n v="98119"/>
    <x v="118"/>
    <x v="3"/>
    <x v="3"/>
    <x v="118"/>
    <x v="120"/>
    <d v="2015-05-01T00:00:00"/>
    <d v="2015-05-31T00:00:00"/>
    <d v="2015-05-01T00:00:00"/>
    <n v="288.08999999999997"/>
    <x v="20"/>
    <n v="1912.98"/>
    <n v="45380"/>
    <n v="65.929999999999993"/>
    <x v="2"/>
    <n v="1"/>
    <n v="0.15059749709876735"/>
    <n v="2201.0700000000002"/>
    <x v="17"/>
    <s v="Apr 2015"/>
    <s v="Apr 2015  Week 18"/>
    <n v="0"/>
    <n v="1"/>
    <x v="0"/>
    <x v="1"/>
  </r>
  <r>
    <n v="640"/>
    <s v="Neal Wolfe"/>
    <x v="0"/>
    <n v="0"/>
    <n v="195.99"/>
    <n v="4.2"/>
    <x v="2"/>
    <x v="1"/>
    <x v="1"/>
    <s v="Telephones and Communication"/>
    <s v="Small Box"/>
    <s v="KH 688"/>
    <n v="0.56999999999999995"/>
    <s v="United States"/>
    <x v="2"/>
    <s v="Washington"/>
    <s v="Seattle"/>
    <n v="98119"/>
    <x v="118"/>
    <x v="3"/>
    <x v="3"/>
    <x v="118"/>
    <x v="121"/>
    <d v="2015-05-02T00:00:00"/>
    <d v="2015-05-31T00:00:00"/>
    <d v="2015-05-02T00:00:00"/>
    <n v="1030.509"/>
    <x v="22"/>
    <n v="4170.87"/>
    <n v="45380"/>
    <n v="195.99"/>
    <x v="2"/>
    <n v="2"/>
    <n v="0.24707291284552144"/>
    <n v="5201.3789999999999"/>
    <x v="17"/>
    <s v="Apr 2015"/>
    <s v="Apr 2015  Week 18"/>
    <n v="0"/>
    <n v="1"/>
    <x v="1"/>
    <x v="1"/>
  </r>
  <r>
    <n v="851"/>
    <s v="Helen H Heller"/>
    <x v="0"/>
    <n v="0.06"/>
    <n v="1.26"/>
    <n v="0.7"/>
    <x v="1"/>
    <x v="3"/>
    <x v="2"/>
    <s v="Rubber Bands"/>
    <s v="Wrap Bag"/>
    <s v="Bagged Rubber Bands"/>
    <n v="0.81"/>
    <s v="United States"/>
    <x v="2"/>
    <s v="California"/>
    <s v="Hacienda Heights"/>
    <n v="91745"/>
    <x v="118"/>
    <x v="3"/>
    <x v="3"/>
    <x v="118"/>
    <x v="118"/>
    <d v="2015-04-30T00:00:00"/>
    <d v="2015-04-30T00:00:00"/>
    <d v="2015-04-30T00:00:00"/>
    <n v="-6.6096000000000004"/>
    <x v="7"/>
    <n v="5.28"/>
    <n v="88571"/>
    <n v="1.2"/>
    <x v="2"/>
    <n v="0"/>
    <n v="-1.2518181818181817"/>
    <n v="-1.3296000000000001"/>
    <x v="17"/>
    <s v="Apr 2015"/>
    <s v="Apr 2015  Week 18"/>
    <n v="0"/>
    <n v="1"/>
    <x v="0"/>
    <x v="1"/>
  </r>
  <r>
    <n v="854"/>
    <s v="Karen Hendricks"/>
    <x v="0"/>
    <n v="0.06"/>
    <n v="1.76"/>
    <n v="0.7"/>
    <x v="1"/>
    <x v="3"/>
    <x v="2"/>
    <s v="Pens &amp; Art Supplies"/>
    <s v="Wrap Bag"/>
    <s v="Newell 310"/>
    <n v="0.56000000000000005"/>
    <s v="United States"/>
    <x v="3"/>
    <s v="Connecticut"/>
    <s v="Branford"/>
    <n v="6405"/>
    <x v="118"/>
    <x v="3"/>
    <x v="3"/>
    <x v="118"/>
    <x v="121"/>
    <d v="2015-05-02T00:00:00"/>
    <d v="2015-05-31T00:00:00"/>
    <d v="2015-05-02T00:00:00"/>
    <n v="1.2236"/>
    <x v="45"/>
    <n v="39.26"/>
    <n v="88571"/>
    <n v="1.7"/>
    <x v="3"/>
    <n v="2"/>
    <n v="3.1166581762608253E-2"/>
    <n v="40.483599999999996"/>
    <x v="17"/>
    <s v="Apr 2015"/>
    <s v="Apr 2015  Week 18"/>
    <n v="1"/>
    <n v="0"/>
    <x v="1"/>
    <x v="1"/>
  </r>
  <r>
    <n v="855"/>
    <s v="Jacob Lanier"/>
    <x v="0"/>
    <n v="0.02"/>
    <n v="24.98"/>
    <n v="8.7899999999999991"/>
    <x v="1"/>
    <x v="3"/>
    <x v="2"/>
    <s v="Storage &amp; Organization"/>
    <s v="Small Box"/>
    <s v="2300 Heavy-Duty Transfer File Systems by Perma"/>
    <n v="0.66"/>
    <s v="United States"/>
    <x v="3"/>
    <s v="Connecticut"/>
    <s v="Danbury"/>
    <n v="6810"/>
    <x v="118"/>
    <x v="3"/>
    <x v="3"/>
    <x v="118"/>
    <x v="120"/>
    <d v="2015-05-01T00:00:00"/>
    <d v="2015-05-31T00:00:00"/>
    <d v="2015-05-01T00:00:00"/>
    <n v="4.3148"/>
    <x v="35"/>
    <n v="606.51"/>
    <n v="88571"/>
    <n v="24.96"/>
    <x v="3"/>
    <n v="1"/>
    <n v="7.114144861585135E-3"/>
    <n v="610.82479999999998"/>
    <x v="17"/>
    <s v="Apr 2015"/>
    <s v="Apr 2015  Week 18"/>
    <n v="1"/>
    <n v="0"/>
    <x v="1"/>
    <x v="1"/>
  </r>
  <r>
    <n v="858"/>
    <s v="Arthur Brady"/>
    <x v="0"/>
    <n v="0.05"/>
    <n v="35.99"/>
    <n v="5.99"/>
    <x v="2"/>
    <x v="3"/>
    <x v="1"/>
    <s v="Telephones and Communication"/>
    <s v="Wrap Bag"/>
    <s v="Accessory41"/>
    <n v="0.38"/>
    <s v="United States"/>
    <x v="3"/>
    <s v="Maine"/>
    <s v="Lewiston"/>
    <n v="4240"/>
    <x v="118"/>
    <x v="3"/>
    <x v="3"/>
    <x v="118"/>
    <x v="121"/>
    <d v="2015-05-02T00:00:00"/>
    <d v="2015-05-31T00:00:00"/>
    <d v="2015-05-02T00:00:00"/>
    <n v="-125.83296"/>
    <x v="0"/>
    <n v="64.89"/>
    <n v="88571"/>
    <n v="35.940000000000005"/>
    <x v="3"/>
    <n v="2"/>
    <n v="-1.9391733703190013"/>
    <n v="-60.942959999999999"/>
    <x v="17"/>
    <s v="Apr 2015"/>
    <s v="Apr 2015  Week 18"/>
    <n v="1"/>
    <n v="0"/>
    <x v="1"/>
    <x v="1"/>
  </r>
  <r>
    <n v="2704"/>
    <s v="Juan Gold"/>
    <x v="0"/>
    <n v="0.06"/>
    <n v="3.6"/>
    <n v="2.2000000000000002"/>
    <x v="1"/>
    <x v="1"/>
    <x v="2"/>
    <s v="Paper"/>
    <s v="Wrap Bag"/>
    <s v="Telephone Message Books with Fax/Mobile Section, 4 1/4&quot; x 6&quot;"/>
    <n v="0.39"/>
    <s v="United States"/>
    <x v="0"/>
    <s v="Florida"/>
    <s v="Pensacola"/>
    <n v="32503"/>
    <x v="118"/>
    <x v="3"/>
    <x v="3"/>
    <x v="118"/>
    <x v="121"/>
    <d v="2015-05-02T00:00:00"/>
    <d v="2015-05-31T00:00:00"/>
    <d v="2015-05-02T00:00:00"/>
    <n v="2755.6421999999998"/>
    <x v="7"/>
    <n v="15.19"/>
    <n v="91407"/>
    <n v="3.54"/>
    <x v="0"/>
    <n v="2"/>
    <n v="181.41159973666885"/>
    <n v="2770.8321999999998"/>
    <x v="17"/>
    <s v="Apr 2015"/>
    <s v="Apr 2015  Week 18"/>
    <n v="1"/>
    <n v="0"/>
    <x v="0"/>
    <x v="1"/>
  </r>
  <r>
    <n v="1352"/>
    <s v="Vivian Clarke"/>
    <x v="1"/>
    <n v="0.05"/>
    <n v="17.670000000000002"/>
    <n v="8.99"/>
    <x v="1"/>
    <x v="2"/>
    <x v="0"/>
    <s v="Office Furnishings"/>
    <s v="Small Pack"/>
    <s v="Executive Impressions 12&quot; Wall Clock"/>
    <n v="0.47"/>
    <s v="United States"/>
    <x v="3"/>
    <s v="Maryland"/>
    <s v="Camp Springs"/>
    <n v="20746"/>
    <x v="118"/>
    <x v="3"/>
    <x v="3"/>
    <x v="118"/>
    <x v="120"/>
    <d v="2015-05-01T00:00:00"/>
    <d v="2015-05-31T00:00:00"/>
    <d v="2015-05-01T00:00:00"/>
    <n v="46.036799999999999"/>
    <x v="47"/>
    <n v="283.44"/>
    <n v="88234"/>
    <n v="17.62"/>
    <x v="3"/>
    <n v="1"/>
    <n v="0.1624216765453006"/>
    <n v="329.47680000000003"/>
    <x v="17"/>
    <s v="Apr 2015"/>
    <s v="Apr 2015  Week 18"/>
    <n v="1"/>
    <n v="0"/>
    <x v="0"/>
    <x v="1"/>
  </r>
  <r>
    <n v="1347"/>
    <s v="Vivian Goldstein"/>
    <x v="2"/>
    <n v="0.1"/>
    <n v="2.62"/>
    <n v="0.8"/>
    <x v="1"/>
    <x v="2"/>
    <x v="2"/>
    <s v="Rubber Bands"/>
    <s v="Wrap Bag"/>
    <s v="Staples Metal Binder Clips"/>
    <n v="0.39"/>
    <s v="United States"/>
    <x v="0"/>
    <s v="Florida"/>
    <s v="Brandon"/>
    <n v="33511"/>
    <x v="118"/>
    <x v="3"/>
    <x v="3"/>
    <x v="118"/>
    <x v="122"/>
    <d v="2015-05-06T00:00:00"/>
    <d v="2015-05-31T00:00:00"/>
    <d v="2015-05-06T00:00:00"/>
    <n v="-94.490899999999996"/>
    <x v="31"/>
    <n v="51.86"/>
    <n v="89686"/>
    <n v="2.52"/>
    <x v="0"/>
    <n v="6"/>
    <n v="-1.8220381797146161"/>
    <n v="-42.630899999999997"/>
    <x v="17"/>
    <s v="Apr 2015"/>
    <s v="Apr 2015  Week 18"/>
    <n v="1"/>
    <n v="0"/>
    <x v="0"/>
    <x v="1"/>
  </r>
  <r>
    <n v="2704"/>
    <s v="Juan Gold"/>
    <x v="2"/>
    <n v="0.03"/>
    <n v="13.48"/>
    <n v="4.51"/>
    <x v="2"/>
    <x v="1"/>
    <x v="2"/>
    <s v="Storage &amp; Organization"/>
    <s v="Small Box"/>
    <s v="Tenex Personal Project File with Scoop Front Design, Black"/>
    <n v="0.59"/>
    <s v="United States"/>
    <x v="0"/>
    <s v="Florida"/>
    <s v="Pensacola"/>
    <n v="32503"/>
    <x v="118"/>
    <x v="3"/>
    <x v="3"/>
    <x v="118"/>
    <x v="123"/>
    <d v="2015-05-04T00:00:00"/>
    <d v="2015-05-31T00:00:00"/>
    <d v="2015-05-04T00:00:00"/>
    <n v="-256.01799999999997"/>
    <x v="7"/>
    <n v="59.49"/>
    <n v="91408"/>
    <n v="13.450000000000001"/>
    <x v="0"/>
    <n v="4"/>
    <n v="-4.3035468145906872"/>
    <n v="-196.52799999999996"/>
    <x v="17"/>
    <s v="Apr 2015"/>
    <s v="Apr 2015  Week 18"/>
    <n v="0"/>
    <n v="1"/>
    <x v="0"/>
    <x v="1"/>
  </r>
  <r>
    <n v="2823"/>
    <s v="Max Hurley"/>
    <x v="2"/>
    <n v="0.02"/>
    <n v="21.98"/>
    <n v="2.87"/>
    <x v="1"/>
    <x v="3"/>
    <x v="2"/>
    <s v="Pens &amp; Art Supplies"/>
    <s v="Small Pack"/>
    <s v="Panasonic KP-310 Heavy-Duty Electric Pencil Sharpener"/>
    <n v="0.55000000000000004"/>
    <s v="United States"/>
    <x v="2"/>
    <s v="Nevada"/>
    <s v="North Las Vegas"/>
    <n v="89031"/>
    <x v="118"/>
    <x v="3"/>
    <x v="3"/>
    <x v="118"/>
    <x v="121"/>
    <d v="2015-05-02T00:00:00"/>
    <d v="2015-05-31T00:00:00"/>
    <d v="2015-05-02T00:00:00"/>
    <n v="165.6345"/>
    <x v="8"/>
    <n v="240.05"/>
    <n v="87240"/>
    <n v="21.96"/>
    <x v="2"/>
    <n v="2"/>
    <n v="0.69"/>
    <n v="405.68450000000001"/>
    <x v="17"/>
    <s v="Apr 2015"/>
    <s v="Apr 2015  Week 18"/>
    <n v="1"/>
    <n v="0"/>
    <x v="0"/>
    <x v="1"/>
  </r>
  <r>
    <n v="1989"/>
    <s v="David Weaver"/>
    <x v="4"/>
    <n v="0.1"/>
    <n v="1.6"/>
    <n v="1.29"/>
    <x v="1"/>
    <x v="2"/>
    <x v="2"/>
    <s v="Pens &amp; Art Supplies"/>
    <s v="Wrap Bag"/>
    <s v="Sanford Pocket Accent® Highlighters"/>
    <n v="0.42"/>
    <s v="United States"/>
    <x v="2"/>
    <s v="Utah"/>
    <s v="Holladay"/>
    <n v="84117"/>
    <x v="118"/>
    <x v="3"/>
    <x v="3"/>
    <x v="118"/>
    <x v="118"/>
    <d v="2015-04-30T00:00:00"/>
    <d v="2015-04-30T00:00:00"/>
    <d v="2015-04-30T00:00:00"/>
    <n v="-14.990399999999999"/>
    <x v="8"/>
    <n v="16.88"/>
    <n v="90003"/>
    <n v="1.5"/>
    <x v="2"/>
    <n v="0"/>
    <n v="-0.88805687203791472"/>
    <n v="1.8895999999999997"/>
    <x v="17"/>
    <s v="Apr 2015"/>
    <s v="Apr 2015  Week 18"/>
    <n v="0"/>
    <n v="1"/>
    <x v="0"/>
    <x v="1"/>
  </r>
  <r>
    <n v="2394"/>
    <s v="Tina Monroe"/>
    <x v="0"/>
    <n v="0.01"/>
    <n v="11.7"/>
    <n v="5.63"/>
    <x v="1"/>
    <x v="3"/>
    <x v="2"/>
    <s v="Binders and Binder Accessories"/>
    <s v="Small Box"/>
    <s v="Fellowes Binding Cases"/>
    <n v="0.4"/>
    <s v="United States"/>
    <x v="0"/>
    <s v="Georgia"/>
    <s v="Sandy Springs"/>
    <n v="30328"/>
    <x v="119"/>
    <x v="4"/>
    <x v="4"/>
    <x v="119"/>
    <x v="117"/>
    <d v="2015-05-03T00:00:00"/>
    <d v="2015-05-31T00:00:00"/>
    <d v="2015-05-03T00:00:00"/>
    <n v="39.21"/>
    <x v="47"/>
    <n v="196.69"/>
    <n v="86949"/>
    <n v="11.69"/>
    <x v="0"/>
    <n v="2"/>
    <n v="0.19934922975240227"/>
    <n v="235.9"/>
    <x v="17"/>
    <s v="May 2015"/>
    <s v="May 2015  Week 18"/>
    <n v="1"/>
    <n v="0"/>
    <x v="0"/>
    <x v="1"/>
  </r>
  <r>
    <n v="2394"/>
    <s v="Tina Monroe"/>
    <x v="0"/>
    <n v="0.03"/>
    <n v="4.55"/>
    <n v="1.49"/>
    <x v="1"/>
    <x v="3"/>
    <x v="2"/>
    <s v="Binders and Binder Accessories"/>
    <s v="Small Box"/>
    <s v="Presstex Flexible Ring Binders"/>
    <n v="0.35"/>
    <s v="United States"/>
    <x v="0"/>
    <s v="Georgia"/>
    <s v="Sandy Springs"/>
    <n v="30328"/>
    <x v="119"/>
    <x v="4"/>
    <x v="4"/>
    <x v="119"/>
    <x v="120"/>
    <d v="2015-05-01T00:00:00"/>
    <d v="2015-05-31T00:00:00"/>
    <d v="2015-05-01T00:00:00"/>
    <n v="100.38"/>
    <x v="13"/>
    <n v="40.28"/>
    <n v="86949"/>
    <n v="4.5199999999999996"/>
    <x v="0"/>
    <n v="0"/>
    <n v="2.4920556107249254"/>
    <n v="140.66"/>
    <x v="17"/>
    <s v="May 2015"/>
    <s v="May 2015  Week 18"/>
    <n v="0"/>
    <n v="1"/>
    <x v="1"/>
    <x v="1"/>
  </r>
  <r>
    <n v="2724"/>
    <s v="Erika Clapp"/>
    <x v="0"/>
    <n v="0.06"/>
    <n v="4.9800000000000004"/>
    <n v="7.44"/>
    <x v="1"/>
    <x v="2"/>
    <x v="2"/>
    <s v="Paper"/>
    <s v="Small Box"/>
    <s v="Xerox 1922"/>
    <n v="0.36"/>
    <s v="United States"/>
    <x v="0"/>
    <s v="Tennessee"/>
    <s v="Chattanooga"/>
    <n v="37421"/>
    <x v="119"/>
    <x v="4"/>
    <x v="4"/>
    <x v="119"/>
    <x v="121"/>
    <d v="2015-05-02T00:00:00"/>
    <d v="2015-05-31T00:00:00"/>
    <d v="2015-05-02T00:00:00"/>
    <n v="-37.561999999999998"/>
    <x v="19"/>
    <n v="53.21"/>
    <n v="88959"/>
    <n v="4.9200000000000008"/>
    <x v="0"/>
    <n v="1"/>
    <n v="-0.70591993986092838"/>
    <n v="15.648000000000003"/>
    <x v="17"/>
    <s v="May 2015"/>
    <s v="May 2015  Week 18"/>
    <n v="1"/>
    <n v="0"/>
    <x v="0"/>
    <x v="1"/>
  </r>
  <r>
    <n v="2724"/>
    <s v="Erika Clapp"/>
    <x v="0"/>
    <n v="0.01"/>
    <n v="6.48"/>
    <n v="7.37"/>
    <x v="1"/>
    <x v="2"/>
    <x v="2"/>
    <s v="Paper"/>
    <s v="Small Box"/>
    <s v="Xerox 210"/>
    <n v="0.37"/>
    <s v="United States"/>
    <x v="0"/>
    <s v="Tennessee"/>
    <s v="Chattanooga"/>
    <n v="37421"/>
    <x v="119"/>
    <x v="4"/>
    <x v="4"/>
    <x v="119"/>
    <x v="117"/>
    <d v="2015-05-03T00:00:00"/>
    <d v="2015-05-31T00:00:00"/>
    <d v="2015-05-03T00:00:00"/>
    <n v="-449.69400000000002"/>
    <x v="27"/>
    <n v="122.8"/>
    <n v="88959"/>
    <n v="6.4700000000000006"/>
    <x v="0"/>
    <n v="2"/>
    <n v="-3.6620032573289905"/>
    <n v="-326.89400000000001"/>
    <x v="17"/>
    <s v="May 2015"/>
    <s v="May 2015  Week 18"/>
    <n v="0"/>
    <n v="1"/>
    <x v="1"/>
    <x v="1"/>
  </r>
  <r>
    <n v="1271"/>
    <s v="Joanne Church"/>
    <x v="2"/>
    <n v="0.1"/>
    <n v="34.229999999999997"/>
    <n v="5.0199999999999996"/>
    <x v="1"/>
    <x v="3"/>
    <x v="0"/>
    <s v="Office Furnishings"/>
    <s v="Small Box"/>
    <s v="Hand-Finished Solid Wood Document Frame"/>
    <n v="0.55000000000000004"/>
    <s v="United States"/>
    <x v="2"/>
    <s v="California"/>
    <s v="La Mesa"/>
    <n v="91941"/>
    <x v="119"/>
    <x v="4"/>
    <x v="4"/>
    <x v="119"/>
    <x v="122"/>
    <d v="2015-05-06T00:00:00"/>
    <d v="2015-05-31T00:00:00"/>
    <d v="2015-05-06T00:00:00"/>
    <n v="151.56540000000001"/>
    <x v="12"/>
    <n v="219.66"/>
    <n v="88411"/>
    <n v="34.129999999999995"/>
    <x v="2"/>
    <n v="5"/>
    <n v="0.69000000000000006"/>
    <n v="371.22540000000004"/>
    <x v="17"/>
    <s v="May 2015"/>
    <s v="May 2015  Week 18"/>
    <n v="0"/>
    <n v="1"/>
    <x v="0"/>
    <x v="1"/>
  </r>
  <r>
    <n v="1383"/>
    <s v="Christina Hanna"/>
    <x v="4"/>
    <n v="0.03"/>
    <n v="2.23"/>
    <n v="4.57"/>
    <x v="1"/>
    <x v="1"/>
    <x v="0"/>
    <s v="Office Furnishings"/>
    <s v="Small Pack"/>
    <s v="Eldon Pizzaz™ Desk Accessories"/>
    <n v="0.41"/>
    <s v="United States"/>
    <x v="2"/>
    <s v="Utah"/>
    <s v="West Valley City"/>
    <n v="84120"/>
    <x v="119"/>
    <x v="4"/>
    <x v="4"/>
    <x v="119"/>
    <x v="121"/>
    <d v="2015-05-02T00:00:00"/>
    <d v="2015-05-31T00:00:00"/>
    <d v="2015-05-02T00:00:00"/>
    <n v="-93.25"/>
    <x v="4"/>
    <n v="28.66"/>
    <n v="89406"/>
    <n v="2.2000000000000002"/>
    <x v="2"/>
    <n v="1"/>
    <n v="-3.2536636427076062"/>
    <n v="-64.59"/>
    <x v="17"/>
    <s v="May 2015"/>
    <s v="May 2015  Week 18"/>
    <n v="1"/>
    <n v="0"/>
    <x v="0"/>
    <x v="1"/>
  </r>
  <r>
    <n v="381"/>
    <s v="Danielle Watts"/>
    <x v="3"/>
    <n v="7.0000000000000007E-2"/>
    <n v="415.88"/>
    <n v="11.37"/>
    <x v="1"/>
    <x v="3"/>
    <x v="2"/>
    <s v="Storage &amp; Organization"/>
    <s v="Small Box"/>
    <s v="Deluxe Rollaway Locking File with Drawer"/>
    <n v="0.56999999999999995"/>
    <s v="United States"/>
    <x v="1"/>
    <s v="Illinois"/>
    <s v="Bloomington"/>
    <n v="61701"/>
    <x v="119"/>
    <x v="4"/>
    <x v="4"/>
    <x v="119"/>
    <x v="120"/>
    <d v="2015-05-01T00:00:00"/>
    <d v="2015-05-31T00:00:00"/>
    <d v="2015-05-01T00:00:00"/>
    <n v="-539.59"/>
    <x v="3"/>
    <n v="394.51"/>
    <n v="88929"/>
    <n v="415.81"/>
    <x v="1"/>
    <n v="0"/>
    <n v="-1.3677473321335329"/>
    <n v="-145.08000000000004"/>
    <x v="17"/>
    <s v="May 2015"/>
    <s v="May 2015  Week 18"/>
    <n v="1"/>
    <n v="0"/>
    <x v="0"/>
    <x v="1"/>
  </r>
  <r>
    <n v="1193"/>
    <s v="Louis Parrish"/>
    <x v="3"/>
    <n v="0.03"/>
    <n v="5.98"/>
    <n v="1.49"/>
    <x v="1"/>
    <x v="0"/>
    <x v="2"/>
    <s v="Binders and Binder Accessories"/>
    <s v="Small Box"/>
    <s v="Avery Hanging File Binders"/>
    <n v="0.39"/>
    <s v="United States"/>
    <x v="3"/>
    <s v="District of Columbia"/>
    <s v="Washington"/>
    <n v="20016"/>
    <x v="119"/>
    <x v="4"/>
    <x v="4"/>
    <x v="119"/>
    <x v="117"/>
    <d v="2015-05-03T00:00:00"/>
    <d v="2015-05-31T00:00:00"/>
    <d v="2015-05-03T00:00:00"/>
    <n v="38.08"/>
    <x v="53"/>
    <n v="517.85"/>
    <n v="38852"/>
    <n v="5.95"/>
    <x v="3"/>
    <n v="2"/>
    <n v="7.3534807376653466E-2"/>
    <n v="555.93000000000006"/>
    <x v="17"/>
    <s v="May 2015"/>
    <s v="May 2015  Week 18"/>
    <n v="0"/>
    <n v="1"/>
    <x v="0"/>
    <x v="1"/>
  </r>
  <r>
    <n v="1194"/>
    <s v="Sidney Brewer"/>
    <x v="3"/>
    <n v="0.03"/>
    <n v="5.98"/>
    <n v="1.49"/>
    <x v="1"/>
    <x v="0"/>
    <x v="2"/>
    <s v="Binders and Binder Accessories"/>
    <s v="Small Box"/>
    <s v="Avery Hanging File Binders"/>
    <n v="0.39"/>
    <s v="United States"/>
    <x v="0"/>
    <s v="Florida"/>
    <s v="Immokalee"/>
    <n v="34142"/>
    <x v="119"/>
    <x v="4"/>
    <x v="4"/>
    <x v="119"/>
    <x v="117"/>
    <d v="2015-05-03T00:00:00"/>
    <d v="2015-05-31T00:00:00"/>
    <d v="2015-05-03T00:00:00"/>
    <n v="20.495999999999999"/>
    <x v="31"/>
    <n v="127.94"/>
    <n v="87586"/>
    <n v="5.95"/>
    <x v="0"/>
    <n v="2"/>
    <n v="0.16020009379396591"/>
    <n v="148.43600000000001"/>
    <x v="17"/>
    <s v="May 2015"/>
    <s v="May 2015  Week 18"/>
    <n v="1"/>
    <n v="0"/>
    <x v="0"/>
    <x v="1"/>
  </r>
  <r>
    <n v="3139"/>
    <s v="David Powell"/>
    <x v="0"/>
    <n v="0.09"/>
    <n v="280.98"/>
    <n v="57"/>
    <x v="0"/>
    <x v="2"/>
    <x v="0"/>
    <s v="Chairs &amp; Chairmats"/>
    <s v="Jumbo Drum"/>
    <s v="Hon 2090 “Pillow Soft” Series Mid Back Swivel/Tilt Chairs"/>
    <n v="0.78"/>
    <s v="United States"/>
    <x v="3"/>
    <s v="New Jersey"/>
    <s v="Cranford"/>
    <n v="7016"/>
    <x v="120"/>
    <x v="4"/>
    <x v="4"/>
    <x v="120"/>
    <x v="124"/>
    <d v="2015-05-05T00:00:00"/>
    <d v="2015-05-31T00:00:00"/>
    <d v="2015-05-05T00:00:00"/>
    <n v="252.488"/>
    <x v="21"/>
    <n v="7974.21"/>
    <n v="86793"/>
    <n v="280.89000000000004"/>
    <x v="3"/>
    <n v="3"/>
    <n v="3.1663073834273241E-2"/>
    <n v="8226.6980000000003"/>
    <x v="17"/>
    <s v="May 2015"/>
    <s v="May 2015  Week 18"/>
    <n v="1"/>
    <n v="0"/>
    <x v="0"/>
    <x v="1"/>
  </r>
  <r>
    <n v="3367"/>
    <s v="Renee McKenzie"/>
    <x v="0"/>
    <n v="0.08"/>
    <n v="30.97"/>
    <n v="4"/>
    <x v="1"/>
    <x v="2"/>
    <x v="1"/>
    <s v="Computer Peripherals"/>
    <s v="Small Box"/>
    <s v="Microsoft Multimedia Keyboard"/>
    <n v="0.74"/>
    <s v="United States"/>
    <x v="3"/>
    <s v="Ohio"/>
    <s v="Upper Arlington"/>
    <n v="43221"/>
    <x v="120"/>
    <x v="4"/>
    <x v="4"/>
    <x v="120"/>
    <x v="117"/>
    <d v="2015-05-03T00:00:00"/>
    <d v="2015-05-31T00:00:00"/>
    <d v="2015-05-03T00:00:00"/>
    <n v="10.68"/>
    <x v="60"/>
    <n v="758.97"/>
    <n v="90502"/>
    <n v="30.89"/>
    <x v="3"/>
    <n v="1"/>
    <n v="1.4071702438831574E-2"/>
    <n v="769.65"/>
    <x v="17"/>
    <s v="May 2015"/>
    <s v="May 2015  Week 18"/>
    <n v="1"/>
    <n v="0"/>
    <x v="0"/>
    <x v="1"/>
  </r>
  <r>
    <n v="3367"/>
    <s v="Renee McKenzie"/>
    <x v="0"/>
    <n v="0.1"/>
    <n v="4.13"/>
    <n v="0.5"/>
    <x v="2"/>
    <x v="2"/>
    <x v="2"/>
    <s v="Labels"/>
    <s v="Small Box"/>
    <s v="Avery 506"/>
    <n v="0.39"/>
    <s v="United States"/>
    <x v="3"/>
    <s v="Ohio"/>
    <s v="Upper Arlington"/>
    <n v="43221"/>
    <x v="120"/>
    <x v="4"/>
    <x v="4"/>
    <x v="120"/>
    <x v="123"/>
    <d v="2015-05-04T00:00:00"/>
    <d v="2015-05-31T00:00:00"/>
    <d v="2015-05-04T00:00:00"/>
    <n v="58.263599999999997"/>
    <x v="27"/>
    <n v="84.44"/>
    <n v="90502"/>
    <n v="4.03"/>
    <x v="3"/>
    <n v="2"/>
    <n v="0.69"/>
    <n v="142.70359999999999"/>
    <x v="17"/>
    <s v="May 2015"/>
    <s v="May 2015  Week 18"/>
    <n v="0"/>
    <n v="1"/>
    <x v="1"/>
    <x v="1"/>
  </r>
  <r>
    <n v="408"/>
    <s v="Calvin Parsons Walter"/>
    <x v="2"/>
    <n v="7.0000000000000007E-2"/>
    <n v="29.17"/>
    <n v="6.27"/>
    <x v="1"/>
    <x v="3"/>
    <x v="2"/>
    <s v="Binders and Binder Accessories"/>
    <s v="Small Box"/>
    <s v="Binding Machine Supplies"/>
    <n v="0.37"/>
    <s v="United States"/>
    <x v="1"/>
    <s v="Texas"/>
    <s v="San Juan"/>
    <n v="78589"/>
    <x v="120"/>
    <x v="4"/>
    <x v="4"/>
    <x v="120"/>
    <x v="122"/>
    <d v="2015-05-06T00:00:00"/>
    <d v="2015-05-31T00:00:00"/>
    <d v="2015-05-06T00:00:00"/>
    <n v="236.2371"/>
    <x v="15"/>
    <n v="400.47"/>
    <n v="89639"/>
    <n v="29.1"/>
    <x v="1"/>
    <n v="4"/>
    <n v="0.58989961794890999"/>
    <n v="636.70710000000008"/>
    <x v="17"/>
    <s v="May 2015"/>
    <s v="May 2015  Week 18"/>
    <n v="1"/>
    <n v="0"/>
    <x v="0"/>
    <x v="1"/>
  </r>
  <r>
    <n v="2426"/>
    <s v="Dorothy Holt"/>
    <x v="2"/>
    <n v="0.08"/>
    <n v="4.4800000000000004"/>
    <n v="49"/>
    <x v="1"/>
    <x v="0"/>
    <x v="2"/>
    <s v="Appliances"/>
    <s v="Large Box"/>
    <s v="Hoover Portapower™ Portable Vacuum"/>
    <n v="0.6"/>
    <s v="United States"/>
    <x v="1"/>
    <s v="Texas"/>
    <s v="Irving"/>
    <n v="75061"/>
    <x v="120"/>
    <x v="4"/>
    <x v="4"/>
    <x v="120"/>
    <x v="121"/>
    <d v="2015-05-02T00:00:00"/>
    <d v="2015-05-31T00:00:00"/>
    <d v="2015-05-02T00:00:00"/>
    <n v="139.58009999999999"/>
    <x v="24"/>
    <n v="202.29"/>
    <n v="90861"/>
    <n v="4.4000000000000004"/>
    <x v="1"/>
    <n v="0"/>
    <n v="0.69"/>
    <n v="341.87009999999998"/>
    <x v="17"/>
    <s v="May 2015"/>
    <s v="May 2015  Week 18"/>
    <n v="0"/>
    <n v="1"/>
    <x v="0"/>
    <x v="1"/>
  </r>
  <r>
    <n v="2426"/>
    <s v="Dorothy Holt"/>
    <x v="2"/>
    <n v="0"/>
    <n v="17.670000000000002"/>
    <n v="8.99"/>
    <x v="1"/>
    <x v="0"/>
    <x v="0"/>
    <s v="Office Furnishings"/>
    <s v="Small Pack"/>
    <s v="Executive Impressions 12&quot; Wall Clock"/>
    <n v="0.47"/>
    <s v="United States"/>
    <x v="1"/>
    <s v="Texas"/>
    <s v="Irving"/>
    <n v="75061"/>
    <x v="120"/>
    <x v="4"/>
    <x v="4"/>
    <x v="120"/>
    <x v="125"/>
    <d v="2015-05-09T00:00:00"/>
    <d v="2015-05-31T00:00:00"/>
    <d v="2015-05-09T00:00:00"/>
    <n v="109.67"/>
    <x v="13"/>
    <n v="168.71"/>
    <n v="90861"/>
    <n v="17.670000000000002"/>
    <x v="1"/>
    <n v="7"/>
    <n v="0.65005038231284451"/>
    <n v="278.38"/>
    <x v="17"/>
    <s v="May 2015"/>
    <s v="May 2015  Week 18"/>
    <n v="0"/>
    <n v="1"/>
    <x v="1"/>
    <x v="1"/>
  </r>
  <r>
    <n v="2578"/>
    <s v="Kent Gill"/>
    <x v="2"/>
    <n v="0.04"/>
    <n v="8.6"/>
    <n v="6.19"/>
    <x v="1"/>
    <x v="2"/>
    <x v="2"/>
    <s v="Binders and Binder Accessories"/>
    <s v="Small Box"/>
    <s v="Avery Printable Repositionable Plastic Tabs"/>
    <n v="0.38"/>
    <s v="United States"/>
    <x v="0"/>
    <s v="Alabama"/>
    <s v="Opelika"/>
    <n v="36801"/>
    <x v="120"/>
    <x v="4"/>
    <x v="4"/>
    <x v="120"/>
    <x v="123"/>
    <d v="2015-05-04T00:00:00"/>
    <d v="2015-05-31T00:00:00"/>
    <d v="2015-05-04T00:00:00"/>
    <n v="309.71159999999998"/>
    <x v="18"/>
    <n v="46.85"/>
    <n v="88298"/>
    <n v="8.56"/>
    <x v="0"/>
    <n v="2"/>
    <n v="6.6107065101387397"/>
    <n v="356.5616"/>
    <x v="17"/>
    <s v="May 2015"/>
    <s v="May 2015  Week 18"/>
    <n v="1"/>
    <n v="0"/>
    <x v="0"/>
    <x v="1"/>
  </r>
  <r>
    <n v="2578"/>
    <s v="Kent Gill"/>
    <x v="2"/>
    <n v="0.01"/>
    <n v="3.58"/>
    <n v="1.63"/>
    <x v="1"/>
    <x v="2"/>
    <x v="2"/>
    <s v="Rubber Bands"/>
    <s v="Wrap Bag"/>
    <s v="OIC Colored Binder Clips, Assorted Sizes"/>
    <n v="0.36"/>
    <s v="United States"/>
    <x v="0"/>
    <s v="Alabama"/>
    <s v="Opelika"/>
    <n v="36801"/>
    <x v="120"/>
    <x v="4"/>
    <x v="4"/>
    <x v="120"/>
    <x v="122"/>
    <d v="2015-05-06T00:00:00"/>
    <d v="2015-05-31T00:00:00"/>
    <d v="2015-05-06T00:00:00"/>
    <n v="-128.85599999999999"/>
    <x v="60"/>
    <n v="93.57"/>
    <n v="88298"/>
    <n v="3.5700000000000003"/>
    <x v="0"/>
    <n v="4"/>
    <n v="-1.3771080474511062"/>
    <n v="-35.286000000000001"/>
    <x v="17"/>
    <s v="May 2015"/>
    <s v="May 2015  Week 18"/>
    <n v="0"/>
    <n v="1"/>
    <x v="1"/>
    <x v="1"/>
  </r>
  <r>
    <n v="2578"/>
    <s v="Kent Gill"/>
    <x v="2"/>
    <n v="0.08"/>
    <n v="105.49"/>
    <n v="41.64"/>
    <x v="0"/>
    <x v="2"/>
    <x v="0"/>
    <s v="Tables"/>
    <s v="Jumbo Box"/>
    <s v="Balt Solid Wood Rectangular Table"/>
    <n v="0.75"/>
    <s v="United States"/>
    <x v="0"/>
    <s v="Alabama"/>
    <s v="Opelika"/>
    <n v="36801"/>
    <x v="120"/>
    <x v="4"/>
    <x v="4"/>
    <x v="120"/>
    <x v="125"/>
    <d v="2015-05-09T00:00:00"/>
    <d v="2015-05-31T00:00:00"/>
    <d v="2015-05-09T00:00:00"/>
    <n v="-36.945999999999998"/>
    <x v="20"/>
    <n v="2694.49"/>
    <n v="88298"/>
    <n v="105.41"/>
    <x v="0"/>
    <n v="7"/>
    <n v="-1.3711685699334569E-2"/>
    <n v="2657.5439999999999"/>
    <x v="17"/>
    <s v="May 2015"/>
    <s v="May 2015  Week 18"/>
    <n v="0"/>
    <n v="1"/>
    <x v="1"/>
    <x v="1"/>
  </r>
  <r>
    <n v="2531"/>
    <s v="Rick Houston"/>
    <x v="4"/>
    <n v="0.08"/>
    <n v="4"/>
    <n v="1.3"/>
    <x v="1"/>
    <x v="0"/>
    <x v="2"/>
    <s v="Paper"/>
    <s v="Wrap Bag"/>
    <s v="EcoTones® Memo Sheets"/>
    <n v="0.37"/>
    <s v="United States"/>
    <x v="2"/>
    <s v="California"/>
    <s v="Atascadero"/>
    <n v="93422"/>
    <x v="120"/>
    <x v="4"/>
    <x v="4"/>
    <x v="120"/>
    <x v="123"/>
    <d v="2015-05-04T00:00:00"/>
    <d v="2015-05-31T00:00:00"/>
    <d v="2015-05-04T00:00:00"/>
    <n v="28.4"/>
    <x v="15"/>
    <n v="51.99"/>
    <n v="87452"/>
    <n v="3.92"/>
    <x v="2"/>
    <n v="2"/>
    <n v="0.54625889594152721"/>
    <n v="80.39"/>
    <x v="17"/>
    <s v="May 2015"/>
    <s v="May 2015  Week 18"/>
    <n v="1"/>
    <n v="0"/>
    <x v="0"/>
    <x v="1"/>
  </r>
  <r>
    <n v="27"/>
    <s v="Guy Gallagher"/>
    <x v="3"/>
    <n v="0.04"/>
    <n v="4.1399999999999997"/>
    <n v="6.6"/>
    <x v="1"/>
    <x v="3"/>
    <x v="0"/>
    <s v="Office Furnishings"/>
    <s v="Small Box"/>
    <s v="Eldon Image Series Black Desk Accessories"/>
    <n v="0.49"/>
    <s v="United States"/>
    <x v="2"/>
    <s v="California"/>
    <s v="Lakewood"/>
    <n v="90712"/>
    <x v="120"/>
    <x v="4"/>
    <x v="4"/>
    <x v="120"/>
    <x v="123"/>
    <d v="2015-05-04T00:00:00"/>
    <d v="2015-05-31T00:00:00"/>
    <d v="2015-05-04T00:00:00"/>
    <n v="8.8940000000000001"/>
    <x v="4"/>
    <n v="54.78"/>
    <n v="87652"/>
    <n v="4.0999999999999996"/>
    <x v="2"/>
    <n v="2"/>
    <n v="0.16235852500912742"/>
    <n v="63.673999999999999"/>
    <x v="17"/>
    <s v="May 2015"/>
    <s v="May 2015  Week 18"/>
    <n v="1"/>
    <n v="0"/>
    <x v="0"/>
    <x v="1"/>
  </r>
  <r>
    <n v="3386"/>
    <s v="Carmen Elmore"/>
    <x v="0"/>
    <n v="0"/>
    <n v="2.61"/>
    <n v="0.5"/>
    <x v="1"/>
    <x v="3"/>
    <x v="2"/>
    <s v="Labels"/>
    <s v="Small Box"/>
    <s v="Avery 494"/>
    <n v="0.39"/>
    <s v="United States"/>
    <x v="3"/>
    <s v="Ohio"/>
    <s v="Bowling Green"/>
    <n v="43402"/>
    <x v="121"/>
    <x v="4"/>
    <x v="4"/>
    <x v="121"/>
    <x v="124"/>
    <d v="2015-05-05T00:00:00"/>
    <d v="2015-05-31T00:00:00"/>
    <d v="2015-05-05T00:00:00"/>
    <n v="19.554600000000001"/>
    <x v="19"/>
    <n v="28.34"/>
    <n v="88746"/>
    <n v="2.61"/>
    <x v="3"/>
    <n v="2"/>
    <n v="0.69000000000000006"/>
    <n v="47.894599999999997"/>
    <x v="18"/>
    <s v="May 2015"/>
    <s v="May 2015  Week 19"/>
    <n v="1"/>
    <n v="0"/>
    <x v="0"/>
    <x v="1"/>
  </r>
  <r>
    <n v="3386"/>
    <s v="Carmen Elmore"/>
    <x v="0"/>
    <n v="0.04"/>
    <n v="25.38"/>
    <n v="8.99"/>
    <x v="2"/>
    <x v="3"/>
    <x v="0"/>
    <s v="Office Furnishings"/>
    <s v="Small Pack"/>
    <s v="Executive Impressions 13&quot; Chairman Wall Clock"/>
    <n v="0.5"/>
    <s v="United States"/>
    <x v="3"/>
    <s v="Ohio"/>
    <s v="Bowling Green"/>
    <n v="43402"/>
    <x v="121"/>
    <x v="4"/>
    <x v="4"/>
    <x v="121"/>
    <x v="122"/>
    <d v="2015-05-06T00:00:00"/>
    <d v="2015-05-31T00:00:00"/>
    <d v="2015-05-06T00:00:00"/>
    <n v="152.482"/>
    <x v="64"/>
    <n v="861.3"/>
    <n v="88746"/>
    <n v="25.34"/>
    <x v="3"/>
    <n v="3"/>
    <n v="0.17703703703703705"/>
    <n v="1013.7819999999999"/>
    <x v="18"/>
    <s v="May 2015"/>
    <s v="May 2015  Week 19"/>
    <n v="0"/>
    <n v="1"/>
    <x v="1"/>
    <x v="1"/>
  </r>
  <r>
    <n v="2157"/>
    <s v="Tom Hoyle Honeycutt"/>
    <x v="1"/>
    <n v="7.0000000000000007E-2"/>
    <n v="30.93"/>
    <n v="3.92"/>
    <x v="1"/>
    <x v="2"/>
    <x v="0"/>
    <s v="Office Furnishings"/>
    <s v="Small Pack"/>
    <s v="Advantus Employee of the Month Certificate Frame, 11 x 13-1/2"/>
    <n v="0.44"/>
    <s v="United States"/>
    <x v="1"/>
    <s v="Michigan"/>
    <s v="Warren"/>
    <n v="48093"/>
    <x v="121"/>
    <x v="4"/>
    <x v="4"/>
    <x v="121"/>
    <x v="123"/>
    <d v="2015-05-04T00:00:00"/>
    <d v="2015-05-31T00:00:00"/>
    <d v="2015-05-04T00:00:00"/>
    <n v="398.30250000000001"/>
    <x v="23"/>
    <n v="577.25"/>
    <n v="90386"/>
    <n v="30.86"/>
    <x v="1"/>
    <n v="1"/>
    <n v="0.69000000000000006"/>
    <n v="975.55250000000001"/>
    <x v="18"/>
    <s v="May 2015"/>
    <s v="May 2015  Week 19"/>
    <n v="0"/>
    <n v="1"/>
    <x v="0"/>
    <x v="1"/>
  </r>
  <r>
    <n v="2157"/>
    <s v="Tom Hoyle Honeycutt"/>
    <x v="1"/>
    <n v="0.05"/>
    <n v="297.48"/>
    <n v="18.059999999999999"/>
    <x v="0"/>
    <x v="2"/>
    <x v="1"/>
    <s v="Office Machines"/>
    <s v="Jumbo Drum"/>
    <s v="Panasonic KX-P3200 Dot Matrix Printer"/>
    <n v="0.6"/>
    <s v="United States"/>
    <x v="1"/>
    <s v="Michigan"/>
    <s v="Warren"/>
    <n v="48093"/>
    <x v="121"/>
    <x v="4"/>
    <x v="4"/>
    <x v="121"/>
    <x v="123"/>
    <d v="2015-05-04T00:00:00"/>
    <d v="2015-05-31T00:00:00"/>
    <d v="2015-05-04T00:00:00"/>
    <n v="709.85199999999998"/>
    <x v="15"/>
    <n v="4075.18"/>
    <n v="90386"/>
    <n v="297.43"/>
    <x v="1"/>
    <n v="1"/>
    <n v="0.17418911557280906"/>
    <n v="4785.0320000000002"/>
    <x v="18"/>
    <s v="May 2015"/>
    <s v="May 2015  Week 19"/>
    <n v="0"/>
    <n v="1"/>
    <x v="1"/>
    <x v="1"/>
  </r>
  <r>
    <n v="2157"/>
    <s v="Tom Hoyle Honeycutt"/>
    <x v="1"/>
    <n v="7.0000000000000007E-2"/>
    <n v="296.18"/>
    <n v="54.12"/>
    <x v="0"/>
    <x v="2"/>
    <x v="0"/>
    <s v="Tables"/>
    <s v="Jumbo Box"/>
    <s v="Hon 94000 Series Round Tables"/>
    <n v="0.76"/>
    <s v="United States"/>
    <x v="1"/>
    <s v="Michigan"/>
    <s v="Warren"/>
    <n v="48093"/>
    <x v="121"/>
    <x v="4"/>
    <x v="4"/>
    <x v="121"/>
    <x v="124"/>
    <d v="2015-05-05T00:00:00"/>
    <d v="2015-05-31T00:00:00"/>
    <d v="2015-05-05T00:00:00"/>
    <n v="80.809200000000004"/>
    <x v="5"/>
    <n v="1798.23"/>
    <n v="90386"/>
    <n v="296.11"/>
    <x v="1"/>
    <n v="2"/>
    <n v="4.4938189219399079E-2"/>
    <n v="1879.0391999999999"/>
    <x v="18"/>
    <s v="May 2015"/>
    <s v="May 2015  Week 19"/>
    <n v="0"/>
    <n v="1"/>
    <x v="1"/>
    <x v="1"/>
  </r>
  <r>
    <n v="1391"/>
    <s v="Carolyn Greer"/>
    <x v="2"/>
    <n v="7.0000000000000007E-2"/>
    <n v="12.28"/>
    <n v="6.13"/>
    <x v="1"/>
    <x v="0"/>
    <x v="2"/>
    <s v="Storage &amp; Organization"/>
    <s v="Small Box"/>
    <s v="Recycled Eldon Regeneration Jumbo File"/>
    <n v="0.56999999999999995"/>
    <s v="United States"/>
    <x v="2"/>
    <s v="California"/>
    <s v="Sunnyvale"/>
    <n v="94086"/>
    <x v="121"/>
    <x v="4"/>
    <x v="4"/>
    <x v="121"/>
    <x v="126"/>
    <d v="2015-05-10T00:00:00"/>
    <d v="2015-05-31T00:00:00"/>
    <d v="2015-05-10T00:00:00"/>
    <n v="15.236000000000001"/>
    <x v="62"/>
    <n v="389.59"/>
    <n v="88730"/>
    <n v="12.209999999999999"/>
    <x v="2"/>
    <n v="7"/>
    <n v="3.9107779973818632E-2"/>
    <n v="404.82599999999996"/>
    <x v="18"/>
    <s v="May 2015"/>
    <s v="May 2015  Week 19"/>
    <n v="0"/>
    <n v="1"/>
    <x v="0"/>
    <x v="1"/>
  </r>
  <r>
    <n v="1680"/>
    <s v="Esther Whitaker"/>
    <x v="2"/>
    <n v="0.09"/>
    <n v="30.98"/>
    <n v="19.510000000000002"/>
    <x v="1"/>
    <x v="1"/>
    <x v="2"/>
    <s v="Envelopes"/>
    <s v="Small Box"/>
    <s v="Staples Colored Interoffice Envelopes"/>
    <n v="0.36"/>
    <s v="United States"/>
    <x v="3"/>
    <s v="Ohio"/>
    <s v="Fairfield"/>
    <n v="45014"/>
    <x v="121"/>
    <x v="4"/>
    <x v="4"/>
    <x v="121"/>
    <x v="124"/>
    <d v="2015-05-05T00:00:00"/>
    <d v="2015-05-31T00:00:00"/>
    <d v="2015-05-05T00:00:00"/>
    <n v="-163.53"/>
    <x v="27"/>
    <n v="514.62"/>
    <n v="86645"/>
    <n v="30.89"/>
    <x v="3"/>
    <n v="2"/>
    <n v="-0.31776845050717034"/>
    <n v="351.09000000000003"/>
    <x v="18"/>
    <s v="May 2015"/>
    <s v="May 2015  Week 19"/>
    <n v="1"/>
    <n v="0"/>
    <x v="0"/>
    <x v="1"/>
  </r>
  <r>
    <n v="1680"/>
    <s v="Esther Whitaker"/>
    <x v="2"/>
    <n v="0.03"/>
    <n v="49.34"/>
    <n v="10.25"/>
    <x v="1"/>
    <x v="1"/>
    <x v="0"/>
    <s v="Office Furnishings"/>
    <s v="Large Box"/>
    <s v="Electrix Fluorescent Magnifier Lamps &amp; Weighted Base"/>
    <n v="0.56999999999999995"/>
    <s v="United States"/>
    <x v="3"/>
    <s v="Ohio"/>
    <s v="Fairfield"/>
    <n v="45014"/>
    <x v="121"/>
    <x v="4"/>
    <x v="4"/>
    <x v="121"/>
    <x v="124"/>
    <d v="2015-05-05T00:00:00"/>
    <d v="2015-05-31T00:00:00"/>
    <d v="2015-05-05T00:00:00"/>
    <n v="554.77"/>
    <x v="40"/>
    <n v="817.32"/>
    <n v="86645"/>
    <n v="49.31"/>
    <x v="3"/>
    <n v="2"/>
    <n v="0.67876719032936905"/>
    <n v="1372.0900000000001"/>
    <x v="18"/>
    <s v="May 2015"/>
    <s v="May 2015  Week 19"/>
    <n v="0"/>
    <n v="1"/>
    <x v="1"/>
    <x v="1"/>
  </r>
  <r>
    <n v="94"/>
    <s v="Eddie House Mueller"/>
    <x v="3"/>
    <n v="0.04"/>
    <n v="160.97999999999999"/>
    <n v="30"/>
    <x v="0"/>
    <x v="2"/>
    <x v="0"/>
    <s v="Chairs &amp; Chairmats"/>
    <s v="Jumbo Drum"/>
    <s v="Office Star - Mid Back Dual function Ergonomic High Back Chair with 2-Way Adjustable Arms"/>
    <n v="0.62"/>
    <s v="United States"/>
    <x v="1"/>
    <s v="Illinois"/>
    <s v="Chicago"/>
    <n v="60601"/>
    <x v="121"/>
    <x v="4"/>
    <x v="4"/>
    <x v="121"/>
    <x v="124"/>
    <d v="2015-05-05T00:00:00"/>
    <d v="2015-05-31T00:00:00"/>
    <d v="2015-05-05T00:00:00"/>
    <n v="116.1"/>
    <x v="24"/>
    <n v="6276.34"/>
    <n v="44231"/>
    <n v="160.94"/>
    <x v="1"/>
    <n v="2"/>
    <n v="1.8498041852417171E-2"/>
    <n v="6392.4400000000005"/>
    <x v="18"/>
    <s v="May 2015"/>
    <s v="May 2015  Week 19"/>
    <n v="1"/>
    <n v="0"/>
    <x v="0"/>
    <x v="1"/>
  </r>
  <r>
    <n v="94"/>
    <s v="Eddie House Mueller"/>
    <x v="3"/>
    <n v="0.01"/>
    <n v="17.98"/>
    <n v="4"/>
    <x v="1"/>
    <x v="2"/>
    <x v="1"/>
    <s v="Computer Peripherals"/>
    <s v="Small Box"/>
    <s v="Belkin 107-key enhanced keyboard, USB/PS/2 interface"/>
    <n v="0.79"/>
    <s v="United States"/>
    <x v="1"/>
    <s v="Illinois"/>
    <s v="Chicago"/>
    <n v="60601"/>
    <x v="121"/>
    <x v="4"/>
    <x v="4"/>
    <x v="121"/>
    <x v="124"/>
    <d v="2015-05-05T00:00:00"/>
    <d v="2015-05-31T00:00:00"/>
    <d v="2015-05-05T00:00:00"/>
    <n v="-87.96"/>
    <x v="65"/>
    <n v="2664.4"/>
    <n v="44231"/>
    <n v="17.97"/>
    <x v="1"/>
    <n v="2"/>
    <n v="-3.3013061101936643E-2"/>
    <n v="2576.44"/>
    <x v="18"/>
    <s v="May 2015"/>
    <s v="May 2015  Week 19"/>
    <n v="0"/>
    <n v="1"/>
    <x v="1"/>
    <x v="1"/>
  </r>
  <r>
    <n v="97"/>
    <s v="Max McKenna"/>
    <x v="3"/>
    <n v="0.04"/>
    <n v="160.97999999999999"/>
    <n v="30"/>
    <x v="0"/>
    <x v="2"/>
    <x v="0"/>
    <s v="Chairs &amp; Chairmats"/>
    <s v="Jumbo Drum"/>
    <s v="Office Star - Mid Back Dual function Ergonomic High Back Chair with 2-Way Adjustable Arms"/>
    <n v="0.62"/>
    <s v="United States"/>
    <x v="1"/>
    <s v="Kansas"/>
    <s v="Manhattan"/>
    <n v="66502"/>
    <x v="121"/>
    <x v="4"/>
    <x v="4"/>
    <x v="121"/>
    <x v="124"/>
    <d v="2015-05-05T00:00:00"/>
    <d v="2015-05-31T00:00:00"/>
    <d v="2015-05-05T00:00:00"/>
    <n v="255.42"/>
    <x v="13"/>
    <n v="1526.68"/>
    <n v="87306"/>
    <n v="160.94"/>
    <x v="1"/>
    <n v="2"/>
    <n v="0.16730421568370579"/>
    <n v="1782.1000000000001"/>
    <x v="18"/>
    <s v="May 2015"/>
    <s v="May 2015  Week 19"/>
    <n v="1"/>
    <n v="0"/>
    <x v="0"/>
    <x v="1"/>
  </r>
  <r>
    <n v="97"/>
    <s v="Max McKenna"/>
    <x v="3"/>
    <n v="0.06"/>
    <n v="115.99"/>
    <n v="8.99"/>
    <x v="1"/>
    <x v="2"/>
    <x v="1"/>
    <s v="Telephones and Communication"/>
    <s v="Small Box"/>
    <s v="5185"/>
    <n v="0.57999999999999996"/>
    <s v="United States"/>
    <x v="1"/>
    <s v="Kansas"/>
    <s v="Manhattan"/>
    <n v="66502"/>
    <x v="121"/>
    <x v="4"/>
    <x v="4"/>
    <x v="121"/>
    <x v="123"/>
    <d v="2015-05-04T00:00:00"/>
    <d v="2015-05-31T00:00:00"/>
    <d v="2015-05-04T00:00:00"/>
    <n v="685.6146"/>
    <x v="41"/>
    <n v="1952.56"/>
    <n v="87306"/>
    <n v="115.92999999999999"/>
    <x v="1"/>
    <n v="1"/>
    <n v="0.35113625189494818"/>
    <n v="2638.1745999999998"/>
    <x v="18"/>
    <s v="May 2015"/>
    <s v="May 2015  Week 19"/>
    <n v="0"/>
    <n v="1"/>
    <x v="1"/>
    <x v="1"/>
  </r>
  <r>
    <n v="1869"/>
    <s v="Roberta Daniel"/>
    <x v="3"/>
    <n v="0.08"/>
    <n v="8.09"/>
    <n v="7.96"/>
    <x v="1"/>
    <x v="1"/>
    <x v="0"/>
    <s v="Office Furnishings"/>
    <s v="Small Box"/>
    <s v="6&quot; Cubicle Wall Clock, Black"/>
    <n v="0.49"/>
    <s v="United States"/>
    <x v="2"/>
    <s v="New Mexico"/>
    <s v="Alamogordo"/>
    <n v="88310"/>
    <x v="121"/>
    <x v="4"/>
    <x v="4"/>
    <x v="121"/>
    <x v="123"/>
    <d v="2015-05-04T00:00:00"/>
    <d v="2015-05-31T00:00:00"/>
    <d v="2015-05-04T00:00:00"/>
    <n v="-88.82"/>
    <x v="19"/>
    <n v="80.349999999999994"/>
    <n v="89209"/>
    <n v="8.01"/>
    <x v="2"/>
    <n v="1"/>
    <n v="-1.1054138145612944"/>
    <n v="-8.4699999999999989"/>
    <x v="18"/>
    <s v="May 2015"/>
    <s v="May 2015  Week 19"/>
    <n v="1"/>
    <n v="0"/>
    <x v="0"/>
    <x v="1"/>
  </r>
  <r>
    <n v="335"/>
    <s v="Curtis O'Connell"/>
    <x v="0"/>
    <n v="0.09"/>
    <n v="6.28"/>
    <n v="5.29"/>
    <x v="1"/>
    <x v="3"/>
    <x v="0"/>
    <s v="Office Furnishings"/>
    <s v="Small Box"/>
    <s v="Eldon® 200 Class™ Desk Accessories, Burgundy"/>
    <n v="0.43"/>
    <s v="United States"/>
    <x v="2"/>
    <s v="Oregon"/>
    <s v="Medford"/>
    <n v="97504"/>
    <x v="122"/>
    <x v="4"/>
    <x v="4"/>
    <x v="122"/>
    <x v="123"/>
    <d v="2015-05-04T00:00:00"/>
    <d v="2015-05-31T00:00:00"/>
    <d v="2015-05-04T00:00:00"/>
    <n v="-5.2"/>
    <x v="3"/>
    <n v="8.5299999999999994"/>
    <n v="87277"/>
    <n v="6.19"/>
    <x v="2"/>
    <n v="0"/>
    <n v="-0.60961313012895668"/>
    <n v="3.3299999999999992"/>
    <x v="18"/>
    <s v="May 2015"/>
    <s v="May 2015  Week 19"/>
    <n v="1"/>
    <n v="0"/>
    <x v="0"/>
    <x v="1"/>
  </r>
  <r>
    <n v="342"/>
    <s v="Jacqueline Noble"/>
    <x v="0"/>
    <n v="0.01"/>
    <n v="3.26"/>
    <n v="1.86"/>
    <x v="1"/>
    <x v="3"/>
    <x v="2"/>
    <s v="Pens &amp; Art Supplies"/>
    <s v="Wrap Bag"/>
    <s v="Avery Hi-Liter GlideStik Fluorescent Highlighter, Yellow Ink"/>
    <n v="0.41"/>
    <s v="United States"/>
    <x v="0"/>
    <s v="Florida"/>
    <s v="Miami"/>
    <n v="33181"/>
    <x v="122"/>
    <x v="4"/>
    <x v="4"/>
    <x v="122"/>
    <x v="122"/>
    <d v="2015-05-06T00:00:00"/>
    <d v="2015-05-31T00:00:00"/>
    <d v="2015-05-06T00:00:00"/>
    <n v="-4.6683000000000003"/>
    <x v="41"/>
    <n v="73.97"/>
    <n v="3332"/>
    <n v="3.25"/>
    <x v="0"/>
    <n v="2"/>
    <n v="-6.3110720562390157E-2"/>
    <n v="69.301699999999997"/>
    <x v="18"/>
    <s v="May 2015"/>
    <s v="May 2015  Week 19"/>
    <n v="1"/>
    <n v="0"/>
    <x v="0"/>
    <x v="1"/>
  </r>
  <r>
    <n v="344"/>
    <s v="Rosemary English"/>
    <x v="0"/>
    <n v="0.01"/>
    <n v="3.26"/>
    <n v="1.86"/>
    <x v="1"/>
    <x v="3"/>
    <x v="2"/>
    <s v="Pens &amp; Art Supplies"/>
    <s v="Wrap Bag"/>
    <s v="Avery Hi-Liter GlideStik Fluorescent Highlighter, Yellow Ink"/>
    <n v="0.41"/>
    <s v="United States"/>
    <x v="3"/>
    <s v="Maine"/>
    <s v="Portland"/>
    <n v="4101"/>
    <x v="122"/>
    <x v="4"/>
    <x v="4"/>
    <x v="122"/>
    <x v="122"/>
    <d v="2015-05-06T00:00:00"/>
    <d v="2015-05-31T00:00:00"/>
    <d v="2015-05-06T00:00:00"/>
    <n v="0.70199999999999996"/>
    <x v="18"/>
    <n v="18.489999999999998"/>
    <n v="88152"/>
    <n v="3.25"/>
    <x v="3"/>
    <n v="2"/>
    <n v="3.7966468361276366E-2"/>
    <n v="19.192"/>
    <x v="18"/>
    <s v="May 2015"/>
    <s v="May 2015  Week 19"/>
    <n v="1"/>
    <n v="0"/>
    <x v="0"/>
    <x v="1"/>
  </r>
  <r>
    <n v="2289"/>
    <s v="Ryan Herman"/>
    <x v="0"/>
    <n v="0.01"/>
    <n v="7.59"/>
    <n v="4"/>
    <x v="1"/>
    <x v="2"/>
    <x v="0"/>
    <s v="Office Furnishings"/>
    <s v="Wrap Bag"/>
    <s v="Master Giant Foot® Doorstop, Safety Yellow"/>
    <n v="0.42"/>
    <s v="United States"/>
    <x v="1"/>
    <s v="Minnesota"/>
    <s v="Burnsville"/>
    <n v="55337"/>
    <x v="122"/>
    <x v="4"/>
    <x v="4"/>
    <x v="122"/>
    <x v="123"/>
    <d v="2015-05-04T00:00:00"/>
    <d v="2015-05-31T00:00:00"/>
    <d v="2015-05-04T00:00:00"/>
    <n v="2.97"/>
    <x v="40"/>
    <n v="136.25"/>
    <n v="88165"/>
    <n v="7.58"/>
    <x v="1"/>
    <n v="0"/>
    <n v="2.1798165137614681E-2"/>
    <n v="139.22"/>
    <x v="18"/>
    <s v="May 2015"/>
    <s v="May 2015  Week 19"/>
    <n v="1"/>
    <n v="0"/>
    <x v="0"/>
    <x v="1"/>
  </r>
  <r>
    <n v="2650"/>
    <s v="Joanne Chu"/>
    <x v="0"/>
    <n v="0.05"/>
    <n v="35.99"/>
    <n v="5.99"/>
    <x v="1"/>
    <x v="3"/>
    <x v="1"/>
    <s v="Telephones and Communication"/>
    <s v="Wrap Bag"/>
    <s v="Accessory41"/>
    <n v="0.38"/>
    <s v="United States"/>
    <x v="3"/>
    <s v="Pennsylvania"/>
    <s v="Baldwin"/>
    <n v="15234"/>
    <x v="122"/>
    <x v="4"/>
    <x v="4"/>
    <x v="122"/>
    <x v="124"/>
    <d v="2015-05-05T00:00:00"/>
    <d v="2015-05-31T00:00:00"/>
    <d v="2015-05-05T00:00:00"/>
    <n v="524.31719999999996"/>
    <x v="60"/>
    <n v="759.88"/>
    <n v="88815"/>
    <n v="35.940000000000005"/>
    <x v="3"/>
    <n v="1"/>
    <n v="0.69"/>
    <n v="1284.1972000000001"/>
    <x v="18"/>
    <s v="May 2015"/>
    <s v="May 2015  Week 19"/>
    <n v="1"/>
    <n v="0"/>
    <x v="0"/>
    <x v="1"/>
  </r>
  <r>
    <n v="2689"/>
    <s v="Marlene Gray"/>
    <x v="0"/>
    <n v="0.09"/>
    <n v="3.75"/>
    <n v="0.5"/>
    <x v="1"/>
    <x v="2"/>
    <x v="2"/>
    <s v="Labels"/>
    <s v="Small Box"/>
    <s v="Avery 496"/>
    <n v="0.37"/>
    <s v="United States"/>
    <x v="3"/>
    <s v="New Jersey"/>
    <s v="Clifton"/>
    <n v="7011"/>
    <x v="122"/>
    <x v="4"/>
    <x v="4"/>
    <x v="122"/>
    <x v="122"/>
    <d v="2015-05-06T00:00:00"/>
    <d v="2015-05-31T00:00:00"/>
    <d v="2015-05-06T00:00:00"/>
    <n v="51.218699999999998"/>
    <x v="31"/>
    <n v="74.23"/>
    <n v="90624"/>
    <n v="3.66"/>
    <x v="3"/>
    <n v="2"/>
    <n v="0.69"/>
    <n v="125.4487"/>
    <x v="18"/>
    <s v="May 2015"/>
    <s v="May 2015  Week 19"/>
    <n v="1"/>
    <n v="0"/>
    <x v="0"/>
    <x v="1"/>
  </r>
  <r>
    <n v="2693"/>
    <s v="Lloyd Cannon"/>
    <x v="0"/>
    <n v="0.01"/>
    <n v="30.98"/>
    <n v="9.18"/>
    <x v="1"/>
    <x v="2"/>
    <x v="2"/>
    <s v="Paper"/>
    <s v="Small Box"/>
    <s v="Xerox 1951"/>
    <n v="0.4"/>
    <s v="United States"/>
    <x v="3"/>
    <s v="Vermont"/>
    <s v="Bennington"/>
    <n v="5201"/>
    <x v="122"/>
    <x v="4"/>
    <x v="4"/>
    <x v="122"/>
    <x v="123"/>
    <d v="2015-05-04T00:00:00"/>
    <d v="2015-05-31T00:00:00"/>
    <d v="2015-05-04T00:00:00"/>
    <n v="380.46800000000002"/>
    <x v="41"/>
    <n v="627.19000000000005"/>
    <n v="90624"/>
    <n v="30.97"/>
    <x v="3"/>
    <n v="0"/>
    <n v="0.60662319233406148"/>
    <n v="1007.6580000000001"/>
    <x v="18"/>
    <s v="May 2015"/>
    <s v="May 2015  Week 19"/>
    <n v="1"/>
    <n v="0"/>
    <x v="1"/>
    <x v="1"/>
  </r>
  <r>
    <n v="411"/>
    <s v="Carolyn Proctor"/>
    <x v="1"/>
    <n v="0.05"/>
    <n v="178.47"/>
    <n v="19.989999999999998"/>
    <x v="2"/>
    <x v="1"/>
    <x v="2"/>
    <s v="Storage &amp; Organization"/>
    <s v="Small Box"/>
    <s v="Hot File® 7-Pocket, Floor Stand"/>
    <n v="0.55000000000000004"/>
    <s v="United States"/>
    <x v="2"/>
    <s v="California"/>
    <s v="Oakland"/>
    <n v="94601"/>
    <x v="122"/>
    <x v="4"/>
    <x v="4"/>
    <x v="122"/>
    <x v="127"/>
    <d v="2015-05-07T00:00:00"/>
    <d v="2015-05-31T00:00:00"/>
    <d v="2015-05-07T00:00:00"/>
    <n v="943"/>
    <x v="13"/>
    <n v="1531.31"/>
    <n v="87905"/>
    <n v="178.42"/>
    <x v="2"/>
    <n v="3"/>
    <n v="0.61581260489384904"/>
    <n v="2474.31"/>
    <x v="18"/>
    <s v="May 2015"/>
    <s v="May 2015  Week 19"/>
    <n v="1"/>
    <n v="0"/>
    <x v="0"/>
    <x v="1"/>
  </r>
  <r>
    <n v="3176"/>
    <s v="Jackie McCullough"/>
    <x v="1"/>
    <n v="0.06"/>
    <n v="10.97"/>
    <n v="6.5"/>
    <x v="1"/>
    <x v="1"/>
    <x v="1"/>
    <s v="Computer Peripherals"/>
    <s v="Small Box"/>
    <s v="Micro Innovations 104 Keyboard"/>
    <n v="0.64"/>
    <s v="United States"/>
    <x v="0"/>
    <s v="Florida"/>
    <s v="Jacksonville"/>
    <n v="32216"/>
    <x v="122"/>
    <x v="4"/>
    <x v="4"/>
    <x v="122"/>
    <x v="122"/>
    <d v="2015-05-06T00:00:00"/>
    <d v="2015-05-31T00:00:00"/>
    <d v="2015-05-06T00:00:00"/>
    <n v="65.597999999999999"/>
    <x v="23"/>
    <n v="215.25"/>
    <n v="90820"/>
    <n v="10.91"/>
    <x v="0"/>
    <n v="2"/>
    <n v="0.30475261324041814"/>
    <n v="280.84800000000001"/>
    <x v="18"/>
    <s v="May 2015"/>
    <s v="May 2015  Week 19"/>
    <n v="1"/>
    <n v="0"/>
    <x v="0"/>
    <x v="1"/>
  </r>
  <r>
    <n v="3356"/>
    <s v="Richard Tan"/>
    <x v="4"/>
    <n v="7.0000000000000007E-2"/>
    <n v="5.34"/>
    <n v="5.63"/>
    <x v="1"/>
    <x v="3"/>
    <x v="2"/>
    <s v="Binders and Binder Accessories"/>
    <s v="Small Box"/>
    <s v="Pressboard Data Binder, Crimson, 12&quot; X 8 1/2&quot;"/>
    <n v="0.39"/>
    <s v="United States"/>
    <x v="2"/>
    <s v="Idaho"/>
    <s v="Eagle"/>
    <n v="83616"/>
    <x v="122"/>
    <x v="4"/>
    <x v="4"/>
    <x v="122"/>
    <x v="122"/>
    <d v="2015-05-06T00:00:00"/>
    <d v="2015-05-31T00:00:00"/>
    <d v="2015-05-06T00:00:00"/>
    <n v="-116.3455"/>
    <x v="1"/>
    <n v="66.650000000000006"/>
    <n v="88588"/>
    <n v="5.27"/>
    <x v="2"/>
    <n v="2"/>
    <n v="-1.7456189047261814"/>
    <n v="-49.695499999999996"/>
    <x v="18"/>
    <s v="May 2015"/>
    <s v="May 2015  Week 19"/>
    <n v="1"/>
    <n v="0"/>
    <x v="0"/>
    <x v="1"/>
  </r>
  <r>
    <n v="3356"/>
    <s v="Richard Tan"/>
    <x v="4"/>
    <n v="0.03"/>
    <n v="160.97999999999999"/>
    <n v="30"/>
    <x v="0"/>
    <x v="3"/>
    <x v="0"/>
    <s v="Chairs &amp; Chairmats"/>
    <s v="Jumbo Drum"/>
    <s v="Office Star - Mid Back Dual function Ergonomic High Back Chair with 2-Way Adjustable Arms"/>
    <n v="0.62"/>
    <s v="United States"/>
    <x v="2"/>
    <s v="Idaho"/>
    <s v="Eagle"/>
    <n v="83616"/>
    <x v="122"/>
    <x v="4"/>
    <x v="4"/>
    <x v="122"/>
    <x v="124"/>
    <d v="2015-05-05T00:00:00"/>
    <d v="2015-05-31T00:00:00"/>
    <d v="2015-05-05T00:00:00"/>
    <n v="1304.9000000000001"/>
    <x v="27"/>
    <n v="2934.16"/>
    <n v="88588"/>
    <n v="160.94999999999999"/>
    <x v="2"/>
    <n v="1"/>
    <n v="0.44472694058947032"/>
    <n v="4239.0599999999995"/>
    <x v="18"/>
    <s v="May 2015"/>
    <s v="May 2015  Week 19"/>
    <n v="0"/>
    <n v="1"/>
    <x v="1"/>
    <x v="1"/>
  </r>
  <r>
    <n v="3356"/>
    <s v="Richard Tan"/>
    <x v="4"/>
    <n v="0.04"/>
    <n v="65.989999999999995"/>
    <n v="5.63"/>
    <x v="2"/>
    <x v="3"/>
    <x v="1"/>
    <s v="Telephones and Communication"/>
    <s v="Small Box"/>
    <s v="2190"/>
    <n v="0.56000000000000005"/>
    <s v="United States"/>
    <x v="2"/>
    <s v="Idaho"/>
    <s v="Eagle"/>
    <n v="83616"/>
    <x v="122"/>
    <x v="4"/>
    <x v="4"/>
    <x v="122"/>
    <x v="123"/>
    <d v="2015-05-04T00:00:00"/>
    <d v="2015-05-31T00:00:00"/>
    <d v="2015-05-04T00:00:00"/>
    <n v="605.04719999999998"/>
    <x v="9"/>
    <n v="876.88"/>
    <n v="88588"/>
    <n v="65.949999999999989"/>
    <x v="2"/>
    <n v="0"/>
    <n v="0.69"/>
    <n v="1481.9272000000001"/>
    <x v="18"/>
    <s v="May 2015"/>
    <s v="May 2015  Week 19"/>
    <n v="0"/>
    <n v="1"/>
    <x v="1"/>
    <x v="1"/>
  </r>
  <r>
    <n v="1765"/>
    <s v="Ralph Woods Scott"/>
    <x v="3"/>
    <n v="0"/>
    <n v="5.77"/>
    <n v="4.97"/>
    <x v="1"/>
    <x v="1"/>
    <x v="2"/>
    <s v="Binders and Binder Accessories"/>
    <s v="Small Box"/>
    <s v="Avery Binding System Hidden Tab™ Executive Style Index Sets"/>
    <n v="0.35"/>
    <s v="United States"/>
    <x v="1"/>
    <s v="Missouri"/>
    <s v="Creve Coeur"/>
    <n v="63141"/>
    <x v="122"/>
    <x v="4"/>
    <x v="4"/>
    <x v="122"/>
    <x v="124"/>
    <d v="2015-05-05T00:00:00"/>
    <d v="2015-05-31T00:00:00"/>
    <d v="2015-05-05T00:00:00"/>
    <n v="3.5581"/>
    <x v="2"/>
    <n v="52.43"/>
    <n v="89777"/>
    <n v="5.77"/>
    <x v="1"/>
    <n v="1"/>
    <n v="6.7863818424566083E-2"/>
    <n v="55.988100000000003"/>
    <x v="18"/>
    <s v="May 2015"/>
    <s v="May 2015  Week 19"/>
    <n v="1"/>
    <n v="0"/>
    <x v="0"/>
    <x v="1"/>
  </r>
  <r>
    <n v="693"/>
    <s v="Richard McClure"/>
    <x v="1"/>
    <n v="0"/>
    <n v="230.98"/>
    <n v="23.78"/>
    <x v="0"/>
    <x v="0"/>
    <x v="0"/>
    <s v="Tables"/>
    <s v="Jumbo Box"/>
    <s v="Bush® Cubix Conference Tables, Fully Assembled"/>
    <n v="0.6"/>
    <s v="United States"/>
    <x v="2"/>
    <s v="Colorado"/>
    <s v="Thornton"/>
    <n v="80229"/>
    <x v="123"/>
    <x v="4"/>
    <x v="4"/>
    <x v="123"/>
    <x v="127"/>
    <d v="2015-05-07T00:00:00"/>
    <d v="2015-05-31T00:00:00"/>
    <d v="2015-05-07T00:00:00"/>
    <n v="6095.8602000000001"/>
    <x v="34"/>
    <n v="8834.58"/>
    <n v="87813"/>
    <n v="230.98"/>
    <x v="2"/>
    <n v="2"/>
    <n v="0.69000000000000006"/>
    <n v="14930.440200000001"/>
    <x v="18"/>
    <s v="May 2015"/>
    <s v="May 2015  Week 19"/>
    <n v="0"/>
    <n v="1"/>
    <x v="0"/>
    <x v="1"/>
  </r>
  <r>
    <n v="2273"/>
    <s v="Debra Block"/>
    <x v="2"/>
    <n v="0.04"/>
    <n v="120.98"/>
    <n v="3.99"/>
    <x v="1"/>
    <x v="3"/>
    <x v="2"/>
    <s v="Appliances"/>
    <s v="Small Box"/>
    <s v="Belkin 325VA UPS Surge Protector, 6'"/>
    <n v="0.6"/>
    <s v="United States"/>
    <x v="1"/>
    <s v="Texas"/>
    <s v="Harlingen"/>
    <n v="78550"/>
    <x v="123"/>
    <x v="4"/>
    <x v="4"/>
    <x v="123"/>
    <x v="124"/>
    <d v="2015-05-05T00:00:00"/>
    <d v="2015-05-31T00:00:00"/>
    <d v="2015-05-05T00:00:00"/>
    <n v="1389.5771999999999"/>
    <x v="40"/>
    <n v="2013.88"/>
    <n v="90109"/>
    <n v="120.94"/>
    <x v="1"/>
    <n v="0"/>
    <n v="0.69"/>
    <n v="3403.4571999999998"/>
    <x v="18"/>
    <s v="May 2015"/>
    <s v="May 2015  Week 19"/>
    <n v="1"/>
    <n v="0"/>
    <x v="0"/>
    <x v="1"/>
  </r>
  <r>
    <n v="2273"/>
    <s v="Debra Block"/>
    <x v="2"/>
    <n v="0.02"/>
    <n v="55.99"/>
    <n v="5"/>
    <x v="1"/>
    <x v="3"/>
    <x v="1"/>
    <s v="Telephones and Communication"/>
    <s v="Small Pack"/>
    <s v="Accessory36"/>
    <n v="0.83"/>
    <s v="United States"/>
    <x v="1"/>
    <s v="Texas"/>
    <s v="Harlingen"/>
    <n v="78550"/>
    <x v="123"/>
    <x v="4"/>
    <x v="4"/>
    <x v="123"/>
    <x v="124"/>
    <d v="2015-05-05T00:00:00"/>
    <d v="2015-05-31T00:00:00"/>
    <d v="2015-05-05T00:00:00"/>
    <n v="-222.816"/>
    <x v="7"/>
    <n v="201.32"/>
    <n v="90109"/>
    <n v="55.97"/>
    <x v="1"/>
    <n v="0"/>
    <n v="-1.1067752831313333"/>
    <n v="-21.496000000000009"/>
    <x v="18"/>
    <s v="May 2015"/>
    <s v="May 2015  Week 19"/>
    <n v="0"/>
    <n v="1"/>
    <x v="1"/>
    <x v="1"/>
  </r>
  <r>
    <n v="2274"/>
    <s v="Marlene Harrison"/>
    <x v="2"/>
    <n v="0.05"/>
    <n v="23.99"/>
    <n v="15.68"/>
    <x v="0"/>
    <x v="3"/>
    <x v="0"/>
    <s v="Office Furnishings"/>
    <s v="Jumbo Drum"/>
    <s v="Westinghouse Floor Lamp with Metal Mesh Shade, Black"/>
    <n v="0.62"/>
    <s v="United States"/>
    <x v="1"/>
    <s v="Texas"/>
    <s v="Houston"/>
    <n v="77036"/>
    <x v="123"/>
    <x v="4"/>
    <x v="4"/>
    <x v="123"/>
    <x v="125"/>
    <d v="2015-05-09T00:00:00"/>
    <d v="2015-05-31T00:00:00"/>
    <d v="2015-05-09T00:00:00"/>
    <n v="-133.71"/>
    <x v="4"/>
    <n v="298.51"/>
    <n v="90109"/>
    <n v="23.939999999999998"/>
    <x v="1"/>
    <n v="4"/>
    <n v="-0.44792469264011259"/>
    <n v="164.79999999999998"/>
    <x v="18"/>
    <s v="May 2015"/>
    <s v="May 2015  Week 19"/>
    <n v="1"/>
    <n v="0"/>
    <x v="1"/>
    <x v="1"/>
  </r>
  <r>
    <n v="2379"/>
    <s v="Mildred Briggs"/>
    <x v="2"/>
    <n v="0.06"/>
    <n v="122.99"/>
    <n v="19.989999999999998"/>
    <x v="1"/>
    <x v="0"/>
    <x v="2"/>
    <s v="Binders and Binder Accessories"/>
    <s v="Small Box"/>
    <s v="GBC Therma-A-Bind 250T Electric Binding System"/>
    <n v="0.37"/>
    <s v="United States"/>
    <x v="1"/>
    <s v="Michigan"/>
    <s v="Garden City"/>
    <n v="48135"/>
    <x v="123"/>
    <x v="4"/>
    <x v="4"/>
    <x v="123"/>
    <x v="127"/>
    <d v="2015-05-07T00:00:00"/>
    <d v="2015-05-31T00:00:00"/>
    <d v="2015-05-07T00:00:00"/>
    <n v="1019.7096"/>
    <x v="4"/>
    <n v="1477.84"/>
    <n v="86655"/>
    <n v="122.92999999999999"/>
    <x v="1"/>
    <n v="2"/>
    <n v="0.69000000000000006"/>
    <n v="2497.5495999999998"/>
    <x v="18"/>
    <s v="May 2015"/>
    <s v="May 2015  Week 19"/>
    <n v="1"/>
    <n v="0"/>
    <x v="0"/>
    <x v="1"/>
  </r>
  <r>
    <n v="2380"/>
    <s v="Lisa Branch"/>
    <x v="2"/>
    <n v="0.08"/>
    <n v="68.81"/>
    <n v="60"/>
    <x v="0"/>
    <x v="0"/>
    <x v="2"/>
    <s v="Appliances"/>
    <s v="Jumbo Drum"/>
    <s v="Holmes Replacement Filter for HEPA Air Cleaner, Very Large Room, HEPA Filter"/>
    <n v="0.41"/>
    <s v="United States"/>
    <x v="1"/>
    <s v="Michigan"/>
    <s v="Grand Rapids"/>
    <n v="49505"/>
    <x v="123"/>
    <x v="4"/>
    <x v="4"/>
    <x v="123"/>
    <x v="127"/>
    <d v="2015-05-07T00:00:00"/>
    <d v="2015-05-31T00:00:00"/>
    <d v="2015-05-07T00:00:00"/>
    <n v="-1069.72"/>
    <x v="40"/>
    <n v="1162.46"/>
    <n v="86655"/>
    <n v="68.73"/>
    <x v="1"/>
    <n v="2"/>
    <n v="-0.92022091082703916"/>
    <n v="92.740000000000009"/>
    <x v="18"/>
    <s v="May 2015"/>
    <s v="May 2015  Week 19"/>
    <n v="0"/>
    <n v="1"/>
    <x v="1"/>
    <x v="1"/>
  </r>
  <r>
    <n v="2382"/>
    <s v="Geoffrey Saunders"/>
    <x v="2"/>
    <n v="0.06"/>
    <n v="122.99"/>
    <n v="19.989999999999998"/>
    <x v="1"/>
    <x v="0"/>
    <x v="2"/>
    <s v="Binders and Binder Accessories"/>
    <s v="Small Box"/>
    <s v="GBC Therma-A-Bind 250T Electric Binding System"/>
    <n v="0.37"/>
    <s v="United States"/>
    <x v="3"/>
    <s v="New York"/>
    <s v="New York City"/>
    <n v="10024"/>
    <x v="123"/>
    <x v="4"/>
    <x v="4"/>
    <x v="123"/>
    <x v="127"/>
    <d v="2015-05-07T00:00:00"/>
    <d v="2015-05-31T00:00:00"/>
    <d v="2015-05-07T00:00:00"/>
    <n v="1408.1865"/>
    <x v="26"/>
    <n v="5911.35"/>
    <n v="962"/>
    <n v="122.92999999999999"/>
    <x v="3"/>
    <n v="2"/>
    <n v="0.23821741226623358"/>
    <n v="7319.5365000000002"/>
    <x v="18"/>
    <s v="May 2015"/>
    <s v="May 2015  Week 19"/>
    <n v="0"/>
    <n v="1"/>
    <x v="0"/>
    <x v="1"/>
  </r>
  <r>
    <n v="2382"/>
    <s v="Geoffrey Saunders"/>
    <x v="2"/>
    <n v="0.08"/>
    <n v="68.81"/>
    <n v="60"/>
    <x v="0"/>
    <x v="0"/>
    <x v="2"/>
    <s v="Appliances"/>
    <s v="Jumbo Drum"/>
    <s v="Holmes Replacement Filter for HEPA Air Cleaner, Very Large Room, HEPA Filter"/>
    <n v="0.41"/>
    <s v="United States"/>
    <x v="3"/>
    <s v="New York"/>
    <s v="New York City"/>
    <n v="10024"/>
    <x v="123"/>
    <x v="4"/>
    <x v="4"/>
    <x v="123"/>
    <x v="127"/>
    <d v="2015-05-07T00:00:00"/>
    <d v="2015-05-31T00:00:00"/>
    <d v="2015-05-07T00:00:00"/>
    <n v="-1069.72"/>
    <x v="66"/>
    <n v="4649.8500000000004"/>
    <n v="962"/>
    <n v="68.73"/>
    <x v="3"/>
    <n v="2"/>
    <n v="-0.23005473294837467"/>
    <n v="3580.13"/>
    <x v="18"/>
    <s v="May 2015"/>
    <s v="May 2015  Week 19"/>
    <n v="0"/>
    <n v="1"/>
    <x v="1"/>
    <x v="1"/>
  </r>
  <r>
    <n v="1101"/>
    <s v="Kimberly McCarthy"/>
    <x v="4"/>
    <n v="0.02"/>
    <n v="15.14"/>
    <n v="4.53"/>
    <x v="1"/>
    <x v="0"/>
    <x v="2"/>
    <s v="Storage &amp; Organization"/>
    <s v="Small Box"/>
    <s v="Eldon® Gobal File Keepers"/>
    <n v="0.81"/>
    <s v="United States"/>
    <x v="2"/>
    <s v="California"/>
    <s v="Oxnard"/>
    <n v="93030"/>
    <x v="123"/>
    <x v="4"/>
    <x v="4"/>
    <x v="123"/>
    <x v="122"/>
    <d v="2015-05-06T00:00:00"/>
    <d v="2015-05-31T00:00:00"/>
    <d v="2015-05-06T00:00:00"/>
    <n v="5.8840000000000003"/>
    <x v="6"/>
    <n v="51.02"/>
    <n v="91488"/>
    <n v="15.120000000000001"/>
    <x v="2"/>
    <n v="1"/>
    <n v="0.11532732261858095"/>
    <n v="56.904000000000003"/>
    <x v="18"/>
    <s v="May 2015"/>
    <s v="May 2015  Week 19"/>
    <n v="1"/>
    <n v="0"/>
    <x v="0"/>
    <x v="1"/>
  </r>
  <r>
    <n v="2509"/>
    <s v="Sidney Larson"/>
    <x v="4"/>
    <n v="0.05"/>
    <n v="30.98"/>
    <n v="9.18"/>
    <x v="1"/>
    <x v="2"/>
    <x v="2"/>
    <s v="Paper"/>
    <s v="Small Box"/>
    <s v="Xerox 1951"/>
    <n v="0.4"/>
    <s v="United States"/>
    <x v="3"/>
    <s v="Maine"/>
    <s v="South Portland"/>
    <n v="4106"/>
    <x v="123"/>
    <x v="4"/>
    <x v="4"/>
    <x v="123"/>
    <x v="124"/>
    <d v="2015-05-05T00:00:00"/>
    <d v="2015-05-31T00:00:00"/>
    <d v="2015-05-05T00:00:00"/>
    <n v="308.67"/>
    <x v="9"/>
    <n v="462.57"/>
    <n v="87029"/>
    <n v="30.93"/>
    <x v="3"/>
    <n v="0"/>
    <n v="0.66729359880666717"/>
    <n v="771.24"/>
    <x v="18"/>
    <s v="May 2015"/>
    <s v="May 2015  Week 19"/>
    <n v="1"/>
    <n v="0"/>
    <x v="0"/>
    <x v="1"/>
  </r>
  <r>
    <n v="1979"/>
    <s v="Marianne Weiner Ennis"/>
    <x v="3"/>
    <n v="0.05"/>
    <n v="20.99"/>
    <n v="3.3"/>
    <x v="1"/>
    <x v="3"/>
    <x v="1"/>
    <s v="Telephones and Communication"/>
    <s v="Small Pack"/>
    <s v="Accessory39"/>
    <n v="0.81"/>
    <s v="United States"/>
    <x v="2"/>
    <s v="Colorado"/>
    <s v="Littleton"/>
    <n v="80122"/>
    <x v="123"/>
    <x v="4"/>
    <x v="4"/>
    <x v="123"/>
    <x v="122"/>
    <d v="2015-05-06T00:00:00"/>
    <d v="2015-05-31T00:00:00"/>
    <d v="2015-05-06T00:00:00"/>
    <n v="21.883400000000002"/>
    <x v="7"/>
    <n v="72.75"/>
    <n v="87757"/>
    <n v="20.939999999999998"/>
    <x v="2"/>
    <n v="1"/>
    <n v="0.3008027491408935"/>
    <n v="94.633399999999995"/>
    <x v="18"/>
    <s v="May 2015"/>
    <s v="May 2015  Week 19"/>
    <n v="1"/>
    <n v="0"/>
    <x v="0"/>
    <x v="1"/>
  </r>
  <r>
    <n v="1416"/>
    <s v="Betsy Gibson"/>
    <x v="0"/>
    <n v="0.02"/>
    <n v="417.4"/>
    <n v="75.23"/>
    <x v="0"/>
    <x v="0"/>
    <x v="0"/>
    <s v="Tables"/>
    <s v="Jumbo Box"/>
    <s v="Bretford “Just In Time” Height-Adjustable Multi-Task Work Tables"/>
    <n v="0.79"/>
    <s v="United States"/>
    <x v="1"/>
    <s v="Indiana"/>
    <s v="Indianapolis"/>
    <n v="46203"/>
    <x v="124"/>
    <x v="4"/>
    <x v="4"/>
    <x v="124"/>
    <x v="127"/>
    <d v="2015-05-07T00:00:00"/>
    <d v="2015-05-31T00:00:00"/>
    <d v="2015-05-07T00:00:00"/>
    <n v="-634.86540000000002"/>
    <x v="3"/>
    <n v="471.21"/>
    <n v="90538"/>
    <n v="417.38"/>
    <x v="1"/>
    <n v="1"/>
    <n v="-1.3473088431909341"/>
    <n v="-163.65540000000004"/>
    <x v="18"/>
    <s v="May 2015"/>
    <s v="May 2015  Week 19"/>
    <n v="1"/>
    <n v="0"/>
    <x v="0"/>
    <x v="1"/>
  </r>
  <r>
    <n v="2420"/>
    <s v="Wesley Cho"/>
    <x v="1"/>
    <n v="0.04"/>
    <n v="9.11"/>
    <n v="2.15"/>
    <x v="1"/>
    <x v="1"/>
    <x v="2"/>
    <s v="Paper"/>
    <s v="Wrap Bag"/>
    <s v="Black Print Carbonless Snap-Off® Rapid Letter, 8 1/2&quot; x 7&quot;"/>
    <n v="0.4"/>
    <s v="United States"/>
    <x v="0"/>
    <s v="Virginia"/>
    <s v="Richmond"/>
    <n v="23223"/>
    <x v="124"/>
    <x v="4"/>
    <x v="4"/>
    <x v="124"/>
    <x v="122"/>
    <d v="2015-05-06T00:00:00"/>
    <d v="2015-05-31T00:00:00"/>
    <d v="2015-05-06T00:00:00"/>
    <n v="-23.071999999999999"/>
    <x v="8"/>
    <n v="100.87"/>
    <n v="86752"/>
    <n v="9.07"/>
    <x v="0"/>
    <n v="0"/>
    <n v="-0.2287300485773768"/>
    <n v="77.798000000000002"/>
    <x v="18"/>
    <s v="May 2015"/>
    <s v="May 2015  Week 19"/>
    <n v="1"/>
    <n v="0"/>
    <x v="0"/>
    <x v="1"/>
  </r>
  <r>
    <n v="1986"/>
    <s v="Lynda Rosenthal"/>
    <x v="3"/>
    <n v="0.01"/>
    <n v="15.31"/>
    <n v="8.7799999999999994"/>
    <x v="1"/>
    <x v="2"/>
    <x v="2"/>
    <s v="Storage &amp; Organization"/>
    <s v="Small Box"/>
    <s v="Eldon Jumbo ProFile™ Portable File Boxes Graphite/Black"/>
    <n v="0.56999999999999995"/>
    <s v="United States"/>
    <x v="1"/>
    <s v="Texas"/>
    <s v="Midland"/>
    <n v="79701"/>
    <x v="124"/>
    <x v="4"/>
    <x v="4"/>
    <x v="124"/>
    <x v="127"/>
    <d v="2015-05-07T00:00:00"/>
    <d v="2015-05-31T00:00:00"/>
    <d v="2015-05-07T00:00:00"/>
    <n v="12.146000000000001"/>
    <x v="35"/>
    <n v="377"/>
    <n v="90888"/>
    <n v="15.3"/>
    <x v="1"/>
    <n v="1"/>
    <n v="3.2217506631299735E-2"/>
    <n v="389.14600000000002"/>
    <x v="18"/>
    <s v="May 2015"/>
    <s v="May 2015  Week 19"/>
    <n v="1"/>
    <n v="0"/>
    <x v="0"/>
    <x v="1"/>
  </r>
  <r>
    <n v="1986"/>
    <s v="Lynda Rosenthal"/>
    <x v="3"/>
    <n v="0.05"/>
    <n v="7.99"/>
    <n v="5.03"/>
    <x v="2"/>
    <x v="2"/>
    <x v="1"/>
    <s v="Telephones and Communication"/>
    <s v="Medium Box"/>
    <s v="Bell Sonecor JB700 Caller ID"/>
    <n v="0.6"/>
    <s v="United States"/>
    <x v="1"/>
    <s v="Texas"/>
    <s v="Midland"/>
    <n v="79701"/>
    <x v="124"/>
    <x v="4"/>
    <x v="4"/>
    <x v="124"/>
    <x v="128"/>
    <d v="2015-05-08T00:00:00"/>
    <d v="2015-05-31T00:00:00"/>
    <d v="2015-05-08T00:00:00"/>
    <n v="5.6870000000000003"/>
    <x v="7"/>
    <n v="42.99"/>
    <n v="90888"/>
    <n v="7.94"/>
    <x v="1"/>
    <n v="2"/>
    <n v="0.13228657827401721"/>
    <n v="48.677"/>
    <x v="18"/>
    <s v="May 2015"/>
    <s v="May 2015  Week 19"/>
    <n v="0"/>
    <n v="1"/>
    <x v="1"/>
    <x v="1"/>
  </r>
  <r>
    <n v="1261"/>
    <s v="Vickie Gonzalez"/>
    <x v="0"/>
    <n v="0.02"/>
    <n v="73.98"/>
    <n v="14.52"/>
    <x v="1"/>
    <x v="2"/>
    <x v="1"/>
    <s v="Computer Peripherals"/>
    <s v="Small Box"/>
    <s v="Keytronic French Keyboard"/>
    <n v="0.65"/>
    <s v="United States"/>
    <x v="2"/>
    <s v="Colorado"/>
    <s v="Broomfield"/>
    <n v="80020"/>
    <x v="125"/>
    <x v="4"/>
    <x v="4"/>
    <x v="125"/>
    <x v="126"/>
    <d v="2015-05-10T00:00:00"/>
    <d v="2015-05-31T00:00:00"/>
    <d v="2015-05-10T00:00:00"/>
    <n v="43.537999999999997"/>
    <x v="18"/>
    <n v="378.23"/>
    <n v="89730"/>
    <n v="73.960000000000008"/>
    <x v="2"/>
    <n v="3"/>
    <n v="0.11510985379266582"/>
    <n v="421.76800000000003"/>
    <x v="18"/>
    <s v="May 2015"/>
    <s v="May 2015  Week 19"/>
    <n v="1"/>
    <n v="0"/>
    <x v="0"/>
    <x v="1"/>
  </r>
  <r>
    <n v="1502"/>
    <s v="Renee Huang"/>
    <x v="0"/>
    <n v="0.08"/>
    <n v="3.69"/>
    <n v="0.5"/>
    <x v="1"/>
    <x v="0"/>
    <x v="2"/>
    <s v="Labels"/>
    <s v="Small Box"/>
    <s v="Avery 487"/>
    <n v="0.38"/>
    <s v="United States"/>
    <x v="0"/>
    <s v="Florida"/>
    <s v="Coral Springs"/>
    <n v="33065"/>
    <x v="125"/>
    <x v="4"/>
    <x v="4"/>
    <x v="125"/>
    <x v="126"/>
    <d v="2015-05-10T00:00:00"/>
    <d v="2015-05-31T00:00:00"/>
    <d v="2015-05-10T00:00:00"/>
    <n v="-3.6547000000000001"/>
    <x v="37"/>
    <n v="129.43"/>
    <n v="89193"/>
    <n v="3.61"/>
    <x v="0"/>
    <n v="3"/>
    <n v="-2.8236884802595997E-2"/>
    <n v="125.7753"/>
    <x v="18"/>
    <s v="May 2015"/>
    <s v="May 2015  Week 19"/>
    <n v="1"/>
    <n v="0"/>
    <x v="0"/>
    <x v="1"/>
  </r>
  <r>
    <n v="1725"/>
    <s v="Linda Blake"/>
    <x v="1"/>
    <n v="0.05"/>
    <n v="35.99"/>
    <n v="1.1000000000000001"/>
    <x v="1"/>
    <x v="3"/>
    <x v="1"/>
    <s v="Telephones and Communication"/>
    <s v="Small Box"/>
    <s v="Accessory35"/>
    <n v="0.55000000000000004"/>
    <s v="United States"/>
    <x v="3"/>
    <s v="Ohio"/>
    <s v="Hilliard"/>
    <n v="43026"/>
    <x v="125"/>
    <x v="4"/>
    <x v="4"/>
    <x v="125"/>
    <x v="125"/>
    <d v="2015-05-09T00:00:00"/>
    <d v="2015-05-31T00:00:00"/>
    <d v="2015-05-09T00:00:00"/>
    <n v="149.166"/>
    <x v="13"/>
    <n v="261.56"/>
    <n v="87193"/>
    <n v="35.940000000000005"/>
    <x v="3"/>
    <n v="2"/>
    <n v="0.57029362287811591"/>
    <n v="410.726"/>
    <x v="18"/>
    <s v="May 2015"/>
    <s v="May 2015  Week 19"/>
    <n v="1"/>
    <n v="0"/>
    <x v="0"/>
    <x v="1"/>
  </r>
  <r>
    <n v="2962"/>
    <s v="Leonard Strauss"/>
    <x v="1"/>
    <n v="7.0000000000000007E-2"/>
    <n v="4.76"/>
    <n v="0.88"/>
    <x v="2"/>
    <x v="1"/>
    <x v="2"/>
    <s v="Paper"/>
    <s v="Wrap Bag"/>
    <s v="Wirebound Voice Message Log Book"/>
    <n v="0.39"/>
    <s v="United States"/>
    <x v="2"/>
    <s v="Colorado"/>
    <s v="Louisville"/>
    <n v="80027"/>
    <x v="125"/>
    <x v="4"/>
    <x v="4"/>
    <x v="125"/>
    <x v="125"/>
    <d v="2015-05-09T00:00:00"/>
    <d v="2015-05-31T00:00:00"/>
    <d v="2015-05-09T00:00:00"/>
    <n v="33.347700000000003"/>
    <x v="19"/>
    <n v="48.33"/>
    <n v="88611"/>
    <n v="4.6899999999999995"/>
    <x v="2"/>
    <n v="2"/>
    <n v="0.69000000000000006"/>
    <n v="81.677700000000002"/>
    <x v="18"/>
    <s v="May 2015"/>
    <s v="May 2015  Week 19"/>
    <n v="1"/>
    <n v="0"/>
    <x v="0"/>
    <x v="1"/>
  </r>
  <r>
    <n v="3248"/>
    <s v="Earl Donnelly"/>
    <x v="1"/>
    <n v="7.0000000000000007E-2"/>
    <n v="2.78"/>
    <n v="1.49"/>
    <x v="1"/>
    <x v="0"/>
    <x v="2"/>
    <s v="Binders and Binder Accessories"/>
    <s v="Small Box"/>
    <s v="Wilson Jones Suede Grain Vinyl Binders"/>
    <n v="0.36"/>
    <s v="United States"/>
    <x v="0"/>
    <s v="Louisiana"/>
    <s v="Slidell"/>
    <n v="70458"/>
    <x v="125"/>
    <x v="4"/>
    <x v="4"/>
    <x v="125"/>
    <x v="128"/>
    <d v="2015-05-08T00:00:00"/>
    <d v="2015-05-31T00:00:00"/>
    <d v="2015-05-08T00:00:00"/>
    <n v="-340.53109999999998"/>
    <x v="40"/>
    <n v="47.12"/>
    <n v="87297"/>
    <n v="2.71"/>
    <x v="0"/>
    <n v="1"/>
    <n v="-7.2268909168081494"/>
    <n v="-293.41109999999998"/>
    <x v="18"/>
    <s v="May 2015"/>
    <s v="May 2015  Week 19"/>
    <n v="1"/>
    <n v="0"/>
    <x v="0"/>
    <x v="1"/>
  </r>
  <r>
    <n v="3338"/>
    <s v="Constance Robertson"/>
    <x v="1"/>
    <n v="0.08"/>
    <n v="6.48"/>
    <n v="8.4"/>
    <x v="1"/>
    <x v="1"/>
    <x v="2"/>
    <s v="Paper"/>
    <s v="Small Box"/>
    <s v="Xerox 212"/>
    <n v="0.37"/>
    <s v="United States"/>
    <x v="0"/>
    <s v="Florida"/>
    <s v="Tampa"/>
    <n v="33614"/>
    <x v="125"/>
    <x v="4"/>
    <x v="4"/>
    <x v="125"/>
    <x v="127"/>
    <d v="2015-05-07T00:00:00"/>
    <d v="2015-05-31T00:00:00"/>
    <d v="2015-05-07T00:00:00"/>
    <n v="58.811999999999998"/>
    <x v="12"/>
    <n v="45"/>
    <n v="85979"/>
    <n v="6.4"/>
    <x v="0"/>
    <n v="0"/>
    <n v="1.3069333333333333"/>
    <n v="103.812"/>
    <x v="18"/>
    <s v="May 2015"/>
    <s v="May 2015  Week 19"/>
    <n v="1"/>
    <n v="0"/>
    <x v="0"/>
    <x v="1"/>
  </r>
  <r>
    <n v="1997"/>
    <s v="Harriet Bowman"/>
    <x v="4"/>
    <n v="0.01"/>
    <n v="16.48"/>
    <n v="1.99"/>
    <x v="1"/>
    <x v="1"/>
    <x v="1"/>
    <s v="Computer Peripherals"/>
    <s v="Small Pack"/>
    <s v="Maxell DVD-RAM Discs"/>
    <n v="0.42"/>
    <s v="United States"/>
    <x v="0"/>
    <s v="South Carolina"/>
    <s v="Hilton Head Island"/>
    <n v="29915"/>
    <x v="125"/>
    <x v="4"/>
    <x v="4"/>
    <x v="125"/>
    <x v="128"/>
    <d v="2015-05-08T00:00:00"/>
    <d v="2015-05-31T00:00:00"/>
    <d v="2015-05-08T00:00:00"/>
    <n v="739.67399999999998"/>
    <x v="12"/>
    <n v="122.93"/>
    <n v="90334"/>
    <n v="16.47"/>
    <x v="0"/>
    <n v="1"/>
    <n v="6.0170340844382979"/>
    <n v="862.60400000000004"/>
    <x v="18"/>
    <s v="May 2015"/>
    <s v="May 2015  Week 19"/>
    <n v="0"/>
    <n v="1"/>
    <x v="0"/>
    <x v="1"/>
  </r>
  <r>
    <n v="3077"/>
    <s v="Lynne Reid"/>
    <x v="4"/>
    <n v="7.0000000000000007E-2"/>
    <n v="300.97000000000003"/>
    <n v="7.18"/>
    <x v="1"/>
    <x v="0"/>
    <x v="1"/>
    <s v="Computer Peripherals"/>
    <s v="Small Box"/>
    <s v="Gyration Ultra Professional Cordless Optical Suite"/>
    <n v="0.48"/>
    <s v="United States"/>
    <x v="3"/>
    <s v="Ohio"/>
    <s v="Strongsville"/>
    <n v="44136"/>
    <x v="125"/>
    <x v="4"/>
    <x v="4"/>
    <x v="125"/>
    <x v="125"/>
    <d v="2015-05-09T00:00:00"/>
    <d v="2015-05-31T00:00:00"/>
    <d v="2015-05-09T00:00:00"/>
    <n v="-807.59"/>
    <x v="0"/>
    <n v="582.20000000000005"/>
    <n v="88239"/>
    <n v="300.90000000000003"/>
    <x v="3"/>
    <n v="2"/>
    <n v="-1.3871350051528684"/>
    <n v="-225.39"/>
    <x v="18"/>
    <s v="May 2015"/>
    <s v="May 2015  Week 19"/>
    <n v="1"/>
    <n v="0"/>
    <x v="0"/>
    <x v="1"/>
  </r>
  <r>
    <n v="3079"/>
    <s v="Andrew Levine"/>
    <x v="4"/>
    <n v="7.0000000000000007E-2"/>
    <n v="300.97000000000003"/>
    <n v="7.18"/>
    <x v="1"/>
    <x v="0"/>
    <x v="1"/>
    <s v="Computer Peripherals"/>
    <s v="Small Box"/>
    <s v="Gyration Ultra Professional Cordless Optical Suite"/>
    <n v="0.48"/>
    <s v="United States"/>
    <x v="3"/>
    <s v="Pennsylvania"/>
    <s v="Philadelphia"/>
    <n v="19112"/>
    <x v="125"/>
    <x v="4"/>
    <x v="4"/>
    <x v="125"/>
    <x v="125"/>
    <d v="2015-05-09T00:00:00"/>
    <d v="2015-05-31T00:00:00"/>
    <d v="2015-05-09T00:00:00"/>
    <n v="-807.59"/>
    <x v="12"/>
    <n v="2037.69"/>
    <n v="41253"/>
    <n v="300.90000000000003"/>
    <x v="3"/>
    <n v="2"/>
    <n v="-0.39632623215503832"/>
    <n v="1230.0999999999999"/>
    <x v="18"/>
    <s v="May 2015"/>
    <s v="May 2015  Week 19"/>
    <n v="0"/>
    <n v="1"/>
    <x v="0"/>
    <x v="1"/>
  </r>
  <r>
    <n v="2187"/>
    <s v="Joanne Spivey"/>
    <x v="1"/>
    <n v="0.09"/>
    <n v="16.98"/>
    <n v="12.39"/>
    <x v="1"/>
    <x v="3"/>
    <x v="2"/>
    <s v="Envelopes"/>
    <s v="Small Box"/>
    <s v="Brown Kraft Recycled Envelopes"/>
    <n v="0.35"/>
    <s v="United States"/>
    <x v="1"/>
    <s v="Missouri"/>
    <s v="Independence"/>
    <n v="64055"/>
    <x v="126"/>
    <x v="4"/>
    <x v="4"/>
    <x v="126"/>
    <x v="126"/>
    <d v="2015-05-10T00:00:00"/>
    <d v="2015-05-31T00:00:00"/>
    <d v="2015-05-10T00:00:00"/>
    <n v="-48.57"/>
    <x v="18"/>
    <n v="86.8"/>
    <n v="89440"/>
    <n v="16.89"/>
    <x v="1"/>
    <n v="2"/>
    <n v="-0.55956221198156686"/>
    <n v="38.229999999999997"/>
    <x v="18"/>
    <s v="May 2015"/>
    <s v="May 2015  Week 19"/>
    <n v="1"/>
    <n v="0"/>
    <x v="0"/>
    <x v="1"/>
  </r>
  <r>
    <n v="2189"/>
    <s v="Frank Cross"/>
    <x v="1"/>
    <n v="0.09"/>
    <n v="16.98"/>
    <n v="12.39"/>
    <x v="1"/>
    <x v="3"/>
    <x v="2"/>
    <s v="Envelopes"/>
    <s v="Small Box"/>
    <s v="Brown Kraft Recycled Envelopes"/>
    <n v="0.35"/>
    <s v="United States"/>
    <x v="3"/>
    <s v="New York"/>
    <s v="New York City"/>
    <n v="10177"/>
    <x v="126"/>
    <x v="4"/>
    <x v="4"/>
    <x v="126"/>
    <x v="126"/>
    <d v="2015-05-10T00:00:00"/>
    <d v="2015-05-31T00:00:00"/>
    <d v="2015-05-10T00:00:00"/>
    <n v="-48.57"/>
    <x v="45"/>
    <n v="381.91"/>
    <n v="7364"/>
    <n v="16.89"/>
    <x v="3"/>
    <n v="2"/>
    <n v="-0.12717655992249483"/>
    <n v="333.34000000000003"/>
    <x v="18"/>
    <s v="May 2015"/>
    <s v="May 2015  Week 19"/>
    <n v="1"/>
    <n v="0"/>
    <x v="0"/>
    <x v="1"/>
  </r>
  <r>
    <n v="2063"/>
    <s v="Todd D Norris"/>
    <x v="2"/>
    <n v="0.06"/>
    <n v="300.97000000000003"/>
    <n v="7.18"/>
    <x v="1"/>
    <x v="3"/>
    <x v="1"/>
    <s v="Computer Peripherals"/>
    <s v="Small Box"/>
    <s v="Gyration Ultra Professional Cordless Optical Suite"/>
    <n v="0.48"/>
    <s v="United States"/>
    <x v="0"/>
    <s v="Virginia"/>
    <s v="Newport News"/>
    <n v="23602"/>
    <x v="126"/>
    <x v="4"/>
    <x v="4"/>
    <x v="126"/>
    <x v="128"/>
    <d v="2015-05-08T00:00:00"/>
    <d v="2015-05-31T00:00:00"/>
    <d v="2015-05-08T00:00:00"/>
    <n v="-729.98800000000006"/>
    <x v="3"/>
    <n v="291.39999999999998"/>
    <n v="87147"/>
    <n v="300.91000000000003"/>
    <x v="0"/>
    <n v="0"/>
    <n v="-2.5051063829787239"/>
    <n v="-438.58800000000008"/>
    <x v="18"/>
    <s v="May 2015"/>
    <s v="May 2015  Week 19"/>
    <n v="1"/>
    <n v="0"/>
    <x v="0"/>
    <x v="1"/>
  </r>
  <r>
    <n v="2880"/>
    <s v="Grace Black"/>
    <x v="2"/>
    <n v="0.09"/>
    <n v="243.98"/>
    <n v="43.32"/>
    <x v="0"/>
    <x v="0"/>
    <x v="0"/>
    <s v="Chairs &amp; Chairmats"/>
    <s v="Jumbo Drum"/>
    <s v="Hon Deluxe Fabric Upholstered Stacking Chairs, Rounded Back"/>
    <n v="0.55000000000000004"/>
    <s v="United States"/>
    <x v="0"/>
    <s v="Florida"/>
    <s v="North Miami Beach"/>
    <n v="33160"/>
    <x v="126"/>
    <x v="4"/>
    <x v="4"/>
    <x v="126"/>
    <x v="129"/>
    <d v="2015-05-13T00:00:00"/>
    <d v="2015-05-31T00:00:00"/>
    <d v="2015-05-13T00:00:00"/>
    <n v="1059.288"/>
    <x v="28"/>
    <n v="5587.89"/>
    <n v="88627"/>
    <n v="243.89"/>
    <x v="0"/>
    <n v="5"/>
    <n v="0.18956851333866628"/>
    <n v="6647.1779999999999"/>
    <x v="18"/>
    <s v="May 2015"/>
    <s v="May 2015  Week 19"/>
    <n v="0"/>
    <n v="1"/>
    <x v="0"/>
    <x v="1"/>
  </r>
  <r>
    <n v="2991"/>
    <s v="Sean Herbert"/>
    <x v="2"/>
    <n v="0.05"/>
    <n v="70.97"/>
    <n v="3.5"/>
    <x v="1"/>
    <x v="2"/>
    <x v="2"/>
    <s v="Appliances"/>
    <s v="Small Box"/>
    <s v="Tripp Lite Isotel 8 Ultra 8 Outlet Metal Surge"/>
    <n v="0.59"/>
    <s v="United States"/>
    <x v="1"/>
    <s v="Wisconsin"/>
    <s v="Racine"/>
    <n v="53402"/>
    <x v="126"/>
    <x v="4"/>
    <x v="4"/>
    <x v="126"/>
    <x v="129"/>
    <d v="2015-05-13T00:00:00"/>
    <d v="2015-05-31T00:00:00"/>
    <d v="2015-05-13T00:00:00"/>
    <n v="18.218"/>
    <x v="0"/>
    <n v="141.59"/>
    <n v="91466"/>
    <n v="70.92"/>
    <x v="1"/>
    <n v="5"/>
    <n v="0.12866727876262449"/>
    <n v="159.80799999999999"/>
    <x v="18"/>
    <s v="May 2015"/>
    <s v="May 2015  Week 19"/>
    <n v="1"/>
    <n v="0"/>
    <x v="0"/>
    <x v="1"/>
  </r>
  <r>
    <n v="2992"/>
    <s v="Lindsay Webb"/>
    <x v="2"/>
    <n v="0"/>
    <n v="5.28"/>
    <n v="6.26"/>
    <x v="1"/>
    <x v="2"/>
    <x v="2"/>
    <s v="Paper"/>
    <s v="Small Box"/>
    <s v="Xerox 1928"/>
    <n v="0.4"/>
    <s v="United States"/>
    <x v="1"/>
    <s v="Wisconsin"/>
    <s v="Sheboygan"/>
    <n v="53081"/>
    <x v="126"/>
    <x v="4"/>
    <x v="4"/>
    <x v="126"/>
    <x v="130"/>
    <d v="2015-05-15T00:00:00"/>
    <d v="2015-05-31T00:00:00"/>
    <d v="2015-05-15T00:00:00"/>
    <n v="25.058"/>
    <x v="34"/>
    <n v="203.05"/>
    <n v="91466"/>
    <n v="5.28"/>
    <x v="1"/>
    <n v="7"/>
    <n v="0.12340802757941392"/>
    <n v="228.108"/>
    <x v="18"/>
    <s v="May 2015"/>
    <s v="May 2015  Week 19"/>
    <n v="1"/>
    <n v="0"/>
    <x v="1"/>
    <x v="1"/>
  </r>
  <r>
    <n v="453"/>
    <s v="George Terry"/>
    <x v="3"/>
    <n v="0.03"/>
    <n v="29.34"/>
    <n v="7.87"/>
    <x v="1"/>
    <x v="3"/>
    <x v="0"/>
    <s v="Office Furnishings"/>
    <s v="Small Box"/>
    <s v="Seth Thomas 14&quot; Putty-Colored Wall Clock"/>
    <n v="0.54"/>
    <s v="United States"/>
    <x v="2"/>
    <s v="California"/>
    <s v="Los Gatos"/>
    <n v="95032"/>
    <x v="126"/>
    <x v="4"/>
    <x v="4"/>
    <x v="126"/>
    <x v="126"/>
    <d v="2015-05-10T00:00:00"/>
    <d v="2015-05-31T00:00:00"/>
    <d v="2015-05-10T00:00:00"/>
    <n v="-41.32"/>
    <x v="3"/>
    <n v="32.4"/>
    <n v="86011"/>
    <n v="29.31"/>
    <x v="2"/>
    <n v="2"/>
    <n v="-1.2753086419753088"/>
    <n v="-8.9200000000000017"/>
    <x v="18"/>
    <s v="May 2015"/>
    <s v="May 2015  Week 19"/>
    <n v="1"/>
    <n v="0"/>
    <x v="0"/>
    <x v="1"/>
  </r>
  <r>
    <n v="1028"/>
    <s v="Marguerite Rodgers"/>
    <x v="3"/>
    <n v="0.05"/>
    <n v="83.1"/>
    <n v="6.13"/>
    <x v="2"/>
    <x v="0"/>
    <x v="1"/>
    <s v="Computer Peripherals"/>
    <s v="Small Box"/>
    <s v="Micro Innovations Micro Digital Wireless Keyboard and Mouse, Gray"/>
    <n v="0.45"/>
    <s v="United States"/>
    <x v="3"/>
    <s v="New York"/>
    <s v="Commack"/>
    <n v="11725"/>
    <x v="126"/>
    <x v="4"/>
    <x v="4"/>
    <x v="126"/>
    <x v="125"/>
    <d v="2015-05-09T00:00:00"/>
    <d v="2015-05-31T00:00:00"/>
    <d v="2015-05-09T00:00:00"/>
    <n v="1152.5277000000001"/>
    <x v="41"/>
    <n v="1670.33"/>
    <n v="89007"/>
    <n v="83.05"/>
    <x v="3"/>
    <n v="1"/>
    <n v="0.69000000000000006"/>
    <n v="2822.8577"/>
    <x v="18"/>
    <s v="May 2015"/>
    <s v="May 2015  Week 19"/>
    <n v="0"/>
    <n v="1"/>
    <x v="0"/>
    <x v="1"/>
  </r>
  <r>
    <n v="1080"/>
    <s v="Colleen Fletcher"/>
    <x v="3"/>
    <n v="0.08"/>
    <n v="13.9"/>
    <n v="7.59"/>
    <x v="1"/>
    <x v="3"/>
    <x v="2"/>
    <s v="Scissors, Rulers and Trimmers"/>
    <s v="Small Pack"/>
    <s v="Acme Hot Forged Carbon Steel Scissors with Nickel-Plated Handles, 3 7/8&quot; Cut, 8&quot;L"/>
    <n v="0.56000000000000005"/>
    <s v="United States"/>
    <x v="1"/>
    <s v="Illinois"/>
    <s v="Saint Charles"/>
    <n v="60174"/>
    <x v="126"/>
    <x v="4"/>
    <x v="4"/>
    <x v="126"/>
    <x v="125"/>
    <d v="2015-05-09T00:00:00"/>
    <d v="2015-05-31T00:00:00"/>
    <d v="2015-05-09T00:00:00"/>
    <n v="9.8620000000000001"/>
    <x v="15"/>
    <n v="196.41"/>
    <n v="88461"/>
    <n v="13.82"/>
    <x v="1"/>
    <n v="1"/>
    <n v="5.0211292704037472E-2"/>
    <n v="206.27199999999999"/>
    <x v="18"/>
    <s v="May 2015"/>
    <s v="May 2015  Week 19"/>
    <n v="1"/>
    <n v="0"/>
    <x v="0"/>
    <x v="1"/>
  </r>
  <r>
    <n v="2882"/>
    <s v="Andrew Gonzalez"/>
    <x v="0"/>
    <n v="0.05"/>
    <n v="6.48"/>
    <n v="8.73"/>
    <x v="1"/>
    <x v="1"/>
    <x v="2"/>
    <s v="Paper"/>
    <s v="Small Box"/>
    <s v="Xerox 227"/>
    <n v="0.37"/>
    <s v="United States"/>
    <x v="0"/>
    <s v="North Carolina"/>
    <s v="Charlotte"/>
    <n v="28206"/>
    <x v="127"/>
    <x v="4"/>
    <x v="4"/>
    <x v="127"/>
    <x v="125"/>
    <d v="2015-05-09T00:00:00"/>
    <d v="2015-05-31T00:00:00"/>
    <d v="2015-05-09T00:00:00"/>
    <n v="-160.38470000000001"/>
    <x v="64"/>
    <n v="232.5"/>
    <n v="4839"/>
    <n v="6.4300000000000006"/>
    <x v="0"/>
    <n v="0"/>
    <n v="-0.6898266666666667"/>
    <n v="72.115299999999991"/>
    <x v="18"/>
    <s v="May 2015"/>
    <s v="May 2015  Week 19"/>
    <n v="0"/>
    <n v="1"/>
    <x v="0"/>
    <x v="1"/>
  </r>
  <r>
    <n v="2883"/>
    <s v="Stuart Sharma"/>
    <x v="0"/>
    <n v="0.05"/>
    <n v="6.48"/>
    <n v="8.73"/>
    <x v="1"/>
    <x v="1"/>
    <x v="2"/>
    <s v="Paper"/>
    <s v="Small Box"/>
    <s v="Xerox 227"/>
    <n v="0.37"/>
    <s v="United States"/>
    <x v="3"/>
    <s v="Ohio"/>
    <s v="North Olmsted"/>
    <n v="44070"/>
    <x v="127"/>
    <x v="4"/>
    <x v="4"/>
    <x v="127"/>
    <x v="125"/>
    <d v="2015-05-09T00:00:00"/>
    <d v="2015-05-31T00:00:00"/>
    <d v="2015-05-09T00:00:00"/>
    <n v="-120.59"/>
    <x v="13"/>
    <n v="59.79"/>
    <n v="87632"/>
    <n v="6.4300000000000006"/>
    <x v="3"/>
    <n v="0"/>
    <n v="-2.0168924569325974"/>
    <n v="-60.800000000000004"/>
    <x v="18"/>
    <s v="May 2015"/>
    <s v="May 2015  Week 19"/>
    <n v="1"/>
    <n v="0"/>
    <x v="0"/>
    <x v="1"/>
  </r>
  <r>
    <n v="62"/>
    <s v="Pam Gilbert"/>
    <x v="1"/>
    <n v="0.02"/>
    <n v="5.98"/>
    <n v="5.15"/>
    <x v="1"/>
    <x v="3"/>
    <x v="2"/>
    <s v="Paper"/>
    <s v="Small Box"/>
    <s v="Xerox 193"/>
    <n v="0.36"/>
    <s v="United States"/>
    <x v="1"/>
    <s v="Texas"/>
    <s v="Round Rock"/>
    <n v="78664"/>
    <x v="127"/>
    <x v="4"/>
    <x v="4"/>
    <x v="127"/>
    <x v="131"/>
    <d v="2015-05-11T00:00:00"/>
    <d v="2015-05-31T00:00:00"/>
    <d v="2015-05-11T00:00:00"/>
    <n v="2.14"/>
    <x v="6"/>
    <n v="22.85"/>
    <n v="87407"/>
    <n v="5.9600000000000009"/>
    <x v="1"/>
    <n v="2"/>
    <n v="9.3654266958424506E-2"/>
    <n v="24.990000000000002"/>
    <x v="18"/>
    <s v="May 2015"/>
    <s v="May 2015  Week 19"/>
    <n v="1"/>
    <n v="0"/>
    <x v="0"/>
    <x v="1"/>
  </r>
  <r>
    <n v="1650"/>
    <s v="Dan Lamm"/>
    <x v="1"/>
    <n v="0.05"/>
    <n v="6.48"/>
    <n v="2.74"/>
    <x v="1"/>
    <x v="3"/>
    <x v="1"/>
    <s v="Computer Peripherals"/>
    <s v="Small Pack"/>
    <s v="Sony MFD2HD Formatted Diskettes, 10/Pack"/>
    <n v="0.71"/>
    <s v="United States"/>
    <x v="0"/>
    <s v="North Carolina"/>
    <s v="Asheboro"/>
    <n v="27203"/>
    <x v="127"/>
    <x v="4"/>
    <x v="4"/>
    <x v="127"/>
    <x v="125"/>
    <d v="2015-05-09T00:00:00"/>
    <d v="2015-05-31T00:00:00"/>
    <d v="2015-05-09T00:00:00"/>
    <n v="15.096"/>
    <x v="9"/>
    <n v="94.27"/>
    <n v="91042"/>
    <n v="6.4300000000000006"/>
    <x v="0"/>
    <n v="0"/>
    <n v="0.16013578020579189"/>
    <n v="109.366"/>
    <x v="18"/>
    <s v="May 2015"/>
    <s v="May 2015  Week 19"/>
    <n v="1"/>
    <n v="0"/>
    <x v="0"/>
    <x v="1"/>
  </r>
  <r>
    <n v="1650"/>
    <s v="Dan Lamm"/>
    <x v="1"/>
    <n v="0.09"/>
    <n v="12.53"/>
    <n v="0.5"/>
    <x v="1"/>
    <x v="3"/>
    <x v="2"/>
    <s v="Labels"/>
    <s v="Small Box"/>
    <s v="Avery 485"/>
    <n v="0.38"/>
    <s v="United States"/>
    <x v="0"/>
    <s v="North Carolina"/>
    <s v="Asheboro"/>
    <n v="27203"/>
    <x v="127"/>
    <x v="4"/>
    <x v="4"/>
    <x v="127"/>
    <x v="126"/>
    <d v="2015-05-10T00:00:00"/>
    <d v="2015-05-31T00:00:00"/>
    <d v="2015-05-10T00:00:00"/>
    <n v="14.9124"/>
    <x v="12"/>
    <n v="82.21"/>
    <n v="91042"/>
    <n v="12.44"/>
    <x v="0"/>
    <n v="1"/>
    <n v="0.18139399099866196"/>
    <n v="97.122399999999999"/>
    <x v="18"/>
    <s v="May 2015"/>
    <s v="May 2015  Week 19"/>
    <n v="0"/>
    <n v="1"/>
    <x v="1"/>
    <x v="1"/>
  </r>
  <r>
    <n v="1650"/>
    <s v="Dan Lamm"/>
    <x v="1"/>
    <n v="0.08"/>
    <n v="65.989999999999995"/>
    <n v="8.99"/>
    <x v="2"/>
    <x v="3"/>
    <x v="1"/>
    <s v="Telephones and Communication"/>
    <s v="Small Box"/>
    <s v="i270"/>
    <n v="0.55000000000000004"/>
    <s v="United States"/>
    <x v="0"/>
    <s v="North Carolina"/>
    <s v="Asheboro"/>
    <n v="27203"/>
    <x v="127"/>
    <x v="4"/>
    <x v="4"/>
    <x v="127"/>
    <x v="131"/>
    <d v="2015-05-11T00:00:00"/>
    <d v="2015-05-31T00:00:00"/>
    <d v="2015-05-11T00:00:00"/>
    <n v="-135.226"/>
    <x v="2"/>
    <n v="417.47"/>
    <n v="91042"/>
    <n v="65.91"/>
    <x v="0"/>
    <n v="2"/>
    <n v="-0.32391788631518431"/>
    <n v="282.24400000000003"/>
    <x v="18"/>
    <s v="May 2015"/>
    <s v="May 2015  Week 19"/>
    <n v="0"/>
    <n v="1"/>
    <x v="1"/>
    <x v="1"/>
  </r>
  <r>
    <n v="43"/>
    <s v="Theodore Moran"/>
    <x v="1"/>
    <n v="0"/>
    <n v="99.99"/>
    <n v="19.989999999999998"/>
    <x v="1"/>
    <x v="1"/>
    <x v="1"/>
    <s v="Office Machines"/>
    <s v="Small Box"/>
    <s v="AT&amp;T 2230 Dual Handset Phone With Caller ID/Call Waiting"/>
    <n v="0.52"/>
    <s v="United States"/>
    <x v="2"/>
    <s v="Washington"/>
    <s v="Redmond"/>
    <n v="98052"/>
    <x v="128"/>
    <x v="4"/>
    <x v="4"/>
    <x v="128"/>
    <x v="131"/>
    <d v="2015-05-11T00:00:00"/>
    <d v="2015-05-31T00:00:00"/>
    <d v="2015-05-11T00:00:00"/>
    <n v="25.913820000000001"/>
    <x v="5"/>
    <n v="647.07000000000005"/>
    <n v="91454"/>
    <n v="99.99"/>
    <x v="2"/>
    <n v="1"/>
    <n v="4.0047939171959757E-2"/>
    <n v="672.98382000000004"/>
    <x v="19"/>
    <s v="May 2015"/>
    <s v="May 2015  Week 20"/>
    <n v="1"/>
    <n v="0"/>
    <x v="0"/>
    <x v="1"/>
  </r>
  <r>
    <n v="1778"/>
    <s v="Ray Oakley"/>
    <x v="1"/>
    <n v="0.06"/>
    <n v="13.99"/>
    <n v="7.51"/>
    <x v="1"/>
    <x v="1"/>
    <x v="1"/>
    <s v="Office Machines"/>
    <s v="Medium Box"/>
    <s v="Sharp EL500L Fraction Calculator"/>
    <n v="0.39"/>
    <s v="United States"/>
    <x v="1"/>
    <s v="Indiana"/>
    <s v="West Lafayette"/>
    <n v="47906"/>
    <x v="128"/>
    <x v="4"/>
    <x v="4"/>
    <x v="128"/>
    <x v="132"/>
    <d v="2015-05-12T00:00:00"/>
    <d v="2015-05-31T00:00:00"/>
    <d v="2015-05-12T00:00:00"/>
    <n v="6.4832400000000003"/>
    <x v="31"/>
    <n v="287.99"/>
    <n v="89943"/>
    <n v="13.93"/>
    <x v="1"/>
    <n v="2"/>
    <n v="2.2512031667766243E-2"/>
    <n v="294.47324000000003"/>
    <x v="19"/>
    <s v="May 2015"/>
    <s v="May 2015  Week 20"/>
    <n v="1"/>
    <n v="0"/>
    <x v="0"/>
    <x v="1"/>
  </r>
  <r>
    <n v="1778"/>
    <s v="Ray Oakley"/>
    <x v="1"/>
    <n v="0.06"/>
    <n v="15.04"/>
    <n v="1.97"/>
    <x v="1"/>
    <x v="1"/>
    <x v="2"/>
    <s v="Paper"/>
    <s v="Wrap Bag"/>
    <s v="White GlueTop Scratch Pads"/>
    <n v="0.39"/>
    <s v="United States"/>
    <x v="1"/>
    <s v="Indiana"/>
    <s v="West Lafayette"/>
    <n v="47906"/>
    <x v="128"/>
    <x v="4"/>
    <x v="4"/>
    <x v="128"/>
    <x v="126"/>
    <d v="2015-05-10T00:00:00"/>
    <d v="2015-05-31T00:00:00"/>
    <d v="2015-05-10T00:00:00"/>
    <n v="2.3319999999999999"/>
    <x v="6"/>
    <n v="46.86"/>
    <n v="89943"/>
    <n v="14.979999999999999"/>
    <x v="1"/>
    <n v="0"/>
    <n v="4.9765258215962442E-2"/>
    <n v="49.192"/>
    <x v="19"/>
    <s v="May 2015"/>
    <s v="May 2015  Week 20"/>
    <n v="0"/>
    <n v="1"/>
    <x v="1"/>
    <x v="1"/>
  </r>
  <r>
    <n v="3283"/>
    <s v="William Woodard"/>
    <x v="1"/>
    <n v="0.03"/>
    <n v="17.48"/>
    <n v="1.99"/>
    <x v="1"/>
    <x v="3"/>
    <x v="1"/>
    <s v="Computer Peripherals"/>
    <s v="Small Pack"/>
    <s v="Maxell Pro 80 Minute CD-R, 10/Pack"/>
    <n v="0.45"/>
    <s v="United States"/>
    <x v="0"/>
    <s v="Florida"/>
    <s v="Kendall"/>
    <n v="33156"/>
    <x v="128"/>
    <x v="4"/>
    <x v="4"/>
    <x v="128"/>
    <x v="131"/>
    <d v="2015-05-11T00:00:00"/>
    <d v="2015-05-31T00:00:00"/>
    <d v="2015-05-11T00:00:00"/>
    <n v="710.80740000000003"/>
    <x v="21"/>
    <n v="537.79999999999995"/>
    <n v="90753"/>
    <n v="17.45"/>
    <x v="0"/>
    <n v="1"/>
    <n v="1.3216946820379325"/>
    <n v="1248.6073999999999"/>
    <x v="19"/>
    <s v="May 2015"/>
    <s v="May 2015  Week 20"/>
    <n v="0"/>
    <n v="1"/>
    <x v="0"/>
    <x v="1"/>
  </r>
  <r>
    <n v="995"/>
    <s v="Lloyd Spencer"/>
    <x v="2"/>
    <n v="0.09"/>
    <n v="7.64"/>
    <n v="5.83"/>
    <x v="1"/>
    <x v="0"/>
    <x v="2"/>
    <s v="Paper"/>
    <s v="Wrap Bag"/>
    <s v="Rediform Wirebound &quot;Phone Memo&quot; Message Book, 11 x 5-3/4"/>
    <n v="0.36"/>
    <s v="United States"/>
    <x v="3"/>
    <s v="Maine"/>
    <s v="West Scarborough"/>
    <n v="4070"/>
    <x v="128"/>
    <x v="4"/>
    <x v="4"/>
    <x v="128"/>
    <x v="130"/>
    <d v="2015-05-15T00:00:00"/>
    <d v="2015-05-31T00:00:00"/>
    <d v="2015-05-15T00:00:00"/>
    <n v="4.032"/>
    <x v="13"/>
    <n v="72.83"/>
    <n v="89434"/>
    <n v="7.55"/>
    <x v="3"/>
    <n v="5"/>
    <n v="5.5361801455444185E-2"/>
    <n v="76.861999999999995"/>
    <x v="19"/>
    <s v="May 2015"/>
    <s v="May 2015  Week 20"/>
    <n v="1"/>
    <n v="0"/>
    <x v="0"/>
    <x v="1"/>
  </r>
  <r>
    <n v="2820"/>
    <s v="Laurence Simon"/>
    <x v="2"/>
    <n v="0.08"/>
    <n v="6.48"/>
    <n v="2.74"/>
    <x v="1"/>
    <x v="2"/>
    <x v="1"/>
    <s v="Computer Peripherals"/>
    <s v="Small Pack"/>
    <s v="Sony MFD2HD Formatted Diskettes, 10/Pack"/>
    <n v="0.71"/>
    <s v="United States"/>
    <x v="1"/>
    <s v="Missouri"/>
    <s v="Oakville"/>
    <n v="63129"/>
    <x v="128"/>
    <x v="4"/>
    <x v="4"/>
    <x v="128"/>
    <x v="132"/>
    <d v="2015-05-12T00:00:00"/>
    <d v="2015-05-31T00:00:00"/>
    <d v="2015-05-12T00:00:00"/>
    <n v="-82.64"/>
    <x v="27"/>
    <n v="113.68"/>
    <n v="87899"/>
    <n v="6.4"/>
    <x v="1"/>
    <n v="2"/>
    <n v="-0.72695285010555943"/>
    <n v="31.040000000000006"/>
    <x v="19"/>
    <s v="May 2015"/>
    <s v="May 2015  Week 20"/>
    <n v="0"/>
    <n v="1"/>
    <x v="0"/>
    <x v="1"/>
  </r>
  <r>
    <n v="1709"/>
    <s v="Dennis Bowen"/>
    <x v="4"/>
    <n v="0.04"/>
    <n v="95.43"/>
    <n v="19.989999999999998"/>
    <x v="1"/>
    <x v="0"/>
    <x v="2"/>
    <s v="Storage &amp; Organization"/>
    <s v="Small Box"/>
    <s v="Fellowes Stor/Drawer® Steel Plus™ Storage Drawers"/>
    <n v="0.79"/>
    <s v="United States"/>
    <x v="3"/>
    <s v="Pennsylvania"/>
    <s v="Pottstown"/>
    <n v="19464"/>
    <x v="128"/>
    <x v="4"/>
    <x v="4"/>
    <x v="128"/>
    <x v="132"/>
    <d v="2015-05-12T00:00:00"/>
    <d v="2015-05-31T00:00:00"/>
    <d v="2015-05-12T00:00:00"/>
    <n v="13.536"/>
    <x v="62"/>
    <n v="3251.76"/>
    <n v="88783"/>
    <n v="95.39"/>
    <x v="3"/>
    <n v="2"/>
    <n v="4.162668831648092E-3"/>
    <n v="3265.2960000000003"/>
    <x v="19"/>
    <s v="May 2015"/>
    <s v="May 2015  Week 20"/>
    <n v="0"/>
    <n v="1"/>
    <x v="0"/>
    <x v="1"/>
  </r>
  <r>
    <n v="1595"/>
    <s v="Chad Henson"/>
    <x v="1"/>
    <n v="0.01"/>
    <n v="500.98"/>
    <n v="26"/>
    <x v="0"/>
    <x v="3"/>
    <x v="0"/>
    <s v="Chairs &amp; Chairmats"/>
    <s v="Jumbo Drum"/>
    <s v="Global Troy™ Executive Leather Low-Back Tilter"/>
    <n v="0.6"/>
    <s v="United States"/>
    <x v="3"/>
    <s v="West Virginia"/>
    <s v="Huntington"/>
    <n v="25705"/>
    <x v="129"/>
    <x v="4"/>
    <x v="4"/>
    <x v="129"/>
    <x v="132"/>
    <d v="2015-05-12T00:00:00"/>
    <d v="2015-05-31T00:00:00"/>
    <d v="2015-05-12T00:00:00"/>
    <n v="5078.5379999999996"/>
    <x v="15"/>
    <n v="7360.2"/>
    <n v="90796"/>
    <n v="500.97"/>
    <x v="3"/>
    <n v="1"/>
    <n v="0.69"/>
    <n v="12438.737999999999"/>
    <x v="19"/>
    <s v="May 2015"/>
    <s v="May 2015  Week 20"/>
    <n v="1"/>
    <n v="0"/>
    <x v="0"/>
    <x v="1"/>
  </r>
  <r>
    <n v="1595"/>
    <s v="Chad Henson"/>
    <x v="1"/>
    <n v="0.08"/>
    <n v="9.77"/>
    <n v="6.02"/>
    <x v="1"/>
    <x v="3"/>
    <x v="0"/>
    <s v="Office Furnishings"/>
    <s v="Medium Box"/>
    <s v="DAX Solid Wood Frames"/>
    <n v="0.48"/>
    <s v="United States"/>
    <x v="3"/>
    <s v="West Virginia"/>
    <s v="Huntington"/>
    <n v="25705"/>
    <x v="129"/>
    <x v="4"/>
    <x v="4"/>
    <x v="129"/>
    <x v="132"/>
    <d v="2015-05-12T00:00:00"/>
    <d v="2015-05-31T00:00:00"/>
    <d v="2015-05-12T00:00:00"/>
    <n v="23.276"/>
    <x v="13"/>
    <n v="89.06"/>
    <n v="90796"/>
    <n v="9.69"/>
    <x v="3"/>
    <n v="1"/>
    <n v="0.26135189759712552"/>
    <n v="112.336"/>
    <x v="19"/>
    <s v="May 2015"/>
    <s v="May 2015  Week 20"/>
    <n v="0"/>
    <n v="1"/>
    <x v="1"/>
    <x v="1"/>
  </r>
  <r>
    <n v="1595"/>
    <s v="Chad Henson"/>
    <x v="1"/>
    <n v="0.09"/>
    <n v="3.28"/>
    <n v="0.98"/>
    <x v="1"/>
    <x v="3"/>
    <x v="2"/>
    <s v="Pens &amp; Art Supplies"/>
    <s v="Wrap Bag"/>
    <s v="Newell 329"/>
    <n v="0.59"/>
    <s v="United States"/>
    <x v="3"/>
    <s v="West Virginia"/>
    <s v="Huntington"/>
    <n v="25705"/>
    <x v="129"/>
    <x v="4"/>
    <x v="4"/>
    <x v="129"/>
    <x v="129"/>
    <d v="2015-05-13T00:00:00"/>
    <d v="2015-05-31T00:00:00"/>
    <d v="2015-05-13T00:00:00"/>
    <n v="17.754000000000001"/>
    <x v="25"/>
    <n v="134.97"/>
    <n v="90796"/>
    <n v="3.19"/>
    <x v="3"/>
    <n v="2"/>
    <n v="0.13154034229828851"/>
    <n v="152.72399999999999"/>
    <x v="19"/>
    <s v="May 2015"/>
    <s v="May 2015  Week 20"/>
    <n v="0"/>
    <n v="1"/>
    <x v="1"/>
    <x v="1"/>
  </r>
  <r>
    <n v="1609"/>
    <s v="Jerry Ennis"/>
    <x v="1"/>
    <n v="0.03"/>
    <n v="2.16"/>
    <n v="6.05"/>
    <x v="1"/>
    <x v="1"/>
    <x v="2"/>
    <s v="Binders and Binder Accessories"/>
    <s v="Small Box"/>
    <s v="Peel &amp; Stick Add-On Corner Pockets"/>
    <n v="0.37"/>
    <s v="United States"/>
    <x v="2"/>
    <s v="California"/>
    <s v="Sacramento"/>
    <n v="95823"/>
    <x v="129"/>
    <x v="4"/>
    <x v="4"/>
    <x v="129"/>
    <x v="132"/>
    <d v="2015-05-12T00:00:00"/>
    <d v="2015-05-31T00:00:00"/>
    <d v="2015-05-12T00:00:00"/>
    <n v="-90.585499999999996"/>
    <x v="12"/>
    <n v="17.309999999999999"/>
    <n v="87824"/>
    <n v="2.1300000000000003"/>
    <x v="2"/>
    <n v="1"/>
    <n v="-5.2331311380704797"/>
    <n v="-73.275499999999994"/>
    <x v="19"/>
    <s v="May 2015"/>
    <s v="May 2015  Week 20"/>
    <n v="1"/>
    <n v="0"/>
    <x v="0"/>
    <x v="1"/>
  </r>
  <r>
    <n v="1609"/>
    <s v="Jerry Ennis"/>
    <x v="1"/>
    <n v="0.03"/>
    <n v="9.7100000000000009"/>
    <n v="9.4499999999999993"/>
    <x v="1"/>
    <x v="1"/>
    <x v="2"/>
    <s v="Storage &amp; Organization"/>
    <s v="Small Box"/>
    <s v="Filing/Storage Totes and Swivel Casters"/>
    <n v="0.6"/>
    <s v="United States"/>
    <x v="2"/>
    <s v="California"/>
    <s v="Sacramento"/>
    <n v="95823"/>
    <x v="129"/>
    <x v="4"/>
    <x v="4"/>
    <x v="129"/>
    <x v="131"/>
    <d v="2015-05-11T00:00:00"/>
    <d v="2015-05-31T00:00:00"/>
    <d v="2015-05-11T00:00:00"/>
    <n v="-36.9"/>
    <x v="0"/>
    <n v="23.56"/>
    <n v="87824"/>
    <n v="9.6800000000000015"/>
    <x v="2"/>
    <n v="0"/>
    <n v="-1.5662139219015281"/>
    <n v="-13.34"/>
    <x v="19"/>
    <s v="May 2015"/>
    <s v="May 2015  Week 20"/>
    <n v="0"/>
    <n v="1"/>
    <x v="1"/>
    <x v="1"/>
  </r>
  <r>
    <n v="2464"/>
    <s v="Joe George"/>
    <x v="1"/>
    <n v="0.09"/>
    <n v="1.74"/>
    <n v="4.08"/>
    <x v="2"/>
    <x v="1"/>
    <x v="0"/>
    <s v="Office Furnishings"/>
    <s v="Small Pack"/>
    <s v="Eldon Regeneration Recycled Desk Accessories, Smoke"/>
    <n v="0.53"/>
    <s v="United States"/>
    <x v="0"/>
    <s v="Louisiana"/>
    <s v="Bossier City"/>
    <n v="71111"/>
    <x v="129"/>
    <x v="4"/>
    <x v="4"/>
    <x v="129"/>
    <x v="129"/>
    <d v="2015-05-13T00:00:00"/>
    <d v="2015-05-31T00:00:00"/>
    <d v="2015-05-13T00:00:00"/>
    <n v="608.26199999999994"/>
    <x v="7"/>
    <n v="10.41"/>
    <n v="88713"/>
    <n v="1.65"/>
    <x v="0"/>
    <n v="2"/>
    <n v="58.430547550432273"/>
    <n v="618.67199999999991"/>
    <x v="19"/>
    <s v="May 2015"/>
    <s v="May 2015  Week 20"/>
    <n v="0"/>
    <n v="1"/>
    <x v="0"/>
    <x v="1"/>
  </r>
  <r>
    <n v="2464"/>
    <s v="Joe George"/>
    <x v="1"/>
    <n v="0.08"/>
    <n v="227.55"/>
    <n v="32.479999999999997"/>
    <x v="0"/>
    <x v="1"/>
    <x v="0"/>
    <s v="Tables"/>
    <s v="Jumbo Box"/>
    <s v="Hon Rectangular Conference Tables"/>
    <n v="0.68"/>
    <s v="United States"/>
    <x v="0"/>
    <s v="Louisiana"/>
    <s v="Bossier City"/>
    <n v="71111"/>
    <x v="129"/>
    <x v="4"/>
    <x v="4"/>
    <x v="129"/>
    <x v="131"/>
    <d v="2015-05-11T00:00:00"/>
    <d v="2015-05-31T00:00:00"/>
    <d v="2015-05-11T00:00:00"/>
    <n v="-570.16959999999995"/>
    <x v="47"/>
    <n v="2849.64"/>
    <n v="88713"/>
    <n v="227.47"/>
    <x v="0"/>
    <n v="0"/>
    <n v="-0.20008478263921056"/>
    <n v="2279.4704000000002"/>
    <x v="19"/>
    <s v="May 2015"/>
    <s v="May 2015  Week 20"/>
    <n v="0"/>
    <n v="1"/>
    <x v="1"/>
    <x v="1"/>
  </r>
  <r>
    <n v="1693"/>
    <s v="Melinda Thornton"/>
    <x v="2"/>
    <n v="0.01"/>
    <n v="15.67"/>
    <n v="1.39"/>
    <x v="2"/>
    <x v="1"/>
    <x v="2"/>
    <s v="Envelopes"/>
    <s v="Small Box"/>
    <s v="#10 White Business Envelopes,4 1/8 x 9 1/2"/>
    <n v="0.38"/>
    <s v="United States"/>
    <x v="0"/>
    <s v="Virginia"/>
    <s v="Reston"/>
    <n v="20190"/>
    <x v="129"/>
    <x v="4"/>
    <x v="4"/>
    <x v="129"/>
    <x v="131"/>
    <d v="2015-05-11T00:00:00"/>
    <d v="2015-05-31T00:00:00"/>
    <d v="2015-05-11T00:00:00"/>
    <n v="-273.98"/>
    <x v="8"/>
    <n v="188.09"/>
    <n v="90190"/>
    <n v="15.66"/>
    <x v="0"/>
    <n v="0"/>
    <n v="-1.4566430963900261"/>
    <n v="-85.890000000000015"/>
    <x v="19"/>
    <s v="May 2015"/>
    <s v="May 2015  Week 20"/>
    <n v="0"/>
    <n v="1"/>
    <x v="0"/>
    <x v="1"/>
  </r>
  <r>
    <n v="2935"/>
    <s v="Shirley Riley"/>
    <x v="2"/>
    <n v="0.02"/>
    <n v="3.8"/>
    <n v="1.49"/>
    <x v="1"/>
    <x v="0"/>
    <x v="2"/>
    <s v="Binders and Binder Accessories"/>
    <s v="Small Box"/>
    <s v="Durable Pressboard Binders"/>
    <n v="0.38"/>
    <s v="United States"/>
    <x v="3"/>
    <s v="Massachusetts"/>
    <s v="Boston"/>
    <n v="2215"/>
    <x v="129"/>
    <x v="4"/>
    <x v="4"/>
    <x v="129"/>
    <x v="130"/>
    <d v="2015-05-15T00:00:00"/>
    <d v="2015-05-31T00:00:00"/>
    <d v="2015-05-15T00:00:00"/>
    <n v="7.31"/>
    <x v="18"/>
    <n v="20.46"/>
    <n v="87617"/>
    <n v="3.78"/>
    <x v="3"/>
    <n v="4"/>
    <n v="0.35728250244379273"/>
    <n v="27.77"/>
    <x v="19"/>
    <s v="May 2015"/>
    <s v="May 2015  Week 20"/>
    <n v="1"/>
    <n v="0"/>
    <x v="0"/>
    <x v="1"/>
  </r>
  <r>
    <n v="1671"/>
    <s v="Mitchell Ross"/>
    <x v="0"/>
    <n v="0.03"/>
    <n v="223.98"/>
    <n v="15.01"/>
    <x v="1"/>
    <x v="0"/>
    <x v="2"/>
    <s v="Binders and Binder Accessories"/>
    <s v="Small Box"/>
    <s v="GBC DocuBind TL200 Manual Binding Machine"/>
    <n v="0.38"/>
    <s v="United States"/>
    <x v="0"/>
    <s v="Virginia"/>
    <s v="Burke"/>
    <n v="22015"/>
    <x v="130"/>
    <x v="4"/>
    <x v="4"/>
    <x v="130"/>
    <x v="129"/>
    <d v="2015-05-13T00:00:00"/>
    <d v="2015-05-31T00:00:00"/>
    <d v="2015-05-13T00:00:00"/>
    <n v="0.69599999999999995"/>
    <x v="31"/>
    <n v="4881.84"/>
    <n v="86725"/>
    <n v="223.95"/>
    <x v="0"/>
    <n v="1"/>
    <n v="1.4256919522147386E-4"/>
    <n v="4882.5360000000001"/>
    <x v="19"/>
    <s v="May 2015"/>
    <s v="May 2015  Week 20"/>
    <n v="0"/>
    <n v="1"/>
    <x v="0"/>
    <x v="1"/>
  </r>
  <r>
    <n v="14"/>
    <s v="Gwendolyn F Tyson"/>
    <x v="4"/>
    <n v="0.09"/>
    <n v="78.69"/>
    <n v="19.989999999999998"/>
    <x v="1"/>
    <x v="0"/>
    <x v="0"/>
    <s v="Office Furnishings"/>
    <s v="Small Box"/>
    <s v="Howard Miller 12-3/4 Diameter Accuwave DS ™ Wall Clock"/>
    <n v="0.43"/>
    <s v="United States"/>
    <x v="1"/>
    <s v="Minnesota"/>
    <s v="Prior Lake"/>
    <n v="55372"/>
    <x v="130"/>
    <x v="4"/>
    <x v="4"/>
    <x v="130"/>
    <x v="133"/>
    <d v="2015-05-14T00:00:00"/>
    <d v="2015-05-31T00:00:00"/>
    <d v="2015-05-14T00:00:00"/>
    <n v="803.47050000000002"/>
    <x v="47"/>
    <n v="1164.45"/>
    <n v="86838"/>
    <n v="78.599999999999994"/>
    <x v="1"/>
    <n v="2"/>
    <n v="0.69"/>
    <n v="1967.9205000000002"/>
    <x v="19"/>
    <s v="May 2015"/>
    <s v="May 2015  Week 20"/>
    <n v="1"/>
    <n v="0"/>
    <x v="0"/>
    <x v="1"/>
  </r>
  <r>
    <n v="14"/>
    <s v="Gwendolyn F Tyson"/>
    <x v="4"/>
    <n v="0.08"/>
    <n v="3.28"/>
    <n v="2.31"/>
    <x v="1"/>
    <x v="0"/>
    <x v="2"/>
    <s v="Pens &amp; Art Supplies"/>
    <s v="Wrap Bag"/>
    <s v="Newell 321"/>
    <n v="0.56000000000000005"/>
    <s v="United States"/>
    <x v="1"/>
    <s v="Minnesota"/>
    <s v="Prior Lake"/>
    <n v="55372"/>
    <x v="130"/>
    <x v="4"/>
    <x v="4"/>
    <x v="130"/>
    <x v="129"/>
    <d v="2015-05-13T00:00:00"/>
    <d v="2015-05-31T00:00:00"/>
    <d v="2015-05-13T00:00:00"/>
    <n v="-24.03"/>
    <x v="12"/>
    <n v="22.23"/>
    <n v="86838"/>
    <n v="3.1999999999999997"/>
    <x v="1"/>
    <n v="1"/>
    <n v="-1.0809716599190284"/>
    <n v="-1.8000000000000007"/>
    <x v="19"/>
    <s v="May 2015"/>
    <s v="May 2015  Week 20"/>
    <n v="0"/>
    <n v="1"/>
    <x v="1"/>
    <x v="1"/>
  </r>
  <r>
    <n v="14"/>
    <s v="Gwendolyn F Tyson"/>
    <x v="4"/>
    <n v="0.05"/>
    <n v="3.28"/>
    <n v="4.2"/>
    <x v="1"/>
    <x v="0"/>
    <x v="2"/>
    <s v="Pens &amp; Art Supplies"/>
    <s v="Wrap Bag"/>
    <s v="Newell 351"/>
    <n v="0.56000000000000005"/>
    <s v="United States"/>
    <x v="1"/>
    <s v="Minnesota"/>
    <s v="Prior Lake"/>
    <n v="55372"/>
    <x v="130"/>
    <x v="4"/>
    <x v="4"/>
    <x v="130"/>
    <x v="129"/>
    <d v="2015-05-13T00:00:00"/>
    <d v="2015-05-31T00:00:00"/>
    <d v="2015-05-13T00:00:00"/>
    <n v="-37.03"/>
    <x v="7"/>
    <n v="13.99"/>
    <n v="86838"/>
    <n v="3.23"/>
    <x v="1"/>
    <n v="1"/>
    <n v="-2.6468906361686919"/>
    <n v="-23.04"/>
    <x v="19"/>
    <s v="May 2015"/>
    <s v="May 2015  Week 20"/>
    <n v="0"/>
    <n v="1"/>
    <x v="1"/>
    <x v="1"/>
  </r>
  <r>
    <n v="14"/>
    <s v="Gwendolyn F Tyson"/>
    <x v="4"/>
    <n v="0.05"/>
    <n v="3.58"/>
    <n v="1.63"/>
    <x v="1"/>
    <x v="0"/>
    <x v="2"/>
    <s v="Rubber Bands"/>
    <s v="Wrap Bag"/>
    <s v="OIC Colored Binder Clips, Assorted Sizes"/>
    <n v="0.36"/>
    <s v="United States"/>
    <x v="1"/>
    <s v="Minnesota"/>
    <s v="Prior Lake"/>
    <n v="55372"/>
    <x v="130"/>
    <x v="4"/>
    <x v="4"/>
    <x v="130"/>
    <x v="129"/>
    <d v="2015-05-13T00:00:00"/>
    <d v="2015-05-31T00:00:00"/>
    <d v="2015-05-13T00:00:00"/>
    <n v="-0.71"/>
    <x v="7"/>
    <n v="14.26"/>
    <n v="86838"/>
    <n v="3.5300000000000002"/>
    <x v="1"/>
    <n v="1"/>
    <n v="-4.978962131837307E-2"/>
    <n v="13.55"/>
    <x v="19"/>
    <s v="May 2015"/>
    <s v="May 2015  Week 20"/>
    <n v="0"/>
    <n v="1"/>
    <x v="1"/>
    <x v="1"/>
  </r>
  <r>
    <n v="1826"/>
    <s v="Kate Peck"/>
    <x v="4"/>
    <n v="0"/>
    <n v="9.27"/>
    <n v="4.3899999999999997"/>
    <x v="1"/>
    <x v="3"/>
    <x v="2"/>
    <s v="Paper"/>
    <s v="Wrap Bag"/>
    <s v="Wirebound Message Books, Four 2 3/4&quot; x 5&quot; Forms per Page, 600 Sets per Book"/>
    <n v="0.38"/>
    <s v="United States"/>
    <x v="1"/>
    <s v="Iowa"/>
    <s v="Bettendorf"/>
    <n v="52722"/>
    <x v="130"/>
    <x v="4"/>
    <x v="4"/>
    <x v="130"/>
    <x v="133"/>
    <d v="2015-05-14T00:00:00"/>
    <d v="2015-05-31T00:00:00"/>
    <d v="2015-05-14T00:00:00"/>
    <n v="-7.61"/>
    <x v="3"/>
    <n v="10.65"/>
    <n v="86959"/>
    <n v="9.27"/>
    <x v="1"/>
    <n v="2"/>
    <n v="-0.71455399061032865"/>
    <n v="3.04"/>
    <x v="19"/>
    <s v="May 2015"/>
    <s v="May 2015  Week 20"/>
    <n v="0"/>
    <n v="1"/>
    <x v="0"/>
    <x v="1"/>
  </r>
  <r>
    <n v="1267"/>
    <s v="Rosemary Branch"/>
    <x v="3"/>
    <n v="0.04"/>
    <n v="5.98"/>
    <n v="4.38"/>
    <x v="1"/>
    <x v="3"/>
    <x v="1"/>
    <s v="Computer Peripherals"/>
    <s v="Small Pack"/>
    <s v="Imation 3.5&quot; DS/HD IBM Formatted Diskettes, 10/Pack"/>
    <n v="0.75"/>
    <s v="United States"/>
    <x v="0"/>
    <s v="Florida"/>
    <s v="Boca Raton"/>
    <n v="33433"/>
    <x v="130"/>
    <x v="4"/>
    <x v="4"/>
    <x v="130"/>
    <x v="133"/>
    <d v="2015-05-14T00:00:00"/>
    <d v="2015-05-31T00:00:00"/>
    <d v="2015-05-14T00:00:00"/>
    <n v="-1522.3040000000001"/>
    <x v="8"/>
    <n v="69.75"/>
    <n v="89515"/>
    <n v="5.94"/>
    <x v="0"/>
    <n v="2"/>
    <n v="-21.825146953405021"/>
    <n v="-1452.5540000000001"/>
    <x v="19"/>
    <s v="May 2015"/>
    <s v="May 2015  Week 20"/>
    <n v="0"/>
    <n v="1"/>
    <x v="0"/>
    <x v="1"/>
  </r>
  <r>
    <n v="1389"/>
    <s v="Jean Khan"/>
    <x v="1"/>
    <n v="0.08"/>
    <n v="2.62"/>
    <n v="0.8"/>
    <x v="2"/>
    <x v="0"/>
    <x v="2"/>
    <s v="Rubber Bands"/>
    <s v="Wrap Bag"/>
    <s v="Staples Metal Binder Clips"/>
    <n v="0.39"/>
    <s v="United States"/>
    <x v="2"/>
    <s v="California"/>
    <s v="Menlo Park"/>
    <n v="94025"/>
    <x v="131"/>
    <x v="4"/>
    <x v="4"/>
    <x v="131"/>
    <x v="130"/>
    <d v="2015-05-15T00:00:00"/>
    <d v="2015-05-31T00:00:00"/>
    <d v="2015-05-15T00:00:00"/>
    <n v="21.769500000000001"/>
    <x v="4"/>
    <n v="31.55"/>
    <n v="88728"/>
    <n v="2.54"/>
    <x v="2"/>
    <n v="2"/>
    <n v="0.69000000000000006"/>
    <n v="53.319500000000005"/>
    <x v="19"/>
    <s v="May 2015"/>
    <s v="May 2015  Week 20"/>
    <n v="0"/>
    <n v="1"/>
    <x v="0"/>
    <x v="1"/>
  </r>
  <r>
    <n v="578"/>
    <s v="Evan K Bullard"/>
    <x v="4"/>
    <n v="0.03"/>
    <n v="162.93"/>
    <n v="19.989999999999998"/>
    <x v="1"/>
    <x v="3"/>
    <x v="2"/>
    <s v="Envelopes"/>
    <s v="Small Box"/>
    <s v="Multimedia Mailers"/>
    <n v="0.39"/>
    <s v="United States"/>
    <x v="3"/>
    <s v="Connecticut"/>
    <s v="Naugatuck"/>
    <n v="6770"/>
    <x v="131"/>
    <x v="4"/>
    <x v="4"/>
    <x v="131"/>
    <x v="133"/>
    <d v="2015-05-14T00:00:00"/>
    <d v="2015-05-31T00:00:00"/>
    <d v="2015-05-14T00:00:00"/>
    <n v="293.14"/>
    <x v="6"/>
    <n v="515.88"/>
    <n v="88644"/>
    <n v="162.9"/>
    <x v="3"/>
    <n v="1"/>
    <n v="0.56823292238505074"/>
    <n v="809.02"/>
    <x v="19"/>
    <s v="May 2015"/>
    <s v="May 2015  Week 20"/>
    <n v="1"/>
    <n v="0"/>
    <x v="0"/>
    <x v="1"/>
  </r>
  <r>
    <n v="579"/>
    <s v="Marlene Abrams"/>
    <x v="4"/>
    <n v="0.01"/>
    <n v="11.58"/>
    <n v="5.72"/>
    <x v="1"/>
    <x v="3"/>
    <x v="2"/>
    <s v="Envelopes"/>
    <s v="Small Box"/>
    <s v="Peel &amp; Seel® Recycled Catalog Envelopes, Brown"/>
    <n v="0.35"/>
    <s v="United States"/>
    <x v="3"/>
    <s v="Connecticut"/>
    <s v="Seymour"/>
    <n v="6478"/>
    <x v="131"/>
    <x v="4"/>
    <x v="4"/>
    <x v="131"/>
    <x v="130"/>
    <d v="2015-05-15T00:00:00"/>
    <d v="2015-05-31T00:00:00"/>
    <d v="2015-05-15T00:00:00"/>
    <n v="-6.61"/>
    <x v="0"/>
    <n v="25.06"/>
    <n v="88644"/>
    <n v="11.57"/>
    <x v="3"/>
    <n v="2"/>
    <n v="-0.26376695929768557"/>
    <n v="18.45"/>
    <x v="19"/>
    <s v="May 2015"/>
    <s v="May 2015  Week 20"/>
    <n v="1"/>
    <n v="0"/>
    <x v="1"/>
    <x v="1"/>
  </r>
  <r>
    <n v="580"/>
    <s v="Kathryn Patrick"/>
    <x v="4"/>
    <n v="0.01"/>
    <n v="55.99"/>
    <n v="5"/>
    <x v="1"/>
    <x v="3"/>
    <x v="1"/>
    <s v="Telephones and Communication"/>
    <s v="Small Pack"/>
    <s v="Accessory6"/>
    <n v="0.8"/>
    <s v="United States"/>
    <x v="3"/>
    <s v="Maine"/>
    <s v="Auburn"/>
    <n v="4210"/>
    <x v="131"/>
    <x v="4"/>
    <x v="4"/>
    <x v="131"/>
    <x v="133"/>
    <d v="2015-05-14T00:00:00"/>
    <d v="2015-05-31T00:00:00"/>
    <d v="2015-05-14T00:00:00"/>
    <n v="-57.540999999999997"/>
    <x v="4"/>
    <n v="578.24"/>
    <n v="88644"/>
    <n v="55.980000000000004"/>
    <x v="3"/>
    <n v="1"/>
    <n v="-9.951058384061981E-2"/>
    <n v="520.69900000000007"/>
    <x v="19"/>
    <s v="May 2015"/>
    <s v="May 2015  Week 20"/>
    <n v="1"/>
    <n v="0"/>
    <x v="1"/>
    <x v="1"/>
  </r>
  <r>
    <n v="585"/>
    <s v="William Larson"/>
    <x v="4"/>
    <n v="0.06"/>
    <n v="13.9"/>
    <n v="7.59"/>
    <x v="1"/>
    <x v="3"/>
    <x v="2"/>
    <s v="Scissors, Rulers and Trimmers"/>
    <s v="Small Pack"/>
    <s v="Acme Hot Forged Carbon Steel Scissors with Nickel-Plated Handles, 3 7/8&quot; Cut, 8&quot;L"/>
    <n v="0.56000000000000005"/>
    <s v="United States"/>
    <x v="3"/>
    <s v="New Hampshire"/>
    <s v="Concord"/>
    <n v="3301"/>
    <x v="131"/>
    <x v="4"/>
    <x v="4"/>
    <x v="131"/>
    <x v="133"/>
    <d v="2015-05-14T00:00:00"/>
    <d v="2015-05-31T00:00:00"/>
    <d v="2015-05-14T00:00:00"/>
    <n v="-67.59"/>
    <x v="4"/>
    <n v="170.45"/>
    <n v="88644"/>
    <n v="13.84"/>
    <x v="3"/>
    <n v="1"/>
    <n v="-0.39653857436198303"/>
    <n v="102.85999999999999"/>
    <x v="19"/>
    <s v="May 2015"/>
    <s v="May 2015  Week 20"/>
    <n v="1"/>
    <n v="0"/>
    <x v="1"/>
    <x v="1"/>
  </r>
  <r>
    <n v="3257"/>
    <s v="Sharon Marcus"/>
    <x v="4"/>
    <n v="0"/>
    <n v="25.38"/>
    <n v="8.99"/>
    <x v="1"/>
    <x v="1"/>
    <x v="0"/>
    <s v="Office Furnishings"/>
    <s v="Small Pack"/>
    <s v="Executive Impressions 13&quot; Chairman Wall Clock"/>
    <n v="0.5"/>
    <s v="United States"/>
    <x v="2"/>
    <s v="Washington"/>
    <s v="Longview"/>
    <n v="98632"/>
    <x v="131"/>
    <x v="4"/>
    <x v="4"/>
    <x v="131"/>
    <x v="130"/>
    <d v="2015-05-15T00:00:00"/>
    <d v="2015-05-31T00:00:00"/>
    <d v="2015-05-15T00:00:00"/>
    <n v="470.33800000000002"/>
    <x v="60"/>
    <n v="700.41"/>
    <n v="88826"/>
    <n v="25.38"/>
    <x v="2"/>
    <n v="2"/>
    <n v="0.67151811082080504"/>
    <n v="1170.748"/>
    <x v="19"/>
    <s v="May 2015"/>
    <s v="May 2015  Week 20"/>
    <n v="1"/>
    <n v="0"/>
    <x v="0"/>
    <x v="1"/>
  </r>
  <r>
    <n v="1085"/>
    <s v="Ted Dunlap"/>
    <x v="3"/>
    <n v="0.06"/>
    <n v="30.42"/>
    <n v="8.65"/>
    <x v="1"/>
    <x v="3"/>
    <x v="1"/>
    <s v="Computer Peripherals"/>
    <s v="Small Box"/>
    <s v="Fellowes Internet Keyboard, Platinum"/>
    <n v="0.74"/>
    <s v="United States"/>
    <x v="3"/>
    <s v="New York"/>
    <s v="Deer Park"/>
    <n v="11729"/>
    <x v="131"/>
    <x v="4"/>
    <x v="4"/>
    <x v="131"/>
    <x v="130"/>
    <d v="2015-05-15T00:00:00"/>
    <d v="2015-05-31T00:00:00"/>
    <d v="2015-05-15T00:00:00"/>
    <n v="-159.25"/>
    <x v="19"/>
    <n v="309.05"/>
    <n v="86124"/>
    <n v="30.360000000000003"/>
    <x v="3"/>
    <n v="2"/>
    <n v="-0.51528878822197055"/>
    <n v="149.80000000000001"/>
    <x v="19"/>
    <s v="May 2015"/>
    <s v="May 2015  Week 20"/>
    <n v="0"/>
    <n v="1"/>
    <x v="0"/>
    <x v="1"/>
  </r>
  <r>
    <n v="1085"/>
    <s v="Ted Dunlap"/>
    <x v="3"/>
    <n v="0.02"/>
    <n v="37.94"/>
    <n v="5.08"/>
    <x v="1"/>
    <x v="3"/>
    <x v="2"/>
    <s v="Paper"/>
    <s v="Wrap Bag"/>
    <s v="Snap-A-Way® Black Print Carbonless Ruled Speed Letter, Triplicate"/>
    <n v="0.38"/>
    <s v="United States"/>
    <x v="3"/>
    <s v="New York"/>
    <s v="Deer Park"/>
    <n v="11729"/>
    <x v="131"/>
    <x v="4"/>
    <x v="4"/>
    <x v="131"/>
    <x v="133"/>
    <d v="2015-05-14T00:00:00"/>
    <d v="2015-05-31T00:00:00"/>
    <d v="2015-05-14T00:00:00"/>
    <n v="206.517"/>
    <x v="2"/>
    <n v="299.3"/>
    <n v="86124"/>
    <n v="37.919999999999995"/>
    <x v="3"/>
    <n v="1"/>
    <n v="0.69"/>
    <n v="505.81700000000001"/>
    <x v="19"/>
    <s v="May 2015"/>
    <s v="May 2015  Week 20"/>
    <n v="0"/>
    <n v="1"/>
    <x v="1"/>
    <x v="1"/>
  </r>
  <r>
    <n v="156"/>
    <s v="Diana Xu"/>
    <x v="0"/>
    <n v="0.01"/>
    <n v="95.99"/>
    <n v="4.9000000000000004"/>
    <x v="1"/>
    <x v="3"/>
    <x v="1"/>
    <s v="Telephones and Communication"/>
    <s v="Small Box"/>
    <s v="T60"/>
    <n v="0.56000000000000005"/>
    <s v="United States"/>
    <x v="2"/>
    <s v="Colorado"/>
    <s v="Fort Collins"/>
    <n v="80525"/>
    <x v="132"/>
    <x v="4"/>
    <x v="4"/>
    <x v="132"/>
    <x v="130"/>
    <d v="2015-05-15T00:00:00"/>
    <d v="2015-05-31T00:00:00"/>
    <d v="2015-05-15T00:00:00"/>
    <n v="713.88"/>
    <x v="1"/>
    <n v="1050.08"/>
    <n v="87671"/>
    <n v="95.97999999999999"/>
    <x v="2"/>
    <n v="1"/>
    <n v="0.679833917415816"/>
    <n v="1763.96"/>
    <x v="19"/>
    <s v="May 2015"/>
    <s v="May 2015  Week 20"/>
    <n v="0"/>
    <n v="1"/>
    <x v="0"/>
    <x v="1"/>
  </r>
  <r>
    <n v="497"/>
    <s v="Steve McKee"/>
    <x v="0"/>
    <n v="7.0000000000000007E-2"/>
    <n v="152.47999999999999"/>
    <n v="6.5"/>
    <x v="1"/>
    <x v="0"/>
    <x v="1"/>
    <s v="Computer Peripherals"/>
    <s v="Small Box"/>
    <s v="Adesso Programmable 142-Key Keyboard"/>
    <n v="0.74"/>
    <s v="United States"/>
    <x v="0"/>
    <s v="Tennessee"/>
    <s v="Murfreesboro"/>
    <n v="37130"/>
    <x v="132"/>
    <x v="4"/>
    <x v="4"/>
    <x v="132"/>
    <x v="134"/>
    <d v="2015-05-16T00:00:00"/>
    <d v="2015-05-31T00:00:00"/>
    <d v="2015-05-16T00:00:00"/>
    <n v="171.83879999999999"/>
    <x v="64"/>
    <n v="5062.49"/>
    <n v="90706"/>
    <n v="152.41"/>
    <x v="0"/>
    <n v="2"/>
    <n v="3.3943533715622157E-2"/>
    <n v="5234.3287999999993"/>
    <x v="19"/>
    <s v="May 2015"/>
    <s v="May 2015  Week 20"/>
    <n v="1"/>
    <n v="0"/>
    <x v="0"/>
    <x v="1"/>
  </r>
  <r>
    <n v="910"/>
    <s v="Carla Hauser"/>
    <x v="0"/>
    <n v="0"/>
    <n v="5.28"/>
    <n v="5.61"/>
    <x v="1"/>
    <x v="3"/>
    <x v="2"/>
    <s v="Paper"/>
    <s v="Small Box"/>
    <s v="Xerox 1954"/>
    <n v="0.4"/>
    <s v="United States"/>
    <x v="0"/>
    <s v="Arkansas"/>
    <s v="Texarkana"/>
    <n v="71854"/>
    <x v="132"/>
    <x v="4"/>
    <x v="4"/>
    <x v="132"/>
    <x v="133"/>
    <d v="2015-05-14T00:00:00"/>
    <d v="2015-05-31T00:00:00"/>
    <d v="2015-05-14T00:00:00"/>
    <n v="-149.21199999999999"/>
    <x v="9"/>
    <n v="85.26"/>
    <n v="90187"/>
    <n v="5.28"/>
    <x v="0"/>
    <n v="0"/>
    <n v="-1.7500821018062396"/>
    <n v="-63.951999999999984"/>
    <x v="19"/>
    <s v="May 2015"/>
    <s v="May 2015  Week 20"/>
    <n v="1"/>
    <n v="0"/>
    <x v="0"/>
    <x v="1"/>
  </r>
  <r>
    <n v="353"/>
    <s v="Bonnie Chambers"/>
    <x v="2"/>
    <n v="0.08"/>
    <n v="4.8899999999999997"/>
    <n v="4.93"/>
    <x v="2"/>
    <x v="2"/>
    <x v="1"/>
    <s v="Computer Peripherals"/>
    <s v="Small Pack"/>
    <s v="Maxell 3.5&quot; DS/HD IBM-Formatted Diskettes, 10/Pack"/>
    <n v="0.66"/>
    <s v="United States"/>
    <x v="2"/>
    <s v="Arizona"/>
    <s v="Glendale"/>
    <n v="85301"/>
    <x v="132"/>
    <x v="4"/>
    <x v="4"/>
    <x v="132"/>
    <x v="133"/>
    <d v="2015-05-14T00:00:00"/>
    <d v="2015-05-31T00:00:00"/>
    <d v="2015-05-14T00:00:00"/>
    <n v="-165.45"/>
    <x v="40"/>
    <n v="84.76"/>
    <n v="89647"/>
    <n v="4.8099999999999996"/>
    <x v="2"/>
    <n v="0"/>
    <n v="-1.9519820670127417"/>
    <n v="-80.689999999999984"/>
    <x v="19"/>
    <s v="May 2015"/>
    <s v="May 2015  Week 20"/>
    <n v="1"/>
    <n v="0"/>
    <x v="0"/>
    <x v="1"/>
  </r>
  <r>
    <n v="353"/>
    <s v="Bonnie Chambers"/>
    <x v="2"/>
    <n v="7.0000000000000007E-2"/>
    <n v="6.68"/>
    <n v="6.92"/>
    <x v="1"/>
    <x v="2"/>
    <x v="2"/>
    <s v="Paper"/>
    <s v="Small Box"/>
    <s v="Xerox 1898"/>
    <n v="0.37"/>
    <s v="United States"/>
    <x v="2"/>
    <s v="Arizona"/>
    <s v="Glendale"/>
    <n v="85301"/>
    <x v="132"/>
    <x v="4"/>
    <x v="4"/>
    <x v="132"/>
    <x v="135"/>
    <d v="2015-05-21T00:00:00"/>
    <d v="2015-05-31T00:00:00"/>
    <d v="2015-05-21T00:00:00"/>
    <n v="-141.12"/>
    <x v="47"/>
    <n v="104.84"/>
    <n v="89647"/>
    <n v="6.6099999999999994"/>
    <x v="2"/>
    <n v="7"/>
    <n v="-1.346051125524609"/>
    <n v="-36.28"/>
    <x v="19"/>
    <s v="May 2015"/>
    <s v="May 2015  Week 20"/>
    <n v="0"/>
    <n v="1"/>
    <x v="1"/>
    <x v="1"/>
  </r>
  <r>
    <n v="539"/>
    <s v="Alice Coley"/>
    <x v="4"/>
    <n v="0.05"/>
    <n v="59.78"/>
    <n v="10.29"/>
    <x v="1"/>
    <x v="0"/>
    <x v="2"/>
    <s v="Binders and Binder Accessories"/>
    <s v="Small Box"/>
    <s v="GBC Recycled Regency Composition Covers"/>
    <n v="0.39"/>
    <s v="United States"/>
    <x v="1"/>
    <s v="Illinois"/>
    <s v="Urbana"/>
    <n v="61801"/>
    <x v="132"/>
    <x v="4"/>
    <x v="4"/>
    <x v="132"/>
    <x v="130"/>
    <d v="2015-05-15T00:00:00"/>
    <d v="2015-05-31T00:00:00"/>
    <d v="2015-05-15T00:00:00"/>
    <n v="159.52969999999999"/>
    <x v="12"/>
    <n v="414.49"/>
    <n v="91174"/>
    <n v="59.730000000000004"/>
    <x v="1"/>
    <n v="1"/>
    <n v="0.38488190306159376"/>
    <n v="574.01970000000006"/>
    <x v="19"/>
    <s v="May 2015"/>
    <s v="May 2015  Week 20"/>
    <n v="1"/>
    <n v="0"/>
    <x v="0"/>
    <x v="1"/>
  </r>
  <r>
    <n v="540"/>
    <s v="Ruth Lamm"/>
    <x v="4"/>
    <n v="0.08"/>
    <n v="20.99"/>
    <n v="1.25"/>
    <x v="1"/>
    <x v="0"/>
    <x v="1"/>
    <s v="Telephones and Communication"/>
    <s v="Small Pack"/>
    <s v="Accessory29"/>
    <n v="0.83"/>
    <s v="United States"/>
    <x v="1"/>
    <s v="Illinois"/>
    <s v="Vernon Hills"/>
    <n v="60061"/>
    <x v="132"/>
    <x v="4"/>
    <x v="4"/>
    <x v="132"/>
    <x v="134"/>
    <d v="2015-05-16T00:00:00"/>
    <d v="2015-05-31T00:00:00"/>
    <d v="2015-05-16T00:00:00"/>
    <n v="15.3714"/>
    <x v="51"/>
    <n v="469.69"/>
    <n v="91174"/>
    <n v="20.91"/>
    <x v="1"/>
    <n v="2"/>
    <n v="3.2726692073495281E-2"/>
    <n v="485.06139999999999"/>
    <x v="19"/>
    <s v="May 2015"/>
    <s v="May 2015  Week 20"/>
    <n v="1"/>
    <n v="0"/>
    <x v="1"/>
    <x v="1"/>
  </r>
  <r>
    <n v="1069"/>
    <s v="Pam Bennett"/>
    <x v="4"/>
    <n v="0.02"/>
    <n v="15.94"/>
    <n v="5.45"/>
    <x v="1"/>
    <x v="2"/>
    <x v="2"/>
    <s v="Pens &amp; Art Supplies"/>
    <s v="Small Pack"/>
    <s v="Boston 16701 Slimline Battery Pencil Sharpener"/>
    <n v="0.55000000000000004"/>
    <s v="United States"/>
    <x v="1"/>
    <s v="Illinois"/>
    <s v="Carbondale"/>
    <n v="62901"/>
    <x v="132"/>
    <x v="4"/>
    <x v="4"/>
    <x v="132"/>
    <x v="130"/>
    <d v="2015-05-15T00:00:00"/>
    <d v="2015-05-31T00:00:00"/>
    <d v="2015-05-15T00:00:00"/>
    <n v="139.61199999999999"/>
    <x v="46"/>
    <n v="664.34"/>
    <n v="87110"/>
    <n v="15.92"/>
    <x v="1"/>
    <n v="1"/>
    <n v="0.21015142848541407"/>
    <n v="803.952"/>
    <x v="19"/>
    <s v="May 2015"/>
    <s v="May 2015  Week 20"/>
    <n v="1"/>
    <n v="0"/>
    <x v="0"/>
    <x v="1"/>
  </r>
  <r>
    <n v="1023"/>
    <s v="Glen Newman"/>
    <x v="0"/>
    <n v="0.02"/>
    <n v="39.06"/>
    <n v="10.55"/>
    <x v="1"/>
    <x v="0"/>
    <x v="2"/>
    <s v="Binders and Binder Accessories"/>
    <s v="Small Box"/>
    <s v="Ibico Recycled Linen-Style Covers"/>
    <n v="0.37"/>
    <s v="United States"/>
    <x v="3"/>
    <s v="Pennsylvania"/>
    <s v="Wilkinsburg"/>
    <n v="15221"/>
    <x v="133"/>
    <x v="4"/>
    <x v="4"/>
    <x v="133"/>
    <x v="130"/>
    <d v="2015-05-15T00:00:00"/>
    <d v="2015-05-31T00:00:00"/>
    <d v="2015-05-15T00:00:00"/>
    <n v="442.0899"/>
    <x v="47"/>
    <n v="640.71"/>
    <n v="88633"/>
    <n v="39.04"/>
    <x v="3"/>
    <n v="0"/>
    <n v="0.69"/>
    <n v="1082.7999"/>
    <x v="19"/>
    <s v="May 2015"/>
    <s v="May 2015  Week 20"/>
    <n v="1"/>
    <n v="0"/>
    <x v="0"/>
    <x v="1"/>
  </r>
  <r>
    <n v="1023"/>
    <s v="Glen Newman"/>
    <x v="0"/>
    <n v="0.1"/>
    <n v="37.700000000000003"/>
    <n v="2.99"/>
    <x v="1"/>
    <x v="0"/>
    <x v="2"/>
    <s v="Binders and Binder Accessories"/>
    <s v="Small Box"/>
    <s v="Vinyl Sectional Post Binders"/>
    <n v="0.35"/>
    <s v="United States"/>
    <x v="3"/>
    <s v="Pennsylvania"/>
    <s v="Wilkinsburg"/>
    <n v="15221"/>
    <x v="133"/>
    <x v="4"/>
    <x v="4"/>
    <x v="133"/>
    <x v="134"/>
    <d v="2015-05-16T00:00:00"/>
    <d v="2015-05-31T00:00:00"/>
    <d v="2015-05-16T00:00:00"/>
    <n v="455.12400000000002"/>
    <x v="27"/>
    <n v="659.6"/>
    <n v="88633"/>
    <n v="37.6"/>
    <x v="3"/>
    <n v="1"/>
    <n v="0.69000000000000006"/>
    <n v="1114.7240000000002"/>
    <x v="19"/>
    <s v="May 2015"/>
    <s v="May 2015  Week 20"/>
    <n v="0"/>
    <n v="1"/>
    <x v="1"/>
    <x v="1"/>
  </r>
  <r>
    <n v="18"/>
    <s v="Laurie Hanna"/>
    <x v="1"/>
    <n v="0.05"/>
    <n v="26.48"/>
    <n v="6.93"/>
    <x v="1"/>
    <x v="0"/>
    <x v="0"/>
    <s v="Office Furnishings"/>
    <s v="Small Box"/>
    <s v="DAX Natural Wood-Tone Poster Frame"/>
    <n v="0.49"/>
    <s v="United States"/>
    <x v="2"/>
    <s v="Montana"/>
    <s v="Helena"/>
    <n v="59601"/>
    <x v="133"/>
    <x v="4"/>
    <x v="4"/>
    <x v="133"/>
    <x v="134"/>
    <d v="2015-05-16T00:00:00"/>
    <d v="2015-05-31T00:00:00"/>
    <d v="2015-05-16T00:00:00"/>
    <n v="314.48129999999998"/>
    <x v="40"/>
    <n v="455.77"/>
    <n v="90031"/>
    <n v="26.43"/>
    <x v="2"/>
    <n v="1"/>
    <n v="0.69"/>
    <n v="770.2512999999999"/>
    <x v="19"/>
    <s v="May 2015"/>
    <s v="May 2015  Week 20"/>
    <n v="1"/>
    <n v="0"/>
    <x v="0"/>
    <x v="1"/>
  </r>
  <r>
    <n v="21"/>
    <s v="Tony Wilkins Winters"/>
    <x v="1"/>
    <n v="0.05"/>
    <n v="26.48"/>
    <n v="6.93"/>
    <x v="1"/>
    <x v="0"/>
    <x v="0"/>
    <s v="Office Furnishings"/>
    <s v="Small Box"/>
    <s v="DAX Natural Wood-Tone Poster Frame"/>
    <n v="0.49"/>
    <s v="United States"/>
    <x v="3"/>
    <s v="New York"/>
    <s v="New York City"/>
    <n v="10012"/>
    <x v="133"/>
    <x v="4"/>
    <x v="4"/>
    <x v="133"/>
    <x v="134"/>
    <d v="2015-05-16T00:00:00"/>
    <d v="2015-05-31T00:00:00"/>
    <d v="2015-05-16T00:00:00"/>
    <n v="384.38"/>
    <x v="67"/>
    <n v="1876.69"/>
    <n v="41793"/>
    <n v="26.43"/>
    <x v="3"/>
    <n v="1"/>
    <n v="0.20481805732433167"/>
    <n v="2261.0700000000002"/>
    <x v="19"/>
    <s v="May 2015"/>
    <s v="May 2015  Week 20"/>
    <n v="1"/>
    <n v="0"/>
    <x v="0"/>
    <x v="1"/>
  </r>
  <r>
    <n v="1989"/>
    <s v="David Weaver"/>
    <x v="1"/>
    <n v="0.01"/>
    <n v="30.98"/>
    <n v="6.5"/>
    <x v="1"/>
    <x v="3"/>
    <x v="1"/>
    <s v="Computer Peripherals"/>
    <s v="Small Box"/>
    <s v="Belkin ErgoBoard™ Keyboard"/>
    <n v="0.64"/>
    <s v="United States"/>
    <x v="2"/>
    <s v="Utah"/>
    <s v="Holladay"/>
    <n v="84117"/>
    <x v="133"/>
    <x v="4"/>
    <x v="4"/>
    <x v="133"/>
    <x v="134"/>
    <d v="2015-05-16T00:00:00"/>
    <d v="2015-05-31T00:00:00"/>
    <d v="2015-05-16T00:00:00"/>
    <n v="46.29"/>
    <x v="8"/>
    <n v="363.37"/>
    <n v="90001"/>
    <n v="30.97"/>
    <x v="2"/>
    <n v="1"/>
    <n v="0.12739081377108732"/>
    <n v="409.66"/>
    <x v="19"/>
    <s v="May 2015"/>
    <s v="May 2015  Week 20"/>
    <n v="0"/>
    <n v="1"/>
    <x v="0"/>
    <x v="1"/>
  </r>
  <r>
    <n v="1989"/>
    <s v="David Weaver"/>
    <x v="1"/>
    <n v="0.01"/>
    <n v="40.99"/>
    <n v="19.989999999999998"/>
    <x v="1"/>
    <x v="3"/>
    <x v="2"/>
    <s v="Paper"/>
    <s v="Small Box"/>
    <s v="White Dual Perf Computer Printout Paper, 2700 Sheets, 1 Part, Heavyweight, 20 lbs., 14 7/8 x 11"/>
    <n v="0.36"/>
    <s v="United States"/>
    <x v="2"/>
    <s v="Utah"/>
    <s v="Holladay"/>
    <n v="84117"/>
    <x v="133"/>
    <x v="4"/>
    <x v="4"/>
    <x v="133"/>
    <x v="136"/>
    <d v="2015-05-18T00:00:00"/>
    <d v="2015-05-31T00:00:00"/>
    <d v="2015-05-18T00:00:00"/>
    <n v="177.79"/>
    <x v="8"/>
    <n v="480.75"/>
    <n v="90001"/>
    <n v="40.980000000000004"/>
    <x v="2"/>
    <n v="3"/>
    <n v="0.36981799271970878"/>
    <n v="658.54"/>
    <x v="19"/>
    <s v="May 2015"/>
    <s v="May 2015  Week 20"/>
    <n v="0"/>
    <n v="1"/>
    <x v="1"/>
    <x v="1"/>
  </r>
  <r>
    <n v="266"/>
    <s v="Ross Frederick"/>
    <x v="4"/>
    <n v="0.08"/>
    <n v="6.48"/>
    <n v="7.03"/>
    <x v="1"/>
    <x v="3"/>
    <x v="2"/>
    <s v="Paper"/>
    <s v="Small Box"/>
    <s v="Xerox 214"/>
    <n v="0.37"/>
    <s v="United States"/>
    <x v="1"/>
    <s v="Texas"/>
    <s v="San Antonio"/>
    <n v="78207"/>
    <x v="133"/>
    <x v="4"/>
    <x v="4"/>
    <x v="133"/>
    <x v="134"/>
    <d v="2015-05-16T00:00:00"/>
    <d v="2015-05-31T00:00:00"/>
    <d v="2015-05-16T00:00:00"/>
    <n v="8.9320000000000004"/>
    <x v="19"/>
    <n v="67.86"/>
    <n v="90594"/>
    <n v="6.4"/>
    <x v="1"/>
    <n v="1"/>
    <n v="0.13162393162393163"/>
    <n v="76.792000000000002"/>
    <x v="19"/>
    <s v="May 2015"/>
    <s v="May 2015  Week 20"/>
    <n v="1"/>
    <n v="0"/>
    <x v="0"/>
    <x v="1"/>
  </r>
  <r>
    <n v="266"/>
    <s v="Ross Frederick"/>
    <x v="4"/>
    <n v="0.01"/>
    <n v="20.34"/>
    <n v="35"/>
    <x v="1"/>
    <x v="3"/>
    <x v="2"/>
    <s v="Storage &amp; Organization"/>
    <s v="Large Box"/>
    <s v="Tennsco Commercial Shelving"/>
    <n v="0.84"/>
    <s v="United States"/>
    <x v="1"/>
    <s v="Texas"/>
    <s v="San Antonio"/>
    <n v="78207"/>
    <x v="133"/>
    <x v="4"/>
    <x v="4"/>
    <x v="133"/>
    <x v="134"/>
    <d v="2015-05-16T00:00:00"/>
    <d v="2015-05-31T00:00:00"/>
    <d v="2015-05-16T00:00:00"/>
    <n v="229.63800000000001"/>
    <x v="62"/>
    <n v="747.28"/>
    <n v="90594"/>
    <n v="20.329999999999998"/>
    <x v="1"/>
    <n v="1"/>
    <n v="0.30729846911465586"/>
    <n v="976.91800000000001"/>
    <x v="19"/>
    <s v="May 2015"/>
    <s v="May 2015  Week 20"/>
    <n v="0"/>
    <n v="1"/>
    <x v="1"/>
    <x v="1"/>
  </r>
  <r>
    <n v="491"/>
    <s v="Toni Swanson"/>
    <x v="4"/>
    <n v="0.08"/>
    <n v="2.94"/>
    <n v="0.96"/>
    <x v="1"/>
    <x v="1"/>
    <x v="2"/>
    <s v="Pens &amp; Art Supplies"/>
    <s v="Wrap Bag"/>
    <s v="Newell 343"/>
    <n v="0.57999999999999996"/>
    <s v="United States"/>
    <x v="3"/>
    <s v="New York"/>
    <s v="New York City"/>
    <n v="10154"/>
    <x v="133"/>
    <x v="4"/>
    <x v="4"/>
    <x v="133"/>
    <x v="137"/>
    <d v="2015-05-17T00:00:00"/>
    <d v="2015-05-31T00:00:00"/>
    <d v="2015-05-17T00:00:00"/>
    <n v="-2.12"/>
    <x v="35"/>
    <n v="66.7"/>
    <n v="8353"/>
    <n v="2.86"/>
    <x v="3"/>
    <n v="2"/>
    <n v="-3.1784107946026985E-2"/>
    <n v="64.58"/>
    <x v="19"/>
    <s v="May 2015"/>
    <s v="May 2015  Week 20"/>
    <n v="0"/>
    <n v="1"/>
    <x v="0"/>
    <x v="1"/>
  </r>
  <r>
    <n v="494"/>
    <s v="Jimmy Alston Holder"/>
    <x v="4"/>
    <n v="0.06"/>
    <n v="8.32"/>
    <n v="2.38"/>
    <x v="1"/>
    <x v="1"/>
    <x v="1"/>
    <s v="Computer Peripherals"/>
    <s v="Small Pack"/>
    <s v="Imation 3.5 IBM Formatted Diskettes, 10/Box"/>
    <n v="0.74"/>
    <s v="United States"/>
    <x v="2"/>
    <s v="Washington"/>
    <s v="Seattle"/>
    <n v="98115"/>
    <x v="133"/>
    <x v="4"/>
    <x v="4"/>
    <x v="133"/>
    <x v="137"/>
    <d v="2015-05-17T00:00:00"/>
    <d v="2015-05-31T00:00:00"/>
    <d v="2015-05-17T00:00:00"/>
    <n v="-36.630000000000003"/>
    <x v="4"/>
    <n v="101.26"/>
    <n v="88905"/>
    <n v="8.26"/>
    <x v="2"/>
    <n v="2"/>
    <n v="-0.36174205016788469"/>
    <n v="64.63"/>
    <x v="19"/>
    <s v="May 2015"/>
    <s v="May 2015  Week 20"/>
    <n v="0"/>
    <n v="1"/>
    <x v="0"/>
    <x v="1"/>
  </r>
  <r>
    <n v="494"/>
    <s v="Jimmy Alston Holder"/>
    <x v="4"/>
    <n v="0.08"/>
    <n v="2.94"/>
    <n v="0.96"/>
    <x v="1"/>
    <x v="1"/>
    <x v="2"/>
    <s v="Pens &amp; Art Supplies"/>
    <s v="Wrap Bag"/>
    <s v="Newell 343"/>
    <n v="0.57999999999999996"/>
    <s v="United States"/>
    <x v="2"/>
    <s v="Washington"/>
    <s v="Seattle"/>
    <n v="98115"/>
    <x v="133"/>
    <x v="4"/>
    <x v="4"/>
    <x v="133"/>
    <x v="137"/>
    <d v="2015-05-17T00:00:00"/>
    <d v="2015-05-31T00:00:00"/>
    <d v="2015-05-17T00:00:00"/>
    <n v="-2.12"/>
    <x v="5"/>
    <n v="17.399999999999999"/>
    <n v="88905"/>
    <n v="2.86"/>
    <x v="2"/>
    <n v="2"/>
    <n v="-0.12183908045977013"/>
    <n v="15.279999999999998"/>
    <x v="19"/>
    <s v="May 2015"/>
    <s v="May 2015  Week 20"/>
    <n v="0"/>
    <n v="1"/>
    <x v="1"/>
    <x v="1"/>
  </r>
  <r>
    <n v="3041"/>
    <s v="Carrie Duke"/>
    <x v="3"/>
    <n v="0.08"/>
    <n v="73.98"/>
    <n v="4"/>
    <x v="1"/>
    <x v="3"/>
    <x v="1"/>
    <s v="Computer Peripherals"/>
    <s v="Small Box"/>
    <s v="Keytronic 105-Key Spanish Keyboard"/>
    <n v="0.77"/>
    <s v="United States"/>
    <x v="1"/>
    <s v="Kansas"/>
    <s v="Garden City"/>
    <n v="67846"/>
    <x v="133"/>
    <x v="4"/>
    <x v="4"/>
    <x v="133"/>
    <x v="136"/>
    <d v="2015-05-18T00:00:00"/>
    <d v="2015-05-31T00:00:00"/>
    <d v="2015-05-18T00:00:00"/>
    <n v="97.16"/>
    <x v="40"/>
    <n v="1181.67"/>
    <n v="86102"/>
    <n v="73.900000000000006"/>
    <x v="1"/>
    <n v="3"/>
    <n v="8.2222617143534141E-2"/>
    <n v="1278.8300000000002"/>
    <x v="19"/>
    <s v="May 2015"/>
    <s v="May 2015  Week 20"/>
    <n v="1"/>
    <n v="0"/>
    <x v="0"/>
    <x v="1"/>
  </r>
  <r>
    <n v="3041"/>
    <s v="Carrie Duke"/>
    <x v="3"/>
    <n v="0.02"/>
    <n v="3.68"/>
    <n v="1.32"/>
    <x v="1"/>
    <x v="3"/>
    <x v="2"/>
    <s v="Scissors, Rulers and Trimmers"/>
    <s v="Wrap Bag"/>
    <s v="*Staples* vLetter Openers, 2/Pack"/>
    <n v="0.83"/>
    <s v="United States"/>
    <x v="1"/>
    <s v="Kansas"/>
    <s v="Garden City"/>
    <n v="67846"/>
    <x v="133"/>
    <x v="4"/>
    <x v="4"/>
    <x v="133"/>
    <x v="137"/>
    <d v="2015-05-17T00:00:00"/>
    <d v="2015-05-31T00:00:00"/>
    <d v="2015-05-17T00:00:00"/>
    <n v="-20.65"/>
    <x v="2"/>
    <n v="29.93"/>
    <n v="86102"/>
    <n v="3.66"/>
    <x v="1"/>
    <n v="2"/>
    <n v="-0.68994320080187099"/>
    <n v="9.2800000000000011"/>
    <x v="19"/>
    <s v="May 2015"/>
    <s v="May 2015  Week 20"/>
    <n v="0"/>
    <n v="1"/>
    <x v="1"/>
    <x v="1"/>
  </r>
  <r>
    <n v="136"/>
    <s v="Dale Gillespie"/>
    <x v="0"/>
    <n v="0.04"/>
    <n v="18.97"/>
    <n v="9.5399999999999991"/>
    <x v="1"/>
    <x v="0"/>
    <x v="2"/>
    <s v="Paper"/>
    <s v="Small Box"/>
    <s v="Xerox 1939"/>
    <n v="0.37"/>
    <s v="United States"/>
    <x v="2"/>
    <s v="California"/>
    <s v="Petaluma"/>
    <n v="94952"/>
    <x v="134"/>
    <x v="4"/>
    <x v="4"/>
    <x v="134"/>
    <x v="137"/>
    <d v="2015-05-17T00:00:00"/>
    <d v="2015-05-31T00:00:00"/>
    <d v="2015-05-17T00:00:00"/>
    <n v="3.04"/>
    <x v="18"/>
    <n v="101.74"/>
    <n v="88534"/>
    <n v="18.93"/>
    <x v="2"/>
    <n v="1"/>
    <n v="2.9880086494987225E-2"/>
    <n v="104.78"/>
    <x v="19"/>
    <s v="May 2015"/>
    <s v="May 2015  Week 20"/>
    <n v="1"/>
    <n v="0"/>
    <x v="0"/>
    <x v="1"/>
  </r>
  <r>
    <n v="136"/>
    <s v="Dale Gillespie"/>
    <x v="0"/>
    <n v="0.09"/>
    <n v="10.98"/>
    <n v="3.37"/>
    <x v="1"/>
    <x v="0"/>
    <x v="2"/>
    <s v="Scissors, Rulers and Trimmers"/>
    <s v="Small Pack"/>
    <s v="Fiskars® Softgrip Scissors"/>
    <n v="0.56999999999999995"/>
    <s v="United States"/>
    <x v="2"/>
    <s v="California"/>
    <s v="Petaluma"/>
    <n v="94952"/>
    <x v="134"/>
    <x v="4"/>
    <x v="4"/>
    <x v="134"/>
    <x v="137"/>
    <d v="2015-05-17T00:00:00"/>
    <d v="2015-05-31T00:00:00"/>
    <d v="2015-05-17T00:00:00"/>
    <n v="2.706"/>
    <x v="2"/>
    <n v="84.52"/>
    <n v="88534"/>
    <n v="10.89"/>
    <x v="2"/>
    <n v="1"/>
    <n v="3.2016090866067201E-2"/>
    <n v="87.225999999999999"/>
    <x v="19"/>
    <s v="May 2015"/>
    <s v="May 2015  Week 20"/>
    <n v="0"/>
    <n v="1"/>
    <x v="1"/>
    <x v="1"/>
  </r>
  <r>
    <n v="688"/>
    <s v="Ashley Reese"/>
    <x v="0"/>
    <n v="7.0000000000000007E-2"/>
    <n v="279.48"/>
    <n v="35"/>
    <x v="1"/>
    <x v="0"/>
    <x v="2"/>
    <s v="Storage &amp; Organization"/>
    <s v="Large Box"/>
    <s v="Tennsco Snap-Together Open Shelving Units, Starter Sets and Add-On Units"/>
    <n v="0.8"/>
    <s v="United States"/>
    <x v="1"/>
    <s v="Missouri"/>
    <s v="Saint Louis"/>
    <n v="63116"/>
    <x v="134"/>
    <x v="4"/>
    <x v="4"/>
    <x v="134"/>
    <x v="134"/>
    <d v="2015-05-16T00:00:00"/>
    <d v="2015-05-31T00:00:00"/>
    <d v="2015-05-16T00:00:00"/>
    <n v="-207.28"/>
    <x v="19"/>
    <n v="2716.09"/>
    <n v="88503"/>
    <n v="279.41000000000003"/>
    <x v="1"/>
    <n v="0"/>
    <n v="-7.6315586007827424E-2"/>
    <n v="2508.81"/>
    <x v="19"/>
    <s v="May 2015"/>
    <s v="May 2015  Week 20"/>
    <n v="0"/>
    <n v="1"/>
    <x v="0"/>
    <x v="1"/>
  </r>
  <r>
    <n v="1042"/>
    <s v="Jerome Burch"/>
    <x v="0"/>
    <n v="0"/>
    <n v="14.42"/>
    <n v="6.75"/>
    <x v="2"/>
    <x v="0"/>
    <x v="2"/>
    <s v="Appliances"/>
    <s v="Medium Box"/>
    <s v="Holmes Odor Grabber"/>
    <n v="0.52"/>
    <s v="United States"/>
    <x v="2"/>
    <s v="California"/>
    <s v="Yuba City"/>
    <n v="95991"/>
    <x v="134"/>
    <x v="4"/>
    <x v="4"/>
    <x v="134"/>
    <x v="137"/>
    <d v="2015-05-17T00:00:00"/>
    <d v="2015-05-31T00:00:00"/>
    <d v="2015-05-17T00:00:00"/>
    <n v="9.33"/>
    <x v="5"/>
    <n v="98.96"/>
    <n v="87847"/>
    <n v="14.42"/>
    <x v="2"/>
    <n v="1"/>
    <n v="9.4280517380759904E-2"/>
    <n v="108.28999999999999"/>
    <x v="19"/>
    <s v="May 2015"/>
    <s v="May 2015  Week 20"/>
    <n v="1"/>
    <n v="0"/>
    <x v="0"/>
    <x v="1"/>
  </r>
  <r>
    <n v="1390"/>
    <s v="Hazel Jones"/>
    <x v="0"/>
    <n v="0.1"/>
    <n v="8.17"/>
    <n v="1.69"/>
    <x v="1"/>
    <x v="3"/>
    <x v="2"/>
    <s v="Paper"/>
    <s v="Wrap Bag"/>
    <s v="Wirebound Message Forms, Four 2 3/4 x 5 Forms per Page, Pink Paper"/>
    <n v="0.38"/>
    <s v="United States"/>
    <x v="2"/>
    <s v="California"/>
    <s v="Stockton"/>
    <n v="95207"/>
    <x v="134"/>
    <x v="4"/>
    <x v="4"/>
    <x v="134"/>
    <x v="134"/>
    <d v="2015-05-16T00:00:00"/>
    <d v="2015-05-31T00:00:00"/>
    <d v="2015-05-16T00:00:00"/>
    <n v="100.2984"/>
    <x v="23"/>
    <n v="145.36000000000001"/>
    <n v="88731"/>
    <n v="8.07"/>
    <x v="2"/>
    <n v="0"/>
    <n v="0.69"/>
    <n v="245.65840000000003"/>
    <x v="19"/>
    <s v="May 2015"/>
    <s v="May 2015  Week 20"/>
    <n v="1"/>
    <n v="0"/>
    <x v="0"/>
    <x v="1"/>
  </r>
  <r>
    <n v="1390"/>
    <s v="Hazel Jones"/>
    <x v="0"/>
    <n v="0.03"/>
    <n v="110.99"/>
    <n v="2.5"/>
    <x v="1"/>
    <x v="3"/>
    <x v="1"/>
    <s v="Telephones and Communication"/>
    <s v="Small Box"/>
    <s v="T18"/>
    <n v="0.56999999999999995"/>
    <s v="United States"/>
    <x v="2"/>
    <s v="California"/>
    <s v="Stockton"/>
    <n v="95207"/>
    <x v="134"/>
    <x v="4"/>
    <x v="4"/>
    <x v="134"/>
    <x v="136"/>
    <d v="2015-05-18T00:00:00"/>
    <d v="2015-05-31T00:00:00"/>
    <d v="2015-05-18T00:00:00"/>
    <n v="2495.3987999999999"/>
    <x v="37"/>
    <n v="3616.52"/>
    <n v="88731"/>
    <n v="110.96"/>
    <x v="2"/>
    <n v="2"/>
    <n v="0.69"/>
    <n v="6111.9187999999995"/>
    <x v="19"/>
    <s v="May 2015"/>
    <s v="May 2015  Week 20"/>
    <n v="0"/>
    <n v="1"/>
    <x v="1"/>
    <x v="1"/>
  </r>
  <r>
    <n v="1721"/>
    <s v="Jennifer Zimmerman"/>
    <x v="1"/>
    <n v="0.04"/>
    <n v="12.44"/>
    <n v="6.27"/>
    <x v="1"/>
    <x v="3"/>
    <x v="2"/>
    <s v="Storage &amp; Organization"/>
    <s v="Medium Box"/>
    <s v="Eldon Simplefile® Box Office®"/>
    <n v="0.56999999999999995"/>
    <s v="United States"/>
    <x v="0"/>
    <s v="Arkansas"/>
    <s v="Jonesboro"/>
    <n v="72401"/>
    <x v="134"/>
    <x v="4"/>
    <x v="4"/>
    <x v="134"/>
    <x v="137"/>
    <d v="2015-05-17T00:00:00"/>
    <d v="2015-05-31T00:00:00"/>
    <d v="2015-05-17T00:00:00"/>
    <n v="-258.56599999999997"/>
    <x v="24"/>
    <n v="464.94"/>
    <n v="90787"/>
    <n v="12.4"/>
    <x v="0"/>
    <n v="1"/>
    <n v="-0.55612767238783489"/>
    <n v="206.37400000000002"/>
    <x v="19"/>
    <s v="May 2015"/>
    <s v="May 2015  Week 20"/>
    <n v="1"/>
    <n v="0"/>
    <x v="0"/>
    <x v="1"/>
  </r>
  <r>
    <n v="1723"/>
    <s v="Constance Flowers"/>
    <x v="1"/>
    <n v="0.04"/>
    <n v="12.44"/>
    <n v="6.27"/>
    <x v="1"/>
    <x v="3"/>
    <x v="2"/>
    <s v="Storage &amp; Organization"/>
    <s v="Medium Box"/>
    <s v="Eldon Simplefile® Box Office®"/>
    <n v="0.56999999999999995"/>
    <s v="United States"/>
    <x v="2"/>
    <s v="California"/>
    <s v="San Diego"/>
    <n v="92037"/>
    <x v="134"/>
    <x v="4"/>
    <x v="4"/>
    <x v="134"/>
    <x v="137"/>
    <d v="2015-05-17T00:00:00"/>
    <d v="2015-05-31T00:00:00"/>
    <d v="2015-05-17T00:00:00"/>
    <n v="-59.06"/>
    <x v="65"/>
    <n v="1834.61"/>
    <n v="32710"/>
    <n v="12.4"/>
    <x v="2"/>
    <n v="1"/>
    <n v="-3.2192128027210144E-2"/>
    <n v="1775.55"/>
    <x v="19"/>
    <s v="May 2015"/>
    <s v="May 2015  Week 20"/>
    <n v="0"/>
    <n v="1"/>
    <x v="0"/>
    <x v="1"/>
  </r>
  <r>
    <n v="2610"/>
    <s v="Tommy Lutz"/>
    <x v="1"/>
    <n v="0.09"/>
    <n v="5.4"/>
    <n v="7.78"/>
    <x v="1"/>
    <x v="3"/>
    <x v="2"/>
    <s v="Binders and Binder Accessories"/>
    <s v="Small Box"/>
    <s v="3M Organizer Strips"/>
    <n v="0.37"/>
    <s v="United States"/>
    <x v="2"/>
    <s v="California"/>
    <s v="Davis"/>
    <n v="95616"/>
    <x v="134"/>
    <x v="4"/>
    <x v="4"/>
    <x v="134"/>
    <x v="137"/>
    <d v="2015-05-17T00:00:00"/>
    <d v="2015-05-31T00:00:00"/>
    <d v="2015-05-17T00:00:00"/>
    <n v="-136.25200000000001"/>
    <x v="13"/>
    <n v="49.24"/>
    <n v="86118"/>
    <n v="5.3100000000000005"/>
    <x v="2"/>
    <n v="1"/>
    <n v="-2.7670999187652314"/>
    <n v="-87.012"/>
    <x v="19"/>
    <s v="May 2015"/>
    <s v="May 2015  Week 20"/>
    <n v="1"/>
    <n v="0"/>
    <x v="0"/>
    <x v="1"/>
  </r>
  <r>
    <n v="3354"/>
    <s v="Sara Faulkner"/>
    <x v="1"/>
    <n v="0.03"/>
    <n v="28.53"/>
    <n v="1.49"/>
    <x v="1"/>
    <x v="3"/>
    <x v="2"/>
    <s v="Binders and Binder Accessories"/>
    <s v="Small Box"/>
    <s v="Lock-Up Easel 'Spel-Binder'"/>
    <n v="0.38"/>
    <s v="United States"/>
    <x v="2"/>
    <s v="California"/>
    <s v="Calexico"/>
    <n v="92231"/>
    <x v="134"/>
    <x v="4"/>
    <x v="4"/>
    <x v="134"/>
    <x v="137"/>
    <d v="2015-05-17T00:00:00"/>
    <d v="2015-05-31T00:00:00"/>
    <d v="2015-05-17T00:00:00"/>
    <n v="137.67570000000001"/>
    <x v="12"/>
    <n v="199.53"/>
    <n v="88589"/>
    <n v="28.5"/>
    <x v="2"/>
    <n v="1"/>
    <n v="0.69000000000000006"/>
    <n v="337.20569999999998"/>
    <x v="19"/>
    <s v="May 2015"/>
    <s v="May 2015  Week 20"/>
    <n v="0"/>
    <n v="1"/>
    <x v="0"/>
    <x v="1"/>
  </r>
  <r>
    <n v="3354"/>
    <s v="Sara Faulkner"/>
    <x v="1"/>
    <n v="7.0000000000000007E-2"/>
    <n v="5.98"/>
    <n v="7.15"/>
    <x v="1"/>
    <x v="3"/>
    <x v="2"/>
    <s v="Paper"/>
    <s v="Small Box"/>
    <s v="Universal Premium White Copier/Laser Paper (20Lb. and 87 Bright)"/>
    <n v="0.36"/>
    <s v="United States"/>
    <x v="2"/>
    <s v="California"/>
    <s v="Calexico"/>
    <n v="92231"/>
    <x v="134"/>
    <x v="4"/>
    <x v="4"/>
    <x v="134"/>
    <x v="136"/>
    <d v="2015-05-18T00:00:00"/>
    <d v="2015-05-31T00:00:00"/>
    <d v="2015-05-18T00:00:00"/>
    <n v="-62"/>
    <x v="5"/>
    <n v="37.049999999999997"/>
    <n v="88589"/>
    <n v="5.91"/>
    <x v="2"/>
    <n v="2"/>
    <n v="-1.6734143049932524"/>
    <n v="-24.950000000000003"/>
    <x v="19"/>
    <s v="May 2015"/>
    <s v="May 2015  Week 20"/>
    <n v="0"/>
    <n v="1"/>
    <x v="1"/>
    <x v="1"/>
  </r>
  <r>
    <n v="2070"/>
    <s v="Kelly Collins"/>
    <x v="2"/>
    <n v="7.0000000000000007E-2"/>
    <n v="35.99"/>
    <n v="5.99"/>
    <x v="1"/>
    <x v="3"/>
    <x v="1"/>
    <s v="Telephones and Communication"/>
    <s v="Wrap Bag"/>
    <s v="Accessory41"/>
    <n v="0.38"/>
    <s v="United States"/>
    <x v="1"/>
    <s v="Michigan"/>
    <s v="Eastpointe"/>
    <n v="48021"/>
    <x v="134"/>
    <x v="4"/>
    <x v="4"/>
    <x v="134"/>
    <x v="138"/>
    <d v="2015-05-20T00:00:00"/>
    <d v="2015-05-31T00:00:00"/>
    <d v="2015-05-20T00:00:00"/>
    <n v="17.8398"/>
    <x v="18"/>
    <n v="153.61000000000001"/>
    <n v="88558"/>
    <n v="35.92"/>
    <x v="1"/>
    <n v="4"/>
    <n v="0.11613697024933271"/>
    <n v="171.44980000000001"/>
    <x v="19"/>
    <s v="May 2015"/>
    <s v="May 2015  Week 20"/>
    <n v="1"/>
    <n v="0"/>
    <x v="0"/>
    <x v="1"/>
  </r>
  <r>
    <n v="2071"/>
    <s v="Victor Cherry"/>
    <x v="2"/>
    <n v="0.08"/>
    <n v="65.989999999999995"/>
    <n v="5.92"/>
    <x v="2"/>
    <x v="3"/>
    <x v="1"/>
    <s v="Telephones and Communication"/>
    <s v="Small Box"/>
    <s v="i500plus"/>
    <n v="0.57999999999999996"/>
    <s v="United States"/>
    <x v="1"/>
    <s v="Michigan"/>
    <s v="Farmington Hills"/>
    <n v="48336"/>
    <x v="134"/>
    <x v="4"/>
    <x v="4"/>
    <x v="134"/>
    <x v="139"/>
    <d v="2015-05-23T00:00:00"/>
    <d v="2015-05-31T00:00:00"/>
    <d v="2015-05-23T00:00:00"/>
    <n v="183.84299999999999"/>
    <x v="41"/>
    <n v="1063.81"/>
    <n v="88558"/>
    <n v="65.91"/>
    <x v="1"/>
    <n v="7"/>
    <n v="0.1728156343707993"/>
    <n v="1247.653"/>
    <x v="19"/>
    <s v="May 2015"/>
    <s v="May 2015  Week 20"/>
    <n v="0"/>
    <n v="1"/>
    <x v="1"/>
    <x v="1"/>
  </r>
  <r>
    <n v="1984"/>
    <s v="Lynne Wilcox"/>
    <x v="3"/>
    <n v="0.1"/>
    <n v="7.37"/>
    <n v="5.53"/>
    <x v="1"/>
    <x v="1"/>
    <x v="1"/>
    <s v="Computer Peripherals"/>
    <s v="Small Pack"/>
    <s v="Imation 3.5&quot; Unformatted DS/HD Diskettes, 10/Box"/>
    <n v="0.69"/>
    <s v="United States"/>
    <x v="0"/>
    <s v="South Carolina"/>
    <s v="Hilton Head Island"/>
    <n v="29915"/>
    <x v="134"/>
    <x v="4"/>
    <x v="4"/>
    <x v="134"/>
    <x v="134"/>
    <d v="2015-05-16T00:00:00"/>
    <d v="2015-05-31T00:00:00"/>
    <d v="2015-05-16T00:00:00"/>
    <n v="290.202"/>
    <x v="37"/>
    <n v="269.33"/>
    <n v="91258"/>
    <n v="7.2700000000000005"/>
    <x v="0"/>
    <n v="0"/>
    <n v="1.077496008613968"/>
    <n v="559.53199999999993"/>
    <x v="19"/>
    <s v="May 2015"/>
    <s v="May 2015  Week 20"/>
    <n v="1"/>
    <n v="0"/>
    <x v="0"/>
    <x v="1"/>
  </r>
  <r>
    <n v="91"/>
    <s v="Wallace Werner"/>
    <x v="1"/>
    <n v="7.0000000000000007E-2"/>
    <n v="19.84"/>
    <n v="4.0999999999999996"/>
    <x v="1"/>
    <x v="2"/>
    <x v="2"/>
    <s v="Pens &amp; Art Supplies"/>
    <s v="Wrap Bag"/>
    <s v="Prismacolor Color Pencil Set"/>
    <n v="0.44"/>
    <s v="United States"/>
    <x v="2"/>
    <s v="California"/>
    <s v="Vallejo"/>
    <n v="94591"/>
    <x v="135"/>
    <x v="4"/>
    <x v="4"/>
    <x v="135"/>
    <x v="136"/>
    <d v="2015-05-18T00:00:00"/>
    <d v="2015-05-31T00:00:00"/>
    <d v="2015-05-18T00:00:00"/>
    <n v="117.852"/>
    <x v="13"/>
    <n v="170.8"/>
    <n v="87175"/>
    <n v="19.77"/>
    <x v="2"/>
    <n v="1"/>
    <n v="0.69"/>
    <n v="288.65200000000004"/>
    <x v="20"/>
    <s v="May 2015"/>
    <s v="May 2015  Week 21"/>
    <n v="0"/>
    <n v="1"/>
    <x v="0"/>
    <x v="1"/>
  </r>
  <r>
    <n v="92"/>
    <s v="Victoria Baker Hoover"/>
    <x v="1"/>
    <n v="7.0000000000000007E-2"/>
    <n v="8.34"/>
    <n v="1.43"/>
    <x v="1"/>
    <x v="2"/>
    <x v="2"/>
    <s v="Paper"/>
    <s v="Wrap Bag"/>
    <s v="REDIFORM Incoming/Outgoing Call Register, 11&quot; X 8 1/2&quot;, 100 Messages"/>
    <n v="0.35"/>
    <s v="United States"/>
    <x v="0"/>
    <s v="Louisiana"/>
    <s v="Terrytown"/>
    <n v="70056"/>
    <x v="135"/>
    <x v="4"/>
    <x v="4"/>
    <x v="135"/>
    <x v="140"/>
    <d v="2015-05-19T00:00:00"/>
    <d v="2015-05-31T00:00:00"/>
    <d v="2015-05-19T00:00:00"/>
    <n v="-190.68"/>
    <x v="47"/>
    <n v="132.08000000000001"/>
    <n v="87175"/>
    <n v="8.27"/>
    <x v="0"/>
    <n v="2"/>
    <n v="-1.4436705027256207"/>
    <n v="-58.599999999999994"/>
    <x v="20"/>
    <s v="May 2015"/>
    <s v="May 2015  Week 21"/>
    <n v="1"/>
    <n v="0"/>
    <x v="1"/>
    <x v="1"/>
  </r>
  <r>
    <n v="92"/>
    <s v="Victoria Baker Hoover"/>
    <x v="1"/>
    <n v="0.09"/>
    <n v="4.9800000000000004"/>
    <n v="6.07"/>
    <x v="1"/>
    <x v="2"/>
    <x v="2"/>
    <s v="Paper"/>
    <s v="Small Box"/>
    <s v="Xerox 1897"/>
    <n v="0.36"/>
    <s v="United States"/>
    <x v="0"/>
    <s v="Louisiana"/>
    <s v="Terrytown"/>
    <n v="70056"/>
    <x v="135"/>
    <x v="4"/>
    <x v="4"/>
    <x v="135"/>
    <x v="136"/>
    <d v="2015-05-18T00:00:00"/>
    <d v="2015-05-31T00:00:00"/>
    <d v="2015-05-18T00:00:00"/>
    <n v="325.39800000000002"/>
    <x v="13"/>
    <n v="45.34"/>
    <n v="87175"/>
    <n v="4.8900000000000006"/>
    <x v="0"/>
    <n v="1"/>
    <n v="7.176841640935157"/>
    <n v="370.73800000000006"/>
    <x v="20"/>
    <s v="May 2015"/>
    <s v="May 2015  Week 21"/>
    <n v="0"/>
    <n v="1"/>
    <x v="1"/>
    <x v="1"/>
  </r>
  <r>
    <n v="772"/>
    <s v="Jean Webster"/>
    <x v="2"/>
    <n v="0.02"/>
    <n v="4.0599999999999996"/>
    <n v="6.89"/>
    <x v="2"/>
    <x v="0"/>
    <x v="2"/>
    <s v="Appliances"/>
    <s v="Small Box"/>
    <s v="Eureka Disposable Bags for Sanitaire® Vibra Groomer I® Upright Vac"/>
    <n v="0.6"/>
    <s v="United States"/>
    <x v="3"/>
    <s v="Pennsylvania"/>
    <s v="Allentown"/>
    <n v="18103"/>
    <x v="135"/>
    <x v="4"/>
    <x v="4"/>
    <x v="135"/>
    <x v="135"/>
    <d v="2015-05-21T00:00:00"/>
    <d v="2015-05-31T00:00:00"/>
    <d v="2015-05-21T00:00:00"/>
    <n v="12.706"/>
    <x v="4"/>
    <n v="64.41"/>
    <n v="88668"/>
    <n v="4.04"/>
    <x v="3"/>
    <n v="4"/>
    <n v="0.19726750504580035"/>
    <n v="77.116"/>
    <x v="20"/>
    <s v="May 2015"/>
    <s v="May 2015  Week 21"/>
    <n v="0"/>
    <n v="1"/>
    <x v="0"/>
    <x v="1"/>
  </r>
  <r>
    <n v="772"/>
    <s v="Jean Webster"/>
    <x v="2"/>
    <n v="7.0000000000000007E-2"/>
    <n v="9.49"/>
    <n v="5.76"/>
    <x v="1"/>
    <x v="0"/>
    <x v="1"/>
    <s v="Office Machines"/>
    <s v="Medium Box"/>
    <s v="Sharp EL501VB Scientific Calculator, Battery Operated, 10-Digit Display, Hard Case"/>
    <n v="0.39"/>
    <s v="United States"/>
    <x v="3"/>
    <s v="Pennsylvania"/>
    <s v="Allentown"/>
    <n v="18103"/>
    <x v="135"/>
    <x v="4"/>
    <x v="4"/>
    <x v="135"/>
    <x v="135"/>
    <d v="2015-05-21T00:00:00"/>
    <d v="2015-05-31T00:00:00"/>
    <d v="2015-05-21T00:00:00"/>
    <n v="7.71516"/>
    <x v="24"/>
    <n v="344.57"/>
    <n v="88668"/>
    <n v="9.42"/>
    <x v="3"/>
    <n v="4"/>
    <n v="2.2390689845314449E-2"/>
    <n v="352.28516000000002"/>
    <x v="20"/>
    <s v="May 2015"/>
    <s v="May 2015  Week 21"/>
    <n v="0"/>
    <n v="1"/>
    <x v="1"/>
    <x v="1"/>
  </r>
  <r>
    <n v="1906"/>
    <s v="Penny Tuttle"/>
    <x v="2"/>
    <n v="7.0000000000000007E-2"/>
    <n v="172.99"/>
    <n v="19.989999999999998"/>
    <x v="1"/>
    <x v="3"/>
    <x v="2"/>
    <s v="Binders and Binder Accessories"/>
    <s v="Small Box"/>
    <s v="Ibico EB-19 Dual Function Manual Binding System"/>
    <n v="0.39"/>
    <s v="United States"/>
    <x v="3"/>
    <s v="Ohio"/>
    <s v="Lima"/>
    <n v="45801"/>
    <x v="135"/>
    <x v="4"/>
    <x v="4"/>
    <x v="135"/>
    <x v="137"/>
    <d v="2015-05-17T00:00:00"/>
    <d v="2015-05-31T00:00:00"/>
    <d v="2015-05-17T00:00:00"/>
    <n v="2502.6851999999999"/>
    <x v="45"/>
    <n v="3627.08"/>
    <n v="86500"/>
    <n v="172.92000000000002"/>
    <x v="3"/>
    <n v="0"/>
    <n v="0.69"/>
    <n v="6129.7651999999998"/>
    <x v="20"/>
    <s v="May 2015"/>
    <s v="May 2015  Week 21"/>
    <n v="1"/>
    <n v="0"/>
    <x v="0"/>
    <x v="1"/>
  </r>
  <r>
    <n v="1907"/>
    <s v="Amy Hall"/>
    <x v="2"/>
    <n v="0.09"/>
    <n v="7.64"/>
    <n v="1.39"/>
    <x v="1"/>
    <x v="3"/>
    <x v="2"/>
    <s v="Envelopes"/>
    <s v="Small Box"/>
    <s v="#10- 4 1/8&quot; x 9 1/2&quot; Security-Tint Envelopes"/>
    <n v="0.36"/>
    <s v="United States"/>
    <x v="3"/>
    <s v="Ohio"/>
    <s v="Lorain"/>
    <n v="44052"/>
    <x v="135"/>
    <x v="4"/>
    <x v="4"/>
    <x v="135"/>
    <x v="141"/>
    <d v="2015-05-26T00:00:00"/>
    <d v="2015-05-31T00:00:00"/>
    <d v="2015-05-26T00:00:00"/>
    <n v="0.68799999999999994"/>
    <x v="3"/>
    <n v="8.34"/>
    <n v="86500"/>
    <n v="7.55"/>
    <x v="3"/>
    <n v="9"/>
    <n v="8.2494004796163062E-2"/>
    <n v="9.0280000000000005"/>
    <x v="20"/>
    <s v="May 2015"/>
    <s v="May 2015  Week 21"/>
    <n v="1"/>
    <n v="0"/>
    <x v="1"/>
    <x v="1"/>
  </r>
  <r>
    <n v="2858"/>
    <s v="Jerry Webster"/>
    <x v="4"/>
    <n v="0.06"/>
    <n v="2.94"/>
    <n v="0.96"/>
    <x v="1"/>
    <x v="3"/>
    <x v="2"/>
    <s v="Pens &amp; Art Supplies"/>
    <s v="Wrap Bag"/>
    <s v="Newell 343"/>
    <n v="0.57999999999999996"/>
    <s v="United States"/>
    <x v="0"/>
    <s v="Florida"/>
    <s v="Fruit Cove"/>
    <n v="32259"/>
    <x v="135"/>
    <x v="4"/>
    <x v="4"/>
    <x v="135"/>
    <x v="136"/>
    <d v="2015-05-18T00:00:00"/>
    <d v="2015-05-31T00:00:00"/>
    <d v="2015-05-18T00:00:00"/>
    <n v="-8.8759999999999994"/>
    <x v="6"/>
    <n v="8.7899999999999991"/>
    <n v="88279"/>
    <n v="2.88"/>
    <x v="0"/>
    <n v="1"/>
    <n v="-1.0097838452787258"/>
    <n v="-8.6000000000000298E-2"/>
    <x v="20"/>
    <s v="May 2015"/>
    <s v="May 2015  Week 21"/>
    <n v="1"/>
    <n v="0"/>
    <x v="0"/>
    <x v="1"/>
  </r>
  <r>
    <n v="3132"/>
    <s v="Anita Kang"/>
    <x v="4"/>
    <n v="0.04"/>
    <n v="62.05"/>
    <n v="3.99"/>
    <x v="1"/>
    <x v="3"/>
    <x v="2"/>
    <s v="Appliances"/>
    <s v="Small Box"/>
    <s v="Acco Smartsocket™ Table Surge Protector, 6 Color-Coded Adapter Outlets"/>
    <n v="0.55000000000000004"/>
    <s v="United States"/>
    <x v="1"/>
    <s v="Illinois"/>
    <s v="Mundelein"/>
    <n v="60060"/>
    <x v="135"/>
    <x v="4"/>
    <x v="4"/>
    <x v="135"/>
    <x v="136"/>
    <d v="2015-05-18T00:00:00"/>
    <d v="2015-05-31T00:00:00"/>
    <d v="2015-05-18T00:00:00"/>
    <n v="1644.0768"/>
    <x v="29"/>
    <n v="2382.7199999999998"/>
    <n v="86794"/>
    <n v="62.01"/>
    <x v="1"/>
    <n v="1"/>
    <n v="0.69000000000000006"/>
    <n v="4026.7968000000001"/>
    <x v="20"/>
    <s v="May 2015"/>
    <s v="May 2015  Week 21"/>
    <n v="1"/>
    <n v="0"/>
    <x v="0"/>
    <x v="1"/>
  </r>
  <r>
    <n v="3113"/>
    <s v="Wayne English"/>
    <x v="3"/>
    <n v="7.0000000000000007E-2"/>
    <n v="34.54"/>
    <n v="14.72"/>
    <x v="1"/>
    <x v="3"/>
    <x v="2"/>
    <s v="Binders and Binder Accessories"/>
    <s v="Small Box"/>
    <s v="GBC Recycled Grain Textured Covers"/>
    <n v="0.37"/>
    <s v="United States"/>
    <x v="0"/>
    <s v="Louisiana"/>
    <s v="New Iberia"/>
    <n v="70560"/>
    <x v="135"/>
    <x v="4"/>
    <x v="4"/>
    <x v="135"/>
    <x v="136"/>
    <d v="2015-05-18T00:00:00"/>
    <d v="2015-05-31T00:00:00"/>
    <d v="2015-05-18T00:00:00"/>
    <n v="-20.182259999999999"/>
    <x v="40"/>
    <n v="574.97"/>
    <n v="86860"/>
    <n v="34.47"/>
    <x v="0"/>
    <n v="1"/>
    <n v="-3.5101413986816703E-2"/>
    <n v="554.78773999999999"/>
    <x v="20"/>
    <s v="May 2015"/>
    <s v="May 2015  Week 21"/>
    <n v="1"/>
    <n v="0"/>
    <x v="0"/>
    <x v="1"/>
  </r>
  <r>
    <n v="3113"/>
    <s v="Wayne English"/>
    <x v="3"/>
    <n v="0.02"/>
    <n v="12.28"/>
    <n v="6.47"/>
    <x v="1"/>
    <x v="3"/>
    <x v="2"/>
    <s v="Paper"/>
    <s v="Small Box"/>
    <s v="Xerox 1881"/>
    <n v="0.38"/>
    <s v="United States"/>
    <x v="0"/>
    <s v="Louisiana"/>
    <s v="New Iberia"/>
    <n v="70560"/>
    <x v="135"/>
    <x v="4"/>
    <x v="4"/>
    <x v="135"/>
    <x v="137"/>
    <d v="2015-05-17T00:00:00"/>
    <d v="2015-05-31T00:00:00"/>
    <d v="2015-05-17T00:00:00"/>
    <n v="-156.97219999999999"/>
    <x v="13"/>
    <n v="115.22"/>
    <n v="86860"/>
    <n v="12.26"/>
    <x v="0"/>
    <n v="0"/>
    <n v="-1.3623693803159174"/>
    <n v="-41.752199999999988"/>
    <x v="20"/>
    <s v="May 2015"/>
    <s v="May 2015  Week 21"/>
    <n v="0"/>
    <n v="1"/>
    <x v="1"/>
    <x v="1"/>
  </r>
  <r>
    <n v="3113"/>
    <s v="Wayne English"/>
    <x v="3"/>
    <n v="0.06"/>
    <n v="34.58"/>
    <n v="8.99"/>
    <x v="2"/>
    <x v="3"/>
    <x v="2"/>
    <s v="Pens &amp; Art Supplies"/>
    <s v="Small Pack"/>
    <s v="Panasonic KP-350BK Electric Pencil Sharpener with Auto Stop"/>
    <n v="0.56000000000000005"/>
    <s v="United States"/>
    <x v="0"/>
    <s v="Louisiana"/>
    <s v="New Iberia"/>
    <n v="70560"/>
    <x v="135"/>
    <x v="4"/>
    <x v="4"/>
    <x v="135"/>
    <x v="140"/>
    <d v="2015-05-19T00:00:00"/>
    <d v="2015-05-31T00:00:00"/>
    <d v="2015-05-19T00:00:00"/>
    <n v="384.5043"/>
    <x v="1"/>
    <n v="456.58"/>
    <n v="86860"/>
    <n v="34.519999999999996"/>
    <x v="0"/>
    <n v="2"/>
    <n v="0.84214004117569763"/>
    <n v="841.08429999999998"/>
    <x v="20"/>
    <s v="May 2015"/>
    <s v="May 2015  Week 21"/>
    <n v="0"/>
    <n v="1"/>
    <x v="1"/>
    <x v="1"/>
  </r>
  <r>
    <n v="2035"/>
    <s v="Jon Ward"/>
    <x v="0"/>
    <n v="0.1"/>
    <n v="1.89"/>
    <n v="0.76"/>
    <x v="1"/>
    <x v="1"/>
    <x v="2"/>
    <s v="Rubber Bands"/>
    <s v="Wrap Bag"/>
    <s v="Revere Boxed Rubber Bands by Revere"/>
    <n v="0.83"/>
    <s v="United States"/>
    <x v="0"/>
    <s v="Florida"/>
    <s v="Palm Beach Gardens"/>
    <n v="33403"/>
    <x v="136"/>
    <x v="4"/>
    <x v="4"/>
    <x v="136"/>
    <x v="138"/>
    <d v="2015-05-20T00:00:00"/>
    <d v="2015-05-31T00:00:00"/>
    <d v="2015-05-20T00:00:00"/>
    <n v="-40.432000000000002"/>
    <x v="41"/>
    <n v="36.72"/>
    <n v="87117"/>
    <n v="1.7899999999999998"/>
    <x v="0"/>
    <n v="2"/>
    <n v="-1.1010893246187365"/>
    <n v="-3.7120000000000033"/>
    <x v="20"/>
    <s v="May 2015"/>
    <s v="May 2015  Week 21"/>
    <n v="1"/>
    <n v="0"/>
    <x v="0"/>
    <x v="1"/>
  </r>
  <r>
    <n v="1554"/>
    <s v="Joan Floyd"/>
    <x v="1"/>
    <n v="0.04"/>
    <n v="10.98"/>
    <n v="3.99"/>
    <x v="1"/>
    <x v="0"/>
    <x v="2"/>
    <s v="Appliances"/>
    <s v="Small Box"/>
    <s v="Staples Surge Protector 6 outlet"/>
    <n v="0.57999999999999996"/>
    <s v="United States"/>
    <x v="0"/>
    <s v="Mississippi"/>
    <s v="Gulfport"/>
    <n v="39503"/>
    <x v="136"/>
    <x v="4"/>
    <x v="4"/>
    <x v="136"/>
    <x v="136"/>
    <d v="2015-05-18T00:00:00"/>
    <d v="2015-05-31T00:00:00"/>
    <d v="2015-05-18T00:00:00"/>
    <n v="481.03199999999998"/>
    <x v="9"/>
    <n v="172.22"/>
    <n v="87485"/>
    <n v="10.940000000000001"/>
    <x v="0"/>
    <n v="0"/>
    <n v="2.7931250725815815"/>
    <n v="653.25199999999995"/>
    <x v="20"/>
    <s v="May 2015"/>
    <s v="May 2015  Week 21"/>
    <n v="0"/>
    <n v="1"/>
    <x v="0"/>
    <x v="1"/>
  </r>
  <r>
    <n v="3086"/>
    <s v="Ted Durham"/>
    <x v="1"/>
    <n v="0.05"/>
    <n v="39.99"/>
    <n v="10.25"/>
    <x v="2"/>
    <x v="1"/>
    <x v="1"/>
    <s v="Computer Peripherals"/>
    <s v="Small Box"/>
    <s v="Zoom V.92 V.44 PCI Internal Controllerless FaxModem"/>
    <n v="0.55000000000000004"/>
    <s v="United States"/>
    <x v="0"/>
    <s v="Florida"/>
    <s v="North Port"/>
    <n v="34287"/>
    <x v="136"/>
    <x v="4"/>
    <x v="4"/>
    <x v="136"/>
    <x v="140"/>
    <d v="2015-05-19T00:00:00"/>
    <d v="2015-05-31T00:00:00"/>
    <d v="2015-05-19T00:00:00"/>
    <n v="4.29"/>
    <x v="6"/>
    <n v="130.91"/>
    <n v="88380"/>
    <n v="39.940000000000005"/>
    <x v="0"/>
    <n v="1"/>
    <n v="3.2770605759682228E-2"/>
    <n v="135.19999999999999"/>
    <x v="20"/>
    <s v="May 2015"/>
    <s v="May 2015  Week 21"/>
    <n v="1"/>
    <n v="0"/>
    <x v="0"/>
    <x v="1"/>
  </r>
  <r>
    <n v="487"/>
    <s v="Molly Vincent"/>
    <x v="4"/>
    <n v="0.1"/>
    <n v="3.36"/>
    <n v="6.27"/>
    <x v="2"/>
    <x v="3"/>
    <x v="2"/>
    <s v="Binders and Binder Accessories"/>
    <s v="Small Box"/>
    <s v="Cardinal Poly Pocket Divider Pockets for Ring Binders"/>
    <n v="0.4"/>
    <s v="United States"/>
    <x v="3"/>
    <s v="Maine"/>
    <s v="Sanford"/>
    <n v="4073"/>
    <x v="136"/>
    <x v="4"/>
    <x v="4"/>
    <x v="136"/>
    <x v="140"/>
    <d v="2015-05-19T00:00:00"/>
    <d v="2015-05-31T00:00:00"/>
    <d v="2015-05-19T00:00:00"/>
    <n v="-67.0565"/>
    <x v="18"/>
    <n v="20.87"/>
    <n v="91063"/>
    <n v="3.26"/>
    <x v="3"/>
    <n v="1"/>
    <n v="-3.213057019645424"/>
    <n v="-46.186499999999995"/>
    <x v="20"/>
    <s v="May 2015"/>
    <s v="May 2015  Week 21"/>
    <n v="1"/>
    <n v="0"/>
    <x v="0"/>
    <x v="1"/>
  </r>
  <r>
    <n v="488"/>
    <s v="Ronnie Creech"/>
    <x v="4"/>
    <n v="7.0000000000000007E-2"/>
    <n v="12.28"/>
    <n v="4.8600000000000003"/>
    <x v="1"/>
    <x v="3"/>
    <x v="2"/>
    <s v="Paper"/>
    <s v="Small Box"/>
    <s v="Xerox 1933"/>
    <n v="0.38"/>
    <s v="United States"/>
    <x v="3"/>
    <s v="Maine"/>
    <s v="South Portland"/>
    <n v="4106"/>
    <x v="136"/>
    <x v="4"/>
    <x v="4"/>
    <x v="136"/>
    <x v="138"/>
    <d v="2015-05-20T00:00:00"/>
    <d v="2015-05-31T00:00:00"/>
    <d v="2015-05-20T00:00:00"/>
    <n v="-7.94"/>
    <x v="0"/>
    <n v="25.7"/>
    <n v="91063"/>
    <n v="12.209999999999999"/>
    <x v="3"/>
    <n v="2"/>
    <n v="-0.30894941634241246"/>
    <n v="17.759999999999998"/>
    <x v="20"/>
    <s v="May 2015"/>
    <s v="May 2015  Week 21"/>
    <n v="1"/>
    <n v="0"/>
    <x v="1"/>
    <x v="1"/>
  </r>
  <r>
    <n v="489"/>
    <s v="Eileen Cheek"/>
    <x v="4"/>
    <n v="0.09"/>
    <n v="20.99"/>
    <n v="0.99"/>
    <x v="1"/>
    <x v="3"/>
    <x v="1"/>
    <s v="Telephones and Communication"/>
    <s v="Wrap Bag"/>
    <s v="Accessory25"/>
    <n v="0.56999999999999995"/>
    <s v="United States"/>
    <x v="3"/>
    <s v="Massachusetts"/>
    <s v="Norwood"/>
    <n v="2062"/>
    <x v="136"/>
    <x v="4"/>
    <x v="4"/>
    <x v="136"/>
    <x v="136"/>
    <d v="2015-05-18T00:00:00"/>
    <d v="2015-05-31T00:00:00"/>
    <d v="2015-05-18T00:00:00"/>
    <n v="122.292"/>
    <x v="15"/>
    <n v="229.57"/>
    <n v="91063"/>
    <n v="20.9"/>
    <x v="3"/>
    <n v="0"/>
    <n v="0.53270026571416129"/>
    <n v="351.86199999999997"/>
    <x v="20"/>
    <s v="May 2015"/>
    <s v="May 2015  Week 21"/>
    <n v="1"/>
    <n v="0"/>
    <x v="1"/>
    <x v="1"/>
  </r>
  <r>
    <n v="266"/>
    <s v="Ross Frederick"/>
    <x v="3"/>
    <n v="0"/>
    <n v="73.98"/>
    <n v="12.14"/>
    <x v="2"/>
    <x v="3"/>
    <x v="1"/>
    <s v="Computer Peripherals"/>
    <s v="Small Box"/>
    <s v="Keytronic 105-Key Spanish Keyboard"/>
    <n v="0.67"/>
    <s v="United States"/>
    <x v="1"/>
    <s v="Texas"/>
    <s v="San Antonio"/>
    <n v="78207"/>
    <x v="136"/>
    <x v="4"/>
    <x v="4"/>
    <x v="136"/>
    <x v="138"/>
    <d v="2015-05-20T00:00:00"/>
    <d v="2015-05-31T00:00:00"/>
    <d v="2015-05-20T00:00:00"/>
    <n v="326.25"/>
    <x v="40"/>
    <n v="1300.81"/>
    <n v="90593"/>
    <n v="73.98"/>
    <x v="1"/>
    <n v="2"/>
    <n v="0.25080526748718107"/>
    <n v="1627.06"/>
    <x v="20"/>
    <s v="May 2015"/>
    <s v="May 2015  Week 21"/>
    <n v="0"/>
    <n v="1"/>
    <x v="0"/>
    <x v="1"/>
  </r>
  <r>
    <n v="1433"/>
    <s v="Frances Jackson"/>
    <x v="1"/>
    <n v="7.0000000000000007E-2"/>
    <n v="300.98"/>
    <n v="64.73"/>
    <x v="0"/>
    <x v="3"/>
    <x v="0"/>
    <s v="Chairs &amp; Chairmats"/>
    <s v="Jumbo Drum"/>
    <s v="Global Leather and Oak Executive Chair, Black"/>
    <n v="0.56000000000000005"/>
    <s v="United States"/>
    <x v="1"/>
    <s v="Indiana"/>
    <s v="Jeffersonville"/>
    <n v="47130"/>
    <x v="137"/>
    <x v="4"/>
    <x v="4"/>
    <x v="137"/>
    <x v="135"/>
    <d v="2015-05-21T00:00:00"/>
    <d v="2015-05-31T00:00:00"/>
    <d v="2015-05-21T00:00:00"/>
    <n v="1399.64"/>
    <x v="15"/>
    <n v="4285.5600000000004"/>
    <n v="86828"/>
    <n v="300.91000000000003"/>
    <x v="1"/>
    <n v="2"/>
    <n v="0.32659442406593303"/>
    <n v="5685.2000000000007"/>
    <x v="20"/>
    <s v="May 2015"/>
    <s v="May 2015  Week 21"/>
    <n v="0"/>
    <n v="1"/>
    <x v="0"/>
    <x v="1"/>
  </r>
  <r>
    <n v="1433"/>
    <s v="Frances Jackson"/>
    <x v="1"/>
    <n v="0.01"/>
    <n v="20.98"/>
    <n v="45"/>
    <x v="0"/>
    <x v="3"/>
    <x v="2"/>
    <s v="Storage &amp; Organization"/>
    <s v="Jumbo Drum"/>
    <s v="Tennsco Lockers, Sand"/>
    <n v="0.61"/>
    <s v="United States"/>
    <x v="1"/>
    <s v="Indiana"/>
    <s v="Jeffersonville"/>
    <n v="47130"/>
    <x v="137"/>
    <x v="4"/>
    <x v="4"/>
    <x v="137"/>
    <x v="140"/>
    <d v="2015-05-19T00:00:00"/>
    <d v="2015-05-31T00:00:00"/>
    <d v="2015-05-19T00:00:00"/>
    <n v="232.642"/>
    <x v="51"/>
    <n v="631.37"/>
    <n v="86828"/>
    <n v="20.97"/>
    <x v="1"/>
    <n v="0"/>
    <n v="0.36847173606601519"/>
    <n v="864.01199999999994"/>
    <x v="20"/>
    <s v="May 2015"/>
    <s v="May 2015  Week 21"/>
    <n v="0"/>
    <n v="1"/>
    <x v="1"/>
    <x v="1"/>
  </r>
  <r>
    <n v="2431"/>
    <s v="Troy Cassidy"/>
    <x v="1"/>
    <n v="7.0000000000000007E-2"/>
    <n v="155.06"/>
    <n v="7.07"/>
    <x v="1"/>
    <x v="1"/>
    <x v="2"/>
    <s v="Storage &amp; Organization"/>
    <s v="Small Box"/>
    <s v="Dual Level, Single-Width Filing Carts"/>
    <n v="0.59"/>
    <s v="United States"/>
    <x v="2"/>
    <s v="California"/>
    <s v="Los Angeles"/>
    <n v="90004"/>
    <x v="137"/>
    <x v="4"/>
    <x v="4"/>
    <x v="137"/>
    <x v="140"/>
    <d v="2015-05-19T00:00:00"/>
    <d v="2015-05-31T00:00:00"/>
    <d v="2015-05-19T00:00:00"/>
    <n v="-121.75"/>
    <x v="15"/>
    <n v="2039.07"/>
    <n v="5920"/>
    <n v="154.99"/>
    <x v="2"/>
    <n v="0"/>
    <n v="-5.9708592642724378E-2"/>
    <n v="1917.32"/>
    <x v="20"/>
    <s v="May 2015"/>
    <s v="May 2015  Week 21"/>
    <n v="1"/>
    <n v="0"/>
    <x v="0"/>
    <x v="1"/>
  </r>
  <r>
    <n v="2432"/>
    <s v="Lindsay Tate"/>
    <x v="1"/>
    <n v="7.0000000000000007E-2"/>
    <n v="155.06"/>
    <n v="7.07"/>
    <x v="1"/>
    <x v="1"/>
    <x v="2"/>
    <s v="Storage &amp; Organization"/>
    <s v="Small Box"/>
    <s v="Dual Level, Single-Width Filing Carts"/>
    <n v="0.59"/>
    <s v="United States"/>
    <x v="1"/>
    <s v="Oklahoma"/>
    <s v="Midwest City"/>
    <n v="73110"/>
    <x v="137"/>
    <x v="4"/>
    <x v="4"/>
    <x v="137"/>
    <x v="140"/>
    <d v="2015-05-19T00:00:00"/>
    <d v="2015-05-31T00:00:00"/>
    <d v="2015-05-19T00:00:00"/>
    <n v="24.35"/>
    <x v="6"/>
    <n v="436.94"/>
    <n v="89096"/>
    <n v="154.99"/>
    <x v="1"/>
    <n v="0"/>
    <n v="5.5728475305533945E-2"/>
    <n v="461.29"/>
    <x v="20"/>
    <s v="May 2015"/>
    <s v="May 2015  Week 21"/>
    <n v="1"/>
    <n v="0"/>
    <x v="0"/>
    <x v="1"/>
  </r>
  <r>
    <n v="3264"/>
    <s v="Becky Puckett"/>
    <x v="4"/>
    <n v="0.04"/>
    <n v="9.99"/>
    <n v="11.59"/>
    <x v="1"/>
    <x v="3"/>
    <x v="2"/>
    <s v="Paper"/>
    <s v="Small Box"/>
    <s v="Hammermill Color Copier Paper (28Lb. and 96 Bright)"/>
    <n v="0.4"/>
    <s v="United States"/>
    <x v="2"/>
    <s v="California"/>
    <s v="Eureka"/>
    <n v="95501"/>
    <x v="137"/>
    <x v="4"/>
    <x v="4"/>
    <x v="137"/>
    <x v="135"/>
    <d v="2015-05-21T00:00:00"/>
    <d v="2015-05-31T00:00:00"/>
    <d v="2015-05-21T00:00:00"/>
    <n v="-92.32"/>
    <x v="18"/>
    <n v="52.09"/>
    <n v="89835"/>
    <n v="9.9500000000000011"/>
    <x v="2"/>
    <n v="2"/>
    <n v="-1.7723171434056437"/>
    <n v="-40.22999999999999"/>
    <x v="20"/>
    <s v="May 2015"/>
    <s v="May 2015  Week 21"/>
    <n v="1"/>
    <n v="0"/>
    <x v="0"/>
    <x v="1"/>
  </r>
  <r>
    <n v="918"/>
    <s v="Kerry Jernigan"/>
    <x v="0"/>
    <n v="0.09"/>
    <n v="58.14"/>
    <n v="36.61"/>
    <x v="0"/>
    <x v="3"/>
    <x v="0"/>
    <s v="Bookcases"/>
    <s v="Jumbo Box"/>
    <s v="O'Sullivan 3-Shelf Heavy-Duty Bookcases"/>
    <n v="0.61"/>
    <s v="United States"/>
    <x v="2"/>
    <s v="California"/>
    <s v="Rancho Cucamonga"/>
    <n v="91730"/>
    <x v="138"/>
    <x v="4"/>
    <x v="4"/>
    <x v="138"/>
    <x v="135"/>
    <d v="2015-05-21T00:00:00"/>
    <d v="2015-05-31T00:00:00"/>
    <d v="2015-05-21T00:00:00"/>
    <n v="187.41200000000001"/>
    <x v="56"/>
    <n v="2115.06"/>
    <n v="90493"/>
    <n v="58.05"/>
    <x v="2"/>
    <n v="1"/>
    <n v="8.8608360992123159E-2"/>
    <n v="2302.4719999999998"/>
    <x v="20"/>
    <s v="May 2015"/>
    <s v="May 2015  Week 21"/>
    <n v="0"/>
    <n v="1"/>
    <x v="0"/>
    <x v="1"/>
  </r>
  <r>
    <n v="2973"/>
    <s v="Sally Liu"/>
    <x v="0"/>
    <n v="0.1"/>
    <n v="442.14"/>
    <n v="14.7"/>
    <x v="0"/>
    <x v="2"/>
    <x v="1"/>
    <s v="Office Machines"/>
    <s v="Jumbo Drum"/>
    <s v="Okidata ML390 Turbo Dot Matrix Printers"/>
    <n v="0.56000000000000005"/>
    <s v="United States"/>
    <x v="1"/>
    <s v="Wisconsin"/>
    <s v="New Berlin"/>
    <n v="53151"/>
    <x v="138"/>
    <x v="4"/>
    <x v="4"/>
    <x v="138"/>
    <x v="135"/>
    <d v="2015-05-21T00:00:00"/>
    <d v="2015-05-31T00:00:00"/>
    <d v="2015-05-21T00:00:00"/>
    <n v="137.68794"/>
    <x v="5"/>
    <n v="2411.4299999999998"/>
    <n v="87187"/>
    <n v="442.03999999999996"/>
    <x v="1"/>
    <n v="1"/>
    <n v="5.7098045558029886E-2"/>
    <n v="2549.1179399999996"/>
    <x v="20"/>
    <s v="May 2015"/>
    <s v="May 2015  Week 21"/>
    <n v="0"/>
    <n v="1"/>
    <x v="0"/>
    <x v="1"/>
  </r>
  <r>
    <n v="1159"/>
    <s v="Arlene Weeks"/>
    <x v="1"/>
    <n v="0.04"/>
    <n v="100.98"/>
    <n v="35.840000000000003"/>
    <x v="0"/>
    <x v="1"/>
    <x v="0"/>
    <s v="Bookcases"/>
    <s v="Jumbo Box"/>
    <s v="Bush Westfield Collection Bookcases, Fully Assembled"/>
    <n v="0.62"/>
    <s v="United States"/>
    <x v="3"/>
    <s v="New Jersey"/>
    <s v="Union City"/>
    <n v="7086"/>
    <x v="138"/>
    <x v="4"/>
    <x v="4"/>
    <x v="138"/>
    <x v="135"/>
    <d v="2015-05-21T00:00:00"/>
    <d v="2015-05-31T00:00:00"/>
    <d v="2015-05-21T00:00:00"/>
    <n v="-152.76"/>
    <x v="3"/>
    <n v="110.75"/>
    <n v="90854"/>
    <n v="100.94"/>
    <x v="3"/>
    <n v="1"/>
    <n v="-1.3793227990970653"/>
    <n v="-42.009999999999991"/>
    <x v="20"/>
    <s v="May 2015"/>
    <s v="May 2015  Week 21"/>
    <n v="1"/>
    <n v="0"/>
    <x v="0"/>
    <x v="1"/>
  </r>
  <r>
    <n v="2346"/>
    <s v="Sylvia Kumar"/>
    <x v="1"/>
    <n v="0.1"/>
    <n v="218.75"/>
    <n v="69.64"/>
    <x v="0"/>
    <x v="3"/>
    <x v="0"/>
    <s v="Tables"/>
    <s v="Jumbo Box"/>
    <s v="BoxOffice By Design Rectangular and Half-Moon Meeting Room Tables"/>
    <n v="0.77"/>
    <s v="United States"/>
    <x v="0"/>
    <s v="Kentucky"/>
    <s v="Pleasure Ridge Park"/>
    <n v="40258"/>
    <x v="138"/>
    <x v="4"/>
    <x v="4"/>
    <x v="138"/>
    <x v="135"/>
    <d v="2015-05-21T00:00:00"/>
    <d v="2015-05-31T00:00:00"/>
    <d v="2015-05-21T00:00:00"/>
    <n v="62.298000000000002"/>
    <x v="40"/>
    <n v="2805.18"/>
    <n v="89505"/>
    <n v="218.65"/>
    <x v="0"/>
    <n v="1"/>
    <n v="2.2208200543280647E-2"/>
    <n v="2867.4780000000001"/>
    <x v="20"/>
    <s v="May 2015"/>
    <s v="May 2015  Week 21"/>
    <n v="0"/>
    <n v="1"/>
    <x v="0"/>
    <x v="1"/>
  </r>
  <r>
    <n v="2825"/>
    <s v="Carole Rosen"/>
    <x v="2"/>
    <n v="0.02"/>
    <n v="27.48"/>
    <n v="4"/>
    <x v="1"/>
    <x v="1"/>
    <x v="1"/>
    <s v="Computer Peripherals"/>
    <s v="Small Box"/>
    <s v="Belkin MediaBoard 104- Keyboard"/>
    <n v="0.75"/>
    <s v="United States"/>
    <x v="2"/>
    <s v="Idaho"/>
    <s v="Boise"/>
    <n v="83701"/>
    <x v="138"/>
    <x v="4"/>
    <x v="4"/>
    <x v="138"/>
    <x v="142"/>
    <d v="2015-05-27T00:00:00"/>
    <d v="2015-05-31T00:00:00"/>
    <d v="2015-05-27T00:00:00"/>
    <n v="19.308"/>
    <x v="6"/>
    <n v="87.21"/>
    <n v="89497"/>
    <n v="27.46"/>
    <x v="2"/>
    <n v="7"/>
    <n v="0.22139662882696939"/>
    <n v="106.518"/>
    <x v="20"/>
    <s v="May 2015"/>
    <s v="May 2015  Week 21"/>
    <n v="1"/>
    <n v="0"/>
    <x v="0"/>
    <x v="1"/>
  </r>
  <r>
    <n v="2825"/>
    <s v="Carole Rosen"/>
    <x v="2"/>
    <n v="0.08"/>
    <n v="10.06"/>
    <n v="2.06"/>
    <x v="1"/>
    <x v="1"/>
    <x v="2"/>
    <s v="Paper"/>
    <s v="Wrap Bag"/>
    <s v="Riverleaf Stik-Withit® Designer Note Cubes®"/>
    <n v="0.39"/>
    <s v="United States"/>
    <x v="2"/>
    <s v="Idaho"/>
    <s v="Boise"/>
    <n v="83701"/>
    <x v="138"/>
    <x v="4"/>
    <x v="4"/>
    <x v="138"/>
    <x v="143"/>
    <d v="2015-05-24T00:00:00"/>
    <d v="2015-05-31T00:00:00"/>
    <d v="2015-05-24T00:00:00"/>
    <n v="0.33"/>
    <x v="7"/>
    <n v="40.15"/>
    <n v="89497"/>
    <n v="9.98"/>
    <x v="2"/>
    <n v="4"/>
    <n v="8.2191780821917818E-3"/>
    <n v="40.479999999999997"/>
    <x v="20"/>
    <s v="May 2015"/>
    <s v="May 2015  Week 21"/>
    <n v="0"/>
    <n v="1"/>
    <x v="1"/>
    <x v="1"/>
  </r>
  <r>
    <n v="699"/>
    <s v="Jenny Gold"/>
    <x v="4"/>
    <n v="0.1"/>
    <n v="4.26"/>
    <n v="1.2"/>
    <x v="1"/>
    <x v="1"/>
    <x v="2"/>
    <s v="Pens &amp; Art Supplies"/>
    <s v="Wrap Bag"/>
    <s v="Dixon Prang® Watercolor Pencils, 10-Color Set with Brush"/>
    <n v="0.44"/>
    <s v="United States"/>
    <x v="2"/>
    <s v="California"/>
    <s v="Los Angeles"/>
    <n v="90041"/>
    <x v="138"/>
    <x v="4"/>
    <x v="4"/>
    <x v="138"/>
    <x v="135"/>
    <d v="2015-05-21T00:00:00"/>
    <d v="2015-05-31T00:00:00"/>
    <d v="2015-05-21T00:00:00"/>
    <n v="15.42"/>
    <x v="43"/>
    <n v="351.56"/>
    <n v="3042"/>
    <n v="4.16"/>
    <x v="2"/>
    <n v="1"/>
    <n v="4.3861645238366137E-2"/>
    <n v="366.98"/>
    <x v="20"/>
    <s v="May 2015"/>
    <s v="May 2015  Week 21"/>
    <n v="0"/>
    <n v="1"/>
    <x v="0"/>
    <x v="1"/>
  </r>
  <r>
    <n v="700"/>
    <s v="Joseph Grossman"/>
    <x v="4"/>
    <n v="0.1"/>
    <n v="4.26"/>
    <n v="1.2"/>
    <x v="1"/>
    <x v="1"/>
    <x v="2"/>
    <s v="Pens &amp; Art Supplies"/>
    <s v="Wrap Bag"/>
    <s v="Dixon Prang® Watercolor Pencils, 10-Color Set with Brush"/>
    <n v="0.44"/>
    <s v="United States"/>
    <x v="2"/>
    <s v="California"/>
    <s v="Santa Maria"/>
    <n v="93454"/>
    <x v="138"/>
    <x v="4"/>
    <x v="4"/>
    <x v="138"/>
    <x v="135"/>
    <d v="2015-05-21T00:00:00"/>
    <d v="2015-05-31T00:00:00"/>
    <d v="2015-05-21T00:00:00"/>
    <n v="33.923999999999999"/>
    <x v="45"/>
    <n v="87.89"/>
    <n v="87980"/>
    <n v="4.16"/>
    <x v="2"/>
    <n v="1"/>
    <n v="0.38598247809762204"/>
    <n v="121.81399999999999"/>
    <x v="20"/>
    <s v="May 2015"/>
    <s v="May 2015  Week 21"/>
    <n v="1"/>
    <n v="0"/>
    <x v="0"/>
    <x v="1"/>
  </r>
  <r>
    <n v="1106"/>
    <s v="Maxine Collier Grady"/>
    <x v="4"/>
    <n v="0.04"/>
    <n v="6.35"/>
    <n v="1.02"/>
    <x v="1"/>
    <x v="0"/>
    <x v="2"/>
    <s v="Paper"/>
    <s v="Wrap Bag"/>
    <s v="Telephone Message Books with Fax/Mobile Section, 5 1/2&quot; x 3 3/16&quot;"/>
    <n v="0.39"/>
    <s v="United States"/>
    <x v="1"/>
    <s v="Texas"/>
    <s v="Dallas"/>
    <n v="75220"/>
    <x v="138"/>
    <x v="4"/>
    <x v="4"/>
    <x v="138"/>
    <x v="139"/>
    <d v="2015-05-23T00:00:00"/>
    <d v="2015-05-31T00:00:00"/>
    <d v="2015-05-23T00:00:00"/>
    <n v="81.91"/>
    <x v="30"/>
    <n v="318.47000000000003"/>
    <n v="20261"/>
    <n v="6.31"/>
    <x v="1"/>
    <n v="3"/>
    <n v="0.25719848023361697"/>
    <n v="400.38"/>
    <x v="20"/>
    <s v="May 2015"/>
    <s v="May 2015  Week 21"/>
    <n v="1"/>
    <n v="0"/>
    <x v="0"/>
    <x v="1"/>
  </r>
  <r>
    <n v="1108"/>
    <s v="Dwight Bishop"/>
    <x v="4"/>
    <n v="0.09"/>
    <n v="31.74"/>
    <n v="12.62"/>
    <x v="2"/>
    <x v="0"/>
    <x v="2"/>
    <s v="Binders and Binder Accessories"/>
    <s v="Small Box"/>
    <s v="GBC Wire Binding Strips"/>
    <n v="0.37"/>
    <s v="United States"/>
    <x v="1"/>
    <s v="Texas"/>
    <s v="Lancaster"/>
    <n v="75146"/>
    <x v="138"/>
    <x v="4"/>
    <x v="4"/>
    <x v="138"/>
    <x v="138"/>
    <d v="2015-05-20T00:00:00"/>
    <d v="2015-05-31T00:00:00"/>
    <d v="2015-05-20T00:00:00"/>
    <n v="67.107500000000002"/>
    <x v="13"/>
    <n v="270.55"/>
    <n v="86409"/>
    <n v="31.65"/>
    <x v="1"/>
    <n v="0"/>
    <n v="0.24804102753649973"/>
    <n v="337.65750000000003"/>
    <x v="20"/>
    <s v="May 2015"/>
    <s v="May 2015  Week 21"/>
    <n v="1"/>
    <n v="0"/>
    <x v="0"/>
    <x v="1"/>
  </r>
  <r>
    <n v="1108"/>
    <s v="Dwight Bishop"/>
    <x v="4"/>
    <n v="0.04"/>
    <n v="6.35"/>
    <n v="1.02"/>
    <x v="1"/>
    <x v="0"/>
    <x v="2"/>
    <s v="Paper"/>
    <s v="Wrap Bag"/>
    <s v="Telephone Message Books with Fax/Mobile Section, 5 1/2&quot; x 3 3/16&quot;"/>
    <n v="0.39"/>
    <s v="United States"/>
    <x v="1"/>
    <s v="Texas"/>
    <s v="Lancaster"/>
    <n v="75146"/>
    <x v="138"/>
    <x v="4"/>
    <x v="4"/>
    <x v="138"/>
    <x v="139"/>
    <d v="2015-05-23T00:00:00"/>
    <d v="2015-05-31T00:00:00"/>
    <d v="2015-05-23T00:00:00"/>
    <n v="54.937800000000003"/>
    <x v="1"/>
    <n v="79.62"/>
    <n v="86409"/>
    <n v="6.31"/>
    <x v="1"/>
    <n v="3"/>
    <n v="0.69"/>
    <n v="134.55780000000001"/>
    <x v="20"/>
    <s v="May 2015"/>
    <s v="May 2015  Week 21"/>
    <n v="0"/>
    <n v="1"/>
    <x v="1"/>
    <x v="1"/>
  </r>
  <r>
    <n v="1108"/>
    <s v="Dwight Bishop"/>
    <x v="4"/>
    <n v="0.02"/>
    <n v="65.989999999999995"/>
    <n v="8.99"/>
    <x v="2"/>
    <x v="0"/>
    <x v="1"/>
    <s v="Telephones and Communication"/>
    <s v="Small Box"/>
    <s v="Talkabout T8367"/>
    <n v="0.56000000000000005"/>
    <s v="United States"/>
    <x v="1"/>
    <s v="Texas"/>
    <s v="Lancaster"/>
    <n v="75146"/>
    <x v="138"/>
    <x v="4"/>
    <x v="4"/>
    <x v="138"/>
    <x v="135"/>
    <d v="2015-05-21T00:00:00"/>
    <d v="2015-05-31T00:00:00"/>
    <d v="2015-05-21T00:00:00"/>
    <n v="168.23699999999999"/>
    <x v="2"/>
    <n v="479.79"/>
    <n v="86409"/>
    <n v="65.97"/>
    <x v="1"/>
    <n v="1"/>
    <n v="0.35064715813168257"/>
    <n v="648.02700000000004"/>
    <x v="20"/>
    <s v="May 2015"/>
    <s v="May 2015  Week 21"/>
    <n v="0"/>
    <n v="1"/>
    <x v="1"/>
    <x v="1"/>
  </r>
  <r>
    <n v="1974"/>
    <s v="Robert Brantley"/>
    <x v="4"/>
    <n v="0.09"/>
    <n v="20.48"/>
    <n v="6.32"/>
    <x v="1"/>
    <x v="1"/>
    <x v="2"/>
    <s v="Appliances"/>
    <s v="Small Box"/>
    <s v="Kensington 6 Outlet Guardian Standard Surge Protector"/>
    <n v="0.57999999999999996"/>
    <s v="United States"/>
    <x v="1"/>
    <s v="Michigan"/>
    <s v="Dearborn Heights"/>
    <n v="48127"/>
    <x v="138"/>
    <x v="4"/>
    <x v="4"/>
    <x v="138"/>
    <x v="135"/>
    <d v="2015-05-21T00:00:00"/>
    <d v="2015-05-31T00:00:00"/>
    <d v="2015-05-21T00:00:00"/>
    <n v="-16.89"/>
    <x v="18"/>
    <n v="99.02"/>
    <n v="89040"/>
    <n v="20.39"/>
    <x v="1"/>
    <n v="1"/>
    <n v="-0.17057160169662697"/>
    <n v="82.13"/>
    <x v="20"/>
    <s v="May 2015"/>
    <s v="May 2015  Week 21"/>
    <n v="1"/>
    <n v="0"/>
    <x v="0"/>
    <x v="1"/>
  </r>
  <r>
    <n v="1974"/>
    <s v="Robert Brantley"/>
    <x v="4"/>
    <n v="0.06"/>
    <n v="15.67"/>
    <n v="1.39"/>
    <x v="1"/>
    <x v="1"/>
    <x v="2"/>
    <s v="Envelopes"/>
    <s v="Small Box"/>
    <s v="#10 White Business Envelopes,4 1/8 x 9 1/2"/>
    <n v="0.38"/>
    <s v="United States"/>
    <x v="1"/>
    <s v="Michigan"/>
    <s v="Dearborn Heights"/>
    <n v="48127"/>
    <x v="138"/>
    <x v="4"/>
    <x v="4"/>
    <x v="138"/>
    <x v="135"/>
    <d v="2015-05-21T00:00:00"/>
    <d v="2015-05-31T00:00:00"/>
    <d v="2015-05-21T00:00:00"/>
    <n v="25.51"/>
    <x v="6"/>
    <n v="46.4"/>
    <n v="89040"/>
    <n v="15.61"/>
    <x v="1"/>
    <n v="1"/>
    <n v="0.54978448275862069"/>
    <n v="71.91"/>
    <x v="20"/>
    <s v="May 2015"/>
    <s v="May 2015  Week 21"/>
    <n v="0"/>
    <n v="1"/>
    <x v="1"/>
    <x v="1"/>
  </r>
  <r>
    <n v="2159"/>
    <s v="Wesley Field"/>
    <x v="4"/>
    <n v="0.08"/>
    <n v="30.98"/>
    <n v="8.74"/>
    <x v="1"/>
    <x v="3"/>
    <x v="2"/>
    <s v="Paper"/>
    <s v="Small Box"/>
    <s v="Xerox 1979"/>
    <n v="0.4"/>
    <s v="United States"/>
    <x v="1"/>
    <s v="Michigan"/>
    <s v="Westland"/>
    <n v="48185"/>
    <x v="138"/>
    <x v="4"/>
    <x v="4"/>
    <x v="138"/>
    <x v="135"/>
    <d v="2015-05-21T00:00:00"/>
    <d v="2015-05-31T00:00:00"/>
    <d v="2015-05-21T00:00:00"/>
    <n v="371.27199999999999"/>
    <x v="28"/>
    <n v="727.2"/>
    <n v="90387"/>
    <n v="30.900000000000002"/>
    <x v="1"/>
    <n v="1"/>
    <n v="0.51055005500550055"/>
    <n v="1098.472"/>
    <x v="20"/>
    <s v="May 2015"/>
    <s v="May 2015  Week 21"/>
    <n v="1"/>
    <n v="0"/>
    <x v="0"/>
    <x v="1"/>
  </r>
  <r>
    <n v="2162"/>
    <s v="Brenda Jain"/>
    <x v="4"/>
    <n v="0.09"/>
    <n v="159.31"/>
    <n v="60"/>
    <x v="0"/>
    <x v="3"/>
    <x v="0"/>
    <s v="Tables"/>
    <s v="Jumbo Drum"/>
    <s v="Hon Non-Folding Utility Tables"/>
    <n v="0.55000000000000004"/>
    <s v="United States"/>
    <x v="3"/>
    <s v="Pennsylvania"/>
    <s v="Sharon"/>
    <n v="16146"/>
    <x v="138"/>
    <x v="4"/>
    <x v="4"/>
    <x v="138"/>
    <x v="144"/>
    <d v="2015-05-22T00:00:00"/>
    <d v="2015-05-31T00:00:00"/>
    <d v="2015-05-22T00:00:00"/>
    <n v="77.000895400000005"/>
    <x v="46"/>
    <n v="6173.42"/>
    <n v="90387"/>
    <n v="159.22"/>
    <x v="3"/>
    <n v="2"/>
    <n v="1.2472972096504045E-2"/>
    <n v="6250.4208954000005"/>
    <x v="20"/>
    <s v="May 2015"/>
    <s v="May 2015  Week 21"/>
    <n v="1"/>
    <n v="0"/>
    <x v="1"/>
    <x v="1"/>
  </r>
  <r>
    <n v="2162"/>
    <s v="Brenda Jain"/>
    <x v="4"/>
    <n v="0.06"/>
    <n v="55.99"/>
    <n v="5"/>
    <x v="1"/>
    <x v="3"/>
    <x v="1"/>
    <s v="Telephones and Communication"/>
    <s v="Small Pack"/>
    <s v="Accessory36"/>
    <n v="0.83"/>
    <s v="United States"/>
    <x v="3"/>
    <s v="Pennsylvania"/>
    <s v="Sharon"/>
    <n v="16146"/>
    <x v="138"/>
    <x v="4"/>
    <x v="4"/>
    <x v="138"/>
    <x v="144"/>
    <d v="2015-05-22T00:00:00"/>
    <d v="2015-05-31T00:00:00"/>
    <d v="2015-05-22T00:00:00"/>
    <n v="27.968599999999999"/>
    <x v="62"/>
    <n v="1553.7"/>
    <n v="90387"/>
    <n v="55.93"/>
    <x v="3"/>
    <n v="2"/>
    <n v="1.8001287249790821E-2"/>
    <n v="1581.6686"/>
    <x v="20"/>
    <s v="May 2015"/>
    <s v="May 2015  Week 21"/>
    <n v="0"/>
    <n v="1"/>
    <x v="1"/>
    <x v="1"/>
  </r>
  <r>
    <n v="871"/>
    <s v="Sandy Ellington"/>
    <x v="3"/>
    <n v="0.01"/>
    <n v="5.94"/>
    <n v="9.92"/>
    <x v="1"/>
    <x v="2"/>
    <x v="2"/>
    <s v="Binders and Binder Accessories"/>
    <s v="Small Box"/>
    <s v="Storex Dura Pro™ Binders"/>
    <n v="0.38"/>
    <s v="United States"/>
    <x v="2"/>
    <s v="Nevada"/>
    <s v="Reno"/>
    <n v="89502"/>
    <x v="138"/>
    <x v="4"/>
    <x v="4"/>
    <x v="138"/>
    <x v="139"/>
    <d v="2015-05-23T00:00:00"/>
    <d v="2015-05-31T00:00:00"/>
    <d v="2015-05-23T00:00:00"/>
    <n v="-239.315"/>
    <x v="4"/>
    <n v="74.77"/>
    <n v="90578"/>
    <n v="5.9300000000000006"/>
    <x v="2"/>
    <n v="3"/>
    <n v="-3.2006820917480274"/>
    <n v="-164.54500000000002"/>
    <x v="20"/>
    <s v="May 2015"/>
    <s v="May 2015  Week 21"/>
    <n v="0"/>
    <n v="1"/>
    <x v="0"/>
    <x v="1"/>
  </r>
  <r>
    <n v="871"/>
    <s v="Sandy Ellington"/>
    <x v="3"/>
    <n v="0"/>
    <n v="6.48"/>
    <n v="5.1100000000000003"/>
    <x v="1"/>
    <x v="2"/>
    <x v="2"/>
    <s v="Paper"/>
    <s v="Small Box"/>
    <s v="Xerox 231"/>
    <n v="0.37"/>
    <s v="United States"/>
    <x v="2"/>
    <s v="Nevada"/>
    <s v="Reno"/>
    <n v="89502"/>
    <x v="138"/>
    <x v="4"/>
    <x v="4"/>
    <x v="138"/>
    <x v="144"/>
    <d v="2015-05-22T00:00:00"/>
    <d v="2015-05-31T00:00:00"/>
    <d v="2015-05-22T00:00:00"/>
    <n v="-33.31"/>
    <x v="27"/>
    <n v="127.81"/>
    <n v="90578"/>
    <n v="6.48"/>
    <x v="2"/>
    <n v="2"/>
    <n v="-0.26062123464517645"/>
    <n v="94.5"/>
    <x v="20"/>
    <s v="May 2015"/>
    <s v="May 2015  Week 21"/>
    <n v="0"/>
    <n v="1"/>
    <x v="1"/>
    <x v="1"/>
  </r>
  <r>
    <n v="922"/>
    <s v="Dolores Abrams"/>
    <x v="3"/>
    <n v="0.01"/>
    <n v="65.989999999999995"/>
    <n v="8.99"/>
    <x v="2"/>
    <x v="0"/>
    <x v="1"/>
    <s v="Telephones and Communication"/>
    <s v="Small Box"/>
    <s v="5180"/>
    <n v="0.56000000000000005"/>
    <s v="United States"/>
    <x v="2"/>
    <s v="California"/>
    <s v="Rancho Cucamonga"/>
    <n v="91730"/>
    <x v="138"/>
    <x v="4"/>
    <x v="4"/>
    <x v="138"/>
    <x v="135"/>
    <d v="2015-05-21T00:00:00"/>
    <d v="2015-05-31T00:00:00"/>
    <d v="2015-05-21T00:00:00"/>
    <n v="396.97199999999998"/>
    <x v="15"/>
    <n v="782"/>
    <n v="87135"/>
    <n v="65.97999999999999"/>
    <x v="2"/>
    <n v="1"/>
    <n v="0.50763682864450121"/>
    <n v="1178.972"/>
    <x v="20"/>
    <s v="May 2015"/>
    <s v="May 2015  Week 21"/>
    <n v="1"/>
    <n v="0"/>
    <x v="0"/>
    <x v="1"/>
  </r>
  <r>
    <n v="1708"/>
    <s v="Lillian Day"/>
    <x v="3"/>
    <n v="0.03"/>
    <n v="205.99"/>
    <n v="3"/>
    <x v="1"/>
    <x v="0"/>
    <x v="1"/>
    <s v="Telephones and Communication"/>
    <s v="Small Box"/>
    <s v="6185"/>
    <n v="0.57999999999999996"/>
    <s v="United States"/>
    <x v="3"/>
    <s v="Ohio"/>
    <s v="Shaker Heights"/>
    <n v="44118"/>
    <x v="138"/>
    <x v="4"/>
    <x v="4"/>
    <x v="138"/>
    <x v="135"/>
    <d v="2015-05-21T00:00:00"/>
    <d v="2015-05-31T00:00:00"/>
    <d v="2015-05-21T00:00:00"/>
    <n v="3670.3515000000002"/>
    <x v="16"/>
    <n v="5319.35"/>
    <n v="88784"/>
    <n v="205.96"/>
    <x v="3"/>
    <n v="1"/>
    <n v="0.69"/>
    <n v="8989.701500000001"/>
    <x v="20"/>
    <s v="May 2015"/>
    <s v="May 2015  Week 21"/>
    <n v="0"/>
    <n v="1"/>
    <x v="0"/>
    <x v="1"/>
  </r>
  <r>
    <n v="276"/>
    <s v="Lucille Rankin"/>
    <x v="0"/>
    <n v="0.04"/>
    <n v="1.98"/>
    <n v="0.7"/>
    <x v="2"/>
    <x v="3"/>
    <x v="2"/>
    <s v="Rubber Bands"/>
    <s v="Wrap Bag"/>
    <s v="Brites Rubber Bands, 1 1/2 oz. Box"/>
    <n v="0.83"/>
    <s v="United States"/>
    <x v="3"/>
    <s v="Connecticut"/>
    <s v="Newington"/>
    <n v="6111"/>
    <x v="139"/>
    <x v="4"/>
    <x v="4"/>
    <x v="139"/>
    <x v="144"/>
    <d v="2015-05-22T00:00:00"/>
    <d v="2015-05-31T00:00:00"/>
    <d v="2015-05-22T00:00:00"/>
    <n v="-1"/>
    <x v="6"/>
    <n v="8.3000000000000007"/>
    <n v="89291"/>
    <n v="1.94"/>
    <x v="3"/>
    <n v="1"/>
    <n v="-0.12048192771084336"/>
    <n v="7.3000000000000007"/>
    <x v="20"/>
    <s v="May 2015"/>
    <s v="May 2015  Week 21"/>
    <n v="1"/>
    <n v="0"/>
    <x v="0"/>
    <x v="1"/>
  </r>
  <r>
    <n v="282"/>
    <s v="Vickie Andrews"/>
    <x v="0"/>
    <n v="0.03"/>
    <n v="55.99"/>
    <n v="5"/>
    <x v="1"/>
    <x v="3"/>
    <x v="1"/>
    <s v="Telephones and Communication"/>
    <s v="Small Pack"/>
    <s v="Accessory36"/>
    <n v="0.83"/>
    <s v="United States"/>
    <x v="3"/>
    <s v="New Jersey"/>
    <s v="Belleville"/>
    <n v="7109"/>
    <x v="139"/>
    <x v="4"/>
    <x v="4"/>
    <x v="139"/>
    <x v="144"/>
    <d v="2015-05-22T00:00:00"/>
    <d v="2015-05-31T00:00:00"/>
    <d v="2015-05-22T00:00:00"/>
    <n v="-221.25399999999999"/>
    <x v="13"/>
    <n v="416.95"/>
    <n v="89291"/>
    <n v="55.96"/>
    <x v="3"/>
    <n v="1"/>
    <n v="-0.5306487588439861"/>
    <n v="195.696"/>
    <x v="20"/>
    <s v="May 2015"/>
    <s v="May 2015  Week 21"/>
    <n v="1"/>
    <n v="0"/>
    <x v="1"/>
    <x v="1"/>
  </r>
  <r>
    <n v="825"/>
    <s v="Marvin Hunt"/>
    <x v="0"/>
    <n v="0"/>
    <n v="11.97"/>
    <n v="4.9800000000000004"/>
    <x v="1"/>
    <x v="2"/>
    <x v="2"/>
    <s v="Appliances"/>
    <s v="Small Box"/>
    <s v="Staples 6 Outlet Surge"/>
    <n v="0.57999999999999996"/>
    <s v="United States"/>
    <x v="1"/>
    <s v="Texas"/>
    <s v="Abilene"/>
    <n v="79605"/>
    <x v="139"/>
    <x v="4"/>
    <x v="4"/>
    <x v="139"/>
    <x v="143"/>
    <d v="2015-05-24T00:00:00"/>
    <d v="2015-05-31T00:00:00"/>
    <d v="2015-05-24T00:00:00"/>
    <n v="3.3839999999999999"/>
    <x v="7"/>
    <n v="53.3"/>
    <n v="89258"/>
    <n v="11.97"/>
    <x v="1"/>
    <n v="3"/>
    <n v="6.3489681050656666E-2"/>
    <n v="56.683999999999997"/>
    <x v="20"/>
    <s v="May 2015"/>
    <s v="May 2015  Week 21"/>
    <n v="1"/>
    <n v="0"/>
    <x v="0"/>
    <x v="1"/>
  </r>
  <r>
    <n v="406"/>
    <s v="June Frank Hammond"/>
    <x v="1"/>
    <n v="0.03"/>
    <n v="4.9800000000000004"/>
    <n v="0.8"/>
    <x v="1"/>
    <x v="0"/>
    <x v="2"/>
    <s v="Paper"/>
    <s v="Wrap Bag"/>
    <s v="Rediform S.O.S. Phone Message Books"/>
    <n v="0.36"/>
    <s v="United States"/>
    <x v="3"/>
    <s v="New Jersey"/>
    <s v="South Vineland"/>
    <n v="8360"/>
    <x v="139"/>
    <x v="4"/>
    <x v="4"/>
    <x v="139"/>
    <x v="144"/>
    <d v="2015-05-22T00:00:00"/>
    <d v="2015-05-31T00:00:00"/>
    <d v="2015-05-22T00:00:00"/>
    <n v="50.2044"/>
    <x v="9"/>
    <n v="72.760000000000005"/>
    <n v="87804"/>
    <n v="4.95"/>
    <x v="3"/>
    <n v="1"/>
    <n v="0.69"/>
    <n v="122.96440000000001"/>
    <x v="20"/>
    <s v="May 2015"/>
    <s v="May 2015  Week 21"/>
    <n v="1"/>
    <n v="0"/>
    <x v="0"/>
    <x v="1"/>
  </r>
  <r>
    <n v="1106"/>
    <s v="Maxine Collier Grady"/>
    <x v="1"/>
    <n v="0.01"/>
    <n v="9.31"/>
    <n v="3.98"/>
    <x v="1"/>
    <x v="0"/>
    <x v="2"/>
    <s v="Scissors, Rulers and Trimmers"/>
    <s v="Small Pack"/>
    <s v="Acme® Forged Steel Scissors with Black Enamel Handles"/>
    <n v="0.56000000000000005"/>
    <s v="United States"/>
    <x v="1"/>
    <s v="Texas"/>
    <s v="Dallas"/>
    <n v="75220"/>
    <x v="139"/>
    <x v="4"/>
    <x v="4"/>
    <x v="139"/>
    <x v="144"/>
    <d v="2015-05-22T00:00:00"/>
    <d v="2015-05-31T00:00:00"/>
    <d v="2015-05-22T00:00:00"/>
    <n v="-10.9"/>
    <x v="68"/>
    <n v="586.96"/>
    <n v="646"/>
    <n v="9.3000000000000007"/>
    <x v="1"/>
    <n v="1"/>
    <n v="-1.8570260324383261E-2"/>
    <n v="576.06000000000006"/>
    <x v="20"/>
    <s v="May 2015"/>
    <s v="May 2015  Week 21"/>
    <n v="0"/>
    <n v="1"/>
    <x v="0"/>
    <x v="1"/>
  </r>
  <r>
    <n v="1107"/>
    <s v="Joanna Keith"/>
    <x v="1"/>
    <n v="0.01"/>
    <n v="9.31"/>
    <n v="3.98"/>
    <x v="1"/>
    <x v="0"/>
    <x v="2"/>
    <s v="Scissors, Rulers and Trimmers"/>
    <s v="Small Pack"/>
    <s v="Acme® Forged Steel Scissors with Black Enamel Handles"/>
    <n v="0.56000000000000005"/>
    <s v="United States"/>
    <x v="1"/>
    <s v="Texas"/>
    <s v="Lake Jackson"/>
    <n v="77566"/>
    <x v="139"/>
    <x v="4"/>
    <x v="4"/>
    <x v="139"/>
    <x v="144"/>
    <d v="2015-05-22T00:00:00"/>
    <d v="2015-05-31T00:00:00"/>
    <d v="2015-05-22T00:00:00"/>
    <n v="2.1800000000000002"/>
    <x v="9"/>
    <n v="144.33000000000001"/>
    <n v="86411"/>
    <n v="9.3000000000000007"/>
    <x v="1"/>
    <n v="1"/>
    <n v="1.510427492551791E-2"/>
    <n v="146.51000000000002"/>
    <x v="20"/>
    <s v="May 2015"/>
    <s v="May 2015  Week 21"/>
    <n v="1"/>
    <n v="0"/>
    <x v="0"/>
    <x v="1"/>
  </r>
  <r>
    <n v="820"/>
    <s v="Catherine Mullins"/>
    <x v="2"/>
    <n v="0.09"/>
    <n v="5.84"/>
    <n v="0.83"/>
    <x v="1"/>
    <x v="0"/>
    <x v="2"/>
    <s v="Pens &amp; Art Supplies"/>
    <s v="Wrap Bag"/>
    <s v="Avery Hi-Liter® Smear-Safe Highlighters"/>
    <n v="0.49"/>
    <s v="United States"/>
    <x v="2"/>
    <s v="Washington"/>
    <s v="Walla Walla"/>
    <n v="99362"/>
    <x v="139"/>
    <x v="4"/>
    <x v="4"/>
    <x v="139"/>
    <x v="145"/>
    <d v="2015-05-25T00:00:00"/>
    <d v="2015-05-31T00:00:00"/>
    <d v="2015-05-25T00:00:00"/>
    <n v="-2.87"/>
    <x v="3"/>
    <n v="5.9"/>
    <n v="90244"/>
    <n v="5.75"/>
    <x v="2"/>
    <n v="4"/>
    <n v="-0.48644067796610169"/>
    <n v="3.0300000000000002"/>
    <x v="20"/>
    <s v="May 2015"/>
    <s v="May 2015  Week 21"/>
    <n v="1"/>
    <n v="0"/>
    <x v="0"/>
    <x v="1"/>
  </r>
  <r>
    <n v="1527"/>
    <s v="Neil Parker"/>
    <x v="2"/>
    <n v="0.09"/>
    <n v="50.98"/>
    <n v="6.5"/>
    <x v="1"/>
    <x v="2"/>
    <x v="1"/>
    <s v="Computer Peripherals"/>
    <s v="Small Box"/>
    <s v="Microsoft Natural Multimedia Keyboard"/>
    <n v="0.73"/>
    <s v="United States"/>
    <x v="0"/>
    <s v="Alabama"/>
    <s v="Decatur"/>
    <n v="35601"/>
    <x v="139"/>
    <x v="4"/>
    <x v="4"/>
    <x v="139"/>
    <x v="146"/>
    <d v="2015-05-28T00:00:00"/>
    <d v="2015-05-31T00:00:00"/>
    <d v="2015-05-28T00:00:00"/>
    <n v="70.176000000000002"/>
    <x v="51"/>
    <n v="1395.41"/>
    <n v="86815"/>
    <n v="50.889999999999993"/>
    <x v="0"/>
    <n v="7"/>
    <n v="5.0290595595559727E-2"/>
    <n v="1465.586"/>
    <x v="20"/>
    <s v="May 2015"/>
    <s v="May 2015  Week 21"/>
    <n v="0"/>
    <n v="1"/>
    <x v="0"/>
    <x v="1"/>
  </r>
  <r>
    <n v="3319"/>
    <s v="Marlene Davidson"/>
    <x v="2"/>
    <n v="0.03"/>
    <n v="20.98"/>
    <n v="1.49"/>
    <x v="1"/>
    <x v="0"/>
    <x v="2"/>
    <s v="Binders and Binder Accessories"/>
    <s v="Small Box"/>
    <s v="Avery Legal 4-Ring Binder"/>
    <n v="0.35"/>
    <s v="United States"/>
    <x v="0"/>
    <s v="Tennessee"/>
    <s v="Hendersonville"/>
    <n v="37075"/>
    <x v="139"/>
    <x v="4"/>
    <x v="4"/>
    <x v="139"/>
    <x v="135"/>
    <d v="2015-05-21T00:00:00"/>
    <d v="2015-05-31T00:00:00"/>
    <d v="2015-05-21T00:00:00"/>
    <n v="30.024000000000001"/>
    <x v="41"/>
    <n v="431.43"/>
    <n v="90104"/>
    <n v="20.95"/>
    <x v="0"/>
    <n v="0"/>
    <n v="6.9591822543633969E-2"/>
    <n v="461.45400000000001"/>
    <x v="20"/>
    <s v="May 2015"/>
    <s v="May 2015  Week 21"/>
    <n v="1"/>
    <n v="0"/>
    <x v="0"/>
    <x v="1"/>
  </r>
  <r>
    <n v="1129"/>
    <s v="Pam Patton"/>
    <x v="4"/>
    <n v="0.02"/>
    <n v="7.64"/>
    <n v="1.39"/>
    <x v="1"/>
    <x v="2"/>
    <x v="2"/>
    <s v="Envelopes"/>
    <s v="Small Box"/>
    <s v="#10- 4 1/8&quot; x 9 1/2&quot; Security-Tint Envelopes"/>
    <n v="0.36"/>
    <s v="United States"/>
    <x v="3"/>
    <s v="Massachusetts"/>
    <s v="Boston"/>
    <n v="2118"/>
    <x v="139"/>
    <x v="4"/>
    <x v="4"/>
    <x v="139"/>
    <x v="139"/>
    <d v="2015-05-23T00:00:00"/>
    <d v="2015-05-31T00:00:00"/>
    <d v="2015-05-23T00:00:00"/>
    <n v="117.38"/>
    <x v="30"/>
    <n v="406.91"/>
    <n v="13735"/>
    <n v="7.62"/>
    <x v="3"/>
    <n v="2"/>
    <n v="0.2884667371163156"/>
    <n v="524.29"/>
    <x v="20"/>
    <s v="May 2015"/>
    <s v="May 2015  Week 21"/>
    <n v="0"/>
    <n v="1"/>
    <x v="0"/>
    <x v="1"/>
  </r>
  <r>
    <n v="1131"/>
    <s v="Benjamin Strauss"/>
    <x v="4"/>
    <n v="0.02"/>
    <n v="7.64"/>
    <n v="1.39"/>
    <x v="1"/>
    <x v="2"/>
    <x v="2"/>
    <s v="Envelopes"/>
    <s v="Small Box"/>
    <s v="#10- 4 1/8&quot; x 9 1/2&quot; Security-Tint Envelopes"/>
    <n v="0.36"/>
    <s v="United States"/>
    <x v="1"/>
    <s v="Texas"/>
    <s v="El Paso"/>
    <n v="79907"/>
    <x v="139"/>
    <x v="4"/>
    <x v="4"/>
    <x v="139"/>
    <x v="139"/>
    <d v="2015-05-23T00:00:00"/>
    <d v="2015-05-31T00:00:00"/>
    <d v="2015-05-23T00:00:00"/>
    <n v="70.193700000000007"/>
    <x v="1"/>
    <n v="101.73"/>
    <n v="88103"/>
    <n v="7.62"/>
    <x v="1"/>
    <n v="2"/>
    <n v="0.69000000000000006"/>
    <n v="171.9237"/>
    <x v="20"/>
    <s v="May 2015"/>
    <s v="May 2015  Week 21"/>
    <n v="1"/>
    <n v="0"/>
    <x v="0"/>
    <x v="1"/>
  </r>
  <r>
    <n v="1254"/>
    <s v="Anne Bland"/>
    <x v="4"/>
    <n v="0.04"/>
    <n v="2.08"/>
    <n v="1.49"/>
    <x v="1"/>
    <x v="2"/>
    <x v="2"/>
    <s v="Binders and Binder Accessories"/>
    <s v="Small Box"/>
    <s v="Economy Binders"/>
    <n v="0.36"/>
    <s v="United States"/>
    <x v="1"/>
    <s v="Texas"/>
    <s v="Channelview"/>
    <n v="77530"/>
    <x v="139"/>
    <x v="4"/>
    <x v="4"/>
    <x v="139"/>
    <x v="139"/>
    <d v="2015-05-23T00:00:00"/>
    <d v="2015-05-31T00:00:00"/>
    <d v="2015-05-23T00:00:00"/>
    <n v="-11.281499999999999"/>
    <x v="47"/>
    <n v="33.770000000000003"/>
    <n v="89982"/>
    <n v="2.04"/>
    <x v="1"/>
    <n v="2"/>
    <n v="-0.33406870002961203"/>
    <n v="22.488500000000002"/>
    <x v="20"/>
    <s v="May 2015"/>
    <s v="May 2015  Week 21"/>
    <n v="0"/>
    <n v="1"/>
    <x v="0"/>
    <x v="1"/>
  </r>
  <r>
    <n v="19"/>
    <s v="Jim Rodgers"/>
    <x v="3"/>
    <n v="7.0000000000000007E-2"/>
    <n v="12.99"/>
    <n v="9.44"/>
    <x v="1"/>
    <x v="0"/>
    <x v="1"/>
    <s v="Office Machines"/>
    <s v="Medium Box"/>
    <s v="Hewlett Packard 6S Scientific Calculator"/>
    <n v="0.39"/>
    <s v="United States"/>
    <x v="2"/>
    <s v="Montana"/>
    <s v="Missoula"/>
    <n v="59801"/>
    <x v="139"/>
    <x v="4"/>
    <x v="4"/>
    <x v="139"/>
    <x v="139"/>
    <d v="2015-05-23T00:00:00"/>
    <d v="2015-05-31T00:00:00"/>
    <d v="2015-05-23T00:00:00"/>
    <n v="-114.6399"/>
    <x v="27"/>
    <n v="231.79"/>
    <n v="90032"/>
    <n v="12.92"/>
    <x v="2"/>
    <n v="2"/>
    <n v="-0.49458518486561109"/>
    <n v="117.15009999999999"/>
    <x v="20"/>
    <s v="May 2015"/>
    <s v="May 2015  Week 21"/>
    <n v="1"/>
    <n v="0"/>
    <x v="0"/>
    <x v="1"/>
  </r>
  <r>
    <n v="21"/>
    <s v="Tony Wilkins Winters"/>
    <x v="3"/>
    <n v="0.08"/>
    <n v="5"/>
    <n v="3.39"/>
    <x v="1"/>
    <x v="0"/>
    <x v="2"/>
    <s v="Rubber Bands"/>
    <s v="Wrap Bag"/>
    <s v="Advantus Plastic Paper Clips"/>
    <n v="0.37"/>
    <s v="United States"/>
    <x v="3"/>
    <s v="New York"/>
    <s v="New York City"/>
    <n v="10012"/>
    <x v="139"/>
    <x v="4"/>
    <x v="4"/>
    <x v="139"/>
    <x v="144"/>
    <d v="2015-05-22T00:00:00"/>
    <d v="2015-05-31T00:00:00"/>
    <d v="2015-05-22T00:00:00"/>
    <n v="-17.489999999999998"/>
    <x v="49"/>
    <n v="293.06"/>
    <n v="42949"/>
    <n v="4.92"/>
    <x v="3"/>
    <n v="1"/>
    <n v="-5.9680611478878043E-2"/>
    <n v="275.57"/>
    <x v="20"/>
    <s v="May 2015"/>
    <s v="May 2015  Week 21"/>
    <n v="0"/>
    <n v="1"/>
    <x v="0"/>
    <x v="1"/>
  </r>
  <r>
    <n v="21"/>
    <s v="Tony Wilkins Winters"/>
    <x v="3"/>
    <n v="7.0000000000000007E-2"/>
    <n v="12.99"/>
    <n v="9.44"/>
    <x v="1"/>
    <x v="0"/>
    <x v="1"/>
    <s v="Office Machines"/>
    <s v="Medium Box"/>
    <s v="Hewlett Packard 6S Scientific Calculator"/>
    <n v="0.39"/>
    <s v="United States"/>
    <x v="3"/>
    <s v="New York"/>
    <s v="New York City"/>
    <n v="10012"/>
    <x v="139"/>
    <x v="4"/>
    <x v="4"/>
    <x v="139"/>
    <x v="139"/>
    <d v="2015-05-23T00:00:00"/>
    <d v="2015-05-31T00:00:00"/>
    <d v="2015-05-23T00:00:00"/>
    <n v="-114.6399"/>
    <x v="69"/>
    <n v="914.29"/>
    <n v="42949"/>
    <n v="12.92"/>
    <x v="3"/>
    <n v="2"/>
    <n v="-0.12538680287436152"/>
    <n v="799.65009999999995"/>
    <x v="20"/>
    <s v="May 2015"/>
    <s v="May 2015  Week 21"/>
    <n v="0"/>
    <n v="1"/>
    <x v="1"/>
    <x v="1"/>
  </r>
  <r>
    <n v="3206"/>
    <s v="Dana Rankin"/>
    <x v="3"/>
    <n v="0.06"/>
    <n v="218.08"/>
    <n v="18.059999999999999"/>
    <x v="2"/>
    <x v="1"/>
    <x v="0"/>
    <s v="Chairs &amp; Chairmats"/>
    <s v="Large Box"/>
    <s v="Lifetime Advantage™ Folding Chairs, 4/Carton"/>
    <n v="0.56999999999999995"/>
    <s v="United States"/>
    <x v="2"/>
    <s v="Idaho"/>
    <s v="Twin Falls"/>
    <n v="83301"/>
    <x v="139"/>
    <x v="4"/>
    <x v="4"/>
    <x v="139"/>
    <x v="139"/>
    <d v="2015-05-23T00:00:00"/>
    <d v="2015-05-31T00:00:00"/>
    <d v="2015-05-23T00:00:00"/>
    <n v="969.42"/>
    <x v="12"/>
    <n v="1488.51"/>
    <n v="87934"/>
    <n v="218.02"/>
    <x v="2"/>
    <n v="2"/>
    <n v="0.65126871838281231"/>
    <n v="2457.9299999999998"/>
    <x v="20"/>
    <s v="May 2015"/>
    <s v="May 2015  Week 21"/>
    <n v="0"/>
    <n v="1"/>
    <x v="0"/>
    <x v="1"/>
  </r>
  <r>
    <n v="2385"/>
    <s v="Janice Frye"/>
    <x v="0"/>
    <n v="0.1"/>
    <n v="130.97999999999999"/>
    <n v="30"/>
    <x v="0"/>
    <x v="0"/>
    <x v="0"/>
    <s v="Chairs &amp; Chairmats"/>
    <s v="Jumbo Drum"/>
    <s v="Office Star - Contemporary Task Swivel chair with 2-way adjustable arms, Plum"/>
    <n v="0.78"/>
    <s v="United States"/>
    <x v="2"/>
    <s v="New Mexico"/>
    <s v="Las Cruces"/>
    <n v="88001"/>
    <x v="140"/>
    <x v="4"/>
    <x v="4"/>
    <x v="140"/>
    <x v="143"/>
    <d v="2015-05-24T00:00:00"/>
    <d v="2015-05-31T00:00:00"/>
    <d v="2015-05-24T00:00:00"/>
    <n v="2000.11"/>
    <x v="27"/>
    <n v="2259.9899999999998"/>
    <n v="89184"/>
    <n v="130.88"/>
    <x v="2"/>
    <n v="2"/>
    <n v="0.88500834074487056"/>
    <n v="4260.0999999999995"/>
    <x v="20"/>
    <s v="May 2015"/>
    <s v="May 2015  Week 21"/>
    <n v="1"/>
    <n v="0"/>
    <x v="0"/>
    <x v="1"/>
  </r>
  <r>
    <n v="2699"/>
    <s v="Marcia Greenberg"/>
    <x v="0"/>
    <n v="0.06"/>
    <n v="4.9800000000000004"/>
    <n v="4.95"/>
    <x v="1"/>
    <x v="3"/>
    <x v="2"/>
    <s v="Binders and Binder Accessories"/>
    <s v="Small Box"/>
    <s v="Cardinal Holdit Business Card Pockets"/>
    <n v="0.37"/>
    <s v="United States"/>
    <x v="2"/>
    <s v="Arizona"/>
    <s v="Bullhead City"/>
    <n v="86442"/>
    <x v="140"/>
    <x v="4"/>
    <x v="4"/>
    <x v="140"/>
    <x v="143"/>
    <d v="2015-05-24T00:00:00"/>
    <d v="2015-05-31T00:00:00"/>
    <d v="2015-05-24T00:00:00"/>
    <n v="-103.224"/>
    <x v="47"/>
    <n v="78.989999999999995"/>
    <n v="87677"/>
    <n v="4.9200000000000008"/>
    <x v="2"/>
    <n v="2"/>
    <n v="-1.3067983289023928"/>
    <n v="-24.234000000000009"/>
    <x v="20"/>
    <s v="May 2015"/>
    <s v="May 2015  Week 21"/>
    <n v="0"/>
    <n v="1"/>
    <x v="0"/>
    <x v="1"/>
  </r>
  <r>
    <n v="181"/>
    <s v="Wesley Waller"/>
    <x v="1"/>
    <n v="7.0000000000000007E-2"/>
    <n v="1.68"/>
    <n v="1.57"/>
    <x v="1"/>
    <x v="3"/>
    <x v="2"/>
    <s v="Pens &amp; Art Supplies"/>
    <s v="Wrap Bag"/>
    <s v="Newell 323"/>
    <n v="0.59"/>
    <s v="United States"/>
    <x v="2"/>
    <s v="California"/>
    <s v="San Francisco"/>
    <n v="94122"/>
    <x v="140"/>
    <x v="4"/>
    <x v="4"/>
    <x v="140"/>
    <x v="139"/>
    <d v="2015-05-23T00:00:00"/>
    <d v="2015-05-31T00:00:00"/>
    <d v="2015-05-23T00:00:00"/>
    <n v="-35.75"/>
    <x v="70"/>
    <n v="186.59"/>
    <n v="3585"/>
    <n v="1.6099999999999999"/>
    <x v="2"/>
    <n v="1"/>
    <n v="-0.19159654858245351"/>
    <n v="150.84"/>
    <x v="20"/>
    <s v="May 2015"/>
    <s v="May 2015  Week 21"/>
    <n v="0"/>
    <n v="1"/>
    <x v="0"/>
    <x v="1"/>
  </r>
  <r>
    <n v="188"/>
    <s v="Alex Harrell"/>
    <x v="1"/>
    <n v="7.0000000000000007E-2"/>
    <n v="10.06"/>
    <n v="2.06"/>
    <x v="1"/>
    <x v="3"/>
    <x v="2"/>
    <s v="Paper"/>
    <s v="Wrap Bag"/>
    <s v="Riverleaf Stik-Withit® Designer Note Cubes®"/>
    <n v="0.39"/>
    <s v="United States"/>
    <x v="1"/>
    <s v="Texas"/>
    <s v="Gainesville"/>
    <n v="76240"/>
    <x v="140"/>
    <x v="4"/>
    <x v="4"/>
    <x v="140"/>
    <x v="144"/>
    <d v="2015-05-22T00:00:00"/>
    <d v="2015-05-31T00:00:00"/>
    <d v="2015-05-22T00:00:00"/>
    <n v="152.65559999999999"/>
    <x v="35"/>
    <n v="221.24"/>
    <n v="88361"/>
    <n v="9.99"/>
    <x v="1"/>
    <n v="0"/>
    <n v="0.69"/>
    <n v="373.8956"/>
    <x v="20"/>
    <s v="May 2015"/>
    <s v="May 2015  Week 21"/>
    <n v="1"/>
    <n v="0"/>
    <x v="0"/>
    <x v="1"/>
  </r>
  <r>
    <n v="188"/>
    <s v="Alex Harrell"/>
    <x v="1"/>
    <n v="7.0000000000000007E-2"/>
    <n v="1.68"/>
    <n v="1.57"/>
    <x v="1"/>
    <x v="3"/>
    <x v="2"/>
    <s v="Pens &amp; Art Supplies"/>
    <s v="Wrap Bag"/>
    <s v="Newell 323"/>
    <n v="0.59"/>
    <s v="United States"/>
    <x v="1"/>
    <s v="Texas"/>
    <s v="Gainesville"/>
    <n v="76240"/>
    <x v="140"/>
    <x v="4"/>
    <x v="4"/>
    <x v="140"/>
    <x v="139"/>
    <d v="2015-05-23T00:00:00"/>
    <d v="2015-05-31T00:00:00"/>
    <d v="2015-05-23T00:00:00"/>
    <n v="7.15"/>
    <x v="16"/>
    <n v="46.65"/>
    <n v="88361"/>
    <n v="1.6099999999999999"/>
    <x v="1"/>
    <n v="1"/>
    <n v="0.15326902465166131"/>
    <n v="53.8"/>
    <x v="20"/>
    <s v="May 2015"/>
    <s v="May 2015  Week 21"/>
    <n v="0"/>
    <n v="1"/>
    <x v="1"/>
    <x v="1"/>
  </r>
  <r>
    <n v="1246"/>
    <s v="Lois Hansen"/>
    <x v="2"/>
    <n v="0.03"/>
    <n v="256.99"/>
    <n v="11.25"/>
    <x v="1"/>
    <x v="2"/>
    <x v="1"/>
    <s v="Computer Peripherals"/>
    <s v="Small Box"/>
    <s v="Hayes Optima 56K V.90 Internal Voice Modem"/>
    <n v="0.51"/>
    <s v="United States"/>
    <x v="3"/>
    <s v="New York"/>
    <s v="New York City"/>
    <n v="10009"/>
    <x v="140"/>
    <x v="4"/>
    <x v="4"/>
    <x v="140"/>
    <x v="144"/>
    <d v="2015-05-22T00:00:00"/>
    <d v="2015-05-31T00:00:00"/>
    <d v="2015-05-22T00:00:00"/>
    <n v="1489.8"/>
    <x v="11"/>
    <n v="8216.2800000000007"/>
    <n v="46853"/>
    <n v="256.96000000000004"/>
    <x v="3"/>
    <n v="0"/>
    <n v="0.18132293446669293"/>
    <n v="9706.08"/>
    <x v="20"/>
    <s v="May 2015"/>
    <s v="May 2015  Week 21"/>
    <n v="0"/>
    <n v="1"/>
    <x v="0"/>
    <x v="1"/>
  </r>
  <r>
    <n v="1257"/>
    <s v="Ryan Foster"/>
    <x v="4"/>
    <n v="0.01"/>
    <n v="115.99"/>
    <n v="56.14"/>
    <x v="0"/>
    <x v="2"/>
    <x v="1"/>
    <s v="Office Machines"/>
    <s v="Jumbo Drum"/>
    <s v="Hewlett-Packard Deskjet 5550 Color Inkjet Printer"/>
    <n v="0.4"/>
    <s v="United States"/>
    <x v="2"/>
    <s v="Colorado"/>
    <s v="Aurora"/>
    <n v="80013"/>
    <x v="140"/>
    <x v="4"/>
    <x v="4"/>
    <x v="140"/>
    <x v="139"/>
    <d v="2015-05-23T00:00:00"/>
    <d v="2015-05-31T00:00:00"/>
    <d v="2015-05-23T00:00:00"/>
    <n v="-164.39519999999999"/>
    <x v="18"/>
    <n v="604.35"/>
    <n v="86535"/>
    <n v="115.97999999999999"/>
    <x v="2"/>
    <n v="1"/>
    <n v="-0.27201985604368328"/>
    <n v="439.95480000000003"/>
    <x v="20"/>
    <s v="May 2015"/>
    <s v="May 2015  Week 21"/>
    <n v="0"/>
    <n v="1"/>
    <x v="0"/>
    <x v="1"/>
  </r>
  <r>
    <n v="2976"/>
    <s v="Fred Barber"/>
    <x v="4"/>
    <n v="0.01"/>
    <n v="35.99"/>
    <n v="0.99"/>
    <x v="1"/>
    <x v="0"/>
    <x v="1"/>
    <s v="Telephones and Communication"/>
    <s v="Small Pack"/>
    <s v="Accessory31"/>
    <n v="0.35"/>
    <s v="United States"/>
    <x v="1"/>
    <s v="Wisconsin"/>
    <s v="Oak Creek"/>
    <n v="53154"/>
    <x v="140"/>
    <x v="4"/>
    <x v="4"/>
    <x v="140"/>
    <x v="139"/>
    <d v="2015-05-23T00:00:00"/>
    <d v="2015-05-31T00:00:00"/>
    <d v="2015-05-23T00:00:00"/>
    <n v="882.48239999999998"/>
    <x v="46"/>
    <n v="1278.96"/>
    <n v="89047"/>
    <n v="35.980000000000004"/>
    <x v="1"/>
    <n v="1"/>
    <n v="0.69"/>
    <n v="2161.4423999999999"/>
    <x v="20"/>
    <s v="May 2015"/>
    <s v="May 2015  Week 21"/>
    <n v="1"/>
    <n v="0"/>
    <x v="0"/>
    <x v="1"/>
  </r>
  <r>
    <n v="2198"/>
    <s v="Lester Woodward Maynard"/>
    <x v="3"/>
    <n v="0.03"/>
    <n v="25.98"/>
    <n v="4.08"/>
    <x v="1"/>
    <x v="0"/>
    <x v="2"/>
    <s v="Pens &amp; Art Supplies"/>
    <s v="Small Pack"/>
    <s v="Boston 1799 Powerhouse™ Electric Pencil Sharpener"/>
    <n v="0.56999999999999995"/>
    <s v="United States"/>
    <x v="3"/>
    <s v="New York"/>
    <s v="Lindenhurst"/>
    <n v="11757"/>
    <x v="140"/>
    <x v="4"/>
    <x v="4"/>
    <x v="140"/>
    <x v="145"/>
    <d v="2015-05-25T00:00:00"/>
    <d v="2015-05-31T00:00:00"/>
    <d v="2015-05-25T00:00:00"/>
    <n v="295.90649999999999"/>
    <x v="47"/>
    <n v="428.85"/>
    <n v="89174"/>
    <n v="25.95"/>
    <x v="3"/>
    <n v="3"/>
    <n v="0.69"/>
    <n v="724.75649999999996"/>
    <x v="20"/>
    <s v="May 2015"/>
    <s v="May 2015  Week 21"/>
    <n v="1"/>
    <n v="0"/>
    <x v="0"/>
    <x v="1"/>
  </r>
  <r>
    <n v="2198"/>
    <s v="Lester Woodward Maynard"/>
    <x v="3"/>
    <n v="0.1"/>
    <n v="20.98"/>
    <n v="53.03"/>
    <x v="0"/>
    <x v="0"/>
    <x v="2"/>
    <s v="Storage &amp; Organization"/>
    <s v="Jumbo Drum"/>
    <s v="Tennsco Lockers, Gray"/>
    <n v="0.78"/>
    <s v="United States"/>
    <x v="3"/>
    <s v="New York"/>
    <s v="Lindenhurst"/>
    <n v="11757"/>
    <x v="140"/>
    <x v="4"/>
    <x v="4"/>
    <x v="140"/>
    <x v="144"/>
    <d v="2015-05-22T00:00:00"/>
    <d v="2015-05-31T00:00:00"/>
    <d v="2015-05-22T00:00:00"/>
    <n v="-2111.36"/>
    <x v="47"/>
    <n v="342.54"/>
    <n v="89174"/>
    <n v="20.88"/>
    <x v="3"/>
    <n v="0"/>
    <n v="-6.1638348805978866"/>
    <n v="-1768.8200000000002"/>
    <x v="20"/>
    <s v="May 2015"/>
    <s v="May 2015  Week 21"/>
    <n v="0"/>
    <n v="1"/>
    <x v="1"/>
    <x v="1"/>
  </r>
  <r>
    <n v="2526"/>
    <s v="Derek Sweeney"/>
    <x v="0"/>
    <n v="0.01"/>
    <n v="2.16"/>
    <n v="6.05"/>
    <x v="1"/>
    <x v="3"/>
    <x v="2"/>
    <s v="Binders and Binder Accessories"/>
    <s v="Small Box"/>
    <s v="Peel &amp; Stick Add-On Corner Pockets"/>
    <n v="0.37"/>
    <s v="United States"/>
    <x v="0"/>
    <s v="Louisiana"/>
    <s v="Lafayette"/>
    <n v="70506"/>
    <x v="141"/>
    <x v="4"/>
    <x v="4"/>
    <x v="141"/>
    <x v="145"/>
    <d v="2015-05-25T00:00:00"/>
    <d v="2015-05-31T00:00:00"/>
    <d v="2015-05-25T00:00:00"/>
    <n v="395.76"/>
    <x v="22"/>
    <n v="58.05"/>
    <n v="87208"/>
    <n v="2.1500000000000004"/>
    <x v="0"/>
    <n v="2"/>
    <n v="6.8175710594315246"/>
    <n v="453.81"/>
    <x v="20"/>
    <s v="May 2015"/>
    <s v="May 2015  Week 21"/>
    <n v="1"/>
    <n v="0"/>
    <x v="0"/>
    <x v="1"/>
  </r>
  <r>
    <n v="2527"/>
    <s v="Gretchen Orr"/>
    <x v="0"/>
    <n v="7.0000000000000007E-2"/>
    <n v="21.38"/>
    <n v="8.99"/>
    <x v="1"/>
    <x v="3"/>
    <x v="2"/>
    <s v="Pens &amp; Art Supplies"/>
    <s v="Small Pack"/>
    <s v="Boston 1730 StandUp Electric Pencil Sharpener"/>
    <n v="0.59"/>
    <s v="United States"/>
    <x v="0"/>
    <s v="Louisiana"/>
    <s v="Lake Charles"/>
    <n v="70601"/>
    <x v="141"/>
    <x v="4"/>
    <x v="4"/>
    <x v="141"/>
    <x v="145"/>
    <d v="2015-05-25T00:00:00"/>
    <d v="2015-05-31T00:00:00"/>
    <d v="2015-05-25T00:00:00"/>
    <n v="-39.396000000000001"/>
    <x v="6"/>
    <n v="68.64"/>
    <n v="87208"/>
    <n v="21.31"/>
    <x v="0"/>
    <n v="2"/>
    <n v="-0.57395104895104898"/>
    <n v="29.244"/>
    <x v="20"/>
    <s v="May 2015"/>
    <s v="May 2015  Week 21"/>
    <n v="1"/>
    <n v="0"/>
    <x v="1"/>
    <x v="1"/>
  </r>
  <r>
    <n v="1182"/>
    <s v="Jesse Williamson"/>
    <x v="1"/>
    <n v="7.0000000000000007E-2"/>
    <n v="2.61"/>
    <n v="0.5"/>
    <x v="1"/>
    <x v="2"/>
    <x v="2"/>
    <s v="Labels"/>
    <s v="Small Box"/>
    <s v="Avery 494"/>
    <n v="0.39"/>
    <s v="United States"/>
    <x v="2"/>
    <s v="Utah"/>
    <s v="Spanish Fork"/>
    <n v="84660"/>
    <x v="141"/>
    <x v="4"/>
    <x v="4"/>
    <x v="141"/>
    <x v="139"/>
    <d v="2015-05-23T00:00:00"/>
    <d v="2015-05-31T00:00:00"/>
    <d v="2015-05-23T00:00:00"/>
    <n v="27.013500000000001"/>
    <x v="9"/>
    <n v="39.15"/>
    <n v="86913"/>
    <n v="2.54"/>
    <x v="2"/>
    <n v="0"/>
    <n v="0.69000000000000006"/>
    <n v="66.163499999999999"/>
    <x v="20"/>
    <s v="May 2015"/>
    <s v="May 2015  Week 21"/>
    <n v="1"/>
    <n v="0"/>
    <x v="0"/>
    <x v="1"/>
  </r>
  <r>
    <n v="3249"/>
    <s v="Nicole Goldstein"/>
    <x v="1"/>
    <n v="0.03"/>
    <n v="42.8"/>
    <n v="2.99"/>
    <x v="1"/>
    <x v="3"/>
    <x v="2"/>
    <s v="Binders and Binder Accessories"/>
    <s v="Small Box"/>
    <s v="Wilson Jones Elliptical Ring 3 1/2&quot; Capacity Binders, 800 sheets"/>
    <n v="0.36"/>
    <s v="United States"/>
    <x v="3"/>
    <s v="Maryland"/>
    <s v="Annapolis"/>
    <n v="21403"/>
    <x v="141"/>
    <x v="4"/>
    <x v="4"/>
    <x v="141"/>
    <x v="143"/>
    <d v="2015-05-24T00:00:00"/>
    <d v="2015-05-31T00:00:00"/>
    <d v="2015-05-24T00:00:00"/>
    <n v="462.92099999999999"/>
    <x v="47"/>
    <n v="670.9"/>
    <n v="87298"/>
    <n v="42.769999999999996"/>
    <x v="3"/>
    <n v="1"/>
    <n v="0.69000000000000006"/>
    <n v="1133.8209999999999"/>
    <x v="20"/>
    <s v="May 2015"/>
    <s v="May 2015  Week 21"/>
    <n v="1"/>
    <n v="0"/>
    <x v="0"/>
    <x v="1"/>
  </r>
  <r>
    <n v="460"/>
    <s v="Anne Armstrong"/>
    <x v="2"/>
    <n v="7.0000000000000007E-2"/>
    <n v="16.91"/>
    <n v="6.25"/>
    <x v="1"/>
    <x v="2"/>
    <x v="2"/>
    <s v="Storage &amp; Organization"/>
    <s v="Small Box"/>
    <s v="Tenex Personal Self-Stacking Standard File Box, Black/Gray"/>
    <n v="0.57999999999999996"/>
    <s v="United States"/>
    <x v="3"/>
    <s v="New Jersey"/>
    <s v="Millville"/>
    <n v="8332"/>
    <x v="141"/>
    <x v="4"/>
    <x v="4"/>
    <x v="141"/>
    <x v="147"/>
    <d v="2015-05-30T00:00:00"/>
    <d v="2015-05-31T00:00:00"/>
    <d v="2015-05-30T00:00:00"/>
    <n v="7.9"/>
    <x v="21"/>
    <n v="492.9"/>
    <n v="86014"/>
    <n v="16.84"/>
    <x v="3"/>
    <n v="7"/>
    <n v="1.6027591803611282E-2"/>
    <n v="500.79999999999995"/>
    <x v="20"/>
    <s v="May 2015"/>
    <s v="May 2015  Week 21"/>
    <n v="1"/>
    <n v="0"/>
    <x v="0"/>
    <x v="1"/>
  </r>
  <r>
    <n v="2858"/>
    <s v="Jerry Webster"/>
    <x v="2"/>
    <n v="0.04"/>
    <n v="67.28"/>
    <n v="19.989999999999998"/>
    <x v="1"/>
    <x v="3"/>
    <x v="2"/>
    <s v="Binders and Binder Accessories"/>
    <s v="Small Box"/>
    <s v="Catalog Binders with Expanding Posts"/>
    <n v="0.4"/>
    <s v="United States"/>
    <x v="0"/>
    <s v="Florida"/>
    <s v="Fruit Cove"/>
    <n v="32259"/>
    <x v="141"/>
    <x v="4"/>
    <x v="4"/>
    <x v="141"/>
    <x v="146"/>
    <d v="2015-05-28T00:00:00"/>
    <d v="2015-05-31T00:00:00"/>
    <d v="2015-05-28T00:00:00"/>
    <n v="14.754"/>
    <x v="52"/>
    <n v="2051.6799999999998"/>
    <n v="88282"/>
    <n v="67.239999999999995"/>
    <x v="0"/>
    <n v="5"/>
    <n v="7.1911799110972478E-3"/>
    <n v="2066.4339999999997"/>
    <x v="20"/>
    <s v="May 2015"/>
    <s v="May 2015  Week 21"/>
    <n v="0"/>
    <n v="1"/>
    <x v="0"/>
    <x v="1"/>
  </r>
  <r>
    <n v="2858"/>
    <s v="Jerry Webster"/>
    <x v="2"/>
    <n v="0.1"/>
    <n v="130.97999999999999"/>
    <n v="54.74"/>
    <x v="0"/>
    <x v="3"/>
    <x v="0"/>
    <s v="Bookcases"/>
    <s v="Jumbo Box"/>
    <s v="O'Sullivan Elevations Bookcase, Cherry Finish"/>
    <n v="0.69"/>
    <s v="United States"/>
    <x v="0"/>
    <s v="Florida"/>
    <s v="Fruit Cove"/>
    <n v="32259"/>
    <x v="141"/>
    <x v="4"/>
    <x v="4"/>
    <x v="141"/>
    <x v="139"/>
    <d v="2015-05-23T00:00:00"/>
    <d v="2015-05-31T00:00:00"/>
    <d v="2015-05-23T00:00:00"/>
    <n v="669.61199999999997"/>
    <x v="25"/>
    <n v="5295.03"/>
    <n v="88282"/>
    <n v="130.88"/>
    <x v="0"/>
    <n v="0"/>
    <n v="0.12646047331176594"/>
    <n v="5964.6419999999998"/>
    <x v="20"/>
    <s v="May 2015"/>
    <s v="May 2015  Week 21"/>
    <n v="0"/>
    <n v="1"/>
    <x v="1"/>
    <x v="1"/>
  </r>
  <r>
    <n v="2858"/>
    <s v="Jerry Webster"/>
    <x v="2"/>
    <n v="0.04"/>
    <n v="2.78"/>
    <n v="1.25"/>
    <x v="1"/>
    <x v="3"/>
    <x v="2"/>
    <s v="Pens &amp; Art Supplies"/>
    <s v="Wrap Bag"/>
    <s v="Newell 318"/>
    <n v="0.59"/>
    <s v="United States"/>
    <x v="0"/>
    <s v="Florida"/>
    <s v="Fruit Cove"/>
    <n v="32259"/>
    <x v="141"/>
    <x v="4"/>
    <x v="4"/>
    <x v="141"/>
    <x v="139"/>
    <d v="2015-05-23T00:00:00"/>
    <d v="2015-05-31T00:00:00"/>
    <d v="2015-05-23T00:00:00"/>
    <n v="213"/>
    <x v="51"/>
    <n v="80.27"/>
    <n v="88282"/>
    <n v="2.7399999999999998"/>
    <x v="0"/>
    <n v="0"/>
    <n v="2.6535442880279061"/>
    <n v="293.27"/>
    <x v="20"/>
    <s v="May 2015"/>
    <s v="May 2015  Week 21"/>
    <n v="0"/>
    <n v="1"/>
    <x v="1"/>
    <x v="1"/>
  </r>
  <r>
    <n v="398"/>
    <s v="Bruce Stark"/>
    <x v="4"/>
    <n v="0.05"/>
    <n v="63.94"/>
    <n v="14.48"/>
    <x v="1"/>
    <x v="3"/>
    <x v="0"/>
    <s v="Office Furnishings"/>
    <s v="Small Box"/>
    <s v="Howard Miller 16&quot; Diameter Gallery Wall Clock"/>
    <n v="0.46"/>
    <s v="United States"/>
    <x v="3"/>
    <s v="Ohio"/>
    <s v="Dayton"/>
    <n v="45406"/>
    <x v="141"/>
    <x v="4"/>
    <x v="4"/>
    <x v="141"/>
    <x v="145"/>
    <d v="2015-05-25T00:00:00"/>
    <d v="2015-05-31T00:00:00"/>
    <d v="2015-05-25T00:00:00"/>
    <n v="1372.6307999999999"/>
    <x v="21"/>
    <n v="1989.32"/>
    <n v="89320"/>
    <n v="63.89"/>
    <x v="3"/>
    <n v="2"/>
    <n v="0.69"/>
    <n v="3361.9507999999996"/>
    <x v="20"/>
    <s v="May 2015"/>
    <s v="May 2015  Week 21"/>
    <n v="1"/>
    <n v="0"/>
    <x v="0"/>
    <x v="1"/>
  </r>
  <r>
    <n v="540"/>
    <s v="Ruth Lamm"/>
    <x v="4"/>
    <n v="0.05"/>
    <n v="204.1"/>
    <n v="13.99"/>
    <x v="1"/>
    <x v="0"/>
    <x v="1"/>
    <s v="Office Machines"/>
    <s v="Medium Box"/>
    <s v="Soundgear Copyboard Conference Phone, Optional Battery"/>
    <n v="0.37"/>
    <s v="United States"/>
    <x v="1"/>
    <s v="Illinois"/>
    <s v="Vernon Hills"/>
    <n v="60061"/>
    <x v="141"/>
    <x v="4"/>
    <x v="4"/>
    <x v="141"/>
    <x v="145"/>
    <d v="2015-05-25T00:00:00"/>
    <d v="2015-05-31T00:00:00"/>
    <d v="2015-05-25T00:00:00"/>
    <n v="5924.1122999999998"/>
    <x v="46"/>
    <n v="8585.67"/>
    <n v="91175"/>
    <n v="204.04999999999998"/>
    <x v="1"/>
    <n v="2"/>
    <n v="0.69"/>
    <n v="14509.782299999999"/>
    <x v="20"/>
    <s v="May 2015"/>
    <s v="May 2015  Week 21"/>
    <n v="0"/>
    <n v="1"/>
    <x v="0"/>
    <x v="1"/>
  </r>
  <r>
    <n v="2458"/>
    <s v="Troy Casey"/>
    <x v="4"/>
    <n v="0.05"/>
    <n v="12.88"/>
    <n v="4.59"/>
    <x v="1"/>
    <x v="2"/>
    <x v="2"/>
    <s v="Scissors, Rulers and Trimmers"/>
    <s v="Wrap Bag"/>
    <s v="Martin-Yale Premier Letter Opener"/>
    <n v="0.82"/>
    <s v="United States"/>
    <x v="1"/>
    <s v="Minnesota"/>
    <s v="Edina"/>
    <n v="55410"/>
    <x v="141"/>
    <x v="4"/>
    <x v="4"/>
    <x v="141"/>
    <x v="145"/>
    <d v="2015-05-25T00:00:00"/>
    <d v="2015-05-31T00:00:00"/>
    <d v="2015-05-25T00:00:00"/>
    <n v="5.98"/>
    <x v="6"/>
    <n v="42.35"/>
    <n v="91286"/>
    <n v="12.83"/>
    <x v="1"/>
    <n v="2"/>
    <n v="0.1412042502951594"/>
    <n v="48.33"/>
    <x v="20"/>
    <s v="May 2015"/>
    <s v="May 2015  Week 21"/>
    <n v="0"/>
    <n v="1"/>
    <x v="0"/>
    <x v="1"/>
  </r>
  <r>
    <n v="1814"/>
    <s v="Albert Tyson"/>
    <x v="3"/>
    <n v="0.09"/>
    <n v="77.510000000000005"/>
    <n v="4"/>
    <x v="2"/>
    <x v="2"/>
    <x v="1"/>
    <s v="Computer Peripherals"/>
    <s v="Small Box"/>
    <s v="Micro Innovations Media Access Pro Keyboard"/>
    <n v="0.76"/>
    <s v="United States"/>
    <x v="0"/>
    <s v="Mississippi"/>
    <s v="Olive Branch"/>
    <n v="38654"/>
    <x v="141"/>
    <x v="4"/>
    <x v="4"/>
    <x v="141"/>
    <x v="145"/>
    <d v="2015-05-25T00:00:00"/>
    <d v="2015-05-31T00:00:00"/>
    <d v="2015-05-25T00:00:00"/>
    <n v="-986.524"/>
    <x v="40"/>
    <n v="1300.54"/>
    <n v="90524"/>
    <n v="77.42"/>
    <x v="0"/>
    <n v="2"/>
    <n v="-0.75854952558168143"/>
    <n v="314.01599999999996"/>
    <x v="20"/>
    <s v="May 2015"/>
    <s v="May 2015  Week 21"/>
    <n v="1"/>
    <n v="0"/>
    <x v="0"/>
    <x v="1"/>
  </r>
  <r>
    <n v="1814"/>
    <s v="Albert Tyson"/>
    <x v="3"/>
    <n v="0"/>
    <n v="2.88"/>
    <n v="0.7"/>
    <x v="1"/>
    <x v="2"/>
    <x v="2"/>
    <s v="Pens &amp; Art Supplies"/>
    <s v="Wrap Bag"/>
    <s v="Newell 340"/>
    <n v="0.56000000000000005"/>
    <s v="United States"/>
    <x v="0"/>
    <s v="Mississippi"/>
    <s v="Olive Branch"/>
    <n v="38654"/>
    <x v="141"/>
    <x v="4"/>
    <x v="4"/>
    <x v="141"/>
    <x v="145"/>
    <d v="2015-05-25T00:00:00"/>
    <d v="2015-05-31T00:00:00"/>
    <d v="2015-05-25T00:00:00"/>
    <n v="-141.666"/>
    <x v="1"/>
    <n v="38.06"/>
    <n v="90524"/>
    <n v="2.88"/>
    <x v="0"/>
    <n v="2"/>
    <n v="-3.7221755123489224"/>
    <n v="-103.60599999999999"/>
    <x v="20"/>
    <s v="May 2015"/>
    <s v="May 2015  Week 21"/>
    <n v="0"/>
    <n v="1"/>
    <x v="1"/>
    <x v="1"/>
  </r>
  <r>
    <n v="2450"/>
    <s v="Tonya Miller"/>
    <x v="3"/>
    <n v="0.08"/>
    <n v="4.13"/>
    <n v="1.17"/>
    <x v="1"/>
    <x v="2"/>
    <x v="2"/>
    <s v="Pens &amp; Art Supplies"/>
    <s v="Wrap Bag"/>
    <s v="Newell 31"/>
    <n v="0.56999999999999995"/>
    <s v="United States"/>
    <x v="1"/>
    <s v="Wisconsin"/>
    <s v="Janesville"/>
    <n v="53545"/>
    <x v="141"/>
    <x v="4"/>
    <x v="4"/>
    <x v="141"/>
    <x v="145"/>
    <d v="2015-05-25T00:00:00"/>
    <d v="2015-05-31T00:00:00"/>
    <d v="2015-05-25T00:00:00"/>
    <n v="-5.54"/>
    <x v="3"/>
    <n v="4.21"/>
    <n v="90322"/>
    <n v="4.05"/>
    <x v="1"/>
    <n v="2"/>
    <n v="-1.3159144893111638"/>
    <n v="-1.33"/>
    <x v="20"/>
    <s v="May 2015"/>
    <s v="May 2015  Week 21"/>
    <n v="1"/>
    <n v="0"/>
    <x v="0"/>
    <x v="1"/>
  </r>
  <r>
    <n v="357"/>
    <s v="Barbara McNamara"/>
    <x v="0"/>
    <n v="7.0000000000000007E-2"/>
    <n v="124.49"/>
    <n v="51.94"/>
    <x v="0"/>
    <x v="3"/>
    <x v="0"/>
    <s v="Tables"/>
    <s v="Jumbo Box"/>
    <s v="Bevis 36 x 72 Conference Tables"/>
    <n v="0.63"/>
    <s v="United States"/>
    <x v="2"/>
    <s v="Arizona"/>
    <s v="Kingman"/>
    <n v="86401"/>
    <x v="142"/>
    <x v="4"/>
    <x v="4"/>
    <x v="142"/>
    <x v="145"/>
    <d v="2015-05-25T00:00:00"/>
    <d v="2015-05-31T00:00:00"/>
    <d v="2015-05-25T00:00:00"/>
    <n v="1074.44"/>
    <x v="15"/>
    <n v="1714.93"/>
    <n v="91131"/>
    <n v="124.42"/>
    <x v="2"/>
    <n v="1"/>
    <n v="0.62652119911599891"/>
    <n v="2789.37"/>
    <x v="21"/>
    <s v="May 2015"/>
    <s v="May 2015  Week 22"/>
    <n v="1"/>
    <n v="0"/>
    <x v="0"/>
    <x v="1"/>
  </r>
  <r>
    <n v="885"/>
    <s v="Malcolm Robertson"/>
    <x v="0"/>
    <n v="0.06"/>
    <n v="25.98"/>
    <n v="14.36"/>
    <x v="0"/>
    <x v="3"/>
    <x v="0"/>
    <s v="Chairs &amp; Chairmats"/>
    <s v="Jumbo Drum"/>
    <s v="Global Stack Chair without Arms, Black"/>
    <n v="0.6"/>
    <s v="United States"/>
    <x v="1"/>
    <s v="Texas"/>
    <s v="Amarillo"/>
    <n v="79109"/>
    <x v="142"/>
    <x v="4"/>
    <x v="4"/>
    <x v="142"/>
    <x v="145"/>
    <d v="2015-05-25T00:00:00"/>
    <d v="2015-05-31T00:00:00"/>
    <d v="2015-05-25T00:00:00"/>
    <n v="55.887999999999998"/>
    <x v="46"/>
    <n v="1033.56"/>
    <n v="89537"/>
    <n v="25.92"/>
    <x v="1"/>
    <n v="1"/>
    <n v="5.4073300050311544E-2"/>
    <n v="1089.4479999999999"/>
    <x v="21"/>
    <s v="May 2015"/>
    <s v="May 2015  Week 22"/>
    <n v="1"/>
    <n v="0"/>
    <x v="0"/>
    <x v="1"/>
  </r>
  <r>
    <n v="1623"/>
    <s v="Patrick Adcock"/>
    <x v="1"/>
    <n v="0.06"/>
    <n v="15.01"/>
    <n v="8.4"/>
    <x v="1"/>
    <x v="0"/>
    <x v="2"/>
    <s v="Binders and Binder Accessories"/>
    <s v="Small Box"/>
    <s v="GBC Prepunched Paper, 19-Hole, for Binding Systems, 24-lb"/>
    <n v="0.39"/>
    <s v="United States"/>
    <x v="1"/>
    <s v="Indiana"/>
    <s v="Schererville"/>
    <n v="46375"/>
    <x v="142"/>
    <x v="4"/>
    <x v="4"/>
    <x v="142"/>
    <x v="141"/>
    <d v="2015-05-26T00:00:00"/>
    <d v="2015-05-31T00:00:00"/>
    <d v="2015-05-26T00:00:00"/>
    <n v="1.6169"/>
    <x v="45"/>
    <n v="333.04"/>
    <n v="87611"/>
    <n v="14.95"/>
    <x v="1"/>
    <n v="2"/>
    <n v="4.854972375690607E-3"/>
    <n v="334.65690000000001"/>
    <x v="21"/>
    <s v="May 2015"/>
    <s v="May 2015  Week 22"/>
    <n v="1"/>
    <n v="0"/>
    <x v="0"/>
    <x v="1"/>
  </r>
  <r>
    <n v="1623"/>
    <s v="Patrick Adcock"/>
    <x v="1"/>
    <n v="0.09"/>
    <n v="40.479999999999997"/>
    <n v="19.989999999999998"/>
    <x v="1"/>
    <x v="0"/>
    <x v="1"/>
    <s v="Computer Peripherals"/>
    <s v="Small Box"/>
    <s v="Keytronic Designer 104- Key Black Keyboard"/>
    <n v="0.77"/>
    <s v="United States"/>
    <x v="1"/>
    <s v="Indiana"/>
    <s v="Schererville"/>
    <n v="46375"/>
    <x v="142"/>
    <x v="4"/>
    <x v="4"/>
    <x v="142"/>
    <x v="141"/>
    <d v="2015-05-26T00:00:00"/>
    <d v="2015-05-31T00:00:00"/>
    <d v="2015-05-26T00:00:00"/>
    <n v="65.394000000000005"/>
    <x v="4"/>
    <n v="472.44"/>
    <n v="87611"/>
    <n v="40.389999999999993"/>
    <x v="1"/>
    <n v="2"/>
    <n v="0.13841757683515368"/>
    <n v="537.83400000000006"/>
    <x v="21"/>
    <s v="May 2015"/>
    <s v="May 2015  Week 22"/>
    <n v="0"/>
    <n v="1"/>
    <x v="1"/>
    <x v="1"/>
  </r>
  <r>
    <n v="1623"/>
    <s v="Patrick Adcock"/>
    <x v="1"/>
    <n v="0.05"/>
    <n v="12.28"/>
    <n v="6.13"/>
    <x v="1"/>
    <x v="0"/>
    <x v="2"/>
    <s v="Storage &amp; Organization"/>
    <s v="Small Box"/>
    <s v="Recycled Eldon Regeneration Jumbo File"/>
    <n v="0.56999999999999995"/>
    <s v="United States"/>
    <x v="1"/>
    <s v="Indiana"/>
    <s v="Schererville"/>
    <n v="46375"/>
    <x v="142"/>
    <x v="4"/>
    <x v="4"/>
    <x v="142"/>
    <x v="145"/>
    <d v="2015-05-25T00:00:00"/>
    <d v="2015-05-31T00:00:00"/>
    <d v="2015-05-25T00:00:00"/>
    <n v="1.3360000000000001"/>
    <x v="3"/>
    <n v="18.73"/>
    <n v="87611"/>
    <n v="12.229999999999999"/>
    <x v="1"/>
    <n v="1"/>
    <n v="7.1329418045915652E-2"/>
    <n v="20.065999999999999"/>
    <x v="21"/>
    <s v="May 2015"/>
    <s v="May 2015  Week 22"/>
    <n v="0"/>
    <n v="1"/>
    <x v="1"/>
    <x v="1"/>
  </r>
  <r>
    <n v="3096"/>
    <s v="Mike Howard"/>
    <x v="1"/>
    <n v="0.08"/>
    <n v="40.98"/>
    <n v="7.2"/>
    <x v="2"/>
    <x v="1"/>
    <x v="2"/>
    <s v="Appliances"/>
    <s v="Small Box"/>
    <s v="Kensington 6 Outlet SmartSocket Surge Protector"/>
    <n v="0.6"/>
    <s v="United States"/>
    <x v="3"/>
    <s v="Ohio"/>
    <s v="Hilliard"/>
    <n v="43026"/>
    <x v="142"/>
    <x v="4"/>
    <x v="4"/>
    <x v="142"/>
    <x v="145"/>
    <d v="2015-05-25T00:00:00"/>
    <d v="2015-05-31T00:00:00"/>
    <d v="2015-05-25T00:00:00"/>
    <n v="-16.64"/>
    <x v="6"/>
    <n v="119.86"/>
    <n v="86221"/>
    <n v="40.9"/>
    <x v="3"/>
    <n v="1"/>
    <n v="-0.13882863340563992"/>
    <n v="103.22"/>
    <x v="21"/>
    <s v="May 2015"/>
    <s v="May 2015  Week 22"/>
    <n v="1"/>
    <n v="0"/>
    <x v="0"/>
    <x v="1"/>
  </r>
  <r>
    <n v="3096"/>
    <s v="Mike Howard"/>
    <x v="1"/>
    <n v="0.08"/>
    <n v="8.1199999999999992"/>
    <n v="2.83"/>
    <x v="2"/>
    <x v="1"/>
    <x v="1"/>
    <s v="Computer Peripherals"/>
    <s v="Small Pack"/>
    <s v="Imation Neon Mac Format Diskettes, 10/Pack"/>
    <n v="0.77"/>
    <s v="United States"/>
    <x v="3"/>
    <s v="Ohio"/>
    <s v="Hilliard"/>
    <n v="43026"/>
    <x v="142"/>
    <x v="4"/>
    <x v="4"/>
    <x v="142"/>
    <x v="145"/>
    <d v="2015-05-25T00:00:00"/>
    <d v="2015-05-31T00:00:00"/>
    <d v="2015-05-25T00:00:00"/>
    <n v="-59.73"/>
    <x v="4"/>
    <n v="98.77"/>
    <n v="86221"/>
    <n v="8.0399999999999991"/>
    <x v="3"/>
    <n v="1"/>
    <n v="-0.60473828085451042"/>
    <n v="39.04"/>
    <x v="21"/>
    <s v="May 2015"/>
    <s v="May 2015  Week 22"/>
    <n v="0"/>
    <n v="1"/>
    <x v="1"/>
    <x v="1"/>
  </r>
  <r>
    <n v="3096"/>
    <s v="Mike Howard"/>
    <x v="1"/>
    <n v="0.02"/>
    <n v="262.11"/>
    <n v="62.74"/>
    <x v="0"/>
    <x v="1"/>
    <x v="0"/>
    <s v="Tables"/>
    <s v="Jumbo Box"/>
    <s v="Bevis Boat-Shaped Conference Table"/>
    <n v="0.75"/>
    <s v="United States"/>
    <x v="3"/>
    <s v="Ohio"/>
    <s v="Hilliard"/>
    <n v="43026"/>
    <x v="142"/>
    <x v="4"/>
    <x v="4"/>
    <x v="142"/>
    <x v="145"/>
    <d v="2015-05-25T00:00:00"/>
    <d v="2015-05-31T00:00:00"/>
    <d v="2015-05-25T00:00:00"/>
    <n v="-633.441237"/>
    <x v="13"/>
    <n v="2495.35"/>
    <n v="86221"/>
    <n v="262.09000000000003"/>
    <x v="3"/>
    <n v="1"/>
    <n v="-0.25384865329512896"/>
    <n v="1861.9087629999999"/>
    <x v="21"/>
    <s v="May 2015"/>
    <s v="May 2015  Week 22"/>
    <n v="0"/>
    <n v="1"/>
    <x v="1"/>
    <x v="1"/>
  </r>
  <r>
    <n v="3366"/>
    <s v="Dana Boyle"/>
    <x v="2"/>
    <n v="0.1"/>
    <n v="80.97"/>
    <n v="33.6"/>
    <x v="0"/>
    <x v="2"/>
    <x v="1"/>
    <s v="Office Machines"/>
    <s v="Jumbo Drum"/>
    <s v="Lexmark Z25 Color Inkjet Printer"/>
    <n v="0.37"/>
    <s v="United States"/>
    <x v="3"/>
    <s v="Ohio"/>
    <s v="Troy"/>
    <n v="45373"/>
    <x v="142"/>
    <x v="4"/>
    <x v="4"/>
    <x v="142"/>
    <x v="148"/>
    <d v="2015-05-29T00:00:00"/>
    <d v="2015-05-31T00:00:00"/>
    <d v="2015-05-29T00:00:00"/>
    <n v="66.22"/>
    <x v="8"/>
    <n v="837.57"/>
    <n v="90501"/>
    <n v="80.87"/>
    <x v="3"/>
    <n v="5"/>
    <n v="7.9062048545196217E-2"/>
    <n v="903.79000000000008"/>
    <x v="21"/>
    <s v="May 2015"/>
    <s v="May 2015  Week 22"/>
    <n v="1"/>
    <n v="0"/>
    <x v="0"/>
    <x v="1"/>
  </r>
  <r>
    <n v="3366"/>
    <s v="Dana Boyle"/>
    <x v="2"/>
    <n v="0.02"/>
    <n v="6.48"/>
    <n v="5.1100000000000003"/>
    <x v="1"/>
    <x v="2"/>
    <x v="2"/>
    <s v="Paper"/>
    <s v="Small Box"/>
    <s v="Xerox 231"/>
    <n v="0.37"/>
    <s v="United States"/>
    <x v="3"/>
    <s v="Ohio"/>
    <s v="Troy"/>
    <n v="45373"/>
    <x v="142"/>
    <x v="4"/>
    <x v="4"/>
    <x v="142"/>
    <x v="146"/>
    <d v="2015-05-28T00:00:00"/>
    <d v="2015-05-31T00:00:00"/>
    <d v="2015-05-28T00:00:00"/>
    <n v="-23.53"/>
    <x v="2"/>
    <n v="56.22"/>
    <n v="90501"/>
    <n v="6.4600000000000009"/>
    <x v="3"/>
    <n v="4"/>
    <n v="-0.41853432942013519"/>
    <n v="32.69"/>
    <x v="21"/>
    <s v="May 2015"/>
    <s v="May 2015  Week 22"/>
    <n v="0"/>
    <n v="1"/>
    <x v="1"/>
    <x v="1"/>
  </r>
  <r>
    <n v="1450"/>
    <s v="Veronica Peck"/>
    <x v="4"/>
    <n v="0.1"/>
    <n v="218.08"/>
    <n v="18.059999999999999"/>
    <x v="2"/>
    <x v="1"/>
    <x v="0"/>
    <s v="Chairs &amp; Chairmats"/>
    <s v="Large Box"/>
    <s v="Lifetime Advantage™ Folding Chairs, 4/Carton"/>
    <n v="0.56999999999999995"/>
    <s v="United States"/>
    <x v="2"/>
    <s v="California"/>
    <s v="South Lake Tahoe"/>
    <n v="96150"/>
    <x v="142"/>
    <x v="4"/>
    <x v="4"/>
    <x v="142"/>
    <x v="145"/>
    <d v="2015-05-25T00:00:00"/>
    <d v="2015-05-31T00:00:00"/>
    <d v="2015-05-25T00:00:00"/>
    <n v="1318.83"/>
    <x v="4"/>
    <n v="2366.5100000000002"/>
    <n v="86735"/>
    <n v="217.98000000000002"/>
    <x v="2"/>
    <n v="1"/>
    <n v="0.55728900363826894"/>
    <n v="3685.34"/>
    <x v="21"/>
    <s v="May 2015"/>
    <s v="May 2015  Week 22"/>
    <n v="1"/>
    <n v="0"/>
    <x v="0"/>
    <x v="1"/>
  </r>
  <r>
    <n v="2422"/>
    <s v="Arlene Wiggins Dalton"/>
    <x v="3"/>
    <n v="0.05"/>
    <n v="150.97999999999999"/>
    <n v="43.71"/>
    <x v="0"/>
    <x v="2"/>
    <x v="0"/>
    <s v="Chairs &amp; Chairmats"/>
    <s v="Jumbo Drum"/>
    <s v="Global Airflow Leather Mesh Back Chair, Black"/>
    <n v="0.55000000000000004"/>
    <s v="United States"/>
    <x v="1"/>
    <s v="Texas"/>
    <s v="Huntsville"/>
    <n v="77340"/>
    <x v="142"/>
    <x v="4"/>
    <x v="4"/>
    <x v="142"/>
    <x v="145"/>
    <d v="2015-05-25T00:00:00"/>
    <d v="2015-05-31T00:00:00"/>
    <d v="2015-05-25T00:00:00"/>
    <n v="650.29999999999995"/>
    <x v="4"/>
    <n v="1857.08"/>
    <n v="89053"/>
    <n v="150.92999999999998"/>
    <x v="1"/>
    <n v="1"/>
    <n v="0.3501733904839856"/>
    <n v="2507.38"/>
    <x v="21"/>
    <s v="May 2015"/>
    <s v="May 2015  Week 22"/>
    <n v="0"/>
    <n v="1"/>
    <x v="0"/>
    <x v="1"/>
  </r>
  <r>
    <n v="3063"/>
    <s v="Ann Steele"/>
    <x v="3"/>
    <n v="0.03"/>
    <n v="20.99"/>
    <n v="0.99"/>
    <x v="1"/>
    <x v="1"/>
    <x v="1"/>
    <s v="Telephones and Communication"/>
    <s v="Wrap Bag"/>
    <s v="Accessory25"/>
    <n v="0.56999999999999995"/>
    <s v="United States"/>
    <x v="2"/>
    <s v="Washington"/>
    <s v="Kirkland"/>
    <n v="98034"/>
    <x v="142"/>
    <x v="4"/>
    <x v="4"/>
    <x v="142"/>
    <x v="141"/>
    <d v="2015-05-26T00:00:00"/>
    <d v="2015-05-31T00:00:00"/>
    <d v="2015-05-26T00:00:00"/>
    <n v="4.1821999999999999"/>
    <x v="13"/>
    <n v="158.87"/>
    <n v="88449"/>
    <n v="20.959999999999997"/>
    <x v="2"/>
    <n v="2"/>
    <n v="2.6324667967520612E-2"/>
    <n v="163.0522"/>
    <x v="21"/>
    <s v="May 2015"/>
    <s v="May 2015  Week 22"/>
    <n v="0"/>
    <n v="1"/>
    <x v="0"/>
    <x v="1"/>
  </r>
  <r>
    <n v="444"/>
    <s v="Thelma Abrams"/>
    <x v="0"/>
    <n v="0"/>
    <n v="7.59"/>
    <n v="4"/>
    <x v="1"/>
    <x v="0"/>
    <x v="0"/>
    <s v="Office Furnishings"/>
    <s v="Wrap Bag"/>
    <s v="Master Giant Foot® Doorstop, Safety Yellow"/>
    <n v="0.42"/>
    <s v="United States"/>
    <x v="1"/>
    <s v="Illinois"/>
    <s v="Urbana"/>
    <n v="61801"/>
    <x v="143"/>
    <x v="4"/>
    <x v="4"/>
    <x v="143"/>
    <x v="146"/>
    <d v="2015-05-28T00:00:00"/>
    <d v="2015-05-31T00:00:00"/>
    <d v="2015-05-28T00:00:00"/>
    <n v="86.438000000000002"/>
    <x v="10"/>
    <n v="355.92"/>
    <n v="88085"/>
    <n v="7.59"/>
    <x v="1"/>
    <n v="3"/>
    <n v="0.24285794560575411"/>
    <n v="442.358"/>
    <x v="21"/>
    <s v="May 2015"/>
    <s v="May 2015  Week 22"/>
    <n v="1"/>
    <n v="0"/>
    <x v="0"/>
    <x v="1"/>
  </r>
  <r>
    <n v="526"/>
    <s v="April Hu"/>
    <x v="1"/>
    <n v="0.09"/>
    <n v="17.98"/>
    <n v="8.51"/>
    <x v="1"/>
    <x v="2"/>
    <x v="1"/>
    <s v="Office Machines"/>
    <s v="Medium Box"/>
    <s v="Canon P1-DHIII Palm Printing Calculator"/>
    <n v="0.4"/>
    <s v="United States"/>
    <x v="2"/>
    <s v="Arizona"/>
    <s v="Mesa"/>
    <n v="85204"/>
    <x v="143"/>
    <x v="4"/>
    <x v="4"/>
    <x v="143"/>
    <x v="142"/>
    <d v="2015-05-27T00:00:00"/>
    <d v="2015-05-31T00:00:00"/>
    <d v="2015-05-27T00:00:00"/>
    <n v="-6.6120000000000001"/>
    <x v="4"/>
    <n v="211.13"/>
    <n v="90026"/>
    <n v="17.89"/>
    <x v="2"/>
    <n v="2"/>
    <n v="-3.131719793492161E-2"/>
    <n v="204.518"/>
    <x v="21"/>
    <s v="May 2015"/>
    <s v="May 2015  Week 22"/>
    <n v="0"/>
    <n v="1"/>
    <x v="0"/>
    <x v="1"/>
  </r>
  <r>
    <n v="1008"/>
    <s v="Priscilla Frank"/>
    <x v="1"/>
    <n v="0.01"/>
    <n v="3.15"/>
    <n v="0.49"/>
    <x v="1"/>
    <x v="2"/>
    <x v="2"/>
    <s v="Labels"/>
    <s v="Small Box"/>
    <s v="Self-Adhesive Removable Labels"/>
    <n v="0.37"/>
    <s v="United States"/>
    <x v="3"/>
    <s v="Maine"/>
    <s v="Gorham"/>
    <n v="4038"/>
    <x v="143"/>
    <x v="4"/>
    <x v="4"/>
    <x v="143"/>
    <x v="142"/>
    <d v="2015-05-27T00:00:00"/>
    <d v="2015-05-31T00:00:00"/>
    <d v="2015-05-27T00:00:00"/>
    <n v="17.505299999999998"/>
    <x v="2"/>
    <n v="25.37"/>
    <n v="88371"/>
    <n v="3.14"/>
    <x v="3"/>
    <n v="2"/>
    <n v="0.69"/>
    <n v="42.875299999999996"/>
    <x v="21"/>
    <s v="May 2015"/>
    <s v="May 2015  Week 22"/>
    <n v="1"/>
    <n v="0"/>
    <x v="0"/>
    <x v="1"/>
  </r>
  <r>
    <n v="744"/>
    <s v="Joy Maxwell"/>
    <x v="2"/>
    <n v="0.09"/>
    <n v="125.99"/>
    <n v="8.99"/>
    <x v="1"/>
    <x v="1"/>
    <x v="1"/>
    <s v="Telephones and Communication"/>
    <s v="Small Box"/>
    <s v="SC7868i"/>
    <n v="0.55000000000000004"/>
    <s v="United States"/>
    <x v="2"/>
    <s v="Arizona"/>
    <s v="Oro Valley"/>
    <n v="85737"/>
    <x v="143"/>
    <x v="4"/>
    <x v="4"/>
    <x v="143"/>
    <x v="149"/>
    <d v="2015-06-02T00:00:00"/>
    <d v="2015-06-30T00:00:00"/>
    <d v="2015-06-02T00:00:00"/>
    <n v="916.68060000000003"/>
    <x v="41"/>
    <n v="2104.9899999999998"/>
    <n v="87727"/>
    <n v="125.89999999999999"/>
    <x v="2"/>
    <n v="8"/>
    <n v="0.43547978850255825"/>
    <n v="3021.6705999999999"/>
    <x v="21"/>
    <s v="May 2015"/>
    <s v="May 2015  Week 22"/>
    <n v="0"/>
    <n v="1"/>
    <x v="0"/>
    <x v="1"/>
  </r>
  <r>
    <n v="3287"/>
    <s v="Mary Norman"/>
    <x v="2"/>
    <n v="0.08"/>
    <n v="30.56"/>
    <n v="2.99"/>
    <x v="1"/>
    <x v="0"/>
    <x v="2"/>
    <s v="Binders and Binder Accessories"/>
    <s v="Small Box"/>
    <s v="Surelock™ Post Binders"/>
    <n v="0.35"/>
    <s v="United States"/>
    <x v="2"/>
    <s v="California"/>
    <s v="Granite Bay"/>
    <n v="95746"/>
    <x v="143"/>
    <x v="4"/>
    <x v="4"/>
    <x v="143"/>
    <x v="142"/>
    <d v="2015-05-27T00:00:00"/>
    <d v="2015-05-31T00:00:00"/>
    <d v="2015-05-27T00:00:00"/>
    <n v="352.87979999999999"/>
    <x v="40"/>
    <n v="511.42"/>
    <n v="89897"/>
    <n v="30.48"/>
    <x v="2"/>
    <n v="2"/>
    <n v="0.69"/>
    <n v="864.2998"/>
    <x v="21"/>
    <s v="May 2015"/>
    <s v="May 2015  Week 22"/>
    <n v="1"/>
    <n v="0"/>
    <x v="0"/>
    <x v="1"/>
  </r>
  <r>
    <n v="827"/>
    <s v="Sheryl Marsh"/>
    <x v="4"/>
    <n v="0.01"/>
    <n v="6.98"/>
    <n v="1.6"/>
    <x v="1"/>
    <x v="2"/>
    <x v="2"/>
    <s v="Paper"/>
    <s v="Wrap Bag"/>
    <s v="Adams Phone Message Book, Professional, 400 Message Capacity, 5 3/6” x 11”"/>
    <n v="0.38"/>
    <s v="United States"/>
    <x v="1"/>
    <s v="Texas"/>
    <s v="Amarillo"/>
    <n v="79109"/>
    <x v="143"/>
    <x v="4"/>
    <x v="4"/>
    <x v="143"/>
    <x v="141"/>
    <d v="2015-05-26T00:00:00"/>
    <d v="2015-05-31T00:00:00"/>
    <d v="2015-05-26T00:00:00"/>
    <n v="0.34599999999999997"/>
    <x v="6"/>
    <n v="21.93"/>
    <n v="89259"/>
    <n v="6.9700000000000006"/>
    <x v="1"/>
    <n v="1"/>
    <n v="1.5777473780209758E-2"/>
    <n v="22.276"/>
    <x v="21"/>
    <s v="May 2015"/>
    <s v="May 2015  Week 22"/>
    <n v="1"/>
    <n v="0"/>
    <x v="0"/>
    <x v="1"/>
  </r>
  <r>
    <n v="1237"/>
    <s v="Eva Simpson"/>
    <x v="4"/>
    <n v="0.05"/>
    <n v="300.98"/>
    <n v="13.99"/>
    <x v="1"/>
    <x v="3"/>
    <x v="1"/>
    <s v="Office Machines"/>
    <s v="Medium Box"/>
    <s v="Polycom VoiceStation 100"/>
    <n v="0.39"/>
    <s v="United States"/>
    <x v="1"/>
    <s v="Texas"/>
    <s v="Carrollton"/>
    <n v="75007"/>
    <x v="143"/>
    <x v="4"/>
    <x v="4"/>
    <x v="143"/>
    <x v="141"/>
    <d v="2015-05-26T00:00:00"/>
    <d v="2015-05-31T00:00:00"/>
    <d v="2015-05-26T00:00:00"/>
    <n v="3985.3089"/>
    <x v="41"/>
    <n v="5775.81"/>
    <n v="86077"/>
    <n v="300.93"/>
    <x v="1"/>
    <n v="1"/>
    <n v="0.69"/>
    <n v="9761.1189000000013"/>
    <x v="21"/>
    <s v="May 2015"/>
    <s v="May 2015  Week 22"/>
    <n v="0"/>
    <n v="1"/>
    <x v="0"/>
    <x v="1"/>
  </r>
  <r>
    <n v="1237"/>
    <s v="Eva Simpson"/>
    <x v="4"/>
    <n v="0.04"/>
    <n v="205.99"/>
    <n v="5"/>
    <x v="2"/>
    <x v="3"/>
    <x v="1"/>
    <s v="Telephones and Communication"/>
    <s v="Small Box"/>
    <s v="Phone 918"/>
    <n v="0.59"/>
    <s v="United States"/>
    <x v="1"/>
    <s v="Texas"/>
    <s v="Carrollton"/>
    <n v="75007"/>
    <x v="143"/>
    <x v="4"/>
    <x v="4"/>
    <x v="143"/>
    <x v="141"/>
    <d v="2015-05-26T00:00:00"/>
    <d v="2015-05-31T00:00:00"/>
    <d v="2015-05-26T00:00:00"/>
    <n v="13.956799999999999"/>
    <x v="8"/>
    <n v="1878.24"/>
    <n v="86077"/>
    <n v="205.95000000000002"/>
    <x v="1"/>
    <n v="1"/>
    <n v="7.4307862679955702E-3"/>
    <n v="1892.1967999999999"/>
    <x v="21"/>
    <s v="May 2015"/>
    <s v="May 2015  Week 22"/>
    <n v="0"/>
    <n v="1"/>
    <x v="1"/>
    <x v="1"/>
  </r>
  <r>
    <n v="1472"/>
    <s v="Tommy Ellis Ritchie"/>
    <x v="4"/>
    <n v="0.05"/>
    <n v="20.27"/>
    <n v="3.99"/>
    <x v="1"/>
    <x v="2"/>
    <x v="2"/>
    <s v="Appliances"/>
    <s v="Small Box"/>
    <s v="Fellowes Mighty 8 Compact Surge Protector"/>
    <n v="0.56999999999999995"/>
    <s v="United States"/>
    <x v="3"/>
    <s v="Ohio"/>
    <s v="Westlake"/>
    <n v="44145"/>
    <x v="143"/>
    <x v="4"/>
    <x v="4"/>
    <x v="143"/>
    <x v="141"/>
    <d v="2015-05-26T00:00:00"/>
    <d v="2015-05-31T00:00:00"/>
    <d v="2015-05-26T00:00:00"/>
    <n v="309.25400000000002"/>
    <x v="52"/>
    <n v="621.55999999999995"/>
    <n v="87079"/>
    <n v="20.22"/>
    <x v="3"/>
    <n v="1"/>
    <n v="0.49754488705836936"/>
    <n v="930.81399999999996"/>
    <x v="21"/>
    <s v="May 2015"/>
    <s v="May 2015  Week 22"/>
    <n v="1"/>
    <n v="0"/>
    <x v="0"/>
    <x v="1"/>
  </r>
  <r>
    <n v="2339"/>
    <s v="Gordon Boswell"/>
    <x v="4"/>
    <n v="0.05"/>
    <n v="11.58"/>
    <n v="6.97"/>
    <x v="1"/>
    <x v="2"/>
    <x v="2"/>
    <s v="Envelopes"/>
    <s v="Small Box"/>
    <s v="Peel &amp; Seel® Recycled Catalog Envelopes, Brown"/>
    <n v="0.35"/>
    <s v="United States"/>
    <x v="1"/>
    <s v="Texas"/>
    <s v="Cloverleaf"/>
    <n v="77015"/>
    <x v="143"/>
    <x v="4"/>
    <x v="4"/>
    <x v="143"/>
    <x v="146"/>
    <d v="2015-05-28T00:00:00"/>
    <d v="2015-05-31T00:00:00"/>
    <d v="2015-05-28T00:00:00"/>
    <n v="2.806"/>
    <x v="5"/>
    <n v="73.959999999999994"/>
    <n v="91482"/>
    <n v="11.53"/>
    <x v="1"/>
    <n v="3"/>
    <n v="3.7939426717144405E-2"/>
    <n v="76.765999999999991"/>
    <x v="21"/>
    <s v="May 2015"/>
    <s v="May 2015  Week 22"/>
    <n v="1"/>
    <n v="0"/>
    <x v="0"/>
    <x v="1"/>
  </r>
  <r>
    <n v="2652"/>
    <s v="Brenda Ross"/>
    <x v="4"/>
    <n v="0.06"/>
    <n v="47.9"/>
    <n v="5.86"/>
    <x v="1"/>
    <x v="1"/>
    <x v="2"/>
    <s v="Paper"/>
    <s v="Small Box"/>
    <s v="Xerox 1938"/>
    <n v="0.37"/>
    <s v="United States"/>
    <x v="2"/>
    <s v="California"/>
    <s v="Bakersfield"/>
    <n v="93309"/>
    <x v="143"/>
    <x v="4"/>
    <x v="4"/>
    <x v="143"/>
    <x v="142"/>
    <d v="2015-05-27T00:00:00"/>
    <d v="2015-05-31T00:00:00"/>
    <d v="2015-05-27T00:00:00"/>
    <n v="21.78"/>
    <x v="0"/>
    <n v="94.2"/>
    <n v="89361"/>
    <n v="47.839999999999996"/>
    <x v="2"/>
    <n v="2"/>
    <n v="0.23121019108280255"/>
    <n v="115.98"/>
    <x v="21"/>
    <s v="May 2015"/>
    <s v="May 2015  Week 22"/>
    <n v="1"/>
    <n v="0"/>
    <x v="0"/>
    <x v="1"/>
  </r>
  <r>
    <n v="129"/>
    <s v="Kara Allison"/>
    <x v="3"/>
    <n v="7.0000000000000007E-2"/>
    <n v="15.74"/>
    <n v="1.39"/>
    <x v="1"/>
    <x v="0"/>
    <x v="2"/>
    <s v="Envelopes"/>
    <s v="Small Box"/>
    <s v="#10-4 1/8&quot; x 9 1/2&quot; Premium Diagonal Seam Envelopes"/>
    <n v="0.4"/>
    <s v="United States"/>
    <x v="1"/>
    <s v="Illinois"/>
    <s v="Alton"/>
    <n v="62002"/>
    <x v="143"/>
    <x v="4"/>
    <x v="4"/>
    <x v="143"/>
    <x v="141"/>
    <d v="2015-05-26T00:00:00"/>
    <d v="2015-05-31T00:00:00"/>
    <d v="2015-05-26T00:00:00"/>
    <n v="149.8887"/>
    <x v="15"/>
    <n v="217.23"/>
    <n v="86694"/>
    <n v="15.67"/>
    <x v="1"/>
    <n v="1"/>
    <n v="0.69000000000000006"/>
    <n v="367.11869999999999"/>
    <x v="21"/>
    <s v="May 2015"/>
    <s v="May 2015  Week 22"/>
    <n v="0"/>
    <n v="1"/>
    <x v="0"/>
    <x v="1"/>
  </r>
  <r>
    <n v="1054"/>
    <s v="Keith R Atkinson"/>
    <x v="3"/>
    <n v="0.03"/>
    <n v="5.44"/>
    <n v="7.46"/>
    <x v="2"/>
    <x v="3"/>
    <x v="2"/>
    <s v="Binders and Binder Accessories"/>
    <s v="Small Box"/>
    <s v="Wilson Jones Custom Binder Spines &amp; Labels"/>
    <n v="0.36"/>
    <s v="United States"/>
    <x v="2"/>
    <s v="Arizona"/>
    <s v="Surprise"/>
    <n v="85374"/>
    <x v="143"/>
    <x v="4"/>
    <x v="4"/>
    <x v="143"/>
    <x v="142"/>
    <d v="2015-05-27T00:00:00"/>
    <d v="2015-05-31T00:00:00"/>
    <d v="2015-05-27T00:00:00"/>
    <n v="-51.704000000000001"/>
    <x v="7"/>
    <n v="26.31"/>
    <n v="90069"/>
    <n v="5.41"/>
    <x v="2"/>
    <n v="2"/>
    <n v="-1.9651843405549223"/>
    <n v="-25.394000000000002"/>
    <x v="21"/>
    <s v="May 2015"/>
    <s v="May 2015  Week 22"/>
    <n v="1"/>
    <n v="0"/>
    <x v="0"/>
    <x v="1"/>
  </r>
  <r>
    <n v="1054"/>
    <s v="Keith R Atkinson"/>
    <x v="3"/>
    <n v="0.08"/>
    <n v="26.38"/>
    <n v="5.58"/>
    <x v="1"/>
    <x v="3"/>
    <x v="2"/>
    <s v="Paper"/>
    <s v="Small Box"/>
    <s v="Xerox 1883"/>
    <n v="0.39"/>
    <s v="United States"/>
    <x v="2"/>
    <s v="Arizona"/>
    <s v="Surprise"/>
    <n v="85374"/>
    <x v="143"/>
    <x v="4"/>
    <x v="4"/>
    <x v="143"/>
    <x v="141"/>
    <d v="2015-05-26T00:00:00"/>
    <d v="2015-05-31T00:00:00"/>
    <d v="2015-05-26T00:00:00"/>
    <n v="144.7482"/>
    <x v="2"/>
    <n v="209.78"/>
    <n v="90069"/>
    <n v="26.3"/>
    <x v="2"/>
    <n v="1"/>
    <n v="0.69"/>
    <n v="354.52819999999997"/>
    <x v="21"/>
    <s v="May 2015"/>
    <s v="May 2015  Week 22"/>
    <n v="0"/>
    <n v="1"/>
    <x v="1"/>
    <x v="1"/>
  </r>
  <r>
    <n v="1054"/>
    <s v="Keith R Atkinson"/>
    <x v="3"/>
    <n v="0.06"/>
    <n v="20.99"/>
    <n v="2.5"/>
    <x v="1"/>
    <x v="3"/>
    <x v="1"/>
    <s v="Telephones and Communication"/>
    <s v="Wrap Bag"/>
    <s v="Accessory37"/>
    <n v="0.81"/>
    <s v="United States"/>
    <x v="2"/>
    <s v="Arizona"/>
    <s v="Surprise"/>
    <n v="85374"/>
    <x v="143"/>
    <x v="4"/>
    <x v="4"/>
    <x v="143"/>
    <x v="142"/>
    <d v="2015-05-27T00:00:00"/>
    <d v="2015-05-31T00:00:00"/>
    <d v="2015-05-27T00:00:00"/>
    <n v="-112.18899999999999"/>
    <x v="3"/>
    <n v="17.829999999999998"/>
    <n v="90069"/>
    <n v="20.93"/>
    <x v="2"/>
    <n v="2"/>
    <n v="-6.2921480650588899"/>
    <n v="-94.358999999999995"/>
    <x v="21"/>
    <s v="May 2015"/>
    <s v="May 2015  Week 22"/>
    <n v="0"/>
    <n v="1"/>
    <x v="1"/>
    <x v="1"/>
  </r>
  <r>
    <n v="2391"/>
    <s v="Jacob McNeill"/>
    <x v="3"/>
    <n v="0.06"/>
    <n v="4.7699999999999996"/>
    <n v="2.39"/>
    <x v="1"/>
    <x v="3"/>
    <x v="1"/>
    <s v="Computer Peripherals"/>
    <s v="Small Pack"/>
    <s v="Imation Primaris 3.5&quot; 2HD Unformatted Diskettes, 10/Pack"/>
    <n v="0.72"/>
    <s v="United States"/>
    <x v="3"/>
    <s v="New York"/>
    <s v="Oceanside"/>
    <n v="11572"/>
    <x v="143"/>
    <x v="4"/>
    <x v="4"/>
    <x v="143"/>
    <x v="141"/>
    <d v="2015-05-26T00:00:00"/>
    <d v="2015-05-31T00:00:00"/>
    <d v="2015-05-26T00:00:00"/>
    <n v="-45.64"/>
    <x v="13"/>
    <n v="42.46"/>
    <n v="91122"/>
    <n v="4.71"/>
    <x v="3"/>
    <n v="1"/>
    <n v="-1.0748940178991993"/>
    <n v="-3.1799999999999997"/>
    <x v="21"/>
    <s v="May 2015"/>
    <s v="May 2015  Week 22"/>
    <n v="1"/>
    <n v="0"/>
    <x v="0"/>
    <x v="1"/>
  </r>
  <r>
    <n v="2391"/>
    <s v="Jacob McNeill"/>
    <x v="3"/>
    <n v="0.1"/>
    <n v="27.18"/>
    <n v="8.23"/>
    <x v="1"/>
    <x v="3"/>
    <x v="2"/>
    <s v="Envelopes"/>
    <s v="Small Box"/>
    <s v="Tyvek ® Top-Opening Peel &amp; Seel Envelopes, Plain White"/>
    <n v="0.38"/>
    <s v="United States"/>
    <x v="3"/>
    <s v="New York"/>
    <s v="Oceanside"/>
    <n v="11572"/>
    <x v="143"/>
    <x v="4"/>
    <x v="4"/>
    <x v="143"/>
    <x v="142"/>
    <d v="2015-05-27T00:00:00"/>
    <d v="2015-05-31T00:00:00"/>
    <d v="2015-05-27T00:00:00"/>
    <n v="204.49"/>
    <x v="4"/>
    <n v="314.06"/>
    <n v="91122"/>
    <n v="27.08"/>
    <x v="3"/>
    <n v="2"/>
    <n v="0.65111762083678282"/>
    <n v="518.54999999999995"/>
    <x v="21"/>
    <s v="May 2015"/>
    <s v="May 2015  Week 22"/>
    <n v="0"/>
    <n v="1"/>
    <x v="1"/>
    <x v="1"/>
  </r>
  <r>
    <n v="2868"/>
    <s v="Eugene Clayton"/>
    <x v="3"/>
    <n v="0.08"/>
    <n v="15.99"/>
    <n v="13.18"/>
    <x v="2"/>
    <x v="3"/>
    <x v="2"/>
    <s v="Binders and Binder Accessories"/>
    <s v="Small Box"/>
    <s v="GBC Pre-Punched Binding Paper, Plastic, White, 8-1/2&quot; x 11&quot;"/>
    <n v="0.37"/>
    <s v="United States"/>
    <x v="2"/>
    <s v="Washington"/>
    <s v="Edmonds"/>
    <n v="98026"/>
    <x v="143"/>
    <x v="4"/>
    <x v="4"/>
    <x v="143"/>
    <x v="142"/>
    <d v="2015-05-27T00:00:00"/>
    <d v="2015-05-31T00:00:00"/>
    <d v="2015-05-27T00:00:00"/>
    <n v="-66.584999999999994"/>
    <x v="7"/>
    <n v="66.02"/>
    <n v="85828"/>
    <n v="15.91"/>
    <x v="2"/>
    <n v="2"/>
    <n v="-1.0085580127234171"/>
    <n v="-0.56499999999999773"/>
    <x v="21"/>
    <s v="May 2015"/>
    <s v="May 2015  Week 22"/>
    <n v="0"/>
    <n v="1"/>
    <x v="0"/>
    <x v="1"/>
  </r>
  <r>
    <n v="2266"/>
    <s v="Brandon Beach"/>
    <x v="0"/>
    <n v="0.02"/>
    <n v="11.33"/>
    <n v="6.12"/>
    <x v="1"/>
    <x v="3"/>
    <x v="2"/>
    <s v="Appliances"/>
    <s v="Medium Box"/>
    <s v="Holmes Replacement Filter for HEPA Air Cleaner, Medium Room"/>
    <n v="0.42"/>
    <s v="United States"/>
    <x v="1"/>
    <s v="Missouri"/>
    <s v="Kirkwood"/>
    <n v="63122"/>
    <x v="144"/>
    <x v="4"/>
    <x v="4"/>
    <x v="144"/>
    <x v="146"/>
    <d v="2015-05-28T00:00:00"/>
    <d v="2015-05-31T00:00:00"/>
    <d v="2015-05-28T00:00:00"/>
    <n v="-14.52"/>
    <x v="6"/>
    <n v="35.35"/>
    <n v="86610"/>
    <n v="11.31"/>
    <x v="1"/>
    <n v="2"/>
    <n v="-0.41074964639321071"/>
    <n v="20.830000000000002"/>
    <x v="21"/>
    <s v="May 2015"/>
    <s v="May 2015  Week 22"/>
    <n v="1"/>
    <n v="0"/>
    <x v="0"/>
    <x v="1"/>
  </r>
  <r>
    <n v="2266"/>
    <s v="Brandon Beach"/>
    <x v="0"/>
    <n v="0.01"/>
    <n v="15.67"/>
    <n v="1.39"/>
    <x v="1"/>
    <x v="3"/>
    <x v="2"/>
    <s v="Envelopes"/>
    <s v="Small Box"/>
    <s v="#10 White Business Envelopes,4 1/8 x 9 1/2"/>
    <n v="0.38"/>
    <s v="United States"/>
    <x v="1"/>
    <s v="Missouri"/>
    <s v="Kirkwood"/>
    <n v="63122"/>
    <x v="144"/>
    <x v="4"/>
    <x v="4"/>
    <x v="144"/>
    <x v="142"/>
    <d v="2015-05-27T00:00:00"/>
    <d v="2015-05-31T00:00:00"/>
    <d v="2015-05-27T00:00:00"/>
    <n v="171.26490000000001"/>
    <x v="47"/>
    <n v="248.21"/>
    <n v="86610"/>
    <n v="15.66"/>
    <x v="1"/>
    <n v="1"/>
    <n v="0.69000000000000006"/>
    <n v="419.47490000000005"/>
    <x v="21"/>
    <s v="May 2015"/>
    <s v="May 2015  Week 22"/>
    <n v="0"/>
    <n v="1"/>
    <x v="1"/>
    <x v="1"/>
  </r>
  <r>
    <n v="2928"/>
    <s v="Leslie Woodard"/>
    <x v="0"/>
    <n v="0.02"/>
    <n v="5.58"/>
    <n v="2.99"/>
    <x v="1"/>
    <x v="1"/>
    <x v="2"/>
    <s v="Binders and Binder Accessories"/>
    <s v="Small Box"/>
    <s v="Avery Heavy-Duty EZD ™ Binder With Locking Rings"/>
    <n v="0.37"/>
    <s v="United States"/>
    <x v="0"/>
    <s v="South Carolina"/>
    <s v="Charleston"/>
    <n v="29418"/>
    <x v="144"/>
    <x v="4"/>
    <x v="4"/>
    <x v="144"/>
    <x v="146"/>
    <d v="2015-05-28T00:00:00"/>
    <d v="2015-05-31T00:00:00"/>
    <d v="2015-05-28T00:00:00"/>
    <n v="689.32799999999997"/>
    <x v="25"/>
    <n v="236.83"/>
    <n v="90218"/>
    <n v="5.5600000000000005"/>
    <x v="0"/>
    <n v="2"/>
    <n v="2.9106447662880544"/>
    <n v="926.15800000000002"/>
    <x v="21"/>
    <s v="May 2015"/>
    <s v="May 2015  Week 22"/>
    <n v="1"/>
    <n v="0"/>
    <x v="0"/>
    <x v="1"/>
  </r>
  <r>
    <n v="2928"/>
    <s v="Leslie Woodard"/>
    <x v="0"/>
    <n v="0.02"/>
    <n v="54.1"/>
    <n v="19.989999999999998"/>
    <x v="1"/>
    <x v="1"/>
    <x v="2"/>
    <s v="Storage &amp; Organization"/>
    <s v="Small Box"/>
    <s v="Desktop 3-Pocket Hot File®"/>
    <n v="0.59"/>
    <s v="United States"/>
    <x v="0"/>
    <s v="South Carolina"/>
    <s v="Charleston"/>
    <n v="29418"/>
    <x v="144"/>
    <x v="4"/>
    <x v="4"/>
    <x v="144"/>
    <x v="142"/>
    <d v="2015-05-27T00:00:00"/>
    <d v="2015-05-31T00:00:00"/>
    <d v="2015-05-27T00:00:00"/>
    <n v="-33.585999999999999"/>
    <x v="34"/>
    <n v="1944.87"/>
    <n v="90218"/>
    <n v="54.08"/>
    <x v="0"/>
    <n v="1"/>
    <n v="-1.7269020551502156E-2"/>
    <n v="1911.2839999999999"/>
    <x v="21"/>
    <s v="May 2015"/>
    <s v="May 2015  Week 22"/>
    <n v="0"/>
    <n v="1"/>
    <x v="1"/>
    <x v="1"/>
  </r>
  <r>
    <n v="2941"/>
    <s v="Leah Pollock"/>
    <x v="0"/>
    <n v="0.05"/>
    <n v="2.62"/>
    <n v="0.8"/>
    <x v="1"/>
    <x v="0"/>
    <x v="2"/>
    <s v="Rubber Bands"/>
    <s v="Wrap Bag"/>
    <s v="Staples Metal Binder Clips"/>
    <n v="0.39"/>
    <s v="United States"/>
    <x v="3"/>
    <s v="New Jersey"/>
    <s v="Morristown"/>
    <n v="7960"/>
    <x v="144"/>
    <x v="4"/>
    <x v="4"/>
    <x v="144"/>
    <x v="142"/>
    <d v="2015-05-27T00:00:00"/>
    <d v="2015-05-31T00:00:00"/>
    <d v="2015-05-27T00:00:00"/>
    <n v="12.71"/>
    <x v="2"/>
    <n v="21.41"/>
    <n v="87618"/>
    <n v="2.5700000000000003"/>
    <x v="3"/>
    <n v="1"/>
    <n v="0.593647828117702"/>
    <n v="34.120000000000005"/>
    <x v="21"/>
    <s v="May 2015"/>
    <s v="May 2015  Week 22"/>
    <n v="1"/>
    <n v="0"/>
    <x v="0"/>
    <x v="1"/>
  </r>
  <r>
    <n v="241"/>
    <s v="Amy Ellis Holder"/>
    <x v="2"/>
    <n v="0.01"/>
    <n v="5.94"/>
    <n v="9.92"/>
    <x v="1"/>
    <x v="0"/>
    <x v="2"/>
    <s v="Binders and Binder Accessories"/>
    <s v="Small Box"/>
    <s v="Storex Dura Pro™ Binders"/>
    <n v="0.38"/>
    <s v="United States"/>
    <x v="2"/>
    <s v="Colorado"/>
    <s v="Grand Junction"/>
    <n v="81503"/>
    <x v="144"/>
    <x v="4"/>
    <x v="4"/>
    <x v="144"/>
    <x v="149"/>
    <d v="2015-06-02T00:00:00"/>
    <d v="2015-06-30T00:00:00"/>
    <d v="2015-06-02T00:00:00"/>
    <n v="-256.51900000000001"/>
    <x v="1"/>
    <n v="79.930000000000007"/>
    <n v="90480"/>
    <n v="5.9300000000000006"/>
    <x v="2"/>
    <n v="7"/>
    <n v="-3.2092956336794694"/>
    <n v="-176.589"/>
    <x v="21"/>
    <s v="May 2015"/>
    <s v="May 2015  Week 22"/>
    <n v="0"/>
    <n v="1"/>
    <x v="0"/>
    <x v="1"/>
  </r>
  <r>
    <n v="241"/>
    <s v="Amy Ellis Holder"/>
    <x v="2"/>
    <n v="0.02"/>
    <n v="125.99"/>
    <n v="3"/>
    <x v="1"/>
    <x v="0"/>
    <x v="1"/>
    <s v="Telephones and Communication"/>
    <s v="Small Box"/>
    <s v="270c"/>
    <n v="0.59"/>
    <s v="United States"/>
    <x v="2"/>
    <s v="Colorado"/>
    <s v="Grand Junction"/>
    <n v="81503"/>
    <x v="144"/>
    <x v="4"/>
    <x v="4"/>
    <x v="144"/>
    <x v="141"/>
    <d v="2015-05-26T00:00:00"/>
    <d v="2015-05-31T00:00:00"/>
    <d v="2015-05-26T00:00:00"/>
    <n v="398.358"/>
    <x v="2"/>
    <n v="873.18"/>
    <n v="90480"/>
    <n v="125.97"/>
    <x v="2"/>
    <n v="0"/>
    <n v="0.45621521335807053"/>
    <n v="1271.538"/>
    <x v="21"/>
    <s v="May 2015"/>
    <s v="May 2015  Week 22"/>
    <n v="0"/>
    <n v="1"/>
    <x v="1"/>
    <x v="1"/>
  </r>
  <r>
    <n v="451"/>
    <s v="Joyce Murray"/>
    <x v="0"/>
    <n v="0.04"/>
    <n v="37.700000000000003"/>
    <n v="2.99"/>
    <x v="1"/>
    <x v="2"/>
    <x v="2"/>
    <s v="Binders and Binder Accessories"/>
    <s v="Small Box"/>
    <s v="Vinyl Sectional Post Binders"/>
    <n v="0.35"/>
    <s v="United States"/>
    <x v="2"/>
    <s v="California"/>
    <s v="Los Altos"/>
    <n v="94024"/>
    <x v="145"/>
    <x v="4"/>
    <x v="4"/>
    <x v="145"/>
    <x v="146"/>
    <d v="2015-05-28T00:00:00"/>
    <d v="2015-05-31T00:00:00"/>
    <d v="2015-05-28T00:00:00"/>
    <n v="299.6739"/>
    <x v="4"/>
    <n v="434.31"/>
    <n v="86012"/>
    <n v="37.660000000000004"/>
    <x v="2"/>
    <n v="1"/>
    <n v="0.69000000000000006"/>
    <n v="733.98389999999995"/>
    <x v="21"/>
    <s v="May 2015"/>
    <s v="May 2015  Week 22"/>
    <n v="0"/>
    <n v="1"/>
    <x v="0"/>
    <x v="1"/>
  </r>
  <r>
    <n v="452"/>
    <s v="Leslie Rowland"/>
    <x v="0"/>
    <n v="0.01"/>
    <n v="55.99"/>
    <n v="5"/>
    <x v="1"/>
    <x v="2"/>
    <x v="1"/>
    <s v="Telephones and Communication"/>
    <s v="Small Pack"/>
    <s v="Accessory36"/>
    <n v="0.83"/>
    <s v="United States"/>
    <x v="2"/>
    <s v="California"/>
    <s v="Los Banos"/>
    <n v="93635"/>
    <x v="145"/>
    <x v="4"/>
    <x v="4"/>
    <x v="145"/>
    <x v="146"/>
    <d v="2015-05-28T00:00:00"/>
    <d v="2015-05-31T00:00:00"/>
    <d v="2015-05-28T00:00:00"/>
    <n v="-235.89500000000001"/>
    <x v="3"/>
    <n v="51.83"/>
    <n v="86012"/>
    <n v="55.980000000000004"/>
    <x v="2"/>
    <n v="1"/>
    <n v="-4.5513216284005402"/>
    <n v="-184.065"/>
    <x v="21"/>
    <s v="May 2015"/>
    <s v="May 2015  Week 22"/>
    <n v="1"/>
    <n v="0"/>
    <x v="1"/>
    <x v="1"/>
  </r>
  <r>
    <n v="865"/>
    <s v="Dana Burgess"/>
    <x v="0"/>
    <n v="0.03"/>
    <n v="14.2"/>
    <n v="5.3"/>
    <x v="1"/>
    <x v="3"/>
    <x v="0"/>
    <s v="Office Furnishings"/>
    <s v="Wrap Bag"/>
    <s v="Coloredge Poster Frame"/>
    <n v="0.46"/>
    <s v="United States"/>
    <x v="1"/>
    <s v="Indiana"/>
    <s v="East Chicago"/>
    <n v="46312"/>
    <x v="145"/>
    <x v="4"/>
    <x v="4"/>
    <x v="145"/>
    <x v="146"/>
    <d v="2015-05-28T00:00:00"/>
    <d v="2015-05-31T00:00:00"/>
    <d v="2015-05-28T00:00:00"/>
    <n v="122.21"/>
    <x v="27"/>
    <n v="267.2"/>
    <n v="90674"/>
    <n v="14.17"/>
    <x v="1"/>
    <n v="1"/>
    <n v="0.45737275449101794"/>
    <n v="389.40999999999997"/>
    <x v="21"/>
    <s v="May 2015"/>
    <s v="May 2015  Week 22"/>
    <n v="0"/>
    <n v="1"/>
    <x v="0"/>
    <x v="1"/>
  </r>
  <r>
    <n v="370"/>
    <s v="Sam Oh"/>
    <x v="3"/>
    <n v="0.02"/>
    <n v="20.99"/>
    <n v="4.8099999999999996"/>
    <x v="1"/>
    <x v="3"/>
    <x v="1"/>
    <s v="Telephones and Communication"/>
    <s v="Medium Box"/>
    <s v="1726 Digital Answering Machine"/>
    <n v="0.57999999999999996"/>
    <s v="United States"/>
    <x v="3"/>
    <s v="Maine"/>
    <s v="Lewiston"/>
    <n v="4240"/>
    <x v="145"/>
    <x v="4"/>
    <x v="4"/>
    <x v="145"/>
    <x v="148"/>
    <d v="2015-05-29T00:00:00"/>
    <d v="2015-05-31T00:00:00"/>
    <d v="2015-05-29T00:00:00"/>
    <n v="49.787999999999997"/>
    <x v="9"/>
    <n v="266.39"/>
    <n v="90291"/>
    <n v="20.97"/>
    <x v="3"/>
    <n v="2"/>
    <n v="0.18689890761665229"/>
    <n v="316.178"/>
    <x v="21"/>
    <s v="May 2015"/>
    <s v="May 2015  Week 22"/>
    <n v="1"/>
    <n v="0"/>
    <x v="0"/>
    <x v="1"/>
  </r>
  <r>
    <n v="371"/>
    <s v="Roberta Mullins Peters"/>
    <x v="3"/>
    <n v="0.05"/>
    <n v="5.4"/>
    <n v="7.78"/>
    <x v="2"/>
    <x v="3"/>
    <x v="2"/>
    <s v="Binders and Binder Accessories"/>
    <s v="Small Box"/>
    <s v="3M Organizer Strips"/>
    <n v="0.37"/>
    <s v="United States"/>
    <x v="3"/>
    <s v="Massachusetts"/>
    <s v="Everett"/>
    <n v="2149"/>
    <x v="145"/>
    <x v="4"/>
    <x v="4"/>
    <x v="145"/>
    <x v="148"/>
    <d v="2015-05-29T00:00:00"/>
    <d v="2015-05-31T00:00:00"/>
    <d v="2015-05-29T00:00:00"/>
    <n v="-132.62950000000001"/>
    <x v="13"/>
    <n v="51.82"/>
    <n v="90291"/>
    <n v="5.3500000000000005"/>
    <x v="3"/>
    <n v="2"/>
    <n v="-2.5594268622153611"/>
    <n v="-80.809500000000014"/>
    <x v="21"/>
    <s v="May 2015"/>
    <s v="May 2015  Week 22"/>
    <n v="1"/>
    <n v="0"/>
    <x v="1"/>
    <x v="1"/>
  </r>
  <r>
    <n v="250"/>
    <s v="Brenda Nelson Blanchard"/>
    <x v="0"/>
    <n v="0.02"/>
    <n v="2.58"/>
    <n v="1.3"/>
    <x v="2"/>
    <x v="3"/>
    <x v="2"/>
    <s v="Pens &amp; Art Supplies"/>
    <s v="Wrap Bag"/>
    <s v="DIXON Oriole® Pencils"/>
    <n v="0.59"/>
    <s v="United States"/>
    <x v="1"/>
    <s v="Minnesota"/>
    <s v="Richfield"/>
    <n v="55423"/>
    <x v="146"/>
    <x v="4"/>
    <x v="4"/>
    <x v="146"/>
    <x v="148"/>
    <d v="2015-05-29T00:00:00"/>
    <d v="2015-05-31T00:00:00"/>
    <d v="2015-05-29T00:00:00"/>
    <n v="1.1080000000000001"/>
    <x v="56"/>
    <n v="109.74"/>
    <n v="87214"/>
    <n v="2.56"/>
    <x v="1"/>
    <n v="1"/>
    <n v="1.009659194459632E-2"/>
    <n v="110.848"/>
    <x v="21"/>
    <s v="May 2015"/>
    <s v="May 2015  Week 22"/>
    <n v="1"/>
    <n v="0"/>
    <x v="0"/>
    <x v="1"/>
  </r>
  <r>
    <n v="250"/>
    <s v="Brenda Nelson Blanchard"/>
    <x v="0"/>
    <n v="0.02"/>
    <n v="65.989999999999995"/>
    <n v="3.9"/>
    <x v="1"/>
    <x v="3"/>
    <x v="1"/>
    <s v="Telephones and Communication"/>
    <s v="Small Box"/>
    <s v="StarTAC Series"/>
    <n v="0.55000000000000004"/>
    <s v="United States"/>
    <x v="1"/>
    <s v="Minnesota"/>
    <s v="Richfield"/>
    <n v="55423"/>
    <x v="146"/>
    <x v="4"/>
    <x v="4"/>
    <x v="146"/>
    <x v="148"/>
    <d v="2015-05-29T00:00:00"/>
    <d v="2015-05-31T00:00:00"/>
    <d v="2015-05-29T00:00:00"/>
    <n v="1061.3789999999999"/>
    <x v="39"/>
    <n v="1543.55"/>
    <n v="87214"/>
    <n v="65.97"/>
    <x v="1"/>
    <n v="1"/>
    <n v="0.68762204010236139"/>
    <n v="2604.9290000000001"/>
    <x v="21"/>
    <s v="May 2015"/>
    <s v="May 2015  Week 22"/>
    <n v="0"/>
    <n v="1"/>
    <x v="1"/>
    <x v="1"/>
  </r>
  <r>
    <n v="3011"/>
    <s v="Tammy Raynor"/>
    <x v="0"/>
    <n v="0.03"/>
    <n v="5.98"/>
    <n v="5.35"/>
    <x v="1"/>
    <x v="3"/>
    <x v="2"/>
    <s v="Paper"/>
    <s v="Small Box"/>
    <s v="Xerox 1947"/>
    <n v="0.4"/>
    <s v="United States"/>
    <x v="3"/>
    <s v="Massachusetts"/>
    <s v="Boston"/>
    <n v="2113"/>
    <x v="146"/>
    <x v="4"/>
    <x v="4"/>
    <x v="146"/>
    <x v="148"/>
    <d v="2015-05-29T00:00:00"/>
    <d v="2015-05-31T00:00:00"/>
    <d v="2015-05-29T00:00:00"/>
    <n v="-23.5"/>
    <x v="47"/>
    <n v="107.08"/>
    <n v="56486"/>
    <n v="5.95"/>
    <x v="3"/>
    <n v="1"/>
    <n v="-0.21946208442286141"/>
    <n v="83.58"/>
    <x v="21"/>
    <s v="May 2015"/>
    <s v="May 2015  Week 22"/>
    <n v="0"/>
    <n v="1"/>
    <x v="0"/>
    <x v="1"/>
  </r>
  <r>
    <n v="3154"/>
    <s v="Faye Manning"/>
    <x v="0"/>
    <n v="0.03"/>
    <n v="17.7"/>
    <n v="9.4700000000000006"/>
    <x v="1"/>
    <x v="1"/>
    <x v="2"/>
    <s v="Storage &amp; Organization"/>
    <s v="Small Box"/>
    <s v="Portfile® Personal File Boxes"/>
    <n v="0.59"/>
    <s v="United States"/>
    <x v="0"/>
    <s v="Florida"/>
    <s v="Saint Petersburg"/>
    <n v="33710"/>
    <x v="146"/>
    <x v="4"/>
    <x v="4"/>
    <x v="146"/>
    <x v="147"/>
    <d v="2015-05-30T00:00:00"/>
    <d v="2015-05-31T00:00:00"/>
    <d v="2015-05-30T00:00:00"/>
    <n v="28.182600000000001"/>
    <x v="8"/>
    <n v="201.77"/>
    <n v="86900"/>
    <n v="17.669999999999998"/>
    <x v="0"/>
    <n v="2"/>
    <n v="0.13967685979085095"/>
    <n v="229.95260000000002"/>
    <x v="21"/>
    <s v="May 2015"/>
    <s v="May 2015  Week 22"/>
    <n v="0"/>
    <n v="1"/>
    <x v="0"/>
    <x v="1"/>
  </r>
  <r>
    <n v="1627"/>
    <s v="Aaron Day"/>
    <x v="1"/>
    <n v="0.06"/>
    <n v="43.57"/>
    <n v="16.36"/>
    <x v="1"/>
    <x v="3"/>
    <x v="2"/>
    <s v="Storage &amp; Organization"/>
    <s v="Small Box"/>
    <s v="Trav-L-File Heavy-Duty Shuttle II, Black"/>
    <n v="0.55000000000000004"/>
    <s v="United States"/>
    <x v="0"/>
    <s v="Tennessee"/>
    <s v="Greeneville"/>
    <n v="37743"/>
    <x v="146"/>
    <x v="4"/>
    <x v="4"/>
    <x v="146"/>
    <x v="147"/>
    <d v="2015-05-30T00:00:00"/>
    <d v="2015-05-31T00:00:00"/>
    <d v="2015-05-30T00:00:00"/>
    <n v="-38.808"/>
    <x v="40"/>
    <n v="710.16"/>
    <n v="90602"/>
    <n v="43.51"/>
    <x v="0"/>
    <n v="2"/>
    <n v="-5.4646840148698889E-2"/>
    <n v="671.35199999999998"/>
    <x v="21"/>
    <s v="May 2015"/>
    <s v="May 2015  Week 22"/>
    <n v="1"/>
    <n v="0"/>
    <x v="0"/>
    <x v="1"/>
  </r>
  <r>
    <n v="2765"/>
    <s v="Tracy Schultz"/>
    <x v="2"/>
    <n v="0.03"/>
    <n v="5.85"/>
    <n v="2.27"/>
    <x v="1"/>
    <x v="3"/>
    <x v="2"/>
    <s v="Pens &amp; Art Supplies"/>
    <s v="Wrap Bag"/>
    <s v="Dixon My First Ticonderoga Pencil, #2"/>
    <n v="0.56000000000000005"/>
    <s v="United States"/>
    <x v="3"/>
    <s v="New Jersey"/>
    <s v="Lindenwold"/>
    <n v="8021"/>
    <x v="146"/>
    <x v="4"/>
    <x v="4"/>
    <x v="146"/>
    <x v="147"/>
    <d v="2015-05-30T00:00:00"/>
    <d v="2015-05-31T00:00:00"/>
    <d v="2015-05-30T00:00:00"/>
    <n v="-5.08"/>
    <x v="12"/>
    <n v="41.4"/>
    <n v="90725"/>
    <n v="5.8199999999999994"/>
    <x v="3"/>
    <n v="2"/>
    <n v="-0.12270531400966184"/>
    <n v="36.32"/>
    <x v="21"/>
    <s v="May 2015"/>
    <s v="May 2015  Week 22"/>
    <n v="1"/>
    <n v="0"/>
    <x v="0"/>
    <x v="1"/>
  </r>
  <r>
    <n v="15"/>
    <s v="Timothy Reese"/>
    <x v="4"/>
    <n v="0.01"/>
    <n v="35.94"/>
    <n v="6.66"/>
    <x v="1"/>
    <x v="0"/>
    <x v="2"/>
    <s v="Envelopes"/>
    <s v="Small Box"/>
    <s v="Tyvek ® Top-Opening Peel &amp; Seel ® Envelopes, Gray"/>
    <n v="0.4"/>
    <s v="United States"/>
    <x v="3"/>
    <s v="New York"/>
    <s v="Smithtown"/>
    <n v="11787"/>
    <x v="146"/>
    <x v="4"/>
    <x v="4"/>
    <x v="146"/>
    <x v="146"/>
    <d v="2015-05-28T00:00:00"/>
    <d v="2015-05-31T00:00:00"/>
    <d v="2015-05-28T00:00:00"/>
    <n v="261.87569999999999"/>
    <x v="19"/>
    <n v="379.53"/>
    <n v="86839"/>
    <n v="35.93"/>
    <x v="3"/>
    <n v="0"/>
    <n v="0.69000000000000006"/>
    <n v="641.40570000000002"/>
    <x v="21"/>
    <s v="May 2015"/>
    <s v="May 2015  Week 22"/>
    <n v="0"/>
    <n v="1"/>
    <x v="0"/>
    <x v="1"/>
  </r>
  <r>
    <n v="2709"/>
    <s v="Stanley Steele"/>
    <x v="4"/>
    <n v="7.0000000000000007E-2"/>
    <n v="60.97"/>
    <n v="4.5"/>
    <x v="1"/>
    <x v="1"/>
    <x v="2"/>
    <s v="Appliances"/>
    <s v="Small Box"/>
    <s v="Tripp Lite Isotel 6 Outlet Surge Protector with Fax/Modem Protection"/>
    <n v="0.56000000000000005"/>
    <s v="United States"/>
    <x v="3"/>
    <s v="Maryland"/>
    <s v="Ellicott City"/>
    <n v="21042"/>
    <x v="146"/>
    <x v="4"/>
    <x v="4"/>
    <x v="146"/>
    <x v="147"/>
    <d v="2015-05-30T00:00:00"/>
    <d v="2015-05-31T00:00:00"/>
    <d v="2015-05-30T00:00:00"/>
    <n v="-41.77"/>
    <x v="3"/>
    <n v="57.84"/>
    <n v="89240"/>
    <n v="60.9"/>
    <x v="3"/>
    <n v="2"/>
    <n v="-0.72216459197786997"/>
    <n v="16.07"/>
    <x v="21"/>
    <s v="May 2015"/>
    <s v="May 2015  Week 22"/>
    <n v="1"/>
    <n v="0"/>
    <x v="0"/>
    <x v="1"/>
  </r>
  <r>
    <n v="2709"/>
    <s v="Stanley Steele"/>
    <x v="4"/>
    <n v="0"/>
    <n v="90.98"/>
    <n v="56.2"/>
    <x v="1"/>
    <x v="1"/>
    <x v="0"/>
    <s v="Office Furnishings"/>
    <s v="Medium Box"/>
    <s v="Eldon ClusterMat Chair Mat with Cordless Antistatic Protection"/>
    <n v="0.74"/>
    <s v="United States"/>
    <x v="3"/>
    <s v="Maryland"/>
    <s v="Ellicott City"/>
    <n v="21042"/>
    <x v="146"/>
    <x v="4"/>
    <x v="4"/>
    <x v="146"/>
    <x v="147"/>
    <d v="2015-05-30T00:00:00"/>
    <d v="2015-05-31T00:00:00"/>
    <d v="2015-05-30T00:00:00"/>
    <n v="-1014.11"/>
    <x v="9"/>
    <n v="1425.71"/>
    <n v="89240"/>
    <n v="90.98"/>
    <x v="3"/>
    <n v="2"/>
    <n v="-0.71130173737997204"/>
    <n v="411.6"/>
    <x v="21"/>
    <s v="May 2015"/>
    <s v="May 2015  Week 22"/>
    <n v="0"/>
    <n v="1"/>
    <x v="1"/>
    <x v="1"/>
  </r>
  <r>
    <n v="3206"/>
    <s v="Dana Rankin"/>
    <x v="3"/>
    <n v="0.05"/>
    <n v="35.44"/>
    <n v="5.09"/>
    <x v="1"/>
    <x v="1"/>
    <x v="2"/>
    <s v="Paper"/>
    <s v="Small Box"/>
    <s v="Xerox 1932"/>
    <n v="0.38"/>
    <s v="United States"/>
    <x v="2"/>
    <s v="Idaho"/>
    <s v="Twin Falls"/>
    <n v="83301"/>
    <x v="146"/>
    <x v="4"/>
    <x v="4"/>
    <x v="146"/>
    <x v="148"/>
    <d v="2015-05-29T00:00:00"/>
    <d v="2015-05-31T00:00:00"/>
    <d v="2015-05-29T00:00:00"/>
    <n v="553.33169999999996"/>
    <x v="35"/>
    <n v="801.93"/>
    <n v="87935"/>
    <n v="35.39"/>
    <x v="2"/>
    <n v="1"/>
    <n v="0.69"/>
    <n v="1355.2617"/>
    <x v="21"/>
    <s v="May 2015"/>
    <s v="May 2015  Week 22"/>
    <n v="0"/>
    <n v="1"/>
    <x v="0"/>
    <x v="1"/>
  </r>
  <r>
    <n v="663"/>
    <s v="Hilda Bennett"/>
    <x v="0"/>
    <n v="0.02"/>
    <n v="14.58"/>
    <n v="7.4"/>
    <x v="1"/>
    <x v="2"/>
    <x v="0"/>
    <s v="Office Furnishings"/>
    <s v="Small Box"/>
    <s v="DAX Clear Channel Poster Frame"/>
    <n v="0.48"/>
    <s v="United States"/>
    <x v="3"/>
    <s v="Ohio"/>
    <s v="Steubenville"/>
    <n v="43952"/>
    <x v="147"/>
    <x v="4"/>
    <x v="4"/>
    <x v="147"/>
    <x v="150"/>
    <d v="2015-06-01T00:00:00"/>
    <d v="2015-06-30T00:00:00"/>
    <d v="2015-06-01T00:00:00"/>
    <n v="10.802"/>
    <x v="40"/>
    <n v="261.33999999999997"/>
    <n v="90922"/>
    <n v="14.56"/>
    <x v="3"/>
    <n v="3"/>
    <n v="4.1333129256906714E-2"/>
    <n v="272.142"/>
    <x v="21"/>
    <s v="May 2015"/>
    <s v="May 2015  Week 22"/>
    <n v="1"/>
    <n v="0"/>
    <x v="0"/>
    <x v="1"/>
  </r>
  <r>
    <n v="1026"/>
    <s v="Eugene Kerr"/>
    <x v="1"/>
    <n v="0.1"/>
    <n v="5.98"/>
    <n v="3.85"/>
    <x v="1"/>
    <x v="0"/>
    <x v="1"/>
    <s v="Computer Peripherals"/>
    <s v="Small Pack"/>
    <s v="Imation 3.5&quot; IBM-Formatted Diskettes, 10/Pack"/>
    <n v="0.68"/>
    <s v="United States"/>
    <x v="3"/>
    <s v="New York"/>
    <s v="Central Islip"/>
    <n v="11722"/>
    <x v="147"/>
    <x v="4"/>
    <x v="4"/>
    <x v="147"/>
    <x v="147"/>
    <d v="2015-05-30T00:00:00"/>
    <d v="2015-05-31T00:00:00"/>
    <d v="2015-05-30T00:00:00"/>
    <n v="18.922000000000001"/>
    <x v="60"/>
    <n v="151.55000000000001"/>
    <n v="89008"/>
    <n v="5.8800000000000008"/>
    <x v="3"/>
    <n v="1"/>
    <n v="0.12485648300890795"/>
    <n v="170.47200000000001"/>
    <x v="21"/>
    <s v="May 2015"/>
    <s v="May 2015  Week 22"/>
    <n v="0"/>
    <n v="1"/>
    <x v="0"/>
    <x v="1"/>
  </r>
  <r>
    <n v="1026"/>
    <s v="Eugene Kerr"/>
    <x v="1"/>
    <n v="7.0000000000000007E-2"/>
    <n v="2.61"/>
    <n v="0.5"/>
    <x v="1"/>
    <x v="0"/>
    <x v="2"/>
    <s v="Labels"/>
    <s v="Small Box"/>
    <s v="Avery 494"/>
    <n v="0.39"/>
    <s v="United States"/>
    <x v="3"/>
    <s v="New York"/>
    <s v="Central Islip"/>
    <n v="11722"/>
    <x v="147"/>
    <x v="4"/>
    <x v="4"/>
    <x v="147"/>
    <x v="150"/>
    <d v="2015-06-01T00:00:00"/>
    <d v="2015-06-30T00:00:00"/>
    <d v="2015-06-01T00:00:00"/>
    <n v="39.350700000000003"/>
    <x v="45"/>
    <n v="57.03"/>
    <n v="89008"/>
    <n v="2.54"/>
    <x v="3"/>
    <n v="3"/>
    <n v="0.69000000000000006"/>
    <n v="96.380700000000004"/>
    <x v="21"/>
    <s v="May 2015"/>
    <s v="May 2015  Week 22"/>
    <n v="0"/>
    <n v="1"/>
    <x v="1"/>
    <x v="1"/>
  </r>
  <r>
    <n v="1713"/>
    <s v="Rosemary Stark"/>
    <x v="1"/>
    <n v="0.01"/>
    <n v="23.99"/>
    <n v="6.3"/>
    <x v="1"/>
    <x v="3"/>
    <x v="1"/>
    <s v="Office Machines"/>
    <s v="Medium Box"/>
    <s v="TI 36X Solar Scientific Calculator"/>
    <n v="0.38"/>
    <s v="United States"/>
    <x v="0"/>
    <s v="Georgia"/>
    <s v="Newnan"/>
    <n v="30265"/>
    <x v="147"/>
    <x v="4"/>
    <x v="4"/>
    <x v="147"/>
    <x v="151"/>
    <d v="2015-05-31T00:00:00"/>
    <d v="2015-05-31T00:00:00"/>
    <d v="2015-05-31T00:00:00"/>
    <n v="-6.202"/>
    <x v="8"/>
    <n v="284.39"/>
    <n v="87748"/>
    <n v="23.979999999999997"/>
    <x v="0"/>
    <n v="2"/>
    <n v="-2.1808080452899187E-2"/>
    <n v="278.18799999999999"/>
    <x v="21"/>
    <s v="May 2015"/>
    <s v="May 2015  Week 22"/>
    <n v="1"/>
    <n v="0"/>
    <x v="0"/>
    <x v="1"/>
  </r>
  <r>
    <n v="2670"/>
    <s v="Yvonne Mann"/>
    <x v="1"/>
    <n v="0.05"/>
    <n v="165.2"/>
    <n v="19.989999999999998"/>
    <x v="1"/>
    <x v="2"/>
    <x v="2"/>
    <s v="Storage &amp; Organization"/>
    <s v="Small Box"/>
    <s v="Economy Rollaway Files"/>
    <n v="0.59"/>
    <s v="United States"/>
    <x v="2"/>
    <s v="California"/>
    <s v="Los Angeles"/>
    <n v="90049"/>
    <x v="147"/>
    <x v="4"/>
    <x v="4"/>
    <x v="147"/>
    <x v="148"/>
    <d v="2015-05-29T00:00:00"/>
    <d v="2015-05-31T00:00:00"/>
    <d v="2015-05-29T00:00:00"/>
    <n v="2008.71"/>
    <x v="71"/>
    <n v="27587.55"/>
    <n v="37924"/>
    <n v="165.14999999999998"/>
    <x v="2"/>
    <n v="0"/>
    <n v="7.2812192456379779E-2"/>
    <n v="29596.26"/>
    <x v="21"/>
    <s v="May 2015"/>
    <s v="May 2015  Week 22"/>
    <n v="1"/>
    <n v="0"/>
    <x v="0"/>
    <x v="1"/>
  </r>
  <r>
    <n v="2670"/>
    <s v="Yvonne Mann"/>
    <x v="1"/>
    <n v="0.09"/>
    <n v="17.989999999999998"/>
    <n v="8.65"/>
    <x v="1"/>
    <x v="2"/>
    <x v="2"/>
    <s v="Pens &amp; Art Supplies"/>
    <s v="Small Box"/>
    <s v="Model L Table or Wall-Mount Pencil Sharpener"/>
    <n v="0.56999999999999995"/>
    <s v="United States"/>
    <x v="2"/>
    <s v="California"/>
    <s v="Los Angeles"/>
    <n v="90049"/>
    <x v="147"/>
    <x v="4"/>
    <x v="4"/>
    <x v="147"/>
    <x v="148"/>
    <d v="2015-05-29T00:00:00"/>
    <d v="2015-05-31T00:00:00"/>
    <d v="2015-05-29T00:00:00"/>
    <n v="-80.53"/>
    <x v="69"/>
    <n v="1191.58"/>
    <n v="37924"/>
    <n v="17.899999999999999"/>
    <x v="2"/>
    <n v="0"/>
    <n v="-6.7582537471256657E-2"/>
    <n v="1111.05"/>
    <x v="21"/>
    <s v="May 2015"/>
    <s v="May 2015  Week 22"/>
    <n v="0"/>
    <n v="1"/>
    <x v="1"/>
    <x v="1"/>
  </r>
  <r>
    <n v="2671"/>
    <s v="Lloyd Fuller"/>
    <x v="1"/>
    <n v="0.05"/>
    <n v="165.2"/>
    <n v="19.989999999999998"/>
    <x v="1"/>
    <x v="2"/>
    <x v="2"/>
    <s v="Storage &amp; Organization"/>
    <s v="Small Box"/>
    <s v="Economy Rollaway Files"/>
    <n v="0.59"/>
    <s v="United States"/>
    <x v="0"/>
    <s v="Tennessee"/>
    <s v="Brentwood"/>
    <n v="37027"/>
    <x v="147"/>
    <x v="4"/>
    <x v="4"/>
    <x v="147"/>
    <x v="148"/>
    <d v="2015-05-29T00:00:00"/>
    <d v="2015-05-31T00:00:00"/>
    <d v="2015-05-29T00:00:00"/>
    <n v="-48.957999999999998"/>
    <x v="25"/>
    <n v="6938.19"/>
    <n v="90551"/>
    <n v="165.14999999999998"/>
    <x v="0"/>
    <n v="0"/>
    <n v="-7.0563071925098626E-3"/>
    <n v="6889.232"/>
    <x v="21"/>
    <s v="May 2015"/>
    <s v="May 2015  Week 22"/>
    <n v="1"/>
    <n v="0"/>
    <x v="0"/>
    <x v="1"/>
  </r>
  <r>
    <n v="759"/>
    <s v="Bernice F Day"/>
    <x v="2"/>
    <n v="0"/>
    <n v="20.99"/>
    <n v="3.3"/>
    <x v="1"/>
    <x v="0"/>
    <x v="1"/>
    <s v="Telephones and Communication"/>
    <s v="Small Pack"/>
    <s v="Accessory39"/>
    <n v="0.81"/>
    <s v="United States"/>
    <x v="1"/>
    <s v="Illinois"/>
    <s v="Quincy"/>
    <n v="62301"/>
    <x v="147"/>
    <x v="4"/>
    <x v="4"/>
    <x v="147"/>
    <x v="152"/>
    <d v="2015-06-05T00:00:00"/>
    <d v="2015-06-30T00:00:00"/>
    <d v="2015-06-05T00:00:00"/>
    <n v="-92.960999999999999"/>
    <x v="18"/>
    <n v="92.96"/>
    <n v="86639"/>
    <n v="20.99"/>
    <x v="1"/>
    <n v="7"/>
    <n v="-1.0000107573149741"/>
    <n v="-1.0000000000047748E-3"/>
    <x v="21"/>
    <s v="May 2015"/>
    <s v="May 2015  Week 22"/>
    <n v="1"/>
    <n v="0"/>
    <x v="0"/>
    <x v="1"/>
  </r>
  <r>
    <n v="649"/>
    <s v="Roger Meyer"/>
    <x v="4"/>
    <n v="0.02"/>
    <n v="3.78"/>
    <n v="0.71"/>
    <x v="1"/>
    <x v="2"/>
    <x v="2"/>
    <s v="Rubber Bands"/>
    <s v="Wrap Bag"/>
    <s v="Staples Bulldog Clip"/>
    <n v="0.39"/>
    <s v="United States"/>
    <x v="1"/>
    <s v="Illinois"/>
    <s v="Buffalo Grove"/>
    <n v="60089"/>
    <x v="147"/>
    <x v="4"/>
    <x v="4"/>
    <x v="147"/>
    <x v="147"/>
    <d v="2015-05-30T00:00:00"/>
    <d v="2015-05-31T00:00:00"/>
    <d v="2015-05-30T00:00:00"/>
    <n v="106.7499"/>
    <x v="29"/>
    <n v="154.71"/>
    <n v="91366"/>
    <n v="3.76"/>
    <x v="1"/>
    <n v="1"/>
    <n v="0.69"/>
    <n v="261.4599"/>
    <x v="21"/>
    <s v="May 2015"/>
    <s v="May 2015  Week 22"/>
    <n v="1"/>
    <n v="0"/>
    <x v="0"/>
    <x v="1"/>
  </r>
  <r>
    <n v="2393"/>
    <s v="Debbie Dillon"/>
    <x v="4"/>
    <n v="0.02"/>
    <n v="6.48"/>
    <n v="7.91"/>
    <x v="1"/>
    <x v="3"/>
    <x v="2"/>
    <s v="Paper"/>
    <s v="Small Box"/>
    <s v="Xerox 216"/>
    <n v="0.37"/>
    <s v="United States"/>
    <x v="0"/>
    <s v="Georgia"/>
    <s v="Roswell"/>
    <n v="30076"/>
    <x v="147"/>
    <x v="4"/>
    <x v="4"/>
    <x v="147"/>
    <x v="151"/>
    <d v="2015-05-31T00:00:00"/>
    <d v="2015-05-31T00:00:00"/>
    <d v="2015-05-31T00:00:00"/>
    <n v="-1191.5260000000001"/>
    <x v="0"/>
    <n v="16.5"/>
    <n v="86950"/>
    <n v="6.4600000000000009"/>
    <x v="0"/>
    <n v="2"/>
    <n v="-72.213696969696969"/>
    <n v="-1175.0260000000001"/>
    <x v="21"/>
    <s v="May 2015"/>
    <s v="May 2015  Week 22"/>
    <n v="0"/>
    <n v="1"/>
    <x v="0"/>
    <x v="1"/>
  </r>
  <r>
    <n v="1060"/>
    <s v="Gene Gilliam"/>
    <x v="2"/>
    <n v="7.0000000000000007E-2"/>
    <n v="6.3"/>
    <n v="0.5"/>
    <x v="1"/>
    <x v="0"/>
    <x v="2"/>
    <s v="Labels"/>
    <s v="Small Box"/>
    <s v="Avery 51"/>
    <n v="0.39"/>
    <s v="United States"/>
    <x v="0"/>
    <s v="Georgia"/>
    <s v="Atlanta"/>
    <n v="30318"/>
    <x v="148"/>
    <x v="4"/>
    <x v="4"/>
    <x v="148"/>
    <x v="147"/>
    <d v="2015-05-30T00:00:00"/>
    <d v="2015-05-31T00:00:00"/>
    <d v="2015-05-30T00:00:00"/>
    <n v="4.1673999999999998"/>
    <x v="41"/>
    <n v="121.87"/>
    <n v="57061"/>
    <n v="6.2299999999999995"/>
    <x v="0"/>
    <n v="0"/>
    <n v="3.4195454172478865E-2"/>
    <n v="126.03740000000001"/>
    <x v="21"/>
    <s v="May 2015"/>
    <s v="May 2015  Week 22"/>
    <n v="0"/>
    <n v="1"/>
    <x v="0"/>
    <x v="1"/>
  </r>
  <r>
    <n v="1062"/>
    <s v="Willie Robinson"/>
    <x v="2"/>
    <n v="0.04"/>
    <n v="22.38"/>
    <n v="15.1"/>
    <x v="1"/>
    <x v="0"/>
    <x v="2"/>
    <s v="Binders and Binder Accessories"/>
    <s v="Small Box"/>
    <s v="Avery Flip-Chart Easel Binder, Black"/>
    <n v="0.38"/>
    <s v="United States"/>
    <x v="3"/>
    <s v="New York"/>
    <s v="Coram"/>
    <n v="11727"/>
    <x v="148"/>
    <x v="4"/>
    <x v="4"/>
    <x v="148"/>
    <x v="153"/>
    <d v="2015-06-07T00:00:00"/>
    <d v="2015-06-30T00:00:00"/>
    <d v="2015-06-07T00:00:00"/>
    <n v="16.021799999999999"/>
    <x v="27"/>
    <n v="403.53"/>
    <n v="91355"/>
    <n v="22.34"/>
    <x v="3"/>
    <n v="8"/>
    <n v="3.9704111218496763E-2"/>
    <n v="419.55179999999996"/>
    <x v="21"/>
    <s v="May 2015"/>
    <s v="May 2015  Week 22"/>
    <n v="0"/>
    <n v="1"/>
    <x v="0"/>
    <x v="1"/>
  </r>
  <r>
    <n v="1062"/>
    <s v="Willie Robinson"/>
    <x v="2"/>
    <n v="0.06"/>
    <n v="17.78"/>
    <n v="5.03"/>
    <x v="1"/>
    <x v="0"/>
    <x v="0"/>
    <s v="Office Furnishings"/>
    <s v="Small Box"/>
    <s v="Seth Thomas 13 1/2&quot; Wall Clock"/>
    <n v="0.54"/>
    <s v="United States"/>
    <x v="3"/>
    <s v="New York"/>
    <s v="Coram"/>
    <n v="11727"/>
    <x v="148"/>
    <x v="4"/>
    <x v="4"/>
    <x v="148"/>
    <x v="149"/>
    <d v="2015-06-02T00:00:00"/>
    <d v="2015-06-30T00:00:00"/>
    <d v="2015-06-02T00:00:00"/>
    <n v="38.067300000000003"/>
    <x v="6"/>
    <n v="55.17"/>
    <n v="91355"/>
    <n v="17.720000000000002"/>
    <x v="3"/>
    <n v="3"/>
    <n v="0.69000000000000006"/>
    <n v="93.237300000000005"/>
    <x v="21"/>
    <s v="May 2015"/>
    <s v="May 2015  Week 22"/>
    <n v="0"/>
    <n v="1"/>
    <x v="1"/>
    <x v="1"/>
  </r>
  <r>
    <n v="1934"/>
    <s v="Scott Moore"/>
    <x v="2"/>
    <n v="0.04"/>
    <n v="180.98"/>
    <n v="30"/>
    <x v="0"/>
    <x v="2"/>
    <x v="0"/>
    <s v="Chairs &amp; Chairmats"/>
    <s v="Jumbo Drum"/>
    <s v="Office Star - Ergonomic Mid Back Chair with 2-Way Adjustable Arms"/>
    <n v="0.69"/>
    <s v="United States"/>
    <x v="1"/>
    <s v="Texas"/>
    <s v="Georgetown"/>
    <n v="78626"/>
    <x v="148"/>
    <x v="4"/>
    <x v="4"/>
    <x v="148"/>
    <x v="147"/>
    <d v="2015-05-30T00:00:00"/>
    <d v="2015-05-31T00:00:00"/>
    <d v="2015-05-30T00:00:00"/>
    <n v="52.988"/>
    <x v="6"/>
    <n v="561.65"/>
    <n v="86688"/>
    <n v="180.94"/>
    <x v="1"/>
    <n v="0"/>
    <n v="9.4343452327962263E-2"/>
    <n v="614.63799999999992"/>
    <x v="21"/>
    <s v="May 2015"/>
    <s v="May 2015  Week 22"/>
    <n v="1"/>
    <n v="0"/>
    <x v="0"/>
    <x v="1"/>
  </r>
  <r>
    <n v="1935"/>
    <s v="Diana Coble Hubbard"/>
    <x v="2"/>
    <n v="0.06"/>
    <n v="3.25"/>
    <n v="49"/>
    <x v="1"/>
    <x v="2"/>
    <x v="2"/>
    <s v="Appliances"/>
    <s v="Large Box"/>
    <s v="Bravo II™ Megaboss® 12-Amp Hard Body Upright, Replacement Belts, 2 Belts per Pack"/>
    <n v="0.56000000000000005"/>
    <s v="United States"/>
    <x v="1"/>
    <s v="Texas"/>
    <s v="Grand Prairie"/>
    <n v="75051"/>
    <x v="148"/>
    <x v="4"/>
    <x v="4"/>
    <x v="148"/>
    <x v="152"/>
    <d v="2015-06-05T00:00:00"/>
    <d v="2015-06-30T00:00:00"/>
    <d v="2015-06-05T00:00:00"/>
    <n v="10.507999999999999"/>
    <x v="0"/>
    <n v="55.6"/>
    <n v="86688"/>
    <n v="3.19"/>
    <x v="1"/>
    <n v="6"/>
    <n v="0.18899280575539568"/>
    <n v="66.108000000000004"/>
    <x v="21"/>
    <s v="May 2015"/>
    <s v="May 2015  Week 22"/>
    <n v="0"/>
    <n v="1"/>
    <x v="1"/>
    <x v="1"/>
  </r>
  <r>
    <n v="1935"/>
    <s v="Diana Coble Hubbard"/>
    <x v="2"/>
    <n v="0.01"/>
    <n v="110.98"/>
    <n v="13.99"/>
    <x v="1"/>
    <x v="2"/>
    <x v="0"/>
    <s v="Office Furnishings"/>
    <s v="Medium Box"/>
    <s v="Rubbermaid ClusterMat Chairmats, Mat Size- 66&quot; x 60&quot;, Lip 20&quot; x 11&quot; -90 Degree Angle"/>
    <n v="0.69"/>
    <s v="United States"/>
    <x v="1"/>
    <s v="Texas"/>
    <s v="Grand Prairie"/>
    <n v="75051"/>
    <x v="148"/>
    <x v="4"/>
    <x v="4"/>
    <x v="148"/>
    <x v="154"/>
    <d v="2015-06-04T00:00:00"/>
    <d v="2015-06-30T00:00:00"/>
    <d v="2015-06-04T00:00:00"/>
    <n v="1448.7309"/>
    <x v="23"/>
    <n v="2099.61"/>
    <n v="86688"/>
    <n v="110.97"/>
    <x v="1"/>
    <n v="5"/>
    <n v="0.69"/>
    <n v="3548.3409000000001"/>
    <x v="21"/>
    <s v="May 2015"/>
    <s v="May 2015  Week 22"/>
    <n v="0"/>
    <n v="1"/>
    <x v="1"/>
    <x v="1"/>
  </r>
  <r>
    <n v="1935"/>
    <s v="Diana Coble Hubbard"/>
    <x v="2"/>
    <n v="0.05"/>
    <n v="3.95"/>
    <n v="2"/>
    <x v="2"/>
    <x v="2"/>
    <x v="2"/>
    <s v="Rubber Bands"/>
    <s v="Wrap Bag"/>
    <s v="Advantus Map Pennant Flags and Round Head Tacks"/>
    <n v="0.53"/>
    <s v="United States"/>
    <x v="1"/>
    <s v="Texas"/>
    <s v="Grand Prairie"/>
    <n v="75051"/>
    <x v="148"/>
    <x v="4"/>
    <x v="4"/>
    <x v="148"/>
    <x v="153"/>
    <d v="2015-06-07T00:00:00"/>
    <d v="2015-06-30T00:00:00"/>
    <d v="2015-06-07T00:00:00"/>
    <n v="1.004"/>
    <x v="35"/>
    <n v="96.6"/>
    <n v="86688"/>
    <n v="3.9000000000000004"/>
    <x v="1"/>
    <n v="8"/>
    <n v="1.0393374741200829E-2"/>
    <n v="97.603999999999999"/>
    <x v="21"/>
    <s v="May 2015"/>
    <s v="May 2015  Week 22"/>
    <n v="0"/>
    <n v="1"/>
    <x v="1"/>
    <x v="1"/>
  </r>
  <r>
    <n v="2980"/>
    <s v="Joanna Kenney"/>
    <x v="2"/>
    <n v="0.04"/>
    <n v="2.88"/>
    <n v="1.01"/>
    <x v="1"/>
    <x v="3"/>
    <x v="2"/>
    <s v="Pens &amp; Art Supplies"/>
    <s v="Wrap Bag"/>
    <s v="Sanford Colorific Colored Pencils, 12/Box"/>
    <n v="0.55000000000000004"/>
    <s v="United States"/>
    <x v="3"/>
    <s v="Ohio"/>
    <s v="Sandusky"/>
    <n v="44870"/>
    <x v="148"/>
    <x v="4"/>
    <x v="4"/>
    <x v="148"/>
    <x v="154"/>
    <d v="2015-06-04T00:00:00"/>
    <d v="2015-06-30T00:00:00"/>
    <d v="2015-06-04T00:00:00"/>
    <n v="15.246"/>
    <x v="56"/>
    <n v="111.92"/>
    <n v="86548"/>
    <n v="2.84"/>
    <x v="3"/>
    <n v="5"/>
    <n v="0.13622230164403146"/>
    <n v="127.166"/>
    <x v="21"/>
    <s v="May 2015"/>
    <s v="May 2015  Week 22"/>
    <n v="0"/>
    <n v="1"/>
    <x v="0"/>
    <x v="1"/>
  </r>
  <r>
    <n v="3124"/>
    <s v="Neil Barbee"/>
    <x v="3"/>
    <n v="0.05"/>
    <n v="120.98"/>
    <n v="9.07"/>
    <x v="1"/>
    <x v="2"/>
    <x v="2"/>
    <s v="Binders and Binder Accessories"/>
    <s v="Small Box"/>
    <s v="GBC VeloBinder Electric Binding Machine"/>
    <n v="0.35"/>
    <s v="United States"/>
    <x v="1"/>
    <s v="Illinois"/>
    <s v="Moline"/>
    <n v="61265"/>
    <x v="148"/>
    <x v="4"/>
    <x v="4"/>
    <x v="148"/>
    <x v="151"/>
    <d v="2015-05-31T00:00:00"/>
    <d v="2015-05-31T00:00:00"/>
    <d v="2015-05-31T00:00:00"/>
    <n v="881.04719999999998"/>
    <x v="8"/>
    <n v="1276.8800000000001"/>
    <n v="87286"/>
    <n v="120.93"/>
    <x v="1"/>
    <n v="1"/>
    <n v="0.69"/>
    <n v="2157.9272000000001"/>
    <x v="21"/>
    <s v="May 2015"/>
    <s v="May 2015  Week 22"/>
    <n v="1"/>
    <n v="0"/>
    <x v="0"/>
    <x v="1"/>
  </r>
  <r>
    <n v="1802"/>
    <s v="Jack Morse"/>
    <x v="0"/>
    <n v="0.04"/>
    <n v="3.68"/>
    <n v="1.32"/>
    <x v="1"/>
    <x v="3"/>
    <x v="2"/>
    <s v="Scissors, Rulers and Trimmers"/>
    <s v="Wrap Bag"/>
    <s v="*Staples* vLetter Openers, 2/Pack"/>
    <n v="0.83"/>
    <s v="United States"/>
    <x v="0"/>
    <s v="Florida"/>
    <s v="Dunedin"/>
    <n v="34698"/>
    <x v="149"/>
    <x v="5"/>
    <x v="5"/>
    <x v="149"/>
    <x v="149"/>
    <d v="2015-06-02T00:00:00"/>
    <d v="2015-06-30T00:00:00"/>
    <d v="2015-06-02T00:00:00"/>
    <n v="300.92579999999998"/>
    <x v="8"/>
    <n v="41.29"/>
    <n v="91543"/>
    <n v="3.64"/>
    <x v="0"/>
    <n v="1"/>
    <n v="7.2881036570598203"/>
    <n v="342.2158"/>
    <x v="22"/>
    <s v="Jun 2015"/>
    <s v="Jun 2015  Week 23"/>
    <n v="1"/>
    <n v="0"/>
    <x v="0"/>
    <x v="1"/>
  </r>
  <r>
    <n v="2817"/>
    <s v="Paul W French"/>
    <x v="1"/>
    <n v="0.05"/>
    <n v="4.71"/>
    <n v="0.7"/>
    <x v="2"/>
    <x v="3"/>
    <x v="2"/>
    <s v="Rubber Bands"/>
    <s v="Wrap Bag"/>
    <s v="Plymouth Boxed Rubber Bands by Plymouth"/>
    <n v="0.8"/>
    <s v="United States"/>
    <x v="3"/>
    <s v="Ohio"/>
    <s v="Newark"/>
    <n v="43055"/>
    <x v="149"/>
    <x v="5"/>
    <x v="5"/>
    <x v="149"/>
    <x v="149"/>
    <d v="2015-06-02T00:00:00"/>
    <d v="2015-06-30T00:00:00"/>
    <d v="2015-06-02T00:00:00"/>
    <n v="-2.3759999999999999"/>
    <x v="0"/>
    <n v="12.16"/>
    <n v="89743"/>
    <n v="4.66"/>
    <x v="3"/>
    <n v="1"/>
    <n v="-0.19539473684210526"/>
    <n v="9.7840000000000007"/>
    <x v="22"/>
    <s v="Jun 2015"/>
    <s v="Jun 2015  Week 23"/>
    <n v="1"/>
    <n v="0"/>
    <x v="0"/>
    <x v="1"/>
  </r>
  <r>
    <n v="2817"/>
    <s v="Paul W French"/>
    <x v="1"/>
    <n v="0.04"/>
    <n v="55.99"/>
    <n v="1.25"/>
    <x v="2"/>
    <x v="3"/>
    <x v="1"/>
    <s v="Telephones and Communication"/>
    <s v="Small Pack"/>
    <s v="Accessory32"/>
    <n v="0.35"/>
    <s v="United States"/>
    <x v="3"/>
    <s v="Ohio"/>
    <s v="Newark"/>
    <n v="43055"/>
    <x v="149"/>
    <x v="5"/>
    <x v="5"/>
    <x v="149"/>
    <x v="149"/>
    <d v="2015-06-02T00:00:00"/>
    <d v="2015-06-30T00:00:00"/>
    <d v="2015-06-02T00:00:00"/>
    <n v="-18.3216"/>
    <x v="6"/>
    <n v="147.56"/>
    <n v="89743"/>
    <n v="55.95"/>
    <x v="3"/>
    <n v="1"/>
    <n v="-0.12416373000813229"/>
    <n v="129.23840000000001"/>
    <x v="22"/>
    <s v="Jun 2015"/>
    <s v="Jun 2015  Week 23"/>
    <n v="0"/>
    <n v="1"/>
    <x v="1"/>
    <x v="1"/>
  </r>
  <r>
    <n v="3069"/>
    <s v="Tiffany Merrill"/>
    <x v="1"/>
    <n v="0.03"/>
    <n v="120.98"/>
    <n v="30"/>
    <x v="0"/>
    <x v="1"/>
    <x v="0"/>
    <s v="Chairs &amp; Chairmats"/>
    <s v="Jumbo Drum"/>
    <s v="Hon Every-Day® Chair Series Swivel Task Chairs"/>
    <n v="0.64"/>
    <s v="United States"/>
    <x v="1"/>
    <s v="Minnesota"/>
    <s v="Oakdale"/>
    <n v="55128"/>
    <x v="149"/>
    <x v="5"/>
    <x v="5"/>
    <x v="149"/>
    <x v="155"/>
    <d v="2015-06-03T00:00:00"/>
    <d v="2015-06-30T00:00:00"/>
    <d v="2015-06-03T00:00:00"/>
    <n v="638.02800000000002"/>
    <x v="9"/>
    <n v="1894.45"/>
    <n v="88191"/>
    <n v="120.95"/>
    <x v="1"/>
    <n v="2"/>
    <n v="0.33678798595898546"/>
    <n v="2532.4780000000001"/>
    <x v="22"/>
    <s v="Jun 2015"/>
    <s v="Jun 2015  Week 23"/>
    <n v="0"/>
    <n v="1"/>
    <x v="0"/>
    <x v="1"/>
  </r>
  <r>
    <n v="3069"/>
    <s v="Tiffany Merrill"/>
    <x v="1"/>
    <n v="0.01"/>
    <n v="15.68"/>
    <n v="3.73"/>
    <x v="1"/>
    <x v="1"/>
    <x v="0"/>
    <s v="Office Furnishings"/>
    <s v="Small Pack"/>
    <s v="Artistic Insta-Plaque"/>
    <n v="0.46"/>
    <s v="United States"/>
    <x v="1"/>
    <s v="Minnesota"/>
    <s v="Oakdale"/>
    <n v="55128"/>
    <x v="149"/>
    <x v="5"/>
    <x v="5"/>
    <x v="149"/>
    <x v="155"/>
    <d v="2015-06-03T00:00:00"/>
    <d v="2015-06-30T00:00:00"/>
    <d v="2015-06-03T00:00:00"/>
    <n v="138.49680000000001"/>
    <x v="4"/>
    <n v="200.72"/>
    <n v="88191"/>
    <n v="15.67"/>
    <x v="1"/>
    <n v="2"/>
    <n v="0.69000000000000006"/>
    <n v="339.21680000000003"/>
    <x v="22"/>
    <s v="Jun 2015"/>
    <s v="Jun 2015  Week 23"/>
    <n v="0"/>
    <n v="1"/>
    <x v="1"/>
    <x v="1"/>
  </r>
  <r>
    <n v="3141"/>
    <s v="Jerome McIntosh"/>
    <x v="2"/>
    <n v="0.09"/>
    <n v="6.84"/>
    <n v="8.3699999999999992"/>
    <x v="1"/>
    <x v="1"/>
    <x v="2"/>
    <s v="Scissors, Rulers and Trimmers"/>
    <s v="Small Pack"/>
    <s v="Acme Design Line 8&quot; Stainless Steel Bent Scissors w/Champagne Handles, 3-1/8&quot; Cut"/>
    <n v="0.57999999999999996"/>
    <s v="United States"/>
    <x v="1"/>
    <s v="Texas"/>
    <s v="Pasadena"/>
    <n v="77506"/>
    <x v="149"/>
    <x v="5"/>
    <x v="5"/>
    <x v="149"/>
    <x v="156"/>
    <d v="2015-06-08T00:00:00"/>
    <d v="2015-06-30T00:00:00"/>
    <d v="2015-06-08T00:00:00"/>
    <n v="-88.584999999999994"/>
    <x v="1"/>
    <n v="87.1"/>
    <n v="86369"/>
    <n v="6.75"/>
    <x v="1"/>
    <n v="7"/>
    <n v="-1.0170493685419058"/>
    <n v="-1.4849999999999994"/>
    <x v="22"/>
    <s v="Jun 2015"/>
    <s v="Jun 2015  Week 23"/>
    <n v="1"/>
    <n v="0"/>
    <x v="0"/>
    <x v="1"/>
  </r>
  <r>
    <n v="3141"/>
    <s v="Jerome McIntosh"/>
    <x v="2"/>
    <n v="7.0000000000000007E-2"/>
    <n v="48.91"/>
    <n v="35"/>
    <x v="2"/>
    <x v="1"/>
    <x v="2"/>
    <s v="Storage &amp; Organization"/>
    <s v="Large Box"/>
    <s v="Tennsco Industrial Shelving"/>
    <n v="0.83"/>
    <s v="United States"/>
    <x v="1"/>
    <s v="Texas"/>
    <s v="Pasadena"/>
    <n v="77506"/>
    <x v="149"/>
    <x v="5"/>
    <x v="5"/>
    <x v="149"/>
    <x v="155"/>
    <d v="2015-06-03T00:00:00"/>
    <d v="2015-06-30T00:00:00"/>
    <d v="2015-06-03T00:00:00"/>
    <n v="-485.68"/>
    <x v="9"/>
    <n v="736.86"/>
    <n v="86369"/>
    <n v="48.839999999999996"/>
    <x v="1"/>
    <n v="2"/>
    <n v="-0.65912113562956332"/>
    <n v="251.18"/>
    <x v="22"/>
    <s v="Jun 2015"/>
    <s v="Jun 2015  Week 23"/>
    <n v="0"/>
    <n v="1"/>
    <x v="1"/>
    <x v="1"/>
  </r>
  <r>
    <n v="2737"/>
    <s v="Rachel Bates"/>
    <x v="4"/>
    <n v="0.03"/>
    <n v="15.31"/>
    <n v="8.7799999999999994"/>
    <x v="1"/>
    <x v="0"/>
    <x v="2"/>
    <s v="Storage &amp; Organization"/>
    <s v="Small Box"/>
    <s v="Eldon Jumbo ProFile™ Portable File Boxes Graphite/Black"/>
    <n v="0.56999999999999995"/>
    <s v="United States"/>
    <x v="3"/>
    <s v="Vermont"/>
    <s v="Rutland"/>
    <n v="5701"/>
    <x v="149"/>
    <x v="5"/>
    <x v="5"/>
    <x v="149"/>
    <x v="149"/>
    <d v="2015-06-02T00:00:00"/>
    <d v="2015-06-30T00:00:00"/>
    <d v="2015-06-02T00:00:00"/>
    <n v="-57.56"/>
    <x v="4"/>
    <n v="194.08"/>
    <n v="89019"/>
    <n v="15.280000000000001"/>
    <x v="3"/>
    <n v="1"/>
    <n v="-0.29657873042044519"/>
    <n v="136.52000000000001"/>
    <x v="22"/>
    <s v="Jun 2015"/>
    <s v="Jun 2015  Week 23"/>
    <n v="0"/>
    <n v="1"/>
    <x v="0"/>
    <x v="1"/>
  </r>
  <r>
    <n v="2828"/>
    <s v="Monica Howard"/>
    <x v="4"/>
    <n v="7.0000000000000007E-2"/>
    <n v="39.479999999999997"/>
    <n v="1.99"/>
    <x v="1"/>
    <x v="3"/>
    <x v="1"/>
    <s v="Computer Peripherals"/>
    <s v="Small Pack"/>
    <s v="80 Minute CD-R Spindle, 100/Pack - Staples"/>
    <n v="0.54"/>
    <s v="United States"/>
    <x v="2"/>
    <s v="California"/>
    <s v="El Centro"/>
    <n v="92243"/>
    <x v="149"/>
    <x v="5"/>
    <x v="5"/>
    <x v="149"/>
    <x v="149"/>
    <d v="2015-06-02T00:00:00"/>
    <d v="2015-06-30T00:00:00"/>
    <d v="2015-06-02T00:00:00"/>
    <n v="322.25069999999999"/>
    <x v="4"/>
    <n v="467.03"/>
    <n v="87721"/>
    <n v="39.409999999999997"/>
    <x v="2"/>
    <n v="1"/>
    <n v="0.69000000000000006"/>
    <n v="789.28070000000002"/>
    <x v="22"/>
    <s v="Jun 2015"/>
    <s v="Jun 2015  Week 23"/>
    <n v="0"/>
    <n v="1"/>
    <x v="0"/>
    <x v="1"/>
  </r>
  <r>
    <n v="797"/>
    <s v="Eileen Riddle"/>
    <x v="3"/>
    <n v="0.04"/>
    <n v="9.11"/>
    <n v="2.25"/>
    <x v="1"/>
    <x v="3"/>
    <x v="2"/>
    <s v="Pens &amp; Art Supplies"/>
    <s v="Wrap Bag"/>
    <s v="Dixon Ticonderoga Core-Lock Colored Pencils"/>
    <n v="0.52"/>
    <s v="United States"/>
    <x v="2"/>
    <s v="Utah"/>
    <s v="Roy"/>
    <n v="84067"/>
    <x v="149"/>
    <x v="5"/>
    <x v="5"/>
    <x v="149"/>
    <x v="154"/>
    <d v="2015-06-04T00:00:00"/>
    <d v="2015-06-30T00:00:00"/>
    <d v="2015-06-04T00:00:00"/>
    <n v="-3.496"/>
    <x v="0"/>
    <n v="18.59"/>
    <n v="86868"/>
    <n v="9.07"/>
    <x v="2"/>
    <n v="3"/>
    <n v="-0.18805809575040344"/>
    <n v="15.093999999999999"/>
    <x v="22"/>
    <s v="Jun 2015"/>
    <s v="Jun 2015  Week 23"/>
    <n v="0"/>
    <n v="1"/>
    <x v="0"/>
    <x v="1"/>
  </r>
  <r>
    <n v="797"/>
    <s v="Eileen Riddle"/>
    <x v="3"/>
    <n v="7.0000000000000007E-2"/>
    <n v="64.650000000000006"/>
    <n v="35"/>
    <x v="1"/>
    <x v="3"/>
    <x v="2"/>
    <s v="Storage &amp; Organization"/>
    <s v="Large Box"/>
    <s v="Space Solutions Commercial Steel Shelving"/>
    <n v="0.8"/>
    <s v="United States"/>
    <x v="2"/>
    <s v="Utah"/>
    <s v="Roy"/>
    <n v="84067"/>
    <x v="149"/>
    <x v="5"/>
    <x v="5"/>
    <x v="149"/>
    <x v="155"/>
    <d v="2015-06-03T00:00:00"/>
    <d v="2015-06-30T00:00:00"/>
    <d v="2015-06-03T00:00:00"/>
    <n v="-717.072"/>
    <x v="1"/>
    <n v="834.08"/>
    <n v="86868"/>
    <n v="64.580000000000013"/>
    <x v="2"/>
    <n v="2"/>
    <n v="-0.85971609437943597"/>
    <n v="117.00800000000004"/>
    <x v="22"/>
    <s v="Jun 2015"/>
    <s v="Jun 2015  Week 23"/>
    <n v="0"/>
    <n v="1"/>
    <x v="1"/>
    <x v="1"/>
  </r>
  <r>
    <n v="1556"/>
    <s v="Carol Wood"/>
    <x v="3"/>
    <n v="0.06"/>
    <n v="2.89"/>
    <n v="0.99"/>
    <x v="1"/>
    <x v="1"/>
    <x v="2"/>
    <s v="Labels"/>
    <s v="Small Box"/>
    <s v="Avery 482"/>
    <n v="0.38"/>
    <s v="United States"/>
    <x v="0"/>
    <s v="Virginia"/>
    <s v="Alexandria"/>
    <n v="22304"/>
    <x v="149"/>
    <x v="5"/>
    <x v="5"/>
    <x v="149"/>
    <x v="155"/>
    <d v="2015-06-03T00:00:00"/>
    <d v="2015-06-30T00:00:00"/>
    <d v="2015-06-03T00:00:00"/>
    <n v="-2.0097"/>
    <x v="5"/>
    <n v="16.670000000000002"/>
    <n v="87425"/>
    <n v="2.83"/>
    <x v="0"/>
    <n v="2"/>
    <n v="-0.12055788842231553"/>
    <n v="14.660300000000001"/>
    <x v="22"/>
    <s v="Jun 2015"/>
    <s v="Jun 2015  Week 23"/>
    <n v="1"/>
    <n v="0"/>
    <x v="0"/>
    <x v="1"/>
  </r>
  <r>
    <n v="1556"/>
    <s v="Carol Wood"/>
    <x v="3"/>
    <n v="0.08"/>
    <n v="22.84"/>
    <n v="11.54"/>
    <x v="1"/>
    <x v="1"/>
    <x v="2"/>
    <s v="Paper"/>
    <s v="Small Box"/>
    <s v="Xerox 1964"/>
    <n v="0.39"/>
    <s v="United States"/>
    <x v="0"/>
    <s v="Virginia"/>
    <s v="Alexandria"/>
    <n v="22304"/>
    <x v="149"/>
    <x v="5"/>
    <x v="5"/>
    <x v="149"/>
    <x v="155"/>
    <d v="2015-06-03T00:00:00"/>
    <d v="2015-06-30T00:00:00"/>
    <d v="2015-06-03T00:00:00"/>
    <n v="-477.37200000000001"/>
    <x v="13"/>
    <n v="195.16"/>
    <n v="87425"/>
    <n v="22.76"/>
    <x v="0"/>
    <n v="2"/>
    <n v="-2.4460545193687233"/>
    <n v="-282.21199999999999"/>
    <x v="22"/>
    <s v="Jun 2015"/>
    <s v="Jun 2015  Week 23"/>
    <n v="0"/>
    <n v="1"/>
    <x v="1"/>
    <x v="1"/>
  </r>
  <r>
    <n v="1690"/>
    <s v="Neil Bailey"/>
    <x v="3"/>
    <n v="0.09"/>
    <n v="95.43"/>
    <n v="19.989999999999998"/>
    <x v="1"/>
    <x v="3"/>
    <x v="2"/>
    <s v="Storage &amp; Organization"/>
    <s v="Small Box"/>
    <s v="Fellowes Stor/Drawer® Steel Plus™ Storage Drawers"/>
    <n v="0.79"/>
    <s v="United States"/>
    <x v="3"/>
    <s v="Pennsylvania"/>
    <s v="Harrisburg"/>
    <n v="17112"/>
    <x v="149"/>
    <x v="5"/>
    <x v="5"/>
    <x v="149"/>
    <x v="149"/>
    <d v="2015-06-02T00:00:00"/>
    <d v="2015-06-30T00:00:00"/>
    <d v="2015-06-02T00:00:00"/>
    <n v="-143.23500000000001"/>
    <x v="45"/>
    <n v="2053.6"/>
    <n v="91078"/>
    <n v="95.34"/>
    <x v="3"/>
    <n v="1"/>
    <n v="-6.9748246980911574E-2"/>
    <n v="1910.3649999999998"/>
    <x v="22"/>
    <s v="Jun 2015"/>
    <s v="Jun 2015  Week 23"/>
    <n v="0"/>
    <n v="1"/>
    <x v="0"/>
    <x v="1"/>
  </r>
  <r>
    <n v="2443"/>
    <s v="Danny Richmond"/>
    <x v="3"/>
    <n v="0.06"/>
    <n v="2.2799999999999998"/>
    <n v="5.2"/>
    <x v="1"/>
    <x v="3"/>
    <x v="2"/>
    <s v="Pens &amp; Art Supplies"/>
    <s v="Wrap Bag"/>
    <s v="Binney &amp; Smith inkTank™ Erasable Pocket Highlighter, Chisel Tip, Yellow"/>
    <n v="0.41"/>
    <s v="United States"/>
    <x v="0"/>
    <s v="Florida"/>
    <s v="Miami"/>
    <n v="33142"/>
    <x v="149"/>
    <x v="5"/>
    <x v="5"/>
    <x v="149"/>
    <x v="155"/>
    <d v="2015-06-03T00:00:00"/>
    <d v="2015-06-30T00:00:00"/>
    <d v="2015-06-03T00:00:00"/>
    <n v="-2002.6314"/>
    <x v="1"/>
    <n v="30.47"/>
    <n v="89301"/>
    <n v="2.2199999999999998"/>
    <x v="0"/>
    <n v="2"/>
    <n v="-65.72469314079423"/>
    <n v="-1972.1614"/>
    <x v="22"/>
    <s v="Jun 2015"/>
    <s v="Jun 2015  Week 23"/>
    <n v="0"/>
    <n v="1"/>
    <x v="0"/>
    <x v="1"/>
  </r>
  <r>
    <n v="142"/>
    <s v="Brooke Weeks Taylor"/>
    <x v="0"/>
    <n v="0.03"/>
    <n v="22.84"/>
    <n v="11.54"/>
    <x v="1"/>
    <x v="0"/>
    <x v="2"/>
    <s v="Paper"/>
    <s v="Small Box"/>
    <s v="Xerox 1964"/>
    <n v="0.39"/>
    <s v="United States"/>
    <x v="3"/>
    <s v="Connecticut"/>
    <s v="Ansonia"/>
    <n v="6401"/>
    <x v="150"/>
    <x v="5"/>
    <x v="5"/>
    <x v="150"/>
    <x v="155"/>
    <d v="2015-06-03T00:00:00"/>
    <d v="2015-06-30T00:00:00"/>
    <d v="2015-06-03T00:00:00"/>
    <n v="91.956000000000003"/>
    <x v="1"/>
    <n v="312.58999999999997"/>
    <n v="91087"/>
    <n v="22.81"/>
    <x v="3"/>
    <n v="1"/>
    <n v="0.29417447775040789"/>
    <n v="404.54599999999999"/>
    <x v="22"/>
    <s v="Jun 2015"/>
    <s v="Jun 2015  Week 23"/>
    <n v="1"/>
    <n v="0"/>
    <x v="0"/>
    <x v="1"/>
  </r>
  <r>
    <n v="144"/>
    <s v="Marguerite Moss"/>
    <x v="0"/>
    <n v="0.05"/>
    <n v="10.98"/>
    <n v="3.37"/>
    <x v="1"/>
    <x v="0"/>
    <x v="2"/>
    <s v="Scissors, Rulers and Trimmers"/>
    <s v="Small Pack"/>
    <s v="Fiskars® Softgrip Scissors"/>
    <n v="0.56999999999999995"/>
    <s v="United States"/>
    <x v="3"/>
    <s v="Massachusetts"/>
    <s v="Yarmouth"/>
    <n v="2664"/>
    <x v="150"/>
    <x v="5"/>
    <x v="5"/>
    <x v="150"/>
    <x v="155"/>
    <d v="2015-06-03T00:00:00"/>
    <d v="2015-06-30T00:00:00"/>
    <d v="2015-06-03T00:00:00"/>
    <n v="-2.544"/>
    <x v="5"/>
    <n v="64.400000000000006"/>
    <n v="91087"/>
    <n v="10.93"/>
    <x v="3"/>
    <n v="1"/>
    <n v="-3.9503105590062107E-2"/>
    <n v="61.856000000000009"/>
    <x v="22"/>
    <s v="Jun 2015"/>
    <s v="Jun 2015  Week 23"/>
    <n v="1"/>
    <n v="0"/>
    <x v="1"/>
    <x v="1"/>
  </r>
  <r>
    <n v="1461"/>
    <s v="Norman Adams"/>
    <x v="1"/>
    <n v="0.05"/>
    <n v="12.95"/>
    <n v="4.9800000000000004"/>
    <x v="1"/>
    <x v="1"/>
    <x v="2"/>
    <s v="Binders and Binder Accessories"/>
    <s v="Small Box"/>
    <s v="GBC Binding covers"/>
    <n v="0.4"/>
    <s v="United States"/>
    <x v="1"/>
    <s v="Indiana"/>
    <s v="Lafayette"/>
    <n v="47905"/>
    <x v="150"/>
    <x v="5"/>
    <x v="5"/>
    <x v="150"/>
    <x v="154"/>
    <d v="2015-06-04T00:00:00"/>
    <d v="2015-06-30T00:00:00"/>
    <d v="2015-06-04T00:00:00"/>
    <n v="134.16825"/>
    <x v="23"/>
    <n v="252.36"/>
    <n v="86397"/>
    <n v="12.899999999999999"/>
    <x v="1"/>
    <n v="2"/>
    <n v="0.53165418449833568"/>
    <n v="386.52825000000001"/>
    <x v="22"/>
    <s v="Jun 2015"/>
    <s v="Jun 2015  Week 23"/>
    <n v="1"/>
    <n v="0"/>
    <x v="0"/>
    <x v="1"/>
  </r>
  <r>
    <n v="1997"/>
    <s v="Harriet Bowman"/>
    <x v="2"/>
    <n v="0"/>
    <n v="24.92"/>
    <n v="12.98"/>
    <x v="1"/>
    <x v="1"/>
    <x v="2"/>
    <s v="Binders and Binder Accessories"/>
    <s v="Small Box"/>
    <s v="GBC Standard Therm-A-Bind Covers"/>
    <n v="0.39"/>
    <s v="United States"/>
    <x v="0"/>
    <s v="South Carolina"/>
    <s v="Hilton Head Island"/>
    <n v="29915"/>
    <x v="150"/>
    <x v="5"/>
    <x v="5"/>
    <x v="150"/>
    <x v="149"/>
    <d v="2015-06-02T00:00:00"/>
    <d v="2015-06-30T00:00:00"/>
    <d v="2015-06-02T00:00:00"/>
    <n v="-23.155999999999999"/>
    <x v="3"/>
    <n v="32.659999999999997"/>
    <n v="90335"/>
    <n v="24.92"/>
    <x v="0"/>
    <n v="0"/>
    <n v="-0.70900183710961429"/>
    <n v="9.5039999999999978"/>
    <x v="22"/>
    <s v="Jun 2015"/>
    <s v="Jun 2015  Week 23"/>
    <n v="0"/>
    <n v="1"/>
    <x v="0"/>
    <x v="1"/>
  </r>
  <r>
    <n v="2334"/>
    <s v="Stephanie Hawkins"/>
    <x v="2"/>
    <n v="0.06"/>
    <n v="3.74"/>
    <n v="0.94"/>
    <x v="1"/>
    <x v="2"/>
    <x v="2"/>
    <s v="Rubber Bands"/>
    <s v="Wrap Bag"/>
    <s v="Rubber Band Ball"/>
    <n v="0.83"/>
    <s v="United States"/>
    <x v="1"/>
    <s v="Wisconsin"/>
    <s v="Greenfield"/>
    <n v="53220"/>
    <x v="150"/>
    <x v="5"/>
    <x v="5"/>
    <x v="150"/>
    <x v="157"/>
    <d v="2015-06-09T00:00:00"/>
    <d v="2015-06-30T00:00:00"/>
    <d v="2015-06-09T00:00:00"/>
    <n v="-7.6849999999999996"/>
    <x v="4"/>
    <n v="44.75"/>
    <n v="89610"/>
    <n v="3.68"/>
    <x v="1"/>
    <n v="7"/>
    <n v="-0.17173184357541899"/>
    <n v="37.064999999999998"/>
    <x v="22"/>
    <s v="Jun 2015"/>
    <s v="Jun 2015  Week 23"/>
    <n v="0"/>
    <n v="1"/>
    <x v="0"/>
    <x v="1"/>
  </r>
  <r>
    <n v="210"/>
    <s v="Floyd Dale"/>
    <x v="4"/>
    <n v="0.09"/>
    <n v="5.4"/>
    <n v="7.78"/>
    <x v="2"/>
    <x v="2"/>
    <x v="2"/>
    <s v="Binders and Binder Accessories"/>
    <s v="Small Box"/>
    <s v="3M Organizer Strips"/>
    <n v="0.37"/>
    <s v="United States"/>
    <x v="3"/>
    <s v="New York"/>
    <s v="Troy"/>
    <n v="12180"/>
    <x v="150"/>
    <x v="5"/>
    <x v="5"/>
    <x v="150"/>
    <x v="149"/>
    <d v="2015-06-02T00:00:00"/>
    <d v="2015-06-30T00:00:00"/>
    <d v="2015-06-02T00:00:00"/>
    <n v="-21.487749999999998"/>
    <x v="7"/>
    <n v="27.3"/>
    <n v="85966"/>
    <n v="5.3100000000000005"/>
    <x v="3"/>
    <n v="0"/>
    <n v="-0.78709706959706949"/>
    <n v="5.8122500000000024"/>
    <x v="22"/>
    <s v="Jun 2015"/>
    <s v="Jun 2015  Week 23"/>
    <n v="0"/>
    <n v="1"/>
    <x v="0"/>
    <x v="1"/>
  </r>
  <r>
    <n v="210"/>
    <s v="Floyd Dale"/>
    <x v="4"/>
    <n v="0.02"/>
    <n v="20.28"/>
    <n v="6.68"/>
    <x v="1"/>
    <x v="2"/>
    <x v="0"/>
    <s v="Office Furnishings"/>
    <s v="Small Box"/>
    <s v="Seth Thomas 8 1/2&quot; Cubicle Clock"/>
    <n v="0.53"/>
    <s v="United States"/>
    <x v="3"/>
    <s v="New York"/>
    <s v="Troy"/>
    <n v="12180"/>
    <x v="150"/>
    <x v="5"/>
    <x v="5"/>
    <x v="150"/>
    <x v="149"/>
    <d v="2015-06-02T00:00:00"/>
    <d v="2015-06-30T00:00:00"/>
    <d v="2015-06-02T00:00:00"/>
    <n v="44.677500000000002"/>
    <x v="6"/>
    <n v="64.75"/>
    <n v="85966"/>
    <n v="20.260000000000002"/>
    <x v="3"/>
    <n v="0"/>
    <n v="0.69000000000000006"/>
    <n v="109.42750000000001"/>
    <x v="22"/>
    <s v="Jun 2015"/>
    <s v="Jun 2015  Week 23"/>
    <n v="0"/>
    <n v="1"/>
    <x v="1"/>
    <x v="1"/>
  </r>
  <r>
    <n v="210"/>
    <s v="Floyd Dale"/>
    <x v="4"/>
    <n v="0"/>
    <n v="11.55"/>
    <n v="2.36"/>
    <x v="1"/>
    <x v="2"/>
    <x v="2"/>
    <s v="Pens &amp; Art Supplies"/>
    <s v="Wrap Bag"/>
    <s v="Newell 309"/>
    <n v="0.55000000000000004"/>
    <s v="United States"/>
    <x v="3"/>
    <s v="New York"/>
    <s v="Troy"/>
    <n v="12180"/>
    <x v="150"/>
    <x v="5"/>
    <x v="5"/>
    <x v="150"/>
    <x v="155"/>
    <d v="2015-06-03T00:00:00"/>
    <d v="2015-06-30T00:00:00"/>
    <d v="2015-06-03T00:00:00"/>
    <n v="23.594999999999999"/>
    <x v="18"/>
    <n v="62.98"/>
    <n v="85966"/>
    <n v="11.55"/>
    <x v="3"/>
    <n v="1"/>
    <n v="0.37464274372816769"/>
    <n v="86.574999999999989"/>
    <x v="22"/>
    <s v="Jun 2015"/>
    <s v="Jun 2015  Week 23"/>
    <n v="0"/>
    <n v="1"/>
    <x v="1"/>
    <x v="1"/>
  </r>
  <r>
    <n v="211"/>
    <s v="Anna Wood"/>
    <x v="4"/>
    <n v="0.05"/>
    <n v="2.08"/>
    <n v="2.56"/>
    <x v="1"/>
    <x v="2"/>
    <x v="2"/>
    <s v="Scissors, Rulers and Trimmers"/>
    <s v="Small Pack"/>
    <s v="Kleencut® Forged Office Shears by Acme United Corporation"/>
    <n v="0.55000000000000004"/>
    <s v="United States"/>
    <x v="3"/>
    <s v="New York"/>
    <s v="Utica"/>
    <n v="13501"/>
    <x v="150"/>
    <x v="5"/>
    <x v="5"/>
    <x v="150"/>
    <x v="155"/>
    <d v="2015-06-03T00:00:00"/>
    <d v="2015-06-30T00:00:00"/>
    <d v="2015-06-03T00:00:00"/>
    <n v="-36.25"/>
    <x v="41"/>
    <n v="42.29"/>
    <n v="85966"/>
    <n v="2.0300000000000002"/>
    <x v="3"/>
    <n v="1"/>
    <n v="-0.85717663750295581"/>
    <n v="6.0399999999999991"/>
    <x v="22"/>
    <s v="Jun 2015"/>
    <s v="Jun 2015  Week 23"/>
    <n v="0"/>
    <n v="1"/>
    <x v="1"/>
    <x v="1"/>
  </r>
  <r>
    <n v="3374"/>
    <s v="Jamie Ward"/>
    <x v="4"/>
    <n v="0.01"/>
    <n v="179.29"/>
    <n v="29.21"/>
    <x v="0"/>
    <x v="3"/>
    <x v="0"/>
    <s v="Tables"/>
    <s v="Jumbo Box"/>
    <s v="Bevis Round Conference Table Top, X-Base"/>
    <n v="0.76"/>
    <s v="United States"/>
    <x v="3"/>
    <s v="Maryland"/>
    <s v="Odenton"/>
    <n v="21113"/>
    <x v="150"/>
    <x v="5"/>
    <x v="5"/>
    <x v="150"/>
    <x v="154"/>
    <d v="2015-06-04T00:00:00"/>
    <d v="2015-06-30T00:00:00"/>
    <d v="2015-06-04T00:00:00"/>
    <n v="66.362219999999994"/>
    <x v="2"/>
    <n v="1487.9"/>
    <n v="87473"/>
    <n v="179.28"/>
    <x v="3"/>
    <n v="2"/>
    <n v="4.4601263525774572E-2"/>
    <n v="1554.2622200000001"/>
    <x v="22"/>
    <s v="Jun 2015"/>
    <s v="Jun 2015  Week 23"/>
    <n v="1"/>
    <n v="0"/>
    <x v="0"/>
    <x v="1"/>
  </r>
  <r>
    <n v="1170"/>
    <s v="Jessie Houston"/>
    <x v="3"/>
    <n v="0.09"/>
    <n v="9.7799999999999994"/>
    <n v="1.39"/>
    <x v="1"/>
    <x v="1"/>
    <x v="2"/>
    <s v="Envelopes"/>
    <s v="Small Box"/>
    <s v="Staples #10 Laser &amp; Inkjet Envelopes, 4 1/8&quot; x 9 1/2&quot;, 100/Box"/>
    <n v="0.39"/>
    <s v="United States"/>
    <x v="3"/>
    <s v="Delaware"/>
    <s v="Newark"/>
    <n v="19711"/>
    <x v="150"/>
    <x v="5"/>
    <x v="5"/>
    <x v="150"/>
    <x v="155"/>
    <d v="2015-06-03T00:00:00"/>
    <d v="2015-06-30T00:00:00"/>
    <d v="2015-06-03T00:00:00"/>
    <n v="125.20740000000001"/>
    <x v="23"/>
    <n v="181.46"/>
    <n v="87520"/>
    <n v="9.69"/>
    <x v="3"/>
    <n v="1"/>
    <n v="0.69000000000000006"/>
    <n v="306.66740000000004"/>
    <x v="22"/>
    <s v="Jun 2015"/>
    <s v="Jun 2015  Week 23"/>
    <n v="1"/>
    <n v="0"/>
    <x v="0"/>
    <x v="1"/>
  </r>
  <r>
    <n v="1170"/>
    <s v="Jessie Houston"/>
    <x v="3"/>
    <n v="0"/>
    <n v="200.99"/>
    <n v="8.08"/>
    <x v="1"/>
    <x v="1"/>
    <x v="1"/>
    <s v="Telephones and Communication"/>
    <s v="Small Box"/>
    <s v="5125"/>
    <n v="0.59"/>
    <s v="United States"/>
    <x v="3"/>
    <s v="Delaware"/>
    <s v="Newark"/>
    <n v="19711"/>
    <x v="150"/>
    <x v="5"/>
    <x v="5"/>
    <x v="150"/>
    <x v="154"/>
    <d v="2015-06-04T00:00:00"/>
    <d v="2015-06-30T00:00:00"/>
    <d v="2015-06-04T00:00:00"/>
    <n v="281.53440000000001"/>
    <x v="5"/>
    <n v="1076.3"/>
    <n v="87520"/>
    <n v="200.99"/>
    <x v="3"/>
    <n v="2"/>
    <n v="0.26157614048127847"/>
    <n v="1357.8344"/>
    <x v="22"/>
    <s v="Jun 2015"/>
    <s v="Jun 2015  Week 23"/>
    <n v="0"/>
    <n v="1"/>
    <x v="1"/>
    <x v="1"/>
  </r>
  <r>
    <n v="2487"/>
    <s v="Michelle Bryant Phillips"/>
    <x v="3"/>
    <n v="0.02"/>
    <n v="136.97999999999999"/>
    <n v="24.49"/>
    <x v="2"/>
    <x v="0"/>
    <x v="0"/>
    <s v="Office Furnishings"/>
    <s v="Large Box"/>
    <s v="3M Polarizing Task Lamp with Clamp Arm, Light Gray"/>
    <n v="0.59"/>
    <s v="United States"/>
    <x v="0"/>
    <s v="Georgia"/>
    <s v="Tucker"/>
    <n v="30084"/>
    <x v="150"/>
    <x v="5"/>
    <x v="5"/>
    <x v="150"/>
    <x v="155"/>
    <d v="2015-06-03T00:00:00"/>
    <d v="2015-06-30T00:00:00"/>
    <d v="2015-06-03T00:00:00"/>
    <n v="88.56"/>
    <x v="2"/>
    <n v="1140.95"/>
    <n v="91417"/>
    <n v="136.95999999999998"/>
    <x v="0"/>
    <n v="1"/>
    <n v="7.7619527586660242E-2"/>
    <n v="1229.51"/>
    <x v="22"/>
    <s v="Jun 2015"/>
    <s v="Jun 2015  Week 23"/>
    <n v="1"/>
    <n v="0"/>
    <x v="0"/>
    <x v="1"/>
  </r>
  <r>
    <n v="1389"/>
    <s v="Jean Khan"/>
    <x v="1"/>
    <n v="0.09"/>
    <n v="2.61"/>
    <n v="0.5"/>
    <x v="1"/>
    <x v="1"/>
    <x v="2"/>
    <s v="Labels"/>
    <s v="Small Box"/>
    <s v="Avery 494"/>
    <n v="0.39"/>
    <s v="United States"/>
    <x v="2"/>
    <s v="California"/>
    <s v="Menlo Park"/>
    <n v="94025"/>
    <x v="151"/>
    <x v="5"/>
    <x v="5"/>
    <x v="151"/>
    <x v="152"/>
    <d v="2015-06-05T00:00:00"/>
    <d v="2015-06-30T00:00:00"/>
    <d v="2015-06-05T00:00:00"/>
    <n v="29.380199999999999"/>
    <x v="40"/>
    <n v="42.58"/>
    <n v="88729"/>
    <n v="2.52"/>
    <x v="2"/>
    <n v="2"/>
    <n v="0.69"/>
    <n v="71.9602"/>
    <x v="22"/>
    <s v="Jun 2015"/>
    <s v="Jun 2015  Week 23"/>
    <n v="0"/>
    <n v="1"/>
    <x v="0"/>
    <x v="1"/>
  </r>
  <r>
    <n v="87"/>
    <s v="Norman Shields"/>
    <x v="2"/>
    <n v="0.05"/>
    <n v="161.55000000000001"/>
    <n v="19.989999999999998"/>
    <x v="1"/>
    <x v="3"/>
    <x v="2"/>
    <s v="Storage &amp; Organization"/>
    <s v="Small Box"/>
    <s v="Fellowes Super Stor/Drawer® Files"/>
    <n v="0.66"/>
    <s v="United States"/>
    <x v="2"/>
    <s v="California"/>
    <s v="Vacaville"/>
    <n v="95687"/>
    <x v="151"/>
    <x v="5"/>
    <x v="5"/>
    <x v="151"/>
    <x v="156"/>
    <d v="2015-06-08T00:00:00"/>
    <d v="2015-06-30T00:00:00"/>
    <d v="2015-06-08T00:00:00"/>
    <n v="1892.424"/>
    <x v="23"/>
    <n v="3127.69"/>
    <n v="90596"/>
    <n v="161.5"/>
    <x v="2"/>
    <n v="5"/>
    <n v="0.60505484878616489"/>
    <n v="5020.1139999999996"/>
    <x v="22"/>
    <s v="Jun 2015"/>
    <s v="Jun 2015  Week 23"/>
    <n v="0"/>
    <n v="1"/>
    <x v="0"/>
    <x v="1"/>
  </r>
  <r>
    <n v="2268"/>
    <s v="Carlos Adkins"/>
    <x v="2"/>
    <n v="0.08"/>
    <n v="259.70999999999998"/>
    <n v="66.67"/>
    <x v="0"/>
    <x v="0"/>
    <x v="0"/>
    <s v="Tables"/>
    <s v="Jumbo Box"/>
    <s v="Bevis Round Bullnose 29&quot; High Table Top"/>
    <n v="0.61"/>
    <s v="United States"/>
    <x v="0"/>
    <s v="Florida"/>
    <s v="Land O Lakes"/>
    <n v="34639"/>
    <x v="151"/>
    <x v="5"/>
    <x v="5"/>
    <x v="151"/>
    <x v="153"/>
    <d v="2015-06-07T00:00:00"/>
    <d v="2015-06-30T00:00:00"/>
    <d v="2015-06-07T00:00:00"/>
    <n v="138.22200000000001"/>
    <x v="40"/>
    <n v="4086.5"/>
    <n v="89571"/>
    <n v="259.63"/>
    <x v="0"/>
    <n v="4"/>
    <n v="3.3824054814633554E-2"/>
    <n v="4224.7219999999998"/>
    <x v="22"/>
    <s v="Jun 2015"/>
    <s v="Jun 2015  Week 23"/>
    <n v="1"/>
    <n v="0"/>
    <x v="0"/>
    <x v="1"/>
  </r>
  <r>
    <n v="1357"/>
    <s v="Marguerite Yu"/>
    <x v="4"/>
    <n v="0.03"/>
    <n v="125.99"/>
    <n v="7.69"/>
    <x v="1"/>
    <x v="2"/>
    <x v="1"/>
    <s v="Telephones and Communication"/>
    <s v="Small Box"/>
    <s v="Timeport L7089"/>
    <n v="0.57999999999999996"/>
    <s v="United States"/>
    <x v="1"/>
    <s v="Texas"/>
    <s v="Weslaco"/>
    <n v="78596"/>
    <x v="151"/>
    <x v="5"/>
    <x v="5"/>
    <x v="151"/>
    <x v="152"/>
    <d v="2015-06-05T00:00:00"/>
    <d v="2015-06-30T00:00:00"/>
    <d v="2015-06-05T00:00:00"/>
    <n v="500.95800000000003"/>
    <x v="13"/>
    <n v="981.65"/>
    <n v="88184"/>
    <n v="125.96"/>
    <x v="1"/>
    <n v="2"/>
    <n v="0.51032241633983599"/>
    <n v="1482.6079999999999"/>
    <x v="22"/>
    <s v="Jun 2015"/>
    <s v="Jun 2015  Week 23"/>
    <n v="1"/>
    <n v="0"/>
    <x v="0"/>
    <x v="1"/>
  </r>
  <r>
    <n v="1737"/>
    <s v="Danielle Myers"/>
    <x v="3"/>
    <n v="0.09"/>
    <n v="30.93"/>
    <n v="3.92"/>
    <x v="1"/>
    <x v="3"/>
    <x v="0"/>
    <s v="Office Furnishings"/>
    <s v="Small Pack"/>
    <s v="Advantus Employee of the Month Certificate Frame, 11 x 13-1/2"/>
    <n v="0.44"/>
    <s v="United States"/>
    <x v="0"/>
    <s v="North Carolina"/>
    <s v="Garner"/>
    <n v="27529"/>
    <x v="151"/>
    <x v="5"/>
    <x v="5"/>
    <x v="151"/>
    <x v="152"/>
    <d v="2015-06-05T00:00:00"/>
    <d v="2015-06-30T00:00:00"/>
    <d v="2015-06-05T00:00:00"/>
    <n v="-130.42400000000001"/>
    <x v="47"/>
    <n v="451.83"/>
    <n v="85866"/>
    <n v="30.84"/>
    <x v="0"/>
    <n v="2"/>
    <n v="-0.28865723834185425"/>
    <n v="321.40599999999995"/>
    <x v="22"/>
    <s v="Jun 2015"/>
    <s v="Jun 2015  Week 23"/>
    <n v="1"/>
    <n v="0"/>
    <x v="0"/>
    <x v="1"/>
  </r>
  <r>
    <n v="1737"/>
    <s v="Danielle Myers"/>
    <x v="3"/>
    <n v="0.03"/>
    <n v="1.68"/>
    <n v="0.7"/>
    <x v="2"/>
    <x v="3"/>
    <x v="2"/>
    <s v="Pens &amp; Art Supplies"/>
    <s v="Wrap Bag"/>
    <s v="Newell 308"/>
    <n v="0.6"/>
    <s v="United States"/>
    <x v="0"/>
    <s v="North Carolina"/>
    <s v="Garner"/>
    <n v="27529"/>
    <x v="151"/>
    <x v="5"/>
    <x v="5"/>
    <x v="151"/>
    <x v="152"/>
    <d v="2015-06-05T00:00:00"/>
    <d v="2015-06-30T00:00:00"/>
    <d v="2015-06-05T00:00:00"/>
    <n v="-106.42100000000001"/>
    <x v="8"/>
    <n v="20.239999999999998"/>
    <n v="85866"/>
    <n v="1.65"/>
    <x v="0"/>
    <n v="2"/>
    <n v="-5.2579545454545462"/>
    <n v="-86.181000000000012"/>
    <x v="22"/>
    <s v="Jun 2015"/>
    <s v="Jun 2015  Week 23"/>
    <n v="0"/>
    <n v="1"/>
    <x v="1"/>
    <x v="1"/>
  </r>
  <r>
    <n v="1998"/>
    <s v="Judy Frazier"/>
    <x v="3"/>
    <n v="0.06"/>
    <n v="4.42"/>
    <n v="4.99"/>
    <x v="1"/>
    <x v="3"/>
    <x v="2"/>
    <s v="Envelopes"/>
    <s v="Small Box"/>
    <s v="Grip Seal Envelopes"/>
    <n v="0.38"/>
    <s v="United States"/>
    <x v="3"/>
    <s v="New York"/>
    <s v="East Massapequa"/>
    <n v="11758"/>
    <x v="151"/>
    <x v="5"/>
    <x v="5"/>
    <x v="151"/>
    <x v="152"/>
    <d v="2015-06-05T00:00:00"/>
    <d v="2015-06-30T00:00:00"/>
    <d v="2015-06-05T00:00:00"/>
    <n v="-10.435"/>
    <x v="6"/>
    <n v="14.85"/>
    <n v="90568"/>
    <n v="4.3600000000000003"/>
    <x v="3"/>
    <n v="2"/>
    <n v="-0.7026936026936027"/>
    <n v="4.4149999999999991"/>
    <x v="22"/>
    <s v="Jun 2015"/>
    <s v="Jun 2015  Week 23"/>
    <n v="1"/>
    <n v="0"/>
    <x v="0"/>
    <x v="1"/>
  </r>
  <r>
    <n v="3151"/>
    <s v="Glenda Hunter"/>
    <x v="3"/>
    <n v="0.01"/>
    <n v="145.97999999999999"/>
    <n v="46.2"/>
    <x v="0"/>
    <x v="3"/>
    <x v="0"/>
    <s v="Tables"/>
    <s v="Jumbo Box"/>
    <s v="Bevis Rectangular Conference Tables"/>
    <n v="0.69"/>
    <s v="United States"/>
    <x v="2"/>
    <s v="California"/>
    <s v="Twentynine Palms"/>
    <n v="92277"/>
    <x v="151"/>
    <x v="5"/>
    <x v="5"/>
    <x v="151"/>
    <x v="155"/>
    <d v="2015-06-03T00:00:00"/>
    <d v="2015-06-30T00:00:00"/>
    <d v="2015-06-03T00:00:00"/>
    <n v="-134.512"/>
    <x v="13"/>
    <n v="1370.79"/>
    <n v="88543"/>
    <n v="145.97"/>
    <x v="2"/>
    <n v="0"/>
    <n v="-9.8127357217371008E-2"/>
    <n v="1236.278"/>
    <x v="22"/>
    <s v="Jun 2015"/>
    <s v="Jun 2015  Week 23"/>
    <n v="0"/>
    <n v="1"/>
    <x v="0"/>
    <x v="1"/>
  </r>
  <r>
    <n v="754"/>
    <s v="Helen Lyons"/>
    <x v="1"/>
    <n v="0.06"/>
    <n v="218.75"/>
    <n v="69.64"/>
    <x v="0"/>
    <x v="3"/>
    <x v="0"/>
    <s v="Tables"/>
    <s v="Jumbo Box"/>
    <s v="BoxOffice By Design Rectangular and Half-Moon Meeting Room Tables"/>
    <n v="0.77"/>
    <s v="United States"/>
    <x v="2"/>
    <s v="Arizona"/>
    <s v="Prescott Valley"/>
    <n v="86314"/>
    <x v="152"/>
    <x v="5"/>
    <x v="5"/>
    <x v="152"/>
    <x v="152"/>
    <d v="2015-06-05T00:00:00"/>
    <d v="2015-06-30T00:00:00"/>
    <d v="2015-06-05T00:00:00"/>
    <n v="-453.2"/>
    <x v="7"/>
    <n v="905.4"/>
    <n v="90437"/>
    <n v="218.69"/>
    <x v="2"/>
    <n v="1"/>
    <n v="-0.50055224210293792"/>
    <n v="452.2"/>
    <x v="22"/>
    <s v="Jun 2015"/>
    <s v="Jun 2015  Week 23"/>
    <n v="0"/>
    <n v="1"/>
    <x v="0"/>
    <x v="1"/>
  </r>
  <r>
    <n v="1233"/>
    <s v="Gary Hester"/>
    <x v="1"/>
    <n v="0.09"/>
    <n v="99.99"/>
    <n v="19.989999999999998"/>
    <x v="1"/>
    <x v="1"/>
    <x v="1"/>
    <s v="Computer Peripherals"/>
    <s v="Small Box"/>
    <s v="US Robotics 56K V.92 External Faxmodem"/>
    <n v="0.52"/>
    <s v="United States"/>
    <x v="1"/>
    <s v="Texas"/>
    <s v="Flower Mound"/>
    <n v="75028"/>
    <x v="152"/>
    <x v="5"/>
    <x v="5"/>
    <x v="152"/>
    <x v="158"/>
    <d v="2015-06-06T00:00:00"/>
    <d v="2015-06-30T00:00:00"/>
    <d v="2015-06-06T00:00:00"/>
    <n v="-161.47499999999999"/>
    <x v="3"/>
    <n v="97.65"/>
    <n v="89376"/>
    <n v="99.899999999999991"/>
    <x v="1"/>
    <n v="2"/>
    <n v="-1.6536098310291858"/>
    <n v="-63.824999999999989"/>
    <x v="22"/>
    <s v="Jun 2015"/>
    <s v="Jun 2015  Week 23"/>
    <n v="0"/>
    <n v="1"/>
    <x v="0"/>
    <x v="1"/>
  </r>
  <r>
    <n v="1233"/>
    <s v="Gary Hester"/>
    <x v="1"/>
    <n v="0.04"/>
    <n v="205.99"/>
    <n v="5.26"/>
    <x v="1"/>
    <x v="1"/>
    <x v="1"/>
    <s v="Telephones and Communication"/>
    <s v="Small Box"/>
    <s v="i470"/>
    <n v="0.56000000000000005"/>
    <s v="United States"/>
    <x v="1"/>
    <s v="Texas"/>
    <s v="Flower Mound"/>
    <n v="75028"/>
    <x v="152"/>
    <x v="5"/>
    <x v="5"/>
    <x v="152"/>
    <x v="152"/>
    <d v="2015-06-05T00:00:00"/>
    <d v="2015-06-30T00:00:00"/>
    <d v="2015-06-05T00:00:00"/>
    <n v="-0.81399999999999995"/>
    <x v="5"/>
    <n v="1018.61"/>
    <n v="89376"/>
    <n v="205.95000000000002"/>
    <x v="1"/>
    <n v="1"/>
    <n v="-7.9912822375590256E-4"/>
    <n v="1017.796"/>
    <x v="22"/>
    <s v="Jun 2015"/>
    <s v="Jun 2015  Week 23"/>
    <n v="0"/>
    <n v="1"/>
    <x v="1"/>
    <x v="1"/>
  </r>
  <r>
    <n v="3238"/>
    <s v="Kathleen P Bloom"/>
    <x v="2"/>
    <n v="0.06"/>
    <n v="115.99"/>
    <n v="5.92"/>
    <x v="1"/>
    <x v="3"/>
    <x v="1"/>
    <s v="Telephones and Communication"/>
    <s v="Small Box"/>
    <s v="8890"/>
    <n v="0.57999999999999996"/>
    <s v="United States"/>
    <x v="2"/>
    <s v="Oregon"/>
    <s v="Corvallis"/>
    <n v="97330"/>
    <x v="152"/>
    <x v="5"/>
    <x v="5"/>
    <x v="152"/>
    <x v="158"/>
    <d v="2015-06-06T00:00:00"/>
    <d v="2015-06-30T00:00:00"/>
    <d v="2015-06-06T00:00:00"/>
    <n v="-13.068"/>
    <x v="18"/>
    <n v="495.82"/>
    <n v="89564"/>
    <n v="115.92999999999999"/>
    <x v="2"/>
    <n v="2"/>
    <n v="-2.6356338993989755E-2"/>
    <n v="482.75200000000001"/>
    <x v="22"/>
    <s v="Jun 2015"/>
    <s v="Jun 2015  Week 23"/>
    <n v="1"/>
    <n v="0"/>
    <x v="0"/>
    <x v="1"/>
  </r>
  <r>
    <n v="2391"/>
    <s v="Jacob McNeill"/>
    <x v="3"/>
    <n v="0"/>
    <n v="999.99"/>
    <n v="13.99"/>
    <x v="1"/>
    <x v="3"/>
    <x v="1"/>
    <s v="Office Machines"/>
    <s v="Medium Box"/>
    <s v="Polycom Soundstation EX Audio-Conferencing Telephone, Black"/>
    <n v="0.36"/>
    <s v="United States"/>
    <x v="3"/>
    <s v="New York"/>
    <s v="Oceanside"/>
    <n v="11572"/>
    <x v="152"/>
    <x v="5"/>
    <x v="5"/>
    <x v="152"/>
    <x v="158"/>
    <d v="2015-06-06T00:00:00"/>
    <d v="2015-06-30T00:00:00"/>
    <d v="2015-06-06T00:00:00"/>
    <n v="-1455.9972"/>
    <x v="3"/>
    <n v="1009.99"/>
    <n v="91123"/>
    <n v="999.99"/>
    <x v="3"/>
    <n v="2"/>
    <n v="-1.441595659362964"/>
    <n v="-446.00720000000001"/>
    <x v="22"/>
    <s v="Jun 2015"/>
    <s v="Jun 2015  Week 23"/>
    <n v="0"/>
    <n v="1"/>
    <x v="0"/>
    <x v="1"/>
  </r>
  <r>
    <n v="2391"/>
    <s v="Jacob McNeill"/>
    <x v="3"/>
    <n v="0.05"/>
    <n v="6.48"/>
    <n v="5.14"/>
    <x v="2"/>
    <x v="3"/>
    <x v="2"/>
    <s v="Paper"/>
    <s v="Small Box"/>
    <s v="Xerox 23"/>
    <n v="0.37"/>
    <s v="United States"/>
    <x v="3"/>
    <s v="New York"/>
    <s v="Oceanside"/>
    <n v="11572"/>
    <x v="152"/>
    <x v="5"/>
    <x v="5"/>
    <x v="152"/>
    <x v="152"/>
    <d v="2015-06-05T00:00:00"/>
    <d v="2015-06-30T00:00:00"/>
    <d v="2015-06-05T00:00:00"/>
    <n v="-22.56"/>
    <x v="1"/>
    <n v="92.16"/>
    <n v="91123"/>
    <n v="6.4300000000000006"/>
    <x v="3"/>
    <n v="1"/>
    <n v="-0.24479166666666666"/>
    <n v="69.599999999999994"/>
    <x v="22"/>
    <s v="Jun 2015"/>
    <s v="Jun 2015  Week 23"/>
    <n v="0"/>
    <n v="1"/>
    <x v="1"/>
    <x v="1"/>
  </r>
  <r>
    <n v="2548"/>
    <s v="Wayne Bass"/>
    <x v="3"/>
    <n v="0.09"/>
    <n v="5.98"/>
    <n v="1.67"/>
    <x v="1"/>
    <x v="0"/>
    <x v="2"/>
    <s v="Pens &amp; Art Supplies"/>
    <s v="Wrap Bag"/>
    <s v="Dixon Ticonderoga® Erasable Colored Pencil Set, 12-Color"/>
    <n v="0.51"/>
    <s v="United States"/>
    <x v="2"/>
    <s v="California"/>
    <s v="Los Angeles"/>
    <n v="90068"/>
    <x v="152"/>
    <x v="5"/>
    <x v="5"/>
    <x v="152"/>
    <x v="153"/>
    <d v="2015-06-07T00:00:00"/>
    <d v="2015-06-30T00:00:00"/>
    <d v="2015-06-07T00:00:00"/>
    <n v="23.87"/>
    <x v="72"/>
    <n v="448.26"/>
    <n v="29889"/>
    <n v="5.8900000000000006"/>
    <x v="2"/>
    <n v="3"/>
    <n v="5.3250345781466119E-2"/>
    <n v="472.13"/>
    <x v="22"/>
    <s v="Jun 2015"/>
    <s v="Jun 2015  Week 23"/>
    <n v="0"/>
    <n v="1"/>
    <x v="0"/>
    <x v="1"/>
  </r>
  <r>
    <n v="2549"/>
    <s v="Martha Bowers"/>
    <x v="3"/>
    <n v="0.09"/>
    <n v="5.98"/>
    <n v="1.67"/>
    <x v="1"/>
    <x v="0"/>
    <x v="2"/>
    <s v="Pens &amp; Art Supplies"/>
    <s v="Wrap Bag"/>
    <s v="Dixon Ticonderoga® Erasable Colored Pencil Set, 12-Color"/>
    <n v="0.51"/>
    <s v="United States"/>
    <x v="3"/>
    <s v="Ohio"/>
    <s v="Whitehall"/>
    <n v="43213"/>
    <x v="152"/>
    <x v="5"/>
    <x v="5"/>
    <x v="152"/>
    <x v="153"/>
    <d v="2015-06-07T00:00:00"/>
    <d v="2015-06-30T00:00:00"/>
    <d v="2015-06-07T00:00:00"/>
    <n v="35.805"/>
    <x v="41"/>
    <n v="110.68"/>
    <n v="88658"/>
    <n v="5.8900000000000006"/>
    <x v="3"/>
    <n v="3"/>
    <n v="0.3235001807011203"/>
    <n v="146.48500000000001"/>
    <x v="22"/>
    <s v="Jun 2015"/>
    <s v="Jun 2015  Week 23"/>
    <n v="0"/>
    <n v="1"/>
    <x v="0"/>
    <x v="1"/>
  </r>
  <r>
    <n v="2882"/>
    <s v="Andrew Gonzalez"/>
    <x v="1"/>
    <n v="0.09"/>
    <n v="363.25"/>
    <n v="19.989999999999998"/>
    <x v="1"/>
    <x v="1"/>
    <x v="2"/>
    <s v="Appliances"/>
    <s v="Small Box"/>
    <s v="Hoover WindTunnel™ Plus Canister Vacuum"/>
    <n v="0.56999999999999995"/>
    <s v="United States"/>
    <x v="0"/>
    <s v="North Carolina"/>
    <s v="Charlotte"/>
    <n v="28206"/>
    <x v="153"/>
    <x v="5"/>
    <x v="5"/>
    <x v="153"/>
    <x v="158"/>
    <d v="2015-06-06T00:00:00"/>
    <d v="2015-06-30T00:00:00"/>
    <d v="2015-06-06T00:00:00"/>
    <n v="732.26980000000003"/>
    <x v="31"/>
    <n v="7497.05"/>
    <n v="21958"/>
    <n v="363.16"/>
    <x v="0"/>
    <n v="1"/>
    <n v="9.7674391927491486E-2"/>
    <n v="8229.3198000000011"/>
    <x v="22"/>
    <s v="Jun 2015"/>
    <s v="Jun 2015  Week 23"/>
    <n v="0"/>
    <n v="1"/>
    <x v="0"/>
    <x v="1"/>
  </r>
  <r>
    <n v="2884"/>
    <s v="Stuart C Robinson"/>
    <x v="1"/>
    <n v="0.09"/>
    <n v="363.25"/>
    <n v="19.989999999999998"/>
    <x v="1"/>
    <x v="1"/>
    <x v="2"/>
    <s v="Appliances"/>
    <s v="Small Box"/>
    <s v="Hoover WindTunnel™ Plus Canister Vacuum"/>
    <n v="0.56999999999999995"/>
    <s v="United States"/>
    <x v="3"/>
    <s v="Ohio"/>
    <s v="North Ridgeville"/>
    <n v="44039"/>
    <x v="153"/>
    <x v="5"/>
    <x v="5"/>
    <x v="153"/>
    <x v="158"/>
    <d v="2015-06-06T00:00:00"/>
    <d v="2015-06-30T00:00:00"/>
    <d v="2015-06-06T00:00:00"/>
    <n v="1231.6569"/>
    <x v="18"/>
    <n v="1785.01"/>
    <n v="87633"/>
    <n v="363.16"/>
    <x v="3"/>
    <n v="1"/>
    <n v="0.69"/>
    <n v="3016.6669000000002"/>
    <x v="22"/>
    <s v="Jun 2015"/>
    <s v="Jun 2015  Week 23"/>
    <n v="0"/>
    <n v="1"/>
    <x v="0"/>
    <x v="1"/>
  </r>
  <r>
    <n v="269"/>
    <s v="Calvin Boyette"/>
    <x v="2"/>
    <n v="0.09"/>
    <n v="35.94"/>
    <n v="6.66"/>
    <x v="1"/>
    <x v="2"/>
    <x v="2"/>
    <s v="Envelopes"/>
    <s v="Small Box"/>
    <s v="Tyvek ® Top-Opening Peel &amp; Seel ® Envelopes, Gray"/>
    <n v="0.4"/>
    <s v="United States"/>
    <x v="2"/>
    <s v="Arizona"/>
    <s v="Gilbert"/>
    <n v="85234"/>
    <x v="153"/>
    <x v="5"/>
    <x v="5"/>
    <x v="153"/>
    <x v="159"/>
    <d v="2015-06-10T00:00:00"/>
    <d v="2015-06-30T00:00:00"/>
    <d v="2015-06-10T00:00:00"/>
    <n v="144.2928"/>
    <x v="5"/>
    <n v="209.12"/>
    <n v="88942"/>
    <n v="35.849999999999994"/>
    <x v="2"/>
    <n v="5"/>
    <n v="0.69"/>
    <n v="353.4128"/>
    <x v="22"/>
    <s v="Jun 2015"/>
    <s v="Jun 2015  Week 23"/>
    <n v="1"/>
    <n v="0"/>
    <x v="0"/>
    <x v="1"/>
  </r>
  <r>
    <n v="269"/>
    <s v="Calvin Boyette"/>
    <x v="2"/>
    <n v="0"/>
    <n v="170.98"/>
    <n v="13.99"/>
    <x v="1"/>
    <x v="2"/>
    <x v="0"/>
    <s v="Office Furnishings"/>
    <s v="Medium Box"/>
    <s v="Tenex Antistatic Computer Chair Mats"/>
    <n v="0.75"/>
    <s v="United States"/>
    <x v="2"/>
    <s v="Arizona"/>
    <s v="Gilbert"/>
    <n v="85234"/>
    <x v="153"/>
    <x v="5"/>
    <x v="5"/>
    <x v="153"/>
    <x v="160"/>
    <d v="2015-06-12T00:00:00"/>
    <d v="2015-06-30T00:00:00"/>
    <d v="2015-06-12T00:00:00"/>
    <n v="888.14729999999997"/>
    <x v="12"/>
    <n v="1287.17"/>
    <n v="88942"/>
    <n v="170.98"/>
    <x v="2"/>
    <n v="7"/>
    <n v="0.69"/>
    <n v="2175.3173000000002"/>
    <x v="22"/>
    <s v="Jun 2015"/>
    <s v="Jun 2015  Week 23"/>
    <n v="0"/>
    <n v="1"/>
    <x v="1"/>
    <x v="1"/>
  </r>
  <r>
    <n v="269"/>
    <s v="Calvin Boyette"/>
    <x v="2"/>
    <n v="0.09"/>
    <n v="4.9800000000000004"/>
    <n v="7.44"/>
    <x v="1"/>
    <x v="2"/>
    <x v="2"/>
    <s v="Paper"/>
    <s v="Small Box"/>
    <s v="Xerox 1922"/>
    <n v="0.36"/>
    <s v="United States"/>
    <x v="2"/>
    <s v="Arizona"/>
    <s v="Gilbert"/>
    <n v="85234"/>
    <x v="153"/>
    <x v="5"/>
    <x v="5"/>
    <x v="153"/>
    <x v="153"/>
    <d v="2015-06-07T00:00:00"/>
    <d v="2015-06-30T00:00:00"/>
    <d v="2015-06-07T00:00:00"/>
    <n v="-46.005000000000003"/>
    <x v="13"/>
    <n v="46.17"/>
    <n v="88942"/>
    <n v="4.8900000000000006"/>
    <x v="2"/>
    <n v="2"/>
    <n v="-0.9964262508122157"/>
    <n v="0.16499999999999915"/>
    <x v="22"/>
    <s v="Jun 2015"/>
    <s v="Jun 2015  Week 23"/>
    <n v="0"/>
    <n v="1"/>
    <x v="1"/>
    <x v="1"/>
  </r>
  <r>
    <n v="272"/>
    <s v="Eleanor Swain"/>
    <x v="2"/>
    <n v="0.09"/>
    <n v="35.94"/>
    <n v="6.66"/>
    <x v="1"/>
    <x v="2"/>
    <x v="2"/>
    <s v="Envelopes"/>
    <s v="Small Box"/>
    <s v="Tyvek ® Top-Opening Peel &amp; Seel ® Envelopes, Gray"/>
    <n v="0.4"/>
    <s v="United States"/>
    <x v="0"/>
    <s v="North Carolina"/>
    <s v="Charlotte"/>
    <n v="28204"/>
    <x v="153"/>
    <x v="5"/>
    <x v="5"/>
    <x v="153"/>
    <x v="159"/>
    <d v="2015-06-10T00:00:00"/>
    <d v="2015-06-30T00:00:00"/>
    <d v="2015-06-10T00:00:00"/>
    <n v="72.1858"/>
    <x v="22"/>
    <n v="836.47"/>
    <n v="36069"/>
    <n v="35.849999999999994"/>
    <x v="0"/>
    <n v="5"/>
    <n v="8.6298133824285389E-2"/>
    <n v="908.6558"/>
    <x v="22"/>
    <s v="Jun 2015"/>
    <s v="Jun 2015  Week 23"/>
    <n v="0"/>
    <n v="1"/>
    <x v="0"/>
    <x v="1"/>
  </r>
  <r>
    <n v="272"/>
    <s v="Eleanor Swain"/>
    <x v="2"/>
    <n v="0.09"/>
    <n v="4.9800000000000004"/>
    <n v="7.44"/>
    <x v="1"/>
    <x v="2"/>
    <x v="2"/>
    <s v="Paper"/>
    <s v="Small Box"/>
    <s v="Xerox 1922"/>
    <n v="0.36"/>
    <s v="United States"/>
    <x v="0"/>
    <s v="North Carolina"/>
    <s v="Charlotte"/>
    <n v="28204"/>
    <x v="153"/>
    <x v="5"/>
    <x v="5"/>
    <x v="153"/>
    <x v="153"/>
    <d v="2015-06-07T00:00:00"/>
    <d v="2015-06-30T00:00:00"/>
    <d v="2015-06-07T00:00:00"/>
    <n v="-122.3733"/>
    <x v="24"/>
    <n v="189.83"/>
    <n v="36069"/>
    <n v="4.8900000000000006"/>
    <x v="0"/>
    <n v="2"/>
    <n v="-0.6446467892324711"/>
    <n v="67.456700000000012"/>
    <x v="22"/>
    <s v="Jun 2015"/>
    <s v="Jun 2015  Week 23"/>
    <n v="0"/>
    <n v="1"/>
    <x v="1"/>
    <x v="1"/>
  </r>
  <r>
    <n v="518"/>
    <s v="Mark Ritchie"/>
    <x v="2"/>
    <n v="7.0000000000000007E-2"/>
    <n v="12.64"/>
    <n v="4.9800000000000004"/>
    <x v="1"/>
    <x v="2"/>
    <x v="0"/>
    <s v="Office Furnishings"/>
    <s v="Small Pack"/>
    <s v="Nu-Dell Executive Frame"/>
    <n v="0.48"/>
    <s v="United States"/>
    <x v="1"/>
    <s v="Missouri"/>
    <s v="Clayton"/>
    <n v="63105"/>
    <x v="153"/>
    <x v="5"/>
    <x v="5"/>
    <x v="153"/>
    <x v="160"/>
    <d v="2015-06-12T00:00:00"/>
    <d v="2015-06-30T00:00:00"/>
    <d v="2015-06-12T00:00:00"/>
    <n v="113.41500000000001"/>
    <x v="47"/>
    <n v="199.76"/>
    <n v="90867"/>
    <n v="12.57"/>
    <x v="1"/>
    <n v="7"/>
    <n v="0.56775630756908291"/>
    <n v="313.17500000000001"/>
    <x v="22"/>
    <s v="Jun 2015"/>
    <s v="Jun 2015  Week 23"/>
    <n v="1"/>
    <n v="0"/>
    <x v="0"/>
    <x v="1"/>
  </r>
  <r>
    <n v="2506"/>
    <s v="Alfred Harmon"/>
    <x v="4"/>
    <n v="0.02"/>
    <n v="6.48"/>
    <n v="8.74"/>
    <x v="1"/>
    <x v="2"/>
    <x v="2"/>
    <s v="Paper"/>
    <s v="Small Box"/>
    <s v="Xerox 1984"/>
    <n v="0.36"/>
    <s v="United States"/>
    <x v="3"/>
    <s v="Connecticut"/>
    <s v="Cheshire"/>
    <n v="6408"/>
    <x v="153"/>
    <x v="5"/>
    <x v="5"/>
    <x v="153"/>
    <x v="153"/>
    <d v="2015-06-07T00:00:00"/>
    <d v="2015-06-30T00:00:00"/>
    <d v="2015-06-07T00:00:00"/>
    <n v="-6.835"/>
    <x v="3"/>
    <n v="10.72"/>
    <n v="87033"/>
    <n v="6.4600000000000009"/>
    <x v="3"/>
    <n v="2"/>
    <n v="-0.63759328358208955"/>
    <n v="3.8850000000000007"/>
    <x v="22"/>
    <s v="Jun 2015"/>
    <s v="Jun 2015  Week 23"/>
    <n v="1"/>
    <n v="0"/>
    <x v="0"/>
    <x v="1"/>
  </r>
  <r>
    <n v="2507"/>
    <s v="Jeanette Davies"/>
    <x v="4"/>
    <n v="0.06"/>
    <n v="699.99"/>
    <n v="24.49"/>
    <x v="2"/>
    <x v="2"/>
    <x v="1"/>
    <s v="Copiers and Fax"/>
    <s v="Large Box"/>
    <s v="Canon PC1060 Personal Laser Copier"/>
    <n v="0.41"/>
    <s v="United States"/>
    <x v="3"/>
    <s v="Maine"/>
    <s v="Bangor"/>
    <n v="4401"/>
    <x v="153"/>
    <x v="5"/>
    <x v="5"/>
    <x v="153"/>
    <x v="153"/>
    <d v="2015-06-07T00:00:00"/>
    <d v="2015-06-30T00:00:00"/>
    <d v="2015-06-07T00:00:00"/>
    <n v="7024.2069000000001"/>
    <x v="9"/>
    <n v="10180.01"/>
    <n v="87033"/>
    <n v="699.93000000000006"/>
    <x v="3"/>
    <n v="2"/>
    <n v="0.69"/>
    <n v="17204.216899999999"/>
    <x v="22"/>
    <s v="Jun 2015"/>
    <s v="Jun 2015  Week 23"/>
    <n v="1"/>
    <n v="0"/>
    <x v="1"/>
    <x v="1"/>
  </r>
  <r>
    <n v="2516"/>
    <s v="Leo E Underwood"/>
    <x v="4"/>
    <n v="0.02"/>
    <n v="17.149999999999999"/>
    <n v="4.96"/>
    <x v="1"/>
    <x v="2"/>
    <x v="2"/>
    <s v="Storage &amp; Organization"/>
    <s v="Small Box"/>
    <s v="Advantus Rolling Storage Box"/>
    <n v="0.57999999999999996"/>
    <s v="United States"/>
    <x v="3"/>
    <s v="New Jersey"/>
    <s v="Englewood"/>
    <n v="7631"/>
    <x v="153"/>
    <x v="5"/>
    <x v="5"/>
    <x v="153"/>
    <x v="153"/>
    <d v="2015-06-07T00:00:00"/>
    <d v="2015-06-30T00:00:00"/>
    <d v="2015-06-07T00:00:00"/>
    <n v="36.494999999999997"/>
    <x v="8"/>
    <n v="190.85"/>
    <n v="87033"/>
    <n v="17.13"/>
    <x v="3"/>
    <n v="2"/>
    <n v="0.19122347393240766"/>
    <n v="227.345"/>
    <x v="22"/>
    <s v="Jun 2015"/>
    <s v="Jun 2015  Week 23"/>
    <n v="1"/>
    <n v="0"/>
    <x v="1"/>
    <x v="1"/>
  </r>
  <r>
    <n v="2520"/>
    <s v="Sandy Mueller"/>
    <x v="4"/>
    <n v="7.0000000000000007E-2"/>
    <n v="30.98"/>
    <n v="8.74"/>
    <x v="1"/>
    <x v="2"/>
    <x v="2"/>
    <s v="Paper"/>
    <s v="Small Box"/>
    <s v="Xerox 1979"/>
    <n v="0.4"/>
    <s v="United States"/>
    <x v="3"/>
    <s v="Rhode Island"/>
    <s v="Providence"/>
    <n v="2908"/>
    <x v="153"/>
    <x v="5"/>
    <x v="5"/>
    <x v="153"/>
    <x v="158"/>
    <d v="2015-06-06T00:00:00"/>
    <d v="2015-06-30T00:00:00"/>
    <d v="2015-06-06T00:00:00"/>
    <n v="255.76920000000001"/>
    <x v="4"/>
    <n v="370.68"/>
    <n v="87033"/>
    <n v="30.91"/>
    <x v="3"/>
    <n v="1"/>
    <n v="0.69000000000000006"/>
    <n v="626.44920000000002"/>
    <x v="22"/>
    <s v="Jun 2015"/>
    <s v="Jun 2015  Week 23"/>
    <n v="1"/>
    <n v="0"/>
    <x v="1"/>
    <x v="1"/>
  </r>
  <r>
    <n v="2522"/>
    <s v="Harriet Wooten"/>
    <x v="4"/>
    <n v="0.04"/>
    <n v="1360.14"/>
    <n v="14.7"/>
    <x v="0"/>
    <x v="2"/>
    <x v="1"/>
    <s v="Office Machines"/>
    <s v="Jumbo Drum"/>
    <s v="Okidata ML395C Color Dot Matrix Printer"/>
    <n v="0.59"/>
    <s v="United States"/>
    <x v="3"/>
    <s v="Vermont"/>
    <s v="Burlington"/>
    <n v="5401"/>
    <x v="153"/>
    <x v="5"/>
    <x v="5"/>
    <x v="153"/>
    <x v="156"/>
    <d v="2015-06-08T00:00:00"/>
    <d v="2015-06-30T00:00:00"/>
    <d v="2015-06-08T00:00:00"/>
    <n v="2639.01"/>
    <x v="5"/>
    <n v="7303.05"/>
    <n v="87033"/>
    <n v="1360.1000000000001"/>
    <x v="3"/>
    <n v="3"/>
    <n v="0.3613572411526691"/>
    <n v="9942.0600000000013"/>
    <x v="22"/>
    <s v="Jun 2015"/>
    <s v="Jun 2015  Week 23"/>
    <n v="1"/>
    <n v="0"/>
    <x v="1"/>
    <x v="1"/>
  </r>
  <r>
    <n v="699"/>
    <s v="Jenny Gold"/>
    <x v="0"/>
    <n v="0.02"/>
    <n v="6.47"/>
    <n v="1.22"/>
    <x v="1"/>
    <x v="1"/>
    <x v="2"/>
    <s v="Pens &amp; Art Supplies"/>
    <s v="Wrap Bag"/>
    <s v="Staples Pen Style Liquid Stix; Assorted (yellow, pink, green, blue, orange), 5/Pack"/>
    <n v="0.4"/>
    <s v="United States"/>
    <x v="2"/>
    <s v="California"/>
    <s v="Los Angeles"/>
    <n v="90041"/>
    <x v="154"/>
    <x v="5"/>
    <x v="5"/>
    <x v="154"/>
    <x v="153"/>
    <d v="2015-06-07T00:00:00"/>
    <d v="2015-06-30T00:00:00"/>
    <d v="2015-06-07T00:00:00"/>
    <n v="40.200000000000003"/>
    <x v="52"/>
    <n v="193.95"/>
    <n v="55392"/>
    <n v="6.45"/>
    <x v="2"/>
    <n v="1"/>
    <n v="0.20726991492652749"/>
    <n v="234.14999999999998"/>
    <x v="22"/>
    <s v="Jun 2015"/>
    <s v="Jun 2015  Week 23"/>
    <n v="0"/>
    <n v="1"/>
    <x v="0"/>
    <x v="1"/>
  </r>
  <r>
    <n v="699"/>
    <s v="Jenny Gold"/>
    <x v="0"/>
    <n v="7.0000000000000007E-2"/>
    <n v="2.84"/>
    <n v="0.93"/>
    <x v="1"/>
    <x v="1"/>
    <x v="2"/>
    <s v="Pens &amp; Art Supplies"/>
    <s v="Wrap Bag"/>
    <s v="SANFORD Liquid Accent™ Tank-Style Highlighters"/>
    <n v="0.54"/>
    <s v="United States"/>
    <x v="2"/>
    <s v="California"/>
    <s v="Los Angeles"/>
    <n v="90041"/>
    <x v="154"/>
    <x v="5"/>
    <x v="5"/>
    <x v="154"/>
    <x v="156"/>
    <d v="2015-06-08T00:00:00"/>
    <d v="2015-06-30T00:00:00"/>
    <d v="2015-06-08T00:00:00"/>
    <n v="3.21"/>
    <x v="73"/>
    <n v="158.80000000000001"/>
    <n v="55392"/>
    <n v="2.77"/>
    <x v="2"/>
    <n v="2"/>
    <n v="2.0214105793450881E-2"/>
    <n v="162.01000000000002"/>
    <x v="22"/>
    <s v="Jun 2015"/>
    <s v="Jun 2015  Week 23"/>
    <n v="0"/>
    <n v="1"/>
    <x v="1"/>
    <x v="1"/>
  </r>
  <r>
    <n v="711"/>
    <s v="Pam Anthony"/>
    <x v="0"/>
    <n v="7.0000000000000007E-2"/>
    <n v="2.84"/>
    <n v="0.93"/>
    <x v="1"/>
    <x v="1"/>
    <x v="2"/>
    <s v="Pens &amp; Art Supplies"/>
    <s v="Wrap Bag"/>
    <s v="SANFORD Liquid Accent™ Tank-Style Highlighters"/>
    <n v="0.54"/>
    <s v="United States"/>
    <x v="3"/>
    <s v="Massachusetts"/>
    <s v="Winthrop"/>
    <n v="2152"/>
    <x v="154"/>
    <x v="5"/>
    <x v="5"/>
    <x v="154"/>
    <x v="156"/>
    <d v="2015-06-08T00:00:00"/>
    <d v="2015-06-30T00:00:00"/>
    <d v="2015-06-08T00:00:00"/>
    <n v="3.8519999999999999"/>
    <x v="9"/>
    <n v="40.369999999999997"/>
    <n v="87978"/>
    <n v="2.77"/>
    <x v="3"/>
    <n v="2"/>
    <n v="9.5417389150359175E-2"/>
    <n v="44.221999999999994"/>
    <x v="22"/>
    <s v="Jun 2015"/>
    <s v="Jun 2015  Week 23"/>
    <n v="1"/>
    <n v="0"/>
    <x v="0"/>
    <x v="1"/>
  </r>
  <r>
    <n v="3045"/>
    <s v="Jordan Beard"/>
    <x v="1"/>
    <n v="0"/>
    <n v="6.48"/>
    <n v="5.19"/>
    <x v="1"/>
    <x v="0"/>
    <x v="2"/>
    <s v="Paper"/>
    <s v="Small Box"/>
    <s v="Xerox 1995"/>
    <n v="0.37"/>
    <s v="United States"/>
    <x v="1"/>
    <s v="Kansas"/>
    <s v="Leavenworth"/>
    <n v="66048"/>
    <x v="154"/>
    <x v="5"/>
    <x v="5"/>
    <x v="154"/>
    <x v="153"/>
    <d v="2015-06-07T00:00:00"/>
    <d v="2015-06-30T00:00:00"/>
    <d v="2015-06-07T00:00:00"/>
    <n v="-14.074999999999999"/>
    <x v="4"/>
    <n v="84.04"/>
    <n v="86104"/>
    <n v="6.48"/>
    <x v="1"/>
    <n v="1"/>
    <n v="-0.16747977153736313"/>
    <n v="69.965000000000003"/>
    <x v="22"/>
    <s v="Jun 2015"/>
    <s v="Jun 2015  Week 23"/>
    <n v="1"/>
    <n v="0"/>
    <x v="0"/>
    <x v="1"/>
  </r>
  <r>
    <n v="1142"/>
    <s v="Russell Chan"/>
    <x v="4"/>
    <n v="0.01"/>
    <n v="18.97"/>
    <n v="9.5399999999999991"/>
    <x v="1"/>
    <x v="2"/>
    <x v="2"/>
    <s v="Paper"/>
    <s v="Small Box"/>
    <s v="Xerox 1939"/>
    <n v="0.37"/>
    <s v="United States"/>
    <x v="1"/>
    <s v="Texas"/>
    <s v="Waco"/>
    <n v="76706"/>
    <x v="154"/>
    <x v="5"/>
    <x v="5"/>
    <x v="154"/>
    <x v="157"/>
    <d v="2015-06-09T00:00:00"/>
    <d v="2015-06-30T00:00:00"/>
    <d v="2015-06-09T00:00:00"/>
    <n v="85.875"/>
    <x v="8"/>
    <n v="227.67"/>
    <n v="86575"/>
    <n v="18.959999999999997"/>
    <x v="1"/>
    <n v="3"/>
    <n v="0.37719067070760315"/>
    <n v="313.54499999999996"/>
    <x v="22"/>
    <s v="Jun 2015"/>
    <s v="Jun 2015  Week 23"/>
    <n v="0"/>
    <n v="1"/>
    <x v="0"/>
    <x v="1"/>
  </r>
  <r>
    <n v="2107"/>
    <s v="Leigh Burnette Hurley"/>
    <x v="4"/>
    <n v="0.05"/>
    <n v="399.98"/>
    <n v="12.06"/>
    <x v="0"/>
    <x v="3"/>
    <x v="1"/>
    <s v="Office Machines"/>
    <s v="Jumbo Box"/>
    <s v="Okidata ML320 Series Turbo Dot Matrix Printers"/>
    <n v="0.56000000000000005"/>
    <s v="United States"/>
    <x v="1"/>
    <s v="Illinois"/>
    <s v="Chicago"/>
    <n v="60601"/>
    <x v="154"/>
    <x v="5"/>
    <x v="5"/>
    <x v="154"/>
    <x v="158"/>
    <d v="2015-06-06T00:00:00"/>
    <d v="2015-06-30T00:00:00"/>
    <d v="2015-06-06T00:00:00"/>
    <n v="567.59"/>
    <x v="22"/>
    <n v="9666.7199999999993"/>
    <n v="39015"/>
    <n v="399.93"/>
    <x v="1"/>
    <n v="0"/>
    <n v="5.8715882946852711E-2"/>
    <n v="10234.31"/>
    <x v="22"/>
    <s v="Jun 2015"/>
    <s v="Jun 2015  Week 23"/>
    <n v="1"/>
    <n v="0"/>
    <x v="0"/>
    <x v="1"/>
  </r>
  <r>
    <n v="2107"/>
    <s v="Leigh Burnette Hurley"/>
    <x v="4"/>
    <n v="7.0000000000000007E-2"/>
    <n v="6.48"/>
    <n v="5.74"/>
    <x v="1"/>
    <x v="3"/>
    <x v="2"/>
    <s v="Paper"/>
    <s v="Small Box"/>
    <s v="Xerox 1994"/>
    <n v="0.37"/>
    <s v="United States"/>
    <x v="1"/>
    <s v="Illinois"/>
    <s v="Chicago"/>
    <n v="60601"/>
    <x v="154"/>
    <x v="5"/>
    <x v="5"/>
    <x v="154"/>
    <x v="158"/>
    <d v="2015-06-06T00:00:00"/>
    <d v="2015-06-30T00:00:00"/>
    <d v="2015-06-06T00:00:00"/>
    <n v="-28.45"/>
    <x v="41"/>
    <n v="134.58000000000001"/>
    <n v="39015"/>
    <n v="6.41"/>
    <x v="1"/>
    <n v="0"/>
    <n v="-0.21139842472878584"/>
    <n v="106.13000000000001"/>
    <x v="22"/>
    <s v="Jun 2015"/>
    <s v="Jun 2015  Week 23"/>
    <n v="0"/>
    <n v="1"/>
    <x v="1"/>
    <x v="1"/>
  </r>
  <r>
    <n v="2108"/>
    <s v="Alfred Barber"/>
    <x v="4"/>
    <n v="7.0000000000000007E-2"/>
    <n v="6.48"/>
    <n v="5.74"/>
    <x v="1"/>
    <x v="3"/>
    <x v="2"/>
    <s v="Paper"/>
    <s v="Small Box"/>
    <s v="Xerox 1994"/>
    <n v="0.37"/>
    <s v="United States"/>
    <x v="1"/>
    <s v="Missouri"/>
    <s v="Mehlville"/>
    <n v="63129"/>
    <x v="154"/>
    <x v="5"/>
    <x v="5"/>
    <x v="154"/>
    <x v="158"/>
    <d v="2015-06-06T00:00:00"/>
    <d v="2015-06-30T00:00:00"/>
    <d v="2015-06-06T00:00:00"/>
    <n v="-14.225"/>
    <x v="18"/>
    <n v="33.65"/>
    <n v="87862"/>
    <n v="6.41"/>
    <x v="1"/>
    <n v="0"/>
    <n v="-0.42273402674591382"/>
    <n v="19.424999999999997"/>
    <x v="22"/>
    <s v="Jun 2015"/>
    <s v="Jun 2015  Week 23"/>
    <n v="1"/>
    <n v="0"/>
    <x v="0"/>
    <x v="1"/>
  </r>
  <r>
    <n v="2848"/>
    <s v="Eileen Dalton"/>
    <x v="4"/>
    <n v="0"/>
    <n v="49.99"/>
    <n v="19.989999999999998"/>
    <x v="1"/>
    <x v="3"/>
    <x v="1"/>
    <s v="Computer Peripherals"/>
    <s v="Small Box"/>
    <s v="Zoom V.92 USB External Faxmodem"/>
    <n v="0.41"/>
    <s v="United States"/>
    <x v="0"/>
    <s v="Tennessee"/>
    <s v="Columbia"/>
    <n v="38401"/>
    <x v="154"/>
    <x v="5"/>
    <x v="5"/>
    <x v="154"/>
    <x v="156"/>
    <d v="2015-06-08T00:00:00"/>
    <d v="2015-06-30T00:00:00"/>
    <d v="2015-06-08T00:00:00"/>
    <n v="38.886000000000003"/>
    <x v="47"/>
    <n v="832.97"/>
    <n v="85929"/>
    <n v="49.99"/>
    <x v="0"/>
    <n v="2"/>
    <n v="4.6683554029556887E-2"/>
    <n v="871.85599999999999"/>
    <x v="22"/>
    <s v="Jun 2015"/>
    <s v="Jun 2015  Week 23"/>
    <n v="1"/>
    <n v="0"/>
    <x v="0"/>
    <x v="1"/>
  </r>
  <r>
    <n v="1106"/>
    <s v="Maxine Collier Grady"/>
    <x v="3"/>
    <n v="0.08"/>
    <n v="140.81"/>
    <n v="24.49"/>
    <x v="1"/>
    <x v="1"/>
    <x v="0"/>
    <s v="Chairs &amp; Chairmats"/>
    <s v="Large Box"/>
    <s v="Hon Olson Stacker Stools"/>
    <n v="0.56999999999999995"/>
    <s v="United States"/>
    <x v="1"/>
    <s v="Texas"/>
    <s v="Dallas"/>
    <n v="75220"/>
    <x v="154"/>
    <x v="5"/>
    <x v="5"/>
    <x v="154"/>
    <x v="156"/>
    <d v="2015-06-08T00:00:00"/>
    <d v="2015-06-30T00:00:00"/>
    <d v="2015-06-08T00:00:00"/>
    <n v="1232.79"/>
    <x v="72"/>
    <n v="11272.77"/>
    <n v="45824"/>
    <n v="140.72999999999999"/>
    <x v="1"/>
    <n v="2"/>
    <n v="0.10935998871617179"/>
    <n v="12505.560000000001"/>
    <x v="22"/>
    <s v="Jun 2015"/>
    <s v="Jun 2015  Week 23"/>
    <n v="0"/>
    <n v="1"/>
    <x v="0"/>
    <x v="1"/>
  </r>
  <r>
    <n v="1340"/>
    <s v="Marie Bass"/>
    <x v="3"/>
    <n v="7.0000000000000007E-2"/>
    <n v="3.98"/>
    <n v="0.83"/>
    <x v="1"/>
    <x v="2"/>
    <x v="2"/>
    <s v="Pens &amp; Art Supplies"/>
    <s v="Wrap Bag"/>
    <s v="Fluorescent Highlighters by Dixon"/>
    <n v="0.51"/>
    <s v="United States"/>
    <x v="3"/>
    <s v="New York"/>
    <s v="New York City"/>
    <n v="10170"/>
    <x v="154"/>
    <x v="5"/>
    <x v="5"/>
    <x v="154"/>
    <x v="157"/>
    <d v="2015-06-09T00:00:00"/>
    <d v="2015-06-30T00:00:00"/>
    <d v="2015-06-09T00:00:00"/>
    <n v="27.38"/>
    <x v="42"/>
    <n v="282.85000000000002"/>
    <n v="24455"/>
    <n v="3.91"/>
    <x v="3"/>
    <n v="3"/>
    <n v="9.6800424253137687E-2"/>
    <n v="310.23"/>
    <x v="22"/>
    <s v="Jun 2015"/>
    <s v="Jun 2015  Week 23"/>
    <n v="0"/>
    <n v="1"/>
    <x v="0"/>
    <x v="1"/>
  </r>
  <r>
    <n v="1341"/>
    <s v="Edward Bynum"/>
    <x v="3"/>
    <n v="0"/>
    <n v="20.89"/>
    <n v="1.99"/>
    <x v="1"/>
    <x v="2"/>
    <x v="1"/>
    <s v="Computer Peripherals"/>
    <s v="Small Pack"/>
    <s v="IBM 80 Minute CD-R Spindle, 50/Pack"/>
    <n v="0.48"/>
    <s v="United States"/>
    <x v="3"/>
    <s v="Pennsylvania"/>
    <s v="Chambersburg"/>
    <n v="17201"/>
    <x v="154"/>
    <x v="5"/>
    <x v="5"/>
    <x v="154"/>
    <x v="156"/>
    <d v="2015-06-08T00:00:00"/>
    <d v="2015-06-30T00:00:00"/>
    <d v="2015-06-08T00:00:00"/>
    <n v="-5.2949999999999999"/>
    <x v="7"/>
    <n v="84.56"/>
    <n v="91245"/>
    <n v="20.89"/>
    <x v="3"/>
    <n v="2"/>
    <n v="-6.2618259224219486E-2"/>
    <n v="79.265000000000001"/>
    <x v="22"/>
    <s v="Jun 2015"/>
    <s v="Jun 2015  Week 23"/>
    <n v="0"/>
    <n v="1"/>
    <x v="0"/>
    <x v="1"/>
  </r>
  <r>
    <n v="1341"/>
    <s v="Edward Bynum"/>
    <x v="3"/>
    <n v="7.0000000000000007E-2"/>
    <n v="3.98"/>
    <n v="0.83"/>
    <x v="1"/>
    <x v="2"/>
    <x v="2"/>
    <s v="Pens &amp; Art Supplies"/>
    <s v="Wrap Bag"/>
    <s v="Fluorescent Highlighters by Dixon"/>
    <n v="0.51"/>
    <s v="United States"/>
    <x v="3"/>
    <s v="Pennsylvania"/>
    <s v="Chambersburg"/>
    <n v="17201"/>
    <x v="154"/>
    <x v="5"/>
    <x v="5"/>
    <x v="154"/>
    <x v="157"/>
    <d v="2015-06-09T00:00:00"/>
    <d v="2015-06-30T00:00:00"/>
    <d v="2015-06-09T00:00:00"/>
    <n v="41.07"/>
    <x v="23"/>
    <n v="70.709999999999994"/>
    <n v="91245"/>
    <n v="3.91"/>
    <x v="3"/>
    <n v="3"/>
    <n v="0.58082308018667805"/>
    <n v="111.78"/>
    <x v="22"/>
    <s v="Jun 2015"/>
    <s v="Jun 2015  Week 23"/>
    <n v="0"/>
    <n v="1"/>
    <x v="1"/>
    <x v="1"/>
  </r>
  <r>
    <n v="2432"/>
    <s v="Lindsay Tate"/>
    <x v="3"/>
    <n v="0.09"/>
    <n v="5.4"/>
    <n v="7.78"/>
    <x v="2"/>
    <x v="1"/>
    <x v="2"/>
    <s v="Binders and Binder Accessories"/>
    <s v="Small Box"/>
    <s v="3M Organizer Strips"/>
    <n v="0.37"/>
    <s v="United States"/>
    <x v="1"/>
    <s v="Oklahoma"/>
    <s v="Midwest City"/>
    <n v="73110"/>
    <x v="154"/>
    <x v="5"/>
    <x v="5"/>
    <x v="154"/>
    <x v="156"/>
    <d v="2015-06-08T00:00:00"/>
    <d v="2015-06-30T00:00:00"/>
    <d v="2015-06-08T00:00:00"/>
    <n v="-34.764499999999998"/>
    <x v="5"/>
    <n v="37.380000000000003"/>
    <n v="89097"/>
    <n v="5.3100000000000005"/>
    <x v="1"/>
    <n v="2"/>
    <n v="-0.93002942750133755"/>
    <n v="2.6155000000000044"/>
    <x v="22"/>
    <s v="Jun 2015"/>
    <s v="Jun 2015  Week 23"/>
    <n v="0"/>
    <n v="1"/>
    <x v="0"/>
    <x v="1"/>
  </r>
  <r>
    <n v="1374"/>
    <s v="Earl Buck"/>
    <x v="0"/>
    <n v="0.06"/>
    <n v="44.01"/>
    <n v="3.5"/>
    <x v="1"/>
    <x v="2"/>
    <x v="2"/>
    <s v="Appliances"/>
    <s v="Small Box"/>
    <s v="Acco Smartsocket® Color-Coded Six-Outlet AC Adapter Model Surge Protectors"/>
    <n v="0.59"/>
    <s v="United States"/>
    <x v="2"/>
    <s v="California"/>
    <s v="Stockton"/>
    <n v="95207"/>
    <x v="155"/>
    <x v="5"/>
    <x v="5"/>
    <x v="155"/>
    <x v="156"/>
    <d v="2015-06-08T00:00:00"/>
    <d v="2015-06-30T00:00:00"/>
    <d v="2015-06-08T00:00:00"/>
    <n v="-21.231999999999999"/>
    <x v="3"/>
    <n v="46.94"/>
    <n v="88212"/>
    <n v="43.949999999999996"/>
    <x v="2"/>
    <n v="1"/>
    <n v="-0.45232211333617384"/>
    <n v="25.707999999999998"/>
    <x v="23"/>
    <s v="Jun 2015"/>
    <s v="Jun 2015  Week 24"/>
    <n v="1"/>
    <n v="0"/>
    <x v="0"/>
    <x v="1"/>
  </r>
  <r>
    <n v="2794"/>
    <s v="Connie Bunn"/>
    <x v="1"/>
    <n v="7.0000000000000007E-2"/>
    <n v="4.76"/>
    <n v="0.88"/>
    <x v="1"/>
    <x v="3"/>
    <x v="2"/>
    <s v="Paper"/>
    <s v="Wrap Bag"/>
    <s v="Wirebound Voice Message Log Book"/>
    <n v="0.39"/>
    <s v="United States"/>
    <x v="1"/>
    <s v="Iowa"/>
    <s v="Marshalltown"/>
    <n v="50158"/>
    <x v="155"/>
    <x v="5"/>
    <x v="5"/>
    <x v="155"/>
    <x v="153"/>
    <d v="2015-06-07T00:00:00"/>
    <d v="2015-06-30T00:00:00"/>
    <d v="2015-06-07T00:00:00"/>
    <n v="15.8148"/>
    <x v="18"/>
    <n v="22.92"/>
    <n v="87555"/>
    <n v="4.6899999999999995"/>
    <x v="1"/>
    <n v="0"/>
    <n v="0.69"/>
    <n v="38.7348"/>
    <x v="23"/>
    <s v="Jun 2015"/>
    <s v="Jun 2015  Week 24"/>
    <n v="0"/>
    <n v="1"/>
    <x v="0"/>
    <x v="1"/>
  </r>
  <r>
    <n v="737"/>
    <s v="Danny Vaughn"/>
    <x v="2"/>
    <n v="0.02"/>
    <n v="48.04"/>
    <n v="5.79"/>
    <x v="1"/>
    <x v="1"/>
    <x v="2"/>
    <s v="Paper"/>
    <s v="Small Box"/>
    <s v="Xerox 1937"/>
    <n v="0.37"/>
    <s v="United States"/>
    <x v="3"/>
    <s v="New Jersey"/>
    <s v="Bloomfield"/>
    <n v="7003"/>
    <x v="155"/>
    <x v="5"/>
    <x v="5"/>
    <x v="155"/>
    <x v="161"/>
    <d v="2015-06-14T00:00:00"/>
    <d v="2015-06-30T00:00:00"/>
    <d v="2015-06-14T00:00:00"/>
    <n v="422.45249999999999"/>
    <x v="4"/>
    <n v="612.25"/>
    <n v="90360"/>
    <n v="48.019999999999996"/>
    <x v="3"/>
    <n v="7"/>
    <n v="0.69"/>
    <n v="1034.7024999999999"/>
    <x v="23"/>
    <s v="Jun 2015"/>
    <s v="Jun 2015  Week 24"/>
    <n v="1"/>
    <n v="0"/>
    <x v="0"/>
    <x v="1"/>
  </r>
  <r>
    <n v="1384"/>
    <s v="George McLamb"/>
    <x v="2"/>
    <n v="0.02"/>
    <n v="70.97"/>
    <n v="3.5"/>
    <x v="1"/>
    <x v="1"/>
    <x v="2"/>
    <s v="Appliances"/>
    <s v="Small Box"/>
    <s v="Tripp Lite Isotel 8 Ultra 8 Outlet Metal Surge"/>
    <n v="0.59"/>
    <s v="United States"/>
    <x v="0"/>
    <s v="Virginia"/>
    <s v="Alexandria"/>
    <n v="22304"/>
    <x v="155"/>
    <x v="5"/>
    <x v="5"/>
    <x v="155"/>
    <x v="161"/>
    <d v="2015-06-14T00:00:00"/>
    <d v="2015-06-30T00:00:00"/>
    <d v="2015-06-14T00:00:00"/>
    <n v="23.616"/>
    <x v="31"/>
    <n v="1533.59"/>
    <n v="89408"/>
    <n v="70.95"/>
    <x v="0"/>
    <n v="7"/>
    <n v="1.539916144471469E-2"/>
    <n v="1557.2059999999999"/>
    <x v="23"/>
    <s v="Jun 2015"/>
    <s v="Jun 2015  Week 24"/>
    <n v="1"/>
    <n v="0"/>
    <x v="0"/>
    <x v="1"/>
  </r>
  <r>
    <n v="1672"/>
    <s v="Sidney Scarborough"/>
    <x v="2"/>
    <n v="0.02"/>
    <n v="284.98"/>
    <n v="69.55"/>
    <x v="0"/>
    <x v="0"/>
    <x v="0"/>
    <s v="Chairs &amp; Chairmats"/>
    <s v="Jumbo Drum"/>
    <s v="Global Commerce™ Series High-Back Swivel/Tilt Chairs"/>
    <n v="0.6"/>
    <s v="United States"/>
    <x v="0"/>
    <s v="Virginia"/>
    <s v="Charlottesville"/>
    <n v="22901"/>
    <x v="155"/>
    <x v="5"/>
    <x v="5"/>
    <x v="155"/>
    <x v="160"/>
    <d v="2015-06-12T00:00:00"/>
    <d v="2015-06-30T00:00:00"/>
    <d v="2015-06-12T00:00:00"/>
    <n v="15.528"/>
    <x v="6"/>
    <n v="926.3"/>
    <n v="86723"/>
    <n v="284.96000000000004"/>
    <x v="0"/>
    <n v="5"/>
    <n v="1.6763467559106123E-2"/>
    <n v="941.82799999999997"/>
    <x v="23"/>
    <s v="Jun 2015"/>
    <s v="Jun 2015  Week 24"/>
    <n v="1"/>
    <n v="0"/>
    <x v="0"/>
    <x v="1"/>
  </r>
  <r>
    <n v="1672"/>
    <s v="Sidney Scarborough"/>
    <x v="2"/>
    <n v="0.08"/>
    <n v="55.48"/>
    <n v="14.3"/>
    <x v="1"/>
    <x v="0"/>
    <x v="2"/>
    <s v="Paper"/>
    <s v="Small Box"/>
    <s v="Xerox 194"/>
    <n v="0.37"/>
    <s v="United States"/>
    <x v="0"/>
    <s v="Virginia"/>
    <s v="Charlottesville"/>
    <n v="22901"/>
    <x v="155"/>
    <x v="5"/>
    <x v="5"/>
    <x v="155"/>
    <x v="157"/>
    <d v="2015-06-09T00:00:00"/>
    <d v="2015-06-30T00:00:00"/>
    <d v="2015-06-09T00:00:00"/>
    <n v="-225.56379999999999"/>
    <x v="40"/>
    <n v="942.53"/>
    <n v="86723"/>
    <n v="55.4"/>
    <x v="0"/>
    <n v="2"/>
    <n v="-0.23931736920840715"/>
    <n v="716.96619999999996"/>
    <x v="23"/>
    <s v="Jun 2015"/>
    <s v="Jun 2015  Week 24"/>
    <n v="0"/>
    <n v="1"/>
    <x v="1"/>
    <x v="1"/>
  </r>
  <r>
    <n v="3397"/>
    <s v="Andrea Shaw"/>
    <x v="2"/>
    <n v="0"/>
    <n v="1270.99"/>
    <n v="19.989999999999998"/>
    <x v="1"/>
    <x v="0"/>
    <x v="2"/>
    <s v="Binders and Binder Accessories"/>
    <s v="Small Box"/>
    <s v="Fellowes PB500 Electric Punch Plastic Comb Binding Machine with Manual Bind"/>
    <n v="0.35"/>
    <s v="United States"/>
    <x v="1"/>
    <s v="Illinois"/>
    <s v="Danville"/>
    <n v="61832"/>
    <x v="155"/>
    <x v="5"/>
    <x v="5"/>
    <x v="155"/>
    <x v="157"/>
    <d v="2015-06-09T00:00:00"/>
    <d v="2015-06-30T00:00:00"/>
    <d v="2015-06-09T00:00:00"/>
    <n v="6384.4389000000001"/>
    <x v="12"/>
    <n v="9252.81"/>
    <n v="87535"/>
    <n v="1270.99"/>
    <x v="1"/>
    <n v="2"/>
    <n v="0.69000000000000006"/>
    <n v="15637.248899999999"/>
    <x v="23"/>
    <s v="Jun 2015"/>
    <s v="Jun 2015  Week 24"/>
    <n v="0"/>
    <n v="1"/>
    <x v="0"/>
    <x v="1"/>
  </r>
  <r>
    <n v="92"/>
    <s v="Victoria Baker Hoover"/>
    <x v="4"/>
    <n v="0.04"/>
    <n v="12.98"/>
    <n v="3.14"/>
    <x v="2"/>
    <x v="3"/>
    <x v="2"/>
    <s v="Scissors, Rulers and Trimmers"/>
    <s v="Small Pack"/>
    <s v="Acme® 8&quot; Straight Scissors"/>
    <n v="0.6"/>
    <s v="United States"/>
    <x v="0"/>
    <s v="Louisiana"/>
    <s v="Terrytown"/>
    <n v="70056"/>
    <x v="155"/>
    <x v="5"/>
    <x v="5"/>
    <x v="155"/>
    <x v="157"/>
    <d v="2015-06-09T00:00:00"/>
    <d v="2015-06-30T00:00:00"/>
    <d v="2015-06-09T00:00:00"/>
    <n v="22.818000000000001"/>
    <x v="47"/>
    <n v="216.04"/>
    <n v="87178"/>
    <n v="12.940000000000001"/>
    <x v="0"/>
    <n v="2"/>
    <n v="0.10561932975374931"/>
    <n v="238.858"/>
    <x v="23"/>
    <s v="Jun 2015"/>
    <s v="Jun 2015  Week 24"/>
    <n v="0"/>
    <n v="1"/>
    <x v="0"/>
    <x v="1"/>
  </r>
  <r>
    <n v="2583"/>
    <s v="Wendy Pridgen Pearce"/>
    <x v="4"/>
    <n v="0.04"/>
    <n v="510.14"/>
    <n v="14.7"/>
    <x v="0"/>
    <x v="2"/>
    <x v="1"/>
    <s v="Office Machines"/>
    <s v="Jumbo Drum"/>
    <s v="Okidata ML520 Series Dot Matrix Printers"/>
    <n v="0.56000000000000005"/>
    <s v="United States"/>
    <x v="1"/>
    <s v="Michigan"/>
    <s v="Holland"/>
    <n v="49423"/>
    <x v="155"/>
    <x v="5"/>
    <x v="5"/>
    <x v="155"/>
    <x v="157"/>
    <d v="2015-06-09T00:00:00"/>
    <d v="2015-06-30T00:00:00"/>
    <d v="2015-06-09T00:00:00"/>
    <n v="-251.40389999999999"/>
    <x v="6"/>
    <n v="1527.97"/>
    <n v="89657"/>
    <n v="510.09999999999997"/>
    <x v="1"/>
    <n v="2"/>
    <n v="-0.16453457855847956"/>
    <n v="1276.5661"/>
    <x v="23"/>
    <s v="Jun 2015"/>
    <s v="Jun 2015  Week 24"/>
    <n v="1"/>
    <n v="0"/>
    <x v="0"/>
    <x v="1"/>
  </r>
  <r>
    <n v="2583"/>
    <s v="Wendy Pridgen Pearce"/>
    <x v="4"/>
    <n v="0"/>
    <n v="4.76"/>
    <n v="3.01"/>
    <x v="1"/>
    <x v="2"/>
    <x v="2"/>
    <s v="Paper"/>
    <s v="Wrap Bag"/>
    <s v="TOPS Voice Message Log Book, Flash Format"/>
    <n v="0.36"/>
    <s v="United States"/>
    <x v="1"/>
    <s v="Michigan"/>
    <s v="Holland"/>
    <n v="49423"/>
    <x v="155"/>
    <x v="5"/>
    <x v="5"/>
    <x v="155"/>
    <x v="157"/>
    <d v="2015-06-09T00:00:00"/>
    <d v="2015-06-30T00:00:00"/>
    <d v="2015-06-09T00:00:00"/>
    <n v="-2.3450000000000002"/>
    <x v="35"/>
    <n v="110.86"/>
    <n v="89657"/>
    <n v="4.76"/>
    <x v="1"/>
    <n v="2"/>
    <n v="-2.1152805340068557E-2"/>
    <n v="108.515"/>
    <x v="23"/>
    <s v="Jun 2015"/>
    <s v="Jun 2015  Week 24"/>
    <n v="0"/>
    <n v="1"/>
    <x v="1"/>
    <x v="1"/>
  </r>
  <r>
    <n v="2920"/>
    <s v="Ernest Peele"/>
    <x v="4"/>
    <n v="0.05"/>
    <n v="535.64"/>
    <n v="14.7"/>
    <x v="0"/>
    <x v="2"/>
    <x v="1"/>
    <s v="Office Machines"/>
    <s v="Jumbo Drum"/>
    <s v="Epson LQ-870 Dot Matrix Printer"/>
    <n v="0.59"/>
    <s v="United States"/>
    <x v="1"/>
    <s v="Illinois"/>
    <s v="Chicago"/>
    <n v="60603"/>
    <x v="155"/>
    <x v="5"/>
    <x v="5"/>
    <x v="155"/>
    <x v="157"/>
    <d v="2015-06-09T00:00:00"/>
    <d v="2015-06-30T00:00:00"/>
    <d v="2015-06-09T00:00:00"/>
    <n v="-1220.9145000000001"/>
    <x v="0"/>
    <n v="1068.5999999999999"/>
    <n v="59365"/>
    <n v="535.59"/>
    <x v="1"/>
    <n v="2"/>
    <n v="-1.1425364963503652"/>
    <n v="-152.31450000000018"/>
    <x v="23"/>
    <s v="Jun 2015"/>
    <s v="Jun 2015  Week 24"/>
    <n v="1"/>
    <n v="0"/>
    <x v="0"/>
    <x v="1"/>
  </r>
  <r>
    <n v="3005"/>
    <s v="Teresa Watts"/>
    <x v="0"/>
    <n v="0.05"/>
    <n v="122.99"/>
    <n v="19.989999999999998"/>
    <x v="2"/>
    <x v="3"/>
    <x v="2"/>
    <s v="Binders and Binder Accessories"/>
    <s v="Small Box"/>
    <s v="GBC Therma-A-Bind 250T Electric Binding System"/>
    <n v="0.37"/>
    <s v="United States"/>
    <x v="2"/>
    <s v="Idaho"/>
    <s v="Coeur D Alene"/>
    <n v="83814"/>
    <x v="156"/>
    <x v="5"/>
    <x v="5"/>
    <x v="156"/>
    <x v="162"/>
    <d v="2015-06-11T00:00:00"/>
    <d v="2015-06-30T00:00:00"/>
    <d v="2015-06-11T00:00:00"/>
    <n v="1039.7541000000001"/>
    <x v="4"/>
    <n v="1506.89"/>
    <n v="91389"/>
    <n v="122.94"/>
    <x v="2"/>
    <n v="3"/>
    <n v="0.69000000000000006"/>
    <n v="2546.6441000000004"/>
    <x v="23"/>
    <s v="Jun 2015"/>
    <s v="Jun 2015  Week 24"/>
    <n v="1"/>
    <n v="0"/>
    <x v="0"/>
    <x v="1"/>
  </r>
  <r>
    <n v="2638"/>
    <s v="Alicia Wood Shah"/>
    <x v="2"/>
    <n v="0.05"/>
    <n v="100.97"/>
    <n v="7.18"/>
    <x v="2"/>
    <x v="1"/>
    <x v="1"/>
    <s v="Computer Peripherals"/>
    <s v="Small Box"/>
    <s v="Gyration Ultra Cordless Optical Suite"/>
    <n v="0.46"/>
    <s v="United States"/>
    <x v="2"/>
    <s v="Idaho"/>
    <s v="Boise"/>
    <n v="83704"/>
    <x v="156"/>
    <x v="5"/>
    <x v="5"/>
    <x v="156"/>
    <x v="156"/>
    <d v="2015-06-08T00:00:00"/>
    <d v="2015-06-30T00:00:00"/>
    <d v="2015-06-08T00:00:00"/>
    <n v="881.46810000000005"/>
    <x v="1"/>
    <n v="1277.49"/>
    <n v="90951"/>
    <n v="100.92"/>
    <x v="2"/>
    <n v="0"/>
    <n v="0.69000000000000006"/>
    <n v="2158.9580999999998"/>
    <x v="23"/>
    <s v="Jun 2015"/>
    <s v="Jun 2015  Week 24"/>
    <n v="1"/>
    <n v="0"/>
    <x v="0"/>
    <x v="1"/>
  </r>
  <r>
    <n v="3137"/>
    <s v="Alison Sharp"/>
    <x v="3"/>
    <n v="0.09"/>
    <n v="304.99"/>
    <n v="19.989999999999998"/>
    <x v="1"/>
    <x v="3"/>
    <x v="2"/>
    <s v="Binders and Binder Accessories"/>
    <s v="Small Box"/>
    <s v="Ibico Hi-Tech Manual Binding System"/>
    <n v="0.4"/>
    <s v="United States"/>
    <x v="3"/>
    <s v="New Hampshire"/>
    <s v="Laconia"/>
    <n v="3246"/>
    <x v="156"/>
    <x v="5"/>
    <x v="5"/>
    <x v="156"/>
    <x v="157"/>
    <d v="2015-06-09T00:00:00"/>
    <d v="2015-06-30T00:00:00"/>
    <d v="2015-06-09T00:00:00"/>
    <n v="1623.9494999999999"/>
    <x v="2"/>
    <n v="2353.5500000000002"/>
    <n v="86795"/>
    <n v="304.90000000000003"/>
    <x v="3"/>
    <n v="1"/>
    <n v="0.69"/>
    <n v="3977.4994999999999"/>
    <x v="23"/>
    <s v="Jun 2015"/>
    <s v="Jun 2015  Week 24"/>
    <n v="1"/>
    <n v="0"/>
    <x v="0"/>
    <x v="1"/>
  </r>
  <r>
    <n v="349"/>
    <s v="Kim Weiss"/>
    <x v="0"/>
    <n v="0"/>
    <n v="8.34"/>
    <n v="2.64"/>
    <x v="2"/>
    <x v="2"/>
    <x v="2"/>
    <s v="Scissors, Rulers and Trimmers"/>
    <s v="Small Pack"/>
    <s v="Acme® Elite Stainless Steel Scissors"/>
    <n v="0.59"/>
    <s v="United States"/>
    <x v="0"/>
    <s v="Florida"/>
    <s v="Miami"/>
    <n v="33132"/>
    <x v="157"/>
    <x v="5"/>
    <x v="5"/>
    <x v="157"/>
    <x v="162"/>
    <d v="2015-06-11T00:00:00"/>
    <d v="2015-06-30T00:00:00"/>
    <d v="2015-06-11T00:00:00"/>
    <n v="5.8624999999999998"/>
    <x v="35"/>
    <n v="212.89"/>
    <n v="17446"/>
    <n v="8.34"/>
    <x v="0"/>
    <n v="2"/>
    <n v="2.7537695523509795E-2"/>
    <n v="218.7525"/>
    <x v="23"/>
    <s v="Jun 2015"/>
    <s v="Jun 2015  Week 24"/>
    <n v="0"/>
    <n v="1"/>
    <x v="0"/>
    <x v="1"/>
  </r>
  <r>
    <n v="351"/>
    <s v="Juanita Coley Knox"/>
    <x v="0"/>
    <n v="0"/>
    <n v="8.34"/>
    <n v="2.64"/>
    <x v="2"/>
    <x v="2"/>
    <x v="2"/>
    <s v="Scissors, Rulers and Trimmers"/>
    <s v="Small Pack"/>
    <s v="Acme® Elite Stainless Steel Scissors"/>
    <n v="0.59"/>
    <s v="United States"/>
    <x v="3"/>
    <s v="New York"/>
    <s v="Watertown"/>
    <n v="13601"/>
    <x v="157"/>
    <x v="5"/>
    <x v="5"/>
    <x v="157"/>
    <x v="162"/>
    <d v="2015-06-11T00:00:00"/>
    <d v="2015-06-30T00:00:00"/>
    <d v="2015-06-11T00:00:00"/>
    <n v="10.5"/>
    <x v="5"/>
    <n v="55.54"/>
    <n v="88685"/>
    <n v="8.34"/>
    <x v="3"/>
    <n v="2"/>
    <n v="0.18905293482175009"/>
    <n v="66.039999999999992"/>
    <x v="23"/>
    <s v="Jun 2015"/>
    <s v="Jun 2015  Week 24"/>
    <n v="0"/>
    <n v="1"/>
    <x v="0"/>
    <x v="1"/>
  </r>
  <r>
    <n v="2584"/>
    <s v="Seth Matthews"/>
    <x v="0"/>
    <n v="0.04"/>
    <n v="6.3"/>
    <n v="0.5"/>
    <x v="1"/>
    <x v="2"/>
    <x v="2"/>
    <s v="Labels"/>
    <s v="Small Box"/>
    <s v="Avery 48"/>
    <n v="0.39"/>
    <s v="United States"/>
    <x v="1"/>
    <s v="Michigan"/>
    <s v="Inkster"/>
    <n v="48141"/>
    <x v="157"/>
    <x v="5"/>
    <x v="5"/>
    <x v="157"/>
    <x v="162"/>
    <d v="2015-06-11T00:00:00"/>
    <d v="2015-06-30T00:00:00"/>
    <d v="2015-06-11T00:00:00"/>
    <n v="67.606200000000001"/>
    <x v="9"/>
    <n v="97.98"/>
    <n v="89658"/>
    <n v="6.26"/>
    <x v="1"/>
    <n v="2"/>
    <n v="0.69"/>
    <n v="165.58620000000002"/>
    <x v="23"/>
    <s v="Jun 2015"/>
    <s v="Jun 2015  Week 24"/>
    <n v="1"/>
    <n v="0"/>
    <x v="0"/>
    <x v="1"/>
  </r>
  <r>
    <n v="1151"/>
    <s v="Edna Huang"/>
    <x v="2"/>
    <n v="0.05"/>
    <n v="7.59"/>
    <n v="4"/>
    <x v="1"/>
    <x v="3"/>
    <x v="0"/>
    <s v="Office Furnishings"/>
    <s v="Wrap Bag"/>
    <s v="Master Giant Foot® Doorstop, Safety Yellow"/>
    <n v="0.42"/>
    <s v="United States"/>
    <x v="3"/>
    <s v="Massachusetts"/>
    <s v="South Hadley"/>
    <n v="1075"/>
    <x v="157"/>
    <x v="5"/>
    <x v="5"/>
    <x v="157"/>
    <x v="157"/>
    <d v="2015-06-09T00:00:00"/>
    <d v="2015-06-30T00:00:00"/>
    <d v="2015-06-09T00:00:00"/>
    <n v="6.0926999999999998"/>
    <x v="3"/>
    <n v="8.83"/>
    <n v="91344"/>
    <n v="7.54"/>
    <x v="3"/>
    <n v="0"/>
    <n v="0.69"/>
    <n v="14.922699999999999"/>
    <x v="23"/>
    <s v="Jun 2015"/>
    <s v="Jun 2015  Week 24"/>
    <n v="1"/>
    <n v="0"/>
    <x v="0"/>
    <x v="1"/>
  </r>
  <r>
    <n v="218"/>
    <s v="Frances Saunders"/>
    <x v="4"/>
    <n v="0.05"/>
    <n v="119.99"/>
    <n v="56.14"/>
    <x v="0"/>
    <x v="1"/>
    <x v="1"/>
    <s v="Office Machines"/>
    <s v="Jumbo Box"/>
    <s v="Hewlett-Packard 2600DN Business Color Inkjet Printer"/>
    <n v="0.39"/>
    <s v="United States"/>
    <x v="2"/>
    <s v="Utah"/>
    <s v="Murray"/>
    <n v="84107"/>
    <x v="157"/>
    <x v="5"/>
    <x v="5"/>
    <x v="157"/>
    <x v="162"/>
    <d v="2015-06-11T00:00:00"/>
    <d v="2015-06-30T00:00:00"/>
    <d v="2015-06-11T00:00:00"/>
    <n v="-102.5121"/>
    <x v="5"/>
    <n v="730.37"/>
    <n v="88048"/>
    <n v="119.94"/>
    <x v="2"/>
    <n v="2"/>
    <n v="-0.14035639470405412"/>
    <n v="627.85789999999997"/>
    <x v="23"/>
    <s v="Jun 2015"/>
    <s v="Jun 2015  Week 24"/>
    <n v="1"/>
    <n v="0"/>
    <x v="0"/>
    <x v="1"/>
  </r>
  <r>
    <n v="3361"/>
    <s v="Oscar Kenney"/>
    <x v="4"/>
    <n v="0.03"/>
    <n v="4.9800000000000004"/>
    <n v="4.95"/>
    <x v="1"/>
    <x v="2"/>
    <x v="2"/>
    <s v="Binders and Binder Accessories"/>
    <s v="Small Box"/>
    <s v="Cardinal Holdit Business Card Pockets"/>
    <n v="0.37"/>
    <s v="United States"/>
    <x v="1"/>
    <s v="Wisconsin"/>
    <s v="West Bend"/>
    <n v="53095"/>
    <x v="157"/>
    <x v="5"/>
    <x v="5"/>
    <x v="157"/>
    <x v="162"/>
    <d v="2015-06-11T00:00:00"/>
    <d v="2015-06-30T00:00:00"/>
    <d v="2015-06-11T00:00:00"/>
    <n v="-47.995249999999999"/>
    <x v="23"/>
    <n v="95"/>
    <n v="91438"/>
    <n v="4.95"/>
    <x v="1"/>
    <n v="2"/>
    <n v="-0.50521315789473686"/>
    <n v="47.004750000000001"/>
    <x v="23"/>
    <s v="Jun 2015"/>
    <s v="Jun 2015  Week 24"/>
    <n v="0"/>
    <n v="1"/>
    <x v="0"/>
    <x v="1"/>
  </r>
  <r>
    <n v="326"/>
    <s v="Brenda May"/>
    <x v="3"/>
    <n v="0.06"/>
    <n v="7.99"/>
    <n v="5.03"/>
    <x v="1"/>
    <x v="1"/>
    <x v="1"/>
    <s v="Telephones and Communication"/>
    <s v="Medium Box"/>
    <s v="Bell Sonecor JB700 Caller ID"/>
    <n v="0.6"/>
    <s v="United States"/>
    <x v="1"/>
    <s v="Illinois"/>
    <s v="Batavia"/>
    <n v="60510"/>
    <x v="157"/>
    <x v="5"/>
    <x v="5"/>
    <x v="157"/>
    <x v="159"/>
    <d v="2015-06-10T00:00:00"/>
    <d v="2015-06-30T00:00:00"/>
    <d v="2015-06-10T00:00:00"/>
    <n v="-29.172000000000001"/>
    <x v="7"/>
    <n v="28.46"/>
    <n v="90973"/>
    <n v="7.9300000000000006"/>
    <x v="1"/>
    <n v="1"/>
    <n v="-1.0250175685172171"/>
    <n v="-0.71199999999999974"/>
    <x v="23"/>
    <s v="Jun 2015"/>
    <s v="Jun 2015  Week 24"/>
    <n v="1"/>
    <n v="0"/>
    <x v="0"/>
    <x v="1"/>
  </r>
  <r>
    <n v="3079"/>
    <s v="Andrew Levine"/>
    <x v="0"/>
    <n v="0"/>
    <n v="2.21"/>
    <n v="1"/>
    <x v="2"/>
    <x v="0"/>
    <x v="2"/>
    <s v="Pens &amp; Art Supplies"/>
    <s v="Wrap Bag"/>
    <s v="Quartet Alpha® White Chalk, 12/Pack"/>
    <n v="0.38"/>
    <s v="United States"/>
    <x v="3"/>
    <s v="Pennsylvania"/>
    <s v="Philadelphia"/>
    <n v="19112"/>
    <x v="158"/>
    <x v="5"/>
    <x v="5"/>
    <x v="158"/>
    <x v="162"/>
    <d v="2015-06-11T00:00:00"/>
    <d v="2015-06-30T00:00:00"/>
    <d v="2015-06-11T00:00:00"/>
    <n v="10.01"/>
    <x v="62"/>
    <n v="87.18"/>
    <n v="48483"/>
    <n v="2.21"/>
    <x v="3"/>
    <n v="1"/>
    <n v="0.11481991282404221"/>
    <n v="97.190000000000012"/>
    <x v="23"/>
    <s v="Jun 2015"/>
    <s v="Jun 2015  Week 24"/>
    <n v="0"/>
    <n v="1"/>
    <x v="0"/>
    <x v="1"/>
  </r>
  <r>
    <n v="3243"/>
    <s v="Marlene Phillips"/>
    <x v="1"/>
    <n v="0"/>
    <n v="7.28"/>
    <n v="3.52"/>
    <x v="1"/>
    <x v="0"/>
    <x v="1"/>
    <s v="Computer Peripherals"/>
    <s v="Small Pack"/>
    <s v="Imation 3.5&quot; DS-HD Macintosh Formatted Diskettes, 10/Pack"/>
    <n v="0.68"/>
    <s v="United States"/>
    <x v="3"/>
    <s v="Connecticut"/>
    <s v="Bristol"/>
    <n v="6010"/>
    <x v="158"/>
    <x v="5"/>
    <x v="5"/>
    <x v="158"/>
    <x v="159"/>
    <d v="2015-06-10T00:00:00"/>
    <d v="2015-06-30T00:00:00"/>
    <d v="2015-06-10T00:00:00"/>
    <n v="-25.103999999999999"/>
    <x v="6"/>
    <n v="24.44"/>
    <n v="88329"/>
    <n v="7.28"/>
    <x v="3"/>
    <n v="0"/>
    <n v="-1.0271685761047462"/>
    <n v="-0.66399999999999793"/>
    <x v="23"/>
    <s v="Jun 2015"/>
    <s v="Jun 2015  Week 24"/>
    <n v="1"/>
    <n v="0"/>
    <x v="0"/>
    <x v="1"/>
  </r>
  <r>
    <n v="254"/>
    <s v="Brett Hawkins"/>
    <x v="4"/>
    <n v="0.1"/>
    <n v="280.98"/>
    <n v="35.67"/>
    <x v="0"/>
    <x v="2"/>
    <x v="0"/>
    <s v="Tables"/>
    <s v="Jumbo Box"/>
    <s v="Global Adaptabilities™ Conference Tables"/>
    <n v="0.66"/>
    <s v="United States"/>
    <x v="2"/>
    <s v="Colorado"/>
    <s v="Highlands Ranch"/>
    <n v="80126"/>
    <x v="158"/>
    <x v="5"/>
    <x v="5"/>
    <x v="158"/>
    <x v="162"/>
    <d v="2015-06-11T00:00:00"/>
    <d v="2015-06-30T00:00:00"/>
    <d v="2015-06-11T00:00:00"/>
    <n v="-53.744999999999997"/>
    <x v="18"/>
    <n v="1332.82"/>
    <n v="86268"/>
    <n v="280.88"/>
    <x v="2"/>
    <n v="1"/>
    <n v="-4.032427484581564E-2"/>
    <n v="1279.075"/>
    <x v="23"/>
    <s v="Jun 2015"/>
    <s v="Jun 2015  Week 24"/>
    <n v="1"/>
    <n v="0"/>
    <x v="0"/>
    <x v="1"/>
  </r>
  <r>
    <n v="597"/>
    <s v="Alexandra Wise"/>
    <x v="3"/>
    <n v="0.1"/>
    <n v="6.48"/>
    <n v="5.9"/>
    <x v="1"/>
    <x v="0"/>
    <x v="2"/>
    <s v="Paper"/>
    <s v="Small Box"/>
    <s v="Xerox 1976"/>
    <n v="0.37"/>
    <s v="United States"/>
    <x v="1"/>
    <s v="Indiana"/>
    <s v="Columbus"/>
    <n v="47201"/>
    <x v="158"/>
    <x v="5"/>
    <x v="5"/>
    <x v="158"/>
    <x v="159"/>
    <d v="2015-06-10T00:00:00"/>
    <d v="2015-06-30T00:00:00"/>
    <d v="2015-06-10T00:00:00"/>
    <n v="-51.634999999999998"/>
    <x v="23"/>
    <n v="116.8"/>
    <n v="86310"/>
    <n v="6.3800000000000008"/>
    <x v="1"/>
    <n v="0"/>
    <n v="-0.44208047945205481"/>
    <n v="65.164999999999992"/>
    <x v="23"/>
    <s v="Jun 2015"/>
    <s v="Jun 2015  Week 24"/>
    <n v="1"/>
    <n v="0"/>
    <x v="0"/>
    <x v="1"/>
  </r>
  <r>
    <n v="2431"/>
    <s v="Troy Cassidy"/>
    <x v="3"/>
    <n v="0.05"/>
    <n v="8.85"/>
    <n v="5.6"/>
    <x v="1"/>
    <x v="1"/>
    <x v="2"/>
    <s v="Binders and Binder Accessories"/>
    <s v="Small Box"/>
    <s v="GBC Standard Plastic Binding Systems Combs"/>
    <n v="0.36"/>
    <s v="United States"/>
    <x v="2"/>
    <s v="California"/>
    <s v="Los Angeles"/>
    <n v="90004"/>
    <x v="158"/>
    <x v="5"/>
    <x v="5"/>
    <x v="158"/>
    <x v="162"/>
    <d v="2015-06-11T00:00:00"/>
    <d v="2015-06-30T00:00:00"/>
    <d v="2015-06-11T00:00:00"/>
    <n v="-9.1769999999999996"/>
    <x v="31"/>
    <n v="199.08"/>
    <n v="24869"/>
    <n v="8.7999999999999989"/>
    <x v="2"/>
    <n v="1"/>
    <n v="-4.6097046413502103E-2"/>
    <n v="189.90300000000002"/>
    <x v="23"/>
    <s v="Jun 2015"/>
    <s v="Jun 2015  Week 24"/>
    <n v="0"/>
    <n v="1"/>
    <x v="0"/>
    <x v="1"/>
  </r>
  <r>
    <n v="2433"/>
    <s v="Debra P May"/>
    <x v="3"/>
    <n v="0.05"/>
    <n v="8.85"/>
    <n v="5.6"/>
    <x v="1"/>
    <x v="1"/>
    <x v="2"/>
    <s v="Binders and Binder Accessories"/>
    <s v="Small Box"/>
    <s v="GBC Standard Plastic Binding Systems Combs"/>
    <n v="0.36"/>
    <s v="United States"/>
    <x v="1"/>
    <s v="Oklahoma"/>
    <s v="Moore"/>
    <n v="73160"/>
    <x v="158"/>
    <x v="5"/>
    <x v="5"/>
    <x v="158"/>
    <x v="162"/>
    <d v="2015-06-11T00:00:00"/>
    <d v="2015-06-30T00:00:00"/>
    <d v="2015-06-11T00:00:00"/>
    <n v="-7.3415999999999997"/>
    <x v="18"/>
    <n v="47.4"/>
    <n v="89095"/>
    <n v="8.7999999999999989"/>
    <x v="1"/>
    <n v="1"/>
    <n v="-0.1548860759493671"/>
    <n v="40.058399999999999"/>
    <x v="23"/>
    <s v="Jun 2015"/>
    <s v="Jun 2015  Week 24"/>
    <n v="1"/>
    <n v="0"/>
    <x v="0"/>
    <x v="1"/>
  </r>
  <r>
    <n v="1265"/>
    <s v="Danielle Kramer"/>
    <x v="0"/>
    <n v="0.05"/>
    <n v="5.28"/>
    <n v="6.26"/>
    <x v="1"/>
    <x v="2"/>
    <x v="2"/>
    <s v="Paper"/>
    <s v="Small Box"/>
    <s v="Xerox 1928"/>
    <n v="0.4"/>
    <s v="United States"/>
    <x v="1"/>
    <s v="Oklahoma"/>
    <s v="Altus"/>
    <n v="73521"/>
    <x v="159"/>
    <x v="5"/>
    <x v="5"/>
    <x v="159"/>
    <x v="160"/>
    <d v="2015-06-12T00:00:00"/>
    <d v="2015-06-30T00:00:00"/>
    <d v="2015-06-12T00:00:00"/>
    <n v="-11.375999999999999"/>
    <x v="3"/>
    <n v="7.15"/>
    <n v="89729"/>
    <n v="5.23"/>
    <x v="1"/>
    <n v="1"/>
    <n v="-1.5910489510489509"/>
    <n v="-4.2259999999999991"/>
    <x v="23"/>
    <s v="Jun 2015"/>
    <s v="Jun 2015  Week 24"/>
    <n v="1"/>
    <n v="0"/>
    <x v="0"/>
    <x v="1"/>
  </r>
  <r>
    <n v="2779"/>
    <s v="Jacob Burgess"/>
    <x v="0"/>
    <n v="0.01"/>
    <n v="35.99"/>
    <n v="5.99"/>
    <x v="1"/>
    <x v="3"/>
    <x v="1"/>
    <s v="Telephones and Communication"/>
    <s v="Wrap Bag"/>
    <s v="Accessory41"/>
    <n v="0.38"/>
    <s v="United States"/>
    <x v="0"/>
    <s v="North Carolina"/>
    <s v="Wilson"/>
    <n v="27893"/>
    <x v="159"/>
    <x v="5"/>
    <x v="5"/>
    <x v="159"/>
    <x v="160"/>
    <d v="2015-06-12T00:00:00"/>
    <d v="2015-06-30T00:00:00"/>
    <d v="2015-06-12T00:00:00"/>
    <n v="-60.704000000000001"/>
    <x v="8"/>
    <n v="345.07"/>
    <n v="87161"/>
    <n v="35.980000000000004"/>
    <x v="0"/>
    <n v="1"/>
    <n v="-0.17591792969542414"/>
    <n v="284.36599999999999"/>
    <x v="23"/>
    <s v="Jun 2015"/>
    <s v="Jun 2015  Week 24"/>
    <n v="1"/>
    <n v="0"/>
    <x v="0"/>
    <x v="1"/>
  </r>
  <r>
    <n v="3251"/>
    <s v="Peter Brooks"/>
    <x v="0"/>
    <n v="0.02"/>
    <n v="5.28"/>
    <n v="6.26"/>
    <x v="1"/>
    <x v="3"/>
    <x v="2"/>
    <s v="Paper"/>
    <s v="Small Box"/>
    <s v="Xerox 1928"/>
    <n v="0.4"/>
    <s v="United States"/>
    <x v="3"/>
    <s v="New York"/>
    <s v="New York City"/>
    <n v="10112"/>
    <x v="159"/>
    <x v="5"/>
    <x v="5"/>
    <x v="159"/>
    <x v="160"/>
    <d v="2015-06-12T00:00:00"/>
    <d v="2015-06-30T00:00:00"/>
    <d v="2015-06-12T00:00:00"/>
    <n v="-131.16"/>
    <x v="42"/>
    <n v="412.72"/>
    <n v="39076"/>
    <n v="5.2600000000000007"/>
    <x v="3"/>
    <n v="1"/>
    <n v="-0.31779414615235507"/>
    <n v="281.56000000000006"/>
    <x v="23"/>
    <s v="Jun 2015"/>
    <s v="Jun 2015  Week 24"/>
    <n v="1"/>
    <n v="0"/>
    <x v="0"/>
    <x v="1"/>
  </r>
  <r>
    <n v="3252"/>
    <s v="Milton Harrell"/>
    <x v="0"/>
    <n v="0.02"/>
    <n v="5.28"/>
    <n v="6.26"/>
    <x v="1"/>
    <x v="3"/>
    <x v="2"/>
    <s v="Paper"/>
    <s v="Small Box"/>
    <s v="Xerox 1928"/>
    <n v="0.4"/>
    <s v="United States"/>
    <x v="3"/>
    <s v="New York"/>
    <s v="Rotterdam"/>
    <n v="12306"/>
    <x v="159"/>
    <x v="5"/>
    <x v="5"/>
    <x v="159"/>
    <x v="160"/>
    <d v="2015-06-12T00:00:00"/>
    <d v="2015-06-30T00:00:00"/>
    <d v="2015-06-12T00:00:00"/>
    <n v="-65.58"/>
    <x v="23"/>
    <n v="103.18"/>
    <n v="87299"/>
    <n v="5.2600000000000007"/>
    <x v="3"/>
    <n v="1"/>
    <n v="-0.63558829230471015"/>
    <n v="37.600000000000009"/>
    <x v="23"/>
    <s v="Jun 2015"/>
    <s v="Jun 2015  Week 24"/>
    <n v="0"/>
    <n v="1"/>
    <x v="0"/>
    <x v="1"/>
  </r>
  <r>
    <n v="1466"/>
    <s v="Wesley Reid"/>
    <x v="1"/>
    <n v="0"/>
    <n v="65.989999999999995"/>
    <n v="8.99"/>
    <x v="1"/>
    <x v="0"/>
    <x v="1"/>
    <s v="Telephones and Communication"/>
    <s v="Small Box"/>
    <s v="5180"/>
    <n v="0.56000000000000005"/>
    <s v="United States"/>
    <x v="1"/>
    <s v="Nebraska"/>
    <s v="Columbus"/>
    <n v="68601"/>
    <x v="159"/>
    <x v="5"/>
    <x v="5"/>
    <x v="159"/>
    <x v="163"/>
    <d v="2015-06-13T00:00:00"/>
    <d v="2015-06-30T00:00:00"/>
    <d v="2015-06-13T00:00:00"/>
    <n v="253.3032"/>
    <x v="19"/>
    <n v="575.07000000000005"/>
    <n v="91115"/>
    <n v="65.989999999999995"/>
    <x v="1"/>
    <n v="2"/>
    <n v="0.4404736814648651"/>
    <n v="828.3732"/>
    <x v="23"/>
    <s v="Jun 2015"/>
    <s v="Jun 2015  Week 24"/>
    <n v="1"/>
    <n v="0"/>
    <x v="0"/>
    <x v="1"/>
  </r>
  <r>
    <n v="2649"/>
    <s v="Leo J Olson"/>
    <x v="1"/>
    <n v="0.01"/>
    <n v="39.979999999999997"/>
    <n v="4"/>
    <x v="1"/>
    <x v="3"/>
    <x v="1"/>
    <s v="Computer Peripherals"/>
    <s v="Small Box"/>
    <s v="Microsoft Natural Keyboard Elite"/>
    <n v="0.7"/>
    <s v="United States"/>
    <x v="3"/>
    <s v="Maryland"/>
    <s v="Edgewood"/>
    <n v="21040"/>
    <x v="159"/>
    <x v="5"/>
    <x v="5"/>
    <x v="159"/>
    <x v="160"/>
    <d v="2015-06-12T00:00:00"/>
    <d v="2015-06-30T00:00:00"/>
    <d v="2015-06-12T00:00:00"/>
    <n v="-30.808"/>
    <x v="18"/>
    <n v="203.29"/>
    <n v="88814"/>
    <n v="39.97"/>
    <x v="3"/>
    <n v="1"/>
    <n v="-0.15154705101087118"/>
    <n v="172.482"/>
    <x v="23"/>
    <s v="Jun 2015"/>
    <s v="Jun 2015  Week 24"/>
    <n v="1"/>
    <n v="0"/>
    <x v="0"/>
    <x v="1"/>
  </r>
  <r>
    <n v="3008"/>
    <s v="Penny Rich"/>
    <x v="1"/>
    <n v="0.01"/>
    <n v="12.28"/>
    <n v="6.47"/>
    <x v="1"/>
    <x v="2"/>
    <x v="2"/>
    <s v="Paper"/>
    <s v="Small Box"/>
    <s v="Xerox 1881"/>
    <n v="0.38"/>
    <s v="United States"/>
    <x v="1"/>
    <s v="Minnesota"/>
    <s v="Minnetonka Mills"/>
    <n v="55343"/>
    <x v="159"/>
    <x v="5"/>
    <x v="5"/>
    <x v="159"/>
    <x v="160"/>
    <d v="2015-06-12T00:00:00"/>
    <d v="2015-06-30T00:00:00"/>
    <d v="2015-06-12T00:00:00"/>
    <n v="47.61"/>
    <x v="4"/>
    <n v="160.66"/>
    <n v="89415"/>
    <n v="12.27"/>
    <x v="1"/>
    <n v="1"/>
    <n v="0.29634009709946468"/>
    <n v="208.26999999999998"/>
    <x v="23"/>
    <s v="Jun 2015"/>
    <s v="Jun 2015  Week 24"/>
    <n v="0"/>
    <n v="1"/>
    <x v="0"/>
    <x v="1"/>
  </r>
  <r>
    <n v="2543"/>
    <s v="Josephine Dalton"/>
    <x v="4"/>
    <n v="0.05"/>
    <n v="15.68"/>
    <n v="3.73"/>
    <x v="1"/>
    <x v="0"/>
    <x v="0"/>
    <s v="Office Furnishings"/>
    <s v="Small Pack"/>
    <s v="Artistic Insta-Plaque"/>
    <n v="0.46"/>
    <s v="United States"/>
    <x v="0"/>
    <s v="Virginia"/>
    <s v="Richmond"/>
    <n v="23223"/>
    <x v="159"/>
    <x v="5"/>
    <x v="5"/>
    <x v="159"/>
    <x v="160"/>
    <d v="2015-06-12T00:00:00"/>
    <d v="2015-06-30T00:00:00"/>
    <d v="2015-06-12T00:00:00"/>
    <n v="3.54"/>
    <x v="40"/>
    <n v="257.48"/>
    <n v="87917"/>
    <n v="15.629999999999999"/>
    <x v="0"/>
    <n v="1"/>
    <n v="1.3748640671120086E-2"/>
    <n v="261.02000000000004"/>
    <x v="23"/>
    <s v="Jun 2015"/>
    <s v="Jun 2015  Week 24"/>
    <n v="1"/>
    <n v="0"/>
    <x v="0"/>
    <x v="1"/>
  </r>
  <r>
    <n v="2543"/>
    <s v="Josephine Dalton"/>
    <x v="4"/>
    <n v="0.02"/>
    <n v="195.99"/>
    <n v="4.2"/>
    <x v="1"/>
    <x v="0"/>
    <x v="1"/>
    <s v="Telephones and Communication"/>
    <s v="Small Box"/>
    <s v="T65"/>
    <n v="0.56000000000000005"/>
    <s v="United States"/>
    <x v="0"/>
    <s v="Virginia"/>
    <s v="Richmond"/>
    <n v="23223"/>
    <x v="159"/>
    <x v="5"/>
    <x v="5"/>
    <x v="159"/>
    <x v="160"/>
    <d v="2015-06-12T00:00:00"/>
    <d v="2015-06-30T00:00:00"/>
    <d v="2015-06-12T00:00:00"/>
    <n v="40.283999999999999"/>
    <x v="23"/>
    <n v="3194.99"/>
    <n v="87917"/>
    <n v="195.97"/>
    <x v="0"/>
    <n v="1"/>
    <n v="1.2608490167418366E-2"/>
    <n v="3235.2739999999999"/>
    <x v="23"/>
    <s v="Jun 2015"/>
    <s v="Jun 2015  Week 24"/>
    <n v="0"/>
    <n v="1"/>
    <x v="1"/>
    <x v="1"/>
  </r>
  <r>
    <n v="2840"/>
    <s v="Bob Berg"/>
    <x v="4"/>
    <n v="0.05"/>
    <n v="15.68"/>
    <n v="3.73"/>
    <x v="1"/>
    <x v="3"/>
    <x v="0"/>
    <s v="Office Furnishings"/>
    <s v="Small Pack"/>
    <s v="Artistic Insta-Plaque"/>
    <n v="0.46"/>
    <s v="United States"/>
    <x v="0"/>
    <s v="Florida"/>
    <s v="North Miami"/>
    <n v="33161"/>
    <x v="159"/>
    <x v="5"/>
    <x v="5"/>
    <x v="159"/>
    <x v="163"/>
    <d v="2015-06-13T00:00:00"/>
    <d v="2015-06-30T00:00:00"/>
    <d v="2015-06-13T00:00:00"/>
    <n v="1166.6279999999999"/>
    <x v="40"/>
    <n v="260.01"/>
    <n v="87885"/>
    <n v="15.629999999999999"/>
    <x v="0"/>
    <n v="2"/>
    <n v="4.4868581977616246"/>
    <n v="1426.6379999999999"/>
    <x v="23"/>
    <s v="Jun 2015"/>
    <s v="Jun 2015  Week 24"/>
    <n v="0"/>
    <n v="1"/>
    <x v="0"/>
    <x v="1"/>
  </r>
  <r>
    <n v="2840"/>
    <s v="Bob Berg"/>
    <x v="4"/>
    <n v="0"/>
    <n v="14.98"/>
    <n v="8.99"/>
    <x v="1"/>
    <x v="3"/>
    <x v="0"/>
    <s v="Office Furnishings"/>
    <s v="Small Pack"/>
    <s v="GE 4 Foot Flourescent Tube, 40 Watt"/>
    <n v="0.39"/>
    <s v="United States"/>
    <x v="0"/>
    <s v="Florida"/>
    <s v="North Miami"/>
    <n v="33161"/>
    <x v="159"/>
    <x v="5"/>
    <x v="5"/>
    <x v="159"/>
    <x v="160"/>
    <d v="2015-06-12T00:00:00"/>
    <d v="2015-06-30T00:00:00"/>
    <d v="2015-06-12T00:00:00"/>
    <n v="-40.604199999999999"/>
    <x v="27"/>
    <n v="273.79000000000002"/>
    <n v="87885"/>
    <n v="14.98"/>
    <x v="0"/>
    <n v="1"/>
    <n v="-0.14830417473245916"/>
    <n v="233.18580000000003"/>
    <x v="23"/>
    <s v="Jun 2015"/>
    <s v="Jun 2015  Week 24"/>
    <n v="0"/>
    <n v="1"/>
    <x v="1"/>
    <x v="1"/>
  </r>
  <r>
    <n v="2840"/>
    <s v="Bob Berg"/>
    <x v="4"/>
    <n v="0.02"/>
    <n v="38.76"/>
    <n v="13.26"/>
    <x v="1"/>
    <x v="3"/>
    <x v="2"/>
    <s v="Paper"/>
    <s v="Small Box"/>
    <s v="Xerox 1892"/>
    <n v="0.36"/>
    <s v="United States"/>
    <x v="0"/>
    <s v="Florida"/>
    <s v="North Miami"/>
    <n v="33161"/>
    <x v="159"/>
    <x v="5"/>
    <x v="5"/>
    <x v="159"/>
    <x v="160"/>
    <d v="2015-06-12T00:00:00"/>
    <d v="2015-06-30T00:00:00"/>
    <d v="2015-06-12T00:00:00"/>
    <n v="-294.084"/>
    <x v="3"/>
    <n v="44.62"/>
    <n v="87885"/>
    <n v="38.739999999999995"/>
    <x v="0"/>
    <n v="1"/>
    <n v="-6.5908561183325869"/>
    <n v="-249.464"/>
    <x v="23"/>
    <s v="Jun 2015"/>
    <s v="Jun 2015  Week 24"/>
    <n v="0"/>
    <n v="1"/>
    <x v="1"/>
    <x v="1"/>
  </r>
  <r>
    <n v="3078"/>
    <s v="Kate McKenna"/>
    <x v="3"/>
    <n v="0.04"/>
    <n v="35.44"/>
    <n v="5.09"/>
    <x v="1"/>
    <x v="0"/>
    <x v="2"/>
    <s v="Paper"/>
    <s v="Small Box"/>
    <s v="Xerox 1932"/>
    <n v="0.38"/>
    <s v="United States"/>
    <x v="3"/>
    <s v="Ohio"/>
    <s v="Toledo"/>
    <n v="43615"/>
    <x v="159"/>
    <x v="5"/>
    <x v="5"/>
    <x v="159"/>
    <x v="162"/>
    <d v="2015-06-11T00:00:00"/>
    <d v="2015-06-30T00:00:00"/>
    <d v="2015-06-11T00:00:00"/>
    <n v="118.6317"/>
    <x v="18"/>
    <n v="171.93"/>
    <n v="88240"/>
    <n v="35.4"/>
    <x v="3"/>
    <n v="0"/>
    <n v="0.69"/>
    <n v="290.56169999999997"/>
    <x v="23"/>
    <s v="Jun 2015"/>
    <s v="Jun 2015  Week 24"/>
    <n v="1"/>
    <n v="0"/>
    <x v="0"/>
    <x v="1"/>
  </r>
  <r>
    <n v="3078"/>
    <s v="Kate McKenna"/>
    <x v="3"/>
    <n v="0.08"/>
    <n v="3.98"/>
    <n v="0.7"/>
    <x v="1"/>
    <x v="0"/>
    <x v="2"/>
    <s v="Pens &amp; Art Supplies"/>
    <s v="Wrap Bag"/>
    <s v="4009® Highlighters by Sanford"/>
    <n v="0.52"/>
    <s v="United States"/>
    <x v="3"/>
    <s v="Ohio"/>
    <s v="Toledo"/>
    <n v="43615"/>
    <x v="159"/>
    <x v="5"/>
    <x v="5"/>
    <x v="159"/>
    <x v="161"/>
    <d v="2015-06-14T00:00:00"/>
    <d v="2015-06-30T00:00:00"/>
    <d v="2015-06-14T00:00:00"/>
    <n v="23.303999999999998"/>
    <x v="13"/>
    <n v="35.19"/>
    <n v="88240"/>
    <n v="3.9"/>
    <x v="3"/>
    <n v="3"/>
    <n v="0.66223358908780905"/>
    <n v="58.494"/>
    <x v="23"/>
    <s v="Jun 2015"/>
    <s v="Jun 2015  Week 24"/>
    <n v="0"/>
    <n v="1"/>
    <x v="1"/>
    <x v="1"/>
  </r>
  <r>
    <n v="3079"/>
    <s v="Andrew Levine"/>
    <x v="3"/>
    <n v="0.04"/>
    <n v="35.44"/>
    <n v="5.09"/>
    <x v="1"/>
    <x v="0"/>
    <x v="2"/>
    <s v="Paper"/>
    <s v="Small Box"/>
    <s v="Xerox 1932"/>
    <n v="0.38"/>
    <s v="United States"/>
    <x v="3"/>
    <s v="Pennsylvania"/>
    <s v="Philadelphia"/>
    <n v="19112"/>
    <x v="159"/>
    <x v="5"/>
    <x v="5"/>
    <x v="159"/>
    <x v="162"/>
    <d v="2015-06-11T00:00:00"/>
    <d v="2015-06-30T00:00:00"/>
    <d v="2015-06-11T00:00:00"/>
    <n v="150.72"/>
    <x v="31"/>
    <n v="722.1"/>
    <n v="53476"/>
    <n v="35.4"/>
    <x v="3"/>
    <n v="0"/>
    <n v="0.20872455338595761"/>
    <n v="872.82"/>
    <x v="23"/>
    <s v="Jun 2015"/>
    <s v="Jun 2015  Week 24"/>
    <n v="0"/>
    <n v="1"/>
    <x v="0"/>
    <x v="1"/>
  </r>
  <r>
    <n v="3079"/>
    <s v="Andrew Levine"/>
    <x v="3"/>
    <n v="0.08"/>
    <n v="3.98"/>
    <n v="0.7"/>
    <x v="1"/>
    <x v="0"/>
    <x v="2"/>
    <s v="Pens &amp; Art Supplies"/>
    <s v="Wrap Bag"/>
    <s v="4009® Highlighters by Sanford"/>
    <n v="0.52"/>
    <s v="United States"/>
    <x v="3"/>
    <s v="Pennsylvania"/>
    <s v="Philadelphia"/>
    <n v="19112"/>
    <x v="159"/>
    <x v="5"/>
    <x v="5"/>
    <x v="159"/>
    <x v="161"/>
    <d v="2015-06-14T00:00:00"/>
    <d v="2015-06-30T00:00:00"/>
    <d v="2015-06-14T00:00:00"/>
    <n v="19.420000000000002"/>
    <x v="34"/>
    <n v="140.78"/>
    <n v="53476"/>
    <n v="3.9"/>
    <x v="3"/>
    <n v="3"/>
    <n v="0.13794573092768861"/>
    <n v="160.19999999999999"/>
    <x v="23"/>
    <s v="Jun 2015"/>
    <s v="Jun 2015  Week 24"/>
    <n v="0"/>
    <n v="1"/>
    <x v="1"/>
    <x v="1"/>
  </r>
  <r>
    <n v="3079"/>
    <s v="Andrew Levine"/>
    <x v="3"/>
    <n v="0.01"/>
    <n v="1.76"/>
    <n v="0.7"/>
    <x v="1"/>
    <x v="0"/>
    <x v="2"/>
    <s v="Pens &amp; Art Supplies"/>
    <s v="Wrap Bag"/>
    <s v="Newell 310"/>
    <n v="0.56000000000000005"/>
    <s v="United States"/>
    <x v="3"/>
    <s v="Pennsylvania"/>
    <s v="Philadelphia"/>
    <n v="19112"/>
    <x v="159"/>
    <x v="5"/>
    <x v="5"/>
    <x v="159"/>
    <x v="160"/>
    <d v="2015-06-12T00:00:00"/>
    <d v="2015-06-30T00:00:00"/>
    <d v="2015-06-12T00:00:00"/>
    <n v="3.13"/>
    <x v="69"/>
    <n v="129.72"/>
    <n v="53476"/>
    <n v="1.75"/>
    <x v="3"/>
    <n v="1"/>
    <n v="2.4128893000308356E-2"/>
    <n v="132.85"/>
    <x v="23"/>
    <s v="Jun 2015"/>
    <s v="Jun 2015  Week 24"/>
    <n v="0"/>
    <n v="1"/>
    <x v="1"/>
    <x v="1"/>
  </r>
  <r>
    <n v="3079"/>
    <s v="Andrew Levine"/>
    <x v="3"/>
    <n v="0.01"/>
    <n v="193.17"/>
    <n v="19.989999999999998"/>
    <x v="2"/>
    <x v="0"/>
    <x v="2"/>
    <s v="Storage &amp; Organization"/>
    <s v="Small Box"/>
    <s v="Fellowes Staxonsteel® Drawer Files"/>
    <n v="0.71"/>
    <s v="United States"/>
    <x v="3"/>
    <s v="Pennsylvania"/>
    <s v="Philadelphia"/>
    <n v="19112"/>
    <x v="159"/>
    <x v="5"/>
    <x v="5"/>
    <x v="159"/>
    <x v="162"/>
    <d v="2015-06-11T00:00:00"/>
    <d v="2015-06-30T00:00:00"/>
    <d v="2015-06-11T00:00:00"/>
    <n v="1141.07"/>
    <x v="48"/>
    <n v="12190.98"/>
    <n v="53476"/>
    <n v="193.16"/>
    <x v="3"/>
    <n v="0"/>
    <n v="9.3599530144418241E-2"/>
    <n v="13332.05"/>
    <x v="23"/>
    <s v="Jun 2015"/>
    <s v="Jun 2015  Week 24"/>
    <n v="0"/>
    <n v="1"/>
    <x v="1"/>
    <x v="1"/>
  </r>
  <r>
    <n v="2046"/>
    <s v="Eileen Schwartz"/>
    <x v="0"/>
    <n v="0.04"/>
    <n v="4.28"/>
    <n v="5.68"/>
    <x v="1"/>
    <x v="3"/>
    <x v="2"/>
    <s v="Paper"/>
    <s v="Small Box"/>
    <s v="Xerox 199"/>
    <n v="0.4"/>
    <s v="United States"/>
    <x v="1"/>
    <s v="Kansas"/>
    <s v="Liberal"/>
    <n v="67901"/>
    <x v="160"/>
    <x v="5"/>
    <x v="5"/>
    <x v="160"/>
    <x v="161"/>
    <d v="2015-06-14T00:00:00"/>
    <d v="2015-06-30T00:00:00"/>
    <d v="2015-06-14T00:00:00"/>
    <n v="-27.375"/>
    <x v="12"/>
    <n v="31.54"/>
    <n v="88219"/>
    <n v="4.24"/>
    <x v="1"/>
    <n v="2"/>
    <n v="-0.86794546607482559"/>
    <n v="4.1649999999999991"/>
    <x v="23"/>
    <s v="Jun 2015"/>
    <s v="Jun 2015  Week 24"/>
    <n v="1"/>
    <n v="0"/>
    <x v="0"/>
    <x v="1"/>
  </r>
  <r>
    <n v="2046"/>
    <s v="Eileen Schwartz"/>
    <x v="0"/>
    <n v="0.06"/>
    <n v="376.13"/>
    <n v="85.63"/>
    <x v="0"/>
    <x v="3"/>
    <x v="0"/>
    <s v="Tables"/>
    <s v="Jumbo Box"/>
    <s v="Bretford Rectangular Conference Table Tops"/>
    <n v="0.74"/>
    <s v="United States"/>
    <x v="1"/>
    <s v="Kansas"/>
    <s v="Liberal"/>
    <n v="67901"/>
    <x v="160"/>
    <x v="5"/>
    <x v="5"/>
    <x v="160"/>
    <x v="161"/>
    <d v="2015-06-14T00:00:00"/>
    <d v="2015-06-30T00:00:00"/>
    <d v="2015-06-14T00:00:00"/>
    <n v="-435.75749999999999"/>
    <x v="1"/>
    <n v="4634.6899999999996"/>
    <n v="88219"/>
    <n v="376.07"/>
    <x v="1"/>
    <n v="2"/>
    <n v="-9.40208514485327E-2"/>
    <n v="4198.9324999999999"/>
    <x v="23"/>
    <s v="Jun 2015"/>
    <s v="Jun 2015  Week 24"/>
    <n v="0"/>
    <n v="1"/>
    <x v="1"/>
    <x v="1"/>
  </r>
  <r>
    <n v="2046"/>
    <s v="Eileen Schwartz"/>
    <x v="0"/>
    <n v="0.06"/>
    <n v="424.21"/>
    <n v="110.2"/>
    <x v="0"/>
    <x v="3"/>
    <x v="0"/>
    <s v="Tables"/>
    <s v="Jumbo Box"/>
    <s v="Bush Advantage Collection® Racetrack Conference Table"/>
    <n v="0.67"/>
    <s v="United States"/>
    <x v="1"/>
    <s v="Kansas"/>
    <s v="Liberal"/>
    <n v="67901"/>
    <x v="160"/>
    <x v="5"/>
    <x v="5"/>
    <x v="160"/>
    <x v="163"/>
    <d v="2015-06-13T00:00:00"/>
    <d v="2015-06-30T00:00:00"/>
    <d v="2015-06-13T00:00:00"/>
    <n v="682.53"/>
    <x v="40"/>
    <n v="7304.03"/>
    <n v="88219"/>
    <n v="424.15"/>
    <x v="1"/>
    <n v="1"/>
    <n v="9.3445673142087307E-2"/>
    <n v="7986.5599999999995"/>
    <x v="23"/>
    <s v="Jun 2015"/>
    <s v="Jun 2015  Week 24"/>
    <n v="0"/>
    <n v="1"/>
    <x v="1"/>
    <x v="1"/>
  </r>
  <r>
    <n v="2046"/>
    <s v="Eileen Schwartz"/>
    <x v="0"/>
    <n v="0.06"/>
    <n v="195.99"/>
    <n v="8.99"/>
    <x v="1"/>
    <x v="3"/>
    <x v="1"/>
    <s v="Telephones and Communication"/>
    <s v="Small Box"/>
    <s v="T28 WORLD"/>
    <n v="0.6"/>
    <s v="United States"/>
    <x v="1"/>
    <s v="Kansas"/>
    <s v="Liberal"/>
    <n v="67901"/>
    <x v="160"/>
    <x v="5"/>
    <x v="5"/>
    <x v="160"/>
    <x v="161"/>
    <d v="2015-06-14T00:00:00"/>
    <d v="2015-06-30T00:00:00"/>
    <d v="2015-06-14T00:00:00"/>
    <n v="-277.22199999999998"/>
    <x v="7"/>
    <n v="632.65"/>
    <n v="88219"/>
    <n v="195.93"/>
    <x v="1"/>
    <n v="2"/>
    <n v="-0.43819173318580573"/>
    <n v="355.428"/>
    <x v="23"/>
    <s v="Jun 2015"/>
    <s v="Jun 2015  Week 24"/>
    <n v="0"/>
    <n v="1"/>
    <x v="1"/>
    <x v="1"/>
  </r>
  <r>
    <n v="62"/>
    <s v="Pam Gilbert"/>
    <x v="1"/>
    <n v="0.04"/>
    <n v="29.14"/>
    <n v="4.8600000000000003"/>
    <x v="1"/>
    <x v="3"/>
    <x v="2"/>
    <s v="Paper"/>
    <s v="Wrap Bag"/>
    <s v="Snap-A-Way® Black Print Carbonless Speed Message, No Reply Area, Duplicate"/>
    <n v="0.38"/>
    <s v="United States"/>
    <x v="1"/>
    <s v="Texas"/>
    <s v="Round Rock"/>
    <n v="78664"/>
    <x v="160"/>
    <x v="5"/>
    <x v="5"/>
    <x v="160"/>
    <x v="161"/>
    <d v="2015-06-14T00:00:00"/>
    <d v="2015-06-30T00:00:00"/>
    <d v="2015-06-14T00:00:00"/>
    <n v="349.40910000000002"/>
    <x v="40"/>
    <n v="506.39"/>
    <n v="87408"/>
    <n v="29.1"/>
    <x v="1"/>
    <n v="2"/>
    <n v="0.69000000000000006"/>
    <n v="855.79909999999995"/>
    <x v="23"/>
    <s v="Jun 2015"/>
    <s v="Jun 2015  Week 24"/>
    <n v="0"/>
    <n v="1"/>
    <x v="0"/>
    <x v="1"/>
  </r>
  <r>
    <n v="387"/>
    <s v="Angela Howe"/>
    <x v="1"/>
    <n v="0.1"/>
    <n v="8.8800000000000008"/>
    <n v="6.28"/>
    <x v="2"/>
    <x v="3"/>
    <x v="2"/>
    <s v="Binders and Binder Accessories"/>
    <s v="Small Box"/>
    <s v="GBC Instant Index™ System for Binding Systems"/>
    <n v="0.35"/>
    <s v="United States"/>
    <x v="1"/>
    <s v="Nebraska"/>
    <s v="Grand Island"/>
    <n v="68801"/>
    <x v="160"/>
    <x v="5"/>
    <x v="5"/>
    <x v="160"/>
    <x v="161"/>
    <d v="2015-06-14T00:00:00"/>
    <d v="2015-06-30T00:00:00"/>
    <d v="2015-06-14T00:00:00"/>
    <n v="-27.283750000000001"/>
    <x v="9"/>
    <n v="126.9"/>
    <n v="90339"/>
    <n v="8.7800000000000011"/>
    <x v="1"/>
    <n v="2"/>
    <n v="-0.21500197005516156"/>
    <n v="99.616250000000008"/>
    <x v="23"/>
    <s v="Jun 2015"/>
    <s v="Jun 2015  Week 24"/>
    <n v="1"/>
    <n v="0"/>
    <x v="0"/>
    <x v="1"/>
  </r>
  <r>
    <n v="1016"/>
    <s v="Francis Sherrill"/>
    <x v="1"/>
    <n v="0.02"/>
    <n v="6.48"/>
    <n v="7.86"/>
    <x v="2"/>
    <x v="2"/>
    <x v="2"/>
    <s v="Paper"/>
    <s v="Small Box"/>
    <s v="Xerox 213"/>
    <n v="0.37"/>
    <s v="United States"/>
    <x v="0"/>
    <s v="North Carolina"/>
    <s v="Asheville"/>
    <n v="28806"/>
    <x v="160"/>
    <x v="5"/>
    <x v="5"/>
    <x v="160"/>
    <x v="163"/>
    <d v="2015-06-13T00:00:00"/>
    <d v="2015-06-30T00:00:00"/>
    <d v="2015-06-13T00:00:00"/>
    <n v="111.22199999999999"/>
    <x v="3"/>
    <n v="11.41"/>
    <n v="88389"/>
    <n v="6.4600000000000009"/>
    <x v="0"/>
    <n v="1"/>
    <n v="9.7477651183172647"/>
    <n v="122.63199999999999"/>
    <x v="23"/>
    <s v="Jun 2015"/>
    <s v="Jun 2015  Week 24"/>
    <n v="1"/>
    <n v="0"/>
    <x v="0"/>
    <x v="1"/>
  </r>
  <r>
    <n v="1745"/>
    <s v="Herbert Holden"/>
    <x v="1"/>
    <n v="0.04"/>
    <n v="124.49"/>
    <n v="51.94"/>
    <x v="0"/>
    <x v="1"/>
    <x v="0"/>
    <s v="Tables"/>
    <s v="Jumbo Box"/>
    <s v="Bevis 36 x 72 Conference Tables"/>
    <n v="0.63"/>
    <s v="United States"/>
    <x v="0"/>
    <s v="Georgia"/>
    <s v="Atlanta"/>
    <n v="30305"/>
    <x v="160"/>
    <x v="5"/>
    <x v="5"/>
    <x v="160"/>
    <x v="161"/>
    <d v="2015-06-14T00:00:00"/>
    <d v="2015-06-30T00:00:00"/>
    <d v="2015-06-14T00:00:00"/>
    <n v="-247.55157"/>
    <x v="7"/>
    <n v="605.82000000000005"/>
    <n v="12224"/>
    <n v="124.44999999999999"/>
    <x v="0"/>
    <n v="2"/>
    <n v="-0.40862231355848266"/>
    <n v="358.26843000000008"/>
    <x v="23"/>
    <s v="Jun 2015"/>
    <s v="Jun 2015  Week 24"/>
    <n v="0"/>
    <n v="1"/>
    <x v="0"/>
    <x v="1"/>
  </r>
  <r>
    <n v="1745"/>
    <s v="Herbert Holden"/>
    <x v="1"/>
    <n v="0.1"/>
    <n v="35.99"/>
    <n v="5"/>
    <x v="1"/>
    <x v="1"/>
    <x v="1"/>
    <s v="Telephones and Communication"/>
    <s v="Wrap Bag"/>
    <s v="Accessory17"/>
    <n v="0.82"/>
    <s v="United States"/>
    <x v="0"/>
    <s v="Georgia"/>
    <s v="Atlanta"/>
    <n v="30305"/>
    <x v="160"/>
    <x v="5"/>
    <x v="5"/>
    <x v="160"/>
    <x v="160"/>
    <d v="2015-06-12T00:00:00"/>
    <d v="2015-06-30T00:00:00"/>
    <d v="2015-06-12T00:00:00"/>
    <n v="-277.20924000000002"/>
    <x v="14"/>
    <n v="1569"/>
    <n v="12224"/>
    <n v="35.89"/>
    <x v="0"/>
    <n v="0"/>
    <n v="-0.17667892925430212"/>
    <n v="1291.7907599999999"/>
    <x v="23"/>
    <s v="Jun 2015"/>
    <s v="Jun 2015  Week 24"/>
    <n v="0"/>
    <n v="1"/>
    <x v="1"/>
    <x v="1"/>
  </r>
  <r>
    <n v="1748"/>
    <s v="Helen Simpson"/>
    <x v="1"/>
    <n v="0.04"/>
    <n v="124.49"/>
    <n v="51.94"/>
    <x v="0"/>
    <x v="1"/>
    <x v="0"/>
    <s v="Tables"/>
    <s v="Jumbo Box"/>
    <s v="Bevis 36 x 72 Conference Tables"/>
    <n v="0.63"/>
    <s v="United States"/>
    <x v="1"/>
    <s v="Oklahoma"/>
    <s v="Enid"/>
    <n v="73703"/>
    <x v="160"/>
    <x v="5"/>
    <x v="5"/>
    <x v="160"/>
    <x v="161"/>
    <d v="2015-06-14T00:00:00"/>
    <d v="2015-06-30T00:00:00"/>
    <d v="2015-06-14T00:00:00"/>
    <n v="-93.064499999999995"/>
    <x v="3"/>
    <n v="151.46"/>
    <n v="87245"/>
    <n v="124.44999999999999"/>
    <x v="1"/>
    <n v="2"/>
    <n v="-0.61444935956688229"/>
    <n v="58.395500000000013"/>
    <x v="23"/>
    <s v="Jun 2015"/>
    <s v="Jun 2015  Week 24"/>
    <n v="1"/>
    <n v="0"/>
    <x v="0"/>
    <x v="1"/>
  </r>
  <r>
    <n v="1781"/>
    <s v="Jackie Capps"/>
    <x v="1"/>
    <n v="0"/>
    <n v="55.48"/>
    <n v="14.3"/>
    <x v="1"/>
    <x v="3"/>
    <x v="2"/>
    <s v="Paper"/>
    <s v="Small Box"/>
    <s v="Xerox 194"/>
    <n v="0.37"/>
    <s v="United States"/>
    <x v="2"/>
    <s v="California"/>
    <s v="San Carlos"/>
    <n v="94070"/>
    <x v="160"/>
    <x v="5"/>
    <x v="5"/>
    <x v="160"/>
    <x v="161"/>
    <d v="2015-06-14T00:00:00"/>
    <d v="2015-06-30T00:00:00"/>
    <d v="2015-06-14T00:00:00"/>
    <n v="454.44779999999997"/>
    <x v="8"/>
    <n v="658.62"/>
    <n v="89857"/>
    <n v="55.48"/>
    <x v="2"/>
    <n v="2"/>
    <n v="0.69"/>
    <n v="1113.0678"/>
    <x v="23"/>
    <s v="Jun 2015"/>
    <s v="Jun 2015  Week 24"/>
    <n v="0"/>
    <n v="1"/>
    <x v="0"/>
    <x v="1"/>
  </r>
  <r>
    <n v="2257"/>
    <s v="Bernard Thompson"/>
    <x v="1"/>
    <n v="0.06"/>
    <n v="6.68"/>
    <n v="6.93"/>
    <x v="1"/>
    <x v="3"/>
    <x v="2"/>
    <s v="Paper"/>
    <s v="Small Box"/>
    <s v="HP Office Paper (20Lb. and 87 Bright)"/>
    <n v="0.37"/>
    <s v="United States"/>
    <x v="0"/>
    <s v="North Carolina"/>
    <s v="Raleigh"/>
    <n v="27604"/>
    <x v="160"/>
    <x v="5"/>
    <x v="5"/>
    <x v="160"/>
    <x v="163"/>
    <d v="2015-06-13T00:00:00"/>
    <d v="2015-06-30T00:00:00"/>
    <d v="2015-06-13T00:00:00"/>
    <n v="7.6245000000000003"/>
    <x v="15"/>
    <n v="91.92"/>
    <n v="87965"/>
    <n v="6.62"/>
    <x v="0"/>
    <n v="1"/>
    <n v="8.2947127937336815E-2"/>
    <n v="99.544499999999999"/>
    <x v="23"/>
    <s v="Jun 2015"/>
    <s v="Jun 2015  Week 24"/>
    <n v="1"/>
    <n v="0"/>
    <x v="0"/>
    <x v="1"/>
  </r>
  <r>
    <n v="1466"/>
    <s v="Wesley Reid"/>
    <x v="2"/>
    <n v="0.04"/>
    <n v="130.97999999999999"/>
    <n v="54.74"/>
    <x v="0"/>
    <x v="0"/>
    <x v="0"/>
    <s v="Bookcases"/>
    <s v="Jumbo Box"/>
    <s v="O'Sullivan Elevations Bookcase, Cherry Finish"/>
    <n v="0.69"/>
    <s v="United States"/>
    <x v="1"/>
    <s v="Nebraska"/>
    <s v="Columbus"/>
    <n v="68601"/>
    <x v="160"/>
    <x v="5"/>
    <x v="5"/>
    <x v="160"/>
    <x v="160"/>
    <d v="2015-06-12T00:00:00"/>
    <d v="2015-06-30T00:00:00"/>
    <d v="2015-06-12T00:00:00"/>
    <n v="-723.78399999999999"/>
    <x v="15"/>
    <n v="1781.66"/>
    <n v="91116"/>
    <n v="130.94"/>
    <x v="1"/>
    <n v="0"/>
    <n v="-0.4062413704073729"/>
    <n v="1057.8760000000002"/>
    <x v="23"/>
    <s v="Jun 2015"/>
    <s v="Jun 2015  Week 24"/>
    <n v="0"/>
    <n v="1"/>
    <x v="0"/>
    <x v="1"/>
  </r>
  <r>
    <n v="1469"/>
    <s v="Vicki Zhu Daniels"/>
    <x v="2"/>
    <n v="0.04"/>
    <n v="105.29"/>
    <n v="10.119999999999999"/>
    <x v="1"/>
    <x v="0"/>
    <x v="0"/>
    <s v="Office Furnishings"/>
    <s v="Large Box"/>
    <s v="Eldon Antistatic Chair Mats for Low to Medium Pile Carpets"/>
    <n v="0.79"/>
    <s v="United States"/>
    <x v="2"/>
    <s v="Utah"/>
    <s v="Clearfield"/>
    <n v="84015"/>
    <x v="160"/>
    <x v="5"/>
    <x v="5"/>
    <x v="160"/>
    <x v="164"/>
    <d v="2015-06-16T00:00:00"/>
    <d v="2015-06-30T00:00:00"/>
    <d v="2015-06-16T00:00:00"/>
    <n v="589.18799999999999"/>
    <x v="13"/>
    <n v="940.64"/>
    <n v="91116"/>
    <n v="105.25"/>
    <x v="2"/>
    <n v="4"/>
    <n v="0.62636928048987928"/>
    <n v="1529.828"/>
    <x v="23"/>
    <s v="Jun 2015"/>
    <s v="Jun 2015  Week 24"/>
    <n v="1"/>
    <n v="0"/>
    <x v="1"/>
    <x v="1"/>
  </r>
  <r>
    <n v="1469"/>
    <s v="Vicki Zhu Daniels"/>
    <x v="2"/>
    <n v="7.0000000000000007E-2"/>
    <n v="31.76"/>
    <n v="45.51"/>
    <x v="0"/>
    <x v="0"/>
    <x v="0"/>
    <s v="Tables"/>
    <s v="Jumbo Box"/>
    <s v="Hon iLevel™ Computer Training Table"/>
    <n v="0.65"/>
    <s v="United States"/>
    <x v="2"/>
    <s v="Utah"/>
    <s v="Clearfield"/>
    <n v="84015"/>
    <x v="160"/>
    <x v="5"/>
    <x v="5"/>
    <x v="160"/>
    <x v="161"/>
    <d v="2015-06-14T00:00:00"/>
    <d v="2015-06-30T00:00:00"/>
    <d v="2015-06-14T00:00:00"/>
    <n v="-1314.992"/>
    <x v="27"/>
    <n v="439.27"/>
    <n v="91116"/>
    <n v="31.69"/>
    <x v="2"/>
    <n v="2"/>
    <n v="-2.9935848111639767"/>
    <n v="-875.72199999999998"/>
    <x v="23"/>
    <s v="Jun 2015"/>
    <s v="Jun 2015  Week 24"/>
    <n v="0"/>
    <n v="1"/>
    <x v="1"/>
    <x v="1"/>
  </r>
  <r>
    <n v="3179"/>
    <s v="Marie Pittman"/>
    <x v="2"/>
    <n v="7.0000000000000007E-2"/>
    <n v="35.44"/>
    <n v="7.5"/>
    <x v="1"/>
    <x v="3"/>
    <x v="2"/>
    <s v="Paper"/>
    <s v="Small Box"/>
    <s v="Xerox 1906"/>
    <n v="0.38"/>
    <s v="United States"/>
    <x v="1"/>
    <s v="Minnesota"/>
    <s v="Owatonna"/>
    <n v="55060"/>
    <x v="160"/>
    <x v="5"/>
    <x v="5"/>
    <x v="160"/>
    <x v="165"/>
    <d v="2015-06-19T00:00:00"/>
    <d v="2015-06-30T00:00:00"/>
    <d v="2015-06-19T00:00:00"/>
    <n v="262.2"/>
    <x v="8"/>
    <n v="380"/>
    <n v="86989"/>
    <n v="35.369999999999997"/>
    <x v="1"/>
    <n v="7"/>
    <n v="0.69"/>
    <n v="642.20000000000005"/>
    <x v="23"/>
    <s v="Jun 2015"/>
    <s v="Jun 2015  Week 24"/>
    <n v="1"/>
    <n v="0"/>
    <x v="0"/>
    <x v="1"/>
  </r>
  <r>
    <n v="550"/>
    <s v="Edna Monroe Talley"/>
    <x v="4"/>
    <n v="0.06"/>
    <n v="549.99"/>
    <n v="49"/>
    <x v="0"/>
    <x v="3"/>
    <x v="1"/>
    <s v="Copiers and Fax"/>
    <s v="Jumbo Drum"/>
    <s v="Sharp 1540cs Digital Laser Copier"/>
    <n v="0.35"/>
    <s v="United States"/>
    <x v="1"/>
    <s v="Texas"/>
    <s v="Seguin"/>
    <n v="78155"/>
    <x v="160"/>
    <x v="5"/>
    <x v="5"/>
    <x v="160"/>
    <x v="163"/>
    <d v="2015-06-13T00:00:00"/>
    <d v="2015-06-30T00:00:00"/>
    <d v="2015-06-13T00:00:00"/>
    <n v="4637.4071999999996"/>
    <x v="1"/>
    <n v="6720.88"/>
    <n v="90910"/>
    <n v="549.93000000000006"/>
    <x v="1"/>
    <n v="1"/>
    <n v="0.69"/>
    <n v="11358.287199999999"/>
    <x v="23"/>
    <s v="Jun 2015"/>
    <s v="Jun 2015  Week 24"/>
    <n v="0"/>
    <n v="1"/>
    <x v="0"/>
    <x v="1"/>
  </r>
  <r>
    <n v="550"/>
    <s v="Edna Monroe Talley"/>
    <x v="4"/>
    <n v="0.08"/>
    <n v="115.99"/>
    <n v="5.99"/>
    <x v="2"/>
    <x v="3"/>
    <x v="1"/>
    <s v="Telephones and Communication"/>
    <s v="Small Box"/>
    <s v="2160"/>
    <n v="0.56999999999999995"/>
    <s v="United States"/>
    <x v="1"/>
    <s v="Texas"/>
    <s v="Seguin"/>
    <n v="78155"/>
    <x v="160"/>
    <x v="5"/>
    <x v="5"/>
    <x v="160"/>
    <x v="163"/>
    <d v="2015-06-13T00:00:00"/>
    <d v="2015-06-30T00:00:00"/>
    <d v="2015-06-13T00:00:00"/>
    <n v="-239.54150000000001"/>
    <x v="3"/>
    <n v="102.21"/>
    <n v="90910"/>
    <n v="115.91"/>
    <x v="1"/>
    <n v="1"/>
    <n v="-2.3436209764210942"/>
    <n v="-137.33150000000001"/>
    <x v="23"/>
    <s v="Jun 2015"/>
    <s v="Jun 2015  Week 24"/>
    <n v="0"/>
    <n v="1"/>
    <x v="1"/>
    <x v="1"/>
  </r>
  <r>
    <n v="3230"/>
    <s v="Monica Stuart"/>
    <x v="0"/>
    <n v="0.06"/>
    <n v="4.91"/>
    <n v="5.68"/>
    <x v="2"/>
    <x v="0"/>
    <x v="2"/>
    <s v="Binders and Binder Accessories"/>
    <s v="Small Box"/>
    <s v="Acco Pressboard Covers with Storage Hooks, 14 7/8&quot; x 11&quot;, Light Blue"/>
    <n v="0.36"/>
    <s v="United States"/>
    <x v="1"/>
    <s v="Wisconsin"/>
    <s v="Waukesha"/>
    <n v="53186"/>
    <x v="161"/>
    <x v="5"/>
    <x v="5"/>
    <x v="161"/>
    <x v="163"/>
    <d v="2015-06-13T00:00:00"/>
    <d v="2015-06-30T00:00:00"/>
    <d v="2015-06-13T00:00:00"/>
    <n v="-31.68825"/>
    <x v="19"/>
    <n v="53.89"/>
    <n v="87436"/>
    <n v="4.8500000000000005"/>
    <x v="1"/>
    <n v="0"/>
    <n v="-0.58801725737613653"/>
    <n v="22.201750000000001"/>
    <x v="23"/>
    <s v="Jun 2015"/>
    <s v="Jun 2015  Week 24"/>
    <n v="0"/>
    <n v="1"/>
    <x v="0"/>
    <x v="1"/>
  </r>
  <r>
    <n v="3230"/>
    <s v="Monica Stuart"/>
    <x v="0"/>
    <n v="7.0000000000000007E-2"/>
    <n v="48.94"/>
    <n v="5.86"/>
    <x v="2"/>
    <x v="0"/>
    <x v="2"/>
    <s v="Paper"/>
    <s v="Small Box"/>
    <s v="Xerox 1916"/>
    <n v="0.35"/>
    <s v="United States"/>
    <x v="1"/>
    <s v="Wisconsin"/>
    <s v="Waukesha"/>
    <n v="53186"/>
    <x v="161"/>
    <x v="5"/>
    <x v="5"/>
    <x v="161"/>
    <x v="161"/>
    <d v="2015-06-14T00:00:00"/>
    <d v="2015-06-30T00:00:00"/>
    <d v="2015-06-14T00:00:00"/>
    <n v="690.7038"/>
    <x v="31"/>
    <n v="1001.02"/>
    <n v="87436"/>
    <n v="48.87"/>
    <x v="1"/>
    <n v="1"/>
    <n v="0.69000000000000006"/>
    <n v="1691.7238"/>
    <x v="23"/>
    <s v="Jun 2015"/>
    <s v="Jun 2015  Week 24"/>
    <n v="0"/>
    <n v="1"/>
    <x v="1"/>
    <x v="1"/>
  </r>
  <r>
    <n v="2143"/>
    <s v="Lester Sawyer"/>
    <x v="1"/>
    <n v="0.08"/>
    <n v="17.149999999999999"/>
    <n v="4.96"/>
    <x v="1"/>
    <x v="2"/>
    <x v="2"/>
    <s v="Storage &amp; Organization"/>
    <s v="Small Box"/>
    <s v="Advantus Rolling Storage Box"/>
    <n v="0.57999999999999996"/>
    <s v="United States"/>
    <x v="0"/>
    <s v="Virginia"/>
    <s v="Fairfax"/>
    <n v="20151"/>
    <x v="161"/>
    <x v="5"/>
    <x v="5"/>
    <x v="161"/>
    <x v="164"/>
    <d v="2015-06-16T00:00:00"/>
    <d v="2015-06-30T00:00:00"/>
    <d v="2015-06-16T00:00:00"/>
    <n v="33.659999999999997"/>
    <x v="4"/>
    <n v="200.61"/>
    <n v="87569"/>
    <n v="17.07"/>
    <x v="0"/>
    <n v="3"/>
    <n v="0.167788245850157"/>
    <n v="234.27"/>
    <x v="23"/>
    <s v="Jun 2015"/>
    <s v="Jun 2015  Week 24"/>
    <n v="1"/>
    <n v="0"/>
    <x v="0"/>
    <x v="1"/>
  </r>
  <r>
    <n v="2771"/>
    <s v="Kevin Wolfe"/>
    <x v="1"/>
    <n v="7.0000000000000007E-2"/>
    <n v="177.98"/>
    <n v="0.99"/>
    <x v="1"/>
    <x v="3"/>
    <x v="2"/>
    <s v="Appliances"/>
    <s v="Small Box"/>
    <s v="Kensington 7 Outlet MasterPiece Power Center"/>
    <n v="0.56000000000000005"/>
    <s v="United States"/>
    <x v="0"/>
    <s v="Georgia"/>
    <s v="East Point"/>
    <n v="30344"/>
    <x v="161"/>
    <x v="5"/>
    <x v="5"/>
    <x v="161"/>
    <x v="163"/>
    <d v="2015-06-13T00:00:00"/>
    <d v="2015-06-30T00:00:00"/>
    <d v="2015-06-13T00:00:00"/>
    <n v="-191.548"/>
    <x v="6"/>
    <n v="536.29"/>
    <n v="88974"/>
    <n v="177.91"/>
    <x v="0"/>
    <n v="0"/>
    <n v="-0.35717242536687244"/>
    <n v="344.74199999999996"/>
    <x v="23"/>
    <s v="Jun 2015"/>
    <s v="Jun 2015  Week 24"/>
    <n v="1"/>
    <n v="0"/>
    <x v="0"/>
    <x v="1"/>
  </r>
  <r>
    <n v="1129"/>
    <s v="Pam Patton"/>
    <x v="2"/>
    <n v="0.03"/>
    <n v="30.98"/>
    <n v="6.5"/>
    <x v="1"/>
    <x v="3"/>
    <x v="1"/>
    <s v="Computer Peripherals"/>
    <s v="Small Box"/>
    <s v="Logitech Internet Navigator Keyboard"/>
    <n v="0.79"/>
    <s v="United States"/>
    <x v="3"/>
    <s v="Massachusetts"/>
    <s v="Boston"/>
    <n v="2118"/>
    <x v="161"/>
    <x v="5"/>
    <x v="5"/>
    <x v="161"/>
    <x v="166"/>
    <d v="2015-06-17T00:00:00"/>
    <d v="2015-06-30T00:00:00"/>
    <d v="2015-06-17T00:00:00"/>
    <n v="-144.19999999999999"/>
    <x v="33"/>
    <n v="1332.09"/>
    <n v="39430"/>
    <n v="30.95"/>
    <x v="3"/>
    <n v="4"/>
    <n v="-0.10825094400528493"/>
    <n v="1187.8899999999999"/>
    <x v="23"/>
    <s v="Jun 2015"/>
    <s v="Jun 2015  Week 24"/>
    <n v="0"/>
    <n v="1"/>
    <x v="0"/>
    <x v="1"/>
  </r>
  <r>
    <n v="1132"/>
    <s v="Michael Robbins"/>
    <x v="2"/>
    <n v="0.03"/>
    <n v="30.98"/>
    <n v="6.5"/>
    <x v="1"/>
    <x v="3"/>
    <x v="1"/>
    <s v="Computer Peripherals"/>
    <s v="Small Box"/>
    <s v="Logitech Internet Navigator Keyboard"/>
    <n v="0.79"/>
    <s v="United States"/>
    <x v="1"/>
    <s v="Texas"/>
    <s v="Euless"/>
    <n v="76039"/>
    <x v="161"/>
    <x v="5"/>
    <x v="5"/>
    <x v="161"/>
    <x v="166"/>
    <d v="2015-06-17T00:00:00"/>
    <d v="2015-06-30T00:00:00"/>
    <d v="2015-06-17T00:00:00"/>
    <n v="-115.36"/>
    <x v="8"/>
    <n v="333.02"/>
    <n v="88104"/>
    <n v="30.95"/>
    <x v="1"/>
    <n v="4"/>
    <n v="-0.34640562128400698"/>
    <n v="217.65999999999997"/>
    <x v="23"/>
    <s v="Jun 2015"/>
    <s v="Jun 2015  Week 24"/>
    <n v="0"/>
    <n v="1"/>
    <x v="0"/>
    <x v="1"/>
  </r>
  <r>
    <n v="1505"/>
    <s v="Kay Schultz"/>
    <x v="2"/>
    <n v="0"/>
    <n v="85.99"/>
    <n v="0.99"/>
    <x v="1"/>
    <x v="0"/>
    <x v="1"/>
    <s v="Telephones and Communication"/>
    <s v="Wrap Bag"/>
    <s v="Accessory4"/>
    <n v="0.85"/>
    <s v="United States"/>
    <x v="1"/>
    <s v="Texas"/>
    <s v="College Station"/>
    <n v="77840"/>
    <x v="161"/>
    <x v="5"/>
    <x v="5"/>
    <x v="161"/>
    <x v="167"/>
    <d v="2015-06-18T00:00:00"/>
    <d v="2015-06-30T00:00:00"/>
    <d v="2015-06-18T00:00:00"/>
    <n v="-138.0368"/>
    <x v="5"/>
    <n v="464.86"/>
    <n v="86181"/>
    <n v="85.99"/>
    <x v="1"/>
    <n v="5"/>
    <n v="-0.29694273544723143"/>
    <n v="326.82320000000004"/>
    <x v="23"/>
    <s v="Jun 2015"/>
    <s v="Jun 2015  Week 24"/>
    <n v="1"/>
    <n v="0"/>
    <x v="0"/>
    <x v="1"/>
  </r>
  <r>
    <n v="5"/>
    <s v="Ronnie Proctor"/>
    <x v="3"/>
    <n v="0.02"/>
    <n v="500.98"/>
    <n v="26"/>
    <x v="0"/>
    <x v="2"/>
    <x v="0"/>
    <s v="Chairs &amp; Chairmats"/>
    <s v="Jumbo Drum"/>
    <s v="Global Troy™ Executive Leather Low-Back Tilter"/>
    <n v="0.6"/>
    <s v="United States"/>
    <x v="2"/>
    <s v="California"/>
    <s v="San Gabriel"/>
    <n v="91776"/>
    <x v="161"/>
    <x v="5"/>
    <x v="5"/>
    <x v="161"/>
    <x v="168"/>
    <d v="2015-06-15T00:00:00"/>
    <d v="2015-06-30T00:00:00"/>
    <d v="2015-06-15T00:00:00"/>
    <n v="4390.3665000000001"/>
    <x v="4"/>
    <n v="6362.85"/>
    <n v="90193"/>
    <n v="500.96000000000004"/>
    <x v="2"/>
    <n v="2"/>
    <n v="0.69"/>
    <n v="10753.2165"/>
    <x v="23"/>
    <s v="Jun 2015"/>
    <s v="Jun 2015  Week 24"/>
    <n v="1"/>
    <n v="0"/>
    <x v="0"/>
    <x v="1"/>
  </r>
  <r>
    <n v="1044"/>
    <s v="Erin Ballard"/>
    <x v="0"/>
    <n v="0.02"/>
    <n v="209.84"/>
    <n v="21.21"/>
    <x v="1"/>
    <x v="2"/>
    <x v="0"/>
    <s v="Office Furnishings"/>
    <s v="Large Box"/>
    <s v="Luxo Professional Fluorescent Magnifier Lamp with Clamp-Mount Base"/>
    <n v="0.59"/>
    <s v="United States"/>
    <x v="2"/>
    <s v="California"/>
    <s v="Los Angeles"/>
    <n v="90004"/>
    <x v="162"/>
    <x v="5"/>
    <x v="5"/>
    <x v="162"/>
    <x v="161"/>
    <d v="2015-06-14T00:00:00"/>
    <d v="2015-06-30T00:00:00"/>
    <d v="2015-06-14T00:00:00"/>
    <n v="2593.14"/>
    <x v="74"/>
    <n v="13546.94"/>
    <n v="28001"/>
    <n v="209.82"/>
    <x v="2"/>
    <n v="0"/>
    <n v="0.19141887393020118"/>
    <n v="16140.08"/>
    <x v="24"/>
    <s v="Jun 2015"/>
    <s v="Jun 2015  Week 25"/>
    <n v="0"/>
    <n v="1"/>
    <x v="0"/>
    <x v="1"/>
  </r>
  <r>
    <n v="1044"/>
    <s v="Erin Ballard"/>
    <x v="0"/>
    <n v="0.01"/>
    <n v="194.3"/>
    <n v="11.54"/>
    <x v="1"/>
    <x v="2"/>
    <x v="0"/>
    <s v="Office Furnishings"/>
    <s v="Large Box"/>
    <s v="Electrix Halogen Magnifier Lamp"/>
    <n v="0.59"/>
    <s v="United States"/>
    <x v="2"/>
    <s v="California"/>
    <s v="Los Angeles"/>
    <n v="90004"/>
    <x v="162"/>
    <x v="5"/>
    <x v="5"/>
    <x v="162"/>
    <x v="164"/>
    <d v="2015-06-16T00:00:00"/>
    <d v="2015-06-30T00:00:00"/>
    <d v="2015-06-16T00:00:00"/>
    <n v="1162.76"/>
    <x v="11"/>
    <n v="6401.65"/>
    <n v="28001"/>
    <n v="194.29000000000002"/>
    <x v="2"/>
    <n v="2"/>
    <n v="0.18163442237548133"/>
    <n v="7564.41"/>
    <x v="24"/>
    <s v="Jun 2015"/>
    <s v="Jun 2015  Week 25"/>
    <n v="0"/>
    <n v="1"/>
    <x v="1"/>
    <x v="1"/>
  </r>
  <r>
    <n v="1519"/>
    <s v="Randall Boykin"/>
    <x v="0"/>
    <n v="0.06"/>
    <n v="55.48"/>
    <n v="4.8499999999999996"/>
    <x v="1"/>
    <x v="1"/>
    <x v="2"/>
    <s v="Paper"/>
    <s v="Small Box"/>
    <s v="Xerox 1888"/>
    <n v="0.37"/>
    <s v="United States"/>
    <x v="3"/>
    <s v="Maine"/>
    <s v="Auburn"/>
    <n v="4210"/>
    <x v="162"/>
    <x v="5"/>
    <x v="5"/>
    <x v="162"/>
    <x v="161"/>
    <d v="2015-06-14T00:00:00"/>
    <d v="2015-06-30T00:00:00"/>
    <d v="2015-06-14T00:00:00"/>
    <n v="711.05190000000005"/>
    <x v="23"/>
    <n v="1030.51"/>
    <n v="89957"/>
    <n v="55.419999999999995"/>
    <x v="3"/>
    <n v="0"/>
    <n v="0.69000000000000006"/>
    <n v="1741.5619000000002"/>
    <x v="24"/>
    <s v="Jun 2015"/>
    <s v="Jun 2015  Week 25"/>
    <n v="1"/>
    <n v="0"/>
    <x v="0"/>
    <x v="1"/>
  </r>
  <r>
    <n v="1522"/>
    <s v="Earl Watts"/>
    <x v="0"/>
    <n v="0.1"/>
    <n v="122.99"/>
    <n v="70.2"/>
    <x v="0"/>
    <x v="1"/>
    <x v="0"/>
    <s v="Chairs &amp; Chairmats"/>
    <s v="Jumbo Drum"/>
    <s v="Global High-Back Leather Tilter, Burgundy"/>
    <n v="0.74"/>
    <s v="United States"/>
    <x v="1"/>
    <s v="Minnesota"/>
    <s v="Hopkins"/>
    <n v="55305"/>
    <x v="162"/>
    <x v="5"/>
    <x v="5"/>
    <x v="162"/>
    <x v="168"/>
    <d v="2015-06-15T00:00:00"/>
    <d v="2015-06-30T00:00:00"/>
    <d v="2015-06-15T00:00:00"/>
    <n v="-899.67499999999995"/>
    <x v="40"/>
    <n v="2026.91"/>
    <n v="89957"/>
    <n v="122.89"/>
    <x v="1"/>
    <n v="1"/>
    <n v="-0.44386529248955303"/>
    <n v="1127.2350000000001"/>
    <x v="24"/>
    <s v="Jun 2015"/>
    <s v="Jun 2015  Week 25"/>
    <n v="1"/>
    <n v="0"/>
    <x v="1"/>
    <x v="1"/>
  </r>
  <r>
    <n v="3339"/>
    <s v="Lester Copeland"/>
    <x v="1"/>
    <n v="0.03"/>
    <n v="2.61"/>
    <n v="0.5"/>
    <x v="1"/>
    <x v="1"/>
    <x v="2"/>
    <s v="Labels"/>
    <s v="Small Box"/>
    <s v="Avery 494"/>
    <n v="0.39"/>
    <s v="United States"/>
    <x v="0"/>
    <s v="Florida"/>
    <s v="Titusville"/>
    <n v="32780"/>
    <x v="162"/>
    <x v="5"/>
    <x v="5"/>
    <x v="162"/>
    <x v="168"/>
    <d v="2015-06-15T00:00:00"/>
    <d v="2015-06-30T00:00:00"/>
    <d v="2015-06-15T00:00:00"/>
    <n v="4.0442999999999998"/>
    <x v="12"/>
    <n v="19.02"/>
    <n v="85981"/>
    <n v="2.58"/>
    <x v="0"/>
    <n v="1"/>
    <n v="0.2126340694006309"/>
    <n v="23.064299999999999"/>
    <x v="24"/>
    <s v="Jun 2015"/>
    <s v="Jun 2015  Week 25"/>
    <n v="1"/>
    <n v="0"/>
    <x v="0"/>
    <x v="1"/>
  </r>
  <r>
    <n v="3339"/>
    <s v="Lester Copeland"/>
    <x v="1"/>
    <n v="0.01"/>
    <n v="11.66"/>
    <n v="7.95"/>
    <x v="1"/>
    <x v="1"/>
    <x v="2"/>
    <s v="Pens &amp; Art Supplies"/>
    <s v="Small Pack"/>
    <s v="Hunt BOSTON® Vista® Battery-Operated Pencil Sharpener, Black"/>
    <n v="0.57999999999999996"/>
    <s v="United States"/>
    <x v="0"/>
    <s v="Florida"/>
    <s v="Titusville"/>
    <n v="32780"/>
    <x v="162"/>
    <x v="5"/>
    <x v="5"/>
    <x v="162"/>
    <x v="168"/>
    <d v="2015-06-15T00:00:00"/>
    <d v="2015-06-30T00:00:00"/>
    <d v="2015-06-15T00:00:00"/>
    <n v="-10.368399999999999"/>
    <x v="47"/>
    <n v="193.87"/>
    <n v="85981"/>
    <n v="11.65"/>
    <x v="0"/>
    <n v="1"/>
    <n v="-5.3481198741424658E-2"/>
    <n v="183.5016"/>
    <x v="24"/>
    <s v="Jun 2015"/>
    <s v="Jun 2015  Week 25"/>
    <n v="0"/>
    <n v="1"/>
    <x v="1"/>
    <x v="1"/>
  </r>
  <r>
    <n v="1644"/>
    <s v="Sam Woodward"/>
    <x v="2"/>
    <n v="0.09"/>
    <n v="107.53"/>
    <n v="5.81"/>
    <x v="1"/>
    <x v="0"/>
    <x v="0"/>
    <s v="Office Furnishings"/>
    <s v="Medium Box"/>
    <s v="Tenex Contemporary Contur Chairmats for Low and Medium Pile Carpet, Computer, 39&quot; x 49&quot;"/>
    <n v="0.65"/>
    <s v="United States"/>
    <x v="1"/>
    <s v="Texas"/>
    <s v="Friendswood"/>
    <n v="77546"/>
    <x v="162"/>
    <x v="5"/>
    <x v="5"/>
    <x v="162"/>
    <x v="164"/>
    <d v="2015-06-16T00:00:00"/>
    <d v="2015-06-30T00:00:00"/>
    <d v="2015-06-16T00:00:00"/>
    <n v="69.545100000000005"/>
    <x v="3"/>
    <n v="100.79"/>
    <n v="87342"/>
    <n v="107.44"/>
    <x v="1"/>
    <n v="2"/>
    <n v="0.69000000000000006"/>
    <n v="170.33510000000001"/>
    <x v="24"/>
    <s v="Jun 2015"/>
    <s v="Jun 2015  Week 25"/>
    <n v="1"/>
    <n v="0"/>
    <x v="0"/>
    <x v="1"/>
  </r>
  <r>
    <n v="1738"/>
    <s v="Dean Solomon"/>
    <x v="2"/>
    <n v="0.04"/>
    <n v="35.44"/>
    <n v="19.989999999999998"/>
    <x v="1"/>
    <x v="3"/>
    <x v="2"/>
    <s v="Paper"/>
    <s v="Small Box"/>
    <s v="Xerox 1880"/>
    <n v="0.38"/>
    <s v="United States"/>
    <x v="0"/>
    <s v="North Carolina"/>
    <s v="Gastonia"/>
    <n v="28052"/>
    <x v="162"/>
    <x v="5"/>
    <x v="5"/>
    <x v="162"/>
    <x v="169"/>
    <d v="2015-06-21T00:00:00"/>
    <d v="2015-06-30T00:00:00"/>
    <d v="2015-06-21T00:00:00"/>
    <n v="-108.27249999999999"/>
    <x v="8"/>
    <n v="406.26"/>
    <n v="85868"/>
    <n v="35.4"/>
    <x v="0"/>
    <n v="7"/>
    <n v="-0.26651036282183821"/>
    <n v="297.98750000000001"/>
    <x v="24"/>
    <s v="Jun 2015"/>
    <s v="Jun 2015  Week 25"/>
    <n v="0"/>
    <n v="1"/>
    <x v="0"/>
    <x v="1"/>
  </r>
  <r>
    <n v="1775"/>
    <s v="Marlene Kirk"/>
    <x v="2"/>
    <n v="0.09"/>
    <n v="12.95"/>
    <n v="4.9800000000000004"/>
    <x v="1"/>
    <x v="1"/>
    <x v="2"/>
    <s v="Binders and Binder Accessories"/>
    <s v="Small Box"/>
    <s v="GBC Binding covers"/>
    <n v="0.4"/>
    <s v="United States"/>
    <x v="1"/>
    <s v="Indiana"/>
    <s v="South Bend"/>
    <n v="46614"/>
    <x v="162"/>
    <x v="5"/>
    <x v="5"/>
    <x v="162"/>
    <x v="169"/>
    <d v="2015-06-21T00:00:00"/>
    <d v="2015-06-30T00:00:00"/>
    <d v="2015-06-21T00:00:00"/>
    <n v="123.89175"/>
    <x v="31"/>
    <n v="269.54000000000002"/>
    <n v="89944"/>
    <n v="12.86"/>
    <x v="1"/>
    <n v="7"/>
    <n v="0.45964142613341247"/>
    <n v="393.43175000000002"/>
    <x v="24"/>
    <s v="Jun 2015"/>
    <s v="Jun 2015  Week 25"/>
    <n v="1"/>
    <n v="0"/>
    <x v="0"/>
    <x v="1"/>
  </r>
  <r>
    <n v="547"/>
    <s v="Henry Ball"/>
    <x v="3"/>
    <n v="0.03"/>
    <n v="13.73"/>
    <n v="6.85"/>
    <x v="2"/>
    <x v="3"/>
    <x v="0"/>
    <s v="Office Furnishings"/>
    <s v="Wrap Bag"/>
    <s v="DAX Wood Document Frame."/>
    <n v="0.54"/>
    <s v="United States"/>
    <x v="3"/>
    <s v="West Virginia"/>
    <s v="Morgantown"/>
    <n v="26501"/>
    <x v="162"/>
    <x v="5"/>
    <x v="5"/>
    <x v="162"/>
    <x v="168"/>
    <d v="2015-06-15T00:00:00"/>
    <d v="2015-06-30T00:00:00"/>
    <d v="2015-06-15T00:00:00"/>
    <n v="39.585299999999997"/>
    <x v="7"/>
    <n v="57.37"/>
    <n v="86250"/>
    <n v="13.700000000000001"/>
    <x v="3"/>
    <n v="1"/>
    <n v="0.69"/>
    <n v="96.955299999999994"/>
    <x v="24"/>
    <s v="Jun 2015"/>
    <s v="Jun 2015  Week 25"/>
    <n v="1"/>
    <n v="0"/>
    <x v="0"/>
    <x v="1"/>
  </r>
  <r>
    <n v="2979"/>
    <s v="Lloyd Dolan"/>
    <x v="3"/>
    <n v="0.01"/>
    <n v="5.84"/>
    <n v="0.83"/>
    <x v="1"/>
    <x v="3"/>
    <x v="2"/>
    <s v="Pens &amp; Art Supplies"/>
    <s v="Wrap Bag"/>
    <s v="Avery Hi-Liter® Smear-Safe Highlighters"/>
    <n v="0.49"/>
    <s v="United States"/>
    <x v="1"/>
    <s v="North Dakota"/>
    <s v="Dickinson"/>
    <n v="58601"/>
    <x v="162"/>
    <x v="5"/>
    <x v="5"/>
    <x v="162"/>
    <x v="164"/>
    <d v="2015-06-16T00:00:00"/>
    <d v="2015-06-30T00:00:00"/>
    <d v="2015-06-16T00:00:00"/>
    <n v="16.091999999999999"/>
    <x v="7"/>
    <n v="23.89"/>
    <n v="86546"/>
    <n v="5.83"/>
    <x v="1"/>
    <n v="2"/>
    <n v="0.67358727501046456"/>
    <n v="39.981999999999999"/>
    <x v="24"/>
    <s v="Jun 2015"/>
    <s v="Jun 2015  Week 25"/>
    <n v="0"/>
    <n v="1"/>
    <x v="0"/>
    <x v="1"/>
  </r>
  <r>
    <n v="3120"/>
    <s v="Daniel Christian"/>
    <x v="3"/>
    <n v="0.08"/>
    <n v="315.98"/>
    <n v="19.989999999999998"/>
    <x v="1"/>
    <x v="2"/>
    <x v="2"/>
    <s v="Binders and Binder Accessories"/>
    <s v="Small Box"/>
    <s v="GBC ProClick™ 150 Presentation Binding System"/>
    <n v="0.38"/>
    <s v="United States"/>
    <x v="0"/>
    <s v="Louisiana"/>
    <s v="New Orleans"/>
    <n v="70117"/>
    <x v="162"/>
    <x v="5"/>
    <x v="5"/>
    <x v="162"/>
    <x v="161"/>
    <d v="2015-06-14T00:00:00"/>
    <d v="2015-06-30T00:00:00"/>
    <d v="2015-06-14T00:00:00"/>
    <n v="44.52"/>
    <x v="13"/>
    <n v="2642.48"/>
    <n v="90160"/>
    <n v="315.90000000000003"/>
    <x v="0"/>
    <n v="0"/>
    <n v="1.6847809633374709E-2"/>
    <n v="2687"/>
    <x v="24"/>
    <s v="Jun 2015"/>
    <s v="Jun 2015  Week 25"/>
    <n v="1"/>
    <n v="0"/>
    <x v="0"/>
    <x v="1"/>
  </r>
  <r>
    <n v="1860"/>
    <s v="Gina B Hess"/>
    <x v="0"/>
    <n v="0.09"/>
    <n v="5.98"/>
    <n v="1.49"/>
    <x v="1"/>
    <x v="2"/>
    <x v="2"/>
    <s v="Binders and Binder Accessories"/>
    <s v="Small Box"/>
    <s v="Avery Hanging File Binders"/>
    <n v="0.39"/>
    <s v="United States"/>
    <x v="3"/>
    <s v="Massachusetts"/>
    <s v="Webster"/>
    <n v="1570"/>
    <x v="163"/>
    <x v="5"/>
    <x v="5"/>
    <x v="163"/>
    <x v="166"/>
    <d v="2015-06-17T00:00:00"/>
    <d v="2015-06-30T00:00:00"/>
    <d v="2015-06-17T00:00:00"/>
    <n v="13.2294"/>
    <x v="18"/>
    <n v="28.01"/>
    <n v="86846"/>
    <n v="5.8900000000000006"/>
    <x v="3"/>
    <n v="2"/>
    <n v="0.47230988932524098"/>
    <n v="41.239400000000003"/>
    <x v="24"/>
    <s v="Jun 2015"/>
    <s v="Jun 2015  Week 25"/>
    <n v="1"/>
    <n v="0"/>
    <x v="0"/>
    <x v="1"/>
  </r>
  <r>
    <n v="33"/>
    <s v="Ricky Hensley"/>
    <x v="3"/>
    <n v="0.03"/>
    <n v="4.24"/>
    <n v="5.41"/>
    <x v="1"/>
    <x v="3"/>
    <x v="2"/>
    <s v="Binders and Binder Accessories"/>
    <s v="Small Box"/>
    <s v="Storex DuraTech Recycled Plastic Frosted Binders"/>
    <n v="0.35"/>
    <s v="United States"/>
    <x v="2"/>
    <s v="Oregon"/>
    <s v="Gresham"/>
    <n v="97030"/>
    <x v="163"/>
    <x v="5"/>
    <x v="5"/>
    <x v="163"/>
    <x v="166"/>
    <d v="2015-06-17T00:00:00"/>
    <d v="2015-06-30T00:00:00"/>
    <d v="2015-06-17T00:00:00"/>
    <n v="-84.437600000000003"/>
    <x v="1"/>
    <n v="58.68"/>
    <n v="89201"/>
    <n v="4.21"/>
    <x v="2"/>
    <n v="2"/>
    <n v="-1.4389502385821404"/>
    <n v="-25.757600000000004"/>
    <x v="24"/>
    <s v="Jun 2015"/>
    <s v="Jun 2015  Week 25"/>
    <n v="1"/>
    <n v="0"/>
    <x v="0"/>
    <x v="1"/>
  </r>
  <r>
    <n v="33"/>
    <s v="Ricky Hensley"/>
    <x v="3"/>
    <n v="0.04"/>
    <n v="2.94"/>
    <n v="0.7"/>
    <x v="1"/>
    <x v="3"/>
    <x v="2"/>
    <s v="Pens &amp; Art Supplies"/>
    <s v="Wrap Bag"/>
    <s v="Newell 338"/>
    <n v="0.57999999999999996"/>
    <s v="United States"/>
    <x v="2"/>
    <s v="Oregon"/>
    <s v="Gresham"/>
    <n v="97030"/>
    <x v="163"/>
    <x v="5"/>
    <x v="5"/>
    <x v="163"/>
    <x v="164"/>
    <d v="2015-06-16T00:00:00"/>
    <d v="2015-06-30T00:00:00"/>
    <d v="2015-06-16T00:00:00"/>
    <n v="24.312000000000001"/>
    <x v="27"/>
    <n v="53.1"/>
    <n v="89201"/>
    <n v="2.9"/>
    <x v="2"/>
    <n v="1"/>
    <n v="0.4578531073446328"/>
    <n v="77.412000000000006"/>
    <x v="24"/>
    <s v="Jun 2015"/>
    <s v="Jun 2015  Week 25"/>
    <n v="0"/>
    <n v="1"/>
    <x v="1"/>
    <x v="1"/>
  </r>
  <r>
    <n v="736"/>
    <s v="Meredith Walters"/>
    <x v="3"/>
    <n v="0.06"/>
    <n v="350.98"/>
    <n v="30"/>
    <x v="0"/>
    <x v="1"/>
    <x v="0"/>
    <s v="Chairs &amp; Chairmats"/>
    <s v="Jumbo Drum"/>
    <s v="Office Star - Professional Matrix Back Chair with 2-to-1 Synchro Tilt and Mesh Fabric Seat"/>
    <n v="0.61"/>
    <s v="United States"/>
    <x v="3"/>
    <s v="New Hampshire"/>
    <s v="Salem"/>
    <n v="3079"/>
    <x v="163"/>
    <x v="5"/>
    <x v="5"/>
    <x v="163"/>
    <x v="166"/>
    <d v="2015-06-17T00:00:00"/>
    <d v="2015-06-30T00:00:00"/>
    <d v="2015-06-17T00:00:00"/>
    <n v="797.85599999999999"/>
    <x v="5"/>
    <n v="2016.32"/>
    <n v="90361"/>
    <n v="350.92"/>
    <x v="3"/>
    <n v="2"/>
    <n v="0.39569909538168546"/>
    <n v="2814.1759999999999"/>
    <x v="24"/>
    <s v="Jun 2015"/>
    <s v="Jun 2015  Week 25"/>
    <n v="1"/>
    <n v="0"/>
    <x v="0"/>
    <x v="1"/>
  </r>
  <r>
    <n v="738"/>
    <s v="Peggy Rowe"/>
    <x v="3"/>
    <n v="0.02"/>
    <n v="70.98"/>
    <n v="46.74"/>
    <x v="0"/>
    <x v="1"/>
    <x v="0"/>
    <s v="Bookcases"/>
    <s v="Jumbo Box"/>
    <s v="Hon Metal Bookcases, Putty"/>
    <n v="0.56000000000000005"/>
    <s v="United States"/>
    <x v="3"/>
    <s v="New Jersey"/>
    <s v="Cranford"/>
    <n v="7016"/>
    <x v="163"/>
    <x v="5"/>
    <x v="5"/>
    <x v="163"/>
    <x v="164"/>
    <d v="2015-06-16T00:00:00"/>
    <d v="2015-06-30T00:00:00"/>
    <d v="2015-06-16T00:00:00"/>
    <n v="-178.21600000000001"/>
    <x v="7"/>
    <n v="313.63"/>
    <n v="90361"/>
    <n v="70.960000000000008"/>
    <x v="3"/>
    <n v="1"/>
    <n v="-0.56823645697159075"/>
    <n v="135.41399999999999"/>
    <x v="24"/>
    <s v="Jun 2015"/>
    <s v="Jun 2015  Week 25"/>
    <n v="1"/>
    <n v="0"/>
    <x v="1"/>
    <x v="1"/>
  </r>
  <r>
    <n v="741"/>
    <s v="Stacey Hale"/>
    <x v="3"/>
    <n v="0.04"/>
    <n v="27.48"/>
    <n v="4"/>
    <x v="1"/>
    <x v="1"/>
    <x v="1"/>
    <s v="Computer Peripherals"/>
    <s v="Small Box"/>
    <s v="Belkin MediaBoard 104- Keyboard"/>
    <n v="0.75"/>
    <s v="United States"/>
    <x v="3"/>
    <s v="New Jersey"/>
    <s v="Summit"/>
    <n v="7901"/>
    <x v="163"/>
    <x v="5"/>
    <x v="5"/>
    <x v="163"/>
    <x v="166"/>
    <d v="2015-06-17T00:00:00"/>
    <d v="2015-06-30T00:00:00"/>
    <d v="2015-06-17T00:00:00"/>
    <n v="-26.655999999999999"/>
    <x v="9"/>
    <n v="397.17"/>
    <n v="90361"/>
    <n v="27.44"/>
    <x v="3"/>
    <n v="2"/>
    <n v="-6.7114837475136579E-2"/>
    <n v="370.51400000000001"/>
    <x v="24"/>
    <s v="Jun 2015"/>
    <s v="Jun 2015  Week 25"/>
    <n v="1"/>
    <n v="0"/>
    <x v="1"/>
    <x v="1"/>
  </r>
  <r>
    <n v="2183"/>
    <s v="Sheryl Reese"/>
    <x v="3"/>
    <n v="0"/>
    <n v="1.48"/>
    <n v="0.7"/>
    <x v="1"/>
    <x v="2"/>
    <x v="2"/>
    <s v="Rubber Bands"/>
    <s v="Wrap Bag"/>
    <s v="Binder Clips by OIC"/>
    <n v="0.37"/>
    <s v="United States"/>
    <x v="0"/>
    <s v="Kentucky"/>
    <s v="Owensboro"/>
    <n v="42301"/>
    <x v="163"/>
    <x v="5"/>
    <x v="5"/>
    <x v="163"/>
    <x v="166"/>
    <d v="2015-06-17T00:00:00"/>
    <d v="2015-06-30T00:00:00"/>
    <d v="2015-06-17T00:00:00"/>
    <n v="-203.09800000000001"/>
    <x v="4"/>
    <n v="19.32"/>
    <n v="91571"/>
    <n v="1.48"/>
    <x v="0"/>
    <n v="2"/>
    <n v="-10.512318840579711"/>
    <n v="-183.77800000000002"/>
    <x v="24"/>
    <s v="Jun 2015"/>
    <s v="Jun 2015  Week 25"/>
    <n v="1"/>
    <n v="0"/>
    <x v="0"/>
    <x v="1"/>
  </r>
  <r>
    <n v="2512"/>
    <s v="Frances Holt"/>
    <x v="3"/>
    <n v="0.04"/>
    <n v="6.48"/>
    <n v="9.5399999999999991"/>
    <x v="1"/>
    <x v="2"/>
    <x v="2"/>
    <s v="Paper"/>
    <s v="Small Box"/>
    <s v="Xerox 1905"/>
    <n v="0.37"/>
    <s v="United States"/>
    <x v="3"/>
    <s v="Massachusetts"/>
    <s v="Cambridge"/>
    <n v="2138"/>
    <x v="163"/>
    <x v="5"/>
    <x v="5"/>
    <x v="163"/>
    <x v="166"/>
    <d v="2015-06-17T00:00:00"/>
    <d v="2015-06-30T00:00:00"/>
    <d v="2015-06-17T00:00:00"/>
    <n v="-223.94399999999999"/>
    <x v="23"/>
    <n v="125.37"/>
    <n v="87030"/>
    <n v="6.44"/>
    <x v="3"/>
    <n v="2"/>
    <n v="-1.7862646566164153"/>
    <n v="-98.573999999999984"/>
    <x v="24"/>
    <s v="Jun 2015"/>
    <s v="Jun 2015  Week 25"/>
    <n v="1"/>
    <n v="0"/>
    <x v="0"/>
    <x v="1"/>
  </r>
  <r>
    <n v="1038"/>
    <s v="Jon Hale"/>
    <x v="0"/>
    <n v="0.1"/>
    <n v="7.64"/>
    <n v="5.83"/>
    <x v="1"/>
    <x v="3"/>
    <x v="2"/>
    <s v="Paper"/>
    <s v="Wrap Bag"/>
    <s v="Rediform Wirebound &quot;Phone Memo&quot; Message Book, 11 x 5-3/4"/>
    <n v="0.36"/>
    <s v="United States"/>
    <x v="0"/>
    <s v="Florida"/>
    <s v="Belle Glade"/>
    <n v="33430"/>
    <x v="164"/>
    <x v="5"/>
    <x v="5"/>
    <x v="164"/>
    <x v="166"/>
    <d v="2015-06-17T00:00:00"/>
    <d v="2015-06-30T00:00:00"/>
    <d v="2015-06-17T00:00:00"/>
    <n v="-403.18740000000003"/>
    <x v="18"/>
    <n v="39.36"/>
    <n v="90641"/>
    <n v="7.54"/>
    <x v="0"/>
    <n v="1"/>
    <n v="-10.243582317073171"/>
    <n v="-363.82740000000001"/>
    <x v="24"/>
    <s v="Jun 2015"/>
    <s v="Jun 2015  Week 25"/>
    <n v="1"/>
    <n v="0"/>
    <x v="0"/>
    <x v="1"/>
  </r>
  <r>
    <n v="2677"/>
    <s v="Geoffrey Rivera"/>
    <x v="0"/>
    <n v="0.03"/>
    <n v="41.32"/>
    <n v="58.66"/>
    <x v="2"/>
    <x v="0"/>
    <x v="0"/>
    <s v="Office Furnishings"/>
    <s v="Medium Box"/>
    <s v="Deflect-o EconoMat Studded, No Bevel Mat for Low Pile Carpeting"/>
    <n v="0.76"/>
    <s v="United States"/>
    <x v="0"/>
    <s v="Virginia"/>
    <s v="Winchester"/>
    <n v="22601"/>
    <x v="164"/>
    <x v="5"/>
    <x v="5"/>
    <x v="164"/>
    <x v="166"/>
    <d v="2015-06-17T00:00:00"/>
    <d v="2015-06-30T00:00:00"/>
    <d v="2015-06-17T00:00:00"/>
    <n v="-32.816000000000003"/>
    <x v="19"/>
    <n v="419.27"/>
    <n v="86633"/>
    <n v="41.29"/>
    <x v="0"/>
    <n v="1"/>
    <n v="-7.8269372957759931E-2"/>
    <n v="386.45399999999995"/>
    <x v="24"/>
    <s v="Jun 2015"/>
    <s v="Jun 2015  Week 25"/>
    <n v="1"/>
    <n v="0"/>
    <x v="0"/>
    <x v="1"/>
  </r>
  <r>
    <n v="2677"/>
    <s v="Geoffrey Rivera"/>
    <x v="0"/>
    <n v="0"/>
    <n v="6.88"/>
    <n v="2"/>
    <x v="1"/>
    <x v="0"/>
    <x v="2"/>
    <s v="Paper"/>
    <s v="Wrap Bag"/>
    <s v="Adams Phone Message Book, 200 Message Capacity, 8 1/16” x 11”"/>
    <n v="0.39"/>
    <s v="United States"/>
    <x v="0"/>
    <s v="Virginia"/>
    <s v="Winchester"/>
    <n v="22601"/>
    <x v="164"/>
    <x v="5"/>
    <x v="5"/>
    <x v="164"/>
    <x v="164"/>
    <d v="2015-06-16T00:00:00"/>
    <d v="2015-06-30T00:00:00"/>
    <d v="2015-06-16T00:00:00"/>
    <n v="-15.61"/>
    <x v="18"/>
    <n v="36"/>
    <n v="86633"/>
    <n v="6.88"/>
    <x v="0"/>
    <n v="0"/>
    <n v="-0.43361111111111111"/>
    <n v="20.39"/>
    <x v="24"/>
    <s v="Jun 2015"/>
    <s v="Jun 2015  Week 25"/>
    <n v="0"/>
    <n v="1"/>
    <x v="1"/>
    <x v="1"/>
  </r>
  <r>
    <n v="2720"/>
    <s v="Donna Block"/>
    <x v="0"/>
    <n v="0"/>
    <n v="40.479999999999997"/>
    <n v="19.989999999999998"/>
    <x v="1"/>
    <x v="0"/>
    <x v="1"/>
    <s v="Computer Peripherals"/>
    <s v="Small Box"/>
    <s v="Keytronic Designer 104- Key Black Keyboard"/>
    <n v="0.77"/>
    <s v="United States"/>
    <x v="0"/>
    <s v="Georgia"/>
    <s v="Dalton"/>
    <n v="30721"/>
    <x v="164"/>
    <x v="5"/>
    <x v="5"/>
    <x v="164"/>
    <x v="166"/>
    <d v="2015-06-17T00:00:00"/>
    <d v="2015-06-30T00:00:00"/>
    <d v="2015-06-17T00:00:00"/>
    <n v="-25.634"/>
    <x v="5"/>
    <n v="264.95"/>
    <n v="88766"/>
    <n v="40.479999999999997"/>
    <x v="0"/>
    <n v="1"/>
    <n v="-9.6750330250990765E-2"/>
    <n v="239.31599999999997"/>
    <x v="24"/>
    <s v="Jun 2015"/>
    <s v="Jun 2015  Week 25"/>
    <n v="1"/>
    <n v="0"/>
    <x v="0"/>
    <x v="1"/>
  </r>
  <r>
    <n v="1492"/>
    <s v="Don Beard"/>
    <x v="1"/>
    <n v="0.04"/>
    <n v="119.99"/>
    <n v="14"/>
    <x v="0"/>
    <x v="3"/>
    <x v="1"/>
    <s v="Office Machines"/>
    <s v="Jumbo Drum"/>
    <s v="Epson C82 Color Inkjet Printer"/>
    <n v="0.36"/>
    <s v="United States"/>
    <x v="1"/>
    <s v="Missouri"/>
    <s v="Ozark"/>
    <n v="65721"/>
    <x v="164"/>
    <x v="5"/>
    <x v="5"/>
    <x v="164"/>
    <x v="167"/>
    <d v="2015-06-18T00:00:00"/>
    <d v="2015-06-30T00:00:00"/>
    <d v="2015-06-18T00:00:00"/>
    <n v="509.95830000000001"/>
    <x v="5"/>
    <n v="739.07"/>
    <n v="88004"/>
    <n v="119.94999999999999"/>
    <x v="1"/>
    <n v="2"/>
    <n v="0.69"/>
    <n v="1249.0282999999999"/>
    <x v="24"/>
    <s v="Jun 2015"/>
    <s v="Jun 2015  Week 25"/>
    <n v="1"/>
    <n v="0"/>
    <x v="0"/>
    <x v="1"/>
  </r>
  <r>
    <n v="2355"/>
    <s v="Clyde Burnett"/>
    <x v="4"/>
    <n v="0.06"/>
    <n v="146.34"/>
    <n v="43.75"/>
    <x v="0"/>
    <x v="1"/>
    <x v="0"/>
    <s v="Tables"/>
    <s v="Jumbo Box"/>
    <s v="Bevis Round Conference Table Top &amp; Single Column Base"/>
    <n v="0.65"/>
    <s v="United States"/>
    <x v="2"/>
    <s v="California"/>
    <s v="Coachella"/>
    <n v="92236"/>
    <x v="164"/>
    <x v="5"/>
    <x v="5"/>
    <x v="164"/>
    <x v="167"/>
    <d v="2015-06-18T00:00:00"/>
    <d v="2015-06-30T00:00:00"/>
    <d v="2015-06-18T00:00:00"/>
    <n v="-89.27"/>
    <x v="4"/>
    <n v="1721.24"/>
    <n v="91306"/>
    <n v="146.28"/>
    <x v="2"/>
    <n v="2"/>
    <n v="-5.1863772629034882E-2"/>
    <n v="1631.97"/>
    <x v="24"/>
    <s v="Jun 2015"/>
    <s v="Jun 2015  Week 25"/>
    <n v="0"/>
    <n v="1"/>
    <x v="0"/>
    <x v="1"/>
  </r>
  <r>
    <n v="3096"/>
    <s v="Mike Howard"/>
    <x v="0"/>
    <n v="0.04"/>
    <n v="33.89"/>
    <n v="5.0999999999999996"/>
    <x v="2"/>
    <x v="1"/>
    <x v="2"/>
    <s v="Storage &amp; Organization"/>
    <s v="Small Box"/>
    <s v="File Shuttle II and Handi-File, Black"/>
    <n v="0.6"/>
    <s v="United States"/>
    <x v="3"/>
    <s v="Ohio"/>
    <s v="Hilliard"/>
    <n v="43026"/>
    <x v="165"/>
    <x v="5"/>
    <x v="5"/>
    <x v="165"/>
    <x v="167"/>
    <d v="2015-06-18T00:00:00"/>
    <d v="2015-06-30T00:00:00"/>
    <d v="2015-06-18T00:00:00"/>
    <n v="72.983999999999995"/>
    <x v="5"/>
    <n v="200.83"/>
    <n v="86222"/>
    <n v="33.85"/>
    <x v="3"/>
    <n v="1"/>
    <n v="0.36341184086042916"/>
    <n v="273.81400000000002"/>
    <x v="24"/>
    <s v="Jun 2015"/>
    <s v="Jun 2015  Week 25"/>
    <n v="0"/>
    <n v="1"/>
    <x v="0"/>
    <x v="1"/>
  </r>
  <r>
    <n v="283"/>
    <s v="Pauline Boyette"/>
    <x v="1"/>
    <n v="0.1"/>
    <n v="1.68"/>
    <n v="1.57"/>
    <x v="1"/>
    <x v="3"/>
    <x v="2"/>
    <s v="Pens &amp; Art Supplies"/>
    <s v="Wrap Bag"/>
    <s v="Newell 323"/>
    <n v="0.59"/>
    <s v="United States"/>
    <x v="3"/>
    <s v="New Jersey"/>
    <s v="Newark"/>
    <n v="7101"/>
    <x v="165"/>
    <x v="5"/>
    <x v="5"/>
    <x v="165"/>
    <x v="167"/>
    <d v="2015-06-18T00:00:00"/>
    <d v="2015-06-30T00:00:00"/>
    <d v="2015-06-18T00:00:00"/>
    <n v="-11.57"/>
    <x v="8"/>
    <n v="18.71"/>
    <n v="89293"/>
    <n v="1.5799999999999998"/>
    <x v="3"/>
    <n v="1"/>
    <n v="-0.61838588989845"/>
    <n v="7.1400000000000006"/>
    <x v="24"/>
    <s v="Jun 2015"/>
    <s v="Jun 2015  Week 25"/>
    <n v="1"/>
    <n v="0"/>
    <x v="0"/>
    <x v="1"/>
  </r>
  <r>
    <n v="286"/>
    <s v="Virginia Gay"/>
    <x v="2"/>
    <n v="0"/>
    <n v="4.13"/>
    <n v="5.34"/>
    <x v="1"/>
    <x v="0"/>
    <x v="2"/>
    <s v="Binders and Binder Accessories"/>
    <s v="Small Box"/>
    <s v="ACCOHIDE® Binder by Acco"/>
    <n v="0.38"/>
    <s v="United States"/>
    <x v="1"/>
    <s v="Kansas"/>
    <s v="Shawnee"/>
    <n v="66203"/>
    <x v="165"/>
    <x v="5"/>
    <x v="5"/>
    <x v="165"/>
    <x v="169"/>
    <d v="2015-06-21T00:00:00"/>
    <d v="2015-06-30T00:00:00"/>
    <d v="2015-06-21T00:00:00"/>
    <n v="-61.87"/>
    <x v="13"/>
    <n v="40.950000000000003"/>
    <n v="89761"/>
    <n v="4.13"/>
    <x v="1"/>
    <n v="4"/>
    <n v="-1.5108669108669106"/>
    <n v="-20.919999999999995"/>
    <x v="24"/>
    <s v="Jun 2015"/>
    <s v="Jun 2015  Week 25"/>
    <n v="1"/>
    <n v="0"/>
    <x v="0"/>
    <x v="1"/>
  </r>
  <r>
    <n v="286"/>
    <s v="Virginia Gay"/>
    <x v="2"/>
    <n v="0.1"/>
    <n v="130.97999999999999"/>
    <n v="54.74"/>
    <x v="0"/>
    <x v="0"/>
    <x v="0"/>
    <s v="Bookcases"/>
    <s v="Jumbo Box"/>
    <s v="O'Sullivan Elevations Bookcase, Cherry Finish"/>
    <n v="0.69"/>
    <s v="United States"/>
    <x v="1"/>
    <s v="Kansas"/>
    <s v="Shawnee"/>
    <n v="66203"/>
    <x v="165"/>
    <x v="5"/>
    <x v="5"/>
    <x v="165"/>
    <x v="169"/>
    <d v="2015-06-21T00:00:00"/>
    <d v="2015-06-30T00:00:00"/>
    <d v="2015-06-21T00:00:00"/>
    <n v="-530.24"/>
    <x v="13"/>
    <n v="1155.73"/>
    <n v="89761"/>
    <n v="130.88"/>
    <x v="1"/>
    <n v="4"/>
    <n v="-0.45879227847334586"/>
    <n v="625.49"/>
    <x v="24"/>
    <s v="Jun 2015"/>
    <s v="Jun 2015  Week 25"/>
    <n v="0"/>
    <n v="1"/>
    <x v="1"/>
    <x v="1"/>
  </r>
  <r>
    <n v="646"/>
    <s v="Robin High"/>
    <x v="2"/>
    <n v="0.03"/>
    <n v="51.75"/>
    <n v="19.989999999999998"/>
    <x v="1"/>
    <x v="3"/>
    <x v="0"/>
    <s v="Office Furnishings"/>
    <s v="Small Box"/>
    <s v="Howard Miller 13-3/4&quot; Diameter Brushed Chrome Round Wall Clock"/>
    <n v="0.55000000000000004"/>
    <s v="United States"/>
    <x v="1"/>
    <s v="Minnesota"/>
    <s v="Shakopee"/>
    <n v="55379"/>
    <x v="165"/>
    <x v="5"/>
    <x v="5"/>
    <x v="165"/>
    <x v="170"/>
    <d v="2015-06-22T00:00:00"/>
    <d v="2015-06-30T00:00:00"/>
    <d v="2015-06-22T00:00:00"/>
    <n v="261.44400000000002"/>
    <x v="47"/>
    <n v="818.81"/>
    <n v="90735"/>
    <n v="51.72"/>
    <x v="1"/>
    <n v="5"/>
    <n v="0.31929751712851584"/>
    <n v="1080.2539999999999"/>
    <x v="24"/>
    <s v="Jun 2015"/>
    <s v="Jun 2015  Week 25"/>
    <n v="1"/>
    <n v="0"/>
    <x v="0"/>
    <x v="1"/>
  </r>
  <r>
    <n v="1189"/>
    <s v="Dwight Stephenson"/>
    <x v="2"/>
    <n v="0.06"/>
    <n v="10.89"/>
    <n v="4.5"/>
    <x v="1"/>
    <x v="1"/>
    <x v="2"/>
    <s v="Appliances"/>
    <s v="Small Box"/>
    <s v="Belkin 6 Outlet Metallic Surge Strip"/>
    <n v="0.59"/>
    <s v="United States"/>
    <x v="2"/>
    <s v="California"/>
    <s v="Huntington Beach"/>
    <n v="92646"/>
    <x v="165"/>
    <x v="5"/>
    <x v="5"/>
    <x v="165"/>
    <x v="170"/>
    <d v="2015-06-22T00:00:00"/>
    <d v="2015-06-30T00:00:00"/>
    <d v="2015-06-22T00:00:00"/>
    <n v="-25.111999999999998"/>
    <x v="15"/>
    <n v="149.32"/>
    <n v="87584"/>
    <n v="10.83"/>
    <x v="2"/>
    <n v="5"/>
    <n v="-0.1681757299758907"/>
    <n v="124.208"/>
    <x v="24"/>
    <s v="Jun 2015"/>
    <s v="Jun 2015  Week 25"/>
    <n v="1"/>
    <n v="0"/>
    <x v="0"/>
    <x v="1"/>
  </r>
  <r>
    <n v="1189"/>
    <s v="Dwight Stephenson"/>
    <x v="2"/>
    <n v="0.03"/>
    <n v="10.64"/>
    <n v="5.16"/>
    <x v="1"/>
    <x v="1"/>
    <x v="0"/>
    <s v="Office Furnishings"/>
    <s v="Small Box"/>
    <s v="Eldon Expressions Punched Metal &amp; Wood Desk Accessories, Pewter &amp; Cherry"/>
    <n v="0.56999999999999995"/>
    <s v="United States"/>
    <x v="2"/>
    <s v="California"/>
    <s v="Huntington Beach"/>
    <n v="92646"/>
    <x v="165"/>
    <x v="5"/>
    <x v="5"/>
    <x v="165"/>
    <x v="170"/>
    <d v="2015-06-22T00:00:00"/>
    <d v="2015-06-30T00:00:00"/>
    <d v="2015-06-22T00:00:00"/>
    <n v="17.376000000000001"/>
    <x v="47"/>
    <n v="177.01"/>
    <n v="87584"/>
    <n v="10.610000000000001"/>
    <x v="2"/>
    <n v="5"/>
    <n v="9.8163945539800027E-2"/>
    <n v="194.386"/>
    <x v="24"/>
    <s v="Jun 2015"/>
    <s v="Jun 2015  Week 25"/>
    <n v="0"/>
    <n v="1"/>
    <x v="1"/>
    <x v="1"/>
  </r>
  <r>
    <n v="1189"/>
    <s v="Dwight Stephenson"/>
    <x v="2"/>
    <n v="0.03"/>
    <n v="7.96"/>
    <n v="4.95"/>
    <x v="1"/>
    <x v="1"/>
    <x v="0"/>
    <s v="Office Furnishings"/>
    <s v="Small Box"/>
    <s v="Staples Plastic Wall Frames"/>
    <n v="0.41"/>
    <s v="United States"/>
    <x v="2"/>
    <s v="California"/>
    <s v="Huntington Beach"/>
    <n v="92646"/>
    <x v="165"/>
    <x v="5"/>
    <x v="5"/>
    <x v="165"/>
    <x v="165"/>
    <d v="2015-06-19T00:00:00"/>
    <d v="2015-06-30T00:00:00"/>
    <d v="2015-06-19T00:00:00"/>
    <n v="24.260400000000001"/>
    <x v="7"/>
    <n v="35.159999999999997"/>
    <n v="87584"/>
    <n v="7.93"/>
    <x v="2"/>
    <n v="2"/>
    <n v="0.69000000000000006"/>
    <n v="59.420400000000001"/>
    <x v="24"/>
    <s v="Jun 2015"/>
    <s v="Jun 2015  Week 25"/>
    <n v="0"/>
    <n v="1"/>
    <x v="1"/>
    <x v="1"/>
  </r>
  <r>
    <n v="1193"/>
    <s v="Louis Parrish"/>
    <x v="2"/>
    <n v="0.03"/>
    <n v="10.64"/>
    <n v="5.16"/>
    <x v="1"/>
    <x v="1"/>
    <x v="0"/>
    <s v="Office Furnishings"/>
    <s v="Small Box"/>
    <s v="Eldon Expressions Punched Metal &amp; Wood Desk Accessories, Pewter &amp; Cherry"/>
    <n v="0.56999999999999995"/>
    <s v="United States"/>
    <x v="3"/>
    <s v="District of Columbia"/>
    <s v="Washington"/>
    <n v="20016"/>
    <x v="165"/>
    <x v="5"/>
    <x v="5"/>
    <x v="165"/>
    <x v="170"/>
    <d v="2015-06-22T00:00:00"/>
    <d v="2015-06-30T00:00:00"/>
    <d v="2015-06-22T00:00:00"/>
    <n v="14.48"/>
    <x v="48"/>
    <n v="696.96"/>
    <n v="5984"/>
    <n v="10.610000000000001"/>
    <x v="3"/>
    <n v="5"/>
    <n v="2.0775941230486684E-2"/>
    <n v="711.44"/>
    <x v="24"/>
    <s v="Jun 2015"/>
    <s v="Jun 2015  Week 25"/>
    <n v="0"/>
    <n v="1"/>
    <x v="0"/>
    <x v="1"/>
  </r>
  <r>
    <n v="1193"/>
    <s v="Louis Parrish"/>
    <x v="2"/>
    <n v="0.03"/>
    <n v="7.96"/>
    <n v="4.95"/>
    <x v="1"/>
    <x v="1"/>
    <x v="0"/>
    <s v="Office Furnishings"/>
    <s v="Small Box"/>
    <s v="Staples Plastic Wall Frames"/>
    <n v="0.41"/>
    <s v="United States"/>
    <x v="3"/>
    <s v="District of Columbia"/>
    <s v="Washington"/>
    <n v="20016"/>
    <x v="165"/>
    <x v="5"/>
    <x v="5"/>
    <x v="165"/>
    <x v="165"/>
    <d v="2015-06-19T00:00:00"/>
    <d v="2015-06-30T00:00:00"/>
    <d v="2015-06-19T00:00:00"/>
    <n v="22.25"/>
    <x v="40"/>
    <n v="149.41"/>
    <n v="5984"/>
    <n v="7.93"/>
    <x v="3"/>
    <n v="2"/>
    <n v="0.14891908172143767"/>
    <n v="171.66"/>
    <x v="24"/>
    <s v="Jun 2015"/>
    <s v="Jun 2015  Week 25"/>
    <n v="0"/>
    <n v="1"/>
    <x v="1"/>
    <x v="1"/>
  </r>
  <r>
    <n v="3098"/>
    <s v="Lorraine Boykin"/>
    <x v="2"/>
    <n v="0"/>
    <n v="11.7"/>
    <n v="6.96"/>
    <x v="2"/>
    <x v="1"/>
    <x v="2"/>
    <s v="Appliances"/>
    <s v="Medium Box"/>
    <s v="Harmony HEPA Quiet Air Purifiers"/>
    <n v="0.5"/>
    <s v="United States"/>
    <x v="3"/>
    <s v="New York"/>
    <s v="Shirley"/>
    <n v="11967"/>
    <x v="165"/>
    <x v="5"/>
    <x v="5"/>
    <x v="165"/>
    <x v="165"/>
    <d v="2015-06-19T00:00:00"/>
    <d v="2015-06-30T00:00:00"/>
    <d v="2015-06-19T00:00:00"/>
    <n v="-11.247999999999999"/>
    <x v="19"/>
    <n v="131.69"/>
    <n v="89315"/>
    <n v="11.7"/>
    <x v="3"/>
    <n v="2"/>
    <n v="-8.5412711671349381E-2"/>
    <n v="120.44199999999999"/>
    <x v="24"/>
    <s v="Jun 2015"/>
    <s v="Jun 2015  Week 25"/>
    <n v="0"/>
    <n v="1"/>
    <x v="0"/>
    <x v="1"/>
  </r>
  <r>
    <n v="907"/>
    <s v="Rachel Casey"/>
    <x v="4"/>
    <n v="0.09"/>
    <n v="2.6"/>
    <n v="2.4"/>
    <x v="1"/>
    <x v="2"/>
    <x v="2"/>
    <s v="Pens &amp; Art Supplies"/>
    <s v="Wrap Bag"/>
    <s v="12 Colored Short Pencils"/>
    <n v="0.57999999999999996"/>
    <s v="United States"/>
    <x v="0"/>
    <s v="Kentucky"/>
    <s v="Henderson"/>
    <n v="42420"/>
    <x v="165"/>
    <x v="5"/>
    <x v="5"/>
    <x v="165"/>
    <x v="165"/>
    <d v="2015-06-19T00:00:00"/>
    <d v="2015-06-30T00:00:00"/>
    <d v="2015-06-19T00:00:00"/>
    <n v="1107.4079999999999"/>
    <x v="4"/>
    <n v="31.73"/>
    <n v="86460"/>
    <n v="2.5100000000000002"/>
    <x v="0"/>
    <n v="2"/>
    <n v="34.900976993381654"/>
    <n v="1139.1379999999999"/>
    <x v="24"/>
    <s v="Jun 2015"/>
    <s v="Jun 2015  Week 25"/>
    <n v="0"/>
    <n v="1"/>
    <x v="0"/>
    <x v="1"/>
  </r>
  <r>
    <n v="317"/>
    <s v="Katherine Kearney"/>
    <x v="3"/>
    <n v="0.09"/>
    <n v="7.38"/>
    <n v="5.21"/>
    <x v="1"/>
    <x v="3"/>
    <x v="0"/>
    <s v="Office Furnishings"/>
    <s v="Small Box"/>
    <s v="Eldon® Expressions™ Wood Desk Accessories, Oak"/>
    <n v="0.56000000000000005"/>
    <s v="United States"/>
    <x v="2"/>
    <s v="California"/>
    <s v="Lemon Grove"/>
    <n v="91945"/>
    <x v="165"/>
    <x v="5"/>
    <x v="5"/>
    <x v="165"/>
    <x v="167"/>
    <d v="2015-06-18T00:00:00"/>
    <d v="2015-06-30T00:00:00"/>
    <d v="2015-06-18T00:00:00"/>
    <n v="-27.16"/>
    <x v="13"/>
    <n v="66.55"/>
    <n v="86041"/>
    <n v="7.29"/>
    <x v="2"/>
    <n v="1"/>
    <n v="-0.40811419984973707"/>
    <n v="39.39"/>
    <x v="24"/>
    <s v="Jun 2015"/>
    <s v="Jun 2015  Week 25"/>
    <n v="1"/>
    <n v="0"/>
    <x v="0"/>
    <x v="1"/>
  </r>
  <r>
    <n v="317"/>
    <s v="Katherine Kearney"/>
    <x v="3"/>
    <n v="0.04"/>
    <n v="5.98"/>
    <n v="5.15"/>
    <x v="1"/>
    <x v="3"/>
    <x v="2"/>
    <s v="Paper"/>
    <s v="Small Box"/>
    <s v="Xerox 193"/>
    <n v="0.36"/>
    <s v="United States"/>
    <x v="2"/>
    <s v="California"/>
    <s v="Lemon Grove"/>
    <n v="91945"/>
    <x v="165"/>
    <x v="5"/>
    <x v="5"/>
    <x v="165"/>
    <x v="167"/>
    <d v="2015-06-18T00:00:00"/>
    <d v="2015-06-30T00:00:00"/>
    <d v="2015-06-18T00:00:00"/>
    <n v="-52.344000000000001"/>
    <x v="40"/>
    <n v="103.49"/>
    <n v="86041"/>
    <n v="5.94"/>
    <x v="2"/>
    <n v="1"/>
    <n v="-0.50578799884046777"/>
    <n v="51.145999999999994"/>
    <x v="24"/>
    <s v="Jun 2015"/>
    <s v="Jun 2015  Week 25"/>
    <n v="0"/>
    <n v="1"/>
    <x v="1"/>
    <x v="1"/>
  </r>
  <r>
    <n v="317"/>
    <s v="Katherine Kearney"/>
    <x v="3"/>
    <n v="0.04"/>
    <n v="15.42"/>
    <n v="10.68"/>
    <x v="1"/>
    <x v="3"/>
    <x v="2"/>
    <s v="Storage &amp; Organization"/>
    <s v="Small Box"/>
    <s v="Decoflex Hanging Personal Folder File, Blue"/>
    <n v="0.57999999999999996"/>
    <s v="United States"/>
    <x v="2"/>
    <s v="California"/>
    <s v="Lemon Grove"/>
    <n v="91945"/>
    <x v="165"/>
    <x v="5"/>
    <x v="5"/>
    <x v="165"/>
    <x v="167"/>
    <d v="2015-06-18T00:00:00"/>
    <d v="2015-06-30T00:00:00"/>
    <d v="2015-06-18T00:00:00"/>
    <n v="-119.93600000000001"/>
    <x v="4"/>
    <n v="192.18"/>
    <n v="86041"/>
    <n v="15.38"/>
    <x v="2"/>
    <n v="1"/>
    <n v="-0.62408159017587683"/>
    <n v="72.244"/>
    <x v="24"/>
    <s v="Jun 2015"/>
    <s v="Jun 2015  Week 25"/>
    <n v="0"/>
    <n v="1"/>
    <x v="1"/>
    <x v="1"/>
  </r>
  <r>
    <n v="395"/>
    <s v="Monica McCormick"/>
    <x v="0"/>
    <n v="0.04"/>
    <n v="15.98"/>
    <n v="4"/>
    <x v="1"/>
    <x v="3"/>
    <x v="1"/>
    <s v="Computer Peripherals"/>
    <s v="Small Box"/>
    <s v="Logitech Access Keyboard"/>
    <n v="0.37"/>
    <s v="United States"/>
    <x v="0"/>
    <s v="North Carolina"/>
    <s v="Albemarle"/>
    <n v="28001"/>
    <x v="166"/>
    <x v="5"/>
    <x v="5"/>
    <x v="166"/>
    <x v="165"/>
    <d v="2015-06-19T00:00:00"/>
    <d v="2015-06-30T00:00:00"/>
    <d v="2015-06-19T00:00:00"/>
    <n v="-19.207999999999998"/>
    <x v="7"/>
    <n v="64.59"/>
    <n v="86384"/>
    <n v="15.940000000000001"/>
    <x v="0"/>
    <n v="1"/>
    <n v="-0.29738349589719765"/>
    <n v="45.382000000000005"/>
    <x v="24"/>
    <s v="Jun 2015"/>
    <s v="Jun 2015  Week 25"/>
    <n v="1"/>
    <n v="0"/>
    <x v="0"/>
    <x v="1"/>
  </r>
  <r>
    <n v="395"/>
    <s v="Monica McCormick"/>
    <x v="0"/>
    <n v="0.06"/>
    <n v="22.84"/>
    <n v="5.47"/>
    <x v="1"/>
    <x v="3"/>
    <x v="2"/>
    <s v="Paper"/>
    <s v="Small Box"/>
    <s v="Xerox 1929"/>
    <n v="0.39"/>
    <s v="United States"/>
    <x v="0"/>
    <s v="North Carolina"/>
    <s v="Albemarle"/>
    <n v="28001"/>
    <x v="166"/>
    <x v="5"/>
    <x v="5"/>
    <x v="166"/>
    <x v="171"/>
    <d v="2015-06-20T00:00:00"/>
    <d v="2015-06-30T00:00:00"/>
    <d v="2015-06-20T00:00:00"/>
    <n v="7.44"/>
    <x v="41"/>
    <n v="461.94"/>
    <n v="86384"/>
    <n v="22.78"/>
    <x v="0"/>
    <n v="2"/>
    <n v="1.610598779062216E-2"/>
    <n v="469.38"/>
    <x v="24"/>
    <s v="Jun 2015"/>
    <s v="Jun 2015  Week 25"/>
    <n v="0"/>
    <n v="1"/>
    <x v="1"/>
    <x v="1"/>
  </r>
  <r>
    <n v="152"/>
    <s v="Kent Kerr"/>
    <x v="2"/>
    <n v="0.1"/>
    <n v="39.979999999999997"/>
    <n v="4"/>
    <x v="1"/>
    <x v="0"/>
    <x v="1"/>
    <s v="Computer Peripherals"/>
    <s v="Small Box"/>
    <s v="Microsoft Natural Keyboard Elite"/>
    <n v="0.7"/>
    <s v="United States"/>
    <x v="0"/>
    <s v="Tennessee"/>
    <s v="Knoxville"/>
    <n v="37918"/>
    <x v="166"/>
    <x v="5"/>
    <x v="5"/>
    <x v="166"/>
    <x v="170"/>
    <d v="2015-06-22T00:00:00"/>
    <d v="2015-06-30T00:00:00"/>
    <d v="2015-06-22T00:00:00"/>
    <n v="360.24"/>
    <x v="31"/>
    <n v="772.56"/>
    <n v="89525"/>
    <n v="39.879999999999995"/>
    <x v="0"/>
    <n v="4"/>
    <n v="0.46629388008698358"/>
    <n v="1132.8"/>
    <x v="24"/>
    <s v="Jun 2015"/>
    <s v="Jun 2015  Week 25"/>
    <n v="0"/>
    <n v="1"/>
    <x v="0"/>
    <x v="1"/>
  </r>
  <r>
    <n v="1958"/>
    <s v="Vickie Martinez"/>
    <x v="2"/>
    <n v="0.09"/>
    <n v="30.98"/>
    <n v="6.5"/>
    <x v="2"/>
    <x v="1"/>
    <x v="1"/>
    <s v="Computer Peripherals"/>
    <s v="Small Box"/>
    <s v="Belkin ErgoBoard™ Keyboard"/>
    <n v="0.64"/>
    <s v="United States"/>
    <x v="2"/>
    <s v="Oregon"/>
    <s v="West Linn"/>
    <n v="97068"/>
    <x v="166"/>
    <x v="5"/>
    <x v="5"/>
    <x v="166"/>
    <x v="170"/>
    <d v="2015-06-22T00:00:00"/>
    <d v="2015-06-30T00:00:00"/>
    <d v="2015-06-22T00:00:00"/>
    <n v="-55.97"/>
    <x v="12"/>
    <n v="204.34"/>
    <n v="89819"/>
    <n v="30.89"/>
    <x v="2"/>
    <n v="4"/>
    <n v="-0.2739062347068611"/>
    <n v="148.37"/>
    <x v="24"/>
    <s v="Jun 2015"/>
    <s v="Jun 2015  Week 25"/>
    <n v="1"/>
    <n v="0"/>
    <x v="0"/>
    <x v="1"/>
  </r>
  <r>
    <n v="2954"/>
    <s v="William Sharma"/>
    <x v="2"/>
    <n v="0.09"/>
    <n v="12.22"/>
    <n v="2.85"/>
    <x v="1"/>
    <x v="1"/>
    <x v="0"/>
    <s v="Office Furnishings"/>
    <s v="Small Pack"/>
    <s v="Aluminum Document Frame"/>
    <n v="0.55000000000000004"/>
    <s v="United States"/>
    <x v="1"/>
    <s v="Minnesota"/>
    <s v="Maplewood"/>
    <n v="55119"/>
    <x v="166"/>
    <x v="5"/>
    <x v="5"/>
    <x v="166"/>
    <x v="172"/>
    <d v="2015-06-25T00:00:00"/>
    <d v="2015-06-30T00:00:00"/>
    <d v="2015-06-25T00:00:00"/>
    <n v="70.676699999999997"/>
    <x v="13"/>
    <n v="102.43"/>
    <n v="86427"/>
    <n v="12.13"/>
    <x v="1"/>
    <n v="7"/>
    <n v="0.69"/>
    <n v="173.10669999999999"/>
    <x v="24"/>
    <s v="Jun 2015"/>
    <s v="Jun 2015  Week 25"/>
    <n v="1"/>
    <n v="0"/>
    <x v="0"/>
    <x v="1"/>
  </r>
  <r>
    <n v="553"/>
    <s v="Kristine Connolly"/>
    <x v="4"/>
    <n v="0.08"/>
    <n v="124.49"/>
    <n v="51.94"/>
    <x v="0"/>
    <x v="3"/>
    <x v="0"/>
    <s v="Tables"/>
    <s v="Jumbo Box"/>
    <s v="Bevis 36 x 72 Conference Tables"/>
    <n v="0.63"/>
    <s v="United States"/>
    <x v="2"/>
    <s v="California"/>
    <s v="Los Angeles"/>
    <n v="90008"/>
    <x v="166"/>
    <x v="5"/>
    <x v="5"/>
    <x v="166"/>
    <x v="165"/>
    <d v="2015-06-19T00:00:00"/>
    <d v="2015-06-30T00:00:00"/>
    <d v="2015-06-19T00:00:00"/>
    <n v="-500.38"/>
    <x v="38"/>
    <n v="6831.37"/>
    <n v="359"/>
    <n v="124.41"/>
    <x v="2"/>
    <n v="1"/>
    <n v="-7.3247386688175292E-2"/>
    <n v="6330.99"/>
    <x v="24"/>
    <s v="Jun 2015"/>
    <s v="Jun 2015  Week 25"/>
    <n v="0"/>
    <n v="1"/>
    <x v="0"/>
    <x v="1"/>
  </r>
  <r>
    <n v="555"/>
    <s v="Walter Young"/>
    <x v="4"/>
    <n v="0.08"/>
    <n v="124.49"/>
    <n v="51.94"/>
    <x v="0"/>
    <x v="3"/>
    <x v="0"/>
    <s v="Tables"/>
    <s v="Jumbo Box"/>
    <s v="Bevis 36 x 72 Conference Tables"/>
    <n v="0.63"/>
    <s v="United States"/>
    <x v="2"/>
    <s v="Utah"/>
    <s v="Pleasant Grove"/>
    <n v="84062"/>
    <x v="166"/>
    <x v="5"/>
    <x v="5"/>
    <x v="166"/>
    <x v="165"/>
    <d v="2015-06-19T00:00:00"/>
    <d v="2015-06-30T00:00:00"/>
    <d v="2015-06-19T00:00:00"/>
    <n v="-250.19"/>
    <x v="15"/>
    <n v="1707.84"/>
    <n v="86192"/>
    <n v="124.41"/>
    <x v="2"/>
    <n v="1"/>
    <n v="-0.14649498782087317"/>
    <n v="1457.6499999999999"/>
    <x v="24"/>
    <s v="Jun 2015"/>
    <s v="Jun 2015  Week 25"/>
    <n v="0"/>
    <n v="1"/>
    <x v="0"/>
    <x v="1"/>
  </r>
  <r>
    <n v="2016"/>
    <s v="Wayne Bean"/>
    <x v="4"/>
    <n v="0.1"/>
    <n v="10.48"/>
    <n v="2.89"/>
    <x v="1"/>
    <x v="3"/>
    <x v="2"/>
    <s v="Pens &amp; Art Supplies"/>
    <s v="Small Pack"/>
    <s v="Staples Battery-Operated Desktop Pencil Sharpener"/>
    <n v="0.6"/>
    <s v="United States"/>
    <x v="1"/>
    <s v="Michigan"/>
    <s v="Southgate"/>
    <n v="48195"/>
    <x v="166"/>
    <x v="5"/>
    <x v="5"/>
    <x v="166"/>
    <x v="165"/>
    <d v="2015-06-19T00:00:00"/>
    <d v="2015-06-30T00:00:00"/>
    <d v="2015-06-19T00:00:00"/>
    <n v="-8.9039999999999999"/>
    <x v="7"/>
    <n v="40.29"/>
    <n v="86874"/>
    <n v="10.38"/>
    <x v="1"/>
    <n v="1"/>
    <n v="-0.22099776619508563"/>
    <n v="31.385999999999999"/>
    <x v="24"/>
    <s v="Jun 2015"/>
    <s v="Jun 2015  Week 25"/>
    <n v="1"/>
    <n v="0"/>
    <x v="0"/>
    <x v="1"/>
  </r>
  <r>
    <n v="594"/>
    <s v="Charlie Moore"/>
    <x v="0"/>
    <n v="0.04"/>
    <n v="39.479999999999997"/>
    <n v="1.99"/>
    <x v="1"/>
    <x v="1"/>
    <x v="1"/>
    <s v="Computer Peripherals"/>
    <s v="Small Pack"/>
    <s v="80 Minute CD-R Spindle, 100/Pack - Staples"/>
    <n v="0.54"/>
    <s v="United States"/>
    <x v="1"/>
    <s v="Indiana"/>
    <s v="Anderson"/>
    <n v="46016"/>
    <x v="167"/>
    <x v="5"/>
    <x v="5"/>
    <x v="167"/>
    <x v="170"/>
    <d v="2015-06-22T00:00:00"/>
    <d v="2015-06-30T00:00:00"/>
    <d v="2015-06-22T00:00:00"/>
    <n v="484.8492"/>
    <x v="27"/>
    <n v="702.68"/>
    <n v="86311"/>
    <n v="39.44"/>
    <x v="1"/>
    <n v="3"/>
    <n v="0.69000000000000006"/>
    <n v="1187.5291999999999"/>
    <x v="24"/>
    <s v="Jun 2015"/>
    <s v="Jun 2015  Week 25"/>
    <n v="0"/>
    <n v="1"/>
    <x v="0"/>
    <x v="1"/>
  </r>
  <r>
    <n v="594"/>
    <s v="Charlie Moore"/>
    <x v="0"/>
    <n v="0.04"/>
    <n v="3.7"/>
    <n v="1.61"/>
    <x v="1"/>
    <x v="1"/>
    <x v="0"/>
    <s v="Office Furnishings"/>
    <s v="Wrap Bag"/>
    <s v="3M Hangers With Command Adhesive"/>
    <n v="0.44"/>
    <s v="United States"/>
    <x v="1"/>
    <s v="Indiana"/>
    <s v="Anderson"/>
    <n v="46016"/>
    <x v="167"/>
    <x v="5"/>
    <x v="5"/>
    <x v="167"/>
    <x v="171"/>
    <d v="2015-06-20T00:00:00"/>
    <d v="2015-06-30T00:00:00"/>
    <d v="2015-06-20T00:00:00"/>
    <n v="18"/>
    <x v="27"/>
    <n v="67.239999999999995"/>
    <n v="86311"/>
    <n v="3.66"/>
    <x v="1"/>
    <n v="1"/>
    <n v="0.26769779892920881"/>
    <n v="85.24"/>
    <x v="24"/>
    <s v="Jun 2015"/>
    <s v="Jun 2015  Week 25"/>
    <n v="0"/>
    <n v="1"/>
    <x v="1"/>
    <x v="1"/>
  </r>
  <r>
    <n v="1009"/>
    <s v="Kristin George"/>
    <x v="1"/>
    <n v="0.1"/>
    <n v="550.98"/>
    <n v="45.7"/>
    <x v="0"/>
    <x v="3"/>
    <x v="0"/>
    <s v="Tables"/>
    <s v="Jumbo Box"/>
    <s v="Chromcraft Bull-Nose Wood Oval Conference Tables &amp; Bases"/>
    <n v="0.71"/>
    <s v="United States"/>
    <x v="3"/>
    <s v="Maine"/>
    <s v="Saco"/>
    <n v="4072"/>
    <x v="167"/>
    <x v="5"/>
    <x v="5"/>
    <x v="167"/>
    <x v="169"/>
    <d v="2015-06-21T00:00:00"/>
    <d v="2015-06-30T00:00:00"/>
    <d v="2015-06-21T00:00:00"/>
    <n v="818.54617499999995"/>
    <x v="15"/>
    <n v="6963.67"/>
    <n v="88372"/>
    <n v="550.88"/>
    <x v="3"/>
    <n v="2"/>
    <n v="0.11754522758832626"/>
    <n v="7782.2161749999996"/>
    <x v="24"/>
    <s v="Jun 2015"/>
    <s v="Jun 2015  Week 25"/>
    <n v="1"/>
    <n v="0"/>
    <x v="0"/>
    <x v="1"/>
  </r>
  <r>
    <n v="1956"/>
    <s v="Justin Frank"/>
    <x v="1"/>
    <n v="0.09"/>
    <n v="40.98"/>
    <n v="6.5"/>
    <x v="1"/>
    <x v="1"/>
    <x v="1"/>
    <s v="Computer Peripherals"/>
    <s v="Small Box"/>
    <s v="Targus USB Numeric Keypad"/>
    <n v="0.74"/>
    <s v="United States"/>
    <x v="2"/>
    <s v="Colorado"/>
    <s v="Louisville"/>
    <n v="80027"/>
    <x v="167"/>
    <x v="5"/>
    <x v="5"/>
    <x v="167"/>
    <x v="169"/>
    <d v="2015-06-21T00:00:00"/>
    <d v="2015-06-30T00:00:00"/>
    <d v="2015-06-21T00:00:00"/>
    <n v="-50.244999999999997"/>
    <x v="23"/>
    <n v="746.91"/>
    <n v="89820"/>
    <n v="40.889999999999993"/>
    <x v="2"/>
    <n v="2"/>
    <n v="-6.7270487742833812E-2"/>
    <n v="696.66499999999996"/>
    <x v="24"/>
    <s v="Jun 2015"/>
    <s v="Jun 2015  Week 25"/>
    <n v="1"/>
    <n v="0"/>
    <x v="0"/>
    <x v="1"/>
  </r>
  <r>
    <n v="796"/>
    <s v="Amanda Conner"/>
    <x v="3"/>
    <n v="0.1"/>
    <n v="14.42"/>
    <n v="6.75"/>
    <x v="1"/>
    <x v="3"/>
    <x v="2"/>
    <s v="Appliances"/>
    <s v="Medium Box"/>
    <s v="Holmes Odor Grabber"/>
    <n v="0.52"/>
    <s v="United States"/>
    <x v="1"/>
    <s v="Nebraska"/>
    <s v="Papillion"/>
    <n v="68046"/>
    <x v="167"/>
    <x v="5"/>
    <x v="5"/>
    <x v="167"/>
    <x v="170"/>
    <d v="2015-06-22T00:00:00"/>
    <d v="2015-06-30T00:00:00"/>
    <d v="2015-06-22T00:00:00"/>
    <n v="-20.103999999999999"/>
    <x v="3"/>
    <n v="15.49"/>
    <n v="86869"/>
    <n v="14.32"/>
    <x v="1"/>
    <n v="3"/>
    <n v="-1.2978695932859909"/>
    <n v="-4.613999999999999"/>
    <x v="24"/>
    <s v="Jun 2015"/>
    <s v="Jun 2015  Week 25"/>
    <n v="0"/>
    <n v="1"/>
    <x v="0"/>
    <x v="1"/>
  </r>
  <r>
    <n v="2323"/>
    <s v="Emma Buckley"/>
    <x v="3"/>
    <n v="0.06"/>
    <n v="4.9800000000000004"/>
    <n v="4.62"/>
    <x v="2"/>
    <x v="0"/>
    <x v="1"/>
    <s v="Computer Peripherals"/>
    <s v="Small Pack"/>
    <s v="Imation 3.5&quot;, DISKETTE 44766 HGHLD3.52HD/FM, 10/Pack"/>
    <n v="0.64"/>
    <s v="United States"/>
    <x v="2"/>
    <s v="California"/>
    <s v="Coachella"/>
    <n v="92236"/>
    <x v="167"/>
    <x v="5"/>
    <x v="5"/>
    <x v="167"/>
    <x v="165"/>
    <d v="2015-06-19T00:00:00"/>
    <d v="2015-06-30T00:00:00"/>
    <d v="2015-06-19T00:00:00"/>
    <n v="-27.004999999999999"/>
    <x v="12"/>
    <n v="38.74"/>
    <n v="88722"/>
    <n v="4.9200000000000008"/>
    <x v="2"/>
    <n v="0"/>
    <n v="-0.69708311822405777"/>
    <n v="11.735000000000003"/>
    <x v="24"/>
    <s v="Jun 2015"/>
    <s v="Jun 2015  Week 25"/>
    <n v="0"/>
    <n v="1"/>
    <x v="0"/>
    <x v="1"/>
  </r>
  <r>
    <n v="3138"/>
    <s v="Herbert Donnelly Swanson"/>
    <x v="3"/>
    <n v="0.05"/>
    <n v="4.0599999999999996"/>
    <n v="6.89"/>
    <x v="2"/>
    <x v="3"/>
    <x v="2"/>
    <s v="Appliances"/>
    <s v="Small Box"/>
    <s v="Eureka Disposable Bags for Sanitaire® Vibra Groomer I® Upright Vac"/>
    <n v="0.6"/>
    <s v="United States"/>
    <x v="3"/>
    <s v="New Hampshire"/>
    <s v="Londonderry"/>
    <n v="3053"/>
    <x v="167"/>
    <x v="5"/>
    <x v="5"/>
    <x v="167"/>
    <x v="169"/>
    <d v="2015-06-21T00:00:00"/>
    <d v="2015-06-30T00:00:00"/>
    <d v="2015-06-21T00:00:00"/>
    <n v="-122.83499999999999"/>
    <x v="45"/>
    <n v="92.57"/>
    <n v="86796"/>
    <n v="4.01"/>
    <x v="3"/>
    <n v="2"/>
    <n v="-1.3269417737928055"/>
    <n v="-30.265000000000001"/>
    <x v="24"/>
    <s v="Jun 2015"/>
    <s v="Jun 2015  Week 25"/>
    <n v="1"/>
    <n v="0"/>
    <x v="0"/>
    <x v="1"/>
  </r>
  <r>
    <n v="3167"/>
    <s v="Ray Silverman"/>
    <x v="3"/>
    <n v="7.0000000000000007E-2"/>
    <n v="280.98"/>
    <n v="57"/>
    <x v="0"/>
    <x v="3"/>
    <x v="0"/>
    <s v="Chairs &amp; Chairmats"/>
    <s v="Jumbo Drum"/>
    <s v="Hon 2090 “Pillow Soft” Series Mid Back Swivel/Tilt Chairs"/>
    <n v="0.78"/>
    <s v="United States"/>
    <x v="0"/>
    <s v="Florida"/>
    <s v="Ponte Vedra Beach"/>
    <n v="32004"/>
    <x v="167"/>
    <x v="5"/>
    <x v="5"/>
    <x v="167"/>
    <x v="171"/>
    <d v="2015-06-20T00:00:00"/>
    <d v="2015-06-30T00:00:00"/>
    <d v="2015-06-20T00:00:00"/>
    <n v="-283.9914"/>
    <x v="15"/>
    <n v="3936.61"/>
    <n v="86491"/>
    <n v="280.91000000000003"/>
    <x v="0"/>
    <n v="1"/>
    <n v="-7.2141106180190567E-2"/>
    <n v="3652.6186000000002"/>
    <x v="24"/>
    <s v="Jun 2015"/>
    <s v="Jun 2015  Week 25"/>
    <n v="1"/>
    <n v="0"/>
    <x v="0"/>
    <x v="1"/>
  </r>
  <r>
    <n v="3167"/>
    <s v="Ray Silverman"/>
    <x v="3"/>
    <n v="0"/>
    <n v="4.9800000000000004"/>
    <n v="7.44"/>
    <x v="1"/>
    <x v="3"/>
    <x v="2"/>
    <s v="Paper"/>
    <s v="Small Box"/>
    <s v="Xerox 1922"/>
    <n v="0.36"/>
    <s v="United States"/>
    <x v="0"/>
    <s v="Florida"/>
    <s v="Ponte Vedra Beach"/>
    <n v="32004"/>
    <x v="167"/>
    <x v="5"/>
    <x v="5"/>
    <x v="167"/>
    <x v="169"/>
    <d v="2015-06-21T00:00:00"/>
    <d v="2015-06-30T00:00:00"/>
    <d v="2015-06-21T00:00:00"/>
    <n v="-195.34200000000001"/>
    <x v="9"/>
    <n v="78.31"/>
    <n v="86491"/>
    <n v="4.9800000000000004"/>
    <x v="0"/>
    <n v="2"/>
    <n v="-2.4944706933980334"/>
    <n v="-117.03200000000001"/>
    <x v="24"/>
    <s v="Jun 2015"/>
    <s v="Jun 2015  Week 25"/>
    <n v="0"/>
    <n v="1"/>
    <x v="1"/>
    <x v="1"/>
  </r>
  <r>
    <n v="3167"/>
    <s v="Ray Silverman"/>
    <x v="3"/>
    <n v="0.1"/>
    <n v="3.98"/>
    <n v="0.83"/>
    <x v="1"/>
    <x v="3"/>
    <x v="2"/>
    <s v="Pens &amp; Art Supplies"/>
    <s v="Wrap Bag"/>
    <s v="Fluorescent Highlighters by Dixon"/>
    <n v="0.51"/>
    <s v="United States"/>
    <x v="0"/>
    <s v="Florida"/>
    <s v="Ponte Vedra Beach"/>
    <n v="32004"/>
    <x v="167"/>
    <x v="5"/>
    <x v="5"/>
    <x v="167"/>
    <x v="169"/>
    <d v="2015-06-21T00:00:00"/>
    <d v="2015-06-30T00:00:00"/>
    <d v="2015-06-21T00:00:00"/>
    <n v="-89.709199999999996"/>
    <x v="8"/>
    <n v="42.46"/>
    <n v="86491"/>
    <n v="3.88"/>
    <x v="0"/>
    <n v="2"/>
    <n v="-2.1127932171455486"/>
    <n v="-47.249199999999995"/>
    <x v="24"/>
    <s v="Jun 2015"/>
    <s v="Jun 2015  Week 25"/>
    <n v="0"/>
    <n v="1"/>
    <x v="1"/>
    <x v="1"/>
  </r>
  <r>
    <n v="491"/>
    <s v="Toni Swanson"/>
    <x v="0"/>
    <n v="0.02"/>
    <n v="1360.14"/>
    <n v="14.7"/>
    <x v="0"/>
    <x v="1"/>
    <x v="1"/>
    <s v="Office Machines"/>
    <s v="Jumbo Drum"/>
    <s v="Okidata ML395C Color Dot Matrix Printer"/>
    <n v="0.59"/>
    <s v="United States"/>
    <x v="3"/>
    <s v="New York"/>
    <s v="New York City"/>
    <n v="10154"/>
    <x v="168"/>
    <x v="5"/>
    <x v="5"/>
    <x v="168"/>
    <x v="170"/>
    <d v="2015-06-22T00:00:00"/>
    <d v="2015-06-30T00:00:00"/>
    <d v="2015-06-22T00:00:00"/>
    <n v="2028.12"/>
    <x v="45"/>
    <n v="31670.6"/>
    <n v="6562"/>
    <n v="1360.1200000000001"/>
    <x v="3"/>
    <n v="2"/>
    <n v="6.4037940550542141E-2"/>
    <n v="33698.720000000001"/>
    <x v="24"/>
    <s v="Jun 2015"/>
    <s v="Jun 2015  Week 25"/>
    <n v="0"/>
    <n v="1"/>
    <x v="0"/>
    <x v="1"/>
  </r>
  <r>
    <n v="494"/>
    <s v="Jimmy Alston Holder"/>
    <x v="0"/>
    <n v="0.02"/>
    <n v="1360.14"/>
    <n v="14.7"/>
    <x v="0"/>
    <x v="1"/>
    <x v="1"/>
    <s v="Office Machines"/>
    <s v="Jumbo Drum"/>
    <s v="Okidata ML395C Color Dot Matrix Printer"/>
    <n v="0.59"/>
    <s v="United States"/>
    <x v="2"/>
    <s v="Washington"/>
    <s v="Seattle"/>
    <n v="98115"/>
    <x v="168"/>
    <x v="5"/>
    <x v="5"/>
    <x v="168"/>
    <x v="170"/>
    <d v="2015-06-22T00:00:00"/>
    <d v="2015-06-30T00:00:00"/>
    <d v="2015-06-22T00:00:00"/>
    <n v="3042.18"/>
    <x v="5"/>
    <n v="8637.44"/>
    <n v="88908"/>
    <n v="1360.1200000000001"/>
    <x v="2"/>
    <n v="2"/>
    <n v="0.35220852474807346"/>
    <n v="11679.62"/>
    <x v="24"/>
    <s v="Jun 2015"/>
    <s v="Jun 2015  Week 25"/>
    <n v="0"/>
    <n v="1"/>
    <x v="0"/>
    <x v="1"/>
  </r>
  <r>
    <n v="896"/>
    <s v="Jennifer Siegel"/>
    <x v="0"/>
    <n v="0.06"/>
    <n v="47.98"/>
    <n v="3.61"/>
    <x v="1"/>
    <x v="3"/>
    <x v="1"/>
    <s v="Computer Peripherals"/>
    <s v="Small Pack"/>
    <s v="DS/HD IBM Formatted Diskettes, 200/Pack - Staples"/>
    <n v="0.71"/>
    <s v="United States"/>
    <x v="1"/>
    <s v="Texas"/>
    <s v="Denton"/>
    <n v="76201"/>
    <x v="168"/>
    <x v="5"/>
    <x v="5"/>
    <x v="168"/>
    <x v="170"/>
    <d v="2015-06-22T00:00:00"/>
    <d v="2015-06-30T00:00:00"/>
    <d v="2015-06-22T00:00:00"/>
    <n v="35.954999999999998"/>
    <x v="8"/>
    <n v="517.67999999999995"/>
    <n v="90167"/>
    <n v="47.919999999999995"/>
    <x v="1"/>
    <n v="2"/>
    <n v="6.9454102920723224E-2"/>
    <n v="553.63499999999999"/>
    <x v="24"/>
    <s v="Jun 2015"/>
    <s v="Jun 2015  Week 25"/>
    <n v="0"/>
    <n v="1"/>
    <x v="0"/>
    <x v="1"/>
  </r>
  <r>
    <n v="2352"/>
    <s v="Kerry Beach"/>
    <x v="0"/>
    <n v="0.06"/>
    <n v="59.76"/>
    <n v="9.7100000000000009"/>
    <x v="1"/>
    <x v="1"/>
    <x v="2"/>
    <s v="Storage &amp; Organization"/>
    <s v="Small Box"/>
    <s v="Advantus 10-Drawer Portable Organizer, Chrome Metal Frame, Smoke Drawers"/>
    <n v="0.56999999999999995"/>
    <s v="United States"/>
    <x v="3"/>
    <s v="Maryland"/>
    <s v="Cumberland"/>
    <n v="21501"/>
    <x v="168"/>
    <x v="5"/>
    <x v="5"/>
    <x v="168"/>
    <x v="173"/>
    <d v="2015-06-23T00:00:00"/>
    <d v="2015-06-30T00:00:00"/>
    <d v="2015-06-23T00:00:00"/>
    <n v="756.67470000000003"/>
    <x v="27"/>
    <n v="1096.6300000000001"/>
    <n v="86165"/>
    <n v="59.699999999999996"/>
    <x v="3"/>
    <n v="3"/>
    <n v="0.69"/>
    <n v="1853.3047000000001"/>
    <x v="24"/>
    <s v="Jun 2015"/>
    <s v="Jun 2015  Week 25"/>
    <n v="1"/>
    <n v="0"/>
    <x v="0"/>
    <x v="1"/>
  </r>
  <r>
    <n v="2352"/>
    <s v="Kerry Beach"/>
    <x v="0"/>
    <n v="7.0000000000000007E-2"/>
    <n v="195.99"/>
    <n v="4.2"/>
    <x v="1"/>
    <x v="1"/>
    <x v="1"/>
    <s v="Telephones and Communication"/>
    <s v="Small Box"/>
    <s v="T65"/>
    <n v="0.56000000000000005"/>
    <s v="United States"/>
    <x v="3"/>
    <s v="Maryland"/>
    <s v="Cumberland"/>
    <n v="21501"/>
    <x v="168"/>
    <x v="5"/>
    <x v="5"/>
    <x v="168"/>
    <x v="173"/>
    <d v="2015-06-23T00:00:00"/>
    <d v="2015-06-30T00:00:00"/>
    <d v="2015-06-23T00:00:00"/>
    <n v="-222.34299999999999"/>
    <x v="7"/>
    <n v="632.12"/>
    <n v="86165"/>
    <n v="195.92000000000002"/>
    <x v="3"/>
    <n v="3"/>
    <n v="-0.35174175789407075"/>
    <n v="409.77700000000004"/>
    <x v="24"/>
    <s v="Jun 2015"/>
    <s v="Jun 2015  Week 25"/>
    <n v="0"/>
    <n v="1"/>
    <x v="1"/>
    <x v="1"/>
  </r>
  <r>
    <n v="1123"/>
    <s v="Peggy Lanier"/>
    <x v="1"/>
    <n v="0.09"/>
    <n v="175.99"/>
    <n v="4.99"/>
    <x v="1"/>
    <x v="0"/>
    <x v="1"/>
    <s v="Telephones and Communication"/>
    <s v="Small Box"/>
    <s v="5165"/>
    <n v="0.59"/>
    <s v="United States"/>
    <x v="2"/>
    <s v="California"/>
    <s v="Roseville"/>
    <n v="95661"/>
    <x v="168"/>
    <x v="5"/>
    <x v="5"/>
    <x v="168"/>
    <x v="170"/>
    <d v="2015-06-22T00:00:00"/>
    <d v="2015-06-30T00:00:00"/>
    <d v="2015-06-22T00:00:00"/>
    <n v="2169.7464"/>
    <x v="45"/>
    <n v="3144.56"/>
    <n v="87016"/>
    <n v="175.9"/>
    <x v="2"/>
    <n v="2"/>
    <n v="0.69000000000000006"/>
    <n v="5314.3063999999995"/>
    <x v="24"/>
    <s v="Jun 2015"/>
    <s v="Jun 2015  Week 25"/>
    <n v="0"/>
    <n v="1"/>
    <x v="0"/>
    <x v="1"/>
  </r>
  <r>
    <n v="1124"/>
    <s v="Randy Jiang"/>
    <x v="1"/>
    <n v="0.09"/>
    <n v="160.97999999999999"/>
    <n v="35.020000000000003"/>
    <x v="0"/>
    <x v="0"/>
    <x v="0"/>
    <s v="Bookcases"/>
    <s v="Jumbo Box"/>
    <s v="Rush Hierlooms Collection Rich Wood Bookcases"/>
    <n v="0.72"/>
    <s v="United States"/>
    <x v="3"/>
    <s v="Connecticut"/>
    <s v="Norwich"/>
    <n v="6360"/>
    <x v="168"/>
    <x v="5"/>
    <x v="5"/>
    <x v="168"/>
    <x v="169"/>
    <d v="2015-06-21T00:00:00"/>
    <d v="2015-06-30T00:00:00"/>
    <d v="2015-06-21T00:00:00"/>
    <n v="-229.93"/>
    <x v="27"/>
    <n v="2653.02"/>
    <n v="87016"/>
    <n v="160.88999999999999"/>
    <x v="3"/>
    <n v="1"/>
    <n v="-8.6667269752960782E-2"/>
    <n v="2423.09"/>
    <x v="24"/>
    <s v="Jun 2015"/>
    <s v="Jun 2015  Week 25"/>
    <n v="1"/>
    <n v="0"/>
    <x v="1"/>
    <x v="1"/>
  </r>
  <r>
    <n v="1432"/>
    <s v="Kerry Green"/>
    <x v="2"/>
    <n v="7.0000000000000007E-2"/>
    <n v="10.98"/>
    <n v="4.8"/>
    <x v="1"/>
    <x v="3"/>
    <x v="2"/>
    <s v="Envelopes"/>
    <s v="Small Box"/>
    <s v="Manila Recycled Extra-Heavyweight Clasp Envelopes, 6&quot; x 9&quot;"/>
    <n v="0.36"/>
    <s v="United States"/>
    <x v="1"/>
    <s v="Indiana"/>
    <s v="Indianapolis"/>
    <n v="46203"/>
    <x v="168"/>
    <x v="5"/>
    <x v="5"/>
    <x v="168"/>
    <x v="174"/>
    <d v="2015-06-27T00:00:00"/>
    <d v="2015-06-30T00:00:00"/>
    <d v="2015-06-27T00:00:00"/>
    <n v="52.92"/>
    <x v="47"/>
    <n v="165.21"/>
    <n v="86827"/>
    <n v="10.91"/>
    <x v="1"/>
    <n v="7"/>
    <n v="0.32031959324496095"/>
    <n v="218.13"/>
    <x v="24"/>
    <s v="Jun 2015"/>
    <s v="Jun 2015  Week 25"/>
    <n v="0"/>
    <n v="1"/>
    <x v="0"/>
    <x v="1"/>
  </r>
  <r>
    <n v="491"/>
    <s v="Toni Swanson"/>
    <x v="3"/>
    <n v="0.02"/>
    <n v="9.06"/>
    <n v="9.86"/>
    <x v="1"/>
    <x v="1"/>
    <x v="2"/>
    <s v="Paper"/>
    <s v="Small Box"/>
    <s v="Southworth 25% Cotton Linen-Finish Paper &amp; Envelopes"/>
    <n v="0.4"/>
    <s v="United States"/>
    <x v="3"/>
    <s v="New York"/>
    <s v="New York City"/>
    <n v="10154"/>
    <x v="168"/>
    <x v="5"/>
    <x v="5"/>
    <x v="168"/>
    <x v="170"/>
    <d v="2015-06-22T00:00:00"/>
    <d v="2015-06-30T00:00:00"/>
    <d v="2015-06-22T00:00:00"/>
    <n v="-63.51"/>
    <x v="22"/>
    <n v="239.82"/>
    <n v="42852"/>
    <n v="9.0400000000000009"/>
    <x v="3"/>
    <n v="2"/>
    <n v="-0.26482361771328494"/>
    <n v="176.31"/>
    <x v="24"/>
    <s v="Jun 2015"/>
    <s v="Jun 2015  Week 25"/>
    <n v="0"/>
    <n v="1"/>
    <x v="0"/>
    <x v="1"/>
  </r>
  <r>
    <n v="494"/>
    <s v="Jimmy Alston Holder"/>
    <x v="3"/>
    <n v="0.02"/>
    <n v="9.06"/>
    <n v="9.86"/>
    <x v="1"/>
    <x v="1"/>
    <x v="2"/>
    <s v="Paper"/>
    <s v="Small Box"/>
    <s v="Southworth 25% Cotton Linen-Finish Paper &amp; Envelopes"/>
    <n v="0.4"/>
    <s v="United States"/>
    <x v="2"/>
    <s v="Washington"/>
    <s v="Seattle"/>
    <n v="98115"/>
    <x v="168"/>
    <x v="5"/>
    <x v="5"/>
    <x v="168"/>
    <x v="170"/>
    <d v="2015-06-22T00:00:00"/>
    <d v="2015-06-30T00:00:00"/>
    <d v="2015-06-22T00:00:00"/>
    <n v="-31.754999999999999"/>
    <x v="5"/>
    <n v="59.95"/>
    <n v="88908"/>
    <n v="9.0400000000000009"/>
    <x v="2"/>
    <n v="2"/>
    <n v="-0.52969140950792326"/>
    <n v="28.195000000000004"/>
    <x v="24"/>
    <s v="Jun 2015"/>
    <s v="Jun 2015  Week 25"/>
    <n v="0"/>
    <n v="1"/>
    <x v="0"/>
    <x v="1"/>
  </r>
  <r>
    <n v="1424"/>
    <s v="Robyn Zhou"/>
    <x v="3"/>
    <n v="0.05"/>
    <n v="8.0399999999999991"/>
    <n v="8.94"/>
    <x v="1"/>
    <x v="2"/>
    <x v="2"/>
    <s v="Binders and Binder Accessories"/>
    <s v="Small Box"/>
    <s v="Fellowes Twister Kit, Gray/Clear, 3/pkg"/>
    <n v="0.4"/>
    <s v="United States"/>
    <x v="2"/>
    <s v="Colorado"/>
    <s v="Englewood"/>
    <n v="80112"/>
    <x v="168"/>
    <x v="5"/>
    <x v="5"/>
    <x v="168"/>
    <x v="170"/>
    <d v="2015-06-22T00:00:00"/>
    <d v="2015-06-30T00:00:00"/>
    <d v="2015-06-22T00:00:00"/>
    <n v="-164.3948"/>
    <x v="9"/>
    <n v="121.36"/>
    <n v="89449"/>
    <n v="7.9899999999999993"/>
    <x v="2"/>
    <n v="2"/>
    <n v="-1.3546044825313119"/>
    <n v="-43.034800000000004"/>
    <x v="24"/>
    <s v="Jun 2015"/>
    <s v="Jun 2015  Week 25"/>
    <n v="0"/>
    <n v="1"/>
    <x v="0"/>
    <x v="1"/>
  </r>
  <r>
    <n v="2487"/>
    <s v="Michelle Bryant Phillips"/>
    <x v="3"/>
    <n v="0.04"/>
    <n v="3.08"/>
    <n v="0.99"/>
    <x v="1"/>
    <x v="0"/>
    <x v="2"/>
    <s v="Labels"/>
    <s v="Small Box"/>
    <s v="Avery 481"/>
    <n v="0.37"/>
    <s v="United States"/>
    <x v="0"/>
    <s v="Georgia"/>
    <s v="Tucker"/>
    <n v="30084"/>
    <x v="168"/>
    <x v="5"/>
    <x v="5"/>
    <x v="168"/>
    <x v="169"/>
    <d v="2015-06-21T00:00:00"/>
    <d v="2015-06-30T00:00:00"/>
    <d v="2015-06-21T00:00:00"/>
    <n v="257.08319999999998"/>
    <x v="15"/>
    <n v="43.41"/>
    <n v="91415"/>
    <n v="3.04"/>
    <x v="0"/>
    <n v="1"/>
    <n v="5.9222114720110577"/>
    <n v="300.4932"/>
    <x v="24"/>
    <s v="Jun 2015"/>
    <s v="Jun 2015  Week 25"/>
    <n v="0"/>
    <n v="1"/>
    <x v="0"/>
    <x v="1"/>
  </r>
  <r>
    <n v="2487"/>
    <s v="Michelle Bryant Phillips"/>
    <x v="3"/>
    <n v="0.1"/>
    <n v="2.78"/>
    <n v="1.25"/>
    <x v="1"/>
    <x v="0"/>
    <x v="2"/>
    <s v="Pens &amp; Art Supplies"/>
    <s v="Wrap Bag"/>
    <s v="Newell 318"/>
    <n v="0.59"/>
    <s v="United States"/>
    <x v="0"/>
    <s v="Georgia"/>
    <s v="Tucker"/>
    <n v="30084"/>
    <x v="168"/>
    <x v="5"/>
    <x v="5"/>
    <x v="168"/>
    <x v="169"/>
    <d v="2015-06-21T00:00:00"/>
    <d v="2015-06-30T00:00:00"/>
    <d v="2015-06-21T00:00:00"/>
    <n v="0.78539999999999999"/>
    <x v="27"/>
    <n v="46.42"/>
    <n v="91415"/>
    <n v="2.6799999999999997"/>
    <x v="0"/>
    <n v="1"/>
    <n v="1.6919431279620853E-2"/>
    <n v="47.205400000000004"/>
    <x v="24"/>
    <s v="Jun 2015"/>
    <s v="Jun 2015  Week 25"/>
    <n v="0"/>
    <n v="1"/>
    <x v="1"/>
    <x v="1"/>
  </r>
  <r>
    <n v="2713"/>
    <s v="Lynda Banks"/>
    <x v="0"/>
    <n v="7.0000000000000007E-2"/>
    <n v="2.88"/>
    <n v="0.5"/>
    <x v="1"/>
    <x v="3"/>
    <x v="2"/>
    <s v="Labels"/>
    <s v="Small Box"/>
    <s v="Avery 492"/>
    <n v="0.39"/>
    <s v="United States"/>
    <x v="1"/>
    <s v="Michigan"/>
    <s v="Kalamazoo"/>
    <n v="49001"/>
    <x v="169"/>
    <x v="5"/>
    <x v="5"/>
    <x v="169"/>
    <x v="175"/>
    <d v="2015-06-24T00:00:00"/>
    <d v="2015-06-30T00:00:00"/>
    <d v="2015-06-24T00:00:00"/>
    <n v="17.429400000000001"/>
    <x v="13"/>
    <n v="25.26"/>
    <n v="88701"/>
    <n v="2.81"/>
    <x v="1"/>
    <n v="3"/>
    <n v="0.69"/>
    <n v="42.689400000000006"/>
    <x v="25"/>
    <s v="Jun 2015"/>
    <s v="Jun 2015  Week 26"/>
    <n v="1"/>
    <n v="0"/>
    <x v="0"/>
    <x v="1"/>
  </r>
  <r>
    <n v="2713"/>
    <s v="Lynda Banks"/>
    <x v="0"/>
    <n v="0.03"/>
    <n v="348.21"/>
    <n v="40.19"/>
    <x v="0"/>
    <x v="3"/>
    <x v="0"/>
    <s v="Tables"/>
    <s v="Jumbo Box"/>
    <s v="Bretford CR4500 Series Slim Rectangular Table"/>
    <n v="0.62"/>
    <s v="United States"/>
    <x v="1"/>
    <s v="Michigan"/>
    <s v="Kalamazoo"/>
    <n v="49001"/>
    <x v="169"/>
    <x v="5"/>
    <x v="5"/>
    <x v="169"/>
    <x v="170"/>
    <d v="2015-06-22T00:00:00"/>
    <d v="2015-06-30T00:00:00"/>
    <d v="2015-06-22T00:00:00"/>
    <n v="-178.86959999999999"/>
    <x v="0"/>
    <n v="736.16"/>
    <n v="88701"/>
    <n v="348.18"/>
    <x v="1"/>
    <n v="1"/>
    <n v="-0.24297652684199086"/>
    <n v="557.29039999999998"/>
    <x v="25"/>
    <s v="Jun 2015"/>
    <s v="Jun 2015  Week 26"/>
    <n v="0"/>
    <n v="1"/>
    <x v="1"/>
    <x v="1"/>
  </r>
  <r>
    <n v="2049"/>
    <s v="Kenneth Pollock"/>
    <x v="1"/>
    <n v="0.03"/>
    <n v="15.28"/>
    <n v="1.99"/>
    <x v="1"/>
    <x v="3"/>
    <x v="1"/>
    <s v="Computer Peripherals"/>
    <s v="Small Pack"/>
    <s v="Memorex 4.7GB DVD+R, 3/Pack"/>
    <n v="0.42"/>
    <s v="United States"/>
    <x v="0"/>
    <s v="Virginia"/>
    <s v="Harrisonburg"/>
    <n v="22801"/>
    <x v="169"/>
    <x v="5"/>
    <x v="5"/>
    <x v="169"/>
    <x v="173"/>
    <d v="2015-06-23T00:00:00"/>
    <d v="2015-06-30T00:00:00"/>
    <d v="2015-06-23T00:00:00"/>
    <n v="-266.68599999999998"/>
    <x v="23"/>
    <n v="290.98"/>
    <n v="88220"/>
    <n v="15.25"/>
    <x v="0"/>
    <n v="2"/>
    <n v="-0.91650972575434719"/>
    <n v="24.29400000000004"/>
    <x v="25"/>
    <s v="Jun 2015"/>
    <s v="Jun 2015  Week 26"/>
    <n v="1"/>
    <n v="0"/>
    <x v="0"/>
    <x v="1"/>
  </r>
  <r>
    <n v="2049"/>
    <s v="Kenneth Pollock"/>
    <x v="1"/>
    <n v="0.09"/>
    <n v="1.76"/>
    <n v="0.7"/>
    <x v="1"/>
    <x v="3"/>
    <x v="2"/>
    <s v="Pens &amp; Art Supplies"/>
    <s v="Wrap Bag"/>
    <s v="Newell 326"/>
    <n v="0.56000000000000005"/>
    <s v="United States"/>
    <x v="0"/>
    <s v="Virginia"/>
    <s v="Harrisonburg"/>
    <n v="22801"/>
    <x v="169"/>
    <x v="5"/>
    <x v="5"/>
    <x v="169"/>
    <x v="175"/>
    <d v="2015-06-24T00:00:00"/>
    <d v="2015-06-30T00:00:00"/>
    <d v="2015-06-24T00:00:00"/>
    <n v="-12.278"/>
    <x v="1"/>
    <n v="21.77"/>
    <n v="88220"/>
    <n v="1.67"/>
    <x v="0"/>
    <n v="3"/>
    <n v="-0.56398713826366564"/>
    <n v="9.4919999999999991"/>
    <x v="25"/>
    <s v="Jun 2015"/>
    <s v="Jun 2015  Week 26"/>
    <n v="0"/>
    <n v="1"/>
    <x v="1"/>
    <x v="1"/>
  </r>
  <r>
    <n v="2305"/>
    <s v="Pat Kinney"/>
    <x v="1"/>
    <n v="0"/>
    <n v="90.48"/>
    <n v="19.989999999999998"/>
    <x v="1"/>
    <x v="0"/>
    <x v="2"/>
    <s v="Envelopes"/>
    <s v="Small Box"/>
    <s v="Tyvek® Side-Opening Peel &amp; Seel® Expanding Envelopes"/>
    <n v="0.4"/>
    <s v="United States"/>
    <x v="1"/>
    <s v="South Dakota"/>
    <s v="Watertown"/>
    <n v="57201"/>
    <x v="169"/>
    <x v="5"/>
    <x v="5"/>
    <x v="169"/>
    <x v="175"/>
    <d v="2015-06-24T00:00:00"/>
    <d v="2015-06-30T00:00:00"/>
    <d v="2015-06-24T00:00:00"/>
    <n v="800.25509999999997"/>
    <x v="4"/>
    <n v="1159.79"/>
    <n v="89869"/>
    <n v="90.48"/>
    <x v="1"/>
    <n v="3"/>
    <n v="0.69"/>
    <n v="1960.0450999999998"/>
    <x v="25"/>
    <s v="Jun 2015"/>
    <s v="Jun 2015  Week 26"/>
    <n v="1"/>
    <n v="0"/>
    <x v="0"/>
    <x v="1"/>
  </r>
  <r>
    <n v="648"/>
    <s v="Steve O'Brien"/>
    <x v="3"/>
    <n v="0.02"/>
    <n v="25.38"/>
    <n v="8.99"/>
    <x v="1"/>
    <x v="2"/>
    <x v="0"/>
    <s v="Office Furnishings"/>
    <s v="Small Pack"/>
    <s v="Executive Impressions 13&quot; Chairman Wall Clock"/>
    <n v="0.5"/>
    <s v="United States"/>
    <x v="1"/>
    <s v="Illinois"/>
    <s v="Bolingbrook"/>
    <n v="60440"/>
    <x v="169"/>
    <x v="5"/>
    <x v="5"/>
    <x v="169"/>
    <x v="170"/>
    <d v="2015-06-22T00:00:00"/>
    <d v="2015-06-30T00:00:00"/>
    <d v="2015-06-22T00:00:00"/>
    <n v="-10.36"/>
    <x v="3"/>
    <n v="34.11"/>
    <n v="91365"/>
    <n v="25.36"/>
    <x v="1"/>
    <n v="1"/>
    <n v="-0.30372324831427733"/>
    <n v="23.75"/>
    <x v="25"/>
    <s v="Jun 2015"/>
    <s v="Jun 2015  Week 26"/>
    <n v="1"/>
    <n v="0"/>
    <x v="0"/>
    <x v="1"/>
  </r>
  <r>
    <n v="792"/>
    <s v="Holly Pate"/>
    <x v="3"/>
    <n v="0.09"/>
    <n v="6.48"/>
    <n v="9.68"/>
    <x v="1"/>
    <x v="3"/>
    <x v="2"/>
    <s v="Paper"/>
    <s v="Small Box"/>
    <s v="Xerox 1993"/>
    <n v="0.36"/>
    <s v="United States"/>
    <x v="1"/>
    <s v="Oklahoma"/>
    <s v="Mustang"/>
    <n v="73064"/>
    <x v="169"/>
    <x v="5"/>
    <x v="5"/>
    <x v="169"/>
    <x v="170"/>
    <d v="2015-06-22T00:00:00"/>
    <d v="2015-06-30T00:00:00"/>
    <d v="2015-06-22T00:00:00"/>
    <n v="-204.16"/>
    <x v="47"/>
    <n v="99.92"/>
    <n v="88753"/>
    <n v="6.3900000000000006"/>
    <x v="1"/>
    <n v="1"/>
    <n v="-2.0432345876701361"/>
    <n v="-104.24"/>
    <x v="25"/>
    <s v="Jun 2015"/>
    <s v="Jun 2015  Week 26"/>
    <n v="1"/>
    <n v="0"/>
    <x v="0"/>
    <x v="1"/>
  </r>
  <r>
    <n v="1511"/>
    <s v="Joseph Dawson"/>
    <x v="0"/>
    <n v="0.09"/>
    <n v="20.98"/>
    <n v="1.49"/>
    <x v="1"/>
    <x v="3"/>
    <x v="2"/>
    <s v="Binders and Binder Accessories"/>
    <s v="Small Box"/>
    <s v="Avery Legal 4-Ring Binder"/>
    <n v="0.35"/>
    <s v="United States"/>
    <x v="1"/>
    <s v="Indiana"/>
    <s v="Muncie"/>
    <n v="47302"/>
    <x v="170"/>
    <x v="5"/>
    <x v="5"/>
    <x v="170"/>
    <x v="175"/>
    <d v="2015-06-24T00:00:00"/>
    <d v="2015-06-30T00:00:00"/>
    <d v="2015-06-24T00:00:00"/>
    <n v="199.1823"/>
    <x v="15"/>
    <n v="288.67"/>
    <n v="90303"/>
    <n v="20.89"/>
    <x v="1"/>
    <n v="2"/>
    <n v="0.69"/>
    <n v="487.85230000000001"/>
    <x v="25"/>
    <s v="Jun 2015"/>
    <s v="Jun 2015  Week 26"/>
    <n v="1"/>
    <n v="0"/>
    <x v="0"/>
    <x v="1"/>
  </r>
  <r>
    <n v="2874"/>
    <s v="Marian Willis"/>
    <x v="0"/>
    <n v="0.03"/>
    <n v="304.99"/>
    <n v="19.989999999999998"/>
    <x v="1"/>
    <x v="2"/>
    <x v="2"/>
    <s v="Binders and Binder Accessories"/>
    <s v="Small Box"/>
    <s v="Ibico Hi-Tech Manual Binding System"/>
    <n v="0.4"/>
    <s v="United States"/>
    <x v="1"/>
    <s v="Nebraska"/>
    <s v="La Vista"/>
    <n v="68128"/>
    <x v="170"/>
    <x v="5"/>
    <x v="5"/>
    <x v="170"/>
    <x v="175"/>
    <d v="2015-06-24T00:00:00"/>
    <d v="2015-06-30T00:00:00"/>
    <d v="2015-06-24T00:00:00"/>
    <n v="4033.6089000000002"/>
    <x v="23"/>
    <n v="5845.81"/>
    <n v="89874"/>
    <n v="304.96000000000004"/>
    <x v="1"/>
    <n v="2"/>
    <n v="0.69"/>
    <n v="9879.4189000000006"/>
    <x v="25"/>
    <s v="Jun 2015"/>
    <s v="Jun 2015  Week 26"/>
    <n v="0"/>
    <n v="1"/>
    <x v="0"/>
    <x v="1"/>
  </r>
  <r>
    <n v="2874"/>
    <s v="Marian Willis"/>
    <x v="0"/>
    <n v="0.09"/>
    <n v="65.989999999999995"/>
    <n v="8.99"/>
    <x v="1"/>
    <x v="2"/>
    <x v="1"/>
    <s v="Telephones and Communication"/>
    <s v="Small Box"/>
    <s v="V 3600 Series"/>
    <n v="0.57999999999999996"/>
    <s v="United States"/>
    <x v="1"/>
    <s v="Nebraska"/>
    <s v="La Vista"/>
    <n v="68128"/>
    <x v="170"/>
    <x v="5"/>
    <x v="5"/>
    <x v="170"/>
    <x v="175"/>
    <d v="2015-06-24T00:00:00"/>
    <d v="2015-06-30T00:00:00"/>
    <d v="2015-06-24T00:00:00"/>
    <n v="141.7824"/>
    <x v="4"/>
    <n v="633.85"/>
    <n v="89874"/>
    <n v="65.899999999999991"/>
    <x v="1"/>
    <n v="2"/>
    <n v="0.22368446793405378"/>
    <n v="775.63239999999996"/>
    <x v="25"/>
    <s v="Jun 2015"/>
    <s v="Jun 2015  Week 26"/>
    <n v="0"/>
    <n v="1"/>
    <x v="1"/>
    <x v="1"/>
  </r>
  <r>
    <n v="2963"/>
    <s v="Frances Johnson"/>
    <x v="0"/>
    <n v="0.01"/>
    <n v="7.98"/>
    <n v="6.5"/>
    <x v="1"/>
    <x v="1"/>
    <x v="2"/>
    <s v="Storage &amp; Organization"/>
    <s v="Medium Box"/>
    <s v="Iris Project Case"/>
    <n v="0.59"/>
    <s v="United States"/>
    <x v="3"/>
    <s v="Maryland"/>
    <s v="Middle River"/>
    <n v="21220"/>
    <x v="170"/>
    <x v="5"/>
    <x v="5"/>
    <x v="170"/>
    <x v="173"/>
    <d v="2015-06-23T00:00:00"/>
    <d v="2015-06-30T00:00:00"/>
    <d v="2015-06-23T00:00:00"/>
    <n v="-34.591999999999999"/>
    <x v="7"/>
    <n v="34.909999999999997"/>
    <n v="88612"/>
    <n v="7.9700000000000006"/>
    <x v="3"/>
    <n v="1"/>
    <n v="-0.99089086221712985"/>
    <n v="0.31799999999999784"/>
    <x v="25"/>
    <s v="Jun 2015"/>
    <s v="Jun 2015  Week 26"/>
    <n v="1"/>
    <n v="0"/>
    <x v="0"/>
    <x v="1"/>
  </r>
  <r>
    <n v="3132"/>
    <s v="Anita Kang"/>
    <x v="1"/>
    <n v="0.1"/>
    <n v="180.98"/>
    <n v="26.2"/>
    <x v="0"/>
    <x v="3"/>
    <x v="0"/>
    <s v="Chairs &amp; Chairmats"/>
    <s v="Jumbo Drum"/>
    <s v="Global Ergonomic Managers Chair"/>
    <n v="0.59"/>
    <s v="United States"/>
    <x v="1"/>
    <s v="Illinois"/>
    <s v="Mundelein"/>
    <n v="60060"/>
    <x v="170"/>
    <x v="5"/>
    <x v="5"/>
    <x v="170"/>
    <x v="173"/>
    <d v="2015-06-23T00:00:00"/>
    <d v="2015-06-30T00:00:00"/>
    <d v="2015-06-23T00:00:00"/>
    <n v="-64.664000000000001"/>
    <x v="6"/>
    <n v="519.41999999999996"/>
    <n v="86790"/>
    <n v="180.88"/>
    <x v="1"/>
    <n v="1"/>
    <n v="-0.1244927033999461"/>
    <n v="454.75599999999997"/>
    <x v="25"/>
    <s v="Jun 2015"/>
    <s v="Jun 2015  Week 26"/>
    <n v="0"/>
    <n v="1"/>
    <x v="0"/>
    <x v="1"/>
  </r>
  <r>
    <n v="437"/>
    <s v="Alice Berger McIntyre"/>
    <x v="2"/>
    <n v="0.05"/>
    <n v="125.99"/>
    <n v="8.08"/>
    <x v="1"/>
    <x v="0"/>
    <x v="1"/>
    <s v="Telephones and Communication"/>
    <s v="Small Box"/>
    <s v="StarTAC ST7762"/>
    <n v="0.56999999999999995"/>
    <s v="United States"/>
    <x v="3"/>
    <s v="Massachusetts"/>
    <s v="Lunenburg"/>
    <n v="1462"/>
    <x v="170"/>
    <x v="5"/>
    <x v="5"/>
    <x v="170"/>
    <x v="174"/>
    <d v="2015-06-27T00:00:00"/>
    <d v="2015-06-30T00:00:00"/>
    <d v="2015-06-27T00:00:00"/>
    <n v="427.11840000000001"/>
    <x v="13"/>
    <n v="952.26"/>
    <n v="90695"/>
    <n v="125.94"/>
    <x v="3"/>
    <n v="5"/>
    <n v="0.44853128347300109"/>
    <n v="1379.3784000000001"/>
    <x v="25"/>
    <s v="Jun 2015"/>
    <s v="Jun 2015  Week 26"/>
    <n v="1"/>
    <n v="0"/>
    <x v="0"/>
    <x v="1"/>
  </r>
  <r>
    <n v="1127"/>
    <s v="Ray Grady"/>
    <x v="2"/>
    <n v="0.04"/>
    <n v="4.71"/>
    <n v="0.7"/>
    <x v="1"/>
    <x v="1"/>
    <x v="2"/>
    <s v="Rubber Bands"/>
    <s v="Wrap Bag"/>
    <s v="Plymouth Boxed Rubber Bands by Plymouth"/>
    <n v="0.8"/>
    <s v="United States"/>
    <x v="1"/>
    <s v="Texas"/>
    <s v="Eagle Pass"/>
    <n v="78852"/>
    <x v="170"/>
    <x v="5"/>
    <x v="5"/>
    <x v="170"/>
    <x v="176"/>
    <d v="2015-06-26T00:00:00"/>
    <d v="2015-06-30T00:00:00"/>
    <d v="2015-06-26T00:00:00"/>
    <n v="4.53"/>
    <x v="23"/>
    <n v="90.52"/>
    <n v="87222"/>
    <n v="4.67"/>
    <x v="1"/>
    <n v="4"/>
    <n v="5.0044189129474156E-2"/>
    <n v="95.05"/>
    <x v="25"/>
    <s v="Jun 2015"/>
    <s v="Jun 2015  Week 26"/>
    <n v="0"/>
    <n v="1"/>
    <x v="0"/>
    <x v="1"/>
  </r>
  <r>
    <n v="1128"/>
    <s v="Kurt O'Connor"/>
    <x v="2"/>
    <n v="0.06"/>
    <n v="4.2"/>
    <n v="2.2599999999999998"/>
    <x v="1"/>
    <x v="1"/>
    <x v="2"/>
    <s v="Paper"/>
    <s v="Wrap Bag"/>
    <s v="Important Message Pads, 50 4-1/4 x 5-1/2 Forms per Pad"/>
    <n v="0.36"/>
    <s v="United States"/>
    <x v="1"/>
    <s v="Texas"/>
    <s v="Edinburg"/>
    <n v="78539"/>
    <x v="170"/>
    <x v="5"/>
    <x v="5"/>
    <x v="170"/>
    <x v="174"/>
    <d v="2015-06-27T00:00:00"/>
    <d v="2015-06-30T00:00:00"/>
    <d v="2015-06-27T00:00:00"/>
    <n v="9.7799999999999994"/>
    <x v="1"/>
    <n v="55.97"/>
    <n v="87222"/>
    <n v="4.1400000000000006"/>
    <x v="1"/>
    <n v="5"/>
    <n v="0.17473646596390924"/>
    <n v="65.75"/>
    <x v="25"/>
    <s v="Jun 2015"/>
    <s v="Jun 2015  Week 26"/>
    <n v="1"/>
    <n v="0"/>
    <x v="1"/>
    <x v="1"/>
  </r>
  <r>
    <n v="2279"/>
    <s v="Lucille McGee"/>
    <x v="2"/>
    <n v="0.04"/>
    <n v="4.4800000000000004"/>
    <n v="2.5"/>
    <x v="2"/>
    <x v="2"/>
    <x v="2"/>
    <s v="Envelopes"/>
    <s v="Small Box"/>
    <s v="Ampad #10 Peel &amp; Seel® Holiday Envelopes"/>
    <n v="0.37"/>
    <s v="United States"/>
    <x v="3"/>
    <s v="Pennsylvania"/>
    <s v="Greensburg"/>
    <n v="15601"/>
    <x v="170"/>
    <x v="5"/>
    <x v="5"/>
    <x v="170"/>
    <x v="176"/>
    <d v="2015-06-26T00:00:00"/>
    <d v="2015-06-30T00:00:00"/>
    <d v="2015-06-26T00:00:00"/>
    <n v="10.32"/>
    <x v="12"/>
    <n v="35.93"/>
    <n v="85949"/>
    <n v="4.4400000000000004"/>
    <x v="3"/>
    <n v="4"/>
    <n v="0.28722516003339826"/>
    <n v="46.25"/>
    <x v="25"/>
    <s v="Jun 2015"/>
    <s v="Jun 2015  Week 26"/>
    <n v="1"/>
    <n v="0"/>
    <x v="0"/>
    <x v="1"/>
  </r>
  <r>
    <n v="101"/>
    <s v="Claudia Boyle"/>
    <x v="4"/>
    <n v="0.1"/>
    <n v="19.98"/>
    <n v="4"/>
    <x v="1"/>
    <x v="1"/>
    <x v="1"/>
    <s v="Computer Peripherals"/>
    <s v="Small Box"/>
    <s v="Belkin 105-Key Black Keyboard"/>
    <n v="0.68"/>
    <s v="United States"/>
    <x v="3"/>
    <s v="Maine"/>
    <s v="Biddeford"/>
    <n v="4005"/>
    <x v="170"/>
    <x v="5"/>
    <x v="5"/>
    <x v="170"/>
    <x v="175"/>
    <d v="2015-06-24T00:00:00"/>
    <d v="2015-06-30T00:00:00"/>
    <d v="2015-06-24T00:00:00"/>
    <n v="-16.2"/>
    <x v="47"/>
    <n v="303.58999999999997"/>
    <n v="88205"/>
    <n v="19.88"/>
    <x v="3"/>
    <n v="2"/>
    <n v="-5.3361441417701508E-2"/>
    <n v="287.39"/>
    <x v="25"/>
    <s v="Jun 2015"/>
    <s v="Jun 2015  Week 26"/>
    <n v="1"/>
    <n v="0"/>
    <x v="0"/>
    <x v="1"/>
  </r>
  <r>
    <n v="102"/>
    <s v="Caroline Johnston"/>
    <x v="4"/>
    <n v="0.1"/>
    <n v="19.98"/>
    <n v="4"/>
    <x v="1"/>
    <x v="1"/>
    <x v="1"/>
    <s v="Computer Peripherals"/>
    <s v="Small Box"/>
    <s v="Belkin 105-Key Black Keyboard"/>
    <n v="0.68"/>
    <s v="United States"/>
    <x v="3"/>
    <s v="Massachusetts"/>
    <s v="Boston"/>
    <n v="2129"/>
    <x v="170"/>
    <x v="5"/>
    <x v="5"/>
    <x v="170"/>
    <x v="175"/>
    <d v="2015-06-24T00:00:00"/>
    <d v="2015-06-30T00:00:00"/>
    <d v="2015-06-24T00:00:00"/>
    <n v="-20.25"/>
    <x v="75"/>
    <n v="1233.32"/>
    <n v="3397"/>
    <n v="19.88"/>
    <x v="3"/>
    <n v="2"/>
    <n v="-1.641909642266403E-2"/>
    <n v="1213.07"/>
    <x v="25"/>
    <s v="Jun 2015"/>
    <s v="Jun 2015  Week 26"/>
    <n v="0"/>
    <n v="1"/>
    <x v="0"/>
    <x v="1"/>
  </r>
  <r>
    <n v="102"/>
    <s v="Caroline Johnston"/>
    <x v="4"/>
    <n v="0.09"/>
    <n v="2.88"/>
    <n v="1.49"/>
    <x v="1"/>
    <x v="1"/>
    <x v="2"/>
    <s v="Binders and Binder Accessories"/>
    <s v="Small Box"/>
    <s v="Avery Durable Binders"/>
    <n v="0.36"/>
    <s v="United States"/>
    <x v="3"/>
    <s v="Massachusetts"/>
    <s v="Boston"/>
    <n v="2129"/>
    <x v="170"/>
    <x v="5"/>
    <x v="5"/>
    <x v="170"/>
    <x v="173"/>
    <d v="2015-06-23T00:00:00"/>
    <d v="2015-06-30T00:00:00"/>
    <d v="2015-06-23T00:00:00"/>
    <n v="-3.3809999999999998"/>
    <x v="40"/>
    <n v="47.31"/>
    <n v="3397"/>
    <n v="2.79"/>
    <x v="3"/>
    <n v="1"/>
    <n v="-7.1464806594800243E-2"/>
    <n v="43.929000000000002"/>
    <x v="25"/>
    <s v="Jun 2015"/>
    <s v="Jun 2015  Week 26"/>
    <n v="0"/>
    <n v="1"/>
    <x v="1"/>
    <x v="1"/>
  </r>
  <r>
    <n v="109"/>
    <s v="Tom McFarland"/>
    <x v="4"/>
    <n v="0.09"/>
    <n v="2.88"/>
    <n v="1.49"/>
    <x v="1"/>
    <x v="1"/>
    <x v="2"/>
    <s v="Binders and Binder Accessories"/>
    <s v="Small Box"/>
    <s v="Avery Durable Binders"/>
    <n v="0.36"/>
    <s v="United States"/>
    <x v="3"/>
    <s v="New Jersey"/>
    <s v="Lodi"/>
    <n v="7644"/>
    <x v="170"/>
    <x v="5"/>
    <x v="5"/>
    <x v="170"/>
    <x v="173"/>
    <d v="2015-06-23T00:00:00"/>
    <d v="2015-06-30T00:00:00"/>
    <d v="2015-06-23T00:00:00"/>
    <n v="-2.7048000000000001"/>
    <x v="7"/>
    <n v="11.13"/>
    <n v="88205"/>
    <n v="2.79"/>
    <x v="3"/>
    <n v="1"/>
    <n v="-0.24301886792452829"/>
    <n v="8.4252000000000002"/>
    <x v="25"/>
    <s v="Jun 2015"/>
    <s v="Jun 2015  Week 26"/>
    <n v="1"/>
    <n v="0"/>
    <x v="0"/>
    <x v="1"/>
  </r>
  <r>
    <n v="522"/>
    <s v="Aaron Riggs"/>
    <x v="4"/>
    <n v="0.02"/>
    <n v="150.97999999999999"/>
    <n v="13.99"/>
    <x v="2"/>
    <x v="0"/>
    <x v="1"/>
    <s v="Office Machines"/>
    <s v="Medium Box"/>
    <s v="Canon MP41DH Printing Calculator"/>
    <n v="0.38"/>
    <s v="United States"/>
    <x v="2"/>
    <s v="Oregon"/>
    <s v="Redmond"/>
    <n v="97756"/>
    <x v="170"/>
    <x v="5"/>
    <x v="5"/>
    <x v="170"/>
    <x v="175"/>
    <d v="2015-06-24T00:00:00"/>
    <d v="2015-06-30T00:00:00"/>
    <d v="2015-06-24T00:00:00"/>
    <n v="26.1"/>
    <x v="6"/>
    <n v="480.37"/>
    <n v="89327"/>
    <n v="150.95999999999998"/>
    <x v="2"/>
    <n v="2"/>
    <n v="5.4333118221371032E-2"/>
    <n v="506.47"/>
    <x v="25"/>
    <s v="Jun 2015"/>
    <s v="Jun 2015  Week 26"/>
    <n v="1"/>
    <n v="0"/>
    <x v="0"/>
    <x v="1"/>
  </r>
  <r>
    <n v="522"/>
    <s v="Aaron Riggs"/>
    <x v="4"/>
    <n v="0.1"/>
    <n v="5.43"/>
    <n v="0.95"/>
    <x v="1"/>
    <x v="0"/>
    <x v="2"/>
    <s v="Paper"/>
    <s v="Wrap Bag"/>
    <s v="Wirebound Message Book, 4 per Page"/>
    <n v="0.36"/>
    <s v="United States"/>
    <x v="2"/>
    <s v="Oregon"/>
    <s v="Redmond"/>
    <n v="97756"/>
    <x v="170"/>
    <x v="5"/>
    <x v="5"/>
    <x v="170"/>
    <x v="175"/>
    <d v="2015-06-24T00:00:00"/>
    <d v="2015-06-30T00:00:00"/>
    <d v="2015-06-24T00:00:00"/>
    <n v="-2.58"/>
    <x v="3"/>
    <n v="5.76"/>
    <n v="89327"/>
    <n v="5.33"/>
    <x v="2"/>
    <n v="2"/>
    <n v="-0.44791666666666669"/>
    <n v="3.1799999999999997"/>
    <x v="25"/>
    <s v="Jun 2015"/>
    <s v="Jun 2015  Week 26"/>
    <n v="0"/>
    <n v="1"/>
    <x v="1"/>
    <x v="1"/>
  </r>
  <r>
    <n v="522"/>
    <s v="Aaron Riggs"/>
    <x v="4"/>
    <n v="0.01"/>
    <n v="179.29"/>
    <n v="29.21"/>
    <x v="0"/>
    <x v="0"/>
    <x v="0"/>
    <s v="Tables"/>
    <s v="Jumbo Box"/>
    <s v="Bevis Round Conference Table Top, X-Base"/>
    <n v="0.74"/>
    <s v="United States"/>
    <x v="2"/>
    <s v="Oregon"/>
    <s v="Redmond"/>
    <n v="97756"/>
    <x v="170"/>
    <x v="5"/>
    <x v="5"/>
    <x v="170"/>
    <x v="173"/>
    <d v="2015-06-23T00:00:00"/>
    <d v="2015-06-30T00:00:00"/>
    <d v="2015-06-23T00:00:00"/>
    <n v="2800.12"/>
    <x v="31"/>
    <n v="3112.13"/>
    <n v="89327"/>
    <n v="179.28"/>
    <x v="2"/>
    <n v="1"/>
    <n v="0.8997439052995857"/>
    <n v="5912.25"/>
    <x v="25"/>
    <s v="Jun 2015"/>
    <s v="Jun 2015  Week 26"/>
    <n v="0"/>
    <n v="1"/>
    <x v="1"/>
    <x v="1"/>
  </r>
  <r>
    <n v="445"/>
    <s v="Judy Barrett"/>
    <x v="1"/>
    <n v="0.09"/>
    <n v="200.98"/>
    <n v="55.96"/>
    <x v="0"/>
    <x v="0"/>
    <x v="0"/>
    <s v="Bookcases"/>
    <s v="Jumbo Box"/>
    <s v="O'Sullivan Living Dimensions 3-Shelf Bookcases"/>
    <n v="0.75"/>
    <s v="United States"/>
    <x v="1"/>
    <s v="Nebraska"/>
    <s v="Norfolk"/>
    <n v="68701"/>
    <x v="171"/>
    <x v="5"/>
    <x v="5"/>
    <x v="171"/>
    <x v="175"/>
    <d v="2015-06-24T00:00:00"/>
    <d v="2015-06-30T00:00:00"/>
    <d v="2015-06-24T00:00:00"/>
    <n v="-512.87199999999996"/>
    <x v="13"/>
    <n v="1766.68"/>
    <n v="88084"/>
    <n v="200.89"/>
    <x v="1"/>
    <n v="1"/>
    <n v="-0.29030271469649283"/>
    <n v="1253.808"/>
    <x v="25"/>
    <s v="Jun 2015"/>
    <s v="Jun 2015  Week 26"/>
    <n v="0"/>
    <n v="1"/>
    <x v="0"/>
    <x v="1"/>
  </r>
  <r>
    <n v="445"/>
    <s v="Judy Barrett"/>
    <x v="1"/>
    <n v="0.09"/>
    <n v="2.78"/>
    <n v="0.97"/>
    <x v="1"/>
    <x v="0"/>
    <x v="2"/>
    <s v="Pens &amp; Art Supplies"/>
    <s v="Wrap Bag"/>
    <s v="Newell 333"/>
    <n v="0.59"/>
    <s v="United States"/>
    <x v="1"/>
    <s v="Nebraska"/>
    <s v="Norfolk"/>
    <n v="68701"/>
    <x v="171"/>
    <x v="5"/>
    <x v="5"/>
    <x v="171"/>
    <x v="175"/>
    <d v="2015-06-24T00:00:00"/>
    <d v="2015-06-30T00:00:00"/>
    <d v="2015-06-24T00:00:00"/>
    <n v="-3.7839999999999998"/>
    <x v="8"/>
    <n v="29.02"/>
    <n v="88084"/>
    <n v="2.69"/>
    <x v="1"/>
    <n v="1"/>
    <n v="-0.13039283252929015"/>
    <n v="25.236000000000001"/>
    <x v="25"/>
    <s v="Jun 2015"/>
    <s v="Jun 2015  Week 26"/>
    <n v="0"/>
    <n v="1"/>
    <x v="1"/>
    <x v="1"/>
  </r>
  <r>
    <n v="2333"/>
    <s v="Megan Woods"/>
    <x v="1"/>
    <n v="0.06"/>
    <n v="180.98"/>
    <n v="26.2"/>
    <x v="0"/>
    <x v="0"/>
    <x v="0"/>
    <s v="Chairs &amp; Chairmats"/>
    <s v="Jumbo Drum"/>
    <s v="Global Ergonomic Managers Chair"/>
    <n v="0.59"/>
    <s v="United States"/>
    <x v="1"/>
    <s v="Wisconsin"/>
    <s v="Green Bay"/>
    <n v="54302"/>
    <x v="171"/>
    <x v="5"/>
    <x v="5"/>
    <x v="171"/>
    <x v="175"/>
    <d v="2015-06-24T00:00:00"/>
    <d v="2015-06-30T00:00:00"/>
    <d v="2015-06-24T00:00:00"/>
    <n v="-122.235"/>
    <x v="3"/>
    <n v="191.73"/>
    <n v="89611"/>
    <n v="180.92"/>
    <x v="1"/>
    <n v="1"/>
    <n v="-0.63753716163354723"/>
    <n v="69.49499999999999"/>
    <x v="25"/>
    <s v="Jun 2015"/>
    <s v="Jun 2015  Week 26"/>
    <n v="1"/>
    <n v="0"/>
    <x v="0"/>
    <x v="1"/>
  </r>
  <r>
    <n v="1548"/>
    <s v="John Bray"/>
    <x v="2"/>
    <n v="0"/>
    <n v="599.99"/>
    <n v="24.49"/>
    <x v="1"/>
    <x v="3"/>
    <x v="1"/>
    <s v="Copiers and Fax"/>
    <s v="Large Box"/>
    <s v="Canon Image Class D660 Copier"/>
    <n v="0.44"/>
    <s v="United States"/>
    <x v="1"/>
    <s v="Indiana"/>
    <s v="Richmond"/>
    <n v="47374"/>
    <x v="171"/>
    <x v="5"/>
    <x v="5"/>
    <x v="171"/>
    <x v="172"/>
    <d v="2015-06-25T00:00:00"/>
    <d v="2015-06-30T00:00:00"/>
    <d v="2015-06-25T00:00:00"/>
    <n v="-367.16500000000002"/>
    <x v="27"/>
    <n v="11015.82"/>
    <n v="88487"/>
    <n v="599.99"/>
    <x v="1"/>
    <n v="2"/>
    <n v="-3.3330700755822083E-2"/>
    <n v="10648.654999999999"/>
    <x v="25"/>
    <s v="Jun 2015"/>
    <s v="Jun 2015  Week 26"/>
    <n v="1"/>
    <n v="0"/>
    <x v="0"/>
    <x v="1"/>
  </r>
  <r>
    <n v="2215"/>
    <s v="Christopher High"/>
    <x v="2"/>
    <n v="7.0000000000000007E-2"/>
    <n v="3.28"/>
    <n v="3.97"/>
    <x v="1"/>
    <x v="3"/>
    <x v="2"/>
    <s v="Pens &amp; Art Supplies"/>
    <s v="Wrap Bag"/>
    <s v="Newell 337"/>
    <n v="0.56000000000000005"/>
    <s v="United States"/>
    <x v="3"/>
    <s v="Ohio"/>
    <s v="Massillon"/>
    <n v="44646"/>
    <x v="171"/>
    <x v="5"/>
    <x v="5"/>
    <x v="171"/>
    <x v="173"/>
    <d v="2015-06-23T00:00:00"/>
    <d v="2015-06-30T00:00:00"/>
    <d v="2015-06-23T00:00:00"/>
    <n v="-22.175999999999998"/>
    <x v="7"/>
    <n v="14.76"/>
    <n v="90314"/>
    <n v="3.21"/>
    <x v="3"/>
    <n v="0"/>
    <n v="-1.5024390243902439"/>
    <n v="-7.4159999999999986"/>
    <x v="25"/>
    <s v="Jun 2015"/>
    <s v="Jun 2015  Week 26"/>
    <n v="1"/>
    <n v="0"/>
    <x v="0"/>
    <x v="1"/>
  </r>
  <r>
    <n v="2216"/>
    <s v="Clara Kaplan"/>
    <x v="2"/>
    <n v="0.02"/>
    <n v="256.99"/>
    <n v="11.25"/>
    <x v="1"/>
    <x v="3"/>
    <x v="1"/>
    <s v="Computer Peripherals"/>
    <s v="Small Box"/>
    <s v="Hayes Optima 56K V.90 Internal Voice Modem"/>
    <n v="0.51"/>
    <s v="United States"/>
    <x v="3"/>
    <s v="Ohio"/>
    <s v="Medina"/>
    <n v="44256"/>
    <x v="171"/>
    <x v="5"/>
    <x v="5"/>
    <x v="171"/>
    <x v="177"/>
    <d v="2015-06-30T00:00:00"/>
    <d v="2015-06-30T00:00:00"/>
    <d v="2015-06-30T00:00:00"/>
    <n v="-214.10400000000001"/>
    <x v="6"/>
    <n v="808.44"/>
    <n v="90314"/>
    <n v="256.97000000000003"/>
    <x v="3"/>
    <n v="7"/>
    <n v="-0.26483598040670919"/>
    <n v="594.33600000000001"/>
    <x v="25"/>
    <s v="Jun 2015"/>
    <s v="Jun 2015  Week 26"/>
    <n v="1"/>
    <n v="0"/>
    <x v="1"/>
    <x v="1"/>
  </r>
  <r>
    <n v="2216"/>
    <s v="Clara Kaplan"/>
    <x v="2"/>
    <n v="0.01"/>
    <n v="6.48"/>
    <n v="5.14"/>
    <x v="1"/>
    <x v="3"/>
    <x v="2"/>
    <s v="Paper"/>
    <s v="Small Box"/>
    <s v="Xerox 23"/>
    <n v="0.37"/>
    <s v="United States"/>
    <x v="3"/>
    <s v="Ohio"/>
    <s v="Medina"/>
    <n v="44256"/>
    <x v="171"/>
    <x v="5"/>
    <x v="5"/>
    <x v="171"/>
    <x v="172"/>
    <d v="2015-06-25T00:00:00"/>
    <d v="2015-06-30T00:00:00"/>
    <d v="2015-06-25T00:00:00"/>
    <n v="-26.936"/>
    <x v="19"/>
    <n v="67.41"/>
    <n v="90314"/>
    <n v="6.4700000000000006"/>
    <x v="3"/>
    <n v="2"/>
    <n v="-0.39958463136033229"/>
    <n v="40.473999999999997"/>
    <x v="25"/>
    <s v="Jun 2015"/>
    <s v="Jun 2015  Week 26"/>
    <n v="0"/>
    <n v="1"/>
    <x v="1"/>
    <x v="1"/>
  </r>
  <r>
    <n v="2352"/>
    <s v="Kerry Beach"/>
    <x v="3"/>
    <n v="0.09"/>
    <n v="71.37"/>
    <n v="69"/>
    <x v="1"/>
    <x v="2"/>
    <x v="0"/>
    <s v="Tables"/>
    <s v="Large Box"/>
    <s v="Lesro Sheffield Collection Coffee Table, End Table, Center Table, Corner Table"/>
    <n v="0.68"/>
    <s v="United States"/>
    <x v="3"/>
    <s v="Maryland"/>
    <s v="Cumberland"/>
    <n v="21501"/>
    <x v="171"/>
    <x v="5"/>
    <x v="5"/>
    <x v="171"/>
    <x v="175"/>
    <d v="2015-06-24T00:00:00"/>
    <d v="2015-06-30T00:00:00"/>
    <d v="2015-06-24T00:00:00"/>
    <n v="-1537.1356000000001"/>
    <x v="23"/>
    <n v="1302.98"/>
    <n v="86166"/>
    <n v="71.28"/>
    <x v="3"/>
    <n v="1"/>
    <n v="-1.1797077468572044"/>
    <n v="-234.15560000000005"/>
    <x v="25"/>
    <s v="Jun 2015"/>
    <s v="Jun 2015  Week 26"/>
    <n v="0"/>
    <n v="1"/>
    <x v="0"/>
    <x v="1"/>
  </r>
  <r>
    <n v="2044"/>
    <s v="Jay Simon"/>
    <x v="2"/>
    <n v="0.09"/>
    <n v="20.99"/>
    <n v="2.5"/>
    <x v="1"/>
    <x v="3"/>
    <x v="1"/>
    <s v="Telephones and Communication"/>
    <s v="Wrap Bag"/>
    <s v="Accessory37"/>
    <n v="0.81"/>
    <s v="United States"/>
    <x v="0"/>
    <s v="Arkansas"/>
    <s v="Rogers"/>
    <n v="72756"/>
    <x v="172"/>
    <x v="5"/>
    <x v="5"/>
    <x v="172"/>
    <x v="178"/>
    <d v="2015-07-01T00:00:00"/>
    <d v="2015-07-31T00:00:00"/>
    <d v="2015-07-01T00:00:00"/>
    <n v="-136.12200000000001"/>
    <x v="5"/>
    <n v="100.11"/>
    <n v="88692"/>
    <n v="20.9"/>
    <x v="0"/>
    <n v="7"/>
    <n v="-1.359724303266407"/>
    <n v="-36.012000000000015"/>
    <x v="25"/>
    <s v="Jun 2015"/>
    <s v="Jun 2015  Week 26"/>
    <n v="1"/>
    <n v="0"/>
    <x v="0"/>
    <x v="1"/>
  </r>
  <r>
    <n v="3325"/>
    <s v="Diane Barr"/>
    <x v="2"/>
    <n v="0"/>
    <n v="8.74"/>
    <n v="8.2899999999999991"/>
    <x v="1"/>
    <x v="1"/>
    <x v="2"/>
    <s v="Envelopes"/>
    <s v="Small Box"/>
    <s v="#10- 4 1/8&quot; x 9 1/2&quot; Recycled Envelopes"/>
    <n v="0.38"/>
    <s v="United States"/>
    <x v="2"/>
    <s v="Oregon"/>
    <s v="Coos Bay"/>
    <n v="97420"/>
    <x v="172"/>
    <x v="5"/>
    <x v="5"/>
    <x v="172"/>
    <x v="176"/>
    <d v="2015-06-26T00:00:00"/>
    <d v="2015-06-30T00:00:00"/>
    <d v="2015-06-26T00:00:00"/>
    <n v="-79.400000000000006"/>
    <x v="15"/>
    <n v="131.62"/>
    <n v="90986"/>
    <n v="8.74"/>
    <x v="2"/>
    <n v="2"/>
    <n v="-0.60325178544294178"/>
    <n v="52.22"/>
    <x v="25"/>
    <s v="Jun 2015"/>
    <s v="Jun 2015  Week 26"/>
    <n v="0"/>
    <n v="1"/>
    <x v="0"/>
    <x v="1"/>
  </r>
  <r>
    <n v="721"/>
    <s v="Melvin Duke"/>
    <x v="3"/>
    <n v="0.04"/>
    <n v="10.64"/>
    <n v="5.16"/>
    <x v="1"/>
    <x v="3"/>
    <x v="0"/>
    <s v="Office Furnishings"/>
    <s v="Small Box"/>
    <s v="Eldon Expressions Punched Metal &amp; Wood Desk Accessories, Pewter &amp; Cherry"/>
    <n v="0.56999999999999995"/>
    <s v="United States"/>
    <x v="1"/>
    <s v="Indiana"/>
    <s v="Frankfort"/>
    <n v="46041"/>
    <x v="172"/>
    <x v="5"/>
    <x v="5"/>
    <x v="172"/>
    <x v="172"/>
    <d v="2015-06-25T00:00:00"/>
    <d v="2015-06-30T00:00:00"/>
    <d v="2015-06-25T00:00:00"/>
    <n v="24.096"/>
    <x v="5"/>
    <n v="66.900000000000006"/>
    <n v="91053"/>
    <n v="10.600000000000001"/>
    <x v="1"/>
    <n v="1"/>
    <n v="0.36017937219730939"/>
    <n v="90.996000000000009"/>
    <x v="25"/>
    <s v="Jun 2015"/>
    <s v="Jun 2015  Week 26"/>
    <n v="0"/>
    <n v="1"/>
    <x v="0"/>
    <x v="1"/>
  </r>
  <r>
    <n v="721"/>
    <s v="Melvin Duke"/>
    <x v="3"/>
    <n v="0.03"/>
    <n v="2.78"/>
    <n v="1.34"/>
    <x v="2"/>
    <x v="3"/>
    <x v="2"/>
    <s v="Pens &amp; Art Supplies"/>
    <s v="Wrap Bag"/>
    <s v="Prang Drawing Pencil Set"/>
    <n v="0.45"/>
    <s v="United States"/>
    <x v="1"/>
    <s v="Indiana"/>
    <s v="Frankfort"/>
    <n v="46041"/>
    <x v="172"/>
    <x v="5"/>
    <x v="5"/>
    <x v="172"/>
    <x v="176"/>
    <d v="2015-06-26T00:00:00"/>
    <d v="2015-06-30T00:00:00"/>
    <d v="2015-06-26T00:00:00"/>
    <n v="6.9720000000000004"/>
    <x v="9"/>
    <n v="43.13"/>
    <n v="91053"/>
    <n v="2.75"/>
    <x v="1"/>
    <n v="2"/>
    <n v="0.16165082309297474"/>
    <n v="50.102000000000004"/>
    <x v="25"/>
    <s v="Jun 2015"/>
    <s v="Jun 2015  Week 26"/>
    <n v="0"/>
    <n v="1"/>
    <x v="1"/>
    <x v="1"/>
  </r>
  <r>
    <n v="3084"/>
    <s v="Debbie Hsu"/>
    <x v="3"/>
    <n v="0.01"/>
    <n v="7.1"/>
    <n v="6.05"/>
    <x v="1"/>
    <x v="0"/>
    <x v="2"/>
    <s v="Binders and Binder Accessories"/>
    <s v="Small Box"/>
    <s v="Wilson Jones Hanging View Binder, White, 1&quot;"/>
    <n v="0.39"/>
    <s v="United States"/>
    <x v="2"/>
    <s v="Washington"/>
    <s v="Lacey"/>
    <n v="98503"/>
    <x v="172"/>
    <x v="5"/>
    <x v="5"/>
    <x v="172"/>
    <x v="172"/>
    <d v="2015-06-25T00:00:00"/>
    <d v="2015-06-30T00:00:00"/>
    <d v="2015-06-25T00:00:00"/>
    <n v="-39.186250000000001"/>
    <x v="27"/>
    <n v="133.19"/>
    <n v="89880"/>
    <n v="7.09"/>
    <x v="2"/>
    <n v="1"/>
    <n v="-0.29421315414070126"/>
    <n v="94.003749999999997"/>
    <x v="25"/>
    <s v="Jun 2015"/>
    <s v="Jun 2015  Week 26"/>
    <n v="0"/>
    <n v="1"/>
    <x v="0"/>
    <x v="1"/>
  </r>
  <r>
    <n v="3084"/>
    <s v="Debbie Hsu"/>
    <x v="3"/>
    <n v="0.05"/>
    <n v="18.97"/>
    <n v="9.0299999999999994"/>
    <x v="1"/>
    <x v="0"/>
    <x v="2"/>
    <s v="Paper"/>
    <s v="Small Box"/>
    <s v="Computer Printout Paper with Letter-Trim Perforations"/>
    <n v="0.37"/>
    <s v="United States"/>
    <x v="2"/>
    <s v="Washington"/>
    <s v="Lacey"/>
    <n v="98503"/>
    <x v="172"/>
    <x v="5"/>
    <x v="5"/>
    <x v="172"/>
    <x v="172"/>
    <d v="2015-06-25T00:00:00"/>
    <d v="2015-06-30T00:00:00"/>
    <d v="2015-06-25T00:00:00"/>
    <n v="-1.89"/>
    <x v="18"/>
    <n v="97.33"/>
    <n v="89880"/>
    <n v="18.919999999999998"/>
    <x v="2"/>
    <n v="1"/>
    <n v="-1.9418473235384773E-2"/>
    <n v="95.44"/>
    <x v="25"/>
    <s v="Jun 2015"/>
    <s v="Jun 2015  Week 26"/>
    <n v="0"/>
    <n v="1"/>
    <x v="1"/>
    <x v="1"/>
  </r>
  <r>
    <n v="1416"/>
    <s v="Betsy Gibson"/>
    <x v="1"/>
    <n v="0.04"/>
    <n v="46.89"/>
    <n v="5.0999999999999996"/>
    <x v="1"/>
    <x v="0"/>
    <x v="2"/>
    <s v="Appliances"/>
    <s v="Medium Box"/>
    <s v="Bionaire Personal Warm Mist Humidifier/Vaporizer"/>
    <n v="0.46"/>
    <s v="United States"/>
    <x v="1"/>
    <s v="Indiana"/>
    <s v="Indianapolis"/>
    <n v="46203"/>
    <x v="173"/>
    <x v="5"/>
    <x v="5"/>
    <x v="173"/>
    <x v="174"/>
    <d v="2015-06-27T00:00:00"/>
    <d v="2015-06-30T00:00:00"/>
    <d v="2015-06-27T00:00:00"/>
    <n v="87.12"/>
    <x v="7"/>
    <n v="182.61"/>
    <n v="90540"/>
    <n v="46.85"/>
    <x v="1"/>
    <n v="2"/>
    <n v="0.47708230655495315"/>
    <n v="269.73"/>
    <x v="25"/>
    <s v="Jun 2015"/>
    <s v="Jun 2015  Week 26"/>
    <n v="0"/>
    <n v="1"/>
    <x v="0"/>
    <x v="1"/>
  </r>
  <r>
    <n v="1551"/>
    <s v="Laurence Flowers"/>
    <x v="2"/>
    <n v="7.0000000000000007E-2"/>
    <n v="17.7"/>
    <n v="9.4700000000000006"/>
    <x v="1"/>
    <x v="1"/>
    <x v="2"/>
    <s v="Storage &amp; Organization"/>
    <s v="Small Box"/>
    <s v="Portfile® Personal File Boxes"/>
    <n v="0.59"/>
    <s v="United States"/>
    <x v="0"/>
    <s v="Mississippi"/>
    <s v="Biloxi"/>
    <n v="39530"/>
    <x v="173"/>
    <x v="5"/>
    <x v="5"/>
    <x v="173"/>
    <x v="178"/>
    <d v="2015-07-01T00:00:00"/>
    <d v="2015-07-31T00:00:00"/>
    <d v="2015-07-01T00:00:00"/>
    <n v="-243.54400000000001"/>
    <x v="27"/>
    <n v="300.67"/>
    <n v="87488"/>
    <n v="17.63"/>
    <x v="0"/>
    <n v="6"/>
    <n v="-0.81000432367712105"/>
    <n v="57.126000000000005"/>
    <x v="25"/>
    <s v="Jun 2015"/>
    <s v="Jun 2015  Week 26"/>
    <n v="1"/>
    <n v="0"/>
    <x v="0"/>
    <x v="1"/>
  </r>
  <r>
    <n v="3128"/>
    <s v="Cathy Burgess"/>
    <x v="2"/>
    <n v="0.08"/>
    <n v="3.69"/>
    <n v="2.5"/>
    <x v="1"/>
    <x v="0"/>
    <x v="2"/>
    <s v="Envelopes"/>
    <s v="Small Box"/>
    <s v="Colored Envelopes"/>
    <n v="0.39"/>
    <s v="United States"/>
    <x v="0"/>
    <s v="Louisiana"/>
    <s v="Shreveport"/>
    <n v="71109"/>
    <x v="173"/>
    <x v="5"/>
    <x v="5"/>
    <x v="173"/>
    <x v="177"/>
    <d v="2015-06-30T00:00:00"/>
    <d v="2015-06-30T00:00:00"/>
    <d v="2015-06-30T00:00:00"/>
    <n v="-139.07599999999999"/>
    <x v="13"/>
    <n v="31.98"/>
    <n v="89810"/>
    <n v="3.61"/>
    <x v="0"/>
    <n v="5"/>
    <n v="-4.3488430268918075"/>
    <n v="-107.09599999999999"/>
    <x v="25"/>
    <s v="Jun 2015"/>
    <s v="Jun 2015  Week 26"/>
    <n v="1"/>
    <n v="0"/>
    <x v="0"/>
    <x v="1"/>
  </r>
  <r>
    <n v="3176"/>
    <s v="Jackie McCullough"/>
    <x v="2"/>
    <n v="0.02"/>
    <n v="58.14"/>
    <n v="36.61"/>
    <x v="0"/>
    <x v="1"/>
    <x v="0"/>
    <s v="Bookcases"/>
    <s v="Jumbo Box"/>
    <s v="O'Sullivan 3-Shelf Heavy-Duty Bookcases"/>
    <n v="0.61"/>
    <s v="United States"/>
    <x v="0"/>
    <s v="Florida"/>
    <s v="Jacksonville"/>
    <n v="32216"/>
    <x v="173"/>
    <x v="5"/>
    <x v="5"/>
    <x v="173"/>
    <x v="178"/>
    <d v="2015-07-01T00:00:00"/>
    <d v="2015-07-31T00:00:00"/>
    <d v="2015-07-01T00:00:00"/>
    <n v="0.25800000000000001"/>
    <x v="45"/>
    <n v="1358.02"/>
    <n v="90821"/>
    <n v="58.12"/>
    <x v="0"/>
    <n v="6"/>
    <n v="1.8998247448491186E-4"/>
    <n v="1358.278"/>
    <x v="25"/>
    <s v="Jun 2015"/>
    <s v="Jun 2015  Week 26"/>
    <n v="0"/>
    <n v="1"/>
    <x v="0"/>
    <x v="1"/>
  </r>
  <r>
    <n v="3176"/>
    <s v="Jackie McCullough"/>
    <x v="2"/>
    <n v="0.03"/>
    <n v="15.57"/>
    <n v="1.39"/>
    <x v="1"/>
    <x v="1"/>
    <x v="2"/>
    <s v="Envelopes"/>
    <s v="Small Box"/>
    <s v="Park Ridge™ Embossed Executive Business Envelopes"/>
    <n v="0.38"/>
    <s v="United States"/>
    <x v="0"/>
    <s v="Florida"/>
    <s v="Jacksonville"/>
    <n v="32216"/>
    <x v="173"/>
    <x v="5"/>
    <x v="5"/>
    <x v="173"/>
    <x v="178"/>
    <d v="2015-07-01T00:00:00"/>
    <d v="2015-07-31T00:00:00"/>
    <d v="2015-07-01T00:00:00"/>
    <n v="63.222000000000001"/>
    <x v="45"/>
    <n v="358.84"/>
    <n v="90821"/>
    <n v="15.540000000000001"/>
    <x v="0"/>
    <n v="6"/>
    <n v="0.17618437186489802"/>
    <n v="422.06199999999995"/>
    <x v="25"/>
    <s v="Jun 2015"/>
    <s v="Jun 2015  Week 26"/>
    <n v="0"/>
    <n v="1"/>
    <x v="1"/>
    <x v="1"/>
  </r>
  <r>
    <n v="447"/>
    <s v="Valerie Moon"/>
    <x v="3"/>
    <n v="0.04"/>
    <n v="130.97999999999999"/>
    <n v="30"/>
    <x v="0"/>
    <x v="3"/>
    <x v="0"/>
    <s v="Chairs &amp; Chairmats"/>
    <s v="Jumbo Drum"/>
    <s v="Office Star - Contemporary Task Swivel chair with 2-way adjustable arms, Plum"/>
    <n v="0.78"/>
    <s v="United States"/>
    <x v="1"/>
    <s v="Minnesota"/>
    <s v="Roseville"/>
    <n v="55113"/>
    <x v="173"/>
    <x v="5"/>
    <x v="5"/>
    <x v="173"/>
    <x v="179"/>
    <d v="2015-06-28T00:00:00"/>
    <d v="2015-06-30T00:00:00"/>
    <d v="2015-06-28T00:00:00"/>
    <n v="-82.903999999999996"/>
    <x v="3"/>
    <n v="159.51"/>
    <n v="90449"/>
    <n v="130.94"/>
    <x v="1"/>
    <n v="3"/>
    <n v="-0.51974170898376282"/>
    <n v="76.605999999999995"/>
    <x v="25"/>
    <s v="Jun 2015"/>
    <s v="Jun 2015  Week 26"/>
    <n v="1"/>
    <n v="0"/>
    <x v="0"/>
    <x v="1"/>
  </r>
  <r>
    <n v="447"/>
    <s v="Valerie Moon"/>
    <x v="3"/>
    <n v="0.05"/>
    <n v="200.99"/>
    <n v="4.2"/>
    <x v="1"/>
    <x v="3"/>
    <x v="1"/>
    <s v="Telephones and Communication"/>
    <s v="Small Box"/>
    <s v="2160i"/>
    <n v="0.59"/>
    <s v="United States"/>
    <x v="1"/>
    <s v="Minnesota"/>
    <s v="Roseville"/>
    <n v="55113"/>
    <x v="173"/>
    <x v="5"/>
    <x v="5"/>
    <x v="173"/>
    <x v="172"/>
    <d v="2015-06-25T00:00:00"/>
    <d v="2015-06-30T00:00:00"/>
    <d v="2015-06-25T00:00:00"/>
    <n v="1268.8064999999999"/>
    <x v="8"/>
    <n v="1838.85"/>
    <n v="90449"/>
    <n v="200.94"/>
    <x v="1"/>
    <n v="0"/>
    <n v="0.69"/>
    <n v="3107.6565000000001"/>
    <x v="25"/>
    <s v="Jun 2015"/>
    <s v="Jun 2015  Week 26"/>
    <n v="0"/>
    <n v="1"/>
    <x v="1"/>
    <x v="1"/>
  </r>
  <r>
    <n v="1419"/>
    <s v="Brooke Lancaster"/>
    <x v="3"/>
    <n v="0.01"/>
    <n v="124.49"/>
    <n v="51.94"/>
    <x v="0"/>
    <x v="0"/>
    <x v="0"/>
    <s v="Tables"/>
    <s v="Jumbo Box"/>
    <s v="Bevis 36 x 72 Conference Tables"/>
    <n v="0.63"/>
    <s v="United States"/>
    <x v="1"/>
    <s v="Indiana"/>
    <s v="Lafayette"/>
    <n v="47905"/>
    <x v="173"/>
    <x v="5"/>
    <x v="5"/>
    <x v="173"/>
    <x v="176"/>
    <d v="2015-06-26T00:00:00"/>
    <d v="2015-06-30T00:00:00"/>
    <d v="2015-06-26T00:00:00"/>
    <n v="-94.674644999999998"/>
    <x v="27"/>
    <n v="2376.12"/>
    <n v="90540"/>
    <n v="124.47999999999999"/>
    <x v="1"/>
    <n v="1"/>
    <n v="-3.9844218726326958E-2"/>
    <n v="2281.4453549999998"/>
    <x v="25"/>
    <s v="Jun 2015"/>
    <s v="Jun 2015  Week 26"/>
    <n v="1"/>
    <n v="0"/>
    <x v="0"/>
    <x v="1"/>
  </r>
  <r>
    <n v="1442"/>
    <s v="Rodney Field"/>
    <x v="3"/>
    <n v="0.04"/>
    <n v="177.98"/>
    <n v="0.99"/>
    <x v="1"/>
    <x v="3"/>
    <x v="2"/>
    <s v="Appliances"/>
    <s v="Small Box"/>
    <s v="Kensington 7 Outlet MasterPiece Power Center"/>
    <n v="0.56000000000000005"/>
    <s v="United States"/>
    <x v="1"/>
    <s v="Missouri"/>
    <s v="Springfield"/>
    <n v="65807"/>
    <x v="173"/>
    <x v="5"/>
    <x v="5"/>
    <x v="173"/>
    <x v="174"/>
    <d v="2015-06-27T00:00:00"/>
    <d v="2015-06-30T00:00:00"/>
    <d v="2015-06-27T00:00:00"/>
    <n v="1909.8855000000001"/>
    <x v="9"/>
    <n v="2767.95"/>
    <n v="89076"/>
    <n v="177.94"/>
    <x v="1"/>
    <n v="2"/>
    <n v="0.69000000000000006"/>
    <n v="4677.8355000000001"/>
    <x v="25"/>
    <s v="Jun 2015"/>
    <s v="Jun 2015  Week 26"/>
    <n v="0"/>
    <n v="1"/>
    <x v="0"/>
    <x v="1"/>
  </r>
  <r>
    <n v="2903"/>
    <s v="Frances Powers"/>
    <x v="3"/>
    <n v="0.06"/>
    <n v="70.89"/>
    <n v="89.3"/>
    <x v="0"/>
    <x v="0"/>
    <x v="0"/>
    <s v="Tables"/>
    <s v="Jumbo Box"/>
    <s v="KI Conference Tables"/>
    <n v="0.72"/>
    <s v="United States"/>
    <x v="3"/>
    <s v="Ohio"/>
    <s v="Reynoldsburg"/>
    <n v="43068"/>
    <x v="173"/>
    <x v="5"/>
    <x v="5"/>
    <x v="173"/>
    <x v="172"/>
    <d v="2015-06-25T00:00:00"/>
    <d v="2015-06-30T00:00:00"/>
    <d v="2015-06-25T00:00:00"/>
    <n v="65.077020000000005"/>
    <x v="5"/>
    <n v="364.26"/>
    <n v="87374"/>
    <n v="70.83"/>
    <x v="3"/>
    <n v="0"/>
    <n v="0.17865541097018614"/>
    <n v="429.33702"/>
    <x v="25"/>
    <s v="Jun 2015"/>
    <s v="Jun 2015  Week 26"/>
    <n v="1"/>
    <n v="0"/>
    <x v="0"/>
    <x v="1"/>
  </r>
  <r>
    <n v="3261"/>
    <s v="Steven Long"/>
    <x v="3"/>
    <n v="7.0000000000000007E-2"/>
    <n v="105.34"/>
    <n v="24.49"/>
    <x v="2"/>
    <x v="1"/>
    <x v="0"/>
    <s v="Office Furnishings"/>
    <s v="Large Box"/>
    <s v="Deflect-o DuraMat Antistatic Studded Beveled Mat for Medium Pile Carpeting"/>
    <n v="0.61"/>
    <s v="United States"/>
    <x v="1"/>
    <s v="Michigan"/>
    <s v="Adrian"/>
    <n v="49221"/>
    <x v="173"/>
    <x v="5"/>
    <x v="5"/>
    <x v="173"/>
    <x v="176"/>
    <d v="2015-06-26T00:00:00"/>
    <d v="2015-06-30T00:00:00"/>
    <d v="2015-06-26T00:00:00"/>
    <n v="710.67240000000004"/>
    <x v="19"/>
    <n v="1029.96"/>
    <n v="90296"/>
    <n v="105.27000000000001"/>
    <x v="1"/>
    <n v="1"/>
    <n v="0.69000000000000006"/>
    <n v="1740.6324"/>
    <x v="25"/>
    <s v="Jun 2015"/>
    <s v="Jun 2015  Week 26"/>
    <n v="1"/>
    <n v="0"/>
    <x v="0"/>
    <x v="1"/>
  </r>
  <r>
    <n v="2197"/>
    <s v="Karen O'Donnell"/>
    <x v="0"/>
    <n v="0.08"/>
    <n v="100.97"/>
    <n v="7.18"/>
    <x v="1"/>
    <x v="0"/>
    <x v="1"/>
    <s v="Computer Peripherals"/>
    <s v="Small Box"/>
    <s v="Gyration Ultra Cordless Optical Suite"/>
    <n v="0.46"/>
    <s v="United States"/>
    <x v="3"/>
    <s v="New York"/>
    <s v="Levittown"/>
    <n v="11756"/>
    <x v="174"/>
    <x v="5"/>
    <x v="5"/>
    <x v="174"/>
    <x v="174"/>
    <d v="2015-06-27T00:00:00"/>
    <d v="2015-06-30T00:00:00"/>
    <d v="2015-06-27T00:00:00"/>
    <n v="126.22499999999999"/>
    <x v="12"/>
    <n v="650.25"/>
    <n v="89176"/>
    <n v="100.89"/>
    <x v="3"/>
    <n v="1"/>
    <n v="0.19411764705882353"/>
    <n v="776.47500000000002"/>
    <x v="25"/>
    <s v="Jun 2015"/>
    <s v="Jun 2015  Week 26"/>
    <n v="1"/>
    <n v="0"/>
    <x v="0"/>
    <x v="1"/>
  </r>
  <r>
    <n v="2197"/>
    <s v="Karen O'Donnell"/>
    <x v="0"/>
    <n v="0"/>
    <n v="13.4"/>
    <n v="4.95"/>
    <x v="1"/>
    <x v="0"/>
    <x v="0"/>
    <s v="Office Furnishings"/>
    <s v="Small Pack"/>
    <s v="Electrix 20W Halogen Replacement Bulb for Zoom-In Desk Lamp"/>
    <n v="0.37"/>
    <s v="United States"/>
    <x v="3"/>
    <s v="New York"/>
    <s v="Levittown"/>
    <n v="11756"/>
    <x v="174"/>
    <x v="5"/>
    <x v="5"/>
    <x v="174"/>
    <x v="174"/>
    <d v="2015-06-27T00:00:00"/>
    <d v="2015-06-30T00:00:00"/>
    <d v="2015-06-27T00:00:00"/>
    <n v="187.7628"/>
    <x v="23"/>
    <n v="272.12"/>
    <n v="89176"/>
    <n v="13.4"/>
    <x v="3"/>
    <n v="1"/>
    <n v="0.69"/>
    <n v="459.88279999999997"/>
    <x v="25"/>
    <s v="Jun 2015"/>
    <s v="Jun 2015  Week 26"/>
    <n v="0"/>
    <n v="1"/>
    <x v="1"/>
    <x v="1"/>
  </r>
  <r>
    <n v="2062"/>
    <s v="Alfred Singh"/>
    <x v="2"/>
    <n v="0.04"/>
    <n v="291.73"/>
    <n v="48.8"/>
    <x v="0"/>
    <x v="3"/>
    <x v="0"/>
    <s v="Chairs &amp; Chairmats"/>
    <s v="Jumbo Drum"/>
    <s v="Hon 4070 Series Pagoda™ Armless Upholstered Stacking Chairs"/>
    <n v="0.56000000000000005"/>
    <s v="United States"/>
    <x v="0"/>
    <s v="Virginia"/>
    <s v="Mechanicsville"/>
    <n v="23111"/>
    <x v="174"/>
    <x v="5"/>
    <x v="5"/>
    <x v="174"/>
    <x v="177"/>
    <d v="2015-06-30T00:00:00"/>
    <d v="2015-06-30T00:00:00"/>
    <d v="2015-06-30T00:00:00"/>
    <n v="-115.90389999999999"/>
    <x v="45"/>
    <n v="6676.61"/>
    <n v="87148"/>
    <n v="291.69"/>
    <x v="0"/>
    <n v="4"/>
    <n v="-1.7359693017863855E-2"/>
    <n v="6560.7060999999994"/>
    <x v="25"/>
    <s v="Jun 2015"/>
    <s v="Jun 2015  Week 26"/>
    <n v="0"/>
    <n v="1"/>
    <x v="0"/>
    <x v="1"/>
  </r>
  <r>
    <n v="2587"/>
    <s v="Eugene H Walsh"/>
    <x v="3"/>
    <n v="0.02"/>
    <n v="22.72"/>
    <n v="8.99"/>
    <x v="1"/>
    <x v="2"/>
    <x v="0"/>
    <s v="Office Furnishings"/>
    <s v="Small Pack"/>
    <s v="Executive Impressions 14&quot; Two-Color Numerals Wall Clock"/>
    <n v="0.44"/>
    <s v="United States"/>
    <x v="1"/>
    <s v="Wisconsin"/>
    <s v="Manitowoc"/>
    <n v="54220"/>
    <x v="174"/>
    <x v="5"/>
    <x v="5"/>
    <x v="174"/>
    <x v="176"/>
    <d v="2015-06-26T00:00:00"/>
    <d v="2015-06-30T00:00:00"/>
    <d v="2015-06-26T00:00:00"/>
    <n v="200.0172"/>
    <x v="4"/>
    <n v="289.88"/>
    <n v="91167"/>
    <n v="22.7"/>
    <x v="1"/>
    <n v="0"/>
    <n v="0.69000000000000006"/>
    <n v="489.8972"/>
    <x v="25"/>
    <s v="Jun 2015"/>
    <s v="Jun 2015  Week 26"/>
    <n v="0"/>
    <n v="1"/>
    <x v="0"/>
    <x v="1"/>
  </r>
  <r>
    <n v="1380"/>
    <s v="Jeanne Walker"/>
    <x v="2"/>
    <n v="0.05"/>
    <n v="2.89"/>
    <n v="0.5"/>
    <x v="1"/>
    <x v="2"/>
    <x v="2"/>
    <s v="Labels"/>
    <s v="Small Box"/>
    <s v="Avery 498"/>
    <n v="0.38"/>
    <s v="United States"/>
    <x v="3"/>
    <s v="New Hampshire"/>
    <s v="Portsmouth"/>
    <n v="3801"/>
    <x v="175"/>
    <x v="5"/>
    <x v="5"/>
    <x v="175"/>
    <x v="180"/>
    <d v="2015-07-03T00:00:00"/>
    <d v="2015-07-31T00:00:00"/>
    <d v="2015-07-03T00:00:00"/>
    <n v="18.0642"/>
    <x v="13"/>
    <n v="26.18"/>
    <n v="88213"/>
    <n v="2.8400000000000003"/>
    <x v="3"/>
    <n v="6"/>
    <n v="0.69"/>
    <n v="44.244199999999999"/>
    <x v="25"/>
    <s v="Jun 2015"/>
    <s v="Jun 2015  Week 26"/>
    <n v="1"/>
    <n v="0"/>
    <x v="0"/>
    <x v="1"/>
  </r>
  <r>
    <n v="936"/>
    <s v="Robyn Garner"/>
    <x v="3"/>
    <n v="0.05"/>
    <n v="5.98"/>
    <n v="5.46"/>
    <x v="1"/>
    <x v="3"/>
    <x v="2"/>
    <s v="Paper"/>
    <s v="Small Box"/>
    <s v="Xerox 1983"/>
    <n v="0.36"/>
    <s v="United States"/>
    <x v="2"/>
    <s v="California"/>
    <s v="Redlands"/>
    <n v="92374"/>
    <x v="175"/>
    <x v="5"/>
    <x v="5"/>
    <x v="175"/>
    <x v="174"/>
    <d v="2015-06-27T00:00:00"/>
    <d v="2015-06-30T00:00:00"/>
    <d v="2015-06-27T00:00:00"/>
    <n v="-31.885000000000002"/>
    <x v="40"/>
    <n v="104.95"/>
    <n v="90589"/>
    <n v="5.9300000000000006"/>
    <x v="2"/>
    <n v="0"/>
    <n v="-0.30381133873272986"/>
    <n v="73.064999999999998"/>
    <x v="25"/>
    <s v="Jun 2015"/>
    <s v="Jun 2015  Week 26"/>
    <n v="0"/>
    <n v="1"/>
    <x v="0"/>
    <x v="1"/>
  </r>
  <r>
    <n v="937"/>
    <s v="Kelly Shaw"/>
    <x v="3"/>
    <n v="0.01"/>
    <n v="65.989999999999995"/>
    <n v="3.99"/>
    <x v="1"/>
    <x v="3"/>
    <x v="1"/>
    <s v="Telephones and Communication"/>
    <s v="Small Box"/>
    <s v="StarTAC 7760"/>
    <n v="0.59"/>
    <s v="United States"/>
    <x v="2"/>
    <s v="California"/>
    <s v="Redondo Beach"/>
    <n v="90278"/>
    <x v="175"/>
    <x v="5"/>
    <x v="5"/>
    <x v="175"/>
    <x v="179"/>
    <d v="2015-06-28T00:00:00"/>
    <d v="2015-06-30T00:00:00"/>
    <d v="2015-06-28T00:00:00"/>
    <n v="-95.210499999999996"/>
    <x v="6"/>
    <n v="166.59"/>
    <n v="90589"/>
    <n v="65.97999999999999"/>
    <x v="2"/>
    <n v="1"/>
    <n v="-0.57152590191488084"/>
    <n v="71.379500000000007"/>
    <x v="25"/>
    <s v="Jun 2015"/>
    <s v="Jun 2015  Week 26"/>
    <n v="1"/>
    <n v="0"/>
    <x v="1"/>
    <x v="1"/>
  </r>
  <r>
    <n v="2617"/>
    <s v="Gerald Crabtree"/>
    <x v="3"/>
    <n v="0.1"/>
    <n v="3.25"/>
    <n v="49"/>
    <x v="1"/>
    <x v="3"/>
    <x v="2"/>
    <s v="Appliances"/>
    <s v="Large Box"/>
    <s v="Bravo II™ Megaboss® 12-Amp Hard Body Upright, Replacement Belts, 2 Belts per Pack"/>
    <n v="0.56000000000000005"/>
    <s v="United States"/>
    <x v="1"/>
    <s v="South Dakota"/>
    <s v="Aberdeen"/>
    <n v="57401"/>
    <x v="175"/>
    <x v="5"/>
    <x v="5"/>
    <x v="175"/>
    <x v="179"/>
    <d v="2015-06-28T00:00:00"/>
    <d v="2015-06-30T00:00:00"/>
    <d v="2015-06-28T00:00:00"/>
    <n v="-286.245"/>
    <x v="5"/>
    <n v="40.69"/>
    <n v="91496"/>
    <n v="3.15"/>
    <x v="1"/>
    <n v="1"/>
    <n v="-7.0347751290243306"/>
    <n v="-245.55500000000001"/>
    <x v="25"/>
    <s v="Jun 2015"/>
    <s v="Jun 2015  Week 26"/>
    <n v="1"/>
    <n v="0"/>
    <x v="0"/>
    <x v="1"/>
  </r>
  <r>
    <n v="2987"/>
    <s v="Natalie Watts"/>
    <x v="0"/>
    <n v="0.09"/>
    <n v="100.98"/>
    <n v="35.840000000000003"/>
    <x v="0"/>
    <x v="2"/>
    <x v="0"/>
    <s v="Bookcases"/>
    <s v="Jumbo Box"/>
    <s v="Bush Westfield Collection Bookcases, Fully Assembled"/>
    <n v="0.62"/>
    <s v="United States"/>
    <x v="1"/>
    <s v="Iowa"/>
    <s v="West Des Moines"/>
    <n v="50265"/>
    <x v="176"/>
    <x v="5"/>
    <x v="5"/>
    <x v="176"/>
    <x v="179"/>
    <d v="2015-06-28T00:00:00"/>
    <d v="2015-06-30T00:00:00"/>
    <d v="2015-06-28T00:00:00"/>
    <n v="-103.624"/>
    <x v="40"/>
    <n v="1700.38"/>
    <n v="91180"/>
    <n v="100.89"/>
    <x v="1"/>
    <n v="0"/>
    <n v="-6.0941671861583877E-2"/>
    <n v="1596.7560000000001"/>
    <x v="26"/>
    <s v="Jun 2015"/>
    <s v="Jun 2015  Week 27"/>
    <n v="1"/>
    <n v="0"/>
    <x v="0"/>
    <x v="1"/>
  </r>
  <r>
    <n v="2987"/>
    <s v="Natalie Watts"/>
    <x v="0"/>
    <n v="0.1"/>
    <n v="5.78"/>
    <n v="7.96"/>
    <x v="1"/>
    <x v="2"/>
    <x v="2"/>
    <s v="Paper"/>
    <s v="Small Box"/>
    <s v="Xerox 196"/>
    <n v="0.36"/>
    <s v="United States"/>
    <x v="1"/>
    <s v="Iowa"/>
    <s v="West Des Moines"/>
    <n v="50265"/>
    <x v="176"/>
    <x v="5"/>
    <x v="5"/>
    <x v="176"/>
    <x v="179"/>
    <d v="2015-06-28T00:00:00"/>
    <d v="2015-06-30T00:00:00"/>
    <d v="2015-06-28T00:00:00"/>
    <n v="-57.823999999999998"/>
    <x v="5"/>
    <n v="35.96"/>
    <n v="91180"/>
    <n v="5.6800000000000006"/>
    <x v="1"/>
    <n v="0"/>
    <n v="-1.6080088987764181"/>
    <n v="-21.863999999999997"/>
    <x v="26"/>
    <s v="Jun 2015"/>
    <s v="Jun 2015  Week 27"/>
    <n v="0"/>
    <n v="1"/>
    <x v="1"/>
    <x v="1"/>
  </r>
  <r>
    <n v="3209"/>
    <s v="Elsie Floyd"/>
    <x v="0"/>
    <n v="0.03"/>
    <n v="4.9800000000000004"/>
    <n v="4.62"/>
    <x v="2"/>
    <x v="3"/>
    <x v="1"/>
    <s v="Computer Peripherals"/>
    <s v="Small Pack"/>
    <s v="Imation 3.5&quot;, DISKETTE 44766 HGHLD3.52HD/FM, 10/Pack"/>
    <n v="0.64"/>
    <s v="United States"/>
    <x v="2"/>
    <s v="California"/>
    <s v="Beverly Hills"/>
    <n v="90210"/>
    <x v="176"/>
    <x v="5"/>
    <x v="5"/>
    <x v="176"/>
    <x v="181"/>
    <d v="2015-06-29T00:00:00"/>
    <d v="2015-06-30T00:00:00"/>
    <d v="2015-06-29T00:00:00"/>
    <n v="-30.45"/>
    <x v="2"/>
    <n v="44.24"/>
    <n v="90739"/>
    <n v="4.95"/>
    <x v="2"/>
    <n v="1"/>
    <n v="-0.68829113924050633"/>
    <n v="13.790000000000003"/>
    <x v="26"/>
    <s v="Jun 2015"/>
    <s v="Jun 2015  Week 27"/>
    <n v="1"/>
    <n v="0"/>
    <x v="0"/>
    <x v="1"/>
  </r>
  <r>
    <n v="1357"/>
    <s v="Marguerite Yu"/>
    <x v="1"/>
    <n v="7.0000000000000007E-2"/>
    <n v="119.99"/>
    <n v="16.8"/>
    <x v="0"/>
    <x v="2"/>
    <x v="1"/>
    <s v="Office Machines"/>
    <s v="Jumbo Box"/>
    <s v="Epson C62 Color Inkjet Printer"/>
    <n v="0.35"/>
    <s v="United States"/>
    <x v="1"/>
    <s v="Texas"/>
    <s v="Weslaco"/>
    <n v="78596"/>
    <x v="176"/>
    <x v="5"/>
    <x v="5"/>
    <x v="176"/>
    <x v="177"/>
    <d v="2015-06-30T00:00:00"/>
    <d v="2015-06-30T00:00:00"/>
    <d v="2015-06-30T00:00:00"/>
    <n v="1206.5961"/>
    <x v="9"/>
    <n v="1748.69"/>
    <n v="88185"/>
    <n v="119.92"/>
    <x v="1"/>
    <n v="2"/>
    <n v="0.69"/>
    <n v="2955.2861000000003"/>
    <x v="26"/>
    <s v="Jun 2015"/>
    <s v="Jun 2015  Week 27"/>
    <n v="0"/>
    <n v="1"/>
    <x v="0"/>
    <x v="1"/>
  </r>
  <r>
    <n v="1733"/>
    <s v="Nina Horne Kelly"/>
    <x v="1"/>
    <n v="0.02"/>
    <n v="30.98"/>
    <n v="17.079999999999998"/>
    <x v="1"/>
    <x v="0"/>
    <x v="2"/>
    <s v="Paper"/>
    <s v="Small Box"/>
    <s v="Xerox 197"/>
    <n v="0.4"/>
    <s v="United States"/>
    <x v="3"/>
    <s v="District of Columbia"/>
    <s v="Washington"/>
    <n v="20012"/>
    <x v="176"/>
    <x v="5"/>
    <x v="5"/>
    <x v="176"/>
    <x v="181"/>
    <d v="2015-06-29T00:00:00"/>
    <d v="2015-06-30T00:00:00"/>
    <d v="2015-06-29T00:00:00"/>
    <n v="-32.28"/>
    <x v="1"/>
    <n v="438.25"/>
    <n v="59937"/>
    <n v="30.96"/>
    <x v="3"/>
    <n v="1"/>
    <n v="-7.365658870507702E-2"/>
    <n v="405.97"/>
    <x v="26"/>
    <s v="Jun 2015"/>
    <s v="Jun 2015  Week 27"/>
    <n v="0"/>
    <n v="1"/>
    <x v="0"/>
    <x v="1"/>
  </r>
  <r>
    <n v="1735"/>
    <s v="Eric West"/>
    <x v="1"/>
    <n v="0.02"/>
    <n v="30.98"/>
    <n v="17.079999999999998"/>
    <x v="1"/>
    <x v="0"/>
    <x v="2"/>
    <s v="Paper"/>
    <s v="Small Box"/>
    <s v="Xerox 197"/>
    <n v="0.4"/>
    <s v="United States"/>
    <x v="3"/>
    <s v="New York"/>
    <s v="Hempstead"/>
    <n v="11550"/>
    <x v="176"/>
    <x v="5"/>
    <x v="5"/>
    <x v="176"/>
    <x v="181"/>
    <d v="2015-06-29T00:00:00"/>
    <d v="2015-06-30T00:00:00"/>
    <d v="2015-06-29T00:00:00"/>
    <n v="-16.14"/>
    <x v="6"/>
    <n v="101.13"/>
    <n v="88444"/>
    <n v="30.96"/>
    <x v="3"/>
    <n v="1"/>
    <n v="-0.159596558884604"/>
    <n v="84.99"/>
    <x v="26"/>
    <s v="Jun 2015"/>
    <s v="Jun 2015  Week 27"/>
    <n v="1"/>
    <n v="0"/>
    <x v="0"/>
    <x v="1"/>
  </r>
  <r>
    <n v="1191"/>
    <s v="John Morse"/>
    <x v="2"/>
    <n v="0.03"/>
    <n v="28.53"/>
    <n v="1.49"/>
    <x v="1"/>
    <x v="0"/>
    <x v="2"/>
    <s v="Binders and Binder Accessories"/>
    <s v="Small Box"/>
    <s v="Lock-Up Easel 'Spel-Binder'"/>
    <n v="0.38"/>
    <s v="United States"/>
    <x v="3"/>
    <s v="Connecticut"/>
    <s v="New Britain"/>
    <n v="6050"/>
    <x v="176"/>
    <x v="5"/>
    <x v="5"/>
    <x v="176"/>
    <x v="178"/>
    <d v="2015-07-01T00:00:00"/>
    <d v="2015-07-31T00:00:00"/>
    <d v="2015-07-01T00:00:00"/>
    <n v="59.4405"/>
    <x v="6"/>
    <n v="88.84"/>
    <n v="87587"/>
    <n v="28.5"/>
    <x v="3"/>
    <n v="3"/>
    <n v="0.66907361548851862"/>
    <n v="148.28050000000002"/>
    <x v="26"/>
    <s v="Jun 2015"/>
    <s v="Jun 2015  Week 27"/>
    <n v="1"/>
    <n v="0"/>
    <x v="0"/>
    <x v="1"/>
  </r>
  <r>
    <n v="1193"/>
    <s v="Louis Parrish"/>
    <x v="2"/>
    <n v="0.09"/>
    <n v="49.99"/>
    <n v="19.989999999999998"/>
    <x v="1"/>
    <x v="0"/>
    <x v="1"/>
    <s v="Computer Peripherals"/>
    <s v="Small Box"/>
    <s v="Zoom V.92 USB External Faxmodem"/>
    <n v="0.41"/>
    <s v="United States"/>
    <x v="3"/>
    <s v="District of Columbia"/>
    <s v="Washington"/>
    <n v="20016"/>
    <x v="176"/>
    <x v="5"/>
    <x v="5"/>
    <x v="176"/>
    <x v="177"/>
    <d v="2015-06-30T00:00:00"/>
    <d v="2015-06-30T00:00:00"/>
    <d v="2015-06-30T00:00:00"/>
    <n v="-17.03"/>
    <x v="26"/>
    <n v="2373.3200000000002"/>
    <n v="11206"/>
    <n v="49.9"/>
    <x v="3"/>
    <n v="2"/>
    <n v="-7.1756021101242141E-3"/>
    <n v="2356.29"/>
    <x v="26"/>
    <s v="Jun 2015"/>
    <s v="Jun 2015  Week 27"/>
    <n v="0"/>
    <n v="1"/>
    <x v="0"/>
    <x v="1"/>
  </r>
  <r>
    <n v="1193"/>
    <s v="Louis Parrish"/>
    <x v="2"/>
    <n v="0.03"/>
    <n v="28.53"/>
    <n v="1.49"/>
    <x v="1"/>
    <x v="0"/>
    <x v="2"/>
    <s v="Binders and Binder Accessories"/>
    <s v="Small Box"/>
    <s v="Lock-Up Easel 'Spel-Binder'"/>
    <n v="0.38"/>
    <s v="United States"/>
    <x v="3"/>
    <s v="District of Columbia"/>
    <s v="Washington"/>
    <n v="20016"/>
    <x v="176"/>
    <x v="5"/>
    <x v="5"/>
    <x v="176"/>
    <x v="178"/>
    <d v="2015-07-01T00:00:00"/>
    <d v="2015-07-31T00:00:00"/>
    <d v="2015-07-01T00:00:00"/>
    <n v="39.627000000000002"/>
    <x v="8"/>
    <n v="325.73"/>
    <n v="11206"/>
    <n v="28.5"/>
    <x v="3"/>
    <n v="3"/>
    <n v="0.12165597273815737"/>
    <n v="365.35700000000003"/>
    <x v="26"/>
    <s v="Jun 2015"/>
    <s v="Jun 2015  Week 27"/>
    <n v="0"/>
    <n v="1"/>
    <x v="1"/>
    <x v="1"/>
  </r>
  <r>
    <n v="1203"/>
    <s v="Judy Merritt"/>
    <x v="2"/>
    <n v="0.09"/>
    <n v="49.99"/>
    <n v="19.989999999999998"/>
    <x v="1"/>
    <x v="0"/>
    <x v="1"/>
    <s v="Computer Peripherals"/>
    <s v="Small Box"/>
    <s v="Zoom V.92 USB External Faxmodem"/>
    <n v="0.41"/>
    <s v="United States"/>
    <x v="3"/>
    <s v="Rhode Island"/>
    <s v="Cranston"/>
    <n v="2920"/>
    <x v="176"/>
    <x v="5"/>
    <x v="5"/>
    <x v="176"/>
    <x v="177"/>
    <d v="2015-06-30T00:00:00"/>
    <d v="2015-06-30T00:00:00"/>
    <d v="2015-06-30T00:00:00"/>
    <n v="-8.5150000000000006"/>
    <x v="4"/>
    <n v="593.33000000000004"/>
    <n v="87587"/>
    <n v="49.9"/>
    <x v="3"/>
    <n v="2"/>
    <n v="-1.4351204220248428E-2"/>
    <n v="584.81500000000005"/>
    <x v="26"/>
    <s v="Jun 2015"/>
    <s v="Jun 2015  Week 27"/>
    <n v="1"/>
    <n v="0"/>
    <x v="0"/>
    <x v="1"/>
  </r>
  <r>
    <n v="2801"/>
    <s v="Jimmy Wang"/>
    <x v="2"/>
    <n v="0"/>
    <n v="17.52"/>
    <n v="8.17"/>
    <x v="1"/>
    <x v="2"/>
    <x v="2"/>
    <s v="Appliances"/>
    <s v="Medium Box"/>
    <s v="Bionaire 99.97% HEPA Air Cleaner"/>
    <n v="0.5"/>
    <s v="United States"/>
    <x v="2"/>
    <s v="Arizona"/>
    <s v="Chandler"/>
    <n v="85224"/>
    <x v="176"/>
    <x v="5"/>
    <x v="5"/>
    <x v="176"/>
    <x v="180"/>
    <d v="2015-07-03T00:00:00"/>
    <d v="2015-07-31T00:00:00"/>
    <d v="2015-07-03T00:00:00"/>
    <n v="52.764000000000003"/>
    <x v="9"/>
    <n v="284.33999999999997"/>
    <n v="91049"/>
    <n v="17.52"/>
    <x v="2"/>
    <n v="5"/>
    <n v="0.18556657522684114"/>
    <n v="337.10399999999998"/>
    <x v="26"/>
    <s v="Jun 2015"/>
    <s v="Jun 2015  Week 27"/>
    <n v="1"/>
    <n v="0"/>
    <x v="0"/>
    <x v="1"/>
  </r>
  <r>
    <n v="3226"/>
    <s v="Arthur Gold"/>
    <x v="4"/>
    <n v="0.06"/>
    <n v="22.24"/>
    <n v="1.99"/>
    <x v="1"/>
    <x v="0"/>
    <x v="1"/>
    <s v="Computer Peripherals"/>
    <s v="Small Pack"/>
    <s v="Verbatim DVD-R, 3.95GB, SR, Mitsubishi Branded, Jewel"/>
    <n v="0.43"/>
    <s v="United States"/>
    <x v="0"/>
    <s v="Tennessee"/>
    <s v="Hendersonville"/>
    <n v="37075"/>
    <x v="176"/>
    <x v="5"/>
    <x v="5"/>
    <x v="176"/>
    <x v="177"/>
    <d v="2015-06-30T00:00:00"/>
    <d v="2015-06-30T00:00:00"/>
    <d v="2015-06-30T00:00:00"/>
    <n v="95.388000000000005"/>
    <x v="4"/>
    <n v="255.88"/>
    <n v="86509"/>
    <n v="22.18"/>
    <x v="0"/>
    <n v="2"/>
    <n v="0.37278411755510399"/>
    <n v="351.26800000000003"/>
    <x v="26"/>
    <s v="Jun 2015"/>
    <s v="Jun 2015  Week 27"/>
    <n v="0"/>
    <n v="1"/>
    <x v="0"/>
    <x v="1"/>
  </r>
  <r>
    <n v="2448"/>
    <s v="Melanie Morrow"/>
    <x v="1"/>
    <n v="0.09"/>
    <n v="6.48"/>
    <n v="7.03"/>
    <x v="1"/>
    <x v="1"/>
    <x v="2"/>
    <s v="Paper"/>
    <s v="Small Box"/>
    <s v="Xerox 214"/>
    <n v="0.37"/>
    <s v="United States"/>
    <x v="1"/>
    <s v="Minnesota"/>
    <s v="Edina"/>
    <n v="55410"/>
    <x v="177"/>
    <x v="5"/>
    <x v="5"/>
    <x v="177"/>
    <x v="178"/>
    <d v="2015-07-01T00:00:00"/>
    <d v="2015-07-31T00:00:00"/>
    <d v="2015-07-01T00:00:00"/>
    <n v="-126.208"/>
    <x v="47"/>
    <n v="96.96"/>
    <n v="87790"/>
    <n v="6.3900000000000006"/>
    <x v="1"/>
    <n v="2"/>
    <n v="-1.3016501650165018"/>
    <n v="-29.248000000000005"/>
    <x v="26"/>
    <s v="Jun 2015"/>
    <s v="Jun 2015  Week 27"/>
    <n v="1"/>
    <n v="0"/>
    <x v="0"/>
    <x v="1"/>
  </r>
  <r>
    <n v="3374"/>
    <s v="Jamie Ward"/>
    <x v="1"/>
    <n v="0.05"/>
    <n v="73.98"/>
    <n v="12.14"/>
    <x v="1"/>
    <x v="2"/>
    <x v="1"/>
    <s v="Computer Peripherals"/>
    <s v="Small Box"/>
    <s v="Keytronic 105-Key Spanish Keyboard"/>
    <n v="0.67"/>
    <s v="United States"/>
    <x v="3"/>
    <s v="Maryland"/>
    <s v="Odenton"/>
    <n v="21113"/>
    <x v="177"/>
    <x v="5"/>
    <x v="5"/>
    <x v="177"/>
    <x v="177"/>
    <d v="2015-06-30T00:00:00"/>
    <d v="2015-06-30T00:00:00"/>
    <d v="2015-06-30T00:00:00"/>
    <n v="-1.9039999999999999"/>
    <x v="2"/>
    <n v="600.4"/>
    <n v="87474"/>
    <n v="73.930000000000007"/>
    <x v="3"/>
    <n v="1"/>
    <n v="-3.1712191872085276E-3"/>
    <n v="598.49599999999998"/>
    <x v="26"/>
    <s v="Jun 2015"/>
    <s v="Jun 2015  Week 27"/>
    <n v="0"/>
    <n v="1"/>
    <x v="0"/>
    <x v="1"/>
  </r>
  <r>
    <n v="3374"/>
    <s v="Jamie Ward"/>
    <x v="1"/>
    <n v="0"/>
    <n v="5.98"/>
    <n v="7.15"/>
    <x v="1"/>
    <x v="2"/>
    <x v="2"/>
    <s v="Paper"/>
    <s v="Small Box"/>
    <s v="Universal Premium White Copier/Laser Paper (20Lb. and 87 Bright)"/>
    <n v="0.36"/>
    <s v="United States"/>
    <x v="3"/>
    <s v="Maryland"/>
    <s v="Odenton"/>
    <n v="21113"/>
    <x v="177"/>
    <x v="5"/>
    <x v="5"/>
    <x v="177"/>
    <x v="178"/>
    <d v="2015-07-01T00:00:00"/>
    <d v="2015-07-31T00:00:00"/>
    <d v="2015-07-01T00:00:00"/>
    <n v="-37.048000000000002"/>
    <x v="18"/>
    <n v="34.25"/>
    <n v="87474"/>
    <n v="5.98"/>
    <x v="3"/>
    <n v="2"/>
    <n v="-1.0816934306569344"/>
    <n v="-2.7980000000000018"/>
    <x v="26"/>
    <s v="Jun 2015"/>
    <s v="Jun 2015  Week 27"/>
    <n v="0"/>
    <n v="1"/>
    <x v="1"/>
    <x v="1"/>
  </r>
  <r>
    <n v="3374"/>
    <s v="Jamie Ward"/>
    <x v="1"/>
    <n v="0.09"/>
    <n v="3.57"/>
    <n v="4.17"/>
    <x v="1"/>
    <x v="2"/>
    <x v="2"/>
    <s v="Pens &amp; Art Supplies"/>
    <s v="Small Pack"/>
    <s v="Barrel Sharpener"/>
    <n v="0.59"/>
    <s v="United States"/>
    <x v="3"/>
    <s v="Maryland"/>
    <s v="Odenton"/>
    <n v="21113"/>
    <x v="177"/>
    <x v="5"/>
    <x v="5"/>
    <x v="177"/>
    <x v="178"/>
    <d v="2015-07-01T00:00:00"/>
    <d v="2015-07-31T00:00:00"/>
    <d v="2015-07-01T00:00:00"/>
    <n v="-56.887999999999998"/>
    <x v="13"/>
    <n v="31.45"/>
    <n v="87474"/>
    <n v="3.48"/>
    <x v="3"/>
    <n v="2"/>
    <n v="-1.8088394276629571"/>
    <n v="-25.437999999999999"/>
    <x v="26"/>
    <s v="Jun 2015"/>
    <s v="Jun 2015  Week 27"/>
    <n v="0"/>
    <n v="1"/>
    <x v="1"/>
    <x v="1"/>
  </r>
  <r>
    <n v="1502"/>
    <s v="Renee Huang"/>
    <x v="2"/>
    <n v="0.08"/>
    <n v="5.84"/>
    <n v="1"/>
    <x v="2"/>
    <x v="0"/>
    <x v="2"/>
    <s v="Pens &amp; Art Supplies"/>
    <s v="Wrap Bag"/>
    <s v="Quartet Omega® Colored Chalk, 12/Pack"/>
    <n v="0.38"/>
    <s v="United States"/>
    <x v="0"/>
    <s v="Florida"/>
    <s v="Coral Springs"/>
    <n v="33065"/>
    <x v="177"/>
    <x v="5"/>
    <x v="5"/>
    <x v="177"/>
    <x v="180"/>
    <d v="2015-07-03T00:00:00"/>
    <d v="2015-07-31T00:00:00"/>
    <d v="2015-07-03T00:00:00"/>
    <n v="731.92200000000003"/>
    <x v="8"/>
    <n v="61.39"/>
    <n v="89194"/>
    <n v="5.76"/>
    <x v="0"/>
    <n v="4"/>
    <n v="11.92249552044307"/>
    <n v="793.31200000000001"/>
    <x v="26"/>
    <s v="Jun 2015"/>
    <s v="Jun 2015  Week 27"/>
    <n v="0"/>
    <n v="1"/>
    <x v="0"/>
    <x v="1"/>
  </r>
  <r>
    <n v="1502"/>
    <s v="Renee Huang"/>
    <x v="2"/>
    <n v="0"/>
    <n v="205.99"/>
    <n v="8.99"/>
    <x v="1"/>
    <x v="0"/>
    <x v="1"/>
    <s v="Telephones and Communication"/>
    <s v="Small Box"/>
    <s v="StarTAC 8000"/>
    <n v="0.6"/>
    <s v="United States"/>
    <x v="0"/>
    <s v="Florida"/>
    <s v="Coral Springs"/>
    <n v="33065"/>
    <x v="177"/>
    <x v="5"/>
    <x v="5"/>
    <x v="177"/>
    <x v="182"/>
    <d v="2015-07-02T00:00:00"/>
    <d v="2015-07-31T00:00:00"/>
    <d v="2015-07-02T00:00:00"/>
    <n v="186.55799999999999"/>
    <x v="1"/>
    <n v="2435.52"/>
    <n v="89194"/>
    <n v="205.99"/>
    <x v="0"/>
    <n v="3"/>
    <n v="7.6598837209302328E-2"/>
    <n v="2622.078"/>
    <x v="26"/>
    <s v="Jun 2015"/>
    <s v="Jun 2015  Week 27"/>
    <n v="0"/>
    <n v="1"/>
    <x v="1"/>
    <x v="1"/>
  </r>
  <r>
    <n v="1109"/>
    <s v="Dennis Welch"/>
    <x v="4"/>
    <n v="0.08"/>
    <n v="8.3699999999999992"/>
    <n v="10.16"/>
    <x v="1"/>
    <x v="1"/>
    <x v="0"/>
    <s v="Office Furnishings"/>
    <s v="Large Box"/>
    <s v="Westinghouse Clip-On Gooseneck Lamps"/>
    <n v="0.59"/>
    <s v="United States"/>
    <x v="1"/>
    <s v="Texas"/>
    <s v="Laredo"/>
    <n v="78041"/>
    <x v="177"/>
    <x v="5"/>
    <x v="5"/>
    <x v="177"/>
    <x v="181"/>
    <d v="2015-06-29T00:00:00"/>
    <d v="2015-06-30T00:00:00"/>
    <d v="2015-06-29T00:00:00"/>
    <n v="-169.232"/>
    <x v="1"/>
    <n v="108.99"/>
    <n v="86410"/>
    <n v="8.2899999999999991"/>
    <x v="1"/>
    <n v="0"/>
    <n v="-1.5527296082209379"/>
    <n v="-60.242000000000004"/>
    <x v="26"/>
    <s v="Jun 2015"/>
    <s v="Jun 2015  Week 27"/>
    <n v="1"/>
    <n v="0"/>
    <x v="0"/>
    <x v="1"/>
  </r>
  <r>
    <n v="1183"/>
    <s v="Becky O'Brien"/>
    <x v="3"/>
    <n v="0.04"/>
    <n v="35.99"/>
    <n v="3.3"/>
    <x v="1"/>
    <x v="2"/>
    <x v="1"/>
    <s v="Telephones and Communication"/>
    <s v="Small Pack"/>
    <s v="Accessory9"/>
    <n v="0.39"/>
    <s v="United States"/>
    <x v="2"/>
    <s v="Utah"/>
    <s v="Springville"/>
    <n v="84663"/>
    <x v="177"/>
    <x v="5"/>
    <x v="5"/>
    <x v="177"/>
    <x v="181"/>
    <d v="2015-06-29T00:00:00"/>
    <d v="2015-06-30T00:00:00"/>
    <d v="2015-06-29T00:00:00"/>
    <n v="184.19550000000001"/>
    <x v="13"/>
    <n v="266.95"/>
    <n v="86914"/>
    <n v="35.950000000000003"/>
    <x v="2"/>
    <n v="0"/>
    <n v="0.69000000000000006"/>
    <n v="451.14549999999997"/>
    <x v="26"/>
    <s v="Jun 2015"/>
    <s v="Jun 2015  Week 27"/>
    <n v="1"/>
    <n v="0"/>
    <x v="0"/>
    <x v="1"/>
  </r>
  <r>
    <n v="699"/>
    <s v="Jenny Gold"/>
    <x v="1"/>
    <n v="0.01"/>
    <n v="7.89"/>
    <n v="2.82"/>
    <x v="1"/>
    <x v="1"/>
    <x v="2"/>
    <s v="Rubber Bands"/>
    <s v="Wrap Bag"/>
    <s v="Staples Vinyl Coated Paper Clips, 800/Box"/>
    <n v="0.4"/>
    <s v="United States"/>
    <x v="2"/>
    <s v="California"/>
    <s v="Los Angeles"/>
    <n v="90041"/>
    <x v="178"/>
    <x v="5"/>
    <x v="5"/>
    <x v="178"/>
    <x v="178"/>
    <d v="2015-07-01T00:00:00"/>
    <d v="2015-07-31T00:00:00"/>
    <d v="2015-07-01T00:00:00"/>
    <n v="38.700000000000003"/>
    <x v="11"/>
    <n v="274.26"/>
    <n v="36647"/>
    <n v="7.88"/>
    <x v="2"/>
    <n v="1"/>
    <n v="0.14110697877926057"/>
    <n v="312.95999999999998"/>
    <x v="26"/>
    <s v="Jun 2015"/>
    <s v="Jun 2015  Week 27"/>
    <n v="0"/>
    <n v="1"/>
    <x v="0"/>
    <x v="1"/>
  </r>
  <r>
    <n v="699"/>
    <s v="Jenny Gold"/>
    <x v="1"/>
    <n v="0.09"/>
    <n v="3.68"/>
    <n v="1.32"/>
    <x v="1"/>
    <x v="1"/>
    <x v="2"/>
    <s v="Scissors, Rulers and Trimmers"/>
    <s v="Wrap Bag"/>
    <s v="*Staples* vLetter Openers, 2/Pack"/>
    <n v="0.83"/>
    <s v="United States"/>
    <x v="2"/>
    <s v="California"/>
    <s v="Los Angeles"/>
    <n v="90041"/>
    <x v="178"/>
    <x v="5"/>
    <x v="5"/>
    <x v="178"/>
    <x v="178"/>
    <d v="2015-07-01T00:00:00"/>
    <d v="2015-07-31T00:00:00"/>
    <d v="2015-07-01T00:00:00"/>
    <n v="-21.91"/>
    <x v="22"/>
    <n v="83.16"/>
    <n v="36647"/>
    <n v="3.5900000000000003"/>
    <x v="2"/>
    <n v="1"/>
    <n v="-0.26346801346801346"/>
    <n v="61.25"/>
    <x v="26"/>
    <s v="Jun 2015"/>
    <s v="Jun 2015  Week 27"/>
    <n v="0"/>
    <n v="1"/>
    <x v="1"/>
    <x v="1"/>
  </r>
  <r>
    <n v="699"/>
    <s v="Jenny Gold"/>
    <x v="1"/>
    <n v="0.1"/>
    <n v="9.7100000000000009"/>
    <n v="9.4499999999999993"/>
    <x v="1"/>
    <x v="1"/>
    <x v="2"/>
    <s v="Storage &amp; Organization"/>
    <s v="Small Box"/>
    <s v="Filing/Storage Totes and Swivel Casters"/>
    <n v="0.6"/>
    <s v="United States"/>
    <x v="2"/>
    <s v="California"/>
    <s v="Los Angeles"/>
    <n v="90041"/>
    <x v="178"/>
    <x v="5"/>
    <x v="5"/>
    <x v="178"/>
    <x v="180"/>
    <d v="2015-07-03T00:00:00"/>
    <d v="2015-07-31T00:00:00"/>
    <d v="2015-07-03T00:00:00"/>
    <n v="-119.77"/>
    <x v="39"/>
    <n v="261.93"/>
    <n v="36647"/>
    <n v="9.6100000000000012"/>
    <x v="2"/>
    <n v="3"/>
    <n v="-0.45725957316840377"/>
    <n v="142.16000000000003"/>
    <x v="26"/>
    <s v="Jun 2015"/>
    <s v="Jun 2015  Week 27"/>
    <n v="0"/>
    <n v="1"/>
    <x v="1"/>
    <x v="1"/>
  </r>
  <r>
    <n v="702"/>
    <s v="Kelly O'Connor"/>
    <x v="1"/>
    <n v="0.01"/>
    <n v="7.89"/>
    <n v="2.82"/>
    <x v="1"/>
    <x v="1"/>
    <x v="2"/>
    <s v="Rubber Bands"/>
    <s v="Wrap Bag"/>
    <s v="Staples Vinyl Coated Paper Clips, 800/Box"/>
    <n v="0.4"/>
    <s v="United States"/>
    <x v="2"/>
    <s v="California"/>
    <s v="Santa Rosa"/>
    <n v="95404"/>
    <x v="178"/>
    <x v="5"/>
    <x v="5"/>
    <x v="178"/>
    <x v="178"/>
    <d v="2015-07-01T00:00:00"/>
    <d v="2015-07-31T00:00:00"/>
    <d v="2015-07-01T00:00:00"/>
    <n v="46.44"/>
    <x v="2"/>
    <n v="68.56"/>
    <n v="87979"/>
    <n v="7.88"/>
    <x v="2"/>
    <n v="1"/>
    <n v="0.67736289381563586"/>
    <n v="115"/>
    <x v="26"/>
    <s v="Jun 2015"/>
    <s v="Jun 2015  Week 27"/>
    <n v="0"/>
    <n v="1"/>
    <x v="0"/>
    <x v="1"/>
  </r>
  <r>
    <n v="702"/>
    <s v="Kelly O'Connor"/>
    <x v="1"/>
    <n v="0.09"/>
    <n v="3.68"/>
    <n v="1.32"/>
    <x v="1"/>
    <x v="1"/>
    <x v="2"/>
    <s v="Scissors, Rulers and Trimmers"/>
    <s v="Wrap Bag"/>
    <s v="*Staples* vLetter Openers, 2/Pack"/>
    <n v="0.83"/>
    <s v="United States"/>
    <x v="2"/>
    <s v="California"/>
    <s v="Santa Rosa"/>
    <n v="95404"/>
    <x v="178"/>
    <x v="5"/>
    <x v="5"/>
    <x v="178"/>
    <x v="178"/>
    <d v="2015-07-01T00:00:00"/>
    <d v="2015-07-31T00:00:00"/>
    <d v="2015-07-01T00:00:00"/>
    <n v="-17.527999999999999"/>
    <x v="5"/>
    <n v="20.79"/>
    <n v="87979"/>
    <n v="3.5900000000000003"/>
    <x v="2"/>
    <n v="1"/>
    <n v="-0.84309764309764312"/>
    <n v="3.2620000000000005"/>
    <x v="26"/>
    <s v="Jun 2015"/>
    <s v="Jun 2015  Week 27"/>
    <n v="0"/>
    <n v="1"/>
    <x v="1"/>
    <x v="1"/>
  </r>
  <r>
    <n v="702"/>
    <s v="Kelly O'Connor"/>
    <x v="1"/>
    <n v="0.1"/>
    <n v="9.7100000000000009"/>
    <n v="9.4499999999999993"/>
    <x v="1"/>
    <x v="1"/>
    <x v="2"/>
    <s v="Storage &amp; Organization"/>
    <s v="Small Box"/>
    <s v="Filing/Storage Totes and Swivel Casters"/>
    <n v="0.6"/>
    <s v="United States"/>
    <x v="2"/>
    <s v="California"/>
    <s v="Santa Rosa"/>
    <n v="95404"/>
    <x v="178"/>
    <x v="5"/>
    <x v="5"/>
    <x v="178"/>
    <x v="180"/>
    <d v="2015-07-03T00:00:00"/>
    <d v="2015-07-31T00:00:00"/>
    <d v="2015-07-03T00:00:00"/>
    <n v="-95.816000000000003"/>
    <x v="12"/>
    <n v="67.91"/>
    <n v="87979"/>
    <n v="9.6100000000000012"/>
    <x v="2"/>
    <n v="3"/>
    <n v="-1.4109262258872037"/>
    <n v="-27.906000000000006"/>
    <x v="26"/>
    <s v="Jun 2015"/>
    <s v="Jun 2015  Week 27"/>
    <n v="0"/>
    <n v="1"/>
    <x v="1"/>
    <x v="1"/>
  </r>
  <r>
    <n v="1307"/>
    <s v="Teresa Hill"/>
    <x v="2"/>
    <n v="0.04"/>
    <n v="8.33"/>
    <n v="1.99"/>
    <x v="1"/>
    <x v="0"/>
    <x v="1"/>
    <s v="Computer Peripherals"/>
    <s v="Small Pack"/>
    <s v="80 Minute Slim Jewel Case CD-R , 10/Pack - Staples"/>
    <n v="0.52"/>
    <s v="United States"/>
    <x v="2"/>
    <s v="Oregon"/>
    <s v="Coos Bay"/>
    <n v="97420"/>
    <x v="178"/>
    <x v="5"/>
    <x v="5"/>
    <x v="178"/>
    <x v="183"/>
    <d v="2015-07-07T00:00:00"/>
    <d v="2015-07-31T00:00:00"/>
    <d v="2015-07-07T00:00:00"/>
    <n v="44.892000000000003"/>
    <x v="47"/>
    <n v="131.26"/>
    <n v="91451"/>
    <n v="8.2900000000000009"/>
    <x v="2"/>
    <n v="7"/>
    <n v="0.34200822794453761"/>
    <n v="176.15199999999999"/>
    <x v="26"/>
    <s v="Jun 2015"/>
    <s v="Jun 2015  Week 27"/>
    <n v="1"/>
    <n v="0"/>
    <x v="0"/>
    <x v="1"/>
  </r>
  <r>
    <n v="2089"/>
    <s v="Annie Odom"/>
    <x v="2"/>
    <n v="0.06"/>
    <n v="38.06"/>
    <n v="4.5"/>
    <x v="1"/>
    <x v="3"/>
    <x v="2"/>
    <s v="Appliances"/>
    <s v="Small Box"/>
    <s v="Fellowes Superior 10 Outlet Split Surge Protector"/>
    <n v="0.56000000000000005"/>
    <s v="United States"/>
    <x v="3"/>
    <s v="New York"/>
    <s v="New City"/>
    <n v="10956"/>
    <x v="178"/>
    <x v="5"/>
    <x v="5"/>
    <x v="178"/>
    <x v="184"/>
    <d v="2015-07-06T00:00:00"/>
    <d v="2015-07-31T00:00:00"/>
    <d v="2015-07-06T00:00:00"/>
    <n v="450.45960000000002"/>
    <x v="40"/>
    <n v="652.84"/>
    <n v="88348"/>
    <n v="38"/>
    <x v="3"/>
    <n v="6"/>
    <n v="0.69"/>
    <n v="1103.2996000000001"/>
    <x v="26"/>
    <s v="Jun 2015"/>
    <s v="Jun 2015  Week 27"/>
    <n v="1"/>
    <n v="0"/>
    <x v="0"/>
    <x v="1"/>
  </r>
  <r>
    <n v="2089"/>
    <s v="Annie Odom"/>
    <x v="2"/>
    <n v="0.08"/>
    <n v="599.99"/>
    <n v="24.49"/>
    <x v="1"/>
    <x v="3"/>
    <x v="1"/>
    <s v="Copiers and Fax"/>
    <s v="Large Box"/>
    <s v="Hewlett Packard LaserJet 3310 Copier"/>
    <n v="0.37"/>
    <s v="United States"/>
    <x v="3"/>
    <s v="New York"/>
    <s v="New City"/>
    <n v="10956"/>
    <x v="178"/>
    <x v="5"/>
    <x v="5"/>
    <x v="178"/>
    <x v="185"/>
    <d v="2015-07-08T00:00:00"/>
    <d v="2015-07-31T00:00:00"/>
    <d v="2015-07-08T00:00:00"/>
    <n v="8798.1831000000002"/>
    <x v="45"/>
    <n v="12750.99"/>
    <n v="88348"/>
    <n v="599.91"/>
    <x v="3"/>
    <n v="8"/>
    <n v="0.69000000000000006"/>
    <n v="21549.1731"/>
    <x v="26"/>
    <s v="Jun 2015"/>
    <s v="Jun 2015  Week 27"/>
    <n v="0"/>
    <n v="1"/>
    <x v="1"/>
    <x v="1"/>
  </r>
  <r>
    <n v="2089"/>
    <s v="Annie Odom"/>
    <x v="2"/>
    <n v="0.1"/>
    <n v="3.98"/>
    <n v="2.97"/>
    <x v="2"/>
    <x v="3"/>
    <x v="2"/>
    <s v="Paper"/>
    <s v="Wrap Bag"/>
    <s v="Unpadded Memo Slips"/>
    <n v="0.35"/>
    <s v="United States"/>
    <x v="3"/>
    <s v="New York"/>
    <s v="New City"/>
    <n v="10956"/>
    <x v="178"/>
    <x v="5"/>
    <x v="5"/>
    <x v="178"/>
    <x v="186"/>
    <d v="2015-07-04T00:00:00"/>
    <d v="2015-07-31T00:00:00"/>
    <d v="2015-07-04T00:00:00"/>
    <n v="-5.3849999999999998"/>
    <x v="18"/>
    <n v="20.54"/>
    <n v="88348"/>
    <n v="3.88"/>
    <x v="3"/>
    <n v="4"/>
    <n v="-0.26217137293086662"/>
    <n v="15.154999999999999"/>
    <x v="26"/>
    <s v="Jun 2015"/>
    <s v="Jun 2015  Week 27"/>
    <n v="0"/>
    <n v="1"/>
    <x v="1"/>
    <x v="1"/>
  </r>
  <r>
    <n v="2882"/>
    <s v="Andrew Gonzalez"/>
    <x v="2"/>
    <n v="0.05"/>
    <n v="63.94"/>
    <n v="14.48"/>
    <x v="2"/>
    <x v="1"/>
    <x v="0"/>
    <s v="Office Furnishings"/>
    <s v="Small Box"/>
    <s v="Howard Miller 16&quot; Diameter Gallery Wall Clock"/>
    <n v="0.46"/>
    <s v="United States"/>
    <x v="0"/>
    <s v="North Carolina"/>
    <s v="Charlotte"/>
    <n v="28206"/>
    <x v="178"/>
    <x v="5"/>
    <x v="5"/>
    <x v="178"/>
    <x v="183"/>
    <d v="2015-07-07T00:00:00"/>
    <d v="2015-07-31T00:00:00"/>
    <d v="2015-07-07T00:00:00"/>
    <n v="270.87430000000001"/>
    <x v="31"/>
    <n v="1336.35"/>
    <n v="40224"/>
    <n v="63.89"/>
    <x v="0"/>
    <n v="7"/>
    <n v="0.20269712275975607"/>
    <n v="1607.2242999999999"/>
    <x v="26"/>
    <s v="Jun 2015"/>
    <s v="Jun 2015  Week 27"/>
    <n v="0"/>
    <n v="1"/>
    <x v="0"/>
    <x v="1"/>
  </r>
  <r>
    <n v="2885"/>
    <s v="Gary Frazier"/>
    <x v="2"/>
    <n v="0.05"/>
    <n v="63.94"/>
    <n v="14.48"/>
    <x v="2"/>
    <x v="1"/>
    <x v="0"/>
    <s v="Office Furnishings"/>
    <s v="Small Box"/>
    <s v="Howard Miller 16&quot; Diameter Gallery Wall Clock"/>
    <n v="0.46"/>
    <s v="United States"/>
    <x v="3"/>
    <s v="Ohio"/>
    <s v="North Royalton"/>
    <n v="44133"/>
    <x v="178"/>
    <x v="5"/>
    <x v="5"/>
    <x v="178"/>
    <x v="183"/>
    <d v="2015-07-07T00:00:00"/>
    <d v="2015-07-31T00:00:00"/>
    <d v="2015-07-07T00:00:00"/>
    <n v="219.54419999999999"/>
    <x v="18"/>
    <n v="318.18"/>
    <n v="87634"/>
    <n v="63.89"/>
    <x v="3"/>
    <n v="7"/>
    <n v="0.69"/>
    <n v="537.7242"/>
    <x v="26"/>
    <s v="Jun 2015"/>
    <s v="Jun 2015  Week 27"/>
    <n v="1"/>
    <n v="0"/>
    <x v="0"/>
    <x v="1"/>
  </r>
  <r>
    <n v="1384"/>
    <s v="George McLamb"/>
    <x v="3"/>
    <n v="7.0000000000000007E-2"/>
    <n v="11.29"/>
    <n v="5.03"/>
    <x v="1"/>
    <x v="1"/>
    <x v="2"/>
    <s v="Storage &amp; Organization"/>
    <s v="Small Box"/>
    <s v="X-Rack™ File for Hanging Folders"/>
    <n v="0.59"/>
    <s v="United States"/>
    <x v="0"/>
    <s v="Virginia"/>
    <s v="Alexandria"/>
    <n v="22304"/>
    <x v="178"/>
    <x v="5"/>
    <x v="5"/>
    <x v="178"/>
    <x v="182"/>
    <d v="2015-07-02T00:00:00"/>
    <d v="2015-07-31T00:00:00"/>
    <d v="2015-07-02T00:00:00"/>
    <n v="-163.03"/>
    <x v="8"/>
    <n v="123.18"/>
    <n v="89407"/>
    <n v="11.219999999999999"/>
    <x v="0"/>
    <n v="2"/>
    <n v="-1.3235103101152783"/>
    <n v="-39.849999999999994"/>
    <x v="26"/>
    <s v="Jun 2015"/>
    <s v="Jun 2015  Week 27"/>
    <n v="0"/>
    <n v="1"/>
    <x v="0"/>
    <x v="1"/>
  </r>
  <r>
    <n v="1472"/>
    <s v="Tommy Ellis Ritchie"/>
    <x v="3"/>
    <n v="0.02"/>
    <n v="30.98"/>
    <n v="6.5"/>
    <x v="2"/>
    <x v="2"/>
    <x v="1"/>
    <s v="Computer Peripherals"/>
    <s v="Small Box"/>
    <s v="Logitech Internet Navigator Keyboard"/>
    <n v="0.79"/>
    <s v="United States"/>
    <x v="3"/>
    <s v="Ohio"/>
    <s v="Westlake"/>
    <n v="44145"/>
    <x v="178"/>
    <x v="5"/>
    <x v="5"/>
    <x v="178"/>
    <x v="178"/>
    <d v="2015-07-01T00:00:00"/>
    <d v="2015-07-31T00:00:00"/>
    <d v="2015-07-01T00:00:00"/>
    <n v="-44.624000000000002"/>
    <x v="40"/>
    <n v="552.89"/>
    <n v="87078"/>
    <n v="30.96"/>
    <x v="3"/>
    <n v="1"/>
    <n v="-8.0710448733021037E-2"/>
    <n v="508.26599999999996"/>
    <x v="26"/>
    <s v="Jun 2015"/>
    <s v="Jun 2015  Week 27"/>
    <n v="0"/>
    <n v="1"/>
    <x v="0"/>
    <x v="1"/>
  </r>
  <r>
    <n v="2276"/>
    <s v="Dennis Block Richardson"/>
    <x v="3"/>
    <n v="0.01"/>
    <n v="195.99"/>
    <n v="8.99"/>
    <x v="1"/>
    <x v="1"/>
    <x v="1"/>
    <s v="Telephones and Communication"/>
    <s v="Small Box"/>
    <s v="T28 WORLD"/>
    <n v="0.6"/>
    <s v="United States"/>
    <x v="3"/>
    <s v="New York"/>
    <s v="Niagara Falls"/>
    <n v="14304"/>
    <x v="178"/>
    <x v="5"/>
    <x v="5"/>
    <x v="178"/>
    <x v="177"/>
    <d v="2015-06-30T00:00:00"/>
    <d v="2015-06-30T00:00:00"/>
    <d v="2015-06-30T00:00:00"/>
    <n v="2653.7813999999998"/>
    <x v="45"/>
    <n v="3846.06"/>
    <n v="91502"/>
    <n v="195.98000000000002"/>
    <x v="3"/>
    <n v="0"/>
    <n v="0.69"/>
    <n v="6499.8413999999993"/>
    <x v="26"/>
    <s v="Jun 2015"/>
    <s v="Jun 2015  Week 27"/>
    <n v="1"/>
    <n v="0"/>
    <x v="0"/>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9">
  <r>
    <n v="1"/>
    <n v="0"/>
  </r>
  <r>
    <n v="1"/>
    <n v="0"/>
  </r>
  <r>
    <n v="1"/>
    <n v="0"/>
  </r>
  <r>
    <n v="1"/>
    <n v="0"/>
  </r>
  <r>
    <n v="1"/>
    <n v="0"/>
  </r>
  <r>
    <n v="0"/>
    <n v="1"/>
  </r>
  <r>
    <n v="1"/>
    <n v="0"/>
  </r>
  <r>
    <n v="1"/>
    <n v="0"/>
  </r>
  <r>
    <n v="1"/>
    <n v="0"/>
  </r>
  <r>
    <n v="1"/>
    <n v="0"/>
  </r>
  <r>
    <n v="0"/>
    <n v="1"/>
  </r>
  <r>
    <n v="1"/>
    <n v="0"/>
  </r>
  <r>
    <n v="1"/>
    <n v="0"/>
  </r>
  <r>
    <n v="1"/>
    <n v="0"/>
  </r>
  <r>
    <n v="1"/>
    <n v="0"/>
  </r>
  <r>
    <n v="1"/>
    <n v="0"/>
  </r>
  <r>
    <n v="0"/>
    <n v="1"/>
  </r>
  <r>
    <n v="0"/>
    <n v="1"/>
  </r>
  <r>
    <n v="1"/>
    <n v="0"/>
  </r>
  <r>
    <n v="0"/>
    <n v="1"/>
  </r>
  <r>
    <n v="1"/>
    <n v="0"/>
  </r>
  <r>
    <n v="1"/>
    <n v="0"/>
  </r>
  <r>
    <n v="1"/>
    <n v="0"/>
  </r>
  <r>
    <n v="1"/>
    <n v="0"/>
  </r>
  <r>
    <n v="0"/>
    <n v="1"/>
  </r>
  <r>
    <n v="1"/>
    <n v="0"/>
  </r>
  <r>
    <n v="1"/>
    <n v="0"/>
  </r>
  <r>
    <n v="1"/>
    <n v="0"/>
  </r>
  <r>
    <n v="1"/>
    <n v="0"/>
  </r>
  <r>
    <n v="1"/>
    <n v="0"/>
  </r>
  <r>
    <n v="0"/>
    <n v="1"/>
  </r>
  <r>
    <n v="1"/>
    <n v="0"/>
  </r>
  <r>
    <n v="1"/>
    <n v="0"/>
  </r>
  <r>
    <n v="1"/>
    <n v="0"/>
  </r>
  <r>
    <n v="0"/>
    <n v="1"/>
  </r>
  <r>
    <n v="1"/>
    <n v="0"/>
  </r>
  <r>
    <n v="1"/>
    <n v="0"/>
  </r>
  <r>
    <n v="0"/>
    <n v="1"/>
  </r>
  <r>
    <n v="0"/>
    <n v="1"/>
  </r>
  <r>
    <n v="1"/>
    <n v="0"/>
  </r>
  <r>
    <n v="1"/>
    <n v="0"/>
  </r>
  <r>
    <n v="1"/>
    <n v="0"/>
  </r>
  <r>
    <n v="1"/>
    <n v="0"/>
  </r>
  <r>
    <n v="1"/>
    <n v="0"/>
  </r>
  <r>
    <n v="0"/>
    <n v="1"/>
  </r>
  <r>
    <n v="1"/>
    <n v="0"/>
  </r>
  <r>
    <n v="1"/>
    <n v="0"/>
  </r>
  <r>
    <n v="1"/>
    <n v="0"/>
  </r>
  <r>
    <n v="1"/>
    <n v="0"/>
  </r>
  <r>
    <n v="1"/>
    <n v="0"/>
  </r>
  <r>
    <n v="0"/>
    <n v="1"/>
  </r>
  <r>
    <n v="1"/>
    <n v="0"/>
  </r>
  <r>
    <n v="0"/>
    <n v="1"/>
  </r>
  <r>
    <n v="0"/>
    <n v="1"/>
  </r>
  <r>
    <n v="1"/>
    <n v="0"/>
  </r>
  <r>
    <n v="0"/>
    <n v="1"/>
  </r>
  <r>
    <n v="1"/>
    <n v="0"/>
  </r>
  <r>
    <n v="1"/>
    <n v="0"/>
  </r>
  <r>
    <n v="0"/>
    <n v="1"/>
  </r>
  <r>
    <n v="1"/>
    <n v="0"/>
  </r>
  <r>
    <n v="0"/>
    <n v="1"/>
  </r>
  <r>
    <n v="1"/>
    <n v="0"/>
  </r>
  <r>
    <n v="0"/>
    <n v="1"/>
  </r>
  <r>
    <n v="1"/>
    <n v="0"/>
  </r>
  <r>
    <n v="1"/>
    <n v="0"/>
  </r>
  <r>
    <n v="1"/>
    <n v="0"/>
  </r>
  <r>
    <n v="1"/>
    <n v="0"/>
  </r>
  <r>
    <n v="1"/>
    <n v="0"/>
  </r>
  <r>
    <n v="1"/>
    <n v="0"/>
  </r>
  <r>
    <n v="1"/>
    <n v="0"/>
  </r>
  <r>
    <n v="1"/>
    <n v="0"/>
  </r>
  <r>
    <n v="0"/>
    <n v="1"/>
  </r>
  <r>
    <n v="1"/>
    <n v="0"/>
  </r>
  <r>
    <n v="0"/>
    <n v="1"/>
  </r>
  <r>
    <n v="0"/>
    <n v="1"/>
  </r>
  <r>
    <n v="1"/>
    <n v="0"/>
  </r>
  <r>
    <n v="1"/>
    <n v="0"/>
  </r>
  <r>
    <n v="0"/>
    <n v="1"/>
  </r>
  <r>
    <n v="1"/>
    <n v="0"/>
  </r>
  <r>
    <n v="0"/>
    <n v="1"/>
  </r>
  <r>
    <n v="1"/>
    <n v="0"/>
  </r>
  <r>
    <n v="0"/>
    <n v="1"/>
  </r>
  <r>
    <n v="0"/>
    <n v="1"/>
  </r>
  <r>
    <n v="1"/>
    <n v="0"/>
  </r>
  <r>
    <n v="1"/>
    <n v="0"/>
  </r>
  <r>
    <n v="0"/>
    <n v="1"/>
  </r>
  <r>
    <n v="1"/>
    <n v="0"/>
  </r>
  <r>
    <n v="0"/>
    <n v="1"/>
  </r>
  <r>
    <n v="1"/>
    <n v="0"/>
  </r>
  <r>
    <n v="1"/>
    <n v="0"/>
  </r>
  <r>
    <n v="1"/>
    <n v="0"/>
  </r>
  <r>
    <n v="0"/>
    <n v="1"/>
  </r>
  <r>
    <n v="1"/>
    <n v="0"/>
  </r>
  <r>
    <n v="1"/>
    <n v="0"/>
  </r>
  <r>
    <n v="1"/>
    <n v="0"/>
  </r>
  <r>
    <n v="1"/>
    <n v="0"/>
  </r>
  <r>
    <n v="1"/>
    <n v="0"/>
  </r>
  <r>
    <n v="0"/>
    <n v="1"/>
  </r>
  <r>
    <n v="0"/>
    <n v="1"/>
  </r>
  <r>
    <n v="1"/>
    <n v="0"/>
  </r>
  <r>
    <n v="1"/>
    <n v="0"/>
  </r>
  <r>
    <n v="1"/>
    <n v="0"/>
  </r>
  <r>
    <n v="1"/>
    <n v="0"/>
  </r>
  <r>
    <n v="0"/>
    <n v="1"/>
  </r>
  <r>
    <n v="1"/>
    <n v="0"/>
  </r>
  <r>
    <n v="1"/>
    <n v="0"/>
  </r>
  <r>
    <n v="1"/>
    <n v="0"/>
  </r>
  <r>
    <n v="1"/>
    <n v="0"/>
  </r>
  <r>
    <n v="1"/>
    <n v="0"/>
  </r>
  <r>
    <n v="1"/>
    <n v="0"/>
  </r>
  <r>
    <n v="0"/>
    <n v="1"/>
  </r>
  <r>
    <n v="1"/>
    <n v="0"/>
  </r>
  <r>
    <n v="1"/>
    <n v="0"/>
  </r>
  <r>
    <n v="1"/>
    <n v="0"/>
  </r>
  <r>
    <n v="1"/>
    <n v="0"/>
  </r>
  <r>
    <n v="1"/>
    <n v="0"/>
  </r>
  <r>
    <n v="1"/>
    <n v="0"/>
  </r>
  <r>
    <n v="0"/>
    <n v="1"/>
  </r>
  <r>
    <n v="1"/>
    <n v="0"/>
  </r>
  <r>
    <n v="0"/>
    <n v="1"/>
  </r>
  <r>
    <n v="1"/>
    <n v="0"/>
  </r>
  <r>
    <n v="0"/>
    <n v="1"/>
  </r>
  <r>
    <n v="1"/>
    <n v="0"/>
  </r>
  <r>
    <n v="0"/>
    <n v="1"/>
  </r>
  <r>
    <n v="1"/>
    <n v="0"/>
  </r>
  <r>
    <n v="0"/>
    <n v="1"/>
  </r>
  <r>
    <n v="0"/>
    <n v="1"/>
  </r>
  <r>
    <n v="0"/>
    <n v="1"/>
  </r>
  <r>
    <n v="1"/>
    <n v="0"/>
  </r>
  <r>
    <n v="1"/>
    <n v="0"/>
  </r>
  <r>
    <n v="1"/>
    <n v="0"/>
  </r>
  <r>
    <n v="1"/>
    <n v="0"/>
  </r>
  <r>
    <n v="1"/>
    <n v="0"/>
  </r>
  <r>
    <n v="1"/>
    <n v="0"/>
  </r>
  <r>
    <n v="1"/>
    <n v="0"/>
  </r>
  <r>
    <n v="1"/>
    <n v="0"/>
  </r>
  <r>
    <n v="1"/>
    <n v="0"/>
  </r>
  <r>
    <n v="1"/>
    <n v="0"/>
  </r>
  <r>
    <n v="1"/>
    <n v="0"/>
  </r>
  <r>
    <n v="1"/>
    <n v="0"/>
  </r>
  <r>
    <n v="0"/>
    <n v="1"/>
  </r>
  <r>
    <n v="1"/>
    <n v="0"/>
  </r>
  <r>
    <n v="0"/>
    <n v="1"/>
  </r>
  <r>
    <n v="1"/>
    <n v="0"/>
  </r>
  <r>
    <n v="0"/>
    <n v="1"/>
  </r>
  <r>
    <n v="1"/>
    <n v="0"/>
  </r>
  <r>
    <n v="0"/>
    <n v="1"/>
  </r>
  <r>
    <n v="1"/>
    <n v="0"/>
  </r>
  <r>
    <n v="1"/>
    <n v="0"/>
  </r>
  <r>
    <n v="1"/>
    <n v="0"/>
  </r>
  <r>
    <n v="1"/>
    <n v="0"/>
  </r>
  <r>
    <n v="0"/>
    <n v="1"/>
  </r>
  <r>
    <n v="0"/>
    <n v="1"/>
  </r>
  <r>
    <n v="1"/>
    <n v="0"/>
  </r>
  <r>
    <n v="1"/>
    <n v="0"/>
  </r>
  <r>
    <n v="1"/>
    <n v="0"/>
  </r>
  <r>
    <n v="1"/>
    <n v="0"/>
  </r>
  <r>
    <n v="1"/>
    <n v="0"/>
  </r>
  <r>
    <n v="1"/>
    <n v="0"/>
  </r>
  <r>
    <n v="0"/>
    <n v="1"/>
  </r>
  <r>
    <n v="1"/>
    <n v="0"/>
  </r>
  <r>
    <n v="1"/>
    <n v="0"/>
  </r>
  <r>
    <n v="1"/>
    <n v="0"/>
  </r>
  <r>
    <n v="1"/>
    <n v="0"/>
  </r>
  <r>
    <n v="1"/>
    <n v="0"/>
  </r>
  <r>
    <n v="1"/>
    <n v="0"/>
  </r>
  <r>
    <n v="1"/>
    <n v="0"/>
  </r>
  <r>
    <n v="0"/>
    <n v="1"/>
  </r>
  <r>
    <n v="0"/>
    <n v="1"/>
  </r>
  <r>
    <n v="0"/>
    <n v="1"/>
  </r>
  <r>
    <n v="1"/>
    <n v="0"/>
  </r>
  <r>
    <n v="1"/>
    <n v="0"/>
  </r>
  <r>
    <n v="1"/>
    <n v="0"/>
  </r>
  <r>
    <n v="1"/>
    <n v="0"/>
  </r>
  <r>
    <n v="1"/>
    <n v="0"/>
  </r>
  <r>
    <n v="1"/>
    <n v="0"/>
  </r>
  <r>
    <n v="1"/>
    <n v="0"/>
  </r>
  <r>
    <n v="0"/>
    <n v="1"/>
  </r>
  <r>
    <n v="0"/>
    <n v="1"/>
  </r>
  <r>
    <n v="1"/>
    <n v="0"/>
  </r>
  <r>
    <n v="1"/>
    <n v="0"/>
  </r>
  <r>
    <n v="1"/>
    <n v="0"/>
  </r>
  <r>
    <n v="0"/>
    <n v="1"/>
  </r>
  <r>
    <n v="1"/>
    <n v="0"/>
  </r>
  <r>
    <n v="0"/>
    <n v="1"/>
  </r>
  <r>
    <n v="1"/>
    <n v="0"/>
  </r>
  <r>
    <n v="1"/>
    <n v="0"/>
  </r>
  <r>
    <n v="1"/>
    <n v="0"/>
  </r>
  <r>
    <n v="0"/>
    <n v="1"/>
  </r>
  <r>
    <n v="1"/>
    <n v="0"/>
  </r>
  <r>
    <n v="1"/>
    <n v="0"/>
  </r>
  <r>
    <n v="1"/>
    <n v="0"/>
  </r>
  <r>
    <n v="1"/>
    <n v="0"/>
  </r>
  <r>
    <n v="0"/>
    <n v="1"/>
  </r>
  <r>
    <n v="1"/>
    <n v="0"/>
  </r>
  <r>
    <n v="0"/>
    <n v="1"/>
  </r>
  <r>
    <n v="1"/>
    <n v="0"/>
  </r>
  <r>
    <n v="0"/>
    <n v="1"/>
  </r>
  <r>
    <n v="1"/>
    <n v="0"/>
  </r>
  <r>
    <n v="1"/>
    <n v="0"/>
  </r>
  <r>
    <n v="1"/>
    <n v="0"/>
  </r>
  <r>
    <n v="1"/>
    <n v="0"/>
  </r>
  <r>
    <n v="0"/>
    <n v="1"/>
  </r>
  <r>
    <n v="1"/>
    <n v="0"/>
  </r>
  <r>
    <n v="1"/>
    <n v="0"/>
  </r>
  <r>
    <n v="0"/>
    <n v="1"/>
  </r>
  <r>
    <n v="1"/>
    <n v="0"/>
  </r>
  <r>
    <n v="0"/>
    <n v="1"/>
  </r>
  <r>
    <n v="0"/>
    <n v="1"/>
  </r>
  <r>
    <n v="1"/>
    <n v="0"/>
  </r>
  <r>
    <n v="1"/>
    <n v="0"/>
  </r>
  <r>
    <n v="1"/>
    <n v="0"/>
  </r>
  <r>
    <n v="1"/>
    <n v="0"/>
  </r>
  <r>
    <n v="1"/>
    <n v="0"/>
  </r>
  <r>
    <n v="1"/>
    <n v="0"/>
  </r>
  <r>
    <n v="1"/>
    <n v="0"/>
  </r>
  <r>
    <n v="1"/>
    <n v="0"/>
  </r>
  <r>
    <n v="0"/>
    <n v="1"/>
  </r>
  <r>
    <n v="1"/>
    <n v="0"/>
  </r>
  <r>
    <n v="1"/>
    <n v="0"/>
  </r>
  <r>
    <n v="1"/>
    <n v="0"/>
  </r>
  <r>
    <n v="0"/>
    <n v="1"/>
  </r>
  <r>
    <n v="0"/>
    <n v="1"/>
  </r>
  <r>
    <n v="1"/>
    <n v="0"/>
  </r>
  <r>
    <n v="0"/>
    <n v="1"/>
  </r>
  <r>
    <n v="0"/>
    <n v="1"/>
  </r>
  <r>
    <n v="1"/>
    <n v="0"/>
  </r>
  <r>
    <n v="1"/>
    <n v="0"/>
  </r>
  <r>
    <n v="0"/>
    <n v="1"/>
  </r>
  <r>
    <n v="1"/>
    <n v="0"/>
  </r>
  <r>
    <n v="1"/>
    <n v="0"/>
  </r>
  <r>
    <n v="1"/>
    <n v="0"/>
  </r>
  <r>
    <n v="1"/>
    <n v="0"/>
  </r>
  <r>
    <n v="1"/>
    <n v="0"/>
  </r>
  <r>
    <n v="0"/>
    <n v="1"/>
  </r>
  <r>
    <n v="1"/>
    <n v="0"/>
  </r>
  <r>
    <n v="1"/>
    <n v="0"/>
  </r>
  <r>
    <n v="1"/>
    <n v="0"/>
  </r>
  <r>
    <n v="1"/>
    <n v="0"/>
  </r>
  <r>
    <n v="1"/>
    <n v="0"/>
  </r>
  <r>
    <n v="1"/>
    <n v="0"/>
  </r>
  <r>
    <n v="1"/>
    <n v="0"/>
  </r>
  <r>
    <n v="0"/>
    <n v="1"/>
  </r>
  <r>
    <n v="1"/>
    <n v="0"/>
  </r>
  <r>
    <n v="0"/>
    <n v="1"/>
  </r>
  <r>
    <n v="1"/>
    <n v="0"/>
  </r>
  <r>
    <n v="1"/>
    <n v="0"/>
  </r>
  <r>
    <n v="0"/>
    <n v="1"/>
  </r>
  <r>
    <n v="1"/>
    <n v="0"/>
  </r>
  <r>
    <n v="1"/>
    <n v="0"/>
  </r>
  <r>
    <n v="1"/>
    <n v="0"/>
  </r>
  <r>
    <n v="1"/>
    <n v="0"/>
  </r>
  <r>
    <n v="1"/>
    <n v="0"/>
  </r>
  <r>
    <n v="0"/>
    <n v="1"/>
  </r>
  <r>
    <n v="0"/>
    <n v="1"/>
  </r>
  <r>
    <n v="1"/>
    <n v="0"/>
  </r>
  <r>
    <n v="0"/>
    <n v="1"/>
  </r>
  <r>
    <n v="1"/>
    <n v="0"/>
  </r>
  <r>
    <n v="0"/>
    <n v="1"/>
  </r>
  <r>
    <n v="1"/>
    <n v="0"/>
  </r>
  <r>
    <n v="1"/>
    <n v="0"/>
  </r>
  <r>
    <n v="1"/>
    <n v="0"/>
  </r>
  <r>
    <n v="1"/>
    <n v="0"/>
  </r>
  <r>
    <n v="1"/>
    <n v="0"/>
  </r>
  <r>
    <n v="0"/>
    <n v="1"/>
  </r>
  <r>
    <n v="1"/>
    <n v="0"/>
  </r>
  <r>
    <n v="1"/>
    <n v="0"/>
  </r>
  <r>
    <n v="1"/>
    <n v="0"/>
  </r>
  <r>
    <n v="1"/>
    <n v="0"/>
  </r>
  <r>
    <n v="1"/>
    <n v="0"/>
  </r>
  <r>
    <n v="1"/>
    <n v="0"/>
  </r>
  <r>
    <n v="1"/>
    <n v="0"/>
  </r>
  <r>
    <n v="0"/>
    <n v="1"/>
  </r>
  <r>
    <n v="1"/>
    <n v="0"/>
  </r>
  <r>
    <n v="1"/>
    <n v="0"/>
  </r>
  <r>
    <n v="1"/>
    <n v="0"/>
  </r>
  <r>
    <n v="1"/>
    <n v="0"/>
  </r>
  <r>
    <n v="1"/>
    <n v="0"/>
  </r>
  <r>
    <n v="0"/>
    <n v="1"/>
  </r>
  <r>
    <n v="1"/>
    <n v="0"/>
  </r>
  <r>
    <n v="1"/>
    <n v="0"/>
  </r>
  <r>
    <n v="1"/>
    <n v="0"/>
  </r>
  <r>
    <n v="1"/>
    <n v="0"/>
  </r>
  <r>
    <n v="1"/>
    <n v="0"/>
  </r>
  <r>
    <n v="1"/>
    <n v="0"/>
  </r>
  <r>
    <n v="1"/>
    <n v="0"/>
  </r>
  <r>
    <n v="1"/>
    <n v="0"/>
  </r>
  <r>
    <n v="1"/>
    <n v="0"/>
  </r>
  <r>
    <n v="1"/>
    <n v="0"/>
  </r>
  <r>
    <n v="1"/>
    <n v="0"/>
  </r>
  <r>
    <n v="1"/>
    <n v="0"/>
  </r>
  <r>
    <n v="1"/>
    <n v="0"/>
  </r>
  <r>
    <n v="1"/>
    <n v="0"/>
  </r>
  <r>
    <n v="0"/>
    <n v="1"/>
  </r>
  <r>
    <n v="1"/>
    <n v="0"/>
  </r>
  <r>
    <n v="1"/>
    <n v="0"/>
  </r>
  <r>
    <n v="1"/>
    <n v="0"/>
  </r>
  <r>
    <n v="1"/>
    <n v="0"/>
  </r>
  <r>
    <n v="1"/>
    <n v="0"/>
  </r>
  <r>
    <n v="1"/>
    <n v="0"/>
  </r>
  <r>
    <n v="0"/>
    <n v="1"/>
  </r>
  <r>
    <n v="0"/>
    <n v="1"/>
  </r>
  <r>
    <n v="1"/>
    <n v="0"/>
  </r>
  <r>
    <n v="1"/>
    <n v="0"/>
  </r>
  <r>
    <n v="1"/>
    <n v="0"/>
  </r>
  <r>
    <n v="0"/>
    <n v="1"/>
  </r>
  <r>
    <n v="0"/>
    <n v="1"/>
  </r>
  <r>
    <n v="1"/>
    <n v="0"/>
  </r>
  <r>
    <n v="1"/>
    <n v="0"/>
  </r>
  <r>
    <n v="1"/>
    <n v="0"/>
  </r>
  <r>
    <n v="1"/>
    <n v="0"/>
  </r>
  <r>
    <n v="1"/>
    <n v="0"/>
  </r>
  <r>
    <n v="0"/>
    <n v="1"/>
  </r>
  <r>
    <n v="1"/>
    <n v="0"/>
  </r>
  <r>
    <n v="1"/>
    <n v="0"/>
  </r>
  <r>
    <n v="1"/>
    <n v="0"/>
  </r>
  <r>
    <n v="1"/>
    <n v="0"/>
  </r>
  <r>
    <n v="1"/>
    <n v="0"/>
  </r>
  <r>
    <n v="0"/>
    <n v="1"/>
  </r>
  <r>
    <n v="1"/>
    <n v="0"/>
  </r>
  <r>
    <n v="1"/>
    <n v="0"/>
  </r>
  <r>
    <n v="0"/>
    <n v="1"/>
  </r>
  <r>
    <n v="1"/>
    <n v="0"/>
  </r>
  <r>
    <n v="0"/>
    <n v="1"/>
  </r>
  <r>
    <n v="0"/>
    <n v="1"/>
  </r>
  <r>
    <n v="0"/>
    <n v="1"/>
  </r>
  <r>
    <n v="0"/>
    <n v="1"/>
  </r>
  <r>
    <n v="1"/>
    <n v="0"/>
  </r>
  <r>
    <n v="1"/>
    <n v="0"/>
  </r>
  <r>
    <n v="1"/>
    <n v="0"/>
  </r>
  <r>
    <n v="1"/>
    <n v="0"/>
  </r>
  <r>
    <n v="1"/>
    <n v="0"/>
  </r>
  <r>
    <n v="1"/>
    <n v="0"/>
  </r>
  <r>
    <n v="0"/>
    <n v="1"/>
  </r>
  <r>
    <n v="0"/>
    <n v="1"/>
  </r>
  <r>
    <n v="0"/>
    <n v="1"/>
  </r>
  <r>
    <n v="1"/>
    <n v="0"/>
  </r>
  <r>
    <n v="1"/>
    <n v="0"/>
  </r>
  <r>
    <n v="0"/>
    <n v="1"/>
  </r>
  <r>
    <n v="1"/>
    <n v="0"/>
  </r>
  <r>
    <n v="1"/>
    <n v="0"/>
  </r>
  <r>
    <n v="0"/>
    <n v="1"/>
  </r>
  <r>
    <n v="1"/>
    <n v="0"/>
  </r>
  <r>
    <n v="0"/>
    <n v="1"/>
  </r>
  <r>
    <n v="1"/>
    <n v="0"/>
  </r>
  <r>
    <n v="1"/>
    <n v="0"/>
  </r>
  <r>
    <n v="1"/>
    <n v="0"/>
  </r>
  <r>
    <n v="1"/>
    <n v="0"/>
  </r>
  <r>
    <n v="0"/>
    <n v="1"/>
  </r>
  <r>
    <n v="1"/>
    <n v="0"/>
  </r>
  <r>
    <n v="1"/>
    <n v="0"/>
  </r>
  <r>
    <n v="0"/>
    <n v="1"/>
  </r>
  <r>
    <n v="1"/>
    <n v="0"/>
  </r>
  <r>
    <n v="1"/>
    <n v="0"/>
  </r>
  <r>
    <n v="1"/>
    <n v="0"/>
  </r>
  <r>
    <n v="1"/>
    <n v="0"/>
  </r>
  <r>
    <n v="1"/>
    <n v="0"/>
  </r>
  <r>
    <n v="0"/>
    <n v="1"/>
  </r>
  <r>
    <n v="0"/>
    <n v="1"/>
  </r>
  <r>
    <n v="1"/>
    <n v="0"/>
  </r>
  <r>
    <n v="0"/>
    <n v="1"/>
  </r>
  <r>
    <n v="0"/>
    <n v="1"/>
  </r>
  <r>
    <n v="1"/>
    <n v="0"/>
  </r>
  <r>
    <n v="1"/>
    <n v="0"/>
  </r>
  <r>
    <n v="0"/>
    <n v="1"/>
  </r>
  <r>
    <n v="1"/>
    <n v="0"/>
  </r>
  <r>
    <n v="0"/>
    <n v="1"/>
  </r>
  <r>
    <n v="1"/>
    <n v="0"/>
  </r>
  <r>
    <n v="1"/>
    <n v="0"/>
  </r>
  <r>
    <n v="1"/>
    <n v="0"/>
  </r>
  <r>
    <n v="1"/>
    <n v="0"/>
  </r>
  <r>
    <n v="0"/>
    <n v="1"/>
  </r>
  <r>
    <n v="1"/>
    <n v="0"/>
  </r>
  <r>
    <n v="1"/>
    <n v="0"/>
  </r>
  <r>
    <n v="0"/>
    <n v="1"/>
  </r>
  <r>
    <n v="0"/>
    <n v="1"/>
  </r>
  <r>
    <n v="0"/>
    <n v="1"/>
  </r>
  <r>
    <n v="1"/>
    <n v="0"/>
  </r>
  <r>
    <n v="0"/>
    <n v="1"/>
  </r>
  <r>
    <n v="1"/>
    <n v="0"/>
  </r>
  <r>
    <n v="1"/>
    <n v="0"/>
  </r>
  <r>
    <n v="1"/>
    <n v="0"/>
  </r>
  <r>
    <n v="1"/>
    <n v="0"/>
  </r>
  <r>
    <n v="1"/>
    <n v="0"/>
  </r>
  <r>
    <n v="1"/>
    <n v="0"/>
  </r>
  <r>
    <n v="1"/>
    <n v="0"/>
  </r>
  <r>
    <n v="1"/>
    <n v="0"/>
  </r>
  <r>
    <n v="1"/>
    <n v="0"/>
  </r>
  <r>
    <n v="1"/>
    <n v="0"/>
  </r>
  <r>
    <n v="1"/>
    <n v="0"/>
  </r>
  <r>
    <n v="0"/>
    <n v="1"/>
  </r>
  <r>
    <n v="1"/>
    <n v="0"/>
  </r>
  <r>
    <n v="1"/>
    <n v="0"/>
  </r>
  <r>
    <n v="1"/>
    <n v="0"/>
  </r>
  <r>
    <n v="0"/>
    <n v="1"/>
  </r>
  <r>
    <n v="0"/>
    <n v="1"/>
  </r>
  <r>
    <n v="0"/>
    <n v="1"/>
  </r>
  <r>
    <n v="1"/>
    <n v="0"/>
  </r>
  <r>
    <n v="1"/>
    <n v="0"/>
  </r>
  <r>
    <n v="1"/>
    <n v="0"/>
  </r>
  <r>
    <n v="0"/>
    <n v="1"/>
  </r>
  <r>
    <n v="1"/>
    <n v="0"/>
  </r>
  <r>
    <n v="0"/>
    <n v="1"/>
  </r>
  <r>
    <n v="0"/>
    <n v="1"/>
  </r>
  <r>
    <n v="1"/>
    <n v="0"/>
  </r>
  <r>
    <n v="0"/>
    <n v="1"/>
  </r>
  <r>
    <n v="0"/>
    <n v="1"/>
  </r>
  <r>
    <n v="0"/>
    <n v="1"/>
  </r>
  <r>
    <n v="1"/>
    <n v="0"/>
  </r>
  <r>
    <n v="1"/>
    <n v="0"/>
  </r>
  <r>
    <n v="1"/>
    <n v="0"/>
  </r>
  <r>
    <n v="1"/>
    <n v="0"/>
  </r>
  <r>
    <n v="1"/>
    <n v="0"/>
  </r>
  <r>
    <n v="1"/>
    <n v="0"/>
  </r>
  <r>
    <n v="0"/>
    <n v="1"/>
  </r>
  <r>
    <n v="1"/>
    <n v="0"/>
  </r>
  <r>
    <n v="1"/>
    <n v="0"/>
  </r>
  <r>
    <n v="1"/>
    <n v="0"/>
  </r>
  <r>
    <n v="1"/>
    <n v="0"/>
  </r>
  <r>
    <n v="1"/>
    <n v="0"/>
  </r>
  <r>
    <n v="1"/>
    <n v="0"/>
  </r>
  <r>
    <n v="1"/>
    <n v="0"/>
  </r>
  <r>
    <n v="1"/>
    <n v="0"/>
  </r>
  <r>
    <n v="0"/>
    <n v="1"/>
  </r>
  <r>
    <n v="1"/>
    <n v="0"/>
  </r>
  <r>
    <n v="0"/>
    <n v="1"/>
  </r>
  <r>
    <n v="1"/>
    <n v="0"/>
  </r>
  <r>
    <n v="1"/>
    <n v="0"/>
  </r>
  <r>
    <n v="0"/>
    <n v="1"/>
  </r>
  <r>
    <n v="1"/>
    <n v="0"/>
  </r>
  <r>
    <n v="0"/>
    <n v="1"/>
  </r>
  <r>
    <n v="1"/>
    <n v="0"/>
  </r>
  <r>
    <n v="1"/>
    <n v="0"/>
  </r>
  <r>
    <n v="0"/>
    <n v="1"/>
  </r>
  <r>
    <n v="0"/>
    <n v="1"/>
  </r>
  <r>
    <n v="1"/>
    <n v="0"/>
  </r>
  <r>
    <n v="1"/>
    <n v="0"/>
  </r>
  <r>
    <n v="1"/>
    <n v="0"/>
  </r>
  <r>
    <n v="0"/>
    <n v="1"/>
  </r>
  <r>
    <n v="0"/>
    <n v="1"/>
  </r>
  <r>
    <n v="1"/>
    <n v="0"/>
  </r>
  <r>
    <n v="1"/>
    <n v="0"/>
  </r>
  <r>
    <n v="1"/>
    <n v="0"/>
  </r>
  <r>
    <n v="0"/>
    <n v="1"/>
  </r>
  <r>
    <n v="1"/>
    <n v="0"/>
  </r>
  <r>
    <n v="0"/>
    <n v="1"/>
  </r>
  <r>
    <n v="0"/>
    <n v="1"/>
  </r>
  <r>
    <n v="0"/>
    <n v="1"/>
  </r>
  <r>
    <n v="1"/>
    <n v="0"/>
  </r>
  <r>
    <n v="1"/>
    <n v="0"/>
  </r>
  <r>
    <n v="1"/>
    <n v="0"/>
  </r>
  <r>
    <n v="1"/>
    <n v="0"/>
  </r>
  <r>
    <n v="1"/>
    <n v="0"/>
  </r>
  <r>
    <n v="0"/>
    <n v="1"/>
  </r>
  <r>
    <n v="1"/>
    <n v="0"/>
  </r>
  <r>
    <n v="1"/>
    <n v="0"/>
  </r>
  <r>
    <n v="1"/>
    <n v="0"/>
  </r>
  <r>
    <n v="1"/>
    <n v="0"/>
  </r>
  <r>
    <n v="1"/>
    <n v="0"/>
  </r>
  <r>
    <n v="1"/>
    <n v="0"/>
  </r>
  <r>
    <n v="0"/>
    <n v="1"/>
  </r>
  <r>
    <n v="0"/>
    <n v="1"/>
  </r>
  <r>
    <n v="0"/>
    <n v="1"/>
  </r>
  <r>
    <n v="1"/>
    <n v="0"/>
  </r>
  <r>
    <n v="1"/>
    <n v="0"/>
  </r>
  <r>
    <n v="1"/>
    <n v="0"/>
  </r>
  <r>
    <n v="0"/>
    <n v="1"/>
  </r>
  <r>
    <n v="0"/>
    <n v="1"/>
  </r>
  <r>
    <n v="1"/>
    <n v="0"/>
  </r>
  <r>
    <n v="1"/>
    <n v="0"/>
  </r>
  <r>
    <n v="0"/>
    <n v="1"/>
  </r>
  <r>
    <n v="1"/>
    <n v="0"/>
  </r>
  <r>
    <n v="0"/>
    <n v="1"/>
  </r>
  <r>
    <n v="1"/>
    <n v="0"/>
  </r>
  <r>
    <n v="1"/>
    <n v="0"/>
  </r>
  <r>
    <n v="1"/>
    <n v="0"/>
  </r>
  <r>
    <n v="0"/>
    <n v="1"/>
  </r>
  <r>
    <n v="0"/>
    <n v="1"/>
  </r>
  <r>
    <n v="1"/>
    <n v="0"/>
  </r>
  <r>
    <n v="0"/>
    <n v="1"/>
  </r>
  <r>
    <n v="0"/>
    <n v="1"/>
  </r>
  <r>
    <n v="0"/>
    <n v="1"/>
  </r>
  <r>
    <n v="0"/>
    <n v="1"/>
  </r>
  <r>
    <n v="0"/>
    <n v="1"/>
  </r>
  <r>
    <n v="1"/>
    <n v="0"/>
  </r>
  <r>
    <n v="0"/>
    <n v="1"/>
  </r>
  <r>
    <n v="1"/>
    <n v="0"/>
  </r>
  <r>
    <n v="1"/>
    <n v="0"/>
  </r>
  <r>
    <n v="1"/>
    <n v="0"/>
  </r>
  <r>
    <n v="0"/>
    <n v="1"/>
  </r>
  <r>
    <n v="1"/>
    <n v="0"/>
  </r>
  <r>
    <n v="1"/>
    <n v="0"/>
  </r>
  <r>
    <n v="1"/>
    <n v="0"/>
  </r>
  <r>
    <n v="1"/>
    <n v="0"/>
  </r>
  <r>
    <n v="0"/>
    <n v="1"/>
  </r>
  <r>
    <n v="1"/>
    <n v="0"/>
  </r>
  <r>
    <n v="1"/>
    <n v="0"/>
  </r>
  <r>
    <n v="1"/>
    <n v="0"/>
  </r>
  <r>
    <n v="1"/>
    <n v="0"/>
  </r>
  <r>
    <n v="1"/>
    <n v="0"/>
  </r>
  <r>
    <n v="0"/>
    <n v="1"/>
  </r>
  <r>
    <n v="1"/>
    <n v="0"/>
  </r>
  <r>
    <n v="1"/>
    <n v="0"/>
  </r>
  <r>
    <n v="1"/>
    <n v="0"/>
  </r>
  <r>
    <n v="1"/>
    <n v="0"/>
  </r>
  <r>
    <n v="1"/>
    <n v="0"/>
  </r>
  <r>
    <n v="0"/>
    <n v="1"/>
  </r>
  <r>
    <n v="1"/>
    <n v="0"/>
  </r>
  <r>
    <n v="1"/>
    <n v="0"/>
  </r>
  <r>
    <n v="1"/>
    <n v="0"/>
  </r>
  <r>
    <n v="0"/>
    <n v="1"/>
  </r>
  <r>
    <n v="1"/>
    <n v="0"/>
  </r>
  <r>
    <n v="0"/>
    <n v="1"/>
  </r>
  <r>
    <n v="1"/>
    <n v="0"/>
  </r>
  <r>
    <n v="0"/>
    <n v="1"/>
  </r>
  <r>
    <n v="0"/>
    <n v="1"/>
  </r>
  <r>
    <n v="1"/>
    <n v="0"/>
  </r>
  <r>
    <n v="1"/>
    <n v="0"/>
  </r>
  <r>
    <n v="1"/>
    <n v="0"/>
  </r>
  <r>
    <n v="0"/>
    <n v="1"/>
  </r>
  <r>
    <n v="1"/>
    <n v="0"/>
  </r>
  <r>
    <n v="1"/>
    <n v="0"/>
  </r>
  <r>
    <n v="0"/>
    <n v="1"/>
  </r>
  <r>
    <n v="0"/>
    <n v="1"/>
  </r>
  <r>
    <n v="1"/>
    <n v="0"/>
  </r>
  <r>
    <n v="1"/>
    <n v="0"/>
  </r>
  <r>
    <n v="1"/>
    <n v="0"/>
  </r>
  <r>
    <n v="1"/>
    <n v="0"/>
  </r>
  <r>
    <n v="1"/>
    <n v="0"/>
  </r>
  <r>
    <n v="1"/>
    <n v="0"/>
  </r>
  <r>
    <n v="0"/>
    <n v="1"/>
  </r>
  <r>
    <n v="0"/>
    <n v="1"/>
  </r>
  <r>
    <n v="1"/>
    <n v="0"/>
  </r>
  <r>
    <n v="0"/>
    <n v="1"/>
  </r>
  <r>
    <n v="1"/>
    <n v="0"/>
  </r>
  <r>
    <n v="0"/>
    <n v="1"/>
  </r>
  <r>
    <n v="1"/>
    <n v="0"/>
  </r>
  <r>
    <n v="0"/>
    <n v="1"/>
  </r>
  <r>
    <n v="0"/>
    <n v="1"/>
  </r>
  <r>
    <n v="0"/>
    <n v="1"/>
  </r>
  <r>
    <n v="1"/>
    <n v="0"/>
  </r>
  <r>
    <n v="0"/>
    <n v="1"/>
  </r>
  <r>
    <n v="1"/>
    <n v="0"/>
  </r>
  <r>
    <n v="0"/>
    <n v="1"/>
  </r>
  <r>
    <n v="1"/>
    <n v="0"/>
  </r>
  <r>
    <n v="0"/>
    <n v="1"/>
  </r>
  <r>
    <n v="0"/>
    <n v="1"/>
  </r>
  <r>
    <n v="0"/>
    <n v="1"/>
  </r>
  <r>
    <n v="0"/>
    <n v="1"/>
  </r>
  <r>
    <n v="1"/>
    <n v="0"/>
  </r>
  <r>
    <n v="1"/>
    <n v="0"/>
  </r>
  <r>
    <n v="1"/>
    <n v="0"/>
  </r>
  <r>
    <n v="0"/>
    <n v="1"/>
  </r>
  <r>
    <n v="0"/>
    <n v="1"/>
  </r>
  <r>
    <n v="1"/>
    <n v="0"/>
  </r>
  <r>
    <n v="1"/>
    <n v="0"/>
  </r>
  <r>
    <n v="0"/>
    <n v="1"/>
  </r>
  <r>
    <n v="1"/>
    <n v="0"/>
  </r>
  <r>
    <n v="1"/>
    <n v="0"/>
  </r>
  <r>
    <n v="1"/>
    <n v="0"/>
  </r>
  <r>
    <n v="1"/>
    <n v="0"/>
  </r>
  <r>
    <n v="1"/>
    <n v="0"/>
  </r>
  <r>
    <n v="1"/>
    <n v="0"/>
  </r>
  <r>
    <n v="0"/>
    <n v="1"/>
  </r>
  <r>
    <n v="0"/>
    <n v="1"/>
  </r>
  <r>
    <n v="0"/>
    <n v="1"/>
  </r>
  <r>
    <n v="1"/>
    <n v="0"/>
  </r>
  <r>
    <n v="1"/>
    <n v="0"/>
  </r>
  <r>
    <n v="0"/>
    <n v="1"/>
  </r>
  <r>
    <n v="0"/>
    <n v="1"/>
  </r>
  <r>
    <n v="1"/>
    <n v="0"/>
  </r>
  <r>
    <n v="1"/>
    <n v="0"/>
  </r>
  <r>
    <n v="1"/>
    <n v="0"/>
  </r>
  <r>
    <n v="1"/>
    <n v="0"/>
  </r>
  <r>
    <n v="0"/>
    <n v="1"/>
  </r>
  <r>
    <n v="1"/>
    <n v="0"/>
  </r>
  <r>
    <n v="1"/>
    <n v="0"/>
  </r>
  <r>
    <n v="0"/>
    <n v="1"/>
  </r>
  <r>
    <n v="1"/>
    <n v="0"/>
  </r>
  <r>
    <n v="0"/>
    <n v="1"/>
  </r>
  <r>
    <n v="0"/>
    <n v="1"/>
  </r>
  <r>
    <n v="0"/>
    <n v="1"/>
  </r>
  <r>
    <n v="0"/>
    <n v="1"/>
  </r>
  <r>
    <n v="0"/>
    <n v="1"/>
  </r>
  <r>
    <n v="1"/>
    <n v="0"/>
  </r>
  <r>
    <n v="0"/>
    <n v="1"/>
  </r>
  <r>
    <n v="0"/>
    <n v="1"/>
  </r>
  <r>
    <n v="1"/>
    <n v="0"/>
  </r>
  <r>
    <n v="1"/>
    <n v="0"/>
  </r>
  <r>
    <n v="0"/>
    <n v="1"/>
  </r>
  <r>
    <n v="1"/>
    <n v="0"/>
  </r>
  <r>
    <n v="0"/>
    <n v="1"/>
  </r>
  <r>
    <n v="0"/>
    <n v="1"/>
  </r>
  <r>
    <n v="1"/>
    <n v="0"/>
  </r>
  <r>
    <n v="1"/>
    <n v="0"/>
  </r>
  <r>
    <n v="1"/>
    <n v="0"/>
  </r>
  <r>
    <n v="1"/>
    <n v="0"/>
  </r>
  <r>
    <n v="0"/>
    <n v="1"/>
  </r>
  <r>
    <n v="1"/>
    <n v="0"/>
  </r>
  <r>
    <n v="0"/>
    <n v="1"/>
  </r>
  <r>
    <n v="1"/>
    <n v="0"/>
  </r>
  <r>
    <n v="1"/>
    <n v="0"/>
  </r>
  <r>
    <n v="0"/>
    <n v="1"/>
  </r>
  <r>
    <n v="1"/>
    <n v="0"/>
  </r>
  <r>
    <n v="1"/>
    <n v="0"/>
  </r>
  <r>
    <n v="1"/>
    <n v="0"/>
  </r>
  <r>
    <n v="1"/>
    <n v="0"/>
  </r>
  <r>
    <n v="1"/>
    <n v="0"/>
  </r>
  <r>
    <n v="0"/>
    <n v="1"/>
  </r>
  <r>
    <n v="1"/>
    <n v="0"/>
  </r>
  <r>
    <n v="0"/>
    <n v="1"/>
  </r>
  <r>
    <n v="1"/>
    <n v="0"/>
  </r>
  <r>
    <n v="0"/>
    <n v="1"/>
  </r>
  <r>
    <n v="1"/>
    <n v="0"/>
  </r>
  <r>
    <n v="0"/>
    <n v="1"/>
  </r>
  <r>
    <n v="1"/>
    <n v="0"/>
  </r>
  <r>
    <n v="1"/>
    <n v="0"/>
  </r>
  <r>
    <n v="1"/>
    <n v="0"/>
  </r>
  <r>
    <n v="1"/>
    <n v="0"/>
  </r>
  <r>
    <n v="0"/>
    <n v="1"/>
  </r>
  <r>
    <n v="1"/>
    <n v="0"/>
  </r>
  <r>
    <n v="1"/>
    <n v="0"/>
  </r>
  <r>
    <n v="0"/>
    <n v="1"/>
  </r>
  <r>
    <n v="1"/>
    <n v="0"/>
  </r>
  <r>
    <n v="1"/>
    <n v="0"/>
  </r>
  <r>
    <n v="1"/>
    <n v="0"/>
  </r>
  <r>
    <n v="1"/>
    <n v="0"/>
  </r>
  <r>
    <n v="1"/>
    <n v="0"/>
  </r>
  <r>
    <n v="0"/>
    <n v="1"/>
  </r>
  <r>
    <n v="1"/>
    <n v="0"/>
  </r>
  <r>
    <n v="1"/>
    <n v="0"/>
  </r>
  <r>
    <n v="1"/>
    <n v="0"/>
  </r>
  <r>
    <n v="1"/>
    <n v="0"/>
  </r>
  <r>
    <n v="1"/>
    <n v="0"/>
  </r>
  <r>
    <n v="0"/>
    <n v="1"/>
  </r>
  <r>
    <n v="1"/>
    <n v="0"/>
  </r>
  <r>
    <n v="0"/>
    <n v="1"/>
  </r>
  <r>
    <n v="1"/>
    <n v="0"/>
  </r>
  <r>
    <n v="1"/>
    <n v="0"/>
  </r>
  <r>
    <n v="1"/>
    <n v="0"/>
  </r>
  <r>
    <n v="0"/>
    <n v="1"/>
  </r>
  <r>
    <n v="0"/>
    <n v="1"/>
  </r>
  <r>
    <n v="0"/>
    <n v="1"/>
  </r>
  <r>
    <n v="1"/>
    <n v="0"/>
  </r>
  <r>
    <n v="1"/>
    <n v="0"/>
  </r>
  <r>
    <n v="1"/>
    <n v="0"/>
  </r>
  <r>
    <n v="1"/>
    <n v="0"/>
  </r>
  <r>
    <n v="1"/>
    <n v="0"/>
  </r>
  <r>
    <n v="1"/>
    <n v="0"/>
  </r>
  <r>
    <n v="0"/>
    <n v="1"/>
  </r>
  <r>
    <n v="1"/>
    <n v="0"/>
  </r>
  <r>
    <n v="1"/>
    <n v="0"/>
  </r>
  <r>
    <n v="1"/>
    <n v="0"/>
  </r>
  <r>
    <n v="1"/>
    <n v="0"/>
  </r>
  <r>
    <n v="1"/>
    <n v="0"/>
  </r>
  <r>
    <n v="1"/>
    <n v="0"/>
  </r>
  <r>
    <n v="0"/>
    <n v="1"/>
  </r>
  <r>
    <n v="0"/>
    <n v="1"/>
  </r>
  <r>
    <n v="1"/>
    <n v="0"/>
  </r>
  <r>
    <n v="0"/>
    <n v="1"/>
  </r>
  <r>
    <n v="0"/>
    <n v="1"/>
  </r>
  <r>
    <n v="1"/>
    <n v="0"/>
  </r>
  <r>
    <n v="0"/>
    <n v="1"/>
  </r>
  <r>
    <n v="1"/>
    <n v="0"/>
  </r>
  <r>
    <n v="1"/>
    <n v="0"/>
  </r>
  <r>
    <n v="1"/>
    <n v="0"/>
  </r>
  <r>
    <n v="1"/>
    <n v="0"/>
  </r>
  <r>
    <n v="0"/>
    <n v="1"/>
  </r>
  <r>
    <n v="0"/>
    <n v="1"/>
  </r>
  <r>
    <n v="1"/>
    <n v="0"/>
  </r>
  <r>
    <n v="1"/>
    <n v="0"/>
  </r>
  <r>
    <n v="1"/>
    <n v="0"/>
  </r>
  <r>
    <n v="0"/>
    <n v="1"/>
  </r>
  <r>
    <n v="1"/>
    <n v="0"/>
  </r>
  <r>
    <n v="0"/>
    <n v="1"/>
  </r>
  <r>
    <n v="1"/>
    <n v="0"/>
  </r>
  <r>
    <n v="0"/>
    <n v="1"/>
  </r>
  <r>
    <n v="0"/>
    <n v="1"/>
  </r>
  <r>
    <n v="1"/>
    <n v="0"/>
  </r>
  <r>
    <n v="1"/>
    <n v="0"/>
  </r>
  <r>
    <n v="1"/>
    <n v="0"/>
  </r>
  <r>
    <n v="0"/>
    <n v="1"/>
  </r>
  <r>
    <n v="0"/>
    <n v="1"/>
  </r>
  <r>
    <n v="1"/>
    <n v="0"/>
  </r>
  <r>
    <n v="1"/>
    <n v="0"/>
  </r>
  <r>
    <n v="1"/>
    <n v="0"/>
  </r>
  <r>
    <n v="1"/>
    <n v="0"/>
  </r>
  <r>
    <n v="0"/>
    <n v="1"/>
  </r>
  <r>
    <n v="0"/>
    <n v="1"/>
  </r>
  <r>
    <n v="1"/>
    <n v="0"/>
  </r>
  <r>
    <n v="1"/>
    <n v="0"/>
  </r>
  <r>
    <n v="1"/>
    <n v="0"/>
  </r>
  <r>
    <n v="1"/>
    <n v="0"/>
  </r>
  <r>
    <n v="1"/>
    <n v="0"/>
  </r>
  <r>
    <n v="1"/>
    <n v="0"/>
  </r>
  <r>
    <n v="1"/>
    <n v="0"/>
  </r>
  <r>
    <n v="0"/>
    <n v="1"/>
  </r>
  <r>
    <n v="1"/>
    <n v="0"/>
  </r>
  <r>
    <n v="1"/>
    <n v="0"/>
  </r>
  <r>
    <n v="1"/>
    <n v="0"/>
  </r>
  <r>
    <n v="1"/>
    <n v="0"/>
  </r>
  <r>
    <n v="0"/>
    <n v="1"/>
  </r>
  <r>
    <n v="1"/>
    <n v="0"/>
  </r>
  <r>
    <n v="0"/>
    <n v="1"/>
  </r>
  <r>
    <n v="0"/>
    <n v="1"/>
  </r>
  <r>
    <n v="0"/>
    <n v="1"/>
  </r>
  <r>
    <n v="0"/>
    <n v="1"/>
  </r>
  <r>
    <n v="0"/>
    <n v="1"/>
  </r>
  <r>
    <n v="0"/>
    <n v="1"/>
  </r>
  <r>
    <n v="0"/>
    <n v="1"/>
  </r>
  <r>
    <n v="1"/>
    <n v="0"/>
  </r>
  <r>
    <n v="0"/>
    <n v="1"/>
  </r>
  <r>
    <n v="1"/>
    <n v="0"/>
  </r>
  <r>
    <n v="1"/>
    <n v="0"/>
  </r>
  <r>
    <n v="1"/>
    <n v="0"/>
  </r>
  <r>
    <n v="0"/>
    <n v="1"/>
  </r>
  <r>
    <n v="1"/>
    <n v="0"/>
  </r>
  <r>
    <n v="1"/>
    <n v="0"/>
  </r>
  <r>
    <n v="1"/>
    <n v="0"/>
  </r>
  <r>
    <n v="0"/>
    <n v="1"/>
  </r>
  <r>
    <n v="1"/>
    <n v="0"/>
  </r>
  <r>
    <n v="0"/>
    <n v="1"/>
  </r>
  <r>
    <n v="0"/>
    <n v="1"/>
  </r>
  <r>
    <n v="1"/>
    <n v="0"/>
  </r>
  <r>
    <n v="1"/>
    <n v="0"/>
  </r>
  <r>
    <n v="1"/>
    <n v="0"/>
  </r>
  <r>
    <n v="0"/>
    <n v="1"/>
  </r>
  <r>
    <n v="1"/>
    <n v="0"/>
  </r>
  <r>
    <n v="1"/>
    <n v="0"/>
  </r>
  <r>
    <n v="1"/>
    <n v="0"/>
  </r>
  <r>
    <n v="1"/>
    <n v="0"/>
  </r>
  <r>
    <n v="1"/>
    <n v="0"/>
  </r>
  <r>
    <n v="1"/>
    <n v="0"/>
  </r>
  <r>
    <n v="1"/>
    <n v="0"/>
  </r>
  <r>
    <n v="0"/>
    <n v="1"/>
  </r>
  <r>
    <n v="0"/>
    <n v="1"/>
  </r>
  <r>
    <n v="1"/>
    <n v="0"/>
  </r>
  <r>
    <n v="0"/>
    <n v="1"/>
  </r>
  <r>
    <n v="0"/>
    <n v="1"/>
  </r>
  <r>
    <n v="1"/>
    <n v="0"/>
  </r>
  <r>
    <n v="1"/>
    <n v="0"/>
  </r>
  <r>
    <n v="1"/>
    <n v="0"/>
  </r>
  <r>
    <n v="0"/>
    <n v="1"/>
  </r>
  <r>
    <n v="1"/>
    <n v="0"/>
  </r>
  <r>
    <n v="0"/>
    <n v="1"/>
  </r>
  <r>
    <n v="0"/>
    <n v="1"/>
  </r>
  <r>
    <n v="1"/>
    <n v="0"/>
  </r>
  <r>
    <n v="1"/>
    <n v="0"/>
  </r>
  <r>
    <n v="1"/>
    <n v="0"/>
  </r>
  <r>
    <n v="0"/>
    <n v="1"/>
  </r>
  <r>
    <n v="0"/>
    <n v="1"/>
  </r>
  <r>
    <n v="1"/>
    <n v="0"/>
  </r>
  <r>
    <n v="1"/>
    <n v="0"/>
  </r>
  <r>
    <n v="0"/>
    <n v="1"/>
  </r>
  <r>
    <n v="1"/>
    <n v="0"/>
  </r>
  <r>
    <n v="0"/>
    <n v="1"/>
  </r>
  <r>
    <n v="1"/>
    <n v="0"/>
  </r>
  <r>
    <n v="0"/>
    <n v="1"/>
  </r>
  <r>
    <n v="1"/>
    <n v="0"/>
  </r>
  <r>
    <n v="0"/>
    <n v="1"/>
  </r>
  <r>
    <n v="1"/>
    <n v="0"/>
  </r>
  <r>
    <n v="0"/>
    <n v="1"/>
  </r>
  <r>
    <n v="1"/>
    <n v="0"/>
  </r>
  <r>
    <n v="1"/>
    <n v="0"/>
  </r>
  <r>
    <n v="0"/>
    <n v="1"/>
  </r>
  <r>
    <n v="0"/>
    <n v="1"/>
  </r>
  <r>
    <n v="1"/>
    <n v="0"/>
  </r>
  <r>
    <n v="0"/>
    <n v="1"/>
  </r>
  <r>
    <n v="0"/>
    <n v="1"/>
  </r>
  <r>
    <n v="1"/>
    <n v="0"/>
  </r>
  <r>
    <n v="1"/>
    <n v="0"/>
  </r>
  <r>
    <n v="0"/>
    <n v="1"/>
  </r>
  <r>
    <n v="1"/>
    <n v="0"/>
  </r>
  <r>
    <n v="0"/>
    <n v="1"/>
  </r>
  <r>
    <n v="0"/>
    <n v="1"/>
  </r>
  <r>
    <n v="1"/>
    <n v="0"/>
  </r>
  <r>
    <n v="1"/>
    <n v="0"/>
  </r>
  <r>
    <n v="1"/>
    <n v="0"/>
  </r>
  <r>
    <n v="1"/>
    <n v="0"/>
  </r>
  <r>
    <n v="1"/>
    <n v="0"/>
  </r>
  <r>
    <n v="1"/>
    <n v="0"/>
  </r>
  <r>
    <n v="0"/>
    <n v="1"/>
  </r>
  <r>
    <n v="1"/>
    <n v="0"/>
  </r>
  <r>
    <n v="1"/>
    <n v="0"/>
  </r>
  <r>
    <n v="1"/>
    <n v="0"/>
  </r>
  <r>
    <n v="0"/>
    <n v="1"/>
  </r>
  <r>
    <n v="1"/>
    <n v="0"/>
  </r>
  <r>
    <n v="1"/>
    <n v="0"/>
  </r>
  <r>
    <n v="1"/>
    <n v="0"/>
  </r>
  <r>
    <n v="0"/>
    <n v="1"/>
  </r>
  <r>
    <n v="0"/>
    <n v="1"/>
  </r>
  <r>
    <n v="1"/>
    <n v="0"/>
  </r>
  <r>
    <n v="1"/>
    <n v="0"/>
  </r>
  <r>
    <n v="1"/>
    <n v="0"/>
  </r>
  <r>
    <n v="1"/>
    <n v="0"/>
  </r>
  <r>
    <n v="1"/>
    <n v="0"/>
  </r>
  <r>
    <n v="0"/>
    <n v="1"/>
  </r>
  <r>
    <n v="1"/>
    <n v="0"/>
  </r>
  <r>
    <n v="1"/>
    <n v="0"/>
  </r>
  <r>
    <n v="1"/>
    <n v="0"/>
  </r>
  <r>
    <n v="0"/>
    <n v="1"/>
  </r>
  <r>
    <n v="0"/>
    <n v="1"/>
  </r>
  <r>
    <n v="1"/>
    <n v="0"/>
  </r>
  <r>
    <n v="0"/>
    <n v="1"/>
  </r>
  <r>
    <n v="0"/>
    <n v="1"/>
  </r>
  <r>
    <n v="0"/>
    <n v="1"/>
  </r>
  <r>
    <n v="1"/>
    <n v="0"/>
  </r>
  <r>
    <n v="1"/>
    <n v="0"/>
  </r>
  <r>
    <n v="1"/>
    <n v="0"/>
  </r>
  <r>
    <n v="1"/>
    <n v="0"/>
  </r>
  <r>
    <n v="1"/>
    <n v="0"/>
  </r>
  <r>
    <n v="1"/>
    <n v="0"/>
  </r>
  <r>
    <n v="1"/>
    <n v="0"/>
  </r>
  <r>
    <n v="1"/>
    <n v="0"/>
  </r>
  <r>
    <n v="1"/>
    <n v="0"/>
  </r>
  <r>
    <n v="1"/>
    <n v="0"/>
  </r>
  <r>
    <n v="1"/>
    <n v="0"/>
  </r>
  <r>
    <n v="1"/>
    <n v="0"/>
  </r>
  <r>
    <n v="1"/>
    <n v="0"/>
  </r>
  <r>
    <n v="1"/>
    <n v="0"/>
  </r>
  <r>
    <n v="0"/>
    <n v="1"/>
  </r>
  <r>
    <n v="0"/>
    <n v="1"/>
  </r>
  <r>
    <n v="1"/>
    <n v="0"/>
  </r>
  <r>
    <n v="1"/>
    <n v="0"/>
  </r>
  <r>
    <n v="0"/>
    <n v="1"/>
  </r>
  <r>
    <n v="1"/>
    <n v="0"/>
  </r>
  <r>
    <n v="1"/>
    <n v="0"/>
  </r>
  <r>
    <n v="1"/>
    <n v="0"/>
  </r>
  <r>
    <n v="0"/>
    <n v="1"/>
  </r>
  <r>
    <n v="1"/>
    <n v="0"/>
  </r>
  <r>
    <n v="0"/>
    <n v="1"/>
  </r>
  <r>
    <n v="1"/>
    <n v="0"/>
  </r>
  <r>
    <n v="0"/>
    <n v="1"/>
  </r>
  <r>
    <n v="1"/>
    <n v="0"/>
  </r>
  <r>
    <n v="1"/>
    <n v="0"/>
  </r>
  <r>
    <n v="1"/>
    <n v="0"/>
  </r>
  <r>
    <n v="1"/>
    <n v="0"/>
  </r>
  <r>
    <n v="1"/>
    <n v="0"/>
  </r>
  <r>
    <n v="1"/>
    <n v="0"/>
  </r>
  <r>
    <n v="0"/>
    <n v="1"/>
  </r>
  <r>
    <n v="1"/>
    <n v="0"/>
  </r>
  <r>
    <n v="1"/>
    <n v="0"/>
  </r>
  <r>
    <n v="0"/>
    <n v="1"/>
  </r>
  <r>
    <n v="1"/>
    <n v="0"/>
  </r>
  <r>
    <n v="0"/>
    <n v="1"/>
  </r>
  <r>
    <n v="1"/>
    <n v="0"/>
  </r>
  <r>
    <n v="1"/>
    <n v="0"/>
  </r>
  <r>
    <n v="0"/>
    <n v="1"/>
  </r>
  <r>
    <n v="1"/>
    <n v="0"/>
  </r>
  <r>
    <n v="1"/>
    <n v="0"/>
  </r>
  <r>
    <n v="0"/>
    <n v="1"/>
  </r>
  <r>
    <n v="1"/>
    <n v="0"/>
  </r>
  <r>
    <n v="0"/>
    <n v="1"/>
  </r>
  <r>
    <n v="1"/>
    <n v="0"/>
  </r>
  <r>
    <n v="1"/>
    <n v="0"/>
  </r>
  <r>
    <n v="0"/>
    <n v="1"/>
  </r>
  <r>
    <n v="1"/>
    <n v="0"/>
  </r>
  <r>
    <n v="1"/>
    <n v="0"/>
  </r>
  <r>
    <n v="0"/>
    <n v="1"/>
  </r>
  <r>
    <n v="1"/>
    <n v="0"/>
  </r>
  <r>
    <n v="1"/>
    <n v="0"/>
  </r>
  <r>
    <n v="1"/>
    <n v="0"/>
  </r>
  <r>
    <n v="1"/>
    <n v="0"/>
  </r>
  <r>
    <n v="0"/>
    <n v="1"/>
  </r>
  <r>
    <n v="0"/>
    <n v="1"/>
  </r>
  <r>
    <n v="1"/>
    <n v="0"/>
  </r>
  <r>
    <n v="0"/>
    <n v="1"/>
  </r>
  <r>
    <n v="0"/>
    <n v="1"/>
  </r>
  <r>
    <n v="1"/>
    <n v="0"/>
  </r>
  <r>
    <n v="0"/>
    <n v="1"/>
  </r>
  <r>
    <n v="1"/>
    <n v="0"/>
  </r>
  <r>
    <n v="1"/>
    <n v="0"/>
  </r>
  <r>
    <n v="1"/>
    <n v="0"/>
  </r>
  <r>
    <n v="0"/>
    <n v="1"/>
  </r>
  <r>
    <n v="1"/>
    <n v="0"/>
  </r>
  <r>
    <n v="1"/>
    <n v="0"/>
  </r>
  <r>
    <n v="1"/>
    <n v="0"/>
  </r>
  <r>
    <n v="0"/>
    <n v="1"/>
  </r>
  <r>
    <n v="1"/>
    <n v="0"/>
  </r>
  <r>
    <n v="1"/>
    <n v="0"/>
  </r>
  <r>
    <n v="1"/>
    <n v="0"/>
  </r>
  <r>
    <n v="0"/>
    <n v="1"/>
  </r>
  <r>
    <n v="0"/>
    <n v="1"/>
  </r>
  <r>
    <n v="1"/>
    <n v="0"/>
  </r>
  <r>
    <n v="1"/>
    <n v="0"/>
  </r>
  <r>
    <n v="1"/>
    <n v="0"/>
  </r>
  <r>
    <n v="0"/>
    <n v="1"/>
  </r>
  <r>
    <n v="1"/>
    <n v="0"/>
  </r>
  <r>
    <n v="0"/>
    <n v="1"/>
  </r>
  <r>
    <n v="0"/>
    <n v="1"/>
  </r>
  <r>
    <n v="0"/>
    <n v="1"/>
  </r>
  <r>
    <n v="0"/>
    <n v="1"/>
  </r>
  <r>
    <n v="0"/>
    <n v="1"/>
  </r>
  <r>
    <n v="1"/>
    <n v="0"/>
  </r>
  <r>
    <n v="1"/>
    <n v="0"/>
  </r>
  <r>
    <n v="1"/>
    <n v="0"/>
  </r>
  <r>
    <n v="1"/>
    <n v="0"/>
  </r>
  <r>
    <n v="1"/>
    <n v="0"/>
  </r>
  <r>
    <n v="0"/>
    <n v="1"/>
  </r>
  <r>
    <n v="0"/>
    <n v="1"/>
  </r>
  <r>
    <n v="1"/>
    <n v="0"/>
  </r>
  <r>
    <n v="0"/>
    <n v="1"/>
  </r>
  <r>
    <n v="0"/>
    <n v="1"/>
  </r>
  <r>
    <n v="0"/>
    <n v="1"/>
  </r>
  <r>
    <n v="1"/>
    <n v="0"/>
  </r>
  <r>
    <n v="1"/>
    <n v="0"/>
  </r>
  <r>
    <n v="1"/>
    <n v="0"/>
  </r>
  <r>
    <n v="1"/>
    <n v="0"/>
  </r>
  <r>
    <n v="1"/>
    <n v="0"/>
  </r>
  <r>
    <n v="1"/>
    <n v="0"/>
  </r>
  <r>
    <n v="1"/>
    <n v="0"/>
  </r>
  <r>
    <n v="1"/>
    <n v="0"/>
  </r>
  <r>
    <n v="1"/>
    <n v="0"/>
  </r>
  <r>
    <n v="1"/>
    <n v="0"/>
  </r>
  <r>
    <n v="0"/>
    <n v="1"/>
  </r>
  <r>
    <n v="1"/>
    <n v="0"/>
  </r>
  <r>
    <n v="1"/>
    <n v="0"/>
  </r>
  <r>
    <n v="0"/>
    <n v="1"/>
  </r>
  <r>
    <n v="0"/>
    <n v="1"/>
  </r>
  <r>
    <n v="1"/>
    <n v="0"/>
  </r>
  <r>
    <n v="1"/>
    <n v="0"/>
  </r>
  <r>
    <n v="1"/>
    <n v="0"/>
  </r>
  <r>
    <n v="1"/>
    <n v="0"/>
  </r>
  <r>
    <n v="0"/>
    <n v="1"/>
  </r>
  <r>
    <n v="0"/>
    <n v="1"/>
  </r>
  <r>
    <n v="1"/>
    <n v="0"/>
  </r>
  <r>
    <n v="0"/>
    <n v="1"/>
  </r>
  <r>
    <n v="0"/>
    <n v="1"/>
  </r>
  <r>
    <n v="1"/>
    <n v="0"/>
  </r>
  <r>
    <n v="1"/>
    <n v="0"/>
  </r>
  <r>
    <n v="0"/>
    <n v="1"/>
  </r>
  <r>
    <n v="1"/>
    <n v="0"/>
  </r>
  <r>
    <n v="0"/>
    <n v="1"/>
  </r>
  <r>
    <n v="1"/>
    <n v="0"/>
  </r>
  <r>
    <n v="0"/>
    <n v="1"/>
  </r>
  <r>
    <n v="1"/>
    <n v="0"/>
  </r>
  <r>
    <n v="0"/>
    <n v="1"/>
  </r>
  <r>
    <n v="0"/>
    <n v="1"/>
  </r>
  <r>
    <n v="0"/>
    <n v="1"/>
  </r>
  <r>
    <n v="1"/>
    <n v="0"/>
  </r>
  <r>
    <n v="0"/>
    <n v="1"/>
  </r>
  <r>
    <n v="1"/>
    <n v="0"/>
  </r>
  <r>
    <n v="0"/>
    <n v="1"/>
  </r>
  <r>
    <n v="1"/>
    <n v="0"/>
  </r>
  <r>
    <n v="0"/>
    <n v="1"/>
  </r>
  <r>
    <n v="1"/>
    <n v="0"/>
  </r>
  <r>
    <n v="1"/>
    <n v="0"/>
  </r>
  <r>
    <n v="0"/>
    <n v="1"/>
  </r>
  <r>
    <n v="1"/>
    <n v="0"/>
  </r>
  <r>
    <n v="0"/>
    <n v="1"/>
  </r>
  <r>
    <n v="0"/>
    <n v="1"/>
  </r>
  <r>
    <n v="0"/>
    <n v="1"/>
  </r>
  <r>
    <n v="0"/>
    <n v="1"/>
  </r>
  <r>
    <n v="0"/>
    <n v="1"/>
  </r>
  <r>
    <n v="1"/>
    <n v="0"/>
  </r>
  <r>
    <n v="1"/>
    <n v="0"/>
  </r>
  <r>
    <n v="0"/>
    <n v="1"/>
  </r>
  <r>
    <n v="0"/>
    <n v="1"/>
  </r>
  <r>
    <n v="0"/>
    <n v="1"/>
  </r>
  <r>
    <n v="0"/>
    <n v="1"/>
  </r>
  <r>
    <n v="0"/>
    <n v="1"/>
  </r>
  <r>
    <n v="0"/>
    <n v="1"/>
  </r>
  <r>
    <n v="0"/>
    <n v="1"/>
  </r>
  <r>
    <n v="0"/>
    <n v="1"/>
  </r>
  <r>
    <n v="0"/>
    <n v="1"/>
  </r>
  <r>
    <n v="1"/>
    <n v="0"/>
  </r>
  <r>
    <n v="1"/>
    <n v="0"/>
  </r>
  <r>
    <n v="0"/>
    <n v="1"/>
  </r>
  <r>
    <n v="1"/>
    <n v="0"/>
  </r>
  <r>
    <n v="1"/>
    <n v="0"/>
  </r>
  <r>
    <n v="0"/>
    <n v="1"/>
  </r>
  <r>
    <n v="0"/>
    <n v="1"/>
  </r>
  <r>
    <n v="1"/>
    <n v="0"/>
  </r>
  <r>
    <n v="0"/>
    <n v="1"/>
  </r>
  <r>
    <n v="1"/>
    <n v="0"/>
  </r>
  <r>
    <n v="1"/>
    <n v="0"/>
  </r>
  <r>
    <n v="0"/>
    <n v="1"/>
  </r>
  <r>
    <n v="0"/>
    <n v="1"/>
  </r>
  <r>
    <n v="1"/>
    <n v="0"/>
  </r>
  <r>
    <n v="1"/>
    <n v="0"/>
  </r>
  <r>
    <n v="0"/>
    <n v="1"/>
  </r>
  <r>
    <n v="0"/>
    <n v="1"/>
  </r>
  <r>
    <n v="1"/>
    <n v="0"/>
  </r>
  <r>
    <n v="0"/>
    <n v="1"/>
  </r>
  <r>
    <n v="1"/>
    <n v="0"/>
  </r>
  <r>
    <n v="1"/>
    <n v="0"/>
  </r>
  <r>
    <n v="1"/>
    <n v="0"/>
  </r>
  <r>
    <n v="0"/>
    <n v="1"/>
  </r>
  <r>
    <n v="1"/>
    <n v="0"/>
  </r>
  <r>
    <n v="0"/>
    <n v="1"/>
  </r>
  <r>
    <n v="0"/>
    <n v="1"/>
  </r>
  <r>
    <n v="1"/>
    <n v="0"/>
  </r>
  <r>
    <n v="1"/>
    <n v="0"/>
  </r>
  <r>
    <n v="0"/>
    <n v="1"/>
  </r>
  <r>
    <n v="0"/>
    <n v="1"/>
  </r>
  <r>
    <n v="1"/>
    <n v="0"/>
  </r>
  <r>
    <n v="0"/>
    <n v="1"/>
  </r>
  <r>
    <n v="0"/>
    <n v="1"/>
  </r>
  <r>
    <n v="1"/>
    <n v="0"/>
  </r>
  <r>
    <n v="0"/>
    <n v="1"/>
  </r>
  <r>
    <n v="0"/>
    <n v="1"/>
  </r>
  <r>
    <n v="1"/>
    <n v="0"/>
  </r>
  <r>
    <n v="0"/>
    <n v="1"/>
  </r>
  <r>
    <n v="0"/>
    <n v="1"/>
  </r>
  <r>
    <n v="1"/>
    <n v="0"/>
  </r>
  <r>
    <n v="1"/>
    <n v="0"/>
  </r>
  <r>
    <n v="1"/>
    <n v="0"/>
  </r>
  <r>
    <n v="1"/>
    <n v="0"/>
  </r>
  <r>
    <n v="1"/>
    <n v="0"/>
  </r>
  <r>
    <n v="0"/>
    <n v="1"/>
  </r>
  <r>
    <n v="1"/>
    <n v="0"/>
  </r>
  <r>
    <n v="0"/>
    <n v="1"/>
  </r>
  <r>
    <n v="1"/>
    <n v="0"/>
  </r>
  <r>
    <n v="1"/>
    <n v="0"/>
  </r>
  <r>
    <n v="1"/>
    <n v="0"/>
  </r>
  <r>
    <n v="1"/>
    <n v="0"/>
  </r>
  <r>
    <n v="1"/>
    <n v="0"/>
  </r>
  <r>
    <n v="0"/>
    <n v="1"/>
  </r>
  <r>
    <n v="1"/>
    <n v="0"/>
  </r>
  <r>
    <n v="1"/>
    <n v="0"/>
  </r>
  <r>
    <n v="1"/>
    <n v="0"/>
  </r>
  <r>
    <n v="0"/>
    <n v="1"/>
  </r>
  <r>
    <n v="0"/>
    <n v="1"/>
  </r>
  <r>
    <n v="0"/>
    <n v="1"/>
  </r>
  <r>
    <n v="0"/>
    <n v="1"/>
  </r>
  <r>
    <n v="1"/>
    <n v="0"/>
  </r>
  <r>
    <n v="1"/>
    <n v="0"/>
  </r>
  <r>
    <n v="1"/>
    <n v="0"/>
  </r>
  <r>
    <n v="1"/>
    <n v="0"/>
  </r>
  <r>
    <n v="1"/>
    <n v="0"/>
  </r>
  <r>
    <n v="1"/>
    <n v="0"/>
  </r>
  <r>
    <n v="0"/>
    <n v="1"/>
  </r>
  <r>
    <n v="0"/>
    <n v="1"/>
  </r>
  <r>
    <n v="0"/>
    <n v="1"/>
  </r>
  <r>
    <n v="0"/>
    <n v="1"/>
  </r>
  <r>
    <n v="1"/>
    <n v="0"/>
  </r>
  <r>
    <n v="1"/>
    <n v="0"/>
  </r>
  <r>
    <n v="1"/>
    <n v="0"/>
  </r>
  <r>
    <n v="1"/>
    <n v="0"/>
  </r>
  <r>
    <n v="1"/>
    <n v="0"/>
  </r>
  <r>
    <n v="1"/>
    <n v="0"/>
  </r>
  <r>
    <n v="0"/>
    <n v="1"/>
  </r>
  <r>
    <n v="1"/>
    <n v="0"/>
  </r>
  <r>
    <n v="0"/>
    <n v="1"/>
  </r>
  <r>
    <n v="0"/>
    <n v="1"/>
  </r>
  <r>
    <n v="1"/>
    <n v="0"/>
  </r>
  <r>
    <n v="1"/>
    <n v="0"/>
  </r>
  <r>
    <n v="1"/>
    <n v="0"/>
  </r>
  <r>
    <n v="0"/>
    <n v="1"/>
  </r>
  <r>
    <n v="1"/>
    <n v="0"/>
  </r>
  <r>
    <n v="0"/>
    <n v="1"/>
  </r>
  <r>
    <n v="1"/>
    <n v="0"/>
  </r>
  <r>
    <n v="0"/>
    <n v="1"/>
  </r>
  <r>
    <n v="1"/>
    <n v="0"/>
  </r>
  <r>
    <n v="1"/>
    <n v="0"/>
  </r>
  <r>
    <n v="1"/>
    <n v="0"/>
  </r>
  <r>
    <n v="1"/>
    <n v="0"/>
  </r>
  <r>
    <n v="1"/>
    <n v="0"/>
  </r>
  <r>
    <n v="1"/>
    <n v="0"/>
  </r>
  <r>
    <n v="0"/>
    <n v="1"/>
  </r>
  <r>
    <n v="1"/>
    <n v="0"/>
  </r>
  <r>
    <n v="1"/>
    <n v="0"/>
  </r>
  <r>
    <n v="1"/>
    <n v="0"/>
  </r>
  <r>
    <n v="0"/>
    <n v="1"/>
  </r>
  <r>
    <n v="0"/>
    <n v="1"/>
  </r>
  <r>
    <n v="0"/>
    <n v="1"/>
  </r>
  <r>
    <n v="1"/>
    <n v="0"/>
  </r>
  <r>
    <n v="1"/>
    <n v="0"/>
  </r>
  <r>
    <n v="1"/>
    <n v="0"/>
  </r>
  <r>
    <n v="1"/>
    <n v="0"/>
  </r>
  <r>
    <n v="1"/>
    <n v="0"/>
  </r>
  <r>
    <n v="1"/>
    <n v="0"/>
  </r>
  <r>
    <n v="1"/>
    <n v="0"/>
  </r>
  <r>
    <n v="1"/>
    <n v="0"/>
  </r>
  <r>
    <n v="1"/>
    <n v="0"/>
  </r>
  <r>
    <n v="0"/>
    <n v="1"/>
  </r>
  <r>
    <n v="1"/>
    <n v="0"/>
  </r>
  <r>
    <n v="0"/>
    <n v="1"/>
  </r>
  <r>
    <n v="0"/>
    <n v="1"/>
  </r>
  <r>
    <n v="0"/>
    <n v="1"/>
  </r>
  <r>
    <n v="1"/>
    <n v="0"/>
  </r>
  <r>
    <n v="1"/>
    <n v="0"/>
  </r>
  <r>
    <n v="0"/>
    <n v="1"/>
  </r>
  <r>
    <n v="1"/>
    <n v="0"/>
  </r>
  <r>
    <n v="0"/>
    <n v="1"/>
  </r>
  <r>
    <n v="0"/>
    <n v="1"/>
  </r>
  <r>
    <n v="1"/>
    <n v="0"/>
  </r>
  <r>
    <n v="1"/>
    <n v="0"/>
  </r>
  <r>
    <n v="1"/>
    <n v="0"/>
  </r>
  <r>
    <n v="1"/>
    <n v="0"/>
  </r>
  <r>
    <n v="1"/>
    <n v="0"/>
  </r>
  <r>
    <n v="1"/>
    <n v="0"/>
  </r>
  <r>
    <n v="0"/>
    <n v="1"/>
  </r>
  <r>
    <n v="1"/>
    <n v="0"/>
  </r>
  <r>
    <n v="1"/>
    <n v="0"/>
  </r>
  <r>
    <n v="0"/>
    <n v="1"/>
  </r>
  <r>
    <n v="0"/>
    <n v="1"/>
  </r>
  <r>
    <n v="0"/>
    <n v="1"/>
  </r>
  <r>
    <n v="1"/>
    <n v="0"/>
  </r>
  <r>
    <n v="1"/>
    <n v="0"/>
  </r>
  <r>
    <n v="1"/>
    <n v="0"/>
  </r>
  <r>
    <n v="1"/>
    <n v="0"/>
  </r>
  <r>
    <n v="1"/>
    <n v="0"/>
  </r>
  <r>
    <n v="0"/>
    <n v="1"/>
  </r>
  <r>
    <n v="1"/>
    <n v="0"/>
  </r>
  <r>
    <n v="0"/>
    <n v="1"/>
  </r>
  <r>
    <n v="0"/>
    <n v="1"/>
  </r>
  <r>
    <n v="1"/>
    <n v="0"/>
  </r>
  <r>
    <n v="0"/>
    <n v="1"/>
  </r>
  <r>
    <n v="0"/>
    <n v="1"/>
  </r>
  <r>
    <n v="1"/>
    <n v="0"/>
  </r>
  <r>
    <n v="0"/>
    <n v="1"/>
  </r>
  <r>
    <n v="0"/>
    <n v="1"/>
  </r>
  <r>
    <n v="0"/>
    <n v="1"/>
  </r>
  <r>
    <n v="1"/>
    <n v="0"/>
  </r>
  <r>
    <n v="0"/>
    <n v="1"/>
  </r>
  <r>
    <n v="1"/>
    <n v="0"/>
  </r>
  <r>
    <n v="1"/>
    <n v="0"/>
  </r>
  <r>
    <n v="0"/>
    <n v="1"/>
  </r>
  <r>
    <n v="0"/>
    <n v="1"/>
  </r>
  <r>
    <n v="0"/>
    <n v="1"/>
  </r>
  <r>
    <n v="1"/>
    <n v="0"/>
  </r>
  <r>
    <n v="0"/>
    <n v="1"/>
  </r>
  <r>
    <n v="0"/>
    <n v="1"/>
  </r>
  <r>
    <n v="1"/>
    <n v="0"/>
  </r>
  <r>
    <n v="0"/>
    <n v="1"/>
  </r>
  <r>
    <n v="0"/>
    <n v="1"/>
  </r>
  <r>
    <n v="1"/>
    <n v="0"/>
  </r>
  <r>
    <n v="0"/>
    <n v="1"/>
  </r>
  <r>
    <n v="0"/>
    <n v="1"/>
  </r>
  <r>
    <n v="0"/>
    <n v="1"/>
  </r>
  <r>
    <n v="0"/>
    <n v="1"/>
  </r>
  <r>
    <n v="0"/>
    <n v="1"/>
  </r>
  <r>
    <n v="1"/>
    <n v="0"/>
  </r>
  <r>
    <n v="1"/>
    <n v="0"/>
  </r>
  <r>
    <n v="0"/>
    <n v="1"/>
  </r>
  <r>
    <n v="0"/>
    <n v="1"/>
  </r>
  <r>
    <n v="1"/>
    <n v="0"/>
  </r>
  <r>
    <n v="1"/>
    <n v="0"/>
  </r>
  <r>
    <n v="1"/>
    <n v="0"/>
  </r>
  <r>
    <n v="1"/>
    <n v="0"/>
  </r>
  <r>
    <n v="1"/>
    <n v="0"/>
  </r>
  <r>
    <n v="1"/>
    <n v="0"/>
  </r>
  <r>
    <n v="1"/>
    <n v="0"/>
  </r>
  <r>
    <n v="1"/>
    <n v="0"/>
  </r>
  <r>
    <n v="1"/>
    <n v="0"/>
  </r>
  <r>
    <n v="0"/>
    <n v="1"/>
  </r>
  <r>
    <n v="1"/>
    <n v="0"/>
  </r>
  <r>
    <n v="1"/>
    <n v="0"/>
  </r>
  <r>
    <n v="1"/>
    <n v="0"/>
  </r>
  <r>
    <n v="0"/>
    <n v="1"/>
  </r>
  <r>
    <n v="1"/>
    <n v="0"/>
  </r>
  <r>
    <n v="1"/>
    <n v="0"/>
  </r>
  <r>
    <n v="1"/>
    <n v="0"/>
  </r>
  <r>
    <n v="0"/>
    <n v="1"/>
  </r>
  <r>
    <n v="1"/>
    <n v="0"/>
  </r>
  <r>
    <n v="1"/>
    <n v="0"/>
  </r>
  <r>
    <n v="1"/>
    <n v="0"/>
  </r>
  <r>
    <n v="1"/>
    <n v="0"/>
  </r>
  <r>
    <n v="1"/>
    <n v="0"/>
  </r>
  <r>
    <n v="0"/>
    <n v="1"/>
  </r>
  <r>
    <n v="0"/>
    <n v="1"/>
  </r>
  <r>
    <n v="0"/>
    <n v="1"/>
  </r>
  <r>
    <n v="1"/>
    <n v="0"/>
  </r>
  <r>
    <n v="0"/>
    <n v="1"/>
  </r>
  <r>
    <n v="0"/>
    <n v="1"/>
  </r>
  <r>
    <n v="1"/>
    <n v="0"/>
  </r>
  <r>
    <n v="0"/>
    <n v="1"/>
  </r>
  <r>
    <n v="0"/>
    <n v="1"/>
  </r>
  <r>
    <n v="0"/>
    <n v="1"/>
  </r>
  <r>
    <n v="0"/>
    <n v="1"/>
  </r>
  <r>
    <n v="0"/>
    <n v="1"/>
  </r>
  <r>
    <n v="1"/>
    <n v="0"/>
  </r>
  <r>
    <n v="0"/>
    <n v="1"/>
  </r>
  <r>
    <n v="1"/>
    <n v="0"/>
  </r>
  <r>
    <n v="1"/>
    <n v="0"/>
  </r>
  <r>
    <n v="0"/>
    <n v="1"/>
  </r>
  <r>
    <n v="1"/>
    <n v="0"/>
  </r>
  <r>
    <n v="1"/>
    <n v="0"/>
  </r>
  <r>
    <n v="0"/>
    <n v="1"/>
  </r>
  <r>
    <n v="1"/>
    <n v="0"/>
  </r>
  <r>
    <n v="0"/>
    <n v="1"/>
  </r>
  <r>
    <n v="1"/>
    <n v="0"/>
  </r>
  <r>
    <n v="1"/>
    <n v="0"/>
  </r>
  <r>
    <n v="0"/>
    <n v="1"/>
  </r>
  <r>
    <n v="1"/>
    <n v="0"/>
  </r>
  <r>
    <n v="0"/>
    <n v="1"/>
  </r>
  <r>
    <n v="0"/>
    <n v="1"/>
  </r>
  <r>
    <n v="0"/>
    <n v="1"/>
  </r>
  <r>
    <n v="0"/>
    <n v="1"/>
  </r>
  <r>
    <n v="0"/>
    <n v="1"/>
  </r>
  <r>
    <n v="1"/>
    <n v="0"/>
  </r>
  <r>
    <n v="0"/>
    <n v="1"/>
  </r>
  <r>
    <n v="1"/>
    <n v="0"/>
  </r>
  <r>
    <n v="0"/>
    <n v="1"/>
  </r>
  <r>
    <n v="0"/>
    <n v="1"/>
  </r>
  <r>
    <n v="1"/>
    <n v="0"/>
  </r>
  <r>
    <n v="1"/>
    <n v="0"/>
  </r>
  <r>
    <n v="0"/>
    <n v="1"/>
  </r>
  <r>
    <n v="0"/>
    <n v="1"/>
  </r>
  <r>
    <n v="1"/>
    <n v="0"/>
  </r>
  <r>
    <n v="1"/>
    <n v="0"/>
  </r>
  <r>
    <n v="1"/>
    <n v="0"/>
  </r>
  <r>
    <n v="0"/>
    <n v="1"/>
  </r>
  <r>
    <n v="1"/>
    <n v="0"/>
  </r>
  <r>
    <n v="0"/>
    <n v="1"/>
  </r>
  <r>
    <n v="0"/>
    <n v="1"/>
  </r>
  <r>
    <n v="0"/>
    <n v="1"/>
  </r>
  <r>
    <n v="1"/>
    <n v="0"/>
  </r>
  <r>
    <n v="1"/>
    <n v="0"/>
  </r>
  <r>
    <n v="0"/>
    <n v="1"/>
  </r>
  <r>
    <n v="0"/>
    <n v="1"/>
  </r>
  <r>
    <n v="1"/>
    <n v="0"/>
  </r>
  <r>
    <n v="1"/>
    <n v="0"/>
  </r>
  <r>
    <n v="0"/>
    <n v="1"/>
  </r>
  <r>
    <n v="1"/>
    <n v="0"/>
  </r>
  <r>
    <n v="1"/>
    <n v="0"/>
  </r>
  <r>
    <n v="0"/>
    <n v="1"/>
  </r>
  <r>
    <n v="1"/>
    <n v="0"/>
  </r>
  <r>
    <n v="1"/>
    <n v="0"/>
  </r>
  <r>
    <n v="1"/>
    <n v="0"/>
  </r>
  <r>
    <n v="1"/>
    <n v="0"/>
  </r>
  <r>
    <n v="1"/>
    <n v="0"/>
  </r>
  <r>
    <n v="0"/>
    <n v="1"/>
  </r>
  <r>
    <n v="0"/>
    <n v="1"/>
  </r>
  <r>
    <n v="1"/>
    <n v="0"/>
  </r>
  <r>
    <n v="1"/>
    <n v="0"/>
  </r>
  <r>
    <n v="0"/>
    <n v="1"/>
  </r>
  <r>
    <n v="0"/>
    <n v="1"/>
  </r>
  <r>
    <n v="0"/>
    <n v="1"/>
  </r>
  <r>
    <n v="1"/>
    <n v="0"/>
  </r>
  <r>
    <n v="0"/>
    <n v="1"/>
  </r>
  <r>
    <n v="0"/>
    <n v="1"/>
  </r>
  <r>
    <n v="1"/>
    <n v="0"/>
  </r>
  <r>
    <n v="0"/>
    <n v="1"/>
  </r>
  <r>
    <n v="1"/>
    <n v="0"/>
  </r>
  <r>
    <n v="1"/>
    <n v="0"/>
  </r>
  <r>
    <n v="1"/>
    <n v="0"/>
  </r>
  <r>
    <n v="0"/>
    <n v="1"/>
  </r>
  <r>
    <n v="0"/>
    <n v="1"/>
  </r>
  <r>
    <n v="1"/>
    <n v="0"/>
  </r>
  <r>
    <n v="1"/>
    <n v="0"/>
  </r>
  <r>
    <n v="1"/>
    <n v="0"/>
  </r>
  <r>
    <n v="1"/>
    <n v="0"/>
  </r>
  <r>
    <n v="0"/>
    <n v="1"/>
  </r>
  <r>
    <n v="1"/>
    <n v="0"/>
  </r>
  <r>
    <n v="0"/>
    <n v="1"/>
  </r>
  <r>
    <n v="0"/>
    <n v="1"/>
  </r>
  <r>
    <n v="0"/>
    <n v="1"/>
  </r>
  <r>
    <n v="0"/>
    <n v="1"/>
  </r>
  <r>
    <n v="1"/>
    <n v="0"/>
  </r>
  <r>
    <n v="1"/>
    <n v="0"/>
  </r>
  <r>
    <n v="0"/>
    <n v="1"/>
  </r>
  <r>
    <n v="0"/>
    <n v="1"/>
  </r>
  <r>
    <n v="1"/>
    <n v="0"/>
  </r>
  <r>
    <n v="1"/>
    <n v="0"/>
  </r>
  <r>
    <n v="0"/>
    <n v="1"/>
  </r>
  <r>
    <n v="1"/>
    <n v="0"/>
  </r>
  <r>
    <n v="1"/>
    <n v="0"/>
  </r>
  <r>
    <n v="0"/>
    <n v="1"/>
  </r>
  <r>
    <n v="1"/>
    <n v="0"/>
  </r>
  <r>
    <n v="1"/>
    <n v="0"/>
  </r>
  <r>
    <n v="0"/>
    <n v="1"/>
  </r>
  <r>
    <n v="0"/>
    <n v="1"/>
  </r>
  <r>
    <n v="0"/>
    <n v="1"/>
  </r>
  <r>
    <n v="1"/>
    <n v="0"/>
  </r>
  <r>
    <n v="0"/>
    <n v="1"/>
  </r>
  <r>
    <n v="0"/>
    <n v="1"/>
  </r>
  <r>
    <n v="1"/>
    <n v="0"/>
  </r>
  <r>
    <n v="1"/>
    <n v="0"/>
  </r>
  <r>
    <n v="0"/>
    <n v="1"/>
  </r>
  <r>
    <n v="1"/>
    <n v="0"/>
  </r>
  <r>
    <n v="0"/>
    <n v="1"/>
  </r>
  <r>
    <n v="0"/>
    <n v="1"/>
  </r>
  <r>
    <n v="1"/>
    <n v="0"/>
  </r>
  <r>
    <n v="1"/>
    <n v="0"/>
  </r>
  <r>
    <n v="0"/>
    <n v="1"/>
  </r>
  <r>
    <n v="1"/>
    <n v="0"/>
  </r>
  <r>
    <n v="0"/>
    <n v="1"/>
  </r>
  <r>
    <n v="1"/>
    <n v="0"/>
  </r>
  <r>
    <n v="1"/>
    <n v="0"/>
  </r>
  <r>
    <n v="0"/>
    <n v="1"/>
  </r>
  <r>
    <n v="1"/>
    <n v="0"/>
  </r>
  <r>
    <n v="1"/>
    <n v="0"/>
  </r>
  <r>
    <n v="0"/>
    <n v="1"/>
  </r>
  <r>
    <n v="0"/>
    <n v="1"/>
  </r>
  <r>
    <n v="1"/>
    <n v="0"/>
  </r>
  <r>
    <n v="0"/>
    <n v="1"/>
  </r>
  <r>
    <n v="0"/>
    <n v="1"/>
  </r>
  <r>
    <n v="0"/>
    <n v="1"/>
  </r>
  <r>
    <n v="0"/>
    <n v="1"/>
  </r>
  <r>
    <n v="1"/>
    <n v="0"/>
  </r>
  <r>
    <n v="0"/>
    <n v="1"/>
  </r>
  <r>
    <n v="1"/>
    <n v="0"/>
  </r>
  <r>
    <n v="0"/>
    <n v="1"/>
  </r>
  <r>
    <n v="1"/>
    <n v="0"/>
  </r>
  <r>
    <n v="1"/>
    <n v="0"/>
  </r>
  <r>
    <n v="1"/>
    <n v="0"/>
  </r>
  <r>
    <n v="1"/>
    <n v="0"/>
  </r>
  <r>
    <n v="0"/>
    <n v="1"/>
  </r>
  <r>
    <n v="1"/>
    <n v="0"/>
  </r>
  <r>
    <n v="1"/>
    <n v="0"/>
  </r>
  <r>
    <n v="1"/>
    <n v="0"/>
  </r>
  <r>
    <n v="0"/>
    <n v="1"/>
  </r>
  <r>
    <n v="0"/>
    <n v="1"/>
  </r>
  <r>
    <n v="1"/>
    <n v="0"/>
  </r>
  <r>
    <n v="0"/>
    <n v="1"/>
  </r>
  <r>
    <n v="0"/>
    <n v="1"/>
  </r>
  <r>
    <n v="0"/>
    <n v="1"/>
  </r>
  <r>
    <n v="1"/>
    <n v="0"/>
  </r>
  <r>
    <n v="0"/>
    <n v="1"/>
  </r>
  <r>
    <n v="0"/>
    <n v="1"/>
  </r>
  <r>
    <n v="0"/>
    <n v="1"/>
  </r>
  <r>
    <n v="0"/>
    <n v="1"/>
  </r>
  <r>
    <n v="1"/>
    <n v="0"/>
  </r>
  <r>
    <n v="1"/>
    <n v="0"/>
  </r>
  <r>
    <n v="1"/>
    <n v="0"/>
  </r>
  <r>
    <n v="1"/>
    <n v="0"/>
  </r>
  <r>
    <n v="1"/>
    <n v="0"/>
  </r>
  <r>
    <n v="1"/>
    <n v="0"/>
  </r>
  <r>
    <n v="0"/>
    <n v="1"/>
  </r>
  <r>
    <n v="1"/>
    <n v="0"/>
  </r>
  <r>
    <n v="0"/>
    <n v="1"/>
  </r>
  <r>
    <n v="1"/>
    <n v="0"/>
  </r>
  <r>
    <n v="0"/>
    <n v="1"/>
  </r>
  <r>
    <n v="1"/>
    <n v="0"/>
  </r>
  <r>
    <n v="0"/>
    <n v="1"/>
  </r>
  <r>
    <n v="0"/>
    <n v="1"/>
  </r>
  <r>
    <n v="1"/>
    <n v="0"/>
  </r>
  <r>
    <n v="1"/>
    <n v="0"/>
  </r>
  <r>
    <n v="0"/>
    <n v="1"/>
  </r>
  <r>
    <n v="1"/>
    <n v="0"/>
  </r>
  <r>
    <n v="1"/>
    <n v="0"/>
  </r>
  <r>
    <n v="1"/>
    <n v="0"/>
  </r>
  <r>
    <n v="0"/>
    <n v="1"/>
  </r>
  <r>
    <n v="1"/>
    <n v="0"/>
  </r>
  <r>
    <n v="0"/>
    <n v="1"/>
  </r>
  <r>
    <n v="0"/>
    <n v="1"/>
  </r>
  <r>
    <n v="1"/>
    <n v="0"/>
  </r>
  <r>
    <n v="0"/>
    <n v="1"/>
  </r>
  <r>
    <n v="0"/>
    <n v="1"/>
  </r>
  <r>
    <n v="1"/>
    <n v="0"/>
  </r>
  <r>
    <n v="1"/>
    <n v="0"/>
  </r>
  <r>
    <n v="1"/>
    <n v="0"/>
  </r>
  <r>
    <n v="0"/>
    <n v="1"/>
  </r>
  <r>
    <n v="0"/>
    <n v="1"/>
  </r>
  <r>
    <n v="0"/>
    <n v="1"/>
  </r>
  <r>
    <n v="0"/>
    <n v="1"/>
  </r>
  <r>
    <n v="0"/>
    <n v="1"/>
  </r>
  <r>
    <n v="1"/>
    <n v="0"/>
  </r>
  <r>
    <n v="0"/>
    <n v="1"/>
  </r>
  <r>
    <n v="1"/>
    <n v="0"/>
  </r>
  <r>
    <n v="0"/>
    <n v="1"/>
  </r>
  <r>
    <n v="1"/>
    <n v="0"/>
  </r>
  <r>
    <n v="0"/>
    <n v="1"/>
  </r>
  <r>
    <n v="1"/>
    <n v="0"/>
  </r>
  <r>
    <n v="1"/>
    <n v="0"/>
  </r>
  <r>
    <n v="1"/>
    <n v="0"/>
  </r>
  <r>
    <n v="1"/>
    <n v="0"/>
  </r>
  <r>
    <n v="1"/>
    <n v="0"/>
  </r>
  <r>
    <n v="1"/>
    <n v="0"/>
  </r>
  <r>
    <n v="1"/>
    <n v="0"/>
  </r>
  <r>
    <n v="1"/>
    <n v="0"/>
  </r>
  <r>
    <n v="1"/>
    <n v="0"/>
  </r>
  <r>
    <n v="1"/>
    <n v="0"/>
  </r>
  <r>
    <n v="1"/>
    <n v="0"/>
  </r>
  <r>
    <n v="0"/>
    <n v="1"/>
  </r>
  <r>
    <n v="0"/>
    <n v="1"/>
  </r>
  <r>
    <n v="1"/>
    <n v="0"/>
  </r>
  <r>
    <n v="0"/>
    <n v="1"/>
  </r>
  <r>
    <n v="1"/>
    <n v="0"/>
  </r>
  <r>
    <n v="0"/>
    <n v="1"/>
  </r>
  <r>
    <n v="1"/>
    <n v="0"/>
  </r>
  <r>
    <n v="1"/>
    <n v="0"/>
  </r>
  <r>
    <n v="0"/>
    <n v="1"/>
  </r>
  <r>
    <n v="0"/>
    <n v="1"/>
  </r>
  <r>
    <n v="0"/>
    <n v="1"/>
  </r>
  <r>
    <n v="1"/>
    <n v="0"/>
  </r>
  <r>
    <n v="1"/>
    <n v="0"/>
  </r>
  <r>
    <n v="1"/>
    <n v="0"/>
  </r>
  <r>
    <n v="1"/>
    <n v="0"/>
  </r>
  <r>
    <n v="1"/>
    <n v="0"/>
  </r>
  <r>
    <n v="1"/>
    <n v="0"/>
  </r>
  <r>
    <n v="0"/>
    <n v="1"/>
  </r>
  <r>
    <n v="1"/>
    <n v="0"/>
  </r>
  <r>
    <n v="1"/>
    <n v="0"/>
  </r>
  <r>
    <n v="1"/>
    <n v="0"/>
  </r>
  <r>
    <n v="1"/>
    <n v="0"/>
  </r>
  <r>
    <n v="1"/>
    <n v="0"/>
  </r>
  <r>
    <n v="1"/>
    <n v="0"/>
  </r>
  <r>
    <n v="0"/>
    <n v="1"/>
  </r>
  <r>
    <n v="1"/>
    <n v="0"/>
  </r>
  <r>
    <n v="0"/>
    <n v="1"/>
  </r>
  <r>
    <n v="1"/>
    <n v="0"/>
  </r>
  <r>
    <n v="1"/>
    <n v="0"/>
  </r>
  <r>
    <n v="1"/>
    <n v="0"/>
  </r>
  <r>
    <n v="0"/>
    <n v="1"/>
  </r>
  <r>
    <n v="1"/>
    <n v="0"/>
  </r>
  <r>
    <n v="1"/>
    <n v="0"/>
  </r>
  <r>
    <n v="1"/>
    <n v="0"/>
  </r>
  <r>
    <n v="0"/>
    <n v="1"/>
  </r>
  <r>
    <n v="1"/>
    <n v="0"/>
  </r>
  <r>
    <n v="0"/>
    <n v="1"/>
  </r>
  <r>
    <n v="1"/>
    <n v="0"/>
  </r>
  <r>
    <n v="1"/>
    <n v="0"/>
  </r>
  <r>
    <n v="1"/>
    <n v="0"/>
  </r>
  <r>
    <n v="0"/>
    <n v="1"/>
  </r>
  <r>
    <n v="0"/>
    <n v="1"/>
  </r>
  <r>
    <n v="1"/>
    <n v="0"/>
  </r>
  <r>
    <n v="1"/>
    <n v="0"/>
  </r>
  <r>
    <n v="0"/>
    <n v="1"/>
  </r>
  <r>
    <n v="0"/>
    <n v="1"/>
  </r>
  <r>
    <n v="1"/>
    <n v="0"/>
  </r>
  <r>
    <n v="0"/>
    <n v="1"/>
  </r>
  <r>
    <n v="0"/>
    <n v="1"/>
  </r>
  <r>
    <n v="1"/>
    <n v="0"/>
  </r>
  <r>
    <n v="0"/>
    <n v="1"/>
  </r>
  <r>
    <n v="0"/>
    <n v="1"/>
  </r>
  <r>
    <n v="1"/>
    <n v="0"/>
  </r>
  <r>
    <n v="0"/>
    <n v="1"/>
  </r>
  <r>
    <n v="0"/>
    <n v="1"/>
  </r>
  <r>
    <n v="0"/>
    <n v="1"/>
  </r>
  <r>
    <n v="0"/>
    <n v="1"/>
  </r>
  <r>
    <n v="1"/>
    <n v="0"/>
  </r>
  <r>
    <n v="0"/>
    <n v="1"/>
  </r>
  <r>
    <n v="1"/>
    <n v="0"/>
  </r>
  <r>
    <n v="0"/>
    <n v="1"/>
  </r>
  <r>
    <n v="0"/>
    <n v="1"/>
  </r>
  <r>
    <n v="0"/>
    <n v="1"/>
  </r>
  <r>
    <n v="0"/>
    <n v="1"/>
  </r>
  <r>
    <n v="0"/>
    <n v="1"/>
  </r>
  <r>
    <n v="0"/>
    <n v="1"/>
  </r>
  <r>
    <n v="1"/>
    <n v="0"/>
  </r>
  <r>
    <n v="1"/>
    <n v="0"/>
  </r>
  <r>
    <n v="1"/>
    <n v="0"/>
  </r>
  <r>
    <n v="1"/>
    <n v="0"/>
  </r>
  <r>
    <n v="1"/>
    <n v="0"/>
  </r>
  <r>
    <n v="0"/>
    <n v="1"/>
  </r>
  <r>
    <n v="0"/>
    <n v="1"/>
  </r>
  <r>
    <n v="0"/>
    <n v="1"/>
  </r>
  <r>
    <n v="1"/>
    <n v="0"/>
  </r>
  <r>
    <n v="1"/>
    <n v="0"/>
  </r>
  <r>
    <n v="1"/>
    <n v="0"/>
  </r>
  <r>
    <n v="0"/>
    <n v="1"/>
  </r>
  <r>
    <n v="1"/>
    <n v="0"/>
  </r>
  <r>
    <n v="1"/>
    <n v="0"/>
  </r>
  <r>
    <n v="1"/>
    <n v="0"/>
  </r>
  <r>
    <n v="1"/>
    <n v="0"/>
  </r>
  <r>
    <n v="0"/>
    <n v="1"/>
  </r>
  <r>
    <n v="1"/>
    <n v="0"/>
  </r>
  <r>
    <n v="1"/>
    <n v="0"/>
  </r>
  <r>
    <n v="0"/>
    <n v="1"/>
  </r>
  <r>
    <n v="0"/>
    <n v="1"/>
  </r>
  <r>
    <n v="1"/>
    <n v="0"/>
  </r>
  <r>
    <n v="0"/>
    <n v="1"/>
  </r>
  <r>
    <n v="0"/>
    <n v="1"/>
  </r>
  <r>
    <n v="0"/>
    <n v="1"/>
  </r>
  <r>
    <n v="0"/>
    <n v="1"/>
  </r>
  <r>
    <n v="1"/>
    <n v="0"/>
  </r>
  <r>
    <n v="0"/>
    <n v="1"/>
  </r>
  <r>
    <n v="1"/>
    <n v="0"/>
  </r>
  <r>
    <n v="0"/>
    <n v="1"/>
  </r>
  <r>
    <n v="0"/>
    <n v="1"/>
  </r>
  <r>
    <n v="1"/>
    <n v="0"/>
  </r>
  <r>
    <n v="1"/>
    <n v="0"/>
  </r>
  <r>
    <n v="0"/>
    <n v="1"/>
  </r>
  <r>
    <n v="1"/>
    <n v="0"/>
  </r>
  <r>
    <n v="0"/>
    <n v="1"/>
  </r>
  <r>
    <n v="1"/>
    <n v="0"/>
  </r>
  <r>
    <n v="0"/>
    <n v="1"/>
  </r>
  <r>
    <n v="0"/>
    <n v="1"/>
  </r>
  <r>
    <n v="1"/>
    <n v="0"/>
  </r>
  <r>
    <n v="0"/>
    <n v="1"/>
  </r>
  <r>
    <n v="1"/>
    <n v="0"/>
  </r>
  <r>
    <n v="0"/>
    <n v="1"/>
  </r>
  <r>
    <n v="1"/>
    <n v="0"/>
  </r>
  <r>
    <n v="0"/>
    <n v="1"/>
  </r>
  <r>
    <n v="0"/>
    <n v="1"/>
  </r>
  <r>
    <n v="0"/>
    <n v="1"/>
  </r>
  <r>
    <n v="1"/>
    <n v="0"/>
  </r>
  <r>
    <n v="1"/>
    <n v="0"/>
  </r>
  <r>
    <n v="1"/>
    <n v="0"/>
  </r>
  <r>
    <n v="1"/>
    <n v="0"/>
  </r>
  <r>
    <n v="1"/>
    <n v="0"/>
  </r>
  <r>
    <n v="0"/>
    <n v="1"/>
  </r>
  <r>
    <n v="0"/>
    <n v="1"/>
  </r>
  <r>
    <n v="1"/>
    <n v="0"/>
  </r>
  <r>
    <n v="0"/>
    <n v="1"/>
  </r>
  <r>
    <n v="1"/>
    <n v="0"/>
  </r>
  <r>
    <n v="1"/>
    <n v="0"/>
  </r>
  <r>
    <n v="1"/>
    <n v="0"/>
  </r>
  <r>
    <n v="1"/>
    <n v="0"/>
  </r>
  <r>
    <n v="0"/>
    <n v="1"/>
  </r>
  <r>
    <n v="0"/>
    <n v="1"/>
  </r>
  <r>
    <n v="0"/>
    <n v="1"/>
  </r>
  <r>
    <n v="1"/>
    <n v="0"/>
  </r>
  <r>
    <n v="1"/>
    <n v="0"/>
  </r>
  <r>
    <n v="1"/>
    <n v="0"/>
  </r>
  <r>
    <n v="0"/>
    <n v="1"/>
  </r>
  <r>
    <n v="0"/>
    <n v="1"/>
  </r>
  <r>
    <n v="1"/>
    <n v="0"/>
  </r>
  <r>
    <n v="0"/>
    <n v="1"/>
  </r>
  <r>
    <n v="1"/>
    <n v="0"/>
  </r>
  <r>
    <n v="0"/>
    <n v="1"/>
  </r>
  <r>
    <n v="0"/>
    <n v="1"/>
  </r>
  <r>
    <n v="1"/>
    <n v="0"/>
  </r>
  <r>
    <n v="1"/>
    <n v="0"/>
  </r>
  <r>
    <n v="1"/>
    <n v="0"/>
  </r>
  <r>
    <n v="0"/>
    <n v="1"/>
  </r>
  <r>
    <n v="0"/>
    <n v="1"/>
  </r>
  <r>
    <n v="1"/>
    <n v="0"/>
  </r>
  <r>
    <n v="0"/>
    <n v="1"/>
  </r>
  <r>
    <n v="1"/>
    <n v="0"/>
  </r>
  <r>
    <n v="1"/>
    <n v="0"/>
  </r>
  <r>
    <n v="0"/>
    <n v="1"/>
  </r>
  <r>
    <n v="0"/>
    <n v="1"/>
  </r>
  <r>
    <n v="0"/>
    <n v="1"/>
  </r>
  <r>
    <n v="1"/>
    <n v="0"/>
  </r>
  <r>
    <n v="0"/>
    <n v="1"/>
  </r>
  <r>
    <n v="1"/>
    <n v="0"/>
  </r>
  <r>
    <n v="1"/>
    <n v="0"/>
  </r>
  <r>
    <n v="1"/>
    <n v="0"/>
  </r>
  <r>
    <n v="1"/>
    <n v="0"/>
  </r>
  <r>
    <n v="0"/>
    <n v="1"/>
  </r>
  <r>
    <n v="1"/>
    <n v="0"/>
  </r>
  <r>
    <n v="1"/>
    <n v="0"/>
  </r>
  <r>
    <n v="0"/>
    <n v="1"/>
  </r>
  <r>
    <n v="1"/>
    <n v="0"/>
  </r>
  <r>
    <n v="0"/>
    <n v="1"/>
  </r>
  <r>
    <n v="1"/>
    <n v="0"/>
  </r>
  <r>
    <n v="0"/>
    <n v="1"/>
  </r>
  <r>
    <n v="1"/>
    <n v="0"/>
  </r>
  <r>
    <n v="0"/>
    <n v="1"/>
  </r>
  <r>
    <n v="0"/>
    <n v="1"/>
  </r>
  <r>
    <n v="0"/>
    <n v="1"/>
  </r>
  <r>
    <n v="1"/>
    <n v="0"/>
  </r>
  <r>
    <n v="0"/>
    <n v="1"/>
  </r>
  <r>
    <n v="0"/>
    <n v="1"/>
  </r>
  <r>
    <n v="1"/>
    <n v="0"/>
  </r>
  <r>
    <n v="0"/>
    <n v="1"/>
  </r>
  <r>
    <n v="0"/>
    <n v="1"/>
  </r>
  <r>
    <n v="0"/>
    <n v="1"/>
  </r>
  <r>
    <n v="1"/>
    <n v="0"/>
  </r>
  <r>
    <n v="1"/>
    <n v="0"/>
  </r>
  <r>
    <n v="0"/>
    <n v="1"/>
  </r>
  <r>
    <n v="1"/>
    <n v="0"/>
  </r>
  <r>
    <n v="1"/>
    <n v="0"/>
  </r>
  <r>
    <n v="1"/>
    <n v="0"/>
  </r>
  <r>
    <n v="1"/>
    <n v="0"/>
  </r>
  <r>
    <n v="1"/>
    <n v="0"/>
  </r>
  <r>
    <n v="0"/>
    <n v="1"/>
  </r>
  <r>
    <n v="0"/>
    <n v="1"/>
  </r>
  <r>
    <n v="0"/>
    <n v="1"/>
  </r>
  <r>
    <n v="1"/>
    <n v="0"/>
  </r>
  <r>
    <n v="0"/>
    <n v="1"/>
  </r>
  <r>
    <n v="0"/>
    <n v="1"/>
  </r>
  <r>
    <n v="1"/>
    <n v="0"/>
  </r>
  <r>
    <n v="0"/>
    <n v="1"/>
  </r>
  <r>
    <n v="1"/>
    <n v="0"/>
  </r>
  <r>
    <n v="1"/>
    <n v="0"/>
  </r>
  <r>
    <n v="1"/>
    <n v="0"/>
  </r>
  <r>
    <n v="1"/>
    <n v="0"/>
  </r>
  <r>
    <n v="0"/>
    <n v="1"/>
  </r>
  <r>
    <n v="0"/>
    <n v="1"/>
  </r>
  <r>
    <n v="1"/>
    <n v="0"/>
  </r>
  <r>
    <n v="0"/>
    <n v="1"/>
  </r>
  <r>
    <n v="0"/>
    <n v="1"/>
  </r>
  <r>
    <n v="1"/>
    <n v="0"/>
  </r>
  <r>
    <n v="0"/>
    <n v="1"/>
  </r>
  <r>
    <n v="1"/>
    <n v="0"/>
  </r>
  <r>
    <n v="0"/>
    <n v="1"/>
  </r>
  <r>
    <n v="0"/>
    <n v="1"/>
  </r>
  <r>
    <n v="1"/>
    <n v="0"/>
  </r>
  <r>
    <n v="0"/>
    <n v="1"/>
  </r>
  <r>
    <n v="1"/>
    <n v="0"/>
  </r>
  <r>
    <n v="0"/>
    <n v="1"/>
  </r>
  <r>
    <n v="1"/>
    <n v="0"/>
  </r>
  <r>
    <n v="1"/>
    <n v="0"/>
  </r>
  <r>
    <n v="0"/>
    <n v="1"/>
  </r>
  <r>
    <n v="0"/>
    <n v="1"/>
  </r>
  <r>
    <n v="1"/>
    <n v="0"/>
  </r>
  <r>
    <n v="1"/>
    <n v="0"/>
  </r>
  <r>
    <n v="1"/>
    <n v="0"/>
  </r>
  <r>
    <n v="0"/>
    <n v="1"/>
  </r>
  <r>
    <n v="1"/>
    <n v="0"/>
  </r>
  <r>
    <n v="0"/>
    <n v="1"/>
  </r>
  <r>
    <n v="0"/>
    <n v="1"/>
  </r>
  <r>
    <n v="1"/>
    <n v="0"/>
  </r>
  <r>
    <n v="0"/>
    <n v="1"/>
  </r>
  <r>
    <n v="0"/>
    <n v="1"/>
  </r>
  <r>
    <n v="1"/>
    <n v="0"/>
  </r>
  <r>
    <n v="0"/>
    <n v="1"/>
  </r>
  <r>
    <n v="1"/>
    <n v="0"/>
  </r>
  <r>
    <n v="0"/>
    <n v="1"/>
  </r>
  <r>
    <n v="1"/>
    <n v="0"/>
  </r>
  <r>
    <n v="0"/>
    <n v="1"/>
  </r>
  <r>
    <n v="0"/>
    <n v="1"/>
  </r>
  <r>
    <n v="0"/>
    <n v="1"/>
  </r>
  <r>
    <n v="1"/>
    <n v="0"/>
  </r>
  <r>
    <n v="0"/>
    <n v="1"/>
  </r>
  <r>
    <n v="1"/>
    <n v="0"/>
  </r>
  <r>
    <n v="1"/>
    <n v="0"/>
  </r>
  <r>
    <n v="1"/>
    <n v="0"/>
  </r>
  <r>
    <n v="0"/>
    <n v="1"/>
  </r>
  <r>
    <n v="0"/>
    <n v="1"/>
  </r>
  <r>
    <n v="0"/>
    <n v="1"/>
  </r>
  <r>
    <n v="1"/>
    <n v="0"/>
  </r>
  <r>
    <n v="1"/>
    <n v="0"/>
  </r>
  <r>
    <n v="0"/>
    <n v="1"/>
  </r>
  <r>
    <n v="1"/>
    <n v="0"/>
  </r>
  <r>
    <n v="0"/>
    <n v="1"/>
  </r>
  <r>
    <n v="0"/>
    <n v="1"/>
  </r>
  <r>
    <n v="1"/>
    <n v="0"/>
  </r>
  <r>
    <n v="0"/>
    <n v="1"/>
  </r>
  <r>
    <n v="0"/>
    <n v="1"/>
  </r>
  <r>
    <n v="1"/>
    <n v="0"/>
  </r>
  <r>
    <n v="1"/>
    <n v="0"/>
  </r>
  <r>
    <n v="0"/>
    <n v="1"/>
  </r>
  <r>
    <n v="1"/>
    <n v="0"/>
  </r>
  <r>
    <n v="1"/>
    <n v="0"/>
  </r>
  <r>
    <n v="1"/>
    <n v="0"/>
  </r>
  <r>
    <n v="0"/>
    <n v="1"/>
  </r>
  <r>
    <n v="0"/>
    <n v="1"/>
  </r>
  <r>
    <n v="0"/>
    <n v="1"/>
  </r>
  <r>
    <n v="0"/>
    <n v="1"/>
  </r>
  <r>
    <n v="1"/>
    <n v="0"/>
  </r>
  <r>
    <n v="0"/>
    <n v="1"/>
  </r>
  <r>
    <n v="0"/>
    <n v="1"/>
  </r>
  <r>
    <n v="0"/>
    <n v="1"/>
  </r>
  <r>
    <n v="0"/>
    <n v="1"/>
  </r>
  <r>
    <n v="1"/>
    <n v="0"/>
  </r>
  <r>
    <n v="1"/>
    <n v="0"/>
  </r>
  <r>
    <n v="1"/>
    <n v="0"/>
  </r>
  <r>
    <n v="0"/>
    <n v="1"/>
  </r>
  <r>
    <n v="0"/>
    <n v="1"/>
  </r>
  <r>
    <n v="0"/>
    <n v="1"/>
  </r>
  <r>
    <n v="1"/>
    <n v="0"/>
  </r>
  <r>
    <n v="0"/>
    <n v="1"/>
  </r>
  <r>
    <n v="0"/>
    <n v="1"/>
  </r>
  <r>
    <n v="0"/>
    <n v="1"/>
  </r>
  <r>
    <n v="0"/>
    <n v="1"/>
  </r>
  <r>
    <n v="0"/>
    <n v="1"/>
  </r>
  <r>
    <n v="1"/>
    <n v="0"/>
  </r>
  <r>
    <n v="0"/>
    <n v="1"/>
  </r>
  <r>
    <n v="0"/>
    <n v="1"/>
  </r>
  <r>
    <n v="0"/>
    <n v="1"/>
  </r>
  <r>
    <n v="1"/>
    <n v="0"/>
  </r>
  <r>
    <n v="1"/>
    <n v="0"/>
  </r>
  <r>
    <n v="1"/>
    <n v="0"/>
  </r>
  <r>
    <n v="0"/>
    <n v="1"/>
  </r>
  <r>
    <n v="0"/>
    <n v="1"/>
  </r>
  <r>
    <n v="0"/>
    <n v="1"/>
  </r>
  <r>
    <n v="0"/>
    <n v="1"/>
  </r>
  <r>
    <n v="0"/>
    <n v="1"/>
  </r>
  <r>
    <n v="0"/>
    <n v="1"/>
  </r>
  <r>
    <n v="1"/>
    <n v="0"/>
  </r>
  <r>
    <n v="1"/>
    <n v="0"/>
  </r>
  <r>
    <n v="0"/>
    <n v="1"/>
  </r>
  <r>
    <n v="1"/>
    <n v="0"/>
  </r>
  <r>
    <n v="0"/>
    <n v="1"/>
  </r>
  <r>
    <n v="0"/>
    <n v="1"/>
  </r>
  <r>
    <n v="1"/>
    <n v="0"/>
  </r>
  <r>
    <n v="1"/>
    <n v="0"/>
  </r>
  <r>
    <n v="1"/>
    <n v="0"/>
  </r>
  <r>
    <n v="0"/>
    <n v="1"/>
  </r>
  <r>
    <n v="1"/>
    <n v="0"/>
  </r>
  <r>
    <n v="0"/>
    <n v="1"/>
  </r>
  <r>
    <n v="0"/>
    <n v="1"/>
  </r>
  <r>
    <n v="0"/>
    <n v="1"/>
  </r>
  <r>
    <n v="0"/>
    <n v="1"/>
  </r>
  <r>
    <n v="1"/>
    <n v="0"/>
  </r>
  <r>
    <n v="0"/>
    <n v="1"/>
  </r>
  <r>
    <n v="0"/>
    <n v="1"/>
  </r>
  <r>
    <n v="0"/>
    <n v="1"/>
  </r>
  <r>
    <n v="0"/>
    <n v="1"/>
  </r>
  <r>
    <n v="0"/>
    <n v="1"/>
  </r>
  <r>
    <n v="0"/>
    <n v="1"/>
  </r>
  <r>
    <n v="1"/>
    <n v="0"/>
  </r>
  <r>
    <n v="0"/>
    <n v="1"/>
  </r>
  <r>
    <n v="0"/>
    <n v="1"/>
  </r>
  <r>
    <n v="0"/>
    <n v="1"/>
  </r>
  <r>
    <n v="0"/>
    <n v="1"/>
  </r>
  <r>
    <n v="1"/>
    <n v="0"/>
  </r>
  <r>
    <n v="1"/>
    <n v="0"/>
  </r>
  <r>
    <n v="1"/>
    <n v="0"/>
  </r>
  <r>
    <n v="1"/>
    <n v="0"/>
  </r>
  <r>
    <n v="1"/>
    <n v="0"/>
  </r>
  <r>
    <n v="1"/>
    <n v="0"/>
  </r>
  <r>
    <n v="0"/>
    <n v="1"/>
  </r>
  <r>
    <n v="0"/>
    <n v="1"/>
  </r>
  <r>
    <n v="1"/>
    <n v="0"/>
  </r>
  <r>
    <n v="1"/>
    <n v="0"/>
  </r>
  <r>
    <n v="0"/>
    <n v="1"/>
  </r>
  <r>
    <n v="1"/>
    <n v="0"/>
  </r>
  <r>
    <n v="0"/>
    <n v="1"/>
  </r>
  <r>
    <n v="1"/>
    <n v="0"/>
  </r>
  <r>
    <n v="1"/>
    <n v="0"/>
  </r>
  <r>
    <n v="0"/>
    <n v="1"/>
  </r>
  <r>
    <n v="0"/>
    <n v="1"/>
  </r>
  <r>
    <n v="0"/>
    <n v="1"/>
  </r>
  <r>
    <n v="0"/>
    <n v="1"/>
  </r>
  <r>
    <n v="0"/>
    <n v="1"/>
  </r>
  <r>
    <n v="1"/>
    <n v="0"/>
  </r>
  <r>
    <n v="0"/>
    <n v="1"/>
  </r>
  <r>
    <n v="1"/>
    <n v="0"/>
  </r>
  <r>
    <n v="1"/>
    <n v="0"/>
  </r>
  <r>
    <n v="1"/>
    <n v="0"/>
  </r>
  <r>
    <n v="0"/>
    <n v="1"/>
  </r>
  <r>
    <n v="0"/>
    <n v="1"/>
  </r>
  <r>
    <n v="0"/>
    <n v="1"/>
  </r>
  <r>
    <n v="1"/>
    <n v="0"/>
  </r>
  <r>
    <n v="0"/>
    <n v="1"/>
  </r>
  <r>
    <n v="1"/>
    <n v="0"/>
  </r>
  <r>
    <n v="1"/>
    <n v="0"/>
  </r>
  <r>
    <n v="1"/>
    <n v="0"/>
  </r>
  <r>
    <n v="1"/>
    <n v="0"/>
  </r>
  <r>
    <n v="0"/>
    <n v="1"/>
  </r>
  <r>
    <n v="0"/>
    <n v="1"/>
  </r>
  <r>
    <n v="1"/>
    <n v="0"/>
  </r>
  <r>
    <n v="1"/>
    <n v="0"/>
  </r>
  <r>
    <n v="1"/>
    <n v="0"/>
  </r>
  <r>
    <n v="0"/>
    <n v="1"/>
  </r>
  <r>
    <n v="1"/>
    <n v="0"/>
  </r>
  <r>
    <n v="0"/>
    <n v="1"/>
  </r>
  <r>
    <n v="1"/>
    <n v="0"/>
  </r>
  <r>
    <n v="1"/>
    <n v="0"/>
  </r>
  <r>
    <n v="1"/>
    <n v="0"/>
  </r>
  <r>
    <n v="0"/>
    <n v="1"/>
  </r>
  <r>
    <n v="1"/>
    <n v="0"/>
  </r>
  <r>
    <n v="1"/>
    <n v="0"/>
  </r>
  <r>
    <n v="1"/>
    <n v="0"/>
  </r>
  <r>
    <n v="1"/>
    <n v="0"/>
  </r>
  <r>
    <n v="0"/>
    <n v="1"/>
  </r>
  <r>
    <n v="1"/>
    <n v="0"/>
  </r>
  <r>
    <n v="1"/>
    <n v="0"/>
  </r>
  <r>
    <n v="0"/>
    <n v="1"/>
  </r>
  <r>
    <n v="1"/>
    <n v="0"/>
  </r>
  <r>
    <n v="0"/>
    <n v="1"/>
  </r>
  <r>
    <n v="0"/>
    <n v="1"/>
  </r>
  <r>
    <n v="0"/>
    <n v="1"/>
  </r>
  <r>
    <n v="0"/>
    <n v="1"/>
  </r>
  <r>
    <n v="1"/>
    <n v="0"/>
  </r>
  <r>
    <n v="0"/>
    <n v="1"/>
  </r>
  <r>
    <n v="0"/>
    <n v="1"/>
  </r>
  <r>
    <n v="0"/>
    <n v="1"/>
  </r>
  <r>
    <n v="0"/>
    <n v="1"/>
  </r>
  <r>
    <n v="0"/>
    <n v="1"/>
  </r>
  <r>
    <n v="1"/>
    <n v="0"/>
  </r>
  <r>
    <n v="0"/>
    <n v="1"/>
  </r>
  <r>
    <n v="0"/>
    <n v="1"/>
  </r>
  <r>
    <n v="0"/>
    <n v="1"/>
  </r>
  <r>
    <n v="0"/>
    <n v="1"/>
  </r>
  <r>
    <n v="1"/>
    <n v="0"/>
  </r>
  <r>
    <n v="1"/>
    <n v="0"/>
  </r>
  <r>
    <n v="0"/>
    <n v="1"/>
  </r>
  <r>
    <n v="0"/>
    <n v="1"/>
  </r>
  <r>
    <n v="1"/>
    <n v="0"/>
  </r>
  <r>
    <n v="0"/>
    <n v="1"/>
  </r>
  <r>
    <n v="1"/>
    <n v="0"/>
  </r>
  <r>
    <n v="0"/>
    <n v="1"/>
  </r>
  <r>
    <n v="1"/>
    <n v="0"/>
  </r>
  <r>
    <n v="0"/>
    <n v="1"/>
  </r>
  <r>
    <n v="1"/>
    <n v="0"/>
  </r>
  <r>
    <n v="0"/>
    <n v="1"/>
  </r>
  <r>
    <n v="0"/>
    <n v="1"/>
  </r>
  <r>
    <n v="0"/>
    <n v="1"/>
  </r>
  <r>
    <n v="0"/>
    <n v="1"/>
  </r>
  <r>
    <n v="1"/>
    <n v="0"/>
  </r>
  <r>
    <n v="1"/>
    <n v="0"/>
  </r>
  <r>
    <n v="0"/>
    <n v="1"/>
  </r>
  <r>
    <n v="0"/>
    <n v="1"/>
  </r>
  <r>
    <n v="1"/>
    <n v="0"/>
  </r>
  <r>
    <n v="1"/>
    <n v="0"/>
  </r>
  <r>
    <n v="0"/>
    <n v="1"/>
  </r>
  <r>
    <n v="0"/>
    <n v="1"/>
  </r>
  <r>
    <n v="1"/>
    <n v="0"/>
  </r>
  <r>
    <n v="1"/>
    <n v="0"/>
  </r>
  <r>
    <n v="1"/>
    <n v="0"/>
  </r>
  <r>
    <n v="0"/>
    <n v="1"/>
  </r>
  <r>
    <n v="1"/>
    <n v="0"/>
  </r>
  <r>
    <n v="0"/>
    <n v="1"/>
  </r>
  <r>
    <n v="1"/>
    <n v="0"/>
  </r>
  <r>
    <n v="1"/>
    <n v="0"/>
  </r>
  <r>
    <n v="0"/>
    <n v="1"/>
  </r>
  <r>
    <n v="1"/>
    <n v="0"/>
  </r>
  <r>
    <n v="1"/>
    <n v="0"/>
  </r>
  <r>
    <n v="1"/>
    <n v="0"/>
  </r>
  <r>
    <n v="0"/>
    <n v="1"/>
  </r>
  <r>
    <n v="1"/>
    <n v="0"/>
  </r>
  <r>
    <n v="1"/>
    <n v="0"/>
  </r>
  <r>
    <n v="1"/>
    <n v="0"/>
  </r>
  <r>
    <n v="1"/>
    <n v="0"/>
  </r>
  <r>
    <n v="1"/>
    <n v="0"/>
  </r>
  <r>
    <n v="1"/>
    <n v="0"/>
  </r>
  <r>
    <n v="1"/>
    <n v="0"/>
  </r>
  <r>
    <n v="0"/>
    <n v="1"/>
  </r>
  <r>
    <n v="1"/>
    <n v="0"/>
  </r>
  <r>
    <n v="1"/>
    <n v="0"/>
  </r>
  <r>
    <n v="0"/>
    <n v="1"/>
  </r>
  <r>
    <n v="0"/>
    <n v="1"/>
  </r>
  <r>
    <n v="1"/>
    <n v="0"/>
  </r>
  <r>
    <n v="1"/>
    <n v="0"/>
  </r>
  <r>
    <n v="0"/>
    <n v="1"/>
  </r>
  <r>
    <n v="1"/>
    <n v="0"/>
  </r>
  <r>
    <n v="1"/>
    <n v="0"/>
  </r>
  <r>
    <n v="0"/>
    <n v="1"/>
  </r>
  <r>
    <n v="0"/>
    <n v="1"/>
  </r>
  <r>
    <n v="0"/>
    <n v="1"/>
  </r>
  <r>
    <n v="0"/>
    <n v="1"/>
  </r>
  <r>
    <n v="0"/>
    <n v="1"/>
  </r>
  <r>
    <n v="0"/>
    <n v="1"/>
  </r>
  <r>
    <n v="1"/>
    <n v="0"/>
  </r>
  <r>
    <n v="0"/>
    <n v="1"/>
  </r>
  <r>
    <n v="0"/>
    <n v="1"/>
  </r>
  <r>
    <n v="1"/>
    <n v="0"/>
  </r>
  <r>
    <n v="0"/>
    <n v="1"/>
  </r>
  <r>
    <n v="0"/>
    <n v="1"/>
  </r>
  <r>
    <n v="1"/>
    <n v="0"/>
  </r>
  <r>
    <n v="1"/>
    <n v="0"/>
  </r>
  <r>
    <n v="0"/>
    <n v="1"/>
  </r>
  <r>
    <n v="0"/>
    <n v="1"/>
  </r>
  <r>
    <n v="1"/>
    <n v="0"/>
  </r>
  <r>
    <n v="0"/>
    <n v="1"/>
  </r>
  <r>
    <n v="0"/>
    <n v="1"/>
  </r>
  <r>
    <n v="1"/>
    <n v="0"/>
  </r>
  <r>
    <n v="1"/>
    <n v="0"/>
  </r>
  <r>
    <n v="0"/>
    <n v="1"/>
  </r>
  <r>
    <n v="0"/>
    <n v="1"/>
  </r>
  <r>
    <n v="1"/>
    <n v="0"/>
  </r>
  <r>
    <n v="1"/>
    <n v="0"/>
  </r>
  <r>
    <n v="0"/>
    <n v="1"/>
  </r>
  <r>
    <n v="0"/>
    <n v="1"/>
  </r>
  <r>
    <n v="0"/>
    <n v="1"/>
  </r>
  <r>
    <n v="0"/>
    <n v="1"/>
  </r>
  <r>
    <n v="0"/>
    <n v="1"/>
  </r>
  <r>
    <n v="1"/>
    <n v="0"/>
  </r>
  <r>
    <n v="0"/>
    <n v="1"/>
  </r>
  <r>
    <n v="0"/>
    <n v="1"/>
  </r>
  <r>
    <n v="1"/>
    <n v="0"/>
  </r>
  <r>
    <n v="0"/>
    <n v="1"/>
  </r>
  <r>
    <n v="0"/>
    <n v="1"/>
  </r>
  <r>
    <n v="0"/>
    <n v="1"/>
  </r>
  <r>
    <n v="0"/>
    <n v="1"/>
  </r>
  <r>
    <n v="0"/>
    <n v="1"/>
  </r>
  <r>
    <n v="0"/>
    <n v="1"/>
  </r>
  <r>
    <n v="1"/>
    <n v="0"/>
  </r>
  <r>
    <n v="0"/>
    <n v="1"/>
  </r>
  <r>
    <n v="1"/>
    <n v="0"/>
  </r>
  <r>
    <n v="0"/>
    <n v="1"/>
  </r>
  <r>
    <n v="1"/>
    <n v="0"/>
  </r>
  <r>
    <n v="1"/>
    <n v="0"/>
  </r>
  <r>
    <n v="1"/>
    <n v="0"/>
  </r>
  <r>
    <n v="1"/>
    <n v="0"/>
  </r>
  <r>
    <n v="0"/>
    <n v="1"/>
  </r>
  <r>
    <n v="0"/>
    <n v="1"/>
  </r>
  <r>
    <n v="1"/>
    <n v="0"/>
  </r>
  <r>
    <n v="0"/>
    <n v="1"/>
  </r>
  <r>
    <n v="1"/>
    <n v="0"/>
  </r>
  <r>
    <n v="0"/>
    <n v="1"/>
  </r>
  <r>
    <n v="1"/>
    <n v="0"/>
  </r>
  <r>
    <n v="1"/>
    <n v="0"/>
  </r>
  <r>
    <n v="1"/>
    <n v="0"/>
  </r>
  <r>
    <n v="0"/>
    <n v="1"/>
  </r>
  <r>
    <n v="0"/>
    <n v="1"/>
  </r>
  <r>
    <n v="1"/>
    <n v="0"/>
  </r>
  <r>
    <n v="1"/>
    <n v="0"/>
  </r>
  <r>
    <n v="0"/>
    <n v="1"/>
  </r>
  <r>
    <n v="0"/>
    <n v="1"/>
  </r>
  <r>
    <n v="0"/>
    <n v="1"/>
  </r>
  <r>
    <n v="0"/>
    <n v="1"/>
  </r>
  <r>
    <n v="1"/>
    <n v="0"/>
  </r>
  <r>
    <n v="1"/>
    <n v="0"/>
  </r>
  <r>
    <n v="1"/>
    <n v="0"/>
  </r>
  <r>
    <n v="1"/>
    <n v="0"/>
  </r>
  <r>
    <n v="0"/>
    <n v="1"/>
  </r>
  <r>
    <n v="0"/>
    <n v="1"/>
  </r>
  <r>
    <n v="1"/>
    <n v="0"/>
  </r>
  <r>
    <n v="0"/>
    <n v="1"/>
  </r>
  <r>
    <n v="0"/>
    <n v="1"/>
  </r>
  <r>
    <n v="0"/>
    <n v="1"/>
  </r>
  <r>
    <n v="0"/>
    <n v="1"/>
  </r>
  <r>
    <n v="0"/>
    <n v="1"/>
  </r>
  <r>
    <n v="0"/>
    <n v="1"/>
  </r>
  <r>
    <n v="1"/>
    <n v="0"/>
  </r>
  <r>
    <n v="1"/>
    <n v="0"/>
  </r>
  <r>
    <n v="0"/>
    <n v="1"/>
  </r>
  <r>
    <n v="0"/>
    <n v="1"/>
  </r>
  <r>
    <n v="1"/>
    <n v="0"/>
  </r>
  <r>
    <n v="0"/>
    <n v="1"/>
  </r>
  <r>
    <n v="1"/>
    <n v="0"/>
  </r>
  <r>
    <n v="0"/>
    <n v="1"/>
  </r>
  <r>
    <n v="1"/>
    <n v="0"/>
  </r>
  <r>
    <n v="1"/>
    <n v="0"/>
  </r>
  <r>
    <n v="1"/>
    <n v="0"/>
  </r>
  <r>
    <n v="0"/>
    <n v="1"/>
  </r>
  <r>
    <n v="0"/>
    <n v="1"/>
  </r>
  <r>
    <n v="0"/>
    <n v="1"/>
  </r>
  <r>
    <n v="1"/>
    <n v="0"/>
  </r>
  <r>
    <n v="0"/>
    <n v="1"/>
  </r>
  <r>
    <n v="1"/>
    <n v="0"/>
  </r>
  <r>
    <n v="1"/>
    <n v="0"/>
  </r>
  <r>
    <n v="1"/>
    <n v="0"/>
  </r>
  <r>
    <n v="0"/>
    <n v="1"/>
  </r>
  <r>
    <n v="1"/>
    <n v="0"/>
  </r>
  <r>
    <n v="0"/>
    <n v="1"/>
  </r>
  <r>
    <n v="0"/>
    <n v="1"/>
  </r>
  <r>
    <n v="1"/>
    <n v="0"/>
  </r>
  <r>
    <n v="1"/>
    <n v="0"/>
  </r>
  <r>
    <n v="0"/>
    <n v="1"/>
  </r>
  <r>
    <n v="0"/>
    <n v="1"/>
  </r>
  <r>
    <n v="1"/>
    <n v="0"/>
  </r>
  <r>
    <n v="1"/>
    <n v="0"/>
  </r>
  <r>
    <n v="0"/>
    <n v="1"/>
  </r>
  <r>
    <n v="1"/>
    <n v="0"/>
  </r>
  <r>
    <n v="0"/>
    <n v="1"/>
  </r>
  <r>
    <n v="0"/>
    <n v="1"/>
  </r>
  <r>
    <n v="0"/>
    <n v="1"/>
  </r>
  <r>
    <n v="0"/>
    <n v="1"/>
  </r>
  <r>
    <n v="0"/>
    <n v="1"/>
  </r>
  <r>
    <n v="1"/>
    <n v="0"/>
  </r>
  <r>
    <n v="1"/>
    <n v="0"/>
  </r>
  <r>
    <n v="0"/>
    <n v="1"/>
  </r>
  <r>
    <n v="0"/>
    <n v="1"/>
  </r>
  <r>
    <n v="0"/>
    <n v="1"/>
  </r>
  <r>
    <n v="0"/>
    <n v="1"/>
  </r>
  <r>
    <n v="0"/>
    <n v="1"/>
  </r>
  <r>
    <n v="0"/>
    <n v="1"/>
  </r>
  <r>
    <n v="1"/>
    <n v="0"/>
  </r>
  <r>
    <n v="1"/>
    <n v="0"/>
  </r>
  <r>
    <n v="0"/>
    <n v="1"/>
  </r>
  <r>
    <n v="0"/>
    <n v="1"/>
  </r>
  <r>
    <n v="0"/>
    <n v="1"/>
  </r>
  <r>
    <n v="1"/>
    <n v="0"/>
  </r>
  <r>
    <n v="0"/>
    <n v="1"/>
  </r>
  <r>
    <n v="0"/>
    <n v="1"/>
  </r>
  <r>
    <n v="1"/>
    <n v="0"/>
  </r>
  <r>
    <n v="0"/>
    <n v="0"/>
  </r>
  <r>
    <m/>
    <m/>
  </r>
  <r>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7">
  <r>
    <n v="1552"/>
    <s v="Gary Koch"/>
    <x v="0"/>
    <n v="0.01"/>
    <n v="348.21"/>
    <n v="40.19"/>
    <x v="0"/>
    <x v="0"/>
    <x v="0"/>
    <x v="0"/>
    <x v="0"/>
    <s v="Bretford CR4500 Series Slim Rectangular Table"/>
    <n v="0.62"/>
    <s v="United States"/>
    <x v="0"/>
    <x v="0"/>
    <x v="0"/>
    <x v="0"/>
    <d v="2015-01-01T00:00:00"/>
    <x v="0"/>
    <x v="0"/>
    <x v="0"/>
    <d v="2015-01-04T00:00:00"/>
    <d v="2015-01-04T00:00:00"/>
    <d v="2015-01-31T00:00:00"/>
    <d v="2015-01-04T00:00:00"/>
    <n v="-337.09199999999998"/>
    <n v="2"/>
    <n v="723.54"/>
    <x v="0"/>
    <n v="348.2"/>
    <x v="0"/>
    <x v="0"/>
    <n v="-0.46589269425325486"/>
    <n v="386.44799999999998"/>
    <x v="0"/>
    <s v="Jan 2015"/>
    <s v="Jan 2015  Week 01"/>
    <x v="0"/>
    <x v="0"/>
    <x v="0"/>
    <x v="0"/>
  </r>
  <r>
    <n v="2124"/>
    <s v="Paige Powers"/>
    <x v="1"/>
    <n v="0.04"/>
    <n v="45.19"/>
    <n v="1.99"/>
    <x v="1"/>
    <x v="1"/>
    <x v="1"/>
    <x v="1"/>
    <x v="1"/>
    <s v="Verbatim DVD-RAM, 9.4GB, Rewritable, Type 1, DS, DataLife Plus"/>
    <n v="0.55000000000000004"/>
    <s v="United States"/>
    <x v="0"/>
    <x v="1"/>
    <x v="1"/>
    <x v="1"/>
    <d v="2015-01-01T00:00:00"/>
    <x v="0"/>
    <x v="0"/>
    <x v="0"/>
    <d v="2015-01-02T00:00:00"/>
    <d v="2015-01-02T00:00:00"/>
    <d v="2015-01-31T00:00:00"/>
    <d v="2015-01-02T00:00:00"/>
    <n v="-61.194000000000003"/>
    <n v="13"/>
    <n v="609.09"/>
    <x v="1"/>
    <n v="45.15"/>
    <x v="0"/>
    <x v="1"/>
    <n v="-0.10046791114613604"/>
    <n v="547.89600000000007"/>
    <x v="0"/>
    <s v="Jan 2015"/>
    <s v="Jan 2015  Week 01"/>
    <x v="0"/>
    <x v="0"/>
    <x v="0"/>
    <x v="0"/>
  </r>
  <r>
    <n v="1418"/>
    <s v="Rebecca Lindsey"/>
    <x v="2"/>
    <n v="7.0000000000000007E-2"/>
    <n v="4.84"/>
    <n v="0.71"/>
    <x v="1"/>
    <x v="0"/>
    <x v="2"/>
    <x v="2"/>
    <x v="2"/>
    <s v="*Staples* Highlighting Markers"/>
    <n v="0.52"/>
    <s v="United States"/>
    <x v="1"/>
    <x v="2"/>
    <x v="2"/>
    <x v="2"/>
    <d v="2015-01-01T00:00:00"/>
    <x v="0"/>
    <x v="0"/>
    <x v="0"/>
    <d v="2015-01-03T00:00:00"/>
    <d v="2015-01-03T00:00:00"/>
    <d v="2015-01-31T00:00:00"/>
    <d v="2015-01-03T00:00:00"/>
    <n v="25.240200000000002"/>
    <n v="8"/>
    <n v="36.58"/>
    <x v="2"/>
    <n v="4.7699999999999996"/>
    <x v="1"/>
    <x v="2"/>
    <n v="0.69000000000000006"/>
    <n v="61.8202"/>
    <x v="0"/>
    <s v="Jan 2015"/>
    <s v="Jan 2015  Week 01"/>
    <x v="0"/>
    <x v="0"/>
    <x v="0"/>
    <x v="0"/>
  </r>
  <r>
    <n v="1425"/>
    <s v="Gregory Crane"/>
    <x v="2"/>
    <n v="0.04"/>
    <n v="2036.48"/>
    <n v="14.7"/>
    <x v="0"/>
    <x v="0"/>
    <x v="1"/>
    <x v="3"/>
    <x v="3"/>
    <s v="Lexmark 4227 Plus Dot Matrix Printer"/>
    <n v="0.55000000000000004"/>
    <s v="United States"/>
    <x v="2"/>
    <x v="3"/>
    <x v="3"/>
    <x v="3"/>
    <d v="2015-01-01T00:00:00"/>
    <x v="0"/>
    <x v="0"/>
    <x v="0"/>
    <d v="2015-01-06T00:00:00"/>
    <d v="2015-01-06T00:00:00"/>
    <d v="2015-01-31T00:00:00"/>
    <d v="2015-01-06T00:00:00"/>
    <n v="-4793.0039999999999"/>
    <n v="1"/>
    <n v="2013.67"/>
    <x v="3"/>
    <n v="2036.44"/>
    <x v="2"/>
    <x v="3"/>
    <n v="-2.3802331067155986"/>
    <n v="-2779.3339999999998"/>
    <x v="0"/>
    <s v="Jan 2015"/>
    <s v="Jan 2015  Week 01"/>
    <x v="0"/>
    <x v="0"/>
    <x v="0"/>
    <x v="0"/>
  </r>
  <r>
    <n v="3275"/>
    <s v="Tamara Dickinson"/>
    <x v="2"/>
    <n v="0.04"/>
    <n v="449.99"/>
    <n v="24.49"/>
    <x v="1"/>
    <x v="0"/>
    <x v="1"/>
    <x v="4"/>
    <x v="4"/>
    <s v="Canon PC940 Copier"/>
    <n v="0.52"/>
    <s v="United States"/>
    <x v="2"/>
    <x v="4"/>
    <x v="4"/>
    <x v="4"/>
    <d v="2015-01-01T00:00:00"/>
    <x v="0"/>
    <x v="0"/>
    <x v="0"/>
    <d v="2015-01-05T00:00:00"/>
    <d v="2015-01-05T00:00:00"/>
    <d v="2015-01-31T00:00:00"/>
    <d v="2015-01-05T00:00:00"/>
    <n v="3576.8841000000002"/>
    <n v="12"/>
    <n v="5183.8900000000003"/>
    <x v="4"/>
    <n v="449.95"/>
    <x v="2"/>
    <x v="4"/>
    <n v="0.69"/>
    <n v="8760.7741000000005"/>
    <x v="0"/>
    <s v="Jan 2015"/>
    <s v="Jan 2015  Week 01"/>
    <x v="0"/>
    <x v="0"/>
    <x v="0"/>
    <x v="0"/>
  </r>
  <r>
    <n v="3275"/>
    <s v="Tamara Dickinson"/>
    <x v="2"/>
    <n v="0.01"/>
    <n v="5.84"/>
    <n v="1.2"/>
    <x v="1"/>
    <x v="0"/>
    <x v="2"/>
    <x v="2"/>
    <x v="2"/>
    <s v="Newell 312"/>
    <n v="0.55000000000000004"/>
    <s v="United States"/>
    <x v="2"/>
    <x v="4"/>
    <x v="4"/>
    <x v="4"/>
    <d v="2015-01-01T00:00:00"/>
    <x v="0"/>
    <x v="0"/>
    <x v="0"/>
    <d v="2015-01-10T00:00:00"/>
    <d v="2015-01-10T00:00:00"/>
    <d v="2015-01-31T00:00:00"/>
    <d v="2015-01-10T00:00:00"/>
    <n v="20.38"/>
    <n v="6"/>
    <n v="36.090000000000003"/>
    <x v="4"/>
    <n v="5.83"/>
    <x v="2"/>
    <x v="5"/>
    <n v="0.56469936270435017"/>
    <n v="56.47"/>
    <x v="0"/>
    <s v="Jan 2015"/>
    <s v="Jan 2015  Week 01"/>
    <x v="1"/>
    <x v="1"/>
    <x v="1"/>
    <x v="0"/>
  </r>
  <r>
    <n v="1910"/>
    <s v="Sean Stephenson"/>
    <x v="3"/>
    <n v="0.02"/>
    <n v="29.17"/>
    <n v="6.27"/>
    <x v="1"/>
    <x v="2"/>
    <x v="2"/>
    <x v="5"/>
    <x v="5"/>
    <s v="Binding Machine Supplies"/>
    <n v="0.37"/>
    <s v="United States"/>
    <x v="0"/>
    <x v="5"/>
    <x v="5"/>
    <x v="5"/>
    <d v="2015-01-01T00:00:00"/>
    <x v="0"/>
    <x v="0"/>
    <x v="0"/>
    <d v="2015-01-02T00:00:00"/>
    <d v="2015-01-02T00:00:00"/>
    <d v="2015-01-31T00:00:00"/>
    <d v="2015-01-02T00:00:00"/>
    <n v="36.905999999999999"/>
    <n v="2"/>
    <n v="63.32"/>
    <x v="5"/>
    <n v="29.150000000000002"/>
    <x v="0"/>
    <x v="1"/>
    <n v="0.58284902084649393"/>
    <n v="100.226"/>
    <x v="0"/>
    <s v="Jan 2015"/>
    <s v="Jan 2015  Week 01"/>
    <x v="0"/>
    <x v="0"/>
    <x v="0"/>
    <x v="0"/>
  </r>
  <r>
    <n v="674"/>
    <s v="Albert Frost"/>
    <x v="0"/>
    <n v="0.06"/>
    <n v="161.55000000000001"/>
    <n v="19.989999999999998"/>
    <x v="1"/>
    <x v="0"/>
    <x v="2"/>
    <x v="6"/>
    <x v="5"/>
    <s v="Fellowes Super Stor/Drawer® Files"/>
    <n v="0.66"/>
    <s v="United States"/>
    <x v="1"/>
    <x v="6"/>
    <x v="6"/>
    <x v="6"/>
    <d v="2015-01-02T00:00:00"/>
    <x v="0"/>
    <x v="0"/>
    <x v="1"/>
    <d v="2015-01-03T00:00:00"/>
    <d v="2015-01-03T00:00:00"/>
    <d v="2015-01-31T00:00:00"/>
    <d v="2015-01-03T00:00:00"/>
    <n v="-7.58"/>
    <n v="3"/>
    <n v="485.01"/>
    <x v="6"/>
    <n v="161.49"/>
    <x v="1"/>
    <x v="1"/>
    <n v="-1.5628543741366158E-2"/>
    <n v="477.43"/>
    <x v="0"/>
    <s v="Jan 2015"/>
    <s v="Jan 2015  Week 01"/>
    <x v="0"/>
    <x v="0"/>
    <x v="0"/>
    <x v="0"/>
  </r>
  <r>
    <n v="950"/>
    <s v="Jane Shah"/>
    <x v="0"/>
    <n v="0.06"/>
    <n v="40.98"/>
    <n v="2.99"/>
    <x v="1"/>
    <x v="1"/>
    <x v="2"/>
    <x v="5"/>
    <x v="5"/>
    <s v="Avery Trapezoid Ring Binder, 3&quot; Capacity, Black, 1040 sheets"/>
    <n v="0.36"/>
    <s v="United States"/>
    <x v="1"/>
    <x v="7"/>
    <x v="7"/>
    <x v="7"/>
    <d v="2015-01-02T00:00:00"/>
    <x v="0"/>
    <x v="0"/>
    <x v="1"/>
    <d v="2015-01-04T00:00:00"/>
    <d v="2015-01-04T00:00:00"/>
    <d v="2015-01-31T00:00:00"/>
    <d v="2015-01-04T00:00:00"/>
    <n v="-14.801880000000001"/>
    <n v="1"/>
    <n v="41.6"/>
    <x v="7"/>
    <n v="40.919999999999995"/>
    <x v="1"/>
    <x v="2"/>
    <n v="-0.35581442307692307"/>
    <n v="26.798120000000001"/>
    <x v="0"/>
    <s v="Jan 2015"/>
    <s v="Jan 2015  Week 01"/>
    <x v="0"/>
    <x v="0"/>
    <x v="0"/>
    <x v="0"/>
  </r>
  <r>
    <n v="1155"/>
    <s v="Alex Nicholson"/>
    <x v="0"/>
    <n v="0.09"/>
    <n v="9.11"/>
    <n v="2.15"/>
    <x v="2"/>
    <x v="1"/>
    <x v="2"/>
    <x v="7"/>
    <x v="2"/>
    <s v="Black Print Carbonless Snap-Off® Rapid Letter, 8 1/2&quot; x 7&quot;"/>
    <n v="0.4"/>
    <s v="United States"/>
    <x v="2"/>
    <x v="8"/>
    <x v="8"/>
    <x v="8"/>
    <d v="2015-01-02T00:00:00"/>
    <x v="0"/>
    <x v="0"/>
    <x v="1"/>
    <d v="2015-01-04T00:00:00"/>
    <d v="2015-01-04T00:00:00"/>
    <d v="2015-01-31T00:00:00"/>
    <d v="2015-01-04T00:00:00"/>
    <n v="20.299600000000002"/>
    <n v="4"/>
    <n v="34.409999999999997"/>
    <x v="8"/>
    <n v="9.02"/>
    <x v="2"/>
    <x v="2"/>
    <n v="0.58993315896541709"/>
    <n v="54.709599999999995"/>
    <x v="0"/>
    <s v="Jan 2015"/>
    <s v="Jan 2015  Week 01"/>
    <x v="0"/>
    <x v="0"/>
    <x v="0"/>
    <x v="0"/>
  </r>
  <r>
    <n v="1155"/>
    <s v="Alex Nicholson"/>
    <x v="0"/>
    <n v="0.08"/>
    <n v="15.04"/>
    <n v="1.97"/>
    <x v="1"/>
    <x v="1"/>
    <x v="2"/>
    <x v="7"/>
    <x v="2"/>
    <s v="White GlueTop Scratch Pads"/>
    <n v="0.39"/>
    <s v="United States"/>
    <x v="2"/>
    <x v="8"/>
    <x v="8"/>
    <x v="8"/>
    <d v="2015-01-02T00:00:00"/>
    <x v="0"/>
    <x v="0"/>
    <x v="1"/>
    <d v="2015-01-02T00:00:00"/>
    <d v="2015-01-02T00:00:00"/>
    <d v="2015-01-31T00:00:00"/>
    <d v="2015-01-02T00:00:00"/>
    <n v="108.5163"/>
    <n v="11"/>
    <n v="157.27000000000001"/>
    <x v="8"/>
    <n v="14.959999999999999"/>
    <x v="2"/>
    <x v="6"/>
    <n v="0.69"/>
    <n v="265.78629999999998"/>
    <x v="0"/>
    <s v="Jan 2015"/>
    <s v="Jan 2015  Week 01"/>
    <x v="1"/>
    <x v="1"/>
    <x v="1"/>
    <x v="0"/>
  </r>
  <r>
    <n v="2256"/>
    <s v="Lloyd Levin"/>
    <x v="0"/>
    <n v="7.0000000000000007E-2"/>
    <n v="60.97"/>
    <n v="4.5"/>
    <x v="2"/>
    <x v="3"/>
    <x v="2"/>
    <x v="8"/>
    <x v="5"/>
    <s v="Tripp Lite Isotel 6 Outlet Surge Protector with Fax/Modem Protection"/>
    <n v="0.56000000000000005"/>
    <s v="United States"/>
    <x v="0"/>
    <x v="9"/>
    <x v="9"/>
    <x v="9"/>
    <d v="2015-01-02T00:00:00"/>
    <x v="0"/>
    <x v="0"/>
    <x v="1"/>
    <d v="2015-01-04T00:00:00"/>
    <d v="2015-01-04T00:00:00"/>
    <d v="2015-01-31T00:00:00"/>
    <d v="2015-01-04T00:00:00"/>
    <n v="-42.588000000000001"/>
    <n v="6"/>
    <n v="361.72"/>
    <x v="9"/>
    <n v="60.9"/>
    <x v="0"/>
    <x v="2"/>
    <n v="-0.11773747650116111"/>
    <n v="319.13200000000001"/>
    <x v="0"/>
    <s v="Jan 2015"/>
    <s v="Jan 2015  Week 01"/>
    <x v="0"/>
    <x v="0"/>
    <x v="0"/>
    <x v="0"/>
  </r>
  <r>
    <n v="949"/>
    <s v="Ernest Oh"/>
    <x v="0"/>
    <n v="0.06"/>
    <n v="40.98"/>
    <n v="2.99"/>
    <x v="1"/>
    <x v="1"/>
    <x v="2"/>
    <x v="5"/>
    <x v="5"/>
    <s v="Avery Trapezoid Ring Binder, 3&quot; Capacity, Black, 1040 sheets"/>
    <n v="0.36"/>
    <s v="United States"/>
    <x v="2"/>
    <x v="8"/>
    <x v="10"/>
    <x v="10"/>
    <d v="2015-01-02T00:00:00"/>
    <x v="0"/>
    <x v="0"/>
    <x v="1"/>
    <d v="2015-01-04T00:00:00"/>
    <d v="2015-01-04T00:00:00"/>
    <d v="2015-01-31T00:00:00"/>
    <d v="2015-01-04T00:00:00"/>
    <n v="-19.0992"/>
    <n v="3"/>
    <n v="124.81"/>
    <x v="10"/>
    <n v="40.919999999999995"/>
    <x v="2"/>
    <x v="2"/>
    <n v="-0.15302619982373206"/>
    <n v="105.71080000000001"/>
    <x v="0"/>
    <s v="Jan 2015"/>
    <s v="Jan 2015  Week 01"/>
    <x v="0"/>
    <x v="0"/>
    <x v="0"/>
    <x v="0"/>
  </r>
  <r>
    <n v="1136"/>
    <s v="Carmen McPherson"/>
    <x v="1"/>
    <n v="0.09"/>
    <n v="270.97000000000003"/>
    <n v="28.06"/>
    <x v="0"/>
    <x v="1"/>
    <x v="1"/>
    <x v="3"/>
    <x v="3"/>
    <s v="Epson LQ-570e Dot Matrix Printer"/>
    <n v="0.56000000000000005"/>
    <s v="United States"/>
    <x v="1"/>
    <x v="10"/>
    <x v="11"/>
    <x v="11"/>
    <d v="2015-01-02T00:00:00"/>
    <x v="0"/>
    <x v="0"/>
    <x v="1"/>
    <d v="2015-01-04T00:00:00"/>
    <d v="2015-01-04T00:00:00"/>
    <d v="2015-01-31T00:00:00"/>
    <d v="2015-01-04T00:00:00"/>
    <n v="2660.1432"/>
    <n v="15"/>
    <n v="3855.28"/>
    <x v="11"/>
    <n v="270.88000000000005"/>
    <x v="1"/>
    <x v="2"/>
    <n v="0.69"/>
    <n v="6515.4232000000002"/>
    <x v="0"/>
    <s v="Jan 2015"/>
    <s v="Jan 2015  Week 01"/>
    <x v="0"/>
    <x v="0"/>
    <x v="0"/>
    <x v="0"/>
  </r>
  <r>
    <n v="67"/>
    <s v="Ellen McCormick"/>
    <x v="2"/>
    <n v="0.05"/>
    <n v="155.06"/>
    <n v="7.07"/>
    <x v="1"/>
    <x v="3"/>
    <x v="2"/>
    <x v="6"/>
    <x v="5"/>
    <s v="Dual Level, Single-Width Filing Carts"/>
    <n v="0.59"/>
    <s v="United States"/>
    <x v="2"/>
    <x v="8"/>
    <x v="12"/>
    <x v="12"/>
    <d v="2015-01-02T00:00:00"/>
    <x v="0"/>
    <x v="0"/>
    <x v="1"/>
    <d v="2015-01-09T00:00:00"/>
    <d v="2015-01-09T00:00:00"/>
    <d v="2015-01-31T00:00:00"/>
    <d v="2015-01-09T00:00:00"/>
    <n v="845.66399999999999"/>
    <n v="8"/>
    <n v="1225.5999999999999"/>
    <x v="12"/>
    <n v="155.01"/>
    <x v="2"/>
    <x v="7"/>
    <n v="0.69000000000000006"/>
    <n v="2071.2640000000001"/>
    <x v="0"/>
    <s v="Jan 2015"/>
    <s v="Jan 2015  Week 01"/>
    <x v="0"/>
    <x v="0"/>
    <x v="0"/>
    <x v="0"/>
  </r>
  <r>
    <n v="68"/>
    <s v="Scott Bunn"/>
    <x v="2"/>
    <n v="0"/>
    <n v="291.73"/>
    <n v="48.8"/>
    <x v="0"/>
    <x v="3"/>
    <x v="0"/>
    <x v="9"/>
    <x v="3"/>
    <s v="Hon 4070 Series Pagoda™ Armless Upholstered Stacking Chairs"/>
    <n v="0.56000000000000005"/>
    <s v="United States"/>
    <x v="3"/>
    <x v="11"/>
    <x v="13"/>
    <x v="13"/>
    <d v="2015-01-02T00:00:00"/>
    <x v="0"/>
    <x v="0"/>
    <x v="1"/>
    <d v="2015-01-02T00:00:00"/>
    <d v="2015-01-02T00:00:00"/>
    <d v="2015-01-31T00:00:00"/>
    <d v="2015-01-02T00:00:00"/>
    <n v="-308.928"/>
    <n v="4"/>
    <n v="1239.06"/>
    <x v="13"/>
    <n v="291.73"/>
    <x v="3"/>
    <x v="6"/>
    <n v="-0.24932448791826062"/>
    <n v="930.13199999999995"/>
    <x v="0"/>
    <s v="Jan 2015"/>
    <s v="Jan 2015  Week 01"/>
    <x v="0"/>
    <x v="0"/>
    <x v="0"/>
    <x v="0"/>
  </r>
  <r>
    <n v="68"/>
    <s v="Scott Bunn"/>
    <x v="2"/>
    <n v="7.0000000000000007E-2"/>
    <n v="100.98"/>
    <n v="45"/>
    <x v="0"/>
    <x v="3"/>
    <x v="0"/>
    <x v="9"/>
    <x v="3"/>
    <s v="Hon Valutask™ Swivel Chairs"/>
    <n v="0.69"/>
    <s v="United States"/>
    <x v="3"/>
    <x v="11"/>
    <x v="13"/>
    <x v="13"/>
    <d v="2015-01-02T00:00:00"/>
    <x v="0"/>
    <x v="0"/>
    <x v="1"/>
    <d v="2015-01-04T00:00:00"/>
    <d v="2015-01-04T00:00:00"/>
    <d v="2015-01-31T00:00:00"/>
    <d v="2015-01-04T00:00:00"/>
    <n v="-1679.76"/>
    <n v="43"/>
    <n v="4083.19"/>
    <x v="13"/>
    <n v="100.91000000000001"/>
    <x v="3"/>
    <x v="2"/>
    <n v="-0.41138423634462268"/>
    <n v="2403.4300000000003"/>
    <x v="0"/>
    <s v="Jan 2015"/>
    <s v="Jan 2015  Week 01"/>
    <x v="1"/>
    <x v="1"/>
    <x v="1"/>
    <x v="0"/>
  </r>
  <r>
    <n v="68"/>
    <s v="Scott Bunn"/>
    <x v="2"/>
    <n v="0.05"/>
    <n v="155.06"/>
    <n v="7.07"/>
    <x v="1"/>
    <x v="3"/>
    <x v="2"/>
    <x v="6"/>
    <x v="5"/>
    <s v="Dual Level, Single-Width Filing Carts"/>
    <n v="0.59"/>
    <s v="United States"/>
    <x v="3"/>
    <x v="11"/>
    <x v="13"/>
    <x v="13"/>
    <d v="2015-01-02T00:00:00"/>
    <x v="0"/>
    <x v="0"/>
    <x v="1"/>
    <d v="2015-01-09T00:00:00"/>
    <d v="2015-01-09T00:00:00"/>
    <d v="2015-01-31T00:00:00"/>
    <d v="2015-01-09T00:00:00"/>
    <n v="575.39599999999996"/>
    <n v="32"/>
    <n v="4902.38"/>
    <x v="13"/>
    <n v="155.01"/>
    <x v="3"/>
    <x v="7"/>
    <n v="0.11737074645376326"/>
    <n v="5477.7759999999998"/>
    <x v="0"/>
    <s v="Jan 2015"/>
    <s v="Jan 2015  Week 01"/>
    <x v="1"/>
    <x v="1"/>
    <x v="1"/>
    <x v="0"/>
  </r>
  <r>
    <n v="164"/>
    <s v="Robin Kramer Vaughn"/>
    <x v="4"/>
    <n v="0.05"/>
    <n v="100.98"/>
    <n v="35.840000000000003"/>
    <x v="0"/>
    <x v="2"/>
    <x v="0"/>
    <x v="10"/>
    <x v="0"/>
    <s v="Bush Westfield Collection Bookcases, Fully Assembled"/>
    <n v="0.62"/>
    <s v="United States"/>
    <x v="2"/>
    <x v="4"/>
    <x v="14"/>
    <x v="14"/>
    <d v="2015-01-02T00:00:00"/>
    <x v="0"/>
    <x v="0"/>
    <x v="1"/>
    <d v="2015-01-04T00:00:00"/>
    <d v="2015-01-04T00:00:00"/>
    <d v="2015-01-31T00:00:00"/>
    <d v="2015-01-04T00:00:00"/>
    <n v="-111.4"/>
    <n v="7"/>
    <n v="715.55"/>
    <x v="14"/>
    <n v="100.93"/>
    <x v="2"/>
    <x v="2"/>
    <n v="-0.15568443854377753"/>
    <n v="604.15"/>
    <x v="0"/>
    <s v="Jan 2015"/>
    <s v="Jan 2015  Week 01"/>
    <x v="0"/>
    <x v="0"/>
    <x v="0"/>
    <x v="0"/>
  </r>
  <r>
    <n v="164"/>
    <s v="Robin Kramer Vaughn"/>
    <x v="4"/>
    <n v="0.02"/>
    <n v="4.9800000000000004"/>
    <n v="5.49"/>
    <x v="1"/>
    <x v="2"/>
    <x v="2"/>
    <x v="7"/>
    <x v="5"/>
    <s v="Xerox 1952"/>
    <n v="0.38"/>
    <s v="United States"/>
    <x v="2"/>
    <x v="4"/>
    <x v="14"/>
    <x v="14"/>
    <d v="2015-01-02T00:00:00"/>
    <x v="0"/>
    <x v="0"/>
    <x v="1"/>
    <d v="2015-01-03T00:00:00"/>
    <d v="2015-01-03T00:00:00"/>
    <d v="2015-01-31T00:00:00"/>
    <d v="2015-01-03T00:00:00"/>
    <n v="-77.03"/>
    <n v="9"/>
    <n v="45.63"/>
    <x v="14"/>
    <n v="4.9600000000000009"/>
    <x v="2"/>
    <x v="1"/>
    <n v="-1.6881437650668418"/>
    <n v="-31.4"/>
    <x v="0"/>
    <s v="Jan 2015"/>
    <s v="Jan 2015  Week 01"/>
    <x v="1"/>
    <x v="1"/>
    <x v="1"/>
    <x v="0"/>
  </r>
  <r>
    <n v="258"/>
    <s v="Allan Shields"/>
    <x v="4"/>
    <n v="0.05"/>
    <n v="17.48"/>
    <n v="1.99"/>
    <x v="1"/>
    <x v="1"/>
    <x v="1"/>
    <x v="1"/>
    <x v="1"/>
    <s v="Maxell Pro 80 Minute CD-R, 10/Pack"/>
    <n v="0.45"/>
    <s v="United States"/>
    <x v="0"/>
    <x v="12"/>
    <x v="15"/>
    <x v="15"/>
    <d v="2015-01-02T00:00:00"/>
    <x v="0"/>
    <x v="0"/>
    <x v="1"/>
    <d v="2015-01-04T00:00:00"/>
    <d v="2015-01-04T00:00:00"/>
    <d v="2015-01-31T00:00:00"/>
    <d v="2015-01-04T00:00:00"/>
    <n v="-127.008"/>
    <n v="3"/>
    <n v="52.47"/>
    <x v="15"/>
    <n v="17.43"/>
    <x v="0"/>
    <x v="2"/>
    <n v="-2.420583190394511"/>
    <n v="-74.537999999999997"/>
    <x v="0"/>
    <s v="Jan 2015"/>
    <s v="Jan 2015  Week 01"/>
    <x v="0"/>
    <x v="0"/>
    <x v="0"/>
    <x v="0"/>
  </r>
  <r>
    <n v="349"/>
    <s v="Kim Weiss"/>
    <x v="4"/>
    <n v="0.04"/>
    <n v="99.23"/>
    <n v="8.99"/>
    <x v="1"/>
    <x v="2"/>
    <x v="0"/>
    <x v="11"/>
    <x v="1"/>
    <s v="GE 48&quot; Fluorescent Tube, Cool White Energy Saver, 34 Watts, 30/Box"/>
    <n v="0.35"/>
    <s v="United States"/>
    <x v="0"/>
    <x v="12"/>
    <x v="16"/>
    <x v="16"/>
    <d v="2015-01-02T00:00:00"/>
    <x v="0"/>
    <x v="0"/>
    <x v="1"/>
    <d v="2015-01-04T00:00:00"/>
    <d v="2015-01-04T00:00:00"/>
    <d v="2015-01-31T00:00:00"/>
    <d v="2015-01-04T00:00:00"/>
    <n v="1916.6757"/>
    <n v="54"/>
    <n v="5555.6"/>
    <x v="16"/>
    <n v="99.19"/>
    <x v="0"/>
    <x v="2"/>
    <n v="0.34499886600907193"/>
    <n v="7472.2757000000001"/>
    <x v="0"/>
    <s v="Jan 2015"/>
    <s v="Jan 2015  Week 01"/>
    <x v="0"/>
    <x v="0"/>
    <x v="0"/>
    <x v="0"/>
  </r>
  <r>
    <n v="351"/>
    <s v="Juanita Coley Knox"/>
    <x v="4"/>
    <n v="0.04"/>
    <n v="99.23"/>
    <n v="8.99"/>
    <x v="1"/>
    <x v="2"/>
    <x v="0"/>
    <x v="11"/>
    <x v="1"/>
    <s v="GE 48&quot; Fluorescent Tube, Cool White Energy Saver, 34 Watts, 30/Box"/>
    <n v="0.35"/>
    <s v="United States"/>
    <x v="3"/>
    <x v="11"/>
    <x v="17"/>
    <x v="17"/>
    <d v="2015-01-02T00:00:00"/>
    <x v="0"/>
    <x v="0"/>
    <x v="1"/>
    <d v="2015-01-04T00:00:00"/>
    <d v="2015-01-04T00:00:00"/>
    <d v="2015-01-31T00:00:00"/>
    <d v="2015-01-04T00:00:00"/>
    <n v="993.83460000000002"/>
    <n v="14"/>
    <n v="1440.34"/>
    <x v="17"/>
    <n v="99.19"/>
    <x v="3"/>
    <x v="2"/>
    <n v="0.69000000000000006"/>
    <n v="2434.1745999999998"/>
    <x v="0"/>
    <s v="Jan 2015"/>
    <s v="Jan 2015  Week 01"/>
    <x v="0"/>
    <x v="0"/>
    <x v="0"/>
    <x v="0"/>
  </r>
  <r>
    <n v="388"/>
    <s v="Roger Schwartz"/>
    <x v="0"/>
    <n v="0.03"/>
    <n v="5.28"/>
    <n v="5.66"/>
    <x v="1"/>
    <x v="3"/>
    <x v="2"/>
    <x v="7"/>
    <x v="5"/>
    <s v="Xerox 4200 Series MultiUse Premium Copy Paper (20Lb. and 84 Bright)"/>
    <n v="0.4"/>
    <s v="United States"/>
    <x v="1"/>
    <x v="13"/>
    <x v="18"/>
    <x v="18"/>
    <d v="2015-01-03T00:00:00"/>
    <x v="0"/>
    <x v="0"/>
    <x v="2"/>
    <d v="2015-01-05T00:00:00"/>
    <d v="2015-01-05T00:00:00"/>
    <d v="2015-01-31T00:00:00"/>
    <d v="2015-01-05T00:00:00"/>
    <n v="-51.559199999999997"/>
    <n v="4"/>
    <n v="22.82"/>
    <x v="18"/>
    <n v="5.25"/>
    <x v="1"/>
    <x v="2"/>
    <n v="-2.2593865030674847"/>
    <n v="-28.739199999999997"/>
    <x v="0"/>
    <s v="Jan 2015"/>
    <s v="Jan 2015  Week 01"/>
    <x v="0"/>
    <x v="0"/>
    <x v="0"/>
    <x v="0"/>
  </r>
  <r>
    <n v="388"/>
    <s v="Roger Schwartz"/>
    <x v="0"/>
    <n v="0.01"/>
    <n v="110.99"/>
    <n v="2.5"/>
    <x v="1"/>
    <x v="3"/>
    <x v="1"/>
    <x v="12"/>
    <x v="5"/>
    <s v="T18"/>
    <n v="0.56999999999999995"/>
    <s v="United States"/>
    <x v="1"/>
    <x v="13"/>
    <x v="18"/>
    <x v="18"/>
    <d v="2015-01-03T00:00:00"/>
    <x v="0"/>
    <x v="0"/>
    <x v="2"/>
    <d v="2015-01-06T00:00:00"/>
    <d v="2015-01-06T00:00:00"/>
    <d v="2015-01-31T00:00:00"/>
    <d v="2015-01-06T00:00:00"/>
    <n v="-263.56572"/>
    <n v="2"/>
    <n v="188.66"/>
    <x v="18"/>
    <n v="110.97999999999999"/>
    <x v="1"/>
    <x v="0"/>
    <n v="-1.3970408141630446"/>
    <n v="-74.905720000000002"/>
    <x v="0"/>
    <s v="Jan 2015"/>
    <s v="Jan 2015  Week 01"/>
    <x v="1"/>
    <x v="1"/>
    <x v="1"/>
    <x v="0"/>
  </r>
  <r>
    <n v="114"/>
    <s v="Ron Newton"/>
    <x v="1"/>
    <n v="0.03"/>
    <n v="4.26"/>
    <n v="1.2"/>
    <x v="1"/>
    <x v="2"/>
    <x v="2"/>
    <x v="2"/>
    <x v="2"/>
    <s v="Dixon Prang® Watercolor Pencils, 10-Color Set with Brush"/>
    <n v="0.44"/>
    <s v="United States"/>
    <x v="2"/>
    <x v="14"/>
    <x v="19"/>
    <x v="19"/>
    <d v="2015-01-03T00:00:00"/>
    <x v="0"/>
    <x v="0"/>
    <x v="2"/>
    <d v="2015-01-04T00:00:00"/>
    <d v="2015-01-04T00:00:00"/>
    <d v="2015-01-31T00:00:00"/>
    <d v="2015-01-04T00:00:00"/>
    <n v="18.658000000000001"/>
    <n v="7"/>
    <n v="29.5"/>
    <x v="19"/>
    <n v="4.2299999999999995"/>
    <x v="2"/>
    <x v="1"/>
    <n v="0.63247457627118653"/>
    <n v="48.158000000000001"/>
    <x v="0"/>
    <s v="Jan 2015"/>
    <s v="Jan 2015  Week 01"/>
    <x v="0"/>
    <x v="0"/>
    <x v="0"/>
    <x v="0"/>
  </r>
  <r>
    <n v="117"/>
    <s v="Linda Weiss"/>
    <x v="1"/>
    <n v="0.03"/>
    <n v="4.26"/>
    <n v="1.2"/>
    <x v="1"/>
    <x v="2"/>
    <x v="2"/>
    <x v="2"/>
    <x v="2"/>
    <s v="Dixon Prang® Watercolor Pencils, 10-Color Set with Brush"/>
    <n v="0.44"/>
    <s v="United States"/>
    <x v="2"/>
    <x v="4"/>
    <x v="20"/>
    <x v="20"/>
    <d v="2015-01-03T00:00:00"/>
    <x v="0"/>
    <x v="0"/>
    <x v="2"/>
    <d v="2015-01-04T00:00:00"/>
    <d v="2015-01-04T00:00:00"/>
    <d v="2015-01-31T00:00:00"/>
    <d v="2015-01-04T00:00:00"/>
    <n v="9.82"/>
    <n v="29"/>
    <n v="122.23"/>
    <x v="20"/>
    <n v="4.2299999999999995"/>
    <x v="2"/>
    <x v="1"/>
    <n v="8.034034197823775E-2"/>
    <n v="132.05000000000001"/>
    <x v="0"/>
    <s v="Jan 2015"/>
    <s v="Jan 2015  Week 01"/>
    <x v="0"/>
    <x v="0"/>
    <x v="0"/>
    <x v="0"/>
  </r>
  <r>
    <n v="1988"/>
    <s v="Anna Burgess"/>
    <x v="1"/>
    <n v="0.05"/>
    <n v="20.98"/>
    <n v="21.2"/>
    <x v="1"/>
    <x v="2"/>
    <x v="0"/>
    <x v="11"/>
    <x v="6"/>
    <s v="36X48 HARDFLOOR CHAIRMAT"/>
    <n v="0.78"/>
    <s v="United States"/>
    <x v="2"/>
    <x v="15"/>
    <x v="21"/>
    <x v="21"/>
    <d v="2015-01-03T00:00:00"/>
    <x v="0"/>
    <x v="0"/>
    <x v="2"/>
    <d v="2015-01-04T00:00:00"/>
    <d v="2015-01-04T00:00:00"/>
    <d v="2015-01-31T00:00:00"/>
    <d v="2015-01-04T00:00:00"/>
    <n v="-181.102"/>
    <n v="3"/>
    <n v="65.69"/>
    <x v="21"/>
    <n v="20.93"/>
    <x v="2"/>
    <x v="1"/>
    <n v="-2.7569188613183133"/>
    <n v="-115.41200000000001"/>
    <x v="0"/>
    <s v="Jan 2015"/>
    <s v="Jan 2015  Week 01"/>
    <x v="0"/>
    <x v="0"/>
    <x v="0"/>
    <x v="0"/>
  </r>
  <r>
    <n v="2131"/>
    <s v="Mary Hewitt"/>
    <x v="1"/>
    <n v="0.09"/>
    <n v="150.97999999999999"/>
    <n v="66.27"/>
    <x v="0"/>
    <x v="2"/>
    <x v="0"/>
    <x v="10"/>
    <x v="0"/>
    <s v="Bush Mission Pointe Library"/>
    <n v="0.65"/>
    <s v="United States"/>
    <x v="1"/>
    <x v="6"/>
    <x v="22"/>
    <x v="22"/>
    <d v="2015-01-03T00:00:00"/>
    <x v="0"/>
    <x v="0"/>
    <x v="2"/>
    <d v="2015-01-04T00:00:00"/>
    <d v="2015-01-04T00:00:00"/>
    <d v="2015-01-31T00:00:00"/>
    <d v="2015-01-04T00:00:00"/>
    <n v="-407.85"/>
    <n v="2"/>
    <n v="302.33999999999997"/>
    <x v="22"/>
    <n v="150.88999999999999"/>
    <x v="1"/>
    <x v="1"/>
    <n v="-1.3489779718198056"/>
    <n v="-105.51000000000005"/>
    <x v="0"/>
    <s v="Jan 2015"/>
    <s v="Jan 2015  Week 01"/>
    <x v="0"/>
    <x v="0"/>
    <x v="0"/>
    <x v="0"/>
  </r>
  <r>
    <n v="2302"/>
    <s v="Beth Dolan"/>
    <x v="1"/>
    <n v="0.1"/>
    <n v="12.53"/>
    <n v="0.49"/>
    <x v="1"/>
    <x v="3"/>
    <x v="2"/>
    <x v="13"/>
    <x v="5"/>
    <s v="Round Specialty Laser Printer Labels"/>
    <n v="0.38"/>
    <s v="United States"/>
    <x v="0"/>
    <x v="12"/>
    <x v="23"/>
    <x v="23"/>
    <d v="2015-01-03T00:00:00"/>
    <x v="0"/>
    <x v="0"/>
    <x v="2"/>
    <d v="2015-01-04T00:00:00"/>
    <d v="2015-01-04T00:00:00"/>
    <d v="2015-01-31T00:00:00"/>
    <d v="2015-01-04T00:00:00"/>
    <n v="244.464"/>
    <n v="8"/>
    <n v="92.02"/>
    <x v="23"/>
    <n v="12.43"/>
    <x v="0"/>
    <x v="1"/>
    <n v="2.6566398608998045"/>
    <n v="336.48399999999998"/>
    <x v="0"/>
    <s v="Jan 2015"/>
    <s v="Jan 2015  Week 01"/>
    <x v="0"/>
    <x v="0"/>
    <x v="0"/>
    <x v="0"/>
  </r>
  <r>
    <n v="2302"/>
    <s v="Beth Dolan"/>
    <x v="1"/>
    <n v="0.1"/>
    <n v="146.34"/>
    <n v="43.75"/>
    <x v="0"/>
    <x v="3"/>
    <x v="0"/>
    <x v="0"/>
    <x v="0"/>
    <s v="Bevis Round Conference Table Top &amp; Single Column Base"/>
    <n v="0.64"/>
    <s v="United States"/>
    <x v="0"/>
    <x v="12"/>
    <x v="23"/>
    <x v="23"/>
    <d v="2015-01-03T00:00:00"/>
    <x v="0"/>
    <x v="0"/>
    <x v="2"/>
    <d v="2015-01-04T00:00:00"/>
    <d v="2015-01-04T00:00:00"/>
    <d v="2015-01-31T00:00:00"/>
    <d v="2015-01-04T00:00:00"/>
    <n v="-473.57799999999997"/>
    <n v="2"/>
    <n v="283.55"/>
    <x v="23"/>
    <n v="146.24"/>
    <x v="0"/>
    <x v="1"/>
    <n v="-1.6701745723858223"/>
    <n v="-190.02799999999996"/>
    <x v="0"/>
    <s v="Jan 2015"/>
    <s v="Jan 2015  Week 01"/>
    <x v="1"/>
    <x v="1"/>
    <x v="1"/>
    <x v="0"/>
  </r>
  <r>
    <n v="2303"/>
    <s v="Joe Baldwin"/>
    <x v="1"/>
    <n v="0.1"/>
    <n v="146.34"/>
    <n v="43.75"/>
    <x v="0"/>
    <x v="3"/>
    <x v="0"/>
    <x v="0"/>
    <x v="0"/>
    <s v="Bevis Round Conference Table Top &amp; Single Column Base"/>
    <n v="0.64"/>
    <s v="United States"/>
    <x v="3"/>
    <x v="11"/>
    <x v="13"/>
    <x v="24"/>
    <d v="2015-01-03T00:00:00"/>
    <x v="0"/>
    <x v="0"/>
    <x v="2"/>
    <d v="2015-01-04T00:00:00"/>
    <d v="2015-01-04T00:00:00"/>
    <d v="2015-01-31T00:00:00"/>
    <d v="2015-01-04T00:00:00"/>
    <n v="-270.85000000000002"/>
    <n v="6"/>
    <n v="850.64"/>
    <x v="24"/>
    <n v="146.24"/>
    <x v="3"/>
    <x v="1"/>
    <n v="-0.31840731684378826"/>
    <n v="579.79"/>
    <x v="0"/>
    <s v="Jan 2015"/>
    <s v="Jan 2015  Week 01"/>
    <x v="0"/>
    <x v="0"/>
    <x v="0"/>
    <x v="0"/>
  </r>
  <r>
    <n v="2458"/>
    <s v="Troy Casey"/>
    <x v="1"/>
    <n v="0.03"/>
    <n v="6.48"/>
    <n v="8.73"/>
    <x v="1"/>
    <x v="2"/>
    <x v="2"/>
    <x v="7"/>
    <x v="5"/>
    <s v="Xerox 227"/>
    <n v="0.37"/>
    <s v="United States"/>
    <x v="1"/>
    <x v="7"/>
    <x v="24"/>
    <x v="25"/>
    <d v="2015-01-03T00:00:00"/>
    <x v="0"/>
    <x v="0"/>
    <x v="2"/>
    <d v="2015-01-05T00:00:00"/>
    <d v="2015-01-05T00:00:00"/>
    <d v="2015-01-31T00:00:00"/>
    <d v="2015-01-05T00:00:00"/>
    <n v="-35.04"/>
    <n v="2"/>
    <n v="15.95"/>
    <x v="25"/>
    <n v="6.45"/>
    <x v="1"/>
    <x v="2"/>
    <n v="-2.1968652037617553"/>
    <n v="-19.09"/>
    <x v="0"/>
    <s v="Jan 2015"/>
    <s v="Jan 2015  Week 01"/>
    <x v="0"/>
    <x v="0"/>
    <x v="0"/>
    <x v="0"/>
  </r>
  <r>
    <n v="2460"/>
    <s v="Lucille Gibbons"/>
    <x v="1"/>
    <n v="0.03"/>
    <n v="6.48"/>
    <n v="8.73"/>
    <x v="1"/>
    <x v="2"/>
    <x v="2"/>
    <x v="7"/>
    <x v="5"/>
    <s v="Xerox 227"/>
    <n v="0.37"/>
    <s v="United States"/>
    <x v="3"/>
    <x v="11"/>
    <x v="13"/>
    <x v="26"/>
    <d v="2015-01-03T00:00:00"/>
    <x v="0"/>
    <x v="0"/>
    <x v="2"/>
    <d v="2015-01-05T00:00:00"/>
    <d v="2015-01-05T00:00:00"/>
    <d v="2015-01-31T00:00:00"/>
    <d v="2015-01-05T00:00:00"/>
    <n v="-35.04"/>
    <n v="8"/>
    <n v="63.78"/>
    <x v="26"/>
    <n v="6.45"/>
    <x v="3"/>
    <x v="2"/>
    <n v="-0.54938852304797736"/>
    <n v="28.740000000000002"/>
    <x v="0"/>
    <s v="Jan 2015"/>
    <s v="Jan 2015  Week 01"/>
    <x v="0"/>
    <x v="0"/>
    <x v="0"/>
    <x v="0"/>
  </r>
  <r>
    <n v="2460"/>
    <s v="Lucille Gibbons"/>
    <x v="1"/>
    <n v="7.0000000000000007E-2"/>
    <n v="9.93"/>
    <n v="1.0900000000000001"/>
    <x v="1"/>
    <x v="2"/>
    <x v="2"/>
    <x v="2"/>
    <x v="2"/>
    <s v="Peel-Off® China Markers"/>
    <n v="0.43"/>
    <s v="United States"/>
    <x v="3"/>
    <x v="11"/>
    <x v="13"/>
    <x v="26"/>
    <d v="2015-01-03T00:00:00"/>
    <x v="0"/>
    <x v="0"/>
    <x v="2"/>
    <d v="2015-01-06T00:00:00"/>
    <d v="2015-01-06T00:00:00"/>
    <d v="2015-01-31T00:00:00"/>
    <d v="2015-01-06T00:00:00"/>
    <n v="149.53"/>
    <n v="46"/>
    <n v="451.61"/>
    <x v="26"/>
    <n v="9.86"/>
    <x v="3"/>
    <x v="0"/>
    <n v="0.33110427138460174"/>
    <n v="601.14"/>
    <x v="0"/>
    <s v="Jan 2015"/>
    <s v="Jan 2015  Week 01"/>
    <x v="1"/>
    <x v="1"/>
    <x v="1"/>
    <x v="0"/>
  </r>
  <r>
    <n v="2579"/>
    <s v="Marshall Sutherland"/>
    <x v="1"/>
    <n v="0.09"/>
    <n v="212.6"/>
    <n v="52.2"/>
    <x v="0"/>
    <x v="2"/>
    <x v="0"/>
    <x v="0"/>
    <x v="0"/>
    <s v="Bush Advantage Collection® Round Conference Table"/>
    <n v="0.64"/>
    <s v="United States"/>
    <x v="0"/>
    <x v="16"/>
    <x v="25"/>
    <x v="27"/>
    <d v="2015-01-03T00:00:00"/>
    <x v="0"/>
    <x v="0"/>
    <x v="2"/>
    <d v="2015-01-04T00:00:00"/>
    <d v="2015-01-04T00:00:00"/>
    <d v="2015-01-31T00:00:00"/>
    <d v="2015-01-04T00:00:00"/>
    <n v="-274.49799999999999"/>
    <n v="1"/>
    <n v="174.5"/>
    <x v="27"/>
    <n v="212.51"/>
    <x v="0"/>
    <x v="1"/>
    <n v="-1.573054441260745"/>
    <n v="-99.99799999999999"/>
    <x v="0"/>
    <s v="Jan 2015"/>
    <s v="Jan 2015  Week 01"/>
    <x v="0"/>
    <x v="0"/>
    <x v="0"/>
    <x v="0"/>
  </r>
  <r>
    <n v="169"/>
    <s v="Janice Cole"/>
    <x v="2"/>
    <n v="0.08"/>
    <n v="43.22"/>
    <n v="16.71"/>
    <x v="1"/>
    <x v="3"/>
    <x v="1"/>
    <x v="1"/>
    <x v="5"/>
    <s v="Fellowes Mobile Numeric Keypad, Graphite"/>
    <n v="0.66"/>
    <s v="United States"/>
    <x v="0"/>
    <x v="17"/>
    <x v="26"/>
    <x v="28"/>
    <d v="2015-01-03T00:00:00"/>
    <x v="0"/>
    <x v="0"/>
    <x v="2"/>
    <d v="2015-01-05T00:00:00"/>
    <d v="2015-01-05T00:00:00"/>
    <d v="2015-01-31T00:00:00"/>
    <d v="2015-01-05T00:00:00"/>
    <n v="280.27458000000001"/>
    <n v="3"/>
    <n v="130.62"/>
    <x v="28"/>
    <n v="43.14"/>
    <x v="0"/>
    <x v="2"/>
    <n v="2.1457248507119888"/>
    <n v="410.89458000000002"/>
    <x v="0"/>
    <s v="Jan 2015"/>
    <s v="Jan 2015  Week 01"/>
    <x v="0"/>
    <x v="0"/>
    <x v="0"/>
    <x v="0"/>
  </r>
  <r>
    <n v="169"/>
    <s v="Janice Cole"/>
    <x v="2"/>
    <n v="0.05"/>
    <n v="574.74"/>
    <n v="24.49"/>
    <x v="1"/>
    <x v="3"/>
    <x v="1"/>
    <x v="3"/>
    <x v="4"/>
    <s v="Polycom ViaVideo™ Desktop Video Communications Unit"/>
    <n v="0.37"/>
    <s v="United States"/>
    <x v="0"/>
    <x v="17"/>
    <x v="26"/>
    <x v="28"/>
    <d v="2015-01-03T00:00:00"/>
    <x v="0"/>
    <x v="0"/>
    <x v="2"/>
    <d v="2015-01-10T00:00:00"/>
    <d v="2015-01-10T00:00:00"/>
    <d v="2015-01-31T00:00:00"/>
    <d v="2015-01-10T00:00:00"/>
    <n v="-112.4263"/>
    <n v="12"/>
    <n v="6945.16"/>
    <x v="28"/>
    <n v="574.69000000000005"/>
    <x v="0"/>
    <x v="7"/>
    <n v="-1.6187719217411838E-2"/>
    <n v="6832.7336999999998"/>
    <x v="0"/>
    <s v="Jan 2015"/>
    <s v="Jan 2015  Week 01"/>
    <x v="1"/>
    <x v="1"/>
    <x v="1"/>
    <x v="0"/>
  </r>
  <r>
    <n v="169"/>
    <s v="Janice Cole"/>
    <x v="2"/>
    <n v="0.04"/>
    <n v="10.14"/>
    <n v="2.27"/>
    <x v="1"/>
    <x v="3"/>
    <x v="2"/>
    <x v="7"/>
    <x v="2"/>
    <s v="Staples Wirebound Steno Books, 6&quot; x 9&quot;, 12/Pack"/>
    <n v="0.36"/>
    <s v="United States"/>
    <x v="0"/>
    <x v="17"/>
    <x v="26"/>
    <x v="28"/>
    <d v="2015-01-03T00:00:00"/>
    <x v="0"/>
    <x v="0"/>
    <x v="2"/>
    <d v="2015-01-07T00:00:00"/>
    <d v="2015-01-07T00:00:00"/>
    <d v="2015-01-31T00:00:00"/>
    <d v="2015-01-07T00:00:00"/>
    <n v="24.923999999999999"/>
    <n v="3"/>
    <n v="30.94"/>
    <x v="28"/>
    <n v="10.100000000000001"/>
    <x v="0"/>
    <x v="4"/>
    <n v="0.80555914673561724"/>
    <n v="55.864000000000004"/>
    <x v="0"/>
    <s v="Jan 2015"/>
    <s v="Jan 2015  Week 01"/>
    <x v="1"/>
    <x v="1"/>
    <x v="1"/>
    <x v="0"/>
  </r>
  <r>
    <n v="1777"/>
    <s v="Miriam Greenberg"/>
    <x v="2"/>
    <n v="0.02"/>
    <n v="10.06"/>
    <n v="2.06"/>
    <x v="1"/>
    <x v="1"/>
    <x v="2"/>
    <x v="7"/>
    <x v="2"/>
    <s v="Riverleaf Stik-Withit® Designer Note Cubes®"/>
    <n v="0.39"/>
    <s v="United States"/>
    <x v="1"/>
    <x v="2"/>
    <x v="27"/>
    <x v="29"/>
    <d v="2015-01-03T00:00:00"/>
    <x v="0"/>
    <x v="0"/>
    <x v="2"/>
    <d v="2015-01-08T00:00:00"/>
    <d v="2015-01-08T00:00:00"/>
    <d v="2015-01-31T00:00:00"/>
    <d v="2015-01-08T00:00:00"/>
    <n v="90.624600000000001"/>
    <n v="13"/>
    <n v="131.34"/>
    <x v="29"/>
    <n v="10.040000000000001"/>
    <x v="1"/>
    <x v="3"/>
    <n v="0.69"/>
    <n v="221.96460000000002"/>
    <x v="0"/>
    <s v="Jan 2015"/>
    <s v="Jan 2015  Week 01"/>
    <x v="0"/>
    <x v="0"/>
    <x v="0"/>
    <x v="0"/>
  </r>
  <r>
    <n v="2081"/>
    <s v="Matthew Conway"/>
    <x v="2"/>
    <n v="0.09"/>
    <n v="1.48"/>
    <n v="0.7"/>
    <x v="1"/>
    <x v="3"/>
    <x v="2"/>
    <x v="14"/>
    <x v="2"/>
    <s v="Binder Clips by OIC"/>
    <n v="0.37"/>
    <s v="United States"/>
    <x v="3"/>
    <x v="11"/>
    <x v="28"/>
    <x v="30"/>
    <d v="2015-01-03T00:00:00"/>
    <x v="0"/>
    <x v="0"/>
    <x v="2"/>
    <d v="2015-01-05T00:00:00"/>
    <d v="2015-01-05T00:00:00"/>
    <d v="2015-01-31T00:00:00"/>
    <d v="2015-01-05T00:00:00"/>
    <n v="1.68"/>
    <n v="6"/>
    <n v="8.9499999999999993"/>
    <x v="30"/>
    <n v="1.39"/>
    <x v="3"/>
    <x v="2"/>
    <n v="0.18770949720670391"/>
    <n v="10.629999999999999"/>
    <x v="0"/>
    <s v="Jan 2015"/>
    <s v="Jan 2015  Week 01"/>
    <x v="0"/>
    <x v="0"/>
    <x v="0"/>
    <x v="0"/>
  </r>
  <r>
    <n v="193"/>
    <s v="Danny Hong"/>
    <x v="3"/>
    <n v="0"/>
    <n v="213.45"/>
    <n v="14.7"/>
    <x v="0"/>
    <x v="3"/>
    <x v="1"/>
    <x v="3"/>
    <x v="3"/>
    <s v="Panasonic KX-P2130 Dot Matrix Printer"/>
    <n v="0.59"/>
    <s v="United States"/>
    <x v="2"/>
    <x v="15"/>
    <x v="29"/>
    <x v="31"/>
    <d v="2015-01-03T00:00:00"/>
    <x v="0"/>
    <x v="0"/>
    <x v="2"/>
    <d v="2015-01-05T00:00:00"/>
    <d v="2015-01-05T00:00:00"/>
    <d v="2015-01-31T00:00:00"/>
    <d v="2015-01-05T00:00:00"/>
    <n v="-560.81417999999996"/>
    <n v="1"/>
    <n v="224.12"/>
    <x v="31"/>
    <n v="213.45"/>
    <x v="2"/>
    <x v="2"/>
    <n v="-2.5022942173835445"/>
    <n v="-336.69417999999996"/>
    <x v="0"/>
    <s v="Jan 2015"/>
    <s v="Jan 2015  Week 01"/>
    <x v="0"/>
    <x v="0"/>
    <x v="0"/>
    <x v="0"/>
  </r>
  <r>
    <n v="2203"/>
    <s v="Eddie Walker"/>
    <x v="0"/>
    <n v="0.03"/>
    <n v="399.98"/>
    <n v="12.06"/>
    <x v="0"/>
    <x v="2"/>
    <x v="1"/>
    <x v="3"/>
    <x v="0"/>
    <s v="Okidata ML320 Series Turbo Dot Matrix Printers"/>
    <n v="0.56000000000000005"/>
    <s v="United States"/>
    <x v="1"/>
    <x v="7"/>
    <x v="30"/>
    <x v="32"/>
    <d v="2015-01-04T00:00:00"/>
    <x v="0"/>
    <x v="0"/>
    <x v="3"/>
    <d v="2015-01-06T00:00:00"/>
    <d v="2015-01-06T00:00:00"/>
    <d v="2015-01-31T00:00:00"/>
    <d v="2015-01-06T00:00:00"/>
    <n v="-663.51419999999996"/>
    <n v="2"/>
    <n v="807"/>
    <x v="32"/>
    <n v="399.95000000000005"/>
    <x v="1"/>
    <x v="2"/>
    <n v="-0.82219851301115232"/>
    <n v="143.48580000000004"/>
    <x v="1"/>
    <s v="Jan 2015"/>
    <s v="Jan 2015  Week 02"/>
    <x v="0"/>
    <x v="0"/>
    <x v="0"/>
    <x v="0"/>
  </r>
  <r>
    <n v="3146"/>
    <s v="Maureen Stout"/>
    <x v="0"/>
    <n v="0.03"/>
    <n v="3.36"/>
    <n v="6.27"/>
    <x v="1"/>
    <x v="3"/>
    <x v="2"/>
    <x v="5"/>
    <x v="5"/>
    <s v="Cardinal Poly Pocket Divider Pockets for Ring Binders"/>
    <n v="0.4"/>
    <s v="United States"/>
    <x v="1"/>
    <x v="18"/>
    <x v="31"/>
    <x v="33"/>
    <d v="2015-01-04T00:00:00"/>
    <x v="0"/>
    <x v="0"/>
    <x v="3"/>
    <d v="2015-01-05T00:00:00"/>
    <d v="2015-01-05T00:00:00"/>
    <d v="2015-01-31T00:00:00"/>
    <d v="2015-01-05T00:00:00"/>
    <n v="-94.258600000000001"/>
    <n v="4"/>
    <n v="14.9"/>
    <x v="33"/>
    <n v="3.33"/>
    <x v="1"/>
    <x v="1"/>
    <n v="-6.3260805369127517"/>
    <n v="-79.358599999999996"/>
    <x v="1"/>
    <s v="Jan 2015"/>
    <s v="Jan 2015  Week 02"/>
    <x v="0"/>
    <x v="0"/>
    <x v="0"/>
    <x v="0"/>
  </r>
  <r>
    <n v="3146"/>
    <s v="Maureen Stout"/>
    <x v="0"/>
    <n v="7.0000000000000007E-2"/>
    <n v="3.71"/>
    <n v="1.93"/>
    <x v="2"/>
    <x v="3"/>
    <x v="2"/>
    <x v="7"/>
    <x v="2"/>
    <s v="&quot;While you Were Out&quot; Message Book, One Form per Page"/>
    <n v="0.35"/>
    <s v="United States"/>
    <x v="1"/>
    <x v="18"/>
    <x v="31"/>
    <x v="33"/>
    <d v="2015-01-04T00:00:00"/>
    <x v="0"/>
    <x v="0"/>
    <x v="3"/>
    <d v="2015-01-06T00:00:00"/>
    <d v="2015-01-06T00:00:00"/>
    <d v="2015-01-31T00:00:00"/>
    <d v="2015-01-06T00:00:00"/>
    <n v="6.3308"/>
    <n v="11"/>
    <n v="39.64"/>
    <x v="33"/>
    <n v="3.64"/>
    <x v="1"/>
    <x v="2"/>
    <n v="0.15970736629667004"/>
    <n v="45.970799999999997"/>
    <x v="1"/>
    <s v="Jan 2015"/>
    <s v="Jan 2015  Week 02"/>
    <x v="1"/>
    <x v="1"/>
    <x v="1"/>
    <x v="0"/>
  </r>
  <r>
    <n v="915"/>
    <s v="Carol Sherrill"/>
    <x v="1"/>
    <n v="0.06"/>
    <n v="350.98"/>
    <n v="30"/>
    <x v="0"/>
    <x v="2"/>
    <x v="0"/>
    <x v="9"/>
    <x v="3"/>
    <s v="Office Star - Professional Matrix Back Chair with 2-to-1 Synchro Tilt and Mesh Fabric Seat"/>
    <n v="0.61"/>
    <s v="United States"/>
    <x v="1"/>
    <x v="18"/>
    <x v="32"/>
    <x v="34"/>
    <d v="2015-01-04T00:00:00"/>
    <x v="0"/>
    <x v="0"/>
    <x v="3"/>
    <d v="2015-01-05T00:00:00"/>
    <d v="2015-01-05T00:00:00"/>
    <d v="2015-01-31T00:00:00"/>
    <d v="2015-01-05T00:00:00"/>
    <n v="-489.41559999999998"/>
    <n v="1"/>
    <n v="346.52"/>
    <x v="34"/>
    <n v="350.92"/>
    <x v="1"/>
    <x v="1"/>
    <n v="-1.4123733117857555"/>
    <n v="-142.8956"/>
    <x v="1"/>
    <s v="Jan 2015"/>
    <s v="Jan 2015  Week 02"/>
    <x v="0"/>
    <x v="0"/>
    <x v="0"/>
    <x v="0"/>
  </r>
  <r>
    <n v="2393"/>
    <s v="Debbie Dillon"/>
    <x v="1"/>
    <n v="0.06"/>
    <n v="105.29"/>
    <n v="10.119999999999999"/>
    <x v="1"/>
    <x v="3"/>
    <x v="0"/>
    <x v="11"/>
    <x v="4"/>
    <s v="Eldon Antistatic Chair Mats for Low to Medium Pile Carpets"/>
    <n v="0.79"/>
    <s v="United States"/>
    <x v="0"/>
    <x v="5"/>
    <x v="33"/>
    <x v="35"/>
    <d v="2015-01-04T00:00:00"/>
    <x v="0"/>
    <x v="0"/>
    <x v="3"/>
    <d v="2015-01-06T00:00:00"/>
    <d v="2015-01-06T00:00:00"/>
    <d v="2015-01-31T00:00:00"/>
    <d v="2015-01-06T00:00:00"/>
    <n v="-45.01"/>
    <n v="12"/>
    <n v="1202.6600000000001"/>
    <x v="35"/>
    <n v="105.23"/>
    <x v="0"/>
    <x v="2"/>
    <n v="-3.7425373754843429E-2"/>
    <n v="1157.6500000000001"/>
    <x v="1"/>
    <s v="Jan 2015"/>
    <s v="Jan 2015  Week 02"/>
    <x v="0"/>
    <x v="0"/>
    <x v="0"/>
    <x v="0"/>
  </r>
  <r>
    <n v="916"/>
    <s v="Marion Wilcox"/>
    <x v="2"/>
    <n v="0.05"/>
    <n v="161.55000000000001"/>
    <n v="19.989999999999998"/>
    <x v="1"/>
    <x v="3"/>
    <x v="2"/>
    <x v="6"/>
    <x v="5"/>
    <s v="Fellowes Super Stor/Drawer® Files"/>
    <n v="0.66"/>
    <s v="United States"/>
    <x v="1"/>
    <x v="18"/>
    <x v="34"/>
    <x v="36"/>
    <d v="2015-01-04T00:00:00"/>
    <x v="0"/>
    <x v="0"/>
    <x v="3"/>
    <d v="2015-01-11T00:00:00"/>
    <d v="2015-01-11T00:00:00"/>
    <d v="2015-01-31T00:00:00"/>
    <d v="2015-01-11T00:00:00"/>
    <n v="35.31"/>
    <n v="3"/>
    <n v="499.31"/>
    <x v="36"/>
    <n v="161.5"/>
    <x v="1"/>
    <x v="7"/>
    <n v="7.0717590274578926E-2"/>
    <n v="534.62"/>
    <x v="1"/>
    <s v="Jan 2015"/>
    <s v="Jan 2015  Week 02"/>
    <x v="0"/>
    <x v="0"/>
    <x v="0"/>
    <x v="0"/>
  </r>
  <r>
    <n v="1142"/>
    <s v="Russell Chan"/>
    <x v="4"/>
    <n v="0.05"/>
    <n v="363.25"/>
    <n v="19.989999999999998"/>
    <x v="1"/>
    <x v="2"/>
    <x v="2"/>
    <x v="8"/>
    <x v="5"/>
    <s v="Hoover WindTunnel™ Plus Canister Vacuum"/>
    <n v="0.56999999999999995"/>
    <s v="United States"/>
    <x v="1"/>
    <x v="18"/>
    <x v="35"/>
    <x v="37"/>
    <d v="2015-01-04T00:00:00"/>
    <x v="0"/>
    <x v="0"/>
    <x v="3"/>
    <d v="2015-01-06T00:00:00"/>
    <d v="2015-01-06T00:00:00"/>
    <d v="2015-01-31T00:00:00"/>
    <d v="2015-01-06T00:00:00"/>
    <n v="1766.7795000000001"/>
    <n v="7"/>
    <n v="2560.5500000000002"/>
    <x v="37"/>
    <n v="363.2"/>
    <x v="1"/>
    <x v="2"/>
    <n v="0.69"/>
    <n v="4327.3294999999998"/>
    <x v="1"/>
    <s v="Jan 2015"/>
    <s v="Jan 2015  Week 02"/>
    <x v="0"/>
    <x v="0"/>
    <x v="0"/>
    <x v="0"/>
  </r>
  <r>
    <n v="890"/>
    <s v="Billie Fowler"/>
    <x v="0"/>
    <n v="0.08"/>
    <n v="1.81"/>
    <n v="0.75"/>
    <x v="1"/>
    <x v="1"/>
    <x v="0"/>
    <x v="9"/>
    <x v="3"/>
    <s v="Metal Folding Chairs, Beige, 4/Carton"/>
    <n v="0.57999999999999996"/>
    <s v="United States"/>
    <x v="1"/>
    <x v="18"/>
    <x v="36"/>
    <x v="38"/>
    <d v="2015-01-05T00:00:00"/>
    <x v="0"/>
    <x v="0"/>
    <x v="4"/>
    <d v="2015-01-06T00:00:00"/>
    <d v="2015-01-06T00:00:00"/>
    <d v="2015-01-31T00:00:00"/>
    <d v="2015-01-06T00:00:00"/>
    <n v="1.3224"/>
    <n v="11"/>
    <n v="19.97"/>
    <x v="38"/>
    <n v="1.73"/>
    <x v="1"/>
    <x v="1"/>
    <n v="6.6219328993490242E-2"/>
    <n v="21.292400000000001"/>
    <x v="1"/>
    <s v="Jan 2015"/>
    <s v="Jan 2015  Week 02"/>
    <x v="0"/>
    <x v="0"/>
    <x v="0"/>
    <x v="0"/>
  </r>
  <r>
    <n v="890"/>
    <s v="Billie Fowler"/>
    <x v="0"/>
    <n v="0.04"/>
    <n v="125.99"/>
    <n v="5.26"/>
    <x v="1"/>
    <x v="1"/>
    <x v="1"/>
    <x v="12"/>
    <x v="5"/>
    <s v="232"/>
    <n v="0.55000000000000004"/>
    <s v="United States"/>
    <x v="1"/>
    <x v="18"/>
    <x v="36"/>
    <x v="38"/>
    <d v="2015-01-05T00:00:00"/>
    <x v="0"/>
    <x v="0"/>
    <x v="4"/>
    <d v="2015-01-05T00:00:00"/>
    <d v="2015-01-05T00:00:00"/>
    <d v="2015-01-31T00:00:00"/>
    <d v="2015-01-05T00:00:00"/>
    <n v="455.42070000000001"/>
    <n v="6"/>
    <n v="660.03"/>
    <x v="38"/>
    <n v="125.94999999999999"/>
    <x v="1"/>
    <x v="6"/>
    <n v="0.69000000000000006"/>
    <n v="1115.4506999999999"/>
    <x v="1"/>
    <s v="Jan 2015"/>
    <s v="Jan 2015  Week 02"/>
    <x v="1"/>
    <x v="1"/>
    <x v="1"/>
    <x v="0"/>
  </r>
  <r>
    <n v="2630"/>
    <s v="Betsy Puckett"/>
    <x v="0"/>
    <n v="0.01"/>
    <n v="194.3"/>
    <n v="11.54"/>
    <x v="1"/>
    <x v="0"/>
    <x v="0"/>
    <x v="11"/>
    <x v="4"/>
    <s v="Electrix Halogen Magnifier Lamp"/>
    <n v="0.59"/>
    <s v="United States"/>
    <x v="1"/>
    <x v="19"/>
    <x v="37"/>
    <x v="39"/>
    <d v="2015-01-05T00:00:00"/>
    <x v="0"/>
    <x v="0"/>
    <x v="4"/>
    <d v="2015-01-07T00:00:00"/>
    <d v="2015-01-07T00:00:00"/>
    <d v="2015-01-31T00:00:00"/>
    <d v="2015-01-07T00:00:00"/>
    <n v="690.17939999999999"/>
    <n v="5"/>
    <n v="1000.26"/>
    <x v="39"/>
    <n v="194.29000000000002"/>
    <x v="1"/>
    <x v="2"/>
    <n v="0.69"/>
    <n v="1690.4394"/>
    <x v="1"/>
    <s v="Jan 2015"/>
    <s v="Jan 2015  Week 02"/>
    <x v="0"/>
    <x v="0"/>
    <x v="0"/>
    <x v="0"/>
  </r>
  <r>
    <n v="2630"/>
    <s v="Betsy Puckett"/>
    <x v="0"/>
    <n v="0.02"/>
    <n v="209.84"/>
    <n v="21.21"/>
    <x v="1"/>
    <x v="0"/>
    <x v="0"/>
    <x v="11"/>
    <x v="4"/>
    <s v="Luxo Professional Fluorescent Magnifier Lamp with Clamp-Mount Base"/>
    <n v="0.59"/>
    <s v="United States"/>
    <x v="1"/>
    <x v="19"/>
    <x v="37"/>
    <x v="39"/>
    <d v="2015-01-05T00:00:00"/>
    <x v="0"/>
    <x v="0"/>
    <x v="4"/>
    <d v="2015-01-06T00:00:00"/>
    <d v="2015-01-06T00:00:00"/>
    <d v="2015-01-31T00:00:00"/>
    <d v="2015-01-06T00:00:00"/>
    <n v="1507.6431"/>
    <n v="10"/>
    <n v="2184.9899999999998"/>
    <x v="39"/>
    <n v="209.82"/>
    <x v="1"/>
    <x v="1"/>
    <n v="0.69000000000000006"/>
    <n v="3692.6331"/>
    <x v="1"/>
    <s v="Jan 2015"/>
    <s v="Jan 2015  Week 02"/>
    <x v="1"/>
    <x v="1"/>
    <x v="1"/>
    <x v="0"/>
  </r>
  <r>
    <n v="2630"/>
    <s v="Betsy Puckett"/>
    <x v="0"/>
    <n v="0"/>
    <n v="145.44999999999999"/>
    <n v="17.850000000000001"/>
    <x v="0"/>
    <x v="0"/>
    <x v="1"/>
    <x v="3"/>
    <x v="3"/>
    <s v="Panasonic KX-P1150 Dot Matrix Printer"/>
    <n v="0.56000000000000005"/>
    <s v="United States"/>
    <x v="1"/>
    <x v="19"/>
    <x v="37"/>
    <x v="39"/>
    <d v="2015-01-05T00:00:00"/>
    <x v="0"/>
    <x v="0"/>
    <x v="4"/>
    <d v="2015-01-07T00:00:00"/>
    <d v="2015-01-07T00:00:00"/>
    <d v="2015-01-31T00:00:00"/>
    <d v="2015-01-07T00:00:00"/>
    <n v="801.74680000000001"/>
    <n v="8"/>
    <n v="1191.2"/>
    <x v="39"/>
    <n v="145.44999999999999"/>
    <x v="1"/>
    <x v="2"/>
    <n v="0.67305809267965078"/>
    <n v="1992.9468000000002"/>
    <x v="1"/>
    <s v="Jan 2015"/>
    <s v="Jan 2015  Week 02"/>
    <x v="1"/>
    <x v="1"/>
    <x v="1"/>
    <x v="0"/>
  </r>
  <r>
    <n v="2206"/>
    <s v="Bobby Powell"/>
    <x v="1"/>
    <n v="0.03"/>
    <n v="28.48"/>
    <n v="1.99"/>
    <x v="1"/>
    <x v="1"/>
    <x v="1"/>
    <x v="1"/>
    <x v="1"/>
    <s v="Memorex 4.7GB DVD+RW, 3/Pack"/>
    <n v="0.4"/>
    <s v="United States"/>
    <x v="1"/>
    <x v="20"/>
    <x v="38"/>
    <x v="40"/>
    <d v="2015-01-05T00:00:00"/>
    <x v="0"/>
    <x v="0"/>
    <x v="4"/>
    <d v="2015-01-06T00:00:00"/>
    <d v="2015-01-06T00:00:00"/>
    <d v="2015-01-31T00:00:00"/>
    <d v="2015-01-06T00:00:00"/>
    <n v="-35.290399999999998"/>
    <n v="2"/>
    <n v="55.25"/>
    <x v="40"/>
    <n v="28.45"/>
    <x v="1"/>
    <x v="1"/>
    <n v="-0.63874027149321266"/>
    <n v="19.959600000000002"/>
    <x v="1"/>
    <s v="Jan 2015"/>
    <s v="Jan 2015  Week 02"/>
    <x v="0"/>
    <x v="0"/>
    <x v="0"/>
    <x v="0"/>
  </r>
  <r>
    <n v="2206"/>
    <s v="Bobby Powell"/>
    <x v="1"/>
    <n v="0.01"/>
    <n v="205.99"/>
    <n v="5.99"/>
    <x v="1"/>
    <x v="1"/>
    <x v="1"/>
    <x v="12"/>
    <x v="5"/>
    <s v="3285"/>
    <n v="0.59"/>
    <s v="United States"/>
    <x v="1"/>
    <x v="20"/>
    <x v="38"/>
    <x v="40"/>
    <d v="2015-01-05T00:00:00"/>
    <x v="0"/>
    <x v="0"/>
    <x v="4"/>
    <d v="2015-01-07T00:00:00"/>
    <d v="2015-01-07T00:00:00"/>
    <d v="2015-01-31T00:00:00"/>
    <d v="2015-01-07T00:00:00"/>
    <n v="-74.883600000000001"/>
    <n v="3"/>
    <n v="551.22"/>
    <x v="40"/>
    <n v="205.98000000000002"/>
    <x v="1"/>
    <x v="2"/>
    <n v="-0.13585065853924022"/>
    <n v="476.33640000000003"/>
    <x v="1"/>
    <s v="Jan 2015"/>
    <s v="Jan 2015  Week 02"/>
    <x v="1"/>
    <x v="1"/>
    <x v="1"/>
    <x v="0"/>
  </r>
  <r>
    <n v="3125"/>
    <s v="Guy McDonald"/>
    <x v="1"/>
    <n v="0.08"/>
    <n v="120.97"/>
    <n v="26.3"/>
    <x v="0"/>
    <x v="2"/>
    <x v="1"/>
    <x v="3"/>
    <x v="3"/>
    <s v="Canon S750 Color Inkjet Printer"/>
    <n v="0.38"/>
    <s v="United States"/>
    <x v="1"/>
    <x v="10"/>
    <x v="39"/>
    <x v="41"/>
    <d v="2015-01-05T00:00:00"/>
    <x v="0"/>
    <x v="0"/>
    <x v="4"/>
    <d v="2015-01-07T00:00:00"/>
    <d v="2015-01-07T00:00:00"/>
    <d v="2015-01-31T00:00:00"/>
    <d v="2015-01-07T00:00:00"/>
    <n v="-233.840688"/>
    <n v="2"/>
    <n v="233.58"/>
    <x v="41"/>
    <n v="120.89"/>
    <x v="1"/>
    <x v="2"/>
    <n v="-1.001116054456717"/>
    <n v="-0.2606879999999876"/>
    <x v="1"/>
    <s v="Jan 2015"/>
    <s v="Jan 2015  Week 02"/>
    <x v="0"/>
    <x v="0"/>
    <x v="0"/>
    <x v="0"/>
  </r>
  <r>
    <n v="451"/>
    <s v="Joyce Murray"/>
    <x v="2"/>
    <n v="0.01"/>
    <n v="8.8800000000000008"/>
    <n v="6.28"/>
    <x v="1"/>
    <x v="2"/>
    <x v="2"/>
    <x v="5"/>
    <x v="5"/>
    <s v="GBC Instant Index™ System for Binding Systems"/>
    <n v="0.35"/>
    <s v="United States"/>
    <x v="2"/>
    <x v="8"/>
    <x v="40"/>
    <x v="42"/>
    <d v="2015-01-05T00:00:00"/>
    <x v="0"/>
    <x v="0"/>
    <x v="4"/>
    <d v="2015-01-10T00:00:00"/>
    <d v="2015-01-10T00:00:00"/>
    <d v="2015-01-31T00:00:00"/>
    <d v="2015-01-10T00:00:00"/>
    <n v="-15.456"/>
    <n v="2"/>
    <n v="19.86"/>
    <x v="42"/>
    <n v="8.870000000000001"/>
    <x v="2"/>
    <x v="3"/>
    <n v="-0.77824773413897286"/>
    <n v="4.4039999999999999"/>
    <x v="1"/>
    <s v="Jan 2015"/>
    <s v="Jan 2015  Week 02"/>
    <x v="0"/>
    <x v="0"/>
    <x v="0"/>
    <x v="0"/>
  </r>
  <r>
    <n v="451"/>
    <s v="Joyce Murray"/>
    <x v="2"/>
    <n v="0.06"/>
    <n v="2.88"/>
    <n v="0.99"/>
    <x v="1"/>
    <x v="2"/>
    <x v="2"/>
    <x v="13"/>
    <x v="5"/>
    <s v="Avery 514"/>
    <n v="0.36"/>
    <s v="United States"/>
    <x v="2"/>
    <x v="8"/>
    <x v="40"/>
    <x v="42"/>
    <d v="2015-01-05T00:00:00"/>
    <x v="0"/>
    <x v="0"/>
    <x v="4"/>
    <d v="2015-01-14T00:00:00"/>
    <d v="2015-01-14T00:00:00"/>
    <d v="2015-01-31T00:00:00"/>
    <d v="2015-01-14T00:00:00"/>
    <n v="16.049399999999999"/>
    <n v="8"/>
    <n v="23.26"/>
    <x v="42"/>
    <n v="2.82"/>
    <x v="2"/>
    <x v="5"/>
    <n v="0.69"/>
    <n v="39.309399999999997"/>
    <x v="1"/>
    <s v="Jan 2015"/>
    <s v="Jan 2015  Week 02"/>
    <x v="1"/>
    <x v="1"/>
    <x v="1"/>
    <x v="0"/>
  </r>
  <r>
    <n v="1314"/>
    <s v="Keith Marsh"/>
    <x v="2"/>
    <n v="0.05"/>
    <n v="80.98"/>
    <n v="35"/>
    <x v="1"/>
    <x v="2"/>
    <x v="2"/>
    <x v="6"/>
    <x v="4"/>
    <s v="Carina Double Wide Media Storage Towers in Natural &amp; Black"/>
    <n v="0.81"/>
    <s v="United States"/>
    <x v="2"/>
    <x v="8"/>
    <x v="10"/>
    <x v="43"/>
    <d v="2015-01-05T00:00:00"/>
    <x v="0"/>
    <x v="0"/>
    <x v="4"/>
    <d v="2015-01-09T00:00:00"/>
    <d v="2015-01-09T00:00:00"/>
    <d v="2015-01-31T00:00:00"/>
    <d v="2015-01-09T00:00:00"/>
    <n v="-746.44"/>
    <n v="34"/>
    <n v="2710.47"/>
    <x v="43"/>
    <n v="80.930000000000007"/>
    <x v="2"/>
    <x v="4"/>
    <n v="-0.27539135279121335"/>
    <n v="1964.0299999999997"/>
    <x v="1"/>
    <s v="Jan 2015"/>
    <s v="Jan 2015  Week 02"/>
    <x v="0"/>
    <x v="0"/>
    <x v="0"/>
    <x v="0"/>
  </r>
  <r>
    <n v="1314"/>
    <s v="Keith Marsh"/>
    <x v="2"/>
    <n v="0.05"/>
    <n v="279.48"/>
    <n v="35"/>
    <x v="1"/>
    <x v="2"/>
    <x v="2"/>
    <x v="6"/>
    <x v="4"/>
    <s v="Tennsco Snap-Together Open Shelving Units, Starter Sets and Add-On Units"/>
    <n v="0.8"/>
    <s v="United States"/>
    <x v="2"/>
    <x v="8"/>
    <x v="10"/>
    <x v="43"/>
    <d v="2015-01-05T00:00:00"/>
    <x v="0"/>
    <x v="0"/>
    <x v="4"/>
    <d v="2015-01-05T00:00:00"/>
    <d v="2015-01-05T00:00:00"/>
    <d v="2015-01-31T00:00:00"/>
    <d v="2015-01-05T00:00:00"/>
    <n v="-274.95"/>
    <n v="31"/>
    <n v="8354.73"/>
    <x v="43"/>
    <n v="279.43"/>
    <x v="2"/>
    <x v="6"/>
    <n v="-3.2909501563784825E-2"/>
    <n v="8079.78"/>
    <x v="1"/>
    <s v="Jan 2015"/>
    <s v="Jan 2015  Week 02"/>
    <x v="1"/>
    <x v="1"/>
    <x v="1"/>
    <x v="0"/>
  </r>
  <r>
    <n v="1316"/>
    <s v="Marion Lindsey"/>
    <x v="2"/>
    <n v="0.05"/>
    <n v="80.98"/>
    <n v="35"/>
    <x v="1"/>
    <x v="2"/>
    <x v="2"/>
    <x v="6"/>
    <x v="4"/>
    <s v="Carina Double Wide Media Storage Towers in Natural &amp; Black"/>
    <n v="0.81"/>
    <s v="United States"/>
    <x v="2"/>
    <x v="3"/>
    <x v="41"/>
    <x v="44"/>
    <d v="2015-01-05T00:00:00"/>
    <x v="0"/>
    <x v="0"/>
    <x v="4"/>
    <d v="2015-01-09T00:00:00"/>
    <d v="2015-01-09T00:00:00"/>
    <d v="2015-01-31T00:00:00"/>
    <d v="2015-01-09T00:00:00"/>
    <n v="-746.44"/>
    <n v="8"/>
    <n v="637.76"/>
    <x v="44"/>
    <n v="80.930000000000007"/>
    <x v="2"/>
    <x v="4"/>
    <n v="-1.1704089312594079"/>
    <n v="-108.68000000000006"/>
    <x v="1"/>
    <s v="Jan 2015"/>
    <s v="Jan 2015  Week 02"/>
    <x v="0"/>
    <x v="0"/>
    <x v="0"/>
    <x v="0"/>
  </r>
  <r>
    <n v="1316"/>
    <s v="Marion Lindsey"/>
    <x v="2"/>
    <n v="0.05"/>
    <n v="279.48"/>
    <n v="35"/>
    <x v="1"/>
    <x v="2"/>
    <x v="2"/>
    <x v="6"/>
    <x v="4"/>
    <s v="Tennsco Snap-Together Open Shelving Units, Starter Sets and Add-On Units"/>
    <n v="0.8"/>
    <s v="United States"/>
    <x v="2"/>
    <x v="3"/>
    <x v="41"/>
    <x v="44"/>
    <d v="2015-01-05T00:00:00"/>
    <x v="0"/>
    <x v="0"/>
    <x v="4"/>
    <d v="2015-01-05T00:00:00"/>
    <d v="2015-01-05T00:00:00"/>
    <d v="2015-01-31T00:00:00"/>
    <d v="2015-01-05T00:00:00"/>
    <n v="-274.95"/>
    <n v="8"/>
    <n v="2156.06"/>
    <x v="44"/>
    <n v="279.43"/>
    <x v="2"/>
    <x v="6"/>
    <n v="-0.1275242804003599"/>
    <n v="1881.11"/>
    <x v="1"/>
    <s v="Jan 2015"/>
    <s v="Jan 2015  Week 02"/>
    <x v="1"/>
    <x v="1"/>
    <x v="1"/>
    <x v="0"/>
  </r>
  <r>
    <n v="3331"/>
    <s v="Elisabeth Shaw"/>
    <x v="4"/>
    <n v="0.09"/>
    <n v="5.98"/>
    <n v="4.6900000000000004"/>
    <x v="1"/>
    <x v="3"/>
    <x v="2"/>
    <x v="6"/>
    <x v="5"/>
    <s v="Perma STOR-ALL™ Hanging File Box, 13 1/8&quot;W x 12 1/4&quot;D x 10 1/2&quot;H"/>
    <n v="0.68"/>
    <s v="United States"/>
    <x v="0"/>
    <x v="12"/>
    <x v="42"/>
    <x v="45"/>
    <d v="2015-01-05T00:00:00"/>
    <x v="0"/>
    <x v="0"/>
    <x v="4"/>
    <d v="2015-01-06T00:00:00"/>
    <d v="2015-01-06T00:00:00"/>
    <d v="2015-01-31T00:00:00"/>
    <d v="2015-01-06T00:00:00"/>
    <n v="-781.13419999999996"/>
    <n v="11"/>
    <n v="65.849999999999994"/>
    <x v="45"/>
    <n v="5.8900000000000006"/>
    <x v="0"/>
    <x v="1"/>
    <n v="-11.86232649962035"/>
    <n v="-715.28419999999994"/>
    <x v="1"/>
    <s v="Jan 2015"/>
    <s v="Jan 2015  Week 02"/>
    <x v="0"/>
    <x v="0"/>
    <x v="0"/>
    <x v="0"/>
  </r>
  <r>
    <n v="1085"/>
    <s v="Ted Dunlap"/>
    <x v="3"/>
    <n v="0.05"/>
    <n v="7.64"/>
    <n v="5.83"/>
    <x v="1"/>
    <x v="2"/>
    <x v="2"/>
    <x v="7"/>
    <x v="2"/>
    <s v="Rediform Wirebound &quot;Phone Memo&quot; Message Book, 11 x 5-3/4"/>
    <n v="0.36"/>
    <s v="United States"/>
    <x v="3"/>
    <x v="11"/>
    <x v="43"/>
    <x v="46"/>
    <d v="2015-01-05T00:00:00"/>
    <x v="0"/>
    <x v="0"/>
    <x v="4"/>
    <d v="2015-01-06T00:00:00"/>
    <d v="2015-01-06T00:00:00"/>
    <d v="2015-01-31T00:00:00"/>
    <d v="2015-01-06T00:00:00"/>
    <n v="-40.275199999999998"/>
    <n v="6"/>
    <n v="47.18"/>
    <x v="46"/>
    <n v="7.59"/>
    <x v="3"/>
    <x v="1"/>
    <n v="-0.85364985163204743"/>
    <n v="6.9048000000000016"/>
    <x v="1"/>
    <s v="Jan 2015"/>
    <s v="Jan 2015  Week 02"/>
    <x v="0"/>
    <x v="0"/>
    <x v="0"/>
    <x v="0"/>
  </r>
  <r>
    <n v="2151"/>
    <s v="Melinda Rogers"/>
    <x v="3"/>
    <n v="0.08"/>
    <n v="243.98"/>
    <n v="43.32"/>
    <x v="0"/>
    <x v="3"/>
    <x v="0"/>
    <x v="9"/>
    <x v="3"/>
    <s v="Hon Deluxe Fabric Upholstered Stacking Chairs, Rounded Back"/>
    <n v="0.55000000000000004"/>
    <s v="United States"/>
    <x v="1"/>
    <x v="20"/>
    <x v="44"/>
    <x v="47"/>
    <d v="2015-01-05T00:00:00"/>
    <x v="0"/>
    <x v="0"/>
    <x v="4"/>
    <d v="2015-01-06T00:00:00"/>
    <d v="2015-01-06T00:00:00"/>
    <d v="2015-01-31T00:00:00"/>
    <d v="2015-01-06T00:00:00"/>
    <n v="-162.8244"/>
    <n v="1"/>
    <n v="248.84"/>
    <x v="47"/>
    <n v="243.89999999999998"/>
    <x v="1"/>
    <x v="1"/>
    <n v="-0.65433370840700855"/>
    <n v="86.015600000000006"/>
    <x v="1"/>
    <s v="Jan 2015"/>
    <s v="Jan 2015  Week 02"/>
    <x v="0"/>
    <x v="0"/>
    <x v="0"/>
    <x v="0"/>
  </r>
  <r>
    <n v="1793"/>
    <s v="Derek Jernigan"/>
    <x v="0"/>
    <n v="0.04"/>
    <n v="880.98"/>
    <n v="44.55"/>
    <x v="0"/>
    <x v="2"/>
    <x v="0"/>
    <x v="10"/>
    <x v="0"/>
    <s v="Riverside Palais Royal Lawyers Bookcase, Royale Cherry Finish"/>
    <n v="0.62"/>
    <s v="United States"/>
    <x v="1"/>
    <x v="10"/>
    <x v="45"/>
    <x v="48"/>
    <d v="2015-01-06T00:00:00"/>
    <x v="0"/>
    <x v="0"/>
    <x v="5"/>
    <d v="2015-01-07T00:00:00"/>
    <d v="2015-01-07T00:00:00"/>
    <d v="2015-01-31T00:00:00"/>
    <d v="2015-01-07T00:00:00"/>
    <n v="-13706.464"/>
    <n v="8"/>
    <n v="6968.9"/>
    <x v="48"/>
    <n v="880.94"/>
    <x v="1"/>
    <x v="1"/>
    <n v="-1.9668045172121857"/>
    <n v="-6737.5640000000003"/>
    <x v="1"/>
    <s v="Jan 2015"/>
    <s v="Jan 2015  Week 02"/>
    <x v="0"/>
    <x v="0"/>
    <x v="0"/>
    <x v="0"/>
  </r>
  <r>
    <n v="2418"/>
    <s v="Kyle Fink"/>
    <x v="0"/>
    <n v="0.03"/>
    <n v="2.1"/>
    <n v="0.7"/>
    <x v="1"/>
    <x v="1"/>
    <x v="2"/>
    <x v="2"/>
    <x v="2"/>
    <s v="Sanford EarthWrite® Recycled Pencils, Medium Soft, #2"/>
    <n v="0.56999999999999995"/>
    <s v="United States"/>
    <x v="0"/>
    <x v="21"/>
    <x v="46"/>
    <x v="49"/>
    <d v="2015-01-06T00:00:00"/>
    <x v="0"/>
    <x v="0"/>
    <x v="5"/>
    <d v="2015-01-07T00:00:00"/>
    <d v="2015-01-07T00:00:00"/>
    <d v="2015-01-31T00:00:00"/>
    <d v="2015-01-07T00:00:00"/>
    <n v="-1473.9059999999999"/>
    <n v="4"/>
    <n v="8.7200000000000006"/>
    <x v="49"/>
    <n v="2.0700000000000003"/>
    <x v="0"/>
    <x v="1"/>
    <n v="-169.02591743119265"/>
    <n v="-1465.1859999999999"/>
    <x v="1"/>
    <s v="Jan 2015"/>
    <s v="Jan 2015  Week 02"/>
    <x v="0"/>
    <x v="0"/>
    <x v="0"/>
    <x v="0"/>
  </r>
  <r>
    <n v="1782"/>
    <s v="Lawrence Dennis"/>
    <x v="1"/>
    <n v="0.03"/>
    <n v="3.28"/>
    <n v="3.97"/>
    <x v="1"/>
    <x v="2"/>
    <x v="2"/>
    <x v="2"/>
    <x v="2"/>
    <s v="Newell 342"/>
    <n v="0.56000000000000005"/>
    <s v="United States"/>
    <x v="2"/>
    <x v="8"/>
    <x v="47"/>
    <x v="50"/>
    <d v="2015-01-06T00:00:00"/>
    <x v="0"/>
    <x v="0"/>
    <x v="5"/>
    <d v="2015-01-08T00:00:00"/>
    <d v="2015-01-08T00:00:00"/>
    <d v="2015-01-31T00:00:00"/>
    <d v="2015-01-08T00:00:00"/>
    <n v="-90.755600000000001"/>
    <n v="7"/>
    <n v="24.57"/>
    <x v="50"/>
    <n v="3.25"/>
    <x v="2"/>
    <x v="2"/>
    <n v="-3.6937566137566136"/>
    <n v="-66.185599999999994"/>
    <x v="1"/>
    <s v="Jan 2015"/>
    <s v="Jan 2015  Week 02"/>
    <x v="0"/>
    <x v="0"/>
    <x v="0"/>
    <x v="0"/>
  </r>
  <r>
    <n v="783"/>
    <s v="Carlos Byrd"/>
    <x v="2"/>
    <n v="0.02"/>
    <n v="100.98"/>
    <n v="35.840000000000003"/>
    <x v="0"/>
    <x v="0"/>
    <x v="0"/>
    <x v="10"/>
    <x v="0"/>
    <s v="Bush Westfield Collection Bookcases, Fully Assembled"/>
    <n v="0.62"/>
    <s v="United States"/>
    <x v="3"/>
    <x v="22"/>
    <x v="48"/>
    <x v="51"/>
    <d v="2015-01-06T00:00:00"/>
    <x v="0"/>
    <x v="0"/>
    <x v="5"/>
    <d v="2015-01-06T00:00:00"/>
    <d v="2015-01-06T00:00:00"/>
    <d v="2015-01-31T00:00:00"/>
    <d v="2015-01-06T00:00:00"/>
    <n v="-134.91200000000001"/>
    <n v="6"/>
    <n v="614.99"/>
    <x v="51"/>
    <n v="100.96000000000001"/>
    <x v="3"/>
    <x v="6"/>
    <n v="-0.2193726727263858"/>
    <n v="480.07799999999997"/>
    <x v="1"/>
    <s v="Jan 2015"/>
    <s v="Jan 2015  Week 02"/>
    <x v="0"/>
    <x v="0"/>
    <x v="0"/>
    <x v="0"/>
  </r>
  <r>
    <n v="1828"/>
    <s v="Stacey Lucas"/>
    <x v="2"/>
    <n v="0.05"/>
    <n v="7.1"/>
    <n v="6.05"/>
    <x v="1"/>
    <x v="3"/>
    <x v="2"/>
    <x v="5"/>
    <x v="5"/>
    <s v="Wilson Jones Hanging View Binder, White, 1&quot;"/>
    <n v="0.39"/>
    <s v="United States"/>
    <x v="1"/>
    <x v="20"/>
    <x v="49"/>
    <x v="52"/>
    <d v="2015-01-06T00:00:00"/>
    <x v="0"/>
    <x v="0"/>
    <x v="5"/>
    <d v="2015-01-06T00:00:00"/>
    <d v="2015-01-06T00:00:00"/>
    <d v="2015-01-31T00:00:00"/>
    <d v="2015-01-06T00:00:00"/>
    <n v="-101.246"/>
    <n v="14"/>
    <n v="100.99"/>
    <x v="52"/>
    <n v="7.05"/>
    <x v="1"/>
    <x v="6"/>
    <n v="-1.0025349044459848"/>
    <n v="-0.25600000000000023"/>
    <x v="1"/>
    <s v="Jan 2015"/>
    <s v="Jan 2015  Week 02"/>
    <x v="0"/>
    <x v="0"/>
    <x v="0"/>
    <x v="0"/>
  </r>
  <r>
    <n v="1828"/>
    <s v="Stacey Lucas"/>
    <x v="2"/>
    <n v="0.04"/>
    <n v="20.95"/>
    <n v="4"/>
    <x v="1"/>
    <x v="3"/>
    <x v="1"/>
    <x v="1"/>
    <x v="5"/>
    <s v="Fellowes Basic 104-Key Keyboard, Platinum"/>
    <n v="0.6"/>
    <s v="United States"/>
    <x v="1"/>
    <x v="20"/>
    <x v="49"/>
    <x v="52"/>
    <d v="2015-01-06T00:00:00"/>
    <x v="0"/>
    <x v="0"/>
    <x v="5"/>
    <d v="2015-01-11T00:00:00"/>
    <d v="2015-01-11T00:00:00"/>
    <d v="2015-01-31T00:00:00"/>
    <d v="2015-01-11T00:00:00"/>
    <n v="-1.88"/>
    <n v="7"/>
    <n v="142.06"/>
    <x v="52"/>
    <n v="20.91"/>
    <x v="1"/>
    <x v="3"/>
    <n v="-1.3233844854286921E-2"/>
    <n v="140.18"/>
    <x v="1"/>
    <s v="Jan 2015"/>
    <s v="Jan 2015  Week 02"/>
    <x v="1"/>
    <x v="1"/>
    <x v="1"/>
    <x v="0"/>
  </r>
  <r>
    <n v="1829"/>
    <s v="Suzanne Cochran"/>
    <x v="2"/>
    <n v="0.05"/>
    <n v="39.06"/>
    <n v="10.55"/>
    <x v="1"/>
    <x v="3"/>
    <x v="2"/>
    <x v="5"/>
    <x v="5"/>
    <s v="Ibico Recycled Linen-Style Covers"/>
    <n v="0.37"/>
    <s v="United States"/>
    <x v="1"/>
    <x v="20"/>
    <x v="50"/>
    <x v="53"/>
    <d v="2015-01-06T00:00:00"/>
    <x v="0"/>
    <x v="0"/>
    <x v="5"/>
    <d v="2015-01-13T00:00:00"/>
    <d v="2015-01-13T00:00:00"/>
    <d v="2015-01-31T00:00:00"/>
    <d v="2015-01-13T00:00:00"/>
    <n v="250.98060000000001"/>
    <n v="9"/>
    <n v="363.74"/>
    <x v="52"/>
    <n v="39.010000000000005"/>
    <x v="1"/>
    <x v="7"/>
    <n v="0.69000000000000006"/>
    <n v="614.72059999999999"/>
    <x v="1"/>
    <s v="Jan 2015"/>
    <s v="Jan 2015  Week 02"/>
    <x v="0"/>
    <x v="0"/>
    <x v="1"/>
    <x v="0"/>
  </r>
  <r>
    <n v="1829"/>
    <s v="Suzanne Cochran"/>
    <x v="2"/>
    <n v="0.04"/>
    <n v="3.52"/>
    <n v="6.83"/>
    <x v="1"/>
    <x v="3"/>
    <x v="2"/>
    <x v="5"/>
    <x v="5"/>
    <s v="Self-Adhesive Ring Binder Labels"/>
    <n v="0.38"/>
    <s v="United States"/>
    <x v="1"/>
    <x v="20"/>
    <x v="50"/>
    <x v="53"/>
    <d v="2015-01-06T00:00:00"/>
    <x v="0"/>
    <x v="0"/>
    <x v="5"/>
    <d v="2015-01-15T00:00:00"/>
    <d v="2015-01-15T00:00:00"/>
    <d v="2015-01-31T00:00:00"/>
    <d v="2015-01-15T00:00:00"/>
    <n v="-57.753"/>
    <n v="4"/>
    <n v="15.93"/>
    <x v="52"/>
    <n v="3.48"/>
    <x v="1"/>
    <x v="5"/>
    <n v="-3.6254237288135593"/>
    <n v="-41.823"/>
    <x v="1"/>
    <s v="Jan 2015"/>
    <s v="Jan 2015  Week 02"/>
    <x v="1"/>
    <x v="1"/>
    <x v="1"/>
    <x v="0"/>
  </r>
  <r>
    <n v="1829"/>
    <s v="Suzanne Cochran"/>
    <x v="2"/>
    <n v="0.02"/>
    <n v="15.51"/>
    <n v="17.78"/>
    <x v="1"/>
    <x v="3"/>
    <x v="2"/>
    <x v="6"/>
    <x v="5"/>
    <s v="Tenex File Box, Personal Filing Tote with Lid, Black"/>
    <n v="0.59"/>
    <s v="United States"/>
    <x v="1"/>
    <x v="20"/>
    <x v="50"/>
    <x v="53"/>
    <d v="2015-01-06T00:00:00"/>
    <x v="0"/>
    <x v="0"/>
    <x v="5"/>
    <d v="2015-01-13T00:00:00"/>
    <d v="2015-01-13T00:00:00"/>
    <d v="2015-01-31T00:00:00"/>
    <d v="2015-01-13T00:00:00"/>
    <n v="-47.97"/>
    <n v="1"/>
    <n v="21.28"/>
    <x v="52"/>
    <n v="15.49"/>
    <x v="1"/>
    <x v="7"/>
    <n v="-2.2542293233082704"/>
    <n v="-26.689999999999998"/>
    <x v="1"/>
    <s v="Jan 2015"/>
    <s v="Jan 2015  Week 02"/>
    <x v="1"/>
    <x v="1"/>
    <x v="1"/>
    <x v="0"/>
  </r>
  <r>
    <n v="2146"/>
    <s v="Courtney Boyd"/>
    <x v="2"/>
    <n v="0.05"/>
    <n v="20.34"/>
    <n v="35"/>
    <x v="1"/>
    <x v="3"/>
    <x v="2"/>
    <x v="6"/>
    <x v="4"/>
    <s v="Tennsco Commercial Shelving"/>
    <n v="0.84"/>
    <s v="United States"/>
    <x v="0"/>
    <x v="21"/>
    <x v="51"/>
    <x v="54"/>
    <d v="2015-01-06T00:00:00"/>
    <x v="0"/>
    <x v="0"/>
    <x v="5"/>
    <d v="2015-01-10T00:00:00"/>
    <d v="2015-01-10T00:00:00"/>
    <d v="2015-01-31T00:00:00"/>
    <d v="2015-01-10T00:00:00"/>
    <n v="52.776000000000003"/>
    <n v="2"/>
    <n v="53.02"/>
    <x v="53"/>
    <n v="20.29"/>
    <x v="0"/>
    <x v="4"/>
    <n v="0.9953979630328178"/>
    <n v="105.79600000000001"/>
    <x v="1"/>
    <s v="Jan 2015"/>
    <s v="Jan 2015  Week 02"/>
    <x v="0"/>
    <x v="0"/>
    <x v="0"/>
    <x v="0"/>
  </r>
  <r>
    <n v="211"/>
    <s v="Anna Wood"/>
    <x v="4"/>
    <n v="0.01"/>
    <n v="10.06"/>
    <n v="2.06"/>
    <x v="1"/>
    <x v="1"/>
    <x v="2"/>
    <x v="7"/>
    <x v="2"/>
    <s v="Riverleaf Stik-Withit® Designer Note Cubes®"/>
    <n v="0.39"/>
    <s v="United States"/>
    <x v="3"/>
    <x v="11"/>
    <x v="52"/>
    <x v="55"/>
    <d v="2015-01-06T00:00:00"/>
    <x v="0"/>
    <x v="0"/>
    <x v="5"/>
    <d v="2015-01-08T00:00:00"/>
    <d v="2015-01-08T00:00:00"/>
    <d v="2015-01-31T00:00:00"/>
    <d v="2015-01-08T00:00:00"/>
    <n v="7.59"/>
    <n v="2"/>
    <n v="21.2"/>
    <x v="54"/>
    <n v="10.050000000000001"/>
    <x v="3"/>
    <x v="2"/>
    <n v="0.35801886792452831"/>
    <n v="28.79"/>
    <x v="1"/>
    <s v="Jan 2015"/>
    <s v="Jan 2015  Week 02"/>
    <x v="0"/>
    <x v="0"/>
    <x v="0"/>
    <x v="0"/>
  </r>
  <r>
    <n v="211"/>
    <s v="Anna Wood"/>
    <x v="4"/>
    <n v="0"/>
    <n v="65.989999999999995"/>
    <n v="5.92"/>
    <x v="1"/>
    <x v="1"/>
    <x v="1"/>
    <x v="12"/>
    <x v="5"/>
    <s v="252"/>
    <n v="0.55000000000000004"/>
    <s v="United States"/>
    <x v="3"/>
    <x v="11"/>
    <x v="52"/>
    <x v="55"/>
    <d v="2015-01-06T00:00:00"/>
    <x v="0"/>
    <x v="0"/>
    <x v="5"/>
    <d v="2015-01-08T00:00:00"/>
    <d v="2015-01-08T00:00:00"/>
    <d v="2015-01-31T00:00:00"/>
    <d v="2015-01-08T00:00:00"/>
    <n v="-107.98699999999999"/>
    <n v="3"/>
    <n v="173.32"/>
    <x v="54"/>
    <n v="65.989999999999995"/>
    <x v="3"/>
    <x v="2"/>
    <n v="-0.62304984998846069"/>
    <n v="65.332999999999998"/>
    <x v="1"/>
    <s v="Jan 2015"/>
    <s v="Jan 2015  Week 02"/>
    <x v="1"/>
    <x v="1"/>
    <x v="1"/>
    <x v="0"/>
  </r>
  <r>
    <n v="3347"/>
    <s v="Carrie McIntosh"/>
    <x v="4"/>
    <n v="7.0000000000000007E-2"/>
    <n v="7.68"/>
    <n v="6.16"/>
    <x v="2"/>
    <x v="1"/>
    <x v="2"/>
    <x v="5"/>
    <x v="5"/>
    <s v="GBC VeloBinder Strips"/>
    <n v="0.35"/>
    <s v="United States"/>
    <x v="0"/>
    <x v="12"/>
    <x v="53"/>
    <x v="56"/>
    <d v="2015-01-06T00:00:00"/>
    <x v="0"/>
    <x v="0"/>
    <x v="5"/>
    <d v="2015-01-08T00:00:00"/>
    <d v="2015-01-08T00:00:00"/>
    <d v="2015-01-31T00:00:00"/>
    <d v="2015-01-08T00:00:00"/>
    <n v="125.9982"/>
    <n v="1"/>
    <n v="22.13"/>
    <x v="55"/>
    <n v="7.6099999999999994"/>
    <x v="0"/>
    <x v="2"/>
    <n v="5.6935472209670133"/>
    <n v="148.12819999999999"/>
    <x v="1"/>
    <s v="Jan 2015"/>
    <s v="Jan 2015  Week 02"/>
    <x v="0"/>
    <x v="0"/>
    <x v="0"/>
    <x v="0"/>
  </r>
  <r>
    <n v="3347"/>
    <s v="Carrie McIntosh"/>
    <x v="4"/>
    <n v="0.05"/>
    <n v="6.64"/>
    <n v="4.95"/>
    <x v="2"/>
    <x v="1"/>
    <x v="0"/>
    <x v="11"/>
    <x v="1"/>
    <s v="G.E. Longer-Life Indoor Recessed Floodlight Bulbs"/>
    <n v="0.37"/>
    <s v="United States"/>
    <x v="0"/>
    <x v="12"/>
    <x v="53"/>
    <x v="56"/>
    <d v="2015-01-06T00:00:00"/>
    <x v="0"/>
    <x v="0"/>
    <x v="5"/>
    <d v="2015-01-08T00:00:00"/>
    <d v="2015-01-08T00:00:00"/>
    <d v="2015-01-31T00:00:00"/>
    <d v="2015-01-08T00:00:00"/>
    <n v="-92.929199999999994"/>
    <n v="5"/>
    <n v="34.17"/>
    <x v="55"/>
    <n v="6.59"/>
    <x v="0"/>
    <x v="2"/>
    <n v="-2.7196136962247581"/>
    <n v="-58.759199999999993"/>
    <x v="1"/>
    <s v="Jan 2015"/>
    <s v="Jan 2015  Week 02"/>
    <x v="1"/>
    <x v="1"/>
    <x v="1"/>
    <x v="0"/>
  </r>
  <r>
    <n v="799"/>
    <s v="Lee McKenna Gregory"/>
    <x v="3"/>
    <n v="0.01"/>
    <n v="150.97999999999999"/>
    <n v="30"/>
    <x v="0"/>
    <x v="1"/>
    <x v="0"/>
    <x v="9"/>
    <x v="3"/>
    <s v="Novimex Swivel Fabric Task Chair"/>
    <n v="0.74"/>
    <s v="United States"/>
    <x v="0"/>
    <x v="23"/>
    <x v="54"/>
    <x v="57"/>
    <d v="2015-01-06T00:00:00"/>
    <x v="0"/>
    <x v="0"/>
    <x v="5"/>
    <d v="2015-01-08T00:00:00"/>
    <d v="2015-01-08T00:00:00"/>
    <d v="2015-01-31T00:00:00"/>
    <d v="2015-01-08T00:00:00"/>
    <n v="131.38200000000001"/>
    <n v="6"/>
    <n v="958.46"/>
    <x v="56"/>
    <n v="150.97"/>
    <x v="0"/>
    <x v="2"/>
    <n v="0.13707614297936271"/>
    <n v="1089.8420000000001"/>
    <x v="1"/>
    <s v="Jan 2015"/>
    <s v="Jan 2015  Week 02"/>
    <x v="0"/>
    <x v="0"/>
    <x v="0"/>
    <x v="0"/>
  </r>
  <r>
    <n v="799"/>
    <s v="Lee McKenna Gregory"/>
    <x v="3"/>
    <n v="0.01"/>
    <n v="28.28"/>
    <n v="13.99"/>
    <x v="2"/>
    <x v="1"/>
    <x v="2"/>
    <x v="6"/>
    <x v="6"/>
    <s v="Eldon Portable Mobile Manager"/>
    <n v="0.57999999999999996"/>
    <s v="United States"/>
    <x v="0"/>
    <x v="23"/>
    <x v="54"/>
    <x v="57"/>
    <d v="2015-01-06T00:00:00"/>
    <x v="0"/>
    <x v="0"/>
    <x v="5"/>
    <d v="2015-01-08T00:00:00"/>
    <d v="2015-01-08T00:00:00"/>
    <d v="2015-01-31T00:00:00"/>
    <d v="2015-01-08T00:00:00"/>
    <n v="-89.292000000000002"/>
    <n v="12"/>
    <n v="368.84"/>
    <x v="56"/>
    <n v="28.27"/>
    <x v="0"/>
    <x v="2"/>
    <n v="-0.2420887105520009"/>
    <n v="279.548"/>
    <x v="1"/>
    <s v="Jan 2015"/>
    <s v="Jan 2015  Week 02"/>
    <x v="1"/>
    <x v="1"/>
    <x v="1"/>
    <x v="0"/>
  </r>
  <r>
    <n v="799"/>
    <s v="Lee McKenna Gregory"/>
    <x v="3"/>
    <n v="0.03"/>
    <n v="35.99"/>
    <n v="1.1000000000000001"/>
    <x v="1"/>
    <x v="1"/>
    <x v="1"/>
    <x v="12"/>
    <x v="5"/>
    <s v="Accessory35"/>
    <n v="0.55000000000000004"/>
    <s v="United States"/>
    <x v="0"/>
    <x v="23"/>
    <x v="54"/>
    <x v="57"/>
    <d v="2015-01-06T00:00:00"/>
    <x v="0"/>
    <x v="0"/>
    <x v="5"/>
    <d v="2015-01-07T00:00:00"/>
    <d v="2015-01-07T00:00:00"/>
    <d v="2015-01-31T00:00:00"/>
    <d v="2015-01-07T00:00:00"/>
    <n v="-211.036"/>
    <n v="1"/>
    <n v="30.86"/>
    <x v="56"/>
    <n v="35.96"/>
    <x v="0"/>
    <x v="1"/>
    <n v="-6.8384964355152302"/>
    <n v="-180.17599999999999"/>
    <x v="1"/>
    <s v="Jan 2015"/>
    <s v="Jan 2015  Week 02"/>
    <x v="1"/>
    <x v="1"/>
    <x v="1"/>
    <x v="0"/>
  </r>
  <r>
    <n v="1950"/>
    <s v="Leslie Shannon"/>
    <x v="3"/>
    <n v="0.01"/>
    <n v="6.68"/>
    <n v="4.91"/>
    <x v="1"/>
    <x v="0"/>
    <x v="2"/>
    <x v="7"/>
    <x v="5"/>
    <s v="Xerox 1986"/>
    <n v="0.37"/>
    <s v="United States"/>
    <x v="2"/>
    <x v="24"/>
    <x v="55"/>
    <x v="58"/>
    <d v="2015-01-06T00:00:00"/>
    <x v="0"/>
    <x v="0"/>
    <x v="5"/>
    <d v="2015-01-08T00:00:00"/>
    <d v="2015-01-08T00:00:00"/>
    <d v="2015-01-31T00:00:00"/>
    <d v="2015-01-08T00:00:00"/>
    <n v="-15.48"/>
    <n v="7"/>
    <n v="51.03"/>
    <x v="57"/>
    <n v="6.67"/>
    <x v="2"/>
    <x v="2"/>
    <n v="-0.30335097001763667"/>
    <n v="35.549999999999997"/>
    <x v="1"/>
    <s v="Jan 2015"/>
    <s v="Jan 2015  Week 02"/>
    <x v="0"/>
    <x v="0"/>
    <x v="0"/>
    <x v="0"/>
  </r>
  <r>
    <n v="2290"/>
    <s v="Glen Robertson"/>
    <x v="3"/>
    <n v="0"/>
    <n v="42.98"/>
    <n v="4.62"/>
    <x v="1"/>
    <x v="2"/>
    <x v="2"/>
    <x v="8"/>
    <x v="5"/>
    <s v="Belkin F9M820V08 8 Outlet Surge"/>
    <n v="0.56000000000000005"/>
    <s v="United States"/>
    <x v="1"/>
    <x v="7"/>
    <x v="56"/>
    <x v="59"/>
    <d v="2015-01-06T00:00:00"/>
    <x v="0"/>
    <x v="0"/>
    <x v="5"/>
    <d v="2015-01-08T00:00:00"/>
    <d v="2015-01-08T00:00:00"/>
    <d v="2015-01-31T00:00:00"/>
    <d v="2015-01-08T00:00:00"/>
    <n v="385.30290000000002"/>
    <n v="12"/>
    <n v="558.41"/>
    <x v="58"/>
    <n v="42.98"/>
    <x v="1"/>
    <x v="2"/>
    <n v="0.69000000000000006"/>
    <n v="943.71289999999999"/>
    <x v="1"/>
    <s v="Jan 2015"/>
    <s v="Jan 2015  Week 02"/>
    <x v="0"/>
    <x v="0"/>
    <x v="0"/>
    <x v="0"/>
  </r>
  <r>
    <n v="2290"/>
    <s v="Glen Robertson"/>
    <x v="3"/>
    <n v="0.03"/>
    <n v="21.78"/>
    <n v="5.94"/>
    <x v="1"/>
    <x v="2"/>
    <x v="2"/>
    <x v="8"/>
    <x v="6"/>
    <s v="Holmes HEPA Air Purifier"/>
    <n v="0.5"/>
    <s v="United States"/>
    <x v="1"/>
    <x v="7"/>
    <x v="56"/>
    <x v="59"/>
    <d v="2015-01-06T00:00:00"/>
    <x v="0"/>
    <x v="0"/>
    <x v="5"/>
    <d v="2015-01-08T00:00:00"/>
    <d v="2015-01-08T00:00:00"/>
    <d v="2015-01-31T00:00:00"/>
    <d v="2015-01-08T00:00:00"/>
    <n v="187.2"/>
    <n v="13"/>
    <n v="290.22000000000003"/>
    <x v="58"/>
    <n v="21.75"/>
    <x v="1"/>
    <x v="2"/>
    <n v="0.64502790986148428"/>
    <n v="477.42"/>
    <x v="1"/>
    <s v="Jan 2015"/>
    <s v="Jan 2015  Week 02"/>
    <x v="1"/>
    <x v="1"/>
    <x v="1"/>
    <x v="0"/>
  </r>
  <r>
    <n v="3285"/>
    <s v="Ricky Garner"/>
    <x v="3"/>
    <n v="0.06"/>
    <n v="1.7"/>
    <n v="1.99"/>
    <x v="1"/>
    <x v="1"/>
    <x v="1"/>
    <x v="1"/>
    <x v="1"/>
    <s v="BASF Silver 74 Minute CD-R"/>
    <n v="0.51"/>
    <s v="United States"/>
    <x v="0"/>
    <x v="21"/>
    <x v="57"/>
    <x v="60"/>
    <d v="2015-01-06T00:00:00"/>
    <x v="0"/>
    <x v="0"/>
    <x v="5"/>
    <d v="2015-01-07T00:00:00"/>
    <d v="2015-01-07T00:00:00"/>
    <d v="2015-01-31T00:00:00"/>
    <d v="2015-01-07T00:00:00"/>
    <n v="80.071200000000005"/>
    <n v="7"/>
    <n v="12.15"/>
    <x v="59"/>
    <n v="1.64"/>
    <x v="0"/>
    <x v="1"/>
    <n v="6.5902222222222226"/>
    <n v="92.22120000000001"/>
    <x v="1"/>
    <s v="Jan 2015"/>
    <s v="Jan 2015  Week 02"/>
    <x v="0"/>
    <x v="0"/>
    <x v="0"/>
    <x v="0"/>
  </r>
  <r>
    <n v="3285"/>
    <s v="Ricky Garner"/>
    <x v="3"/>
    <n v="0.01"/>
    <n v="30.98"/>
    <n v="5.09"/>
    <x v="1"/>
    <x v="1"/>
    <x v="2"/>
    <x v="7"/>
    <x v="5"/>
    <s v="Xerox 19"/>
    <n v="0.4"/>
    <s v="United States"/>
    <x v="0"/>
    <x v="21"/>
    <x v="57"/>
    <x v="60"/>
    <d v="2015-01-06T00:00:00"/>
    <x v="0"/>
    <x v="0"/>
    <x v="5"/>
    <d v="2015-01-08T00:00:00"/>
    <d v="2015-01-08T00:00:00"/>
    <d v="2015-01-31T00:00:00"/>
    <d v="2015-01-08T00:00:00"/>
    <n v="896.40599999999995"/>
    <n v="9"/>
    <n v="288.42"/>
    <x v="59"/>
    <n v="30.97"/>
    <x v="0"/>
    <x v="2"/>
    <n v="3.1079883503224459"/>
    <n v="1184.826"/>
    <x v="1"/>
    <s v="Jan 2015"/>
    <s v="Jan 2015  Week 02"/>
    <x v="1"/>
    <x v="1"/>
    <x v="1"/>
    <x v="0"/>
  </r>
  <r>
    <n v="619"/>
    <s v="Howard Rogers"/>
    <x v="0"/>
    <n v="0.03"/>
    <n v="14.2"/>
    <n v="5.3"/>
    <x v="1"/>
    <x v="1"/>
    <x v="0"/>
    <x v="11"/>
    <x v="2"/>
    <s v="Coloredge Poster Frame"/>
    <n v="0.46"/>
    <s v="United States"/>
    <x v="1"/>
    <x v="25"/>
    <x v="58"/>
    <x v="61"/>
    <d v="2015-01-07T00:00:00"/>
    <x v="0"/>
    <x v="0"/>
    <x v="6"/>
    <d v="2015-01-08T00:00:00"/>
    <d v="2015-01-08T00:00:00"/>
    <d v="2015-01-31T00:00:00"/>
    <d v="2015-01-08T00:00:00"/>
    <n v="107.02"/>
    <n v="14"/>
    <n v="205.98"/>
    <x v="60"/>
    <n v="14.17"/>
    <x v="1"/>
    <x v="1"/>
    <n v="0.51956500631129232"/>
    <n v="313"/>
    <x v="1"/>
    <s v="Jan 2015"/>
    <s v="Jan 2015  Week 02"/>
    <x v="0"/>
    <x v="0"/>
    <x v="0"/>
    <x v="0"/>
  </r>
  <r>
    <n v="3"/>
    <s v="Bonnie Potter"/>
    <x v="1"/>
    <n v="0.01"/>
    <n v="2.84"/>
    <n v="0.93"/>
    <x v="2"/>
    <x v="3"/>
    <x v="2"/>
    <x v="2"/>
    <x v="2"/>
    <s v="SANFORD Liquid Accent™ Tank-Style Highlighters"/>
    <n v="0.54"/>
    <s v="United States"/>
    <x v="2"/>
    <x v="4"/>
    <x v="59"/>
    <x v="62"/>
    <d v="2015-01-07T00:00:00"/>
    <x v="0"/>
    <x v="0"/>
    <x v="6"/>
    <d v="2015-01-08T00:00:00"/>
    <d v="2015-01-08T00:00:00"/>
    <d v="2015-01-31T00:00:00"/>
    <d v="2015-01-08T00:00:00"/>
    <n v="4.5599999999999996"/>
    <n v="4"/>
    <n v="13.01"/>
    <x v="61"/>
    <n v="2.83"/>
    <x v="2"/>
    <x v="1"/>
    <n v="0.35049961568024596"/>
    <n v="17.57"/>
    <x v="1"/>
    <s v="Jan 2015"/>
    <s v="Jan 2015  Week 02"/>
    <x v="0"/>
    <x v="0"/>
    <x v="0"/>
    <x v="0"/>
  </r>
  <r>
    <n v="651"/>
    <s v="Leah Clapp"/>
    <x v="1"/>
    <n v="0.08"/>
    <n v="15.99"/>
    <n v="13.18"/>
    <x v="1"/>
    <x v="1"/>
    <x v="2"/>
    <x v="5"/>
    <x v="5"/>
    <s v="GBC Pre-Punched Binding Paper, Plastic, White, 8-1/2&quot; x 11&quot;"/>
    <n v="0.37"/>
    <s v="United States"/>
    <x v="2"/>
    <x v="26"/>
    <x v="60"/>
    <x v="63"/>
    <d v="2015-01-07T00:00:00"/>
    <x v="0"/>
    <x v="0"/>
    <x v="6"/>
    <d v="2015-01-08T00:00:00"/>
    <d v="2015-01-08T00:00:00"/>
    <d v="2015-01-31T00:00:00"/>
    <d v="2015-01-08T00:00:00"/>
    <n v="-246.92616000000001"/>
    <n v="12"/>
    <n v="192.33"/>
    <x v="62"/>
    <n v="15.91"/>
    <x v="2"/>
    <x v="1"/>
    <n v="-1.2838671034160036"/>
    <n v="-54.596159999999998"/>
    <x v="1"/>
    <s v="Jan 2015"/>
    <s v="Jan 2015  Week 02"/>
    <x v="0"/>
    <x v="0"/>
    <x v="0"/>
    <x v="0"/>
  </r>
  <r>
    <n v="2630"/>
    <s v="Betsy Puckett"/>
    <x v="1"/>
    <n v="7.0000000000000007E-2"/>
    <n v="65.989999999999995"/>
    <n v="5.99"/>
    <x v="1"/>
    <x v="0"/>
    <x v="1"/>
    <x v="12"/>
    <x v="5"/>
    <s v="i1000"/>
    <n v="0.57999999999999996"/>
    <s v="United States"/>
    <x v="1"/>
    <x v="19"/>
    <x v="37"/>
    <x v="39"/>
    <d v="2015-01-07T00:00:00"/>
    <x v="0"/>
    <x v="0"/>
    <x v="6"/>
    <d v="2015-01-08T00:00:00"/>
    <d v="2015-01-08T00:00:00"/>
    <d v="2015-01-31T00:00:00"/>
    <d v="2015-01-08T00:00:00"/>
    <n v="-139.18256"/>
    <n v="3"/>
    <n v="165.71"/>
    <x v="63"/>
    <n v="65.92"/>
    <x v="1"/>
    <x v="1"/>
    <n v="-0.83991648059863611"/>
    <n v="26.527440000000013"/>
    <x v="1"/>
    <s v="Jan 2015"/>
    <s v="Jan 2015  Week 02"/>
    <x v="1"/>
    <x v="1"/>
    <x v="0"/>
    <x v="0"/>
  </r>
  <r>
    <n v="1781"/>
    <s v="Jackie Capps"/>
    <x v="2"/>
    <n v="0.03"/>
    <n v="5.08"/>
    <n v="2.0299999999999998"/>
    <x v="1"/>
    <x v="2"/>
    <x v="0"/>
    <x v="11"/>
    <x v="2"/>
    <s v="Master Caster Door Stop, Brown"/>
    <n v="0.51"/>
    <s v="United States"/>
    <x v="2"/>
    <x v="8"/>
    <x v="61"/>
    <x v="64"/>
    <d v="2015-01-07T00:00:00"/>
    <x v="0"/>
    <x v="0"/>
    <x v="6"/>
    <d v="2015-01-12T00:00:00"/>
    <d v="2015-01-12T00:00:00"/>
    <d v="2015-01-31T00:00:00"/>
    <d v="2015-01-12T00:00:00"/>
    <n v="15.1524"/>
    <n v="4"/>
    <n v="21.96"/>
    <x v="64"/>
    <n v="5.05"/>
    <x v="2"/>
    <x v="3"/>
    <n v="0.69"/>
    <n v="37.112400000000001"/>
    <x v="1"/>
    <s v="Jan 2015"/>
    <s v="Jan 2015  Week 02"/>
    <x v="0"/>
    <x v="0"/>
    <x v="0"/>
    <x v="0"/>
  </r>
  <r>
    <n v="3123"/>
    <s v="Jamie Manning"/>
    <x v="2"/>
    <n v="0.02"/>
    <n v="7.1"/>
    <n v="6.05"/>
    <x v="1"/>
    <x v="2"/>
    <x v="2"/>
    <x v="5"/>
    <x v="5"/>
    <s v="Wilson Jones Hanging View Binder, White, 1&quot;"/>
    <n v="0.39"/>
    <s v="United States"/>
    <x v="1"/>
    <x v="10"/>
    <x v="62"/>
    <x v="65"/>
    <d v="2015-01-07T00:00:00"/>
    <x v="0"/>
    <x v="0"/>
    <x v="6"/>
    <d v="2015-01-09T00:00:00"/>
    <d v="2015-01-09T00:00:00"/>
    <d v="2015-01-31T00:00:00"/>
    <d v="2015-01-09T00:00:00"/>
    <n v="-48.875"/>
    <n v="8"/>
    <n v="61.5"/>
    <x v="65"/>
    <n v="7.08"/>
    <x v="1"/>
    <x v="2"/>
    <n v="-0.79471544715447151"/>
    <n v="12.625"/>
    <x v="1"/>
    <s v="Jan 2015"/>
    <s v="Jan 2015  Week 02"/>
    <x v="0"/>
    <x v="0"/>
    <x v="0"/>
    <x v="0"/>
  </r>
  <r>
    <n v="3303"/>
    <s v="Carole Creech"/>
    <x v="2"/>
    <n v="0.04"/>
    <n v="33.89"/>
    <n v="5.0999999999999996"/>
    <x v="1"/>
    <x v="2"/>
    <x v="2"/>
    <x v="6"/>
    <x v="5"/>
    <s v="File Shuttle II and Handi-File, Black"/>
    <n v="0.6"/>
    <s v="United States"/>
    <x v="0"/>
    <x v="12"/>
    <x v="63"/>
    <x v="66"/>
    <d v="2015-01-07T00:00:00"/>
    <x v="0"/>
    <x v="0"/>
    <x v="6"/>
    <d v="2015-01-12T00:00:00"/>
    <d v="2015-01-12T00:00:00"/>
    <d v="2015-01-31T00:00:00"/>
    <d v="2015-01-12T00:00:00"/>
    <n v="68.676000000000002"/>
    <n v="6"/>
    <n v="200.64"/>
    <x v="66"/>
    <n v="33.85"/>
    <x v="0"/>
    <x v="3"/>
    <n v="0.34228468899521536"/>
    <n v="269.31599999999997"/>
    <x v="1"/>
    <s v="Jan 2015"/>
    <s v="Jan 2015  Week 02"/>
    <x v="0"/>
    <x v="0"/>
    <x v="0"/>
    <x v="0"/>
  </r>
  <r>
    <n v="1367"/>
    <s v="James Hunter"/>
    <x v="4"/>
    <n v="0.03"/>
    <n v="73.98"/>
    <n v="14.52"/>
    <x v="1"/>
    <x v="1"/>
    <x v="1"/>
    <x v="1"/>
    <x v="5"/>
    <s v="Keytronic French Keyboard"/>
    <n v="0.65"/>
    <s v="United States"/>
    <x v="1"/>
    <x v="18"/>
    <x v="64"/>
    <x v="67"/>
    <d v="2015-01-07T00:00:00"/>
    <x v="0"/>
    <x v="0"/>
    <x v="6"/>
    <d v="2015-01-10T00:00:00"/>
    <d v="2015-01-10T00:00:00"/>
    <d v="2015-01-31T00:00:00"/>
    <d v="2015-01-10T00:00:00"/>
    <n v="-326.23160000000001"/>
    <n v="1"/>
    <n v="79.02"/>
    <x v="67"/>
    <n v="73.95"/>
    <x v="1"/>
    <x v="0"/>
    <n v="-4.1284687420906101"/>
    <n v="-247.21160000000003"/>
    <x v="1"/>
    <s v="Jan 2015"/>
    <s v="Jan 2015  Week 02"/>
    <x v="0"/>
    <x v="0"/>
    <x v="0"/>
    <x v="0"/>
  </r>
  <r>
    <n v="1606"/>
    <s v="Don Rogers"/>
    <x v="4"/>
    <n v="0.05"/>
    <n v="1.98"/>
    <n v="4.7699999999999996"/>
    <x v="1"/>
    <x v="2"/>
    <x v="2"/>
    <x v="5"/>
    <x v="5"/>
    <s v="Avery Reinforcements for Hole-Punch Pages"/>
    <n v="0.4"/>
    <s v="United States"/>
    <x v="3"/>
    <x v="11"/>
    <x v="65"/>
    <x v="68"/>
    <d v="2015-01-07T00:00:00"/>
    <x v="0"/>
    <x v="0"/>
    <x v="6"/>
    <d v="2015-01-08T00:00:00"/>
    <d v="2015-01-08T00:00:00"/>
    <d v="2015-01-31T00:00:00"/>
    <d v="2015-01-08T00:00:00"/>
    <n v="-14.359819999999999"/>
    <n v="1"/>
    <n v="3.53"/>
    <x v="68"/>
    <n v="1.93"/>
    <x v="3"/>
    <x v="1"/>
    <n v="-4.0679376770538243"/>
    <n v="-10.82982"/>
    <x v="1"/>
    <s v="Jan 2015"/>
    <s v="Jan 2015  Week 02"/>
    <x v="0"/>
    <x v="0"/>
    <x v="0"/>
    <x v="0"/>
  </r>
  <r>
    <n v="1606"/>
    <s v="Don Rogers"/>
    <x v="4"/>
    <n v="7.0000000000000007E-2"/>
    <n v="699.99"/>
    <n v="24.49"/>
    <x v="2"/>
    <x v="2"/>
    <x v="1"/>
    <x v="4"/>
    <x v="4"/>
    <s v="Canon PC1060 Personal Laser Copier"/>
    <n v="0.41"/>
    <s v="United States"/>
    <x v="3"/>
    <x v="11"/>
    <x v="65"/>
    <x v="68"/>
    <d v="2015-01-07T00:00:00"/>
    <x v="0"/>
    <x v="0"/>
    <x v="6"/>
    <d v="2015-01-08T00:00:00"/>
    <d v="2015-01-08T00:00:00"/>
    <d v="2015-01-31T00:00:00"/>
    <d v="2015-01-08T00:00:00"/>
    <n v="-2870.2775999999999"/>
    <n v="1"/>
    <n v="706.56"/>
    <x v="68"/>
    <n v="699.92"/>
    <x v="3"/>
    <x v="1"/>
    <n v="-4.0623267663043476"/>
    <n v="-2163.7175999999999"/>
    <x v="1"/>
    <s v="Jan 2015"/>
    <s v="Jan 2015  Week 02"/>
    <x v="1"/>
    <x v="1"/>
    <x v="1"/>
    <x v="0"/>
  </r>
  <r>
    <n v="1606"/>
    <s v="Don Rogers"/>
    <x v="4"/>
    <n v="7.0000000000000007E-2"/>
    <n v="6783.02"/>
    <n v="24.49"/>
    <x v="1"/>
    <x v="2"/>
    <x v="1"/>
    <x v="3"/>
    <x v="4"/>
    <s v="Polycom ViewStation™ ISDN Videoconferencing Unit"/>
    <n v="0.39"/>
    <s v="United States"/>
    <x v="3"/>
    <x v="11"/>
    <x v="65"/>
    <x v="68"/>
    <d v="2015-01-07T00:00:00"/>
    <x v="0"/>
    <x v="0"/>
    <x v="6"/>
    <d v="2015-01-08T00:00:00"/>
    <d v="2015-01-08T00:00:00"/>
    <d v="2015-01-31T00:00:00"/>
    <d v="2015-01-08T00:00:00"/>
    <n v="77.983599999999996"/>
    <n v="2"/>
    <n v="13121.07"/>
    <x v="68"/>
    <n v="6782.9500000000007"/>
    <x v="3"/>
    <x v="1"/>
    <n v="5.9433872389980389E-3"/>
    <n v="13199.053599999999"/>
    <x v="1"/>
    <s v="Jan 2015"/>
    <s v="Jan 2015  Week 02"/>
    <x v="1"/>
    <x v="1"/>
    <x v="1"/>
    <x v="0"/>
  </r>
  <r>
    <n v="3076"/>
    <s v="Peter Hardy"/>
    <x v="4"/>
    <n v="0"/>
    <n v="137.47999999999999"/>
    <n v="32.18"/>
    <x v="0"/>
    <x v="0"/>
    <x v="0"/>
    <x v="10"/>
    <x v="0"/>
    <s v="O'Sullivan Cherrywood Estates Traditional Barrister Bookcase"/>
    <n v="0.78"/>
    <s v="United States"/>
    <x v="3"/>
    <x v="27"/>
    <x v="66"/>
    <x v="69"/>
    <d v="2015-01-07T00:00:00"/>
    <x v="0"/>
    <x v="0"/>
    <x v="6"/>
    <d v="2015-01-08T00:00:00"/>
    <d v="2015-01-08T00:00:00"/>
    <d v="2015-01-31T00:00:00"/>
    <d v="2015-01-08T00:00:00"/>
    <n v="-203.27"/>
    <n v="2"/>
    <n v="296.75"/>
    <x v="69"/>
    <n v="137.47999999999999"/>
    <x v="3"/>
    <x v="1"/>
    <n v="-0.68498736310025277"/>
    <n v="93.47999999999999"/>
    <x v="1"/>
    <s v="Jan 2015"/>
    <s v="Jan 2015  Week 02"/>
    <x v="0"/>
    <x v="0"/>
    <x v="0"/>
    <x v="0"/>
  </r>
  <r>
    <n v="3079"/>
    <s v="Andrew Levine"/>
    <x v="4"/>
    <n v="0"/>
    <n v="137.47999999999999"/>
    <n v="32.18"/>
    <x v="0"/>
    <x v="0"/>
    <x v="0"/>
    <x v="10"/>
    <x v="0"/>
    <s v="O'Sullivan Cherrywood Estates Traditional Barrister Bookcase"/>
    <n v="0.78"/>
    <s v="United States"/>
    <x v="3"/>
    <x v="28"/>
    <x v="67"/>
    <x v="70"/>
    <d v="2015-01-07T00:00:00"/>
    <x v="0"/>
    <x v="0"/>
    <x v="6"/>
    <d v="2015-01-08T00:00:00"/>
    <d v="2015-01-08T00:00:00"/>
    <d v="2015-01-31T00:00:00"/>
    <d v="2015-01-08T00:00:00"/>
    <n v="-203.27"/>
    <n v="10"/>
    <n v="1483.76"/>
    <x v="70"/>
    <n v="137.47999999999999"/>
    <x v="3"/>
    <x v="1"/>
    <n v="-0.13699654930716559"/>
    <n v="1280.49"/>
    <x v="1"/>
    <s v="Jan 2015"/>
    <s v="Jan 2015  Week 02"/>
    <x v="0"/>
    <x v="0"/>
    <x v="0"/>
    <x v="0"/>
  </r>
  <r>
    <n v="2868"/>
    <s v="Eugene Clayton"/>
    <x v="1"/>
    <n v="0.03"/>
    <n v="896.99"/>
    <n v="19.989999999999998"/>
    <x v="1"/>
    <x v="3"/>
    <x v="2"/>
    <x v="5"/>
    <x v="5"/>
    <s v="GBC DocuBind TL300 Electric Binding System"/>
    <n v="0.38"/>
    <s v="United States"/>
    <x v="2"/>
    <x v="4"/>
    <x v="68"/>
    <x v="71"/>
    <d v="2015-01-08T00:00:00"/>
    <x v="0"/>
    <x v="0"/>
    <x v="7"/>
    <d v="2015-01-10T00:00:00"/>
    <d v="2015-01-10T00:00:00"/>
    <d v="2015-01-31T00:00:00"/>
    <d v="2015-01-10T00:00:00"/>
    <n v="3602.1311999999998"/>
    <n v="6"/>
    <n v="5220.4799999999996"/>
    <x v="71"/>
    <n v="896.96"/>
    <x v="2"/>
    <x v="2"/>
    <n v="0.69000000000000006"/>
    <n v="8822.6111999999994"/>
    <x v="1"/>
    <s v="Jan 2015"/>
    <s v="Jan 2015  Week 02"/>
    <x v="0"/>
    <x v="0"/>
    <x v="0"/>
    <x v="0"/>
  </r>
  <r>
    <n v="2908"/>
    <s v="Robyn Lyon"/>
    <x v="1"/>
    <n v="7.0000000000000007E-2"/>
    <n v="4.13"/>
    <n v="0.99"/>
    <x v="1"/>
    <x v="2"/>
    <x v="2"/>
    <x v="13"/>
    <x v="5"/>
    <s v="Avery 491"/>
    <n v="0.39"/>
    <s v="United States"/>
    <x v="3"/>
    <x v="27"/>
    <x v="69"/>
    <x v="72"/>
    <d v="2015-01-08T00:00:00"/>
    <x v="0"/>
    <x v="0"/>
    <x v="7"/>
    <d v="2015-01-08T00:00:00"/>
    <d v="2015-01-08T00:00:00"/>
    <d v="2015-01-31T00:00:00"/>
    <d v="2015-01-08T00:00:00"/>
    <n v="10.959199999999999"/>
    <n v="4"/>
    <n v="16.07"/>
    <x v="72"/>
    <n v="4.0599999999999996"/>
    <x v="3"/>
    <x v="6"/>
    <n v="0.68196639701306772"/>
    <n v="27.029199999999999"/>
    <x v="1"/>
    <s v="Jan 2015"/>
    <s v="Jan 2015  Week 02"/>
    <x v="0"/>
    <x v="0"/>
    <x v="0"/>
    <x v="0"/>
  </r>
  <r>
    <n v="2908"/>
    <s v="Robyn Lyon"/>
    <x v="1"/>
    <n v="0.03"/>
    <n v="22.72"/>
    <n v="8.99"/>
    <x v="1"/>
    <x v="2"/>
    <x v="0"/>
    <x v="11"/>
    <x v="1"/>
    <s v="Executive Impressions 14&quot; Two-Color Numerals Wall Clock"/>
    <n v="0.44"/>
    <s v="United States"/>
    <x v="3"/>
    <x v="27"/>
    <x v="69"/>
    <x v="72"/>
    <d v="2015-01-08T00:00:00"/>
    <x v="0"/>
    <x v="0"/>
    <x v="7"/>
    <d v="2015-01-08T00:00:00"/>
    <d v="2015-01-08T00:00:00"/>
    <d v="2015-01-31T00:00:00"/>
    <d v="2015-01-08T00:00:00"/>
    <n v="17.429400000000001"/>
    <n v="1"/>
    <n v="25.26"/>
    <x v="72"/>
    <n v="22.689999999999998"/>
    <x v="3"/>
    <x v="6"/>
    <n v="0.69"/>
    <n v="42.689400000000006"/>
    <x v="1"/>
    <s v="Jan 2015"/>
    <s v="Jan 2015  Week 02"/>
    <x v="1"/>
    <x v="1"/>
    <x v="1"/>
    <x v="0"/>
  </r>
  <r>
    <n v="2508"/>
    <s v="Pauline Brooks"/>
    <x v="2"/>
    <n v="0.02"/>
    <n v="5.81"/>
    <n v="8.49"/>
    <x v="1"/>
    <x v="2"/>
    <x v="2"/>
    <x v="5"/>
    <x v="5"/>
    <s v="Fellowes Black Plastic Comb Bindings"/>
    <n v="0.39"/>
    <s v="United States"/>
    <x v="3"/>
    <x v="29"/>
    <x v="70"/>
    <x v="73"/>
    <d v="2015-01-08T00:00:00"/>
    <x v="0"/>
    <x v="0"/>
    <x v="7"/>
    <d v="2015-01-12T00:00:00"/>
    <d v="2015-01-12T00:00:00"/>
    <d v="2015-01-31T00:00:00"/>
    <d v="2015-01-12T00:00:00"/>
    <n v="-137.494"/>
    <n v="7"/>
    <n v="42.44"/>
    <x v="73"/>
    <n v="5.79"/>
    <x v="3"/>
    <x v="4"/>
    <n v="-3.2397266729500473"/>
    <n v="-95.054000000000002"/>
    <x v="1"/>
    <s v="Jan 2015"/>
    <s v="Jan 2015  Week 02"/>
    <x v="0"/>
    <x v="0"/>
    <x v="0"/>
    <x v="0"/>
  </r>
  <r>
    <n v="2099"/>
    <s v="Nathan Fox"/>
    <x v="3"/>
    <n v="7.0000000000000007E-2"/>
    <n v="14.56"/>
    <n v="3.5"/>
    <x v="1"/>
    <x v="2"/>
    <x v="2"/>
    <x v="8"/>
    <x v="5"/>
    <s v="Acco 6 Outlet Guardian Premium Surge Suppressor"/>
    <n v="0.57999999999999996"/>
    <s v="United States"/>
    <x v="0"/>
    <x v="23"/>
    <x v="71"/>
    <x v="74"/>
    <d v="2015-01-08T00:00:00"/>
    <x v="0"/>
    <x v="0"/>
    <x v="7"/>
    <d v="2015-01-09T00:00:00"/>
    <d v="2015-01-09T00:00:00"/>
    <d v="2015-01-31T00:00:00"/>
    <d v="2015-01-09T00:00:00"/>
    <n v="-45.527999999999999"/>
    <n v="6"/>
    <n v="84.59"/>
    <x v="74"/>
    <n v="14.49"/>
    <x v="0"/>
    <x v="1"/>
    <n v="-0.53821964771249553"/>
    <n v="39.062000000000005"/>
    <x v="1"/>
    <s v="Jan 2015"/>
    <s v="Jan 2015  Week 02"/>
    <x v="0"/>
    <x v="0"/>
    <x v="0"/>
    <x v="0"/>
  </r>
  <r>
    <n v="806"/>
    <s v="Judy Singer"/>
    <x v="0"/>
    <n v="0.06"/>
    <n v="179.99"/>
    <n v="13.99"/>
    <x v="2"/>
    <x v="0"/>
    <x v="1"/>
    <x v="12"/>
    <x v="6"/>
    <s v="VTech VT20-2481 2.4GHz Two-Line Phone System w/Answering Machine"/>
    <n v="0.56999999999999995"/>
    <s v="United States"/>
    <x v="0"/>
    <x v="12"/>
    <x v="16"/>
    <x v="16"/>
    <d v="2015-01-09T00:00:00"/>
    <x v="0"/>
    <x v="0"/>
    <x v="8"/>
    <d v="2015-01-11T00:00:00"/>
    <d v="2015-01-11T00:00:00"/>
    <d v="2015-01-31T00:00:00"/>
    <d v="2015-01-11T00:00:00"/>
    <n v="1220.03784"/>
    <n v="54"/>
    <n v="8332.91"/>
    <x v="75"/>
    <n v="179.93"/>
    <x v="0"/>
    <x v="2"/>
    <n v="0.14641197852850923"/>
    <n v="9552.9478400000007"/>
    <x v="1"/>
    <s v="Jan 2015"/>
    <s v="Jan 2015  Week 02"/>
    <x v="0"/>
    <x v="0"/>
    <x v="0"/>
    <x v="0"/>
  </r>
  <r>
    <n v="1527"/>
    <s v="Neil Parker"/>
    <x v="0"/>
    <n v="0.03"/>
    <n v="30.98"/>
    <n v="8.99"/>
    <x v="2"/>
    <x v="0"/>
    <x v="2"/>
    <x v="2"/>
    <x v="1"/>
    <s v="Boston School Pro Electric Pencil Sharpener, 1670"/>
    <n v="0.57999999999999996"/>
    <s v="United States"/>
    <x v="0"/>
    <x v="16"/>
    <x v="72"/>
    <x v="75"/>
    <d v="2015-01-09T00:00:00"/>
    <x v="0"/>
    <x v="0"/>
    <x v="8"/>
    <d v="2015-01-11T00:00:00"/>
    <d v="2015-01-11T00:00:00"/>
    <d v="2015-01-31T00:00:00"/>
    <d v="2015-01-11T00:00:00"/>
    <n v="0.51"/>
    <n v="5"/>
    <n v="162.38999999999999"/>
    <x v="76"/>
    <n v="30.95"/>
    <x v="0"/>
    <x v="2"/>
    <n v="3.14058747459819E-3"/>
    <n v="162.89999999999998"/>
    <x v="1"/>
    <s v="Jan 2015"/>
    <s v="Jan 2015  Week 02"/>
    <x v="0"/>
    <x v="0"/>
    <x v="0"/>
    <x v="0"/>
  </r>
  <r>
    <n v="1528"/>
    <s v="Brad Stark"/>
    <x v="0"/>
    <n v="0.01"/>
    <n v="525.98"/>
    <n v="19.989999999999998"/>
    <x v="1"/>
    <x v="0"/>
    <x v="2"/>
    <x v="5"/>
    <x v="5"/>
    <s v="GBC DocuBind 300 Electric Binding Machine"/>
    <n v="0.37"/>
    <s v="United States"/>
    <x v="0"/>
    <x v="9"/>
    <x v="73"/>
    <x v="76"/>
    <d v="2015-01-09T00:00:00"/>
    <x v="0"/>
    <x v="0"/>
    <x v="8"/>
    <d v="2015-01-11T00:00:00"/>
    <d v="2015-01-11T00:00:00"/>
    <d v="2015-01-31T00:00:00"/>
    <d v="2015-01-11T00:00:00"/>
    <n v="-161.92400000000001"/>
    <n v="9"/>
    <n v="4920.8100000000004"/>
    <x v="76"/>
    <n v="525.97"/>
    <x v="0"/>
    <x v="2"/>
    <n v="-3.2905964668418407E-2"/>
    <n v="4758.8860000000004"/>
    <x v="1"/>
    <s v="Jan 2015"/>
    <s v="Jan 2015  Week 02"/>
    <x v="0"/>
    <x v="0"/>
    <x v="1"/>
    <x v="0"/>
  </r>
  <r>
    <n v="3017"/>
    <s v="Melvin Benton"/>
    <x v="0"/>
    <n v="0.01"/>
    <n v="5.58"/>
    <n v="5.3"/>
    <x v="1"/>
    <x v="3"/>
    <x v="2"/>
    <x v="15"/>
    <x v="5"/>
    <s v="Staples Brown Kraft Recycled Clasp Envelopes"/>
    <n v="0.35"/>
    <s v="United States"/>
    <x v="2"/>
    <x v="8"/>
    <x v="74"/>
    <x v="77"/>
    <d v="2015-01-09T00:00:00"/>
    <x v="0"/>
    <x v="0"/>
    <x v="8"/>
    <d v="2015-01-10T00:00:00"/>
    <d v="2015-01-10T00:00:00"/>
    <d v="2015-01-31T00:00:00"/>
    <d v="2015-01-10T00:00:00"/>
    <n v="-7.25"/>
    <n v="1"/>
    <n v="11.16"/>
    <x v="77"/>
    <n v="5.57"/>
    <x v="2"/>
    <x v="1"/>
    <n v="-0.64964157706093184"/>
    <n v="3.91"/>
    <x v="1"/>
    <s v="Jan 2015"/>
    <s v="Jan 2015  Week 02"/>
    <x v="0"/>
    <x v="0"/>
    <x v="0"/>
    <x v="0"/>
  </r>
  <r>
    <n v="3017"/>
    <s v="Melvin Benton"/>
    <x v="0"/>
    <n v="0.03"/>
    <n v="3.98"/>
    <n v="0.7"/>
    <x v="1"/>
    <x v="3"/>
    <x v="2"/>
    <x v="2"/>
    <x v="2"/>
    <s v="4009® Highlighters by Sanford"/>
    <n v="0.52"/>
    <s v="United States"/>
    <x v="2"/>
    <x v="8"/>
    <x v="74"/>
    <x v="77"/>
    <d v="2015-01-09T00:00:00"/>
    <x v="0"/>
    <x v="0"/>
    <x v="8"/>
    <d v="2015-01-10T00:00:00"/>
    <d v="2015-01-10T00:00:00"/>
    <d v="2015-01-31T00:00:00"/>
    <d v="2015-01-10T00:00:00"/>
    <n v="31.201799999999999"/>
    <n v="11"/>
    <n v="45.22"/>
    <x v="77"/>
    <n v="3.95"/>
    <x v="2"/>
    <x v="1"/>
    <n v="0.69"/>
    <n v="76.42179999999999"/>
    <x v="1"/>
    <s v="Jan 2015"/>
    <s v="Jan 2015  Week 02"/>
    <x v="1"/>
    <x v="1"/>
    <x v="1"/>
    <x v="0"/>
  </r>
  <r>
    <n v="833"/>
    <s v="Gerald Love"/>
    <x v="1"/>
    <n v="0"/>
    <n v="11.66"/>
    <n v="8.99"/>
    <x v="2"/>
    <x v="3"/>
    <x v="2"/>
    <x v="2"/>
    <x v="1"/>
    <s v="Boston 16765 Mini Stand Up Battery Pencil Sharpener"/>
    <n v="0.59"/>
    <s v="United States"/>
    <x v="2"/>
    <x v="8"/>
    <x v="75"/>
    <x v="78"/>
    <d v="2015-01-09T00:00:00"/>
    <x v="0"/>
    <x v="0"/>
    <x v="8"/>
    <d v="2015-01-11T00:00:00"/>
    <d v="2015-01-11T00:00:00"/>
    <d v="2015-01-31T00:00:00"/>
    <d v="2015-01-11T00:00:00"/>
    <n v="-203.67"/>
    <n v="11"/>
    <n v="138.51"/>
    <x v="78"/>
    <n v="11.66"/>
    <x v="2"/>
    <x v="2"/>
    <n v="-1.4704353476283301"/>
    <n v="-65.16"/>
    <x v="1"/>
    <s v="Jan 2015"/>
    <s v="Jan 2015  Week 02"/>
    <x v="0"/>
    <x v="0"/>
    <x v="0"/>
    <x v="0"/>
  </r>
  <r>
    <n v="358"/>
    <s v="Chris F Brandt"/>
    <x v="2"/>
    <n v="0.04"/>
    <n v="125.99"/>
    <n v="8.99"/>
    <x v="1"/>
    <x v="3"/>
    <x v="1"/>
    <x v="12"/>
    <x v="5"/>
    <s v="M70"/>
    <n v="0.59"/>
    <s v="United States"/>
    <x v="3"/>
    <x v="28"/>
    <x v="76"/>
    <x v="79"/>
    <d v="2015-01-09T00:00:00"/>
    <x v="0"/>
    <x v="0"/>
    <x v="8"/>
    <d v="2015-01-16T00:00:00"/>
    <d v="2015-01-16T00:00:00"/>
    <d v="2015-01-31T00:00:00"/>
    <d v="2015-01-16T00:00:00"/>
    <n v="-627.82191999999998"/>
    <n v="1"/>
    <n v="107.95"/>
    <x v="79"/>
    <n v="125.94999999999999"/>
    <x v="3"/>
    <x v="7"/>
    <n v="-5.8158584529874942"/>
    <n v="-519.87191999999993"/>
    <x v="1"/>
    <s v="Jan 2015"/>
    <s v="Jan 2015  Week 02"/>
    <x v="0"/>
    <x v="0"/>
    <x v="0"/>
    <x v="0"/>
  </r>
  <r>
    <n v="2555"/>
    <s v="Karl Knowles"/>
    <x v="2"/>
    <n v="0.1"/>
    <n v="2.6"/>
    <n v="2.4"/>
    <x v="1"/>
    <x v="2"/>
    <x v="2"/>
    <x v="2"/>
    <x v="2"/>
    <s v="12 Colored Short Pencils"/>
    <n v="0.57999999999999996"/>
    <s v="United States"/>
    <x v="1"/>
    <x v="30"/>
    <x v="77"/>
    <x v="80"/>
    <d v="2015-01-09T00:00:00"/>
    <x v="0"/>
    <x v="0"/>
    <x v="8"/>
    <d v="2015-01-14T00:00:00"/>
    <d v="2015-01-14T00:00:00"/>
    <d v="2015-01-31T00:00:00"/>
    <d v="2015-01-14T00:00:00"/>
    <n v="-88.04"/>
    <n v="12"/>
    <n v="30.1"/>
    <x v="80"/>
    <n v="2.5"/>
    <x v="1"/>
    <x v="3"/>
    <n v="-2.9249169435215947"/>
    <n v="-57.940000000000005"/>
    <x v="1"/>
    <s v="Jan 2015"/>
    <s v="Jan 2015  Week 02"/>
    <x v="0"/>
    <x v="0"/>
    <x v="0"/>
    <x v="0"/>
  </r>
  <r>
    <n v="1745"/>
    <s v="Herbert Holden"/>
    <x v="3"/>
    <n v="0.02"/>
    <n v="4.13"/>
    <n v="6.89"/>
    <x v="1"/>
    <x v="2"/>
    <x v="2"/>
    <x v="13"/>
    <x v="5"/>
    <s v="Avery 05222 Permanent Self-Adhesive File Folder Labels for Typewriters, on Rolls, White, 250/Roll"/>
    <n v="0.39"/>
    <s v="United States"/>
    <x v="0"/>
    <x v="5"/>
    <x v="78"/>
    <x v="81"/>
    <d v="2015-01-09T00:00:00"/>
    <x v="0"/>
    <x v="0"/>
    <x v="8"/>
    <d v="2015-01-10T00:00:00"/>
    <d v="2015-01-10T00:00:00"/>
    <d v="2015-01-31T00:00:00"/>
    <d v="2015-01-10T00:00:00"/>
    <n v="-51.737000000000002"/>
    <n v="9"/>
    <n v="45.87"/>
    <x v="81"/>
    <n v="4.1100000000000003"/>
    <x v="0"/>
    <x v="1"/>
    <n v="-1.1279049487682582"/>
    <n v="-5.8670000000000044"/>
    <x v="1"/>
    <s v="Jan 2015"/>
    <s v="Jan 2015  Week 02"/>
    <x v="0"/>
    <x v="0"/>
    <x v="0"/>
    <x v="0"/>
  </r>
  <r>
    <n v="1749"/>
    <s v="Sherri P Stephens"/>
    <x v="3"/>
    <n v="0.02"/>
    <n v="4.13"/>
    <n v="6.89"/>
    <x v="1"/>
    <x v="2"/>
    <x v="2"/>
    <x v="13"/>
    <x v="5"/>
    <s v="Avery 05222 Permanent Self-Adhesive File Folder Labels for Typewriters, on Rolls, White, 250/Roll"/>
    <n v="0.39"/>
    <s v="United States"/>
    <x v="1"/>
    <x v="19"/>
    <x v="79"/>
    <x v="82"/>
    <d v="2015-01-09T00:00:00"/>
    <x v="0"/>
    <x v="0"/>
    <x v="8"/>
    <d v="2015-01-10T00:00:00"/>
    <d v="2015-01-10T00:00:00"/>
    <d v="2015-01-31T00:00:00"/>
    <d v="2015-01-10T00:00:00"/>
    <n v="-48.235999999999997"/>
    <n v="2"/>
    <n v="10.19"/>
    <x v="82"/>
    <n v="4.1100000000000003"/>
    <x v="1"/>
    <x v="1"/>
    <n v="-4.7336604514229634"/>
    <n v="-38.045999999999999"/>
    <x v="1"/>
    <s v="Jan 2015"/>
    <s v="Jan 2015  Week 02"/>
    <x v="0"/>
    <x v="0"/>
    <x v="0"/>
    <x v="0"/>
  </r>
  <r>
    <n v="2164"/>
    <s v="Harry Sellers"/>
    <x v="3"/>
    <n v="0.01"/>
    <n v="5.38"/>
    <n v="7.57"/>
    <x v="1"/>
    <x v="0"/>
    <x v="2"/>
    <x v="5"/>
    <x v="5"/>
    <s v="Acco PRESSTEX® Data Binder with Storage Hooks, Dark Blue, 9 1/2&quot; X 11&quot;"/>
    <n v="0.36"/>
    <s v="United States"/>
    <x v="2"/>
    <x v="8"/>
    <x v="80"/>
    <x v="83"/>
    <d v="2015-01-09T00:00:00"/>
    <x v="0"/>
    <x v="0"/>
    <x v="8"/>
    <d v="2015-01-10T00:00:00"/>
    <d v="2015-01-10T00:00:00"/>
    <d v="2015-01-31T00:00:00"/>
    <d v="2015-01-10T00:00:00"/>
    <n v="-66.779579999999996"/>
    <n v="3"/>
    <n v="18.68"/>
    <x v="83"/>
    <n v="5.37"/>
    <x v="2"/>
    <x v="1"/>
    <n v="-3.5749239828693788"/>
    <n v="-48.099579999999996"/>
    <x v="1"/>
    <s v="Jan 2015"/>
    <s v="Jan 2015  Week 02"/>
    <x v="0"/>
    <x v="0"/>
    <x v="0"/>
    <x v="0"/>
  </r>
  <r>
    <n v="2164"/>
    <s v="Harry Sellers"/>
    <x v="3"/>
    <n v="0.05"/>
    <n v="3.28"/>
    <n v="3.97"/>
    <x v="1"/>
    <x v="0"/>
    <x v="2"/>
    <x v="2"/>
    <x v="2"/>
    <s v="Newell 337"/>
    <n v="0.56000000000000005"/>
    <s v="United States"/>
    <x v="2"/>
    <x v="8"/>
    <x v="80"/>
    <x v="83"/>
    <d v="2015-01-09T00:00:00"/>
    <x v="0"/>
    <x v="0"/>
    <x v="8"/>
    <d v="2015-01-09T00:00:00"/>
    <d v="2015-01-09T00:00:00"/>
    <d v="2015-01-31T00:00:00"/>
    <d v="2015-01-09T00:00:00"/>
    <n v="-144.9188"/>
    <n v="11"/>
    <n v="36.299999999999997"/>
    <x v="83"/>
    <n v="3.23"/>
    <x v="2"/>
    <x v="6"/>
    <n v="-3.9922534435261712"/>
    <n v="-108.61880000000001"/>
    <x v="1"/>
    <s v="Jan 2015"/>
    <s v="Jan 2015  Week 02"/>
    <x v="1"/>
    <x v="1"/>
    <x v="1"/>
    <x v="0"/>
  </r>
  <r>
    <n v="2165"/>
    <s v="Melanie Knight"/>
    <x v="3"/>
    <n v="0.09"/>
    <n v="2.78"/>
    <n v="0.97"/>
    <x v="1"/>
    <x v="0"/>
    <x v="2"/>
    <x v="2"/>
    <x v="2"/>
    <s v="Newell 339"/>
    <n v="0.59"/>
    <s v="United States"/>
    <x v="3"/>
    <x v="29"/>
    <x v="81"/>
    <x v="84"/>
    <d v="2015-01-09T00:00:00"/>
    <x v="0"/>
    <x v="0"/>
    <x v="8"/>
    <d v="2015-01-11T00:00:00"/>
    <d v="2015-01-11T00:00:00"/>
    <d v="2015-01-31T00:00:00"/>
    <d v="2015-01-11T00:00:00"/>
    <n v="-5.0716000000000001"/>
    <n v="6"/>
    <n v="16.03"/>
    <x v="83"/>
    <n v="2.69"/>
    <x v="3"/>
    <x v="2"/>
    <n v="-0.31638178415470991"/>
    <n v="10.958400000000001"/>
    <x v="1"/>
    <s v="Jan 2015"/>
    <s v="Jan 2015  Week 02"/>
    <x v="0"/>
    <x v="0"/>
    <x v="1"/>
    <x v="0"/>
  </r>
  <r>
    <n v="3331"/>
    <s v="Elisabeth Shaw"/>
    <x v="3"/>
    <n v="0.02"/>
    <n v="4"/>
    <n v="1.3"/>
    <x v="1"/>
    <x v="3"/>
    <x v="2"/>
    <x v="7"/>
    <x v="2"/>
    <s v="EcoTones® Memo Sheets"/>
    <n v="0.37"/>
    <s v="United States"/>
    <x v="0"/>
    <x v="12"/>
    <x v="42"/>
    <x v="45"/>
    <d v="2015-01-09T00:00:00"/>
    <x v="0"/>
    <x v="0"/>
    <x v="8"/>
    <d v="2015-01-09T00:00:00"/>
    <d v="2015-01-09T00:00:00"/>
    <d v="2015-01-31T00:00:00"/>
    <d v="2015-01-09T00:00:00"/>
    <n v="-23.295999999999999"/>
    <n v="12"/>
    <n v="50.71"/>
    <x v="84"/>
    <n v="3.98"/>
    <x v="0"/>
    <x v="6"/>
    <n v="-0.45939656872411749"/>
    <n v="27.414000000000001"/>
    <x v="1"/>
    <s v="Jan 2015"/>
    <s v="Jan 2015  Week 02"/>
    <x v="1"/>
    <x v="1"/>
    <x v="0"/>
    <x v="0"/>
  </r>
  <r>
    <n v="894"/>
    <s v="Gail Rankin Cole"/>
    <x v="0"/>
    <n v="0.01"/>
    <n v="8.34"/>
    <n v="0.96"/>
    <x v="1"/>
    <x v="3"/>
    <x v="0"/>
    <x v="11"/>
    <x v="2"/>
    <s v="Document Clip Frames"/>
    <n v="0.43"/>
    <s v="United States"/>
    <x v="3"/>
    <x v="31"/>
    <x v="82"/>
    <x v="85"/>
    <d v="2015-01-10T00:00:00"/>
    <x v="0"/>
    <x v="0"/>
    <x v="9"/>
    <d v="2015-01-12T00:00:00"/>
    <d v="2015-01-12T00:00:00"/>
    <d v="2015-01-31T00:00:00"/>
    <d v="2015-01-12T00:00:00"/>
    <n v="29.332000000000001"/>
    <n v="24"/>
    <n v="199.12"/>
    <x v="85"/>
    <n v="8.33"/>
    <x v="3"/>
    <x v="2"/>
    <n v="0.14730815588589796"/>
    <n v="228.452"/>
    <x v="1"/>
    <s v="Jan 2015"/>
    <s v="Jan 2015  Week 02"/>
    <x v="0"/>
    <x v="0"/>
    <x v="0"/>
    <x v="0"/>
  </r>
  <r>
    <n v="894"/>
    <s v="Gail Rankin Cole"/>
    <x v="0"/>
    <n v="0.06"/>
    <n v="3.28"/>
    <n v="3.97"/>
    <x v="1"/>
    <x v="3"/>
    <x v="2"/>
    <x v="2"/>
    <x v="2"/>
    <s v="Newell 337"/>
    <n v="0.56000000000000005"/>
    <s v="United States"/>
    <x v="3"/>
    <x v="31"/>
    <x v="82"/>
    <x v="85"/>
    <d v="2015-01-10T00:00:00"/>
    <x v="0"/>
    <x v="0"/>
    <x v="9"/>
    <d v="2015-01-11T00:00:00"/>
    <d v="2015-01-11T00:00:00"/>
    <d v="2015-01-31T00:00:00"/>
    <d v="2015-01-11T00:00:00"/>
    <n v="-86"/>
    <n v="19"/>
    <n v="63.14"/>
    <x v="85"/>
    <n v="3.2199999999999998"/>
    <x v="3"/>
    <x v="1"/>
    <n v="-1.3620525815647766"/>
    <n v="-22.86"/>
    <x v="1"/>
    <s v="Jan 2015"/>
    <s v="Jan 2015  Week 02"/>
    <x v="1"/>
    <x v="1"/>
    <x v="1"/>
    <x v="0"/>
  </r>
  <r>
    <n v="896"/>
    <s v="Jennifer Siegel"/>
    <x v="0"/>
    <n v="0.01"/>
    <n v="8.34"/>
    <n v="0.96"/>
    <x v="1"/>
    <x v="3"/>
    <x v="0"/>
    <x v="11"/>
    <x v="2"/>
    <s v="Document Clip Frames"/>
    <n v="0.43"/>
    <s v="United States"/>
    <x v="1"/>
    <x v="18"/>
    <x v="83"/>
    <x v="86"/>
    <d v="2015-01-10T00:00:00"/>
    <x v="0"/>
    <x v="0"/>
    <x v="9"/>
    <d v="2015-01-12T00:00:00"/>
    <d v="2015-01-12T00:00:00"/>
    <d v="2015-01-31T00:00:00"/>
    <d v="2015-01-12T00:00:00"/>
    <n v="34.348199999999999"/>
    <n v="6"/>
    <n v="49.78"/>
    <x v="86"/>
    <n v="8.33"/>
    <x v="1"/>
    <x v="2"/>
    <n v="0.69"/>
    <n v="84.128199999999993"/>
    <x v="1"/>
    <s v="Jan 2015"/>
    <s v="Jan 2015  Week 02"/>
    <x v="0"/>
    <x v="0"/>
    <x v="0"/>
    <x v="0"/>
  </r>
  <r>
    <n v="896"/>
    <s v="Jennifer Siegel"/>
    <x v="0"/>
    <n v="0.06"/>
    <n v="3.28"/>
    <n v="3.97"/>
    <x v="1"/>
    <x v="3"/>
    <x v="2"/>
    <x v="2"/>
    <x v="2"/>
    <s v="Newell 337"/>
    <n v="0.56000000000000005"/>
    <s v="United States"/>
    <x v="1"/>
    <x v="18"/>
    <x v="83"/>
    <x v="86"/>
    <d v="2015-01-10T00:00:00"/>
    <x v="0"/>
    <x v="0"/>
    <x v="9"/>
    <d v="2015-01-11T00:00:00"/>
    <d v="2015-01-11T00:00:00"/>
    <d v="2015-01-31T00:00:00"/>
    <d v="2015-01-11T00:00:00"/>
    <n v="-66.650000000000006"/>
    <n v="5"/>
    <n v="16.62"/>
    <x v="86"/>
    <n v="3.2199999999999998"/>
    <x v="1"/>
    <x v="1"/>
    <n v="-4.0102286401925396"/>
    <n v="-50.03"/>
    <x v="1"/>
    <s v="Jan 2015"/>
    <s v="Jan 2015  Week 02"/>
    <x v="1"/>
    <x v="1"/>
    <x v="1"/>
    <x v="0"/>
  </r>
  <r>
    <n v="1976"/>
    <s v="Sherri F Vogel"/>
    <x v="0"/>
    <n v="0.05"/>
    <n v="70.98"/>
    <n v="46.74"/>
    <x v="0"/>
    <x v="1"/>
    <x v="0"/>
    <x v="10"/>
    <x v="0"/>
    <s v="Hon Metal Bookcases, Putty"/>
    <n v="0.56000000000000005"/>
    <s v="United States"/>
    <x v="1"/>
    <x v="25"/>
    <x v="84"/>
    <x v="87"/>
    <d v="2015-01-10T00:00:00"/>
    <x v="0"/>
    <x v="0"/>
    <x v="9"/>
    <d v="2015-01-11T00:00:00"/>
    <d v="2015-01-11T00:00:00"/>
    <d v="2015-01-31T00:00:00"/>
    <d v="2015-01-11T00:00:00"/>
    <n v="-850.65239999999994"/>
    <n v="8"/>
    <n v="551.51"/>
    <x v="87"/>
    <n v="70.930000000000007"/>
    <x v="1"/>
    <x v="1"/>
    <n v="-1.5424061213758589"/>
    <n v="-299.14239999999995"/>
    <x v="1"/>
    <s v="Jan 2015"/>
    <s v="Jan 2015  Week 02"/>
    <x v="0"/>
    <x v="0"/>
    <x v="0"/>
    <x v="0"/>
  </r>
  <r>
    <n v="1976"/>
    <s v="Sherri F Vogel"/>
    <x v="0"/>
    <n v="0.05"/>
    <n v="11.55"/>
    <n v="2.36"/>
    <x v="1"/>
    <x v="1"/>
    <x v="2"/>
    <x v="2"/>
    <x v="2"/>
    <s v="Newell 309"/>
    <n v="0.55000000000000004"/>
    <s v="United States"/>
    <x v="1"/>
    <x v="25"/>
    <x v="84"/>
    <x v="87"/>
    <d v="2015-01-10T00:00:00"/>
    <x v="0"/>
    <x v="0"/>
    <x v="9"/>
    <d v="2015-01-12T00:00:00"/>
    <d v="2015-01-12T00:00:00"/>
    <d v="2015-01-31T00:00:00"/>
    <d v="2015-01-12T00:00:00"/>
    <n v="98.525099999999995"/>
    <n v="12"/>
    <n v="142.79"/>
    <x v="87"/>
    <n v="11.5"/>
    <x v="1"/>
    <x v="2"/>
    <n v="0.69"/>
    <n v="241.31509999999997"/>
    <x v="1"/>
    <s v="Jan 2015"/>
    <s v="Jan 2015  Week 02"/>
    <x v="1"/>
    <x v="1"/>
    <x v="1"/>
    <x v="0"/>
  </r>
  <r>
    <n v="2418"/>
    <s v="Kyle Fink"/>
    <x v="1"/>
    <n v="0.1"/>
    <n v="599.99"/>
    <n v="24.49"/>
    <x v="1"/>
    <x v="1"/>
    <x v="1"/>
    <x v="4"/>
    <x v="4"/>
    <s v="Canon PC1080F Personal Copier"/>
    <n v="0.5"/>
    <s v="United States"/>
    <x v="0"/>
    <x v="21"/>
    <x v="46"/>
    <x v="49"/>
    <d v="2015-01-10T00:00:00"/>
    <x v="0"/>
    <x v="0"/>
    <x v="9"/>
    <d v="2015-01-11T00:00:00"/>
    <d v="2015-01-11T00:00:00"/>
    <d v="2015-01-31T00:00:00"/>
    <d v="2015-01-11T00:00:00"/>
    <n v="-343.12599999999998"/>
    <n v="11"/>
    <n v="6355.69"/>
    <x v="88"/>
    <n v="599.89"/>
    <x v="0"/>
    <x v="1"/>
    <n v="-5.3987214606124594E-2"/>
    <n v="6012.5639999999994"/>
    <x v="1"/>
    <s v="Jan 2015"/>
    <s v="Jan 2015  Week 02"/>
    <x v="1"/>
    <x v="1"/>
    <x v="0"/>
    <x v="0"/>
  </r>
  <r>
    <n v="2418"/>
    <s v="Kyle Fink"/>
    <x v="1"/>
    <n v="0.06"/>
    <n v="2.78"/>
    <n v="1.25"/>
    <x v="1"/>
    <x v="1"/>
    <x v="2"/>
    <x v="2"/>
    <x v="2"/>
    <s v="Newell 318"/>
    <n v="0.59"/>
    <s v="United States"/>
    <x v="0"/>
    <x v="21"/>
    <x v="46"/>
    <x v="49"/>
    <d v="2015-01-10T00:00:00"/>
    <x v="0"/>
    <x v="0"/>
    <x v="9"/>
    <d v="2015-01-12T00:00:00"/>
    <d v="2015-01-12T00:00:00"/>
    <d v="2015-01-31T00:00:00"/>
    <d v="2015-01-12T00:00:00"/>
    <n v="66.36"/>
    <n v="10"/>
    <n v="28.09"/>
    <x v="88"/>
    <n v="2.7199999999999998"/>
    <x v="0"/>
    <x v="2"/>
    <n v="2.3624065503737985"/>
    <n v="94.45"/>
    <x v="1"/>
    <s v="Jan 2015"/>
    <s v="Jan 2015  Week 02"/>
    <x v="1"/>
    <x v="1"/>
    <x v="1"/>
    <x v="0"/>
  </r>
  <r>
    <n v="2132"/>
    <s v="Philip Hawkins"/>
    <x v="2"/>
    <n v="0.05"/>
    <n v="30.42"/>
    <n v="8.65"/>
    <x v="2"/>
    <x v="2"/>
    <x v="1"/>
    <x v="1"/>
    <x v="5"/>
    <s v="Fellowes Internet Keyboard, Platinum"/>
    <n v="0.74"/>
    <s v="United States"/>
    <x v="1"/>
    <x v="6"/>
    <x v="85"/>
    <x v="88"/>
    <d v="2015-01-10T00:00:00"/>
    <x v="0"/>
    <x v="0"/>
    <x v="9"/>
    <d v="2015-01-14T00:00:00"/>
    <d v="2015-01-14T00:00:00"/>
    <d v="2015-01-31T00:00:00"/>
    <d v="2015-01-14T00:00:00"/>
    <n v="-191.2576"/>
    <n v="11"/>
    <n v="334.44"/>
    <x v="89"/>
    <n v="30.37"/>
    <x v="1"/>
    <x v="4"/>
    <n v="-0.57187417772993665"/>
    <n v="143.1824"/>
    <x v="1"/>
    <s v="Jan 2015"/>
    <s v="Jan 2015  Week 02"/>
    <x v="0"/>
    <x v="0"/>
    <x v="0"/>
    <x v="0"/>
  </r>
  <r>
    <n v="2346"/>
    <s v="Sylvia Kumar"/>
    <x v="2"/>
    <n v="0.03"/>
    <n v="297.64"/>
    <n v="14.7"/>
    <x v="0"/>
    <x v="3"/>
    <x v="1"/>
    <x v="3"/>
    <x v="3"/>
    <s v="Panasonic KX-P3200 Dot Matrix Printer"/>
    <n v="0.56999999999999995"/>
    <s v="United States"/>
    <x v="0"/>
    <x v="32"/>
    <x v="86"/>
    <x v="89"/>
    <d v="2015-01-10T00:00:00"/>
    <x v="0"/>
    <x v="0"/>
    <x v="9"/>
    <d v="2015-01-15T00:00:00"/>
    <d v="2015-01-15T00:00:00"/>
    <d v="2015-01-31T00:00:00"/>
    <d v="2015-01-15T00:00:00"/>
    <n v="-48.972000000000001"/>
    <n v="12"/>
    <n v="3707.05"/>
    <x v="90"/>
    <n v="297.61"/>
    <x v="0"/>
    <x v="3"/>
    <n v="-1.3210504309356497E-2"/>
    <n v="3658.078"/>
    <x v="1"/>
    <s v="Jan 2015"/>
    <s v="Jan 2015  Week 02"/>
    <x v="0"/>
    <x v="0"/>
    <x v="0"/>
    <x v="0"/>
  </r>
  <r>
    <n v="2797"/>
    <s v="Cameron Kendall"/>
    <x v="4"/>
    <n v="0"/>
    <n v="5.0199999999999996"/>
    <n v="5.14"/>
    <x v="1"/>
    <x v="1"/>
    <x v="1"/>
    <x v="1"/>
    <x v="1"/>
    <s v="Imation 3.5, DISKETTE 44766 HGHLD3.52HD/FM, 10/Pack"/>
    <n v="0.79"/>
    <s v="United States"/>
    <x v="3"/>
    <x v="28"/>
    <x v="87"/>
    <x v="90"/>
    <d v="2015-01-10T00:00:00"/>
    <x v="0"/>
    <x v="0"/>
    <x v="9"/>
    <d v="2015-01-11T00:00:00"/>
    <d v="2015-01-11T00:00:00"/>
    <d v="2015-01-31T00:00:00"/>
    <d v="2015-01-11T00:00:00"/>
    <n v="-159.30279999999999"/>
    <n v="8"/>
    <n v="43.94"/>
    <x v="91"/>
    <n v="5.0199999999999996"/>
    <x v="3"/>
    <x v="1"/>
    <n v="-3.625461993627674"/>
    <n v="-115.36279999999999"/>
    <x v="1"/>
    <s v="Jan 2015"/>
    <s v="Jan 2015  Week 02"/>
    <x v="0"/>
    <x v="0"/>
    <x v="0"/>
    <x v="0"/>
  </r>
  <r>
    <n v="194"/>
    <s v="Tammy Goldman"/>
    <x v="3"/>
    <n v="0.02"/>
    <n v="6.48"/>
    <n v="9.17"/>
    <x v="1"/>
    <x v="3"/>
    <x v="2"/>
    <x v="7"/>
    <x v="5"/>
    <s v="Xerox 1996"/>
    <n v="0.37"/>
    <s v="United States"/>
    <x v="2"/>
    <x v="15"/>
    <x v="88"/>
    <x v="91"/>
    <d v="2015-01-10T00:00:00"/>
    <x v="0"/>
    <x v="0"/>
    <x v="9"/>
    <d v="2015-01-11T00:00:00"/>
    <d v="2015-01-11T00:00:00"/>
    <d v="2015-01-31T00:00:00"/>
    <d v="2015-01-11T00:00:00"/>
    <n v="-105.68519999999999"/>
    <n v="4"/>
    <n v="28.2"/>
    <x v="92"/>
    <n v="6.4600000000000009"/>
    <x v="2"/>
    <x v="1"/>
    <n v="-3.7477021276595743"/>
    <n v="-77.485199999999992"/>
    <x v="1"/>
    <s v="Jan 2015"/>
    <s v="Jan 2015  Week 02"/>
    <x v="0"/>
    <x v="0"/>
    <x v="0"/>
    <x v="0"/>
  </r>
  <r>
    <n v="947"/>
    <s v="Dorothy Buchanan"/>
    <x v="0"/>
    <n v="0.08"/>
    <n v="14.2"/>
    <n v="5.3"/>
    <x v="2"/>
    <x v="2"/>
    <x v="0"/>
    <x v="11"/>
    <x v="2"/>
    <s v="Coloredge Poster Frame"/>
    <n v="0.46"/>
    <s v="United States"/>
    <x v="3"/>
    <x v="33"/>
    <x v="89"/>
    <x v="92"/>
    <d v="2015-01-11T00:00:00"/>
    <x v="0"/>
    <x v="0"/>
    <x v="10"/>
    <d v="2015-01-13T00:00:00"/>
    <d v="2015-01-13T00:00:00"/>
    <d v="2015-01-31T00:00:00"/>
    <d v="2015-01-13T00:00:00"/>
    <n v="27.23"/>
    <n v="5"/>
    <n v="72.11"/>
    <x v="93"/>
    <n v="14.12"/>
    <x v="3"/>
    <x v="2"/>
    <n v="0.37761752877548194"/>
    <n v="99.34"/>
    <x v="2"/>
    <s v="Jan 2015"/>
    <s v="Jan 2015  Week 03"/>
    <x v="0"/>
    <x v="0"/>
    <x v="0"/>
    <x v="0"/>
  </r>
  <r>
    <n v="166"/>
    <s v="Vicki Hauser"/>
    <x v="2"/>
    <n v="0.08"/>
    <n v="399.98"/>
    <n v="12.06"/>
    <x v="0"/>
    <x v="1"/>
    <x v="1"/>
    <x v="3"/>
    <x v="0"/>
    <s v="Okidata ML320 Series Turbo Dot Matrix Printers"/>
    <n v="0.56000000000000005"/>
    <s v="United States"/>
    <x v="0"/>
    <x v="34"/>
    <x v="90"/>
    <x v="93"/>
    <d v="2015-01-11T00:00:00"/>
    <x v="0"/>
    <x v="0"/>
    <x v="10"/>
    <d v="2015-01-18T00:00:00"/>
    <d v="2015-01-18T00:00:00"/>
    <d v="2015-01-31T00:00:00"/>
    <d v="2015-01-18T00:00:00"/>
    <n v="28.514099999999999"/>
    <n v="5"/>
    <n v="1839.91"/>
    <x v="94"/>
    <n v="399.90000000000003"/>
    <x v="0"/>
    <x v="7"/>
    <n v="1.5497551510671717E-2"/>
    <n v="1868.4241000000002"/>
    <x v="2"/>
    <s v="Jan 2015"/>
    <s v="Jan 2015  Week 03"/>
    <x v="0"/>
    <x v="0"/>
    <x v="0"/>
    <x v="0"/>
  </r>
  <r>
    <n v="466"/>
    <s v="Marc Nash"/>
    <x v="3"/>
    <n v="0.08"/>
    <n v="297.64"/>
    <n v="14.7"/>
    <x v="0"/>
    <x v="0"/>
    <x v="1"/>
    <x v="3"/>
    <x v="3"/>
    <s v="Panasonic KX-P3200 Dot Matrix Printer"/>
    <n v="0.56999999999999995"/>
    <s v="United States"/>
    <x v="3"/>
    <x v="35"/>
    <x v="91"/>
    <x v="94"/>
    <d v="2015-01-11T00:00:00"/>
    <x v="0"/>
    <x v="0"/>
    <x v="10"/>
    <d v="2015-01-11T00:00:00"/>
    <d v="2015-01-11T00:00:00"/>
    <d v="2015-01-31T00:00:00"/>
    <d v="2015-01-11T00:00:00"/>
    <n v="496.79680000000002"/>
    <n v="5"/>
    <n v="1132.8399999999999"/>
    <x v="95"/>
    <n v="297.56"/>
    <x v="3"/>
    <x v="6"/>
    <n v="0.43854101196991635"/>
    <n v="1629.6368"/>
    <x v="2"/>
    <s v="Jan 2015"/>
    <s v="Jan 2015  Week 03"/>
    <x v="0"/>
    <x v="0"/>
    <x v="0"/>
    <x v="0"/>
  </r>
  <r>
    <n v="467"/>
    <s v="Maria Thomas"/>
    <x v="3"/>
    <n v="0.02"/>
    <n v="12.99"/>
    <n v="14.37"/>
    <x v="1"/>
    <x v="0"/>
    <x v="0"/>
    <x v="11"/>
    <x v="4"/>
    <s v="Tensor &quot;Hersey Kiss&quot; Styled Floor Lamp"/>
    <n v="0.73"/>
    <s v="United States"/>
    <x v="3"/>
    <x v="35"/>
    <x v="92"/>
    <x v="95"/>
    <d v="2015-01-11T00:00:00"/>
    <x v="0"/>
    <x v="0"/>
    <x v="10"/>
    <d v="2015-01-12T00:00:00"/>
    <d v="2015-01-12T00:00:00"/>
    <d v="2015-01-31T00:00:00"/>
    <d v="2015-01-12T00:00:00"/>
    <n v="-556.80960000000005"/>
    <n v="11"/>
    <n v="143.63"/>
    <x v="95"/>
    <n v="12.97"/>
    <x v="3"/>
    <x v="1"/>
    <n v="-3.876694283923972"/>
    <n v="-413.17960000000005"/>
    <x v="2"/>
    <s v="Jan 2015"/>
    <s v="Jan 2015  Week 03"/>
    <x v="0"/>
    <x v="0"/>
    <x v="1"/>
    <x v="0"/>
  </r>
  <r>
    <n v="468"/>
    <s v="Craig Bennett"/>
    <x v="3"/>
    <n v="0.06"/>
    <n v="14.42"/>
    <n v="6.75"/>
    <x v="1"/>
    <x v="0"/>
    <x v="2"/>
    <x v="8"/>
    <x v="6"/>
    <s v="Holmes Odor Grabber"/>
    <n v="0.52"/>
    <s v="United States"/>
    <x v="3"/>
    <x v="35"/>
    <x v="93"/>
    <x v="96"/>
    <d v="2015-01-11T00:00:00"/>
    <x v="0"/>
    <x v="0"/>
    <x v="10"/>
    <d v="2015-01-12T00:00:00"/>
    <d v="2015-01-12T00:00:00"/>
    <d v="2015-01-31T00:00:00"/>
    <d v="2015-01-12T00:00:00"/>
    <n v="-27.738800000000001"/>
    <n v="5"/>
    <n v="73.040000000000006"/>
    <x v="95"/>
    <n v="14.36"/>
    <x v="3"/>
    <x v="1"/>
    <n v="-0.37977546549835706"/>
    <n v="45.301200000000009"/>
    <x v="2"/>
    <s v="Jan 2015"/>
    <s v="Jan 2015  Week 03"/>
    <x v="0"/>
    <x v="0"/>
    <x v="1"/>
    <x v="0"/>
  </r>
  <r>
    <n v="469"/>
    <s v="Marion Bowling"/>
    <x v="3"/>
    <n v="0.05"/>
    <n v="4.1399999999999997"/>
    <n v="6.6"/>
    <x v="2"/>
    <x v="0"/>
    <x v="0"/>
    <x v="11"/>
    <x v="5"/>
    <s v="Eldon Image Series Black Desk Accessories"/>
    <n v="0.49"/>
    <s v="United States"/>
    <x v="3"/>
    <x v="33"/>
    <x v="94"/>
    <x v="97"/>
    <d v="2015-01-11T00:00:00"/>
    <x v="0"/>
    <x v="0"/>
    <x v="10"/>
    <d v="2015-01-13T00:00:00"/>
    <d v="2015-01-13T00:00:00"/>
    <d v="2015-01-31T00:00:00"/>
    <d v="2015-01-13T00:00:00"/>
    <n v="-128.68719999999999"/>
    <n v="7"/>
    <n v="33.35"/>
    <x v="95"/>
    <n v="4.09"/>
    <x v="3"/>
    <x v="2"/>
    <n v="-3.8586866566716638"/>
    <n v="-95.337199999999996"/>
    <x v="2"/>
    <s v="Jan 2015"/>
    <s v="Jan 2015  Week 03"/>
    <x v="0"/>
    <x v="0"/>
    <x v="1"/>
    <x v="0"/>
  </r>
  <r>
    <n v="470"/>
    <s v="Tony Doyle"/>
    <x v="3"/>
    <n v="0.03"/>
    <n v="11.34"/>
    <n v="5.01"/>
    <x v="1"/>
    <x v="0"/>
    <x v="2"/>
    <x v="7"/>
    <x v="5"/>
    <s v="Xerox 188"/>
    <n v="0.36"/>
    <s v="United States"/>
    <x v="3"/>
    <x v="33"/>
    <x v="95"/>
    <x v="98"/>
    <d v="2015-01-11T00:00:00"/>
    <x v="0"/>
    <x v="0"/>
    <x v="10"/>
    <d v="2015-01-11T00:00:00"/>
    <d v="2015-01-11T00:00:00"/>
    <d v="2015-01-31T00:00:00"/>
    <d v="2015-01-11T00:00:00"/>
    <n v="23.2028"/>
    <n v="5"/>
    <n v="60.24"/>
    <x v="95"/>
    <n v="11.31"/>
    <x v="3"/>
    <x v="6"/>
    <n v="0.38517264276228419"/>
    <n v="83.442800000000005"/>
    <x v="2"/>
    <s v="Jan 2015"/>
    <s v="Jan 2015  Week 03"/>
    <x v="0"/>
    <x v="0"/>
    <x v="1"/>
    <x v="0"/>
  </r>
  <r>
    <n v="2776"/>
    <s v="April Henson"/>
    <x v="0"/>
    <n v="0.03"/>
    <n v="350.98"/>
    <n v="30"/>
    <x v="0"/>
    <x v="1"/>
    <x v="0"/>
    <x v="9"/>
    <x v="3"/>
    <s v="Office Star - Professional Matrix Back Chair with 2-to-1 Synchro Tilt and Mesh Fabric Seat"/>
    <n v="0.61"/>
    <s v="United States"/>
    <x v="3"/>
    <x v="36"/>
    <x v="96"/>
    <x v="99"/>
    <d v="2015-01-12T00:00:00"/>
    <x v="0"/>
    <x v="0"/>
    <x v="11"/>
    <d v="2015-01-15T00:00:00"/>
    <d v="2015-01-15T00:00:00"/>
    <d v="2015-01-31T00:00:00"/>
    <d v="2015-01-15T00:00:00"/>
    <n v="2692.4421000000002"/>
    <n v="11"/>
    <n v="3902.09"/>
    <x v="96"/>
    <n v="350.95000000000005"/>
    <x v="3"/>
    <x v="0"/>
    <n v="0.69000000000000006"/>
    <n v="6594.5321000000004"/>
    <x v="2"/>
    <s v="Jan 2015"/>
    <s v="Jan 2015  Week 03"/>
    <x v="0"/>
    <x v="0"/>
    <x v="0"/>
    <x v="0"/>
  </r>
  <r>
    <n v="2776"/>
    <s v="April Henson"/>
    <x v="0"/>
    <n v="0.04"/>
    <n v="1.68"/>
    <n v="1"/>
    <x v="1"/>
    <x v="1"/>
    <x v="2"/>
    <x v="2"/>
    <x v="2"/>
    <s v="Prang Dustless Chalk Sticks"/>
    <n v="0.35"/>
    <s v="United States"/>
    <x v="3"/>
    <x v="36"/>
    <x v="96"/>
    <x v="99"/>
    <d v="2015-01-12T00:00:00"/>
    <x v="0"/>
    <x v="0"/>
    <x v="11"/>
    <d v="2015-01-14T00:00:00"/>
    <d v="2015-01-14T00:00:00"/>
    <d v="2015-01-31T00:00:00"/>
    <d v="2015-01-14T00:00:00"/>
    <n v="2.0672000000000001"/>
    <n v="8"/>
    <n v="14.18"/>
    <x v="96"/>
    <n v="1.64"/>
    <x v="3"/>
    <x v="2"/>
    <n v="0.14578279266572639"/>
    <n v="16.247199999999999"/>
    <x v="2"/>
    <s v="Jan 2015"/>
    <s v="Jan 2015  Week 03"/>
    <x v="1"/>
    <x v="1"/>
    <x v="1"/>
    <x v="0"/>
  </r>
  <r>
    <n v="120"/>
    <s v="Helen H Murphy"/>
    <x v="1"/>
    <n v="0.05"/>
    <n v="6.3"/>
    <n v="0.5"/>
    <x v="1"/>
    <x v="3"/>
    <x v="2"/>
    <x v="13"/>
    <x v="5"/>
    <s v="Avery 51"/>
    <n v="0.39"/>
    <s v="United States"/>
    <x v="2"/>
    <x v="15"/>
    <x v="29"/>
    <x v="31"/>
    <d v="2015-01-12T00:00:00"/>
    <x v="0"/>
    <x v="0"/>
    <x v="11"/>
    <d v="2015-01-13T00:00:00"/>
    <d v="2015-01-13T00:00:00"/>
    <d v="2015-01-31T00:00:00"/>
    <d v="2015-01-13T00:00:00"/>
    <n v="41.296500000000002"/>
    <n v="10"/>
    <n v="59.85"/>
    <x v="97"/>
    <n v="6.25"/>
    <x v="2"/>
    <x v="1"/>
    <n v="0.69000000000000006"/>
    <n v="101.1465"/>
    <x v="2"/>
    <s v="Jan 2015"/>
    <s v="Jan 2015  Week 03"/>
    <x v="0"/>
    <x v="0"/>
    <x v="0"/>
    <x v="0"/>
  </r>
  <r>
    <n v="120"/>
    <s v="Helen H Murphy"/>
    <x v="1"/>
    <n v="0.09"/>
    <n v="205.99"/>
    <n v="3"/>
    <x v="2"/>
    <x v="3"/>
    <x v="1"/>
    <x v="12"/>
    <x v="5"/>
    <s v="6185"/>
    <n v="0.57999999999999996"/>
    <s v="United States"/>
    <x v="2"/>
    <x v="15"/>
    <x v="29"/>
    <x v="31"/>
    <d v="2015-01-12T00:00:00"/>
    <x v="0"/>
    <x v="0"/>
    <x v="11"/>
    <d v="2015-01-14T00:00:00"/>
    <d v="2015-01-14T00:00:00"/>
    <d v="2015-01-31T00:00:00"/>
    <d v="2015-01-14T00:00:00"/>
    <n v="1179.0237"/>
    <n v="10"/>
    <n v="1708.73"/>
    <x v="97"/>
    <n v="205.9"/>
    <x v="2"/>
    <x v="2"/>
    <n v="0.69"/>
    <n v="2887.7537000000002"/>
    <x v="2"/>
    <s v="Jan 2015"/>
    <s v="Jan 2015  Week 03"/>
    <x v="1"/>
    <x v="1"/>
    <x v="1"/>
    <x v="0"/>
  </r>
  <r>
    <n v="898"/>
    <s v="Harriet Hodges"/>
    <x v="1"/>
    <n v="0.04"/>
    <n v="90.97"/>
    <n v="28"/>
    <x v="0"/>
    <x v="0"/>
    <x v="1"/>
    <x v="3"/>
    <x v="3"/>
    <s v="Lexmark Z55se Color Inkjet Printer"/>
    <n v="0.38"/>
    <s v="United States"/>
    <x v="3"/>
    <x v="11"/>
    <x v="13"/>
    <x v="100"/>
    <d v="2015-01-12T00:00:00"/>
    <x v="0"/>
    <x v="0"/>
    <x v="11"/>
    <d v="2015-01-13T00:00:00"/>
    <d v="2015-01-13T00:00:00"/>
    <d v="2015-01-31T00:00:00"/>
    <d v="2015-01-13T00:00:00"/>
    <n v="-173.09520000000001"/>
    <n v="6"/>
    <n v="573.30999999999995"/>
    <x v="98"/>
    <n v="90.929999999999993"/>
    <x v="3"/>
    <x v="1"/>
    <n v="-0.30192252010256238"/>
    <n v="400.21479999999997"/>
    <x v="2"/>
    <s v="Jan 2015"/>
    <s v="Jan 2015  Week 03"/>
    <x v="0"/>
    <x v="0"/>
    <x v="0"/>
    <x v="0"/>
  </r>
  <r>
    <n v="898"/>
    <s v="Harriet Hodges"/>
    <x v="1"/>
    <n v="7.0000000000000007E-2"/>
    <n v="20.34"/>
    <n v="35"/>
    <x v="1"/>
    <x v="0"/>
    <x v="2"/>
    <x v="6"/>
    <x v="4"/>
    <s v="Tennsco Commercial Shelving"/>
    <n v="0.84"/>
    <s v="United States"/>
    <x v="3"/>
    <x v="11"/>
    <x v="13"/>
    <x v="100"/>
    <d v="2015-01-12T00:00:00"/>
    <x v="0"/>
    <x v="0"/>
    <x v="11"/>
    <d v="2015-01-13T00:00:00"/>
    <d v="2015-01-13T00:00:00"/>
    <d v="2015-01-31T00:00:00"/>
    <d v="2015-01-13T00:00:00"/>
    <n v="-96.16"/>
    <n v="5"/>
    <n v="140.22999999999999"/>
    <x v="98"/>
    <n v="20.27"/>
    <x v="3"/>
    <x v="1"/>
    <n v="-0.68573058546673327"/>
    <n v="44.069999999999993"/>
    <x v="2"/>
    <s v="Jan 2015"/>
    <s v="Jan 2015  Week 03"/>
    <x v="1"/>
    <x v="1"/>
    <x v="1"/>
    <x v="0"/>
  </r>
  <r>
    <n v="899"/>
    <s v="Jordan Berry"/>
    <x v="1"/>
    <n v="0.04"/>
    <n v="90.97"/>
    <n v="28"/>
    <x v="0"/>
    <x v="0"/>
    <x v="1"/>
    <x v="3"/>
    <x v="3"/>
    <s v="Lexmark Z55se Color Inkjet Printer"/>
    <n v="0.38"/>
    <s v="United States"/>
    <x v="3"/>
    <x v="28"/>
    <x v="97"/>
    <x v="101"/>
    <d v="2015-01-12T00:00:00"/>
    <x v="0"/>
    <x v="0"/>
    <x v="11"/>
    <d v="2015-01-13T00:00:00"/>
    <d v="2015-01-13T00:00:00"/>
    <d v="2015-01-31T00:00:00"/>
    <d v="2015-01-13T00:00:00"/>
    <n v="-173.09520000000001"/>
    <n v="2"/>
    <n v="191.1"/>
    <x v="99"/>
    <n v="90.929999999999993"/>
    <x v="3"/>
    <x v="1"/>
    <n v="-0.90578335949764521"/>
    <n v="18.004799999999989"/>
    <x v="2"/>
    <s v="Jan 2015"/>
    <s v="Jan 2015  Week 03"/>
    <x v="0"/>
    <x v="0"/>
    <x v="0"/>
    <x v="0"/>
  </r>
  <r>
    <n v="899"/>
    <s v="Jordan Berry"/>
    <x v="1"/>
    <n v="7.0000000000000007E-2"/>
    <n v="20.34"/>
    <n v="35"/>
    <x v="1"/>
    <x v="0"/>
    <x v="2"/>
    <x v="6"/>
    <x v="4"/>
    <s v="Tennsco Commercial Shelving"/>
    <n v="0.84"/>
    <s v="United States"/>
    <x v="3"/>
    <x v="28"/>
    <x v="97"/>
    <x v="101"/>
    <d v="2015-01-12T00:00:00"/>
    <x v="0"/>
    <x v="0"/>
    <x v="11"/>
    <d v="2015-01-13T00:00:00"/>
    <d v="2015-01-13T00:00:00"/>
    <d v="2015-01-31T00:00:00"/>
    <d v="2015-01-13T00:00:00"/>
    <n v="-96.16"/>
    <n v="1"/>
    <n v="28.05"/>
    <x v="99"/>
    <n v="20.27"/>
    <x v="3"/>
    <x v="1"/>
    <n v="-3.4281639928698748"/>
    <n v="-68.11"/>
    <x v="2"/>
    <s v="Jan 2015"/>
    <s v="Jan 2015  Week 03"/>
    <x v="1"/>
    <x v="1"/>
    <x v="1"/>
    <x v="0"/>
  </r>
  <r>
    <n v="1636"/>
    <s v="Sidney Greenberg"/>
    <x v="1"/>
    <n v="0.04"/>
    <n v="136.97999999999999"/>
    <n v="24.49"/>
    <x v="2"/>
    <x v="2"/>
    <x v="0"/>
    <x v="11"/>
    <x v="4"/>
    <s v="3M Polarizing Task Lamp with Clamp Arm, Light Gray"/>
    <n v="0.59"/>
    <s v="United States"/>
    <x v="2"/>
    <x v="8"/>
    <x v="98"/>
    <x v="102"/>
    <d v="2015-01-12T00:00:00"/>
    <x v="0"/>
    <x v="0"/>
    <x v="11"/>
    <d v="2015-01-14T00:00:00"/>
    <d v="2015-01-14T00:00:00"/>
    <d v="2015-01-31T00:00:00"/>
    <d v="2015-01-14T00:00:00"/>
    <n v="1127.5497"/>
    <n v="12"/>
    <n v="1634.13"/>
    <x v="100"/>
    <n v="136.94"/>
    <x v="2"/>
    <x v="2"/>
    <n v="0.69"/>
    <n v="2761.6797000000001"/>
    <x v="2"/>
    <s v="Jan 2015"/>
    <s v="Jan 2015  Week 03"/>
    <x v="0"/>
    <x v="0"/>
    <x v="0"/>
    <x v="0"/>
  </r>
  <r>
    <n v="823"/>
    <s v="Christian Albright"/>
    <x v="2"/>
    <n v="0.04"/>
    <n v="6.24"/>
    <n v="5.22"/>
    <x v="1"/>
    <x v="0"/>
    <x v="0"/>
    <x v="11"/>
    <x v="5"/>
    <s v="Eldon Expressions Mahogany Wood Desk Collection"/>
    <n v="0.6"/>
    <s v="United States"/>
    <x v="0"/>
    <x v="34"/>
    <x v="99"/>
    <x v="103"/>
    <d v="2015-01-12T00:00:00"/>
    <x v="0"/>
    <x v="0"/>
    <x v="11"/>
    <d v="2015-01-17T00:00:00"/>
    <d v="2015-01-17T00:00:00"/>
    <d v="2015-01-31T00:00:00"/>
    <d v="2015-01-17T00:00:00"/>
    <n v="4.3808999999999996"/>
    <n v="13"/>
    <n v="80.23"/>
    <x v="101"/>
    <n v="6.2"/>
    <x v="0"/>
    <x v="3"/>
    <n v="5.4604262744609243E-2"/>
    <n v="84.610900000000001"/>
    <x v="2"/>
    <s v="Jan 2015"/>
    <s v="Jan 2015  Week 03"/>
    <x v="0"/>
    <x v="0"/>
    <x v="0"/>
    <x v="0"/>
  </r>
  <r>
    <n v="824"/>
    <s v="Joann Moser"/>
    <x v="2"/>
    <n v="0.09"/>
    <n v="260.98"/>
    <n v="41.91"/>
    <x v="0"/>
    <x v="0"/>
    <x v="0"/>
    <x v="10"/>
    <x v="0"/>
    <s v="Atlantic Metals Mobile 3-Shelf Bookcases, Custom Colors"/>
    <n v="0.59"/>
    <s v="United States"/>
    <x v="0"/>
    <x v="34"/>
    <x v="100"/>
    <x v="104"/>
    <d v="2015-01-12T00:00:00"/>
    <x v="0"/>
    <x v="0"/>
    <x v="11"/>
    <d v="2015-01-19T00:00:00"/>
    <d v="2015-01-19T00:00:00"/>
    <d v="2015-01-31T00:00:00"/>
    <d v="2015-01-19T00:00:00"/>
    <n v="-100.744"/>
    <n v="8"/>
    <n v="2044.9"/>
    <x v="101"/>
    <n v="260.89000000000004"/>
    <x v="0"/>
    <x v="7"/>
    <n v="-4.9265978776468287E-2"/>
    <n v="1944.1560000000002"/>
    <x v="2"/>
    <s v="Jan 2015"/>
    <s v="Jan 2015  Week 03"/>
    <x v="0"/>
    <x v="0"/>
    <x v="1"/>
    <x v="0"/>
  </r>
  <r>
    <n v="1424"/>
    <s v="Robyn Zhou"/>
    <x v="2"/>
    <n v="0.05"/>
    <n v="350.99"/>
    <n v="39"/>
    <x v="0"/>
    <x v="2"/>
    <x v="0"/>
    <x v="9"/>
    <x v="3"/>
    <s v="Global Leather Executive Chair"/>
    <n v="0.55000000000000004"/>
    <s v="United States"/>
    <x v="2"/>
    <x v="3"/>
    <x v="101"/>
    <x v="105"/>
    <d v="2015-01-12T00:00:00"/>
    <x v="0"/>
    <x v="0"/>
    <x v="11"/>
    <d v="2015-01-14T00:00:00"/>
    <d v="2015-01-14T00:00:00"/>
    <d v="2015-01-31T00:00:00"/>
    <d v="2015-01-14T00:00:00"/>
    <n v="451.28039999999999"/>
    <n v="3"/>
    <n v="1020.08"/>
    <x v="102"/>
    <n v="350.94"/>
    <x v="2"/>
    <x v="2"/>
    <n v="0.44239706689671393"/>
    <n v="1471.3604"/>
    <x v="2"/>
    <s v="Jan 2015"/>
    <s v="Jan 2015  Week 03"/>
    <x v="0"/>
    <x v="0"/>
    <x v="0"/>
    <x v="0"/>
  </r>
  <r>
    <n v="1424"/>
    <s v="Robyn Zhou"/>
    <x v="2"/>
    <n v="0"/>
    <n v="8.74"/>
    <n v="1.39"/>
    <x v="1"/>
    <x v="2"/>
    <x v="2"/>
    <x v="15"/>
    <x v="5"/>
    <s v="#10- 4 1/8&quot; x 9 1/2&quot; Recycled Envelopes"/>
    <n v="0.38"/>
    <s v="United States"/>
    <x v="2"/>
    <x v="3"/>
    <x v="101"/>
    <x v="105"/>
    <d v="2015-01-12T00:00:00"/>
    <x v="0"/>
    <x v="0"/>
    <x v="11"/>
    <d v="2015-01-16T00:00:00"/>
    <d v="2015-01-16T00:00:00"/>
    <d v="2015-01-31T00:00:00"/>
    <d v="2015-01-16T00:00:00"/>
    <n v="44.988"/>
    <n v="7"/>
    <n v="65.2"/>
    <x v="102"/>
    <n v="8.74"/>
    <x v="2"/>
    <x v="4"/>
    <n v="0.69"/>
    <n v="110.188"/>
    <x v="2"/>
    <s v="Jan 2015"/>
    <s v="Jan 2015  Week 03"/>
    <x v="1"/>
    <x v="1"/>
    <x v="1"/>
    <x v="0"/>
  </r>
  <r>
    <n v="1424"/>
    <s v="Robyn Zhou"/>
    <x v="2"/>
    <n v="0.02"/>
    <n v="1.98"/>
    <n v="0.7"/>
    <x v="1"/>
    <x v="2"/>
    <x v="2"/>
    <x v="14"/>
    <x v="2"/>
    <s v="Brites Rubber Bands, 1 1/2 oz. Box"/>
    <n v="0.83"/>
    <s v="United States"/>
    <x v="2"/>
    <x v="3"/>
    <x v="101"/>
    <x v="105"/>
    <d v="2015-01-12T00:00:00"/>
    <x v="0"/>
    <x v="0"/>
    <x v="11"/>
    <d v="2015-01-16T00:00:00"/>
    <d v="2015-01-16T00:00:00"/>
    <d v="2015-01-31T00:00:00"/>
    <d v="2015-01-16T00:00:00"/>
    <n v="-20.732800000000001"/>
    <n v="11"/>
    <n v="22.59"/>
    <x v="102"/>
    <n v="1.96"/>
    <x v="2"/>
    <x v="4"/>
    <n v="-0.91778663125276672"/>
    <n v="1.8571999999999989"/>
    <x v="2"/>
    <s v="Jan 2015"/>
    <s v="Jan 2015  Week 03"/>
    <x v="1"/>
    <x v="1"/>
    <x v="1"/>
    <x v="0"/>
  </r>
  <r>
    <n v="2715"/>
    <s v="Becky Farmer"/>
    <x v="2"/>
    <n v="0.01"/>
    <n v="29.89"/>
    <n v="1.99"/>
    <x v="1"/>
    <x v="3"/>
    <x v="1"/>
    <x v="1"/>
    <x v="1"/>
    <s v="Verbatim DVD-RAM, 5.2GB, Rewritable, Type 1, DS"/>
    <n v="0.5"/>
    <s v="United States"/>
    <x v="1"/>
    <x v="25"/>
    <x v="102"/>
    <x v="106"/>
    <d v="2015-01-12T00:00:00"/>
    <x v="0"/>
    <x v="0"/>
    <x v="11"/>
    <d v="2015-01-16T00:00:00"/>
    <d v="2015-01-16T00:00:00"/>
    <d v="2015-01-31T00:00:00"/>
    <d v="2015-01-16T00:00:00"/>
    <n v="-74.64"/>
    <n v="1"/>
    <n v="31.96"/>
    <x v="103"/>
    <n v="29.88"/>
    <x v="1"/>
    <x v="4"/>
    <n v="-2.3354192740926156"/>
    <n v="-42.68"/>
    <x v="2"/>
    <s v="Jan 2015"/>
    <s v="Jan 2015  Week 03"/>
    <x v="0"/>
    <x v="0"/>
    <x v="0"/>
    <x v="0"/>
  </r>
  <r>
    <n v="2069"/>
    <s v="Elsie Boykin"/>
    <x v="4"/>
    <n v="0.1"/>
    <n v="40.98"/>
    <n v="6.5"/>
    <x v="1"/>
    <x v="1"/>
    <x v="1"/>
    <x v="1"/>
    <x v="5"/>
    <s v="Targus USB Numeric Keypad"/>
    <n v="0.74"/>
    <s v="United States"/>
    <x v="0"/>
    <x v="32"/>
    <x v="103"/>
    <x v="107"/>
    <d v="2015-01-12T00:00:00"/>
    <x v="0"/>
    <x v="0"/>
    <x v="11"/>
    <d v="2015-01-14T00:00:00"/>
    <d v="2015-01-14T00:00:00"/>
    <d v="2015-01-31T00:00:00"/>
    <d v="2015-01-14T00:00:00"/>
    <n v="66.852000000000004"/>
    <n v="3"/>
    <n v="120.34"/>
    <x v="104"/>
    <n v="40.879999999999995"/>
    <x v="0"/>
    <x v="2"/>
    <n v="0.55552600963935517"/>
    <n v="187.19200000000001"/>
    <x v="2"/>
    <s v="Jan 2015"/>
    <s v="Jan 2015  Week 03"/>
    <x v="0"/>
    <x v="0"/>
    <x v="0"/>
    <x v="0"/>
  </r>
  <r>
    <n v="750"/>
    <s v="Jordan Wilkinson"/>
    <x v="3"/>
    <n v="0.09"/>
    <n v="27.75"/>
    <n v="19.989999999999998"/>
    <x v="1"/>
    <x v="3"/>
    <x v="2"/>
    <x v="6"/>
    <x v="5"/>
    <s v="Fellowes Super Stor/Drawer®"/>
    <n v="0.67"/>
    <s v="United States"/>
    <x v="0"/>
    <x v="32"/>
    <x v="104"/>
    <x v="108"/>
    <d v="2015-01-12T00:00:00"/>
    <x v="0"/>
    <x v="0"/>
    <x v="11"/>
    <d v="2015-01-13T00:00:00"/>
    <d v="2015-01-13T00:00:00"/>
    <d v="2015-01-31T00:00:00"/>
    <d v="2015-01-13T00:00:00"/>
    <n v="-224.64400000000001"/>
    <n v="10"/>
    <n v="257.52"/>
    <x v="105"/>
    <n v="27.66"/>
    <x v="0"/>
    <x v="1"/>
    <n v="-0.872336129232681"/>
    <n v="32.875999999999976"/>
    <x v="2"/>
    <s v="Jan 2015"/>
    <s v="Jan 2015  Week 03"/>
    <x v="0"/>
    <x v="0"/>
    <x v="0"/>
    <x v="0"/>
  </r>
  <r>
    <n v="2489"/>
    <s v="Craig Liu"/>
    <x v="3"/>
    <n v="7.0000000000000007E-2"/>
    <n v="65.989999999999995"/>
    <n v="8.8000000000000007"/>
    <x v="1"/>
    <x v="2"/>
    <x v="1"/>
    <x v="12"/>
    <x v="5"/>
    <s v="6120"/>
    <n v="0.57999999999999996"/>
    <s v="United States"/>
    <x v="2"/>
    <x v="8"/>
    <x v="105"/>
    <x v="109"/>
    <d v="2015-01-12T00:00:00"/>
    <x v="0"/>
    <x v="0"/>
    <x v="11"/>
    <d v="2015-01-12T00:00:00"/>
    <d v="2015-01-12T00:00:00"/>
    <d v="2015-01-31T00:00:00"/>
    <d v="2015-01-12T00:00:00"/>
    <n v="109.836"/>
    <n v="9"/>
    <n v="471.66"/>
    <x v="106"/>
    <n v="65.92"/>
    <x v="2"/>
    <x v="6"/>
    <n v="0.2328711359877878"/>
    <n v="581.49599999999998"/>
    <x v="2"/>
    <s v="Jan 2015"/>
    <s v="Jan 2015  Week 03"/>
    <x v="0"/>
    <x v="0"/>
    <x v="0"/>
    <x v="0"/>
  </r>
  <r>
    <n v="2490"/>
    <s v="Pauline Finch"/>
    <x v="3"/>
    <n v="0"/>
    <n v="10.01"/>
    <n v="1.99"/>
    <x v="2"/>
    <x v="2"/>
    <x v="1"/>
    <x v="1"/>
    <x v="1"/>
    <s v="TDK 4.7GB DVD-R"/>
    <n v="0.41"/>
    <s v="United States"/>
    <x v="2"/>
    <x v="8"/>
    <x v="106"/>
    <x v="110"/>
    <d v="2015-01-12T00:00:00"/>
    <x v="0"/>
    <x v="0"/>
    <x v="11"/>
    <d v="2015-01-14T00:00:00"/>
    <d v="2015-01-14T00:00:00"/>
    <d v="2015-01-31T00:00:00"/>
    <d v="2015-01-14T00:00:00"/>
    <n v="82.703400000000002"/>
    <n v="11"/>
    <n v="119.86"/>
    <x v="106"/>
    <n v="10.01"/>
    <x v="2"/>
    <x v="2"/>
    <n v="0.69000000000000006"/>
    <n v="202.5634"/>
    <x v="2"/>
    <s v="Jan 2015"/>
    <s v="Jan 2015  Week 03"/>
    <x v="0"/>
    <x v="0"/>
    <x v="1"/>
    <x v="0"/>
  </r>
  <r>
    <n v="2491"/>
    <s v="Sean N Boyer"/>
    <x v="3"/>
    <n v="7.0000000000000007E-2"/>
    <n v="65.989999999999995"/>
    <n v="8.8000000000000007"/>
    <x v="1"/>
    <x v="2"/>
    <x v="1"/>
    <x v="12"/>
    <x v="5"/>
    <s v="6120"/>
    <n v="0.57999999999999996"/>
    <s v="United States"/>
    <x v="2"/>
    <x v="8"/>
    <x v="10"/>
    <x v="111"/>
    <d v="2015-01-12T00:00:00"/>
    <x v="0"/>
    <x v="0"/>
    <x v="11"/>
    <d v="2015-01-12T00:00:00"/>
    <d v="2015-01-12T00:00:00"/>
    <d v="2015-01-31T00:00:00"/>
    <d v="2015-01-12T00:00:00"/>
    <n v="109.836"/>
    <n v="37"/>
    <n v="1939.03"/>
    <x v="107"/>
    <n v="65.92"/>
    <x v="2"/>
    <x v="6"/>
    <n v="5.6644817253987817E-2"/>
    <n v="2048.866"/>
    <x v="2"/>
    <s v="Jan 2015"/>
    <s v="Jan 2015  Week 03"/>
    <x v="0"/>
    <x v="0"/>
    <x v="0"/>
    <x v="0"/>
  </r>
  <r>
    <n v="2491"/>
    <s v="Sean N Boyer"/>
    <x v="3"/>
    <n v="0"/>
    <n v="10.01"/>
    <n v="1.99"/>
    <x v="2"/>
    <x v="2"/>
    <x v="1"/>
    <x v="1"/>
    <x v="1"/>
    <s v="TDK 4.7GB DVD-R"/>
    <n v="0.41"/>
    <s v="United States"/>
    <x v="2"/>
    <x v="8"/>
    <x v="10"/>
    <x v="111"/>
    <d v="2015-01-12T00:00:00"/>
    <x v="0"/>
    <x v="0"/>
    <x v="11"/>
    <d v="2015-01-14T00:00:00"/>
    <d v="2015-01-14T00:00:00"/>
    <d v="2015-01-31T00:00:00"/>
    <d v="2015-01-14T00:00:00"/>
    <n v="128.03"/>
    <n v="42"/>
    <n v="457.63"/>
    <x v="107"/>
    <n v="10.01"/>
    <x v="2"/>
    <x v="2"/>
    <n v="0.27976749776019927"/>
    <n v="585.66"/>
    <x v="2"/>
    <s v="Jan 2015"/>
    <s v="Jan 2015  Week 03"/>
    <x v="1"/>
    <x v="1"/>
    <x v="1"/>
    <x v="0"/>
  </r>
  <r>
    <n v="2338"/>
    <s v="Lynn Hines"/>
    <x v="0"/>
    <n v="0.06"/>
    <n v="2.08"/>
    <n v="5.33"/>
    <x v="1"/>
    <x v="2"/>
    <x v="0"/>
    <x v="11"/>
    <x v="5"/>
    <s v="Eldon® Wave Desk Accessories"/>
    <n v="0.43"/>
    <s v="United States"/>
    <x v="3"/>
    <x v="36"/>
    <x v="107"/>
    <x v="112"/>
    <d v="2015-01-13T00:00:00"/>
    <x v="0"/>
    <x v="0"/>
    <x v="12"/>
    <d v="2015-01-13T00:00:00"/>
    <d v="2015-01-13T00:00:00"/>
    <d v="2015-01-31T00:00:00"/>
    <d v="2015-01-13T00:00:00"/>
    <n v="-82.559200000000004"/>
    <n v="4"/>
    <n v="9.23"/>
    <x v="108"/>
    <n v="2.02"/>
    <x v="3"/>
    <x v="6"/>
    <n v="-8.9446587215601294"/>
    <n v="-73.3292"/>
    <x v="2"/>
    <s v="Jan 2015"/>
    <s v="Jan 2015  Week 03"/>
    <x v="0"/>
    <x v="0"/>
    <x v="0"/>
    <x v="0"/>
  </r>
  <r>
    <n v="510"/>
    <s v="Gregory Rao"/>
    <x v="2"/>
    <n v="0.02"/>
    <n v="48.04"/>
    <n v="5.09"/>
    <x v="1"/>
    <x v="3"/>
    <x v="2"/>
    <x v="7"/>
    <x v="5"/>
    <s v="Xerox 1910"/>
    <n v="0.37"/>
    <s v="United States"/>
    <x v="2"/>
    <x v="8"/>
    <x v="108"/>
    <x v="113"/>
    <d v="2015-01-13T00:00:00"/>
    <x v="0"/>
    <x v="0"/>
    <x v="12"/>
    <d v="2015-01-13T00:00:00"/>
    <d v="2015-01-13T00:00:00"/>
    <d v="2015-01-31T00:00:00"/>
    <d v="2015-01-13T00:00:00"/>
    <n v="105.2526"/>
    <n v="3"/>
    <n v="152.54"/>
    <x v="109"/>
    <n v="48.019999999999996"/>
    <x v="2"/>
    <x v="6"/>
    <n v="0.69000000000000006"/>
    <n v="257.79259999999999"/>
    <x v="2"/>
    <s v="Jan 2015"/>
    <s v="Jan 2015  Week 03"/>
    <x v="0"/>
    <x v="0"/>
    <x v="0"/>
    <x v="0"/>
  </r>
  <r>
    <n v="570"/>
    <s v="Katharine Bass"/>
    <x v="2"/>
    <n v="0.06"/>
    <n v="7.99"/>
    <n v="5.03"/>
    <x v="1"/>
    <x v="1"/>
    <x v="1"/>
    <x v="12"/>
    <x v="6"/>
    <s v="Bell Sonecor JB700 Caller ID"/>
    <n v="0.6"/>
    <s v="United States"/>
    <x v="2"/>
    <x v="26"/>
    <x v="109"/>
    <x v="114"/>
    <d v="2015-01-13T00:00:00"/>
    <x v="0"/>
    <x v="0"/>
    <x v="12"/>
    <d v="2015-01-13T00:00:00"/>
    <d v="2015-01-13T00:00:00"/>
    <d v="2015-01-31T00:00:00"/>
    <d v="2015-01-13T00:00:00"/>
    <n v="-122.133"/>
    <n v="10"/>
    <n v="65.739999999999995"/>
    <x v="110"/>
    <n v="7.9300000000000006"/>
    <x v="2"/>
    <x v="6"/>
    <n v="-1.8578186796470948"/>
    <n v="-56.393000000000001"/>
    <x v="2"/>
    <s v="Jan 2015"/>
    <s v="Jan 2015  Week 03"/>
    <x v="0"/>
    <x v="0"/>
    <x v="0"/>
    <x v="0"/>
  </r>
  <r>
    <n v="576"/>
    <s v="Gordon Lyon"/>
    <x v="2"/>
    <n v="0.06"/>
    <n v="4.4800000000000004"/>
    <n v="49"/>
    <x v="1"/>
    <x v="3"/>
    <x v="2"/>
    <x v="8"/>
    <x v="4"/>
    <s v="Hoover Portapower™ Portable Vacuum"/>
    <n v="0.6"/>
    <s v="United States"/>
    <x v="2"/>
    <x v="8"/>
    <x v="110"/>
    <x v="115"/>
    <d v="2015-01-13T00:00:00"/>
    <x v="0"/>
    <x v="0"/>
    <x v="12"/>
    <d v="2015-01-17T00:00:00"/>
    <d v="2015-01-17T00:00:00"/>
    <d v="2015-01-31T00:00:00"/>
    <d v="2015-01-17T00:00:00"/>
    <n v="-566"/>
    <n v="4"/>
    <n v="32.6"/>
    <x v="111"/>
    <n v="4.4200000000000008"/>
    <x v="2"/>
    <x v="4"/>
    <n v="-17.361963190184049"/>
    <n v="-533.4"/>
    <x v="2"/>
    <s v="Jan 2015"/>
    <s v="Jan 2015  Week 03"/>
    <x v="0"/>
    <x v="0"/>
    <x v="0"/>
    <x v="0"/>
  </r>
  <r>
    <n v="2369"/>
    <s v="Mike G Hartman"/>
    <x v="2"/>
    <n v="7.0000000000000007E-2"/>
    <n v="5.98"/>
    <n v="5.79"/>
    <x v="1"/>
    <x v="1"/>
    <x v="2"/>
    <x v="7"/>
    <x v="5"/>
    <s v="Xerox 1903"/>
    <n v="0.36"/>
    <s v="United States"/>
    <x v="0"/>
    <x v="12"/>
    <x v="111"/>
    <x v="116"/>
    <d v="2015-01-13T00:00:00"/>
    <x v="0"/>
    <x v="0"/>
    <x v="12"/>
    <d v="2015-01-15T00:00:00"/>
    <d v="2015-01-15T00:00:00"/>
    <d v="2015-01-31T00:00:00"/>
    <d v="2015-01-15T00:00:00"/>
    <n v="-41.972700000000003"/>
    <n v="13"/>
    <n v="77.42"/>
    <x v="112"/>
    <n v="5.91"/>
    <x v="0"/>
    <x v="2"/>
    <n v="-0.54214285714285715"/>
    <n v="35.447299999999998"/>
    <x v="2"/>
    <s v="Jan 2015"/>
    <s v="Jan 2015  Week 03"/>
    <x v="0"/>
    <x v="0"/>
    <x v="0"/>
    <x v="0"/>
  </r>
  <r>
    <n v="3340"/>
    <s v="Phillip Blum"/>
    <x v="4"/>
    <n v="0.08"/>
    <n v="125.99"/>
    <n v="4.2"/>
    <x v="1"/>
    <x v="1"/>
    <x v="1"/>
    <x v="12"/>
    <x v="5"/>
    <s v="i1000plus"/>
    <n v="0.56999999999999995"/>
    <s v="United States"/>
    <x v="2"/>
    <x v="14"/>
    <x v="112"/>
    <x v="117"/>
    <d v="2015-01-13T00:00:00"/>
    <x v="0"/>
    <x v="0"/>
    <x v="12"/>
    <d v="2015-01-14T00:00:00"/>
    <d v="2015-01-14T00:00:00"/>
    <d v="2015-01-31T00:00:00"/>
    <d v="2015-01-14T00:00:00"/>
    <n v="989.81190000000004"/>
    <n v="14"/>
    <n v="1434.51"/>
    <x v="113"/>
    <n v="125.91"/>
    <x v="2"/>
    <x v="1"/>
    <n v="0.69000000000000006"/>
    <n v="2424.3218999999999"/>
    <x v="2"/>
    <s v="Jan 2015"/>
    <s v="Jan 2015  Week 03"/>
    <x v="0"/>
    <x v="0"/>
    <x v="0"/>
    <x v="0"/>
  </r>
  <r>
    <n v="772"/>
    <s v="Jean Webster"/>
    <x v="0"/>
    <n v="0.08"/>
    <n v="7.77"/>
    <n v="9.23"/>
    <x v="1"/>
    <x v="0"/>
    <x v="2"/>
    <x v="8"/>
    <x v="5"/>
    <s v="Hoover Commercial Soft Guard Upright Vacuum And Disposable Filtration Bags"/>
    <n v="0.57999999999999996"/>
    <s v="United States"/>
    <x v="3"/>
    <x v="28"/>
    <x v="113"/>
    <x v="118"/>
    <d v="2015-01-14T00:00:00"/>
    <x v="0"/>
    <x v="0"/>
    <x v="13"/>
    <d v="2015-01-16T00:00:00"/>
    <d v="2015-01-16T00:00:00"/>
    <d v="2015-01-31T00:00:00"/>
    <d v="2015-01-16T00:00:00"/>
    <n v="-209.25"/>
    <n v="7"/>
    <n v="56.44"/>
    <x v="114"/>
    <n v="7.6899999999999995"/>
    <x v="3"/>
    <x v="2"/>
    <n v="-3.7074769666902907"/>
    <n v="-152.81"/>
    <x v="2"/>
    <s v="Jan 2015"/>
    <s v="Jan 2015  Week 03"/>
    <x v="0"/>
    <x v="0"/>
    <x v="0"/>
    <x v="0"/>
  </r>
  <r>
    <n v="772"/>
    <s v="Jean Webster"/>
    <x v="0"/>
    <n v="0.1"/>
    <n v="18.97"/>
    <n v="9.5399999999999991"/>
    <x v="2"/>
    <x v="0"/>
    <x v="2"/>
    <x v="7"/>
    <x v="5"/>
    <s v="Xerox 1939"/>
    <n v="0.37"/>
    <s v="United States"/>
    <x v="3"/>
    <x v="28"/>
    <x v="113"/>
    <x v="118"/>
    <d v="2015-01-14T00:00:00"/>
    <x v="0"/>
    <x v="0"/>
    <x v="13"/>
    <d v="2015-01-16T00:00:00"/>
    <d v="2015-01-16T00:00:00"/>
    <d v="2015-01-31T00:00:00"/>
    <d v="2015-01-16T00:00:00"/>
    <n v="-9.1636000000000006"/>
    <n v="3"/>
    <n v="56.73"/>
    <x v="114"/>
    <n v="18.869999999999997"/>
    <x v="3"/>
    <x v="2"/>
    <n v="-0.16153005464480877"/>
    <n v="47.566399999999994"/>
    <x v="2"/>
    <s v="Jan 2015"/>
    <s v="Jan 2015  Week 03"/>
    <x v="1"/>
    <x v="1"/>
    <x v="1"/>
    <x v="0"/>
  </r>
  <r>
    <n v="1636"/>
    <s v="Sidney Greenberg"/>
    <x v="0"/>
    <n v="0.08"/>
    <n v="115.99"/>
    <n v="56.14"/>
    <x v="0"/>
    <x v="2"/>
    <x v="1"/>
    <x v="3"/>
    <x v="3"/>
    <s v="Hewlett-Packard Deskjet 5550 Color Inkjet Printer"/>
    <n v="0.4"/>
    <s v="United States"/>
    <x v="2"/>
    <x v="8"/>
    <x v="98"/>
    <x v="102"/>
    <d v="2015-01-14T00:00:00"/>
    <x v="0"/>
    <x v="0"/>
    <x v="13"/>
    <d v="2015-01-16T00:00:00"/>
    <d v="2015-01-16T00:00:00"/>
    <d v="2015-01-31T00:00:00"/>
    <d v="2015-01-16T00:00:00"/>
    <n v="-272.860884"/>
    <n v="5"/>
    <n v="562.92999999999995"/>
    <x v="115"/>
    <n v="115.91"/>
    <x v="2"/>
    <x v="2"/>
    <n v="-0.48471547794574815"/>
    <n v="290.06911599999995"/>
    <x v="2"/>
    <s v="Jan 2015"/>
    <s v="Jan 2015  Week 03"/>
    <x v="1"/>
    <x v="1"/>
    <x v="0"/>
    <x v="0"/>
  </r>
  <r>
    <n v="1636"/>
    <s v="Sidney Greenberg"/>
    <x v="0"/>
    <n v="0.08"/>
    <n v="4.28"/>
    <n v="0.94"/>
    <x v="1"/>
    <x v="2"/>
    <x v="2"/>
    <x v="2"/>
    <x v="2"/>
    <s v="Newell 336"/>
    <n v="0.56000000000000005"/>
    <s v="United States"/>
    <x v="2"/>
    <x v="8"/>
    <x v="98"/>
    <x v="102"/>
    <d v="2015-01-14T00:00:00"/>
    <x v="0"/>
    <x v="0"/>
    <x v="13"/>
    <d v="2015-01-17T00:00:00"/>
    <d v="2015-01-17T00:00:00"/>
    <d v="2015-01-31T00:00:00"/>
    <d v="2015-01-17T00:00:00"/>
    <n v="10.5792"/>
    <n v="7"/>
    <n v="29.18"/>
    <x v="115"/>
    <n v="4.2"/>
    <x v="2"/>
    <x v="0"/>
    <n v="0.36254969156956823"/>
    <n v="39.7592"/>
    <x v="2"/>
    <s v="Jan 2015"/>
    <s v="Jan 2015  Week 03"/>
    <x v="1"/>
    <x v="1"/>
    <x v="1"/>
    <x v="0"/>
  </r>
  <r>
    <n v="463"/>
    <s v="Debbie Stevenson"/>
    <x v="2"/>
    <n v="7.0000000000000007E-2"/>
    <n v="165.2"/>
    <n v="19.989999999999998"/>
    <x v="1"/>
    <x v="0"/>
    <x v="2"/>
    <x v="6"/>
    <x v="5"/>
    <s v="Economy Rollaway Files"/>
    <n v="0.59"/>
    <s v="United States"/>
    <x v="2"/>
    <x v="8"/>
    <x v="114"/>
    <x v="119"/>
    <d v="2015-01-14T00:00:00"/>
    <x v="0"/>
    <x v="0"/>
    <x v="13"/>
    <d v="2015-01-16T00:00:00"/>
    <d v="2015-01-16T00:00:00"/>
    <d v="2015-01-31T00:00:00"/>
    <d v="2015-01-16T00:00:00"/>
    <n v="521.69000000000005"/>
    <n v="7"/>
    <n v="1081.54"/>
    <x v="116"/>
    <n v="165.13"/>
    <x v="2"/>
    <x v="2"/>
    <n v="0.48235848882149535"/>
    <n v="1603.23"/>
    <x v="2"/>
    <s v="Jan 2015"/>
    <s v="Jan 2015  Week 03"/>
    <x v="0"/>
    <x v="0"/>
    <x v="0"/>
    <x v="0"/>
  </r>
  <r>
    <n v="3064"/>
    <s v="Clarence Crowder"/>
    <x v="2"/>
    <n v="0.03"/>
    <n v="6.45"/>
    <n v="1.34"/>
    <x v="1"/>
    <x v="1"/>
    <x v="2"/>
    <x v="7"/>
    <x v="2"/>
    <s v="Wirebound Four 2-3/4 x 5 Forms per Page, 400 Sets per Book"/>
    <n v="0.36"/>
    <s v="United States"/>
    <x v="2"/>
    <x v="4"/>
    <x v="115"/>
    <x v="120"/>
    <d v="2015-01-14T00:00:00"/>
    <x v="0"/>
    <x v="0"/>
    <x v="13"/>
    <d v="2015-01-19T00:00:00"/>
    <d v="2015-01-19T00:00:00"/>
    <d v="2015-01-31T00:00:00"/>
    <d v="2015-01-19T00:00:00"/>
    <n v="39.129899999999999"/>
    <n v="9"/>
    <n v="56.71"/>
    <x v="117"/>
    <n v="6.42"/>
    <x v="2"/>
    <x v="3"/>
    <n v="0.69"/>
    <n v="95.8399"/>
    <x v="2"/>
    <s v="Jan 2015"/>
    <s v="Jan 2015  Week 03"/>
    <x v="0"/>
    <x v="0"/>
    <x v="0"/>
    <x v="0"/>
  </r>
  <r>
    <n v="3148"/>
    <s v="Leroy Field"/>
    <x v="4"/>
    <n v="0.06"/>
    <n v="19.989999999999998"/>
    <n v="11.17"/>
    <x v="1"/>
    <x v="3"/>
    <x v="0"/>
    <x v="11"/>
    <x v="4"/>
    <s v="Telescoping Adjustable Floor Lamp"/>
    <n v="0.6"/>
    <s v="United States"/>
    <x v="2"/>
    <x v="37"/>
    <x v="116"/>
    <x v="121"/>
    <d v="2015-01-14T00:00:00"/>
    <x v="0"/>
    <x v="0"/>
    <x v="13"/>
    <d v="2015-01-14T00:00:00"/>
    <d v="2015-01-14T00:00:00"/>
    <d v="2015-01-31T00:00:00"/>
    <d v="2015-01-14T00:00:00"/>
    <n v="-66.823599999999999"/>
    <n v="7"/>
    <n v="139.49"/>
    <x v="118"/>
    <n v="19.93"/>
    <x v="2"/>
    <x v="6"/>
    <n v="-0.47905656319449419"/>
    <n v="72.66640000000001"/>
    <x v="2"/>
    <s v="Jan 2015"/>
    <s v="Jan 2015  Week 03"/>
    <x v="0"/>
    <x v="0"/>
    <x v="0"/>
    <x v="0"/>
  </r>
  <r>
    <n v="3149"/>
    <s v="Harriet Moore"/>
    <x v="4"/>
    <n v="0.06"/>
    <n v="320.98"/>
    <n v="58.95"/>
    <x v="0"/>
    <x v="3"/>
    <x v="0"/>
    <x v="9"/>
    <x v="3"/>
    <s v="Hon 4070 Series Pagoda™ Round Back Stacking Chairs"/>
    <n v="0.56999999999999995"/>
    <s v="United States"/>
    <x v="2"/>
    <x v="37"/>
    <x v="117"/>
    <x v="122"/>
    <d v="2015-01-14T00:00:00"/>
    <x v="0"/>
    <x v="0"/>
    <x v="13"/>
    <d v="2015-01-16T00:00:00"/>
    <d v="2015-01-16T00:00:00"/>
    <d v="2015-01-31T00:00:00"/>
    <d v="2015-01-16T00:00:00"/>
    <n v="971.62199999999996"/>
    <n v="6"/>
    <n v="1952.43"/>
    <x v="118"/>
    <n v="320.92"/>
    <x v="2"/>
    <x v="2"/>
    <n v="0.49764754690308993"/>
    <n v="2924.0520000000001"/>
    <x v="2"/>
    <s v="Jan 2015"/>
    <s v="Jan 2015  Week 03"/>
    <x v="0"/>
    <x v="0"/>
    <x v="1"/>
    <x v="0"/>
  </r>
  <r>
    <n v="2820"/>
    <s v="Laurence Simon"/>
    <x v="3"/>
    <n v="0.1"/>
    <n v="22.01"/>
    <n v="5.53"/>
    <x v="1"/>
    <x v="2"/>
    <x v="2"/>
    <x v="2"/>
    <x v="1"/>
    <s v="Boston 16801 Nautilus™ Battery Pencil Sharpener"/>
    <n v="0.59"/>
    <s v="United States"/>
    <x v="1"/>
    <x v="6"/>
    <x v="118"/>
    <x v="123"/>
    <d v="2015-01-14T00:00:00"/>
    <x v="0"/>
    <x v="0"/>
    <x v="13"/>
    <d v="2015-01-15T00:00:00"/>
    <d v="2015-01-15T00:00:00"/>
    <d v="2015-01-31T00:00:00"/>
    <d v="2015-01-15T00:00:00"/>
    <n v="31.59"/>
    <n v="14"/>
    <n v="281.75"/>
    <x v="119"/>
    <n v="21.91"/>
    <x v="1"/>
    <x v="1"/>
    <n v="0.1121206743566992"/>
    <n v="313.33999999999997"/>
    <x v="2"/>
    <s v="Jan 2015"/>
    <s v="Jan 2015  Week 03"/>
    <x v="0"/>
    <x v="0"/>
    <x v="0"/>
    <x v="0"/>
  </r>
  <r>
    <n v="3225"/>
    <s v="Robyn Crawford"/>
    <x v="3"/>
    <n v="0.1"/>
    <n v="208.16"/>
    <n v="68.02"/>
    <x v="0"/>
    <x v="0"/>
    <x v="2"/>
    <x v="8"/>
    <x v="3"/>
    <s v="1.7 Cubic Foot Compact &quot;Cube&quot; Office Refrigerators"/>
    <n v="0.57999999999999996"/>
    <s v="United States"/>
    <x v="0"/>
    <x v="34"/>
    <x v="119"/>
    <x v="124"/>
    <d v="2015-01-14T00:00:00"/>
    <x v="0"/>
    <x v="0"/>
    <x v="13"/>
    <d v="2015-01-14T00:00:00"/>
    <d v="2015-01-14T00:00:00"/>
    <d v="2015-01-31T00:00:00"/>
    <d v="2015-01-14T00:00:00"/>
    <n v="-137.52199999999999"/>
    <n v="4"/>
    <n v="768.81"/>
    <x v="120"/>
    <n v="208.06"/>
    <x v="0"/>
    <x v="6"/>
    <n v="-0.17887644541564235"/>
    <n v="631.28800000000001"/>
    <x v="2"/>
    <s v="Jan 2015"/>
    <s v="Jan 2015  Week 03"/>
    <x v="0"/>
    <x v="0"/>
    <x v="0"/>
    <x v="0"/>
  </r>
  <r>
    <n v="3226"/>
    <s v="Arthur Gold"/>
    <x v="3"/>
    <n v="7.0000000000000007E-2"/>
    <n v="90.48"/>
    <n v="19.989999999999998"/>
    <x v="1"/>
    <x v="0"/>
    <x v="2"/>
    <x v="15"/>
    <x v="5"/>
    <s v="Tyvek® Side-Opening Peel &amp; Seel® Expanding Envelopes"/>
    <n v="0.4"/>
    <s v="United States"/>
    <x v="0"/>
    <x v="34"/>
    <x v="120"/>
    <x v="125"/>
    <d v="2015-01-14T00:00:00"/>
    <x v="0"/>
    <x v="0"/>
    <x v="13"/>
    <d v="2015-01-15T00:00:00"/>
    <d v="2015-01-15T00:00:00"/>
    <d v="2015-01-31T00:00:00"/>
    <d v="2015-01-15T00:00:00"/>
    <n v="-11.816000000000001"/>
    <n v="2"/>
    <n v="183.39"/>
    <x v="120"/>
    <n v="90.410000000000011"/>
    <x v="0"/>
    <x v="1"/>
    <n v="-6.4430994056382584E-2"/>
    <n v="171.57399999999998"/>
    <x v="2"/>
    <s v="Jan 2015"/>
    <s v="Jan 2015  Week 03"/>
    <x v="0"/>
    <x v="0"/>
    <x v="1"/>
    <x v="0"/>
  </r>
  <r>
    <n v="3226"/>
    <s v="Arthur Gold"/>
    <x v="3"/>
    <n v="0.01"/>
    <n v="9.48"/>
    <n v="7.29"/>
    <x v="2"/>
    <x v="0"/>
    <x v="0"/>
    <x v="11"/>
    <x v="1"/>
    <s v="DAX Two-Tone Rosewood/Black Document Frame, Desktop, 5 x 7"/>
    <n v="0.45"/>
    <s v="United States"/>
    <x v="0"/>
    <x v="34"/>
    <x v="120"/>
    <x v="125"/>
    <d v="2015-01-14T00:00:00"/>
    <x v="0"/>
    <x v="0"/>
    <x v="13"/>
    <d v="2015-01-16T00:00:00"/>
    <d v="2015-01-16T00:00:00"/>
    <d v="2015-01-31T00:00:00"/>
    <d v="2015-01-16T00:00:00"/>
    <n v="238.93379999999999"/>
    <n v="1"/>
    <n v="12.9"/>
    <x v="120"/>
    <n v="9.4700000000000006"/>
    <x v="0"/>
    <x v="2"/>
    <n v="18.521999999999998"/>
    <n v="251.8338"/>
    <x v="2"/>
    <s v="Jan 2015"/>
    <s v="Jan 2015  Week 03"/>
    <x v="1"/>
    <x v="1"/>
    <x v="1"/>
    <x v="0"/>
  </r>
  <r>
    <n v="3226"/>
    <s v="Arthur Gold"/>
    <x v="3"/>
    <n v="0.02"/>
    <n v="4.28"/>
    <n v="0.94"/>
    <x v="1"/>
    <x v="0"/>
    <x v="2"/>
    <x v="2"/>
    <x v="2"/>
    <s v="Newell 336"/>
    <n v="0.56000000000000005"/>
    <s v="United States"/>
    <x v="0"/>
    <x v="34"/>
    <x v="120"/>
    <x v="125"/>
    <d v="2015-01-14T00:00:00"/>
    <x v="0"/>
    <x v="0"/>
    <x v="13"/>
    <d v="2015-01-15T00:00:00"/>
    <d v="2015-01-15T00:00:00"/>
    <d v="2015-01-31T00:00:00"/>
    <d v="2015-01-15T00:00:00"/>
    <n v="-105.126"/>
    <n v="4"/>
    <n v="17.89"/>
    <x v="120"/>
    <n v="4.2600000000000007"/>
    <x v="0"/>
    <x v="1"/>
    <n v="-5.8762437115707096"/>
    <n v="-87.236000000000004"/>
    <x v="2"/>
    <s v="Jan 2015"/>
    <s v="Jan 2015  Week 03"/>
    <x v="1"/>
    <x v="1"/>
    <x v="1"/>
    <x v="0"/>
  </r>
  <r>
    <n v="152"/>
    <s v="Kent Kerr"/>
    <x v="0"/>
    <n v="0.09"/>
    <n v="2.88"/>
    <n v="0.7"/>
    <x v="1"/>
    <x v="1"/>
    <x v="2"/>
    <x v="2"/>
    <x v="2"/>
    <s v="Newell 335"/>
    <n v="0.56000000000000005"/>
    <s v="United States"/>
    <x v="0"/>
    <x v="34"/>
    <x v="121"/>
    <x v="126"/>
    <d v="2015-01-15T00:00:00"/>
    <x v="0"/>
    <x v="0"/>
    <x v="14"/>
    <d v="2015-01-16T00:00:00"/>
    <d v="2015-01-16T00:00:00"/>
    <d v="2015-01-31T00:00:00"/>
    <d v="2015-01-16T00:00:00"/>
    <n v="-172.71799999999999"/>
    <n v="2"/>
    <n v="5.5"/>
    <x v="121"/>
    <n v="2.79"/>
    <x v="0"/>
    <x v="1"/>
    <n v="-31.403272727272725"/>
    <n v="-167.21799999999999"/>
    <x v="2"/>
    <s v="Jan 2015"/>
    <s v="Jan 2015  Week 03"/>
    <x v="0"/>
    <x v="0"/>
    <x v="0"/>
    <x v="0"/>
  </r>
  <r>
    <n v="2791"/>
    <s v="Dawn Larson"/>
    <x v="0"/>
    <n v="0.09"/>
    <n v="2.88"/>
    <n v="0.7"/>
    <x v="1"/>
    <x v="3"/>
    <x v="2"/>
    <x v="2"/>
    <x v="2"/>
    <s v="Newell 346"/>
    <n v="0.56000000000000005"/>
    <s v="United States"/>
    <x v="1"/>
    <x v="25"/>
    <x v="122"/>
    <x v="127"/>
    <d v="2015-01-15T00:00:00"/>
    <x v="0"/>
    <x v="0"/>
    <x v="14"/>
    <d v="2015-01-15T00:00:00"/>
    <d v="2015-01-15T00:00:00"/>
    <d v="2015-01-31T00:00:00"/>
    <d v="2015-01-15T00:00:00"/>
    <n v="4.8499999999999996"/>
    <n v="7"/>
    <n v="19.29"/>
    <x v="122"/>
    <n v="2.79"/>
    <x v="1"/>
    <x v="6"/>
    <n v="0.25142560912389839"/>
    <n v="24.14"/>
    <x v="2"/>
    <s v="Jan 2015"/>
    <s v="Jan 2015  Week 03"/>
    <x v="0"/>
    <x v="0"/>
    <x v="0"/>
    <x v="0"/>
  </r>
  <r>
    <n v="428"/>
    <s v="Ernest Barber"/>
    <x v="1"/>
    <n v="0.02"/>
    <n v="15.28"/>
    <n v="1.99"/>
    <x v="1"/>
    <x v="3"/>
    <x v="1"/>
    <x v="1"/>
    <x v="1"/>
    <s v="Memorex 4.7GB DVD+R, 3/Pack"/>
    <n v="0.42"/>
    <s v="United States"/>
    <x v="2"/>
    <x v="26"/>
    <x v="123"/>
    <x v="128"/>
    <d v="2015-01-15T00:00:00"/>
    <x v="0"/>
    <x v="0"/>
    <x v="14"/>
    <d v="2015-01-16T00:00:00"/>
    <d v="2015-01-16T00:00:00"/>
    <d v="2015-01-31T00:00:00"/>
    <d v="2015-01-16T00:00:00"/>
    <n v="163.1574"/>
    <n v="15"/>
    <n v="236.46"/>
    <x v="123"/>
    <n v="15.26"/>
    <x v="2"/>
    <x v="1"/>
    <n v="0.69"/>
    <n v="399.61739999999998"/>
    <x v="2"/>
    <s v="Jan 2015"/>
    <s v="Jan 2015  Week 03"/>
    <x v="0"/>
    <x v="0"/>
    <x v="0"/>
    <x v="0"/>
  </r>
  <r>
    <n v="428"/>
    <s v="Ernest Barber"/>
    <x v="1"/>
    <n v="0"/>
    <n v="85.99"/>
    <n v="3.3"/>
    <x v="1"/>
    <x v="3"/>
    <x v="1"/>
    <x v="12"/>
    <x v="1"/>
    <s v="Accessory20"/>
    <n v="0.37"/>
    <s v="United States"/>
    <x v="2"/>
    <x v="26"/>
    <x v="123"/>
    <x v="128"/>
    <d v="2015-01-15T00:00:00"/>
    <x v="0"/>
    <x v="0"/>
    <x v="14"/>
    <d v="2015-01-16T00:00:00"/>
    <d v="2015-01-16T00:00:00"/>
    <d v="2015-01-31T00:00:00"/>
    <d v="2015-01-16T00:00:00"/>
    <n v="-302.22500000000002"/>
    <n v="1"/>
    <n v="73.819999999999993"/>
    <x v="123"/>
    <n v="85.99"/>
    <x v="2"/>
    <x v="1"/>
    <n v="-4.0940801950690879"/>
    <n v="-228.40500000000003"/>
    <x v="2"/>
    <s v="Jan 2015"/>
    <s v="Jan 2015  Week 03"/>
    <x v="1"/>
    <x v="1"/>
    <x v="1"/>
    <x v="0"/>
  </r>
  <r>
    <n v="1212"/>
    <s v="Eileen Fletcher"/>
    <x v="1"/>
    <n v="0.08"/>
    <n v="4.91"/>
    <n v="4.97"/>
    <x v="1"/>
    <x v="3"/>
    <x v="2"/>
    <x v="5"/>
    <x v="5"/>
    <s v="Pressboard Covers with Storage Hooks, 9 1/2&quot; x 11&quot;, Light Blue"/>
    <n v="0.38"/>
    <s v="United States"/>
    <x v="1"/>
    <x v="2"/>
    <x v="124"/>
    <x v="129"/>
    <d v="2015-01-15T00:00:00"/>
    <x v="0"/>
    <x v="0"/>
    <x v="14"/>
    <d v="2015-01-16T00:00:00"/>
    <d v="2015-01-16T00:00:00"/>
    <d v="2015-01-31T00:00:00"/>
    <d v="2015-01-16T00:00:00"/>
    <n v="-99.762500000000003"/>
    <n v="12"/>
    <n v="58.95"/>
    <x v="124"/>
    <n v="4.83"/>
    <x v="1"/>
    <x v="1"/>
    <n v="-1.6923240033927056"/>
    <n v="-40.8125"/>
    <x v="2"/>
    <s v="Jan 2015"/>
    <s v="Jan 2015  Week 03"/>
    <x v="0"/>
    <x v="0"/>
    <x v="0"/>
    <x v="0"/>
  </r>
  <r>
    <n v="1212"/>
    <s v="Eileen Fletcher"/>
    <x v="1"/>
    <n v="0.01"/>
    <n v="3499.99"/>
    <n v="24.49"/>
    <x v="1"/>
    <x v="3"/>
    <x v="1"/>
    <x v="4"/>
    <x v="4"/>
    <s v="Canon imageCLASS 2200 Advanced Copier"/>
    <n v="0.37"/>
    <s v="United States"/>
    <x v="1"/>
    <x v="2"/>
    <x v="124"/>
    <x v="129"/>
    <d v="2015-01-15T00:00:00"/>
    <x v="0"/>
    <x v="0"/>
    <x v="14"/>
    <d v="2015-01-16T00:00:00"/>
    <d v="2015-01-16T00:00:00"/>
    <d v="2015-01-31T00:00:00"/>
    <d v="2015-01-16T00:00:00"/>
    <n v="-3061.82"/>
    <n v="1"/>
    <n v="3672.89"/>
    <x v="124"/>
    <n v="3499.9799999999996"/>
    <x v="1"/>
    <x v="1"/>
    <n v="-0.83362692593570742"/>
    <n v="611.06999999999971"/>
    <x v="2"/>
    <s v="Jan 2015"/>
    <s v="Jan 2015  Week 03"/>
    <x v="1"/>
    <x v="1"/>
    <x v="1"/>
    <x v="0"/>
  </r>
  <r>
    <n v="1213"/>
    <s v="Jeremy Pratt"/>
    <x v="1"/>
    <n v="0.03"/>
    <n v="5.84"/>
    <n v="1.2"/>
    <x v="1"/>
    <x v="3"/>
    <x v="2"/>
    <x v="2"/>
    <x v="2"/>
    <s v="Newell 312"/>
    <n v="0.55000000000000004"/>
    <s v="United States"/>
    <x v="1"/>
    <x v="2"/>
    <x v="125"/>
    <x v="130"/>
    <d v="2015-01-15T00:00:00"/>
    <x v="0"/>
    <x v="0"/>
    <x v="14"/>
    <d v="2015-01-17T00:00:00"/>
    <d v="2015-01-17T00:00:00"/>
    <d v="2015-01-31T00:00:00"/>
    <d v="2015-01-17T00:00:00"/>
    <n v="-0.01"/>
    <n v="2"/>
    <n v="11.74"/>
    <x v="124"/>
    <n v="5.81"/>
    <x v="1"/>
    <x v="2"/>
    <n v="-8.5178875638841568E-4"/>
    <n v="11.73"/>
    <x v="2"/>
    <s v="Jan 2015"/>
    <s v="Jan 2015  Week 03"/>
    <x v="0"/>
    <x v="0"/>
    <x v="1"/>
    <x v="0"/>
  </r>
  <r>
    <n v="1632"/>
    <s v="Lori Wolfe"/>
    <x v="1"/>
    <n v="0.08"/>
    <n v="8.09"/>
    <n v="7.96"/>
    <x v="2"/>
    <x v="2"/>
    <x v="0"/>
    <x v="11"/>
    <x v="5"/>
    <s v="6&quot; Cubicle Wall Clock, Black"/>
    <n v="0.49"/>
    <s v="United States"/>
    <x v="0"/>
    <x v="0"/>
    <x v="126"/>
    <x v="131"/>
    <d v="2015-01-15T00:00:00"/>
    <x v="0"/>
    <x v="0"/>
    <x v="14"/>
    <d v="2015-01-16T00:00:00"/>
    <d v="2015-01-16T00:00:00"/>
    <d v="2015-01-31T00:00:00"/>
    <d v="2015-01-16T00:00:00"/>
    <n v="15.984"/>
    <n v="6"/>
    <n v="48.25"/>
    <x v="125"/>
    <n v="8.01"/>
    <x v="0"/>
    <x v="1"/>
    <n v="0.33127461139896375"/>
    <n v="64.233999999999995"/>
    <x v="2"/>
    <s v="Jan 2015"/>
    <s v="Jan 2015  Week 03"/>
    <x v="0"/>
    <x v="0"/>
    <x v="0"/>
    <x v="0"/>
  </r>
  <r>
    <n v="3035"/>
    <s v="Tina Evans"/>
    <x v="2"/>
    <n v="0.01"/>
    <n v="4.9800000000000004"/>
    <n v="4.75"/>
    <x v="1"/>
    <x v="2"/>
    <x v="2"/>
    <x v="7"/>
    <x v="5"/>
    <s v="Hammermill CopyPlus Copy Paper (20Lb. and 84 Bright)"/>
    <n v="0.36"/>
    <s v="United States"/>
    <x v="1"/>
    <x v="10"/>
    <x v="127"/>
    <x v="132"/>
    <d v="2015-01-15T00:00:00"/>
    <x v="0"/>
    <x v="0"/>
    <x v="14"/>
    <d v="2015-01-20T00:00:00"/>
    <d v="2015-01-20T00:00:00"/>
    <d v="2015-01-31T00:00:00"/>
    <d v="2015-01-20T00:00:00"/>
    <n v="-75.900400000000005"/>
    <n v="10"/>
    <n v="52.93"/>
    <x v="126"/>
    <n v="4.9700000000000006"/>
    <x v="1"/>
    <x v="3"/>
    <n v="-1.4339769506895901"/>
    <n v="-22.970400000000005"/>
    <x v="2"/>
    <s v="Jan 2015"/>
    <s v="Jan 2015  Week 03"/>
    <x v="0"/>
    <x v="0"/>
    <x v="0"/>
    <x v="0"/>
  </r>
  <r>
    <n v="3035"/>
    <s v="Tina Evans"/>
    <x v="2"/>
    <n v="0.04"/>
    <n v="6.35"/>
    <n v="1.02"/>
    <x v="1"/>
    <x v="2"/>
    <x v="2"/>
    <x v="7"/>
    <x v="2"/>
    <s v="Telephone Message Books with Fax/Mobile Section, 5 1/2&quot; x 3 3/16&quot;"/>
    <n v="0.39"/>
    <s v="United States"/>
    <x v="1"/>
    <x v="10"/>
    <x v="127"/>
    <x v="132"/>
    <d v="2015-01-15T00:00:00"/>
    <x v="0"/>
    <x v="0"/>
    <x v="14"/>
    <d v="2015-01-20T00:00:00"/>
    <d v="2015-01-20T00:00:00"/>
    <d v="2015-01-31T00:00:00"/>
    <d v="2015-01-20T00:00:00"/>
    <n v="52.170900000000003"/>
    <n v="12"/>
    <n v="75.61"/>
    <x v="126"/>
    <n v="6.31"/>
    <x v="1"/>
    <x v="3"/>
    <n v="0.69000000000000006"/>
    <n v="127.7809"/>
    <x v="2"/>
    <s v="Jan 2015"/>
    <s v="Jan 2015  Week 03"/>
    <x v="1"/>
    <x v="1"/>
    <x v="1"/>
    <x v="0"/>
  </r>
  <r>
    <n v="145"/>
    <s v="Rhonda Ivey"/>
    <x v="4"/>
    <n v="0.06"/>
    <n v="7.04"/>
    <n v="2.17"/>
    <x v="1"/>
    <x v="0"/>
    <x v="2"/>
    <x v="7"/>
    <x v="2"/>
    <s v="Wirebound Message Books, 2 7/8&quot; x 5&quot;, 3 Forms per Page"/>
    <n v="0.38"/>
    <s v="United States"/>
    <x v="3"/>
    <x v="28"/>
    <x v="128"/>
    <x v="90"/>
    <d v="2015-01-15T00:00:00"/>
    <x v="0"/>
    <x v="0"/>
    <x v="14"/>
    <d v="2015-01-17T00:00:00"/>
    <d v="2015-01-17T00:00:00"/>
    <d v="2015-01-31T00:00:00"/>
    <d v="2015-01-17T00:00:00"/>
    <n v="2.4851999999999999"/>
    <n v="2"/>
    <n v="14.65"/>
    <x v="127"/>
    <n v="6.98"/>
    <x v="3"/>
    <x v="2"/>
    <n v="0.16963822525597269"/>
    <n v="17.135200000000001"/>
    <x v="2"/>
    <s v="Jan 2015"/>
    <s v="Jan 2015  Week 03"/>
    <x v="0"/>
    <x v="0"/>
    <x v="0"/>
    <x v="0"/>
  </r>
  <r>
    <n v="1402"/>
    <s v="Wesley Tate"/>
    <x v="3"/>
    <n v="0"/>
    <n v="8.6"/>
    <n v="6.19"/>
    <x v="1"/>
    <x v="3"/>
    <x v="2"/>
    <x v="5"/>
    <x v="5"/>
    <s v="Avery Printable Repositionable Plastic Tabs"/>
    <n v="0.38"/>
    <s v="United States"/>
    <x v="1"/>
    <x v="10"/>
    <x v="129"/>
    <x v="133"/>
    <d v="2015-01-15T00:00:00"/>
    <x v="0"/>
    <x v="0"/>
    <x v="14"/>
    <d v="2015-01-15T00:00:00"/>
    <d v="2015-01-15T00:00:00"/>
    <d v="2015-01-31T00:00:00"/>
    <d v="2015-01-15T00:00:00"/>
    <n v="-42.8536"/>
    <n v="48"/>
    <n v="447.89"/>
    <x v="128"/>
    <n v="8.6"/>
    <x v="1"/>
    <x v="6"/>
    <n v="-9.5678849717564587E-2"/>
    <n v="405.03639999999996"/>
    <x v="2"/>
    <s v="Jan 2015"/>
    <s v="Jan 2015  Week 03"/>
    <x v="0"/>
    <x v="0"/>
    <x v="0"/>
    <x v="0"/>
  </r>
  <r>
    <n v="1405"/>
    <s v="Crystal Floyd"/>
    <x v="3"/>
    <n v="0"/>
    <n v="8.6"/>
    <n v="6.19"/>
    <x v="1"/>
    <x v="3"/>
    <x v="2"/>
    <x v="5"/>
    <x v="5"/>
    <s v="Avery Printable Repositionable Plastic Tabs"/>
    <n v="0.38"/>
    <s v="United States"/>
    <x v="1"/>
    <x v="25"/>
    <x v="130"/>
    <x v="134"/>
    <d v="2015-01-15T00:00:00"/>
    <x v="0"/>
    <x v="0"/>
    <x v="14"/>
    <d v="2015-01-15T00:00:00"/>
    <d v="2015-01-15T00:00:00"/>
    <d v="2015-01-31T00:00:00"/>
    <d v="2015-01-15T00:00:00"/>
    <n v="-33.211539999999999"/>
    <n v="12"/>
    <n v="111.97"/>
    <x v="129"/>
    <n v="8.6"/>
    <x v="1"/>
    <x v="6"/>
    <n v="-0.29661105653299991"/>
    <n v="78.758459999999999"/>
    <x v="2"/>
    <s v="Jan 2015"/>
    <s v="Jan 2015  Week 03"/>
    <x v="0"/>
    <x v="0"/>
    <x v="0"/>
    <x v="0"/>
  </r>
  <r>
    <n v="288"/>
    <s v="Patricia Cole Blair"/>
    <x v="0"/>
    <n v="0.09"/>
    <n v="28.48"/>
    <n v="1.99"/>
    <x v="1"/>
    <x v="0"/>
    <x v="1"/>
    <x v="1"/>
    <x v="1"/>
    <s v="Memorex 4.7GB DVD+RW, 3/Pack"/>
    <n v="0.4"/>
    <s v="United States"/>
    <x v="1"/>
    <x v="38"/>
    <x v="131"/>
    <x v="135"/>
    <d v="2015-01-16T00:00:00"/>
    <x v="0"/>
    <x v="0"/>
    <x v="15"/>
    <d v="2015-01-19T00:00:00"/>
    <d v="2015-01-19T00:00:00"/>
    <d v="2015-01-31T00:00:00"/>
    <d v="2015-01-19T00:00:00"/>
    <n v="132.68700000000001"/>
    <n v="7"/>
    <n v="192.3"/>
    <x v="130"/>
    <n v="28.39"/>
    <x v="1"/>
    <x v="0"/>
    <n v="0.69000000000000006"/>
    <n v="324.98700000000002"/>
    <x v="2"/>
    <s v="Jan 2015"/>
    <s v="Jan 2015  Week 03"/>
    <x v="0"/>
    <x v="0"/>
    <x v="0"/>
    <x v="0"/>
  </r>
  <r>
    <n v="288"/>
    <s v="Patricia Cole Blair"/>
    <x v="0"/>
    <n v="0.08"/>
    <n v="65.989999999999995"/>
    <n v="4.99"/>
    <x v="2"/>
    <x v="0"/>
    <x v="1"/>
    <x v="12"/>
    <x v="5"/>
    <s v="MicroTAC 650"/>
    <n v="0.57999999999999996"/>
    <s v="United States"/>
    <x v="1"/>
    <x v="38"/>
    <x v="131"/>
    <x v="135"/>
    <d v="2015-01-16T00:00:00"/>
    <x v="0"/>
    <x v="0"/>
    <x v="15"/>
    <d v="2015-01-18T00:00:00"/>
    <d v="2015-01-18T00:00:00"/>
    <d v="2015-01-31T00:00:00"/>
    <d v="2015-01-18T00:00:00"/>
    <n v="496.89"/>
    <n v="14"/>
    <n v="748.1"/>
    <x v="130"/>
    <n v="65.91"/>
    <x v="1"/>
    <x v="2"/>
    <n v="0.66420264670498597"/>
    <n v="1244.99"/>
    <x v="2"/>
    <s v="Jan 2015"/>
    <s v="Jan 2015  Week 03"/>
    <x v="1"/>
    <x v="1"/>
    <x v="1"/>
    <x v="0"/>
  </r>
  <r>
    <n v="1603"/>
    <s v="Alex Watkins"/>
    <x v="0"/>
    <n v="0.09"/>
    <n v="2.1800000000000002"/>
    <n v="0.78"/>
    <x v="1"/>
    <x v="0"/>
    <x v="2"/>
    <x v="14"/>
    <x v="2"/>
    <s v="Stockwell Push Pins"/>
    <n v="0.52"/>
    <s v="United States"/>
    <x v="3"/>
    <x v="11"/>
    <x v="132"/>
    <x v="136"/>
    <d v="2015-01-16T00:00:00"/>
    <x v="0"/>
    <x v="0"/>
    <x v="15"/>
    <d v="2015-01-18T00:00:00"/>
    <d v="2015-01-18T00:00:00"/>
    <d v="2015-01-31T00:00:00"/>
    <d v="2015-01-18T00:00:00"/>
    <n v="2.4548000000000001"/>
    <n v="9"/>
    <n v="19.12"/>
    <x v="131"/>
    <n v="2.0900000000000003"/>
    <x v="3"/>
    <x v="2"/>
    <n v="0.12838912133891214"/>
    <n v="21.5748"/>
    <x v="2"/>
    <s v="Jan 2015"/>
    <s v="Jan 2015  Week 03"/>
    <x v="0"/>
    <x v="0"/>
    <x v="0"/>
    <x v="0"/>
  </r>
  <r>
    <n v="1603"/>
    <s v="Alex Watkins"/>
    <x v="0"/>
    <n v="0.05"/>
    <n v="179.29"/>
    <n v="29.21"/>
    <x v="0"/>
    <x v="0"/>
    <x v="0"/>
    <x v="0"/>
    <x v="0"/>
    <s v="Bevis Round Conference Table Top, X-Base"/>
    <n v="0.76"/>
    <s v="United States"/>
    <x v="3"/>
    <x v="11"/>
    <x v="132"/>
    <x v="136"/>
    <d v="2015-01-16T00:00:00"/>
    <x v="0"/>
    <x v="0"/>
    <x v="15"/>
    <d v="2015-01-18T00:00:00"/>
    <d v="2015-01-18T00:00:00"/>
    <d v="2015-01-31T00:00:00"/>
    <d v="2015-01-18T00:00:00"/>
    <n v="-537.27977731999999"/>
    <n v="1"/>
    <n v="186.64"/>
    <x v="131"/>
    <n v="179.23999999999998"/>
    <x v="3"/>
    <x v="2"/>
    <n v="-2.8786957636090871"/>
    <n v="-350.63977732000001"/>
    <x v="2"/>
    <s v="Jan 2015"/>
    <s v="Jan 2015  Week 03"/>
    <x v="1"/>
    <x v="1"/>
    <x v="1"/>
    <x v="0"/>
  </r>
  <r>
    <n v="2924"/>
    <s v="Courtney Nelson"/>
    <x v="0"/>
    <n v="0.02"/>
    <n v="110.98"/>
    <n v="13.99"/>
    <x v="1"/>
    <x v="1"/>
    <x v="0"/>
    <x v="11"/>
    <x v="6"/>
    <s v="Rubbermaid ClusterMat Chairmats, Mat Size- 66&quot; x 60&quot;, Lip 20&quot; x 11&quot; -90 Degree Angle"/>
    <n v="0.69"/>
    <s v="United States"/>
    <x v="3"/>
    <x v="36"/>
    <x v="133"/>
    <x v="137"/>
    <d v="2015-01-16T00:00:00"/>
    <x v="0"/>
    <x v="0"/>
    <x v="15"/>
    <d v="2015-01-18T00:00:00"/>
    <d v="2015-01-18T00:00:00"/>
    <d v="2015-01-31T00:00:00"/>
    <d v="2015-01-18T00:00:00"/>
    <n v="-106.3424"/>
    <n v="2"/>
    <n v="226.53"/>
    <x v="132"/>
    <n v="110.96000000000001"/>
    <x v="3"/>
    <x v="2"/>
    <n v="-0.46944069218205092"/>
    <n v="120.1876"/>
    <x v="2"/>
    <s v="Jan 2015"/>
    <s v="Jan 2015  Week 03"/>
    <x v="0"/>
    <x v="0"/>
    <x v="0"/>
    <x v="0"/>
  </r>
  <r>
    <n v="2924"/>
    <s v="Courtney Nelson"/>
    <x v="0"/>
    <n v="0.01"/>
    <n v="8.01"/>
    <n v="2.87"/>
    <x v="1"/>
    <x v="1"/>
    <x v="2"/>
    <x v="7"/>
    <x v="2"/>
    <s v="TOPS Money Receipt Book, Consecutively Numbered in Red,"/>
    <n v="0.4"/>
    <s v="United States"/>
    <x v="3"/>
    <x v="36"/>
    <x v="133"/>
    <x v="137"/>
    <d v="2015-01-16T00:00:00"/>
    <x v="0"/>
    <x v="0"/>
    <x v="15"/>
    <d v="2015-01-18T00:00:00"/>
    <d v="2015-01-18T00:00:00"/>
    <d v="2015-01-31T00:00:00"/>
    <d v="2015-01-18T00:00:00"/>
    <n v="44.976799999999997"/>
    <n v="8"/>
    <n v="68.650000000000006"/>
    <x v="132"/>
    <n v="8"/>
    <x v="3"/>
    <x v="2"/>
    <n v="0.65516096139839752"/>
    <n v="113.6268"/>
    <x v="2"/>
    <s v="Jan 2015"/>
    <s v="Jan 2015  Week 03"/>
    <x v="1"/>
    <x v="1"/>
    <x v="1"/>
    <x v="0"/>
  </r>
  <r>
    <n v="202"/>
    <s v="Max Small"/>
    <x v="1"/>
    <n v="0.03"/>
    <n v="7.37"/>
    <n v="5.53"/>
    <x v="1"/>
    <x v="3"/>
    <x v="1"/>
    <x v="1"/>
    <x v="1"/>
    <s v="Imation 3.5&quot; Unformatted DS/HD Diskettes, 10/Box"/>
    <n v="0.69"/>
    <s v="United States"/>
    <x v="1"/>
    <x v="19"/>
    <x v="134"/>
    <x v="138"/>
    <d v="2015-01-16T00:00:00"/>
    <x v="0"/>
    <x v="0"/>
    <x v="15"/>
    <d v="2015-01-18T00:00:00"/>
    <d v="2015-01-18T00:00:00"/>
    <d v="2015-01-31T00:00:00"/>
    <d v="2015-01-18T00:00:00"/>
    <n v="-133.69999999999999"/>
    <n v="11"/>
    <n v="85.79"/>
    <x v="133"/>
    <n v="7.34"/>
    <x v="1"/>
    <x v="2"/>
    <n v="-1.5584566965846833"/>
    <n v="-47.909999999999982"/>
    <x v="2"/>
    <s v="Jan 2015"/>
    <s v="Jan 2015  Week 03"/>
    <x v="0"/>
    <x v="0"/>
    <x v="0"/>
    <x v="0"/>
  </r>
  <r>
    <n v="665"/>
    <s v="Miriam Mueller"/>
    <x v="2"/>
    <n v="0.04"/>
    <n v="22.72"/>
    <n v="8.99"/>
    <x v="1"/>
    <x v="3"/>
    <x v="0"/>
    <x v="11"/>
    <x v="1"/>
    <s v="Executive Impressions 14&quot; Two-Color Numerals Wall Clock"/>
    <n v="0.44"/>
    <s v="United States"/>
    <x v="0"/>
    <x v="34"/>
    <x v="135"/>
    <x v="139"/>
    <d v="2015-01-16T00:00:00"/>
    <x v="0"/>
    <x v="0"/>
    <x v="15"/>
    <d v="2015-01-20T00:00:00"/>
    <d v="2015-01-20T00:00:00"/>
    <d v="2015-01-31T00:00:00"/>
    <d v="2015-01-20T00:00:00"/>
    <n v="-678.49599999999998"/>
    <n v="9"/>
    <n v="202.41"/>
    <x v="134"/>
    <n v="22.68"/>
    <x v="0"/>
    <x v="4"/>
    <n v="-3.3520873474630699"/>
    <n v="-476.08600000000001"/>
    <x v="2"/>
    <s v="Jan 2015"/>
    <s v="Jan 2015  Week 03"/>
    <x v="0"/>
    <x v="0"/>
    <x v="0"/>
    <x v="0"/>
  </r>
  <r>
    <n v="667"/>
    <s v="Allison Kirby"/>
    <x v="2"/>
    <n v="0.04"/>
    <n v="22.72"/>
    <n v="8.99"/>
    <x v="1"/>
    <x v="3"/>
    <x v="0"/>
    <x v="11"/>
    <x v="1"/>
    <s v="Executive Impressions 14&quot; Two-Color Numerals Wall Clock"/>
    <n v="0.44"/>
    <s v="United States"/>
    <x v="1"/>
    <x v="18"/>
    <x v="136"/>
    <x v="140"/>
    <d v="2015-01-16T00:00:00"/>
    <x v="0"/>
    <x v="0"/>
    <x v="15"/>
    <d v="2015-01-20T00:00:00"/>
    <d v="2015-01-20T00:00:00"/>
    <d v="2015-01-31T00:00:00"/>
    <d v="2015-01-20T00:00:00"/>
    <n v="70.028000000000006"/>
    <n v="37"/>
    <n v="832.14"/>
    <x v="135"/>
    <n v="22.68"/>
    <x v="1"/>
    <x v="4"/>
    <n v="8.4154108683634973E-2"/>
    <n v="902.16800000000001"/>
    <x v="2"/>
    <s v="Jan 2015"/>
    <s v="Jan 2015  Week 03"/>
    <x v="0"/>
    <x v="0"/>
    <x v="0"/>
    <x v="0"/>
  </r>
  <r>
    <n v="3385"/>
    <s v="Daniel Richmond"/>
    <x v="2"/>
    <n v="0.04"/>
    <n v="2.98"/>
    <n v="2.0299999999999998"/>
    <x v="2"/>
    <x v="3"/>
    <x v="2"/>
    <x v="2"/>
    <x v="2"/>
    <s v="Premium Writing Pencils, Soft, #2 by Central Association for the Blind"/>
    <n v="0.56999999999999995"/>
    <s v="United States"/>
    <x v="3"/>
    <x v="27"/>
    <x v="137"/>
    <x v="141"/>
    <d v="2015-01-16T00:00:00"/>
    <x v="0"/>
    <x v="0"/>
    <x v="15"/>
    <d v="2015-01-16T00:00:00"/>
    <d v="2015-01-16T00:00:00"/>
    <d v="2015-01-31T00:00:00"/>
    <d v="2015-01-16T00:00:00"/>
    <n v="-22.01"/>
    <n v="5"/>
    <n v="15.7"/>
    <x v="136"/>
    <n v="2.94"/>
    <x v="3"/>
    <x v="6"/>
    <n v="-1.401910828025478"/>
    <n v="-6.3100000000000023"/>
    <x v="2"/>
    <s v="Jan 2015"/>
    <s v="Jan 2015  Week 03"/>
    <x v="0"/>
    <x v="0"/>
    <x v="0"/>
    <x v="0"/>
  </r>
  <r>
    <n v="3385"/>
    <s v="Daniel Richmond"/>
    <x v="2"/>
    <n v="0.01"/>
    <n v="125.99"/>
    <n v="8.99"/>
    <x v="1"/>
    <x v="3"/>
    <x v="1"/>
    <x v="12"/>
    <x v="5"/>
    <s v="M70"/>
    <n v="0.59"/>
    <s v="United States"/>
    <x v="3"/>
    <x v="27"/>
    <x v="137"/>
    <x v="141"/>
    <d v="2015-01-16T00:00:00"/>
    <x v="0"/>
    <x v="0"/>
    <x v="15"/>
    <d v="2015-01-21T00:00:00"/>
    <d v="2015-01-21T00:00:00"/>
    <d v="2015-01-31T00:00:00"/>
    <d v="2015-01-21T00:00:00"/>
    <n v="426.46032000000002"/>
    <n v="6"/>
    <n v="680.65"/>
    <x v="136"/>
    <n v="125.97999999999999"/>
    <x v="3"/>
    <x v="3"/>
    <n v="0.62654862264012345"/>
    <n v="1107.11032"/>
    <x v="2"/>
    <s v="Jan 2015"/>
    <s v="Jan 2015  Week 03"/>
    <x v="1"/>
    <x v="1"/>
    <x v="1"/>
    <x v="0"/>
  </r>
  <r>
    <n v="1697"/>
    <s v="Holly Osborne"/>
    <x v="4"/>
    <n v="0"/>
    <n v="13.43"/>
    <n v="5.5"/>
    <x v="1"/>
    <x v="2"/>
    <x v="2"/>
    <x v="6"/>
    <x v="5"/>
    <s v="Fellowes Personal Hanging Folder Files, Navy"/>
    <n v="0.56999999999999995"/>
    <s v="United States"/>
    <x v="0"/>
    <x v="1"/>
    <x v="138"/>
    <x v="142"/>
    <d v="2015-01-16T00:00:00"/>
    <x v="0"/>
    <x v="0"/>
    <x v="15"/>
    <d v="2015-01-17T00:00:00"/>
    <d v="2015-01-17T00:00:00"/>
    <d v="2015-01-31T00:00:00"/>
    <d v="2015-01-17T00:00:00"/>
    <n v="-253.77799999999999"/>
    <n v="9"/>
    <n v="129.54"/>
    <x v="137"/>
    <n v="13.43"/>
    <x v="0"/>
    <x v="1"/>
    <n v="-1.959070557356801"/>
    <n v="-124.238"/>
    <x v="2"/>
    <s v="Jan 2015"/>
    <s v="Jan 2015  Week 03"/>
    <x v="0"/>
    <x v="0"/>
    <x v="0"/>
    <x v="0"/>
  </r>
  <r>
    <n v="3133"/>
    <s v="Kristine Singleton"/>
    <x v="4"/>
    <n v="0.1"/>
    <n v="5.81"/>
    <n v="8.49"/>
    <x v="1"/>
    <x v="3"/>
    <x v="2"/>
    <x v="5"/>
    <x v="5"/>
    <s v="Fellowes Black Plastic Comb Bindings"/>
    <n v="0.39"/>
    <s v="United States"/>
    <x v="1"/>
    <x v="10"/>
    <x v="139"/>
    <x v="143"/>
    <d v="2015-01-16T00:00:00"/>
    <x v="0"/>
    <x v="0"/>
    <x v="15"/>
    <d v="2015-01-17T00:00:00"/>
    <d v="2015-01-17T00:00:00"/>
    <d v="2015-01-31T00:00:00"/>
    <d v="2015-01-17T00:00:00"/>
    <n v="-350.43950000000001"/>
    <n v="12"/>
    <n v="64.959999999999994"/>
    <x v="138"/>
    <n v="5.71"/>
    <x v="1"/>
    <x v="1"/>
    <n v="-5.394696736453203"/>
    <n v="-285.47950000000003"/>
    <x v="2"/>
    <s v="Jan 2015"/>
    <s v="Jan 2015  Week 03"/>
    <x v="0"/>
    <x v="0"/>
    <x v="0"/>
    <x v="0"/>
  </r>
  <r>
    <n v="3133"/>
    <s v="Kristine Singleton"/>
    <x v="4"/>
    <n v="0.03"/>
    <n v="1.81"/>
    <n v="0.75"/>
    <x v="1"/>
    <x v="3"/>
    <x v="2"/>
    <x v="14"/>
    <x v="2"/>
    <s v="Assorted Color Push Pins"/>
    <n v="0.52"/>
    <s v="United States"/>
    <x v="1"/>
    <x v="10"/>
    <x v="139"/>
    <x v="143"/>
    <d v="2015-01-16T00:00:00"/>
    <x v="0"/>
    <x v="0"/>
    <x v="15"/>
    <d v="2015-01-17T00:00:00"/>
    <d v="2015-01-17T00:00:00"/>
    <d v="2015-01-31T00:00:00"/>
    <d v="2015-01-17T00:00:00"/>
    <n v="4.2027999999999999"/>
    <n v="10"/>
    <n v="19.14"/>
    <x v="138"/>
    <n v="1.78"/>
    <x v="1"/>
    <x v="1"/>
    <n v="0.21958202716823405"/>
    <n v="23.3428"/>
    <x v="2"/>
    <s v="Jan 2015"/>
    <s v="Jan 2015  Week 03"/>
    <x v="1"/>
    <x v="1"/>
    <x v="1"/>
    <x v="0"/>
  </r>
  <r>
    <n v="3036"/>
    <s v="Edith Reynolds"/>
    <x v="3"/>
    <n v="0.02"/>
    <n v="12.99"/>
    <n v="14.37"/>
    <x v="1"/>
    <x v="2"/>
    <x v="0"/>
    <x v="11"/>
    <x v="4"/>
    <s v="Tensor &quot;Hersey Kiss&quot; Styled Floor Lamp"/>
    <n v="0.73"/>
    <s v="United States"/>
    <x v="1"/>
    <x v="39"/>
    <x v="140"/>
    <x v="144"/>
    <d v="2015-01-16T00:00:00"/>
    <x v="0"/>
    <x v="0"/>
    <x v="15"/>
    <d v="2015-01-18T00:00:00"/>
    <d v="2015-01-18T00:00:00"/>
    <d v="2015-01-31T00:00:00"/>
    <d v="2015-01-18T00:00:00"/>
    <n v="-159.86000000000001"/>
    <n v="5"/>
    <n v="67.64"/>
    <x v="139"/>
    <n v="12.97"/>
    <x v="1"/>
    <x v="2"/>
    <n v="-2.3633944411590777"/>
    <n v="-92.220000000000013"/>
    <x v="2"/>
    <s v="Jan 2015"/>
    <s v="Jan 2015  Week 03"/>
    <x v="0"/>
    <x v="0"/>
    <x v="0"/>
    <x v="0"/>
  </r>
  <r>
    <n v="3036"/>
    <s v="Edith Reynolds"/>
    <x v="3"/>
    <n v="0.05"/>
    <n v="35.44"/>
    <n v="7.5"/>
    <x v="1"/>
    <x v="2"/>
    <x v="2"/>
    <x v="7"/>
    <x v="5"/>
    <s v="Xerox 1906"/>
    <n v="0.38"/>
    <s v="United States"/>
    <x v="1"/>
    <x v="39"/>
    <x v="140"/>
    <x v="144"/>
    <d v="2015-01-16T00:00:00"/>
    <x v="0"/>
    <x v="0"/>
    <x v="15"/>
    <d v="2015-01-18T00:00:00"/>
    <d v="2015-01-18T00:00:00"/>
    <d v="2015-01-31T00:00:00"/>
    <d v="2015-01-18T00:00:00"/>
    <n v="165.88980000000001"/>
    <n v="7"/>
    <n v="240.42"/>
    <x v="139"/>
    <n v="35.39"/>
    <x v="1"/>
    <x v="2"/>
    <n v="0.69000000000000006"/>
    <n v="406.3098"/>
    <x v="2"/>
    <s v="Jan 2015"/>
    <s v="Jan 2015  Week 03"/>
    <x v="1"/>
    <x v="1"/>
    <x v="1"/>
    <x v="0"/>
  </r>
  <r>
    <n v="3036"/>
    <s v="Edith Reynolds"/>
    <x v="3"/>
    <n v="0.02"/>
    <n v="12.98"/>
    <n v="3.14"/>
    <x v="1"/>
    <x v="2"/>
    <x v="2"/>
    <x v="16"/>
    <x v="1"/>
    <s v="Acme® 8&quot; Straight Scissors"/>
    <n v="0.6"/>
    <s v="United States"/>
    <x v="1"/>
    <x v="39"/>
    <x v="140"/>
    <x v="144"/>
    <d v="2015-01-16T00:00:00"/>
    <x v="0"/>
    <x v="0"/>
    <x v="15"/>
    <d v="2015-01-19T00:00:00"/>
    <d v="2015-01-19T00:00:00"/>
    <d v="2015-01-31T00:00:00"/>
    <d v="2015-01-19T00:00:00"/>
    <n v="75.010000000000005"/>
    <n v="14"/>
    <n v="184.4"/>
    <x v="139"/>
    <n v="12.96"/>
    <x v="1"/>
    <x v="0"/>
    <n v="0.40677874186550977"/>
    <n v="259.41000000000003"/>
    <x v="2"/>
    <s v="Jan 2015"/>
    <s v="Jan 2015  Week 03"/>
    <x v="1"/>
    <x v="1"/>
    <x v="1"/>
    <x v="0"/>
  </r>
  <r>
    <n v="592"/>
    <s v="Eva Silverman"/>
    <x v="0"/>
    <n v="0.08"/>
    <n v="30.53"/>
    <n v="19.989999999999998"/>
    <x v="1"/>
    <x v="0"/>
    <x v="2"/>
    <x v="13"/>
    <x v="5"/>
    <s v="Avery 4027 File Folder Labels for Dot Matrix Printers, 5000 Labels per Box, White"/>
    <n v="0.39"/>
    <s v="United States"/>
    <x v="1"/>
    <x v="10"/>
    <x v="141"/>
    <x v="145"/>
    <d v="2015-01-17T00:00:00"/>
    <x v="0"/>
    <x v="0"/>
    <x v="16"/>
    <d v="2015-01-17T00:00:00"/>
    <d v="2015-01-17T00:00:00"/>
    <d v="2015-01-31T00:00:00"/>
    <d v="2015-01-17T00:00:00"/>
    <n v="-239.8656"/>
    <n v="10"/>
    <n v="285.87"/>
    <x v="140"/>
    <n v="30.450000000000003"/>
    <x v="1"/>
    <x v="6"/>
    <n v="-0.83907230559345158"/>
    <n v="46.004400000000004"/>
    <x v="2"/>
    <s v="Jan 2015"/>
    <s v="Jan 2015  Week 03"/>
    <x v="0"/>
    <x v="0"/>
    <x v="0"/>
    <x v="0"/>
  </r>
  <r>
    <n v="593"/>
    <s v="Joel Huffman"/>
    <x v="0"/>
    <n v="0.01"/>
    <n v="1.68"/>
    <n v="1.57"/>
    <x v="1"/>
    <x v="0"/>
    <x v="2"/>
    <x v="2"/>
    <x v="2"/>
    <s v="Newell 323"/>
    <n v="0.59"/>
    <s v="United States"/>
    <x v="1"/>
    <x v="10"/>
    <x v="142"/>
    <x v="146"/>
    <d v="2015-01-17T00:00:00"/>
    <x v="0"/>
    <x v="0"/>
    <x v="16"/>
    <d v="2015-01-19T00:00:00"/>
    <d v="2015-01-19T00:00:00"/>
    <d v="2015-01-31T00:00:00"/>
    <d v="2015-01-19T00:00:00"/>
    <n v="-53.444000000000003"/>
    <n v="12"/>
    <n v="20.37"/>
    <x v="140"/>
    <n v="1.67"/>
    <x v="1"/>
    <x v="2"/>
    <n v="-2.6236622484045165"/>
    <n v="-33.073999999999998"/>
    <x v="2"/>
    <s v="Jan 2015"/>
    <s v="Jan 2015  Week 03"/>
    <x v="0"/>
    <x v="0"/>
    <x v="1"/>
    <x v="0"/>
  </r>
  <r>
    <n v="1531"/>
    <s v="Jon Ayers"/>
    <x v="0"/>
    <n v="7.0000000000000007E-2"/>
    <n v="4.91"/>
    <n v="0.5"/>
    <x v="1"/>
    <x v="1"/>
    <x v="2"/>
    <x v="13"/>
    <x v="5"/>
    <s v="Avery 508"/>
    <n v="0.36"/>
    <s v="United States"/>
    <x v="0"/>
    <x v="12"/>
    <x v="143"/>
    <x v="147"/>
    <d v="2015-01-17T00:00:00"/>
    <x v="0"/>
    <x v="0"/>
    <x v="16"/>
    <d v="2015-01-18T00:00:00"/>
    <d v="2015-01-18T00:00:00"/>
    <d v="2015-01-31T00:00:00"/>
    <d v="2015-01-18T00:00:00"/>
    <n v="-157.696"/>
    <n v="6"/>
    <n v="28.22"/>
    <x v="141"/>
    <n v="4.84"/>
    <x v="0"/>
    <x v="1"/>
    <n v="-5.5880935506732818"/>
    <n v="-129.476"/>
    <x v="2"/>
    <s v="Jan 2015"/>
    <s v="Jan 2015  Week 03"/>
    <x v="0"/>
    <x v="0"/>
    <x v="0"/>
    <x v="0"/>
  </r>
  <r>
    <n v="210"/>
    <s v="Floyd Dale"/>
    <x v="2"/>
    <n v="0.05"/>
    <n v="1.86"/>
    <n v="2.58"/>
    <x v="1"/>
    <x v="2"/>
    <x v="2"/>
    <x v="14"/>
    <x v="2"/>
    <s v="Super Bands, 12/Pack"/>
    <n v="0.82"/>
    <s v="United States"/>
    <x v="3"/>
    <x v="11"/>
    <x v="144"/>
    <x v="148"/>
    <d v="2015-01-17T00:00:00"/>
    <x v="0"/>
    <x v="0"/>
    <x v="16"/>
    <d v="2015-01-21T00:00:00"/>
    <d v="2015-01-21T00:00:00"/>
    <d v="2015-01-31T00:00:00"/>
    <d v="2015-01-21T00:00:00"/>
    <n v="-66.62"/>
    <n v="9"/>
    <n v="17.61"/>
    <x v="142"/>
    <n v="1.81"/>
    <x v="3"/>
    <x v="4"/>
    <n v="-3.7830777967064173"/>
    <n v="-49.010000000000005"/>
    <x v="2"/>
    <s v="Jan 2015"/>
    <s v="Jan 2015  Week 03"/>
    <x v="0"/>
    <x v="0"/>
    <x v="0"/>
    <x v="0"/>
  </r>
  <r>
    <n v="366"/>
    <s v="Patrick Rosenthal"/>
    <x v="4"/>
    <n v="0.05"/>
    <n v="328.14"/>
    <n v="91.05"/>
    <x v="0"/>
    <x v="0"/>
    <x v="2"/>
    <x v="8"/>
    <x v="3"/>
    <s v="Sanyo Counter Height Refrigerator with Crisper, 3.6 Cubic Foot, Stainless Steel/Black"/>
    <n v="0.56999999999999995"/>
    <s v="United States"/>
    <x v="3"/>
    <x v="40"/>
    <x v="145"/>
    <x v="149"/>
    <d v="2015-01-17T00:00:00"/>
    <x v="0"/>
    <x v="0"/>
    <x v="16"/>
    <d v="2015-01-19T00:00:00"/>
    <d v="2015-01-19T00:00:00"/>
    <d v="2015-01-31T00:00:00"/>
    <d v="2015-01-19T00:00:00"/>
    <n v="411.5172"/>
    <n v="6"/>
    <n v="1967.98"/>
    <x v="143"/>
    <n v="328.09"/>
    <x v="3"/>
    <x v="2"/>
    <n v="0.20910639335765607"/>
    <n v="2379.4971999999998"/>
    <x v="2"/>
    <s v="Jan 2015"/>
    <s v="Jan 2015  Week 03"/>
    <x v="0"/>
    <x v="0"/>
    <x v="0"/>
    <x v="0"/>
  </r>
  <r>
    <n v="744"/>
    <s v="Joy Maxwell"/>
    <x v="4"/>
    <n v="0.03"/>
    <n v="119.99"/>
    <n v="56.14"/>
    <x v="0"/>
    <x v="1"/>
    <x v="1"/>
    <x v="3"/>
    <x v="0"/>
    <s v="Hewlett-Packard 2600DN Business Color Inkjet Printer"/>
    <n v="0.39"/>
    <s v="United States"/>
    <x v="2"/>
    <x v="41"/>
    <x v="146"/>
    <x v="150"/>
    <d v="2015-01-17T00:00:00"/>
    <x v="0"/>
    <x v="0"/>
    <x v="16"/>
    <d v="2015-01-19T00:00:00"/>
    <d v="2015-01-19T00:00:00"/>
    <d v="2015-01-31T00:00:00"/>
    <d v="2015-01-19T00:00:00"/>
    <n v="1400.1"/>
    <n v="13"/>
    <n v="1545.58"/>
    <x v="144"/>
    <n v="119.96"/>
    <x v="2"/>
    <x v="2"/>
    <n v="0.90587352320811598"/>
    <n v="2945.68"/>
    <x v="2"/>
    <s v="Jan 2015"/>
    <s v="Jan 2015  Week 03"/>
    <x v="0"/>
    <x v="0"/>
    <x v="0"/>
    <x v="0"/>
  </r>
  <r>
    <n v="745"/>
    <s v="Mary Page"/>
    <x v="4"/>
    <n v="0.05"/>
    <n v="115.79"/>
    <n v="1.99"/>
    <x v="1"/>
    <x v="1"/>
    <x v="1"/>
    <x v="1"/>
    <x v="1"/>
    <s v="Verbatim DVD-R, 4.7GB, Spindle, WE, Blank, Ink Jet/Thermal, 20/Spindle"/>
    <n v="0.49"/>
    <s v="United States"/>
    <x v="2"/>
    <x v="41"/>
    <x v="147"/>
    <x v="151"/>
    <d v="2015-01-17T00:00:00"/>
    <x v="0"/>
    <x v="0"/>
    <x v="16"/>
    <d v="2015-01-19T00:00:00"/>
    <d v="2015-01-19T00:00:00"/>
    <d v="2015-01-31T00:00:00"/>
    <d v="2015-01-19T00:00:00"/>
    <n v="67.599999999999994"/>
    <n v="3"/>
    <n v="353.1"/>
    <x v="144"/>
    <n v="115.74000000000001"/>
    <x v="2"/>
    <x v="2"/>
    <n v="0.19144718210138767"/>
    <n v="420.70000000000005"/>
    <x v="2"/>
    <s v="Jan 2015"/>
    <s v="Jan 2015  Week 03"/>
    <x v="0"/>
    <x v="0"/>
    <x v="1"/>
    <x v="0"/>
  </r>
  <r>
    <n v="1702"/>
    <s v="Sandra Berry"/>
    <x v="4"/>
    <n v="0.05"/>
    <n v="14.81"/>
    <n v="13.32"/>
    <x v="1"/>
    <x v="2"/>
    <x v="2"/>
    <x v="8"/>
    <x v="5"/>
    <s v="Holmes Replacement Filter for HEPA Air Cleaner, Large Room"/>
    <n v="0.43"/>
    <s v="United States"/>
    <x v="0"/>
    <x v="0"/>
    <x v="148"/>
    <x v="152"/>
    <d v="2015-01-17T00:00:00"/>
    <x v="0"/>
    <x v="0"/>
    <x v="16"/>
    <d v="2015-01-20T00:00:00"/>
    <d v="2015-01-20T00:00:00"/>
    <d v="2015-01-31T00:00:00"/>
    <d v="2015-01-20T00:00:00"/>
    <n v="-220.05199999999999"/>
    <n v="3"/>
    <n v="45.28"/>
    <x v="145"/>
    <n v="14.76"/>
    <x v="0"/>
    <x v="0"/>
    <n v="-4.8598056537102474"/>
    <n v="-174.77199999999999"/>
    <x v="2"/>
    <s v="Jan 2015"/>
    <s v="Jan 2015  Week 03"/>
    <x v="0"/>
    <x v="0"/>
    <x v="0"/>
    <x v="0"/>
  </r>
  <r>
    <n v="1702"/>
    <s v="Sandra Berry"/>
    <x v="4"/>
    <n v="0.05"/>
    <n v="4.2"/>
    <n v="2.2599999999999998"/>
    <x v="2"/>
    <x v="2"/>
    <x v="2"/>
    <x v="7"/>
    <x v="2"/>
    <s v="Important Message Pads, 50 4-1/4 x 5-1/2 Forms per Pad"/>
    <n v="0.36"/>
    <s v="United States"/>
    <x v="0"/>
    <x v="0"/>
    <x v="148"/>
    <x v="152"/>
    <d v="2015-01-17T00:00:00"/>
    <x v="0"/>
    <x v="0"/>
    <x v="16"/>
    <d v="2015-01-19T00:00:00"/>
    <d v="2015-01-19T00:00:00"/>
    <d v="2015-01-31T00:00:00"/>
    <d v="2015-01-19T00:00:00"/>
    <n v="20.393370000000001"/>
    <n v="3"/>
    <n v="13.57"/>
    <x v="145"/>
    <n v="4.1500000000000004"/>
    <x v="0"/>
    <x v="2"/>
    <n v="1.5028275607958732"/>
    <n v="33.963369999999998"/>
    <x v="2"/>
    <s v="Jan 2015"/>
    <s v="Jan 2015  Week 03"/>
    <x v="1"/>
    <x v="1"/>
    <x v="1"/>
    <x v="0"/>
  </r>
  <r>
    <n v="1708"/>
    <s v="Lillian Day"/>
    <x v="4"/>
    <n v="0.05"/>
    <n v="5.68"/>
    <n v="1.39"/>
    <x v="1"/>
    <x v="0"/>
    <x v="2"/>
    <x v="15"/>
    <x v="5"/>
    <s v="Staples Standard Envelopes"/>
    <n v="0.38"/>
    <s v="United States"/>
    <x v="3"/>
    <x v="27"/>
    <x v="149"/>
    <x v="153"/>
    <d v="2015-01-17T00:00:00"/>
    <x v="0"/>
    <x v="0"/>
    <x v="16"/>
    <d v="2015-01-18T00:00:00"/>
    <d v="2015-01-18T00:00:00"/>
    <d v="2015-01-31T00:00:00"/>
    <d v="2015-01-18T00:00:00"/>
    <n v="38.281199999999998"/>
    <n v="10"/>
    <n v="55.48"/>
    <x v="146"/>
    <n v="5.63"/>
    <x v="3"/>
    <x v="1"/>
    <n v="0.69000000000000006"/>
    <n v="93.761200000000002"/>
    <x v="2"/>
    <s v="Jan 2015"/>
    <s v="Jan 2015  Week 03"/>
    <x v="0"/>
    <x v="0"/>
    <x v="0"/>
    <x v="0"/>
  </r>
  <r>
    <n v="1719"/>
    <s v="Russell W Melton"/>
    <x v="4"/>
    <n v="0.06"/>
    <n v="16.48"/>
    <n v="1.99"/>
    <x v="1"/>
    <x v="3"/>
    <x v="1"/>
    <x v="1"/>
    <x v="1"/>
    <s v="Maxell DVD-RAM Discs"/>
    <n v="0.42"/>
    <s v="United States"/>
    <x v="0"/>
    <x v="16"/>
    <x v="150"/>
    <x v="154"/>
    <d v="2015-01-17T00:00:00"/>
    <x v="0"/>
    <x v="0"/>
    <x v="16"/>
    <d v="2015-01-19T00:00:00"/>
    <d v="2015-01-19T00:00:00"/>
    <d v="2015-01-31T00:00:00"/>
    <d v="2015-01-19T00:00:00"/>
    <n v="-144.59200000000001"/>
    <n v="8"/>
    <n v="128.13"/>
    <x v="147"/>
    <n v="16.420000000000002"/>
    <x v="0"/>
    <x v="2"/>
    <n v="-1.1284788886287367"/>
    <n v="-16.462000000000018"/>
    <x v="2"/>
    <s v="Jan 2015"/>
    <s v="Jan 2015  Week 03"/>
    <x v="0"/>
    <x v="0"/>
    <x v="0"/>
    <x v="0"/>
  </r>
  <r>
    <n v="1873"/>
    <s v="Lisa Kim"/>
    <x v="4"/>
    <n v="0.03"/>
    <n v="90.48"/>
    <n v="19.989999999999998"/>
    <x v="1"/>
    <x v="3"/>
    <x v="2"/>
    <x v="15"/>
    <x v="5"/>
    <s v="Tyvek® Side-Opening Peel &amp; Seel® Expanding Envelopes"/>
    <n v="0.4"/>
    <s v="United States"/>
    <x v="0"/>
    <x v="12"/>
    <x v="151"/>
    <x v="155"/>
    <d v="2015-01-17T00:00:00"/>
    <x v="0"/>
    <x v="0"/>
    <x v="16"/>
    <d v="2015-01-19T00:00:00"/>
    <d v="2015-01-19T00:00:00"/>
    <d v="2015-01-31T00:00:00"/>
    <d v="2015-01-19T00:00:00"/>
    <n v="15.353999999999999"/>
    <n v="1"/>
    <n v="99.69"/>
    <x v="148"/>
    <n v="90.45"/>
    <x v="0"/>
    <x v="2"/>
    <n v="0.15401745410773396"/>
    <n v="115.044"/>
    <x v="2"/>
    <s v="Jan 2015"/>
    <s v="Jan 2015  Week 03"/>
    <x v="0"/>
    <x v="0"/>
    <x v="0"/>
    <x v="0"/>
  </r>
  <r>
    <n v="1873"/>
    <s v="Lisa Kim"/>
    <x v="4"/>
    <n v="0.06"/>
    <n v="22.84"/>
    <n v="8.18"/>
    <x v="1"/>
    <x v="3"/>
    <x v="2"/>
    <x v="7"/>
    <x v="5"/>
    <s v="Xerox 1991"/>
    <n v="0.39"/>
    <s v="United States"/>
    <x v="0"/>
    <x v="12"/>
    <x v="151"/>
    <x v="155"/>
    <d v="2015-01-17T00:00:00"/>
    <x v="0"/>
    <x v="0"/>
    <x v="16"/>
    <d v="2015-01-17T00:00:00"/>
    <d v="2015-01-17T00:00:00"/>
    <d v="2015-01-31T00:00:00"/>
    <d v="2015-01-17T00:00:00"/>
    <n v="-357.92399999999998"/>
    <n v="7"/>
    <n v="152.49"/>
    <x v="148"/>
    <n v="22.78"/>
    <x v="0"/>
    <x v="6"/>
    <n v="-2.3471965374778669"/>
    <n v="-205.43399999999997"/>
    <x v="2"/>
    <s v="Jan 2015"/>
    <s v="Jan 2015  Week 03"/>
    <x v="1"/>
    <x v="1"/>
    <x v="1"/>
    <x v="0"/>
  </r>
  <r>
    <n v="2579"/>
    <s v="Marshall Sutherland"/>
    <x v="4"/>
    <n v="7.0000000000000007E-2"/>
    <n v="1.76"/>
    <n v="4.8600000000000003"/>
    <x v="1"/>
    <x v="2"/>
    <x v="0"/>
    <x v="11"/>
    <x v="5"/>
    <s v="Regeneration Desk Collection"/>
    <n v="0.41"/>
    <s v="United States"/>
    <x v="0"/>
    <x v="16"/>
    <x v="25"/>
    <x v="27"/>
    <d v="2015-01-17T00:00:00"/>
    <x v="0"/>
    <x v="0"/>
    <x v="16"/>
    <d v="2015-01-17T00:00:00"/>
    <d v="2015-01-17T00:00:00"/>
    <d v="2015-01-31T00:00:00"/>
    <d v="2015-01-17T00:00:00"/>
    <n v="0.58799999999999997"/>
    <n v="15"/>
    <n v="26.01"/>
    <x v="149"/>
    <n v="1.69"/>
    <x v="0"/>
    <x v="6"/>
    <n v="2.2606689734717415E-2"/>
    <n v="26.598000000000003"/>
    <x v="2"/>
    <s v="Jan 2015"/>
    <s v="Jan 2015  Week 03"/>
    <x v="1"/>
    <x v="1"/>
    <x v="0"/>
    <x v="0"/>
  </r>
  <r>
    <n v="2618"/>
    <s v="Amy Hamrick Melvin"/>
    <x v="4"/>
    <n v="0.1"/>
    <n v="7.64"/>
    <n v="1.39"/>
    <x v="1"/>
    <x v="3"/>
    <x v="2"/>
    <x v="15"/>
    <x v="5"/>
    <s v="Security-Tint Envelopes"/>
    <n v="0.36"/>
    <s v="United States"/>
    <x v="3"/>
    <x v="11"/>
    <x v="13"/>
    <x v="156"/>
    <d v="2015-01-17T00:00:00"/>
    <x v="0"/>
    <x v="0"/>
    <x v="16"/>
    <d v="2015-01-19T00:00:00"/>
    <d v="2015-01-19T00:00:00"/>
    <d v="2015-01-31T00:00:00"/>
    <d v="2015-01-19T00:00:00"/>
    <n v="16.12"/>
    <n v="18"/>
    <n v="130.11000000000001"/>
    <x v="150"/>
    <n v="7.54"/>
    <x v="3"/>
    <x v="2"/>
    <n v="0.12389516562908308"/>
    <n v="146.23000000000002"/>
    <x v="2"/>
    <s v="Jan 2015"/>
    <s v="Jan 2015  Week 03"/>
    <x v="0"/>
    <x v="0"/>
    <x v="0"/>
    <x v="0"/>
  </r>
  <r>
    <n v="2618"/>
    <s v="Amy Hamrick Melvin"/>
    <x v="4"/>
    <n v="0"/>
    <n v="125.99"/>
    <n v="2.5"/>
    <x v="1"/>
    <x v="3"/>
    <x v="1"/>
    <x v="12"/>
    <x v="5"/>
    <s v="6162"/>
    <n v="0.59"/>
    <s v="United States"/>
    <x v="3"/>
    <x v="11"/>
    <x v="13"/>
    <x v="156"/>
    <d v="2015-01-17T00:00:00"/>
    <x v="0"/>
    <x v="0"/>
    <x v="16"/>
    <d v="2015-01-19T00:00:00"/>
    <d v="2015-01-19T00:00:00"/>
    <d v="2015-01-31T00:00:00"/>
    <d v="2015-01-19T00:00:00"/>
    <n v="-815.9008"/>
    <n v="3"/>
    <n v="337.34"/>
    <x v="150"/>
    <n v="125.99"/>
    <x v="3"/>
    <x v="2"/>
    <n v="-2.4186304618485801"/>
    <n v="-478.56080000000003"/>
    <x v="2"/>
    <s v="Jan 2015"/>
    <s v="Jan 2015  Week 03"/>
    <x v="1"/>
    <x v="1"/>
    <x v="1"/>
    <x v="0"/>
  </r>
  <r>
    <n v="2618"/>
    <s v="Amy Hamrick Melvin"/>
    <x v="4"/>
    <n v="0.1"/>
    <n v="11.55"/>
    <n v="2.36"/>
    <x v="1"/>
    <x v="3"/>
    <x v="2"/>
    <x v="2"/>
    <x v="2"/>
    <s v="Newell 309"/>
    <n v="0.55000000000000004"/>
    <s v="United States"/>
    <x v="3"/>
    <x v="11"/>
    <x v="13"/>
    <x v="156"/>
    <d v="2015-01-17T00:00:00"/>
    <x v="0"/>
    <x v="0"/>
    <x v="16"/>
    <d v="2015-01-18T00:00:00"/>
    <d v="2015-01-18T00:00:00"/>
    <d v="2015-01-31T00:00:00"/>
    <d v="2015-01-18T00:00:00"/>
    <n v="15.808"/>
    <n v="25"/>
    <n v="280.43"/>
    <x v="150"/>
    <n v="11.450000000000001"/>
    <x v="3"/>
    <x v="1"/>
    <n v="5.6370573761723067E-2"/>
    <n v="296.238"/>
    <x v="2"/>
    <s v="Jan 2015"/>
    <s v="Jan 2015  Week 03"/>
    <x v="1"/>
    <x v="1"/>
    <x v="1"/>
    <x v="0"/>
  </r>
  <r>
    <n v="2628"/>
    <s v="Danielle P Rao"/>
    <x v="4"/>
    <n v="0.02"/>
    <n v="30.53"/>
    <n v="19.989999999999998"/>
    <x v="2"/>
    <x v="3"/>
    <x v="2"/>
    <x v="13"/>
    <x v="5"/>
    <s v="Avery 4027 File Folder Labels for Dot Matrix Printers, 5000 Labels per Box, White"/>
    <n v="0.39"/>
    <s v="United States"/>
    <x v="1"/>
    <x v="19"/>
    <x v="152"/>
    <x v="157"/>
    <d v="2015-01-17T00:00:00"/>
    <x v="0"/>
    <x v="0"/>
    <x v="16"/>
    <d v="2015-01-19T00:00:00"/>
    <d v="2015-01-19T00:00:00"/>
    <d v="2015-01-31T00:00:00"/>
    <d v="2015-01-19T00:00:00"/>
    <n v="-54.63"/>
    <n v="14"/>
    <n v="448.47"/>
    <x v="151"/>
    <n v="30.51"/>
    <x v="1"/>
    <x v="2"/>
    <n v="-0.12181416817178406"/>
    <n v="393.84000000000003"/>
    <x v="2"/>
    <s v="Jan 2015"/>
    <s v="Jan 2015  Week 03"/>
    <x v="0"/>
    <x v="0"/>
    <x v="0"/>
    <x v="0"/>
  </r>
  <r>
    <n v="526"/>
    <s v="April Hu"/>
    <x v="3"/>
    <n v="0"/>
    <n v="1.88"/>
    <n v="1.49"/>
    <x v="1"/>
    <x v="2"/>
    <x v="2"/>
    <x v="5"/>
    <x v="5"/>
    <s v="Staples® General Use 3-Ring Binders"/>
    <n v="0.37"/>
    <s v="United States"/>
    <x v="2"/>
    <x v="41"/>
    <x v="153"/>
    <x v="158"/>
    <d v="2015-01-17T00:00:00"/>
    <x v="0"/>
    <x v="0"/>
    <x v="16"/>
    <d v="2015-01-18T00:00:00"/>
    <d v="2015-01-18T00:00:00"/>
    <d v="2015-01-31T00:00:00"/>
    <d v="2015-01-18T00:00:00"/>
    <n v="-15.5595"/>
    <n v="13"/>
    <n v="25.39"/>
    <x v="152"/>
    <n v="1.88"/>
    <x v="2"/>
    <x v="1"/>
    <n v="-0.61282000787711699"/>
    <n v="9.8305000000000007"/>
    <x v="2"/>
    <s v="Jan 2015"/>
    <s v="Jan 2015  Week 03"/>
    <x v="0"/>
    <x v="0"/>
    <x v="0"/>
    <x v="0"/>
  </r>
  <r>
    <n v="526"/>
    <s v="April Hu"/>
    <x v="3"/>
    <n v="0.06"/>
    <n v="5.78"/>
    <n v="5.67"/>
    <x v="1"/>
    <x v="2"/>
    <x v="2"/>
    <x v="7"/>
    <x v="5"/>
    <s v="Xerox 1978"/>
    <n v="0.36"/>
    <s v="United States"/>
    <x v="2"/>
    <x v="41"/>
    <x v="153"/>
    <x v="158"/>
    <d v="2015-01-17T00:00:00"/>
    <x v="0"/>
    <x v="0"/>
    <x v="16"/>
    <d v="2015-01-18T00:00:00"/>
    <d v="2015-01-18T00:00:00"/>
    <d v="2015-01-31T00:00:00"/>
    <d v="2015-01-18T00:00:00"/>
    <n v="-108.19"/>
    <n v="15"/>
    <n v="87.27"/>
    <x v="152"/>
    <n v="5.7200000000000006"/>
    <x v="2"/>
    <x v="1"/>
    <n v="-1.2397158244528474"/>
    <n v="-20.92"/>
    <x v="2"/>
    <s v="Jan 2015"/>
    <s v="Jan 2015  Week 03"/>
    <x v="1"/>
    <x v="1"/>
    <x v="1"/>
    <x v="0"/>
  </r>
  <r>
    <n v="2059"/>
    <s v="Nathan Newton"/>
    <x v="3"/>
    <n v="0.09"/>
    <n v="28.48"/>
    <n v="1.99"/>
    <x v="1"/>
    <x v="3"/>
    <x v="1"/>
    <x v="1"/>
    <x v="1"/>
    <s v="Memorex 4.7GB DVD+RW, 3/Pack"/>
    <n v="0.4"/>
    <s v="United States"/>
    <x v="0"/>
    <x v="9"/>
    <x v="154"/>
    <x v="159"/>
    <d v="2015-01-17T00:00:00"/>
    <x v="0"/>
    <x v="0"/>
    <x v="16"/>
    <d v="2015-01-18T00:00:00"/>
    <d v="2015-01-18T00:00:00"/>
    <d v="2015-01-31T00:00:00"/>
    <d v="2015-01-18T00:00:00"/>
    <n v="-1250.7460000000001"/>
    <n v="13"/>
    <n v="336.92"/>
    <x v="153"/>
    <n v="28.39"/>
    <x v="0"/>
    <x v="1"/>
    <n v="-3.7122937195773478"/>
    <n v="-913.82600000000002"/>
    <x v="2"/>
    <s v="Jan 2015"/>
    <s v="Jan 2015  Week 03"/>
    <x v="0"/>
    <x v="0"/>
    <x v="0"/>
    <x v="0"/>
  </r>
  <r>
    <n v="2725"/>
    <s v="Katharine Hudson"/>
    <x v="3"/>
    <n v="0.05"/>
    <n v="28.15"/>
    <n v="6.17"/>
    <x v="1"/>
    <x v="2"/>
    <x v="2"/>
    <x v="2"/>
    <x v="1"/>
    <s v="Boston Model 1800 Electric Pencil Sharpener, Gray"/>
    <n v="0.55000000000000004"/>
    <s v="United States"/>
    <x v="0"/>
    <x v="34"/>
    <x v="155"/>
    <x v="160"/>
    <d v="2015-01-17T00:00:00"/>
    <x v="0"/>
    <x v="0"/>
    <x v="16"/>
    <d v="2015-01-18T00:00:00"/>
    <d v="2015-01-18T00:00:00"/>
    <d v="2015-01-31T00:00:00"/>
    <d v="2015-01-18T00:00:00"/>
    <n v="-66.248000000000005"/>
    <n v="10"/>
    <n v="282.38"/>
    <x v="154"/>
    <n v="28.099999999999998"/>
    <x v="0"/>
    <x v="1"/>
    <n v="-0.23460585027268221"/>
    <n v="216.13200000000001"/>
    <x v="2"/>
    <s v="Jan 2015"/>
    <s v="Jan 2015  Week 03"/>
    <x v="0"/>
    <x v="0"/>
    <x v="0"/>
    <x v="0"/>
  </r>
  <r>
    <n v="2443"/>
    <s v="Danny Richmond"/>
    <x v="1"/>
    <n v="0.05"/>
    <n v="58.1"/>
    <n v="1.49"/>
    <x v="1"/>
    <x v="3"/>
    <x v="2"/>
    <x v="5"/>
    <x v="5"/>
    <s v="Avery Arch Ring Binders"/>
    <n v="0.38"/>
    <s v="United States"/>
    <x v="0"/>
    <x v="12"/>
    <x v="16"/>
    <x v="161"/>
    <d v="2015-01-18T00:00:00"/>
    <x v="0"/>
    <x v="0"/>
    <x v="17"/>
    <d v="2015-01-18T00:00:00"/>
    <d v="2015-01-18T00:00:00"/>
    <d v="2015-01-31T00:00:00"/>
    <d v="2015-01-18T00:00:00"/>
    <n v="1633.9860000000001"/>
    <n v="13"/>
    <n v="739.06"/>
    <x v="155"/>
    <n v="58.050000000000004"/>
    <x v="0"/>
    <x v="6"/>
    <n v="2.2108976267150169"/>
    <n v="2373.0460000000003"/>
    <x v="3"/>
    <s v="Jan 2015"/>
    <s v="Jan 2015  Week 04"/>
    <x v="0"/>
    <x v="0"/>
    <x v="0"/>
    <x v="0"/>
  </r>
  <r>
    <n v="1971"/>
    <s v="Marsha Roy"/>
    <x v="4"/>
    <n v="0.02"/>
    <n v="11.58"/>
    <n v="5.72"/>
    <x v="1"/>
    <x v="3"/>
    <x v="2"/>
    <x v="15"/>
    <x v="5"/>
    <s v="Peel &amp; Seel® Recycled Catalog Envelopes, Brown"/>
    <n v="0.35"/>
    <s v="United States"/>
    <x v="0"/>
    <x v="0"/>
    <x v="156"/>
    <x v="162"/>
    <d v="2015-01-18T00:00:00"/>
    <x v="0"/>
    <x v="0"/>
    <x v="17"/>
    <d v="2015-01-19T00:00:00"/>
    <d v="2015-01-19T00:00:00"/>
    <d v="2015-01-31T00:00:00"/>
    <d v="2015-01-19T00:00:00"/>
    <n v="-259.75599999999997"/>
    <n v="3"/>
    <n v="35.479999999999997"/>
    <x v="156"/>
    <n v="11.56"/>
    <x v="0"/>
    <x v="1"/>
    <n v="-7.3211950394588499"/>
    <n v="-224.27599999999998"/>
    <x v="3"/>
    <s v="Jan 2015"/>
    <s v="Jan 2015  Week 04"/>
    <x v="0"/>
    <x v="0"/>
    <x v="0"/>
    <x v="0"/>
  </r>
  <r>
    <n v="1972"/>
    <s v="Priscilla Brandon"/>
    <x v="4"/>
    <n v="0.05"/>
    <n v="350.99"/>
    <n v="39"/>
    <x v="0"/>
    <x v="3"/>
    <x v="0"/>
    <x v="9"/>
    <x v="3"/>
    <s v="Global Leather Executive Chair"/>
    <n v="0.55000000000000004"/>
    <s v="United States"/>
    <x v="3"/>
    <x v="28"/>
    <x v="157"/>
    <x v="163"/>
    <d v="2015-01-18T00:00:00"/>
    <x v="0"/>
    <x v="0"/>
    <x v="17"/>
    <d v="2015-01-20T00:00:00"/>
    <d v="2015-01-20T00:00:00"/>
    <d v="2015-01-31T00:00:00"/>
    <d v="2015-01-20T00:00:00"/>
    <n v="1469.7275999999999"/>
    <n v="6"/>
    <n v="2130.04"/>
    <x v="156"/>
    <n v="350.94"/>
    <x v="3"/>
    <x v="2"/>
    <n v="0.69"/>
    <n v="3599.7676000000001"/>
    <x v="3"/>
    <s v="Jan 2015"/>
    <s v="Jan 2015  Week 04"/>
    <x v="0"/>
    <x v="0"/>
    <x v="1"/>
    <x v="0"/>
  </r>
  <r>
    <n v="1972"/>
    <s v="Priscilla Brandon"/>
    <x v="4"/>
    <n v="0.04"/>
    <n v="15.99"/>
    <n v="9.4"/>
    <x v="2"/>
    <x v="3"/>
    <x v="1"/>
    <x v="3"/>
    <x v="5"/>
    <s v="AT&amp;T Black Trimline Phone, Model 210"/>
    <n v="0.49"/>
    <s v="United States"/>
    <x v="3"/>
    <x v="28"/>
    <x v="157"/>
    <x v="163"/>
    <d v="2015-01-18T00:00:00"/>
    <x v="0"/>
    <x v="0"/>
    <x v="17"/>
    <d v="2015-01-20T00:00:00"/>
    <d v="2015-01-20T00:00:00"/>
    <d v="2015-01-31T00:00:00"/>
    <d v="2015-01-20T00:00:00"/>
    <n v="-83.553060000000002"/>
    <n v="5"/>
    <n v="82.8"/>
    <x v="156"/>
    <n v="15.950000000000001"/>
    <x v="3"/>
    <x v="2"/>
    <n v="-1.009094927536232"/>
    <n v="-0.75306000000000495"/>
    <x v="3"/>
    <s v="Jan 2015"/>
    <s v="Jan 2015  Week 04"/>
    <x v="1"/>
    <x v="1"/>
    <x v="1"/>
    <x v="0"/>
  </r>
  <r>
    <n v="657"/>
    <s v="Derek McCormick"/>
    <x v="0"/>
    <n v="0.1"/>
    <n v="18.97"/>
    <n v="9.0299999999999994"/>
    <x v="1"/>
    <x v="1"/>
    <x v="2"/>
    <x v="7"/>
    <x v="5"/>
    <s v="Computer Printout Paper with Letter-Trim Perforations"/>
    <n v="0.37"/>
    <s v="United States"/>
    <x v="3"/>
    <x v="35"/>
    <x v="158"/>
    <x v="164"/>
    <d v="2015-01-19T00:00:00"/>
    <x v="0"/>
    <x v="0"/>
    <x v="18"/>
    <d v="2015-01-21T00:00:00"/>
    <d v="2015-01-21T00:00:00"/>
    <d v="2015-01-31T00:00:00"/>
    <d v="2015-01-21T00:00:00"/>
    <n v="-24.204799999999999"/>
    <n v="1"/>
    <n v="19.73"/>
    <x v="157"/>
    <n v="18.869999999999997"/>
    <x v="3"/>
    <x v="2"/>
    <n v="-1.2268018246325392"/>
    <n v="-4.4747999999999983"/>
    <x v="3"/>
    <s v="Jan 2015"/>
    <s v="Jan 2015  Week 04"/>
    <x v="0"/>
    <x v="0"/>
    <x v="0"/>
    <x v="0"/>
  </r>
  <r>
    <n v="659"/>
    <s v="Marjorie Arthur"/>
    <x v="0"/>
    <n v="0"/>
    <n v="119.99"/>
    <n v="56.14"/>
    <x v="0"/>
    <x v="1"/>
    <x v="1"/>
    <x v="3"/>
    <x v="0"/>
    <s v="Hewlett-Packard 2600DN Business Color Inkjet Printer"/>
    <n v="0.39"/>
    <s v="United States"/>
    <x v="3"/>
    <x v="42"/>
    <x v="159"/>
    <x v="165"/>
    <d v="2015-01-19T00:00:00"/>
    <x v="0"/>
    <x v="0"/>
    <x v="18"/>
    <d v="2015-01-20T00:00:00"/>
    <d v="2015-01-20T00:00:00"/>
    <d v="2015-01-31T00:00:00"/>
    <d v="2015-01-20T00:00:00"/>
    <n v="-126.05777999999999"/>
    <n v="5"/>
    <n v="615.54"/>
    <x v="157"/>
    <n v="119.99"/>
    <x v="3"/>
    <x v="1"/>
    <n v="-0.20479218247392533"/>
    <n v="489.48221999999998"/>
    <x v="3"/>
    <s v="Jan 2015"/>
    <s v="Jan 2015  Week 04"/>
    <x v="0"/>
    <x v="0"/>
    <x v="1"/>
    <x v="0"/>
  </r>
  <r>
    <n v="3095"/>
    <s v="Milton Lindsay"/>
    <x v="0"/>
    <n v="0.09"/>
    <n v="207.48"/>
    <n v="0.99"/>
    <x v="1"/>
    <x v="1"/>
    <x v="2"/>
    <x v="8"/>
    <x v="5"/>
    <s v="Kensington 7 Outlet MasterPiece Power Center with Fax/Phone Line Protection"/>
    <n v="0.55000000000000004"/>
    <s v="United States"/>
    <x v="3"/>
    <x v="27"/>
    <x v="160"/>
    <x v="166"/>
    <d v="2015-01-19T00:00:00"/>
    <x v="0"/>
    <x v="0"/>
    <x v="18"/>
    <d v="2015-01-21T00:00:00"/>
    <d v="2015-01-21T00:00:00"/>
    <d v="2015-01-31T00:00:00"/>
    <d v="2015-01-21T00:00:00"/>
    <n v="683.9556"/>
    <n v="5"/>
    <n v="991.24"/>
    <x v="158"/>
    <n v="207.39"/>
    <x v="3"/>
    <x v="2"/>
    <n v="0.69"/>
    <n v="1675.1956"/>
    <x v="3"/>
    <s v="Jan 2015"/>
    <s v="Jan 2015  Week 04"/>
    <x v="0"/>
    <x v="0"/>
    <x v="0"/>
    <x v="0"/>
  </r>
  <r>
    <n v="259"/>
    <s v="Edward Pugh"/>
    <x v="2"/>
    <n v="0.09"/>
    <n v="2.88"/>
    <n v="0.7"/>
    <x v="1"/>
    <x v="1"/>
    <x v="2"/>
    <x v="2"/>
    <x v="2"/>
    <s v="Newell 340"/>
    <n v="0.56000000000000005"/>
    <s v="United States"/>
    <x v="2"/>
    <x v="43"/>
    <x v="161"/>
    <x v="167"/>
    <d v="2015-01-19T00:00:00"/>
    <x v="0"/>
    <x v="0"/>
    <x v="18"/>
    <d v="2015-01-19T00:00:00"/>
    <d v="2015-01-19T00:00:00"/>
    <d v="2015-01-31T00:00:00"/>
    <d v="2015-01-19T00:00:00"/>
    <n v="5.7531999999999996"/>
    <n v="10"/>
    <n v="26.38"/>
    <x v="159"/>
    <n v="2.79"/>
    <x v="2"/>
    <x v="6"/>
    <n v="0.21808946171341925"/>
    <n v="32.133200000000002"/>
    <x v="3"/>
    <s v="Jan 2015"/>
    <s v="Jan 2015  Week 04"/>
    <x v="0"/>
    <x v="0"/>
    <x v="0"/>
    <x v="0"/>
  </r>
  <r>
    <n v="3155"/>
    <s v="Julian Keith Mayer"/>
    <x v="0"/>
    <n v="0.02"/>
    <n v="60.22"/>
    <n v="3.5"/>
    <x v="1"/>
    <x v="3"/>
    <x v="2"/>
    <x v="8"/>
    <x v="5"/>
    <s v="Fellowes Smart Surge Ten-Outlet Protector, Platinum"/>
    <n v="0.56999999999999995"/>
    <s v="United States"/>
    <x v="0"/>
    <x v="12"/>
    <x v="70"/>
    <x v="168"/>
    <d v="2015-01-20T00:00:00"/>
    <x v="0"/>
    <x v="0"/>
    <x v="19"/>
    <d v="2015-01-21T00:00:00"/>
    <d v="2015-01-21T00:00:00"/>
    <d v="2015-01-31T00:00:00"/>
    <d v="2015-01-21T00:00:00"/>
    <n v="-193.91399999999999"/>
    <n v="9"/>
    <n v="541.76"/>
    <x v="160"/>
    <n v="60.199999999999996"/>
    <x v="0"/>
    <x v="1"/>
    <n v="-0.35793340224453629"/>
    <n v="347.846"/>
    <x v="3"/>
    <s v="Jan 2015"/>
    <s v="Jan 2015  Week 04"/>
    <x v="0"/>
    <x v="0"/>
    <x v="0"/>
    <x v="0"/>
  </r>
  <r>
    <n v="32"/>
    <s v="Matthew Berman"/>
    <x v="4"/>
    <n v="0.09"/>
    <n v="125.99"/>
    <n v="7.69"/>
    <x v="2"/>
    <x v="3"/>
    <x v="1"/>
    <x v="12"/>
    <x v="5"/>
    <s v="StarTAC 3000"/>
    <n v="0.59"/>
    <s v="United States"/>
    <x v="2"/>
    <x v="14"/>
    <x v="162"/>
    <x v="169"/>
    <d v="2015-01-20T00:00:00"/>
    <x v="0"/>
    <x v="0"/>
    <x v="19"/>
    <d v="2015-01-22T00:00:00"/>
    <d v="2015-01-22T00:00:00"/>
    <d v="2015-01-31T00:00:00"/>
    <d v="2015-01-22T00:00:00"/>
    <n v="209.99700000000001"/>
    <n v="8"/>
    <n v="783.55"/>
    <x v="161"/>
    <n v="125.89999999999999"/>
    <x v="2"/>
    <x v="2"/>
    <n v="0.26800714695935168"/>
    <n v="993.54700000000003"/>
    <x v="3"/>
    <s v="Jan 2015"/>
    <s v="Jan 2015  Week 04"/>
    <x v="0"/>
    <x v="0"/>
    <x v="0"/>
    <x v="0"/>
  </r>
  <r>
    <n v="493"/>
    <s v="Douglas Buck"/>
    <x v="3"/>
    <n v="0.02"/>
    <n v="6.48"/>
    <n v="6.6"/>
    <x v="1"/>
    <x v="1"/>
    <x v="2"/>
    <x v="7"/>
    <x v="5"/>
    <s v="Xerox 21"/>
    <n v="0.37"/>
    <s v="United States"/>
    <x v="2"/>
    <x v="4"/>
    <x v="163"/>
    <x v="170"/>
    <d v="2015-01-20T00:00:00"/>
    <x v="0"/>
    <x v="0"/>
    <x v="19"/>
    <d v="2015-01-22T00:00:00"/>
    <d v="2015-01-22T00:00:00"/>
    <d v="2015-01-31T00:00:00"/>
    <d v="2015-01-22T00:00:00"/>
    <n v="-92.05"/>
    <n v="10"/>
    <n v="66.709999999999994"/>
    <x v="162"/>
    <n v="6.4600000000000009"/>
    <x v="2"/>
    <x v="2"/>
    <n v="-1.3798530954879329"/>
    <n v="-25.340000000000003"/>
    <x v="3"/>
    <s v="Jan 2015"/>
    <s v="Jan 2015  Week 04"/>
    <x v="0"/>
    <x v="0"/>
    <x v="0"/>
    <x v="0"/>
  </r>
  <r>
    <n v="493"/>
    <s v="Douglas Buck"/>
    <x v="3"/>
    <n v="0.04"/>
    <n v="17.149999999999999"/>
    <n v="4.96"/>
    <x v="1"/>
    <x v="1"/>
    <x v="2"/>
    <x v="6"/>
    <x v="5"/>
    <s v="Advantus Rolling Storage Box"/>
    <n v="0.57999999999999996"/>
    <s v="United States"/>
    <x v="2"/>
    <x v="4"/>
    <x v="163"/>
    <x v="170"/>
    <d v="2015-01-20T00:00:00"/>
    <x v="0"/>
    <x v="0"/>
    <x v="19"/>
    <d v="2015-01-21T00:00:00"/>
    <d v="2015-01-21T00:00:00"/>
    <d v="2015-01-31T00:00:00"/>
    <d v="2015-01-21T00:00:00"/>
    <n v="6.11"/>
    <n v="5"/>
    <n v="87.16"/>
    <x v="162"/>
    <n v="17.11"/>
    <x v="2"/>
    <x v="1"/>
    <n v="7.0100963744837083E-2"/>
    <n v="93.27"/>
    <x v="3"/>
    <s v="Jan 2015"/>
    <s v="Jan 2015  Week 04"/>
    <x v="1"/>
    <x v="1"/>
    <x v="1"/>
    <x v="0"/>
  </r>
  <r>
    <n v="524"/>
    <s v="Gina McKnight"/>
    <x v="3"/>
    <n v="0.03"/>
    <n v="1270.99"/>
    <n v="19.989999999999998"/>
    <x v="1"/>
    <x v="1"/>
    <x v="2"/>
    <x v="5"/>
    <x v="5"/>
    <s v="Fellowes PB500 Electric Punch Plastic Comb Binding Machine with Manual Bind"/>
    <n v="0.35"/>
    <s v="United States"/>
    <x v="0"/>
    <x v="34"/>
    <x v="164"/>
    <x v="171"/>
    <d v="2015-01-20T00:00:00"/>
    <x v="0"/>
    <x v="0"/>
    <x v="19"/>
    <d v="2015-01-22T00:00:00"/>
    <d v="2015-01-22T00:00:00"/>
    <d v="2015-01-31T00:00:00"/>
    <d v="2015-01-22T00:00:00"/>
    <n v="363.55200000000002"/>
    <n v="2"/>
    <n v="2589.0100000000002"/>
    <x v="163"/>
    <n v="1270.96"/>
    <x v="0"/>
    <x v="2"/>
    <n v="0.14042124209639978"/>
    <n v="2952.5620000000004"/>
    <x v="3"/>
    <s v="Jan 2015"/>
    <s v="Jan 2015  Week 04"/>
    <x v="0"/>
    <x v="0"/>
    <x v="0"/>
    <x v="0"/>
  </r>
  <r>
    <n v="524"/>
    <s v="Gina McKnight"/>
    <x v="3"/>
    <n v="7.0000000000000007E-2"/>
    <n v="2036.48"/>
    <n v="14.7"/>
    <x v="0"/>
    <x v="1"/>
    <x v="1"/>
    <x v="3"/>
    <x v="3"/>
    <s v="Lexmark 4227 Plus Dot Matrix Printer"/>
    <n v="0.55000000000000004"/>
    <s v="United States"/>
    <x v="0"/>
    <x v="34"/>
    <x v="164"/>
    <x v="171"/>
    <d v="2015-01-20T00:00:00"/>
    <x v="0"/>
    <x v="0"/>
    <x v="19"/>
    <d v="2015-01-22T00:00:00"/>
    <d v="2015-01-22T00:00:00"/>
    <d v="2015-01-31T00:00:00"/>
    <d v="2015-01-22T00:00:00"/>
    <n v="-11.536"/>
    <n v="1"/>
    <n v="1893.93"/>
    <x v="163"/>
    <n v="2036.41"/>
    <x v="0"/>
    <x v="2"/>
    <n v="-6.0910382115495288E-3"/>
    <n v="1882.394"/>
    <x v="3"/>
    <s v="Jan 2015"/>
    <s v="Jan 2015  Week 04"/>
    <x v="1"/>
    <x v="1"/>
    <x v="1"/>
    <x v="0"/>
  </r>
  <r>
    <n v="549"/>
    <s v="Dennis Boykin Townsend"/>
    <x v="3"/>
    <n v="0.02"/>
    <n v="7.1"/>
    <n v="6.05"/>
    <x v="1"/>
    <x v="3"/>
    <x v="2"/>
    <x v="5"/>
    <x v="5"/>
    <s v="Wilson Jones Hanging View Binder, White, 1&quot;"/>
    <n v="0.39"/>
    <s v="United States"/>
    <x v="2"/>
    <x v="43"/>
    <x v="33"/>
    <x v="172"/>
    <d v="2015-01-20T00:00:00"/>
    <x v="0"/>
    <x v="0"/>
    <x v="19"/>
    <d v="2015-01-20T00:00:00"/>
    <d v="2015-01-20T00:00:00"/>
    <d v="2015-01-31T00:00:00"/>
    <d v="2015-01-20T00:00:00"/>
    <n v="-66.378"/>
    <n v="9"/>
    <n v="66.319999999999993"/>
    <x v="164"/>
    <n v="7.08"/>
    <x v="2"/>
    <x v="6"/>
    <n v="-1.0008745476477685"/>
    <n v="-5.8000000000006935E-2"/>
    <x v="3"/>
    <s v="Jan 2015"/>
    <s v="Jan 2015  Week 04"/>
    <x v="0"/>
    <x v="0"/>
    <x v="0"/>
    <x v="0"/>
  </r>
  <r>
    <n v="2464"/>
    <s v="Joe George"/>
    <x v="3"/>
    <n v="0.05"/>
    <n v="6.28"/>
    <n v="5.36"/>
    <x v="1"/>
    <x v="1"/>
    <x v="2"/>
    <x v="5"/>
    <x v="5"/>
    <s v="GBC Standard Plastic Binding Systems' Combs"/>
    <n v="0.4"/>
    <s v="United States"/>
    <x v="0"/>
    <x v="17"/>
    <x v="165"/>
    <x v="173"/>
    <d v="2015-01-20T00:00:00"/>
    <x v="0"/>
    <x v="0"/>
    <x v="19"/>
    <d v="2015-01-23T00:00:00"/>
    <d v="2015-01-23T00:00:00"/>
    <d v="2015-01-31T00:00:00"/>
    <d v="2015-01-23T00:00:00"/>
    <n v="1.278"/>
    <n v="6"/>
    <n v="38.04"/>
    <x v="165"/>
    <n v="6.23"/>
    <x v="0"/>
    <x v="0"/>
    <n v="3.3596214511041014E-2"/>
    <n v="39.317999999999998"/>
    <x v="3"/>
    <s v="Jan 2015"/>
    <s v="Jan 2015  Week 04"/>
    <x v="0"/>
    <x v="0"/>
    <x v="0"/>
    <x v="0"/>
  </r>
  <r>
    <n v="2464"/>
    <s v="Joe George"/>
    <x v="3"/>
    <n v="0.04"/>
    <n v="3.08"/>
    <n v="0.99"/>
    <x v="1"/>
    <x v="1"/>
    <x v="2"/>
    <x v="13"/>
    <x v="5"/>
    <s v="Avery 481"/>
    <n v="0.37"/>
    <s v="United States"/>
    <x v="0"/>
    <x v="17"/>
    <x v="165"/>
    <x v="173"/>
    <d v="2015-01-20T00:00:00"/>
    <x v="0"/>
    <x v="0"/>
    <x v="19"/>
    <d v="2015-01-21T00:00:00"/>
    <d v="2015-01-21T00:00:00"/>
    <d v="2015-01-31T00:00:00"/>
    <d v="2015-01-21T00:00:00"/>
    <n v="424.29"/>
    <n v="14"/>
    <n v="42.53"/>
    <x v="165"/>
    <n v="3.04"/>
    <x v="0"/>
    <x v="1"/>
    <n v="9.9762520573712674"/>
    <n v="466.82000000000005"/>
    <x v="3"/>
    <s v="Jan 2015"/>
    <s v="Jan 2015  Week 04"/>
    <x v="1"/>
    <x v="1"/>
    <x v="1"/>
    <x v="0"/>
  </r>
  <r>
    <n v="1473"/>
    <s v="Paul Puckett"/>
    <x v="0"/>
    <n v="0.04"/>
    <n v="9.7799999999999994"/>
    <n v="1.99"/>
    <x v="2"/>
    <x v="2"/>
    <x v="1"/>
    <x v="1"/>
    <x v="1"/>
    <s v="Memorex Slim 80 Minute CD-R, 10/Pack"/>
    <n v="0.43"/>
    <s v="United States"/>
    <x v="3"/>
    <x v="27"/>
    <x v="166"/>
    <x v="174"/>
    <d v="2015-01-21T00:00:00"/>
    <x v="0"/>
    <x v="0"/>
    <x v="20"/>
    <d v="2015-01-22T00:00:00"/>
    <d v="2015-01-22T00:00:00"/>
    <d v="2015-01-31T00:00:00"/>
    <d v="2015-01-22T00:00:00"/>
    <n v="61.292700000000004"/>
    <n v="9"/>
    <n v="88.83"/>
    <x v="166"/>
    <n v="9.74"/>
    <x v="3"/>
    <x v="1"/>
    <n v="0.69000000000000006"/>
    <n v="150.12270000000001"/>
    <x v="3"/>
    <s v="Jan 2015"/>
    <s v="Jan 2015  Week 04"/>
    <x v="0"/>
    <x v="0"/>
    <x v="0"/>
    <x v="0"/>
  </r>
  <r>
    <n v="1788"/>
    <s v="Valerie Siegel"/>
    <x v="0"/>
    <n v="0.04"/>
    <n v="205.99"/>
    <n v="8.99"/>
    <x v="1"/>
    <x v="1"/>
    <x v="1"/>
    <x v="12"/>
    <x v="5"/>
    <s v="TimeportP7382"/>
    <n v="0.56000000000000005"/>
    <s v="United States"/>
    <x v="0"/>
    <x v="5"/>
    <x v="167"/>
    <x v="175"/>
    <d v="2015-01-21T00:00:00"/>
    <x v="0"/>
    <x v="0"/>
    <x v="20"/>
    <d v="2015-01-22T00:00:00"/>
    <d v="2015-01-22T00:00:00"/>
    <d v="2015-01-31T00:00:00"/>
    <d v="2015-01-22T00:00:00"/>
    <n v="960.98400000000004"/>
    <n v="6"/>
    <n v="1008.53"/>
    <x v="167"/>
    <n v="205.95000000000002"/>
    <x v="0"/>
    <x v="1"/>
    <n v="0.95285613715010964"/>
    <n v="1969.5140000000001"/>
    <x v="3"/>
    <s v="Jan 2015"/>
    <s v="Jan 2015  Week 04"/>
    <x v="0"/>
    <x v="0"/>
    <x v="0"/>
    <x v="0"/>
  </r>
  <r>
    <n v="263"/>
    <s v="Carlos Hess"/>
    <x v="1"/>
    <n v="0.05"/>
    <n v="31.76"/>
    <n v="45.51"/>
    <x v="0"/>
    <x v="0"/>
    <x v="0"/>
    <x v="0"/>
    <x v="0"/>
    <s v="Hon iLevel™ Computer Training Table"/>
    <n v="0.65"/>
    <s v="United States"/>
    <x v="3"/>
    <x v="27"/>
    <x v="168"/>
    <x v="176"/>
    <d v="2015-01-21T00:00:00"/>
    <x v="0"/>
    <x v="0"/>
    <x v="20"/>
    <d v="2015-01-23T00:00:00"/>
    <d v="2015-01-23T00:00:00"/>
    <d v="2015-01-31T00:00:00"/>
    <d v="2015-01-23T00:00:00"/>
    <n v="-2177.9860960000001"/>
    <n v="9"/>
    <n v="304.33999999999997"/>
    <x v="168"/>
    <n v="31.71"/>
    <x v="3"/>
    <x v="2"/>
    <n v="-7.1564240520470532"/>
    <n v="-1873.6460960000002"/>
    <x v="3"/>
    <s v="Jan 2015"/>
    <s v="Jan 2015  Week 04"/>
    <x v="0"/>
    <x v="0"/>
    <x v="0"/>
    <x v="0"/>
  </r>
  <r>
    <n v="2423"/>
    <s v="Nicholas Wallace"/>
    <x v="2"/>
    <n v="0.04"/>
    <n v="100.98"/>
    <n v="7.18"/>
    <x v="1"/>
    <x v="2"/>
    <x v="1"/>
    <x v="1"/>
    <x v="5"/>
    <s v="Logitech Cordless Elite Duo"/>
    <n v="0.4"/>
    <s v="United States"/>
    <x v="1"/>
    <x v="18"/>
    <x v="169"/>
    <x v="177"/>
    <d v="2015-01-21T00:00:00"/>
    <x v="0"/>
    <x v="0"/>
    <x v="20"/>
    <d v="2015-01-26T00:00:00"/>
    <d v="2015-01-26T00:00:00"/>
    <d v="2015-01-31T00:00:00"/>
    <d v="2015-01-26T00:00:00"/>
    <n v="269.94"/>
    <n v="4"/>
    <n v="414.91"/>
    <x v="169"/>
    <n v="100.94"/>
    <x v="1"/>
    <x v="3"/>
    <n v="0.65059892506808703"/>
    <n v="684.85"/>
    <x v="3"/>
    <s v="Jan 2015"/>
    <s v="Jan 2015  Week 04"/>
    <x v="0"/>
    <x v="0"/>
    <x v="0"/>
    <x v="0"/>
  </r>
  <r>
    <n v="2882"/>
    <s v="Andrew Gonzalez"/>
    <x v="2"/>
    <n v="0.02"/>
    <n v="43.98"/>
    <n v="1.99"/>
    <x v="1"/>
    <x v="1"/>
    <x v="1"/>
    <x v="1"/>
    <x v="1"/>
    <s v="Memorex 80 Minute CD-R Spindle, 100/Pack"/>
    <n v="0.44"/>
    <s v="United States"/>
    <x v="0"/>
    <x v="9"/>
    <x v="170"/>
    <x v="178"/>
    <d v="2015-01-21T00:00:00"/>
    <x v="0"/>
    <x v="0"/>
    <x v="20"/>
    <d v="2015-01-25T00:00:00"/>
    <d v="2015-01-25T00:00:00"/>
    <d v="2015-01-31T00:00:00"/>
    <d v="2015-01-25T00:00:00"/>
    <n v="333.76049999999998"/>
    <n v="40"/>
    <n v="1724.01"/>
    <x v="170"/>
    <n v="43.959999999999994"/>
    <x v="0"/>
    <x v="4"/>
    <n v="0.19359545478274487"/>
    <n v="2057.7705000000001"/>
    <x v="3"/>
    <s v="Jan 2015"/>
    <s v="Jan 2015  Week 04"/>
    <x v="0"/>
    <x v="0"/>
    <x v="0"/>
    <x v="0"/>
  </r>
  <r>
    <n v="1402"/>
    <s v="Wesley Tate"/>
    <x v="4"/>
    <n v="0.04"/>
    <n v="30.73"/>
    <n v="4"/>
    <x v="1"/>
    <x v="2"/>
    <x v="1"/>
    <x v="1"/>
    <x v="5"/>
    <s v="Fellowes 17-key keypad for PS/2 interface"/>
    <n v="0.75"/>
    <s v="United States"/>
    <x v="1"/>
    <x v="10"/>
    <x v="129"/>
    <x v="133"/>
    <d v="2015-01-21T00:00:00"/>
    <x v="0"/>
    <x v="0"/>
    <x v="20"/>
    <d v="2015-01-22T00:00:00"/>
    <d v="2015-01-22T00:00:00"/>
    <d v="2015-01-31T00:00:00"/>
    <d v="2015-01-22T00:00:00"/>
    <n v="-20.79"/>
    <n v="48"/>
    <n v="1420.84"/>
    <x v="171"/>
    <n v="30.69"/>
    <x v="1"/>
    <x v="1"/>
    <n v="-1.4632189409081951E-2"/>
    <n v="1400.05"/>
    <x v="3"/>
    <s v="Jan 2015"/>
    <s v="Jan 2015  Week 04"/>
    <x v="1"/>
    <x v="1"/>
    <x v="0"/>
    <x v="0"/>
  </r>
  <r>
    <n v="1405"/>
    <s v="Crystal Floyd"/>
    <x v="4"/>
    <n v="0.04"/>
    <n v="30.73"/>
    <n v="4"/>
    <x v="1"/>
    <x v="2"/>
    <x v="1"/>
    <x v="1"/>
    <x v="5"/>
    <s v="Fellowes 17-key keypad for PS/2 interface"/>
    <n v="0.75"/>
    <s v="United States"/>
    <x v="1"/>
    <x v="25"/>
    <x v="130"/>
    <x v="134"/>
    <d v="2015-01-21T00:00:00"/>
    <x v="0"/>
    <x v="0"/>
    <x v="20"/>
    <d v="2015-01-22T00:00:00"/>
    <d v="2015-01-22T00:00:00"/>
    <d v="2015-01-31T00:00:00"/>
    <d v="2015-01-22T00:00:00"/>
    <n v="-20.79"/>
    <n v="12"/>
    <n v="355.21"/>
    <x v="172"/>
    <n v="30.69"/>
    <x v="1"/>
    <x v="1"/>
    <n v="-5.8528757636327804E-2"/>
    <n v="334.41999999999996"/>
    <x v="3"/>
    <s v="Jan 2015"/>
    <s v="Jan 2015  Week 04"/>
    <x v="1"/>
    <x v="1"/>
    <x v="0"/>
    <x v="0"/>
  </r>
  <r>
    <n v="2796"/>
    <s v="Cindy McLeod"/>
    <x v="4"/>
    <n v="0.02"/>
    <n v="30.44"/>
    <n v="1.49"/>
    <x v="1"/>
    <x v="3"/>
    <x v="2"/>
    <x v="5"/>
    <x v="5"/>
    <s v="Premier Elliptical Ring Binder, Black"/>
    <n v="0.37"/>
    <s v="United States"/>
    <x v="1"/>
    <x v="20"/>
    <x v="171"/>
    <x v="179"/>
    <d v="2015-01-21T00:00:00"/>
    <x v="0"/>
    <x v="0"/>
    <x v="20"/>
    <d v="2015-01-23T00:00:00"/>
    <d v="2015-01-23T00:00:00"/>
    <d v="2015-01-31T00:00:00"/>
    <d v="2015-01-23T00:00:00"/>
    <n v="266.76089999999999"/>
    <n v="12"/>
    <n v="386.61"/>
    <x v="173"/>
    <n v="30.42"/>
    <x v="1"/>
    <x v="2"/>
    <n v="0.69"/>
    <n v="653.37090000000001"/>
    <x v="3"/>
    <s v="Jan 2015"/>
    <s v="Jan 2015  Week 04"/>
    <x v="0"/>
    <x v="0"/>
    <x v="0"/>
    <x v="0"/>
  </r>
  <r>
    <n v="2797"/>
    <s v="Cameron Kendall"/>
    <x v="4"/>
    <n v="0.02"/>
    <n v="4.91"/>
    <n v="0.5"/>
    <x v="1"/>
    <x v="3"/>
    <x v="2"/>
    <x v="13"/>
    <x v="5"/>
    <s v="Avery 508"/>
    <n v="0.36"/>
    <s v="United States"/>
    <x v="3"/>
    <x v="28"/>
    <x v="87"/>
    <x v="90"/>
    <d v="2015-01-21T00:00:00"/>
    <x v="0"/>
    <x v="0"/>
    <x v="20"/>
    <d v="2015-01-22T00:00:00"/>
    <d v="2015-01-22T00:00:00"/>
    <d v="2015-01-31T00:00:00"/>
    <d v="2015-01-22T00:00:00"/>
    <n v="29.883900000000001"/>
    <n v="9"/>
    <n v="43.31"/>
    <x v="173"/>
    <n v="4.8900000000000006"/>
    <x v="3"/>
    <x v="1"/>
    <n v="0.69"/>
    <n v="73.193899999999999"/>
    <x v="3"/>
    <s v="Jan 2015"/>
    <s v="Jan 2015  Week 04"/>
    <x v="1"/>
    <x v="1"/>
    <x v="1"/>
    <x v="0"/>
  </r>
  <r>
    <n v="2855"/>
    <s v="Vicki Womble"/>
    <x v="4"/>
    <n v="0.08"/>
    <n v="7.84"/>
    <n v="4.71"/>
    <x v="1"/>
    <x v="3"/>
    <x v="2"/>
    <x v="5"/>
    <x v="5"/>
    <s v="XtraLife® ClearVue™ Slant-D® Ring Binders by Cardinal"/>
    <n v="0.35"/>
    <s v="United States"/>
    <x v="2"/>
    <x v="4"/>
    <x v="172"/>
    <x v="180"/>
    <d v="2015-01-21T00:00:00"/>
    <x v="0"/>
    <x v="0"/>
    <x v="20"/>
    <d v="2015-01-22T00:00:00"/>
    <d v="2015-01-22T00:00:00"/>
    <d v="2015-01-31T00:00:00"/>
    <d v="2015-01-22T00:00:00"/>
    <n v="-12.87678"/>
    <n v="10"/>
    <n v="76.16"/>
    <x v="174"/>
    <n v="7.76"/>
    <x v="2"/>
    <x v="1"/>
    <n v="-0.16907536764705883"/>
    <n v="63.28322"/>
    <x v="3"/>
    <s v="Jan 2015"/>
    <s v="Jan 2015  Week 04"/>
    <x v="0"/>
    <x v="0"/>
    <x v="0"/>
    <x v="0"/>
  </r>
  <r>
    <n v="2855"/>
    <s v="Vicki Womble"/>
    <x v="4"/>
    <n v="0.03"/>
    <n v="105.34"/>
    <n v="24.49"/>
    <x v="1"/>
    <x v="3"/>
    <x v="0"/>
    <x v="11"/>
    <x v="4"/>
    <s v="Deflect-o DuraMat Antistatic Studded Beveled Mat for Medium Pile Carpeting"/>
    <n v="0.61"/>
    <s v="United States"/>
    <x v="2"/>
    <x v="4"/>
    <x v="172"/>
    <x v="180"/>
    <d v="2015-01-21T00:00:00"/>
    <x v="0"/>
    <x v="0"/>
    <x v="20"/>
    <d v="2015-01-22T00:00:00"/>
    <d v="2015-01-22T00:00:00"/>
    <d v="2015-01-31T00:00:00"/>
    <d v="2015-01-22T00:00:00"/>
    <n v="618.13080000000002"/>
    <n v="10"/>
    <n v="1038.1400000000001"/>
    <x v="174"/>
    <n v="105.31"/>
    <x v="2"/>
    <x v="1"/>
    <n v="0.59542142678251486"/>
    <n v="1656.2708000000002"/>
    <x v="3"/>
    <s v="Jan 2015"/>
    <s v="Jan 2015  Week 04"/>
    <x v="1"/>
    <x v="1"/>
    <x v="1"/>
    <x v="0"/>
  </r>
  <r>
    <n v="584"/>
    <s v="Timothy Currie"/>
    <x v="3"/>
    <n v="0.04"/>
    <n v="15.51"/>
    <n v="17.78"/>
    <x v="1"/>
    <x v="3"/>
    <x v="2"/>
    <x v="6"/>
    <x v="5"/>
    <s v="Tenex File Box, Personal Filing Tote with Lid, Black"/>
    <n v="0.59"/>
    <s v="United States"/>
    <x v="3"/>
    <x v="35"/>
    <x v="173"/>
    <x v="181"/>
    <d v="2015-01-21T00:00:00"/>
    <x v="0"/>
    <x v="0"/>
    <x v="20"/>
    <d v="2015-01-23T00:00:00"/>
    <d v="2015-01-23T00:00:00"/>
    <d v="2015-01-31T00:00:00"/>
    <d v="2015-01-23T00:00:00"/>
    <n v="-266.22000000000003"/>
    <n v="7"/>
    <n v="116.93"/>
    <x v="175"/>
    <n v="15.47"/>
    <x v="3"/>
    <x v="2"/>
    <n v="-2.2767467715727361"/>
    <n v="-149.29000000000002"/>
    <x v="3"/>
    <s v="Jan 2015"/>
    <s v="Jan 2015  Week 04"/>
    <x v="0"/>
    <x v="0"/>
    <x v="0"/>
    <x v="0"/>
  </r>
  <r>
    <n v="1709"/>
    <s v="Dennis Bowen"/>
    <x v="3"/>
    <n v="0.01"/>
    <n v="14.28"/>
    <n v="2.99"/>
    <x v="1"/>
    <x v="1"/>
    <x v="2"/>
    <x v="5"/>
    <x v="5"/>
    <s v="Avery Premier Heavy-Duty Binder with Round Locking Rings"/>
    <n v="0.39"/>
    <s v="United States"/>
    <x v="3"/>
    <x v="28"/>
    <x v="174"/>
    <x v="182"/>
    <d v="2015-01-21T00:00:00"/>
    <x v="0"/>
    <x v="0"/>
    <x v="20"/>
    <d v="2015-01-22T00:00:00"/>
    <d v="2015-01-22T00:00:00"/>
    <d v="2015-01-31T00:00:00"/>
    <d v="2015-01-22T00:00:00"/>
    <n v="21.003499999999999"/>
    <n v="2"/>
    <n v="30.44"/>
    <x v="176"/>
    <n v="14.27"/>
    <x v="3"/>
    <x v="1"/>
    <n v="0.68999671484888303"/>
    <n v="51.4435"/>
    <x v="3"/>
    <s v="Jan 2015"/>
    <s v="Jan 2015  Week 04"/>
    <x v="0"/>
    <x v="0"/>
    <x v="0"/>
    <x v="0"/>
  </r>
  <r>
    <n v="1727"/>
    <s v="Juanita Ballard"/>
    <x v="3"/>
    <n v="0.1"/>
    <n v="14.98"/>
    <n v="7.69"/>
    <x v="2"/>
    <x v="0"/>
    <x v="2"/>
    <x v="6"/>
    <x v="5"/>
    <s v="Super Decoflex Portable Personal File"/>
    <n v="0.56999999999999995"/>
    <s v="United States"/>
    <x v="3"/>
    <x v="27"/>
    <x v="175"/>
    <x v="183"/>
    <d v="2015-01-21T00:00:00"/>
    <x v="0"/>
    <x v="0"/>
    <x v="20"/>
    <d v="2015-01-23T00:00:00"/>
    <d v="2015-01-23T00:00:00"/>
    <d v="2015-01-31T00:00:00"/>
    <d v="2015-01-23T00:00:00"/>
    <n v="-76.900000000000006"/>
    <n v="8"/>
    <n v="114.81"/>
    <x v="177"/>
    <n v="14.88"/>
    <x v="3"/>
    <x v="2"/>
    <n v="-0.66980228203118197"/>
    <n v="37.909999999999997"/>
    <x v="3"/>
    <s v="Jan 2015"/>
    <s v="Jan 2015  Week 04"/>
    <x v="0"/>
    <x v="0"/>
    <x v="0"/>
    <x v="0"/>
  </r>
  <r>
    <n v="1928"/>
    <s v="Gregory R Snow"/>
    <x v="3"/>
    <n v="0.1"/>
    <n v="1889.99"/>
    <n v="19.989999999999998"/>
    <x v="1"/>
    <x v="2"/>
    <x v="2"/>
    <x v="5"/>
    <x v="5"/>
    <s v="Ibico EPK-21 Electric Binding System"/>
    <n v="0.36"/>
    <s v="United States"/>
    <x v="0"/>
    <x v="23"/>
    <x v="176"/>
    <x v="184"/>
    <d v="2015-01-21T00:00:00"/>
    <x v="0"/>
    <x v="0"/>
    <x v="20"/>
    <d v="2015-01-21T00:00:00"/>
    <d v="2015-01-21T00:00:00"/>
    <d v="2015-01-31T00:00:00"/>
    <d v="2015-01-21T00:00:00"/>
    <n v="-42.545999999999999"/>
    <n v="1"/>
    <n v="1786.04"/>
    <x v="178"/>
    <n v="1889.89"/>
    <x v="0"/>
    <x v="6"/>
    <n v="-2.3821414973908758E-2"/>
    <n v="1743.4939999999999"/>
    <x v="3"/>
    <s v="Jan 2015"/>
    <s v="Jan 2015  Week 04"/>
    <x v="0"/>
    <x v="0"/>
    <x v="0"/>
    <x v="0"/>
  </r>
  <r>
    <n v="1989"/>
    <s v="David Weaver"/>
    <x v="3"/>
    <n v="0.04"/>
    <n v="355.98"/>
    <n v="58.92"/>
    <x v="0"/>
    <x v="2"/>
    <x v="0"/>
    <x v="9"/>
    <x v="3"/>
    <s v="Hon 4700 Series Mobuis™ Mid-Back Task Chairs with Adjustable Arms"/>
    <n v="0.64"/>
    <s v="United States"/>
    <x v="2"/>
    <x v="15"/>
    <x v="177"/>
    <x v="185"/>
    <d v="2015-01-21T00:00:00"/>
    <x v="0"/>
    <x v="0"/>
    <x v="20"/>
    <d v="2015-01-22T00:00:00"/>
    <d v="2015-01-22T00:00:00"/>
    <d v="2015-01-31T00:00:00"/>
    <d v="2015-01-22T00:00:00"/>
    <n v="882.93"/>
    <n v="8"/>
    <n v="2748.21"/>
    <x v="179"/>
    <n v="355.94"/>
    <x v="2"/>
    <x v="1"/>
    <n v="0.32127457508705665"/>
    <n v="3631.14"/>
    <x v="3"/>
    <s v="Jan 2015"/>
    <s v="Jan 2015  Week 04"/>
    <x v="0"/>
    <x v="0"/>
    <x v="0"/>
    <x v="0"/>
  </r>
  <r>
    <n v="1989"/>
    <s v="David Weaver"/>
    <x v="3"/>
    <n v="0.09"/>
    <n v="19.98"/>
    <n v="8.68"/>
    <x v="1"/>
    <x v="2"/>
    <x v="2"/>
    <x v="7"/>
    <x v="5"/>
    <s v="Southworth 25% Cotton Premium Laser Paper and Envelopes"/>
    <n v="0.37"/>
    <s v="United States"/>
    <x v="2"/>
    <x v="15"/>
    <x v="177"/>
    <x v="185"/>
    <d v="2015-01-21T00:00:00"/>
    <x v="0"/>
    <x v="0"/>
    <x v="20"/>
    <d v="2015-01-22T00:00:00"/>
    <d v="2015-01-22T00:00:00"/>
    <d v="2015-01-31T00:00:00"/>
    <d v="2015-01-22T00:00:00"/>
    <n v="6.6803999999999997"/>
    <n v="5"/>
    <n v="93.19"/>
    <x v="179"/>
    <n v="19.89"/>
    <x v="2"/>
    <x v="1"/>
    <n v="7.1685803197768003E-2"/>
    <n v="99.870400000000004"/>
    <x v="3"/>
    <s v="Jan 2015"/>
    <s v="Jan 2015  Week 04"/>
    <x v="1"/>
    <x v="1"/>
    <x v="1"/>
    <x v="0"/>
  </r>
  <r>
    <n v="3229"/>
    <s v="Sharon Kessler"/>
    <x v="3"/>
    <n v="0.01"/>
    <n v="24.95"/>
    <n v="2.99"/>
    <x v="1"/>
    <x v="0"/>
    <x v="2"/>
    <x v="5"/>
    <x v="5"/>
    <s v="Large Capacity Hanging Post Binders"/>
    <n v="0.39"/>
    <s v="United States"/>
    <x v="1"/>
    <x v="30"/>
    <x v="178"/>
    <x v="186"/>
    <d v="2015-01-21T00:00:00"/>
    <x v="0"/>
    <x v="0"/>
    <x v="20"/>
    <d v="2015-01-22T00:00:00"/>
    <d v="2015-01-22T00:00:00"/>
    <d v="2015-01-31T00:00:00"/>
    <d v="2015-01-22T00:00:00"/>
    <n v="261.38580000000002"/>
    <n v="15"/>
    <n v="378.82"/>
    <x v="180"/>
    <n v="24.939999999999998"/>
    <x v="1"/>
    <x v="1"/>
    <n v="0.69000000000000006"/>
    <n v="640.20579999999995"/>
    <x v="3"/>
    <s v="Jan 2015"/>
    <s v="Jan 2015  Week 04"/>
    <x v="0"/>
    <x v="0"/>
    <x v="0"/>
    <x v="0"/>
  </r>
  <r>
    <n v="3230"/>
    <s v="Monica Stuart"/>
    <x v="3"/>
    <n v="0"/>
    <n v="15.98"/>
    <n v="8.99"/>
    <x v="1"/>
    <x v="0"/>
    <x v="1"/>
    <x v="1"/>
    <x v="1"/>
    <s v="Imation 3.5&quot; DS/HD IBM Formatted Diskettes, 50/Pack"/>
    <n v="0.64"/>
    <s v="United States"/>
    <x v="1"/>
    <x v="30"/>
    <x v="179"/>
    <x v="187"/>
    <d v="2015-01-21T00:00:00"/>
    <x v="0"/>
    <x v="0"/>
    <x v="20"/>
    <d v="2015-01-23T00:00:00"/>
    <d v="2015-01-23T00:00:00"/>
    <d v="2015-01-31T00:00:00"/>
    <d v="2015-01-23T00:00:00"/>
    <n v="-135.46"/>
    <n v="9"/>
    <n v="152.18"/>
    <x v="180"/>
    <n v="15.98"/>
    <x v="1"/>
    <x v="2"/>
    <n v="-0.89013010908135104"/>
    <n v="16.72"/>
    <x v="3"/>
    <s v="Jan 2015"/>
    <s v="Jan 2015  Week 04"/>
    <x v="0"/>
    <x v="0"/>
    <x v="1"/>
    <x v="0"/>
  </r>
  <r>
    <n v="151"/>
    <s v="Geoffrey Zhu"/>
    <x v="0"/>
    <n v="0.09"/>
    <n v="32.979999999999997"/>
    <n v="5.5"/>
    <x v="1"/>
    <x v="2"/>
    <x v="1"/>
    <x v="1"/>
    <x v="5"/>
    <s v="PC Concepts 116 Key Quantum 3000 Keyboard"/>
    <n v="0.75"/>
    <s v="United States"/>
    <x v="0"/>
    <x v="34"/>
    <x v="180"/>
    <x v="188"/>
    <d v="2015-01-22T00:00:00"/>
    <x v="0"/>
    <x v="0"/>
    <x v="21"/>
    <d v="2015-01-23T00:00:00"/>
    <d v="2015-01-23T00:00:00"/>
    <d v="2015-01-31T00:00:00"/>
    <d v="2015-01-23T00:00:00"/>
    <n v="-20.257999999999999"/>
    <n v="2"/>
    <n v="62.46"/>
    <x v="181"/>
    <n v="32.889999999999993"/>
    <x v="0"/>
    <x v="1"/>
    <n v="-0.32433557476785141"/>
    <n v="42.201999999999998"/>
    <x v="3"/>
    <s v="Jan 2015"/>
    <s v="Jan 2015  Week 04"/>
    <x v="0"/>
    <x v="0"/>
    <x v="0"/>
    <x v="0"/>
  </r>
  <r>
    <n v="1438"/>
    <s v="Jean Weiss Diaz"/>
    <x v="0"/>
    <n v="0.01"/>
    <n v="80.98"/>
    <n v="35"/>
    <x v="1"/>
    <x v="3"/>
    <x v="2"/>
    <x v="6"/>
    <x v="4"/>
    <s v="Carina 42&quot;Hx23 3/4&quot;W Media Storage Unit"/>
    <n v="0.83"/>
    <s v="United States"/>
    <x v="3"/>
    <x v="27"/>
    <x v="181"/>
    <x v="189"/>
    <d v="2015-01-22T00:00:00"/>
    <x v="0"/>
    <x v="0"/>
    <x v="21"/>
    <d v="2015-01-24T00:00:00"/>
    <d v="2015-01-24T00:00:00"/>
    <d v="2015-01-31T00:00:00"/>
    <d v="2015-01-24T00:00:00"/>
    <n v="-409.37360000000001"/>
    <n v="3"/>
    <n v="267.83"/>
    <x v="182"/>
    <n v="80.97"/>
    <x v="3"/>
    <x v="2"/>
    <n v="-1.528482992943285"/>
    <n v="-141.54360000000003"/>
    <x v="3"/>
    <s v="Jan 2015"/>
    <s v="Jan 2015  Week 04"/>
    <x v="0"/>
    <x v="0"/>
    <x v="0"/>
    <x v="0"/>
  </r>
  <r>
    <n v="1959"/>
    <s v="Bonnie Matthews Rowland"/>
    <x v="0"/>
    <n v="0"/>
    <n v="20.28"/>
    <n v="14.39"/>
    <x v="1"/>
    <x v="3"/>
    <x v="0"/>
    <x v="11"/>
    <x v="5"/>
    <s v="Career Cubicle Clock, 8 1/4&quot;, Black"/>
    <n v="0.47"/>
    <s v="United States"/>
    <x v="0"/>
    <x v="12"/>
    <x v="16"/>
    <x v="190"/>
    <d v="2015-01-22T00:00:00"/>
    <x v="0"/>
    <x v="0"/>
    <x v="21"/>
    <d v="2015-01-22T00:00:00"/>
    <d v="2015-01-22T00:00:00"/>
    <d v="2015-01-31T00:00:00"/>
    <d v="2015-01-22T00:00:00"/>
    <n v="-66.247299999999996"/>
    <n v="9"/>
    <n v="206.04"/>
    <x v="183"/>
    <n v="20.28"/>
    <x v="0"/>
    <x v="6"/>
    <n v="-0.321526402640264"/>
    <n v="139.7927"/>
    <x v="3"/>
    <s v="Jan 2015"/>
    <s v="Jan 2015  Week 04"/>
    <x v="0"/>
    <x v="0"/>
    <x v="0"/>
    <x v="0"/>
  </r>
  <r>
    <n v="1764"/>
    <s v="Michele Bradshaw"/>
    <x v="1"/>
    <n v="0"/>
    <n v="115.99"/>
    <n v="5.92"/>
    <x v="1"/>
    <x v="1"/>
    <x v="1"/>
    <x v="12"/>
    <x v="5"/>
    <s v="8890"/>
    <n v="0.57999999999999996"/>
    <s v="United States"/>
    <x v="0"/>
    <x v="12"/>
    <x v="182"/>
    <x v="191"/>
    <d v="2015-01-22T00:00:00"/>
    <x v="0"/>
    <x v="0"/>
    <x v="21"/>
    <d v="2015-01-22T00:00:00"/>
    <d v="2015-01-22T00:00:00"/>
    <d v="2015-01-31T00:00:00"/>
    <d v="2015-01-22T00:00:00"/>
    <n v="-16.771999999999998"/>
    <n v="11"/>
    <n v="1160.42"/>
    <x v="184"/>
    <n v="115.99"/>
    <x v="0"/>
    <x v="6"/>
    <n v="-1.4453387566570722E-2"/>
    <n v="1143.6480000000001"/>
    <x v="3"/>
    <s v="Jan 2015"/>
    <s v="Jan 2015  Week 04"/>
    <x v="0"/>
    <x v="0"/>
    <x v="0"/>
    <x v="0"/>
  </r>
  <r>
    <n v="2456"/>
    <s v="Joan Beach"/>
    <x v="1"/>
    <n v="7.0000000000000007E-2"/>
    <n v="179.99"/>
    <n v="19.989999999999998"/>
    <x v="1"/>
    <x v="2"/>
    <x v="1"/>
    <x v="1"/>
    <x v="5"/>
    <s v="Motorola SB4200 Cable Modem"/>
    <n v="0.48"/>
    <s v="United States"/>
    <x v="0"/>
    <x v="16"/>
    <x v="183"/>
    <x v="192"/>
    <d v="2015-01-22T00:00:00"/>
    <x v="0"/>
    <x v="0"/>
    <x v="21"/>
    <d v="2015-01-23T00:00:00"/>
    <d v="2015-01-23T00:00:00"/>
    <d v="2015-01-31T00:00:00"/>
    <d v="2015-01-23T00:00:00"/>
    <n v="733.28219999999999"/>
    <n v="7"/>
    <n v="1188.6300000000001"/>
    <x v="185"/>
    <n v="179.92000000000002"/>
    <x v="0"/>
    <x v="1"/>
    <n v="0.61691375785568248"/>
    <n v="1921.9122000000002"/>
    <x v="3"/>
    <s v="Jan 2015"/>
    <s v="Jan 2015  Week 04"/>
    <x v="0"/>
    <x v="0"/>
    <x v="0"/>
    <x v="0"/>
  </r>
  <r>
    <n v="2456"/>
    <s v="Joan Beach"/>
    <x v="1"/>
    <n v="0.02"/>
    <n v="92.23"/>
    <n v="39.61"/>
    <x v="2"/>
    <x v="2"/>
    <x v="0"/>
    <x v="11"/>
    <x v="6"/>
    <s v="Deflect-o RollaMat Studded, Beveled Mat for Medium Pile Carpeting"/>
    <n v="0.67"/>
    <s v="United States"/>
    <x v="0"/>
    <x v="16"/>
    <x v="183"/>
    <x v="192"/>
    <d v="2015-01-22T00:00:00"/>
    <x v="0"/>
    <x v="0"/>
    <x v="21"/>
    <d v="2015-01-23T00:00:00"/>
    <d v="2015-01-23T00:00:00"/>
    <d v="2015-01-31T00:00:00"/>
    <d v="2015-01-23T00:00:00"/>
    <n v="-905.99040000000002"/>
    <n v="11"/>
    <n v="1009.93"/>
    <x v="185"/>
    <n v="92.210000000000008"/>
    <x v="0"/>
    <x v="1"/>
    <n v="-0.89708237204558738"/>
    <n v="103.93959999999993"/>
    <x v="3"/>
    <s v="Jan 2015"/>
    <s v="Jan 2015  Week 04"/>
    <x v="1"/>
    <x v="1"/>
    <x v="1"/>
    <x v="0"/>
  </r>
  <r>
    <n v="2457"/>
    <s v="Yvonne Collier"/>
    <x v="1"/>
    <n v="0.02"/>
    <n v="15.22"/>
    <n v="9.73"/>
    <x v="1"/>
    <x v="2"/>
    <x v="2"/>
    <x v="5"/>
    <x v="5"/>
    <s v="GBC Twin Loop™ Wire Binding Elements, 9/16&quot; Spine, Black"/>
    <n v="0.36"/>
    <s v="United States"/>
    <x v="1"/>
    <x v="7"/>
    <x v="184"/>
    <x v="193"/>
    <d v="2015-01-22T00:00:00"/>
    <x v="0"/>
    <x v="0"/>
    <x v="21"/>
    <d v="2015-01-22T00:00:00"/>
    <d v="2015-01-22T00:00:00"/>
    <d v="2015-01-31T00:00:00"/>
    <d v="2015-01-22T00:00:00"/>
    <n v="-21.63242"/>
    <n v="9"/>
    <n v="140.69999999999999"/>
    <x v="185"/>
    <n v="15.200000000000001"/>
    <x v="1"/>
    <x v="6"/>
    <n v="-0.15374854299928928"/>
    <n v="119.06757999999999"/>
    <x v="3"/>
    <s v="Jan 2015"/>
    <s v="Jan 2015  Week 04"/>
    <x v="0"/>
    <x v="0"/>
    <x v="1"/>
    <x v="0"/>
  </r>
  <r>
    <n v="2209"/>
    <s v="Sharon Thomas"/>
    <x v="2"/>
    <n v="0.06"/>
    <n v="6.98"/>
    <n v="1.6"/>
    <x v="1"/>
    <x v="2"/>
    <x v="2"/>
    <x v="7"/>
    <x v="2"/>
    <s v="Adams Phone Message Book, Professional, 400 Message Capacity, 5 3/6” x 11”"/>
    <n v="0.38"/>
    <s v="United States"/>
    <x v="0"/>
    <x v="5"/>
    <x v="107"/>
    <x v="194"/>
    <d v="2015-01-22T00:00:00"/>
    <x v="0"/>
    <x v="0"/>
    <x v="21"/>
    <d v="2015-01-29T00:00:00"/>
    <d v="2015-01-29T00:00:00"/>
    <d v="2015-01-31T00:00:00"/>
    <d v="2015-01-29T00:00:00"/>
    <n v="-98.055999999999997"/>
    <n v="12"/>
    <n v="83.93"/>
    <x v="186"/>
    <n v="6.9200000000000008"/>
    <x v="0"/>
    <x v="7"/>
    <n v="-1.1683069224353626"/>
    <n v="-14.125999999999991"/>
    <x v="3"/>
    <s v="Jan 2015"/>
    <s v="Jan 2015  Week 04"/>
    <x v="0"/>
    <x v="0"/>
    <x v="0"/>
    <x v="0"/>
  </r>
  <r>
    <n v="2896"/>
    <s v="Anna Ellis"/>
    <x v="2"/>
    <n v="0.02"/>
    <n v="880.98"/>
    <n v="44.55"/>
    <x v="0"/>
    <x v="2"/>
    <x v="0"/>
    <x v="10"/>
    <x v="0"/>
    <s v="Riverside Palais Royal Lawyers Bookcase, Royale Cherry Finish"/>
    <n v="0.62"/>
    <s v="United States"/>
    <x v="1"/>
    <x v="7"/>
    <x v="185"/>
    <x v="195"/>
    <d v="2015-01-22T00:00:00"/>
    <x v="0"/>
    <x v="0"/>
    <x v="21"/>
    <d v="2015-01-26T00:00:00"/>
    <d v="2015-01-26T00:00:00"/>
    <d v="2015-01-31T00:00:00"/>
    <d v="2015-01-26T00:00:00"/>
    <n v="4861.0637999999999"/>
    <n v="8"/>
    <n v="7045.02"/>
    <x v="187"/>
    <n v="880.96"/>
    <x v="1"/>
    <x v="4"/>
    <n v="0.69"/>
    <n v="11906.0838"/>
    <x v="3"/>
    <s v="Jan 2015"/>
    <s v="Jan 2015  Week 04"/>
    <x v="0"/>
    <x v="0"/>
    <x v="0"/>
    <x v="0"/>
  </r>
  <r>
    <n v="2422"/>
    <s v="Arlene Wiggins Dalton"/>
    <x v="4"/>
    <n v="0.09"/>
    <n v="3.89"/>
    <n v="7.01"/>
    <x v="2"/>
    <x v="2"/>
    <x v="2"/>
    <x v="5"/>
    <x v="5"/>
    <s v="Avery Binder Labels"/>
    <n v="0.37"/>
    <s v="United States"/>
    <x v="1"/>
    <x v="18"/>
    <x v="186"/>
    <x v="196"/>
    <d v="2015-01-22T00:00:00"/>
    <x v="0"/>
    <x v="0"/>
    <x v="21"/>
    <d v="2015-01-24T00:00:00"/>
    <d v="2015-01-24T00:00:00"/>
    <d v="2015-01-31T00:00:00"/>
    <d v="2015-01-24T00:00:00"/>
    <n v="-154.30699999999999"/>
    <n v="10"/>
    <n v="42.56"/>
    <x v="188"/>
    <n v="3.8000000000000003"/>
    <x v="1"/>
    <x v="2"/>
    <n v="-3.6256343984962403"/>
    <n v="-111.74699999999999"/>
    <x v="3"/>
    <s v="Jan 2015"/>
    <s v="Jan 2015  Week 04"/>
    <x v="0"/>
    <x v="0"/>
    <x v="0"/>
    <x v="0"/>
  </r>
  <r>
    <n v="2873"/>
    <s v="Benjamin Gunter"/>
    <x v="4"/>
    <n v="7.0000000000000007E-2"/>
    <n v="2.89"/>
    <n v="0.5"/>
    <x v="1"/>
    <x v="0"/>
    <x v="2"/>
    <x v="13"/>
    <x v="5"/>
    <s v="Avery 498"/>
    <n v="0.38"/>
    <s v="United States"/>
    <x v="0"/>
    <x v="12"/>
    <x v="187"/>
    <x v="197"/>
    <d v="2015-01-22T00:00:00"/>
    <x v="0"/>
    <x v="0"/>
    <x v="21"/>
    <d v="2015-01-24T00:00:00"/>
    <d v="2015-01-24T00:00:00"/>
    <d v="2015-01-31T00:00:00"/>
    <d v="2015-01-24T00:00:00"/>
    <n v="441.59399999999999"/>
    <n v="12"/>
    <n v="33.020000000000003"/>
    <x v="189"/>
    <n v="2.8200000000000003"/>
    <x v="0"/>
    <x v="2"/>
    <n v="13.37353119321623"/>
    <n v="474.61399999999998"/>
    <x v="3"/>
    <s v="Jan 2015"/>
    <s v="Jan 2015  Week 04"/>
    <x v="0"/>
    <x v="0"/>
    <x v="0"/>
    <x v="0"/>
  </r>
  <r>
    <n v="2873"/>
    <s v="Benjamin Gunter"/>
    <x v="4"/>
    <n v="0"/>
    <n v="217.85"/>
    <n v="29.1"/>
    <x v="0"/>
    <x v="0"/>
    <x v="0"/>
    <x v="0"/>
    <x v="0"/>
    <s v="Chromcraft Bull-Nose Wood Round Conference Table Top, Wood Base"/>
    <n v="0.68"/>
    <s v="United States"/>
    <x v="0"/>
    <x v="12"/>
    <x v="187"/>
    <x v="197"/>
    <d v="2015-01-22T00:00:00"/>
    <x v="0"/>
    <x v="0"/>
    <x v="21"/>
    <d v="2015-01-23T00:00:00"/>
    <d v="2015-01-23T00:00:00"/>
    <d v="2015-01-31T00:00:00"/>
    <d v="2015-01-23T00:00:00"/>
    <n v="394.17"/>
    <n v="10"/>
    <n v="2273.1"/>
    <x v="189"/>
    <n v="217.85"/>
    <x v="0"/>
    <x v="1"/>
    <n v="0.17340636135673751"/>
    <n v="2667.27"/>
    <x v="3"/>
    <s v="Jan 2015"/>
    <s v="Jan 2015  Week 04"/>
    <x v="1"/>
    <x v="1"/>
    <x v="1"/>
    <x v="0"/>
  </r>
  <r>
    <n v="3350"/>
    <s v="Amy York"/>
    <x v="4"/>
    <n v="0.01"/>
    <n v="73.98"/>
    <n v="12.14"/>
    <x v="1"/>
    <x v="0"/>
    <x v="1"/>
    <x v="1"/>
    <x v="5"/>
    <s v="Keytronic 105-Key Spanish Keyboard"/>
    <n v="0.67"/>
    <s v="United States"/>
    <x v="2"/>
    <x v="4"/>
    <x v="188"/>
    <x v="198"/>
    <d v="2015-01-23T00:00:00"/>
    <x v="0"/>
    <x v="0"/>
    <x v="22"/>
    <d v="2015-01-25T00:00:00"/>
    <d v="2015-01-25T00:00:00"/>
    <d v="2015-01-31T00:00:00"/>
    <d v="2015-01-25T00:00:00"/>
    <n v="-29.0656"/>
    <n v="5"/>
    <n v="384.22"/>
    <x v="190"/>
    <n v="73.97"/>
    <x v="2"/>
    <x v="2"/>
    <n v="-7.5648326479621039E-2"/>
    <n v="355.15440000000001"/>
    <x v="3"/>
    <s v="Jan 2015"/>
    <s v="Jan 2015  Week 04"/>
    <x v="0"/>
    <x v="0"/>
    <x v="0"/>
    <x v="0"/>
  </r>
  <r>
    <n v="1692"/>
    <s v="Rhonda Schroeder"/>
    <x v="3"/>
    <n v="0"/>
    <n v="6.84"/>
    <n v="8.3699999999999992"/>
    <x v="1"/>
    <x v="1"/>
    <x v="2"/>
    <x v="16"/>
    <x v="1"/>
    <s v="Acme Design Line 8&quot; Stainless Steel Bent Scissors w/Champagne Handles, 3-1/8&quot; Cut"/>
    <n v="0.57999999999999996"/>
    <s v="United States"/>
    <x v="1"/>
    <x v="38"/>
    <x v="189"/>
    <x v="199"/>
    <d v="2015-01-23T00:00:00"/>
    <x v="0"/>
    <x v="0"/>
    <x v="22"/>
    <d v="2015-01-24T00:00:00"/>
    <d v="2015-01-24T00:00:00"/>
    <d v="2015-01-31T00:00:00"/>
    <d v="2015-01-24T00:00:00"/>
    <n v="-123.1816"/>
    <n v="5"/>
    <n v="37.89"/>
    <x v="191"/>
    <n v="6.84"/>
    <x v="1"/>
    <x v="1"/>
    <n v="-3.2510319345473739"/>
    <n v="-85.291600000000003"/>
    <x v="3"/>
    <s v="Jan 2015"/>
    <s v="Jan 2015  Week 04"/>
    <x v="0"/>
    <x v="0"/>
    <x v="0"/>
    <x v="0"/>
  </r>
  <r>
    <n v="1693"/>
    <s v="Melinda Thornton"/>
    <x v="3"/>
    <n v="7.0000000000000007E-2"/>
    <n v="30.98"/>
    <n v="5.76"/>
    <x v="1"/>
    <x v="1"/>
    <x v="2"/>
    <x v="7"/>
    <x v="5"/>
    <s v="IBM Multi-Purpose Copy Paper, 8 1/2 x 11&quot;, Case"/>
    <n v="0.4"/>
    <s v="United States"/>
    <x v="0"/>
    <x v="21"/>
    <x v="190"/>
    <x v="200"/>
    <d v="2015-01-23T00:00:00"/>
    <x v="0"/>
    <x v="0"/>
    <x v="22"/>
    <d v="2015-01-25T00:00:00"/>
    <d v="2015-01-25T00:00:00"/>
    <d v="2015-01-31T00:00:00"/>
    <d v="2015-01-25T00:00:00"/>
    <n v="-28.797999999999998"/>
    <n v="11"/>
    <n v="343.79"/>
    <x v="191"/>
    <n v="30.91"/>
    <x v="0"/>
    <x v="2"/>
    <n v="-8.3766252654236595E-2"/>
    <n v="314.99200000000002"/>
    <x v="3"/>
    <s v="Jan 2015"/>
    <s v="Jan 2015  Week 04"/>
    <x v="0"/>
    <x v="0"/>
    <x v="1"/>
    <x v="0"/>
  </r>
  <r>
    <n v="604"/>
    <s v="Lindsay P Ashley"/>
    <x v="0"/>
    <n v="0.03"/>
    <n v="1.88"/>
    <n v="1.49"/>
    <x v="1"/>
    <x v="2"/>
    <x v="2"/>
    <x v="5"/>
    <x v="5"/>
    <s v="Staples® General Use 3-Ring Binders"/>
    <n v="0.37"/>
    <s v="United States"/>
    <x v="2"/>
    <x v="8"/>
    <x v="10"/>
    <x v="111"/>
    <d v="2015-01-24T00:00:00"/>
    <x v="0"/>
    <x v="0"/>
    <x v="23"/>
    <d v="2015-01-25T00:00:00"/>
    <d v="2015-01-25T00:00:00"/>
    <d v="2015-01-31T00:00:00"/>
    <d v="2015-01-25T00:00:00"/>
    <n v="-15.099500000000001"/>
    <n v="52"/>
    <n v="102.32"/>
    <x v="192"/>
    <n v="1.8499999999999999"/>
    <x v="2"/>
    <x v="1"/>
    <n v="-0.1475713448006255"/>
    <n v="87.220499999999987"/>
    <x v="3"/>
    <s v="Jan 2015"/>
    <s v="Jan 2015  Week 04"/>
    <x v="0"/>
    <x v="0"/>
    <x v="0"/>
    <x v="0"/>
  </r>
  <r>
    <n v="830"/>
    <s v="Douglas Sutton"/>
    <x v="1"/>
    <n v="0.01"/>
    <n v="14.42"/>
    <n v="6.75"/>
    <x v="1"/>
    <x v="3"/>
    <x v="2"/>
    <x v="8"/>
    <x v="6"/>
    <s v="Holmes Odor Grabber"/>
    <n v="0.52"/>
    <s v="United States"/>
    <x v="2"/>
    <x v="3"/>
    <x v="191"/>
    <x v="201"/>
    <d v="2015-01-24T00:00:00"/>
    <x v="0"/>
    <x v="0"/>
    <x v="23"/>
    <d v="2015-01-24T00:00:00"/>
    <d v="2015-01-24T00:00:00"/>
    <d v="2015-01-31T00:00:00"/>
    <d v="2015-01-24T00:00:00"/>
    <n v="-13.826000000000001"/>
    <n v="6"/>
    <n v="89.91"/>
    <x v="193"/>
    <n v="14.41"/>
    <x v="2"/>
    <x v="6"/>
    <n v="-0.15377599822044269"/>
    <n v="76.084000000000003"/>
    <x v="3"/>
    <s v="Jan 2015"/>
    <s v="Jan 2015  Week 04"/>
    <x v="0"/>
    <x v="0"/>
    <x v="0"/>
    <x v="0"/>
  </r>
  <r>
    <n v="997"/>
    <s v="Phillip Pollard"/>
    <x v="2"/>
    <n v="0.08"/>
    <n v="67.84"/>
    <n v="0.99"/>
    <x v="1"/>
    <x v="0"/>
    <x v="2"/>
    <x v="8"/>
    <x v="5"/>
    <s v="Fellowes Command Center 5-outlet power strip"/>
    <n v="0.57999999999999996"/>
    <s v="United States"/>
    <x v="3"/>
    <x v="33"/>
    <x v="89"/>
    <x v="92"/>
    <d v="2015-01-24T00:00:00"/>
    <x v="0"/>
    <x v="0"/>
    <x v="23"/>
    <d v="2015-01-29T00:00:00"/>
    <d v="2015-01-29T00:00:00"/>
    <d v="2015-01-31T00:00:00"/>
    <d v="2015-01-29T00:00:00"/>
    <n v="-23.634399999999999"/>
    <n v="1"/>
    <n v="63.66"/>
    <x v="194"/>
    <n v="67.760000000000005"/>
    <x v="3"/>
    <x v="3"/>
    <n v="-0.37125981778196671"/>
    <n v="40.025599999999997"/>
    <x v="3"/>
    <s v="Jan 2015"/>
    <s v="Jan 2015  Week 04"/>
    <x v="0"/>
    <x v="0"/>
    <x v="0"/>
    <x v="0"/>
  </r>
  <r>
    <n v="1281"/>
    <s v="Pauline Denton"/>
    <x v="2"/>
    <n v="0.03"/>
    <n v="199.99"/>
    <n v="24.49"/>
    <x v="2"/>
    <x v="0"/>
    <x v="1"/>
    <x v="4"/>
    <x v="4"/>
    <s v="Canon PC-428 Personal Copier"/>
    <n v="0.46"/>
    <s v="United States"/>
    <x v="1"/>
    <x v="2"/>
    <x v="192"/>
    <x v="202"/>
    <d v="2015-01-24T00:00:00"/>
    <x v="0"/>
    <x v="0"/>
    <x v="23"/>
    <d v="2015-01-26T00:00:00"/>
    <d v="2015-01-26T00:00:00"/>
    <d v="2015-01-31T00:00:00"/>
    <d v="2015-01-26T00:00:00"/>
    <n v="727.73609999999996"/>
    <n v="5"/>
    <n v="1054.69"/>
    <x v="195"/>
    <n v="199.96"/>
    <x v="1"/>
    <x v="2"/>
    <n v="0.69"/>
    <n v="1782.4261000000001"/>
    <x v="3"/>
    <s v="Jan 2015"/>
    <s v="Jan 2015  Week 04"/>
    <x v="0"/>
    <x v="0"/>
    <x v="0"/>
    <x v="0"/>
  </r>
  <r>
    <n v="1282"/>
    <s v="Dana Sharpe"/>
    <x v="2"/>
    <n v="0.03"/>
    <n v="199.99"/>
    <n v="24.49"/>
    <x v="2"/>
    <x v="0"/>
    <x v="1"/>
    <x v="4"/>
    <x v="4"/>
    <s v="Canon PC-428 Personal Copier"/>
    <n v="0.46"/>
    <s v="United States"/>
    <x v="3"/>
    <x v="28"/>
    <x v="67"/>
    <x v="203"/>
    <d v="2015-01-24T00:00:00"/>
    <x v="0"/>
    <x v="0"/>
    <x v="23"/>
    <d v="2015-01-26T00:00:00"/>
    <d v="2015-01-26T00:00:00"/>
    <d v="2015-01-31T00:00:00"/>
    <d v="2015-01-26T00:00:00"/>
    <n v="393.42"/>
    <n v="21"/>
    <n v="4429.6899999999996"/>
    <x v="196"/>
    <n v="199.96"/>
    <x v="3"/>
    <x v="2"/>
    <n v="8.8814341409895511E-2"/>
    <n v="4823.1099999999997"/>
    <x v="3"/>
    <s v="Jan 2015"/>
    <s v="Jan 2015  Week 04"/>
    <x v="0"/>
    <x v="0"/>
    <x v="0"/>
    <x v="0"/>
  </r>
  <r>
    <n v="1690"/>
    <s v="Neil Bailey"/>
    <x v="2"/>
    <n v="0.05"/>
    <n v="115.99"/>
    <n v="5.26"/>
    <x v="1"/>
    <x v="3"/>
    <x v="1"/>
    <x v="12"/>
    <x v="5"/>
    <s v="636"/>
    <n v="0.56999999999999995"/>
    <s v="United States"/>
    <x v="3"/>
    <x v="28"/>
    <x v="193"/>
    <x v="204"/>
    <d v="2015-01-24T00:00:00"/>
    <x v="0"/>
    <x v="0"/>
    <x v="23"/>
    <d v="2015-01-28T00:00:00"/>
    <d v="2015-01-28T00:00:00"/>
    <d v="2015-01-31T00:00:00"/>
    <d v="2015-01-28T00:00:00"/>
    <n v="616.53570000000002"/>
    <n v="9"/>
    <n v="893.53"/>
    <x v="197"/>
    <n v="115.94"/>
    <x v="3"/>
    <x v="4"/>
    <n v="0.69000000000000006"/>
    <n v="1510.0657000000001"/>
    <x v="3"/>
    <s v="Jan 2015"/>
    <s v="Jan 2015  Week 04"/>
    <x v="0"/>
    <x v="0"/>
    <x v="0"/>
    <x v="0"/>
  </r>
  <r>
    <n v="2613"/>
    <s v="Anthony Stanley"/>
    <x v="2"/>
    <n v="0.02"/>
    <n v="50.98"/>
    <n v="13.66"/>
    <x v="2"/>
    <x v="3"/>
    <x v="2"/>
    <x v="8"/>
    <x v="5"/>
    <s v="Eureka The Boss® Cordless Rechargeable Stick Vac"/>
    <n v="0.57999999999999996"/>
    <s v="United States"/>
    <x v="3"/>
    <x v="33"/>
    <x v="194"/>
    <x v="205"/>
    <d v="2015-01-24T00:00:00"/>
    <x v="0"/>
    <x v="0"/>
    <x v="23"/>
    <d v="2015-01-24T00:00:00"/>
    <d v="2015-01-24T00:00:00"/>
    <d v="2015-01-31T00:00:00"/>
    <d v="2015-01-24T00:00:00"/>
    <n v="-25.76"/>
    <n v="1"/>
    <n v="68.45"/>
    <x v="198"/>
    <n v="50.959999999999994"/>
    <x v="3"/>
    <x v="6"/>
    <n v="-0.37633308984660335"/>
    <n v="42.69"/>
    <x v="3"/>
    <s v="Jan 2015"/>
    <s v="Jan 2015  Week 04"/>
    <x v="0"/>
    <x v="0"/>
    <x v="0"/>
    <x v="0"/>
  </r>
  <r>
    <n v="3089"/>
    <s v="Sandy Cannon"/>
    <x v="2"/>
    <n v="7.0000000000000007E-2"/>
    <n v="49.43"/>
    <n v="19.989999999999998"/>
    <x v="1"/>
    <x v="3"/>
    <x v="2"/>
    <x v="8"/>
    <x v="5"/>
    <s v="Eureka Hand Vacuum, Bagless"/>
    <n v="0.56999999999999995"/>
    <s v="United States"/>
    <x v="1"/>
    <x v="38"/>
    <x v="195"/>
    <x v="206"/>
    <d v="2015-01-24T00:00:00"/>
    <x v="0"/>
    <x v="0"/>
    <x v="23"/>
    <d v="2015-01-29T00:00:00"/>
    <d v="2015-01-29T00:00:00"/>
    <d v="2015-01-31T00:00:00"/>
    <d v="2015-01-29T00:00:00"/>
    <n v="-122.77"/>
    <n v="6"/>
    <n v="281.82"/>
    <x v="199"/>
    <n v="49.36"/>
    <x v="1"/>
    <x v="3"/>
    <n v="-0.43563267333759137"/>
    <n v="159.05000000000001"/>
    <x v="3"/>
    <s v="Jan 2015"/>
    <s v="Jan 2015  Week 04"/>
    <x v="0"/>
    <x v="0"/>
    <x v="0"/>
    <x v="0"/>
  </r>
  <r>
    <n v="2283"/>
    <s v="Nancy Holden"/>
    <x v="4"/>
    <n v="0.01"/>
    <n v="11.7"/>
    <n v="6.96"/>
    <x v="1"/>
    <x v="2"/>
    <x v="2"/>
    <x v="8"/>
    <x v="6"/>
    <s v="Harmony HEPA Quiet Air Purifiers"/>
    <n v="0.5"/>
    <s v="United States"/>
    <x v="1"/>
    <x v="30"/>
    <x v="196"/>
    <x v="207"/>
    <d v="2015-01-24T00:00:00"/>
    <x v="0"/>
    <x v="0"/>
    <x v="23"/>
    <d v="2015-01-26T00:00:00"/>
    <d v="2015-01-26T00:00:00"/>
    <d v="2015-01-31T00:00:00"/>
    <d v="2015-01-26T00:00:00"/>
    <n v="-28.954000000000001"/>
    <n v="6"/>
    <n v="76.87"/>
    <x v="200"/>
    <n v="11.69"/>
    <x v="1"/>
    <x v="2"/>
    <n v="-0.37666189670872902"/>
    <n v="47.916000000000004"/>
    <x v="3"/>
    <s v="Jan 2015"/>
    <s v="Jan 2015  Week 04"/>
    <x v="0"/>
    <x v="0"/>
    <x v="0"/>
    <x v="0"/>
  </r>
  <r>
    <n v="275"/>
    <s v="Roger Blalock Cassidy"/>
    <x v="3"/>
    <n v="0.09"/>
    <n v="15.28"/>
    <n v="10.91"/>
    <x v="1"/>
    <x v="3"/>
    <x v="2"/>
    <x v="5"/>
    <x v="5"/>
    <s v="Recycled Premium Regency Composition Covers"/>
    <n v="0.36"/>
    <s v="United States"/>
    <x v="3"/>
    <x v="22"/>
    <x v="197"/>
    <x v="208"/>
    <d v="2015-01-24T00:00:00"/>
    <x v="0"/>
    <x v="0"/>
    <x v="23"/>
    <d v="2015-01-25T00:00:00"/>
    <d v="2015-01-25T00:00:00"/>
    <d v="2015-01-31T00:00:00"/>
    <d v="2015-01-25T00:00:00"/>
    <n v="-51.75"/>
    <n v="4"/>
    <n v="61.52"/>
    <x v="201"/>
    <n v="15.19"/>
    <x v="3"/>
    <x v="1"/>
    <n v="-0.84118985695708703"/>
    <n v="9.7700000000000031"/>
    <x v="3"/>
    <s v="Jan 2015"/>
    <s v="Jan 2015  Week 04"/>
    <x v="0"/>
    <x v="0"/>
    <x v="0"/>
    <x v="0"/>
  </r>
  <r>
    <n v="1653"/>
    <s v="Charles Cline"/>
    <x v="3"/>
    <n v="0"/>
    <n v="101.41"/>
    <n v="35"/>
    <x v="2"/>
    <x v="3"/>
    <x v="2"/>
    <x v="6"/>
    <x v="4"/>
    <s v="Tennsco Regal Shelving Units"/>
    <n v="0.82"/>
    <s v="United States"/>
    <x v="2"/>
    <x v="8"/>
    <x v="198"/>
    <x v="209"/>
    <d v="2015-01-24T00:00:00"/>
    <x v="0"/>
    <x v="0"/>
    <x v="23"/>
    <d v="2015-01-25T00:00:00"/>
    <d v="2015-01-25T00:00:00"/>
    <d v="2015-01-31T00:00:00"/>
    <d v="2015-01-25T00:00:00"/>
    <n v="-457.73"/>
    <n v="10"/>
    <n v="1104.32"/>
    <x v="202"/>
    <n v="101.41"/>
    <x v="2"/>
    <x v="1"/>
    <n v="-0.4144903651115619"/>
    <n v="646.58999999999992"/>
    <x v="3"/>
    <s v="Jan 2015"/>
    <s v="Jan 2015  Week 04"/>
    <x v="0"/>
    <x v="0"/>
    <x v="0"/>
    <x v="0"/>
  </r>
  <r>
    <n v="1653"/>
    <s v="Charles Cline"/>
    <x v="3"/>
    <n v="0.1"/>
    <n v="95.99"/>
    <n v="4.9000000000000004"/>
    <x v="1"/>
    <x v="3"/>
    <x v="1"/>
    <x v="12"/>
    <x v="5"/>
    <s v="T60"/>
    <n v="0.56000000000000005"/>
    <s v="United States"/>
    <x v="2"/>
    <x v="8"/>
    <x v="198"/>
    <x v="209"/>
    <d v="2015-01-24T00:00:00"/>
    <x v="0"/>
    <x v="0"/>
    <x v="23"/>
    <d v="2015-01-25T00:00:00"/>
    <d v="2015-01-25T00:00:00"/>
    <d v="2015-01-31T00:00:00"/>
    <d v="2015-01-25T00:00:00"/>
    <n v="-268.66399999999999"/>
    <n v="2"/>
    <n v="149.80000000000001"/>
    <x v="202"/>
    <n v="95.89"/>
    <x v="2"/>
    <x v="1"/>
    <n v="-1.7934846461949263"/>
    <n v="-118.86399999999998"/>
    <x v="3"/>
    <s v="Jan 2015"/>
    <s v="Jan 2015  Week 04"/>
    <x v="1"/>
    <x v="1"/>
    <x v="1"/>
    <x v="0"/>
  </r>
  <r>
    <n v="1389"/>
    <s v="Jean Khan"/>
    <x v="0"/>
    <n v="0.06"/>
    <n v="1.74"/>
    <n v="4.08"/>
    <x v="1"/>
    <x v="3"/>
    <x v="0"/>
    <x v="11"/>
    <x v="1"/>
    <s v="Eldon Regeneration Recycled Desk Accessories, Smoke"/>
    <n v="0.53"/>
    <s v="United States"/>
    <x v="2"/>
    <x v="8"/>
    <x v="199"/>
    <x v="210"/>
    <d v="2015-01-25T00:00:00"/>
    <x v="0"/>
    <x v="0"/>
    <x v="24"/>
    <d v="2015-01-26T00:00:00"/>
    <d v="2015-01-26T00:00:00"/>
    <d v="2015-01-31T00:00:00"/>
    <d v="2015-01-26T00:00:00"/>
    <n v="-11.0732"/>
    <n v="1"/>
    <n v="2.77"/>
    <x v="203"/>
    <n v="1.68"/>
    <x v="2"/>
    <x v="1"/>
    <n v="-3.9975451263537907"/>
    <n v="-8.3032000000000004"/>
    <x v="4"/>
    <s v="Jan 2015"/>
    <s v="Jan 2015  Week 05"/>
    <x v="0"/>
    <x v="0"/>
    <x v="0"/>
    <x v="0"/>
  </r>
  <r>
    <n v="156"/>
    <s v="Diana Xu"/>
    <x v="1"/>
    <n v="0.03"/>
    <n v="10.89"/>
    <n v="4.5"/>
    <x v="1"/>
    <x v="3"/>
    <x v="2"/>
    <x v="8"/>
    <x v="5"/>
    <s v="Belkin 6 Outlet Metallic Surge Strip"/>
    <n v="0.59"/>
    <s v="United States"/>
    <x v="2"/>
    <x v="3"/>
    <x v="3"/>
    <x v="3"/>
    <d v="2015-01-25T00:00:00"/>
    <x v="0"/>
    <x v="0"/>
    <x v="24"/>
    <d v="2015-01-26T00:00:00"/>
    <d v="2015-01-26T00:00:00"/>
    <d v="2015-01-31T00:00:00"/>
    <d v="2015-01-26T00:00:00"/>
    <n v="-18.64"/>
    <n v="3"/>
    <n v="33.82"/>
    <x v="204"/>
    <n v="10.860000000000001"/>
    <x v="2"/>
    <x v="1"/>
    <n v="-0.55115316380839741"/>
    <n v="15.18"/>
    <x v="4"/>
    <s v="Jan 2015"/>
    <s v="Jan 2015  Week 05"/>
    <x v="0"/>
    <x v="0"/>
    <x v="0"/>
    <x v="0"/>
  </r>
  <r>
    <n v="1997"/>
    <s v="Harriet Bowman"/>
    <x v="3"/>
    <n v="0.1"/>
    <n v="125.99"/>
    <n v="8.99"/>
    <x v="1"/>
    <x v="1"/>
    <x v="1"/>
    <x v="12"/>
    <x v="5"/>
    <s v="5170i"/>
    <n v="0.56999999999999995"/>
    <s v="United States"/>
    <x v="0"/>
    <x v="23"/>
    <x v="54"/>
    <x v="57"/>
    <d v="2015-01-25T00:00:00"/>
    <x v="0"/>
    <x v="0"/>
    <x v="24"/>
    <d v="2015-01-28T00:00:00"/>
    <d v="2015-01-28T00:00:00"/>
    <d v="2015-01-31T00:00:00"/>
    <d v="2015-01-28T00:00:00"/>
    <n v="17.652000000000001"/>
    <n v="4"/>
    <n v="408.66"/>
    <x v="205"/>
    <n v="125.89"/>
    <x v="0"/>
    <x v="0"/>
    <n v="4.319483188959037E-2"/>
    <n v="426.31200000000001"/>
    <x v="4"/>
    <s v="Jan 2015"/>
    <s v="Jan 2015  Week 05"/>
    <x v="0"/>
    <x v="0"/>
    <x v="0"/>
    <x v="0"/>
  </r>
  <r>
    <n v="1360"/>
    <s v="Arlene Gibbons"/>
    <x v="1"/>
    <n v="0.03"/>
    <n v="14.34"/>
    <n v="5"/>
    <x v="1"/>
    <x v="1"/>
    <x v="0"/>
    <x v="11"/>
    <x v="1"/>
    <s v="Nu-Dell Leatherette Frames"/>
    <n v="0.49"/>
    <s v="United States"/>
    <x v="1"/>
    <x v="20"/>
    <x v="200"/>
    <x v="211"/>
    <d v="2015-01-26T00:00:00"/>
    <x v="0"/>
    <x v="0"/>
    <x v="25"/>
    <d v="2015-01-27T00:00:00"/>
    <d v="2015-01-27T00:00:00"/>
    <d v="2015-01-31T00:00:00"/>
    <d v="2015-01-27T00:00:00"/>
    <n v="82.310100000000006"/>
    <n v="8"/>
    <n v="119.29"/>
    <x v="206"/>
    <n v="14.31"/>
    <x v="1"/>
    <x v="1"/>
    <n v="0.69000000000000006"/>
    <n v="201.6001"/>
    <x v="4"/>
    <s v="Jan 2015"/>
    <s v="Jan 2015  Week 05"/>
    <x v="0"/>
    <x v="0"/>
    <x v="0"/>
    <x v="0"/>
  </r>
  <r>
    <n v="1361"/>
    <s v="Kristina Collier"/>
    <x v="1"/>
    <n v="0.01"/>
    <n v="2.89"/>
    <n v="0.5"/>
    <x v="1"/>
    <x v="1"/>
    <x v="2"/>
    <x v="13"/>
    <x v="5"/>
    <s v="Avery 498"/>
    <n v="0.38"/>
    <s v="United States"/>
    <x v="1"/>
    <x v="25"/>
    <x v="201"/>
    <x v="212"/>
    <d v="2015-01-26T00:00:00"/>
    <x v="0"/>
    <x v="0"/>
    <x v="25"/>
    <d v="2015-01-28T00:00:00"/>
    <d v="2015-01-28T00:00:00"/>
    <d v="2015-01-31T00:00:00"/>
    <d v="2015-01-28T00:00:00"/>
    <n v="1.2236"/>
    <n v="1"/>
    <n v="3.08"/>
    <x v="206"/>
    <n v="2.8800000000000003"/>
    <x v="1"/>
    <x v="2"/>
    <n v="0.39727272727272728"/>
    <n v="4.3036000000000003"/>
    <x v="4"/>
    <s v="Jan 2015"/>
    <s v="Jan 2015  Week 05"/>
    <x v="0"/>
    <x v="0"/>
    <x v="1"/>
    <x v="0"/>
  </r>
  <r>
    <n v="3154"/>
    <s v="Faye Manning"/>
    <x v="1"/>
    <n v="0.08"/>
    <n v="150.97999999999999"/>
    <n v="13.99"/>
    <x v="2"/>
    <x v="3"/>
    <x v="1"/>
    <x v="3"/>
    <x v="6"/>
    <s v="Canon MP41DH Printing Calculator"/>
    <n v="0.38"/>
    <s v="United States"/>
    <x v="0"/>
    <x v="12"/>
    <x v="202"/>
    <x v="213"/>
    <d v="2015-01-26T00:00:00"/>
    <x v="0"/>
    <x v="0"/>
    <x v="25"/>
    <d v="2015-01-27T00:00:00"/>
    <d v="2015-01-27T00:00:00"/>
    <d v="2015-01-31T00:00:00"/>
    <d v="2015-01-27T00:00:00"/>
    <n v="-3.948"/>
    <n v="8"/>
    <n v="1183.82"/>
    <x v="207"/>
    <n v="150.89999999999998"/>
    <x v="0"/>
    <x v="1"/>
    <n v="-3.3349664644962917E-3"/>
    <n v="1179.8719999999998"/>
    <x v="4"/>
    <s v="Jan 2015"/>
    <s v="Jan 2015  Week 05"/>
    <x v="0"/>
    <x v="0"/>
    <x v="0"/>
    <x v="0"/>
  </r>
  <r>
    <n v="3155"/>
    <s v="Julian Keith Mayer"/>
    <x v="1"/>
    <n v="0.03"/>
    <n v="25.98"/>
    <n v="14.36"/>
    <x v="0"/>
    <x v="3"/>
    <x v="0"/>
    <x v="9"/>
    <x v="3"/>
    <s v="Global Stack Chair without Arms, Black"/>
    <n v="0.6"/>
    <s v="United States"/>
    <x v="0"/>
    <x v="12"/>
    <x v="70"/>
    <x v="168"/>
    <d v="2015-01-26T00:00:00"/>
    <x v="0"/>
    <x v="0"/>
    <x v="25"/>
    <d v="2015-01-27T00:00:00"/>
    <d v="2015-01-27T00:00:00"/>
    <d v="2015-01-31T00:00:00"/>
    <d v="2015-01-27T00:00:00"/>
    <n v="57.545999999999999"/>
    <n v="4"/>
    <n v="107.66"/>
    <x v="207"/>
    <n v="25.95"/>
    <x v="0"/>
    <x v="1"/>
    <n v="0.53451606910644622"/>
    <n v="165.20599999999999"/>
    <x v="4"/>
    <s v="Jan 2015"/>
    <s v="Jan 2015  Week 05"/>
    <x v="1"/>
    <x v="1"/>
    <x v="1"/>
    <x v="0"/>
  </r>
  <r>
    <n v="3155"/>
    <s v="Julian Keith Mayer"/>
    <x v="1"/>
    <n v="0.1"/>
    <n v="32.479999999999997"/>
    <n v="35"/>
    <x v="1"/>
    <x v="3"/>
    <x v="2"/>
    <x v="6"/>
    <x v="4"/>
    <s v="Fellowes Neat Ideas® Storage Cubes"/>
    <n v="0.81"/>
    <s v="United States"/>
    <x v="0"/>
    <x v="12"/>
    <x v="70"/>
    <x v="168"/>
    <d v="2015-01-26T00:00:00"/>
    <x v="0"/>
    <x v="0"/>
    <x v="25"/>
    <d v="2015-01-27T00:00:00"/>
    <d v="2015-01-27T00:00:00"/>
    <d v="2015-01-31T00:00:00"/>
    <d v="2015-01-27T00:00:00"/>
    <n v="-333.42540000000002"/>
    <n v="10"/>
    <n v="318.83"/>
    <x v="207"/>
    <n v="32.379999999999995"/>
    <x v="0"/>
    <x v="1"/>
    <n v="-1.0457780008154818"/>
    <n v="-14.595400000000041"/>
    <x v="4"/>
    <s v="Jan 2015"/>
    <s v="Jan 2015  Week 05"/>
    <x v="1"/>
    <x v="1"/>
    <x v="1"/>
    <x v="0"/>
  </r>
  <r>
    <n v="1129"/>
    <s v="Pam Patton"/>
    <x v="2"/>
    <n v="0.02"/>
    <n v="4.9800000000000004"/>
    <n v="6.07"/>
    <x v="1"/>
    <x v="2"/>
    <x v="2"/>
    <x v="7"/>
    <x v="5"/>
    <s v="Xerox 1897"/>
    <n v="0.36"/>
    <s v="United States"/>
    <x v="3"/>
    <x v="35"/>
    <x v="203"/>
    <x v="214"/>
    <d v="2015-01-26T00:00:00"/>
    <x v="0"/>
    <x v="0"/>
    <x v="25"/>
    <d v="2015-01-28T00:00:00"/>
    <d v="2015-01-28T00:00:00"/>
    <d v="2015-01-31T00:00:00"/>
    <d v="2015-01-28T00:00:00"/>
    <n v="-46.92"/>
    <n v="19"/>
    <n v="105.5"/>
    <x v="208"/>
    <n v="4.9600000000000009"/>
    <x v="3"/>
    <x v="2"/>
    <n v="-0.44473933649289099"/>
    <n v="58.58"/>
    <x v="4"/>
    <s v="Jan 2015"/>
    <s v="Jan 2015  Week 05"/>
    <x v="0"/>
    <x v="0"/>
    <x v="0"/>
    <x v="0"/>
  </r>
  <r>
    <n v="1133"/>
    <s v="Marjorie Owens"/>
    <x v="2"/>
    <n v="0.02"/>
    <n v="4.9800000000000004"/>
    <n v="6.07"/>
    <x v="1"/>
    <x v="2"/>
    <x v="2"/>
    <x v="7"/>
    <x v="5"/>
    <s v="Xerox 1897"/>
    <n v="0.36"/>
    <s v="United States"/>
    <x v="1"/>
    <x v="18"/>
    <x v="204"/>
    <x v="215"/>
    <d v="2015-01-26T00:00:00"/>
    <x v="0"/>
    <x v="0"/>
    <x v="25"/>
    <d v="2015-01-28T00:00:00"/>
    <d v="2015-01-28T00:00:00"/>
    <d v="2015-01-31T00:00:00"/>
    <d v="2015-01-28T00:00:00"/>
    <n v="-46.92"/>
    <n v="5"/>
    <n v="27.76"/>
    <x v="209"/>
    <n v="4.9600000000000009"/>
    <x v="1"/>
    <x v="2"/>
    <n v="-1.6902017291066282"/>
    <n v="-19.16"/>
    <x v="4"/>
    <s v="Jan 2015"/>
    <s v="Jan 2015  Week 05"/>
    <x v="0"/>
    <x v="0"/>
    <x v="0"/>
    <x v="0"/>
  </r>
  <r>
    <n v="2795"/>
    <s v="Harry Burns"/>
    <x v="2"/>
    <n v="0.04"/>
    <n v="3.57"/>
    <n v="4.17"/>
    <x v="1"/>
    <x v="3"/>
    <x v="2"/>
    <x v="2"/>
    <x v="1"/>
    <s v="Barrel Sharpener"/>
    <n v="0.59"/>
    <s v="United States"/>
    <x v="1"/>
    <x v="20"/>
    <x v="205"/>
    <x v="216"/>
    <d v="2015-01-26T00:00:00"/>
    <x v="0"/>
    <x v="0"/>
    <x v="25"/>
    <d v="2015-01-28T00:00:00"/>
    <d v="2015-01-28T00:00:00"/>
    <d v="2015-01-31T00:00:00"/>
    <d v="2015-01-28T00:00:00"/>
    <n v="-69.91"/>
    <n v="8"/>
    <n v="30.9"/>
    <x v="210"/>
    <n v="3.53"/>
    <x v="1"/>
    <x v="2"/>
    <n v="-2.2624595469255664"/>
    <n v="-39.01"/>
    <x v="4"/>
    <s v="Jan 2015"/>
    <s v="Jan 2015  Week 05"/>
    <x v="0"/>
    <x v="0"/>
    <x v="0"/>
    <x v="0"/>
  </r>
  <r>
    <n v="2795"/>
    <s v="Harry Burns"/>
    <x v="2"/>
    <n v="0.05"/>
    <n v="200.99"/>
    <n v="4.2"/>
    <x v="1"/>
    <x v="3"/>
    <x v="1"/>
    <x v="12"/>
    <x v="5"/>
    <s v="2160i"/>
    <n v="0.59"/>
    <s v="United States"/>
    <x v="1"/>
    <x v="20"/>
    <x v="205"/>
    <x v="216"/>
    <d v="2015-01-26T00:00:00"/>
    <x v="0"/>
    <x v="0"/>
    <x v="25"/>
    <d v="2015-01-30T00:00:00"/>
    <d v="2015-01-30T00:00:00"/>
    <d v="2015-01-31T00:00:00"/>
    <d v="2015-01-30T00:00:00"/>
    <n v="1630.5252"/>
    <n v="14"/>
    <n v="2363.08"/>
    <x v="210"/>
    <n v="200.94"/>
    <x v="1"/>
    <x v="4"/>
    <n v="0.69000000000000006"/>
    <n v="3993.6052"/>
    <x v="4"/>
    <s v="Jan 2015"/>
    <s v="Jan 2015  Week 05"/>
    <x v="1"/>
    <x v="1"/>
    <x v="1"/>
    <x v="0"/>
  </r>
  <r>
    <n v="2795"/>
    <s v="Harry Burns"/>
    <x v="2"/>
    <n v="7.0000000000000007E-2"/>
    <n v="195.99"/>
    <n v="8.99"/>
    <x v="1"/>
    <x v="3"/>
    <x v="1"/>
    <x v="12"/>
    <x v="5"/>
    <s v="A1228"/>
    <n v="0.57999999999999996"/>
    <s v="United States"/>
    <x v="1"/>
    <x v="20"/>
    <x v="205"/>
    <x v="216"/>
    <d v="2015-01-26T00:00:00"/>
    <x v="0"/>
    <x v="0"/>
    <x v="25"/>
    <d v="2015-01-26T00:00:00"/>
    <d v="2015-01-26T00:00:00"/>
    <d v="2015-01-31T00:00:00"/>
    <d v="2015-01-26T00:00:00"/>
    <n v="-457.16"/>
    <n v="2"/>
    <n v="328.45"/>
    <x v="210"/>
    <n v="195.92000000000002"/>
    <x v="1"/>
    <x v="6"/>
    <n v="-1.391870908814127"/>
    <n v="-128.71000000000004"/>
    <x v="4"/>
    <s v="Jan 2015"/>
    <s v="Jan 2015  Week 05"/>
    <x v="1"/>
    <x v="1"/>
    <x v="1"/>
    <x v="0"/>
  </r>
  <r>
    <n v="3000"/>
    <s v="Priscilla Allen"/>
    <x v="2"/>
    <n v="0.01"/>
    <n v="10.14"/>
    <n v="2.27"/>
    <x v="1"/>
    <x v="1"/>
    <x v="2"/>
    <x v="7"/>
    <x v="2"/>
    <s v="Staples Wirebound Steno Books, 6&quot; x 9&quot;, 12/Pack"/>
    <n v="0.36"/>
    <s v="United States"/>
    <x v="1"/>
    <x v="25"/>
    <x v="206"/>
    <x v="217"/>
    <d v="2015-01-26T00:00:00"/>
    <x v="0"/>
    <x v="0"/>
    <x v="25"/>
    <d v="2015-01-28T00:00:00"/>
    <d v="2015-01-28T00:00:00"/>
    <d v="2015-01-31T00:00:00"/>
    <d v="2015-01-28T00:00:00"/>
    <n v="28.152000000000001"/>
    <n v="4"/>
    <n v="40.799999999999997"/>
    <x v="211"/>
    <n v="10.130000000000001"/>
    <x v="1"/>
    <x v="2"/>
    <n v="0.69000000000000006"/>
    <n v="68.951999999999998"/>
    <x v="4"/>
    <s v="Jan 2015"/>
    <s v="Jan 2015  Week 05"/>
    <x v="0"/>
    <x v="0"/>
    <x v="0"/>
    <x v="0"/>
  </r>
  <r>
    <n v="3307"/>
    <s v="Edwin Blackburn"/>
    <x v="2"/>
    <n v="7.0000000000000007E-2"/>
    <n v="16.739999999999998"/>
    <n v="7.04"/>
    <x v="1"/>
    <x v="0"/>
    <x v="2"/>
    <x v="6"/>
    <x v="5"/>
    <s v="Rogers® Profile Extra Capacity Storage Tub"/>
    <n v="0.81"/>
    <s v="United States"/>
    <x v="3"/>
    <x v="35"/>
    <x v="207"/>
    <x v="218"/>
    <d v="2015-01-26T00:00:00"/>
    <x v="0"/>
    <x v="0"/>
    <x v="25"/>
    <d v="2015-02-02T00:00:00"/>
    <d v="2015-02-02T00:00:00"/>
    <d v="2015-02-28T00:00:00"/>
    <d v="2015-02-02T00:00:00"/>
    <n v="-114.2"/>
    <n v="5"/>
    <n v="80.58"/>
    <x v="212"/>
    <n v="16.669999999999998"/>
    <x v="3"/>
    <x v="7"/>
    <n v="-1.4172251178952595"/>
    <n v="-33.620000000000005"/>
    <x v="4"/>
    <s v="Jan 2015"/>
    <s v="Jan 2015  Week 05"/>
    <x v="0"/>
    <x v="0"/>
    <x v="0"/>
    <x v="0"/>
  </r>
  <r>
    <n v="3311"/>
    <s v="Jackie Flynn"/>
    <x v="2"/>
    <n v="0.06"/>
    <n v="6.45"/>
    <n v="1.34"/>
    <x v="1"/>
    <x v="0"/>
    <x v="2"/>
    <x v="7"/>
    <x v="2"/>
    <s v="Wirebound Four 2-3/4 x 5 Forms per Page, 400 Sets per Book"/>
    <n v="0.36"/>
    <s v="United States"/>
    <x v="3"/>
    <x v="35"/>
    <x v="208"/>
    <x v="219"/>
    <d v="2015-01-26T00:00:00"/>
    <x v="0"/>
    <x v="0"/>
    <x v="25"/>
    <d v="2015-01-31T00:00:00"/>
    <d v="2015-01-31T00:00:00"/>
    <d v="2015-01-31T00:00:00"/>
    <d v="2015-01-31T00:00:00"/>
    <n v="39.426600000000001"/>
    <n v="9"/>
    <n v="57.14"/>
    <x v="212"/>
    <n v="6.3900000000000006"/>
    <x v="3"/>
    <x v="3"/>
    <n v="0.69000000000000006"/>
    <n v="96.566599999999994"/>
    <x v="4"/>
    <s v="Jan 2015"/>
    <s v="Jan 2015  Week 05"/>
    <x v="0"/>
    <x v="0"/>
    <x v="1"/>
    <x v="0"/>
  </r>
  <r>
    <n v="3314"/>
    <s v="Billy Hale"/>
    <x v="2"/>
    <n v="0.05"/>
    <n v="122.99"/>
    <n v="70.2"/>
    <x v="0"/>
    <x v="0"/>
    <x v="0"/>
    <x v="9"/>
    <x v="3"/>
    <s v="Global High-Back Leather Tilter, Burgundy"/>
    <n v="0.74"/>
    <s v="United States"/>
    <x v="3"/>
    <x v="33"/>
    <x v="209"/>
    <x v="220"/>
    <d v="2015-01-26T00:00:00"/>
    <x v="0"/>
    <x v="0"/>
    <x v="25"/>
    <d v="2015-01-30T00:00:00"/>
    <d v="2015-01-30T00:00:00"/>
    <d v="2015-01-31T00:00:00"/>
    <d v="2015-01-30T00:00:00"/>
    <n v="-722.23"/>
    <n v="4"/>
    <n v="498.31"/>
    <x v="212"/>
    <n v="122.94"/>
    <x v="3"/>
    <x v="4"/>
    <n v="-1.4493588328550502"/>
    <n v="-223.92000000000002"/>
    <x v="4"/>
    <s v="Jan 2015"/>
    <s v="Jan 2015  Week 05"/>
    <x v="0"/>
    <x v="0"/>
    <x v="1"/>
    <x v="0"/>
  </r>
  <r>
    <n v="1946"/>
    <s v="Teresa Wallace"/>
    <x v="4"/>
    <n v="0.08"/>
    <n v="90.98"/>
    <n v="56.2"/>
    <x v="1"/>
    <x v="1"/>
    <x v="0"/>
    <x v="11"/>
    <x v="6"/>
    <s v="Eldon ClusterMat Chair Mat with Cordless Antistatic Protection"/>
    <n v="0.74"/>
    <s v="United States"/>
    <x v="3"/>
    <x v="28"/>
    <x v="210"/>
    <x v="221"/>
    <d v="2015-01-26T00:00:00"/>
    <x v="0"/>
    <x v="0"/>
    <x v="25"/>
    <d v="2015-01-28T00:00:00"/>
    <d v="2015-01-28T00:00:00"/>
    <d v="2015-01-31T00:00:00"/>
    <d v="2015-01-28T00:00:00"/>
    <n v="-1920.9336000000001"/>
    <n v="12"/>
    <n v="1058.3599999999999"/>
    <x v="213"/>
    <n v="90.9"/>
    <x v="3"/>
    <x v="2"/>
    <n v="-1.8150096375524398"/>
    <n v="-862.57360000000017"/>
    <x v="4"/>
    <s v="Jan 2015"/>
    <s v="Jan 2015  Week 05"/>
    <x v="0"/>
    <x v="0"/>
    <x v="0"/>
    <x v="0"/>
  </r>
  <r>
    <n v="1946"/>
    <s v="Teresa Wallace"/>
    <x v="4"/>
    <n v="7.0000000000000007E-2"/>
    <n v="5.98"/>
    <n v="5.35"/>
    <x v="1"/>
    <x v="1"/>
    <x v="2"/>
    <x v="7"/>
    <x v="5"/>
    <s v="Xerox 1947"/>
    <n v="0.4"/>
    <s v="United States"/>
    <x v="3"/>
    <x v="28"/>
    <x v="210"/>
    <x v="221"/>
    <d v="2015-01-26T00:00:00"/>
    <x v="0"/>
    <x v="0"/>
    <x v="25"/>
    <d v="2015-01-28T00:00:00"/>
    <d v="2015-01-28T00:00:00"/>
    <d v="2015-01-31T00:00:00"/>
    <d v="2015-01-28T00:00:00"/>
    <n v="-37.175199999999997"/>
    <n v="3"/>
    <n v="18.309999999999999"/>
    <x v="213"/>
    <n v="5.91"/>
    <x v="3"/>
    <x v="2"/>
    <n v="-2.0303222282905518"/>
    <n v="-18.865199999999998"/>
    <x v="4"/>
    <s v="Jan 2015"/>
    <s v="Jan 2015  Week 05"/>
    <x v="1"/>
    <x v="1"/>
    <x v="1"/>
    <x v="0"/>
  </r>
  <r>
    <n v="3361"/>
    <s v="Oscar Kenney"/>
    <x v="4"/>
    <n v="0.04"/>
    <n v="7.96"/>
    <n v="4.95"/>
    <x v="1"/>
    <x v="2"/>
    <x v="0"/>
    <x v="11"/>
    <x v="5"/>
    <s v="Staples Plastic Wall Frames"/>
    <n v="0.41"/>
    <s v="United States"/>
    <x v="1"/>
    <x v="30"/>
    <x v="211"/>
    <x v="222"/>
    <d v="2015-01-26T00:00:00"/>
    <x v="0"/>
    <x v="0"/>
    <x v="25"/>
    <d v="2015-01-26T00:00:00"/>
    <d v="2015-01-26T00:00:00"/>
    <d v="2015-01-31T00:00:00"/>
    <d v="2015-01-26T00:00:00"/>
    <n v="-7.73"/>
    <n v="15"/>
    <n v="116.11"/>
    <x v="214"/>
    <n v="7.92"/>
    <x v="1"/>
    <x v="6"/>
    <n v="-6.6574799758849376E-2"/>
    <n v="108.38"/>
    <x v="4"/>
    <s v="Jan 2015"/>
    <s v="Jan 2015  Week 05"/>
    <x v="0"/>
    <x v="0"/>
    <x v="0"/>
    <x v="0"/>
  </r>
  <r>
    <n v="2264"/>
    <s v="Helen Dickerson"/>
    <x v="3"/>
    <n v="0.09"/>
    <n v="207.48"/>
    <n v="0.99"/>
    <x v="1"/>
    <x v="3"/>
    <x v="2"/>
    <x v="8"/>
    <x v="5"/>
    <s v="Kensington 7 Outlet MasterPiece Power Center with Fax/Phone Line Protection"/>
    <n v="0.55000000000000004"/>
    <s v="United States"/>
    <x v="1"/>
    <x v="6"/>
    <x v="212"/>
    <x v="223"/>
    <d v="2015-01-26T00:00:00"/>
    <x v="0"/>
    <x v="0"/>
    <x v="25"/>
    <d v="2015-01-29T00:00:00"/>
    <d v="2015-01-29T00:00:00"/>
    <d v="2015-01-31T00:00:00"/>
    <d v="2015-01-29T00:00:00"/>
    <n v="359.83"/>
    <n v="3"/>
    <n v="577.75"/>
    <x v="215"/>
    <n v="207.39"/>
    <x v="1"/>
    <x v="0"/>
    <n v="0.62281263522284724"/>
    <n v="937.57999999999993"/>
    <x v="4"/>
    <s v="Jan 2015"/>
    <s v="Jan 2015  Week 05"/>
    <x v="0"/>
    <x v="0"/>
    <x v="0"/>
    <x v="0"/>
  </r>
  <r>
    <n v="483"/>
    <s v="Edgar McKenzie"/>
    <x v="0"/>
    <n v="0.03"/>
    <n v="11.97"/>
    <n v="4.9800000000000004"/>
    <x v="1"/>
    <x v="3"/>
    <x v="2"/>
    <x v="8"/>
    <x v="5"/>
    <s v="Staples 6 Outlet Surge"/>
    <n v="0.57999999999999996"/>
    <s v="United States"/>
    <x v="1"/>
    <x v="10"/>
    <x v="213"/>
    <x v="224"/>
    <d v="2015-01-27T00:00:00"/>
    <x v="0"/>
    <x v="0"/>
    <x v="26"/>
    <d v="2015-01-28T00:00:00"/>
    <d v="2015-01-28T00:00:00"/>
    <d v="2015-01-31T00:00:00"/>
    <d v="2015-01-28T00:00:00"/>
    <n v="-18.190000000000001"/>
    <n v="6"/>
    <n v="73.180000000000007"/>
    <x v="216"/>
    <n v="11.940000000000001"/>
    <x v="1"/>
    <x v="1"/>
    <n v="-0.24856518174364581"/>
    <n v="54.990000000000009"/>
    <x v="4"/>
    <s v="Jan 2015"/>
    <s v="Jan 2015  Week 05"/>
    <x v="0"/>
    <x v="0"/>
    <x v="0"/>
    <x v="0"/>
  </r>
  <r>
    <n v="2979"/>
    <s v="Lloyd Dolan"/>
    <x v="0"/>
    <n v="0.09"/>
    <n v="2.94"/>
    <n v="0.7"/>
    <x v="1"/>
    <x v="3"/>
    <x v="2"/>
    <x v="2"/>
    <x v="2"/>
    <s v="Newell 338"/>
    <n v="0.57999999999999996"/>
    <s v="United States"/>
    <x v="1"/>
    <x v="39"/>
    <x v="214"/>
    <x v="225"/>
    <d v="2015-01-27T00:00:00"/>
    <x v="0"/>
    <x v="0"/>
    <x v="26"/>
    <d v="2015-01-28T00:00:00"/>
    <d v="2015-01-28T00:00:00"/>
    <d v="2015-01-31T00:00:00"/>
    <d v="2015-01-28T00:00:00"/>
    <n v="6.3840000000000003"/>
    <n v="9"/>
    <n v="25.22"/>
    <x v="217"/>
    <n v="2.85"/>
    <x v="1"/>
    <x v="1"/>
    <n v="0.25313243457573359"/>
    <n v="31.603999999999999"/>
    <x v="4"/>
    <s v="Jan 2015"/>
    <s v="Jan 2015  Week 05"/>
    <x v="0"/>
    <x v="0"/>
    <x v="0"/>
    <x v="0"/>
  </r>
  <r>
    <n v="2980"/>
    <s v="Joanna Kenney"/>
    <x v="0"/>
    <n v="0.03"/>
    <n v="43.98"/>
    <n v="8.99"/>
    <x v="1"/>
    <x v="3"/>
    <x v="2"/>
    <x v="2"/>
    <x v="1"/>
    <s v="Boston 1645 Deluxe Heavier-Duty Electric Pencil Sharpener"/>
    <n v="0.57999999999999996"/>
    <s v="United States"/>
    <x v="3"/>
    <x v="27"/>
    <x v="215"/>
    <x v="226"/>
    <d v="2015-01-27T00:00:00"/>
    <x v="0"/>
    <x v="0"/>
    <x v="26"/>
    <d v="2015-01-29T00:00:00"/>
    <d v="2015-01-29T00:00:00"/>
    <d v="2015-01-31T00:00:00"/>
    <d v="2015-01-29T00:00:00"/>
    <n v="274.0788"/>
    <n v="10"/>
    <n v="454.4"/>
    <x v="217"/>
    <n v="43.949999999999996"/>
    <x v="3"/>
    <x v="2"/>
    <n v="0.60316637323943667"/>
    <n v="728.47879999999998"/>
    <x v="4"/>
    <s v="Jan 2015"/>
    <s v="Jan 2015  Week 05"/>
    <x v="0"/>
    <x v="0"/>
    <x v="1"/>
    <x v="0"/>
  </r>
  <r>
    <n v="2980"/>
    <s v="Joanna Kenney"/>
    <x v="0"/>
    <n v="0.06"/>
    <n v="1.1399999999999999"/>
    <n v="0.7"/>
    <x v="1"/>
    <x v="3"/>
    <x v="2"/>
    <x v="14"/>
    <x v="2"/>
    <s v="OIC Thumb-Tacks"/>
    <n v="0.38"/>
    <s v="United States"/>
    <x v="3"/>
    <x v="27"/>
    <x v="215"/>
    <x v="226"/>
    <d v="2015-01-27T00:00:00"/>
    <x v="0"/>
    <x v="0"/>
    <x v="26"/>
    <d v="2015-01-30T00:00:00"/>
    <d v="2015-01-30T00:00:00"/>
    <d v="2015-01-31T00:00:00"/>
    <d v="2015-01-30T00:00:00"/>
    <n v="-3.782"/>
    <n v="13"/>
    <n v="14.53"/>
    <x v="217"/>
    <n v="1.0799999999999998"/>
    <x v="3"/>
    <x v="0"/>
    <n v="-0.26028905712319339"/>
    <n v="10.747999999999999"/>
    <x v="4"/>
    <s v="Jan 2015"/>
    <s v="Jan 2015  Week 05"/>
    <x v="1"/>
    <x v="1"/>
    <x v="1"/>
    <x v="0"/>
  </r>
  <r>
    <n v="2254"/>
    <s v="Jeff Meadows"/>
    <x v="2"/>
    <n v="0.1"/>
    <n v="6.3"/>
    <n v="0.5"/>
    <x v="1"/>
    <x v="3"/>
    <x v="2"/>
    <x v="13"/>
    <x v="5"/>
    <s v="Avery 48"/>
    <n v="0.39"/>
    <s v="United States"/>
    <x v="0"/>
    <x v="32"/>
    <x v="216"/>
    <x v="227"/>
    <d v="2015-01-27T00:00:00"/>
    <x v="0"/>
    <x v="0"/>
    <x v="26"/>
    <d v="2015-02-01T00:00:00"/>
    <d v="2015-02-01T00:00:00"/>
    <d v="2015-02-28T00:00:00"/>
    <d v="2015-02-01T00:00:00"/>
    <n v="-464.28199999999998"/>
    <n v="12"/>
    <n v="68.72"/>
    <x v="218"/>
    <n v="6.2"/>
    <x v="0"/>
    <x v="3"/>
    <n v="-6.7561408614668217"/>
    <n v="-395.56200000000001"/>
    <x v="4"/>
    <s v="Jan 2015"/>
    <s v="Jan 2015  Week 05"/>
    <x v="0"/>
    <x v="0"/>
    <x v="0"/>
    <x v="0"/>
  </r>
  <r>
    <n v="2178"/>
    <s v="Judy Hall"/>
    <x v="4"/>
    <n v="0.08"/>
    <n v="2.94"/>
    <n v="0.96"/>
    <x v="1"/>
    <x v="0"/>
    <x v="2"/>
    <x v="2"/>
    <x v="2"/>
    <s v="Newell 343"/>
    <n v="0.57999999999999996"/>
    <s v="United States"/>
    <x v="3"/>
    <x v="35"/>
    <x v="217"/>
    <x v="228"/>
    <d v="2015-01-27T00:00:00"/>
    <x v="0"/>
    <x v="0"/>
    <x v="26"/>
    <d v="2015-01-29T00:00:00"/>
    <d v="2015-01-29T00:00:00"/>
    <d v="2015-01-31T00:00:00"/>
    <d v="2015-01-29T00:00:00"/>
    <n v="-1.18"/>
    <n v="9"/>
    <n v="25.35"/>
    <x v="219"/>
    <n v="2.86"/>
    <x v="3"/>
    <x v="2"/>
    <n v="-4.6548323471400387E-2"/>
    <n v="24.17"/>
    <x v="4"/>
    <s v="Jan 2015"/>
    <s v="Jan 2015  Week 05"/>
    <x v="0"/>
    <x v="0"/>
    <x v="0"/>
    <x v="0"/>
  </r>
  <r>
    <n v="3347"/>
    <s v="Carrie McIntosh"/>
    <x v="4"/>
    <n v="0.02"/>
    <n v="110.99"/>
    <n v="2.5"/>
    <x v="1"/>
    <x v="1"/>
    <x v="1"/>
    <x v="12"/>
    <x v="5"/>
    <s v="T18"/>
    <n v="0.56999999999999995"/>
    <s v="United States"/>
    <x v="0"/>
    <x v="12"/>
    <x v="53"/>
    <x v="56"/>
    <d v="2015-01-27T00:00:00"/>
    <x v="0"/>
    <x v="0"/>
    <x v="26"/>
    <d v="2015-01-29T00:00:00"/>
    <d v="2015-01-29T00:00:00"/>
    <d v="2015-01-31T00:00:00"/>
    <d v="2015-01-29T00:00:00"/>
    <n v="-39.808999999999997"/>
    <n v="1"/>
    <n v="94.3"/>
    <x v="220"/>
    <n v="110.97"/>
    <x v="0"/>
    <x v="2"/>
    <n v="-0.42215270413573702"/>
    <n v="54.491"/>
    <x v="4"/>
    <s v="Jan 2015"/>
    <s v="Jan 2015  Week 05"/>
    <x v="1"/>
    <x v="1"/>
    <x v="0"/>
    <x v="0"/>
  </r>
  <r>
    <n v="129"/>
    <s v="Kara Allison"/>
    <x v="3"/>
    <n v="0.02"/>
    <n v="1.74"/>
    <n v="4.08"/>
    <x v="1"/>
    <x v="0"/>
    <x v="0"/>
    <x v="11"/>
    <x v="1"/>
    <s v="Eldon Regeneration Recycled Desk Accessories, Smoke"/>
    <n v="0.53"/>
    <s v="United States"/>
    <x v="1"/>
    <x v="10"/>
    <x v="218"/>
    <x v="229"/>
    <d v="2015-01-27T00:00:00"/>
    <x v="0"/>
    <x v="0"/>
    <x v="26"/>
    <d v="2015-01-28T00:00:00"/>
    <d v="2015-01-28T00:00:00"/>
    <d v="2015-01-31T00:00:00"/>
    <d v="2015-01-28T00:00:00"/>
    <n v="-37.39"/>
    <n v="5"/>
    <n v="10.23"/>
    <x v="221"/>
    <n v="1.72"/>
    <x v="1"/>
    <x v="1"/>
    <n v="-3.6549364613880742"/>
    <n v="-27.16"/>
    <x v="4"/>
    <s v="Jan 2015"/>
    <s v="Jan 2015  Week 05"/>
    <x v="0"/>
    <x v="0"/>
    <x v="0"/>
    <x v="0"/>
  </r>
  <r>
    <n v="898"/>
    <s v="Harriet Hodges"/>
    <x v="3"/>
    <n v="0.02"/>
    <n v="12.53"/>
    <n v="0.49"/>
    <x v="1"/>
    <x v="0"/>
    <x v="2"/>
    <x v="13"/>
    <x v="5"/>
    <s v="Round Specialty Laser Printer Labels"/>
    <n v="0.38"/>
    <s v="United States"/>
    <x v="3"/>
    <x v="11"/>
    <x v="13"/>
    <x v="100"/>
    <d v="2015-01-27T00:00:00"/>
    <x v="0"/>
    <x v="0"/>
    <x v="26"/>
    <d v="2015-01-27T00:00:00"/>
    <d v="2015-01-27T00:00:00"/>
    <d v="2015-01-31T00:00:00"/>
    <d v="2015-01-27T00:00:00"/>
    <n v="263.39999999999998"/>
    <n v="47"/>
    <n v="594.44000000000005"/>
    <x v="222"/>
    <n v="12.51"/>
    <x v="3"/>
    <x v="6"/>
    <n v="0.44310611668124611"/>
    <n v="857.84"/>
    <x v="4"/>
    <s v="Jan 2015"/>
    <s v="Jan 2015  Week 05"/>
    <x v="1"/>
    <x v="1"/>
    <x v="0"/>
    <x v="0"/>
  </r>
  <r>
    <n v="898"/>
    <s v="Harriet Hodges"/>
    <x v="3"/>
    <n v="7.0000000000000007E-2"/>
    <n v="5.18"/>
    <n v="2.04"/>
    <x v="2"/>
    <x v="0"/>
    <x v="2"/>
    <x v="7"/>
    <x v="2"/>
    <s v="Array® Memo Cubes"/>
    <n v="0.36"/>
    <s v="United States"/>
    <x v="3"/>
    <x v="11"/>
    <x v="13"/>
    <x v="100"/>
    <d v="2015-01-27T00:00:00"/>
    <x v="0"/>
    <x v="0"/>
    <x v="26"/>
    <d v="2015-01-29T00:00:00"/>
    <d v="2015-01-29T00:00:00"/>
    <d v="2015-01-31T00:00:00"/>
    <d v="2015-01-29T00:00:00"/>
    <n v="37.31"/>
    <n v="44"/>
    <n v="228.5"/>
    <x v="222"/>
    <n v="5.1099999999999994"/>
    <x v="3"/>
    <x v="2"/>
    <n v="0.16328227571115975"/>
    <n v="265.81"/>
    <x v="4"/>
    <s v="Jan 2015"/>
    <s v="Jan 2015  Week 05"/>
    <x v="1"/>
    <x v="1"/>
    <x v="1"/>
    <x v="0"/>
  </r>
  <r>
    <n v="899"/>
    <s v="Jordan Berry"/>
    <x v="3"/>
    <n v="0.02"/>
    <n v="12.53"/>
    <n v="0.49"/>
    <x v="1"/>
    <x v="0"/>
    <x v="2"/>
    <x v="13"/>
    <x v="5"/>
    <s v="Round Specialty Laser Printer Labels"/>
    <n v="0.38"/>
    <s v="United States"/>
    <x v="3"/>
    <x v="28"/>
    <x v="97"/>
    <x v="101"/>
    <d v="2015-01-27T00:00:00"/>
    <x v="0"/>
    <x v="0"/>
    <x v="26"/>
    <d v="2015-01-27T00:00:00"/>
    <d v="2015-01-27T00:00:00"/>
    <d v="2015-01-31T00:00:00"/>
    <d v="2015-01-27T00:00:00"/>
    <n v="104.7213"/>
    <n v="12"/>
    <n v="151.77000000000001"/>
    <x v="223"/>
    <n v="12.51"/>
    <x v="3"/>
    <x v="6"/>
    <n v="0.69"/>
    <n v="256.49130000000002"/>
    <x v="4"/>
    <s v="Jan 2015"/>
    <s v="Jan 2015  Week 05"/>
    <x v="1"/>
    <x v="1"/>
    <x v="0"/>
    <x v="0"/>
  </r>
  <r>
    <n v="899"/>
    <s v="Jordan Berry"/>
    <x v="3"/>
    <n v="7.0000000000000007E-2"/>
    <n v="5.18"/>
    <n v="2.04"/>
    <x v="2"/>
    <x v="0"/>
    <x v="2"/>
    <x v="7"/>
    <x v="2"/>
    <s v="Array® Memo Cubes"/>
    <n v="0.36"/>
    <s v="United States"/>
    <x v="3"/>
    <x v="28"/>
    <x v="97"/>
    <x v="101"/>
    <d v="2015-01-27T00:00:00"/>
    <x v="0"/>
    <x v="0"/>
    <x v="26"/>
    <d v="2015-01-29T00:00:00"/>
    <d v="2015-01-29T00:00:00"/>
    <d v="2015-01-31T00:00:00"/>
    <d v="2015-01-29T00:00:00"/>
    <n v="37.31"/>
    <n v="11"/>
    <n v="57.13"/>
    <x v="223"/>
    <n v="5.1099999999999994"/>
    <x v="3"/>
    <x v="2"/>
    <n v="0.65307194118676704"/>
    <n v="94.44"/>
    <x v="4"/>
    <s v="Jan 2015"/>
    <s v="Jan 2015  Week 05"/>
    <x v="1"/>
    <x v="1"/>
    <x v="1"/>
    <x v="0"/>
  </r>
  <r>
    <n v="1351"/>
    <s v="Janet McCullough"/>
    <x v="3"/>
    <n v="0.1"/>
    <n v="110.99"/>
    <n v="8.99"/>
    <x v="2"/>
    <x v="2"/>
    <x v="1"/>
    <x v="12"/>
    <x v="5"/>
    <s v="LX 677"/>
    <n v="0.56999999999999995"/>
    <s v="United States"/>
    <x v="0"/>
    <x v="12"/>
    <x v="219"/>
    <x v="230"/>
    <d v="2015-01-27T00:00:00"/>
    <x v="0"/>
    <x v="0"/>
    <x v="26"/>
    <d v="2015-01-29T00:00:00"/>
    <d v="2015-01-29T00:00:00"/>
    <d v="2015-01-31T00:00:00"/>
    <d v="2015-01-29T00:00:00"/>
    <n v="3285.48"/>
    <n v="7"/>
    <n v="627.78"/>
    <x v="224"/>
    <n v="110.89"/>
    <x v="0"/>
    <x v="2"/>
    <n v="5.2334894389754378"/>
    <n v="3913.26"/>
    <x v="4"/>
    <s v="Jan 2015"/>
    <s v="Jan 2015  Week 05"/>
    <x v="0"/>
    <x v="0"/>
    <x v="0"/>
    <x v="0"/>
  </r>
  <r>
    <n v="2281"/>
    <s v="Monica Harvey"/>
    <x v="3"/>
    <n v="0.08"/>
    <n v="205.99"/>
    <n v="2.5"/>
    <x v="1"/>
    <x v="2"/>
    <x v="1"/>
    <x v="12"/>
    <x v="5"/>
    <s v="V70"/>
    <n v="0.59"/>
    <s v="United States"/>
    <x v="1"/>
    <x v="30"/>
    <x v="220"/>
    <x v="231"/>
    <d v="2015-01-27T00:00:00"/>
    <x v="0"/>
    <x v="0"/>
    <x v="26"/>
    <d v="2015-01-28T00:00:00"/>
    <d v="2015-01-28T00:00:00"/>
    <d v="2015-01-31T00:00:00"/>
    <d v="2015-01-28T00:00:00"/>
    <n v="997.38144"/>
    <n v="10"/>
    <n v="1610.84"/>
    <x v="225"/>
    <n v="205.91"/>
    <x v="1"/>
    <x v="1"/>
    <n v="0.61916853318765364"/>
    <n v="2608.2214399999998"/>
    <x v="4"/>
    <s v="Jan 2015"/>
    <s v="Jan 2015  Week 05"/>
    <x v="0"/>
    <x v="0"/>
    <x v="0"/>
    <x v="0"/>
  </r>
  <r>
    <n v="53"/>
    <s v="Sidney Russell Austin"/>
    <x v="0"/>
    <n v="7.0000000000000007E-2"/>
    <n v="3502.14"/>
    <n v="8.73"/>
    <x v="0"/>
    <x v="3"/>
    <x v="1"/>
    <x v="3"/>
    <x v="0"/>
    <s v="Okidata Pacemark 4410N Wide Format Dot Matrix Printer"/>
    <n v="0.56999999999999995"/>
    <s v="United States"/>
    <x v="2"/>
    <x v="4"/>
    <x v="221"/>
    <x v="232"/>
    <d v="2015-01-28T00:00:00"/>
    <x v="0"/>
    <x v="0"/>
    <x v="27"/>
    <d v="2015-01-30T00:00:00"/>
    <d v="2015-01-30T00:00:00"/>
    <d v="2015-01-31T00:00:00"/>
    <d v="2015-01-30T00:00:00"/>
    <n v="-6923.5991999999997"/>
    <n v="1"/>
    <n v="3267.55"/>
    <x v="226"/>
    <n v="3502.0699999999997"/>
    <x v="2"/>
    <x v="2"/>
    <n v="-2.1188961760340312"/>
    <n v="-3656.0491999999995"/>
    <x v="4"/>
    <s v="Jan 2015"/>
    <s v="Jan 2015  Week 05"/>
    <x v="0"/>
    <x v="0"/>
    <x v="0"/>
    <x v="0"/>
  </r>
  <r>
    <n v="3266"/>
    <s v="Edgar Kumar"/>
    <x v="0"/>
    <n v="0"/>
    <n v="122.99"/>
    <n v="70.2"/>
    <x v="0"/>
    <x v="3"/>
    <x v="0"/>
    <x v="9"/>
    <x v="3"/>
    <s v="Global High-Back Leather Tilter, Burgundy"/>
    <n v="0.74"/>
    <s v="United States"/>
    <x v="3"/>
    <x v="29"/>
    <x v="70"/>
    <x v="73"/>
    <d v="2015-01-28T00:00:00"/>
    <x v="0"/>
    <x v="0"/>
    <x v="27"/>
    <d v="2015-01-29T00:00:00"/>
    <d v="2015-01-29T00:00:00"/>
    <d v="2015-01-31T00:00:00"/>
    <d v="2015-01-29T00:00:00"/>
    <n v="-1764.29"/>
    <n v="14"/>
    <n v="1794.88"/>
    <x v="227"/>
    <n v="122.99"/>
    <x v="3"/>
    <x v="1"/>
    <n v="-0.98295707791050091"/>
    <n v="30.590000000000146"/>
    <x v="4"/>
    <s v="Jan 2015"/>
    <s v="Jan 2015  Week 05"/>
    <x v="0"/>
    <x v="0"/>
    <x v="0"/>
    <x v="0"/>
  </r>
  <r>
    <n v="3269"/>
    <s v="Billie Stern"/>
    <x v="0"/>
    <n v="0.01"/>
    <n v="60.97"/>
    <n v="4.5"/>
    <x v="2"/>
    <x v="3"/>
    <x v="2"/>
    <x v="8"/>
    <x v="5"/>
    <s v="Tripp Lite Isotel 6 Outlet Surge Protector with Fax/Modem Protection"/>
    <n v="0.56000000000000005"/>
    <s v="United States"/>
    <x v="3"/>
    <x v="33"/>
    <x v="222"/>
    <x v="233"/>
    <d v="2015-01-28T00:00:00"/>
    <x v="0"/>
    <x v="0"/>
    <x v="27"/>
    <d v="2015-01-30T00:00:00"/>
    <d v="2015-01-30T00:00:00"/>
    <d v="2015-01-31T00:00:00"/>
    <d v="2015-01-30T00:00:00"/>
    <n v="527.87760000000003"/>
    <n v="12"/>
    <n v="765.04"/>
    <x v="227"/>
    <n v="60.96"/>
    <x v="3"/>
    <x v="2"/>
    <n v="0.69000000000000006"/>
    <n v="1292.9176"/>
    <x v="4"/>
    <s v="Jan 2015"/>
    <s v="Jan 2015  Week 05"/>
    <x v="0"/>
    <x v="0"/>
    <x v="1"/>
    <x v="0"/>
  </r>
  <r>
    <n v="24"/>
    <s v="Edna Thomas"/>
    <x v="1"/>
    <n v="0.06"/>
    <n v="55.48"/>
    <n v="14.3"/>
    <x v="1"/>
    <x v="3"/>
    <x v="2"/>
    <x v="7"/>
    <x v="5"/>
    <s v="Xerox 194"/>
    <n v="0.37"/>
    <s v="United States"/>
    <x v="2"/>
    <x v="8"/>
    <x v="223"/>
    <x v="234"/>
    <d v="2015-01-28T00:00:00"/>
    <x v="0"/>
    <x v="0"/>
    <x v="27"/>
    <d v="2015-01-29T00:00:00"/>
    <d v="2015-01-29T00:00:00"/>
    <d v="2015-01-31T00:00:00"/>
    <d v="2015-01-29T00:00:00"/>
    <n v="-28.296800000000001"/>
    <n v="1"/>
    <n v="67.489999999999995"/>
    <x v="228"/>
    <n v="55.419999999999995"/>
    <x v="2"/>
    <x v="1"/>
    <n v="-0.41927396651355764"/>
    <n v="39.19319999999999"/>
    <x v="4"/>
    <s v="Jan 2015"/>
    <s v="Jan 2015  Week 05"/>
    <x v="0"/>
    <x v="0"/>
    <x v="0"/>
    <x v="0"/>
  </r>
  <r>
    <n v="24"/>
    <s v="Edna Thomas"/>
    <x v="1"/>
    <n v="0.02"/>
    <n v="1.68"/>
    <n v="1.57"/>
    <x v="1"/>
    <x v="3"/>
    <x v="2"/>
    <x v="2"/>
    <x v="2"/>
    <s v="Newell 323"/>
    <n v="0.59"/>
    <s v="United States"/>
    <x v="2"/>
    <x v="8"/>
    <x v="223"/>
    <x v="234"/>
    <d v="2015-01-28T00:00:00"/>
    <x v="0"/>
    <x v="0"/>
    <x v="27"/>
    <d v="2015-01-30T00:00:00"/>
    <d v="2015-01-30T00:00:00"/>
    <d v="2015-01-31T00:00:00"/>
    <d v="2015-01-30T00:00:00"/>
    <n v="-5.3071999999999999"/>
    <n v="1"/>
    <n v="2.25"/>
    <x v="228"/>
    <n v="1.66"/>
    <x v="2"/>
    <x v="2"/>
    <n v="-2.3587555555555557"/>
    <n v="-3.0571999999999999"/>
    <x v="4"/>
    <s v="Jan 2015"/>
    <s v="Jan 2015  Week 05"/>
    <x v="1"/>
    <x v="1"/>
    <x v="1"/>
    <x v="0"/>
  </r>
  <r>
    <n v="744"/>
    <s v="Joy Maxwell"/>
    <x v="2"/>
    <n v="0.02"/>
    <n v="59.98"/>
    <n v="3.99"/>
    <x v="1"/>
    <x v="3"/>
    <x v="2"/>
    <x v="8"/>
    <x v="5"/>
    <s v="Belkin 8 Outlet SurgeMaster II Gold Surge Protector"/>
    <n v="0.56999999999999995"/>
    <s v="United States"/>
    <x v="2"/>
    <x v="41"/>
    <x v="146"/>
    <x v="150"/>
    <d v="2015-01-28T00:00:00"/>
    <x v="0"/>
    <x v="0"/>
    <x v="27"/>
    <d v="2015-02-06T00:00:00"/>
    <d v="2015-02-06T00:00:00"/>
    <d v="2015-02-28T00:00:00"/>
    <d v="2015-02-06T00:00:00"/>
    <n v="-54.622"/>
    <n v="1"/>
    <n v="63.48"/>
    <x v="229"/>
    <n v="59.959999999999994"/>
    <x v="2"/>
    <x v="5"/>
    <n v="-0.86045998739760554"/>
    <n v="8.857999999999997"/>
    <x v="4"/>
    <s v="Jan 2015"/>
    <s v="Jan 2015  Week 05"/>
    <x v="1"/>
    <x v="1"/>
    <x v="0"/>
    <x v="0"/>
  </r>
  <r>
    <n v="744"/>
    <s v="Joy Maxwell"/>
    <x v="2"/>
    <n v="0.03"/>
    <n v="5.18"/>
    <n v="5.74"/>
    <x v="1"/>
    <x v="3"/>
    <x v="2"/>
    <x v="5"/>
    <x v="5"/>
    <s v="Wilson Jones Impact Binders"/>
    <n v="0.36"/>
    <s v="United States"/>
    <x v="2"/>
    <x v="41"/>
    <x v="146"/>
    <x v="150"/>
    <d v="2015-01-28T00:00:00"/>
    <x v="0"/>
    <x v="0"/>
    <x v="27"/>
    <d v="2015-02-01T00:00:00"/>
    <d v="2015-02-01T00:00:00"/>
    <d v="2015-02-28T00:00:00"/>
    <d v="2015-02-01T00:00:00"/>
    <n v="-126.81417999999999"/>
    <n v="9"/>
    <n v="47.64"/>
    <x v="229"/>
    <n v="5.1499999999999995"/>
    <x v="2"/>
    <x v="4"/>
    <n v="-2.6619265323257766"/>
    <n v="-79.174179999999993"/>
    <x v="4"/>
    <s v="Jan 2015"/>
    <s v="Jan 2015  Week 05"/>
    <x v="1"/>
    <x v="1"/>
    <x v="1"/>
    <x v="0"/>
  </r>
  <r>
    <n v="553"/>
    <s v="Kristine Connolly"/>
    <x v="4"/>
    <n v="0"/>
    <n v="6.88"/>
    <n v="2"/>
    <x v="2"/>
    <x v="2"/>
    <x v="2"/>
    <x v="7"/>
    <x v="2"/>
    <s v="Adams Phone Message Book, 200 Message Capacity, 8 1/16” x 11”"/>
    <n v="0.39"/>
    <s v="United States"/>
    <x v="2"/>
    <x v="8"/>
    <x v="10"/>
    <x v="235"/>
    <d v="2015-01-28T00:00:00"/>
    <x v="0"/>
    <x v="0"/>
    <x v="27"/>
    <d v="2015-01-29T00:00:00"/>
    <d v="2015-01-29T00:00:00"/>
    <d v="2015-01-31T00:00:00"/>
    <d v="2015-01-29T00:00:00"/>
    <n v="34.067999999999998"/>
    <n v="36"/>
    <n v="267.52999999999997"/>
    <x v="230"/>
    <n v="6.88"/>
    <x v="2"/>
    <x v="1"/>
    <n v="0.12734272791836429"/>
    <n v="301.59799999999996"/>
    <x v="4"/>
    <s v="Jan 2015"/>
    <s v="Jan 2015  Week 05"/>
    <x v="0"/>
    <x v="0"/>
    <x v="0"/>
    <x v="0"/>
  </r>
  <r>
    <n v="556"/>
    <s v="Kristina Sanders"/>
    <x v="4"/>
    <n v="0"/>
    <n v="6.88"/>
    <n v="2"/>
    <x v="2"/>
    <x v="2"/>
    <x v="2"/>
    <x v="7"/>
    <x v="2"/>
    <s v="Adams Phone Message Book, 200 Message Capacity, 8 1/16” x 11”"/>
    <n v="0.39"/>
    <s v="United States"/>
    <x v="2"/>
    <x v="15"/>
    <x v="224"/>
    <x v="236"/>
    <d v="2015-01-28T00:00:00"/>
    <x v="0"/>
    <x v="0"/>
    <x v="27"/>
    <d v="2015-01-29T00:00:00"/>
    <d v="2015-01-29T00:00:00"/>
    <d v="2015-01-31T00:00:00"/>
    <d v="2015-01-29T00:00:00"/>
    <n v="46.147199999999998"/>
    <n v="9"/>
    <n v="66.88"/>
    <x v="231"/>
    <n v="6.88"/>
    <x v="2"/>
    <x v="1"/>
    <n v="0.69000000000000006"/>
    <n v="113.02719999999999"/>
    <x v="4"/>
    <s v="Jan 2015"/>
    <s v="Jan 2015  Week 05"/>
    <x v="0"/>
    <x v="0"/>
    <x v="0"/>
    <x v="0"/>
  </r>
  <r>
    <n v="556"/>
    <s v="Kristina Sanders"/>
    <x v="4"/>
    <n v="0.03"/>
    <n v="32.479999999999997"/>
    <n v="35"/>
    <x v="2"/>
    <x v="2"/>
    <x v="2"/>
    <x v="6"/>
    <x v="4"/>
    <s v="Fellowes Neat Ideas® Storage Cubes"/>
    <n v="0.81"/>
    <s v="United States"/>
    <x v="2"/>
    <x v="15"/>
    <x v="224"/>
    <x v="236"/>
    <d v="2015-01-28T00:00:00"/>
    <x v="0"/>
    <x v="0"/>
    <x v="27"/>
    <d v="2015-01-28T00:00:00"/>
    <d v="2015-01-28T00:00:00"/>
    <d v="2015-01-31T00:00:00"/>
    <d v="2015-01-28T00:00:00"/>
    <n v="-1116.3348000000001"/>
    <n v="8"/>
    <n v="274.91000000000003"/>
    <x v="231"/>
    <n v="32.449999999999996"/>
    <x v="2"/>
    <x v="6"/>
    <n v="-4.0607282383325449"/>
    <n v="-841.4248"/>
    <x v="4"/>
    <s v="Jan 2015"/>
    <s v="Jan 2015  Week 05"/>
    <x v="1"/>
    <x v="1"/>
    <x v="1"/>
    <x v="0"/>
  </r>
  <r>
    <n v="1875"/>
    <s v="Martin Kirk"/>
    <x v="0"/>
    <n v="0.09"/>
    <n v="95.99"/>
    <n v="4.9000000000000004"/>
    <x v="1"/>
    <x v="1"/>
    <x v="1"/>
    <x v="12"/>
    <x v="5"/>
    <s v="T60"/>
    <n v="0.56000000000000005"/>
    <s v="United States"/>
    <x v="0"/>
    <x v="21"/>
    <x v="225"/>
    <x v="237"/>
    <d v="2015-01-29T00:00:00"/>
    <x v="0"/>
    <x v="0"/>
    <x v="28"/>
    <d v="2015-01-31T00:00:00"/>
    <d v="2015-01-31T00:00:00"/>
    <d v="2015-01-31T00:00:00"/>
    <d v="2015-01-31T00:00:00"/>
    <n v="34.302"/>
    <n v="4"/>
    <n v="320.75"/>
    <x v="232"/>
    <n v="95.899999999999991"/>
    <x v="0"/>
    <x v="2"/>
    <n v="0.10694310210444272"/>
    <n v="355.05200000000002"/>
    <x v="4"/>
    <s v="Jan 2015"/>
    <s v="Jan 2015  Week 05"/>
    <x v="0"/>
    <x v="0"/>
    <x v="0"/>
    <x v="0"/>
  </r>
  <r>
    <n v="2265"/>
    <s v="James Davenport"/>
    <x v="0"/>
    <n v="0.1"/>
    <n v="7.45"/>
    <n v="6.28"/>
    <x v="1"/>
    <x v="3"/>
    <x v="2"/>
    <x v="5"/>
    <x v="5"/>
    <s v="Acco Four Pocket Poly Ring Binder with Label Holder, Smoke, 1&quot;"/>
    <n v="0.4"/>
    <s v="United States"/>
    <x v="1"/>
    <x v="6"/>
    <x v="226"/>
    <x v="238"/>
    <d v="2015-01-29T00:00:00"/>
    <x v="0"/>
    <x v="0"/>
    <x v="28"/>
    <d v="2015-02-01T00:00:00"/>
    <d v="2015-02-01T00:00:00"/>
    <d v="2015-02-28T00:00:00"/>
    <d v="2015-02-01T00:00:00"/>
    <n v="-69.873999999999995"/>
    <n v="8"/>
    <n v="59.4"/>
    <x v="233"/>
    <n v="7.3500000000000005"/>
    <x v="1"/>
    <x v="0"/>
    <n v="-1.1763299663299662"/>
    <n v="-10.473999999999997"/>
    <x v="4"/>
    <s v="Jan 2015"/>
    <s v="Jan 2015  Week 05"/>
    <x v="0"/>
    <x v="0"/>
    <x v="0"/>
    <x v="0"/>
  </r>
  <r>
    <n v="2265"/>
    <s v="James Davenport"/>
    <x v="0"/>
    <n v="0.01"/>
    <n v="6.48"/>
    <n v="7.86"/>
    <x v="1"/>
    <x v="3"/>
    <x v="2"/>
    <x v="7"/>
    <x v="5"/>
    <s v="Xerox 213"/>
    <n v="0.37"/>
    <s v="United States"/>
    <x v="1"/>
    <x v="6"/>
    <x v="226"/>
    <x v="238"/>
    <d v="2015-01-29T00:00:00"/>
    <x v="0"/>
    <x v="0"/>
    <x v="28"/>
    <d v="2015-01-31T00:00:00"/>
    <d v="2015-01-31T00:00:00"/>
    <d v="2015-01-31T00:00:00"/>
    <d v="2015-01-31T00:00:00"/>
    <n v="-135.74"/>
    <n v="10"/>
    <n v="66.459999999999994"/>
    <x v="233"/>
    <n v="6.4700000000000006"/>
    <x v="1"/>
    <x v="2"/>
    <n v="-2.0424315377670781"/>
    <n v="-69.280000000000015"/>
    <x v="4"/>
    <s v="Jan 2015"/>
    <s v="Jan 2015  Week 05"/>
    <x v="1"/>
    <x v="1"/>
    <x v="1"/>
    <x v="0"/>
  </r>
  <r>
    <n v="699"/>
    <s v="Jenny Gold"/>
    <x v="4"/>
    <n v="7.0000000000000007E-2"/>
    <n v="5.0199999999999996"/>
    <n v="5.14"/>
    <x v="1"/>
    <x v="1"/>
    <x v="1"/>
    <x v="1"/>
    <x v="1"/>
    <s v="Imation 3.5, DISKETTE 44766 HGHLD3.52HD/FM, 10/Pack"/>
    <n v="0.79"/>
    <s v="United States"/>
    <x v="2"/>
    <x v="8"/>
    <x v="10"/>
    <x v="239"/>
    <d v="2015-01-29T00:00:00"/>
    <x v="0"/>
    <x v="0"/>
    <x v="28"/>
    <d v="2015-01-31T00:00:00"/>
    <d v="2015-01-31T00:00:00"/>
    <d v="2015-01-31T00:00:00"/>
    <d v="2015-01-31T00:00:00"/>
    <n v="-168.72"/>
    <n v="42"/>
    <n v="210.1"/>
    <x v="234"/>
    <n v="4.9499999999999993"/>
    <x v="2"/>
    <x v="2"/>
    <n v="-0.8030461684911947"/>
    <n v="41.379999999999995"/>
    <x v="4"/>
    <s v="Jan 2015"/>
    <s v="Jan 2015  Week 05"/>
    <x v="0"/>
    <x v="0"/>
    <x v="0"/>
    <x v="0"/>
  </r>
  <r>
    <n v="699"/>
    <s v="Jenny Gold"/>
    <x v="4"/>
    <n v="7.0000000000000007E-2"/>
    <n v="280.98"/>
    <n v="57"/>
    <x v="0"/>
    <x v="1"/>
    <x v="0"/>
    <x v="9"/>
    <x v="3"/>
    <s v="Hon 2090 “Pillow Soft” Series Mid Back Swivel/Tilt Chairs"/>
    <n v="0.78"/>
    <s v="United States"/>
    <x v="2"/>
    <x v="8"/>
    <x v="10"/>
    <x v="239"/>
    <d v="2015-01-29T00:00:00"/>
    <x v="0"/>
    <x v="0"/>
    <x v="28"/>
    <d v="2015-01-31T00:00:00"/>
    <d v="2015-01-31T00:00:00"/>
    <d v="2015-01-31T00:00:00"/>
    <d v="2015-01-31T00:00:00"/>
    <n v="-439.62"/>
    <n v="23"/>
    <n v="6499.87"/>
    <x v="234"/>
    <n v="280.91000000000003"/>
    <x v="2"/>
    <x v="2"/>
    <n v="-6.7635198857823306E-2"/>
    <n v="6060.25"/>
    <x v="4"/>
    <s v="Jan 2015"/>
    <s v="Jan 2015  Week 05"/>
    <x v="1"/>
    <x v="1"/>
    <x v="1"/>
    <x v="0"/>
  </r>
  <r>
    <n v="2061"/>
    <s v="Marianne Carey"/>
    <x v="4"/>
    <n v="0.02"/>
    <n v="240.98"/>
    <n v="60.2"/>
    <x v="0"/>
    <x v="3"/>
    <x v="0"/>
    <x v="10"/>
    <x v="0"/>
    <s v="Atlantic Metals Mobile 2-Shelf Bookcases, Custom Colors"/>
    <n v="0.56000000000000005"/>
    <s v="United States"/>
    <x v="1"/>
    <x v="13"/>
    <x v="227"/>
    <x v="240"/>
    <d v="2015-01-29T00:00:00"/>
    <x v="0"/>
    <x v="0"/>
    <x v="28"/>
    <d v="2015-01-31T00:00:00"/>
    <d v="2015-01-31T00:00:00"/>
    <d v="2015-01-31T00:00:00"/>
    <d v="2015-01-31T00:00:00"/>
    <n v="-272.71319999999997"/>
    <n v="1"/>
    <n v="260.66000000000003"/>
    <x v="235"/>
    <n v="240.95999999999998"/>
    <x v="1"/>
    <x v="2"/>
    <n v="-1.0462410803345352"/>
    <n v="-12.053199999999947"/>
    <x v="4"/>
    <s v="Jan 2015"/>
    <s v="Jan 2015  Week 05"/>
    <x v="0"/>
    <x v="0"/>
    <x v="0"/>
    <x v="0"/>
  </r>
  <r>
    <n v="2062"/>
    <s v="Alfred Singh"/>
    <x v="4"/>
    <n v="0.02"/>
    <n v="420.98"/>
    <n v="19.989999999999998"/>
    <x v="1"/>
    <x v="3"/>
    <x v="2"/>
    <x v="5"/>
    <x v="5"/>
    <s v="GBC DocuBind 200 Manual Binding Machine"/>
    <n v="0.35"/>
    <s v="United States"/>
    <x v="0"/>
    <x v="21"/>
    <x v="228"/>
    <x v="241"/>
    <d v="2015-01-29T00:00:00"/>
    <x v="0"/>
    <x v="0"/>
    <x v="28"/>
    <d v="2015-02-01T00:00:00"/>
    <d v="2015-02-01T00:00:00"/>
    <d v="2015-02-28T00:00:00"/>
    <d v="2015-02-01T00:00:00"/>
    <n v="-162.69399999999999"/>
    <n v="10"/>
    <n v="4249.37"/>
    <x v="235"/>
    <n v="420.96000000000004"/>
    <x v="0"/>
    <x v="0"/>
    <n v="-3.8286616604343703E-2"/>
    <n v="4086.6759999999999"/>
    <x v="4"/>
    <s v="Jan 2015"/>
    <s v="Jan 2015  Week 05"/>
    <x v="0"/>
    <x v="0"/>
    <x v="1"/>
    <x v="0"/>
  </r>
  <r>
    <n v="767"/>
    <s v="Jeffrey Mueller"/>
    <x v="0"/>
    <n v="0.1"/>
    <n v="31.78"/>
    <n v="1.99"/>
    <x v="1"/>
    <x v="3"/>
    <x v="1"/>
    <x v="1"/>
    <x v="1"/>
    <s v="Memorex 4.7GB DVD-RAM, 3/Pack"/>
    <n v="0.42"/>
    <s v="United States"/>
    <x v="1"/>
    <x v="10"/>
    <x v="229"/>
    <x v="242"/>
    <d v="2015-01-30T00:00:00"/>
    <x v="0"/>
    <x v="0"/>
    <x v="29"/>
    <d v="2015-02-01T00:00:00"/>
    <d v="2015-02-01T00:00:00"/>
    <d v="2015-02-28T00:00:00"/>
    <d v="2015-02-01T00:00:00"/>
    <n v="232.2816"/>
    <n v="11"/>
    <n v="336.64"/>
    <x v="236"/>
    <n v="31.68"/>
    <x v="1"/>
    <x v="2"/>
    <n v="0.69000000000000006"/>
    <n v="568.92160000000001"/>
    <x v="4"/>
    <s v="Jan 2015"/>
    <s v="Jan 2015  Week 05"/>
    <x v="0"/>
    <x v="0"/>
    <x v="0"/>
    <x v="0"/>
  </r>
  <r>
    <n v="550"/>
    <s v="Edna Monroe Talley"/>
    <x v="1"/>
    <n v="0.05"/>
    <n v="1.68"/>
    <n v="1.57"/>
    <x v="1"/>
    <x v="3"/>
    <x v="2"/>
    <x v="2"/>
    <x v="2"/>
    <s v="Newell 323"/>
    <n v="0.59"/>
    <s v="United States"/>
    <x v="1"/>
    <x v="18"/>
    <x v="230"/>
    <x v="243"/>
    <d v="2015-01-30T00:00:00"/>
    <x v="0"/>
    <x v="0"/>
    <x v="29"/>
    <d v="2015-01-31T00:00:00"/>
    <d v="2015-01-31T00:00:00"/>
    <d v="2015-01-31T00:00:00"/>
    <d v="2015-01-31T00:00:00"/>
    <n v="-33.340000000000003"/>
    <n v="11"/>
    <n v="18.75"/>
    <x v="237"/>
    <n v="1.63"/>
    <x v="1"/>
    <x v="1"/>
    <n v="-1.7781333333333336"/>
    <n v="-14.590000000000003"/>
    <x v="4"/>
    <s v="Jan 2015"/>
    <s v="Jan 2015  Week 05"/>
    <x v="0"/>
    <x v="0"/>
    <x v="0"/>
    <x v="0"/>
  </r>
  <r>
    <n v="550"/>
    <s v="Edna Monroe Talley"/>
    <x v="1"/>
    <n v="0.1"/>
    <n v="218.75"/>
    <n v="69.64"/>
    <x v="0"/>
    <x v="3"/>
    <x v="0"/>
    <x v="0"/>
    <x v="0"/>
    <s v="BoxOffice By Design Rectangular and Half-Moon Meeting Room Tables"/>
    <n v="0.77"/>
    <s v="United States"/>
    <x v="1"/>
    <x v="18"/>
    <x v="230"/>
    <x v="243"/>
    <d v="2015-01-30T00:00:00"/>
    <x v="0"/>
    <x v="0"/>
    <x v="29"/>
    <d v="2015-02-01T00:00:00"/>
    <d v="2015-02-01T00:00:00"/>
    <d v="2015-02-28T00:00:00"/>
    <d v="2015-02-01T00:00:00"/>
    <n v="-201.27600000000001"/>
    <n v="1"/>
    <n v="188.51"/>
    <x v="237"/>
    <n v="218.65"/>
    <x v="1"/>
    <x v="2"/>
    <n v="-1.0677205453291603"/>
    <n v="-12.76600000000002"/>
    <x v="4"/>
    <s v="Jan 2015"/>
    <s v="Jan 2015  Week 05"/>
    <x v="1"/>
    <x v="1"/>
    <x v="1"/>
    <x v="0"/>
  </r>
  <r>
    <n v="551"/>
    <s v="Peggy Chan"/>
    <x v="1"/>
    <n v="0"/>
    <n v="15.04"/>
    <n v="1.97"/>
    <x v="1"/>
    <x v="3"/>
    <x v="2"/>
    <x v="7"/>
    <x v="2"/>
    <s v="White GlueTop Scratch Pads"/>
    <n v="0.39"/>
    <s v="United States"/>
    <x v="1"/>
    <x v="18"/>
    <x v="231"/>
    <x v="244"/>
    <d v="2015-01-30T00:00:00"/>
    <x v="0"/>
    <x v="0"/>
    <x v="29"/>
    <d v="2015-02-01T00:00:00"/>
    <d v="2015-02-01T00:00:00"/>
    <d v="2015-02-28T00:00:00"/>
    <d v="2015-02-01T00:00:00"/>
    <n v="21.514199999999999"/>
    <n v="2"/>
    <n v="31.18"/>
    <x v="237"/>
    <n v="15.04"/>
    <x v="1"/>
    <x v="2"/>
    <n v="0.69"/>
    <n v="52.694199999999995"/>
    <x v="4"/>
    <s v="Jan 2015"/>
    <s v="Jan 2015  Week 05"/>
    <x v="0"/>
    <x v="0"/>
    <x v="1"/>
    <x v="0"/>
  </r>
  <r>
    <n v="1442"/>
    <s v="Rodney Field"/>
    <x v="2"/>
    <n v="0.02"/>
    <n v="15.99"/>
    <n v="13.18"/>
    <x v="2"/>
    <x v="3"/>
    <x v="2"/>
    <x v="5"/>
    <x v="5"/>
    <s v="GBC Pre-Punched Binding Paper, Plastic, White, 8-1/2&quot; x 11&quot;"/>
    <n v="0.37"/>
    <s v="United States"/>
    <x v="1"/>
    <x v="6"/>
    <x v="232"/>
    <x v="245"/>
    <d v="2015-01-30T00:00:00"/>
    <x v="0"/>
    <x v="0"/>
    <x v="29"/>
    <d v="2015-02-03T00:00:00"/>
    <d v="2015-02-03T00:00:00"/>
    <d v="2015-02-28T00:00:00"/>
    <d v="2015-02-03T00:00:00"/>
    <n v="-76.992500000000007"/>
    <n v="7"/>
    <n v="123.03"/>
    <x v="238"/>
    <n v="15.97"/>
    <x v="1"/>
    <x v="4"/>
    <n v="-0.62580264976022115"/>
    <n v="46.037499999999994"/>
    <x v="4"/>
    <s v="Jan 2015"/>
    <s v="Jan 2015  Week 05"/>
    <x v="0"/>
    <x v="0"/>
    <x v="0"/>
    <x v="0"/>
  </r>
  <r>
    <n v="1442"/>
    <s v="Rodney Field"/>
    <x v="2"/>
    <n v="0.09"/>
    <n v="46.94"/>
    <n v="6.77"/>
    <x v="2"/>
    <x v="3"/>
    <x v="0"/>
    <x v="11"/>
    <x v="5"/>
    <s v="Howard Miller 13&quot; Diameter Goldtone Round Wall Clock"/>
    <n v="0.44"/>
    <s v="United States"/>
    <x v="1"/>
    <x v="6"/>
    <x v="232"/>
    <x v="245"/>
    <d v="2015-01-30T00:00:00"/>
    <x v="0"/>
    <x v="0"/>
    <x v="29"/>
    <d v="2015-01-30T00:00:00"/>
    <d v="2015-01-30T00:00:00"/>
    <d v="2015-01-31T00:00:00"/>
    <d v="2015-01-30T00:00:00"/>
    <n v="297.96960000000001"/>
    <n v="10"/>
    <n v="431.84"/>
    <x v="238"/>
    <n v="46.849999999999994"/>
    <x v="1"/>
    <x v="6"/>
    <n v="0.69000000000000006"/>
    <n v="729.80960000000005"/>
    <x v="4"/>
    <s v="Jan 2015"/>
    <s v="Jan 2015  Week 05"/>
    <x v="1"/>
    <x v="1"/>
    <x v="1"/>
    <x v="0"/>
  </r>
  <r>
    <n v="2775"/>
    <s v="Theodore Rubin"/>
    <x v="2"/>
    <n v="7.0000000000000007E-2"/>
    <n v="574.74"/>
    <n v="24.49"/>
    <x v="1"/>
    <x v="1"/>
    <x v="1"/>
    <x v="3"/>
    <x v="4"/>
    <s v="Polycom ViaVideo™ Desktop Video Communications Unit"/>
    <n v="0.37"/>
    <s v="United States"/>
    <x v="1"/>
    <x v="10"/>
    <x v="233"/>
    <x v="246"/>
    <d v="2015-01-30T00:00:00"/>
    <x v="0"/>
    <x v="0"/>
    <x v="29"/>
    <d v="2015-02-04T00:00:00"/>
    <d v="2015-02-04T00:00:00"/>
    <d v="2015-02-28T00:00:00"/>
    <d v="2015-02-04T00:00:00"/>
    <n v="2860.9331999999999"/>
    <n v="8"/>
    <n v="4146.28"/>
    <x v="239"/>
    <n v="574.66999999999996"/>
    <x v="1"/>
    <x v="3"/>
    <n v="0.69000000000000006"/>
    <n v="7007.2132000000001"/>
    <x v="4"/>
    <s v="Jan 2015"/>
    <s v="Jan 2015  Week 05"/>
    <x v="0"/>
    <x v="0"/>
    <x v="0"/>
    <x v="0"/>
  </r>
  <r>
    <n v="256"/>
    <s v="Irene Li"/>
    <x v="0"/>
    <n v="0.03"/>
    <n v="8.34"/>
    <n v="2.64"/>
    <x v="1"/>
    <x v="2"/>
    <x v="2"/>
    <x v="16"/>
    <x v="1"/>
    <s v="Acme® Elite Stainless Steel Scissors"/>
    <n v="0.59"/>
    <s v="United States"/>
    <x v="3"/>
    <x v="28"/>
    <x v="234"/>
    <x v="247"/>
    <d v="2015-01-31T00:00:00"/>
    <x v="0"/>
    <x v="0"/>
    <x v="30"/>
    <d v="2015-02-02T00:00:00"/>
    <d v="2015-02-02T00:00:00"/>
    <d v="2015-02-28T00:00:00"/>
    <d v="2015-02-02T00:00:00"/>
    <n v="0.68400000000000005"/>
    <n v="4"/>
    <n v="34.64"/>
    <x v="240"/>
    <n v="8.31"/>
    <x v="3"/>
    <x v="2"/>
    <n v="1.9745958429561204E-2"/>
    <n v="35.323999999999998"/>
    <x v="4"/>
    <s v="Jan 2015"/>
    <s v="Jan 2015  Week 05"/>
    <x v="0"/>
    <x v="0"/>
    <x v="0"/>
    <x v="0"/>
  </r>
  <r>
    <n v="343"/>
    <s v="Lynn Epstein"/>
    <x v="0"/>
    <n v="0.03"/>
    <n v="15.23"/>
    <n v="27.75"/>
    <x v="0"/>
    <x v="3"/>
    <x v="0"/>
    <x v="0"/>
    <x v="0"/>
    <s v="Anderson Hickey Conga Table Tops &amp; Accessories"/>
    <n v="0.76"/>
    <s v="United States"/>
    <x v="3"/>
    <x v="29"/>
    <x v="235"/>
    <x v="248"/>
    <d v="2015-01-31T00:00:00"/>
    <x v="0"/>
    <x v="0"/>
    <x v="30"/>
    <d v="2015-02-01T00:00:00"/>
    <d v="2015-02-01T00:00:00"/>
    <d v="2015-02-28T00:00:00"/>
    <d v="2015-02-01T00:00:00"/>
    <n v="11.65095"/>
    <n v="7"/>
    <n v="111.86"/>
    <x v="241"/>
    <n v="15.200000000000001"/>
    <x v="3"/>
    <x v="1"/>
    <n v="0.1041565349544073"/>
    <n v="123.51094999999999"/>
    <x v="4"/>
    <s v="Jan 2015"/>
    <s v="Jan 2015  Week 05"/>
    <x v="0"/>
    <x v="0"/>
    <x v="0"/>
    <x v="0"/>
  </r>
  <r>
    <n v="1723"/>
    <s v="Constance Flowers"/>
    <x v="2"/>
    <n v="0.1"/>
    <n v="49.99"/>
    <n v="19.989999999999998"/>
    <x v="2"/>
    <x v="3"/>
    <x v="1"/>
    <x v="1"/>
    <x v="5"/>
    <s v="US Robotics 56K V.92 Internal PCI Faxmodem"/>
    <n v="0.45"/>
    <s v="United States"/>
    <x v="2"/>
    <x v="8"/>
    <x v="236"/>
    <x v="249"/>
    <d v="2015-01-31T00:00:00"/>
    <x v="0"/>
    <x v="0"/>
    <x v="30"/>
    <d v="2015-02-05T00:00:00"/>
    <d v="2015-02-05T00:00:00"/>
    <d v="2015-02-28T00:00:00"/>
    <d v="2015-02-05T00:00:00"/>
    <n v="13.507999999999999"/>
    <n v="46"/>
    <n v="2188.06"/>
    <x v="242"/>
    <n v="49.89"/>
    <x v="2"/>
    <x v="3"/>
    <n v="6.1735052969296997E-3"/>
    <n v="2201.5679999999998"/>
    <x v="4"/>
    <s v="Jan 2015"/>
    <s v="Jan 2015  Week 05"/>
    <x v="0"/>
    <x v="0"/>
    <x v="0"/>
    <x v="0"/>
  </r>
  <r>
    <n v="2202"/>
    <s v="Laurie Howe"/>
    <x v="2"/>
    <n v="0.09"/>
    <n v="160.97999999999999"/>
    <n v="30"/>
    <x v="0"/>
    <x v="2"/>
    <x v="0"/>
    <x v="9"/>
    <x v="3"/>
    <s v="Office Star - Mid Back Dual function Ergonomic High Back Chair with 2-Way Adjustable Arms"/>
    <n v="0.62"/>
    <s v="United States"/>
    <x v="1"/>
    <x v="7"/>
    <x v="237"/>
    <x v="250"/>
    <d v="2015-01-31T00:00:00"/>
    <x v="0"/>
    <x v="0"/>
    <x v="30"/>
    <d v="2015-01-31T00:00:00"/>
    <d v="2015-01-31T00:00:00"/>
    <d v="2015-01-31T00:00:00"/>
    <d v="2015-01-31T00:00:00"/>
    <n v="357.428"/>
    <n v="11"/>
    <n v="1635.38"/>
    <x v="243"/>
    <n v="160.88999999999999"/>
    <x v="1"/>
    <x v="6"/>
    <n v="0.21855960082671916"/>
    <n v="1992.808"/>
    <x v="4"/>
    <s v="Jan 2015"/>
    <s v="Jan 2015  Week 05"/>
    <x v="0"/>
    <x v="0"/>
    <x v="0"/>
    <x v="0"/>
  </r>
  <r>
    <n v="2202"/>
    <s v="Laurie Howe"/>
    <x v="2"/>
    <n v="0.09"/>
    <n v="6.3"/>
    <n v="0.5"/>
    <x v="1"/>
    <x v="2"/>
    <x v="2"/>
    <x v="13"/>
    <x v="5"/>
    <s v="Avery 51"/>
    <n v="0.39"/>
    <s v="United States"/>
    <x v="1"/>
    <x v="7"/>
    <x v="237"/>
    <x v="250"/>
    <d v="2015-01-31T00:00:00"/>
    <x v="0"/>
    <x v="0"/>
    <x v="30"/>
    <d v="2015-01-31T00:00:00"/>
    <d v="2015-01-31T00:00:00"/>
    <d v="2015-01-31T00:00:00"/>
    <d v="2015-01-31T00:00:00"/>
    <n v="40.351199999999999"/>
    <n v="10"/>
    <n v="58.48"/>
    <x v="243"/>
    <n v="6.21"/>
    <x v="1"/>
    <x v="6"/>
    <n v="0.69000000000000006"/>
    <n v="98.831199999999995"/>
    <x v="4"/>
    <s v="Jan 2015"/>
    <s v="Jan 2015  Week 05"/>
    <x v="1"/>
    <x v="1"/>
    <x v="1"/>
    <x v="0"/>
  </r>
  <r>
    <n v="2202"/>
    <s v="Laurie Howe"/>
    <x v="2"/>
    <n v="0"/>
    <n v="4.9800000000000004"/>
    <n v="0.8"/>
    <x v="1"/>
    <x v="2"/>
    <x v="2"/>
    <x v="7"/>
    <x v="2"/>
    <s v="Rediform S.O.S. Phone Message Books"/>
    <n v="0.36"/>
    <s v="United States"/>
    <x v="1"/>
    <x v="7"/>
    <x v="237"/>
    <x v="250"/>
    <d v="2015-01-31T00:00:00"/>
    <x v="0"/>
    <x v="0"/>
    <x v="30"/>
    <d v="2015-02-07T00:00:00"/>
    <d v="2015-02-07T00:00:00"/>
    <d v="2015-02-28T00:00:00"/>
    <d v="2015-02-07T00:00:00"/>
    <n v="27.634499999999999"/>
    <n v="8"/>
    <n v="40.049999999999997"/>
    <x v="243"/>
    <n v="4.9800000000000004"/>
    <x v="1"/>
    <x v="7"/>
    <n v="0.69000000000000006"/>
    <n v="67.6845"/>
    <x v="4"/>
    <s v="Jan 2015"/>
    <s v="Jan 2015  Week 05"/>
    <x v="1"/>
    <x v="1"/>
    <x v="1"/>
    <x v="0"/>
  </r>
  <r>
    <n v="2781"/>
    <s v="Kelly Byers"/>
    <x v="2"/>
    <n v="0.09"/>
    <n v="2.16"/>
    <n v="6.05"/>
    <x v="1"/>
    <x v="1"/>
    <x v="2"/>
    <x v="5"/>
    <x v="5"/>
    <s v="Peel &amp; Stick Add-On Corner Pockets"/>
    <n v="0.37"/>
    <s v="United States"/>
    <x v="2"/>
    <x v="14"/>
    <x v="238"/>
    <x v="251"/>
    <d v="2015-01-31T00:00:00"/>
    <x v="0"/>
    <x v="0"/>
    <x v="30"/>
    <d v="2015-02-04T00:00:00"/>
    <d v="2015-02-04T00:00:00"/>
    <d v="2015-02-28T00:00:00"/>
    <d v="2015-02-04T00:00:00"/>
    <n v="-37.789000000000001"/>
    <n v="2"/>
    <n v="5.48"/>
    <x v="244"/>
    <n v="2.0700000000000003"/>
    <x v="2"/>
    <x v="4"/>
    <n v="-6.8958029197080286"/>
    <n v="-32.308999999999997"/>
    <x v="4"/>
    <s v="Jan 2015"/>
    <s v="Jan 2015  Week 05"/>
    <x v="0"/>
    <x v="0"/>
    <x v="0"/>
    <x v="0"/>
  </r>
  <r>
    <n v="2781"/>
    <s v="Kelly Byers"/>
    <x v="2"/>
    <n v="0.03"/>
    <n v="808.49"/>
    <n v="55.3"/>
    <x v="0"/>
    <x v="1"/>
    <x v="1"/>
    <x v="3"/>
    <x v="3"/>
    <s v="Hewlett-Packard Business Color Inkjet 3000 [N, DTN] Series Printers"/>
    <n v="0.4"/>
    <s v="United States"/>
    <x v="2"/>
    <x v="14"/>
    <x v="238"/>
    <x v="251"/>
    <d v="2015-01-31T00:00:00"/>
    <x v="0"/>
    <x v="0"/>
    <x v="30"/>
    <d v="2015-02-07T00:00:00"/>
    <d v="2015-02-07T00:00:00"/>
    <d v="2015-02-28T00:00:00"/>
    <d v="2015-02-07T00:00:00"/>
    <n v="7576.11"/>
    <n v="11"/>
    <n v="8201.33"/>
    <x v="244"/>
    <n v="808.46"/>
    <x v="2"/>
    <x v="7"/>
    <n v="0.92376602331573043"/>
    <n v="15777.439999999999"/>
    <x v="4"/>
    <s v="Jan 2015"/>
    <s v="Jan 2015  Week 05"/>
    <x v="1"/>
    <x v="1"/>
    <x v="1"/>
    <x v="0"/>
  </r>
  <r>
    <n v="2781"/>
    <s v="Kelly Byers"/>
    <x v="2"/>
    <n v="0"/>
    <n v="6.48"/>
    <n v="8.19"/>
    <x v="1"/>
    <x v="1"/>
    <x v="2"/>
    <x v="7"/>
    <x v="5"/>
    <s v="Xerox 217"/>
    <n v="0.37"/>
    <s v="United States"/>
    <x v="2"/>
    <x v="14"/>
    <x v="238"/>
    <x v="251"/>
    <d v="2015-01-31T00:00:00"/>
    <x v="0"/>
    <x v="0"/>
    <x v="30"/>
    <d v="2015-02-07T00:00:00"/>
    <d v="2015-02-07T00:00:00"/>
    <d v="2015-02-28T00:00:00"/>
    <d v="2015-02-07T00:00:00"/>
    <n v="-43.26"/>
    <n v="3"/>
    <n v="22.67"/>
    <x v="244"/>
    <n v="6.48"/>
    <x v="2"/>
    <x v="7"/>
    <n v="-1.9082487869430964"/>
    <n v="-20.589999999999996"/>
    <x v="4"/>
    <s v="Jan 2015"/>
    <s v="Jan 2015  Week 05"/>
    <x v="1"/>
    <x v="1"/>
    <x v="1"/>
    <x v="0"/>
  </r>
  <r>
    <n v="1238"/>
    <s v="April Bowers"/>
    <x v="4"/>
    <n v="0.01"/>
    <n v="160.97999999999999"/>
    <n v="30"/>
    <x v="0"/>
    <x v="3"/>
    <x v="0"/>
    <x v="9"/>
    <x v="3"/>
    <s v="Office Star - Mid Back Dual function Ergonomic High Back Chair with 2-Way Adjustable Arms"/>
    <n v="0.62"/>
    <s v="United States"/>
    <x v="1"/>
    <x v="18"/>
    <x v="239"/>
    <x v="252"/>
    <d v="2015-01-31T00:00:00"/>
    <x v="0"/>
    <x v="0"/>
    <x v="30"/>
    <d v="2015-02-02T00:00:00"/>
    <d v="2015-02-02T00:00:00"/>
    <d v="2015-02-28T00:00:00"/>
    <d v="2015-02-02T00:00:00"/>
    <n v="788.79"/>
    <n v="10"/>
    <n v="1634.67"/>
    <x v="245"/>
    <n v="160.97"/>
    <x v="1"/>
    <x v="2"/>
    <n v="0.48253775991484515"/>
    <n v="2423.46"/>
    <x v="4"/>
    <s v="Jan 2015"/>
    <s v="Jan 2015  Week 05"/>
    <x v="0"/>
    <x v="0"/>
    <x v="0"/>
    <x v="0"/>
  </r>
  <r>
    <n v="911"/>
    <s v="Marsha P Joyner"/>
    <x v="3"/>
    <n v="0.05"/>
    <n v="7.64"/>
    <n v="5.83"/>
    <x v="1"/>
    <x v="3"/>
    <x v="2"/>
    <x v="7"/>
    <x v="2"/>
    <s v="Rediform Wirebound &quot;Phone Memo&quot; Message Book, 11 x 5-3/4"/>
    <n v="0.36"/>
    <s v="United States"/>
    <x v="3"/>
    <x v="44"/>
    <x v="240"/>
    <x v="253"/>
    <d v="2015-01-31T00:00:00"/>
    <x v="0"/>
    <x v="0"/>
    <x v="30"/>
    <d v="2015-02-02T00:00:00"/>
    <d v="2015-02-02T00:00:00"/>
    <d v="2015-02-28T00:00:00"/>
    <d v="2015-02-02T00:00:00"/>
    <n v="-21.018000000000001"/>
    <n v="2"/>
    <n v="16.600000000000001"/>
    <x v="246"/>
    <n v="7.59"/>
    <x v="3"/>
    <x v="2"/>
    <n v="-1.266144578313253"/>
    <n v="-4.4179999999999993"/>
    <x v="4"/>
    <s v="Jan 2015"/>
    <s v="Jan 2015  Week 05"/>
    <x v="0"/>
    <x v="0"/>
    <x v="0"/>
    <x v="0"/>
  </r>
  <r>
    <n v="911"/>
    <s v="Marsha P Joyner"/>
    <x v="3"/>
    <n v="0.04"/>
    <n v="218.75"/>
    <n v="69.64"/>
    <x v="0"/>
    <x v="3"/>
    <x v="0"/>
    <x v="0"/>
    <x v="0"/>
    <s v="BoxOffice By Design Rectangular and Half-Moon Meeting Room Tables"/>
    <n v="0.72"/>
    <s v="United States"/>
    <x v="3"/>
    <x v="44"/>
    <x v="240"/>
    <x v="253"/>
    <d v="2015-01-31T00:00:00"/>
    <x v="0"/>
    <x v="0"/>
    <x v="30"/>
    <d v="2015-02-01T00:00:00"/>
    <d v="2015-02-01T00:00:00"/>
    <d v="2015-02-28T00:00:00"/>
    <d v="2015-02-01T00:00:00"/>
    <n v="-655.52987499999995"/>
    <n v="10"/>
    <n v="2285.41"/>
    <x v="246"/>
    <n v="218.71"/>
    <x v="3"/>
    <x v="1"/>
    <n v="-0.28683250488971346"/>
    <n v="1629.8801249999999"/>
    <x v="4"/>
    <s v="Jan 2015"/>
    <s v="Jan 2015  Week 05"/>
    <x v="1"/>
    <x v="1"/>
    <x v="1"/>
    <x v="0"/>
  </r>
  <r>
    <n v="2137"/>
    <s v="Crystal Crabtree"/>
    <x v="3"/>
    <n v="0"/>
    <n v="6.98"/>
    <n v="1.6"/>
    <x v="1"/>
    <x v="3"/>
    <x v="2"/>
    <x v="7"/>
    <x v="2"/>
    <s v="Adams Phone Message Book, Professional, 400 Message Capacity, 5 3/6” x 11”"/>
    <n v="0.38"/>
    <s v="United States"/>
    <x v="0"/>
    <x v="12"/>
    <x v="241"/>
    <x v="254"/>
    <d v="2015-01-31T00:00:00"/>
    <x v="0"/>
    <x v="0"/>
    <x v="30"/>
    <d v="2015-02-02T00:00:00"/>
    <d v="2015-02-02T00:00:00"/>
    <d v="2015-02-28T00:00:00"/>
    <d v="2015-02-02T00:00:00"/>
    <n v="-343.86799999999999"/>
    <n v="9"/>
    <n v="64.48"/>
    <x v="247"/>
    <n v="6.98"/>
    <x v="0"/>
    <x v="2"/>
    <n v="-5.3329404466501238"/>
    <n v="-279.38799999999998"/>
    <x v="4"/>
    <s v="Jan 2015"/>
    <s v="Jan 2015  Week 05"/>
    <x v="0"/>
    <x v="0"/>
    <x v="0"/>
    <x v="0"/>
  </r>
  <r>
    <n v="510"/>
    <s v="Gregory Rao"/>
    <x v="0"/>
    <n v="0.03"/>
    <n v="6.37"/>
    <n v="5.19"/>
    <x v="1"/>
    <x v="3"/>
    <x v="2"/>
    <x v="5"/>
    <x v="5"/>
    <s v="C-Line Peel &amp; Stick Add-On Filing Pockets, 8-3/4 x 5-1/8, 10/Pack"/>
    <n v="0.38"/>
    <s v="United States"/>
    <x v="2"/>
    <x v="8"/>
    <x v="108"/>
    <x v="113"/>
    <d v="2015-02-01T00:00:00"/>
    <x v="1"/>
    <x v="1"/>
    <x v="31"/>
    <d v="2015-02-02T00:00:00"/>
    <d v="2015-02-02T00:00:00"/>
    <d v="2015-02-28T00:00:00"/>
    <d v="2015-02-02T00:00:00"/>
    <n v="-29.092700000000001"/>
    <n v="14"/>
    <n v="89.79"/>
    <x v="248"/>
    <n v="6.34"/>
    <x v="2"/>
    <x v="1"/>
    <n v="-0.32400824145227752"/>
    <n v="60.697300000000006"/>
    <x v="5"/>
    <s v="Feb 2015"/>
    <s v="Feb 2015  Week 06"/>
    <x v="1"/>
    <x v="1"/>
    <x v="0"/>
    <x v="0"/>
  </r>
  <r>
    <n v="2122"/>
    <s v="Carolyn Fisher"/>
    <x v="0"/>
    <n v="0.06"/>
    <n v="80.97"/>
    <n v="33.6"/>
    <x v="0"/>
    <x v="1"/>
    <x v="1"/>
    <x v="3"/>
    <x v="3"/>
    <s v="Lexmark Z25 Color Inkjet Printer"/>
    <n v="0.37"/>
    <s v="United States"/>
    <x v="0"/>
    <x v="1"/>
    <x v="242"/>
    <x v="255"/>
    <d v="2015-02-01T00:00:00"/>
    <x v="1"/>
    <x v="1"/>
    <x v="31"/>
    <d v="2015-02-03T00:00:00"/>
    <d v="2015-02-03T00:00:00"/>
    <d v="2015-02-28T00:00:00"/>
    <d v="2015-02-03T00:00:00"/>
    <n v="-15.1844"/>
    <n v="10"/>
    <n v="799.76"/>
    <x v="249"/>
    <n v="80.91"/>
    <x v="0"/>
    <x v="2"/>
    <n v="-1.8986195858757628E-2"/>
    <n v="784.57560000000001"/>
    <x v="5"/>
    <s v="Feb 2015"/>
    <s v="Feb 2015  Week 06"/>
    <x v="0"/>
    <x v="0"/>
    <x v="0"/>
    <x v="0"/>
  </r>
  <r>
    <n v="1211"/>
    <s v="Debra Proctor"/>
    <x v="2"/>
    <n v="0.01"/>
    <n v="3.08"/>
    <n v="0.5"/>
    <x v="1"/>
    <x v="3"/>
    <x v="2"/>
    <x v="13"/>
    <x v="5"/>
    <s v="Avery 497"/>
    <n v="0.37"/>
    <s v="United States"/>
    <x v="1"/>
    <x v="2"/>
    <x v="243"/>
    <x v="256"/>
    <d v="2015-02-01T00:00:00"/>
    <x v="1"/>
    <x v="1"/>
    <x v="31"/>
    <d v="2015-02-06T00:00:00"/>
    <d v="2015-02-06T00:00:00"/>
    <d v="2015-02-28T00:00:00"/>
    <d v="2015-02-06T00:00:00"/>
    <n v="9.0045000000000002"/>
    <n v="4"/>
    <n v="13.05"/>
    <x v="250"/>
    <n v="3.0700000000000003"/>
    <x v="1"/>
    <x v="3"/>
    <n v="0.69"/>
    <n v="22.054500000000001"/>
    <x v="5"/>
    <s v="Feb 2015"/>
    <s v="Feb 2015  Week 06"/>
    <x v="0"/>
    <x v="0"/>
    <x v="0"/>
    <x v="0"/>
  </r>
  <r>
    <n v="1949"/>
    <s v="Dana Waller"/>
    <x v="2"/>
    <n v="0.05"/>
    <n v="424.21"/>
    <n v="110.2"/>
    <x v="0"/>
    <x v="0"/>
    <x v="0"/>
    <x v="0"/>
    <x v="0"/>
    <s v="Bush Advantage Collection® Racetrack Conference Table"/>
    <n v="0.67"/>
    <s v="United States"/>
    <x v="2"/>
    <x v="24"/>
    <x v="244"/>
    <x v="257"/>
    <d v="2015-02-01T00:00:00"/>
    <x v="1"/>
    <x v="1"/>
    <x v="31"/>
    <d v="2015-02-05T00:00:00"/>
    <d v="2015-02-05T00:00:00"/>
    <d v="2015-02-28T00:00:00"/>
    <d v="2015-02-05T00:00:00"/>
    <n v="-213.40280000000001"/>
    <n v="12"/>
    <n v="4935.22"/>
    <x v="251"/>
    <n v="424.15999999999997"/>
    <x v="2"/>
    <x v="4"/>
    <n v="-4.3240787644725061E-2"/>
    <n v="4721.8172000000004"/>
    <x v="5"/>
    <s v="Feb 2015"/>
    <s v="Feb 2015  Week 06"/>
    <x v="0"/>
    <x v="0"/>
    <x v="0"/>
    <x v="0"/>
  </r>
  <r>
    <n v="2071"/>
    <s v="Victor Cherry"/>
    <x v="3"/>
    <n v="0.03"/>
    <n v="60.98"/>
    <n v="1.99"/>
    <x v="1"/>
    <x v="3"/>
    <x v="1"/>
    <x v="1"/>
    <x v="1"/>
    <s v="Imation 5.2GB DVD-RAM"/>
    <n v="0.5"/>
    <s v="United States"/>
    <x v="1"/>
    <x v="25"/>
    <x v="245"/>
    <x v="258"/>
    <d v="2015-02-01T00:00:00"/>
    <x v="1"/>
    <x v="1"/>
    <x v="31"/>
    <d v="2015-02-01T00:00:00"/>
    <d v="2015-02-01T00:00:00"/>
    <d v="2015-02-28T00:00:00"/>
    <d v="2015-02-01T00:00:00"/>
    <n v="976.2672"/>
    <n v="23"/>
    <n v="1414.88"/>
    <x v="252"/>
    <n v="60.949999999999996"/>
    <x v="1"/>
    <x v="6"/>
    <n v="0.69"/>
    <n v="2391.1472000000003"/>
    <x v="5"/>
    <s v="Feb 2015"/>
    <s v="Feb 2015  Week 06"/>
    <x v="0"/>
    <x v="0"/>
    <x v="0"/>
    <x v="0"/>
  </r>
  <r>
    <n v="2071"/>
    <s v="Victor Cherry"/>
    <x v="3"/>
    <n v="0.04"/>
    <n v="3.08"/>
    <n v="0.99"/>
    <x v="1"/>
    <x v="3"/>
    <x v="2"/>
    <x v="13"/>
    <x v="5"/>
    <s v="Avery 481"/>
    <n v="0.37"/>
    <s v="United States"/>
    <x v="1"/>
    <x v="25"/>
    <x v="245"/>
    <x v="258"/>
    <d v="2015-02-01T00:00:00"/>
    <x v="1"/>
    <x v="1"/>
    <x v="31"/>
    <d v="2015-02-02T00:00:00"/>
    <d v="2015-02-02T00:00:00"/>
    <d v="2015-02-28T00:00:00"/>
    <d v="2015-02-02T00:00:00"/>
    <n v="23.204699999999999"/>
    <n v="11"/>
    <n v="33.630000000000003"/>
    <x v="252"/>
    <n v="3.04"/>
    <x v="1"/>
    <x v="1"/>
    <n v="0.69"/>
    <n v="56.834699999999998"/>
    <x v="5"/>
    <s v="Feb 2015"/>
    <s v="Feb 2015  Week 06"/>
    <x v="1"/>
    <x v="1"/>
    <x v="1"/>
    <x v="0"/>
  </r>
  <r>
    <n v="2072"/>
    <s v="Malcolm S Lanier"/>
    <x v="3"/>
    <n v="0"/>
    <n v="10.31"/>
    <n v="1.79"/>
    <x v="1"/>
    <x v="3"/>
    <x v="2"/>
    <x v="7"/>
    <x v="2"/>
    <s v="Speediset Carbonless Redi-Letter® 7&quot; x 8 1/2&quot;"/>
    <n v="0.38"/>
    <s v="United States"/>
    <x v="1"/>
    <x v="25"/>
    <x v="246"/>
    <x v="259"/>
    <d v="2015-02-01T00:00:00"/>
    <x v="1"/>
    <x v="1"/>
    <x v="31"/>
    <d v="2015-02-03T00:00:00"/>
    <d v="2015-02-03T00:00:00"/>
    <d v="2015-02-28T00:00:00"/>
    <d v="2015-02-03T00:00:00"/>
    <n v="167.46299999999999"/>
    <n v="23"/>
    <n v="242.7"/>
    <x v="252"/>
    <n v="10.31"/>
    <x v="1"/>
    <x v="2"/>
    <n v="0.69000000000000006"/>
    <n v="410.16300000000001"/>
    <x v="5"/>
    <s v="Feb 2015"/>
    <s v="Feb 2015  Week 06"/>
    <x v="0"/>
    <x v="0"/>
    <x v="1"/>
    <x v="0"/>
  </r>
  <r>
    <n v="397"/>
    <s v="Denise Carver"/>
    <x v="0"/>
    <n v="0.1"/>
    <n v="154.13"/>
    <n v="69"/>
    <x v="1"/>
    <x v="3"/>
    <x v="0"/>
    <x v="0"/>
    <x v="4"/>
    <s v="Laminate Occasional Tables"/>
    <n v="0.68"/>
    <s v="United States"/>
    <x v="3"/>
    <x v="27"/>
    <x v="247"/>
    <x v="260"/>
    <d v="2015-02-02T00:00:00"/>
    <x v="1"/>
    <x v="1"/>
    <x v="32"/>
    <d v="2015-02-03T00:00:00"/>
    <d v="2015-02-03T00:00:00"/>
    <d v="2015-02-28T00:00:00"/>
    <d v="2015-02-03T00:00:00"/>
    <n v="-372.48597100000001"/>
    <n v="8"/>
    <n v="1216.32"/>
    <x v="253"/>
    <n v="154.03"/>
    <x v="3"/>
    <x v="1"/>
    <n v="-0.30624011033280718"/>
    <n v="843.83402899999987"/>
    <x v="5"/>
    <s v="Feb 2015"/>
    <s v="Feb 2015  Week 06"/>
    <x v="0"/>
    <x v="0"/>
    <x v="0"/>
    <x v="0"/>
  </r>
  <r>
    <n v="2555"/>
    <s v="Karl Knowles"/>
    <x v="0"/>
    <n v="0"/>
    <n v="12.97"/>
    <n v="1.49"/>
    <x v="1"/>
    <x v="2"/>
    <x v="2"/>
    <x v="5"/>
    <x v="5"/>
    <s v="Mead 1st Gear 2&quot; Zipper Binder, Asst. Colors"/>
    <n v="0.35"/>
    <s v="United States"/>
    <x v="1"/>
    <x v="30"/>
    <x v="77"/>
    <x v="80"/>
    <d v="2015-02-02T00:00:00"/>
    <x v="1"/>
    <x v="1"/>
    <x v="32"/>
    <d v="2015-02-03T00:00:00"/>
    <d v="2015-02-03T00:00:00"/>
    <d v="2015-02-28T00:00:00"/>
    <d v="2015-02-03T00:00:00"/>
    <n v="180.23490000000001"/>
    <n v="19"/>
    <n v="261.20999999999998"/>
    <x v="254"/>
    <n v="12.97"/>
    <x v="1"/>
    <x v="1"/>
    <n v="0.69000000000000006"/>
    <n v="441.44489999999996"/>
    <x v="5"/>
    <s v="Feb 2015"/>
    <s v="Feb 2015  Week 06"/>
    <x v="1"/>
    <x v="1"/>
    <x v="0"/>
    <x v="0"/>
  </r>
  <r>
    <n v="2555"/>
    <s v="Karl Knowles"/>
    <x v="0"/>
    <n v="0.06"/>
    <n v="4.91"/>
    <n v="0.5"/>
    <x v="1"/>
    <x v="2"/>
    <x v="2"/>
    <x v="13"/>
    <x v="5"/>
    <s v="Avery 508"/>
    <n v="0.36"/>
    <s v="United States"/>
    <x v="1"/>
    <x v="30"/>
    <x v="77"/>
    <x v="80"/>
    <d v="2015-02-02T00:00:00"/>
    <x v="1"/>
    <x v="1"/>
    <x v="32"/>
    <d v="2015-02-02T00:00:00"/>
    <d v="2015-02-02T00:00:00"/>
    <d v="2015-02-28T00:00:00"/>
    <d v="2015-02-02T00:00:00"/>
    <n v="29.525099999999998"/>
    <n v="9"/>
    <n v="42.79"/>
    <x v="254"/>
    <n v="4.8500000000000005"/>
    <x v="1"/>
    <x v="6"/>
    <n v="0.69"/>
    <n v="72.315100000000001"/>
    <x v="5"/>
    <s v="Feb 2015"/>
    <s v="Feb 2015  Week 06"/>
    <x v="1"/>
    <x v="1"/>
    <x v="1"/>
    <x v="0"/>
  </r>
  <r>
    <n v="68"/>
    <s v="Scott Bunn"/>
    <x v="1"/>
    <n v="0.09"/>
    <n v="122.99"/>
    <n v="70.2"/>
    <x v="0"/>
    <x v="3"/>
    <x v="0"/>
    <x v="9"/>
    <x v="3"/>
    <s v="Global High-Back Leather Tilter, Burgundy"/>
    <n v="0.74"/>
    <s v="United States"/>
    <x v="3"/>
    <x v="11"/>
    <x v="13"/>
    <x v="13"/>
    <d v="2015-02-02T00:00:00"/>
    <x v="1"/>
    <x v="1"/>
    <x v="32"/>
    <d v="2015-02-04T00:00:00"/>
    <d v="2015-02-04T00:00:00"/>
    <d v="2015-02-28T00:00:00"/>
    <d v="2015-02-04T00:00:00"/>
    <n v="-2426.5500000000002"/>
    <n v="49"/>
    <n v="5718.85"/>
    <x v="255"/>
    <n v="122.89999999999999"/>
    <x v="3"/>
    <x v="2"/>
    <n v="-0.42430733451655489"/>
    <n v="3292.3"/>
    <x v="5"/>
    <s v="Feb 2015"/>
    <s v="Feb 2015  Week 06"/>
    <x v="1"/>
    <x v="1"/>
    <x v="0"/>
    <x v="0"/>
  </r>
  <r>
    <n v="70"/>
    <s v="Annette Boone"/>
    <x v="1"/>
    <n v="0.09"/>
    <n v="122.99"/>
    <n v="70.2"/>
    <x v="0"/>
    <x v="3"/>
    <x v="0"/>
    <x v="9"/>
    <x v="3"/>
    <s v="Global High-Back Leather Tilter, Burgundy"/>
    <n v="0.74"/>
    <s v="United States"/>
    <x v="3"/>
    <x v="42"/>
    <x v="248"/>
    <x v="261"/>
    <d v="2015-02-02T00:00:00"/>
    <x v="1"/>
    <x v="1"/>
    <x v="32"/>
    <d v="2015-02-04T00:00:00"/>
    <d v="2015-02-04T00:00:00"/>
    <d v="2015-02-28T00:00:00"/>
    <d v="2015-02-04T00:00:00"/>
    <n v="-2426.5500000000002"/>
    <n v="12"/>
    <n v="1400.53"/>
    <x v="256"/>
    <n v="122.89999999999999"/>
    <x v="3"/>
    <x v="2"/>
    <n v="-1.732594089380449"/>
    <n v="-1026.0200000000002"/>
    <x v="5"/>
    <s v="Feb 2015"/>
    <s v="Feb 2015  Week 06"/>
    <x v="0"/>
    <x v="0"/>
    <x v="0"/>
    <x v="0"/>
  </r>
  <r>
    <n v="894"/>
    <s v="Gail Rankin Cole"/>
    <x v="2"/>
    <n v="0.02"/>
    <n v="1.1399999999999999"/>
    <n v="0.7"/>
    <x v="1"/>
    <x v="3"/>
    <x v="2"/>
    <x v="14"/>
    <x v="2"/>
    <s v="OIC Thumb-Tacks"/>
    <n v="0.38"/>
    <s v="United States"/>
    <x v="3"/>
    <x v="31"/>
    <x v="82"/>
    <x v="85"/>
    <d v="2015-02-02T00:00:00"/>
    <x v="1"/>
    <x v="1"/>
    <x v="32"/>
    <d v="2015-02-02T00:00:00"/>
    <d v="2015-02-02T00:00:00"/>
    <d v="2015-02-28T00:00:00"/>
    <d v="2015-02-02T00:00:00"/>
    <n v="-0.49"/>
    <n v="38"/>
    <n v="44.85"/>
    <x v="257"/>
    <n v="1.1199999999999999"/>
    <x v="3"/>
    <x v="6"/>
    <n v="-1.092530657748049E-2"/>
    <n v="44.36"/>
    <x v="5"/>
    <s v="Feb 2015"/>
    <s v="Feb 2015  Week 06"/>
    <x v="1"/>
    <x v="1"/>
    <x v="0"/>
    <x v="0"/>
  </r>
  <r>
    <n v="2498"/>
    <s v="Arlene Long"/>
    <x v="4"/>
    <n v="0.09"/>
    <n v="6.28"/>
    <n v="5.41"/>
    <x v="1"/>
    <x v="0"/>
    <x v="0"/>
    <x v="11"/>
    <x v="5"/>
    <s v="Eldon® 200 Class™ Desk Accessories"/>
    <n v="0.53"/>
    <s v="United States"/>
    <x v="2"/>
    <x v="8"/>
    <x v="236"/>
    <x v="77"/>
    <d v="2015-02-02T00:00:00"/>
    <x v="1"/>
    <x v="1"/>
    <x v="32"/>
    <d v="2015-02-04T00:00:00"/>
    <d v="2015-02-04T00:00:00"/>
    <d v="2015-02-28T00:00:00"/>
    <d v="2015-02-04T00:00:00"/>
    <n v="-61.59"/>
    <n v="56"/>
    <n v="355.4"/>
    <x v="258"/>
    <n v="6.19"/>
    <x v="2"/>
    <x v="2"/>
    <n v="-0.17329769274057402"/>
    <n v="293.80999999999995"/>
    <x v="5"/>
    <s v="Feb 2015"/>
    <s v="Feb 2015  Week 06"/>
    <x v="0"/>
    <x v="0"/>
    <x v="0"/>
    <x v="0"/>
  </r>
  <r>
    <n v="2500"/>
    <s v="Kevin Smith"/>
    <x v="4"/>
    <n v="0.09"/>
    <n v="6.28"/>
    <n v="5.41"/>
    <x v="1"/>
    <x v="0"/>
    <x v="0"/>
    <x v="11"/>
    <x v="5"/>
    <s v="Eldon® 200 Class™ Desk Accessories"/>
    <n v="0.53"/>
    <s v="United States"/>
    <x v="1"/>
    <x v="10"/>
    <x v="249"/>
    <x v="262"/>
    <d v="2015-02-02T00:00:00"/>
    <x v="1"/>
    <x v="1"/>
    <x v="32"/>
    <d v="2015-02-04T00:00:00"/>
    <d v="2015-02-04T00:00:00"/>
    <d v="2015-02-28T00:00:00"/>
    <d v="2015-02-04T00:00:00"/>
    <n v="-32.026800000000001"/>
    <n v="14"/>
    <n v="88.85"/>
    <x v="259"/>
    <n v="6.19"/>
    <x v="1"/>
    <x v="2"/>
    <n v="-0.36045920090039396"/>
    <n v="56.823199999999993"/>
    <x v="5"/>
    <s v="Feb 2015"/>
    <s v="Feb 2015  Week 06"/>
    <x v="0"/>
    <x v="0"/>
    <x v="0"/>
    <x v="0"/>
  </r>
  <r>
    <n v="84"/>
    <s v="Helen Stein"/>
    <x v="3"/>
    <n v="0"/>
    <n v="8.09"/>
    <n v="7.96"/>
    <x v="1"/>
    <x v="1"/>
    <x v="0"/>
    <x v="11"/>
    <x v="5"/>
    <s v="6&quot; Cubicle Wall Clock, Black"/>
    <n v="0.49"/>
    <s v="United States"/>
    <x v="3"/>
    <x v="27"/>
    <x v="250"/>
    <x v="263"/>
    <d v="2015-02-02T00:00:00"/>
    <x v="1"/>
    <x v="1"/>
    <x v="32"/>
    <d v="2015-02-03T00:00:00"/>
    <d v="2015-02-03T00:00:00"/>
    <d v="2015-02-28T00:00:00"/>
    <d v="2015-02-03T00:00:00"/>
    <n v="-144.56"/>
    <n v="11"/>
    <n v="90.98"/>
    <x v="260"/>
    <n v="8.09"/>
    <x v="3"/>
    <x v="1"/>
    <n v="-1.5889206418993185"/>
    <n v="-53.58"/>
    <x v="5"/>
    <s v="Feb 2015"/>
    <s v="Feb 2015  Week 06"/>
    <x v="0"/>
    <x v="0"/>
    <x v="0"/>
    <x v="0"/>
  </r>
  <r>
    <n v="1412"/>
    <s v="Marc Ray"/>
    <x v="3"/>
    <n v="0.08"/>
    <n v="3.38"/>
    <n v="0.85"/>
    <x v="1"/>
    <x v="3"/>
    <x v="2"/>
    <x v="2"/>
    <x v="2"/>
    <s v="Avery Hi-Liter® Fluorescent Desk Style Markers"/>
    <n v="0.48"/>
    <s v="United States"/>
    <x v="2"/>
    <x v="8"/>
    <x v="251"/>
    <x v="264"/>
    <d v="2015-02-02T00:00:00"/>
    <x v="1"/>
    <x v="1"/>
    <x v="32"/>
    <d v="2015-02-04T00:00:00"/>
    <d v="2015-02-04T00:00:00"/>
    <d v="2015-02-28T00:00:00"/>
    <d v="2015-02-04T00:00:00"/>
    <n v="20.453600000000002"/>
    <n v="12"/>
    <n v="38.81"/>
    <x v="261"/>
    <n v="3.3"/>
    <x v="2"/>
    <x v="2"/>
    <n v="0.52701880958515845"/>
    <n v="59.263600000000004"/>
    <x v="5"/>
    <s v="Feb 2015"/>
    <s v="Feb 2015  Week 06"/>
    <x v="0"/>
    <x v="0"/>
    <x v="0"/>
    <x v="0"/>
  </r>
  <r>
    <n v="1413"/>
    <s v="Pamela Wiley"/>
    <x v="3"/>
    <n v="0.02"/>
    <n v="16.48"/>
    <n v="1.99"/>
    <x v="2"/>
    <x v="3"/>
    <x v="1"/>
    <x v="1"/>
    <x v="1"/>
    <s v="Maxell DVD-RAM Discs"/>
    <n v="0.42"/>
    <s v="United States"/>
    <x v="3"/>
    <x v="35"/>
    <x v="203"/>
    <x v="265"/>
    <d v="2015-02-02T00:00:00"/>
    <x v="1"/>
    <x v="1"/>
    <x v="32"/>
    <d v="2015-02-04T00:00:00"/>
    <d v="2015-02-04T00:00:00"/>
    <d v="2015-02-28T00:00:00"/>
    <d v="2015-02-04T00:00:00"/>
    <n v="69.61"/>
    <n v="27"/>
    <n v="484.56"/>
    <x v="262"/>
    <n v="16.46"/>
    <x v="3"/>
    <x v="2"/>
    <n v="0.14365610037972593"/>
    <n v="554.16999999999996"/>
    <x v="5"/>
    <s v="Feb 2015"/>
    <s v="Feb 2015  Week 06"/>
    <x v="0"/>
    <x v="0"/>
    <x v="0"/>
    <x v="0"/>
  </r>
  <r>
    <n v="3196"/>
    <s v="Rick Foster Hawkins"/>
    <x v="3"/>
    <n v="0.03"/>
    <n v="200.97"/>
    <n v="15.59"/>
    <x v="0"/>
    <x v="2"/>
    <x v="1"/>
    <x v="3"/>
    <x v="3"/>
    <s v="Hewlett-Packard Deskjet 6122 Color Inkjet Printer"/>
    <n v="0.36"/>
    <s v="United States"/>
    <x v="2"/>
    <x v="8"/>
    <x v="252"/>
    <x v="266"/>
    <d v="2015-02-02T00:00:00"/>
    <x v="1"/>
    <x v="1"/>
    <x v="32"/>
    <d v="2015-02-03T00:00:00"/>
    <d v="2015-02-03T00:00:00"/>
    <d v="2015-02-28T00:00:00"/>
    <d v="2015-02-03T00:00:00"/>
    <n v="1951.3"/>
    <n v="43"/>
    <n v="8717.75"/>
    <x v="263"/>
    <n v="200.94"/>
    <x v="2"/>
    <x v="1"/>
    <n v="0.22383069025838087"/>
    <n v="10669.05"/>
    <x v="5"/>
    <s v="Feb 2015"/>
    <s v="Feb 2015  Week 06"/>
    <x v="0"/>
    <x v="0"/>
    <x v="0"/>
    <x v="0"/>
  </r>
  <r>
    <n v="3197"/>
    <s v="Wallace Pugh"/>
    <x v="3"/>
    <n v="0.03"/>
    <n v="200.97"/>
    <n v="15.59"/>
    <x v="0"/>
    <x v="2"/>
    <x v="1"/>
    <x v="3"/>
    <x v="3"/>
    <s v="Hewlett-Packard Deskjet 6122 Color Inkjet Printer"/>
    <n v="0.36"/>
    <s v="United States"/>
    <x v="1"/>
    <x v="10"/>
    <x v="253"/>
    <x v="267"/>
    <d v="2015-02-02T00:00:00"/>
    <x v="1"/>
    <x v="1"/>
    <x v="32"/>
    <d v="2015-02-03T00:00:00"/>
    <d v="2015-02-03T00:00:00"/>
    <d v="2015-02-28T00:00:00"/>
    <d v="2015-02-03T00:00:00"/>
    <n v="1538.7828"/>
    <n v="11"/>
    <n v="2230.12"/>
    <x v="264"/>
    <n v="200.94"/>
    <x v="1"/>
    <x v="1"/>
    <n v="0.69000000000000006"/>
    <n v="3768.9027999999998"/>
    <x v="5"/>
    <s v="Feb 2015"/>
    <s v="Feb 2015  Week 06"/>
    <x v="0"/>
    <x v="0"/>
    <x v="0"/>
    <x v="0"/>
  </r>
  <r>
    <n v="2486"/>
    <s v="Jack Horn"/>
    <x v="2"/>
    <n v="0"/>
    <n v="180.98"/>
    <n v="30"/>
    <x v="0"/>
    <x v="0"/>
    <x v="0"/>
    <x v="9"/>
    <x v="3"/>
    <s v="Office Star - Ergonomic Mid Back Chair with 2-Way Adjustable Arms"/>
    <n v="0.69"/>
    <s v="United States"/>
    <x v="0"/>
    <x v="5"/>
    <x v="254"/>
    <x v="268"/>
    <d v="2015-02-03T00:00:00"/>
    <x v="1"/>
    <x v="1"/>
    <x v="33"/>
    <d v="2015-02-05T00:00:00"/>
    <d v="2015-02-05T00:00:00"/>
    <d v="2015-02-28T00:00:00"/>
    <d v="2015-02-05T00:00:00"/>
    <n v="9.2040000000000006"/>
    <n v="11"/>
    <n v="2084.16"/>
    <x v="265"/>
    <n v="180.98"/>
    <x v="0"/>
    <x v="2"/>
    <n v="4.4161676646706591E-3"/>
    <n v="2093.364"/>
    <x v="5"/>
    <s v="Feb 2015"/>
    <s v="Feb 2015  Week 06"/>
    <x v="0"/>
    <x v="0"/>
    <x v="0"/>
    <x v="0"/>
  </r>
  <r>
    <n v="3053"/>
    <s v="Robin Tyler"/>
    <x v="4"/>
    <n v="0.06"/>
    <n v="125.99"/>
    <n v="2.5"/>
    <x v="1"/>
    <x v="3"/>
    <x v="1"/>
    <x v="12"/>
    <x v="5"/>
    <s v="i2000"/>
    <n v="0.6"/>
    <s v="United States"/>
    <x v="0"/>
    <x v="32"/>
    <x v="255"/>
    <x v="269"/>
    <d v="2015-02-03T00:00:00"/>
    <x v="1"/>
    <x v="1"/>
    <x v="33"/>
    <d v="2015-02-05T00:00:00"/>
    <d v="2015-02-05T00:00:00"/>
    <d v="2015-02-28T00:00:00"/>
    <d v="2015-02-05T00:00:00"/>
    <n v="402.06599999999997"/>
    <n v="11"/>
    <n v="1173.76"/>
    <x v="266"/>
    <n v="125.92999999999999"/>
    <x v="0"/>
    <x v="2"/>
    <n v="0.34254532442748092"/>
    <n v="1575.826"/>
    <x v="5"/>
    <s v="Feb 2015"/>
    <s v="Feb 2015  Week 06"/>
    <x v="0"/>
    <x v="0"/>
    <x v="0"/>
    <x v="0"/>
  </r>
  <r>
    <n v="603"/>
    <s v="Gretchen Ball"/>
    <x v="3"/>
    <n v="0.02"/>
    <n v="35.99"/>
    <n v="5"/>
    <x v="1"/>
    <x v="2"/>
    <x v="1"/>
    <x v="12"/>
    <x v="5"/>
    <s v="Accessory27"/>
    <n v="0.85"/>
    <s v="United States"/>
    <x v="2"/>
    <x v="3"/>
    <x v="256"/>
    <x v="270"/>
    <d v="2015-02-03T00:00:00"/>
    <x v="1"/>
    <x v="1"/>
    <x v="33"/>
    <d v="2015-02-05T00:00:00"/>
    <d v="2015-02-05T00:00:00"/>
    <d v="2015-02-28T00:00:00"/>
    <d v="2015-02-05T00:00:00"/>
    <n v="-120.934"/>
    <n v="7"/>
    <n v="227.79"/>
    <x v="267"/>
    <n v="35.97"/>
    <x v="2"/>
    <x v="2"/>
    <n v="-0.53090126871241061"/>
    <n v="106.85599999999999"/>
    <x v="5"/>
    <s v="Feb 2015"/>
    <s v="Feb 2015  Week 06"/>
    <x v="0"/>
    <x v="0"/>
    <x v="0"/>
    <x v="0"/>
  </r>
  <r>
    <n v="3151"/>
    <s v="Glenda Hunter"/>
    <x v="0"/>
    <n v="0.01"/>
    <n v="3502.14"/>
    <n v="8.73"/>
    <x v="0"/>
    <x v="3"/>
    <x v="1"/>
    <x v="3"/>
    <x v="0"/>
    <s v="Okidata Pacemark 4410N Wide Format Dot Matrix Printer"/>
    <n v="0.56999999999999995"/>
    <s v="United States"/>
    <x v="2"/>
    <x v="8"/>
    <x v="257"/>
    <x v="271"/>
    <d v="2015-02-04T00:00:00"/>
    <x v="1"/>
    <x v="1"/>
    <x v="34"/>
    <d v="2015-02-05T00:00:00"/>
    <d v="2015-02-05T00:00:00"/>
    <d v="2015-02-28T00:00:00"/>
    <d v="2015-02-05T00:00:00"/>
    <n v="-4075.9339920000002"/>
    <n v="1"/>
    <n v="3501.79"/>
    <x v="268"/>
    <n v="3502.1299999999997"/>
    <x v="2"/>
    <x v="1"/>
    <n v="-1.1639572881297851"/>
    <n v="-574.14399200000025"/>
    <x v="5"/>
    <s v="Feb 2015"/>
    <s v="Feb 2015  Week 06"/>
    <x v="0"/>
    <x v="0"/>
    <x v="0"/>
    <x v="0"/>
  </r>
  <r>
    <n v="3151"/>
    <s v="Glenda Hunter"/>
    <x v="0"/>
    <n v="0.06"/>
    <n v="15.73"/>
    <n v="7.42"/>
    <x v="1"/>
    <x v="3"/>
    <x v="2"/>
    <x v="16"/>
    <x v="1"/>
    <s v="Acme Galleria® Hot Forged Steel Scissors with Colored Handles"/>
    <n v="0.56000000000000005"/>
    <s v="United States"/>
    <x v="2"/>
    <x v="8"/>
    <x v="257"/>
    <x v="271"/>
    <d v="2015-02-04T00:00:00"/>
    <x v="1"/>
    <x v="1"/>
    <x v="34"/>
    <d v="2015-02-05T00:00:00"/>
    <d v="2015-02-05T00:00:00"/>
    <d v="2015-02-28T00:00:00"/>
    <d v="2015-02-05T00:00:00"/>
    <n v="-18.558800000000002"/>
    <n v="4"/>
    <n v="63.04"/>
    <x v="268"/>
    <n v="15.67"/>
    <x v="2"/>
    <x v="1"/>
    <n v="-0.29439720812182746"/>
    <n v="44.481200000000001"/>
    <x v="5"/>
    <s v="Feb 2015"/>
    <s v="Feb 2015  Week 06"/>
    <x v="1"/>
    <x v="1"/>
    <x v="1"/>
    <x v="0"/>
  </r>
  <r>
    <n v="3351"/>
    <s v="Nathan Wyatt"/>
    <x v="0"/>
    <n v="0.1"/>
    <n v="10.89"/>
    <n v="4.5"/>
    <x v="1"/>
    <x v="0"/>
    <x v="2"/>
    <x v="8"/>
    <x v="5"/>
    <s v="Belkin 6 Outlet Metallic Surge Strip"/>
    <n v="0.59"/>
    <s v="United States"/>
    <x v="2"/>
    <x v="4"/>
    <x v="258"/>
    <x v="272"/>
    <d v="2015-02-04T00:00:00"/>
    <x v="1"/>
    <x v="1"/>
    <x v="34"/>
    <d v="2015-02-06T00:00:00"/>
    <d v="2015-02-06T00:00:00"/>
    <d v="2015-02-28T00:00:00"/>
    <d v="2015-02-06T00:00:00"/>
    <n v="-19.2972"/>
    <n v="17"/>
    <n v="178.68"/>
    <x v="269"/>
    <n v="10.790000000000001"/>
    <x v="2"/>
    <x v="2"/>
    <n v="-0.10799865681665546"/>
    <n v="159.3828"/>
    <x v="5"/>
    <s v="Feb 2015"/>
    <s v="Feb 2015  Week 06"/>
    <x v="0"/>
    <x v="0"/>
    <x v="0"/>
    <x v="0"/>
  </r>
  <r>
    <n v="960"/>
    <s v="Phillip Chappell"/>
    <x v="2"/>
    <n v="0.03"/>
    <n v="2.94"/>
    <n v="0.96"/>
    <x v="1"/>
    <x v="2"/>
    <x v="2"/>
    <x v="2"/>
    <x v="2"/>
    <s v="Newell 343"/>
    <n v="0.57999999999999996"/>
    <s v="United States"/>
    <x v="2"/>
    <x v="8"/>
    <x v="259"/>
    <x v="273"/>
    <d v="2015-02-04T00:00:00"/>
    <x v="1"/>
    <x v="1"/>
    <x v="34"/>
    <d v="2015-02-08T00:00:00"/>
    <d v="2015-02-08T00:00:00"/>
    <d v="2015-02-28T00:00:00"/>
    <d v="2015-02-08T00:00:00"/>
    <n v="-4.2"/>
    <n v="1"/>
    <n v="3.51"/>
    <x v="270"/>
    <n v="2.91"/>
    <x v="2"/>
    <x v="4"/>
    <n v="-1.1965811965811968"/>
    <n v="-0.69000000000000039"/>
    <x v="5"/>
    <s v="Feb 2015"/>
    <s v="Feb 2015  Week 06"/>
    <x v="0"/>
    <x v="0"/>
    <x v="0"/>
    <x v="0"/>
  </r>
  <r>
    <n v="962"/>
    <s v="Yvonne Clarke"/>
    <x v="2"/>
    <n v="0.03"/>
    <n v="2.94"/>
    <n v="0.96"/>
    <x v="1"/>
    <x v="2"/>
    <x v="2"/>
    <x v="2"/>
    <x v="2"/>
    <s v="Newell 343"/>
    <n v="0.57999999999999996"/>
    <s v="United States"/>
    <x v="1"/>
    <x v="10"/>
    <x v="129"/>
    <x v="274"/>
    <d v="2015-02-04T00:00:00"/>
    <x v="1"/>
    <x v="1"/>
    <x v="34"/>
    <d v="2015-02-08T00:00:00"/>
    <d v="2015-02-08T00:00:00"/>
    <d v="2015-02-28T00:00:00"/>
    <d v="2015-02-08T00:00:00"/>
    <n v="-4.2"/>
    <n v="2"/>
    <n v="7.01"/>
    <x v="271"/>
    <n v="2.91"/>
    <x v="1"/>
    <x v="4"/>
    <n v="-0.59914407988587737"/>
    <n v="2.8099999999999996"/>
    <x v="5"/>
    <s v="Feb 2015"/>
    <s v="Feb 2015  Week 06"/>
    <x v="0"/>
    <x v="0"/>
    <x v="0"/>
    <x v="0"/>
  </r>
  <r>
    <n v="1213"/>
    <s v="Jeremy Pratt"/>
    <x v="2"/>
    <n v="7.0000000000000007E-2"/>
    <n v="29.89"/>
    <n v="1.99"/>
    <x v="2"/>
    <x v="3"/>
    <x v="1"/>
    <x v="1"/>
    <x v="1"/>
    <s v="Verbatim DVD-RAM, 5.2GB, Rewritable, Type 1, DS"/>
    <n v="0.5"/>
    <s v="United States"/>
    <x v="1"/>
    <x v="2"/>
    <x v="125"/>
    <x v="130"/>
    <d v="2015-02-04T00:00:00"/>
    <x v="1"/>
    <x v="1"/>
    <x v="34"/>
    <d v="2015-02-09T00:00:00"/>
    <d v="2015-02-09T00:00:00"/>
    <d v="2015-02-28T00:00:00"/>
    <d v="2015-02-09T00:00:00"/>
    <n v="258.6189"/>
    <n v="13"/>
    <n v="374.81"/>
    <x v="272"/>
    <n v="29.82"/>
    <x v="1"/>
    <x v="3"/>
    <n v="0.69"/>
    <n v="633.4289"/>
    <x v="5"/>
    <s v="Feb 2015"/>
    <s v="Feb 2015  Week 06"/>
    <x v="1"/>
    <x v="1"/>
    <x v="0"/>
    <x v="0"/>
  </r>
  <r>
    <n v="1213"/>
    <s v="Jeremy Pratt"/>
    <x v="2"/>
    <n v="0.03"/>
    <n v="8.34"/>
    <n v="4.82"/>
    <x v="1"/>
    <x v="3"/>
    <x v="2"/>
    <x v="7"/>
    <x v="5"/>
    <s v="Southworth 25% Cotton Antique Laid Paper &amp; Envelopes"/>
    <n v="0.4"/>
    <s v="United States"/>
    <x v="1"/>
    <x v="2"/>
    <x v="125"/>
    <x v="130"/>
    <d v="2015-02-04T00:00:00"/>
    <x v="1"/>
    <x v="1"/>
    <x v="34"/>
    <d v="2015-02-08T00:00:00"/>
    <d v="2015-02-08T00:00:00"/>
    <d v="2015-02-28T00:00:00"/>
    <d v="2015-02-08T00:00:00"/>
    <n v="-6.71"/>
    <n v="5"/>
    <n v="43.27"/>
    <x v="272"/>
    <n v="8.31"/>
    <x v="1"/>
    <x v="4"/>
    <n v="-0.15507279870580076"/>
    <n v="36.56"/>
    <x v="5"/>
    <s v="Feb 2015"/>
    <s v="Feb 2015  Week 06"/>
    <x v="1"/>
    <x v="1"/>
    <x v="1"/>
    <x v="0"/>
  </r>
  <r>
    <n v="2203"/>
    <s v="Eddie Walker"/>
    <x v="2"/>
    <n v="0.08"/>
    <n v="145.44999999999999"/>
    <n v="17.850000000000001"/>
    <x v="0"/>
    <x v="2"/>
    <x v="1"/>
    <x v="3"/>
    <x v="3"/>
    <s v="Panasonic KX-P1150 Dot Matrix Printer"/>
    <n v="0.56000000000000005"/>
    <s v="United States"/>
    <x v="1"/>
    <x v="7"/>
    <x v="30"/>
    <x v="32"/>
    <d v="2015-02-04T00:00:00"/>
    <x v="1"/>
    <x v="1"/>
    <x v="34"/>
    <d v="2015-02-04T00:00:00"/>
    <d v="2015-02-04T00:00:00"/>
    <d v="2015-02-28T00:00:00"/>
    <d v="2015-02-04T00:00:00"/>
    <n v="751.58"/>
    <n v="8"/>
    <n v="1117.6600000000001"/>
    <x v="273"/>
    <n v="145.36999999999998"/>
    <x v="1"/>
    <x v="6"/>
    <n v="0.67245852942755402"/>
    <n v="1869.2400000000002"/>
    <x v="5"/>
    <s v="Feb 2015"/>
    <s v="Feb 2015  Week 06"/>
    <x v="1"/>
    <x v="1"/>
    <x v="0"/>
    <x v="0"/>
  </r>
  <r>
    <n v="2204"/>
    <s v="Oscar Ford"/>
    <x v="2"/>
    <n v="7.0000000000000007E-2"/>
    <n v="33.94"/>
    <n v="19.190000000000001"/>
    <x v="0"/>
    <x v="2"/>
    <x v="0"/>
    <x v="9"/>
    <x v="3"/>
    <s v="Metal Folding Chairs, Beige, 4/Carton"/>
    <n v="0.57999999999999996"/>
    <s v="United States"/>
    <x v="1"/>
    <x v="7"/>
    <x v="260"/>
    <x v="275"/>
    <d v="2015-02-04T00:00:00"/>
    <x v="1"/>
    <x v="1"/>
    <x v="34"/>
    <d v="2015-02-08T00:00:00"/>
    <d v="2015-02-08T00:00:00"/>
    <d v="2015-02-28T00:00:00"/>
    <d v="2015-02-08T00:00:00"/>
    <n v="-157.56"/>
    <n v="5"/>
    <n v="169.46"/>
    <x v="273"/>
    <n v="33.869999999999997"/>
    <x v="1"/>
    <x v="4"/>
    <n v="-0.92977693851056298"/>
    <n v="11.900000000000006"/>
    <x v="5"/>
    <s v="Feb 2015"/>
    <s v="Feb 2015  Week 06"/>
    <x v="0"/>
    <x v="0"/>
    <x v="1"/>
    <x v="0"/>
  </r>
  <r>
    <n v="689"/>
    <s v="Tommy Honeycutt"/>
    <x v="4"/>
    <n v="7.0000000000000007E-2"/>
    <n v="1.7"/>
    <n v="1.99"/>
    <x v="1"/>
    <x v="0"/>
    <x v="1"/>
    <x v="1"/>
    <x v="1"/>
    <s v="BASF Silver 74 Minute CD-R"/>
    <n v="0.51"/>
    <s v="United States"/>
    <x v="1"/>
    <x v="6"/>
    <x v="261"/>
    <x v="276"/>
    <d v="2015-02-04T00:00:00"/>
    <x v="1"/>
    <x v="1"/>
    <x v="34"/>
    <d v="2015-02-05T00:00:00"/>
    <d v="2015-02-05T00:00:00"/>
    <d v="2015-02-28T00:00:00"/>
    <d v="2015-02-05T00:00:00"/>
    <n v="-51.42"/>
    <n v="10"/>
    <n v="17.420000000000002"/>
    <x v="274"/>
    <n v="1.63"/>
    <x v="1"/>
    <x v="1"/>
    <n v="-2.9517795637198621"/>
    <n v="-34"/>
    <x v="5"/>
    <s v="Feb 2015"/>
    <s v="Feb 2015  Week 06"/>
    <x v="0"/>
    <x v="0"/>
    <x v="0"/>
    <x v="0"/>
  </r>
  <r>
    <n v="1363"/>
    <s v="Earl Roy"/>
    <x v="4"/>
    <n v="0.05"/>
    <n v="12.97"/>
    <n v="1.49"/>
    <x v="1"/>
    <x v="1"/>
    <x v="2"/>
    <x v="5"/>
    <x v="5"/>
    <s v="Mead 1st Gear 2&quot; Zipper Binder, Asst. Colors"/>
    <n v="0.35"/>
    <s v="United States"/>
    <x v="0"/>
    <x v="12"/>
    <x v="262"/>
    <x v="277"/>
    <d v="2015-02-04T00:00:00"/>
    <x v="1"/>
    <x v="1"/>
    <x v="34"/>
    <d v="2015-02-06T00:00:00"/>
    <d v="2015-02-06T00:00:00"/>
    <d v="2015-02-28T00:00:00"/>
    <d v="2015-02-06T00:00:00"/>
    <n v="5.4660000000000002"/>
    <n v="2"/>
    <n v="26.37"/>
    <x v="275"/>
    <n v="12.92"/>
    <x v="0"/>
    <x v="2"/>
    <n v="0.20728100113765643"/>
    <n v="31.836000000000002"/>
    <x v="5"/>
    <s v="Feb 2015"/>
    <s v="Feb 2015  Week 06"/>
    <x v="0"/>
    <x v="0"/>
    <x v="0"/>
    <x v="0"/>
  </r>
  <r>
    <n v="1363"/>
    <s v="Earl Roy"/>
    <x v="4"/>
    <n v="0.06"/>
    <n v="5.81"/>
    <n v="3.37"/>
    <x v="1"/>
    <x v="1"/>
    <x v="2"/>
    <x v="14"/>
    <x v="2"/>
    <s v="Advantus Push Pins, Aluminum Head"/>
    <n v="0.54"/>
    <s v="United States"/>
    <x v="0"/>
    <x v="12"/>
    <x v="262"/>
    <x v="277"/>
    <d v="2015-02-04T00:00:00"/>
    <x v="1"/>
    <x v="1"/>
    <x v="34"/>
    <d v="2015-02-06T00:00:00"/>
    <d v="2015-02-06T00:00:00"/>
    <d v="2015-02-28T00:00:00"/>
    <d v="2015-02-06T00:00:00"/>
    <n v="-149.1182"/>
    <n v="9"/>
    <n v="53.44"/>
    <x v="275"/>
    <n v="5.75"/>
    <x v="0"/>
    <x v="2"/>
    <n v="-2.7903854790419165"/>
    <n v="-95.678200000000004"/>
    <x v="5"/>
    <s v="Feb 2015"/>
    <s v="Feb 2015  Week 06"/>
    <x v="1"/>
    <x v="1"/>
    <x v="1"/>
    <x v="0"/>
  </r>
  <r>
    <n v="1499"/>
    <s v="Charlotte L Doyle"/>
    <x v="4"/>
    <n v="0.05"/>
    <n v="2.16"/>
    <n v="6.05"/>
    <x v="1"/>
    <x v="2"/>
    <x v="2"/>
    <x v="5"/>
    <x v="5"/>
    <s v="Peel &amp; Stick Add-On Corner Pockets"/>
    <n v="0.37"/>
    <s v="United States"/>
    <x v="0"/>
    <x v="12"/>
    <x v="263"/>
    <x v="278"/>
    <d v="2015-02-04T00:00:00"/>
    <x v="1"/>
    <x v="1"/>
    <x v="34"/>
    <d v="2015-02-05T00:00:00"/>
    <d v="2015-02-05T00:00:00"/>
    <d v="2015-02-28T00:00:00"/>
    <d v="2015-02-05T00:00:00"/>
    <n v="-298.88600000000002"/>
    <n v="8"/>
    <n v="18.59"/>
    <x v="276"/>
    <n v="2.1100000000000003"/>
    <x v="0"/>
    <x v="1"/>
    <n v="-16.077783754706832"/>
    <n v="-280.29600000000005"/>
    <x v="5"/>
    <s v="Feb 2015"/>
    <s v="Feb 2015  Week 06"/>
    <x v="0"/>
    <x v="0"/>
    <x v="0"/>
    <x v="0"/>
  </r>
  <r>
    <n v="1499"/>
    <s v="Charlotte L Doyle"/>
    <x v="4"/>
    <n v="0.03"/>
    <n v="6.48"/>
    <n v="6.6"/>
    <x v="1"/>
    <x v="2"/>
    <x v="2"/>
    <x v="7"/>
    <x v="5"/>
    <s v="Xerox 21"/>
    <n v="0.37"/>
    <s v="United States"/>
    <x v="0"/>
    <x v="12"/>
    <x v="263"/>
    <x v="278"/>
    <d v="2015-02-04T00:00:00"/>
    <x v="1"/>
    <x v="1"/>
    <x v="34"/>
    <d v="2015-02-05T00:00:00"/>
    <d v="2015-02-05T00:00:00"/>
    <d v="2015-02-28T00:00:00"/>
    <d v="2015-02-05T00:00:00"/>
    <n v="-145.852"/>
    <n v="9"/>
    <n v="58.83"/>
    <x v="276"/>
    <n v="6.45"/>
    <x v="0"/>
    <x v="1"/>
    <n v="-2.4792112867584568"/>
    <n v="-87.022000000000006"/>
    <x v="5"/>
    <s v="Feb 2015"/>
    <s v="Feb 2015  Week 06"/>
    <x v="1"/>
    <x v="1"/>
    <x v="1"/>
    <x v="0"/>
  </r>
  <r>
    <n v="1499"/>
    <s v="Charlotte L Doyle"/>
    <x v="4"/>
    <n v="0.08"/>
    <n v="146.05000000000001"/>
    <n v="80.2"/>
    <x v="0"/>
    <x v="2"/>
    <x v="0"/>
    <x v="0"/>
    <x v="0"/>
    <s v="BPI Conference Tables"/>
    <n v="0.71"/>
    <s v="United States"/>
    <x v="0"/>
    <x v="12"/>
    <x v="263"/>
    <x v="278"/>
    <d v="2015-02-04T00:00:00"/>
    <x v="1"/>
    <x v="1"/>
    <x v="34"/>
    <d v="2015-02-05T00:00:00"/>
    <d v="2015-02-05T00:00:00"/>
    <d v="2015-02-28T00:00:00"/>
    <d v="2015-02-05T00:00:00"/>
    <n v="-27.951000000000001"/>
    <n v="11"/>
    <n v="1557.66"/>
    <x v="276"/>
    <n v="145.97"/>
    <x v="0"/>
    <x v="1"/>
    <n v="-1.7944224028350216E-2"/>
    <n v="1529.7090000000001"/>
    <x v="5"/>
    <s v="Feb 2015"/>
    <s v="Feb 2015  Week 06"/>
    <x v="1"/>
    <x v="1"/>
    <x v="1"/>
    <x v="0"/>
  </r>
  <r>
    <n v="2286"/>
    <s v="Larry Langston"/>
    <x v="4"/>
    <n v="0"/>
    <n v="4.91"/>
    <n v="0.5"/>
    <x v="1"/>
    <x v="3"/>
    <x v="2"/>
    <x v="13"/>
    <x v="5"/>
    <s v="Avery 493"/>
    <n v="0.36"/>
    <s v="United States"/>
    <x v="0"/>
    <x v="23"/>
    <x v="264"/>
    <x v="279"/>
    <d v="2015-02-04T00:00:00"/>
    <x v="1"/>
    <x v="1"/>
    <x v="34"/>
    <d v="2015-02-06T00:00:00"/>
    <d v="2015-02-06T00:00:00"/>
    <d v="2015-02-28T00:00:00"/>
    <d v="2015-02-06T00:00:00"/>
    <n v="99.197999999999993"/>
    <n v="12"/>
    <n v="61.87"/>
    <x v="277"/>
    <n v="4.91"/>
    <x v="0"/>
    <x v="2"/>
    <n v="1.6033295619848069"/>
    <n v="161.06799999999998"/>
    <x v="5"/>
    <s v="Feb 2015"/>
    <s v="Feb 2015  Week 06"/>
    <x v="0"/>
    <x v="0"/>
    <x v="0"/>
    <x v="0"/>
  </r>
  <r>
    <n v="2286"/>
    <s v="Larry Langston"/>
    <x v="4"/>
    <n v="0.01"/>
    <n v="7.28"/>
    <n v="11.15"/>
    <x v="1"/>
    <x v="3"/>
    <x v="2"/>
    <x v="7"/>
    <x v="5"/>
    <s v="Array® Parchment Paper, Assorted Colors"/>
    <n v="0.37"/>
    <s v="United States"/>
    <x v="0"/>
    <x v="23"/>
    <x v="264"/>
    <x v="279"/>
    <d v="2015-02-04T00:00:00"/>
    <x v="1"/>
    <x v="1"/>
    <x v="34"/>
    <d v="2015-02-05T00:00:00"/>
    <d v="2015-02-05T00:00:00"/>
    <d v="2015-02-28T00:00:00"/>
    <d v="2015-02-05T00:00:00"/>
    <n v="136.03139999999999"/>
    <n v="6"/>
    <n v="48.88"/>
    <x v="277"/>
    <n v="7.2700000000000005"/>
    <x v="0"/>
    <x v="1"/>
    <n v="2.7829664484451717"/>
    <n v="184.91139999999999"/>
    <x v="5"/>
    <s v="Feb 2015"/>
    <s v="Feb 2015  Week 06"/>
    <x v="1"/>
    <x v="1"/>
    <x v="1"/>
    <x v="0"/>
  </r>
  <r>
    <n v="2286"/>
    <s v="Larry Langston"/>
    <x v="4"/>
    <n v="0.1"/>
    <n v="6.68"/>
    <n v="6.93"/>
    <x v="1"/>
    <x v="3"/>
    <x v="2"/>
    <x v="7"/>
    <x v="5"/>
    <s v="HP Office Paper (20Lb. and 87 Bright)"/>
    <n v="0.37"/>
    <s v="United States"/>
    <x v="0"/>
    <x v="23"/>
    <x v="264"/>
    <x v="279"/>
    <d v="2015-02-04T00:00:00"/>
    <x v="1"/>
    <x v="1"/>
    <x v="34"/>
    <d v="2015-02-07T00:00:00"/>
    <d v="2015-02-07T00:00:00"/>
    <d v="2015-02-28T00:00:00"/>
    <d v="2015-02-07T00:00:00"/>
    <n v="-100.072"/>
    <n v="3"/>
    <n v="21.56"/>
    <x v="277"/>
    <n v="6.58"/>
    <x v="0"/>
    <x v="0"/>
    <n v="-4.6415584415584421"/>
    <n v="-78.512"/>
    <x v="5"/>
    <s v="Feb 2015"/>
    <s v="Feb 2015  Week 06"/>
    <x v="1"/>
    <x v="1"/>
    <x v="1"/>
    <x v="0"/>
  </r>
  <r>
    <n v="2290"/>
    <s v="Glen Robertson"/>
    <x v="4"/>
    <n v="7.0000000000000007E-2"/>
    <n v="80.98"/>
    <n v="7.18"/>
    <x v="1"/>
    <x v="3"/>
    <x v="1"/>
    <x v="1"/>
    <x v="5"/>
    <s v="Logitech Cordless Navigator Duo"/>
    <n v="0.48"/>
    <s v="United States"/>
    <x v="1"/>
    <x v="7"/>
    <x v="56"/>
    <x v="59"/>
    <d v="2015-02-04T00:00:00"/>
    <x v="1"/>
    <x v="1"/>
    <x v="34"/>
    <d v="2015-02-06T00:00:00"/>
    <d v="2015-02-06T00:00:00"/>
    <d v="2015-02-28T00:00:00"/>
    <d v="2015-02-06T00:00:00"/>
    <n v="779.47230000000002"/>
    <n v="15"/>
    <n v="1129.67"/>
    <x v="278"/>
    <n v="80.910000000000011"/>
    <x v="1"/>
    <x v="2"/>
    <n v="0.69"/>
    <n v="1909.1423"/>
    <x v="5"/>
    <s v="Feb 2015"/>
    <s v="Feb 2015  Week 06"/>
    <x v="1"/>
    <x v="1"/>
    <x v="0"/>
    <x v="0"/>
  </r>
  <r>
    <n v="3042"/>
    <s v="Tara Gold"/>
    <x v="4"/>
    <n v="7.0000000000000007E-2"/>
    <n v="14.48"/>
    <n v="6.46"/>
    <x v="1"/>
    <x v="0"/>
    <x v="2"/>
    <x v="5"/>
    <x v="5"/>
    <s v="GBC White Gloss Covers, Plain Front"/>
    <n v="0.38"/>
    <s v="United States"/>
    <x v="1"/>
    <x v="38"/>
    <x v="265"/>
    <x v="280"/>
    <d v="2015-02-04T00:00:00"/>
    <x v="1"/>
    <x v="1"/>
    <x v="34"/>
    <d v="2015-02-05T00:00:00"/>
    <d v="2015-02-05T00:00:00"/>
    <d v="2015-02-28T00:00:00"/>
    <d v="2015-02-05T00:00:00"/>
    <n v="67.864000000000004"/>
    <n v="12"/>
    <n v="171.33"/>
    <x v="279"/>
    <n v="14.41"/>
    <x v="1"/>
    <x v="1"/>
    <n v="0.39610109146092337"/>
    <n v="239.19400000000002"/>
    <x v="5"/>
    <s v="Feb 2015"/>
    <s v="Feb 2015  Week 06"/>
    <x v="0"/>
    <x v="0"/>
    <x v="0"/>
    <x v="0"/>
  </r>
  <r>
    <n v="1776"/>
    <s v="Charlotte Patterson"/>
    <x v="3"/>
    <n v="0.08"/>
    <n v="5.78"/>
    <n v="5.67"/>
    <x v="1"/>
    <x v="1"/>
    <x v="2"/>
    <x v="7"/>
    <x v="5"/>
    <s v="Xerox 1978"/>
    <n v="0.36"/>
    <s v="United States"/>
    <x v="1"/>
    <x v="2"/>
    <x v="266"/>
    <x v="281"/>
    <d v="2015-02-04T00:00:00"/>
    <x v="1"/>
    <x v="1"/>
    <x v="34"/>
    <d v="2015-02-05T00:00:00"/>
    <d v="2015-02-05T00:00:00"/>
    <d v="2015-02-28T00:00:00"/>
    <d v="2015-02-05T00:00:00"/>
    <n v="-53.898000000000003"/>
    <n v="19"/>
    <n v="106.57"/>
    <x v="280"/>
    <n v="5.7"/>
    <x v="1"/>
    <x v="1"/>
    <n v="-0.50575208782959569"/>
    <n v="52.67199999999999"/>
    <x v="5"/>
    <s v="Feb 2015"/>
    <s v="Feb 2015  Week 06"/>
    <x v="0"/>
    <x v="0"/>
    <x v="0"/>
    <x v="0"/>
  </r>
  <r>
    <n v="2947"/>
    <s v="Kathy Turner"/>
    <x v="3"/>
    <n v="0.01"/>
    <n v="7.64"/>
    <n v="1.39"/>
    <x v="1"/>
    <x v="1"/>
    <x v="2"/>
    <x v="15"/>
    <x v="5"/>
    <s v="Security-Tint Envelopes"/>
    <n v="0.36"/>
    <s v="United States"/>
    <x v="3"/>
    <x v="11"/>
    <x v="267"/>
    <x v="282"/>
    <d v="2015-02-04T00:00:00"/>
    <x v="1"/>
    <x v="1"/>
    <x v="34"/>
    <d v="2015-02-07T00:00:00"/>
    <d v="2015-02-07T00:00:00"/>
    <d v="2015-02-28T00:00:00"/>
    <d v="2015-02-07T00:00:00"/>
    <n v="112.1181"/>
    <n v="20"/>
    <n v="162.49"/>
    <x v="281"/>
    <n v="7.63"/>
    <x v="3"/>
    <x v="0"/>
    <n v="0.69"/>
    <n v="274.60810000000004"/>
    <x v="5"/>
    <s v="Feb 2015"/>
    <s v="Feb 2015  Week 06"/>
    <x v="0"/>
    <x v="0"/>
    <x v="0"/>
    <x v="0"/>
  </r>
  <r>
    <n v="234"/>
    <s v="Don Cameron"/>
    <x v="0"/>
    <n v="0.06"/>
    <n v="279.81"/>
    <n v="23.19"/>
    <x v="0"/>
    <x v="0"/>
    <x v="2"/>
    <x v="8"/>
    <x v="3"/>
    <s v="Sanyo 2.5 Cubic Foot Mid-Size Office Refrigerators"/>
    <n v="0.59"/>
    <s v="United States"/>
    <x v="1"/>
    <x v="20"/>
    <x v="189"/>
    <x v="283"/>
    <d v="2015-02-05T00:00:00"/>
    <x v="1"/>
    <x v="1"/>
    <x v="35"/>
    <d v="2015-02-06T00:00:00"/>
    <d v="2015-02-06T00:00:00"/>
    <d v="2015-02-28T00:00:00"/>
    <d v="2015-02-06T00:00:00"/>
    <n v="1103.9724000000001"/>
    <n v="6"/>
    <n v="1599.96"/>
    <x v="282"/>
    <n v="279.75"/>
    <x v="1"/>
    <x v="1"/>
    <n v="0.69000000000000006"/>
    <n v="2703.9324000000001"/>
    <x v="5"/>
    <s v="Feb 2015"/>
    <s v="Feb 2015  Week 06"/>
    <x v="0"/>
    <x v="0"/>
    <x v="0"/>
    <x v="0"/>
  </r>
  <r>
    <n v="2359"/>
    <s v="Annie Horne"/>
    <x v="0"/>
    <n v="0"/>
    <n v="7.28"/>
    <n v="1.77"/>
    <x v="1"/>
    <x v="2"/>
    <x v="2"/>
    <x v="7"/>
    <x v="2"/>
    <s v="Post-it® “Important Message” Note Pad, Neon Colors, 50 Sheets/Pad"/>
    <n v="0.37"/>
    <s v="United States"/>
    <x v="0"/>
    <x v="12"/>
    <x v="268"/>
    <x v="284"/>
    <d v="2015-02-05T00:00:00"/>
    <x v="1"/>
    <x v="1"/>
    <x v="35"/>
    <d v="2015-02-05T00:00:00"/>
    <d v="2015-02-05T00:00:00"/>
    <d v="2015-02-28T00:00:00"/>
    <d v="2015-02-05T00:00:00"/>
    <n v="167.16"/>
    <n v="7"/>
    <n v="53.42"/>
    <x v="283"/>
    <n v="7.28"/>
    <x v="0"/>
    <x v="6"/>
    <n v="3.1291651067016097"/>
    <n v="220.57999999999998"/>
    <x v="5"/>
    <s v="Feb 2015"/>
    <s v="Feb 2015  Week 06"/>
    <x v="0"/>
    <x v="0"/>
    <x v="0"/>
    <x v="0"/>
  </r>
  <r>
    <n v="672"/>
    <s v="Brian Leach"/>
    <x v="2"/>
    <n v="7.0000000000000007E-2"/>
    <n v="2.88"/>
    <n v="1.01"/>
    <x v="1"/>
    <x v="0"/>
    <x v="2"/>
    <x v="2"/>
    <x v="2"/>
    <s v="Sanford Colorific Colored Pencils, 12/Box"/>
    <n v="0.55000000000000004"/>
    <s v="United States"/>
    <x v="1"/>
    <x v="20"/>
    <x v="189"/>
    <x v="283"/>
    <d v="2015-02-05T00:00:00"/>
    <x v="1"/>
    <x v="1"/>
    <x v="35"/>
    <d v="2015-02-09T00:00:00"/>
    <d v="2015-02-09T00:00:00"/>
    <d v="2015-02-28T00:00:00"/>
    <d v="2015-02-09T00:00:00"/>
    <n v="9.59"/>
    <n v="12"/>
    <n v="34.97"/>
    <x v="284"/>
    <n v="2.81"/>
    <x v="1"/>
    <x v="4"/>
    <n v="0.27423505862167574"/>
    <n v="44.56"/>
    <x v="5"/>
    <s v="Feb 2015"/>
    <s v="Feb 2015  Week 06"/>
    <x v="0"/>
    <x v="0"/>
    <x v="0"/>
    <x v="0"/>
  </r>
  <r>
    <n v="672"/>
    <s v="Brian Leach"/>
    <x v="2"/>
    <n v="0.1"/>
    <n v="195.99"/>
    <n v="3.99"/>
    <x v="1"/>
    <x v="0"/>
    <x v="1"/>
    <x v="12"/>
    <x v="5"/>
    <s v="R380"/>
    <n v="0.57999999999999996"/>
    <s v="United States"/>
    <x v="1"/>
    <x v="20"/>
    <x v="189"/>
    <x v="283"/>
    <d v="2015-02-05T00:00:00"/>
    <x v="1"/>
    <x v="1"/>
    <x v="35"/>
    <d v="2015-02-12T00:00:00"/>
    <d v="2015-02-12T00:00:00"/>
    <d v="2015-02-28T00:00:00"/>
    <d v="2015-02-12T00:00:00"/>
    <n v="-655.42399999999998"/>
    <n v="2"/>
    <n v="308.86"/>
    <x v="284"/>
    <n v="195.89000000000001"/>
    <x v="1"/>
    <x v="7"/>
    <n v="-2.1220747264132616"/>
    <n v="-346.56399999999996"/>
    <x v="5"/>
    <s v="Feb 2015"/>
    <s v="Feb 2015  Week 06"/>
    <x v="1"/>
    <x v="1"/>
    <x v="1"/>
    <x v="0"/>
  </r>
  <r>
    <n v="1427"/>
    <s v="Stacy Gould"/>
    <x v="2"/>
    <n v="0.09"/>
    <n v="125.99"/>
    <n v="2.5"/>
    <x v="1"/>
    <x v="2"/>
    <x v="1"/>
    <x v="12"/>
    <x v="5"/>
    <s v="i2000"/>
    <n v="0.6"/>
    <s v="United States"/>
    <x v="1"/>
    <x v="25"/>
    <x v="269"/>
    <x v="285"/>
    <d v="2015-02-05T00:00:00"/>
    <x v="1"/>
    <x v="1"/>
    <x v="35"/>
    <d v="2015-02-09T00:00:00"/>
    <d v="2015-02-09T00:00:00"/>
    <d v="2015-02-28T00:00:00"/>
    <d v="2015-02-09T00:00:00"/>
    <n v="1258.7877000000001"/>
    <n v="18"/>
    <n v="1824.33"/>
    <x v="285"/>
    <n v="125.89999999999999"/>
    <x v="1"/>
    <x v="4"/>
    <n v="0.69000000000000006"/>
    <n v="3083.1176999999998"/>
    <x v="5"/>
    <s v="Feb 2015"/>
    <s v="Feb 2015  Week 06"/>
    <x v="0"/>
    <x v="0"/>
    <x v="0"/>
    <x v="0"/>
  </r>
  <r>
    <n v="1816"/>
    <s v="Danielle Schneider"/>
    <x v="2"/>
    <n v="0.01"/>
    <n v="10.48"/>
    <n v="2.89"/>
    <x v="1"/>
    <x v="1"/>
    <x v="2"/>
    <x v="2"/>
    <x v="1"/>
    <s v="Staples Battery-Operated Desktop Pencil Sharpener"/>
    <n v="0.6"/>
    <s v="United States"/>
    <x v="1"/>
    <x v="25"/>
    <x v="270"/>
    <x v="286"/>
    <d v="2015-02-05T00:00:00"/>
    <x v="1"/>
    <x v="1"/>
    <x v="35"/>
    <d v="2015-02-07T00:00:00"/>
    <d v="2015-02-07T00:00:00"/>
    <d v="2015-02-28T00:00:00"/>
    <d v="2015-02-07T00:00:00"/>
    <n v="60.561599999999999"/>
    <n v="19"/>
    <n v="202.38"/>
    <x v="286"/>
    <n v="10.47"/>
    <x v="1"/>
    <x v="2"/>
    <n v="0.2992469611621702"/>
    <n v="262.94159999999999"/>
    <x v="5"/>
    <s v="Feb 2015"/>
    <s v="Feb 2015  Week 06"/>
    <x v="0"/>
    <x v="0"/>
    <x v="0"/>
    <x v="0"/>
  </r>
  <r>
    <n v="1821"/>
    <s v="Vanessa Boyer"/>
    <x v="2"/>
    <n v="0.01"/>
    <n v="10.48"/>
    <n v="2.89"/>
    <x v="1"/>
    <x v="1"/>
    <x v="2"/>
    <x v="2"/>
    <x v="1"/>
    <s v="Staples Battery-Operated Desktop Pencil Sharpener"/>
    <n v="0.6"/>
    <s v="United States"/>
    <x v="3"/>
    <x v="11"/>
    <x v="13"/>
    <x v="13"/>
    <d v="2015-02-05T00:00:00"/>
    <x v="1"/>
    <x v="1"/>
    <x v="35"/>
    <d v="2015-02-07T00:00:00"/>
    <d v="2015-02-07T00:00:00"/>
    <d v="2015-02-28T00:00:00"/>
    <d v="2015-02-07T00:00:00"/>
    <n v="40.92"/>
    <n v="76"/>
    <n v="809.51"/>
    <x v="287"/>
    <n v="10.47"/>
    <x v="3"/>
    <x v="2"/>
    <n v="5.0549097602253221E-2"/>
    <n v="850.43"/>
    <x v="5"/>
    <s v="Feb 2015"/>
    <s v="Feb 2015  Week 06"/>
    <x v="0"/>
    <x v="0"/>
    <x v="0"/>
    <x v="0"/>
  </r>
  <r>
    <n v="980"/>
    <s v="Howard Burnett"/>
    <x v="4"/>
    <n v="0"/>
    <n v="37.76"/>
    <n v="12.9"/>
    <x v="1"/>
    <x v="3"/>
    <x v="2"/>
    <x v="6"/>
    <x v="5"/>
    <s v="Companion Letter/Legal File, Black"/>
    <n v="0.56999999999999995"/>
    <s v="United States"/>
    <x v="3"/>
    <x v="42"/>
    <x v="159"/>
    <x v="165"/>
    <d v="2015-02-05T00:00:00"/>
    <x v="1"/>
    <x v="1"/>
    <x v="35"/>
    <d v="2015-02-06T00:00:00"/>
    <d v="2015-02-06T00:00:00"/>
    <d v="2015-02-28T00:00:00"/>
    <d v="2015-02-06T00:00:00"/>
    <n v="93.846800000000002"/>
    <n v="12"/>
    <n v="477.2"/>
    <x v="288"/>
    <n v="37.76"/>
    <x v="3"/>
    <x v="1"/>
    <n v="0.19666135792120704"/>
    <n v="571.04679999999996"/>
    <x v="5"/>
    <s v="Feb 2015"/>
    <s v="Feb 2015  Week 06"/>
    <x v="0"/>
    <x v="0"/>
    <x v="0"/>
    <x v="0"/>
  </r>
  <r>
    <n v="2094"/>
    <s v="Vernon Hirsch Singleton"/>
    <x v="4"/>
    <n v="0.08"/>
    <n v="400.98"/>
    <n v="42.52"/>
    <x v="0"/>
    <x v="3"/>
    <x v="0"/>
    <x v="0"/>
    <x v="0"/>
    <s v="Bretford CR8500 Series Meeting Room Furniture"/>
    <n v="0.71"/>
    <s v="United States"/>
    <x v="2"/>
    <x v="8"/>
    <x v="271"/>
    <x v="287"/>
    <d v="2015-02-05T00:00:00"/>
    <x v="1"/>
    <x v="1"/>
    <x v="35"/>
    <d v="2015-02-06T00:00:00"/>
    <d v="2015-02-06T00:00:00"/>
    <d v="2015-02-28T00:00:00"/>
    <d v="2015-02-06T00:00:00"/>
    <n v="3031.9724000000001"/>
    <n v="20"/>
    <n v="7840.04"/>
    <x v="289"/>
    <n v="400.90000000000003"/>
    <x v="2"/>
    <x v="1"/>
    <n v="0.38672920036122266"/>
    <n v="10872.0124"/>
    <x v="5"/>
    <s v="Feb 2015"/>
    <s v="Feb 2015  Week 06"/>
    <x v="0"/>
    <x v="0"/>
    <x v="0"/>
    <x v="0"/>
  </r>
  <r>
    <n v="2282"/>
    <s v="Jimmy Waters"/>
    <x v="4"/>
    <n v="0.04"/>
    <n v="5.98"/>
    <n v="5.79"/>
    <x v="1"/>
    <x v="2"/>
    <x v="2"/>
    <x v="7"/>
    <x v="5"/>
    <s v="Xerox 1903"/>
    <n v="0.36"/>
    <s v="United States"/>
    <x v="1"/>
    <x v="30"/>
    <x v="272"/>
    <x v="288"/>
    <d v="2015-02-05T00:00:00"/>
    <x v="1"/>
    <x v="1"/>
    <x v="35"/>
    <d v="2015-02-07T00:00:00"/>
    <d v="2015-02-07T00:00:00"/>
    <d v="2015-02-28T00:00:00"/>
    <d v="2015-02-07T00:00:00"/>
    <n v="-36.030799999999999"/>
    <n v="14"/>
    <n v="86.12"/>
    <x v="290"/>
    <n v="5.94"/>
    <x v="1"/>
    <x v="2"/>
    <n v="-0.41837900603808637"/>
    <n v="50.089200000000005"/>
    <x v="5"/>
    <s v="Feb 2015"/>
    <s v="Feb 2015  Week 06"/>
    <x v="0"/>
    <x v="0"/>
    <x v="0"/>
    <x v="0"/>
  </r>
  <r>
    <n v="2747"/>
    <s v="Brian Grady"/>
    <x v="4"/>
    <n v="0.08"/>
    <n v="9.98"/>
    <n v="12.52"/>
    <x v="1"/>
    <x v="3"/>
    <x v="0"/>
    <x v="11"/>
    <x v="5"/>
    <s v="Eldon® Expressions™ Wood and Plastic Desk Accessories, Oak"/>
    <n v="0.56999999999999995"/>
    <s v="United States"/>
    <x v="3"/>
    <x v="11"/>
    <x v="13"/>
    <x v="289"/>
    <d v="2015-02-05T00:00:00"/>
    <x v="1"/>
    <x v="1"/>
    <x v="35"/>
    <d v="2015-02-07T00:00:00"/>
    <d v="2015-02-07T00:00:00"/>
    <d v="2015-02-28T00:00:00"/>
    <d v="2015-02-07T00:00:00"/>
    <n v="-102.93"/>
    <n v="15"/>
    <n v="150.24"/>
    <x v="291"/>
    <n v="9.9"/>
    <x v="3"/>
    <x v="2"/>
    <n v="-0.68510383386581475"/>
    <n v="47.31"/>
    <x v="5"/>
    <s v="Feb 2015"/>
    <s v="Feb 2015  Week 06"/>
    <x v="0"/>
    <x v="0"/>
    <x v="0"/>
    <x v="0"/>
  </r>
  <r>
    <n v="2803"/>
    <s v="Catherine Dorsey Burnett"/>
    <x v="4"/>
    <n v="7.0000000000000007E-2"/>
    <n v="500.98"/>
    <n v="28.14"/>
    <x v="0"/>
    <x v="0"/>
    <x v="1"/>
    <x v="3"/>
    <x v="3"/>
    <s v="Hewlett-Packard cp1700 [D, PS] Series Color Inkjet Printers"/>
    <n v="0.38"/>
    <s v="United States"/>
    <x v="2"/>
    <x v="8"/>
    <x v="273"/>
    <x v="290"/>
    <d v="2015-02-05T00:00:00"/>
    <x v="1"/>
    <x v="1"/>
    <x v="35"/>
    <d v="2015-02-06T00:00:00"/>
    <d v="2015-02-06T00:00:00"/>
    <d v="2015-02-28T00:00:00"/>
    <d v="2015-02-06T00:00:00"/>
    <n v="2699.9838"/>
    <n v="10"/>
    <n v="3913.02"/>
    <x v="292"/>
    <n v="500.91"/>
    <x v="2"/>
    <x v="1"/>
    <n v="0.69"/>
    <n v="6613.0038000000004"/>
    <x v="5"/>
    <s v="Feb 2015"/>
    <s v="Feb 2015  Week 06"/>
    <x v="0"/>
    <x v="0"/>
    <x v="0"/>
    <x v="0"/>
  </r>
  <r>
    <n v="2803"/>
    <s v="Catherine Dorsey Burnett"/>
    <x v="4"/>
    <n v="0.1"/>
    <n v="178.47"/>
    <n v="19.989999999999998"/>
    <x v="1"/>
    <x v="0"/>
    <x v="2"/>
    <x v="6"/>
    <x v="5"/>
    <s v="Hot File® 7-Pocket, Floor Stand"/>
    <n v="0.55000000000000004"/>
    <s v="United States"/>
    <x v="2"/>
    <x v="8"/>
    <x v="273"/>
    <x v="290"/>
    <d v="2015-02-05T00:00:00"/>
    <x v="1"/>
    <x v="1"/>
    <x v="35"/>
    <d v="2015-02-07T00:00:00"/>
    <d v="2015-02-07T00:00:00"/>
    <d v="2015-02-28T00:00:00"/>
    <d v="2015-02-07T00:00:00"/>
    <n v="-170.98"/>
    <n v="1"/>
    <n v="180.14"/>
    <x v="292"/>
    <n v="178.37"/>
    <x v="2"/>
    <x v="2"/>
    <n v="-0.94915066059731323"/>
    <n v="9.1599999999999966"/>
    <x v="5"/>
    <s v="Feb 2015"/>
    <s v="Feb 2015  Week 06"/>
    <x v="1"/>
    <x v="1"/>
    <x v="1"/>
    <x v="0"/>
  </r>
  <r>
    <n v="1117"/>
    <s v="Samantha Koch"/>
    <x v="3"/>
    <n v="0.06"/>
    <n v="64.650000000000006"/>
    <n v="35"/>
    <x v="1"/>
    <x v="2"/>
    <x v="2"/>
    <x v="6"/>
    <x v="4"/>
    <s v="Space Solutions Commercial Steel Shelving"/>
    <n v="0.8"/>
    <s v="United States"/>
    <x v="2"/>
    <x v="41"/>
    <x v="274"/>
    <x v="291"/>
    <d v="2015-02-05T00:00:00"/>
    <x v="1"/>
    <x v="1"/>
    <x v="35"/>
    <d v="2015-02-06T00:00:00"/>
    <d v="2015-02-06T00:00:00"/>
    <d v="2015-02-28T00:00:00"/>
    <d v="2015-02-06T00:00:00"/>
    <n v="-139.28720000000001"/>
    <n v="4"/>
    <n v="277.60000000000002"/>
    <x v="293"/>
    <n v="64.59"/>
    <x v="2"/>
    <x v="1"/>
    <n v="-0.50175504322766573"/>
    <n v="138.31280000000001"/>
    <x v="5"/>
    <s v="Feb 2015"/>
    <s v="Feb 2015  Week 06"/>
    <x v="0"/>
    <x v="0"/>
    <x v="0"/>
    <x v="0"/>
  </r>
  <r>
    <n v="2498"/>
    <s v="Arlene Long"/>
    <x v="3"/>
    <n v="0.08"/>
    <n v="1.68"/>
    <n v="1.57"/>
    <x v="1"/>
    <x v="0"/>
    <x v="2"/>
    <x v="2"/>
    <x v="2"/>
    <s v="Newell 323"/>
    <n v="0.59"/>
    <s v="United States"/>
    <x v="2"/>
    <x v="8"/>
    <x v="236"/>
    <x v="77"/>
    <d v="2015-02-05T00:00:00"/>
    <x v="1"/>
    <x v="1"/>
    <x v="35"/>
    <d v="2015-02-06T00:00:00"/>
    <d v="2015-02-06T00:00:00"/>
    <d v="2015-02-28T00:00:00"/>
    <d v="2015-02-06T00:00:00"/>
    <n v="-46.25"/>
    <n v="88"/>
    <n v="148.36000000000001"/>
    <x v="294"/>
    <n v="1.5999999999999999"/>
    <x v="2"/>
    <x v="1"/>
    <n v="-0.31174170935562145"/>
    <n v="102.11000000000001"/>
    <x v="5"/>
    <s v="Feb 2015"/>
    <s v="Feb 2015  Week 06"/>
    <x v="1"/>
    <x v="1"/>
    <x v="0"/>
    <x v="0"/>
  </r>
  <r>
    <n v="421"/>
    <s v="Scott Feldman"/>
    <x v="0"/>
    <n v="0.09"/>
    <n v="999.99"/>
    <n v="13.99"/>
    <x v="1"/>
    <x v="0"/>
    <x v="1"/>
    <x v="3"/>
    <x v="6"/>
    <s v="Polycom Soundstation EX Audio-Conferencing Telephone, Black"/>
    <n v="0.36"/>
    <s v="United States"/>
    <x v="3"/>
    <x v="33"/>
    <x v="275"/>
    <x v="292"/>
    <d v="2015-02-06T00:00:00"/>
    <x v="1"/>
    <x v="1"/>
    <x v="36"/>
    <d v="2015-02-08T00:00:00"/>
    <d v="2015-02-08T00:00:00"/>
    <d v="2015-02-28T00:00:00"/>
    <d v="2015-02-08T00:00:00"/>
    <n v="-2531.4825000000001"/>
    <n v="1"/>
    <n v="919.09"/>
    <x v="295"/>
    <n v="999.9"/>
    <x v="3"/>
    <x v="2"/>
    <n v="-2.7543358104211775"/>
    <n v="-1612.3924999999999"/>
    <x v="5"/>
    <s v="Feb 2015"/>
    <s v="Feb 2015  Week 06"/>
    <x v="0"/>
    <x v="0"/>
    <x v="0"/>
    <x v="0"/>
  </r>
  <r>
    <n v="1020"/>
    <s v="Julie Porter"/>
    <x v="0"/>
    <n v="7.0000000000000007E-2"/>
    <n v="4.13"/>
    <n v="5.04"/>
    <x v="1"/>
    <x v="0"/>
    <x v="2"/>
    <x v="5"/>
    <x v="5"/>
    <s v="ACCOHIDE® 3-Ring Binder, Blue, 1&quot;"/>
    <n v="0.38"/>
    <s v="United States"/>
    <x v="1"/>
    <x v="38"/>
    <x v="276"/>
    <x v="293"/>
    <d v="2015-02-06T00:00:00"/>
    <x v="1"/>
    <x v="1"/>
    <x v="36"/>
    <d v="2015-02-07T00:00:00"/>
    <d v="2015-02-07T00:00:00"/>
    <d v="2015-02-28T00:00:00"/>
    <d v="2015-02-07T00:00:00"/>
    <n v="-76.424400000000006"/>
    <n v="20"/>
    <n v="79.06"/>
    <x v="296"/>
    <n v="4.0599999999999996"/>
    <x v="1"/>
    <x v="1"/>
    <n v="-0.96666329370098658"/>
    <n v="2.6355999999999966"/>
    <x v="5"/>
    <s v="Feb 2015"/>
    <s v="Feb 2015  Week 06"/>
    <x v="0"/>
    <x v="0"/>
    <x v="0"/>
    <x v="0"/>
  </r>
  <r>
    <n v="1020"/>
    <s v="Julie Porter"/>
    <x v="0"/>
    <n v="0"/>
    <n v="4.4800000000000004"/>
    <n v="2.5"/>
    <x v="1"/>
    <x v="0"/>
    <x v="2"/>
    <x v="15"/>
    <x v="5"/>
    <s v="Ampad #10 Peel &amp; Seel® Holiday Envelopes"/>
    <n v="0.37"/>
    <s v="United States"/>
    <x v="1"/>
    <x v="38"/>
    <x v="276"/>
    <x v="293"/>
    <d v="2015-02-06T00:00:00"/>
    <x v="1"/>
    <x v="1"/>
    <x v="36"/>
    <d v="2015-02-08T00:00:00"/>
    <d v="2015-02-08T00:00:00"/>
    <d v="2015-02-28T00:00:00"/>
    <d v="2015-02-08T00:00:00"/>
    <n v="8.7319999999999993"/>
    <n v="14"/>
    <n v="65.14"/>
    <x v="296"/>
    <n v="4.4800000000000004"/>
    <x v="1"/>
    <x v="2"/>
    <n v="0.13404973902364137"/>
    <n v="73.872"/>
    <x v="5"/>
    <s v="Feb 2015"/>
    <s v="Feb 2015  Week 06"/>
    <x v="1"/>
    <x v="1"/>
    <x v="1"/>
    <x v="0"/>
  </r>
  <r>
    <n v="1533"/>
    <s v="Nicole Reid"/>
    <x v="1"/>
    <n v="0.02"/>
    <n v="4.8899999999999997"/>
    <n v="4.93"/>
    <x v="1"/>
    <x v="3"/>
    <x v="1"/>
    <x v="1"/>
    <x v="1"/>
    <s v="Maxell 3.5&quot; DS/HD IBM-Formatted Diskettes, 10/Pack"/>
    <n v="0.66"/>
    <s v="United States"/>
    <x v="1"/>
    <x v="6"/>
    <x v="277"/>
    <x v="294"/>
    <d v="2015-02-06T00:00:00"/>
    <x v="1"/>
    <x v="1"/>
    <x v="36"/>
    <d v="2015-02-07T00:00:00"/>
    <d v="2015-02-07T00:00:00"/>
    <d v="2015-02-28T00:00:00"/>
    <d v="2015-02-07T00:00:00"/>
    <n v="-56.445999999999998"/>
    <n v="14"/>
    <n v="74.010000000000005"/>
    <x v="297"/>
    <n v="4.87"/>
    <x v="1"/>
    <x v="1"/>
    <n v="-0.76268071882178079"/>
    <n v="17.564000000000007"/>
    <x v="5"/>
    <s v="Feb 2015"/>
    <s v="Feb 2015  Week 06"/>
    <x v="0"/>
    <x v="0"/>
    <x v="0"/>
    <x v="0"/>
  </r>
  <r>
    <n v="1533"/>
    <s v="Nicole Reid"/>
    <x v="1"/>
    <n v="7.0000000000000007E-2"/>
    <n v="10.06"/>
    <n v="2.06"/>
    <x v="1"/>
    <x v="3"/>
    <x v="2"/>
    <x v="7"/>
    <x v="2"/>
    <s v="Riverleaf Stik-Withit® Designer Note Cubes®"/>
    <n v="0.39"/>
    <s v="United States"/>
    <x v="1"/>
    <x v="6"/>
    <x v="277"/>
    <x v="294"/>
    <d v="2015-02-06T00:00:00"/>
    <x v="1"/>
    <x v="1"/>
    <x v="36"/>
    <d v="2015-02-07T00:00:00"/>
    <d v="2015-02-07T00:00:00"/>
    <d v="2015-02-28T00:00:00"/>
    <d v="2015-02-07T00:00:00"/>
    <n v="33.189"/>
    <n v="5"/>
    <n v="48.1"/>
    <x v="297"/>
    <n v="9.99"/>
    <x v="1"/>
    <x v="1"/>
    <n v="0.69"/>
    <n v="81.289000000000001"/>
    <x v="5"/>
    <s v="Feb 2015"/>
    <s v="Feb 2015  Week 06"/>
    <x v="1"/>
    <x v="1"/>
    <x v="1"/>
    <x v="0"/>
  </r>
  <r>
    <n v="1927"/>
    <s v="Earl Alston"/>
    <x v="1"/>
    <n v="0.02"/>
    <n v="259.70999999999998"/>
    <n v="66.67"/>
    <x v="0"/>
    <x v="2"/>
    <x v="0"/>
    <x v="0"/>
    <x v="0"/>
    <s v="Bevis Round Bullnose 29&quot; High Table Top"/>
    <n v="0.65"/>
    <s v="United States"/>
    <x v="0"/>
    <x v="23"/>
    <x v="278"/>
    <x v="295"/>
    <d v="2015-02-06T00:00:00"/>
    <x v="1"/>
    <x v="1"/>
    <x v="36"/>
    <d v="2015-02-06T00:00:00"/>
    <d v="2015-02-06T00:00:00"/>
    <d v="2015-02-28T00:00:00"/>
    <d v="2015-02-06T00:00:00"/>
    <n v="-14.448"/>
    <n v="8"/>
    <n v="1757.15"/>
    <x v="298"/>
    <n v="259.69"/>
    <x v="0"/>
    <x v="6"/>
    <n v="-8.2224055999772349E-3"/>
    <n v="1742.702"/>
    <x v="5"/>
    <s v="Feb 2015"/>
    <s v="Feb 2015  Week 06"/>
    <x v="0"/>
    <x v="0"/>
    <x v="0"/>
    <x v="0"/>
  </r>
  <r>
    <n v="2135"/>
    <s v="Melvin Kendall"/>
    <x v="1"/>
    <n v="0.01"/>
    <n v="28.99"/>
    <n v="8.59"/>
    <x v="1"/>
    <x v="2"/>
    <x v="1"/>
    <x v="12"/>
    <x v="6"/>
    <s v="SouthWestern Bell FA970 Digital Answering Machine with Time/Day Stamp"/>
    <n v="0.56000000000000005"/>
    <s v="United States"/>
    <x v="2"/>
    <x v="43"/>
    <x v="279"/>
    <x v="296"/>
    <d v="2015-02-06T00:00:00"/>
    <x v="1"/>
    <x v="1"/>
    <x v="36"/>
    <d v="2015-02-07T00:00:00"/>
    <d v="2015-02-07T00:00:00"/>
    <d v="2015-02-28T00:00:00"/>
    <d v="2015-02-07T00:00:00"/>
    <n v="196.52328"/>
    <n v="21"/>
    <n v="556.61"/>
    <x v="299"/>
    <n v="28.979999999999997"/>
    <x v="2"/>
    <x v="1"/>
    <n v="0.35307177377337812"/>
    <n v="753.13328000000001"/>
    <x v="5"/>
    <s v="Feb 2015"/>
    <s v="Feb 2015  Week 06"/>
    <x v="0"/>
    <x v="0"/>
    <x v="0"/>
    <x v="0"/>
  </r>
  <r>
    <n v="2486"/>
    <s v="Jack Horn"/>
    <x v="1"/>
    <n v="0.02"/>
    <n v="71.37"/>
    <n v="69"/>
    <x v="1"/>
    <x v="0"/>
    <x v="0"/>
    <x v="0"/>
    <x v="4"/>
    <s v="Lesro Sheffield Collection Coffee Table, End Table, Center Table, Corner Table"/>
    <n v="0.68"/>
    <s v="United States"/>
    <x v="0"/>
    <x v="5"/>
    <x v="254"/>
    <x v="268"/>
    <d v="2015-02-06T00:00:00"/>
    <x v="1"/>
    <x v="1"/>
    <x v="36"/>
    <d v="2015-02-07T00:00:00"/>
    <d v="2015-02-07T00:00:00"/>
    <d v="2015-02-28T00:00:00"/>
    <d v="2015-02-07T00:00:00"/>
    <n v="-439.90800000000002"/>
    <n v="4"/>
    <n v="237.62"/>
    <x v="300"/>
    <n v="71.350000000000009"/>
    <x v="0"/>
    <x v="1"/>
    <n v="-1.8513088123895296"/>
    <n v="-202.28800000000001"/>
    <x v="5"/>
    <s v="Feb 2015"/>
    <s v="Feb 2015  Week 06"/>
    <x v="1"/>
    <x v="1"/>
    <x v="0"/>
    <x v="0"/>
  </r>
  <r>
    <n v="2486"/>
    <s v="Jack Horn"/>
    <x v="1"/>
    <n v="0.03"/>
    <n v="205.99"/>
    <n v="8.99"/>
    <x v="2"/>
    <x v="0"/>
    <x v="1"/>
    <x v="12"/>
    <x v="5"/>
    <s v="StarTAC 8000"/>
    <n v="0.6"/>
    <s v="United States"/>
    <x v="0"/>
    <x v="5"/>
    <x v="254"/>
    <x v="268"/>
    <d v="2015-02-06T00:00:00"/>
    <x v="1"/>
    <x v="1"/>
    <x v="36"/>
    <d v="2015-02-08T00:00:00"/>
    <d v="2015-02-08T00:00:00"/>
    <d v="2015-02-28T00:00:00"/>
    <d v="2015-02-08T00:00:00"/>
    <n v="1087.7159999999999"/>
    <n v="1"/>
    <n v="176.42"/>
    <x v="300"/>
    <n v="205.96"/>
    <x v="0"/>
    <x v="2"/>
    <n v="6.1654914408797188"/>
    <n v="1264.136"/>
    <x v="5"/>
    <s v="Feb 2015"/>
    <s v="Feb 2015  Week 06"/>
    <x v="1"/>
    <x v="1"/>
    <x v="1"/>
    <x v="0"/>
  </r>
  <r>
    <n v="389"/>
    <s v="Joel Buckley"/>
    <x v="2"/>
    <n v="0.03"/>
    <n v="160.97999999999999"/>
    <n v="30"/>
    <x v="0"/>
    <x v="3"/>
    <x v="0"/>
    <x v="9"/>
    <x v="3"/>
    <s v="Office Star - Mid Back Dual function Ergonomic High Back Chair with 2-Way Adjustable Arms"/>
    <n v="0.62"/>
    <s v="United States"/>
    <x v="1"/>
    <x v="13"/>
    <x v="280"/>
    <x v="297"/>
    <d v="2015-02-06T00:00:00"/>
    <x v="1"/>
    <x v="1"/>
    <x v="36"/>
    <d v="2015-02-10T00:00:00"/>
    <d v="2015-02-10T00:00:00"/>
    <d v="2015-02-28T00:00:00"/>
    <d v="2015-02-10T00:00:00"/>
    <n v="1273.2086999999999"/>
    <n v="11"/>
    <n v="1845.23"/>
    <x v="301"/>
    <n v="160.94999999999999"/>
    <x v="1"/>
    <x v="4"/>
    <n v="0.69"/>
    <n v="3118.4386999999997"/>
    <x v="5"/>
    <s v="Feb 2015"/>
    <s v="Feb 2015  Week 06"/>
    <x v="0"/>
    <x v="0"/>
    <x v="0"/>
    <x v="0"/>
  </r>
  <r>
    <n v="1607"/>
    <s v="Kathleen Huang Hall"/>
    <x v="2"/>
    <n v="0.1"/>
    <n v="5.68"/>
    <n v="3.6"/>
    <x v="2"/>
    <x v="2"/>
    <x v="2"/>
    <x v="16"/>
    <x v="1"/>
    <s v="Acme® Preferred Stainless Steel Scissors"/>
    <n v="0.56000000000000005"/>
    <s v="United States"/>
    <x v="3"/>
    <x v="11"/>
    <x v="281"/>
    <x v="298"/>
    <d v="2015-02-06T00:00:00"/>
    <x v="1"/>
    <x v="1"/>
    <x v="36"/>
    <d v="2015-02-10T00:00:00"/>
    <d v="2015-02-10T00:00:00"/>
    <d v="2015-02-28T00:00:00"/>
    <d v="2015-02-10T00:00:00"/>
    <n v="-33.2956"/>
    <n v="21"/>
    <n v="118.35"/>
    <x v="302"/>
    <n v="5.58"/>
    <x v="3"/>
    <x v="4"/>
    <n v="-0.28133164343050276"/>
    <n v="85.054399999999987"/>
    <x v="5"/>
    <s v="Feb 2015"/>
    <s v="Feb 2015  Week 06"/>
    <x v="0"/>
    <x v="0"/>
    <x v="0"/>
    <x v="0"/>
  </r>
  <r>
    <n v="2270"/>
    <s v="Kristine Holden"/>
    <x v="2"/>
    <n v="0.01"/>
    <n v="20.48"/>
    <n v="6.32"/>
    <x v="1"/>
    <x v="0"/>
    <x v="2"/>
    <x v="8"/>
    <x v="5"/>
    <s v="Kensington 6 Outlet Guardian Standard Surge Protector"/>
    <n v="0.57999999999999996"/>
    <s v="United States"/>
    <x v="0"/>
    <x v="23"/>
    <x v="282"/>
    <x v="299"/>
    <d v="2015-02-06T00:00:00"/>
    <x v="1"/>
    <x v="1"/>
    <x v="36"/>
    <d v="2015-02-08T00:00:00"/>
    <d v="2015-02-08T00:00:00"/>
    <d v="2015-02-28T00:00:00"/>
    <d v="2015-02-08T00:00:00"/>
    <n v="711.24480000000005"/>
    <n v="18"/>
    <n v="375.03"/>
    <x v="303"/>
    <n v="20.47"/>
    <x v="0"/>
    <x v="2"/>
    <n v="1.8965010799136073"/>
    <n v="1086.2748000000001"/>
    <x v="5"/>
    <s v="Feb 2015"/>
    <s v="Feb 2015  Week 06"/>
    <x v="0"/>
    <x v="0"/>
    <x v="0"/>
    <x v="0"/>
  </r>
  <r>
    <n v="2270"/>
    <s v="Kristine Holden"/>
    <x v="2"/>
    <n v="0.09"/>
    <n v="1.86"/>
    <n v="2.58"/>
    <x v="1"/>
    <x v="0"/>
    <x v="2"/>
    <x v="14"/>
    <x v="2"/>
    <s v="Super Bands, 12/Pack"/>
    <n v="0.82"/>
    <s v="United States"/>
    <x v="0"/>
    <x v="23"/>
    <x v="282"/>
    <x v="299"/>
    <d v="2015-02-06T00:00:00"/>
    <x v="1"/>
    <x v="1"/>
    <x v="36"/>
    <d v="2015-02-11T00:00:00"/>
    <d v="2015-02-11T00:00:00"/>
    <d v="2015-02-28T00:00:00"/>
    <d v="2015-02-11T00:00:00"/>
    <n v="-1084.8469631999999"/>
    <n v="12"/>
    <n v="22.11"/>
    <x v="303"/>
    <n v="1.77"/>
    <x v="0"/>
    <x v="3"/>
    <n v="-49.065896119402979"/>
    <n v="-1062.7369632"/>
    <x v="5"/>
    <s v="Feb 2015"/>
    <s v="Feb 2015  Week 06"/>
    <x v="1"/>
    <x v="1"/>
    <x v="1"/>
    <x v="0"/>
  </r>
  <r>
    <n v="2270"/>
    <s v="Kristine Holden"/>
    <x v="2"/>
    <n v="0.08"/>
    <n v="205.99"/>
    <n v="2.5"/>
    <x v="1"/>
    <x v="0"/>
    <x v="1"/>
    <x v="12"/>
    <x v="5"/>
    <s v="V70"/>
    <n v="0.59"/>
    <s v="United States"/>
    <x v="0"/>
    <x v="23"/>
    <x v="282"/>
    <x v="299"/>
    <d v="2015-02-06T00:00:00"/>
    <x v="1"/>
    <x v="1"/>
    <x v="36"/>
    <d v="2015-02-11T00:00:00"/>
    <d v="2015-02-11T00:00:00"/>
    <d v="2015-02-28T00:00:00"/>
    <d v="2015-02-11T00:00:00"/>
    <n v="-156.77199999999999"/>
    <n v="17"/>
    <n v="2875.35"/>
    <x v="303"/>
    <n v="205.91"/>
    <x v="0"/>
    <x v="3"/>
    <n v="-5.4522753751717182E-2"/>
    <n v="2718.578"/>
    <x v="5"/>
    <s v="Feb 2015"/>
    <s v="Feb 2015  Week 06"/>
    <x v="1"/>
    <x v="1"/>
    <x v="1"/>
    <x v="0"/>
  </r>
  <r>
    <n v="697"/>
    <s v="Adam G Sawyer"/>
    <x v="0"/>
    <n v="0.08"/>
    <n v="14.81"/>
    <n v="13.32"/>
    <x v="1"/>
    <x v="3"/>
    <x v="2"/>
    <x v="8"/>
    <x v="5"/>
    <s v="Holmes Replacement Filter for HEPA Air Cleaner, Large Room"/>
    <n v="0.43"/>
    <s v="United States"/>
    <x v="1"/>
    <x v="2"/>
    <x v="283"/>
    <x v="300"/>
    <d v="2015-02-07T00:00:00"/>
    <x v="1"/>
    <x v="1"/>
    <x v="37"/>
    <d v="2015-02-09T00:00:00"/>
    <d v="2015-02-09T00:00:00"/>
    <d v="2015-02-28T00:00:00"/>
    <d v="2015-02-09T00:00:00"/>
    <n v="-131.6172"/>
    <n v="20"/>
    <n v="292.18"/>
    <x v="304"/>
    <n v="14.73"/>
    <x v="1"/>
    <x v="2"/>
    <n v="-0.45046615100280646"/>
    <n v="160.56280000000001"/>
    <x v="5"/>
    <s v="Feb 2015"/>
    <s v="Feb 2015  Week 06"/>
    <x v="0"/>
    <x v="0"/>
    <x v="0"/>
    <x v="0"/>
  </r>
  <r>
    <n v="698"/>
    <s v="Nelson Hensley"/>
    <x v="0"/>
    <n v="0.08"/>
    <n v="14.81"/>
    <n v="13.32"/>
    <x v="1"/>
    <x v="3"/>
    <x v="2"/>
    <x v="8"/>
    <x v="5"/>
    <s v="Holmes Replacement Filter for HEPA Air Cleaner, Large Room"/>
    <n v="0.43"/>
    <s v="United States"/>
    <x v="2"/>
    <x v="4"/>
    <x v="20"/>
    <x v="301"/>
    <d v="2015-02-07T00:00:00"/>
    <x v="1"/>
    <x v="1"/>
    <x v="37"/>
    <d v="2015-02-09T00:00:00"/>
    <d v="2015-02-09T00:00:00"/>
    <d v="2015-02-28T00:00:00"/>
    <d v="2015-02-09T00:00:00"/>
    <n v="-253.11"/>
    <n v="79"/>
    <n v="1154.1199999999999"/>
    <x v="305"/>
    <n v="14.73"/>
    <x v="2"/>
    <x v="2"/>
    <n v="-0.21930995043842932"/>
    <n v="901.00999999999988"/>
    <x v="5"/>
    <s v="Feb 2015"/>
    <s v="Feb 2015  Week 06"/>
    <x v="0"/>
    <x v="0"/>
    <x v="0"/>
    <x v="0"/>
  </r>
  <r>
    <n v="2626"/>
    <s v="Lillian Fischer"/>
    <x v="1"/>
    <n v="0.1"/>
    <n v="41.94"/>
    <n v="2.99"/>
    <x v="1"/>
    <x v="1"/>
    <x v="2"/>
    <x v="5"/>
    <x v="5"/>
    <s v="Avery Trapezoid Extra Heavy Duty 4&quot; Binders"/>
    <n v="0.35"/>
    <s v="United States"/>
    <x v="2"/>
    <x v="8"/>
    <x v="199"/>
    <x v="210"/>
    <d v="2015-02-07T00:00:00"/>
    <x v="1"/>
    <x v="1"/>
    <x v="37"/>
    <d v="2015-02-08T00:00:00"/>
    <d v="2015-02-08T00:00:00"/>
    <d v="2015-02-28T00:00:00"/>
    <d v="2015-02-08T00:00:00"/>
    <n v="164.08199999999999"/>
    <n v="6"/>
    <n v="237.8"/>
    <x v="306"/>
    <n v="41.839999999999996"/>
    <x v="2"/>
    <x v="1"/>
    <n v="0.69"/>
    <n v="401.88200000000001"/>
    <x v="5"/>
    <s v="Feb 2015"/>
    <s v="Feb 2015  Week 06"/>
    <x v="0"/>
    <x v="0"/>
    <x v="0"/>
    <x v="0"/>
  </r>
  <r>
    <n v="3351"/>
    <s v="Nathan Wyatt"/>
    <x v="1"/>
    <n v="0.06"/>
    <n v="6.7"/>
    <n v="1.56"/>
    <x v="2"/>
    <x v="0"/>
    <x v="2"/>
    <x v="2"/>
    <x v="2"/>
    <s v="Turquoise Lead Holder with Pocket Clip"/>
    <n v="0.52"/>
    <s v="United States"/>
    <x v="2"/>
    <x v="4"/>
    <x v="258"/>
    <x v="272"/>
    <d v="2015-02-07T00:00:00"/>
    <x v="1"/>
    <x v="1"/>
    <x v="37"/>
    <d v="2015-02-09T00:00:00"/>
    <d v="2015-02-09T00:00:00"/>
    <d v="2015-02-28T00:00:00"/>
    <d v="2015-02-09T00:00:00"/>
    <n v="40.6556"/>
    <n v="12"/>
    <n v="79.39"/>
    <x v="307"/>
    <n v="6.6400000000000006"/>
    <x v="2"/>
    <x v="2"/>
    <n v="0.51209976067514795"/>
    <n v="120.04560000000001"/>
    <x v="5"/>
    <s v="Feb 2015"/>
    <s v="Feb 2015  Week 06"/>
    <x v="1"/>
    <x v="1"/>
    <x v="0"/>
    <x v="0"/>
  </r>
  <r>
    <n v="1121"/>
    <s v="Tonya Proctor"/>
    <x v="2"/>
    <n v="0.04"/>
    <n v="19.98"/>
    <n v="8.68"/>
    <x v="1"/>
    <x v="1"/>
    <x v="2"/>
    <x v="7"/>
    <x v="5"/>
    <s v="Southworth 25% Cotton Premium Laser Paper and Envelopes"/>
    <n v="0.37"/>
    <s v="United States"/>
    <x v="2"/>
    <x v="8"/>
    <x v="284"/>
    <x v="302"/>
    <d v="2015-02-07T00:00:00"/>
    <x v="1"/>
    <x v="1"/>
    <x v="37"/>
    <d v="2015-02-14T00:00:00"/>
    <d v="2015-02-14T00:00:00"/>
    <d v="2015-02-28T00:00:00"/>
    <d v="2015-02-14T00:00:00"/>
    <n v="108"/>
    <n v="8"/>
    <n v="168.04"/>
    <x v="308"/>
    <n v="19.940000000000001"/>
    <x v="2"/>
    <x v="7"/>
    <n v="0.64270411806712691"/>
    <n v="276.03999999999996"/>
    <x v="5"/>
    <s v="Feb 2015"/>
    <s v="Feb 2015  Week 06"/>
    <x v="0"/>
    <x v="0"/>
    <x v="0"/>
    <x v="0"/>
  </r>
  <r>
    <n v="1121"/>
    <s v="Tonya Proctor"/>
    <x v="2"/>
    <n v="0.08"/>
    <n v="125.99"/>
    <n v="7.69"/>
    <x v="1"/>
    <x v="1"/>
    <x v="1"/>
    <x v="12"/>
    <x v="5"/>
    <s v="Timeport L7089"/>
    <n v="0.57999999999999996"/>
    <s v="United States"/>
    <x v="2"/>
    <x v="8"/>
    <x v="284"/>
    <x v="302"/>
    <d v="2015-02-07T00:00:00"/>
    <x v="1"/>
    <x v="1"/>
    <x v="37"/>
    <d v="2015-02-09T00:00:00"/>
    <d v="2015-02-09T00:00:00"/>
    <d v="2015-02-28T00:00:00"/>
    <d v="2015-02-09T00:00:00"/>
    <n v="377.154"/>
    <n v="7"/>
    <n v="703.46"/>
    <x v="308"/>
    <n v="125.91"/>
    <x v="2"/>
    <x v="2"/>
    <n v="0.53614135842833988"/>
    <n v="1080.614"/>
    <x v="5"/>
    <s v="Feb 2015"/>
    <s v="Feb 2015  Week 06"/>
    <x v="1"/>
    <x v="1"/>
    <x v="1"/>
    <x v="0"/>
  </r>
  <r>
    <n v="1723"/>
    <s v="Constance Flowers"/>
    <x v="4"/>
    <n v="0.05"/>
    <n v="6.68"/>
    <n v="5.66"/>
    <x v="1"/>
    <x v="3"/>
    <x v="2"/>
    <x v="7"/>
    <x v="5"/>
    <s v="Xerox 1923"/>
    <n v="0.37"/>
    <s v="United States"/>
    <x v="2"/>
    <x v="8"/>
    <x v="236"/>
    <x v="249"/>
    <d v="2015-02-07T00:00:00"/>
    <x v="1"/>
    <x v="1"/>
    <x v="37"/>
    <d v="2015-02-09T00:00:00"/>
    <d v="2015-02-09T00:00:00"/>
    <d v="2015-02-28T00:00:00"/>
    <d v="2015-02-09T00:00:00"/>
    <n v="-66.48"/>
    <n v="46"/>
    <n v="320.93"/>
    <x v="309"/>
    <n v="6.63"/>
    <x v="2"/>
    <x v="2"/>
    <n v="-0.20714797619418565"/>
    <n v="254.45"/>
    <x v="5"/>
    <s v="Feb 2015"/>
    <s v="Feb 2015  Week 06"/>
    <x v="1"/>
    <x v="1"/>
    <x v="0"/>
    <x v="0"/>
  </r>
  <r>
    <n v="1723"/>
    <s v="Constance Flowers"/>
    <x v="4"/>
    <n v="0.03"/>
    <n v="17.7"/>
    <n v="9.4700000000000006"/>
    <x v="1"/>
    <x v="3"/>
    <x v="2"/>
    <x v="6"/>
    <x v="5"/>
    <s v="Portfile® Personal File Boxes"/>
    <n v="0.59"/>
    <s v="United States"/>
    <x v="2"/>
    <x v="8"/>
    <x v="236"/>
    <x v="249"/>
    <d v="2015-02-07T00:00:00"/>
    <x v="1"/>
    <x v="1"/>
    <x v="37"/>
    <d v="2015-02-07T00:00:00"/>
    <d v="2015-02-07T00:00:00"/>
    <d v="2015-02-28T00:00:00"/>
    <d v="2015-02-07T00:00:00"/>
    <n v="-52.33"/>
    <n v="14"/>
    <n v="261.85000000000002"/>
    <x v="309"/>
    <n v="17.669999999999998"/>
    <x v="2"/>
    <x v="6"/>
    <n v="-0.19984724078670993"/>
    <n v="209.52000000000004"/>
    <x v="5"/>
    <s v="Feb 2015"/>
    <s v="Feb 2015  Week 06"/>
    <x v="1"/>
    <x v="1"/>
    <x v="1"/>
    <x v="0"/>
  </r>
  <r>
    <n v="2813"/>
    <s v="Marjorie Burnette"/>
    <x v="4"/>
    <n v="7.0000000000000007E-2"/>
    <n v="30.56"/>
    <n v="2.99"/>
    <x v="1"/>
    <x v="3"/>
    <x v="2"/>
    <x v="5"/>
    <x v="5"/>
    <s v="Surelock™ Post Binders"/>
    <n v="0.35"/>
    <s v="United States"/>
    <x v="0"/>
    <x v="34"/>
    <x v="285"/>
    <x v="303"/>
    <d v="2015-02-07T00:00:00"/>
    <x v="1"/>
    <x v="1"/>
    <x v="37"/>
    <d v="2015-02-07T00:00:00"/>
    <d v="2015-02-07T00:00:00"/>
    <d v="2015-02-28T00:00:00"/>
    <d v="2015-02-07T00:00:00"/>
    <n v="-95.618600000000001"/>
    <n v="12"/>
    <n v="364.92"/>
    <x v="310"/>
    <n v="30.49"/>
    <x v="0"/>
    <x v="6"/>
    <n v="-0.2620261975227447"/>
    <n v="269.3014"/>
    <x v="5"/>
    <s v="Feb 2015"/>
    <s v="Feb 2015  Week 06"/>
    <x v="0"/>
    <x v="0"/>
    <x v="0"/>
    <x v="0"/>
  </r>
  <r>
    <n v="1026"/>
    <s v="Eugene Kerr"/>
    <x v="3"/>
    <n v="0.08"/>
    <n v="65.989999999999995"/>
    <n v="5.92"/>
    <x v="1"/>
    <x v="0"/>
    <x v="1"/>
    <x v="12"/>
    <x v="5"/>
    <s v="i500plus"/>
    <n v="0.57999999999999996"/>
    <s v="United States"/>
    <x v="3"/>
    <x v="11"/>
    <x v="286"/>
    <x v="304"/>
    <d v="2015-02-07T00:00:00"/>
    <x v="1"/>
    <x v="1"/>
    <x v="37"/>
    <d v="2015-02-07T00:00:00"/>
    <d v="2015-02-07T00:00:00"/>
    <d v="2015-02-28T00:00:00"/>
    <d v="2015-02-07T00:00:00"/>
    <n v="624.40164000000004"/>
    <n v="22"/>
    <n v="1137.5999999999999"/>
    <x v="311"/>
    <n v="65.91"/>
    <x v="3"/>
    <x v="6"/>
    <n v="0.54887626582278493"/>
    <n v="1762.00164"/>
    <x v="5"/>
    <s v="Feb 2015"/>
    <s v="Feb 2015  Week 06"/>
    <x v="0"/>
    <x v="0"/>
    <x v="0"/>
    <x v="0"/>
  </r>
  <r>
    <n v="3403"/>
    <s v="Tammy Buckley"/>
    <x v="1"/>
    <n v="0.1"/>
    <n v="105.98"/>
    <n v="13.99"/>
    <x v="2"/>
    <x v="1"/>
    <x v="0"/>
    <x v="11"/>
    <x v="6"/>
    <s v="Tenex 46&quot; x 60&quot; Computer Anti-Static Chairmat, Rectangular Shaped"/>
    <n v="0.65"/>
    <s v="United States"/>
    <x v="2"/>
    <x v="45"/>
    <x v="287"/>
    <x v="305"/>
    <d v="2015-02-08T00:00:00"/>
    <x v="1"/>
    <x v="1"/>
    <x v="38"/>
    <d v="2015-02-11T00:00:00"/>
    <d v="2015-02-11T00:00:00"/>
    <d v="2015-02-28T00:00:00"/>
    <d v="2015-02-11T00:00:00"/>
    <n v="349.48500000000001"/>
    <n v="5"/>
    <n v="506.5"/>
    <x v="312"/>
    <n v="105.88000000000001"/>
    <x v="2"/>
    <x v="0"/>
    <n v="0.69000000000000006"/>
    <n v="855.98500000000001"/>
    <x v="6"/>
    <s v="Feb 2015"/>
    <s v="Feb 2015  Week 07"/>
    <x v="0"/>
    <x v="0"/>
    <x v="0"/>
    <x v="0"/>
  </r>
  <r>
    <n v="471"/>
    <s v="Ross Simpson"/>
    <x v="3"/>
    <n v="7.0000000000000007E-2"/>
    <n v="179.99"/>
    <n v="19.989999999999998"/>
    <x v="2"/>
    <x v="1"/>
    <x v="1"/>
    <x v="1"/>
    <x v="5"/>
    <s v="Motorola SB4200 Cable Modem"/>
    <n v="0.48"/>
    <s v="United States"/>
    <x v="0"/>
    <x v="5"/>
    <x v="78"/>
    <x v="306"/>
    <d v="2015-02-08T00:00:00"/>
    <x v="1"/>
    <x v="1"/>
    <x v="38"/>
    <d v="2015-02-08T00:00:00"/>
    <d v="2015-02-08T00:00:00"/>
    <d v="2015-02-28T00:00:00"/>
    <d v="2015-02-08T00:00:00"/>
    <n v="-568.53510000000006"/>
    <n v="4"/>
    <n v="718.03"/>
    <x v="313"/>
    <n v="179.92000000000002"/>
    <x v="0"/>
    <x v="6"/>
    <n v="-0.79179853209475937"/>
    <n v="149.49489999999992"/>
    <x v="6"/>
    <s v="Feb 2015"/>
    <s v="Feb 2015  Week 07"/>
    <x v="0"/>
    <x v="0"/>
    <x v="0"/>
    <x v="0"/>
  </r>
  <r>
    <n v="472"/>
    <s v="Donna Craven"/>
    <x v="3"/>
    <n v="7.0000000000000007E-2"/>
    <n v="179.99"/>
    <n v="19.989999999999998"/>
    <x v="2"/>
    <x v="1"/>
    <x v="1"/>
    <x v="1"/>
    <x v="5"/>
    <s v="Motorola SB4200 Cable Modem"/>
    <n v="0.48"/>
    <s v="United States"/>
    <x v="3"/>
    <x v="36"/>
    <x v="288"/>
    <x v="307"/>
    <d v="2015-02-08T00:00:00"/>
    <x v="1"/>
    <x v="1"/>
    <x v="38"/>
    <d v="2015-02-08T00:00:00"/>
    <d v="2015-02-08T00:00:00"/>
    <d v="2015-02-28T00:00:00"/>
    <d v="2015-02-08T00:00:00"/>
    <n v="-427.47"/>
    <n v="1"/>
    <n v="179.51"/>
    <x v="314"/>
    <n v="179.92000000000002"/>
    <x v="3"/>
    <x v="6"/>
    <n v="-2.3813158041334748"/>
    <n v="-247.96000000000004"/>
    <x v="6"/>
    <s v="Feb 2015"/>
    <s v="Feb 2015  Week 07"/>
    <x v="0"/>
    <x v="0"/>
    <x v="0"/>
    <x v="0"/>
  </r>
  <r>
    <n v="2151"/>
    <s v="Melinda Rogers"/>
    <x v="1"/>
    <n v="0.08"/>
    <n v="5.74"/>
    <n v="5.01"/>
    <x v="1"/>
    <x v="3"/>
    <x v="2"/>
    <x v="5"/>
    <x v="5"/>
    <s v="Binder Posts"/>
    <n v="0.39"/>
    <s v="United States"/>
    <x v="1"/>
    <x v="20"/>
    <x v="44"/>
    <x v="47"/>
    <d v="2015-02-09T00:00:00"/>
    <x v="1"/>
    <x v="1"/>
    <x v="39"/>
    <d v="2015-02-11T00:00:00"/>
    <d v="2015-02-11T00:00:00"/>
    <d v="2015-02-28T00:00:00"/>
    <d v="2015-02-11T00:00:00"/>
    <n v="-6.9308199999999998"/>
    <n v="1"/>
    <n v="7.21"/>
    <x v="315"/>
    <n v="5.66"/>
    <x v="1"/>
    <x v="2"/>
    <n v="-0.96127877947295415"/>
    <n v="0.27918000000000021"/>
    <x v="6"/>
    <s v="Feb 2015"/>
    <s v="Feb 2015  Week 07"/>
    <x v="1"/>
    <x v="1"/>
    <x v="0"/>
    <x v="0"/>
  </r>
  <r>
    <n v="1671"/>
    <s v="Mitchell Ross"/>
    <x v="2"/>
    <n v="0.1"/>
    <n v="4.13"/>
    <n v="0.99"/>
    <x v="1"/>
    <x v="0"/>
    <x v="2"/>
    <x v="13"/>
    <x v="5"/>
    <s v="Avery 491"/>
    <n v="0.39"/>
    <s v="United States"/>
    <x v="0"/>
    <x v="21"/>
    <x v="289"/>
    <x v="308"/>
    <d v="2015-02-09T00:00:00"/>
    <x v="1"/>
    <x v="1"/>
    <x v="39"/>
    <d v="2015-02-13T00:00:00"/>
    <d v="2015-02-13T00:00:00"/>
    <d v="2015-02-28T00:00:00"/>
    <d v="2015-02-13T00:00:00"/>
    <n v="-40.53"/>
    <n v="13"/>
    <n v="52.16"/>
    <x v="316"/>
    <n v="4.03"/>
    <x v="0"/>
    <x v="4"/>
    <n v="-0.77703220858895716"/>
    <n v="11.629999999999995"/>
    <x v="6"/>
    <s v="Feb 2015"/>
    <s v="Feb 2015  Week 07"/>
    <x v="0"/>
    <x v="0"/>
    <x v="0"/>
    <x v="0"/>
  </r>
  <r>
    <n v="1574"/>
    <s v="Sherry Hurley"/>
    <x v="4"/>
    <n v="7.0000000000000007E-2"/>
    <n v="20.95"/>
    <n v="5.99"/>
    <x v="1"/>
    <x v="1"/>
    <x v="1"/>
    <x v="1"/>
    <x v="5"/>
    <s v="Fellowes Basic 104-Key Keyboard, Platinum"/>
    <n v="0.65"/>
    <s v="United States"/>
    <x v="0"/>
    <x v="9"/>
    <x v="290"/>
    <x v="309"/>
    <d v="2015-02-09T00:00:00"/>
    <x v="1"/>
    <x v="1"/>
    <x v="39"/>
    <d v="2015-02-10T00:00:00"/>
    <d v="2015-02-10T00:00:00"/>
    <d v="2015-02-28T00:00:00"/>
    <d v="2015-02-10T00:00:00"/>
    <n v="27.234000000000002"/>
    <n v="19"/>
    <n v="391.4"/>
    <x v="317"/>
    <n v="20.88"/>
    <x v="0"/>
    <x v="1"/>
    <n v="6.9580991313234558E-2"/>
    <n v="418.63399999999996"/>
    <x v="6"/>
    <s v="Feb 2015"/>
    <s v="Feb 2015  Week 07"/>
    <x v="0"/>
    <x v="0"/>
    <x v="0"/>
    <x v="0"/>
  </r>
  <r>
    <n v="2619"/>
    <s v="Brandon E Shepherd"/>
    <x v="3"/>
    <n v="0.1"/>
    <n v="30.98"/>
    <n v="8.99"/>
    <x v="1"/>
    <x v="3"/>
    <x v="2"/>
    <x v="2"/>
    <x v="1"/>
    <s v="Boston School Pro Electric Pencil Sharpener, 1670"/>
    <n v="0.57999999999999996"/>
    <s v="United States"/>
    <x v="1"/>
    <x v="46"/>
    <x v="291"/>
    <x v="310"/>
    <d v="2015-02-09T00:00:00"/>
    <x v="1"/>
    <x v="1"/>
    <x v="39"/>
    <d v="2015-02-11T00:00:00"/>
    <d v="2015-02-11T00:00:00"/>
    <d v="2015-02-28T00:00:00"/>
    <d v="2015-02-11T00:00:00"/>
    <n v="-20.222799999999999"/>
    <n v="4"/>
    <n v="119.37"/>
    <x v="318"/>
    <n v="30.88"/>
    <x v="1"/>
    <x v="2"/>
    <n v="-0.16941275027226271"/>
    <n v="99.147199999999998"/>
    <x v="6"/>
    <s v="Feb 2015"/>
    <s v="Feb 2015  Week 07"/>
    <x v="0"/>
    <x v="0"/>
    <x v="0"/>
    <x v="0"/>
  </r>
  <r>
    <n v="491"/>
    <s v="Toni Swanson"/>
    <x v="0"/>
    <n v="0.01"/>
    <n v="4.9800000000000004"/>
    <n v="6.07"/>
    <x v="1"/>
    <x v="1"/>
    <x v="2"/>
    <x v="7"/>
    <x v="5"/>
    <s v="Xerox 1897"/>
    <n v="0.36"/>
    <s v="United States"/>
    <x v="3"/>
    <x v="11"/>
    <x v="13"/>
    <x v="311"/>
    <d v="2015-02-10T00:00:00"/>
    <x v="1"/>
    <x v="1"/>
    <x v="40"/>
    <d v="2015-02-11T00:00:00"/>
    <d v="2015-02-11T00:00:00"/>
    <d v="2015-02-28T00:00:00"/>
    <d v="2015-02-11T00:00:00"/>
    <n v="-69.069999999999993"/>
    <n v="41"/>
    <n v="217"/>
    <x v="319"/>
    <n v="4.9700000000000006"/>
    <x v="3"/>
    <x v="1"/>
    <n v="-0.31829493087557603"/>
    <n v="147.93"/>
    <x v="6"/>
    <s v="Feb 2015"/>
    <s v="Feb 2015  Week 07"/>
    <x v="0"/>
    <x v="0"/>
    <x v="0"/>
    <x v="0"/>
  </r>
  <r>
    <n v="494"/>
    <s v="Jimmy Alston Holder"/>
    <x v="0"/>
    <n v="0.01"/>
    <n v="4.9800000000000004"/>
    <n v="6.07"/>
    <x v="1"/>
    <x v="1"/>
    <x v="2"/>
    <x v="7"/>
    <x v="5"/>
    <s v="Xerox 1897"/>
    <n v="0.36"/>
    <s v="United States"/>
    <x v="2"/>
    <x v="4"/>
    <x v="20"/>
    <x v="312"/>
    <d v="2015-02-10T00:00:00"/>
    <x v="1"/>
    <x v="1"/>
    <x v="40"/>
    <d v="2015-02-11T00:00:00"/>
    <d v="2015-02-11T00:00:00"/>
    <d v="2015-02-28T00:00:00"/>
    <d v="2015-02-11T00:00:00"/>
    <n v="-35.916400000000003"/>
    <n v="10"/>
    <n v="52.93"/>
    <x v="320"/>
    <n v="4.9700000000000006"/>
    <x v="2"/>
    <x v="1"/>
    <n v="-0.67856414131872289"/>
    <n v="17.013599999999997"/>
    <x v="6"/>
    <s v="Feb 2015"/>
    <s v="Feb 2015  Week 07"/>
    <x v="0"/>
    <x v="0"/>
    <x v="0"/>
    <x v="0"/>
  </r>
  <r>
    <n v="1267"/>
    <s v="Rosemary Branch"/>
    <x v="0"/>
    <n v="0.01"/>
    <n v="13.99"/>
    <n v="7.51"/>
    <x v="1"/>
    <x v="3"/>
    <x v="1"/>
    <x v="3"/>
    <x v="6"/>
    <s v="Sharp EL500L Fraction Calculator"/>
    <n v="0.39"/>
    <s v="United States"/>
    <x v="0"/>
    <x v="12"/>
    <x v="292"/>
    <x v="313"/>
    <d v="2015-02-10T00:00:00"/>
    <x v="1"/>
    <x v="1"/>
    <x v="40"/>
    <d v="2015-02-11T00:00:00"/>
    <d v="2015-02-11T00:00:00"/>
    <d v="2015-02-28T00:00:00"/>
    <d v="2015-02-11T00:00:00"/>
    <n v="533.74199999999996"/>
    <n v="2"/>
    <n v="29.85"/>
    <x v="321"/>
    <n v="13.98"/>
    <x v="0"/>
    <x v="1"/>
    <n v="17.880804020100502"/>
    <n v="563.59199999999998"/>
    <x v="6"/>
    <s v="Feb 2015"/>
    <s v="Feb 2015  Week 07"/>
    <x v="0"/>
    <x v="0"/>
    <x v="0"/>
    <x v="0"/>
  </r>
  <r>
    <n v="1361"/>
    <s v="Kristina Collier"/>
    <x v="0"/>
    <n v="0.01"/>
    <n v="6.48"/>
    <n v="6.22"/>
    <x v="2"/>
    <x v="1"/>
    <x v="2"/>
    <x v="7"/>
    <x v="5"/>
    <s v="Xerox 1894"/>
    <n v="0.37"/>
    <s v="United States"/>
    <x v="1"/>
    <x v="25"/>
    <x v="201"/>
    <x v="212"/>
    <d v="2015-02-10T00:00:00"/>
    <x v="1"/>
    <x v="1"/>
    <x v="40"/>
    <d v="2015-02-11T00:00:00"/>
    <d v="2015-02-11T00:00:00"/>
    <d v="2015-02-28T00:00:00"/>
    <d v="2015-02-11T00:00:00"/>
    <n v="-15.6312"/>
    <n v="9"/>
    <n v="69.459999999999994"/>
    <x v="322"/>
    <n v="6.4700000000000006"/>
    <x v="1"/>
    <x v="1"/>
    <n v="-0.22503887129283043"/>
    <n v="53.828799999999994"/>
    <x v="6"/>
    <s v="Feb 2015"/>
    <s v="Feb 2015  Week 07"/>
    <x v="1"/>
    <x v="1"/>
    <x v="0"/>
    <x v="0"/>
  </r>
  <r>
    <n v="1361"/>
    <s v="Kristina Collier"/>
    <x v="0"/>
    <n v="0.03"/>
    <n v="85.99"/>
    <n v="3.3"/>
    <x v="1"/>
    <x v="1"/>
    <x v="1"/>
    <x v="12"/>
    <x v="1"/>
    <s v="Accessory20"/>
    <n v="0.37"/>
    <s v="United States"/>
    <x v="1"/>
    <x v="25"/>
    <x v="201"/>
    <x v="212"/>
    <d v="2015-02-10T00:00:00"/>
    <x v="1"/>
    <x v="1"/>
    <x v="40"/>
    <d v="2015-02-12T00:00:00"/>
    <d v="2015-02-12T00:00:00"/>
    <d v="2015-02-28T00:00:00"/>
    <d v="2015-02-12T00:00:00"/>
    <n v="790.54679999999996"/>
    <n v="16"/>
    <n v="1145.72"/>
    <x v="322"/>
    <n v="85.96"/>
    <x v="1"/>
    <x v="2"/>
    <n v="0.69"/>
    <n v="1936.2667999999999"/>
    <x v="6"/>
    <s v="Feb 2015"/>
    <s v="Feb 2015  Week 07"/>
    <x v="1"/>
    <x v="1"/>
    <x v="1"/>
    <x v="0"/>
  </r>
  <r>
    <n v="2204"/>
    <s v="Oscar Ford"/>
    <x v="0"/>
    <n v="0.04"/>
    <n v="296.18"/>
    <n v="154.12"/>
    <x v="0"/>
    <x v="1"/>
    <x v="0"/>
    <x v="0"/>
    <x v="0"/>
    <s v="Hon 94000 Series Round Tables"/>
    <n v="0.76"/>
    <s v="United States"/>
    <x v="1"/>
    <x v="7"/>
    <x v="260"/>
    <x v="275"/>
    <d v="2015-02-10T00:00:00"/>
    <x v="1"/>
    <x v="1"/>
    <x v="40"/>
    <d v="2015-02-11T00:00:00"/>
    <d v="2015-02-11T00:00:00"/>
    <d v="2015-02-28T00:00:00"/>
    <d v="2015-02-11T00:00:00"/>
    <n v="-87.998040000000003"/>
    <n v="20"/>
    <n v="5768.12"/>
    <x v="323"/>
    <n v="296.14"/>
    <x v="1"/>
    <x v="1"/>
    <n v="-1.525593087522451E-2"/>
    <n v="5680.1219599999995"/>
    <x v="6"/>
    <s v="Feb 2015"/>
    <s v="Feb 2015  Week 07"/>
    <x v="1"/>
    <x v="1"/>
    <x v="0"/>
    <x v="0"/>
  </r>
  <r>
    <n v="1526"/>
    <s v="Larry Hall"/>
    <x v="1"/>
    <n v="0.04"/>
    <n v="11.34"/>
    <n v="5.01"/>
    <x v="1"/>
    <x v="2"/>
    <x v="2"/>
    <x v="7"/>
    <x v="5"/>
    <s v="Xerox 188"/>
    <n v="0.36"/>
    <s v="United States"/>
    <x v="0"/>
    <x v="16"/>
    <x v="293"/>
    <x v="314"/>
    <d v="2015-02-10T00:00:00"/>
    <x v="1"/>
    <x v="1"/>
    <x v="40"/>
    <d v="2015-02-11T00:00:00"/>
    <d v="2015-02-11T00:00:00"/>
    <d v="2015-02-28T00:00:00"/>
    <d v="2015-02-11T00:00:00"/>
    <n v="-189.22399999999999"/>
    <n v="10"/>
    <n v="115.53"/>
    <x v="324"/>
    <n v="11.3"/>
    <x v="0"/>
    <x v="1"/>
    <n v="-1.637877607547823"/>
    <n v="-73.693999999999988"/>
    <x v="6"/>
    <s v="Feb 2015"/>
    <s v="Feb 2015  Week 07"/>
    <x v="0"/>
    <x v="0"/>
    <x v="0"/>
    <x v="0"/>
  </r>
  <r>
    <n v="1338"/>
    <s v="Denise McIntosh"/>
    <x v="2"/>
    <n v="0.02"/>
    <n v="55.99"/>
    <n v="3.3"/>
    <x v="1"/>
    <x v="2"/>
    <x v="1"/>
    <x v="12"/>
    <x v="1"/>
    <s v="Accessory24"/>
    <n v="0.59"/>
    <s v="United States"/>
    <x v="1"/>
    <x v="10"/>
    <x v="129"/>
    <x v="315"/>
    <d v="2015-02-10T00:00:00"/>
    <x v="1"/>
    <x v="1"/>
    <x v="40"/>
    <d v="2015-02-10T00:00:00"/>
    <d v="2015-02-10T00:00:00"/>
    <d v="2015-02-28T00:00:00"/>
    <d v="2015-02-10T00:00:00"/>
    <n v="525.20039999999995"/>
    <n v="16"/>
    <n v="761.16"/>
    <x v="325"/>
    <n v="55.97"/>
    <x v="1"/>
    <x v="6"/>
    <n v="0.69"/>
    <n v="1286.3604"/>
    <x v="6"/>
    <s v="Feb 2015"/>
    <s v="Feb 2015  Week 07"/>
    <x v="0"/>
    <x v="0"/>
    <x v="0"/>
    <x v="0"/>
  </r>
  <r>
    <n v="1340"/>
    <s v="Marie Bass"/>
    <x v="2"/>
    <n v="0"/>
    <n v="22.38"/>
    <n v="15.1"/>
    <x v="2"/>
    <x v="2"/>
    <x v="2"/>
    <x v="5"/>
    <x v="5"/>
    <s v="Avery Flip-Chart Easel Binder, Black"/>
    <n v="0.38"/>
    <s v="United States"/>
    <x v="3"/>
    <x v="11"/>
    <x v="13"/>
    <x v="316"/>
    <d v="2015-02-10T00:00:00"/>
    <x v="1"/>
    <x v="1"/>
    <x v="40"/>
    <d v="2015-02-17T00:00:00"/>
    <d v="2015-02-17T00:00:00"/>
    <d v="2015-02-28T00:00:00"/>
    <d v="2015-02-17T00:00:00"/>
    <n v="-52.646999999999998"/>
    <n v="29"/>
    <n v="682.68"/>
    <x v="326"/>
    <n v="22.38"/>
    <x v="3"/>
    <x v="7"/>
    <n v="-7.7118122692916152E-2"/>
    <n v="630.0329999999999"/>
    <x v="6"/>
    <s v="Feb 2015"/>
    <s v="Feb 2015  Week 07"/>
    <x v="0"/>
    <x v="0"/>
    <x v="0"/>
    <x v="0"/>
  </r>
  <r>
    <n v="1340"/>
    <s v="Marie Bass"/>
    <x v="2"/>
    <n v="7.0000000000000007E-2"/>
    <n v="5.98"/>
    <n v="4.6900000000000004"/>
    <x v="1"/>
    <x v="2"/>
    <x v="2"/>
    <x v="6"/>
    <x v="5"/>
    <s v="Perma STOR-ALL™ Hanging File Box, 13 1/8&quot;W x 12 1/4&quot;D x 10 1/2&quot;H"/>
    <n v="0.68"/>
    <s v="United States"/>
    <x v="3"/>
    <x v="11"/>
    <x v="13"/>
    <x v="316"/>
    <d v="2015-02-10T00:00:00"/>
    <x v="1"/>
    <x v="1"/>
    <x v="40"/>
    <d v="2015-02-15T00:00:00"/>
    <d v="2015-02-15T00:00:00"/>
    <d v="2015-02-28T00:00:00"/>
    <d v="2015-02-15T00:00:00"/>
    <n v="-24.44"/>
    <n v="11"/>
    <n v="73.44"/>
    <x v="326"/>
    <n v="5.91"/>
    <x v="3"/>
    <x v="3"/>
    <n v="-0.33278867102396514"/>
    <n v="49"/>
    <x v="6"/>
    <s v="Feb 2015"/>
    <s v="Feb 2015  Week 07"/>
    <x v="1"/>
    <x v="1"/>
    <x v="1"/>
    <x v="0"/>
  </r>
  <r>
    <n v="1340"/>
    <s v="Marie Bass"/>
    <x v="2"/>
    <n v="0.02"/>
    <n v="55.99"/>
    <n v="3.3"/>
    <x v="1"/>
    <x v="2"/>
    <x v="1"/>
    <x v="12"/>
    <x v="1"/>
    <s v="Accessory24"/>
    <n v="0.59"/>
    <s v="United States"/>
    <x v="3"/>
    <x v="11"/>
    <x v="13"/>
    <x v="316"/>
    <d v="2015-02-10T00:00:00"/>
    <x v="1"/>
    <x v="1"/>
    <x v="40"/>
    <d v="2015-02-10T00:00:00"/>
    <d v="2015-02-10T00:00:00"/>
    <d v="2015-02-28T00:00:00"/>
    <d v="2015-02-10T00:00:00"/>
    <n v="366.50700000000001"/>
    <n v="63"/>
    <n v="2997.07"/>
    <x v="326"/>
    <n v="55.97"/>
    <x v="3"/>
    <x v="6"/>
    <n v="0.12228843503822066"/>
    <n v="3363.5770000000002"/>
    <x v="6"/>
    <s v="Feb 2015"/>
    <s v="Feb 2015  Week 07"/>
    <x v="1"/>
    <x v="1"/>
    <x v="1"/>
    <x v="0"/>
  </r>
  <r>
    <n v="1341"/>
    <s v="Edward Bynum"/>
    <x v="2"/>
    <n v="7.0000000000000007E-2"/>
    <n v="5.98"/>
    <n v="4.6900000000000004"/>
    <x v="1"/>
    <x v="2"/>
    <x v="2"/>
    <x v="6"/>
    <x v="5"/>
    <s v="Perma STOR-ALL™ Hanging File Box, 13 1/8&quot;W x 12 1/4&quot;D x 10 1/2&quot;H"/>
    <n v="0.68"/>
    <s v="United States"/>
    <x v="3"/>
    <x v="28"/>
    <x v="294"/>
    <x v="317"/>
    <d v="2015-02-10T00:00:00"/>
    <x v="1"/>
    <x v="1"/>
    <x v="40"/>
    <d v="2015-02-15T00:00:00"/>
    <d v="2015-02-15T00:00:00"/>
    <d v="2015-02-28T00:00:00"/>
    <d v="2015-02-15T00:00:00"/>
    <n v="-12.7088"/>
    <n v="3"/>
    <n v="20.03"/>
    <x v="325"/>
    <n v="5.91"/>
    <x v="3"/>
    <x v="3"/>
    <n v="-0.63448826759860211"/>
    <n v="7.321200000000001"/>
    <x v="6"/>
    <s v="Feb 2015"/>
    <s v="Feb 2015  Week 07"/>
    <x v="0"/>
    <x v="0"/>
    <x v="0"/>
    <x v="0"/>
  </r>
  <r>
    <n v="3004"/>
    <s v="Maurice Everett"/>
    <x v="2"/>
    <n v="0.08"/>
    <n v="6.48"/>
    <n v="6.81"/>
    <x v="1"/>
    <x v="3"/>
    <x v="2"/>
    <x v="7"/>
    <x v="5"/>
    <s v="Xerox 1930"/>
    <n v="0.36"/>
    <s v="United States"/>
    <x v="2"/>
    <x v="8"/>
    <x v="10"/>
    <x v="10"/>
    <d v="2015-02-10T00:00:00"/>
    <x v="1"/>
    <x v="1"/>
    <x v="40"/>
    <d v="2015-02-15T00:00:00"/>
    <d v="2015-02-15T00:00:00"/>
    <d v="2015-02-28T00:00:00"/>
    <d v="2015-02-15T00:00:00"/>
    <n v="-94.59"/>
    <n v="58"/>
    <n v="382.33"/>
    <x v="327"/>
    <n v="6.4"/>
    <x v="2"/>
    <x v="3"/>
    <n v="-0.2474040750137316"/>
    <n v="287.74"/>
    <x v="6"/>
    <s v="Feb 2015"/>
    <s v="Feb 2015  Week 07"/>
    <x v="0"/>
    <x v="0"/>
    <x v="0"/>
    <x v="0"/>
  </r>
  <r>
    <n v="3004"/>
    <s v="Maurice Everett"/>
    <x v="2"/>
    <n v="0.09"/>
    <n v="20.98"/>
    <n v="53.03"/>
    <x v="0"/>
    <x v="3"/>
    <x v="2"/>
    <x v="6"/>
    <x v="3"/>
    <s v="Tennsco Lockers, Gray"/>
    <n v="0.78"/>
    <s v="United States"/>
    <x v="2"/>
    <x v="8"/>
    <x v="10"/>
    <x v="10"/>
    <d v="2015-02-10T00:00:00"/>
    <x v="1"/>
    <x v="1"/>
    <x v="40"/>
    <d v="2015-02-17T00:00:00"/>
    <d v="2015-02-17T00:00:00"/>
    <d v="2015-02-28T00:00:00"/>
    <d v="2015-02-17T00:00:00"/>
    <n v="-293.74"/>
    <n v="13"/>
    <n v="356.61"/>
    <x v="327"/>
    <n v="20.89"/>
    <x v="2"/>
    <x v="7"/>
    <n v="-0.82370096183505792"/>
    <n v="62.870000000000005"/>
    <x v="6"/>
    <s v="Feb 2015"/>
    <s v="Feb 2015  Week 07"/>
    <x v="1"/>
    <x v="1"/>
    <x v="1"/>
    <x v="0"/>
  </r>
  <r>
    <n v="3006"/>
    <s v="Thomas Spence"/>
    <x v="2"/>
    <n v="0.08"/>
    <n v="6.48"/>
    <n v="6.81"/>
    <x v="1"/>
    <x v="3"/>
    <x v="2"/>
    <x v="7"/>
    <x v="5"/>
    <s v="Xerox 1930"/>
    <n v="0.36"/>
    <s v="United States"/>
    <x v="2"/>
    <x v="37"/>
    <x v="295"/>
    <x v="318"/>
    <d v="2015-02-10T00:00:00"/>
    <x v="1"/>
    <x v="1"/>
    <x v="40"/>
    <d v="2015-02-15T00:00:00"/>
    <d v="2015-02-15T00:00:00"/>
    <d v="2015-02-28T00:00:00"/>
    <d v="2015-02-15T00:00:00"/>
    <n v="-49.186799999999998"/>
    <n v="14"/>
    <n v="92.29"/>
    <x v="328"/>
    <n v="6.4"/>
    <x v="2"/>
    <x v="3"/>
    <n v="-0.53295915050384657"/>
    <n v="43.103200000000008"/>
    <x v="6"/>
    <s v="Feb 2015"/>
    <s v="Feb 2015  Week 07"/>
    <x v="0"/>
    <x v="0"/>
    <x v="0"/>
    <x v="0"/>
  </r>
  <r>
    <n v="3006"/>
    <s v="Thomas Spence"/>
    <x v="2"/>
    <n v="0.09"/>
    <n v="20.98"/>
    <n v="53.03"/>
    <x v="0"/>
    <x v="3"/>
    <x v="2"/>
    <x v="6"/>
    <x v="3"/>
    <s v="Tennsco Lockers, Gray"/>
    <n v="0.78"/>
    <s v="United States"/>
    <x v="2"/>
    <x v="37"/>
    <x v="295"/>
    <x v="318"/>
    <d v="2015-02-10T00:00:00"/>
    <x v="1"/>
    <x v="1"/>
    <x v="40"/>
    <d v="2015-02-17T00:00:00"/>
    <d v="2015-02-17T00:00:00"/>
    <d v="2015-02-28T00:00:00"/>
    <d v="2015-02-17T00:00:00"/>
    <n v="-152.7448"/>
    <n v="3"/>
    <n v="82.29"/>
    <x v="328"/>
    <n v="20.89"/>
    <x v="2"/>
    <x v="7"/>
    <n v="-1.8561769352290678"/>
    <n v="-70.454799999999992"/>
    <x v="6"/>
    <s v="Feb 2015"/>
    <s v="Feb 2015  Week 07"/>
    <x v="1"/>
    <x v="1"/>
    <x v="1"/>
    <x v="0"/>
  </r>
  <r>
    <n v="1132"/>
    <s v="Michael Robbins"/>
    <x v="4"/>
    <n v="0.06"/>
    <n v="6.37"/>
    <n v="5.19"/>
    <x v="1"/>
    <x v="3"/>
    <x v="2"/>
    <x v="5"/>
    <x v="5"/>
    <s v="C-Line Peel &amp; Stick Add-On Filing Pockets, 8-3/4 x 5-1/8, 10/Pack"/>
    <n v="0.38"/>
    <s v="United States"/>
    <x v="1"/>
    <x v="18"/>
    <x v="296"/>
    <x v="319"/>
    <d v="2015-02-10T00:00:00"/>
    <x v="1"/>
    <x v="1"/>
    <x v="40"/>
    <d v="2015-02-11T00:00:00"/>
    <d v="2015-02-11T00:00:00"/>
    <d v="2015-02-28T00:00:00"/>
    <d v="2015-02-11T00:00:00"/>
    <n v="-48.219499999999996"/>
    <n v="6"/>
    <n v="37.700000000000003"/>
    <x v="329"/>
    <n v="6.3100000000000005"/>
    <x v="1"/>
    <x v="1"/>
    <n v="-1.2790318302387267"/>
    <n v="-10.519499999999994"/>
    <x v="6"/>
    <s v="Feb 2015"/>
    <s v="Feb 2015  Week 07"/>
    <x v="0"/>
    <x v="0"/>
    <x v="0"/>
    <x v="0"/>
  </r>
  <r>
    <n v="2145"/>
    <s v="Kerry Hardy"/>
    <x v="4"/>
    <n v="0"/>
    <n v="20.28"/>
    <n v="14.39"/>
    <x v="1"/>
    <x v="3"/>
    <x v="0"/>
    <x v="11"/>
    <x v="5"/>
    <s v="Career Cubicle Clock, 8 1/4&quot;, Black"/>
    <n v="0.47"/>
    <s v="United States"/>
    <x v="0"/>
    <x v="12"/>
    <x v="297"/>
    <x v="320"/>
    <d v="2015-02-10T00:00:00"/>
    <x v="1"/>
    <x v="1"/>
    <x v="40"/>
    <d v="2015-02-12T00:00:00"/>
    <d v="2015-02-12T00:00:00"/>
    <d v="2015-02-28T00:00:00"/>
    <d v="2015-02-12T00:00:00"/>
    <n v="15.678000000000001"/>
    <n v="11"/>
    <n v="237.83"/>
    <x v="330"/>
    <n v="20.28"/>
    <x v="0"/>
    <x v="2"/>
    <n v="6.5921036034142039E-2"/>
    <n v="253.50800000000001"/>
    <x v="6"/>
    <s v="Feb 2015"/>
    <s v="Feb 2015  Week 07"/>
    <x v="0"/>
    <x v="0"/>
    <x v="0"/>
    <x v="0"/>
  </r>
  <r>
    <n v="1633"/>
    <s v="Gerald Raynor"/>
    <x v="3"/>
    <n v="0.03"/>
    <n v="5.98"/>
    <n v="3.85"/>
    <x v="1"/>
    <x v="2"/>
    <x v="1"/>
    <x v="1"/>
    <x v="1"/>
    <s v="Imation 3.5&quot; IBM-Formatted Diskettes, 10/Pack"/>
    <n v="0.68"/>
    <s v="United States"/>
    <x v="0"/>
    <x v="0"/>
    <x v="298"/>
    <x v="321"/>
    <d v="2015-02-10T00:00:00"/>
    <x v="1"/>
    <x v="1"/>
    <x v="40"/>
    <d v="2015-02-12T00:00:00"/>
    <d v="2015-02-12T00:00:00"/>
    <d v="2015-02-28T00:00:00"/>
    <d v="2015-02-12T00:00:00"/>
    <n v="-76.106800000000007"/>
    <n v="6"/>
    <n v="38.54"/>
    <x v="331"/>
    <n v="5.95"/>
    <x v="0"/>
    <x v="2"/>
    <n v="-1.9747483134405814"/>
    <n v="-37.566800000000008"/>
    <x v="6"/>
    <s v="Feb 2015"/>
    <s v="Feb 2015  Week 07"/>
    <x v="0"/>
    <x v="0"/>
    <x v="0"/>
    <x v="0"/>
  </r>
  <r>
    <n v="2302"/>
    <s v="Beth Dolan"/>
    <x v="0"/>
    <n v="7.0000000000000007E-2"/>
    <n v="270.98"/>
    <n v="50"/>
    <x v="0"/>
    <x v="3"/>
    <x v="0"/>
    <x v="9"/>
    <x v="3"/>
    <s v="Global Enterprise Series Seating High-Back Swivel/Tilt Chairs"/>
    <n v="0.77"/>
    <s v="United States"/>
    <x v="0"/>
    <x v="12"/>
    <x v="23"/>
    <x v="23"/>
    <d v="2015-02-11T00:00:00"/>
    <x v="1"/>
    <x v="1"/>
    <x v="41"/>
    <d v="2015-02-13T00:00:00"/>
    <d v="2015-02-13T00:00:00"/>
    <d v="2015-02-28T00:00:00"/>
    <d v="2015-02-13T00:00:00"/>
    <n v="27.725999999999999"/>
    <n v="9"/>
    <n v="2439.37"/>
    <x v="332"/>
    <n v="270.91000000000003"/>
    <x v="0"/>
    <x v="2"/>
    <n v="1.1366049430795656E-2"/>
    <n v="2467.096"/>
    <x v="6"/>
    <s v="Feb 2015"/>
    <s v="Feb 2015  Week 07"/>
    <x v="1"/>
    <x v="1"/>
    <x v="0"/>
    <x v="0"/>
  </r>
  <r>
    <n v="2303"/>
    <s v="Joe Baldwin"/>
    <x v="0"/>
    <n v="7.0000000000000007E-2"/>
    <n v="270.98"/>
    <n v="50"/>
    <x v="0"/>
    <x v="3"/>
    <x v="0"/>
    <x v="9"/>
    <x v="3"/>
    <s v="Global Enterprise Series Seating High-Back Swivel/Tilt Chairs"/>
    <n v="0.77"/>
    <s v="United States"/>
    <x v="3"/>
    <x v="11"/>
    <x v="13"/>
    <x v="24"/>
    <d v="2015-02-11T00:00:00"/>
    <x v="1"/>
    <x v="1"/>
    <x v="41"/>
    <d v="2015-02-13T00:00:00"/>
    <d v="2015-02-13T00:00:00"/>
    <d v="2015-02-28T00:00:00"/>
    <d v="2015-02-13T00:00:00"/>
    <n v="-96.05"/>
    <n v="36"/>
    <n v="9757.48"/>
    <x v="333"/>
    <n v="270.91000000000003"/>
    <x v="3"/>
    <x v="2"/>
    <n v="-9.8437301434386743E-3"/>
    <n v="9661.43"/>
    <x v="6"/>
    <s v="Feb 2015"/>
    <s v="Feb 2015  Week 07"/>
    <x v="1"/>
    <x v="1"/>
    <x v="0"/>
    <x v="0"/>
  </r>
  <r>
    <n v="1354"/>
    <s v="Aaron Dillon"/>
    <x v="1"/>
    <n v="0.1"/>
    <n v="4.13"/>
    <n v="0.99"/>
    <x v="1"/>
    <x v="1"/>
    <x v="2"/>
    <x v="13"/>
    <x v="5"/>
    <s v="Avery 491"/>
    <n v="0.39"/>
    <s v="United States"/>
    <x v="1"/>
    <x v="18"/>
    <x v="299"/>
    <x v="322"/>
    <d v="2015-02-11T00:00:00"/>
    <x v="1"/>
    <x v="1"/>
    <x v="41"/>
    <d v="2015-02-11T00:00:00"/>
    <d v="2015-02-11T00:00:00"/>
    <d v="2015-02-28T00:00:00"/>
    <d v="2015-02-11T00:00:00"/>
    <n v="-1.0711999999999999"/>
    <n v="2"/>
    <n v="8.3000000000000007"/>
    <x v="334"/>
    <n v="4.03"/>
    <x v="1"/>
    <x v="6"/>
    <n v="-0.1290602409638554"/>
    <n v="7.2288000000000006"/>
    <x v="6"/>
    <s v="Feb 2015"/>
    <s v="Feb 2015  Week 07"/>
    <x v="0"/>
    <x v="0"/>
    <x v="0"/>
    <x v="0"/>
  </r>
  <r>
    <n v="1354"/>
    <s v="Aaron Dillon"/>
    <x v="1"/>
    <n v="0.04"/>
    <n v="4.9800000000000004"/>
    <n v="0.49"/>
    <x v="1"/>
    <x v="1"/>
    <x v="2"/>
    <x v="13"/>
    <x v="5"/>
    <s v="Avery White Multi-Purpose Labels"/>
    <n v="0.39"/>
    <s v="United States"/>
    <x v="1"/>
    <x v="18"/>
    <x v="299"/>
    <x v="322"/>
    <d v="2015-02-11T00:00:00"/>
    <x v="1"/>
    <x v="1"/>
    <x v="41"/>
    <d v="2015-02-13T00:00:00"/>
    <d v="2015-02-13T00:00:00"/>
    <d v="2015-02-28T00:00:00"/>
    <d v="2015-02-13T00:00:00"/>
    <n v="4.4104000000000001"/>
    <n v="2"/>
    <n v="10.039999999999999"/>
    <x v="334"/>
    <n v="4.9400000000000004"/>
    <x v="1"/>
    <x v="2"/>
    <n v="0.43928286852589649"/>
    <n v="14.450399999999998"/>
    <x v="6"/>
    <s v="Feb 2015"/>
    <s v="Feb 2015  Week 07"/>
    <x v="1"/>
    <x v="1"/>
    <x v="1"/>
    <x v="0"/>
  </r>
  <r>
    <n v="2072"/>
    <s v="Malcolm S Lanier"/>
    <x v="1"/>
    <n v="0.09"/>
    <n v="260.98"/>
    <n v="41.91"/>
    <x v="0"/>
    <x v="3"/>
    <x v="0"/>
    <x v="10"/>
    <x v="0"/>
    <s v="Atlantic Metals Mobile 3-Shelf Bookcases, Custom Colors"/>
    <n v="0.59"/>
    <s v="United States"/>
    <x v="1"/>
    <x v="25"/>
    <x v="246"/>
    <x v="259"/>
    <d v="2015-02-11T00:00:00"/>
    <x v="1"/>
    <x v="1"/>
    <x v="41"/>
    <d v="2015-02-13T00:00:00"/>
    <d v="2015-02-13T00:00:00"/>
    <d v="2015-02-28T00:00:00"/>
    <d v="2015-02-13T00:00:00"/>
    <n v="1307.2692"/>
    <n v="14"/>
    <n v="3377.06"/>
    <x v="335"/>
    <n v="260.89000000000004"/>
    <x v="1"/>
    <x v="2"/>
    <n v="0.38710274617566759"/>
    <n v="4684.3292000000001"/>
    <x v="6"/>
    <s v="Feb 2015"/>
    <s v="Feb 2015  Week 07"/>
    <x v="1"/>
    <x v="1"/>
    <x v="0"/>
    <x v="0"/>
  </r>
  <r>
    <n v="2072"/>
    <s v="Malcolm S Lanier"/>
    <x v="1"/>
    <n v="0.01"/>
    <n v="10.52"/>
    <n v="7.94"/>
    <x v="1"/>
    <x v="3"/>
    <x v="0"/>
    <x v="11"/>
    <x v="1"/>
    <s v="Ultra Door Pull Handle"/>
    <n v="0.52"/>
    <s v="United States"/>
    <x v="1"/>
    <x v="25"/>
    <x v="246"/>
    <x v="259"/>
    <d v="2015-02-11T00:00:00"/>
    <x v="1"/>
    <x v="1"/>
    <x v="41"/>
    <d v="2015-02-13T00:00:00"/>
    <d v="2015-02-13T00:00:00"/>
    <d v="2015-02-28T00:00:00"/>
    <d v="2015-02-13T00:00:00"/>
    <n v="-15.8184"/>
    <n v="11"/>
    <n v="123.93"/>
    <x v="335"/>
    <n v="10.51"/>
    <x v="1"/>
    <x v="2"/>
    <n v="-0.1276397966594045"/>
    <n v="108.11160000000001"/>
    <x v="6"/>
    <s v="Feb 2015"/>
    <s v="Feb 2015  Week 07"/>
    <x v="1"/>
    <x v="1"/>
    <x v="1"/>
    <x v="0"/>
  </r>
  <r>
    <n v="2072"/>
    <s v="Malcolm S Lanier"/>
    <x v="1"/>
    <n v="0.02"/>
    <n v="5.98"/>
    <n v="7.5"/>
    <x v="2"/>
    <x v="3"/>
    <x v="2"/>
    <x v="7"/>
    <x v="5"/>
    <s v="Xerox 1920"/>
    <n v="0.4"/>
    <s v="United States"/>
    <x v="1"/>
    <x v="25"/>
    <x v="246"/>
    <x v="259"/>
    <d v="2015-02-11T00:00:00"/>
    <x v="1"/>
    <x v="1"/>
    <x v="41"/>
    <d v="2015-02-13T00:00:00"/>
    <d v="2015-02-13T00:00:00"/>
    <d v="2015-02-28T00:00:00"/>
    <d v="2015-02-13T00:00:00"/>
    <n v="-55.8324"/>
    <n v="14"/>
    <n v="93.96"/>
    <x v="335"/>
    <n v="5.9600000000000009"/>
    <x v="1"/>
    <x v="2"/>
    <n v="-0.59421455938697321"/>
    <n v="38.127599999999994"/>
    <x v="6"/>
    <s v="Feb 2015"/>
    <s v="Feb 2015  Week 07"/>
    <x v="1"/>
    <x v="1"/>
    <x v="1"/>
    <x v="0"/>
  </r>
  <r>
    <n v="2489"/>
    <s v="Craig Liu"/>
    <x v="1"/>
    <n v="0.01"/>
    <n v="2036.48"/>
    <n v="14.7"/>
    <x v="0"/>
    <x v="1"/>
    <x v="1"/>
    <x v="3"/>
    <x v="3"/>
    <s v="Lexmark 4227 Plus Dot Matrix Printer"/>
    <n v="0.55000000000000004"/>
    <s v="United States"/>
    <x v="2"/>
    <x v="8"/>
    <x v="105"/>
    <x v="109"/>
    <d v="2015-02-11T00:00:00"/>
    <x v="1"/>
    <x v="1"/>
    <x v="41"/>
    <d v="2015-02-13T00:00:00"/>
    <d v="2015-02-13T00:00:00"/>
    <d v="2015-02-28T00:00:00"/>
    <d v="2015-02-13T00:00:00"/>
    <n v="-1596.7457999999999"/>
    <n v="2"/>
    <n v="3786.84"/>
    <x v="336"/>
    <n v="2036.47"/>
    <x v="2"/>
    <x v="2"/>
    <n v="-0.42165652628576855"/>
    <n v="2190.0942000000005"/>
    <x v="6"/>
    <s v="Feb 2015"/>
    <s v="Feb 2015  Week 07"/>
    <x v="1"/>
    <x v="1"/>
    <x v="0"/>
    <x v="0"/>
  </r>
  <r>
    <n v="2778"/>
    <s v="Alison Jones"/>
    <x v="1"/>
    <n v="0.05"/>
    <n v="205.99"/>
    <n v="8.99"/>
    <x v="2"/>
    <x v="1"/>
    <x v="1"/>
    <x v="12"/>
    <x v="5"/>
    <s v="Talkabout T8097"/>
    <n v="0.57999999999999996"/>
    <s v="United States"/>
    <x v="0"/>
    <x v="9"/>
    <x v="300"/>
    <x v="323"/>
    <d v="2015-02-11T00:00:00"/>
    <x v="1"/>
    <x v="1"/>
    <x v="41"/>
    <d v="2015-02-12T00:00:00"/>
    <d v="2015-02-12T00:00:00"/>
    <d v="2015-02-28T00:00:00"/>
    <d v="2015-02-12T00:00:00"/>
    <n v="111.05249999999999"/>
    <n v="12"/>
    <n v="2118.9899999999998"/>
    <x v="337"/>
    <n v="205.94"/>
    <x v="0"/>
    <x v="1"/>
    <n v="5.2408222785383603E-2"/>
    <n v="2230.0424999999996"/>
    <x v="6"/>
    <s v="Feb 2015"/>
    <s v="Feb 2015  Week 07"/>
    <x v="0"/>
    <x v="0"/>
    <x v="0"/>
    <x v="0"/>
  </r>
  <r>
    <n v="2778"/>
    <s v="Alison Jones"/>
    <x v="1"/>
    <n v="0.08"/>
    <n v="205.99"/>
    <n v="8.99"/>
    <x v="1"/>
    <x v="1"/>
    <x v="1"/>
    <x v="12"/>
    <x v="5"/>
    <s v="TimeportP7382"/>
    <n v="0.56000000000000005"/>
    <s v="United States"/>
    <x v="0"/>
    <x v="9"/>
    <x v="300"/>
    <x v="323"/>
    <d v="2015-02-11T00:00:00"/>
    <x v="1"/>
    <x v="1"/>
    <x v="41"/>
    <d v="2015-02-12T00:00:00"/>
    <d v="2015-02-12T00:00:00"/>
    <d v="2015-02-28T00:00:00"/>
    <d v="2015-02-12T00:00:00"/>
    <n v="-1963.752"/>
    <n v="5"/>
    <n v="837.64"/>
    <x v="337"/>
    <n v="205.91"/>
    <x v="0"/>
    <x v="1"/>
    <n v="-2.3443866099995225"/>
    <n v="-1126.1120000000001"/>
    <x v="6"/>
    <s v="Feb 2015"/>
    <s v="Feb 2015  Week 07"/>
    <x v="1"/>
    <x v="1"/>
    <x v="1"/>
    <x v="0"/>
  </r>
  <r>
    <n v="1815"/>
    <s v="Marvin Yang"/>
    <x v="4"/>
    <n v="0.06"/>
    <n v="90.97"/>
    <n v="14"/>
    <x v="0"/>
    <x v="2"/>
    <x v="1"/>
    <x v="3"/>
    <x v="3"/>
    <s v="Lexmark Z54se Color Inkjet Printer"/>
    <n v="0.36"/>
    <s v="United States"/>
    <x v="0"/>
    <x v="0"/>
    <x v="301"/>
    <x v="324"/>
    <d v="2015-02-11T00:00:00"/>
    <x v="1"/>
    <x v="1"/>
    <x v="41"/>
    <d v="2015-02-12T00:00:00"/>
    <d v="2015-02-12T00:00:00"/>
    <d v="2015-02-28T00:00:00"/>
    <d v="2015-02-12T00:00:00"/>
    <n v="47.334000000000003"/>
    <n v="14"/>
    <n v="1263.3499999999999"/>
    <x v="338"/>
    <n v="90.91"/>
    <x v="0"/>
    <x v="1"/>
    <n v="3.7467051885859033E-2"/>
    <n v="1310.684"/>
    <x v="6"/>
    <s v="Feb 2015"/>
    <s v="Feb 2015  Week 07"/>
    <x v="0"/>
    <x v="0"/>
    <x v="0"/>
    <x v="0"/>
  </r>
  <r>
    <n v="757"/>
    <s v="Neil Hogan"/>
    <x v="3"/>
    <n v="0.03"/>
    <n v="37.94"/>
    <n v="5.08"/>
    <x v="1"/>
    <x v="2"/>
    <x v="2"/>
    <x v="7"/>
    <x v="2"/>
    <s v="Snap-A-Way® Black Print Carbonless Ruled Speed Letter, Triplicate"/>
    <n v="0.38"/>
    <s v="United States"/>
    <x v="2"/>
    <x v="14"/>
    <x v="302"/>
    <x v="325"/>
    <d v="2015-02-11T00:00:00"/>
    <x v="1"/>
    <x v="1"/>
    <x v="41"/>
    <d v="2015-02-13T00:00:00"/>
    <d v="2015-02-13T00:00:00"/>
    <d v="2015-02-28T00:00:00"/>
    <d v="2015-02-13T00:00:00"/>
    <n v="-7.5244"/>
    <n v="1"/>
    <n v="39.97"/>
    <x v="339"/>
    <n v="37.909999999999997"/>
    <x v="2"/>
    <x v="2"/>
    <n v="-0.18825118839129348"/>
    <n v="32.445599999999999"/>
    <x v="6"/>
    <s v="Feb 2015"/>
    <s v="Feb 2015  Week 07"/>
    <x v="0"/>
    <x v="0"/>
    <x v="0"/>
    <x v="0"/>
  </r>
  <r>
    <n v="16"/>
    <s v="Sarah Ramsey"/>
    <x v="1"/>
    <n v="0.04"/>
    <n v="2.98"/>
    <n v="1.58"/>
    <x v="1"/>
    <x v="0"/>
    <x v="2"/>
    <x v="14"/>
    <x v="2"/>
    <s v="Staples Gold Paper Clips"/>
    <n v="0.39"/>
    <s v="United States"/>
    <x v="3"/>
    <x v="11"/>
    <x v="303"/>
    <x v="326"/>
    <d v="2015-02-12T00:00:00"/>
    <x v="1"/>
    <x v="1"/>
    <x v="42"/>
    <d v="2015-02-15T00:00:00"/>
    <d v="2015-02-15T00:00:00"/>
    <d v="2015-02-28T00:00:00"/>
    <d v="2015-02-15T00:00:00"/>
    <n v="2.63"/>
    <n v="6"/>
    <n v="18.8"/>
    <x v="340"/>
    <n v="2.94"/>
    <x v="3"/>
    <x v="0"/>
    <n v="0.13989361702127659"/>
    <n v="21.43"/>
    <x v="6"/>
    <s v="Feb 2015"/>
    <s v="Feb 2015  Week 07"/>
    <x v="0"/>
    <x v="0"/>
    <x v="0"/>
    <x v="0"/>
  </r>
  <r>
    <n v="16"/>
    <s v="Sarah Ramsey"/>
    <x v="1"/>
    <n v="0.05"/>
    <n v="115.99"/>
    <n v="2.5"/>
    <x v="1"/>
    <x v="0"/>
    <x v="1"/>
    <x v="12"/>
    <x v="5"/>
    <s v="StarTAC 7797"/>
    <n v="0.55000000000000004"/>
    <s v="United States"/>
    <x v="3"/>
    <x v="11"/>
    <x v="303"/>
    <x v="326"/>
    <d v="2015-02-12T00:00:00"/>
    <x v="1"/>
    <x v="1"/>
    <x v="42"/>
    <d v="2015-02-14T00:00:00"/>
    <d v="2015-02-14T00:00:00"/>
    <d v="2015-02-28T00:00:00"/>
    <d v="2015-02-14T00:00:00"/>
    <n v="652.73310000000004"/>
    <n v="10"/>
    <n v="945.99"/>
    <x v="340"/>
    <n v="115.94"/>
    <x v="3"/>
    <x v="2"/>
    <n v="0.69000000000000006"/>
    <n v="1598.7231000000002"/>
    <x v="6"/>
    <s v="Feb 2015"/>
    <s v="Feb 2015  Week 07"/>
    <x v="1"/>
    <x v="1"/>
    <x v="1"/>
    <x v="0"/>
  </r>
  <r>
    <n v="190"/>
    <s v="Lloyd Norris"/>
    <x v="1"/>
    <n v="0.1"/>
    <n v="58.1"/>
    <n v="1.49"/>
    <x v="1"/>
    <x v="3"/>
    <x v="2"/>
    <x v="5"/>
    <x v="5"/>
    <s v="Avery Arch Ring Binders"/>
    <n v="0.38"/>
    <s v="United States"/>
    <x v="1"/>
    <x v="10"/>
    <x v="304"/>
    <x v="327"/>
    <d v="2015-02-12T00:00:00"/>
    <x v="1"/>
    <x v="1"/>
    <x v="42"/>
    <d v="2015-02-13T00:00:00"/>
    <d v="2015-02-13T00:00:00"/>
    <d v="2015-02-28T00:00:00"/>
    <d v="2015-02-13T00:00:00"/>
    <n v="113.6499"/>
    <n v="3"/>
    <n v="164.71"/>
    <x v="341"/>
    <n v="58"/>
    <x v="1"/>
    <x v="1"/>
    <n v="0.69"/>
    <n v="278.35990000000004"/>
    <x v="6"/>
    <s v="Feb 2015"/>
    <s v="Feb 2015  Week 07"/>
    <x v="0"/>
    <x v="0"/>
    <x v="0"/>
    <x v="0"/>
  </r>
  <r>
    <n v="191"/>
    <s v="Gerald Kearney"/>
    <x v="1"/>
    <n v="0.01"/>
    <n v="80.48"/>
    <n v="4.5"/>
    <x v="1"/>
    <x v="3"/>
    <x v="2"/>
    <x v="8"/>
    <x v="5"/>
    <s v="APC 7 Outlet Network SurgeArrest Surge Protector"/>
    <n v="0.55000000000000004"/>
    <s v="United States"/>
    <x v="1"/>
    <x v="10"/>
    <x v="305"/>
    <x v="328"/>
    <d v="2015-02-12T00:00:00"/>
    <x v="1"/>
    <x v="1"/>
    <x v="42"/>
    <d v="2015-02-15T00:00:00"/>
    <d v="2015-02-15T00:00:00"/>
    <d v="2015-02-28T00:00:00"/>
    <d v="2015-02-15T00:00:00"/>
    <n v="-35.474400000000003"/>
    <n v="1"/>
    <n v="79.680000000000007"/>
    <x v="341"/>
    <n v="80.47"/>
    <x v="1"/>
    <x v="0"/>
    <n v="-0.44521084337349398"/>
    <n v="44.205600000000004"/>
    <x v="6"/>
    <s v="Feb 2015"/>
    <s v="Feb 2015  Week 07"/>
    <x v="0"/>
    <x v="0"/>
    <x v="1"/>
    <x v="0"/>
  </r>
  <r>
    <n v="3046"/>
    <s v="Andrew Pearce"/>
    <x v="1"/>
    <n v="0.05"/>
    <n v="120.98"/>
    <n v="30"/>
    <x v="0"/>
    <x v="0"/>
    <x v="0"/>
    <x v="9"/>
    <x v="3"/>
    <s v="Hon Every-Day® Chair Series Swivel Task Chairs"/>
    <n v="0.64"/>
    <s v="United States"/>
    <x v="1"/>
    <x v="38"/>
    <x v="195"/>
    <x v="206"/>
    <d v="2015-02-12T00:00:00"/>
    <x v="1"/>
    <x v="1"/>
    <x v="42"/>
    <d v="2015-02-14T00:00:00"/>
    <d v="2015-02-14T00:00:00"/>
    <d v="2015-02-28T00:00:00"/>
    <d v="2015-02-14T00:00:00"/>
    <n v="-78.759200000000007"/>
    <n v="2"/>
    <n v="251.06"/>
    <x v="342"/>
    <n v="120.93"/>
    <x v="1"/>
    <x v="2"/>
    <n v="-0.31370668366127619"/>
    <n v="172.30079999999998"/>
    <x v="6"/>
    <s v="Feb 2015"/>
    <s v="Feb 2015  Week 07"/>
    <x v="0"/>
    <x v="0"/>
    <x v="0"/>
    <x v="0"/>
  </r>
  <r>
    <n v="954"/>
    <s v="Tony Chandler"/>
    <x v="2"/>
    <n v="0.1"/>
    <n v="7.31"/>
    <n v="0.49"/>
    <x v="1"/>
    <x v="0"/>
    <x v="2"/>
    <x v="13"/>
    <x v="5"/>
    <s v="Self-Adhesive Address Labels for Typewriters by Universal"/>
    <n v="0.38"/>
    <s v="United States"/>
    <x v="1"/>
    <x v="18"/>
    <x v="306"/>
    <x v="329"/>
    <d v="2015-02-12T00:00:00"/>
    <x v="1"/>
    <x v="1"/>
    <x v="42"/>
    <d v="2015-02-21T00:00:00"/>
    <d v="2015-02-21T00:00:00"/>
    <d v="2015-02-28T00:00:00"/>
    <d v="2015-02-21T00:00:00"/>
    <n v="19.064699999999998"/>
    <n v="4"/>
    <n v="27.63"/>
    <x v="343"/>
    <n v="7.21"/>
    <x v="1"/>
    <x v="5"/>
    <n v="0.69"/>
    <n v="46.694699999999997"/>
    <x v="6"/>
    <s v="Feb 2015"/>
    <s v="Feb 2015  Week 07"/>
    <x v="0"/>
    <x v="0"/>
    <x v="0"/>
    <x v="0"/>
  </r>
  <r>
    <n v="954"/>
    <s v="Tony Chandler"/>
    <x v="2"/>
    <n v="0.08"/>
    <n v="6.7"/>
    <n v="1.56"/>
    <x v="1"/>
    <x v="0"/>
    <x v="2"/>
    <x v="2"/>
    <x v="2"/>
    <s v="Turquoise Lead Holder with Pocket Clip"/>
    <n v="0.52"/>
    <s v="United States"/>
    <x v="1"/>
    <x v="18"/>
    <x v="306"/>
    <x v="329"/>
    <d v="2015-02-12T00:00:00"/>
    <x v="1"/>
    <x v="1"/>
    <x v="42"/>
    <d v="2015-02-12T00:00:00"/>
    <d v="2015-02-12T00:00:00"/>
    <d v="2015-02-28T00:00:00"/>
    <d v="2015-02-12T00:00:00"/>
    <n v="10.56"/>
    <n v="5"/>
    <n v="31.21"/>
    <x v="343"/>
    <n v="6.62"/>
    <x v="1"/>
    <x v="6"/>
    <n v="0.33835309195770585"/>
    <n v="41.77"/>
    <x v="6"/>
    <s v="Feb 2015"/>
    <s v="Feb 2015  Week 07"/>
    <x v="1"/>
    <x v="1"/>
    <x v="1"/>
    <x v="0"/>
  </r>
  <r>
    <n v="1743"/>
    <s v="Paige Jacobs"/>
    <x v="4"/>
    <n v="0"/>
    <n v="55.99"/>
    <n v="2.5"/>
    <x v="1"/>
    <x v="1"/>
    <x v="1"/>
    <x v="12"/>
    <x v="1"/>
    <s v="Accessory28"/>
    <n v="0.83"/>
    <s v="United States"/>
    <x v="1"/>
    <x v="18"/>
    <x v="307"/>
    <x v="330"/>
    <d v="2015-02-12T00:00:00"/>
    <x v="1"/>
    <x v="1"/>
    <x v="42"/>
    <d v="2015-02-14T00:00:00"/>
    <d v="2015-02-14T00:00:00"/>
    <d v="2015-02-28T00:00:00"/>
    <d v="2015-02-14T00:00:00"/>
    <n v="-121.05808"/>
    <n v="1"/>
    <n v="52.1"/>
    <x v="344"/>
    <n v="55.99"/>
    <x v="1"/>
    <x v="2"/>
    <n v="-2.323571593090211"/>
    <n v="-68.958079999999995"/>
    <x v="6"/>
    <s v="Feb 2015"/>
    <s v="Feb 2015  Week 07"/>
    <x v="0"/>
    <x v="0"/>
    <x v="0"/>
    <x v="0"/>
  </r>
  <r>
    <n v="2553"/>
    <s v="Virginia McNeill"/>
    <x v="4"/>
    <n v="0.03"/>
    <n v="12.53"/>
    <n v="7.17"/>
    <x v="1"/>
    <x v="2"/>
    <x v="2"/>
    <x v="5"/>
    <x v="5"/>
    <s v="GBC ProClick Spines for 32-Hole Punch"/>
    <n v="0.38"/>
    <s v="United States"/>
    <x v="1"/>
    <x v="30"/>
    <x v="308"/>
    <x v="331"/>
    <d v="2015-02-12T00:00:00"/>
    <x v="1"/>
    <x v="1"/>
    <x v="42"/>
    <d v="2015-02-13T00:00:00"/>
    <d v="2015-02-13T00:00:00"/>
    <d v="2015-02-28T00:00:00"/>
    <d v="2015-02-13T00:00:00"/>
    <n v="-20.320499999999999"/>
    <n v="1"/>
    <n v="19.32"/>
    <x v="345"/>
    <n v="12.5"/>
    <x v="1"/>
    <x v="1"/>
    <n v="-1.0517857142857143"/>
    <n v="-1.0004999999999988"/>
    <x v="6"/>
    <s v="Feb 2015"/>
    <s v="Feb 2015  Week 07"/>
    <x v="0"/>
    <x v="0"/>
    <x v="0"/>
    <x v="0"/>
  </r>
  <r>
    <n v="3324"/>
    <s v="Leslie Jacobson"/>
    <x v="4"/>
    <n v="0.05"/>
    <n v="6.48"/>
    <n v="8.19"/>
    <x v="1"/>
    <x v="1"/>
    <x v="2"/>
    <x v="7"/>
    <x v="5"/>
    <s v="Xerox 217"/>
    <n v="0.37"/>
    <s v="United States"/>
    <x v="2"/>
    <x v="41"/>
    <x v="309"/>
    <x v="332"/>
    <d v="2015-02-12T00:00:00"/>
    <x v="1"/>
    <x v="1"/>
    <x v="42"/>
    <d v="2015-02-15T00:00:00"/>
    <d v="2015-02-15T00:00:00"/>
    <d v="2015-02-28T00:00:00"/>
    <d v="2015-02-15T00:00:00"/>
    <n v="-164.18"/>
    <n v="9"/>
    <n v="58.5"/>
    <x v="346"/>
    <n v="6.4300000000000006"/>
    <x v="2"/>
    <x v="0"/>
    <n v="-2.8064957264957267"/>
    <n v="-105.68"/>
    <x v="6"/>
    <s v="Feb 2015"/>
    <s v="Feb 2015  Week 07"/>
    <x v="0"/>
    <x v="0"/>
    <x v="0"/>
    <x v="0"/>
  </r>
  <r>
    <n v="3369"/>
    <s v="Stacy Byrne"/>
    <x v="4"/>
    <n v="0.06"/>
    <n v="7.1"/>
    <n v="6.05"/>
    <x v="1"/>
    <x v="2"/>
    <x v="2"/>
    <x v="5"/>
    <x v="5"/>
    <s v="Wilson Jones Hanging View Binder, White, 1&quot;"/>
    <n v="0.39"/>
    <s v="United States"/>
    <x v="3"/>
    <x v="27"/>
    <x v="310"/>
    <x v="333"/>
    <d v="2015-02-12T00:00:00"/>
    <x v="1"/>
    <x v="1"/>
    <x v="42"/>
    <d v="2015-02-13T00:00:00"/>
    <d v="2015-02-13T00:00:00"/>
    <d v="2015-02-28T00:00:00"/>
    <d v="2015-02-13T00:00:00"/>
    <n v="-42.170499999999997"/>
    <n v="4"/>
    <n v="29.99"/>
    <x v="347"/>
    <n v="7.04"/>
    <x v="3"/>
    <x v="1"/>
    <n v="-1.4061520506835612"/>
    <n v="-12.180499999999999"/>
    <x v="6"/>
    <s v="Feb 2015"/>
    <s v="Feb 2015  Week 07"/>
    <x v="0"/>
    <x v="0"/>
    <x v="0"/>
    <x v="0"/>
  </r>
  <r>
    <n v="1298"/>
    <s v="Herbert Beard"/>
    <x v="3"/>
    <n v="0.04"/>
    <n v="150.97999999999999"/>
    <n v="13.99"/>
    <x v="1"/>
    <x v="2"/>
    <x v="1"/>
    <x v="3"/>
    <x v="6"/>
    <s v="Canon MP41DH Printing Calculator"/>
    <n v="0.38"/>
    <s v="United States"/>
    <x v="1"/>
    <x v="18"/>
    <x v="311"/>
    <x v="334"/>
    <d v="2015-02-12T00:00:00"/>
    <x v="1"/>
    <x v="1"/>
    <x v="42"/>
    <d v="2015-02-15T00:00:00"/>
    <d v="2015-02-15T00:00:00"/>
    <d v="2015-02-28T00:00:00"/>
    <d v="2015-02-15T00:00:00"/>
    <n v="606.05460000000005"/>
    <n v="6"/>
    <n v="878.34"/>
    <x v="348"/>
    <n v="150.94"/>
    <x v="1"/>
    <x v="0"/>
    <n v="0.69000000000000006"/>
    <n v="1484.3946000000001"/>
    <x v="6"/>
    <s v="Feb 2015"/>
    <s v="Feb 2015  Week 07"/>
    <x v="0"/>
    <x v="0"/>
    <x v="0"/>
    <x v="0"/>
  </r>
  <r>
    <n v="1298"/>
    <s v="Herbert Beard"/>
    <x v="3"/>
    <n v="0.04"/>
    <n v="176.19"/>
    <n v="11.87"/>
    <x v="1"/>
    <x v="2"/>
    <x v="2"/>
    <x v="6"/>
    <x v="5"/>
    <s v="Fellowes High-Stak® Drawer Files"/>
    <n v="0.62"/>
    <s v="United States"/>
    <x v="1"/>
    <x v="18"/>
    <x v="311"/>
    <x v="334"/>
    <d v="2015-02-12T00:00:00"/>
    <x v="1"/>
    <x v="1"/>
    <x v="42"/>
    <d v="2015-02-14T00:00:00"/>
    <d v="2015-02-14T00:00:00"/>
    <d v="2015-02-28T00:00:00"/>
    <d v="2015-02-14T00:00:00"/>
    <n v="320.10000000000002"/>
    <n v="4"/>
    <n v="676.57"/>
    <x v="348"/>
    <n v="176.15"/>
    <x v="1"/>
    <x v="2"/>
    <n v="0.47312177601726357"/>
    <n v="996.67000000000007"/>
    <x v="6"/>
    <s v="Feb 2015"/>
    <s v="Feb 2015  Week 07"/>
    <x v="1"/>
    <x v="1"/>
    <x v="1"/>
    <x v="0"/>
  </r>
  <r>
    <n v="2020"/>
    <s v="Erika Jordan"/>
    <x v="0"/>
    <n v="0.02"/>
    <n v="120.98"/>
    <n v="58.64"/>
    <x v="0"/>
    <x v="2"/>
    <x v="0"/>
    <x v="10"/>
    <x v="0"/>
    <s v="O'Sullivan Living Dimensions 2-Shelf Bookcases"/>
    <n v="0.75"/>
    <s v="United States"/>
    <x v="3"/>
    <x v="28"/>
    <x v="312"/>
    <x v="335"/>
    <d v="2015-02-13T00:00:00"/>
    <x v="1"/>
    <x v="1"/>
    <x v="43"/>
    <d v="2015-02-15T00:00:00"/>
    <d v="2015-02-15T00:00:00"/>
    <d v="2015-02-28T00:00:00"/>
    <d v="2015-02-15T00:00:00"/>
    <n v="-1330.5"/>
    <n v="11"/>
    <n v="1370.99"/>
    <x v="349"/>
    <n v="120.96000000000001"/>
    <x v="3"/>
    <x v="2"/>
    <n v="-0.97046659713054073"/>
    <n v="40.490000000000009"/>
    <x v="6"/>
    <s v="Feb 2015"/>
    <s v="Feb 2015  Week 07"/>
    <x v="0"/>
    <x v="0"/>
    <x v="0"/>
    <x v="0"/>
  </r>
  <r>
    <n v="3342"/>
    <s v="Paul Tate"/>
    <x v="0"/>
    <n v="0.03"/>
    <n v="194.3"/>
    <n v="11.54"/>
    <x v="1"/>
    <x v="2"/>
    <x v="0"/>
    <x v="11"/>
    <x v="4"/>
    <s v="Electrix Halogen Magnifier Lamp"/>
    <n v="0.59"/>
    <s v="United States"/>
    <x v="3"/>
    <x v="31"/>
    <x v="82"/>
    <x v="336"/>
    <d v="2015-02-13T00:00:00"/>
    <x v="1"/>
    <x v="1"/>
    <x v="43"/>
    <d v="2015-02-15T00:00:00"/>
    <d v="2015-02-15T00:00:00"/>
    <d v="2015-02-28T00:00:00"/>
    <d v="2015-02-15T00:00:00"/>
    <n v="2861.01"/>
    <n v="42"/>
    <n v="8549.0400000000009"/>
    <x v="350"/>
    <n v="194.27"/>
    <x v="3"/>
    <x v="2"/>
    <n v="0.33465862833721682"/>
    <n v="11410.050000000001"/>
    <x v="6"/>
    <s v="Feb 2015"/>
    <s v="Feb 2015  Week 07"/>
    <x v="0"/>
    <x v="0"/>
    <x v="0"/>
    <x v="0"/>
  </r>
  <r>
    <n v="3344"/>
    <s v="Jim Hinson"/>
    <x v="0"/>
    <n v="0.03"/>
    <n v="194.3"/>
    <n v="11.54"/>
    <x v="1"/>
    <x v="2"/>
    <x v="0"/>
    <x v="11"/>
    <x v="4"/>
    <s v="Electrix Halogen Magnifier Lamp"/>
    <n v="0.59"/>
    <s v="United States"/>
    <x v="1"/>
    <x v="25"/>
    <x v="313"/>
    <x v="337"/>
    <d v="2015-02-13T00:00:00"/>
    <x v="1"/>
    <x v="1"/>
    <x v="43"/>
    <d v="2015-02-15T00:00:00"/>
    <d v="2015-02-15T00:00:00"/>
    <d v="2015-02-28T00:00:00"/>
    <d v="2015-02-15T00:00:00"/>
    <n v="1544.9306999999999"/>
    <n v="11"/>
    <n v="2239.0300000000002"/>
    <x v="351"/>
    <n v="194.27"/>
    <x v="1"/>
    <x v="2"/>
    <n v="0.68999999999999984"/>
    <n v="3783.9607000000001"/>
    <x v="6"/>
    <s v="Feb 2015"/>
    <s v="Feb 2015  Week 07"/>
    <x v="0"/>
    <x v="0"/>
    <x v="0"/>
    <x v="0"/>
  </r>
  <r>
    <n v="1554"/>
    <s v="Joan Floyd"/>
    <x v="1"/>
    <n v="0.03"/>
    <n v="124.49"/>
    <n v="51.94"/>
    <x v="0"/>
    <x v="1"/>
    <x v="0"/>
    <x v="0"/>
    <x v="0"/>
    <s v="Bevis 36 x 72 Conference Tables"/>
    <n v="0.63"/>
    <s v="United States"/>
    <x v="0"/>
    <x v="0"/>
    <x v="314"/>
    <x v="338"/>
    <d v="2015-02-13T00:00:00"/>
    <x v="1"/>
    <x v="1"/>
    <x v="43"/>
    <d v="2015-02-14T00:00:00"/>
    <d v="2015-02-14T00:00:00"/>
    <d v="2015-02-28T00:00:00"/>
    <d v="2015-02-14T00:00:00"/>
    <n v="-4.0179999999999998"/>
    <n v="7"/>
    <n v="894.88"/>
    <x v="352"/>
    <n v="124.46"/>
    <x v="0"/>
    <x v="1"/>
    <n v="-4.4899874843554437E-3"/>
    <n v="890.86199999999997"/>
    <x v="6"/>
    <s v="Feb 2015"/>
    <s v="Feb 2015  Week 07"/>
    <x v="0"/>
    <x v="0"/>
    <x v="0"/>
    <x v="0"/>
  </r>
  <r>
    <n v="2897"/>
    <s v="Betty Giles"/>
    <x v="1"/>
    <n v="0.05"/>
    <n v="80.97"/>
    <n v="30.06"/>
    <x v="0"/>
    <x v="2"/>
    <x v="1"/>
    <x v="3"/>
    <x v="0"/>
    <s v="Hewlett-Packard Deskjet 940 REFURBISHED Color Inkjet Printer"/>
    <n v="0.4"/>
    <s v="United States"/>
    <x v="1"/>
    <x v="7"/>
    <x v="315"/>
    <x v="339"/>
    <d v="2015-02-13T00:00:00"/>
    <x v="1"/>
    <x v="1"/>
    <x v="43"/>
    <d v="2015-02-14T00:00:00"/>
    <d v="2015-02-14T00:00:00"/>
    <d v="2015-02-28T00:00:00"/>
    <d v="2015-02-14T00:00:00"/>
    <n v="565.17999999999995"/>
    <n v="11"/>
    <n v="904.25"/>
    <x v="353"/>
    <n v="80.92"/>
    <x v="1"/>
    <x v="1"/>
    <n v="0.62502626486038149"/>
    <n v="1469.4299999999998"/>
    <x v="6"/>
    <s v="Feb 2015"/>
    <s v="Feb 2015  Week 07"/>
    <x v="0"/>
    <x v="0"/>
    <x v="0"/>
    <x v="0"/>
  </r>
  <r>
    <n v="2897"/>
    <s v="Betty Giles"/>
    <x v="1"/>
    <n v="0"/>
    <n v="6.48"/>
    <n v="10.050000000000001"/>
    <x v="1"/>
    <x v="2"/>
    <x v="2"/>
    <x v="7"/>
    <x v="5"/>
    <s v="Xerox 1997"/>
    <n v="0.37"/>
    <s v="United States"/>
    <x v="1"/>
    <x v="7"/>
    <x v="315"/>
    <x v="339"/>
    <d v="2015-02-13T00:00:00"/>
    <x v="1"/>
    <x v="1"/>
    <x v="43"/>
    <d v="2015-02-15T00:00:00"/>
    <d v="2015-02-15T00:00:00"/>
    <d v="2015-02-28T00:00:00"/>
    <d v="2015-02-15T00:00:00"/>
    <n v="-38.72"/>
    <n v="2"/>
    <n v="16.309999999999999"/>
    <x v="353"/>
    <n v="6.48"/>
    <x v="1"/>
    <x v="2"/>
    <n v="-2.374003678724709"/>
    <n v="-22.41"/>
    <x v="6"/>
    <s v="Feb 2015"/>
    <s v="Feb 2015  Week 07"/>
    <x v="1"/>
    <x v="1"/>
    <x v="1"/>
    <x v="0"/>
  </r>
  <r>
    <n v="2058"/>
    <s v="Louise Webster Sharma"/>
    <x v="4"/>
    <n v="7.0000000000000007E-2"/>
    <n v="5.98"/>
    <n v="5.46"/>
    <x v="1"/>
    <x v="3"/>
    <x v="2"/>
    <x v="7"/>
    <x v="5"/>
    <s v="Xerox 1983"/>
    <n v="0.36"/>
    <s v="United States"/>
    <x v="0"/>
    <x v="9"/>
    <x v="316"/>
    <x v="340"/>
    <d v="2015-02-13T00:00:00"/>
    <x v="1"/>
    <x v="1"/>
    <x v="43"/>
    <d v="2015-02-15T00:00:00"/>
    <d v="2015-02-15T00:00:00"/>
    <d v="2015-02-28T00:00:00"/>
    <d v="2015-02-15T00:00:00"/>
    <n v="46.65"/>
    <n v="5"/>
    <n v="32.76"/>
    <x v="354"/>
    <n v="5.91"/>
    <x v="0"/>
    <x v="2"/>
    <n v="1.423992673992674"/>
    <n v="79.41"/>
    <x v="6"/>
    <s v="Feb 2015"/>
    <s v="Feb 2015  Week 07"/>
    <x v="0"/>
    <x v="0"/>
    <x v="0"/>
    <x v="0"/>
  </r>
  <r>
    <n v="3170"/>
    <s v="Lawrence Haas"/>
    <x v="4"/>
    <n v="0.1"/>
    <n v="7.28"/>
    <n v="5.47"/>
    <x v="1"/>
    <x v="3"/>
    <x v="2"/>
    <x v="7"/>
    <x v="5"/>
    <s v="Southworth Structures Collection™"/>
    <n v="0.35"/>
    <s v="United States"/>
    <x v="0"/>
    <x v="12"/>
    <x v="317"/>
    <x v="341"/>
    <d v="2015-02-13T00:00:00"/>
    <x v="1"/>
    <x v="1"/>
    <x v="43"/>
    <d v="2015-02-13T00:00:00"/>
    <d v="2015-02-13T00:00:00"/>
    <d v="2015-02-28T00:00:00"/>
    <d v="2015-02-13T00:00:00"/>
    <n v="167.334"/>
    <n v="12"/>
    <n v="83.14"/>
    <x v="355"/>
    <n v="7.1800000000000006"/>
    <x v="0"/>
    <x v="6"/>
    <n v="2.0126774115949"/>
    <n v="250.47399999999999"/>
    <x v="6"/>
    <s v="Feb 2015"/>
    <s v="Feb 2015  Week 07"/>
    <x v="0"/>
    <x v="0"/>
    <x v="0"/>
    <x v="0"/>
  </r>
  <r>
    <n v="2190"/>
    <s v="Marvin Patrick"/>
    <x v="0"/>
    <n v="0.05"/>
    <n v="16.98"/>
    <n v="7.78"/>
    <x v="1"/>
    <x v="2"/>
    <x v="2"/>
    <x v="2"/>
    <x v="1"/>
    <s v="Stanley Bostitch Contemporary Electric Pencil Sharpeners"/>
    <n v="0.56999999999999995"/>
    <s v="United States"/>
    <x v="1"/>
    <x v="25"/>
    <x v="318"/>
    <x v="342"/>
    <d v="2015-02-14T00:00:00"/>
    <x v="1"/>
    <x v="1"/>
    <x v="44"/>
    <d v="2015-02-16T00:00:00"/>
    <d v="2015-02-16T00:00:00"/>
    <d v="2015-02-28T00:00:00"/>
    <d v="2015-02-16T00:00:00"/>
    <n v="-47.28"/>
    <n v="45"/>
    <n v="761.67"/>
    <x v="356"/>
    <n v="16.93"/>
    <x v="1"/>
    <x v="2"/>
    <n v="-6.2074126590255629E-2"/>
    <n v="714.39"/>
    <x v="6"/>
    <s v="Feb 2015"/>
    <s v="Feb 2015  Week 07"/>
    <x v="0"/>
    <x v="0"/>
    <x v="0"/>
    <x v="0"/>
  </r>
  <r>
    <n v="2190"/>
    <s v="Marvin Patrick"/>
    <x v="0"/>
    <n v="0.03"/>
    <n v="115.99"/>
    <n v="4.2300000000000004"/>
    <x v="1"/>
    <x v="2"/>
    <x v="1"/>
    <x v="12"/>
    <x v="5"/>
    <s v="282"/>
    <n v="0.56000000000000005"/>
    <s v="United States"/>
    <x v="1"/>
    <x v="25"/>
    <x v="318"/>
    <x v="342"/>
    <d v="2015-02-14T00:00:00"/>
    <x v="1"/>
    <x v="1"/>
    <x v="44"/>
    <d v="2015-02-16T00:00:00"/>
    <d v="2015-02-16T00:00:00"/>
    <d v="2015-02-28T00:00:00"/>
    <d v="2015-02-16T00:00:00"/>
    <n v="722.24099999999999"/>
    <n v="49"/>
    <n v="5014.07"/>
    <x v="356"/>
    <n v="115.96"/>
    <x v="1"/>
    <x v="2"/>
    <n v="0.14404286338244182"/>
    <n v="5736.3109999999997"/>
    <x v="6"/>
    <s v="Feb 2015"/>
    <s v="Feb 2015  Week 07"/>
    <x v="1"/>
    <x v="1"/>
    <x v="1"/>
    <x v="0"/>
  </r>
  <r>
    <n v="2193"/>
    <s v="Donald Melton"/>
    <x v="0"/>
    <n v="0.05"/>
    <n v="16.98"/>
    <n v="7.78"/>
    <x v="1"/>
    <x v="2"/>
    <x v="2"/>
    <x v="2"/>
    <x v="1"/>
    <s v="Stanley Bostitch Contemporary Electric Pencil Sharpeners"/>
    <n v="0.56999999999999995"/>
    <s v="United States"/>
    <x v="0"/>
    <x v="9"/>
    <x v="9"/>
    <x v="9"/>
    <d v="2015-02-14T00:00:00"/>
    <x v="1"/>
    <x v="1"/>
    <x v="44"/>
    <d v="2015-02-16T00:00:00"/>
    <d v="2015-02-16T00:00:00"/>
    <d v="2015-02-28T00:00:00"/>
    <d v="2015-02-16T00:00:00"/>
    <n v="-161"/>
    <n v="11"/>
    <n v="186.19"/>
    <x v="357"/>
    <n v="16.93"/>
    <x v="0"/>
    <x v="2"/>
    <n v="-0.86470809388259307"/>
    <n v="25.189999999999998"/>
    <x v="6"/>
    <s v="Feb 2015"/>
    <s v="Feb 2015  Week 07"/>
    <x v="0"/>
    <x v="0"/>
    <x v="0"/>
    <x v="0"/>
  </r>
  <r>
    <n v="2193"/>
    <s v="Donald Melton"/>
    <x v="0"/>
    <n v="0.03"/>
    <n v="115.99"/>
    <n v="4.2300000000000004"/>
    <x v="1"/>
    <x v="2"/>
    <x v="1"/>
    <x v="12"/>
    <x v="5"/>
    <s v="282"/>
    <n v="0.56000000000000005"/>
    <s v="United States"/>
    <x v="0"/>
    <x v="9"/>
    <x v="9"/>
    <x v="9"/>
    <d v="2015-02-14T00:00:00"/>
    <x v="1"/>
    <x v="1"/>
    <x v="44"/>
    <d v="2015-02-16T00:00:00"/>
    <d v="2015-02-16T00:00:00"/>
    <d v="2015-02-28T00:00:00"/>
    <d v="2015-02-16T00:00:00"/>
    <n v="848.3646"/>
    <n v="12"/>
    <n v="1227.94"/>
    <x v="357"/>
    <n v="115.96"/>
    <x v="0"/>
    <x v="2"/>
    <n v="0.69088440803296569"/>
    <n v="2076.3045999999999"/>
    <x v="6"/>
    <s v="Feb 2015"/>
    <s v="Feb 2015  Week 07"/>
    <x v="1"/>
    <x v="1"/>
    <x v="1"/>
    <x v="0"/>
  </r>
  <r>
    <n v="2358"/>
    <s v="Danielle Baird"/>
    <x v="0"/>
    <n v="0.05"/>
    <n v="2.08"/>
    <n v="2.56"/>
    <x v="1"/>
    <x v="2"/>
    <x v="2"/>
    <x v="16"/>
    <x v="1"/>
    <s v="Kleencut® Forged Office Shears by Acme United Corporation"/>
    <n v="0.55000000000000004"/>
    <s v="United States"/>
    <x v="0"/>
    <x v="12"/>
    <x v="297"/>
    <x v="320"/>
    <d v="2015-02-14T00:00:00"/>
    <x v="1"/>
    <x v="1"/>
    <x v="44"/>
    <d v="2015-02-16T00:00:00"/>
    <d v="2015-02-16T00:00:00"/>
    <d v="2015-02-28T00:00:00"/>
    <d v="2015-02-16T00:00:00"/>
    <n v="-1045.0160000000001"/>
    <n v="19"/>
    <n v="40.93"/>
    <x v="358"/>
    <n v="2.0300000000000002"/>
    <x v="0"/>
    <x v="2"/>
    <n v="-25.531785976056685"/>
    <n v="-1004.0860000000001"/>
    <x v="6"/>
    <s v="Feb 2015"/>
    <s v="Feb 2015  Week 07"/>
    <x v="0"/>
    <x v="0"/>
    <x v="0"/>
    <x v="0"/>
  </r>
  <r>
    <n v="2490"/>
    <s v="Pauline Finch"/>
    <x v="0"/>
    <n v="0.09"/>
    <n v="348.21"/>
    <n v="40.19"/>
    <x v="0"/>
    <x v="2"/>
    <x v="0"/>
    <x v="0"/>
    <x v="0"/>
    <s v="Bretford CR4500 Series Slim Rectangular Table"/>
    <n v="0.62"/>
    <s v="United States"/>
    <x v="2"/>
    <x v="8"/>
    <x v="106"/>
    <x v="110"/>
    <d v="2015-02-14T00:00:00"/>
    <x v="1"/>
    <x v="1"/>
    <x v="44"/>
    <d v="2015-02-16T00:00:00"/>
    <d v="2015-02-16T00:00:00"/>
    <d v="2015-02-28T00:00:00"/>
    <d v="2015-02-16T00:00:00"/>
    <n v="-93.85"/>
    <n v="2"/>
    <n v="662.8"/>
    <x v="359"/>
    <n v="348.12"/>
    <x v="2"/>
    <x v="2"/>
    <n v="-0.14159625829812916"/>
    <n v="568.94999999999993"/>
    <x v="6"/>
    <s v="Feb 2015"/>
    <s v="Feb 2015  Week 07"/>
    <x v="1"/>
    <x v="1"/>
    <x v="0"/>
    <x v="0"/>
  </r>
  <r>
    <n v="2491"/>
    <s v="Sean N Boyer"/>
    <x v="0"/>
    <n v="0.09"/>
    <n v="348.21"/>
    <n v="40.19"/>
    <x v="0"/>
    <x v="2"/>
    <x v="0"/>
    <x v="0"/>
    <x v="0"/>
    <s v="Bretford CR4500 Series Slim Rectangular Table"/>
    <n v="0.62"/>
    <s v="United States"/>
    <x v="2"/>
    <x v="8"/>
    <x v="10"/>
    <x v="111"/>
    <d v="2015-02-14T00:00:00"/>
    <x v="1"/>
    <x v="1"/>
    <x v="44"/>
    <d v="2015-02-16T00:00:00"/>
    <d v="2015-02-16T00:00:00"/>
    <d v="2015-02-28T00:00:00"/>
    <d v="2015-02-16T00:00:00"/>
    <n v="-93.85"/>
    <n v="8"/>
    <n v="2651.21"/>
    <x v="360"/>
    <n v="348.12"/>
    <x v="2"/>
    <x v="2"/>
    <n v="-3.5398931054122458E-2"/>
    <n v="2557.36"/>
    <x v="6"/>
    <s v="Feb 2015"/>
    <s v="Feb 2015  Week 07"/>
    <x v="1"/>
    <x v="1"/>
    <x v="0"/>
    <x v="0"/>
  </r>
  <r>
    <n v="3069"/>
    <s v="Tiffany Merrill"/>
    <x v="0"/>
    <n v="0.09"/>
    <n v="1.82"/>
    <n v="0.83"/>
    <x v="1"/>
    <x v="1"/>
    <x v="2"/>
    <x v="2"/>
    <x v="2"/>
    <s v="Newell 307"/>
    <n v="0.56999999999999995"/>
    <s v="United States"/>
    <x v="1"/>
    <x v="7"/>
    <x v="319"/>
    <x v="343"/>
    <d v="2015-02-14T00:00:00"/>
    <x v="1"/>
    <x v="1"/>
    <x v="44"/>
    <d v="2015-02-15T00:00:00"/>
    <d v="2015-02-15T00:00:00"/>
    <d v="2015-02-28T00:00:00"/>
    <d v="2015-02-15T00:00:00"/>
    <n v="-6.734"/>
    <n v="22"/>
    <n v="36.82"/>
    <x v="361"/>
    <n v="1.73"/>
    <x v="1"/>
    <x v="1"/>
    <n v="-0.18288973384030419"/>
    <n v="30.085999999999999"/>
    <x v="6"/>
    <s v="Feb 2015"/>
    <s v="Feb 2015  Week 07"/>
    <x v="0"/>
    <x v="0"/>
    <x v="0"/>
    <x v="0"/>
  </r>
  <r>
    <n v="3393"/>
    <s v="Irene Murphy"/>
    <x v="0"/>
    <n v="0.08"/>
    <n v="4.4800000000000004"/>
    <n v="2.5"/>
    <x v="1"/>
    <x v="1"/>
    <x v="2"/>
    <x v="15"/>
    <x v="5"/>
    <s v="Ampad #10 Peel &amp; Seel® Holiday Envelopes"/>
    <n v="0.37"/>
    <s v="United States"/>
    <x v="2"/>
    <x v="4"/>
    <x v="320"/>
    <x v="344"/>
    <d v="2015-02-14T00:00:00"/>
    <x v="1"/>
    <x v="1"/>
    <x v="44"/>
    <d v="2015-02-15T00:00:00"/>
    <d v="2015-02-15T00:00:00"/>
    <d v="2015-02-28T00:00:00"/>
    <d v="2015-02-15T00:00:00"/>
    <n v="-3.2448000000000001"/>
    <n v="19"/>
    <n v="80.2"/>
    <x v="362"/>
    <n v="4.4000000000000004"/>
    <x v="2"/>
    <x v="1"/>
    <n v="-4.0458852867830422E-2"/>
    <n v="76.955200000000005"/>
    <x v="6"/>
    <s v="Feb 2015"/>
    <s v="Feb 2015  Week 07"/>
    <x v="0"/>
    <x v="0"/>
    <x v="0"/>
    <x v="0"/>
  </r>
  <r>
    <n v="306"/>
    <s v="Thomas McAllister"/>
    <x v="1"/>
    <n v="0.01"/>
    <n v="8.33"/>
    <n v="1.99"/>
    <x v="1"/>
    <x v="0"/>
    <x v="1"/>
    <x v="1"/>
    <x v="1"/>
    <s v="80 Minute Slim Jewel Case CD-R , 10/Pack - Staples"/>
    <n v="0.52"/>
    <s v="United States"/>
    <x v="3"/>
    <x v="36"/>
    <x v="321"/>
    <x v="345"/>
    <d v="2015-02-14T00:00:00"/>
    <x v="1"/>
    <x v="1"/>
    <x v="44"/>
    <d v="2015-02-15T00:00:00"/>
    <d v="2015-02-15T00:00:00"/>
    <d v="2015-02-28T00:00:00"/>
    <d v="2015-02-15T00:00:00"/>
    <n v="15.895200000000001"/>
    <n v="8"/>
    <n v="70.16"/>
    <x v="363"/>
    <n v="8.32"/>
    <x v="3"/>
    <x v="1"/>
    <n v="0.22655644241733183"/>
    <n v="86.055199999999999"/>
    <x v="6"/>
    <s v="Feb 2015"/>
    <s v="Feb 2015  Week 07"/>
    <x v="0"/>
    <x v="0"/>
    <x v="0"/>
    <x v="0"/>
  </r>
  <r>
    <n v="306"/>
    <s v="Thomas McAllister"/>
    <x v="1"/>
    <n v="0.04"/>
    <n v="85.99"/>
    <n v="0.99"/>
    <x v="1"/>
    <x v="0"/>
    <x v="1"/>
    <x v="12"/>
    <x v="2"/>
    <s v="Accessory34"/>
    <n v="0.55000000000000004"/>
    <s v="United States"/>
    <x v="3"/>
    <x v="36"/>
    <x v="321"/>
    <x v="345"/>
    <d v="2015-02-14T00:00:00"/>
    <x v="1"/>
    <x v="1"/>
    <x v="44"/>
    <d v="2015-02-16T00:00:00"/>
    <d v="2015-02-16T00:00:00"/>
    <d v="2015-02-28T00:00:00"/>
    <d v="2015-02-16T00:00:00"/>
    <n v="855.99329999999998"/>
    <n v="17"/>
    <n v="1240.57"/>
    <x v="363"/>
    <n v="85.949999999999989"/>
    <x v="3"/>
    <x v="2"/>
    <n v="0.69000000000000006"/>
    <n v="2096.5632999999998"/>
    <x v="6"/>
    <s v="Feb 2015"/>
    <s v="Feb 2015  Week 07"/>
    <x v="1"/>
    <x v="1"/>
    <x v="1"/>
    <x v="0"/>
  </r>
  <r>
    <n v="308"/>
    <s v="Glen Caldwell"/>
    <x v="1"/>
    <n v="0.01"/>
    <n v="8.33"/>
    <n v="1.99"/>
    <x v="1"/>
    <x v="0"/>
    <x v="1"/>
    <x v="1"/>
    <x v="1"/>
    <s v="80 Minute Slim Jewel Case CD-R , 10/Pack - Staples"/>
    <n v="0.52"/>
    <s v="United States"/>
    <x v="2"/>
    <x v="4"/>
    <x v="20"/>
    <x v="312"/>
    <d v="2015-02-14T00:00:00"/>
    <x v="1"/>
    <x v="1"/>
    <x v="44"/>
    <d v="2015-02-15T00:00:00"/>
    <d v="2015-02-15T00:00:00"/>
    <d v="2015-02-28T00:00:00"/>
    <d v="2015-02-15T00:00:00"/>
    <n v="10.74"/>
    <n v="32"/>
    <n v="280.62"/>
    <x v="364"/>
    <n v="8.32"/>
    <x v="2"/>
    <x v="1"/>
    <n v="3.8272396835578364E-2"/>
    <n v="291.36"/>
    <x v="6"/>
    <s v="Feb 2015"/>
    <s v="Feb 2015  Week 07"/>
    <x v="0"/>
    <x v="0"/>
    <x v="0"/>
    <x v="0"/>
  </r>
  <r>
    <n v="1156"/>
    <s v="Edith Forbes"/>
    <x v="1"/>
    <n v="0.06"/>
    <n v="175.99"/>
    <n v="8.99"/>
    <x v="1"/>
    <x v="1"/>
    <x v="1"/>
    <x v="12"/>
    <x v="5"/>
    <s v="2180"/>
    <n v="0.56999999999999995"/>
    <s v="United States"/>
    <x v="3"/>
    <x v="35"/>
    <x v="322"/>
    <x v="346"/>
    <d v="2015-02-14T00:00:00"/>
    <x v="1"/>
    <x v="1"/>
    <x v="44"/>
    <d v="2015-02-15T00:00:00"/>
    <d v="2015-02-15T00:00:00"/>
    <d v="2015-02-28T00:00:00"/>
    <d v="2015-02-15T00:00:00"/>
    <n v="48.47148"/>
    <n v="7"/>
    <n v="1013.84"/>
    <x v="365"/>
    <n v="175.93"/>
    <x v="3"/>
    <x v="1"/>
    <n v="4.7809792472184962E-2"/>
    <n v="1062.3114800000001"/>
    <x v="6"/>
    <s v="Feb 2015"/>
    <s v="Feb 2015  Week 07"/>
    <x v="0"/>
    <x v="0"/>
    <x v="0"/>
    <x v="0"/>
  </r>
  <r>
    <n v="1745"/>
    <s v="Herbert Holden"/>
    <x v="2"/>
    <n v="0.04"/>
    <n v="60.65"/>
    <n v="12.23"/>
    <x v="1"/>
    <x v="2"/>
    <x v="0"/>
    <x v="11"/>
    <x v="6"/>
    <s v="Tenex Traditional Chairmats for Medium Pile Carpet, Standard Lip, 36&quot; x 48&quot;"/>
    <n v="0.64"/>
    <s v="United States"/>
    <x v="0"/>
    <x v="5"/>
    <x v="78"/>
    <x v="81"/>
    <d v="2015-02-14T00:00:00"/>
    <x v="1"/>
    <x v="1"/>
    <x v="44"/>
    <d v="2015-02-16T00:00:00"/>
    <d v="2015-02-16T00:00:00"/>
    <d v="2015-02-28T00:00:00"/>
    <d v="2015-02-16T00:00:00"/>
    <n v="116.5063"/>
    <n v="4"/>
    <n v="256.77"/>
    <x v="366"/>
    <n v="60.61"/>
    <x v="0"/>
    <x v="2"/>
    <n v="0.45373797562020485"/>
    <n v="373.27629999999999"/>
    <x v="6"/>
    <s v="Feb 2015"/>
    <s v="Feb 2015  Week 07"/>
    <x v="1"/>
    <x v="1"/>
    <x v="0"/>
    <x v="0"/>
  </r>
  <r>
    <n v="1749"/>
    <s v="Sherri P Stephens"/>
    <x v="2"/>
    <n v="0.04"/>
    <n v="60.65"/>
    <n v="12.23"/>
    <x v="1"/>
    <x v="2"/>
    <x v="0"/>
    <x v="11"/>
    <x v="6"/>
    <s v="Tenex Traditional Chairmats for Medium Pile Carpet, Standard Lip, 36&quot; x 48&quot;"/>
    <n v="0.64"/>
    <s v="United States"/>
    <x v="1"/>
    <x v="19"/>
    <x v="79"/>
    <x v="82"/>
    <d v="2015-02-14T00:00:00"/>
    <x v="1"/>
    <x v="1"/>
    <x v="44"/>
    <d v="2015-02-16T00:00:00"/>
    <d v="2015-02-16T00:00:00"/>
    <d v="2015-02-28T00:00:00"/>
    <d v="2015-02-16T00:00:00"/>
    <n v="44.2911"/>
    <n v="1"/>
    <n v="64.19"/>
    <x v="367"/>
    <n v="60.61"/>
    <x v="1"/>
    <x v="2"/>
    <n v="0.69000000000000006"/>
    <n v="108.4811"/>
    <x v="6"/>
    <s v="Feb 2015"/>
    <s v="Feb 2015  Week 07"/>
    <x v="1"/>
    <x v="1"/>
    <x v="0"/>
    <x v="0"/>
  </r>
  <r>
    <n v="639"/>
    <s v="Lois Rowland"/>
    <x v="3"/>
    <n v="0"/>
    <n v="236.97"/>
    <n v="59.24"/>
    <x v="0"/>
    <x v="1"/>
    <x v="0"/>
    <x v="0"/>
    <x v="0"/>
    <s v="Chromcraft Rectangular Conference Tables"/>
    <n v="0.61"/>
    <s v="United States"/>
    <x v="2"/>
    <x v="8"/>
    <x v="323"/>
    <x v="347"/>
    <d v="2015-02-14T00:00:00"/>
    <x v="1"/>
    <x v="1"/>
    <x v="44"/>
    <d v="2015-02-15T00:00:00"/>
    <d v="2015-02-15T00:00:00"/>
    <d v="2015-02-28T00:00:00"/>
    <d v="2015-02-15T00:00:00"/>
    <n v="1192.04"/>
    <n v="9"/>
    <n v="1769.91"/>
    <x v="368"/>
    <n v="236.97"/>
    <x v="2"/>
    <x v="1"/>
    <n v="0.67350317247769653"/>
    <n v="2961.95"/>
    <x v="6"/>
    <s v="Feb 2015"/>
    <s v="Feb 2015  Week 07"/>
    <x v="0"/>
    <x v="0"/>
    <x v="0"/>
    <x v="0"/>
  </r>
  <r>
    <n v="640"/>
    <s v="Neal Wolfe"/>
    <x v="3"/>
    <n v="0"/>
    <n v="236.97"/>
    <n v="59.24"/>
    <x v="0"/>
    <x v="1"/>
    <x v="0"/>
    <x v="0"/>
    <x v="0"/>
    <s v="Chromcraft Rectangular Conference Tables"/>
    <n v="0.61"/>
    <s v="United States"/>
    <x v="2"/>
    <x v="4"/>
    <x v="20"/>
    <x v="348"/>
    <d v="2015-02-14T00:00:00"/>
    <x v="1"/>
    <x v="1"/>
    <x v="44"/>
    <d v="2015-02-15T00:00:00"/>
    <d v="2015-02-15T00:00:00"/>
    <d v="2015-02-28T00:00:00"/>
    <d v="2015-02-15T00:00:00"/>
    <n v="1192.04"/>
    <n v="34"/>
    <n v="6686.34"/>
    <x v="369"/>
    <n v="236.97"/>
    <x v="2"/>
    <x v="1"/>
    <n v="0.17827989602682484"/>
    <n v="7878.38"/>
    <x v="6"/>
    <s v="Feb 2015"/>
    <s v="Feb 2015  Week 07"/>
    <x v="0"/>
    <x v="0"/>
    <x v="0"/>
    <x v="0"/>
  </r>
  <r>
    <n v="1682"/>
    <s v="Julie Edwards"/>
    <x v="3"/>
    <n v="0.04"/>
    <n v="6.28"/>
    <n v="5.41"/>
    <x v="1"/>
    <x v="1"/>
    <x v="0"/>
    <x v="11"/>
    <x v="5"/>
    <s v="Eldon® 200 Class™ Desk Accessories"/>
    <n v="0.53"/>
    <s v="United States"/>
    <x v="1"/>
    <x v="10"/>
    <x v="129"/>
    <x v="349"/>
    <d v="2015-02-14T00:00:00"/>
    <x v="1"/>
    <x v="1"/>
    <x v="44"/>
    <d v="2015-02-16T00:00:00"/>
    <d v="2015-02-16T00:00:00"/>
    <d v="2015-02-28T00:00:00"/>
    <d v="2015-02-16T00:00:00"/>
    <n v="-38.380000000000003"/>
    <n v="43"/>
    <n v="284.48"/>
    <x v="370"/>
    <n v="6.24"/>
    <x v="1"/>
    <x v="2"/>
    <n v="-0.13491282339707536"/>
    <n v="246.10000000000002"/>
    <x v="6"/>
    <s v="Feb 2015"/>
    <s v="Feb 2015  Week 07"/>
    <x v="0"/>
    <x v="0"/>
    <x v="0"/>
    <x v="0"/>
  </r>
  <r>
    <n v="1683"/>
    <s v="Wesley Corbett"/>
    <x v="3"/>
    <n v="0.04"/>
    <n v="6.28"/>
    <n v="5.41"/>
    <x v="1"/>
    <x v="1"/>
    <x v="0"/>
    <x v="11"/>
    <x v="5"/>
    <s v="Eldon® 200 Class™ Desk Accessories"/>
    <n v="0.53"/>
    <s v="United States"/>
    <x v="1"/>
    <x v="18"/>
    <x v="324"/>
    <x v="350"/>
    <d v="2015-02-14T00:00:00"/>
    <x v="1"/>
    <x v="1"/>
    <x v="44"/>
    <d v="2015-02-16T00:00:00"/>
    <d v="2015-02-16T00:00:00"/>
    <d v="2015-02-28T00:00:00"/>
    <d v="2015-02-16T00:00:00"/>
    <n v="-19.957599999999999"/>
    <n v="11"/>
    <n v="72.77"/>
    <x v="371"/>
    <n v="6.24"/>
    <x v="1"/>
    <x v="2"/>
    <n v="-0.27425587467362927"/>
    <n v="52.812399999999997"/>
    <x v="6"/>
    <s v="Feb 2015"/>
    <s v="Feb 2015  Week 07"/>
    <x v="0"/>
    <x v="0"/>
    <x v="0"/>
    <x v="0"/>
  </r>
  <r>
    <n v="11"/>
    <s v="Marcus Dunlap"/>
    <x v="0"/>
    <n v="0.06"/>
    <n v="9.48"/>
    <n v="7.29"/>
    <x v="1"/>
    <x v="2"/>
    <x v="0"/>
    <x v="11"/>
    <x v="1"/>
    <s v="DAX Two-Tone Rosewood/Black Document Frame, Desktop, 5 x 7"/>
    <n v="0.45"/>
    <s v="United States"/>
    <x v="3"/>
    <x v="33"/>
    <x v="325"/>
    <x v="351"/>
    <d v="2015-02-15T00:00:00"/>
    <x v="1"/>
    <x v="1"/>
    <x v="45"/>
    <d v="2015-02-17T00:00:00"/>
    <d v="2015-02-17T00:00:00"/>
    <d v="2015-02-28T00:00:00"/>
    <d v="2015-02-17T00:00:00"/>
    <n v="-53.809600000000003"/>
    <n v="22"/>
    <n v="211.15"/>
    <x v="372"/>
    <n v="9.42"/>
    <x v="3"/>
    <x v="2"/>
    <n v="-0.25484063461993844"/>
    <n v="157.34039999999999"/>
    <x v="7"/>
    <s v="Feb 2015"/>
    <s v="Feb 2015  Week 08"/>
    <x v="0"/>
    <x v="0"/>
    <x v="0"/>
    <x v="0"/>
  </r>
  <r>
    <n v="596"/>
    <s v="Doris Fitzpatrick"/>
    <x v="0"/>
    <n v="0.03"/>
    <n v="3.8"/>
    <n v="1.49"/>
    <x v="1"/>
    <x v="1"/>
    <x v="2"/>
    <x v="5"/>
    <x v="5"/>
    <s v="Durable Pressboard Binders"/>
    <n v="0.38"/>
    <s v="United States"/>
    <x v="1"/>
    <x v="2"/>
    <x v="326"/>
    <x v="352"/>
    <d v="2015-02-15T00:00:00"/>
    <x v="1"/>
    <x v="1"/>
    <x v="45"/>
    <d v="2015-02-17T00:00:00"/>
    <d v="2015-02-17T00:00:00"/>
    <d v="2015-02-28T00:00:00"/>
    <d v="2015-02-17T00:00:00"/>
    <n v="15.2745"/>
    <n v="6"/>
    <n v="24.27"/>
    <x v="373"/>
    <n v="3.77"/>
    <x v="1"/>
    <x v="2"/>
    <n v="0.62935723114956732"/>
    <n v="39.544499999999999"/>
    <x v="7"/>
    <s v="Feb 2015"/>
    <s v="Feb 2015  Week 08"/>
    <x v="0"/>
    <x v="0"/>
    <x v="0"/>
    <x v="0"/>
  </r>
  <r>
    <n v="596"/>
    <s v="Doris Fitzpatrick"/>
    <x v="0"/>
    <n v="7.0000000000000007E-2"/>
    <n v="7.98"/>
    <n v="1.25"/>
    <x v="1"/>
    <x v="1"/>
    <x v="2"/>
    <x v="7"/>
    <x v="2"/>
    <s v="Adams Telephone Message Book w/Frequently-Called Numbers Space, 400 Messages per Book"/>
    <n v="0.35"/>
    <s v="United States"/>
    <x v="1"/>
    <x v="2"/>
    <x v="326"/>
    <x v="352"/>
    <d v="2015-02-15T00:00:00"/>
    <x v="1"/>
    <x v="1"/>
    <x v="45"/>
    <d v="2015-02-17T00:00:00"/>
    <d v="2015-02-17T00:00:00"/>
    <d v="2015-02-28T00:00:00"/>
    <d v="2015-02-17T00:00:00"/>
    <n v="26.585699999999999"/>
    <n v="5"/>
    <n v="38.53"/>
    <x v="373"/>
    <n v="7.91"/>
    <x v="1"/>
    <x v="2"/>
    <n v="0.69"/>
    <n v="65.115700000000004"/>
    <x v="7"/>
    <s v="Feb 2015"/>
    <s v="Feb 2015  Week 08"/>
    <x v="1"/>
    <x v="1"/>
    <x v="1"/>
    <x v="0"/>
  </r>
  <r>
    <n v="596"/>
    <s v="Doris Fitzpatrick"/>
    <x v="0"/>
    <n v="7.0000000000000007E-2"/>
    <n v="417.4"/>
    <n v="75.23"/>
    <x v="0"/>
    <x v="1"/>
    <x v="0"/>
    <x v="0"/>
    <x v="0"/>
    <s v="Bretford “Just In Time” Height-Adjustable Multi-Task Work Tables"/>
    <n v="0.79"/>
    <s v="United States"/>
    <x v="1"/>
    <x v="2"/>
    <x v="326"/>
    <x v="352"/>
    <d v="2015-02-15T00:00:00"/>
    <x v="1"/>
    <x v="1"/>
    <x v="45"/>
    <d v="2015-02-16T00:00:00"/>
    <d v="2015-02-16T00:00:00"/>
    <d v="2015-02-28T00:00:00"/>
    <d v="2015-02-16T00:00:00"/>
    <n v="-575.35199999999998"/>
    <n v="12"/>
    <n v="4910.72"/>
    <x v="373"/>
    <n v="417.33"/>
    <x v="1"/>
    <x v="1"/>
    <n v="-0.11716245275641859"/>
    <n v="4335.3680000000004"/>
    <x v="7"/>
    <s v="Feb 2015"/>
    <s v="Feb 2015  Week 08"/>
    <x v="1"/>
    <x v="1"/>
    <x v="1"/>
    <x v="0"/>
  </r>
  <r>
    <n v="2260"/>
    <s v="Geoffrey H Wong"/>
    <x v="0"/>
    <n v="0.02"/>
    <n v="4.9800000000000004"/>
    <n v="0.49"/>
    <x v="1"/>
    <x v="3"/>
    <x v="2"/>
    <x v="13"/>
    <x v="5"/>
    <s v="Avery White Multi-Purpose Labels"/>
    <n v="0.39"/>
    <s v="United States"/>
    <x v="0"/>
    <x v="5"/>
    <x v="327"/>
    <x v="353"/>
    <d v="2015-02-15T00:00:00"/>
    <x v="1"/>
    <x v="1"/>
    <x v="45"/>
    <d v="2015-02-16T00:00:00"/>
    <d v="2015-02-16T00:00:00"/>
    <d v="2015-02-28T00:00:00"/>
    <d v="2015-02-16T00:00:00"/>
    <n v="-52.863999999999997"/>
    <n v="17"/>
    <n v="87.11"/>
    <x v="374"/>
    <n v="4.9600000000000009"/>
    <x v="0"/>
    <x v="1"/>
    <n v="-0.60686488348065659"/>
    <n v="34.246000000000002"/>
    <x v="7"/>
    <s v="Feb 2015"/>
    <s v="Feb 2015  Week 08"/>
    <x v="0"/>
    <x v="0"/>
    <x v="0"/>
    <x v="0"/>
  </r>
  <r>
    <n v="2260"/>
    <s v="Geoffrey H Wong"/>
    <x v="0"/>
    <n v="0.01"/>
    <n v="20.99"/>
    <n v="0.99"/>
    <x v="1"/>
    <x v="3"/>
    <x v="1"/>
    <x v="12"/>
    <x v="1"/>
    <s v="Accessory15"/>
    <n v="0.83"/>
    <s v="United States"/>
    <x v="0"/>
    <x v="5"/>
    <x v="327"/>
    <x v="353"/>
    <d v="2015-02-15T00:00:00"/>
    <x v="1"/>
    <x v="1"/>
    <x v="45"/>
    <d v="2015-02-16T00:00:00"/>
    <d v="2015-02-16T00:00:00"/>
    <d v="2015-02-28T00:00:00"/>
    <d v="2015-02-16T00:00:00"/>
    <n v="45.378"/>
    <n v="9"/>
    <n v="170.46"/>
    <x v="374"/>
    <n v="20.979999999999997"/>
    <x v="0"/>
    <x v="1"/>
    <n v="0.26620908130939808"/>
    <n v="215.83800000000002"/>
    <x v="7"/>
    <s v="Feb 2015"/>
    <s v="Feb 2015  Week 08"/>
    <x v="1"/>
    <x v="1"/>
    <x v="1"/>
    <x v="0"/>
  </r>
  <r>
    <n v="3211"/>
    <s v="Jonathan Crabtree"/>
    <x v="1"/>
    <n v="0.1"/>
    <n v="7.31"/>
    <n v="0.49"/>
    <x v="1"/>
    <x v="3"/>
    <x v="2"/>
    <x v="13"/>
    <x v="5"/>
    <s v="Self-Adhesive Address Labels for Typewriters by Universal"/>
    <n v="0.38"/>
    <s v="United States"/>
    <x v="1"/>
    <x v="10"/>
    <x v="328"/>
    <x v="354"/>
    <d v="2015-02-15T00:00:00"/>
    <x v="1"/>
    <x v="1"/>
    <x v="45"/>
    <d v="2015-02-16T00:00:00"/>
    <d v="2015-02-16T00:00:00"/>
    <d v="2015-02-28T00:00:00"/>
    <d v="2015-02-16T00:00:00"/>
    <n v="55.020600000000002"/>
    <n v="12"/>
    <n v="79.739999999999995"/>
    <x v="375"/>
    <n v="7.21"/>
    <x v="1"/>
    <x v="1"/>
    <n v="0.69000000000000006"/>
    <n v="134.76060000000001"/>
    <x v="7"/>
    <s v="Feb 2015"/>
    <s v="Feb 2015  Week 08"/>
    <x v="0"/>
    <x v="0"/>
    <x v="0"/>
    <x v="0"/>
  </r>
  <r>
    <n v="3211"/>
    <s v="Jonathan Crabtree"/>
    <x v="1"/>
    <n v="0.1"/>
    <n v="20.99"/>
    <n v="2.5"/>
    <x v="1"/>
    <x v="3"/>
    <x v="1"/>
    <x v="12"/>
    <x v="2"/>
    <s v="Accessory37"/>
    <n v="0.81"/>
    <s v="United States"/>
    <x v="1"/>
    <x v="10"/>
    <x v="328"/>
    <x v="354"/>
    <d v="2015-02-15T00:00:00"/>
    <x v="1"/>
    <x v="1"/>
    <x v="45"/>
    <d v="2015-02-16T00:00:00"/>
    <d v="2015-02-16T00:00:00"/>
    <d v="2015-02-28T00:00:00"/>
    <d v="2015-02-16T00:00:00"/>
    <n v="-43.65504"/>
    <n v="23"/>
    <n v="392.45"/>
    <x v="375"/>
    <n v="20.889999999999997"/>
    <x v="1"/>
    <x v="1"/>
    <n v="-0.11123720219136196"/>
    <n v="348.79496"/>
    <x v="7"/>
    <s v="Feb 2015"/>
    <s v="Feb 2015  Week 08"/>
    <x v="1"/>
    <x v="1"/>
    <x v="1"/>
    <x v="0"/>
  </r>
  <r>
    <n v="393"/>
    <s v="Shawn Combs"/>
    <x v="2"/>
    <n v="7.0000000000000007E-2"/>
    <n v="9.7100000000000009"/>
    <n v="9.4499999999999993"/>
    <x v="1"/>
    <x v="3"/>
    <x v="2"/>
    <x v="6"/>
    <x v="5"/>
    <s v="Filing/Storage Totes and Swivel Casters"/>
    <n v="0.6"/>
    <s v="United States"/>
    <x v="3"/>
    <x v="11"/>
    <x v="329"/>
    <x v="355"/>
    <d v="2015-02-15T00:00:00"/>
    <x v="1"/>
    <x v="1"/>
    <x v="45"/>
    <d v="2015-02-22T00:00:00"/>
    <d v="2015-02-22T00:00:00"/>
    <d v="2015-02-28T00:00:00"/>
    <d v="2015-02-22T00:00:00"/>
    <n v="-81.77"/>
    <n v="3"/>
    <n v="31.44"/>
    <x v="376"/>
    <n v="9.64"/>
    <x v="3"/>
    <x v="7"/>
    <n v="-2.6008269720101778"/>
    <n v="-50.33"/>
    <x v="7"/>
    <s v="Feb 2015"/>
    <s v="Feb 2015  Week 08"/>
    <x v="0"/>
    <x v="0"/>
    <x v="0"/>
    <x v="0"/>
  </r>
  <r>
    <n v="651"/>
    <s v="Leah Clapp"/>
    <x v="2"/>
    <n v="0.04"/>
    <n v="880.98"/>
    <n v="44.55"/>
    <x v="0"/>
    <x v="1"/>
    <x v="0"/>
    <x v="10"/>
    <x v="0"/>
    <s v="Riverside Palais Royal Lawyers Bookcase, Royale Cherry Finish"/>
    <n v="0.62"/>
    <s v="United States"/>
    <x v="2"/>
    <x v="26"/>
    <x v="60"/>
    <x v="63"/>
    <d v="2015-02-15T00:00:00"/>
    <x v="1"/>
    <x v="1"/>
    <x v="45"/>
    <d v="2015-02-19T00:00:00"/>
    <d v="2015-02-19T00:00:00"/>
    <d v="2015-02-28T00:00:00"/>
    <d v="2015-02-19T00:00:00"/>
    <n v="4233.2587999999996"/>
    <n v="8"/>
    <n v="6901.25"/>
    <x v="377"/>
    <n v="880.94"/>
    <x v="2"/>
    <x v="4"/>
    <n v="0.6134046440862162"/>
    <n v="11134.5088"/>
    <x v="7"/>
    <s v="Feb 2015"/>
    <s v="Feb 2015  Week 08"/>
    <x v="1"/>
    <x v="1"/>
    <x v="0"/>
    <x v="0"/>
  </r>
  <r>
    <n v="651"/>
    <s v="Leah Clapp"/>
    <x v="2"/>
    <n v="7.0000000000000007E-2"/>
    <n v="13.4"/>
    <n v="4.95"/>
    <x v="1"/>
    <x v="1"/>
    <x v="0"/>
    <x v="11"/>
    <x v="1"/>
    <s v="Electrix 20W Halogen Replacement Bulb for Zoom-In Desk Lamp"/>
    <n v="0.37"/>
    <s v="United States"/>
    <x v="2"/>
    <x v="26"/>
    <x v="60"/>
    <x v="63"/>
    <d v="2015-02-15T00:00:00"/>
    <x v="1"/>
    <x v="1"/>
    <x v="45"/>
    <d v="2015-02-20T00:00:00"/>
    <d v="2015-02-20T00:00:00"/>
    <d v="2015-02-28T00:00:00"/>
    <d v="2015-02-20T00:00:00"/>
    <n v="102.76860000000001"/>
    <n v="11"/>
    <n v="148.94"/>
    <x v="377"/>
    <n v="13.33"/>
    <x v="2"/>
    <x v="3"/>
    <n v="0.69000000000000006"/>
    <n v="251.70859999999999"/>
    <x v="7"/>
    <s v="Feb 2015"/>
    <s v="Feb 2015  Week 08"/>
    <x v="1"/>
    <x v="1"/>
    <x v="1"/>
    <x v="0"/>
  </r>
  <r>
    <n v="651"/>
    <s v="Leah Clapp"/>
    <x v="2"/>
    <n v="0.01"/>
    <n v="15.99"/>
    <n v="11.28"/>
    <x v="1"/>
    <x v="1"/>
    <x v="1"/>
    <x v="3"/>
    <x v="6"/>
    <s v="210 Trimline Phone, White"/>
    <n v="0.38"/>
    <s v="United States"/>
    <x v="2"/>
    <x v="26"/>
    <x v="60"/>
    <x v="63"/>
    <d v="2015-02-15T00:00:00"/>
    <x v="1"/>
    <x v="1"/>
    <x v="45"/>
    <d v="2015-02-22T00:00:00"/>
    <d v="2015-02-22T00:00:00"/>
    <d v="2015-02-28T00:00:00"/>
    <d v="2015-02-22T00:00:00"/>
    <n v="-36.671543999999997"/>
    <n v="12"/>
    <n v="200.68"/>
    <x v="377"/>
    <n v="15.98"/>
    <x v="2"/>
    <x v="7"/>
    <n v="-0.18273641618497108"/>
    <n v="164.00845600000002"/>
    <x v="7"/>
    <s v="Feb 2015"/>
    <s v="Feb 2015  Week 08"/>
    <x v="1"/>
    <x v="1"/>
    <x v="1"/>
    <x v="0"/>
  </r>
  <r>
    <n v="2684"/>
    <s v="Edna Michael"/>
    <x v="2"/>
    <n v="0.09"/>
    <n v="8.74"/>
    <n v="1.39"/>
    <x v="2"/>
    <x v="0"/>
    <x v="2"/>
    <x v="15"/>
    <x v="5"/>
    <s v="#10- 4 1/8&quot; x 9 1/2&quot; Recycled Envelopes"/>
    <n v="0.38"/>
    <s v="United States"/>
    <x v="0"/>
    <x v="12"/>
    <x v="330"/>
    <x v="356"/>
    <d v="2015-02-15T00:00:00"/>
    <x v="1"/>
    <x v="1"/>
    <x v="45"/>
    <d v="2015-02-20T00:00:00"/>
    <d v="2015-02-20T00:00:00"/>
    <d v="2015-02-28T00:00:00"/>
    <d v="2015-02-20T00:00:00"/>
    <n v="23.616"/>
    <n v="1"/>
    <n v="11.78"/>
    <x v="378"/>
    <n v="8.65"/>
    <x v="0"/>
    <x v="3"/>
    <n v="2.0047538200339559"/>
    <n v="35.396000000000001"/>
    <x v="7"/>
    <s v="Feb 2015"/>
    <s v="Feb 2015  Week 08"/>
    <x v="0"/>
    <x v="0"/>
    <x v="0"/>
    <x v="0"/>
  </r>
  <r>
    <n v="2684"/>
    <s v="Edna Michael"/>
    <x v="2"/>
    <n v="0.09"/>
    <n v="18.97"/>
    <n v="9.0299999999999994"/>
    <x v="1"/>
    <x v="0"/>
    <x v="2"/>
    <x v="7"/>
    <x v="5"/>
    <s v="Computer Printout Paper with Letter-Trim Perforations"/>
    <n v="0.37"/>
    <s v="United States"/>
    <x v="0"/>
    <x v="12"/>
    <x v="330"/>
    <x v="356"/>
    <d v="2015-02-15T00:00:00"/>
    <x v="1"/>
    <x v="1"/>
    <x v="45"/>
    <d v="2015-02-20T00:00:00"/>
    <d v="2015-02-20T00:00:00"/>
    <d v="2015-02-28T00:00:00"/>
    <d v="2015-02-20T00:00:00"/>
    <n v="-1748.0119999999999"/>
    <n v="1"/>
    <n v="20.96"/>
    <x v="378"/>
    <n v="18.88"/>
    <x v="0"/>
    <x v="3"/>
    <n v="-83.397519083969456"/>
    <n v="-1727.0519999999999"/>
    <x v="7"/>
    <s v="Feb 2015"/>
    <s v="Feb 2015  Week 08"/>
    <x v="1"/>
    <x v="1"/>
    <x v="1"/>
    <x v="0"/>
  </r>
  <r>
    <n v="2951"/>
    <s v="Jordan Womble"/>
    <x v="4"/>
    <n v="7.0000000000000007E-2"/>
    <n v="42.98"/>
    <n v="4.62"/>
    <x v="2"/>
    <x v="3"/>
    <x v="2"/>
    <x v="8"/>
    <x v="5"/>
    <s v="Belkin F9M820V08 8 Outlet Surge"/>
    <n v="0.56000000000000005"/>
    <s v="United States"/>
    <x v="1"/>
    <x v="38"/>
    <x v="331"/>
    <x v="357"/>
    <d v="2015-02-15T00:00:00"/>
    <x v="1"/>
    <x v="1"/>
    <x v="45"/>
    <d v="2015-02-17T00:00:00"/>
    <d v="2015-02-17T00:00:00"/>
    <d v="2015-02-28T00:00:00"/>
    <d v="2015-02-17T00:00:00"/>
    <n v="565.38599999999997"/>
    <n v="19"/>
    <n v="819.4"/>
    <x v="379"/>
    <n v="42.91"/>
    <x v="1"/>
    <x v="2"/>
    <n v="0.69"/>
    <n v="1384.7860000000001"/>
    <x v="7"/>
    <s v="Feb 2015"/>
    <s v="Feb 2015  Week 08"/>
    <x v="0"/>
    <x v="0"/>
    <x v="0"/>
    <x v="0"/>
  </r>
  <r>
    <n v="2951"/>
    <s v="Jordan Womble"/>
    <x v="4"/>
    <n v="0.03"/>
    <n v="89.99"/>
    <n v="42"/>
    <x v="0"/>
    <x v="3"/>
    <x v="0"/>
    <x v="9"/>
    <x v="3"/>
    <s v="Global Leather Task Chair, Black"/>
    <n v="0.66"/>
    <s v="United States"/>
    <x v="1"/>
    <x v="38"/>
    <x v="331"/>
    <x v="357"/>
    <d v="2015-02-15T00:00:00"/>
    <x v="1"/>
    <x v="1"/>
    <x v="45"/>
    <d v="2015-02-18T00:00:00"/>
    <d v="2015-02-18T00:00:00"/>
    <d v="2015-02-28T00:00:00"/>
    <d v="2015-02-18T00:00:00"/>
    <n v="-230.9528"/>
    <n v="19"/>
    <n v="1809.75"/>
    <x v="379"/>
    <n v="89.96"/>
    <x v="1"/>
    <x v="0"/>
    <n v="-0.12761585854399779"/>
    <n v="1578.7972"/>
    <x v="7"/>
    <s v="Feb 2015"/>
    <s v="Feb 2015  Week 08"/>
    <x v="1"/>
    <x v="1"/>
    <x v="1"/>
    <x v="0"/>
  </r>
  <r>
    <n v="2355"/>
    <s v="Clyde Burnett"/>
    <x v="3"/>
    <n v="0.1"/>
    <n v="78.69"/>
    <n v="19.989999999999998"/>
    <x v="1"/>
    <x v="1"/>
    <x v="0"/>
    <x v="11"/>
    <x v="5"/>
    <s v="Howard Miller 12-3/4 Diameter Accuwave DS ™ Wall Clock"/>
    <n v="0.43"/>
    <s v="United States"/>
    <x v="2"/>
    <x v="8"/>
    <x v="332"/>
    <x v="358"/>
    <d v="2015-02-15T00:00:00"/>
    <x v="1"/>
    <x v="1"/>
    <x v="45"/>
    <d v="2015-02-16T00:00:00"/>
    <d v="2015-02-16T00:00:00"/>
    <d v="2015-02-28T00:00:00"/>
    <d v="2015-02-16T00:00:00"/>
    <n v="465.43950000000001"/>
    <n v="9"/>
    <n v="674.55"/>
    <x v="380"/>
    <n v="78.59"/>
    <x v="2"/>
    <x v="1"/>
    <n v="0.69000000000000006"/>
    <n v="1139.9894999999999"/>
    <x v="7"/>
    <s v="Feb 2015"/>
    <s v="Feb 2015  Week 08"/>
    <x v="0"/>
    <x v="0"/>
    <x v="0"/>
    <x v="0"/>
  </r>
  <r>
    <n v="1129"/>
    <s v="Pam Patton"/>
    <x v="2"/>
    <n v="0.04"/>
    <n v="8.6"/>
    <n v="6.19"/>
    <x v="1"/>
    <x v="2"/>
    <x v="2"/>
    <x v="5"/>
    <x v="5"/>
    <s v="Avery Printable Repositionable Plastic Tabs"/>
    <n v="0.38"/>
    <s v="United States"/>
    <x v="3"/>
    <x v="35"/>
    <x v="203"/>
    <x v="214"/>
    <d v="2015-02-16T00:00:00"/>
    <x v="1"/>
    <x v="1"/>
    <x v="46"/>
    <d v="2015-02-23T00:00:00"/>
    <d v="2015-02-23T00:00:00"/>
    <d v="2015-02-28T00:00:00"/>
    <d v="2015-02-23T00:00:00"/>
    <n v="-63.813499999999998"/>
    <n v="37"/>
    <n v="311.66000000000003"/>
    <x v="381"/>
    <n v="8.56"/>
    <x v="3"/>
    <x v="7"/>
    <n v="-0.20475357761663349"/>
    <n v="247.84650000000002"/>
    <x v="7"/>
    <s v="Feb 2015"/>
    <s v="Feb 2015  Week 08"/>
    <x v="1"/>
    <x v="1"/>
    <x v="0"/>
    <x v="0"/>
  </r>
  <r>
    <n v="1129"/>
    <s v="Pam Patton"/>
    <x v="2"/>
    <n v="7.0000000000000007E-2"/>
    <n v="699.99"/>
    <n v="24.49"/>
    <x v="1"/>
    <x v="2"/>
    <x v="1"/>
    <x v="4"/>
    <x v="4"/>
    <s v="Canon Imageclass D680 Copier / Fax"/>
    <n v="0.54"/>
    <s v="United States"/>
    <x v="3"/>
    <x v="35"/>
    <x v="203"/>
    <x v="214"/>
    <d v="2015-02-16T00:00:00"/>
    <x v="1"/>
    <x v="1"/>
    <x v="46"/>
    <d v="2015-02-20T00:00:00"/>
    <d v="2015-02-20T00:00:00"/>
    <d v="2015-02-28T00:00:00"/>
    <d v="2015-02-20T00:00:00"/>
    <n v="325.29000000000002"/>
    <n v="15"/>
    <n v="9862.51"/>
    <x v="381"/>
    <n v="699.92"/>
    <x v="3"/>
    <x v="4"/>
    <n v="3.2982476063395626E-2"/>
    <n v="10187.800000000001"/>
    <x v="7"/>
    <s v="Feb 2015"/>
    <s v="Feb 2015  Week 08"/>
    <x v="1"/>
    <x v="1"/>
    <x v="1"/>
    <x v="0"/>
  </r>
  <r>
    <n v="1132"/>
    <s v="Michael Robbins"/>
    <x v="2"/>
    <n v="0.04"/>
    <n v="8.6"/>
    <n v="6.19"/>
    <x v="1"/>
    <x v="2"/>
    <x v="2"/>
    <x v="5"/>
    <x v="5"/>
    <s v="Avery Printable Repositionable Plastic Tabs"/>
    <n v="0.38"/>
    <s v="United States"/>
    <x v="1"/>
    <x v="18"/>
    <x v="296"/>
    <x v="319"/>
    <d v="2015-02-16T00:00:00"/>
    <x v="1"/>
    <x v="1"/>
    <x v="46"/>
    <d v="2015-02-23T00:00:00"/>
    <d v="2015-02-23T00:00:00"/>
    <d v="2015-02-28T00:00:00"/>
    <d v="2015-02-23T00:00:00"/>
    <n v="-63.813499999999998"/>
    <n v="9"/>
    <n v="75.81"/>
    <x v="382"/>
    <n v="8.56"/>
    <x v="1"/>
    <x v="7"/>
    <n v="-0.84175570505210384"/>
    <n v="11.996500000000005"/>
    <x v="7"/>
    <s v="Feb 2015"/>
    <s v="Feb 2015  Week 08"/>
    <x v="1"/>
    <x v="1"/>
    <x v="0"/>
    <x v="0"/>
  </r>
  <r>
    <n v="1132"/>
    <s v="Michael Robbins"/>
    <x v="2"/>
    <n v="7.0000000000000007E-2"/>
    <n v="699.99"/>
    <n v="24.49"/>
    <x v="1"/>
    <x v="2"/>
    <x v="1"/>
    <x v="4"/>
    <x v="4"/>
    <s v="Canon Imageclass D680 Copier / Fax"/>
    <n v="0.54"/>
    <s v="United States"/>
    <x v="1"/>
    <x v="18"/>
    <x v="296"/>
    <x v="319"/>
    <d v="2015-02-16T00:00:00"/>
    <x v="1"/>
    <x v="1"/>
    <x v="46"/>
    <d v="2015-02-20T00:00:00"/>
    <d v="2015-02-20T00:00:00"/>
    <d v="2015-02-28T00:00:00"/>
    <d v="2015-02-20T00:00:00"/>
    <n v="325.29000000000002"/>
    <n v="4"/>
    <n v="2630"/>
    <x v="382"/>
    <n v="699.92"/>
    <x v="1"/>
    <x v="4"/>
    <n v="0.12368441064638784"/>
    <n v="2955.29"/>
    <x v="7"/>
    <s v="Feb 2015"/>
    <s v="Feb 2015  Week 08"/>
    <x v="1"/>
    <x v="1"/>
    <x v="1"/>
    <x v="0"/>
  </r>
  <r>
    <n v="1580"/>
    <s v="Ronnie Nolan"/>
    <x v="2"/>
    <n v="0.1"/>
    <n v="11.58"/>
    <n v="6.97"/>
    <x v="1"/>
    <x v="3"/>
    <x v="2"/>
    <x v="15"/>
    <x v="5"/>
    <s v="Peel &amp; Seel® Recycled Catalog Envelopes, Brown"/>
    <n v="0.35"/>
    <s v="United States"/>
    <x v="3"/>
    <x v="29"/>
    <x v="333"/>
    <x v="359"/>
    <d v="2015-02-16T00:00:00"/>
    <x v="1"/>
    <x v="1"/>
    <x v="46"/>
    <d v="2015-02-20T00:00:00"/>
    <d v="2015-02-20T00:00:00"/>
    <d v="2015-02-28T00:00:00"/>
    <d v="2015-02-20T00:00:00"/>
    <n v="-8.3979999999999997"/>
    <n v="1"/>
    <n v="14.53"/>
    <x v="383"/>
    <n v="11.48"/>
    <x v="3"/>
    <x v="4"/>
    <n v="-0.57797660013764629"/>
    <n v="6.1319999999999997"/>
    <x v="7"/>
    <s v="Feb 2015"/>
    <s v="Feb 2015  Week 08"/>
    <x v="0"/>
    <x v="0"/>
    <x v="0"/>
    <x v="0"/>
  </r>
  <r>
    <n v="1138"/>
    <s v="Malcolm Floyd"/>
    <x v="4"/>
    <n v="0.02"/>
    <n v="160.97999999999999"/>
    <n v="30"/>
    <x v="0"/>
    <x v="2"/>
    <x v="0"/>
    <x v="9"/>
    <x v="3"/>
    <s v="Office Star - Mid Back Dual function Ergonomic High Back Chair with 2-Way Adjustable Arms"/>
    <n v="0.62"/>
    <s v="United States"/>
    <x v="1"/>
    <x v="18"/>
    <x v="334"/>
    <x v="360"/>
    <d v="2015-02-16T00:00:00"/>
    <x v="1"/>
    <x v="1"/>
    <x v="46"/>
    <d v="2015-02-19T00:00:00"/>
    <d v="2015-02-19T00:00:00"/>
    <d v="2015-02-28T00:00:00"/>
    <d v="2015-02-19T00:00:00"/>
    <n v="-51.116"/>
    <n v="1"/>
    <n v="192.49"/>
    <x v="384"/>
    <n v="160.95999999999998"/>
    <x v="1"/>
    <x v="0"/>
    <n v="-0.26555145721855677"/>
    <n v="141.37400000000002"/>
    <x v="7"/>
    <s v="Feb 2015"/>
    <s v="Feb 2015  Week 08"/>
    <x v="0"/>
    <x v="0"/>
    <x v="0"/>
    <x v="0"/>
  </r>
  <r>
    <n v="1228"/>
    <s v="Hazel Jennings"/>
    <x v="4"/>
    <n v="0"/>
    <n v="7.1"/>
    <n v="6.05"/>
    <x v="1"/>
    <x v="0"/>
    <x v="2"/>
    <x v="5"/>
    <x v="5"/>
    <s v="Wilson Jones Hanging View Binder, White, 1&quot;"/>
    <n v="0.39"/>
    <s v="United States"/>
    <x v="3"/>
    <x v="28"/>
    <x v="67"/>
    <x v="361"/>
    <d v="2015-02-16T00:00:00"/>
    <x v="1"/>
    <x v="1"/>
    <x v="46"/>
    <d v="2015-02-17T00:00:00"/>
    <d v="2015-02-17T00:00:00"/>
    <d v="2015-02-28T00:00:00"/>
    <d v="2015-02-17T00:00:00"/>
    <n v="-60.145000000000003"/>
    <n v="28"/>
    <n v="208.83"/>
    <x v="385"/>
    <n v="7.1"/>
    <x v="3"/>
    <x v="1"/>
    <n v="-0.28800938562467077"/>
    <n v="148.685"/>
    <x v="7"/>
    <s v="Feb 2015"/>
    <s v="Feb 2015  Week 08"/>
    <x v="0"/>
    <x v="0"/>
    <x v="0"/>
    <x v="0"/>
  </r>
  <r>
    <n v="1228"/>
    <s v="Hazel Jennings"/>
    <x v="4"/>
    <n v="0.01"/>
    <n v="4.9800000000000004"/>
    <n v="4.62"/>
    <x v="2"/>
    <x v="0"/>
    <x v="1"/>
    <x v="1"/>
    <x v="1"/>
    <s v="Imation 3.5&quot;, DISKETTE 44766 HGHLD3.52HD/FM, 10/Pack"/>
    <n v="0.64"/>
    <s v="United States"/>
    <x v="3"/>
    <x v="28"/>
    <x v="67"/>
    <x v="361"/>
    <d v="2015-02-16T00:00:00"/>
    <x v="1"/>
    <x v="1"/>
    <x v="46"/>
    <d v="2015-02-18T00:00:00"/>
    <d v="2015-02-18T00:00:00"/>
    <d v="2015-02-28T00:00:00"/>
    <d v="2015-02-18T00:00:00"/>
    <n v="-111.72"/>
    <n v="41"/>
    <n v="228.3"/>
    <x v="385"/>
    <n v="4.9700000000000006"/>
    <x v="3"/>
    <x v="2"/>
    <n v="-0.48935611038107751"/>
    <n v="116.58000000000001"/>
    <x v="7"/>
    <s v="Feb 2015"/>
    <s v="Feb 2015  Week 08"/>
    <x v="1"/>
    <x v="1"/>
    <x v="1"/>
    <x v="0"/>
  </r>
  <r>
    <n v="1228"/>
    <s v="Hazel Jennings"/>
    <x v="4"/>
    <n v="0.06"/>
    <n v="5.68"/>
    <n v="1.39"/>
    <x v="1"/>
    <x v="0"/>
    <x v="2"/>
    <x v="15"/>
    <x v="5"/>
    <s v="Staples Standard Envelopes"/>
    <n v="0.38"/>
    <s v="United States"/>
    <x v="3"/>
    <x v="28"/>
    <x v="67"/>
    <x v="361"/>
    <d v="2015-02-16T00:00:00"/>
    <x v="1"/>
    <x v="1"/>
    <x v="46"/>
    <d v="2015-02-16T00:00:00"/>
    <d v="2015-02-16T00:00:00"/>
    <d v="2015-02-28T00:00:00"/>
    <d v="2015-02-16T00:00:00"/>
    <n v="33.01"/>
    <n v="24"/>
    <n v="129.53"/>
    <x v="385"/>
    <n v="5.62"/>
    <x v="3"/>
    <x v="6"/>
    <n v="0.25484443758202729"/>
    <n v="162.54"/>
    <x v="7"/>
    <s v="Feb 2015"/>
    <s v="Feb 2015  Week 08"/>
    <x v="1"/>
    <x v="1"/>
    <x v="1"/>
    <x v="0"/>
  </r>
  <r>
    <n v="1229"/>
    <s v="Patrick Byrne"/>
    <x v="4"/>
    <n v="0.01"/>
    <n v="4.9800000000000004"/>
    <n v="4.62"/>
    <x v="2"/>
    <x v="0"/>
    <x v="1"/>
    <x v="1"/>
    <x v="1"/>
    <s v="Imation 3.5&quot;, DISKETTE 44766 HGHLD3.52HD/FM, 10/Pack"/>
    <n v="0.64"/>
    <s v="United States"/>
    <x v="1"/>
    <x v="18"/>
    <x v="311"/>
    <x v="334"/>
    <d v="2015-02-16T00:00:00"/>
    <x v="1"/>
    <x v="1"/>
    <x v="46"/>
    <d v="2015-02-18T00:00:00"/>
    <d v="2015-02-18T00:00:00"/>
    <d v="2015-02-28T00:00:00"/>
    <d v="2015-02-18T00:00:00"/>
    <n v="-111.72"/>
    <n v="10"/>
    <n v="55.68"/>
    <x v="386"/>
    <n v="4.9700000000000006"/>
    <x v="1"/>
    <x v="2"/>
    <n v="-2.0064655172413794"/>
    <n v="-56.04"/>
    <x v="7"/>
    <s v="Feb 2015"/>
    <s v="Feb 2015  Week 08"/>
    <x v="0"/>
    <x v="0"/>
    <x v="0"/>
    <x v="0"/>
  </r>
  <r>
    <n v="1625"/>
    <s v="Molly Browning"/>
    <x v="4"/>
    <n v="0"/>
    <n v="209.37"/>
    <n v="69"/>
    <x v="1"/>
    <x v="2"/>
    <x v="0"/>
    <x v="0"/>
    <x v="4"/>
    <s v="Hon 2111 Invitation™ Series Corner Table"/>
    <n v="0.79"/>
    <s v="United States"/>
    <x v="3"/>
    <x v="11"/>
    <x v="335"/>
    <x v="362"/>
    <d v="2015-02-16T00:00:00"/>
    <x v="1"/>
    <x v="1"/>
    <x v="46"/>
    <d v="2015-02-18T00:00:00"/>
    <d v="2015-02-18T00:00:00"/>
    <d v="2015-02-28T00:00:00"/>
    <d v="2015-02-18T00:00:00"/>
    <n v="-263.11192907999998"/>
    <n v="11"/>
    <n v="1959.88"/>
    <x v="387"/>
    <n v="209.37"/>
    <x v="3"/>
    <x v="2"/>
    <n v="-0.13424899946935526"/>
    <n v="1696.7680709200001"/>
    <x v="7"/>
    <s v="Feb 2015"/>
    <s v="Feb 2015  Week 08"/>
    <x v="0"/>
    <x v="0"/>
    <x v="0"/>
    <x v="0"/>
  </r>
  <r>
    <n v="3151"/>
    <s v="Glenda Hunter"/>
    <x v="3"/>
    <n v="0.05"/>
    <n v="25.99"/>
    <n v="5.37"/>
    <x v="2"/>
    <x v="3"/>
    <x v="2"/>
    <x v="2"/>
    <x v="5"/>
    <s v="BOSTON® Ranger® #55 Pencil Sharpener, Black"/>
    <n v="0.56000000000000005"/>
    <s v="United States"/>
    <x v="2"/>
    <x v="8"/>
    <x v="257"/>
    <x v="271"/>
    <d v="2015-02-16T00:00:00"/>
    <x v="1"/>
    <x v="1"/>
    <x v="46"/>
    <d v="2015-02-18T00:00:00"/>
    <d v="2015-02-18T00:00:00"/>
    <d v="2015-02-28T00:00:00"/>
    <d v="2015-02-18T00:00:00"/>
    <n v="220.35720000000001"/>
    <n v="18"/>
    <n v="451.35"/>
    <x v="388"/>
    <n v="25.939999999999998"/>
    <x v="2"/>
    <x v="2"/>
    <n v="0.48821801262878034"/>
    <n v="671.70720000000006"/>
    <x v="7"/>
    <s v="Feb 2015"/>
    <s v="Feb 2015  Week 08"/>
    <x v="1"/>
    <x v="1"/>
    <x v="0"/>
    <x v="0"/>
  </r>
  <r>
    <n v="936"/>
    <s v="Robyn Garner"/>
    <x v="0"/>
    <n v="0.05"/>
    <n v="6.04"/>
    <n v="2.14"/>
    <x v="2"/>
    <x v="3"/>
    <x v="2"/>
    <x v="7"/>
    <x v="2"/>
    <s v="Adams Telephone Message Books, 5 1/4” x 11”"/>
    <n v="0.38"/>
    <s v="United States"/>
    <x v="2"/>
    <x v="8"/>
    <x v="336"/>
    <x v="363"/>
    <d v="2015-02-17T00:00:00"/>
    <x v="1"/>
    <x v="1"/>
    <x v="47"/>
    <d v="2015-02-19T00:00:00"/>
    <d v="2015-02-19T00:00:00"/>
    <d v="2015-02-28T00:00:00"/>
    <d v="2015-02-19T00:00:00"/>
    <n v="-4.1399999999999997"/>
    <n v="1"/>
    <n v="8.41"/>
    <x v="389"/>
    <n v="5.99"/>
    <x v="2"/>
    <x v="2"/>
    <n v="-0.4922711058263971"/>
    <n v="4.2700000000000005"/>
    <x v="7"/>
    <s v="Feb 2015"/>
    <s v="Feb 2015  Week 08"/>
    <x v="0"/>
    <x v="0"/>
    <x v="0"/>
    <x v="0"/>
  </r>
  <r>
    <n v="1305"/>
    <s v="Chris Pritchard"/>
    <x v="1"/>
    <n v="0.04"/>
    <n v="62.18"/>
    <n v="10.84"/>
    <x v="1"/>
    <x v="1"/>
    <x v="0"/>
    <x v="11"/>
    <x v="6"/>
    <s v="Deflect-o Glass Clear Studded Chair Mats"/>
    <n v="0.63"/>
    <s v="United States"/>
    <x v="2"/>
    <x v="15"/>
    <x v="337"/>
    <x v="364"/>
    <d v="2015-02-17T00:00:00"/>
    <x v="1"/>
    <x v="1"/>
    <x v="47"/>
    <d v="2015-02-19T00:00:00"/>
    <d v="2015-02-19T00:00:00"/>
    <d v="2015-02-28T00:00:00"/>
    <d v="2015-02-19T00:00:00"/>
    <n v="125.8077"/>
    <n v="3"/>
    <n v="182.33"/>
    <x v="390"/>
    <n v="62.14"/>
    <x v="2"/>
    <x v="2"/>
    <n v="0.69"/>
    <n v="308.1377"/>
    <x v="7"/>
    <s v="Feb 2015"/>
    <s v="Feb 2015  Week 08"/>
    <x v="0"/>
    <x v="0"/>
    <x v="0"/>
    <x v="0"/>
  </r>
  <r>
    <n v="2427"/>
    <s v="John Merritt"/>
    <x v="1"/>
    <n v="0.03"/>
    <n v="40.99"/>
    <n v="19.989999999999998"/>
    <x v="1"/>
    <x v="3"/>
    <x v="2"/>
    <x v="7"/>
    <x v="5"/>
    <s v="White Dual Perf Computer Printout Paper, 2700 Sheets, 1 Part, Heavyweight, 20 lbs., 14 7/8 x 11"/>
    <n v="0.36"/>
    <s v="United States"/>
    <x v="1"/>
    <x v="18"/>
    <x v="338"/>
    <x v="365"/>
    <d v="2015-02-17T00:00:00"/>
    <x v="1"/>
    <x v="1"/>
    <x v="47"/>
    <d v="2015-02-18T00:00:00"/>
    <d v="2015-02-18T00:00:00"/>
    <d v="2015-02-28T00:00:00"/>
    <d v="2015-02-18T00:00:00"/>
    <n v="395.30799999999999"/>
    <n v="21"/>
    <n v="885.65"/>
    <x v="391"/>
    <n v="40.96"/>
    <x v="1"/>
    <x v="1"/>
    <n v="0.44634788008807091"/>
    <n v="1280.9580000000001"/>
    <x v="7"/>
    <s v="Feb 2015"/>
    <s v="Feb 2015  Week 08"/>
    <x v="0"/>
    <x v="0"/>
    <x v="0"/>
    <x v="0"/>
  </r>
  <r>
    <n v="1065"/>
    <s v="Vicki Bond"/>
    <x v="0"/>
    <n v="0.01"/>
    <n v="15.99"/>
    <n v="13.18"/>
    <x v="1"/>
    <x v="3"/>
    <x v="2"/>
    <x v="5"/>
    <x v="5"/>
    <s v="GBC Pre-Punched Binding Paper, Plastic, White, 8-1/2&quot; x 11&quot;"/>
    <n v="0.37"/>
    <s v="United States"/>
    <x v="1"/>
    <x v="10"/>
    <x v="339"/>
    <x v="366"/>
    <d v="2015-02-18T00:00:00"/>
    <x v="1"/>
    <x v="1"/>
    <x v="48"/>
    <d v="2015-02-20T00:00:00"/>
    <d v="2015-02-20T00:00:00"/>
    <d v="2015-02-28T00:00:00"/>
    <d v="2015-02-20T00:00:00"/>
    <n v="-99.43544"/>
    <n v="23"/>
    <n v="377.44"/>
    <x v="392"/>
    <n v="15.98"/>
    <x v="1"/>
    <x v="2"/>
    <n v="-0.26344701144552779"/>
    <n v="278.00455999999997"/>
    <x v="7"/>
    <s v="Feb 2015"/>
    <s v="Feb 2015  Week 08"/>
    <x v="0"/>
    <x v="0"/>
    <x v="0"/>
    <x v="0"/>
  </r>
  <r>
    <n v="3255"/>
    <s v="Maureen Whitley"/>
    <x v="0"/>
    <n v="0.06"/>
    <n v="47.98"/>
    <n v="3.61"/>
    <x v="1"/>
    <x v="2"/>
    <x v="1"/>
    <x v="1"/>
    <x v="1"/>
    <s v="DS/HD IBM Formatted Diskettes, 200/Pack - Staples"/>
    <n v="0.71"/>
    <s v="United States"/>
    <x v="0"/>
    <x v="12"/>
    <x v="340"/>
    <x v="367"/>
    <d v="2015-02-18T00:00:00"/>
    <x v="1"/>
    <x v="1"/>
    <x v="48"/>
    <d v="2015-02-20T00:00:00"/>
    <d v="2015-02-20T00:00:00"/>
    <d v="2015-02-28T00:00:00"/>
    <d v="2015-02-20T00:00:00"/>
    <n v="596.80799999999999"/>
    <n v="2"/>
    <n v="97.96"/>
    <x v="393"/>
    <n v="47.919999999999995"/>
    <x v="0"/>
    <x v="2"/>
    <n v="6.0923642302980809"/>
    <n v="694.76800000000003"/>
    <x v="7"/>
    <s v="Feb 2015"/>
    <s v="Feb 2015  Week 08"/>
    <x v="0"/>
    <x v="0"/>
    <x v="0"/>
    <x v="0"/>
  </r>
  <r>
    <n v="2141"/>
    <s v="Molly Webster"/>
    <x v="1"/>
    <n v="0.01"/>
    <n v="5.44"/>
    <n v="7.46"/>
    <x v="1"/>
    <x v="2"/>
    <x v="2"/>
    <x v="5"/>
    <x v="5"/>
    <s v="Wilson Jones Custom Binder Spines &amp; Labels"/>
    <n v="0.36"/>
    <s v="United States"/>
    <x v="2"/>
    <x v="3"/>
    <x v="341"/>
    <x v="368"/>
    <d v="2015-02-18T00:00:00"/>
    <x v="1"/>
    <x v="1"/>
    <x v="48"/>
    <d v="2015-02-19T00:00:00"/>
    <d v="2015-02-19T00:00:00"/>
    <d v="2015-02-28T00:00:00"/>
    <d v="2015-02-19T00:00:00"/>
    <n v="-18.478200000000001"/>
    <n v="3"/>
    <n v="19.68"/>
    <x v="394"/>
    <n v="5.4300000000000006"/>
    <x v="2"/>
    <x v="1"/>
    <n v="-0.93893292682926832"/>
    <n v="1.2017999999999986"/>
    <x v="7"/>
    <s v="Feb 2015"/>
    <s v="Feb 2015  Week 08"/>
    <x v="0"/>
    <x v="0"/>
    <x v="0"/>
    <x v="0"/>
  </r>
  <r>
    <n v="2141"/>
    <s v="Molly Webster"/>
    <x v="1"/>
    <n v="0.02"/>
    <n v="549.99"/>
    <n v="49"/>
    <x v="0"/>
    <x v="2"/>
    <x v="1"/>
    <x v="4"/>
    <x v="3"/>
    <s v="Sharp 1540cs Digital Laser Copier"/>
    <n v="0.35"/>
    <s v="United States"/>
    <x v="2"/>
    <x v="3"/>
    <x v="341"/>
    <x v="368"/>
    <d v="2015-02-18T00:00:00"/>
    <x v="1"/>
    <x v="1"/>
    <x v="48"/>
    <d v="2015-02-20T00:00:00"/>
    <d v="2015-02-20T00:00:00"/>
    <d v="2015-02-28T00:00:00"/>
    <d v="2015-02-20T00:00:00"/>
    <n v="-381.84120000000001"/>
    <n v="18"/>
    <n v="9798.84"/>
    <x v="394"/>
    <n v="549.97"/>
    <x v="2"/>
    <x v="2"/>
    <n v="-3.8968000293912342E-2"/>
    <n v="9416.9987999999994"/>
    <x v="7"/>
    <s v="Feb 2015"/>
    <s v="Feb 2015  Week 08"/>
    <x v="1"/>
    <x v="1"/>
    <x v="1"/>
    <x v="0"/>
  </r>
  <r>
    <n v="2141"/>
    <s v="Molly Webster"/>
    <x v="1"/>
    <n v="0.03"/>
    <n v="22.01"/>
    <n v="5.53"/>
    <x v="2"/>
    <x v="2"/>
    <x v="2"/>
    <x v="2"/>
    <x v="1"/>
    <s v="Boston 16801 Nautilus™ Battery Pencil Sharpener"/>
    <n v="0.59"/>
    <s v="United States"/>
    <x v="2"/>
    <x v="3"/>
    <x v="341"/>
    <x v="368"/>
    <d v="2015-02-18T00:00:00"/>
    <x v="1"/>
    <x v="1"/>
    <x v="48"/>
    <d v="2015-02-19T00:00:00"/>
    <d v="2015-02-19T00:00:00"/>
    <d v="2015-02-28T00:00:00"/>
    <d v="2015-02-19T00:00:00"/>
    <n v="12.5504"/>
    <n v="7"/>
    <n v="154.11000000000001"/>
    <x v="394"/>
    <n v="21.98"/>
    <x v="2"/>
    <x v="1"/>
    <n v="8.1437933943287258E-2"/>
    <n v="166.66040000000001"/>
    <x v="7"/>
    <s v="Feb 2015"/>
    <s v="Feb 2015  Week 08"/>
    <x v="1"/>
    <x v="1"/>
    <x v="1"/>
    <x v="0"/>
  </r>
  <r>
    <n v="2141"/>
    <s v="Molly Webster"/>
    <x v="1"/>
    <n v="0.09"/>
    <n v="34.76"/>
    <n v="8.2200000000000006"/>
    <x v="1"/>
    <x v="2"/>
    <x v="2"/>
    <x v="6"/>
    <x v="5"/>
    <s v="Multi-Use Personal File Cart and Caster Set, Three Stacking Bins"/>
    <n v="0.56999999999999995"/>
    <s v="United States"/>
    <x v="2"/>
    <x v="3"/>
    <x v="341"/>
    <x v="368"/>
    <d v="2015-02-18T00:00:00"/>
    <x v="1"/>
    <x v="1"/>
    <x v="48"/>
    <d v="2015-02-20T00:00:00"/>
    <d v="2015-02-20T00:00:00"/>
    <d v="2015-02-28T00:00:00"/>
    <d v="2015-02-20T00:00:00"/>
    <n v="45.3324"/>
    <n v="7"/>
    <n v="242.97"/>
    <x v="394"/>
    <n v="34.669999999999995"/>
    <x v="2"/>
    <x v="2"/>
    <n v="0.18657612050870478"/>
    <n v="288.30239999999998"/>
    <x v="7"/>
    <s v="Feb 2015"/>
    <s v="Feb 2015  Week 08"/>
    <x v="1"/>
    <x v="1"/>
    <x v="1"/>
    <x v="0"/>
  </r>
  <r>
    <n v="91"/>
    <s v="Wallace Werner"/>
    <x v="4"/>
    <n v="0.05"/>
    <n v="5.18"/>
    <n v="2.04"/>
    <x v="1"/>
    <x v="2"/>
    <x v="2"/>
    <x v="7"/>
    <x v="2"/>
    <s v="Array® Memo Cubes"/>
    <n v="0.36"/>
    <s v="United States"/>
    <x v="2"/>
    <x v="8"/>
    <x v="342"/>
    <x v="369"/>
    <d v="2015-02-18T00:00:00"/>
    <x v="1"/>
    <x v="1"/>
    <x v="48"/>
    <d v="2015-02-20T00:00:00"/>
    <d v="2015-02-20T00:00:00"/>
    <d v="2015-02-28T00:00:00"/>
    <d v="2015-02-20T00:00:00"/>
    <n v="34.010399999999997"/>
    <n v="10"/>
    <n v="53.54"/>
    <x v="395"/>
    <n v="5.13"/>
    <x v="2"/>
    <x v="2"/>
    <n v="0.63523347030257749"/>
    <n v="87.550399999999996"/>
    <x v="7"/>
    <s v="Feb 2015"/>
    <s v="Feb 2015  Week 08"/>
    <x v="0"/>
    <x v="0"/>
    <x v="0"/>
    <x v="0"/>
  </r>
  <r>
    <n v="2521"/>
    <s v="Shawn Meyer"/>
    <x v="4"/>
    <n v="0"/>
    <n v="175.99"/>
    <n v="4.99"/>
    <x v="1"/>
    <x v="2"/>
    <x v="1"/>
    <x v="12"/>
    <x v="5"/>
    <s v="5165"/>
    <n v="0.59"/>
    <s v="United States"/>
    <x v="1"/>
    <x v="18"/>
    <x v="343"/>
    <x v="370"/>
    <d v="2015-02-18T00:00:00"/>
    <x v="1"/>
    <x v="1"/>
    <x v="48"/>
    <d v="2015-02-21T00:00:00"/>
    <d v="2015-02-21T00:00:00"/>
    <d v="2015-02-28T00:00:00"/>
    <d v="2015-02-21T00:00:00"/>
    <n v="1656.6555000000001"/>
    <n v="15"/>
    <n v="2400.9499999999998"/>
    <x v="396"/>
    <n v="175.99"/>
    <x v="1"/>
    <x v="0"/>
    <n v="0.69000000000000006"/>
    <n v="4057.6054999999997"/>
    <x v="7"/>
    <s v="Feb 2015"/>
    <s v="Feb 2015  Week 08"/>
    <x v="0"/>
    <x v="0"/>
    <x v="0"/>
    <x v="0"/>
  </r>
  <r>
    <n v="2498"/>
    <s v="Arlene Long"/>
    <x v="3"/>
    <n v="0.09"/>
    <n v="355.98"/>
    <n v="58.92"/>
    <x v="0"/>
    <x v="3"/>
    <x v="0"/>
    <x v="9"/>
    <x v="3"/>
    <s v="Hon 4700 Series Mobuis™ Mid-Back Task Chairs with Adjustable Arms"/>
    <n v="0.64"/>
    <s v="United States"/>
    <x v="2"/>
    <x v="8"/>
    <x v="236"/>
    <x v="77"/>
    <d v="2015-02-18T00:00:00"/>
    <x v="1"/>
    <x v="1"/>
    <x v="48"/>
    <d v="2015-02-20T00:00:00"/>
    <d v="2015-02-20T00:00:00"/>
    <d v="2015-02-28T00:00:00"/>
    <d v="2015-02-20T00:00:00"/>
    <n v="1240.25"/>
    <n v="30"/>
    <n v="10554.63"/>
    <x v="397"/>
    <n v="355.89000000000004"/>
    <x v="2"/>
    <x v="2"/>
    <n v="0.11750767198850173"/>
    <n v="11794.88"/>
    <x v="7"/>
    <s v="Feb 2015"/>
    <s v="Feb 2015  Week 08"/>
    <x v="1"/>
    <x v="1"/>
    <x v="0"/>
    <x v="0"/>
  </r>
  <r>
    <n v="2498"/>
    <s v="Arlene Long"/>
    <x v="3"/>
    <n v="0.04"/>
    <n v="218.75"/>
    <n v="69.64"/>
    <x v="0"/>
    <x v="3"/>
    <x v="0"/>
    <x v="0"/>
    <x v="0"/>
    <s v="BoxOffice By Design Rectangular and Half-Moon Meeting Room Tables"/>
    <n v="0.77"/>
    <s v="United States"/>
    <x v="2"/>
    <x v="8"/>
    <x v="236"/>
    <x v="77"/>
    <d v="2015-02-18T00:00:00"/>
    <x v="1"/>
    <x v="1"/>
    <x v="48"/>
    <d v="2015-02-18T00:00:00"/>
    <d v="2015-02-18T00:00:00"/>
    <d v="2015-02-28T00:00:00"/>
    <d v="2015-02-18T00:00:00"/>
    <n v="-533.23199999999997"/>
    <n v="8"/>
    <n v="1749.64"/>
    <x v="397"/>
    <n v="218.71"/>
    <x v="2"/>
    <x v="6"/>
    <n v="-0.30476669486294322"/>
    <n v="1216.4080000000001"/>
    <x v="7"/>
    <s v="Feb 2015"/>
    <s v="Feb 2015  Week 08"/>
    <x v="1"/>
    <x v="1"/>
    <x v="1"/>
    <x v="0"/>
  </r>
  <r>
    <n v="2499"/>
    <s v="Geoffrey Koch"/>
    <x v="3"/>
    <n v="0.09"/>
    <n v="355.98"/>
    <n v="58.92"/>
    <x v="0"/>
    <x v="3"/>
    <x v="0"/>
    <x v="9"/>
    <x v="3"/>
    <s v="Hon 4700 Series Mobuis™ Mid-Back Task Chairs with Adjustable Arms"/>
    <n v="0.64"/>
    <s v="United States"/>
    <x v="1"/>
    <x v="10"/>
    <x v="344"/>
    <x v="371"/>
    <d v="2015-02-18T00:00:00"/>
    <x v="1"/>
    <x v="1"/>
    <x v="48"/>
    <d v="2015-02-20T00:00:00"/>
    <d v="2015-02-20T00:00:00"/>
    <d v="2015-02-28T00:00:00"/>
    <d v="2015-02-20T00:00:00"/>
    <n v="1240.25"/>
    <n v="8"/>
    <n v="2814.57"/>
    <x v="398"/>
    <n v="355.89000000000004"/>
    <x v="1"/>
    <x v="2"/>
    <n v="0.44065345683354828"/>
    <n v="4054.82"/>
    <x v="7"/>
    <s v="Feb 2015"/>
    <s v="Feb 2015  Week 08"/>
    <x v="0"/>
    <x v="0"/>
    <x v="0"/>
    <x v="0"/>
  </r>
  <r>
    <n v="993"/>
    <s v="Gail Currin"/>
    <x v="1"/>
    <n v="0.05"/>
    <n v="4.28"/>
    <n v="5.17"/>
    <x v="1"/>
    <x v="0"/>
    <x v="2"/>
    <x v="7"/>
    <x v="5"/>
    <s v="Xerox 1971"/>
    <n v="0.4"/>
    <s v="United States"/>
    <x v="2"/>
    <x v="8"/>
    <x v="345"/>
    <x v="372"/>
    <d v="2015-02-19T00:00:00"/>
    <x v="1"/>
    <x v="1"/>
    <x v="49"/>
    <d v="2015-02-19T00:00:00"/>
    <d v="2015-02-19T00:00:00"/>
    <d v="2015-02-28T00:00:00"/>
    <d v="2015-02-19T00:00:00"/>
    <n v="-104.57"/>
    <n v="9"/>
    <n v="38.58"/>
    <x v="399"/>
    <n v="4.2300000000000004"/>
    <x v="2"/>
    <x v="6"/>
    <n v="-2.7104717470191808"/>
    <n v="-65.989999999999995"/>
    <x v="7"/>
    <s v="Feb 2015"/>
    <s v="Feb 2015  Week 08"/>
    <x v="0"/>
    <x v="0"/>
    <x v="0"/>
    <x v="0"/>
  </r>
  <r>
    <n v="1303"/>
    <s v="Cindy Harvey"/>
    <x v="1"/>
    <n v="0.03"/>
    <n v="39.479999999999997"/>
    <n v="1.99"/>
    <x v="1"/>
    <x v="1"/>
    <x v="1"/>
    <x v="1"/>
    <x v="1"/>
    <s v="80 Minute CD-R Spindle, 100/Pack - Staples"/>
    <n v="0.54"/>
    <s v="United States"/>
    <x v="2"/>
    <x v="15"/>
    <x v="346"/>
    <x v="373"/>
    <d v="2015-02-19T00:00:00"/>
    <x v="1"/>
    <x v="1"/>
    <x v="49"/>
    <d v="2015-02-21T00:00:00"/>
    <d v="2015-02-21T00:00:00"/>
    <d v="2015-02-28T00:00:00"/>
    <d v="2015-02-21T00:00:00"/>
    <n v="317.08949999999999"/>
    <n v="12"/>
    <n v="459.55"/>
    <x v="400"/>
    <n v="39.449999999999996"/>
    <x v="2"/>
    <x v="2"/>
    <n v="0.69"/>
    <n v="776.6395"/>
    <x v="7"/>
    <s v="Feb 2015"/>
    <s v="Feb 2015  Week 08"/>
    <x v="0"/>
    <x v="0"/>
    <x v="0"/>
    <x v="0"/>
  </r>
  <r>
    <n v="2828"/>
    <s v="Monica Howard"/>
    <x v="1"/>
    <n v="0.05"/>
    <n v="11.29"/>
    <n v="5.03"/>
    <x v="1"/>
    <x v="3"/>
    <x v="2"/>
    <x v="6"/>
    <x v="5"/>
    <s v="X-Rack™ File for Hanging Folders"/>
    <n v="0.59"/>
    <s v="United States"/>
    <x v="2"/>
    <x v="8"/>
    <x v="347"/>
    <x v="374"/>
    <d v="2015-02-19T00:00:00"/>
    <x v="1"/>
    <x v="1"/>
    <x v="49"/>
    <d v="2015-02-21T00:00:00"/>
    <d v="2015-02-21T00:00:00"/>
    <d v="2015-02-28T00:00:00"/>
    <d v="2015-02-21T00:00:00"/>
    <n v="-35.26"/>
    <n v="8"/>
    <n v="90.46"/>
    <x v="401"/>
    <n v="11.239999999999998"/>
    <x v="2"/>
    <x v="2"/>
    <n v="-0.38978554057041787"/>
    <n v="55.199999999999996"/>
    <x v="7"/>
    <s v="Feb 2015"/>
    <s v="Feb 2015  Week 08"/>
    <x v="0"/>
    <x v="0"/>
    <x v="0"/>
    <x v="0"/>
  </r>
  <r>
    <n v="1303"/>
    <s v="Cindy Harvey"/>
    <x v="2"/>
    <n v="0.01"/>
    <n v="65.989999999999995"/>
    <n v="5.31"/>
    <x v="1"/>
    <x v="1"/>
    <x v="1"/>
    <x v="12"/>
    <x v="5"/>
    <s v="3390"/>
    <n v="0.56999999999999995"/>
    <s v="United States"/>
    <x v="2"/>
    <x v="15"/>
    <x v="346"/>
    <x v="373"/>
    <d v="2015-02-19T00:00:00"/>
    <x v="1"/>
    <x v="1"/>
    <x v="49"/>
    <d v="2015-02-26T00:00:00"/>
    <d v="2015-02-26T00:00:00"/>
    <d v="2015-02-28T00:00:00"/>
    <d v="2015-02-26T00:00:00"/>
    <n v="250.36272"/>
    <n v="9"/>
    <n v="536.9"/>
    <x v="402"/>
    <n v="65.97999999999999"/>
    <x v="2"/>
    <x v="7"/>
    <n v="0.46631164090147142"/>
    <n v="787.26271999999994"/>
    <x v="7"/>
    <s v="Feb 2015"/>
    <s v="Feb 2015  Week 08"/>
    <x v="1"/>
    <x v="1"/>
    <x v="0"/>
    <x v="0"/>
  </r>
  <r>
    <n v="2287"/>
    <s v="Samuel Newman"/>
    <x v="2"/>
    <n v="0.1"/>
    <n v="54.1"/>
    <n v="19.989999999999998"/>
    <x v="1"/>
    <x v="3"/>
    <x v="2"/>
    <x v="6"/>
    <x v="5"/>
    <s v="Desktop 3-Pocket Hot File®"/>
    <n v="0.59"/>
    <s v="United States"/>
    <x v="0"/>
    <x v="23"/>
    <x v="348"/>
    <x v="375"/>
    <d v="2015-02-19T00:00:00"/>
    <x v="1"/>
    <x v="1"/>
    <x v="49"/>
    <d v="2015-02-24T00:00:00"/>
    <d v="2015-02-24T00:00:00"/>
    <d v="2015-02-28T00:00:00"/>
    <d v="2015-02-24T00:00:00"/>
    <n v="34.067999999999998"/>
    <n v="9"/>
    <n v="469.59"/>
    <x v="403"/>
    <n v="54"/>
    <x v="0"/>
    <x v="3"/>
    <n v="7.2548393279243589E-2"/>
    <n v="503.65799999999996"/>
    <x v="7"/>
    <s v="Feb 2015"/>
    <s v="Feb 2015  Week 08"/>
    <x v="0"/>
    <x v="0"/>
    <x v="0"/>
    <x v="0"/>
  </r>
  <r>
    <n v="1827"/>
    <s v="Vincent Hale"/>
    <x v="3"/>
    <n v="0"/>
    <n v="5.98"/>
    <n v="0.96"/>
    <x v="1"/>
    <x v="3"/>
    <x v="2"/>
    <x v="2"/>
    <x v="2"/>
    <s v="Newell 315"/>
    <n v="0.6"/>
    <s v="United States"/>
    <x v="1"/>
    <x v="20"/>
    <x v="248"/>
    <x v="376"/>
    <d v="2015-02-19T00:00:00"/>
    <x v="1"/>
    <x v="1"/>
    <x v="49"/>
    <d v="2015-02-20T00:00:00"/>
    <d v="2015-02-20T00:00:00"/>
    <d v="2015-02-28T00:00:00"/>
    <d v="2015-02-20T00:00:00"/>
    <n v="38.039700000000003"/>
    <n v="9"/>
    <n v="55.13"/>
    <x v="404"/>
    <n v="5.98"/>
    <x v="1"/>
    <x v="1"/>
    <n v="0.69000000000000006"/>
    <n v="93.169700000000006"/>
    <x v="7"/>
    <s v="Feb 2015"/>
    <s v="Feb 2015  Week 08"/>
    <x v="0"/>
    <x v="0"/>
    <x v="0"/>
    <x v="0"/>
  </r>
  <r>
    <n v="1828"/>
    <s v="Stacey Lucas"/>
    <x v="3"/>
    <n v="0.02"/>
    <n v="5.98"/>
    <n v="5.46"/>
    <x v="1"/>
    <x v="3"/>
    <x v="2"/>
    <x v="7"/>
    <x v="5"/>
    <s v="Xerox 1983"/>
    <n v="0.36"/>
    <s v="United States"/>
    <x v="1"/>
    <x v="20"/>
    <x v="49"/>
    <x v="52"/>
    <d v="2015-02-19T00:00:00"/>
    <x v="1"/>
    <x v="1"/>
    <x v="49"/>
    <d v="2015-02-20T00:00:00"/>
    <d v="2015-02-20T00:00:00"/>
    <d v="2015-02-28T00:00:00"/>
    <d v="2015-02-20T00:00:00"/>
    <n v="-47.12"/>
    <n v="7"/>
    <n v="44.8"/>
    <x v="404"/>
    <n v="5.9600000000000009"/>
    <x v="1"/>
    <x v="1"/>
    <n v="-1.0517857142857143"/>
    <n v="-2.3200000000000003"/>
    <x v="7"/>
    <s v="Feb 2015"/>
    <s v="Feb 2015  Week 08"/>
    <x v="1"/>
    <x v="1"/>
    <x v="1"/>
    <x v="0"/>
  </r>
  <r>
    <n v="2052"/>
    <s v="Francis Kendall"/>
    <x v="3"/>
    <n v="7.0000000000000007E-2"/>
    <n v="31.78"/>
    <n v="1.99"/>
    <x v="1"/>
    <x v="2"/>
    <x v="1"/>
    <x v="1"/>
    <x v="1"/>
    <s v="Memorex 4.7GB DVD-RAM, 3/Pack"/>
    <n v="0.42"/>
    <s v="United States"/>
    <x v="2"/>
    <x v="43"/>
    <x v="349"/>
    <x v="377"/>
    <d v="2015-02-19T00:00:00"/>
    <x v="1"/>
    <x v="1"/>
    <x v="49"/>
    <d v="2015-02-21T00:00:00"/>
    <d v="2015-02-21T00:00:00"/>
    <d v="2015-02-28T00:00:00"/>
    <d v="2015-02-21T00:00:00"/>
    <n v="265.11180000000002"/>
    <n v="13"/>
    <n v="384.22"/>
    <x v="405"/>
    <n v="31.71"/>
    <x v="2"/>
    <x v="2"/>
    <n v="0.69"/>
    <n v="649.33180000000004"/>
    <x v="7"/>
    <s v="Feb 2015"/>
    <s v="Feb 2015  Week 08"/>
    <x v="0"/>
    <x v="0"/>
    <x v="0"/>
    <x v="0"/>
  </r>
  <r>
    <n v="2052"/>
    <s v="Francis Kendall"/>
    <x v="3"/>
    <n v="0"/>
    <n v="5.98"/>
    <n v="2.5"/>
    <x v="1"/>
    <x v="2"/>
    <x v="2"/>
    <x v="15"/>
    <x v="5"/>
    <s v="Wausau Papers Astrobrights® Colored Envelopes"/>
    <n v="0.36"/>
    <s v="United States"/>
    <x v="2"/>
    <x v="43"/>
    <x v="349"/>
    <x v="377"/>
    <d v="2015-02-19T00:00:00"/>
    <x v="1"/>
    <x v="1"/>
    <x v="49"/>
    <d v="2015-02-20T00:00:00"/>
    <d v="2015-02-20T00:00:00"/>
    <d v="2015-02-28T00:00:00"/>
    <d v="2015-02-20T00:00:00"/>
    <n v="9.5608000000000004"/>
    <n v="5"/>
    <n v="31.64"/>
    <x v="405"/>
    <n v="5.98"/>
    <x v="2"/>
    <x v="1"/>
    <n v="0.30217446270543619"/>
    <n v="41.200800000000001"/>
    <x v="7"/>
    <s v="Feb 2015"/>
    <s v="Feb 2015  Week 08"/>
    <x v="1"/>
    <x v="1"/>
    <x v="1"/>
    <x v="0"/>
  </r>
  <r>
    <n v="2052"/>
    <s v="Francis Kendall"/>
    <x v="3"/>
    <n v="0.1"/>
    <n v="35.99"/>
    <n v="1.1000000000000001"/>
    <x v="2"/>
    <x v="2"/>
    <x v="1"/>
    <x v="12"/>
    <x v="5"/>
    <s v="Accessory35"/>
    <n v="0.55000000000000004"/>
    <s v="United States"/>
    <x v="2"/>
    <x v="43"/>
    <x v="349"/>
    <x v="377"/>
    <d v="2015-02-19T00:00:00"/>
    <x v="1"/>
    <x v="1"/>
    <x v="49"/>
    <d v="2015-02-20T00:00:00"/>
    <d v="2015-02-20T00:00:00"/>
    <d v="2015-02-28T00:00:00"/>
    <d v="2015-02-20T00:00:00"/>
    <n v="390.09840000000003"/>
    <n v="19"/>
    <n v="565.36"/>
    <x v="405"/>
    <n v="35.89"/>
    <x v="2"/>
    <x v="1"/>
    <n v="0.69000000000000006"/>
    <n v="955.45839999999998"/>
    <x v="7"/>
    <s v="Feb 2015"/>
    <s v="Feb 2015  Week 08"/>
    <x v="1"/>
    <x v="1"/>
    <x v="1"/>
    <x v="0"/>
  </r>
  <r>
    <n v="2882"/>
    <s v="Andrew Gonzalez"/>
    <x v="1"/>
    <n v="0.03"/>
    <n v="4.0599999999999996"/>
    <n v="6.89"/>
    <x v="1"/>
    <x v="1"/>
    <x v="2"/>
    <x v="8"/>
    <x v="5"/>
    <s v="Eureka Disposable Bags for Sanitaire® Vibra Groomer I® Upright Vac"/>
    <n v="0.6"/>
    <s v="United States"/>
    <x v="0"/>
    <x v="9"/>
    <x v="170"/>
    <x v="178"/>
    <d v="2015-02-20T00:00:00"/>
    <x v="1"/>
    <x v="1"/>
    <x v="50"/>
    <d v="2015-02-22T00:00:00"/>
    <d v="2015-02-22T00:00:00"/>
    <d v="2015-02-28T00:00:00"/>
    <d v="2015-02-22T00:00:00"/>
    <n v="-246.27610000000001"/>
    <n v="37"/>
    <n v="159.88999999999999"/>
    <x v="406"/>
    <n v="4.0299999999999994"/>
    <x v="0"/>
    <x v="2"/>
    <n v="-1.5402845706423167"/>
    <n v="-86.386100000000027"/>
    <x v="7"/>
    <s v="Feb 2015"/>
    <s v="Feb 2015  Week 08"/>
    <x v="1"/>
    <x v="1"/>
    <x v="0"/>
    <x v="0"/>
  </r>
  <r>
    <n v="2882"/>
    <s v="Andrew Gonzalez"/>
    <x v="1"/>
    <n v="0.01"/>
    <n v="3.75"/>
    <n v="0.5"/>
    <x v="1"/>
    <x v="1"/>
    <x v="2"/>
    <x v="13"/>
    <x v="5"/>
    <s v="Avery 510"/>
    <n v="0.37"/>
    <s v="United States"/>
    <x v="0"/>
    <x v="9"/>
    <x v="170"/>
    <x v="178"/>
    <d v="2015-02-20T00:00:00"/>
    <x v="1"/>
    <x v="1"/>
    <x v="50"/>
    <d v="2015-02-21T00:00:00"/>
    <d v="2015-02-21T00:00:00"/>
    <d v="2015-02-28T00:00:00"/>
    <d v="2015-02-21T00:00:00"/>
    <n v="55.194600000000001"/>
    <n v="48"/>
    <n v="180.48"/>
    <x v="406"/>
    <n v="3.74"/>
    <x v="0"/>
    <x v="1"/>
    <n v="0.30582114361702128"/>
    <n v="235.6746"/>
    <x v="7"/>
    <s v="Feb 2015"/>
    <s v="Feb 2015  Week 08"/>
    <x v="1"/>
    <x v="1"/>
    <x v="1"/>
    <x v="0"/>
  </r>
  <r>
    <n v="2882"/>
    <s v="Andrew Gonzalez"/>
    <x v="1"/>
    <n v="0.02"/>
    <n v="10.68"/>
    <n v="13.04"/>
    <x v="1"/>
    <x v="1"/>
    <x v="0"/>
    <x v="11"/>
    <x v="4"/>
    <s v="Dana Swing-Arm Lamps"/>
    <n v="0.6"/>
    <s v="United States"/>
    <x v="0"/>
    <x v="9"/>
    <x v="170"/>
    <x v="178"/>
    <d v="2015-02-20T00:00:00"/>
    <x v="1"/>
    <x v="1"/>
    <x v="50"/>
    <d v="2015-02-22T00:00:00"/>
    <d v="2015-02-22T00:00:00"/>
    <d v="2015-02-28T00:00:00"/>
    <d v="2015-02-22T00:00:00"/>
    <n v="-307.29649999999998"/>
    <n v="31"/>
    <n v="350.48"/>
    <x v="406"/>
    <n v="10.66"/>
    <x v="0"/>
    <x v="2"/>
    <n v="-0.87678754850490748"/>
    <n v="43.183500000000038"/>
    <x v="7"/>
    <s v="Feb 2015"/>
    <s v="Feb 2015  Week 08"/>
    <x v="1"/>
    <x v="1"/>
    <x v="1"/>
    <x v="0"/>
  </r>
  <r>
    <n v="2886"/>
    <s v="Gretchen McKinney"/>
    <x v="1"/>
    <n v="0.03"/>
    <n v="4.0599999999999996"/>
    <n v="6.89"/>
    <x v="1"/>
    <x v="1"/>
    <x v="2"/>
    <x v="8"/>
    <x v="5"/>
    <s v="Eureka Disposable Bags for Sanitaire® Vibra Groomer I® Upright Vac"/>
    <n v="0.6"/>
    <s v="United States"/>
    <x v="3"/>
    <x v="27"/>
    <x v="350"/>
    <x v="378"/>
    <d v="2015-02-20T00:00:00"/>
    <x v="1"/>
    <x v="1"/>
    <x v="50"/>
    <d v="2015-02-22T00:00:00"/>
    <d v="2015-02-22T00:00:00"/>
    <d v="2015-02-28T00:00:00"/>
    <d v="2015-02-22T00:00:00"/>
    <n v="-185.17"/>
    <n v="9"/>
    <n v="38.89"/>
    <x v="407"/>
    <n v="4.0299999999999994"/>
    <x v="3"/>
    <x v="2"/>
    <n v="-4.761378246335819"/>
    <n v="-146.27999999999997"/>
    <x v="7"/>
    <s v="Feb 2015"/>
    <s v="Feb 2015  Week 08"/>
    <x v="0"/>
    <x v="0"/>
    <x v="0"/>
    <x v="0"/>
  </r>
  <r>
    <n v="2886"/>
    <s v="Gretchen McKinney"/>
    <x v="1"/>
    <n v="0.01"/>
    <n v="3.75"/>
    <n v="0.5"/>
    <x v="1"/>
    <x v="1"/>
    <x v="2"/>
    <x v="13"/>
    <x v="5"/>
    <s v="Avery 510"/>
    <n v="0.37"/>
    <s v="United States"/>
    <x v="3"/>
    <x v="27"/>
    <x v="350"/>
    <x v="378"/>
    <d v="2015-02-20T00:00:00"/>
    <x v="1"/>
    <x v="1"/>
    <x v="50"/>
    <d v="2015-02-21T00:00:00"/>
    <d v="2015-02-21T00:00:00"/>
    <d v="2015-02-28T00:00:00"/>
    <d v="2015-02-21T00:00:00"/>
    <n v="31.1328"/>
    <n v="12"/>
    <n v="45.12"/>
    <x v="407"/>
    <n v="3.74"/>
    <x v="3"/>
    <x v="1"/>
    <n v="0.69000000000000006"/>
    <n v="76.252799999999993"/>
    <x v="7"/>
    <s v="Feb 2015"/>
    <s v="Feb 2015  Week 08"/>
    <x v="1"/>
    <x v="1"/>
    <x v="1"/>
    <x v="0"/>
  </r>
  <r>
    <n v="2886"/>
    <s v="Gretchen McKinney"/>
    <x v="1"/>
    <n v="0.02"/>
    <n v="10.68"/>
    <n v="13.04"/>
    <x v="1"/>
    <x v="1"/>
    <x v="0"/>
    <x v="11"/>
    <x v="4"/>
    <s v="Dana Swing-Arm Lamps"/>
    <n v="0.6"/>
    <s v="United States"/>
    <x v="3"/>
    <x v="27"/>
    <x v="350"/>
    <x v="378"/>
    <d v="2015-02-20T00:00:00"/>
    <x v="1"/>
    <x v="1"/>
    <x v="50"/>
    <d v="2015-02-22T00:00:00"/>
    <d v="2015-02-22T00:00:00"/>
    <d v="2015-02-28T00:00:00"/>
    <d v="2015-02-22T00:00:00"/>
    <n v="-231.05"/>
    <n v="8"/>
    <n v="90.45"/>
    <x v="407"/>
    <n v="10.66"/>
    <x v="3"/>
    <x v="2"/>
    <n v="-2.5544499723604202"/>
    <n v="-140.60000000000002"/>
    <x v="7"/>
    <s v="Feb 2015"/>
    <s v="Feb 2015  Week 08"/>
    <x v="1"/>
    <x v="1"/>
    <x v="1"/>
    <x v="0"/>
  </r>
  <r>
    <n v="3284"/>
    <s v="Michael Shaffer"/>
    <x v="1"/>
    <n v="0.05"/>
    <n v="19.23"/>
    <n v="6.15"/>
    <x v="2"/>
    <x v="3"/>
    <x v="0"/>
    <x v="11"/>
    <x v="1"/>
    <s v="Executive Impressions 13&quot; Clairmont Wall Clock"/>
    <n v="0.44"/>
    <s v="United States"/>
    <x v="0"/>
    <x v="12"/>
    <x v="351"/>
    <x v="379"/>
    <d v="2015-02-20T00:00:00"/>
    <x v="1"/>
    <x v="1"/>
    <x v="50"/>
    <d v="2015-02-22T00:00:00"/>
    <d v="2015-02-22T00:00:00"/>
    <d v="2015-02-28T00:00:00"/>
    <d v="2015-02-22T00:00:00"/>
    <n v="-2133.2779999999998"/>
    <n v="6"/>
    <n v="119.78"/>
    <x v="408"/>
    <n v="19.18"/>
    <x v="0"/>
    <x v="2"/>
    <n v="-17.809968275171144"/>
    <n v="-2013.4979999999998"/>
    <x v="7"/>
    <s v="Feb 2015"/>
    <s v="Feb 2015  Week 08"/>
    <x v="0"/>
    <x v="0"/>
    <x v="0"/>
    <x v="0"/>
  </r>
  <r>
    <n v="233"/>
    <s v="Michele Bullard"/>
    <x v="4"/>
    <n v="7.0000000000000007E-2"/>
    <n v="5.81"/>
    <n v="8.49"/>
    <x v="1"/>
    <x v="0"/>
    <x v="2"/>
    <x v="5"/>
    <x v="5"/>
    <s v="Fellowes Black Plastic Comb Bindings"/>
    <n v="0.39"/>
    <s v="United States"/>
    <x v="1"/>
    <x v="10"/>
    <x v="352"/>
    <x v="380"/>
    <d v="2015-02-20T00:00:00"/>
    <x v="1"/>
    <x v="1"/>
    <x v="50"/>
    <d v="2015-02-22T00:00:00"/>
    <d v="2015-02-22T00:00:00"/>
    <d v="2015-02-28T00:00:00"/>
    <d v="2015-02-22T00:00:00"/>
    <n v="-243.23650000000001"/>
    <n v="10"/>
    <n v="58.8"/>
    <x v="409"/>
    <n v="5.7399999999999993"/>
    <x v="1"/>
    <x v="2"/>
    <n v="-4.1366751700680275"/>
    <n v="-184.43650000000002"/>
    <x v="7"/>
    <s v="Feb 2015"/>
    <s v="Feb 2015  Week 08"/>
    <x v="0"/>
    <x v="0"/>
    <x v="0"/>
    <x v="0"/>
  </r>
  <r>
    <n v="233"/>
    <s v="Michele Bullard"/>
    <x v="4"/>
    <n v="0.04"/>
    <n v="9.65"/>
    <n v="6.22"/>
    <x v="1"/>
    <x v="0"/>
    <x v="0"/>
    <x v="11"/>
    <x v="5"/>
    <s v="Eldon Expressions™ Desk Accessory, Wood Pencil Holder, Oak"/>
    <n v="0.55000000000000004"/>
    <s v="United States"/>
    <x v="1"/>
    <x v="10"/>
    <x v="352"/>
    <x v="380"/>
    <d v="2015-02-20T00:00:00"/>
    <x v="1"/>
    <x v="1"/>
    <x v="50"/>
    <d v="2015-02-21T00:00:00"/>
    <d v="2015-02-21T00:00:00"/>
    <d v="2015-02-28T00:00:00"/>
    <d v="2015-02-21T00:00:00"/>
    <n v="-53.62"/>
    <n v="12"/>
    <n v="120.47"/>
    <x v="409"/>
    <n v="9.6100000000000012"/>
    <x v="1"/>
    <x v="1"/>
    <n v="-0.44509006391632772"/>
    <n v="66.849999999999994"/>
    <x v="7"/>
    <s v="Feb 2015"/>
    <s v="Feb 2015  Week 08"/>
    <x v="1"/>
    <x v="1"/>
    <x v="1"/>
    <x v="0"/>
  </r>
  <r>
    <n v="1485"/>
    <s v="Wayne Sutherland"/>
    <x v="3"/>
    <n v="0.04"/>
    <n v="11.5"/>
    <n v="7.19"/>
    <x v="1"/>
    <x v="2"/>
    <x v="2"/>
    <x v="5"/>
    <x v="5"/>
    <s v="Ibico Covers for Plastic or Wire Binding Elements"/>
    <n v="0.4"/>
    <s v="United States"/>
    <x v="1"/>
    <x v="10"/>
    <x v="353"/>
    <x v="381"/>
    <d v="2015-02-20T00:00:00"/>
    <x v="1"/>
    <x v="1"/>
    <x v="50"/>
    <d v="2015-02-23T00:00:00"/>
    <d v="2015-02-23T00:00:00"/>
    <d v="2015-02-28T00:00:00"/>
    <d v="2015-02-23T00:00:00"/>
    <n v="-23.357880000000002"/>
    <n v="14"/>
    <n v="157.81"/>
    <x v="410"/>
    <n v="11.46"/>
    <x v="1"/>
    <x v="0"/>
    <n v="-0.14801267346809455"/>
    <n v="134.45212000000001"/>
    <x v="7"/>
    <s v="Feb 2015"/>
    <s v="Feb 2015  Week 08"/>
    <x v="0"/>
    <x v="0"/>
    <x v="0"/>
    <x v="0"/>
  </r>
  <r>
    <n v="1485"/>
    <s v="Wayne Sutherland"/>
    <x v="3"/>
    <n v="0.02"/>
    <n v="15.7"/>
    <n v="11.25"/>
    <x v="1"/>
    <x v="2"/>
    <x v="2"/>
    <x v="6"/>
    <x v="5"/>
    <s v="Hanging Personal Folder File"/>
    <n v="0.6"/>
    <s v="United States"/>
    <x v="1"/>
    <x v="10"/>
    <x v="353"/>
    <x v="381"/>
    <d v="2015-02-20T00:00:00"/>
    <x v="1"/>
    <x v="1"/>
    <x v="50"/>
    <d v="2015-02-21T00:00:00"/>
    <d v="2015-02-21T00:00:00"/>
    <d v="2015-02-28T00:00:00"/>
    <d v="2015-02-21T00:00:00"/>
    <n v="-18.241599999999998"/>
    <n v="1"/>
    <n v="19.440000000000001"/>
    <x v="410"/>
    <n v="15.68"/>
    <x v="1"/>
    <x v="1"/>
    <n v="-0.9383539094650204"/>
    <n v="1.198400000000003"/>
    <x v="7"/>
    <s v="Feb 2015"/>
    <s v="Feb 2015  Week 08"/>
    <x v="1"/>
    <x v="1"/>
    <x v="1"/>
    <x v="0"/>
  </r>
  <r>
    <n v="1485"/>
    <s v="Wayne Sutherland"/>
    <x v="3"/>
    <n v="0.05"/>
    <n v="225.02"/>
    <n v="28.66"/>
    <x v="0"/>
    <x v="2"/>
    <x v="2"/>
    <x v="6"/>
    <x v="3"/>
    <s v="Tennsco Double-Tier Lockers"/>
    <n v="0.72"/>
    <s v="United States"/>
    <x v="1"/>
    <x v="10"/>
    <x v="353"/>
    <x v="381"/>
    <d v="2015-02-20T00:00:00"/>
    <x v="1"/>
    <x v="1"/>
    <x v="50"/>
    <d v="2015-02-22T00:00:00"/>
    <d v="2015-02-22T00:00:00"/>
    <d v="2015-02-28T00:00:00"/>
    <d v="2015-02-22T00:00:00"/>
    <n v="1428.9104"/>
    <n v="21"/>
    <n v="4636.63"/>
    <x v="410"/>
    <n v="224.97"/>
    <x v="1"/>
    <x v="2"/>
    <n v="0.30817865561841251"/>
    <n v="6065.5403999999999"/>
    <x v="7"/>
    <s v="Feb 2015"/>
    <s v="Feb 2015  Week 08"/>
    <x v="1"/>
    <x v="1"/>
    <x v="1"/>
    <x v="0"/>
  </r>
  <r>
    <n v="181"/>
    <s v="Wesley Waller"/>
    <x v="0"/>
    <n v="0.02"/>
    <n v="49.99"/>
    <n v="19.989999999999998"/>
    <x v="1"/>
    <x v="0"/>
    <x v="1"/>
    <x v="1"/>
    <x v="5"/>
    <s v="Zoom V.92 USB External Faxmodem"/>
    <n v="0.41"/>
    <s v="United States"/>
    <x v="2"/>
    <x v="8"/>
    <x v="252"/>
    <x v="382"/>
    <d v="2015-02-21T00:00:00"/>
    <x v="1"/>
    <x v="1"/>
    <x v="51"/>
    <d v="2015-02-21T00:00:00"/>
    <d v="2015-02-21T00:00:00"/>
    <d v="2015-02-28T00:00:00"/>
    <d v="2015-02-21T00:00:00"/>
    <n v="-76.89"/>
    <n v="18"/>
    <n v="901.81"/>
    <x v="411"/>
    <n v="49.97"/>
    <x v="2"/>
    <x v="6"/>
    <n v="-8.526186225479869E-2"/>
    <n v="824.92"/>
    <x v="7"/>
    <s v="Feb 2015"/>
    <s v="Feb 2015  Week 08"/>
    <x v="0"/>
    <x v="0"/>
    <x v="0"/>
    <x v="0"/>
  </r>
  <r>
    <n v="184"/>
    <s v="Phillip Holmes"/>
    <x v="0"/>
    <n v="0.02"/>
    <n v="49.99"/>
    <n v="19.989999999999998"/>
    <x v="1"/>
    <x v="0"/>
    <x v="1"/>
    <x v="1"/>
    <x v="5"/>
    <s v="Zoom V.92 USB External Faxmodem"/>
    <n v="0.41"/>
    <s v="United States"/>
    <x v="3"/>
    <x v="35"/>
    <x v="354"/>
    <x v="383"/>
    <d v="2015-02-21T00:00:00"/>
    <x v="1"/>
    <x v="1"/>
    <x v="51"/>
    <d v="2015-02-21T00:00:00"/>
    <d v="2015-02-21T00:00:00"/>
    <d v="2015-02-28T00:00:00"/>
    <d v="2015-02-21T00:00:00"/>
    <n v="-76.89"/>
    <n v="5"/>
    <n v="250.5"/>
    <x v="412"/>
    <n v="49.97"/>
    <x v="3"/>
    <x v="6"/>
    <n v="-0.30694610778443115"/>
    <n v="173.61"/>
    <x v="7"/>
    <s v="Feb 2015"/>
    <s v="Feb 2015  Week 08"/>
    <x v="0"/>
    <x v="0"/>
    <x v="0"/>
    <x v="0"/>
  </r>
  <r>
    <n v="2225"/>
    <s v="Sean McKenna"/>
    <x v="0"/>
    <n v="0"/>
    <n v="100.89"/>
    <n v="42"/>
    <x v="0"/>
    <x v="0"/>
    <x v="0"/>
    <x v="9"/>
    <x v="3"/>
    <s v="Office Star Flex Back Scooter Chair with Aluminum Finish Frame"/>
    <n v="0.61"/>
    <s v="United States"/>
    <x v="2"/>
    <x v="43"/>
    <x v="355"/>
    <x v="384"/>
    <d v="2015-02-21T00:00:00"/>
    <x v="1"/>
    <x v="1"/>
    <x v="51"/>
    <d v="2015-02-22T00:00:00"/>
    <d v="2015-02-22T00:00:00"/>
    <d v="2015-02-28T00:00:00"/>
    <d v="2015-02-22T00:00:00"/>
    <n v="1500.12"/>
    <n v="15"/>
    <n v="1608.11"/>
    <x v="413"/>
    <n v="100.89"/>
    <x v="2"/>
    <x v="1"/>
    <n v="0.93284663362580922"/>
    <n v="3108.2299999999996"/>
    <x v="7"/>
    <s v="Feb 2015"/>
    <s v="Feb 2015  Week 08"/>
    <x v="0"/>
    <x v="0"/>
    <x v="0"/>
    <x v="0"/>
  </r>
  <r>
    <n v="875"/>
    <s v="Erika Fink"/>
    <x v="1"/>
    <n v="0.04"/>
    <n v="4.37"/>
    <n v="5.15"/>
    <x v="1"/>
    <x v="0"/>
    <x v="2"/>
    <x v="8"/>
    <x v="5"/>
    <s v="Eureka Sanitaire ® Multi-Pro Heavy-Duty Upright, Disposable Bags"/>
    <n v="0.59"/>
    <s v="United States"/>
    <x v="2"/>
    <x v="15"/>
    <x v="356"/>
    <x v="385"/>
    <d v="2015-02-21T00:00:00"/>
    <x v="1"/>
    <x v="1"/>
    <x v="51"/>
    <d v="2015-02-22T00:00:00"/>
    <d v="2015-02-22T00:00:00"/>
    <d v="2015-02-28T00:00:00"/>
    <d v="2015-02-22T00:00:00"/>
    <n v="-74.479600000000005"/>
    <n v="18"/>
    <n v="78.59"/>
    <x v="414"/>
    <n v="4.33"/>
    <x v="2"/>
    <x v="1"/>
    <n v="-0.94769818043008014"/>
    <n v="4.1103999999999985"/>
    <x v="7"/>
    <s v="Feb 2015"/>
    <s v="Feb 2015  Week 08"/>
    <x v="0"/>
    <x v="0"/>
    <x v="0"/>
    <x v="0"/>
  </r>
  <r>
    <n v="875"/>
    <s v="Erika Fink"/>
    <x v="1"/>
    <n v="0.09"/>
    <n v="155.99"/>
    <n v="8.99"/>
    <x v="1"/>
    <x v="0"/>
    <x v="1"/>
    <x v="12"/>
    <x v="5"/>
    <s v="CF 688"/>
    <n v="0.57999999999999996"/>
    <s v="United States"/>
    <x v="2"/>
    <x v="15"/>
    <x v="356"/>
    <x v="385"/>
    <d v="2015-02-21T00:00:00"/>
    <x v="1"/>
    <x v="1"/>
    <x v="51"/>
    <d v="2015-02-23T00:00:00"/>
    <d v="2015-02-23T00:00:00"/>
    <d v="2015-02-28T00:00:00"/>
    <d v="2015-02-23T00:00:00"/>
    <n v="-232.22056000000001"/>
    <n v="4"/>
    <n v="497.11"/>
    <x v="414"/>
    <n v="155.9"/>
    <x v="2"/>
    <x v="2"/>
    <n v="-0.46714119611353622"/>
    <n v="264.88944000000004"/>
    <x v="7"/>
    <s v="Feb 2015"/>
    <s v="Feb 2015  Week 08"/>
    <x v="1"/>
    <x v="1"/>
    <x v="1"/>
    <x v="0"/>
  </r>
  <r>
    <n v="2472"/>
    <s v="Ricky Sanders"/>
    <x v="2"/>
    <n v="0.1"/>
    <n v="4.91"/>
    <n v="0.5"/>
    <x v="2"/>
    <x v="2"/>
    <x v="2"/>
    <x v="13"/>
    <x v="5"/>
    <s v="Avery 493"/>
    <n v="0.36"/>
    <s v="United States"/>
    <x v="1"/>
    <x v="10"/>
    <x v="357"/>
    <x v="386"/>
    <d v="2015-02-21T00:00:00"/>
    <x v="1"/>
    <x v="1"/>
    <x v="51"/>
    <d v="2015-02-21T00:00:00"/>
    <d v="2015-02-21T00:00:00"/>
    <d v="2015-02-28T00:00:00"/>
    <d v="2015-02-21T00:00:00"/>
    <n v="35.279699999999998"/>
    <n v="10"/>
    <n v="51.13"/>
    <x v="415"/>
    <n v="4.8100000000000005"/>
    <x v="1"/>
    <x v="6"/>
    <n v="0.69"/>
    <n v="86.409700000000001"/>
    <x v="7"/>
    <s v="Feb 2015"/>
    <s v="Feb 2015  Week 08"/>
    <x v="0"/>
    <x v="0"/>
    <x v="0"/>
    <x v="0"/>
  </r>
  <r>
    <n v="553"/>
    <s v="Kristine Connolly"/>
    <x v="3"/>
    <n v="7.0000000000000007E-2"/>
    <n v="2036.48"/>
    <n v="14.7"/>
    <x v="0"/>
    <x v="3"/>
    <x v="1"/>
    <x v="3"/>
    <x v="3"/>
    <s v="Lexmark 4227 Plus Dot Matrix Printer"/>
    <n v="0.55000000000000004"/>
    <s v="United States"/>
    <x v="2"/>
    <x v="8"/>
    <x v="10"/>
    <x v="235"/>
    <d v="2015-02-21T00:00:00"/>
    <x v="1"/>
    <x v="1"/>
    <x v="51"/>
    <d v="2015-02-21T00:00:00"/>
    <d v="2015-02-21T00:00:00"/>
    <d v="2015-02-28T00:00:00"/>
    <d v="2015-02-21T00:00:00"/>
    <n v="4073.25"/>
    <n v="25"/>
    <n v="43046.2"/>
    <x v="416"/>
    <n v="2036.41"/>
    <x v="2"/>
    <x v="6"/>
    <n v="9.4625077242590519E-2"/>
    <n v="47119.45"/>
    <x v="7"/>
    <s v="Feb 2015"/>
    <s v="Feb 2015  Week 08"/>
    <x v="1"/>
    <x v="1"/>
    <x v="0"/>
    <x v="0"/>
  </r>
  <r>
    <n v="555"/>
    <s v="Walter Young"/>
    <x v="3"/>
    <n v="7.0000000000000007E-2"/>
    <n v="2036.48"/>
    <n v="14.7"/>
    <x v="0"/>
    <x v="3"/>
    <x v="1"/>
    <x v="3"/>
    <x v="3"/>
    <s v="Lexmark 4227 Plus Dot Matrix Printer"/>
    <n v="0.55000000000000004"/>
    <s v="United States"/>
    <x v="2"/>
    <x v="15"/>
    <x v="358"/>
    <x v="387"/>
    <d v="2015-02-21T00:00:00"/>
    <x v="1"/>
    <x v="1"/>
    <x v="51"/>
    <d v="2015-02-21T00:00:00"/>
    <d v="2015-02-21T00:00:00"/>
    <d v="2015-02-28T00:00:00"/>
    <d v="2015-02-21T00:00:00"/>
    <n v="6028.41"/>
    <n v="6"/>
    <n v="10331.09"/>
    <x v="417"/>
    <n v="2036.41"/>
    <x v="2"/>
    <x v="6"/>
    <n v="0.58352119669850899"/>
    <n v="16359.5"/>
    <x v="7"/>
    <s v="Feb 2015"/>
    <s v="Feb 2015  Week 08"/>
    <x v="0"/>
    <x v="0"/>
    <x v="0"/>
    <x v="0"/>
  </r>
  <r>
    <n v="3136"/>
    <s v="Lee Hancock"/>
    <x v="0"/>
    <n v="0.03"/>
    <n v="150.88999999999999"/>
    <n v="60.2"/>
    <x v="0"/>
    <x v="1"/>
    <x v="0"/>
    <x v="9"/>
    <x v="3"/>
    <s v="Global Leather &amp; Oak Executive Chair, Burgundy"/>
    <n v="0.77"/>
    <s v="United States"/>
    <x v="3"/>
    <x v="29"/>
    <x v="70"/>
    <x v="73"/>
    <d v="2015-02-22T00:00:00"/>
    <x v="1"/>
    <x v="1"/>
    <x v="52"/>
    <d v="2015-02-22T00:00:00"/>
    <d v="2015-02-22T00:00:00"/>
    <d v="2015-02-28T00:00:00"/>
    <d v="2015-02-22T00:00:00"/>
    <n v="-677.87199999999996"/>
    <n v="23"/>
    <n v="3596.03"/>
    <x v="418"/>
    <n v="150.85999999999999"/>
    <x v="3"/>
    <x v="6"/>
    <n v="-0.18850565762799529"/>
    <n v="2918.1580000000004"/>
    <x v="8"/>
    <s v="Feb 2015"/>
    <s v="Feb 2015  Week 09"/>
    <x v="0"/>
    <x v="0"/>
    <x v="0"/>
    <x v="0"/>
  </r>
  <r>
    <n v="32"/>
    <s v="Matthew Berman"/>
    <x v="1"/>
    <n v="0.08"/>
    <n v="34.99"/>
    <n v="7.73"/>
    <x v="1"/>
    <x v="3"/>
    <x v="2"/>
    <x v="2"/>
    <x v="5"/>
    <s v="Hunt Boston® Vacuum Mount KS Pencil Sharpener"/>
    <n v="0.59"/>
    <s v="United States"/>
    <x v="2"/>
    <x v="14"/>
    <x v="162"/>
    <x v="169"/>
    <d v="2015-02-22T00:00:00"/>
    <x v="1"/>
    <x v="1"/>
    <x v="52"/>
    <d v="2015-02-23T00:00:00"/>
    <d v="2015-02-23T00:00:00"/>
    <d v="2015-02-28T00:00:00"/>
    <d v="2015-02-23T00:00:00"/>
    <n v="144.69"/>
    <n v="13"/>
    <n v="424.68"/>
    <x v="419"/>
    <n v="34.910000000000004"/>
    <x v="2"/>
    <x v="1"/>
    <n v="0.34070358858434585"/>
    <n v="569.37"/>
    <x v="8"/>
    <s v="Feb 2015"/>
    <s v="Feb 2015  Week 09"/>
    <x v="1"/>
    <x v="1"/>
    <x v="0"/>
    <x v="0"/>
  </r>
  <r>
    <n v="1728"/>
    <s v="Carrie Lewis"/>
    <x v="1"/>
    <n v="0.04"/>
    <n v="55.48"/>
    <n v="6.79"/>
    <x v="1"/>
    <x v="3"/>
    <x v="2"/>
    <x v="7"/>
    <x v="5"/>
    <s v="Eaton Premium Continuous-Feed Paper, 25% Cotton, Letter Size, White, 1000 Shts/Box"/>
    <n v="0.37"/>
    <s v="United States"/>
    <x v="3"/>
    <x v="27"/>
    <x v="359"/>
    <x v="388"/>
    <d v="2015-02-22T00:00:00"/>
    <x v="1"/>
    <x v="1"/>
    <x v="52"/>
    <d v="2015-02-24T00:00:00"/>
    <d v="2015-02-24T00:00:00"/>
    <d v="2015-02-28T00:00:00"/>
    <d v="2015-02-24T00:00:00"/>
    <n v="376.88490000000002"/>
    <n v="10"/>
    <n v="546.21"/>
    <x v="420"/>
    <n v="55.44"/>
    <x v="3"/>
    <x v="2"/>
    <n v="0.69"/>
    <n v="923.09490000000005"/>
    <x v="8"/>
    <s v="Feb 2015"/>
    <s v="Feb 2015  Week 09"/>
    <x v="0"/>
    <x v="0"/>
    <x v="0"/>
    <x v="0"/>
  </r>
  <r>
    <n v="1991"/>
    <s v="Paula Hubbard"/>
    <x v="4"/>
    <n v="0"/>
    <n v="47.9"/>
    <n v="5.86"/>
    <x v="1"/>
    <x v="2"/>
    <x v="2"/>
    <x v="7"/>
    <x v="5"/>
    <s v="Xerox 1938"/>
    <n v="0.37"/>
    <s v="United States"/>
    <x v="2"/>
    <x v="15"/>
    <x v="360"/>
    <x v="389"/>
    <d v="2015-02-22T00:00:00"/>
    <x v="1"/>
    <x v="1"/>
    <x v="52"/>
    <d v="2015-02-24T00:00:00"/>
    <d v="2015-02-24T00:00:00"/>
    <d v="2015-02-28T00:00:00"/>
    <d v="2015-02-24T00:00:00"/>
    <n v="638.38109999999995"/>
    <n v="18"/>
    <n v="925.19"/>
    <x v="421"/>
    <n v="47.9"/>
    <x v="2"/>
    <x v="2"/>
    <n v="0.69"/>
    <n v="1563.5711000000001"/>
    <x v="8"/>
    <s v="Feb 2015"/>
    <s v="Feb 2015  Week 09"/>
    <x v="0"/>
    <x v="0"/>
    <x v="0"/>
    <x v="0"/>
  </r>
  <r>
    <n v="236"/>
    <s v="Shawn McIntyre"/>
    <x v="3"/>
    <n v="0"/>
    <n v="442.14"/>
    <n v="14.7"/>
    <x v="0"/>
    <x v="3"/>
    <x v="1"/>
    <x v="3"/>
    <x v="3"/>
    <s v="Okidata ML390 Turbo Dot Matrix Printers"/>
    <n v="0.56000000000000005"/>
    <s v="United States"/>
    <x v="2"/>
    <x v="3"/>
    <x v="361"/>
    <x v="390"/>
    <d v="2015-02-22T00:00:00"/>
    <x v="1"/>
    <x v="1"/>
    <x v="52"/>
    <d v="2015-02-22T00:00:00"/>
    <d v="2015-02-22T00:00:00"/>
    <d v="2015-02-28T00:00:00"/>
    <d v="2015-02-22T00:00:00"/>
    <n v="3294.8258999999998"/>
    <n v="10"/>
    <n v="4775.1099999999997"/>
    <x v="422"/>
    <n v="442.14"/>
    <x v="2"/>
    <x v="6"/>
    <n v="0.69000000000000006"/>
    <n v="8069.9358999999995"/>
    <x v="8"/>
    <s v="Feb 2015"/>
    <s v="Feb 2015  Week 09"/>
    <x v="0"/>
    <x v="0"/>
    <x v="0"/>
    <x v="0"/>
  </r>
  <r>
    <n v="829"/>
    <s v="Monica Law Thompson"/>
    <x v="3"/>
    <n v="0.01"/>
    <n v="5.18"/>
    <n v="2.04"/>
    <x v="1"/>
    <x v="3"/>
    <x v="2"/>
    <x v="7"/>
    <x v="2"/>
    <s v="Array® Memo Cubes"/>
    <n v="0.36"/>
    <s v="United States"/>
    <x v="0"/>
    <x v="1"/>
    <x v="362"/>
    <x v="391"/>
    <d v="2015-02-22T00:00:00"/>
    <x v="1"/>
    <x v="1"/>
    <x v="52"/>
    <d v="2015-02-24T00:00:00"/>
    <d v="2015-02-24T00:00:00"/>
    <d v="2015-02-28T00:00:00"/>
    <d v="2015-02-24T00:00:00"/>
    <n v="-17.654"/>
    <n v="5"/>
    <n v="28.46"/>
    <x v="423"/>
    <n v="5.17"/>
    <x v="0"/>
    <x v="2"/>
    <n v="-0.62030920590302174"/>
    <n v="10.806000000000001"/>
    <x v="8"/>
    <s v="Feb 2015"/>
    <s v="Feb 2015  Week 09"/>
    <x v="0"/>
    <x v="0"/>
    <x v="0"/>
    <x v="0"/>
  </r>
  <r>
    <n v="2653"/>
    <s v="Leo Kane"/>
    <x v="3"/>
    <n v="0.05"/>
    <n v="4.9800000000000004"/>
    <n v="4.62"/>
    <x v="1"/>
    <x v="1"/>
    <x v="1"/>
    <x v="1"/>
    <x v="1"/>
    <s v="Imation 3.5&quot;, DISKETTE 44766 HGHLD3.52HD/FM, 10/Pack"/>
    <n v="0.64"/>
    <s v="United States"/>
    <x v="1"/>
    <x v="38"/>
    <x v="363"/>
    <x v="392"/>
    <d v="2015-02-22T00:00:00"/>
    <x v="1"/>
    <x v="1"/>
    <x v="52"/>
    <d v="2015-02-23T00:00:00"/>
    <d v="2015-02-23T00:00:00"/>
    <d v="2015-02-28T00:00:00"/>
    <d v="2015-02-23T00:00:00"/>
    <n v="-98.35"/>
    <n v="7"/>
    <n v="34.32"/>
    <x v="424"/>
    <n v="4.9300000000000006"/>
    <x v="1"/>
    <x v="1"/>
    <n v="-2.8656759906759905"/>
    <n v="-64.03"/>
    <x v="8"/>
    <s v="Feb 2015"/>
    <s v="Feb 2015  Week 09"/>
    <x v="0"/>
    <x v="0"/>
    <x v="0"/>
    <x v="0"/>
  </r>
  <r>
    <n v="2653"/>
    <s v="Leo Kane"/>
    <x v="3"/>
    <n v="0.02"/>
    <n v="34.229999999999997"/>
    <n v="5.0199999999999996"/>
    <x v="1"/>
    <x v="1"/>
    <x v="0"/>
    <x v="11"/>
    <x v="5"/>
    <s v="Hand-Finished Solid Wood Document Frame"/>
    <n v="0.55000000000000004"/>
    <s v="United States"/>
    <x v="1"/>
    <x v="38"/>
    <x v="363"/>
    <x v="392"/>
    <d v="2015-02-22T00:00:00"/>
    <x v="1"/>
    <x v="1"/>
    <x v="52"/>
    <d v="2015-02-24T00:00:00"/>
    <d v="2015-02-24T00:00:00"/>
    <d v="2015-02-28T00:00:00"/>
    <d v="2015-02-24T00:00:00"/>
    <n v="270.79050000000001"/>
    <n v="11"/>
    <n v="392.45"/>
    <x v="424"/>
    <n v="34.209999999999994"/>
    <x v="1"/>
    <x v="2"/>
    <n v="0.69000000000000006"/>
    <n v="663.2405"/>
    <x v="8"/>
    <s v="Feb 2015"/>
    <s v="Feb 2015  Week 09"/>
    <x v="1"/>
    <x v="1"/>
    <x v="1"/>
    <x v="0"/>
  </r>
  <r>
    <n v="2968"/>
    <s v="Miriam Bowman"/>
    <x v="3"/>
    <n v="0.08"/>
    <n v="9.68"/>
    <n v="2.0299999999999998"/>
    <x v="1"/>
    <x v="0"/>
    <x v="2"/>
    <x v="7"/>
    <x v="2"/>
    <s v="Wirebound Service Call Books, 5 1/2&quot; x 4&quot;"/>
    <n v="0.37"/>
    <s v="United States"/>
    <x v="0"/>
    <x v="12"/>
    <x v="364"/>
    <x v="393"/>
    <d v="2015-02-22T00:00:00"/>
    <x v="1"/>
    <x v="1"/>
    <x v="52"/>
    <d v="2015-02-24T00:00:00"/>
    <d v="2015-02-24T00:00:00"/>
    <d v="2015-02-28T00:00:00"/>
    <d v="2015-02-24T00:00:00"/>
    <n v="-536.24199999999996"/>
    <n v="1"/>
    <n v="10.94"/>
    <x v="425"/>
    <n v="9.6"/>
    <x v="0"/>
    <x v="2"/>
    <n v="-49.016636197440583"/>
    <n v="-525.30199999999991"/>
    <x v="8"/>
    <s v="Feb 2015"/>
    <s v="Feb 2015  Week 09"/>
    <x v="0"/>
    <x v="0"/>
    <x v="0"/>
    <x v="0"/>
  </r>
  <r>
    <n v="2968"/>
    <s v="Miriam Bowman"/>
    <x v="3"/>
    <n v="0.04"/>
    <n v="150.97999999999999"/>
    <n v="16.010000000000002"/>
    <x v="0"/>
    <x v="0"/>
    <x v="0"/>
    <x v="0"/>
    <x v="0"/>
    <s v="Iceberg OfficeWorks 42&quot; Round Tables"/>
    <n v="0.7"/>
    <s v="United States"/>
    <x v="0"/>
    <x v="12"/>
    <x v="364"/>
    <x v="393"/>
    <d v="2015-02-22T00:00:00"/>
    <x v="1"/>
    <x v="1"/>
    <x v="52"/>
    <d v="2015-02-23T00:00:00"/>
    <d v="2015-02-23T00:00:00"/>
    <d v="2015-02-28T00:00:00"/>
    <d v="2015-02-23T00:00:00"/>
    <n v="-125.86"/>
    <n v="5"/>
    <n v="731.38"/>
    <x v="425"/>
    <n v="150.94"/>
    <x v="0"/>
    <x v="1"/>
    <n v="-0.17208564631245044"/>
    <n v="605.52"/>
    <x v="8"/>
    <s v="Feb 2015"/>
    <s v="Feb 2015  Week 09"/>
    <x v="1"/>
    <x v="1"/>
    <x v="1"/>
    <x v="0"/>
  </r>
  <r>
    <n v="2697"/>
    <s v="Ricky W Clements"/>
    <x v="0"/>
    <n v="0.04"/>
    <n v="1.74"/>
    <n v="4.08"/>
    <x v="1"/>
    <x v="3"/>
    <x v="0"/>
    <x v="11"/>
    <x v="1"/>
    <s v="Eldon Regeneration Recycled Desk Accessories, Smoke"/>
    <n v="0.53"/>
    <s v="United States"/>
    <x v="0"/>
    <x v="16"/>
    <x v="365"/>
    <x v="394"/>
    <d v="2015-02-23T00:00:00"/>
    <x v="1"/>
    <x v="1"/>
    <x v="53"/>
    <d v="2015-02-25T00:00:00"/>
    <d v="2015-02-25T00:00:00"/>
    <d v="2015-02-28T00:00:00"/>
    <d v="2015-02-25T00:00:00"/>
    <n v="9.2520000000000007"/>
    <n v="16"/>
    <n v="29.08"/>
    <x v="426"/>
    <n v="1.7"/>
    <x v="0"/>
    <x v="2"/>
    <n v="0.31815680880330127"/>
    <n v="38.332000000000001"/>
    <x v="8"/>
    <s v="Feb 2015"/>
    <s v="Feb 2015  Week 09"/>
    <x v="0"/>
    <x v="0"/>
    <x v="0"/>
    <x v="0"/>
  </r>
  <r>
    <n v="2697"/>
    <s v="Ricky W Clements"/>
    <x v="0"/>
    <n v="0.01"/>
    <n v="119.99"/>
    <n v="56.14"/>
    <x v="0"/>
    <x v="3"/>
    <x v="1"/>
    <x v="3"/>
    <x v="0"/>
    <s v="Hewlett-Packard 2600DN Business Color Inkjet Printer"/>
    <n v="0.39"/>
    <s v="United States"/>
    <x v="0"/>
    <x v="16"/>
    <x v="365"/>
    <x v="394"/>
    <d v="2015-02-23T00:00:00"/>
    <x v="1"/>
    <x v="1"/>
    <x v="53"/>
    <d v="2015-02-24T00:00:00"/>
    <d v="2015-02-24T00:00:00"/>
    <d v="2015-02-28T00:00:00"/>
    <d v="2015-02-24T00:00:00"/>
    <n v="-1197.0419999999999"/>
    <n v="21"/>
    <n v="2569.5700000000002"/>
    <x v="426"/>
    <n v="119.97999999999999"/>
    <x v="0"/>
    <x v="1"/>
    <n v="-0.46585304155948265"/>
    <n v="1372.5280000000002"/>
    <x v="8"/>
    <s v="Feb 2015"/>
    <s v="Feb 2015  Week 09"/>
    <x v="1"/>
    <x v="1"/>
    <x v="1"/>
    <x v="0"/>
  </r>
  <r>
    <n v="2865"/>
    <s v="Roberta Mitchell"/>
    <x v="0"/>
    <n v="0.01"/>
    <n v="13.79"/>
    <n v="8.7799999999999994"/>
    <x v="1"/>
    <x v="3"/>
    <x v="0"/>
    <x v="11"/>
    <x v="5"/>
    <s v="9-3/4 Diameter Round Wall Clock"/>
    <n v="0.43"/>
    <s v="United States"/>
    <x v="1"/>
    <x v="18"/>
    <x v="366"/>
    <x v="395"/>
    <d v="2015-02-23T00:00:00"/>
    <x v="1"/>
    <x v="1"/>
    <x v="53"/>
    <d v="2015-02-25T00:00:00"/>
    <d v="2015-02-25T00:00:00"/>
    <d v="2015-02-28T00:00:00"/>
    <d v="2015-02-25T00:00:00"/>
    <n v="-36.770000000000003"/>
    <n v="4"/>
    <n v="56.68"/>
    <x v="427"/>
    <n v="13.78"/>
    <x v="1"/>
    <x v="2"/>
    <n v="-0.64872971065631624"/>
    <n v="19.909999999999997"/>
    <x v="8"/>
    <s v="Feb 2015"/>
    <s v="Feb 2015  Week 09"/>
    <x v="0"/>
    <x v="0"/>
    <x v="0"/>
    <x v="0"/>
  </r>
  <r>
    <n v="2865"/>
    <s v="Roberta Mitchell"/>
    <x v="0"/>
    <n v="0.04"/>
    <n v="33.29"/>
    <n v="8.74"/>
    <x v="1"/>
    <x v="3"/>
    <x v="2"/>
    <x v="6"/>
    <x v="5"/>
    <s v="Fellowes Bases and Tops For Staxonsteel®/High-Stak® Systems"/>
    <n v="0.61"/>
    <s v="United States"/>
    <x v="1"/>
    <x v="18"/>
    <x v="366"/>
    <x v="395"/>
    <d v="2015-02-23T00:00:00"/>
    <x v="1"/>
    <x v="1"/>
    <x v="53"/>
    <d v="2015-02-24T00:00:00"/>
    <d v="2015-02-24T00:00:00"/>
    <d v="2015-02-28T00:00:00"/>
    <d v="2015-02-24T00:00:00"/>
    <n v="87.03"/>
    <n v="8"/>
    <n v="273.33999999999997"/>
    <x v="427"/>
    <n v="33.25"/>
    <x v="1"/>
    <x v="1"/>
    <n v="0.31839467330065124"/>
    <n v="360.37"/>
    <x v="8"/>
    <s v="Feb 2015"/>
    <s v="Feb 2015  Week 09"/>
    <x v="1"/>
    <x v="1"/>
    <x v="1"/>
    <x v="0"/>
  </r>
  <r>
    <n v="508"/>
    <s v="Cameron Owens"/>
    <x v="1"/>
    <n v="0.01"/>
    <n v="20.98"/>
    <n v="53.03"/>
    <x v="0"/>
    <x v="3"/>
    <x v="2"/>
    <x v="6"/>
    <x v="3"/>
    <s v="Tennsco Lockers, Gray"/>
    <n v="0.78"/>
    <s v="United States"/>
    <x v="0"/>
    <x v="32"/>
    <x v="367"/>
    <x v="396"/>
    <d v="2015-02-23T00:00:00"/>
    <x v="1"/>
    <x v="1"/>
    <x v="53"/>
    <d v="2015-02-23T00:00:00"/>
    <d v="2015-02-23T00:00:00"/>
    <d v="2015-02-28T00:00:00"/>
    <d v="2015-02-23T00:00:00"/>
    <n v="-282.08179999999999"/>
    <n v="5"/>
    <n v="123"/>
    <x v="428"/>
    <n v="20.97"/>
    <x v="0"/>
    <x v="6"/>
    <n v="-2.2933479674796748"/>
    <n v="-159.08179999999999"/>
    <x v="8"/>
    <s v="Feb 2015"/>
    <s v="Feb 2015  Week 09"/>
    <x v="0"/>
    <x v="0"/>
    <x v="0"/>
    <x v="0"/>
  </r>
  <r>
    <n v="2892"/>
    <s v="Benjamin Porter"/>
    <x v="1"/>
    <n v="0.1"/>
    <n v="209.37"/>
    <n v="69"/>
    <x v="1"/>
    <x v="1"/>
    <x v="0"/>
    <x v="0"/>
    <x v="4"/>
    <s v="Hon 2111 Invitation™ Series Corner Table"/>
    <n v="0.79"/>
    <s v="United States"/>
    <x v="1"/>
    <x v="25"/>
    <x v="368"/>
    <x v="397"/>
    <d v="2015-02-23T00:00:00"/>
    <x v="1"/>
    <x v="1"/>
    <x v="53"/>
    <d v="2015-02-25T00:00:00"/>
    <d v="2015-02-25T00:00:00"/>
    <d v="2015-02-28T00:00:00"/>
    <d v="2015-02-25T00:00:00"/>
    <n v="-165.59492040000001"/>
    <n v="11"/>
    <n v="2125.12"/>
    <x v="429"/>
    <n v="209.27"/>
    <x v="1"/>
    <x v="2"/>
    <n v="-7.7922621028459579E-2"/>
    <n v="1959.5250795999998"/>
    <x v="8"/>
    <s v="Feb 2015"/>
    <s v="Feb 2015  Week 09"/>
    <x v="0"/>
    <x v="0"/>
    <x v="0"/>
    <x v="0"/>
  </r>
  <r>
    <n v="2893"/>
    <s v="Kathryn Tate"/>
    <x v="1"/>
    <n v="7.0000000000000007E-2"/>
    <n v="4.9800000000000004"/>
    <n v="4.7"/>
    <x v="1"/>
    <x v="1"/>
    <x v="2"/>
    <x v="7"/>
    <x v="5"/>
    <s v="Staples Copy Paper (20Lb. and 84 Bright)"/>
    <n v="0.38"/>
    <s v="United States"/>
    <x v="1"/>
    <x v="25"/>
    <x v="122"/>
    <x v="127"/>
    <d v="2015-02-23T00:00:00"/>
    <x v="1"/>
    <x v="1"/>
    <x v="53"/>
    <d v="2015-02-24T00:00:00"/>
    <d v="2015-02-24T00:00:00"/>
    <d v="2015-02-28T00:00:00"/>
    <d v="2015-02-24T00:00:00"/>
    <n v="-21.684000000000001"/>
    <n v="9"/>
    <n v="45.05"/>
    <x v="429"/>
    <n v="4.91"/>
    <x v="1"/>
    <x v="1"/>
    <n v="-0.48133185349611546"/>
    <n v="23.365999999999996"/>
    <x v="8"/>
    <s v="Feb 2015"/>
    <s v="Feb 2015  Week 09"/>
    <x v="0"/>
    <x v="0"/>
    <x v="1"/>
    <x v="0"/>
  </r>
  <r>
    <n v="247"/>
    <s v="Marshall Brandt Briggs"/>
    <x v="4"/>
    <n v="0.02"/>
    <n v="146.05000000000001"/>
    <n v="80.2"/>
    <x v="0"/>
    <x v="3"/>
    <x v="0"/>
    <x v="0"/>
    <x v="0"/>
    <s v="BPI Conference Tables"/>
    <n v="0.71"/>
    <s v="United States"/>
    <x v="0"/>
    <x v="34"/>
    <x v="369"/>
    <x v="398"/>
    <d v="2015-02-23T00:00:00"/>
    <x v="1"/>
    <x v="1"/>
    <x v="53"/>
    <d v="2015-02-23T00:00:00"/>
    <d v="2015-02-23T00:00:00"/>
    <d v="2015-02-28T00:00:00"/>
    <d v="2015-02-23T00:00:00"/>
    <n v="-101.19199999999999"/>
    <n v="5"/>
    <n v="798.69"/>
    <x v="430"/>
    <n v="146.03"/>
    <x v="0"/>
    <x v="6"/>
    <n v="-0.12669746710238014"/>
    <n v="697.49800000000005"/>
    <x v="8"/>
    <s v="Feb 2015"/>
    <s v="Feb 2015  Week 09"/>
    <x v="0"/>
    <x v="0"/>
    <x v="0"/>
    <x v="0"/>
  </r>
  <r>
    <n v="247"/>
    <s v="Marshall Brandt Briggs"/>
    <x v="4"/>
    <n v="0.06"/>
    <n v="65.989999999999995"/>
    <n v="5.92"/>
    <x v="1"/>
    <x v="3"/>
    <x v="1"/>
    <x v="12"/>
    <x v="5"/>
    <s v="252"/>
    <n v="0.55000000000000004"/>
    <s v="United States"/>
    <x v="0"/>
    <x v="34"/>
    <x v="369"/>
    <x v="398"/>
    <d v="2015-02-23T00:00:00"/>
    <x v="1"/>
    <x v="1"/>
    <x v="53"/>
    <d v="2015-02-24T00:00:00"/>
    <d v="2015-02-24T00:00:00"/>
    <d v="2015-02-28T00:00:00"/>
    <d v="2015-02-24T00:00:00"/>
    <n v="-3.3319999999999999"/>
    <n v="14"/>
    <n v="792.11"/>
    <x v="430"/>
    <n v="65.929999999999993"/>
    <x v="0"/>
    <x v="1"/>
    <n v="-4.206486472838368E-3"/>
    <n v="788.77800000000002"/>
    <x v="8"/>
    <s v="Feb 2015"/>
    <s v="Feb 2015  Week 09"/>
    <x v="1"/>
    <x v="1"/>
    <x v="1"/>
    <x v="0"/>
  </r>
  <r>
    <n v="1649"/>
    <s v="Roy Hardison"/>
    <x v="0"/>
    <n v="0.03"/>
    <n v="48.58"/>
    <n v="3.99"/>
    <x v="2"/>
    <x v="3"/>
    <x v="2"/>
    <x v="8"/>
    <x v="5"/>
    <s v="Belkin Premiere Surge Master II 8-outlet surge protector"/>
    <n v="0.56000000000000005"/>
    <s v="United States"/>
    <x v="3"/>
    <x v="11"/>
    <x v="132"/>
    <x v="136"/>
    <d v="2015-02-24T00:00:00"/>
    <x v="1"/>
    <x v="1"/>
    <x v="54"/>
    <d v="2015-02-26T00:00:00"/>
    <d v="2015-02-26T00:00:00"/>
    <d v="2015-02-28T00:00:00"/>
    <d v="2015-02-26T00:00:00"/>
    <n v="100.1328"/>
    <n v="3"/>
    <n v="145.12"/>
    <x v="431"/>
    <n v="48.55"/>
    <x v="3"/>
    <x v="2"/>
    <n v="0.69"/>
    <n v="245.25280000000001"/>
    <x v="8"/>
    <s v="Feb 2015"/>
    <s v="Feb 2015  Week 09"/>
    <x v="0"/>
    <x v="0"/>
    <x v="0"/>
    <x v="0"/>
  </r>
  <r>
    <n v="1894"/>
    <s v="Maureen Herbert Hood"/>
    <x v="0"/>
    <n v="0"/>
    <n v="300.98"/>
    <n v="164.73"/>
    <x v="0"/>
    <x v="2"/>
    <x v="0"/>
    <x v="9"/>
    <x v="3"/>
    <s v="Global Leather and Oak Executive Chair, Black"/>
    <n v="0.56000000000000005"/>
    <s v="United States"/>
    <x v="1"/>
    <x v="30"/>
    <x v="370"/>
    <x v="399"/>
    <d v="2015-02-24T00:00:00"/>
    <x v="1"/>
    <x v="1"/>
    <x v="54"/>
    <d v="2015-02-25T00:00:00"/>
    <d v="2015-02-25T00:00:00"/>
    <d v="2015-02-28T00:00:00"/>
    <d v="2015-02-25T00:00:00"/>
    <n v="2653.2914999999998"/>
    <n v="12"/>
    <n v="3845.35"/>
    <x v="432"/>
    <n v="300.98"/>
    <x v="1"/>
    <x v="1"/>
    <n v="0.69"/>
    <n v="6498.6414999999997"/>
    <x v="8"/>
    <s v="Feb 2015"/>
    <s v="Feb 2015  Week 09"/>
    <x v="0"/>
    <x v="0"/>
    <x v="0"/>
    <x v="0"/>
  </r>
  <r>
    <n v="1894"/>
    <s v="Maureen Herbert Hood"/>
    <x v="0"/>
    <n v="0.09"/>
    <n v="2.94"/>
    <n v="0.96"/>
    <x v="1"/>
    <x v="2"/>
    <x v="2"/>
    <x v="2"/>
    <x v="2"/>
    <s v="Newell 343"/>
    <n v="0.57999999999999996"/>
    <s v="United States"/>
    <x v="1"/>
    <x v="30"/>
    <x v="370"/>
    <x v="399"/>
    <d v="2015-02-24T00:00:00"/>
    <x v="1"/>
    <x v="1"/>
    <x v="54"/>
    <d v="2015-02-26T00:00:00"/>
    <d v="2015-02-26T00:00:00"/>
    <d v="2015-02-28T00:00:00"/>
    <d v="2015-02-26T00:00:00"/>
    <n v="-1.84"/>
    <n v="1"/>
    <n v="3.77"/>
    <x v="432"/>
    <n v="2.85"/>
    <x v="1"/>
    <x v="2"/>
    <n v="-0.48806366047745359"/>
    <n v="1.93"/>
    <x v="8"/>
    <s v="Feb 2015"/>
    <s v="Feb 2015  Week 09"/>
    <x v="1"/>
    <x v="1"/>
    <x v="1"/>
    <x v="0"/>
  </r>
  <r>
    <n v="1919"/>
    <s v="Nathan Jenkins"/>
    <x v="1"/>
    <n v="0"/>
    <n v="195.99"/>
    <n v="8.99"/>
    <x v="1"/>
    <x v="2"/>
    <x v="1"/>
    <x v="12"/>
    <x v="5"/>
    <s v="T28 WORLD"/>
    <n v="0.6"/>
    <s v="United States"/>
    <x v="0"/>
    <x v="1"/>
    <x v="371"/>
    <x v="400"/>
    <d v="2015-02-24T00:00:00"/>
    <x v="1"/>
    <x v="1"/>
    <x v="54"/>
    <d v="2015-02-25T00:00:00"/>
    <d v="2015-02-25T00:00:00"/>
    <d v="2015-02-28T00:00:00"/>
    <d v="2015-02-25T00:00:00"/>
    <n v="114.88200000000001"/>
    <n v="5"/>
    <n v="882.93"/>
    <x v="433"/>
    <n v="195.99"/>
    <x v="0"/>
    <x v="1"/>
    <n v="0.13011450511365569"/>
    <n v="997.8119999999999"/>
    <x v="8"/>
    <s v="Feb 2015"/>
    <s v="Feb 2015  Week 09"/>
    <x v="0"/>
    <x v="0"/>
    <x v="0"/>
    <x v="0"/>
  </r>
  <r>
    <n v="1127"/>
    <s v="Ray Grady"/>
    <x v="4"/>
    <n v="0.02"/>
    <n v="4.0599999999999996"/>
    <n v="6.89"/>
    <x v="1"/>
    <x v="1"/>
    <x v="2"/>
    <x v="8"/>
    <x v="5"/>
    <s v="Eureka Disposable Bags for Sanitaire® Vibra Groomer I® Upright Vac"/>
    <n v="0.6"/>
    <s v="United States"/>
    <x v="1"/>
    <x v="18"/>
    <x v="372"/>
    <x v="401"/>
    <d v="2015-02-24T00:00:00"/>
    <x v="1"/>
    <x v="1"/>
    <x v="54"/>
    <d v="2015-02-26T00:00:00"/>
    <d v="2015-02-26T00:00:00"/>
    <d v="2015-02-28T00:00:00"/>
    <d v="2015-02-26T00:00:00"/>
    <n v="-93.735200000000006"/>
    <n v="16"/>
    <n v="66.81"/>
    <x v="434"/>
    <n v="4.04"/>
    <x v="1"/>
    <x v="2"/>
    <n v="-1.4030115252207753"/>
    <n v="-26.925200000000004"/>
    <x v="8"/>
    <s v="Feb 2015"/>
    <s v="Feb 2015  Week 09"/>
    <x v="0"/>
    <x v="0"/>
    <x v="0"/>
    <x v="0"/>
  </r>
  <r>
    <n v="961"/>
    <s v="Benjamin Chan"/>
    <x v="3"/>
    <n v="0.05"/>
    <n v="124.49"/>
    <n v="51.94"/>
    <x v="0"/>
    <x v="2"/>
    <x v="0"/>
    <x v="0"/>
    <x v="0"/>
    <s v="Bevis 36 x 72 Conference Tables"/>
    <n v="0.63"/>
    <s v="United States"/>
    <x v="2"/>
    <x v="8"/>
    <x v="373"/>
    <x v="402"/>
    <d v="2015-02-24T00:00:00"/>
    <x v="1"/>
    <x v="1"/>
    <x v="54"/>
    <d v="2015-02-24T00:00:00"/>
    <d v="2015-02-24T00:00:00"/>
    <d v="2015-02-28T00:00:00"/>
    <d v="2015-02-24T00:00:00"/>
    <n v="-44.163600000000002"/>
    <n v="1"/>
    <n v="120.12"/>
    <x v="435"/>
    <n v="124.44"/>
    <x v="2"/>
    <x v="6"/>
    <n v="-0.36766233766233769"/>
    <n v="75.956400000000002"/>
    <x v="8"/>
    <s v="Feb 2015"/>
    <s v="Feb 2015  Week 09"/>
    <x v="0"/>
    <x v="0"/>
    <x v="0"/>
    <x v="0"/>
  </r>
  <r>
    <n v="2398"/>
    <s v="Julian F Wolfe"/>
    <x v="3"/>
    <n v="0.03"/>
    <n v="7.64"/>
    <n v="5.83"/>
    <x v="1"/>
    <x v="3"/>
    <x v="2"/>
    <x v="7"/>
    <x v="2"/>
    <s v="Rediform Wirebound &quot;Phone Memo&quot; Message Book, 11 x 5-3/4"/>
    <n v="0.36"/>
    <s v="United States"/>
    <x v="1"/>
    <x v="10"/>
    <x v="374"/>
    <x v="403"/>
    <d v="2015-02-24T00:00:00"/>
    <x v="1"/>
    <x v="1"/>
    <x v="54"/>
    <d v="2015-02-26T00:00:00"/>
    <d v="2015-02-26T00:00:00"/>
    <d v="2015-02-28T00:00:00"/>
    <d v="2015-02-26T00:00:00"/>
    <n v="-15.090400000000001"/>
    <n v="12"/>
    <n v="96.86"/>
    <x v="436"/>
    <n v="7.6099999999999994"/>
    <x v="1"/>
    <x v="2"/>
    <n v="-0.15579599421845963"/>
    <n v="81.769599999999997"/>
    <x v="8"/>
    <s v="Feb 2015"/>
    <s v="Feb 2015  Week 09"/>
    <x v="0"/>
    <x v="0"/>
    <x v="0"/>
    <x v="0"/>
  </r>
  <r>
    <n v="1193"/>
    <s v="Louis Parrish"/>
    <x v="1"/>
    <n v="0.05"/>
    <n v="52.4"/>
    <n v="16.11"/>
    <x v="1"/>
    <x v="1"/>
    <x v="2"/>
    <x v="5"/>
    <x v="5"/>
    <s v="Ibico Laser Imprintable Binding System Covers"/>
    <n v="0.39"/>
    <s v="United States"/>
    <x v="3"/>
    <x v="31"/>
    <x v="82"/>
    <x v="404"/>
    <d v="2015-02-25T00:00:00"/>
    <x v="1"/>
    <x v="1"/>
    <x v="55"/>
    <d v="2015-02-27T00:00:00"/>
    <d v="2015-02-27T00:00:00"/>
    <d v="2015-02-28T00:00:00"/>
    <d v="2015-02-27T00:00:00"/>
    <n v="592.52650000000006"/>
    <n v="85"/>
    <n v="4556.63"/>
    <x v="437"/>
    <n v="52.35"/>
    <x v="3"/>
    <x v="2"/>
    <n v="0.13003612318753113"/>
    <n v="5149.1565000000001"/>
    <x v="8"/>
    <s v="Feb 2015"/>
    <s v="Feb 2015  Week 09"/>
    <x v="0"/>
    <x v="0"/>
    <x v="0"/>
    <x v="0"/>
  </r>
  <r>
    <n v="1193"/>
    <s v="Louis Parrish"/>
    <x v="1"/>
    <n v="0.05"/>
    <n v="36.549999999999997"/>
    <n v="13.89"/>
    <x v="2"/>
    <x v="1"/>
    <x v="2"/>
    <x v="2"/>
    <x v="2"/>
    <s v="Dixon Ticonderoga Core-Lock Colored Pencils, 48-Color Set"/>
    <n v="0.41"/>
    <s v="United States"/>
    <x v="3"/>
    <x v="31"/>
    <x v="82"/>
    <x v="404"/>
    <d v="2015-02-25T00:00:00"/>
    <x v="1"/>
    <x v="1"/>
    <x v="55"/>
    <d v="2015-02-26T00:00:00"/>
    <d v="2015-02-26T00:00:00"/>
    <d v="2015-02-28T00:00:00"/>
    <d v="2015-02-26T00:00:00"/>
    <n v="232.8"/>
    <n v="83"/>
    <n v="2948.61"/>
    <x v="437"/>
    <n v="36.5"/>
    <x v="3"/>
    <x v="1"/>
    <n v="7.8952455563808033E-2"/>
    <n v="3181.4100000000003"/>
    <x v="8"/>
    <s v="Feb 2015"/>
    <s v="Feb 2015  Week 09"/>
    <x v="1"/>
    <x v="1"/>
    <x v="1"/>
    <x v="0"/>
  </r>
  <r>
    <n v="1199"/>
    <s v="Edward Lamm"/>
    <x v="1"/>
    <n v="0.1"/>
    <n v="15.14"/>
    <n v="4.53"/>
    <x v="1"/>
    <x v="1"/>
    <x v="2"/>
    <x v="6"/>
    <x v="5"/>
    <s v="Eldon® Gobal File Keepers"/>
    <n v="0.81"/>
    <s v="United States"/>
    <x v="3"/>
    <x v="47"/>
    <x v="375"/>
    <x v="405"/>
    <d v="2015-02-25T00:00:00"/>
    <x v="1"/>
    <x v="1"/>
    <x v="55"/>
    <d v="2015-02-28T00:00:00"/>
    <d v="2015-02-28T00:00:00"/>
    <d v="2015-02-28T00:00:00"/>
    <d v="2015-02-28T00:00:00"/>
    <n v="-24.897600000000001"/>
    <n v="5"/>
    <n v="75.17"/>
    <x v="438"/>
    <n v="15.040000000000001"/>
    <x v="3"/>
    <x v="0"/>
    <n v="-0.33121724092058002"/>
    <n v="50.272400000000005"/>
    <x v="8"/>
    <s v="Feb 2015"/>
    <s v="Feb 2015  Week 09"/>
    <x v="0"/>
    <x v="0"/>
    <x v="0"/>
    <x v="0"/>
  </r>
  <r>
    <n v="1200"/>
    <s v="Beth English"/>
    <x v="1"/>
    <n v="0.05"/>
    <n v="52.4"/>
    <n v="16.11"/>
    <x v="1"/>
    <x v="1"/>
    <x v="2"/>
    <x v="5"/>
    <x v="5"/>
    <s v="Ibico Laser Imprintable Binding System Covers"/>
    <n v="0.39"/>
    <s v="United States"/>
    <x v="3"/>
    <x v="33"/>
    <x v="376"/>
    <x v="406"/>
    <d v="2015-02-25T00:00:00"/>
    <x v="1"/>
    <x v="1"/>
    <x v="55"/>
    <d v="2015-02-27T00:00:00"/>
    <d v="2015-02-27T00:00:00"/>
    <d v="2015-02-28T00:00:00"/>
    <d v="2015-02-27T00:00:00"/>
    <n v="776.77440000000001"/>
    <n v="21"/>
    <n v="1125.76"/>
    <x v="438"/>
    <n v="52.35"/>
    <x v="3"/>
    <x v="2"/>
    <n v="0.69000000000000006"/>
    <n v="1902.5344"/>
    <x v="8"/>
    <s v="Feb 2015"/>
    <s v="Feb 2015  Week 09"/>
    <x v="0"/>
    <x v="0"/>
    <x v="1"/>
    <x v="0"/>
  </r>
  <r>
    <n v="1202"/>
    <s v="Faye Wolf"/>
    <x v="1"/>
    <n v="0.05"/>
    <n v="36.549999999999997"/>
    <n v="13.89"/>
    <x v="2"/>
    <x v="1"/>
    <x v="2"/>
    <x v="2"/>
    <x v="2"/>
    <s v="Dixon Ticonderoga Core-Lock Colored Pencils, 48-Color Set"/>
    <n v="0.41"/>
    <s v="United States"/>
    <x v="3"/>
    <x v="33"/>
    <x v="377"/>
    <x v="407"/>
    <d v="2015-02-25T00:00:00"/>
    <x v="1"/>
    <x v="1"/>
    <x v="55"/>
    <d v="2015-02-26T00:00:00"/>
    <d v="2015-02-26T00:00:00"/>
    <d v="2015-02-28T00:00:00"/>
    <d v="2015-02-26T00:00:00"/>
    <n v="344.54399999999998"/>
    <n v="21"/>
    <n v="746.03"/>
    <x v="438"/>
    <n v="36.5"/>
    <x v="3"/>
    <x v="1"/>
    <n v="0.46183665536238488"/>
    <n v="1090.5740000000001"/>
    <x v="8"/>
    <s v="Feb 2015"/>
    <s v="Feb 2015  Week 09"/>
    <x v="0"/>
    <x v="0"/>
    <x v="1"/>
    <x v="0"/>
  </r>
  <r>
    <n v="2361"/>
    <s v="Vincent Daniel"/>
    <x v="1"/>
    <n v="0.06"/>
    <n v="8.33"/>
    <n v="1.99"/>
    <x v="1"/>
    <x v="3"/>
    <x v="1"/>
    <x v="1"/>
    <x v="1"/>
    <s v="80 Minute Slim Jewel Case CD-R , 10/Pack - Staples"/>
    <n v="0.52"/>
    <s v="United States"/>
    <x v="0"/>
    <x v="12"/>
    <x v="378"/>
    <x v="408"/>
    <d v="2015-02-25T00:00:00"/>
    <x v="1"/>
    <x v="1"/>
    <x v="55"/>
    <d v="2015-02-26T00:00:00"/>
    <d v="2015-02-26T00:00:00"/>
    <d v="2015-02-28T00:00:00"/>
    <d v="2015-02-26T00:00:00"/>
    <n v="-344.82"/>
    <n v="1"/>
    <n v="8.49"/>
    <x v="439"/>
    <n v="8.27"/>
    <x v="0"/>
    <x v="1"/>
    <n v="-40.614840989399291"/>
    <n v="-336.33"/>
    <x v="8"/>
    <s v="Feb 2015"/>
    <s v="Feb 2015  Week 09"/>
    <x v="0"/>
    <x v="0"/>
    <x v="0"/>
    <x v="0"/>
  </r>
  <r>
    <n v="851"/>
    <s v="Helen H Heller"/>
    <x v="2"/>
    <n v="0.1"/>
    <n v="50.98"/>
    <n v="22.24"/>
    <x v="1"/>
    <x v="3"/>
    <x v="0"/>
    <x v="11"/>
    <x v="4"/>
    <s v="Dana Fluorescent Magnifying Lamp, White, 36&quot;"/>
    <n v="0.55000000000000004"/>
    <s v="United States"/>
    <x v="2"/>
    <x v="8"/>
    <x v="379"/>
    <x v="409"/>
    <d v="2015-02-25T00:00:00"/>
    <x v="1"/>
    <x v="1"/>
    <x v="55"/>
    <d v="2015-02-27T00:00:00"/>
    <d v="2015-02-27T00:00:00"/>
    <d v="2015-02-28T00:00:00"/>
    <d v="2015-02-27T00:00:00"/>
    <n v="98.12"/>
    <n v="6"/>
    <n v="300.63"/>
    <x v="440"/>
    <n v="50.879999999999995"/>
    <x v="2"/>
    <x v="2"/>
    <n v="0.32638126600804979"/>
    <n v="398.75"/>
    <x v="8"/>
    <s v="Feb 2015"/>
    <s v="Feb 2015  Week 09"/>
    <x v="0"/>
    <x v="0"/>
    <x v="0"/>
    <x v="0"/>
  </r>
  <r>
    <n v="2980"/>
    <s v="Joanna Kenney"/>
    <x v="4"/>
    <n v="7.0000000000000007E-2"/>
    <n v="2.61"/>
    <n v="0.5"/>
    <x v="1"/>
    <x v="3"/>
    <x v="2"/>
    <x v="13"/>
    <x v="5"/>
    <s v="Avery 494"/>
    <n v="0.39"/>
    <s v="United States"/>
    <x v="3"/>
    <x v="27"/>
    <x v="215"/>
    <x v="226"/>
    <d v="2015-02-25T00:00:00"/>
    <x v="1"/>
    <x v="1"/>
    <x v="55"/>
    <d v="2015-02-27T00:00:00"/>
    <d v="2015-02-27T00:00:00"/>
    <d v="2015-02-28T00:00:00"/>
    <d v="2015-02-27T00:00:00"/>
    <n v="10.798500000000001"/>
    <n v="6"/>
    <n v="15.65"/>
    <x v="441"/>
    <n v="2.54"/>
    <x v="3"/>
    <x v="2"/>
    <n v="0.69000000000000006"/>
    <n v="26.448500000000003"/>
    <x v="8"/>
    <s v="Feb 2015"/>
    <s v="Feb 2015  Week 09"/>
    <x v="1"/>
    <x v="1"/>
    <x v="0"/>
    <x v="0"/>
  </r>
  <r>
    <n v="868"/>
    <s v="Sharon Ellis"/>
    <x v="3"/>
    <n v="0.04"/>
    <n v="29.18"/>
    <n v="8.5500000000000007"/>
    <x v="2"/>
    <x v="3"/>
    <x v="0"/>
    <x v="11"/>
    <x v="5"/>
    <s v="Deflect-o SuperTray™ Unbreakable Stackable Tray, Letter, Black"/>
    <n v="0.42"/>
    <s v="United States"/>
    <x v="1"/>
    <x v="7"/>
    <x v="380"/>
    <x v="410"/>
    <d v="2015-02-25T00:00:00"/>
    <x v="1"/>
    <x v="1"/>
    <x v="55"/>
    <d v="2015-02-27T00:00:00"/>
    <d v="2015-02-27T00:00:00"/>
    <d v="2015-02-28T00:00:00"/>
    <d v="2015-02-27T00:00:00"/>
    <n v="201.7353"/>
    <n v="10"/>
    <n v="292.37"/>
    <x v="442"/>
    <n v="29.14"/>
    <x v="1"/>
    <x v="2"/>
    <n v="0.69"/>
    <n v="494.1053"/>
    <x v="8"/>
    <s v="Feb 2015"/>
    <s v="Feb 2015  Week 09"/>
    <x v="0"/>
    <x v="0"/>
    <x v="0"/>
    <x v="0"/>
  </r>
  <r>
    <n v="868"/>
    <s v="Sharon Ellis"/>
    <x v="3"/>
    <n v="0"/>
    <n v="80.98"/>
    <n v="35"/>
    <x v="1"/>
    <x v="3"/>
    <x v="2"/>
    <x v="6"/>
    <x v="4"/>
    <s v="Carina 42&quot;Hx23 3/4&quot;W Media Storage Unit"/>
    <n v="0.83"/>
    <s v="United States"/>
    <x v="1"/>
    <x v="7"/>
    <x v="380"/>
    <x v="410"/>
    <d v="2015-02-25T00:00:00"/>
    <x v="1"/>
    <x v="1"/>
    <x v="55"/>
    <d v="2015-02-27T00:00:00"/>
    <d v="2015-02-27T00:00:00"/>
    <d v="2015-02-28T00:00:00"/>
    <d v="2015-02-27T00:00:00"/>
    <n v="-684.78"/>
    <n v="8"/>
    <n v="682.79"/>
    <x v="442"/>
    <n v="80.98"/>
    <x v="1"/>
    <x v="2"/>
    <n v="-1.0029145125148289"/>
    <n v="-1.9900000000000091"/>
    <x v="8"/>
    <s v="Feb 2015"/>
    <s v="Feb 2015  Week 09"/>
    <x v="1"/>
    <x v="1"/>
    <x v="1"/>
    <x v="0"/>
  </r>
  <r>
    <n v="907"/>
    <s v="Rachel Casey"/>
    <x v="0"/>
    <n v="0.09"/>
    <n v="35.99"/>
    <n v="5.99"/>
    <x v="1"/>
    <x v="2"/>
    <x v="1"/>
    <x v="12"/>
    <x v="2"/>
    <s v="Accessory41"/>
    <n v="0.38"/>
    <s v="United States"/>
    <x v="0"/>
    <x v="32"/>
    <x v="109"/>
    <x v="411"/>
    <d v="2015-02-26T00:00:00"/>
    <x v="1"/>
    <x v="1"/>
    <x v="56"/>
    <d v="2015-02-27T00:00:00"/>
    <d v="2015-02-27T00:00:00"/>
    <d v="2015-02-28T00:00:00"/>
    <d v="2015-02-27T00:00:00"/>
    <n v="114.3165"/>
    <n v="5"/>
    <n v="151.6"/>
    <x v="443"/>
    <n v="35.9"/>
    <x v="0"/>
    <x v="1"/>
    <n v="0.75406662269129299"/>
    <n v="265.91649999999998"/>
    <x v="8"/>
    <s v="Feb 2015"/>
    <s v="Feb 2015  Week 09"/>
    <x v="0"/>
    <x v="0"/>
    <x v="0"/>
    <x v="0"/>
  </r>
  <r>
    <n v="1639"/>
    <s v="Marvin Rollins"/>
    <x v="0"/>
    <n v="0.08"/>
    <n v="55.48"/>
    <n v="6.79"/>
    <x v="1"/>
    <x v="2"/>
    <x v="2"/>
    <x v="7"/>
    <x v="5"/>
    <s v="Eaton Premium Continuous-Feed Paper, 25% Cotton, Letter Size, White, 1000 Shts/Box"/>
    <n v="0.37"/>
    <s v="United States"/>
    <x v="3"/>
    <x v="22"/>
    <x v="381"/>
    <x v="412"/>
    <d v="2015-02-26T00:00:00"/>
    <x v="1"/>
    <x v="1"/>
    <x v="56"/>
    <d v="2015-02-28T00:00:00"/>
    <d v="2015-02-28T00:00:00"/>
    <d v="2015-02-28T00:00:00"/>
    <d v="2015-02-28T00:00:00"/>
    <n v="147.75659999999999"/>
    <n v="4"/>
    <n v="214.14"/>
    <x v="444"/>
    <n v="55.4"/>
    <x v="3"/>
    <x v="2"/>
    <n v="0.69000000000000006"/>
    <n v="361.89659999999998"/>
    <x v="8"/>
    <s v="Feb 2015"/>
    <s v="Feb 2015  Week 09"/>
    <x v="0"/>
    <x v="0"/>
    <x v="0"/>
    <x v="0"/>
  </r>
  <r>
    <n v="2114"/>
    <s v="Paige Mason"/>
    <x v="0"/>
    <n v="7.0000000000000007E-2"/>
    <n v="226.67"/>
    <n v="28.16"/>
    <x v="0"/>
    <x v="3"/>
    <x v="0"/>
    <x v="9"/>
    <x v="3"/>
    <s v="Hon GuestStacker Chair"/>
    <n v="0.59"/>
    <s v="United States"/>
    <x v="0"/>
    <x v="21"/>
    <x v="382"/>
    <x v="413"/>
    <d v="2015-02-26T00:00:00"/>
    <x v="1"/>
    <x v="1"/>
    <x v="56"/>
    <d v="2015-02-27T00:00:00"/>
    <d v="2015-02-27T00:00:00"/>
    <d v="2015-02-28T00:00:00"/>
    <d v="2015-02-27T00:00:00"/>
    <n v="53.114400000000003"/>
    <n v="1"/>
    <n v="255.83"/>
    <x v="445"/>
    <n v="226.6"/>
    <x v="0"/>
    <x v="1"/>
    <n v="0.20761599499667749"/>
    <n v="308.94440000000003"/>
    <x v="8"/>
    <s v="Feb 2015"/>
    <s v="Feb 2015  Week 09"/>
    <x v="0"/>
    <x v="0"/>
    <x v="0"/>
    <x v="0"/>
  </r>
  <r>
    <n v="2114"/>
    <s v="Paige Mason"/>
    <x v="0"/>
    <n v="0.08"/>
    <n v="20.98"/>
    <n v="53.03"/>
    <x v="0"/>
    <x v="3"/>
    <x v="2"/>
    <x v="6"/>
    <x v="3"/>
    <s v="Tennsco Lockers, Gray"/>
    <n v="0.78"/>
    <s v="United States"/>
    <x v="0"/>
    <x v="21"/>
    <x v="382"/>
    <x v="413"/>
    <d v="2015-02-26T00:00:00"/>
    <x v="1"/>
    <x v="1"/>
    <x v="56"/>
    <d v="2015-02-28T00:00:00"/>
    <d v="2015-02-28T00:00:00"/>
    <d v="2015-02-28T00:00:00"/>
    <d v="2015-02-28T00:00:00"/>
    <n v="8.7420000000000009"/>
    <n v="20"/>
    <n v="421.18"/>
    <x v="445"/>
    <n v="20.900000000000002"/>
    <x v="0"/>
    <x v="2"/>
    <n v="2.0755971318676101E-2"/>
    <n v="429.92200000000003"/>
    <x v="8"/>
    <s v="Feb 2015"/>
    <s v="Feb 2015  Week 09"/>
    <x v="1"/>
    <x v="1"/>
    <x v="1"/>
    <x v="0"/>
  </r>
  <r>
    <n v="2979"/>
    <s v="Lloyd Dolan"/>
    <x v="0"/>
    <n v="0.02"/>
    <n v="5.34"/>
    <n v="2.99"/>
    <x v="1"/>
    <x v="3"/>
    <x v="2"/>
    <x v="5"/>
    <x v="5"/>
    <s v="Wilson Jones 14 Line Acrylic Coated Pressboard Data Binders"/>
    <n v="0.38"/>
    <s v="United States"/>
    <x v="1"/>
    <x v="39"/>
    <x v="214"/>
    <x v="225"/>
    <d v="2015-02-26T00:00:00"/>
    <x v="1"/>
    <x v="1"/>
    <x v="56"/>
    <d v="2015-02-28T00:00:00"/>
    <d v="2015-02-28T00:00:00"/>
    <d v="2015-02-28T00:00:00"/>
    <d v="2015-02-28T00:00:00"/>
    <n v="5.2954999999999997"/>
    <n v="6"/>
    <n v="34.729999999999997"/>
    <x v="446"/>
    <n v="5.32"/>
    <x v="1"/>
    <x v="2"/>
    <n v="0.15247624532104809"/>
    <n v="40.025499999999994"/>
    <x v="8"/>
    <s v="Feb 2015"/>
    <s v="Feb 2015  Week 09"/>
    <x v="1"/>
    <x v="1"/>
    <x v="0"/>
    <x v="0"/>
  </r>
  <r>
    <n v="2979"/>
    <s v="Lloyd Dolan"/>
    <x v="0"/>
    <n v="0.03"/>
    <n v="40.98"/>
    <n v="7.47"/>
    <x v="1"/>
    <x v="3"/>
    <x v="2"/>
    <x v="5"/>
    <x v="5"/>
    <s v="Wilson Jones Ledger-Size, Piano-Hinge Binder, 2&quot;, Blue"/>
    <n v="0.37"/>
    <s v="United States"/>
    <x v="1"/>
    <x v="39"/>
    <x v="214"/>
    <x v="225"/>
    <d v="2015-02-26T00:00:00"/>
    <x v="1"/>
    <x v="1"/>
    <x v="56"/>
    <d v="2015-02-27T00:00:00"/>
    <d v="2015-02-27T00:00:00"/>
    <d v="2015-02-28T00:00:00"/>
    <d v="2015-02-27T00:00:00"/>
    <n v="170.79570000000001"/>
    <n v="6"/>
    <n v="247.53"/>
    <x v="446"/>
    <n v="40.949999999999996"/>
    <x v="1"/>
    <x v="1"/>
    <n v="0.69000000000000006"/>
    <n v="418.32569999999998"/>
    <x v="8"/>
    <s v="Feb 2015"/>
    <s v="Feb 2015  Week 09"/>
    <x v="1"/>
    <x v="1"/>
    <x v="1"/>
    <x v="0"/>
  </r>
  <r>
    <n v="573"/>
    <s v="Vanessa Winstead"/>
    <x v="1"/>
    <n v="0.08"/>
    <n v="415.88"/>
    <n v="11.37"/>
    <x v="1"/>
    <x v="3"/>
    <x v="2"/>
    <x v="6"/>
    <x v="5"/>
    <s v="Deluxe Rollaway Locking File with Drawer"/>
    <n v="0.56999999999999995"/>
    <s v="United States"/>
    <x v="1"/>
    <x v="10"/>
    <x v="383"/>
    <x v="414"/>
    <d v="2015-02-26T00:00:00"/>
    <x v="1"/>
    <x v="1"/>
    <x v="56"/>
    <d v="2015-02-27T00:00:00"/>
    <d v="2015-02-27T00:00:00"/>
    <d v="2015-02-28T00:00:00"/>
    <d v="2015-02-27T00:00:00"/>
    <n v="-269.08440000000002"/>
    <n v="1"/>
    <n v="405.57"/>
    <x v="447"/>
    <n v="415.8"/>
    <x v="1"/>
    <x v="1"/>
    <n v="-0.66347215030697537"/>
    <n v="136.48559999999998"/>
    <x v="8"/>
    <s v="Feb 2015"/>
    <s v="Feb 2015  Week 09"/>
    <x v="0"/>
    <x v="0"/>
    <x v="0"/>
    <x v="0"/>
  </r>
  <r>
    <n v="1665"/>
    <s v="Elsie Pridgen"/>
    <x v="1"/>
    <n v="0.1"/>
    <n v="3.6"/>
    <n v="2.2000000000000002"/>
    <x v="1"/>
    <x v="1"/>
    <x v="2"/>
    <x v="7"/>
    <x v="2"/>
    <s v="Telephone Message Books with Fax/Mobile Section, 4 1/4&quot; x 6&quot;"/>
    <n v="0.39"/>
    <s v="United States"/>
    <x v="2"/>
    <x v="8"/>
    <x v="384"/>
    <x v="415"/>
    <d v="2015-02-26T00:00:00"/>
    <x v="1"/>
    <x v="1"/>
    <x v="56"/>
    <d v="2015-02-27T00:00:00"/>
    <d v="2015-02-27T00:00:00"/>
    <d v="2015-02-28T00:00:00"/>
    <d v="2015-02-27T00:00:00"/>
    <n v="-8.2799999999999994"/>
    <n v="2"/>
    <n v="6.97"/>
    <x v="448"/>
    <n v="3.5"/>
    <x v="2"/>
    <x v="1"/>
    <n v="-1.187948350071736"/>
    <n v="-1.3099999999999996"/>
    <x v="8"/>
    <s v="Feb 2015"/>
    <s v="Feb 2015  Week 09"/>
    <x v="0"/>
    <x v="0"/>
    <x v="0"/>
    <x v="0"/>
  </r>
  <r>
    <n v="865"/>
    <s v="Dana Burgess"/>
    <x v="2"/>
    <n v="0.04"/>
    <n v="6.48"/>
    <n v="5.16"/>
    <x v="2"/>
    <x v="3"/>
    <x v="2"/>
    <x v="7"/>
    <x v="5"/>
    <s v="Xerox 1985"/>
    <n v="0.37"/>
    <s v="United States"/>
    <x v="1"/>
    <x v="2"/>
    <x v="283"/>
    <x v="300"/>
    <d v="2015-02-26T00:00:00"/>
    <x v="1"/>
    <x v="1"/>
    <x v="56"/>
    <d v="2015-03-02T00:00:00"/>
    <d v="2015-03-02T00:00:00"/>
    <d v="2015-03-31T00:00:00"/>
    <d v="2015-03-02T00:00:00"/>
    <n v="-11.1332"/>
    <n v="12"/>
    <n v="86.79"/>
    <x v="449"/>
    <n v="6.44"/>
    <x v="1"/>
    <x v="4"/>
    <n v="-0.1282774513192764"/>
    <n v="75.656800000000004"/>
    <x v="8"/>
    <s v="Feb 2015"/>
    <s v="Feb 2015  Week 09"/>
    <x v="0"/>
    <x v="0"/>
    <x v="0"/>
    <x v="0"/>
  </r>
  <r>
    <n v="621"/>
    <s v="Heather Stern"/>
    <x v="4"/>
    <n v="0.1"/>
    <n v="6.88"/>
    <n v="2"/>
    <x v="1"/>
    <x v="2"/>
    <x v="2"/>
    <x v="7"/>
    <x v="2"/>
    <s v="Adams Phone Message Book, 200 Message Capacity, 8 1/16” x 11”"/>
    <n v="0.39"/>
    <s v="United States"/>
    <x v="3"/>
    <x v="22"/>
    <x v="385"/>
    <x v="416"/>
    <d v="2015-02-26T00:00:00"/>
    <x v="1"/>
    <x v="1"/>
    <x v="56"/>
    <d v="2015-02-27T00:00:00"/>
    <d v="2015-02-27T00:00:00"/>
    <d v="2015-02-28T00:00:00"/>
    <d v="2015-02-27T00:00:00"/>
    <n v="18.420000000000002"/>
    <n v="5"/>
    <n v="31.46"/>
    <x v="450"/>
    <n v="6.78"/>
    <x v="3"/>
    <x v="1"/>
    <n v="0.58550540368722193"/>
    <n v="49.88"/>
    <x v="8"/>
    <s v="Feb 2015"/>
    <s v="Feb 2015  Week 09"/>
    <x v="0"/>
    <x v="0"/>
    <x v="0"/>
    <x v="0"/>
  </r>
  <r>
    <n v="622"/>
    <s v="Hazel Khan"/>
    <x v="4"/>
    <n v="0.06"/>
    <n v="195.99"/>
    <n v="8.99"/>
    <x v="1"/>
    <x v="2"/>
    <x v="1"/>
    <x v="12"/>
    <x v="5"/>
    <s v="T28 WORLD"/>
    <n v="0.6"/>
    <s v="United States"/>
    <x v="3"/>
    <x v="29"/>
    <x v="329"/>
    <x v="417"/>
    <d v="2015-02-26T00:00:00"/>
    <x v="1"/>
    <x v="1"/>
    <x v="56"/>
    <d v="2015-02-28T00:00:00"/>
    <d v="2015-02-28T00:00:00"/>
    <d v="2015-02-28T00:00:00"/>
    <d v="2015-02-28T00:00:00"/>
    <n v="349.47"/>
    <n v="6"/>
    <n v="948.97"/>
    <x v="450"/>
    <n v="195.93"/>
    <x v="3"/>
    <x v="2"/>
    <n v="0.36826243189984931"/>
    <n v="1298.44"/>
    <x v="8"/>
    <s v="Feb 2015"/>
    <s v="Feb 2015  Week 09"/>
    <x v="0"/>
    <x v="0"/>
    <x v="1"/>
    <x v="0"/>
  </r>
  <r>
    <n v="3063"/>
    <s v="Ann Steele"/>
    <x v="4"/>
    <n v="7.0000000000000007E-2"/>
    <n v="8.33"/>
    <n v="1.99"/>
    <x v="1"/>
    <x v="1"/>
    <x v="1"/>
    <x v="1"/>
    <x v="1"/>
    <s v="80 Minute Slim Jewel Case CD-R , 10/Pack - Staples"/>
    <n v="0.52"/>
    <s v="United States"/>
    <x v="2"/>
    <x v="4"/>
    <x v="386"/>
    <x v="418"/>
    <d v="2015-02-26T00:00:00"/>
    <x v="1"/>
    <x v="1"/>
    <x v="56"/>
    <d v="2015-02-28T00:00:00"/>
    <d v="2015-02-28T00:00:00"/>
    <d v="2015-02-28T00:00:00"/>
    <d v="2015-02-28T00:00:00"/>
    <n v="11.95"/>
    <n v="6"/>
    <n v="50.28"/>
    <x v="451"/>
    <n v="8.26"/>
    <x v="2"/>
    <x v="2"/>
    <n v="0.23766905330151153"/>
    <n v="62.230000000000004"/>
    <x v="8"/>
    <s v="Feb 2015"/>
    <s v="Feb 2015  Week 09"/>
    <x v="0"/>
    <x v="0"/>
    <x v="0"/>
    <x v="0"/>
  </r>
  <r>
    <n v="3063"/>
    <s v="Ann Steele"/>
    <x v="4"/>
    <n v="0.03"/>
    <n v="499.99"/>
    <n v="24.49"/>
    <x v="1"/>
    <x v="1"/>
    <x v="1"/>
    <x v="4"/>
    <x v="4"/>
    <s v="Sharp AL-1530CS Digital Copier"/>
    <n v="0.36"/>
    <s v="United States"/>
    <x v="2"/>
    <x v="4"/>
    <x v="386"/>
    <x v="418"/>
    <d v="2015-02-26T00:00:00"/>
    <x v="1"/>
    <x v="1"/>
    <x v="56"/>
    <d v="2015-02-27T00:00:00"/>
    <d v="2015-02-27T00:00:00"/>
    <d v="2015-02-28T00:00:00"/>
    <d v="2015-02-27T00:00:00"/>
    <n v="1773.6105"/>
    <n v="5"/>
    <n v="2570.4499999999998"/>
    <x v="451"/>
    <n v="499.96000000000004"/>
    <x v="2"/>
    <x v="1"/>
    <n v="0.69000000000000006"/>
    <n v="4344.0604999999996"/>
    <x v="8"/>
    <s v="Feb 2015"/>
    <s v="Feb 2015  Week 09"/>
    <x v="1"/>
    <x v="1"/>
    <x v="1"/>
    <x v="0"/>
  </r>
  <r>
    <n v="1916"/>
    <s v="Marcia Feldman"/>
    <x v="0"/>
    <n v="0.03"/>
    <n v="11.99"/>
    <n v="5.99"/>
    <x v="1"/>
    <x v="2"/>
    <x v="1"/>
    <x v="3"/>
    <x v="6"/>
    <s v="TI 30X Scientific Calculator"/>
    <n v="0.36"/>
    <s v="United States"/>
    <x v="0"/>
    <x v="1"/>
    <x v="387"/>
    <x v="419"/>
    <d v="2015-02-27T00:00:00"/>
    <x v="1"/>
    <x v="1"/>
    <x v="57"/>
    <d v="2015-02-28T00:00:00"/>
    <d v="2015-02-28T00:00:00"/>
    <d v="2015-02-28T00:00:00"/>
    <d v="2015-02-28T00:00:00"/>
    <n v="-216.02979999999999"/>
    <n v="7"/>
    <n v="83.72"/>
    <x v="452"/>
    <n v="11.96"/>
    <x v="0"/>
    <x v="1"/>
    <n v="-2.5803846153846153"/>
    <n v="-132.3098"/>
    <x v="8"/>
    <s v="Feb 2015"/>
    <s v="Feb 2015  Week 09"/>
    <x v="0"/>
    <x v="0"/>
    <x v="0"/>
    <x v="0"/>
  </r>
  <r>
    <n v="1005"/>
    <s v="Lloyd Dickson"/>
    <x v="1"/>
    <n v="0.02"/>
    <n v="40.99"/>
    <n v="17.48"/>
    <x v="1"/>
    <x v="0"/>
    <x v="2"/>
    <x v="7"/>
    <x v="5"/>
    <s v="Xerox 1893"/>
    <n v="0.36"/>
    <s v="United States"/>
    <x v="1"/>
    <x v="10"/>
    <x v="388"/>
    <x v="420"/>
    <d v="2015-02-27T00:00:00"/>
    <x v="1"/>
    <x v="1"/>
    <x v="57"/>
    <d v="2015-02-28T00:00:00"/>
    <d v="2015-02-28T00:00:00"/>
    <d v="2015-02-28T00:00:00"/>
    <d v="2015-02-28T00:00:00"/>
    <n v="551.09280000000001"/>
    <n v="23"/>
    <n v="950.43"/>
    <x v="453"/>
    <n v="40.97"/>
    <x v="1"/>
    <x v="1"/>
    <n v="0.57983523247372248"/>
    <n v="1501.5228"/>
    <x v="8"/>
    <s v="Feb 2015"/>
    <s v="Feb 2015  Week 09"/>
    <x v="0"/>
    <x v="0"/>
    <x v="0"/>
    <x v="0"/>
  </r>
  <r>
    <n v="1044"/>
    <s v="Erin Ballard"/>
    <x v="1"/>
    <n v="0"/>
    <n v="6.68"/>
    <n v="5.66"/>
    <x v="1"/>
    <x v="2"/>
    <x v="2"/>
    <x v="7"/>
    <x v="5"/>
    <s v="Xerox 1923"/>
    <n v="0.37"/>
    <s v="United States"/>
    <x v="2"/>
    <x v="8"/>
    <x v="10"/>
    <x v="421"/>
    <d v="2015-02-27T00:00:00"/>
    <x v="1"/>
    <x v="1"/>
    <x v="57"/>
    <d v="2015-02-28T00:00:00"/>
    <d v="2015-02-28T00:00:00"/>
    <d v="2015-02-28T00:00:00"/>
    <d v="2015-02-28T00:00:00"/>
    <n v="-76.94"/>
    <n v="90"/>
    <n v="617.4"/>
    <x v="454"/>
    <n v="6.68"/>
    <x v="2"/>
    <x v="1"/>
    <n v="-0.12461937155814706"/>
    <n v="540.46"/>
    <x v="8"/>
    <s v="Feb 2015"/>
    <s v="Feb 2015  Week 09"/>
    <x v="0"/>
    <x v="0"/>
    <x v="0"/>
    <x v="0"/>
  </r>
  <r>
    <n v="1047"/>
    <s v="Gayle Pearson"/>
    <x v="1"/>
    <n v="0"/>
    <n v="6.68"/>
    <n v="5.66"/>
    <x v="1"/>
    <x v="2"/>
    <x v="2"/>
    <x v="7"/>
    <x v="5"/>
    <s v="Xerox 1923"/>
    <n v="0.37"/>
    <s v="United States"/>
    <x v="3"/>
    <x v="35"/>
    <x v="203"/>
    <x v="422"/>
    <d v="2015-02-27T00:00:00"/>
    <x v="1"/>
    <x v="1"/>
    <x v="57"/>
    <d v="2015-02-28T00:00:00"/>
    <d v="2015-02-28T00:00:00"/>
    <d v="2015-02-28T00:00:00"/>
    <d v="2015-02-28T00:00:00"/>
    <n v="-40.008800000000001"/>
    <n v="23"/>
    <n v="157.78"/>
    <x v="455"/>
    <n v="6.68"/>
    <x v="3"/>
    <x v="1"/>
    <n v="-0.25357332995309928"/>
    <n v="117.77119999999999"/>
    <x v="8"/>
    <s v="Feb 2015"/>
    <s v="Feb 2015  Week 09"/>
    <x v="0"/>
    <x v="0"/>
    <x v="0"/>
    <x v="0"/>
  </r>
  <r>
    <n v="751"/>
    <s v="David Wrenn"/>
    <x v="2"/>
    <n v="0.06"/>
    <n v="130.97999999999999"/>
    <n v="54.74"/>
    <x v="0"/>
    <x v="3"/>
    <x v="0"/>
    <x v="10"/>
    <x v="0"/>
    <s v="O'Sullivan Elevations Bookcase, Cherry Finish"/>
    <n v="0.69"/>
    <s v="United States"/>
    <x v="0"/>
    <x v="32"/>
    <x v="389"/>
    <x v="423"/>
    <d v="2015-02-27T00:00:00"/>
    <x v="1"/>
    <x v="1"/>
    <x v="57"/>
    <d v="2015-03-06T00:00:00"/>
    <d v="2015-03-06T00:00:00"/>
    <d v="2015-03-31T00:00:00"/>
    <d v="2015-03-06T00:00:00"/>
    <n v="14.76"/>
    <n v="3"/>
    <n v="411.64"/>
    <x v="456"/>
    <n v="130.91999999999999"/>
    <x v="0"/>
    <x v="7"/>
    <n v="3.5856573705179286E-2"/>
    <n v="426.4"/>
    <x v="8"/>
    <s v="Feb 2015"/>
    <s v="Feb 2015  Week 09"/>
    <x v="0"/>
    <x v="0"/>
    <x v="0"/>
    <x v="0"/>
  </r>
  <r>
    <n v="1754"/>
    <s v="Nelson Hong"/>
    <x v="2"/>
    <n v="0.04"/>
    <n v="8.5"/>
    <n v="1.99"/>
    <x v="1"/>
    <x v="1"/>
    <x v="1"/>
    <x v="1"/>
    <x v="1"/>
    <s v="Hewlett-Packard 4.7GB DVD+R Discs"/>
    <n v="0.49"/>
    <s v="United States"/>
    <x v="2"/>
    <x v="8"/>
    <x v="390"/>
    <x v="424"/>
    <d v="2015-02-27T00:00:00"/>
    <x v="1"/>
    <x v="1"/>
    <x v="57"/>
    <d v="2015-02-28T00:00:00"/>
    <d v="2015-02-28T00:00:00"/>
    <d v="2015-02-28T00:00:00"/>
    <d v="2015-02-28T00:00:00"/>
    <n v="43.275199999999998"/>
    <n v="14"/>
    <n v="118.57"/>
    <x v="457"/>
    <n v="8.4600000000000009"/>
    <x v="2"/>
    <x v="1"/>
    <n v="0.36497596356582612"/>
    <n v="161.84519999999998"/>
    <x v="8"/>
    <s v="Feb 2015"/>
    <s v="Feb 2015  Week 09"/>
    <x v="0"/>
    <x v="0"/>
    <x v="0"/>
    <x v="0"/>
  </r>
  <r>
    <n v="1754"/>
    <s v="Nelson Hong"/>
    <x v="2"/>
    <n v="0.1"/>
    <n v="15.99"/>
    <n v="9.4"/>
    <x v="1"/>
    <x v="1"/>
    <x v="1"/>
    <x v="3"/>
    <x v="5"/>
    <s v="AT&amp;T Black Trimline Phone, Model 210"/>
    <n v="0.49"/>
    <s v="United States"/>
    <x v="2"/>
    <x v="8"/>
    <x v="390"/>
    <x v="424"/>
    <d v="2015-02-27T00:00:00"/>
    <x v="1"/>
    <x v="1"/>
    <x v="57"/>
    <d v="2015-02-27T00:00:00"/>
    <d v="2015-02-27T00:00:00"/>
    <d v="2015-02-28T00:00:00"/>
    <d v="2015-02-27T00:00:00"/>
    <n v="-36.214619999999996"/>
    <n v="5"/>
    <n v="79.47"/>
    <x v="457"/>
    <n v="15.89"/>
    <x v="2"/>
    <x v="6"/>
    <n v="-0.45570177425443559"/>
    <n v="43.255380000000002"/>
    <x v="8"/>
    <s v="Feb 2015"/>
    <s v="Feb 2015  Week 09"/>
    <x v="1"/>
    <x v="1"/>
    <x v="1"/>
    <x v="0"/>
  </r>
  <r>
    <n v="1754"/>
    <s v="Nelson Hong"/>
    <x v="2"/>
    <n v="0.09"/>
    <n v="95.99"/>
    <n v="8.99"/>
    <x v="1"/>
    <x v="1"/>
    <x v="1"/>
    <x v="12"/>
    <x v="5"/>
    <s v="600 Series Flip"/>
    <n v="0.56999999999999995"/>
    <s v="United States"/>
    <x v="2"/>
    <x v="8"/>
    <x v="390"/>
    <x v="424"/>
    <d v="2015-02-27T00:00:00"/>
    <x v="1"/>
    <x v="1"/>
    <x v="57"/>
    <d v="2015-03-03T00:00:00"/>
    <d v="2015-03-03T00:00:00"/>
    <d v="2015-03-31T00:00:00"/>
    <d v="2015-03-03T00:00:00"/>
    <n v="7.0329600000000001"/>
    <n v="8"/>
    <n v="627.28"/>
    <x v="457"/>
    <n v="95.899999999999991"/>
    <x v="2"/>
    <x v="4"/>
    <n v="1.121183522509884E-2"/>
    <n v="634.31295999999998"/>
    <x v="8"/>
    <s v="Feb 2015"/>
    <s v="Feb 2015  Week 09"/>
    <x v="1"/>
    <x v="1"/>
    <x v="1"/>
    <x v="0"/>
  </r>
  <r>
    <n v="2466"/>
    <s v="Gilbert Godfrey"/>
    <x v="4"/>
    <n v="0.04"/>
    <n v="2.08"/>
    <n v="1.49"/>
    <x v="1"/>
    <x v="3"/>
    <x v="2"/>
    <x v="5"/>
    <x v="5"/>
    <s v="Economy Binders"/>
    <n v="0.36"/>
    <s v="United States"/>
    <x v="1"/>
    <x v="25"/>
    <x v="391"/>
    <x v="425"/>
    <d v="2015-02-27T00:00:00"/>
    <x v="1"/>
    <x v="1"/>
    <x v="57"/>
    <d v="2015-02-28T00:00:00"/>
    <d v="2015-02-28T00:00:00"/>
    <d v="2015-02-28T00:00:00"/>
    <d v="2015-02-28T00:00:00"/>
    <n v="-3.71956"/>
    <n v="7"/>
    <n v="14.77"/>
    <x v="458"/>
    <n v="2.04"/>
    <x v="1"/>
    <x v="1"/>
    <n v="-0.25183209207853757"/>
    <n v="11.05044"/>
    <x v="8"/>
    <s v="Feb 2015"/>
    <s v="Feb 2015  Week 09"/>
    <x v="0"/>
    <x v="0"/>
    <x v="0"/>
    <x v="0"/>
  </r>
  <r>
    <n v="2466"/>
    <s v="Gilbert Godfrey"/>
    <x v="4"/>
    <n v="0.02"/>
    <n v="53.98"/>
    <n v="5.5"/>
    <x v="2"/>
    <x v="3"/>
    <x v="1"/>
    <x v="1"/>
    <x v="5"/>
    <s v="Nu-Form 106-Key Ergonomic Keyboard w/ Touchpad"/>
    <n v="0.62"/>
    <s v="United States"/>
    <x v="1"/>
    <x v="25"/>
    <x v="391"/>
    <x v="425"/>
    <d v="2015-02-27T00:00:00"/>
    <x v="1"/>
    <x v="1"/>
    <x v="57"/>
    <d v="2015-02-28T00:00:00"/>
    <d v="2015-02-28T00:00:00"/>
    <d v="2015-02-28T00:00:00"/>
    <d v="2015-02-28T00:00:00"/>
    <n v="101.97199999999999"/>
    <n v="8"/>
    <n v="438.33"/>
    <x v="458"/>
    <n v="53.959999999999994"/>
    <x v="1"/>
    <x v="1"/>
    <n v="0.23263751055141102"/>
    <n v="540.30200000000002"/>
    <x v="8"/>
    <s v="Feb 2015"/>
    <s v="Feb 2015  Week 09"/>
    <x v="1"/>
    <x v="1"/>
    <x v="1"/>
    <x v="0"/>
  </r>
  <r>
    <n v="2466"/>
    <s v="Gilbert Godfrey"/>
    <x v="4"/>
    <n v="0.05"/>
    <n v="4.9800000000000004"/>
    <n v="5.0199999999999996"/>
    <x v="1"/>
    <x v="3"/>
    <x v="2"/>
    <x v="7"/>
    <x v="5"/>
    <s v="Xerox 1989"/>
    <n v="0.38"/>
    <s v="United States"/>
    <x v="1"/>
    <x v="25"/>
    <x v="391"/>
    <x v="425"/>
    <d v="2015-02-27T00:00:00"/>
    <x v="1"/>
    <x v="1"/>
    <x v="57"/>
    <d v="2015-02-27T00:00:00"/>
    <d v="2015-02-27T00:00:00"/>
    <d v="2015-02-28T00:00:00"/>
    <d v="2015-02-27T00:00:00"/>
    <n v="-16.634799999999998"/>
    <n v="7"/>
    <n v="38.11"/>
    <x v="458"/>
    <n v="4.9300000000000006"/>
    <x v="1"/>
    <x v="6"/>
    <n v="-0.43649435843610596"/>
    <n v="21.475200000000001"/>
    <x v="8"/>
    <s v="Feb 2015"/>
    <s v="Feb 2015  Week 09"/>
    <x v="1"/>
    <x v="1"/>
    <x v="1"/>
    <x v="0"/>
  </r>
  <r>
    <n v="972"/>
    <s v="Gregory Holden"/>
    <x v="2"/>
    <n v="0.03"/>
    <n v="284.98"/>
    <n v="69.55"/>
    <x v="0"/>
    <x v="3"/>
    <x v="0"/>
    <x v="9"/>
    <x v="3"/>
    <s v="Global Commerce™ Series High-Back Swivel/Tilt Chairs"/>
    <n v="0.6"/>
    <s v="United States"/>
    <x v="2"/>
    <x v="8"/>
    <x v="392"/>
    <x v="426"/>
    <d v="2015-02-28T00:00:00"/>
    <x v="1"/>
    <x v="1"/>
    <x v="58"/>
    <d v="2015-03-05T00:00:00"/>
    <d v="2015-03-05T00:00:00"/>
    <d v="2015-03-31T00:00:00"/>
    <d v="2015-03-05T00:00:00"/>
    <n v="-116.584"/>
    <n v="2"/>
    <n v="619.38"/>
    <x v="459"/>
    <n v="284.95000000000005"/>
    <x v="2"/>
    <x v="3"/>
    <n v="-0.18822693661403339"/>
    <n v="502.79599999999999"/>
    <x v="8"/>
    <s v="Feb 2015"/>
    <s v="Feb 2015  Week 09"/>
    <x v="0"/>
    <x v="0"/>
    <x v="0"/>
    <x v="0"/>
  </r>
  <r>
    <n v="972"/>
    <s v="Gregory Holden"/>
    <x v="2"/>
    <n v="0"/>
    <n v="12.99"/>
    <n v="14.37"/>
    <x v="1"/>
    <x v="3"/>
    <x v="0"/>
    <x v="11"/>
    <x v="4"/>
    <s v="Tensor &quot;Hersey Kiss&quot; Styled Floor Lamp"/>
    <n v="0.73"/>
    <s v="United States"/>
    <x v="2"/>
    <x v="8"/>
    <x v="392"/>
    <x v="426"/>
    <d v="2015-02-28T00:00:00"/>
    <x v="1"/>
    <x v="1"/>
    <x v="58"/>
    <d v="2015-02-28T00:00:00"/>
    <d v="2015-02-28T00:00:00"/>
    <d v="2015-02-28T00:00:00"/>
    <d v="2015-02-28T00:00:00"/>
    <n v="12.896100000000001"/>
    <n v="1"/>
    <n v="18.690000000000001"/>
    <x v="459"/>
    <n v="12.99"/>
    <x v="2"/>
    <x v="6"/>
    <n v="0.69"/>
    <n v="31.586100000000002"/>
    <x v="8"/>
    <s v="Feb 2015"/>
    <s v="Feb 2015  Week 09"/>
    <x v="1"/>
    <x v="1"/>
    <x v="1"/>
    <x v="0"/>
  </r>
  <r>
    <n v="2220"/>
    <s v="Jennifer Stanton"/>
    <x v="2"/>
    <n v="0.09"/>
    <n v="14.2"/>
    <n v="5.3"/>
    <x v="1"/>
    <x v="1"/>
    <x v="0"/>
    <x v="11"/>
    <x v="2"/>
    <s v="Coloredge Poster Frame"/>
    <n v="0.46"/>
    <s v="United States"/>
    <x v="0"/>
    <x v="12"/>
    <x v="393"/>
    <x v="427"/>
    <d v="2015-02-28T00:00:00"/>
    <x v="1"/>
    <x v="1"/>
    <x v="58"/>
    <d v="2015-03-01T00:00:00"/>
    <d v="2015-03-01T00:00:00"/>
    <d v="2015-03-31T00:00:00"/>
    <d v="2015-03-01T00:00:00"/>
    <n v="-324.73"/>
    <n v="4"/>
    <n v="55.08"/>
    <x v="460"/>
    <n v="14.11"/>
    <x v="0"/>
    <x v="1"/>
    <n v="-5.8956063907044305"/>
    <n v="-269.65000000000003"/>
    <x v="8"/>
    <s v="Feb 2015"/>
    <s v="Feb 2015  Week 09"/>
    <x v="0"/>
    <x v="0"/>
    <x v="0"/>
    <x v="0"/>
  </r>
  <r>
    <n v="3075"/>
    <s v="Gordon Brandt"/>
    <x v="2"/>
    <n v="0.06"/>
    <n v="19.23"/>
    <n v="6.15"/>
    <x v="1"/>
    <x v="3"/>
    <x v="0"/>
    <x v="11"/>
    <x v="1"/>
    <s v="Executive Impressions 13&quot; Clairmont Wall Clock"/>
    <n v="0.44"/>
    <s v="United States"/>
    <x v="2"/>
    <x v="8"/>
    <x v="10"/>
    <x v="428"/>
    <d v="2015-02-28T00:00:00"/>
    <x v="1"/>
    <x v="1"/>
    <x v="58"/>
    <d v="2015-02-28T00:00:00"/>
    <d v="2015-02-28T00:00:00"/>
    <d v="2015-02-28T00:00:00"/>
    <d v="2015-02-28T00:00:00"/>
    <n v="-25.38"/>
    <n v="4"/>
    <n v="84.6"/>
    <x v="461"/>
    <n v="19.170000000000002"/>
    <x v="2"/>
    <x v="6"/>
    <n v="-0.3"/>
    <n v="59.22"/>
    <x v="8"/>
    <s v="Feb 2015"/>
    <s v="Feb 2015  Week 09"/>
    <x v="0"/>
    <x v="0"/>
    <x v="0"/>
    <x v="0"/>
  </r>
  <r>
    <n v="3098"/>
    <s v="Lorraine Boykin"/>
    <x v="2"/>
    <n v="0.06"/>
    <n v="2.89"/>
    <n v="0.5"/>
    <x v="1"/>
    <x v="1"/>
    <x v="2"/>
    <x v="13"/>
    <x v="5"/>
    <s v="Avery 498"/>
    <n v="0.38"/>
    <s v="United States"/>
    <x v="3"/>
    <x v="11"/>
    <x v="394"/>
    <x v="429"/>
    <d v="2015-02-28T00:00:00"/>
    <x v="1"/>
    <x v="1"/>
    <x v="58"/>
    <d v="2015-02-28T00:00:00"/>
    <d v="2015-02-28T00:00:00"/>
    <d v="2015-02-28T00:00:00"/>
    <d v="2015-02-28T00:00:00"/>
    <n v="9.6117000000000008"/>
    <n v="5"/>
    <n v="13.93"/>
    <x v="462"/>
    <n v="2.83"/>
    <x v="3"/>
    <x v="6"/>
    <n v="0.69000000000000006"/>
    <n v="23.541699999999999"/>
    <x v="8"/>
    <s v="Feb 2015"/>
    <s v="Feb 2015  Week 09"/>
    <x v="0"/>
    <x v="0"/>
    <x v="0"/>
    <x v="0"/>
  </r>
  <r>
    <n v="3355"/>
    <s v="Glenda Simon"/>
    <x v="2"/>
    <n v="0.1"/>
    <n v="120.98"/>
    <n v="9.07"/>
    <x v="1"/>
    <x v="3"/>
    <x v="2"/>
    <x v="5"/>
    <x v="5"/>
    <s v="GBC VeloBinder Electric Binding Machine"/>
    <n v="0.35"/>
    <s v="United States"/>
    <x v="2"/>
    <x v="8"/>
    <x v="395"/>
    <x v="430"/>
    <d v="2015-02-28T00:00:00"/>
    <x v="1"/>
    <x v="1"/>
    <x v="58"/>
    <d v="2015-03-09T00:00:00"/>
    <d v="2015-03-09T00:00:00"/>
    <d v="2015-03-31T00:00:00"/>
    <d v="2015-03-09T00:00:00"/>
    <n v="379.3965"/>
    <n v="5"/>
    <n v="549.85"/>
    <x v="463"/>
    <n v="120.88000000000001"/>
    <x v="2"/>
    <x v="5"/>
    <n v="0.69"/>
    <n v="929.24649999999997"/>
    <x v="8"/>
    <s v="Feb 2015"/>
    <s v="Feb 2015  Week 09"/>
    <x v="0"/>
    <x v="0"/>
    <x v="0"/>
    <x v="0"/>
  </r>
  <r>
    <n v="3355"/>
    <s v="Glenda Simon"/>
    <x v="2"/>
    <n v="0.08"/>
    <n v="8.32"/>
    <n v="2.38"/>
    <x v="2"/>
    <x v="3"/>
    <x v="1"/>
    <x v="1"/>
    <x v="1"/>
    <s v="Imation 3.5 IBM Formatted Diskettes, 10/Box"/>
    <n v="0.74"/>
    <s v="United States"/>
    <x v="2"/>
    <x v="8"/>
    <x v="395"/>
    <x v="430"/>
    <d v="2015-02-28T00:00:00"/>
    <x v="1"/>
    <x v="1"/>
    <x v="58"/>
    <d v="2015-03-04T00:00:00"/>
    <d v="2015-03-04T00:00:00"/>
    <d v="2015-03-31T00:00:00"/>
    <d v="2015-03-04T00:00:00"/>
    <n v="-41.83"/>
    <n v="6"/>
    <n v="48.99"/>
    <x v="463"/>
    <n v="8.24"/>
    <x v="2"/>
    <x v="4"/>
    <n v="-0.85384772402531117"/>
    <n v="7.1600000000000037"/>
    <x v="8"/>
    <s v="Feb 2015"/>
    <s v="Feb 2015  Week 09"/>
    <x v="1"/>
    <x v="1"/>
    <x v="1"/>
    <x v="0"/>
  </r>
  <r>
    <n v="3355"/>
    <s v="Glenda Simon"/>
    <x v="2"/>
    <n v="0.1"/>
    <n v="125.99"/>
    <n v="4.2"/>
    <x v="1"/>
    <x v="3"/>
    <x v="1"/>
    <x v="12"/>
    <x v="5"/>
    <s v="V3682"/>
    <n v="0.59"/>
    <s v="United States"/>
    <x v="2"/>
    <x v="8"/>
    <x v="395"/>
    <x v="430"/>
    <d v="2015-02-28T00:00:00"/>
    <x v="1"/>
    <x v="1"/>
    <x v="58"/>
    <d v="2015-02-28T00:00:00"/>
    <d v="2015-02-28T00:00:00"/>
    <d v="2015-02-28T00:00:00"/>
    <d v="2015-02-28T00:00:00"/>
    <n v="372.40199999999999"/>
    <n v="7"/>
    <n v="681.42"/>
    <x v="463"/>
    <n v="125.89"/>
    <x v="2"/>
    <x v="6"/>
    <n v="0.54650876111649205"/>
    <n v="1053.8219999999999"/>
    <x v="8"/>
    <s v="Feb 2015"/>
    <s v="Feb 2015  Week 09"/>
    <x v="1"/>
    <x v="1"/>
    <x v="1"/>
    <x v="0"/>
  </r>
  <r>
    <n v="2587"/>
    <s v="Eugene H Walsh"/>
    <x v="4"/>
    <n v="0.01"/>
    <n v="6.48"/>
    <n v="6.57"/>
    <x v="2"/>
    <x v="2"/>
    <x v="2"/>
    <x v="7"/>
    <x v="5"/>
    <s v="Xerox 20"/>
    <n v="0.37"/>
    <s v="United States"/>
    <x v="1"/>
    <x v="30"/>
    <x v="396"/>
    <x v="431"/>
    <d v="2015-02-28T00:00:00"/>
    <x v="1"/>
    <x v="1"/>
    <x v="58"/>
    <d v="2015-02-28T00:00:00"/>
    <d v="2015-02-28T00:00:00"/>
    <d v="2015-02-28T00:00:00"/>
    <d v="2015-02-28T00:00:00"/>
    <n v="-46.5244"/>
    <n v="18"/>
    <n v="127.83"/>
    <x v="464"/>
    <n v="6.4700000000000006"/>
    <x v="1"/>
    <x v="6"/>
    <n v="-0.36395525307048426"/>
    <n v="81.305599999999998"/>
    <x v="8"/>
    <s v="Feb 2015"/>
    <s v="Feb 2015  Week 09"/>
    <x v="0"/>
    <x v="0"/>
    <x v="0"/>
    <x v="0"/>
  </r>
  <r>
    <n v="2861"/>
    <s v="Dwight Robinson"/>
    <x v="4"/>
    <n v="0.05"/>
    <n v="20.99"/>
    <n v="4.8099999999999996"/>
    <x v="1"/>
    <x v="3"/>
    <x v="1"/>
    <x v="12"/>
    <x v="6"/>
    <s v="1726 Digital Answering Machine"/>
    <n v="0.57999999999999996"/>
    <s v="United States"/>
    <x v="1"/>
    <x v="38"/>
    <x v="331"/>
    <x v="357"/>
    <d v="2015-02-28T00:00:00"/>
    <x v="1"/>
    <x v="1"/>
    <x v="58"/>
    <d v="2015-02-28T00:00:00"/>
    <d v="2015-02-28T00:00:00"/>
    <d v="2015-02-28T00:00:00"/>
    <d v="2015-02-28T00:00:00"/>
    <n v="4.9017600000000003"/>
    <n v="11"/>
    <n v="199.43"/>
    <x v="465"/>
    <n v="20.939999999999998"/>
    <x v="1"/>
    <x v="6"/>
    <n v="2.4578849721706864E-2"/>
    <n v="204.33176"/>
    <x v="8"/>
    <s v="Feb 2015"/>
    <s v="Feb 2015  Week 09"/>
    <x v="0"/>
    <x v="0"/>
    <x v="0"/>
    <x v="0"/>
  </r>
  <r>
    <n v="2923"/>
    <s v="Lynne Griffith"/>
    <x v="4"/>
    <n v="0"/>
    <n v="6.37"/>
    <n v="5.19"/>
    <x v="1"/>
    <x v="1"/>
    <x v="2"/>
    <x v="5"/>
    <x v="5"/>
    <s v="C-Line Peel &amp; Stick Add-On Filing Pockets, 8-3/4 x 5-1/8, 10/Pack"/>
    <n v="0.38"/>
    <s v="United States"/>
    <x v="3"/>
    <x v="36"/>
    <x v="397"/>
    <x v="432"/>
    <d v="2015-02-28T00:00:00"/>
    <x v="1"/>
    <x v="1"/>
    <x v="58"/>
    <d v="2015-03-02T00:00:00"/>
    <d v="2015-03-02T00:00:00"/>
    <d v="2015-03-31T00:00:00"/>
    <d v="2015-03-02T00:00:00"/>
    <n v="-27.1492"/>
    <n v="15"/>
    <n v="99.75"/>
    <x v="466"/>
    <n v="6.37"/>
    <x v="3"/>
    <x v="2"/>
    <n v="-0.27217243107769423"/>
    <n v="72.600799999999992"/>
    <x v="8"/>
    <s v="Feb 2015"/>
    <s v="Feb 2015  Week 09"/>
    <x v="0"/>
    <x v="0"/>
    <x v="0"/>
    <x v="0"/>
  </r>
  <r>
    <n v="3151"/>
    <s v="Glenda Hunter"/>
    <x v="4"/>
    <n v="0.04"/>
    <n v="17.239999999999998"/>
    <n v="3.26"/>
    <x v="1"/>
    <x v="2"/>
    <x v="2"/>
    <x v="16"/>
    <x v="1"/>
    <s v="Fiskars 8&quot; Scissors, 2/Pack"/>
    <n v="0.56000000000000005"/>
    <s v="United States"/>
    <x v="2"/>
    <x v="8"/>
    <x v="257"/>
    <x v="271"/>
    <d v="2015-02-28T00:00:00"/>
    <x v="1"/>
    <x v="1"/>
    <x v="58"/>
    <d v="2015-02-28T00:00:00"/>
    <d v="2015-02-28T00:00:00"/>
    <d v="2015-02-28T00:00:00"/>
    <d v="2015-02-28T00:00:00"/>
    <n v="47.73"/>
    <n v="7"/>
    <n v="119.6"/>
    <x v="467"/>
    <n v="17.2"/>
    <x v="2"/>
    <x v="6"/>
    <n v="0.39908026755852843"/>
    <n v="167.32999999999998"/>
    <x v="8"/>
    <s v="Feb 2015"/>
    <s v="Feb 2015  Week 09"/>
    <x v="1"/>
    <x v="1"/>
    <x v="0"/>
    <x v="0"/>
  </r>
  <r>
    <n v="719"/>
    <s v="Stephen Lam"/>
    <x v="3"/>
    <n v="0"/>
    <n v="8.5"/>
    <n v="1.99"/>
    <x v="1"/>
    <x v="3"/>
    <x v="1"/>
    <x v="1"/>
    <x v="1"/>
    <s v="Hewlett-Packard 4.7GB DVD+R Discs"/>
    <n v="0.49"/>
    <s v="United States"/>
    <x v="2"/>
    <x v="26"/>
    <x v="398"/>
    <x v="433"/>
    <d v="2015-02-28T00:00:00"/>
    <x v="1"/>
    <x v="1"/>
    <x v="58"/>
    <d v="2015-03-02T00:00:00"/>
    <d v="2015-03-02T00:00:00"/>
    <d v="2015-03-31T00:00:00"/>
    <d v="2015-03-02T00:00:00"/>
    <n v="71.735600000000005"/>
    <n v="14"/>
    <n v="122.25"/>
    <x v="468"/>
    <n v="8.5"/>
    <x v="2"/>
    <x v="2"/>
    <n v="0.58679427402862994"/>
    <n v="193.98560000000001"/>
    <x v="8"/>
    <s v="Feb 2015"/>
    <s v="Feb 2015  Week 09"/>
    <x v="0"/>
    <x v="0"/>
    <x v="0"/>
    <x v="0"/>
  </r>
  <r>
    <n v="719"/>
    <s v="Stephen Lam"/>
    <x v="3"/>
    <n v="0.03"/>
    <n v="95.43"/>
    <n v="19.989999999999998"/>
    <x v="1"/>
    <x v="3"/>
    <x v="2"/>
    <x v="6"/>
    <x v="5"/>
    <s v="Fellowes Stor/Drawer® Steel Plus™ Storage Drawers"/>
    <n v="0.79"/>
    <s v="United States"/>
    <x v="2"/>
    <x v="26"/>
    <x v="398"/>
    <x v="433"/>
    <d v="2015-02-28T00:00:00"/>
    <x v="1"/>
    <x v="1"/>
    <x v="58"/>
    <d v="2015-03-02T00:00:00"/>
    <d v="2015-03-02T00:00:00"/>
    <d v="2015-03-31T00:00:00"/>
    <d v="2015-03-02T00:00:00"/>
    <n v="-79.320800000000006"/>
    <n v="2"/>
    <n v="206.09"/>
    <x v="468"/>
    <n v="95.4"/>
    <x v="2"/>
    <x v="2"/>
    <n v="-0.38488427386093454"/>
    <n v="126.7692"/>
    <x v="8"/>
    <s v="Feb 2015"/>
    <s v="Feb 2015  Week 09"/>
    <x v="1"/>
    <x v="1"/>
    <x v="1"/>
    <x v="0"/>
  </r>
  <r>
    <n v="1482"/>
    <s v="Michael Tanner"/>
    <x v="3"/>
    <n v="0.05"/>
    <n v="9.65"/>
    <n v="6.22"/>
    <x v="1"/>
    <x v="3"/>
    <x v="0"/>
    <x v="11"/>
    <x v="5"/>
    <s v="Eldon Expressions™ Desk Accessory, Wood Pencil Holder, Oak"/>
    <n v="0.55000000000000004"/>
    <s v="United States"/>
    <x v="1"/>
    <x v="25"/>
    <x v="269"/>
    <x v="285"/>
    <d v="2015-02-28T00:00:00"/>
    <x v="1"/>
    <x v="1"/>
    <x v="58"/>
    <d v="2015-02-28T00:00:00"/>
    <d v="2015-02-28T00:00:00"/>
    <d v="2015-02-28T00:00:00"/>
    <d v="2015-02-28T00:00:00"/>
    <n v="-14.6432"/>
    <n v="15"/>
    <n v="151.34"/>
    <x v="469"/>
    <n v="9.6"/>
    <x v="1"/>
    <x v="6"/>
    <n v="-9.6756971058543681E-2"/>
    <n v="136.6968"/>
    <x v="8"/>
    <s v="Feb 2015"/>
    <s v="Feb 2015  Week 09"/>
    <x v="0"/>
    <x v="0"/>
    <x v="0"/>
    <x v="0"/>
  </r>
  <r>
    <n v="2908"/>
    <s v="Robyn Lyon"/>
    <x v="3"/>
    <n v="0.05"/>
    <n v="34.979999999999997"/>
    <n v="7.53"/>
    <x v="2"/>
    <x v="2"/>
    <x v="1"/>
    <x v="1"/>
    <x v="5"/>
    <s v="Fellowes EZ Multi-Media Keyboard"/>
    <n v="0.76"/>
    <s v="United States"/>
    <x v="3"/>
    <x v="27"/>
    <x v="69"/>
    <x v="72"/>
    <d v="2015-02-28T00:00:00"/>
    <x v="1"/>
    <x v="1"/>
    <x v="58"/>
    <d v="2015-03-03T00:00:00"/>
    <d v="2015-03-03T00:00:00"/>
    <d v="2015-03-31T00:00:00"/>
    <d v="2015-03-03T00:00:00"/>
    <n v="-32.666400000000003"/>
    <n v="16"/>
    <n v="581.08000000000004"/>
    <x v="470"/>
    <n v="34.93"/>
    <x v="3"/>
    <x v="0"/>
    <n v="-5.6216699938046399E-2"/>
    <n v="548.41360000000009"/>
    <x v="8"/>
    <s v="Feb 2015"/>
    <s v="Feb 2015  Week 09"/>
    <x v="1"/>
    <x v="1"/>
    <x v="0"/>
    <x v="0"/>
  </r>
  <r>
    <n v="2908"/>
    <s v="Robyn Lyon"/>
    <x v="3"/>
    <n v="0"/>
    <n v="3.14"/>
    <n v="1.92"/>
    <x v="1"/>
    <x v="2"/>
    <x v="2"/>
    <x v="16"/>
    <x v="2"/>
    <s v="Serrated Blade or Curved Handle Hand Letter Openers"/>
    <n v="0.84"/>
    <s v="United States"/>
    <x v="3"/>
    <x v="27"/>
    <x v="69"/>
    <x v="72"/>
    <d v="2015-02-28T00:00:00"/>
    <x v="1"/>
    <x v="1"/>
    <x v="58"/>
    <d v="2015-03-02T00:00:00"/>
    <d v="2015-03-02T00:00:00"/>
    <d v="2015-03-31T00:00:00"/>
    <d v="2015-03-02T00:00:00"/>
    <n v="-13.135199999999999"/>
    <n v="8"/>
    <n v="27.53"/>
    <x v="470"/>
    <n v="3.14"/>
    <x v="3"/>
    <x v="2"/>
    <n v="-0.47712313839447873"/>
    <n v="14.394800000000002"/>
    <x v="8"/>
    <s v="Feb 2015"/>
    <s v="Feb 2015  Week 09"/>
    <x v="1"/>
    <x v="1"/>
    <x v="1"/>
    <x v="0"/>
  </r>
  <r>
    <n v="2931"/>
    <s v="Faye Hanna"/>
    <x v="3"/>
    <n v="0.1"/>
    <n v="11.55"/>
    <n v="2.36"/>
    <x v="1"/>
    <x v="0"/>
    <x v="2"/>
    <x v="2"/>
    <x v="2"/>
    <s v="Newell 309"/>
    <n v="0.55000000000000004"/>
    <s v="United States"/>
    <x v="2"/>
    <x v="8"/>
    <x v="399"/>
    <x v="434"/>
    <d v="2015-02-28T00:00:00"/>
    <x v="1"/>
    <x v="1"/>
    <x v="58"/>
    <d v="2015-02-28T00:00:00"/>
    <d v="2015-02-28T00:00:00"/>
    <d v="2015-02-28T00:00:00"/>
    <d v="2015-02-28T00:00:00"/>
    <n v="69.767200000000003"/>
    <n v="12"/>
    <n v="135.77000000000001"/>
    <x v="471"/>
    <n v="11.450000000000001"/>
    <x v="2"/>
    <x v="6"/>
    <n v="0.51386315091699197"/>
    <n v="205.53720000000001"/>
    <x v="8"/>
    <s v="Feb 2015"/>
    <s v="Feb 2015  Week 09"/>
    <x v="0"/>
    <x v="0"/>
    <x v="0"/>
    <x v="0"/>
  </r>
  <r>
    <n v="946"/>
    <s v="Denise Parks"/>
    <x v="0"/>
    <n v="0.09"/>
    <n v="90.98"/>
    <n v="56.2"/>
    <x v="2"/>
    <x v="2"/>
    <x v="0"/>
    <x v="11"/>
    <x v="6"/>
    <s v="Eldon ClusterMat Chair Mat with Cordless Antistatic Protection"/>
    <n v="0.74"/>
    <s v="United States"/>
    <x v="3"/>
    <x v="29"/>
    <x v="329"/>
    <x v="417"/>
    <d v="2015-03-01T00:00:00"/>
    <x v="2"/>
    <x v="2"/>
    <x v="59"/>
    <d v="2015-03-02T00:00:00"/>
    <d v="2015-03-02T00:00:00"/>
    <d v="2015-03-31T00:00:00"/>
    <d v="2015-03-02T00:00:00"/>
    <n v="-1570.32"/>
    <n v="20"/>
    <n v="1782.44"/>
    <x v="472"/>
    <n v="90.89"/>
    <x v="3"/>
    <x v="1"/>
    <n v="-0.8809945916833104"/>
    <n v="212.12000000000012"/>
    <x v="9"/>
    <s v="Mar 2015"/>
    <s v="Mar 2015  Week 10"/>
    <x v="0"/>
    <x v="0"/>
    <x v="0"/>
    <x v="0"/>
  </r>
  <r>
    <n v="1014"/>
    <s v="Theresa Winters"/>
    <x v="0"/>
    <n v="0.09"/>
    <n v="28.48"/>
    <n v="1.99"/>
    <x v="1"/>
    <x v="2"/>
    <x v="1"/>
    <x v="1"/>
    <x v="1"/>
    <s v="Memorex 4.7GB DVD+RW, 3/Pack"/>
    <n v="0.4"/>
    <s v="United States"/>
    <x v="0"/>
    <x v="1"/>
    <x v="400"/>
    <x v="435"/>
    <d v="2015-03-01T00:00:00"/>
    <x v="2"/>
    <x v="2"/>
    <x v="59"/>
    <d v="2015-03-02T00:00:00"/>
    <d v="2015-03-02T00:00:00"/>
    <d v="2015-03-31T00:00:00"/>
    <d v="2015-03-02T00:00:00"/>
    <n v="-17.149999999999999"/>
    <n v="6"/>
    <n v="160.16999999999999"/>
    <x v="473"/>
    <n v="28.39"/>
    <x v="0"/>
    <x v="1"/>
    <n v="-0.1070737341574577"/>
    <n v="143.01999999999998"/>
    <x v="9"/>
    <s v="Mar 2015"/>
    <s v="Mar 2015  Week 10"/>
    <x v="0"/>
    <x v="0"/>
    <x v="0"/>
    <x v="0"/>
  </r>
  <r>
    <n v="1014"/>
    <s v="Theresa Winters"/>
    <x v="0"/>
    <n v="0"/>
    <n v="2.08"/>
    <n v="5.33"/>
    <x v="1"/>
    <x v="2"/>
    <x v="0"/>
    <x v="11"/>
    <x v="5"/>
    <s v="Eldon® Wave Desk Accessories"/>
    <n v="0.43"/>
    <s v="United States"/>
    <x v="0"/>
    <x v="1"/>
    <x v="400"/>
    <x v="435"/>
    <d v="2015-03-01T00:00:00"/>
    <x v="2"/>
    <x v="2"/>
    <x v="59"/>
    <d v="2015-03-03T00:00:00"/>
    <d v="2015-03-03T00:00:00"/>
    <d v="2015-03-31T00:00:00"/>
    <d v="2015-03-03T00:00:00"/>
    <n v="-29.54"/>
    <n v="3"/>
    <n v="7.47"/>
    <x v="473"/>
    <n v="2.08"/>
    <x v="0"/>
    <x v="2"/>
    <n v="-3.9544846050870146"/>
    <n v="-22.07"/>
    <x v="9"/>
    <s v="Mar 2015"/>
    <s v="Mar 2015  Week 10"/>
    <x v="1"/>
    <x v="1"/>
    <x v="1"/>
    <x v="0"/>
  </r>
  <r>
    <n v="1014"/>
    <s v="Theresa Winters"/>
    <x v="0"/>
    <n v="0.06"/>
    <n v="45.99"/>
    <n v="4.99"/>
    <x v="2"/>
    <x v="2"/>
    <x v="1"/>
    <x v="12"/>
    <x v="5"/>
    <s v="KF 788"/>
    <n v="0.56000000000000005"/>
    <s v="United States"/>
    <x v="0"/>
    <x v="1"/>
    <x v="400"/>
    <x v="435"/>
    <d v="2015-03-01T00:00:00"/>
    <x v="2"/>
    <x v="2"/>
    <x v="59"/>
    <d v="2015-03-02T00:00:00"/>
    <d v="2015-03-02T00:00:00"/>
    <d v="2015-03-31T00:00:00"/>
    <d v="2015-03-02T00:00:00"/>
    <n v="-329.78399999999999"/>
    <n v="10"/>
    <n v="370.81"/>
    <x v="473"/>
    <n v="45.93"/>
    <x v="0"/>
    <x v="1"/>
    <n v="-0.88936112834065961"/>
    <n v="41.02600000000001"/>
    <x v="9"/>
    <s v="Mar 2015"/>
    <s v="Mar 2015  Week 10"/>
    <x v="1"/>
    <x v="1"/>
    <x v="1"/>
    <x v="0"/>
  </r>
  <r>
    <n v="1279"/>
    <s v="Josephine Rao"/>
    <x v="0"/>
    <n v="7.0000000000000007E-2"/>
    <n v="40.98"/>
    <n v="7.47"/>
    <x v="1"/>
    <x v="3"/>
    <x v="2"/>
    <x v="5"/>
    <x v="5"/>
    <s v="Wilson Jones Ledger-Size, Piano-Hinge Binder, 2&quot;, Blue"/>
    <n v="0.37"/>
    <s v="United States"/>
    <x v="1"/>
    <x v="2"/>
    <x v="401"/>
    <x v="436"/>
    <d v="2015-03-01T00:00:00"/>
    <x v="2"/>
    <x v="2"/>
    <x v="59"/>
    <d v="2015-03-02T00:00:00"/>
    <d v="2015-03-02T00:00:00"/>
    <d v="2015-03-31T00:00:00"/>
    <d v="2015-03-02T00:00:00"/>
    <n v="54.901499999999999"/>
    <n v="2"/>
    <n v="81.900000000000006"/>
    <x v="474"/>
    <n v="40.909999999999997"/>
    <x v="1"/>
    <x v="1"/>
    <n v="0.67034798534798523"/>
    <n v="136.8015"/>
    <x v="9"/>
    <s v="Mar 2015"/>
    <s v="Mar 2015  Week 10"/>
    <x v="0"/>
    <x v="0"/>
    <x v="0"/>
    <x v="0"/>
  </r>
  <r>
    <n v="1280"/>
    <s v="Harold Albright"/>
    <x v="0"/>
    <n v="7.0000000000000007E-2"/>
    <n v="40.98"/>
    <n v="7.47"/>
    <x v="1"/>
    <x v="3"/>
    <x v="2"/>
    <x v="5"/>
    <x v="5"/>
    <s v="Wilson Jones Ledger-Size, Piano-Hinge Binder, 2&quot;, Blue"/>
    <n v="0.37"/>
    <s v="United States"/>
    <x v="2"/>
    <x v="4"/>
    <x v="20"/>
    <x v="348"/>
    <d v="2015-03-01T00:00:00"/>
    <x v="2"/>
    <x v="2"/>
    <x v="59"/>
    <d v="2015-03-02T00:00:00"/>
    <d v="2015-03-02T00:00:00"/>
    <d v="2015-03-31T00:00:00"/>
    <d v="2015-03-02T00:00:00"/>
    <n v="54.901499999999999"/>
    <n v="8"/>
    <n v="327.61"/>
    <x v="475"/>
    <n v="40.909999999999997"/>
    <x v="2"/>
    <x v="1"/>
    <n v="0.16758188089496656"/>
    <n v="382.51150000000001"/>
    <x v="9"/>
    <s v="Mar 2015"/>
    <s v="Mar 2015  Week 10"/>
    <x v="0"/>
    <x v="0"/>
    <x v="0"/>
    <x v="0"/>
  </r>
  <r>
    <n v="2718"/>
    <s v="Caroline Stone"/>
    <x v="0"/>
    <n v="0.1"/>
    <n v="6.74"/>
    <n v="1.72"/>
    <x v="1"/>
    <x v="1"/>
    <x v="2"/>
    <x v="7"/>
    <x v="2"/>
    <s v="Memo Book, 100 Message Capacity, 5 3/8” x 11”"/>
    <n v="0.35"/>
    <s v="United States"/>
    <x v="1"/>
    <x v="10"/>
    <x v="102"/>
    <x v="437"/>
    <d v="2015-03-01T00:00:00"/>
    <x v="2"/>
    <x v="2"/>
    <x v="59"/>
    <d v="2015-03-03T00:00:00"/>
    <d v="2015-03-03T00:00:00"/>
    <d v="2015-03-31T00:00:00"/>
    <d v="2015-03-03T00:00:00"/>
    <n v="65.41"/>
    <n v="15"/>
    <n v="98.17"/>
    <x v="476"/>
    <n v="6.6400000000000006"/>
    <x v="1"/>
    <x v="2"/>
    <n v="0.66629316491799939"/>
    <n v="163.57999999999998"/>
    <x v="9"/>
    <s v="Mar 2015"/>
    <s v="Mar 2015  Week 10"/>
    <x v="0"/>
    <x v="0"/>
    <x v="0"/>
    <x v="0"/>
  </r>
  <r>
    <n v="1561"/>
    <s v="Edwin Coley"/>
    <x v="1"/>
    <n v="0.02"/>
    <n v="11.34"/>
    <n v="11.25"/>
    <x v="1"/>
    <x v="3"/>
    <x v="2"/>
    <x v="7"/>
    <x v="5"/>
    <s v="Staples 1 Part Blank Computer Paper"/>
    <n v="0.36"/>
    <s v="United States"/>
    <x v="1"/>
    <x v="18"/>
    <x v="402"/>
    <x v="438"/>
    <d v="2015-03-01T00:00:00"/>
    <x v="2"/>
    <x v="2"/>
    <x v="59"/>
    <d v="2015-03-02T00:00:00"/>
    <d v="2015-03-02T00:00:00"/>
    <d v="2015-03-31T00:00:00"/>
    <d v="2015-03-02T00:00:00"/>
    <n v="-155.21"/>
    <n v="9"/>
    <n v="105.75"/>
    <x v="477"/>
    <n v="11.32"/>
    <x v="1"/>
    <x v="1"/>
    <n v="-1.4677068557919621"/>
    <n v="-49.460000000000008"/>
    <x v="9"/>
    <s v="Mar 2015"/>
    <s v="Mar 2015  Week 10"/>
    <x v="0"/>
    <x v="0"/>
    <x v="0"/>
    <x v="0"/>
  </r>
  <r>
    <n v="1764"/>
    <s v="Michele Bradshaw"/>
    <x v="1"/>
    <n v="0.06"/>
    <n v="19.98"/>
    <n v="10.49"/>
    <x v="1"/>
    <x v="1"/>
    <x v="0"/>
    <x v="11"/>
    <x v="5"/>
    <s v="12-1/2 Diameter Round Wall Clock"/>
    <n v="0.49"/>
    <s v="United States"/>
    <x v="0"/>
    <x v="12"/>
    <x v="182"/>
    <x v="191"/>
    <d v="2015-03-01T00:00:00"/>
    <x v="2"/>
    <x v="2"/>
    <x v="59"/>
    <d v="2015-03-03T00:00:00"/>
    <d v="2015-03-03T00:00:00"/>
    <d v="2015-03-31T00:00:00"/>
    <d v="2015-03-03T00:00:00"/>
    <n v="514.17719999999997"/>
    <n v="5"/>
    <n v="103.37"/>
    <x v="478"/>
    <n v="19.920000000000002"/>
    <x v="0"/>
    <x v="2"/>
    <n v="4.9741433684821512"/>
    <n v="617.54719999999998"/>
    <x v="9"/>
    <s v="Mar 2015"/>
    <s v="Mar 2015  Week 10"/>
    <x v="1"/>
    <x v="1"/>
    <x v="0"/>
    <x v="0"/>
  </r>
  <r>
    <n v="1764"/>
    <s v="Michele Bradshaw"/>
    <x v="1"/>
    <n v="0.08"/>
    <n v="1.76"/>
    <n v="4.8600000000000003"/>
    <x v="1"/>
    <x v="1"/>
    <x v="0"/>
    <x v="11"/>
    <x v="5"/>
    <s v="Regeneration Desk Collection"/>
    <n v="0.41"/>
    <s v="United States"/>
    <x v="0"/>
    <x v="12"/>
    <x v="182"/>
    <x v="191"/>
    <d v="2015-03-01T00:00:00"/>
    <x v="2"/>
    <x v="2"/>
    <x v="59"/>
    <d v="2015-03-02T00:00:00"/>
    <d v="2015-03-02T00:00:00"/>
    <d v="2015-03-31T00:00:00"/>
    <d v="2015-03-02T00:00:00"/>
    <n v="235.65600000000001"/>
    <n v="23"/>
    <n v="40.22"/>
    <x v="478"/>
    <n v="1.68"/>
    <x v="0"/>
    <x v="1"/>
    <n v="5.8591745400298363"/>
    <n v="275.87599999999998"/>
    <x v="9"/>
    <s v="Mar 2015"/>
    <s v="Mar 2015  Week 10"/>
    <x v="1"/>
    <x v="1"/>
    <x v="1"/>
    <x v="0"/>
  </r>
  <r>
    <n v="1917"/>
    <s v="Tracy Buckley"/>
    <x v="1"/>
    <n v="0.08"/>
    <n v="22.23"/>
    <n v="3.63"/>
    <x v="1"/>
    <x v="2"/>
    <x v="0"/>
    <x v="11"/>
    <x v="1"/>
    <s v="Executive Impressions 14&quot; Contract Wall Clock"/>
    <n v="0.52"/>
    <s v="United States"/>
    <x v="0"/>
    <x v="1"/>
    <x v="403"/>
    <x v="439"/>
    <d v="2015-03-01T00:00:00"/>
    <x v="2"/>
    <x v="2"/>
    <x v="59"/>
    <d v="2015-03-03T00:00:00"/>
    <d v="2015-03-03T00:00:00"/>
    <d v="2015-03-31T00:00:00"/>
    <d v="2015-03-03T00:00:00"/>
    <n v="-29.61"/>
    <n v="10"/>
    <n v="210.33"/>
    <x v="479"/>
    <n v="22.150000000000002"/>
    <x v="0"/>
    <x v="2"/>
    <n v="-0.14077877620881471"/>
    <n v="180.72000000000003"/>
    <x v="9"/>
    <s v="Mar 2015"/>
    <s v="Mar 2015  Week 10"/>
    <x v="0"/>
    <x v="0"/>
    <x v="0"/>
    <x v="0"/>
  </r>
  <r>
    <n v="2437"/>
    <s v="Judith Shepherd"/>
    <x v="2"/>
    <n v="0.09"/>
    <n v="90.97"/>
    <n v="14"/>
    <x v="0"/>
    <x v="2"/>
    <x v="1"/>
    <x v="3"/>
    <x v="3"/>
    <s v="Lexmark Z54se Color Inkjet Printer"/>
    <n v="0.36"/>
    <s v="United States"/>
    <x v="1"/>
    <x v="30"/>
    <x v="404"/>
    <x v="440"/>
    <d v="2015-03-01T00:00:00"/>
    <x v="2"/>
    <x v="2"/>
    <x v="59"/>
    <d v="2015-03-03T00:00:00"/>
    <d v="2015-03-03T00:00:00"/>
    <d v="2015-03-31T00:00:00"/>
    <d v="2015-03-03T00:00:00"/>
    <n v="35.29"/>
    <n v="3"/>
    <n v="260"/>
    <x v="480"/>
    <n v="90.88"/>
    <x v="1"/>
    <x v="2"/>
    <n v="0.13573076923076924"/>
    <n v="295.29000000000002"/>
    <x v="9"/>
    <s v="Mar 2015"/>
    <s v="Mar 2015  Week 10"/>
    <x v="0"/>
    <x v="0"/>
    <x v="0"/>
    <x v="0"/>
  </r>
  <r>
    <n v="2454"/>
    <s v="Donna Braun"/>
    <x v="4"/>
    <n v="0.06"/>
    <n v="3499.99"/>
    <n v="24.49"/>
    <x v="2"/>
    <x v="3"/>
    <x v="1"/>
    <x v="4"/>
    <x v="4"/>
    <s v="Canon imageCLASS 2200 Advanced Copier"/>
    <n v="0.37"/>
    <s v="United States"/>
    <x v="0"/>
    <x v="16"/>
    <x v="405"/>
    <x v="441"/>
    <d v="2015-03-01T00:00:00"/>
    <x v="2"/>
    <x v="2"/>
    <x v="59"/>
    <d v="2015-03-04T00:00:00"/>
    <d v="2015-03-04T00:00:00"/>
    <d v="2015-03-31T00:00:00"/>
    <d v="2015-03-04T00:00:00"/>
    <n v="-68.432000000000002"/>
    <n v="1"/>
    <n v="3550.28"/>
    <x v="481"/>
    <n v="3499.93"/>
    <x v="0"/>
    <x v="0"/>
    <n v="-1.9275099428777448E-2"/>
    <n v="3481.8480000000004"/>
    <x v="9"/>
    <s v="Mar 2015"/>
    <s v="Mar 2015  Week 10"/>
    <x v="0"/>
    <x v="0"/>
    <x v="0"/>
    <x v="0"/>
  </r>
  <r>
    <n v="1882"/>
    <s v="Anita Kent"/>
    <x v="3"/>
    <n v="0.09"/>
    <n v="5.78"/>
    <n v="5.67"/>
    <x v="1"/>
    <x v="2"/>
    <x v="2"/>
    <x v="7"/>
    <x v="5"/>
    <s v="Xerox 1978"/>
    <n v="0.36"/>
    <s v="United States"/>
    <x v="3"/>
    <x v="33"/>
    <x v="406"/>
    <x v="442"/>
    <d v="2015-03-01T00:00:00"/>
    <x v="2"/>
    <x v="2"/>
    <x v="59"/>
    <d v="2015-03-03T00:00:00"/>
    <d v="2015-03-03T00:00:00"/>
    <d v="2015-03-31T00:00:00"/>
    <d v="2015-03-03T00:00:00"/>
    <n v="-7.96"/>
    <n v="1"/>
    <n v="11.35"/>
    <x v="482"/>
    <n v="5.69"/>
    <x v="3"/>
    <x v="2"/>
    <n v="-0.70132158590308369"/>
    <n v="3.3899999999999997"/>
    <x v="9"/>
    <s v="Mar 2015"/>
    <s v="Mar 2015  Week 10"/>
    <x v="0"/>
    <x v="0"/>
    <x v="0"/>
    <x v="0"/>
  </r>
  <r>
    <n v="1885"/>
    <s v="Jacob Hirsch"/>
    <x v="3"/>
    <n v="0.05"/>
    <n v="535.64"/>
    <n v="14.7"/>
    <x v="0"/>
    <x v="2"/>
    <x v="1"/>
    <x v="3"/>
    <x v="3"/>
    <s v="Epson LQ-870 Dot Matrix Printer"/>
    <n v="0.59"/>
    <s v="United States"/>
    <x v="3"/>
    <x v="40"/>
    <x v="407"/>
    <x v="443"/>
    <d v="2015-03-01T00:00:00"/>
    <x v="2"/>
    <x v="2"/>
    <x v="59"/>
    <d v="2015-03-03T00:00:00"/>
    <d v="2015-03-03T00:00:00"/>
    <d v="2015-03-31T00:00:00"/>
    <d v="2015-03-03T00:00:00"/>
    <n v="4407.4399999999996"/>
    <n v="15"/>
    <n v="7029.1"/>
    <x v="482"/>
    <n v="535.59"/>
    <x v="3"/>
    <x v="2"/>
    <n v="0.62702764223015739"/>
    <n v="11436.54"/>
    <x v="9"/>
    <s v="Mar 2015"/>
    <s v="Mar 2015  Week 10"/>
    <x v="0"/>
    <x v="0"/>
    <x v="1"/>
    <x v="0"/>
  </r>
  <r>
    <n v="3187"/>
    <s v="Sidney Gilliam"/>
    <x v="1"/>
    <n v="0.08"/>
    <n v="170.98"/>
    <n v="35.89"/>
    <x v="0"/>
    <x v="0"/>
    <x v="0"/>
    <x v="10"/>
    <x v="0"/>
    <s v="Rush Hierlooms Collection 1&quot; Thick Stackable Bookcases"/>
    <n v="0.66"/>
    <s v="United States"/>
    <x v="0"/>
    <x v="12"/>
    <x v="408"/>
    <x v="444"/>
    <d v="2015-03-02T00:00:00"/>
    <x v="2"/>
    <x v="2"/>
    <x v="60"/>
    <d v="2015-03-04T00:00:00"/>
    <d v="2015-03-04T00:00:00"/>
    <d v="2015-03-31T00:00:00"/>
    <d v="2015-03-04T00:00:00"/>
    <n v="-119.812"/>
    <n v="1"/>
    <n v="199.48"/>
    <x v="483"/>
    <n v="170.89999999999998"/>
    <x v="0"/>
    <x v="2"/>
    <n v="-0.60062161620212551"/>
    <n v="79.667999999999992"/>
    <x v="9"/>
    <s v="Mar 2015"/>
    <s v="Mar 2015  Week 10"/>
    <x v="0"/>
    <x v="0"/>
    <x v="0"/>
    <x v="0"/>
  </r>
  <r>
    <n v="64"/>
    <s v="Lynn Morrow"/>
    <x v="3"/>
    <n v="0"/>
    <n v="3.69"/>
    <n v="0.5"/>
    <x v="1"/>
    <x v="0"/>
    <x v="2"/>
    <x v="13"/>
    <x v="5"/>
    <s v="Avery 501"/>
    <n v="0.38"/>
    <s v="United States"/>
    <x v="0"/>
    <x v="21"/>
    <x v="409"/>
    <x v="445"/>
    <d v="2015-03-02T00:00:00"/>
    <x v="2"/>
    <x v="2"/>
    <x v="60"/>
    <d v="2015-03-04T00:00:00"/>
    <d v="2015-03-04T00:00:00"/>
    <d v="2015-03-31T00:00:00"/>
    <d v="2015-03-04T00:00:00"/>
    <n v="-37.5291"/>
    <n v="1"/>
    <n v="4"/>
    <x v="484"/>
    <n v="3.69"/>
    <x v="0"/>
    <x v="2"/>
    <n v="-9.3822749999999999"/>
    <n v="-33.5291"/>
    <x v="9"/>
    <s v="Mar 2015"/>
    <s v="Mar 2015  Week 10"/>
    <x v="0"/>
    <x v="0"/>
    <x v="0"/>
    <x v="0"/>
  </r>
  <r>
    <n v="64"/>
    <s v="Lynn Morrow"/>
    <x v="3"/>
    <n v="0.02"/>
    <n v="175.99"/>
    <n v="4.99"/>
    <x v="2"/>
    <x v="0"/>
    <x v="1"/>
    <x v="12"/>
    <x v="5"/>
    <s v="5165"/>
    <n v="0.59"/>
    <s v="United States"/>
    <x v="0"/>
    <x v="21"/>
    <x v="409"/>
    <x v="445"/>
    <d v="2015-03-02T00:00:00"/>
    <x v="2"/>
    <x v="2"/>
    <x v="60"/>
    <d v="2015-03-02T00:00:00"/>
    <d v="2015-03-02T00:00:00"/>
    <d v="2015-03-31T00:00:00"/>
    <d v="2015-03-02T00:00:00"/>
    <n v="101.49"/>
    <n v="4"/>
    <n v="589.79999999999995"/>
    <x v="484"/>
    <n v="175.97"/>
    <x v="0"/>
    <x v="6"/>
    <n v="0.17207527975584944"/>
    <n v="691.29"/>
    <x v="9"/>
    <s v="Mar 2015"/>
    <s v="Mar 2015  Week 10"/>
    <x v="1"/>
    <x v="1"/>
    <x v="1"/>
    <x v="0"/>
  </r>
  <r>
    <n v="2877"/>
    <s v="Shannon Aldridge"/>
    <x v="3"/>
    <n v="0"/>
    <n v="8.33"/>
    <n v="1.99"/>
    <x v="2"/>
    <x v="1"/>
    <x v="1"/>
    <x v="1"/>
    <x v="1"/>
    <s v="80 Minute Slim Jewel Case CD-R , 10/Pack - Staples"/>
    <n v="0.52"/>
    <s v="United States"/>
    <x v="3"/>
    <x v="27"/>
    <x v="410"/>
    <x v="446"/>
    <d v="2015-03-02T00:00:00"/>
    <x v="2"/>
    <x v="2"/>
    <x v="60"/>
    <d v="2015-03-04T00:00:00"/>
    <d v="2015-03-04T00:00:00"/>
    <d v="2015-03-31T00:00:00"/>
    <d v="2015-03-04T00:00:00"/>
    <n v="74.181899999999999"/>
    <n v="12"/>
    <n v="107.51"/>
    <x v="485"/>
    <n v="8.33"/>
    <x v="3"/>
    <x v="2"/>
    <n v="0.69"/>
    <n v="181.6919"/>
    <x v="9"/>
    <s v="Mar 2015"/>
    <s v="Mar 2015  Week 10"/>
    <x v="0"/>
    <x v="0"/>
    <x v="0"/>
    <x v="0"/>
  </r>
  <r>
    <n v="2878"/>
    <s v="Susan Carroll Berman"/>
    <x v="3"/>
    <n v="0"/>
    <n v="8.33"/>
    <n v="1.99"/>
    <x v="2"/>
    <x v="1"/>
    <x v="1"/>
    <x v="1"/>
    <x v="1"/>
    <s v="80 Minute Slim Jewel Case CD-R , 10/Pack - Staples"/>
    <n v="0.52"/>
    <s v="United States"/>
    <x v="2"/>
    <x v="4"/>
    <x v="20"/>
    <x v="447"/>
    <d v="2015-03-02T00:00:00"/>
    <x v="2"/>
    <x v="2"/>
    <x v="60"/>
    <d v="2015-03-04T00:00:00"/>
    <d v="2015-03-04T00:00:00"/>
    <d v="2015-03-31T00:00:00"/>
    <d v="2015-03-04T00:00:00"/>
    <n v="82.31"/>
    <n v="47"/>
    <n v="421.08"/>
    <x v="486"/>
    <n v="8.33"/>
    <x v="2"/>
    <x v="2"/>
    <n v="0.19547354421962573"/>
    <n v="503.39"/>
    <x v="9"/>
    <s v="Mar 2015"/>
    <s v="Mar 2015  Week 10"/>
    <x v="0"/>
    <x v="0"/>
    <x v="0"/>
    <x v="0"/>
  </r>
  <r>
    <n v="3067"/>
    <s v="Carole Miller"/>
    <x v="3"/>
    <n v="0.06"/>
    <n v="355.98"/>
    <n v="58.92"/>
    <x v="0"/>
    <x v="1"/>
    <x v="0"/>
    <x v="9"/>
    <x v="3"/>
    <s v="Hon 4700 Series Mobuis™ Mid-Back Task Chairs with Adjustable Arms"/>
    <n v="0.64"/>
    <s v="United States"/>
    <x v="3"/>
    <x v="27"/>
    <x v="411"/>
    <x v="448"/>
    <d v="2015-03-02T00:00:00"/>
    <x v="2"/>
    <x v="2"/>
    <x v="60"/>
    <d v="2015-03-03T00:00:00"/>
    <d v="2015-03-03T00:00:00"/>
    <d v="2015-03-31T00:00:00"/>
    <d v="2015-03-03T00:00:00"/>
    <n v="1660.92"/>
    <n v="14"/>
    <n v="5086.08"/>
    <x v="487"/>
    <n v="355.92"/>
    <x v="3"/>
    <x v="1"/>
    <n v="0.32656191015477543"/>
    <n v="6747"/>
    <x v="9"/>
    <s v="Mar 2015"/>
    <s v="Mar 2015  Week 10"/>
    <x v="0"/>
    <x v="0"/>
    <x v="0"/>
    <x v="0"/>
  </r>
  <r>
    <n v="1686"/>
    <s v="Lynn O'Donnell"/>
    <x v="2"/>
    <n v="0.08"/>
    <n v="2.08"/>
    <n v="5.33"/>
    <x v="1"/>
    <x v="3"/>
    <x v="0"/>
    <x v="11"/>
    <x v="5"/>
    <s v="Eldon® Wave Desk Accessories"/>
    <n v="0.43"/>
    <s v="United States"/>
    <x v="1"/>
    <x v="10"/>
    <x v="412"/>
    <x v="449"/>
    <d v="2015-03-03T00:00:00"/>
    <x v="2"/>
    <x v="2"/>
    <x v="61"/>
    <d v="2015-03-10T00:00:00"/>
    <d v="2015-03-10T00:00:00"/>
    <d v="2015-03-31T00:00:00"/>
    <d v="2015-03-10T00:00:00"/>
    <n v="-129.01"/>
    <n v="9"/>
    <n v="19.670000000000002"/>
    <x v="488"/>
    <n v="2"/>
    <x v="1"/>
    <x v="7"/>
    <n v="-6.5587188612099636"/>
    <n v="-109.33999999999999"/>
    <x v="9"/>
    <s v="Mar 2015"/>
    <s v="Mar 2015  Week 10"/>
    <x v="0"/>
    <x v="0"/>
    <x v="0"/>
    <x v="0"/>
  </r>
  <r>
    <n v="428"/>
    <s v="Ernest Barber"/>
    <x v="3"/>
    <n v="0.05"/>
    <n v="10.98"/>
    <n v="4.8"/>
    <x v="1"/>
    <x v="3"/>
    <x v="2"/>
    <x v="15"/>
    <x v="5"/>
    <s v="Manila Recycled Extra-Heavyweight Clasp Envelopes, 6&quot; x 9&quot;"/>
    <n v="0.36"/>
    <s v="United States"/>
    <x v="2"/>
    <x v="26"/>
    <x v="123"/>
    <x v="128"/>
    <d v="2015-03-03T00:00:00"/>
    <x v="2"/>
    <x v="2"/>
    <x v="61"/>
    <d v="2015-03-05T00:00:00"/>
    <d v="2015-03-05T00:00:00"/>
    <d v="2015-03-31T00:00:00"/>
    <d v="2015-03-05T00:00:00"/>
    <n v="90.62"/>
    <n v="22"/>
    <n v="243.11"/>
    <x v="489"/>
    <n v="10.93"/>
    <x v="2"/>
    <x v="2"/>
    <n v="0.37275307473982972"/>
    <n v="333.73"/>
    <x v="9"/>
    <s v="Mar 2015"/>
    <s v="Mar 2015  Week 10"/>
    <x v="1"/>
    <x v="1"/>
    <x v="0"/>
    <x v="0"/>
  </r>
  <r>
    <n v="568"/>
    <s v="Peter McConnell"/>
    <x v="0"/>
    <n v="0.02"/>
    <n v="280.98"/>
    <n v="57"/>
    <x v="0"/>
    <x v="1"/>
    <x v="0"/>
    <x v="9"/>
    <x v="3"/>
    <s v="Hon 2090 “Pillow Soft” Series Mid Back Swivel/Tilt Chairs"/>
    <n v="0.78"/>
    <s v="United States"/>
    <x v="0"/>
    <x v="0"/>
    <x v="413"/>
    <x v="450"/>
    <d v="2015-03-04T00:00:00"/>
    <x v="2"/>
    <x v="2"/>
    <x v="62"/>
    <d v="2015-03-05T00:00:00"/>
    <d v="2015-03-05T00:00:00"/>
    <d v="2015-03-31T00:00:00"/>
    <d v="2015-03-05T00:00:00"/>
    <n v="1141.7940000000001"/>
    <n v="4"/>
    <n v="1128.74"/>
    <x v="490"/>
    <n v="280.96000000000004"/>
    <x v="0"/>
    <x v="1"/>
    <n v="1.0115651079965271"/>
    <n v="2270.5340000000001"/>
    <x v="9"/>
    <s v="Mar 2015"/>
    <s v="Mar 2015  Week 10"/>
    <x v="0"/>
    <x v="0"/>
    <x v="0"/>
    <x v="0"/>
  </r>
  <r>
    <n v="3133"/>
    <s v="Kristine Singleton"/>
    <x v="0"/>
    <n v="0.08"/>
    <n v="5.4"/>
    <n v="7.78"/>
    <x v="1"/>
    <x v="3"/>
    <x v="2"/>
    <x v="5"/>
    <x v="5"/>
    <s v="3M Organizer Strips"/>
    <n v="0.37"/>
    <s v="United States"/>
    <x v="1"/>
    <x v="10"/>
    <x v="139"/>
    <x v="143"/>
    <d v="2015-03-04T00:00:00"/>
    <x v="2"/>
    <x v="2"/>
    <x v="62"/>
    <d v="2015-03-04T00:00:00"/>
    <d v="2015-03-04T00:00:00"/>
    <d v="2015-03-31T00:00:00"/>
    <d v="2015-03-04T00:00:00"/>
    <n v="-44.067999999999998"/>
    <n v="4"/>
    <n v="25.35"/>
    <x v="491"/>
    <n v="5.32"/>
    <x v="1"/>
    <x v="6"/>
    <n v="-1.7383826429980274"/>
    <n v="-18.717999999999996"/>
    <x v="9"/>
    <s v="Mar 2015"/>
    <s v="Mar 2015  Week 10"/>
    <x v="1"/>
    <x v="1"/>
    <x v="0"/>
    <x v="0"/>
  </r>
  <r>
    <n v="3133"/>
    <s v="Kristine Singleton"/>
    <x v="0"/>
    <n v="0.09"/>
    <n v="8.4600000000000009"/>
    <n v="8.99"/>
    <x v="2"/>
    <x v="3"/>
    <x v="1"/>
    <x v="1"/>
    <x v="1"/>
    <s v="Imation 3.5 IBM Diskettes, 10/Box"/>
    <n v="0.79"/>
    <s v="United States"/>
    <x v="1"/>
    <x v="10"/>
    <x v="139"/>
    <x v="143"/>
    <d v="2015-03-04T00:00:00"/>
    <x v="2"/>
    <x v="2"/>
    <x v="62"/>
    <d v="2015-03-07T00:00:00"/>
    <d v="2015-03-07T00:00:00"/>
    <d v="2015-03-31T00:00:00"/>
    <d v="2015-03-07T00:00:00"/>
    <n v="-100.51"/>
    <n v="5"/>
    <n v="45.03"/>
    <x v="491"/>
    <n v="8.370000000000001"/>
    <x v="1"/>
    <x v="0"/>
    <n v="-2.2320675105485233"/>
    <n v="-55.480000000000004"/>
    <x v="9"/>
    <s v="Mar 2015"/>
    <s v="Mar 2015  Week 10"/>
    <x v="1"/>
    <x v="1"/>
    <x v="1"/>
    <x v="0"/>
  </r>
  <r>
    <n v="3133"/>
    <s v="Kristine Singleton"/>
    <x v="0"/>
    <n v="0.21"/>
    <n v="14.98"/>
    <n v="8.99"/>
    <x v="1"/>
    <x v="3"/>
    <x v="0"/>
    <x v="11"/>
    <x v="1"/>
    <s v="GE 4 Foot Flourescent Tube, 40 Watt"/>
    <n v="0.39"/>
    <s v="United States"/>
    <x v="1"/>
    <x v="10"/>
    <x v="139"/>
    <x v="143"/>
    <d v="2015-03-04T00:00:00"/>
    <x v="2"/>
    <x v="2"/>
    <x v="62"/>
    <d v="2015-03-05T00:00:00"/>
    <d v="2015-03-05T00:00:00"/>
    <d v="2015-03-31T00:00:00"/>
    <d v="2015-03-05T00:00:00"/>
    <n v="-17.75"/>
    <n v="10"/>
    <n v="153.87"/>
    <x v="491"/>
    <n v="14.77"/>
    <x v="1"/>
    <x v="1"/>
    <n v="-0.1153571196464548"/>
    <n v="136.12"/>
    <x v="9"/>
    <s v="Mar 2015"/>
    <s v="Mar 2015  Week 10"/>
    <x v="1"/>
    <x v="1"/>
    <x v="1"/>
    <x v="0"/>
  </r>
  <r>
    <n v="3133"/>
    <s v="Kristine Singleton"/>
    <x v="0"/>
    <n v="0.04"/>
    <n v="155.99"/>
    <n v="8.08"/>
    <x v="1"/>
    <x v="3"/>
    <x v="1"/>
    <x v="12"/>
    <x v="5"/>
    <s v="300 Series Non-Flip"/>
    <n v="0.6"/>
    <s v="United States"/>
    <x v="1"/>
    <x v="10"/>
    <x v="139"/>
    <x v="143"/>
    <d v="2015-03-04T00:00:00"/>
    <x v="2"/>
    <x v="2"/>
    <x v="62"/>
    <d v="2015-03-05T00:00:00"/>
    <d v="2015-03-05T00:00:00"/>
    <d v="2015-03-31T00:00:00"/>
    <d v="2015-03-05T00:00:00"/>
    <n v="1374.9480000000001"/>
    <n v="22"/>
    <n v="2800.33"/>
    <x v="491"/>
    <n v="155.95000000000002"/>
    <x v="1"/>
    <x v="1"/>
    <n v="0.49099498987619322"/>
    <n v="4175.2780000000002"/>
    <x v="9"/>
    <s v="Mar 2015"/>
    <s v="Mar 2015  Week 10"/>
    <x v="1"/>
    <x v="1"/>
    <x v="1"/>
    <x v="0"/>
  </r>
  <r>
    <n v="1005"/>
    <s v="Lloyd Dickson"/>
    <x v="2"/>
    <n v="0.06"/>
    <n v="10.14"/>
    <n v="2.27"/>
    <x v="1"/>
    <x v="0"/>
    <x v="2"/>
    <x v="7"/>
    <x v="2"/>
    <s v="Staples Wirebound Steno Books, 6&quot; x 9&quot;, 12/Pack"/>
    <n v="0.36"/>
    <s v="United States"/>
    <x v="1"/>
    <x v="10"/>
    <x v="388"/>
    <x v="420"/>
    <d v="2015-03-04T00:00:00"/>
    <x v="2"/>
    <x v="2"/>
    <x v="62"/>
    <d v="2015-03-04T00:00:00"/>
    <d v="2015-03-04T00:00:00"/>
    <d v="2015-03-31T00:00:00"/>
    <d v="2015-03-04T00:00:00"/>
    <n v="-3.88"/>
    <n v="1"/>
    <n v="12.18"/>
    <x v="492"/>
    <n v="10.08"/>
    <x v="1"/>
    <x v="6"/>
    <n v="-0.31855500821018062"/>
    <n v="8.3000000000000007"/>
    <x v="9"/>
    <s v="Mar 2015"/>
    <s v="Mar 2015  Week 10"/>
    <x v="1"/>
    <x v="1"/>
    <x v="0"/>
    <x v="0"/>
  </r>
  <r>
    <n v="2358"/>
    <s v="Danielle Baird"/>
    <x v="2"/>
    <n v="0.1"/>
    <n v="205.99"/>
    <n v="8.99"/>
    <x v="1"/>
    <x v="3"/>
    <x v="1"/>
    <x v="12"/>
    <x v="5"/>
    <s v="TimeportP7382"/>
    <n v="0.56000000000000005"/>
    <s v="United States"/>
    <x v="0"/>
    <x v="12"/>
    <x v="297"/>
    <x v="320"/>
    <d v="2015-03-04T00:00:00"/>
    <x v="2"/>
    <x v="2"/>
    <x v="62"/>
    <d v="2015-03-08T00:00:00"/>
    <d v="2015-03-08T00:00:00"/>
    <d v="2015-03-31T00:00:00"/>
    <d v="2015-03-08T00:00:00"/>
    <n v="147"/>
    <n v="2"/>
    <n v="324.62"/>
    <x v="493"/>
    <n v="205.89000000000001"/>
    <x v="0"/>
    <x v="4"/>
    <n v="0.45283716345265235"/>
    <n v="471.62"/>
    <x v="9"/>
    <s v="Mar 2015"/>
    <s v="Mar 2015  Week 10"/>
    <x v="1"/>
    <x v="1"/>
    <x v="0"/>
    <x v="0"/>
  </r>
  <r>
    <n v="91"/>
    <s v="Wallace Werner"/>
    <x v="4"/>
    <n v="0.06"/>
    <n v="175.99"/>
    <n v="8.99"/>
    <x v="1"/>
    <x v="3"/>
    <x v="1"/>
    <x v="12"/>
    <x v="5"/>
    <s v="2180"/>
    <n v="0.56999999999999995"/>
    <s v="United States"/>
    <x v="2"/>
    <x v="8"/>
    <x v="342"/>
    <x v="369"/>
    <d v="2015-03-04T00:00:00"/>
    <x v="2"/>
    <x v="2"/>
    <x v="62"/>
    <d v="2015-03-06T00:00:00"/>
    <d v="2015-03-06T00:00:00"/>
    <d v="2015-03-31T00:00:00"/>
    <d v="2015-03-06T00:00:00"/>
    <n v="2031.5070000000001"/>
    <n v="23"/>
    <n v="3363.53"/>
    <x v="494"/>
    <n v="175.93"/>
    <x v="2"/>
    <x v="2"/>
    <n v="0.60398063938778601"/>
    <n v="5395.0370000000003"/>
    <x v="9"/>
    <s v="Mar 2015"/>
    <s v="Mar 2015  Week 10"/>
    <x v="1"/>
    <x v="1"/>
    <x v="0"/>
    <x v="0"/>
  </r>
  <r>
    <n v="679"/>
    <s v="Katie Dougherty"/>
    <x v="4"/>
    <n v="0.01"/>
    <n v="3.95"/>
    <n v="5.13"/>
    <x v="1"/>
    <x v="3"/>
    <x v="2"/>
    <x v="8"/>
    <x v="5"/>
    <s v="Hoover Replacement Belts For Soft Guard™ &amp; Commercial Ltweight Upright Vacs, 2/Pk"/>
    <n v="0.59"/>
    <s v="United States"/>
    <x v="2"/>
    <x v="4"/>
    <x v="414"/>
    <x v="451"/>
    <d v="2015-03-04T00:00:00"/>
    <x v="2"/>
    <x v="2"/>
    <x v="62"/>
    <d v="2015-03-05T00:00:00"/>
    <d v="2015-03-05T00:00:00"/>
    <d v="2015-03-31T00:00:00"/>
    <d v="2015-03-05T00:00:00"/>
    <n v="-19.93"/>
    <n v="2"/>
    <n v="10.11"/>
    <x v="495"/>
    <n v="3.9400000000000004"/>
    <x v="2"/>
    <x v="1"/>
    <n v="-1.9713155291790307"/>
    <n v="-9.82"/>
    <x v="9"/>
    <s v="Mar 2015"/>
    <s v="Mar 2015  Week 10"/>
    <x v="0"/>
    <x v="0"/>
    <x v="0"/>
    <x v="0"/>
  </r>
  <r>
    <n v="679"/>
    <s v="Katie Dougherty"/>
    <x v="4"/>
    <n v="0.02"/>
    <n v="367.99"/>
    <n v="19.989999999999998"/>
    <x v="1"/>
    <x v="3"/>
    <x v="2"/>
    <x v="5"/>
    <x v="5"/>
    <s v="Ibico Ibimaster 300 Manual Binding System"/>
    <n v="0.4"/>
    <s v="United States"/>
    <x v="2"/>
    <x v="4"/>
    <x v="414"/>
    <x v="451"/>
    <d v="2015-03-04T00:00:00"/>
    <x v="2"/>
    <x v="2"/>
    <x v="62"/>
    <d v="2015-03-05T00:00:00"/>
    <d v="2015-03-05T00:00:00"/>
    <d v="2015-03-31T00:00:00"/>
    <d v="2015-03-05T00:00:00"/>
    <n v="4568.6072999999997"/>
    <n v="17"/>
    <n v="6621.17"/>
    <x v="495"/>
    <n v="367.97"/>
    <x v="2"/>
    <x v="1"/>
    <n v="0.69"/>
    <n v="11189.7773"/>
    <x v="9"/>
    <s v="Mar 2015"/>
    <s v="Mar 2015  Week 10"/>
    <x v="1"/>
    <x v="1"/>
    <x v="1"/>
    <x v="0"/>
  </r>
  <r>
    <n v="680"/>
    <s v="Laurence Poe"/>
    <x v="4"/>
    <n v="0.04"/>
    <n v="95.99"/>
    <n v="4.9000000000000004"/>
    <x v="1"/>
    <x v="3"/>
    <x v="1"/>
    <x v="12"/>
    <x v="5"/>
    <s v="T60"/>
    <n v="0.56000000000000005"/>
    <s v="United States"/>
    <x v="2"/>
    <x v="4"/>
    <x v="415"/>
    <x v="452"/>
    <d v="2015-03-04T00:00:00"/>
    <x v="2"/>
    <x v="2"/>
    <x v="62"/>
    <d v="2015-03-06T00:00:00"/>
    <d v="2015-03-06T00:00:00"/>
    <d v="2015-03-31T00:00:00"/>
    <d v="2015-03-06T00:00:00"/>
    <n v="-258.22500000000002"/>
    <n v="3"/>
    <n v="253.78"/>
    <x v="495"/>
    <n v="95.949999999999989"/>
    <x v="2"/>
    <x v="2"/>
    <n v="-1.0175151706202223"/>
    <n v="-4.4450000000000216"/>
    <x v="9"/>
    <s v="Mar 2015"/>
    <s v="Mar 2015  Week 10"/>
    <x v="0"/>
    <x v="0"/>
    <x v="1"/>
    <x v="0"/>
  </r>
  <r>
    <n v="2696"/>
    <s v="Sally Dunn"/>
    <x v="0"/>
    <n v="0.05"/>
    <n v="107.53"/>
    <n v="5.81"/>
    <x v="1"/>
    <x v="2"/>
    <x v="0"/>
    <x v="11"/>
    <x v="6"/>
    <s v="Tenex Contemporary Contur Chairmats for Low and Medium Pile Carpet, Computer, 39&quot; x 49&quot;"/>
    <n v="0.65"/>
    <s v="United States"/>
    <x v="0"/>
    <x v="16"/>
    <x v="416"/>
    <x v="453"/>
    <d v="2015-03-05T00:00:00"/>
    <x v="2"/>
    <x v="2"/>
    <x v="63"/>
    <d v="2015-03-06T00:00:00"/>
    <d v="2015-03-06T00:00:00"/>
    <d v="2015-03-31T00:00:00"/>
    <d v="2015-03-06T00:00:00"/>
    <n v="-89.418000000000006"/>
    <n v="6"/>
    <n v="612.91999999999996"/>
    <x v="496"/>
    <n v="107.48"/>
    <x v="0"/>
    <x v="1"/>
    <n v="-0.14588853357697582"/>
    <n v="523.50199999999995"/>
    <x v="9"/>
    <s v="Mar 2015"/>
    <s v="Mar 2015  Week 10"/>
    <x v="0"/>
    <x v="0"/>
    <x v="0"/>
    <x v="0"/>
  </r>
  <r>
    <n v="2376"/>
    <s v="Debra Batchelor"/>
    <x v="1"/>
    <n v="0.05"/>
    <n v="3.28"/>
    <n v="3.97"/>
    <x v="1"/>
    <x v="3"/>
    <x v="2"/>
    <x v="2"/>
    <x v="2"/>
    <s v="Newell 342"/>
    <n v="0.56000000000000005"/>
    <s v="United States"/>
    <x v="2"/>
    <x v="37"/>
    <x v="417"/>
    <x v="454"/>
    <d v="2015-03-05T00:00:00"/>
    <x v="2"/>
    <x v="2"/>
    <x v="63"/>
    <d v="2015-03-06T00:00:00"/>
    <d v="2015-03-06T00:00:00"/>
    <d v="2015-03-31T00:00:00"/>
    <d v="2015-03-06T00:00:00"/>
    <n v="-100.24"/>
    <n v="18"/>
    <n v="61.29"/>
    <x v="497"/>
    <n v="3.23"/>
    <x v="2"/>
    <x v="1"/>
    <n v="-1.635503344754446"/>
    <n v="-38.949999999999996"/>
    <x v="9"/>
    <s v="Mar 2015"/>
    <s v="Mar 2015  Week 10"/>
    <x v="0"/>
    <x v="0"/>
    <x v="0"/>
    <x v="0"/>
  </r>
  <r>
    <n v="2376"/>
    <s v="Debra Batchelor"/>
    <x v="1"/>
    <n v="0.03"/>
    <n v="6.98"/>
    <n v="9.69"/>
    <x v="1"/>
    <x v="3"/>
    <x v="2"/>
    <x v="6"/>
    <x v="5"/>
    <s v="Eldon Shelf Savers™ Cubes and Bins"/>
    <n v="0.83"/>
    <s v="United States"/>
    <x v="2"/>
    <x v="37"/>
    <x v="417"/>
    <x v="454"/>
    <d v="2015-03-05T00:00:00"/>
    <x v="2"/>
    <x v="2"/>
    <x v="63"/>
    <d v="2015-03-07T00:00:00"/>
    <d v="2015-03-07T00:00:00"/>
    <d v="2015-03-31T00:00:00"/>
    <d v="2015-03-07T00:00:00"/>
    <n v="-262.62"/>
    <n v="15"/>
    <n v="109.15"/>
    <x v="497"/>
    <n v="6.95"/>
    <x v="2"/>
    <x v="2"/>
    <n v="-2.4060467246907926"/>
    <n v="-153.47"/>
    <x v="9"/>
    <s v="Mar 2015"/>
    <s v="Mar 2015  Week 10"/>
    <x v="1"/>
    <x v="1"/>
    <x v="1"/>
    <x v="0"/>
  </r>
  <r>
    <n v="670"/>
    <s v="Lewis Baldwin"/>
    <x v="2"/>
    <n v="0.08"/>
    <n v="296.18"/>
    <n v="54.12"/>
    <x v="0"/>
    <x v="2"/>
    <x v="0"/>
    <x v="0"/>
    <x v="0"/>
    <s v="Hon 94000 Series Round Tables"/>
    <n v="0.76"/>
    <s v="United States"/>
    <x v="0"/>
    <x v="21"/>
    <x v="418"/>
    <x v="455"/>
    <d v="2015-03-05T00:00:00"/>
    <x v="2"/>
    <x v="2"/>
    <x v="63"/>
    <d v="2015-03-12T00:00:00"/>
    <d v="2015-03-12T00:00:00"/>
    <d v="2015-03-31T00:00:00"/>
    <d v="2015-03-12T00:00:00"/>
    <n v="-187.22200000000001"/>
    <n v="5"/>
    <n v="1429.81"/>
    <x v="498"/>
    <n v="296.10000000000002"/>
    <x v="0"/>
    <x v="7"/>
    <n v="-0.13094187339576588"/>
    <n v="1242.588"/>
    <x v="9"/>
    <s v="Mar 2015"/>
    <s v="Mar 2015  Week 10"/>
    <x v="0"/>
    <x v="0"/>
    <x v="0"/>
    <x v="0"/>
  </r>
  <r>
    <n v="2944"/>
    <s v="Elsie Lane"/>
    <x v="2"/>
    <n v="0.04"/>
    <n v="4.55"/>
    <n v="1.49"/>
    <x v="1"/>
    <x v="3"/>
    <x v="2"/>
    <x v="5"/>
    <x v="5"/>
    <s v="Presstex Flexible Ring Binders"/>
    <n v="0.35"/>
    <s v="United States"/>
    <x v="1"/>
    <x v="25"/>
    <x v="419"/>
    <x v="456"/>
    <d v="2015-03-05T00:00:00"/>
    <x v="2"/>
    <x v="2"/>
    <x v="63"/>
    <d v="2015-03-07T00:00:00"/>
    <d v="2015-03-07T00:00:00"/>
    <d v="2015-03-31T00:00:00"/>
    <d v="2015-03-07T00:00:00"/>
    <n v="28.288"/>
    <n v="13"/>
    <n v="59.75"/>
    <x v="499"/>
    <n v="4.51"/>
    <x v="1"/>
    <x v="2"/>
    <n v="0.47343933054393306"/>
    <n v="88.037999999999997"/>
    <x v="9"/>
    <s v="Mar 2015"/>
    <s v="Mar 2015  Week 10"/>
    <x v="0"/>
    <x v="0"/>
    <x v="0"/>
    <x v="0"/>
  </r>
  <r>
    <n v="392"/>
    <s v="Erica R Fuller"/>
    <x v="4"/>
    <n v="0.02"/>
    <n v="34.979999999999997"/>
    <n v="7.53"/>
    <x v="1"/>
    <x v="3"/>
    <x v="1"/>
    <x v="1"/>
    <x v="5"/>
    <s v="Fellowes EZ Multi-Media Keyboard"/>
    <n v="0.76"/>
    <s v="United States"/>
    <x v="1"/>
    <x v="6"/>
    <x v="420"/>
    <x v="457"/>
    <d v="2015-03-05T00:00:00"/>
    <x v="2"/>
    <x v="2"/>
    <x v="63"/>
    <d v="2015-03-07T00:00:00"/>
    <d v="2015-03-07T00:00:00"/>
    <d v="2015-03-31T00:00:00"/>
    <d v="2015-03-07T00:00:00"/>
    <n v="-159.68"/>
    <n v="1"/>
    <n v="37.159999999999997"/>
    <x v="500"/>
    <n v="34.959999999999994"/>
    <x v="1"/>
    <x v="2"/>
    <n v="-4.2970936490850384"/>
    <n v="-122.52000000000001"/>
    <x v="9"/>
    <s v="Mar 2015"/>
    <s v="Mar 2015  Week 10"/>
    <x v="0"/>
    <x v="0"/>
    <x v="0"/>
    <x v="0"/>
  </r>
  <r>
    <n v="392"/>
    <s v="Erica R Fuller"/>
    <x v="4"/>
    <n v="0.01"/>
    <n v="19.989999999999998"/>
    <n v="11.17"/>
    <x v="1"/>
    <x v="3"/>
    <x v="0"/>
    <x v="11"/>
    <x v="4"/>
    <s v="Telescoping Adjustable Floor Lamp"/>
    <n v="0.6"/>
    <s v="United States"/>
    <x v="1"/>
    <x v="6"/>
    <x v="420"/>
    <x v="457"/>
    <d v="2015-03-05T00:00:00"/>
    <x v="2"/>
    <x v="2"/>
    <x v="63"/>
    <d v="2015-03-08T00:00:00"/>
    <d v="2015-03-08T00:00:00"/>
    <d v="2015-03-31T00:00:00"/>
    <d v="2015-03-08T00:00:00"/>
    <n v="27.91"/>
    <n v="2"/>
    <n v="43.65"/>
    <x v="500"/>
    <n v="19.979999999999997"/>
    <x v="1"/>
    <x v="0"/>
    <n v="0.63940435280641472"/>
    <n v="71.56"/>
    <x v="9"/>
    <s v="Mar 2015"/>
    <s v="Mar 2015  Week 10"/>
    <x v="1"/>
    <x v="1"/>
    <x v="1"/>
    <x v="0"/>
  </r>
  <r>
    <n v="3003"/>
    <s v="Roy Rouse"/>
    <x v="4"/>
    <n v="0.03"/>
    <n v="85.99"/>
    <n v="0.99"/>
    <x v="1"/>
    <x v="2"/>
    <x v="1"/>
    <x v="12"/>
    <x v="2"/>
    <s v="Accessory34"/>
    <n v="0.55000000000000004"/>
    <s v="United States"/>
    <x v="2"/>
    <x v="37"/>
    <x v="421"/>
    <x v="458"/>
    <d v="2015-03-05T00:00:00"/>
    <x v="2"/>
    <x v="2"/>
    <x v="63"/>
    <d v="2015-03-06T00:00:00"/>
    <d v="2015-03-06T00:00:00"/>
    <d v="2015-03-31T00:00:00"/>
    <d v="2015-03-06T00:00:00"/>
    <n v="1037.1044999999999"/>
    <n v="20"/>
    <n v="1503.05"/>
    <x v="501"/>
    <n v="85.96"/>
    <x v="2"/>
    <x v="1"/>
    <n v="0.69"/>
    <n v="2540.1544999999996"/>
    <x v="9"/>
    <s v="Mar 2015"/>
    <s v="Mar 2015  Week 10"/>
    <x v="0"/>
    <x v="0"/>
    <x v="0"/>
    <x v="0"/>
  </r>
  <r>
    <n v="1014"/>
    <s v="Theresa Winters"/>
    <x v="3"/>
    <n v="0.08"/>
    <n v="10.91"/>
    <n v="2.99"/>
    <x v="1"/>
    <x v="2"/>
    <x v="2"/>
    <x v="5"/>
    <x v="5"/>
    <s v="Heavy-Duty E-Z-D® Binders"/>
    <n v="0.38"/>
    <s v="United States"/>
    <x v="0"/>
    <x v="1"/>
    <x v="400"/>
    <x v="435"/>
    <d v="2015-03-05T00:00:00"/>
    <x v="2"/>
    <x v="2"/>
    <x v="63"/>
    <d v="2015-03-06T00:00:00"/>
    <d v="2015-03-06T00:00:00"/>
    <d v="2015-03-31T00:00:00"/>
    <d v="2015-03-06T00:00:00"/>
    <n v="-2.1"/>
    <n v="11"/>
    <n v="119.99"/>
    <x v="502"/>
    <n v="10.83"/>
    <x v="0"/>
    <x v="1"/>
    <n v="-1.7501458454871242E-2"/>
    <n v="117.89"/>
    <x v="9"/>
    <s v="Mar 2015"/>
    <s v="Mar 2015  Week 10"/>
    <x v="1"/>
    <x v="1"/>
    <x v="0"/>
    <x v="0"/>
  </r>
  <r>
    <n v="1279"/>
    <s v="Josephine Rao"/>
    <x v="3"/>
    <n v="0"/>
    <n v="442.14"/>
    <n v="14.7"/>
    <x v="0"/>
    <x v="3"/>
    <x v="1"/>
    <x v="3"/>
    <x v="3"/>
    <s v="Okidata ML390 Turbo Dot Matrix Printers"/>
    <n v="0.56000000000000005"/>
    <s v="United States"/>
    <x v="1"/>
    <x v="2"/>
    <x v="401"/>
    <x v="436"/>
    <d v="2015-03-05T00:00:00"/>
    <x v="2"/>
    <x v="2"/>
    <x v="63"/>
    <d v="2015-03-05T00:00:00"/>
    <d v="2015-03-05T00:00:00"/>
    <d v="2015-03-31T00:00:00"/>
    <d v="2015-03-05T00:00:00"/>
    <n v="501.51"/>
    <n v="5"/>
    <n v="2343.34"/>
    <x v="503"/>
    <n v="442.14"/>
    <x v="1"/>
    <x v="6"/>
    <n v="0.21401503836404448"/>
    <n v="2844.8500000000004"/>
    <x v="9"/>
    <s v="Mar 2015"/>
    <s v="Mar 2015  Week 10"/>
    <x v="1"/>
    <x v="1"/>
    <x v="0"/>
    <x v="0"/>
  </r>
  <r>
    <n v="1432"/>
    <s v="Kerry Green"/>
    <x v="3"/>
    <n v="0.05"/>
    <n v="9.7799999999999994"/>
    <n v="1.39"/>
    <x v="1"/>
    <x v="3"/>
    <x v="2"/>
    <x v="15"/>
    <x v="5"/>
    <s v="Staples #10 Laser &amp; Inkjet Envelopes, 4 1/8&quot; x 9 1/2&quot;, 100/Box"/>
    <n v="0.39"/>
    <s v="United States"/>
    <x v="1"/>
    <x v="2"/>
    <x v="422"/>
    <x v="459"/>
    <d v="2015-03-05T00:00:00"/>
    <x v="2"/>
    <x v="2"/>
    <x v="63"/>
    <d v="2015-03-06T00:00:00"/>
    <d v="2015-03-06T00:00:00"/>
    <d v="2015-03-31T00:00:00"/>
    <d v="2015-03-06T00:00:00"/>
    <n v="74.278499999999994"/>
    <n v="11"/>
    <n v="107.65"/>
    <x v="504"/>
    <n v="9.7299999999999986"/>
    <x v="1"/>
    <x v="1"/>
    <n v="0.69"/>
    <n v="181.92849999999999"/>
    <x v="9"/>
    <s v="Mar 2015"/>
    <s v="Mar 2015  Week 10"/>
    <x v="0"/>
    <x v="0"/>
    <x v="0"/>
    <x v="0"/>
  </r>
  <r>
    <n v="1433"/>
    <s v="Frances Jackson"/>
    <x v="3"/>
    <n v="0.02"/>
    <n v="3.28"/>
    <n v="3.97"/>
    <x v="2"/>
    <x v="3"/>
    <x v="2"/>
    <x v="2"/>
    <x v="2"/>
    <s v="Newell 337"/>
    <n v="0.56000000000000005"/>
    <s v="United States"/>
    <x v="1"/>
    <x v="2"/>
    <x v="423"/>
    <x v="460"/>
    <d v="2015-03-05T00:00:00"/>
    <x v="2"/>
    <x v="2"/>
    <x v="63"/>
    <d v="2015-03-06T00:00:00"/>
    <d v="2015-03-06T00:00:00"/>
    <d v="2015-03-31T00:00:00"/>
    <d v="2015-03-06T00:00:00"/>
    <n v="-66.349999999999994"/>
    <n v="7"/>
    <n v="25.15"/>
    <x v="504"/>
    <n v="3.26"/>
    <x v="1"/>
    <x v="1"/>
    <n v="-2.6381709741550696"/>
    <n v="-41.199999999999996"/>
    <x v="9"/>
    <s v="Mar 2015"/>
    <s v="Mar 2015  Week 10"/>
    <x v="0"/>
    <x v="0"/>
    <x v="1"/>
    <x v="0"/>
  </r>
  <r>
    <n v="2006"/>
    <s v="Cynthia Khan"/>
    <x v="3"/>
    <n v="0.03"/>
    <n v="5.78"/>
    <n v="5.37"/>
    <x v="1"/>
    <x v="2"/>
    <x v="2"/>
    <x v="7"/>
    <x v="5"/>
    <s v="Xerox 1950"/>
    <n v="0.36"/>
    <s v="United States"/>
    <x v="2"/>
    <x v="3"/>
    <x v="341"/>
    <x v="368"/>
    <d v="2015-03-05T00:00:00"/>
    <x v="2"/>
    <x v="2"/>
    <x v="63"/>
    <d v="2015-03-06T00:00:00"/>
    <d v="2015-03-06T00:00:00"/>
    <d v="2015-03-31T00:00:00"/>
    <d v="2015-03-06T00:00:00"/>
    <n v="-63.35"/>
    <n v="15"/>
    <n v="88.22"/>
    <x v="505"/>
    <n v="5.75"/>
    <x v="2"/>
    <x v="1"/>
    <n v="-0.71809113579687145"/>
    <n v="24.869999999999997"/>
    <x v="9"/>
    <s v="Mar 2015"/>
    <s v="Mar 2015  Week 10"/>
    <x v="0"/>
    <x v="0"/>
    <x v="0"/>
    <x v="0"/>
  </r>
  <r>
    <n v="868"/>
    <s v="Sharon Ellis"/>
    <x v="0"/>
    <n v="0.06"/>
    <n v="6.48"/>
    <n v="8.8800000000000008"/>
    <x v="1"/>
    <x v="3"/>
    <x v="2"/>
    <x v="7"/>
    <x v="5"/>
    <s v="Xerox 224"/>
    <n v="0.37"/>
    <s v="United States"/>
    <x v="1"/>
    <x v="7"/>
    <x v="380"/>
    <x v="410"/>
    <d v="2015-03-06T00:00:00"/>
    <x v="2"/>
    <x v="2"/>
    <x v="64"/>
    <d v="2015-03-07T00:00:00"/>
    <d v="2015-03-07T00:00:00"/>
    <d v="2015-03-31T00:00:00"/>
    <d v="2015-03-07T00:00:00"/>
    <n v="-237.47"/>
    <n v="20"/>
    <n v="125.77"/>
    <x v="506"/>
    <n v="6.4200000000000008"/>
    <x v="1"/>
    <x v="1"/>
    <n v="-1.8881291245925103"/>
    <n v="-111.7"/>
    <x v="9"/>
    <s v="Mar 2015"/>
    <s v="Mar 2015  Week 10"/>
    <x v="1"/>
    <x v="1"/>
    <x v="0"/>
    <x v="0"/>
  </r>
  <r>
    <n v="3008"/>
    <s v="Penny Rich"/>
    <x v="0"/>
    <n v="0.05"/>
    <n v="9.99"/>
    <n v="4.78"/>
    <x v="1"/>
    <x v="2"/>
    <x v="2"/>
    <x v="7"/>
    <x v="5"/>
    <s v="Xerox 1896"/>
    <n v="0.4"/>
    <s v="United States"/>
    <x v="1"/>
    <x v="7"/>
    <x v="424"/>
    <x v="461"/>
    <d v="2015-03-06T00:00:00"/>
    <x v="2"/>
    <x v="2"/>
    <x v="64"/>
    <d v="2015-03-07T00:00:00"/>
    <d v="2015-03-07T00:00:00"/>
    <d v="2015-03-31T00:00:00"/>
    <d v="2015-03-07T00:00:00"/>
    <n v="41.3"/>
    <n v="20"/>
    <n v="203.37"/>
    <x v="507"/>
    <n v="9.94"/>
    <x v="1"/>
    <x v="1"/>
    <n v="0.20307813345134482"/>
    <n v="244.67000000000002"/>
    <x v="9"/>
    <s v="Mar 2015"/>
    <s v="Mar 2015  Week 10"/>
    <x v="0"/>
    <x v="0"/>
    <x v="0"/>
    <x v="0"/>
  </r>
  <r>
    <n v="688"/>
    <s v="Ashley Reese"/>
    <x v="2"/>
    <n v="0.06"/>
    <n v="4.18"/>
    <n v="2.99"/>
    <x v="1"/>
    <x v="0"/>
    <x v="2"/>
    <x v="5"/>
    <x v="5"/>
    <s v="Avery® Durable Slant Ring Binders With Label Holder"/>
    <n v="0.37"/>
    <s v="United States"/>
    <x v="1"/>
    <x v="6"/>
    <x v="425"/>
    <x v="462"/>
    <d v="2015-03-06T00:00:00"/>
    <x v="2"/>
    <x v="2"/>
    <x v="64"/>
    <d v="2015-03-08T00:00:00"/>
    <d v="2015-03-08T00:00:00"/>
    <d v="2015-03-31T00:00:00"/>
    <d v="2015-03-08T00:00:00"/>
    <n v="-12.718999999999999"/>
    <n v="5"/>
    <n v="21.34"/>
    <x v="508"/>
    <n v="4.12"/>
    <x v="1"/>
    <x v="2"/>
    <n v="-0.59601686972820989"/>
    <n v="8.6210000000000004"/>
    <x v="9"/>
    <s v="Mar 2015"/>
    <s v="Mar 2015  Week 10"/>
    <x v="0"/>
    <x v="0"/>
    <x v="0"/>
    <x v="0"/>
  </r>
  <r>
    <n v="797"/>
    <s v="Eileen Riddle"/>
    <x v="2"/>
    <n v="0.09"/>
    <n v="6.48"/>
    <n v="6.86"/>
    <x v="1"/>
    <x v="3"/>
    <x v="2"/>
    <x v="7"/>
    <x v="5"/>
    <s v="Xerox 204"/>
    <n v="0.37"/>
    <s v="United States"/>
    <x v="2"/>
    <x v="15"/>
    <x v="426"/>
    <x v="463"/>
    <d v="2015-03-06T00:00:00"/>
    <x v="2"/>
    <x v="2"/>
    <x v="64"/>
    <d v="2015-03-08T00:00:00"/>
    <d v="2015-03-08T00:00:00"/>
    <d v="2015-03-31T00:00:00"/>
    <d v="2015-03-08T00:00:00"/>
    <n v="-62.23"/>
    <n v="8"/>
    <n v="50.88"/>
    <x v="509"/>
    <n v="6.3900000000000006"/>
    <x v="2"/>
    <x v="2"/>
    <n v="-1.223073899371069"/>
    <n v="-11.349999999999994"/>
    <x v="9"/>
    <s v="Mar 2015"/>
    <s v="Mar 2015  Week 10"/>
    <x v="0"/>
    <x v="0"/>
    <x v="0"/>
    <x v="0"/>
  </r>
  <r>
    <n v="2729"/>
    <s v="Penny O Caldwell"/>
    <x v="2"/>
    <n v="0.08"/>
    <n v="230.98"/>
    <n v="23.78"/>
    <x v="0"/>
    <x v="1"/>
    <x v="0"/>
    <x v="0"/>
    <x v="0"/>
    <s v="Bush® Cubix Conference Tables, Fully Assembled"/>
    <n v="0.6"/>
    <s v="United States"/>
    <x v="2"/>
    <x v="4"/>
    <x v="91"/>
    <x v="464"/>
    <d v="2015-03-06T00:00:00"/>
    <x v="2"/>
    <x v="2"/>
    <x v="64"/>
    <d v="2015-03-10T00:00:00"/>
    <d v="2015-03-10T00:00:00"/>
    <d v="2015-03-31T00:00:00"/>
    <d v="2015-03-10T00:00:00"/>
    <n v="501.69"/>
    <n v="4"/>
    <n v="924.8"/>
    <x v="510"/>
    <n v="230.89999999999998"/>
    <x v="2"/>
    <x v="4"/>
    <n v="0.54248486159169551"/>
    <n v="1426.49"/>
    <x v="9"/>
    <s v="Mar 2015"/>
    <s v="Mar 2015  Week 10"/>
    <x v="0"/>
    <x v="0"/>
    <x v="0"/>
    <x v="0"/>
  </r>
  <r>
    <n v="1771"/>
    <s v="Jeff Spivey"/>
    <x v="4"/>
    <n v="7.0000000000000007E-2"/>
    <n v="60.98"/>
    <n v="49"/>
    <x v="1"/>
    <x v="2"/>
    <x v="2"/>
    <x v="8"/>
    <x v="4"/>
    <s v="Euro Pro Shark Stick Mini Vacuum"/>
    <n v="0.59"/>
    <s v="United States"/>
    <x v="1"/>
    <x v="10"/>
    <x v="281"/>
    <x v="465"/>
    <d v="2015-03-06T00:00:00"/>
    <x v="2"/>
    <x v="2"/>
    <x v="64"/>
    <d v="2015-03-07T00:00:00"/>
    <d v="2015-03-07T00:00:00"/>
    <d v="2015-03-31T00:00:00"/>
    <d v="2015-03-07T00:00:00"/>
    <n v="-807.89"/>
    <n v="7"/>
    <n v="410.17"/>
    <x v="511"/>
    <n v="60.91"/>
    <x v="1"/>
    <x v="1"/>
    <n v="-1.9696467318428943"/>
    <n v="-397.71999999999997"/>
    <x v="9"/>
    <s v="Mar 2015"/>
    <s v="Mar 2015  Week 10"/>
    <x v="0"/>
    <x v="0"/>
    <x v="0"/>
    <x v="0"/>
  </r>
  <r>
    <n v="945"/>
    <s v="Stephanie Sun Perry"/>
    <x v="3"/>
    <n v="0.03"/>
    <n v="31.74"/>
    <n v="12.62"/>
    <x v="1"/>
    <x v="2"/>
    <x v="2"/>
    <x v="5"/>
    <x v="5"/>
    <s v="GBC Wire Binding Strips"/>
    <n v="0.37"/>
    <s v="United States"/>
    <x v="2"/>
    <x v="8"/>
    <x v="427"/>
    <x v="466"/>
    <d v="2015-03-06T00:00:00"/>
    <x v="2"/>
    <x v="2"/>
    <x v="64"/>
    <d v="2015-03-06T00:00:00"/>
    <d v="2015-03-06T00:00:00"/>
    <d v="2015-03-31T00:00:00"/>
    <d v="2015-03-06T00:00:00"/>
    <n v="-4.3010000000000002"/>
    <n v="3"/>
    <n v="98.7"/>
    <x v="512"/>
    <n v="31.709999999999997"/>
    <x v="2"/>
    <x v="6"/>
    <n v="-4.357649442755826E-2"/>
    <n v="94.399000000000001"/>
    <x v="9"/>
    <s v="Mar 2015"/>
    <s v="Mar 2015  Week 10"/>
    <x v="0"/>
    <x v="0"/>
    <x v="0"/>
    <x v="0"/>
  </r>
  <r>
    <n v="3327"/>
    <s v="Bob Gibson"/>
    <x v="3"/>
    <n v="0.06"/>
    <n v="113.98"/>
    <n v="30"/>
    <x v="0"/>
    <x v="0"/>
    <x v="0"/>
    <x v="9"/>
    <x v="3"/>
    <s v="Hon Comfortask® Task/Swivel Chairs"/>
    <n v="0.69"/>
    <s v="United States"/>
    <x v="1"/>
    <x v="25"/>
    <x v="428"/>
    <x v="467"/>
    <d v="2015-03-06T00:00:00"/>
    <x v="2"/>
    <x v="2"/>
    <x v="64"/>
    <d v="2015-03-08T00:00:00"/>
    <d v="2015-03-08T00:00:00"/>
    <d v="2015-03-31T00:00:00"/>
    <d v="2015-03-08T00:00:00"/>
    <n v="-127.3"/>
    <n v="3"/>
    <n v="356.14"/>
    <x v="513"/>
    <n v="113.92"/>
    <x v="1"/>
    <x v="2"/>
    <n v="-0.35744370191497726"/>
    <n v="228.83999999999997"/>
    <x v="9"/>
    <s v="Mar 2015"/>
    <s v="Mar 2015  Week 10"/>
    <x v="0"/>
    <x v="0"/>
    <x v="0"/>
    <x v="0"/>
  </r>
  <r>
    <n v="3327"/>
    <s v="Bob Gibson"/>
    <x v="3"/>
    <n v="0.05"/>
    <n v="6.48"/>
    <n v="6.86"/>
    <x v="1"/>
    <x v="0"/>
    <x v="2"/>
    <x v="7"/>
    <x v="5"/>
    <s v="Xerox 204"/>
    <n v="0.37"/>
    <s v="United States"/>
    <x v="1"/>
    <x v="25"/>
    <x v="428"/>
    <x v="467"/>
    <d v="2015-03-06T00:00:00"/>
    <x v="2"/>
    <x v="2"/>
    <x v="64"/>
    <d v="2015-03-08T00:00:00"/>
    <d v="2015-03-08T00:00:00"/>
    <d v="2015-03-31T00:00:00"/>
    <d v="2015-03-08T00:00:00"/>
    <n v="-52.77"/>
    <n v="4"/>
    <n v="27.08"/>
    <x v="513"/>
    <n v="6.4300000000000006"/>
    <x v="1"/>
    <x v="2"/>
    <n v="-1.9486706056129988"/>
    <n v="-25.690000000000005"/>
    <x v="9"/>
    <s v="Mar 2015"/>
    <s v="Mar 2015  Week 10"/>
    <x v="1"/>
    <x v="1"/>
    <x v="1"/>
    <x v="0"/>
  </r>
  <r>
    <n v="1020"/>
    <s v="Julie Porter"/>
    <x v="0"/>
    <n v="0.09"/>
    <n v="517.48"/>
    <n v="16.63"/>
    <x v="0"/>
    <x v="0"/>
    <x v="1"/>
    <x v="3"/>
    <x v="0"/>
    <s v="Panasonic KX-P3626 Dot Matrix Printer"/>
    <n v="0.59"/>
    <s v="United States"/>
    <x v="1"/>
    <x v="38"/>
    <x v="276"/>
    <x v="293"/>
    <d v="2015-03-07T00:00:00"/>
    <x v="2"/>
    <x v="2"/>
    <x v="65"/>
    <d v="2015-03-07T00:00:00"/>
    <d v="2015-03-07T00:00:00"/>
    <d v="2015-03-31T00:00:00"/>
    <d v="2015-03-07T00:00:00"/>
    <n v="909.36"/>
    <n v="5"/>
    <n v="2354.54"/>
    <x v="514"/>
    <n v="517.39"/>
    <x v="1"/>
    <x v="6"/>
    <n v="0.38621556652254796"/>
    <n v="3263.9"/>
    <x v="9"/>
    <s v="Mar 2015"/>
    <s v="Mar 2015  Week 10"/>
    <x v="1"/>
    <x v="1"/>
    <x v="0"/>
    <x v="0"/>
  </r>
  <r>
    <n v="850"/>
    <s v="Jesse Hutchinson"/>
    <x v="3"/>
    <n v="7.0000000000000007E-2"/>
    <n v="6.08"/>
    <n v="0.91"/>
    <x v="1"/>
    <x v="3"/>
    <x v="2"/>
    <x v="2"/>
    <x v="2"/>
    <s v="Zebra Zazzle Fluorescent Highlighters"/>
    <n v="0.51"/>
    <s v="United States"/>
    <x v="2"/>
    <x v="8"/>
    <x v="429"/>
    <x v="468"/>
    <d v="2015-03-07T00:00:00"/>
    <x v="2"/>
    <x v="2"/>
    <x v="65"/>
    <d v="2015-03-08T00:00:00"/>
    <d v="2015-03-08T00:00:00"/>
    <d v="2015-03-31T00:00:00"/>
    <d v="2015-03-08T00:00:00"/>
    <n v="19.57"/>
    <n v="7"/>
    <n v="41.96"/>
    <x v="515"/>
    <n v="6.01"/>
    <x v="2"/>
    <x v="1"/>
    <n v="0.46639656816015251"/>
    <n v="61.53"/>
    <x v="9"/>
    <s v="Mar 2015"/>
    <s v="Mar 2015  Week 10"/>
    <x v="0"/>
    <x v="0"/>
    <x v="0"/>
    <x v="0"/>
  </r>
  <r>
    <n v="851"/>
    <s v="Helen H Heller"/>
    <x v="3"/>
    <n v="0.08"/>
    <n v="19.899999999999999"/>
    <n v="5.29"/>
    <x v="1"/>
    <x v="3"/>
    <x v="2"/>
    <x v="8"/>
    <x v="6"/>
    <s v="Holmes Cool Mist Humidifier for the Whole House with 8-Gallon Output per Day, Extended Life Filter"/>
    <n v="0.4"/>
    <s v="United States"/>
    <x v="2"/>
    <x v="8"/>
    <x v="379"/>
    <x v="409"/>
    <d v="2015-03-07T00:00:00"/>
    <x v="2"/>
    <x v="2"/>
    <x v="65"/>
    <d v="2015-03-09T00:00:00"/>
    <d v="2015-03-09T00:00:00"/>
    <d v="2015-03-31T00:00:00"/>
    <d v="2015-03-09T00:00:00"/>
    <n v="107.11"/>
    <n v="13"/>
    <n v="240.46"/>
    <x v="515"/>
    <n v="19.82"/>
    <x v="2"/>
    <x v="2"/>
    <n v="0.44543791067121347"/>
    <n v="347.57"/>
    <x v="9"/>
    <s v="Mar 2015"/>
    <s v="Mar 2015  Week 10"/>
    <x v="1"/>
    <x v="1"/>
    <x v="1"/>
    <x v="0"/>
  </r>
  <r>
    <n v="851"/>
    <s v="Helen H Heller"/>
    <x v="3"/>
    <n v="0.02"/>
    <n v="3.36"/>
    <n v="6.27"/>
    <x v="1"/>
    <x v="3"/>
    <x v="2"/>
    <x v="5"/>
    <x v="5"/>
    <s v="Cardinal Poly Pocket Divider Pockets for Ring Binders"/>
    <n v="0.4"/>
    <s v="United States"/>
    <x v="2"/>
    <x v="8"/>
    <x v="379"/>
    <x v="409"/>
    <d v="2015-03-07T00:00:00"/>
    <x v="2"/>
    <x v="2"/>
    <x v="65"/>
    <d v="2015-03-09T00:00:00"/>
    <d v="2015-03-09T00:00:00"/>
    <d v="2015-03-31T00:00:00"/>
    <d v="2015-03-09T00:00:00"/>
    <n v="-216.154"/>
    <n v="21"/>
    <n v="74.08"/>
    <x v="515"/>
    <n v="3.34"/>
    <x v="2"/>
    <x v="2"/>
    <n v="-2.9178455723542118"/>
    <n v="-142.07400000000001"/>
    <x v="9"/>
    <s v="Mar 2015"/>
    <s v="Mar 2015  Week 10"/>
    <x v="1"/>
    <x v="1"/>
    <x v="1"/>
    <x v="0"/>
  </r>
  <r>
    <n v="2750"/>
    <s v="Allen Nash"/>
    <x v="0"/>
    <n v="0.02"/>
    <n v="161.55000000000001"/>
    <n v="19.989999999999998"/>
    <x v="1"/>
    <x v="0"/>
    <x v="2"/>
    <x v="6"/>
    <x v="5"/>
    <s v="Fellowes Super Stor/Drawer® Files"/>
    <n v="0.66"/>
    <s v="United States"/>
    <x v="0"/>
    <x v="21"/>
    <x v="430"/>
    <x v="469"/>
    <d v="2015-03-08T00:00:00"/>
    <x v="2"/>
    <x v="2"/>
    <x v="66"/>
    <d v="2015-03-08T00:00:00"/>
    <d v="2015-03-08T00:00:00"/>
    <d v="2015-03-31T00:00:00"/>
    <d v="2015-03-08T00:00:00"/>
    <n v="664.51800000000003"/>
    <n v="4"/>
    <n v="657.61"/>
    <x v="516"/>
    <n v="161.53"/>
    <x v="0"/>
    <x v="6"/>
    <n v="1.0105047064369459"/>
    <n v="1322.1280000000002"/>
    <x v="10"/>
    <s v="Mar 2015"/>
    <s v="Mar 2015  Week 11"/>
    <x v="0"/>
    <x v="0"/>
    <x v="0"/>
    <x v="0"/>
  </r>
  <r>
    <n v="2770"/>
    <s v="Joel Burnette"/>
    <x v="0"/>
    <n v="0.02"/>
    <n v="11.55"/>
    <n v="2.36"/>
    <x v="1"/>
    <x v="3"/>
    <x v="2"/>
    <x v="2"/>
    <x v="2"/>
    <s v="Newell 309"/>
    <n v="0.55000000000000004"/>
    <s v="United States"/>
    <x v="0"/>
    <x v="5"/>
    <x v="431"/>
    <x v="470"/>
    <d v="2015-03-08T00:00:00"/>
    <x v="2"/>
    <x v="2"/>
    <x v="66"/>
    <d v="2015-03-10T00:00:00"/>
    <d v="2015-03-10T00:00:00"/>
    <d v="2015-03-31T00:00:00"/>
    <d v="2015-03-10T00:00:00"/>
    <n v="1289.3820000000001"/>
    <n v="14"/>
    <n v="159.53"/>
    <x v="517"/>
    <n v="11.530000000000001"/>
    <x v="0"/>
    <x v="2"/>
    <n v="8.0823794897511441"/>
    <n v="1448.912"/>
    <x v="10"/>
    <s v="Mar 2015"/>
    <s v="Mar 2015  Week 11"/>
    <x v="0"/>
    <x v="0"/>
    <x v="0"/>
    <x v="0"/>
  </r>
  <r>
    <n v="2837"/>
    <s v="Leslie Hawley"/>
    <x v="1"/>
    <n v="7.0000000000000007E-2"/>
    <n v="51.98"/>
    <n v="10.17"/>
    <x v="1"/>
    <x v="2"/>
    <x v="1"/>
    <x v="3"/>
    <x v="6"/>
    <s v="Canon MP25DIII Desktop Whisper-Quiet Printing Calculator"/>
    <n v="0.37"/>
    <s v="United States"/>
    <x v="1"/>
    <x v="19"/>
    <x v="432"/>
    <x v="471"/>
    <d v="2015-03-08T00:00:00"/>
    <x v="2"/>
    <x v="2"/>
    <x v="66"/>
    <d v="2015-03-10T00:00:00"/>
    <d v="2015-03-10T00:00:00"/>
    <d v="2015-03-31T00:00:00"/>
    <d v="2015-03-10T00:00:00"/>
    <n v="439.78530000000001"/>
    <n v="13"/>
    <n v="637.37"/>
    <x v="518"/>
    <n v="51.91"/>
    <x v="1"/>
    <x v="2"/>
    <n v="0.69000000000000006"/>
    <n v="1077.1552999999999"/>
    <x v="10"/>
    <s v="Mar 2015"/>
    <s v="Mar 2015  Week 11"/>
    <x v="0"/>
    <x v="0"/>
    <x v="0"/>
    <x v="0"/>
  </r>
  <r>
    <n v="2837"/>
    <s v="Leslie Hawley"/>
    <x v="1"/>
    <n v="0.1"/>
    <n v="80.97"/>
    <n v="33.6"/>
    <x v="0"/>
    <x v="2"/>
    <x v="1"/>
    <x v="3"/>
    <x v="3"/>
    <s v="Lexmark Z25 Color Inkjet Printer"/>
    <n v="0.37"/>
    <s v="United States"/>
    <x v="1"/>
    <x v="19"/>
    <x v="432"/>
    <x v="471"/>
    <d v="2015-03-08T00:00:00"/>
    <x v="2"/>
    <x v="2"/>
    <x v="66"/>
    <d v="2015-03-11T00:00:00"/>
    <d v="2015-03-11T00:00:00"/>
    <d v="2015-03-31T00:00:00"/>
    <d v="2015-03-11T00:00:00"/>
    <n v="-149.4573"/>
    <n v="3"/>
    <n v="232.16"/>
    <x v="518"/>
    <n v="80.87"/>
    <x v="1"/>
    <x v="0"/>
    <n v="-0.6437685217091661"/>
    <n v="82.702699999999993"/>
    <x v="10"/>
    <s v="Mar 2015"/>
    <s v="Mar 2015  Week 11"/>
    <x v="1"/>
    <x v="1"/>
    <x v="1"/>
    <x v="0"/>
  </r>
  <r>
    <n v="693"/>
    <s v="Richard McClure"/>
    <x v="2"/>
    <n v="0.09"/>
    <n v="5.34"/>
    <n v="2.99"/>
    <x v="2"/>
    <x v="0"/>
    <x v="2"/>
    <x v="5"/>
    <x v="5"/>
    <s v="Wilson Jones 14 Line Acrylic Coated Pressboard Data Binders"/>
    <n v="0.38"/>
    <s v="United States"/>
    <x v="2"/>
    <x v="3"/>
    <x v="433"/>
    <x v="472"/>
    <d v="2015-03-08T00:00:00"/>
    <x v="2"/>
    <x v="2"/>
    <x v="66"/>
    <d v="2015-03-15T00:00:00"/>
    <d v="2015-03-15T00:00:00"/>
    <d v="2015-03-31T00:00:00"/>
    <d v="2015-03-15T00:00:00"/>
    <n v="9.4860000000000007"/>
    <n v="17"/>
    <n v="95.1"/>
    <x v="519"/>
    <n v="5.25"/>
    <x v="2"/>
    <x v="7"/>
    <n v="9.974763406940064E-2"/>
    <n v="104.586"/>
    <x v="10"/>
    <s v="Mar 2015"/>
    <s v="Mar 2015  Week 11"/>
    <x v="0"/>
    <x v="0"/>
    <x v="0"/>
    <x v="0"/>
  </r>
  <r>
    <n v="693"/>
    <s v="Richard McClure"/>
    <x v="2"/>
    <n v="7.0000000000000007E-2"/>
    <n v="140.97999999999999"/>
    <n v="53.48"/>
    <x v="0"/>
    <x v="0"/>
    <x v="0"/>
    <x v="10"/>
    <x v="0"/>
    <s v="Bush Heritage Pine Collection 5-Shelf Bookcase, Albany Pine Finish, *Special Order"/>
    <n v="0.65"/>
    <s v="United States"/>
    <x v="2"/>
    <x v="3"/>
    <x v="433"/>
    <x v="472"/>
    <d v="2015-03-08T00:00:00"/>
    <x v="2"/>
    <x v="2"/>
    <x v="66"/>
    <d v="2015-03-15T00:00:00"/>
    <d v="2015-03-15T00:00:00"/>
    <d v="2015-03-31T00:00:00"/>
    <d v="2015-03-15T00:00:00"/>
    <n v="-263.64999999999998"/>
    <n v="5"/>
    <n v="734.74"/>
    <x v="519"/>
    <n v="140.91"/>
    <x v="2"/>
    <x v="7"/>
    <n v="-0.35883441761711621"/>
    <n v="471.09000000000003"/>
    <x v="10"/>
    <s v="Mar 2015"/>
    <s v="Mar 2015  Week 11"/>
    <x v="1"/>
    <x v="1"/>
    <x v="1"/>
    <x v="0"/>
  </r>
  <r>
    <n v="693"/>
    <s v="Richard McClure"/>
    <x v="2"/>
    <n v="0.06"/>
    <n v="205.99"/>
    <n v="5.26"/>
    <x v="1"/>
    <x v="0"/>
    <x v="1"/>
    <x v="12"/>
    <x v="5"/>
    <s v="i470"/>
    <n v="0.56000000000000005"/>
    <s v="United States"/>
    <x v="2"/>
    <x v="3"/>
    <x v="433"/>
    <x v="472"/>
    <d v="2015-03-08T00:00:00"/>
    <x v="2"/>
    <x v="2"/>
    <x v="66"/>
    <d v="2015-03-15T00:00:00"/>
    <d v="2015-03-15T00:00:00"/>
    <d v="2015-03-31T00:00:00"/>
    <d v="2015-03-15T00:00:00"/>
    <n v="890.18100000000004"/>
    <n v="11"/>
    <n v="1882.87"/>
    <x v="519"/>
    <n v="205.93"/>
    <x v="2"/>
    <x v="7"/>
    <n v="0.47277878982616967"/>
    <n v="2773.0509999999999"/>
    <x v="10"/>
    <s v="Mar 2015"/>
    <s v="Mar 2015  Week 11"/>
    <x v="1"/>
    <x v="1"/>
    <x v="1"/>
    <x v="0"/>
  </r>
  <r>
    <n v="1718"/>
    <s v="Kathy Shah"/>
    <x v="2"/>
    <n v="0.01"/>
    <n v="300.98"/>
    <n v="64.73"/>
    <x v="0"/>
    <x v="1"/>
    <x v="0"/>
    <x v="9"/>
    <x v="3"/>
    <s v="Global Leather and Oak Executive Chair, Black"/>
    <n v="0.56000000000000005"/>
    <s v="United States"/>
    <x v="0"/>
    <x v="9"/>
    <x v="434"/>
    <x v="473"/>
    <d v="2015-03-08T00:00:00"/>
    <x v="2"/>
    <x v="2"/>
    <x v="66"/>
    <d v="2015-03-15T00:00:00"/>
    <d v="2015-03-15T00:00:00"/>
    <d v="2015-03-31T00:00:00"/>
    <d v="2015-03-15T00:00:00"/>
    <n v="-48.874000000000002"/>
    <n v="3"/>
    <n v="974.14"/>
    <x v="520"/>
    <n v="300.97000000000003"/>
    <x v="0"/>
    <x v="7"/>
    <n v="-5.0171433264212542E-2"/>
    <n v="925.26599999999996"/>
    <x v="10"/>
    <s v="Mar 2015"/>
    <s v="Mar 2015  Week 11"/>
    <x v="0"/>
    <x v="0"/>
    <x v="0"/>
    <x v="0"/>
  </r>
  <r>
    <n v="1075"/>
    <s v="Theodore Tyson"/>
    <x v="1"/>
    <n v="0.04"/>
    <n v="19.23"/>
    <n v="6.15"/>
    <x v="1"/>
    <x v="2"/>
    <x v="0"/>
    <x v="11"/>
    <x v="1"/>
    <s v="Executive Impressions 13&quot; Clairmont Wall Clock"/>
    <n v="0.44"/>
    <s v="United States"/>
    <x v="1"/>
    <x v="10"/>
    <x v="435"/>
    <x v="474"/>
    <d v="2015-03-09T00:00:00"/>
    <x v="2"/>
    <x v="2"/>
    <x v="67"/>
    <d v="2015-03-10T00:00:00"/>
    <d v="2015-03-10T00:00:00"/>
    <d v="2015-03-31T00:00:00"/>
    <d v="2015-03-10T00:00:00"/>
    <n v="152.4348"/>
    <n v="11"/>
    <n v="220.92"/>
    <x v="521"/>
    <n v="19.190000000000001"/>
    <x v="1"/>
    <x v="1"/>
    <n v="0.69000000000000006"/>
    <n v="373.35479999999995"/>
    <x v="10"/>
    <s v="Mar 2015"/>
    <s v="Mar 2015  Week 11"/>
    <x v="0"/>
    <x v="0"/>
    <x v="0"/>
    <x v="0"/>
  </r>
  <r>
    <n v="2258"/>
    <s v="Nicole Pope"/>
    <x v="2"/>
    <n v="0.01"/>
    <n v="7.64"/>
    <n v="1.39"/>
    <x v="2"/>
    <x v="3"/>
    <x v="2"/>
    <x v="15"/>
    <x v="5"/>
    <s v="#10- 4 1/8&quot; x 9 1/2&quot; Security-Tint Envelopes"/>
    <n v="0.36"/>
    <s v="United States"/>
    <x v="0"/>
    <x v="9"/>
    <x v="436"/>
    <x v="475"/>
    <d v="2015-03-09T00:00:00"/>
    <x v="2"/>
    <x v="2"/>
    <x v="67"/>
    <d v="2015-03-13T00:00:00"/>
    <d v="2015-03-13T00:00:00"/>
    <d v="2015-03-31T00:00:00"/>
    <d v="2015-03-13T00:00:00"/>
    <n v="-1676.6120000000001"/>
    <n v="9"/>
    <n v="73.290000000000006"/>
    <x v="522"/>
    <n v="7.63"/>
    <x v="0"/>
    <x v="4"/>
    <n v="-22.876408787010504"/>
    <n v="-1603.3220000000001"/>
    <x v="10"/>
    <s v="Mar 2015"/>
    <s v="Mar 2015  Week 11"/>
    <x v="0"/>
    <x v="0"/>
    <x v="0"/>
    <x v="0"/>
  </r>
  <r>
    <n v="2258"/>
    <s v="Nicole Pope"/>
    <x v="2"/>
    <n v="7.0000000000000007E-2"/>
    <n v="400.97"/>
    <n v="48.26"/>
    <x v="0"/>
    <x v="3"/>
    <x v="1"/>
    <x v="3"/>
    <x v="0"/>
    <s v="Hewlett-Packard Deskjet 1220Cse Color Inkjet Printer"/>
    <n v="0.36"/>
    <s v="United States"/>
    <x v="0"/>
    <x v="9"/>
    <x v="436"/>
    <x v="475"/>
    <d v="2015-03-09T00:00:00"/>
    <x v="2"/>
    <x v="2"/>
    <x v="67"/>
    <d v="2015-03-13T00:00:00"/>
    <d v="2015-03-13T00:00:00"/>
    <d v="2015-03-31T00:00:00"/>
    <d v="2015-03-13T00:00:00"/>
    <n v="45.127800000000001"/>
    <n v="8"/>
    <n v="2961.32"/>
    <x v="522"/>
    <n v="400.90000000000003"/>
    <x v="0"/>
    <x v="4"/>
    <n v="1.5239082571285777E-2"/>
    <n v="3006.4478000000004"/>
    <x v="10"/>
    <s v="Mar 2015"/>
    <s v="Mar 2015  Week 11"/>
    <x v="1"/>
    <x v="1"/>
    <x v="1"/>
    <x v="0"/>
  </r>
  <r>
    <n v="2855"/>
    <s v="Vicki Womble"/>
    <x v="2"/>
    <n v="0.09"/>
    <n v="6783.02"/>
    <n v="24.49"/>
    <x v="1"/>
    <x v="1"/>
    <x v="1"/>
    <x v="3"/>
    <x v="4"/>
    <s v="Polycom ViewStation™ ISDN Videoconferencing Unit"/>
    <n v="0.39"/>
    <s v="United States"/>
    <x v="2"/>
    <x v="4"/>
    <x v="172"/>
    <x v="180"/>
    <d v="2015-03-10T00:00:00"/>
    <x v="2"/>
    <x v="2"/>
    <x v="68"/>
    <d v="2015-03-14T00:00:00"/>
    <d v="2015-03-14T00:00:00"/>
    <d v="2015-03-31T00:00:00"/>
    <d v="2015-03-14T00:00:00"/>
    <n v="-14140.7016"/>
    <n v="1"/>
    <n v="6296"/>
    <x v="523"/>
    <n v="6782.93"/>
    <x v="2"/>
    <x v="4"/>
    <n v="-2.245981829733164"/>
    <n v="-7844.7016000000003"/>
    <x v="10"/>
    <s v="Mar 2015"/>
    <s v="Mar 2015  Week 11"/>
    <x v="1"/>
    <x v="1"/>
    <x v="0"/>
    <x v="0"/>
  </r>
  <r>
    <n v="2545"/>
    <s v="Rick Ellis"/>
    <x v="4"/>
    <n v="0.01"/>
    <n v="99.99"/>
    <n v="19.989999999999998"/>
    <x v="2"/>
    <x v="2"/>
    <x v="1"/>
    <x v="3"/>
    <x v="5"/>
    <s v="AT&amp;T 2230 Dual Handset Phone With Caller ID/Call Waiting"/>
    <n v="0.52"/>
    <s v="United States"/>
    <x v="0"/>
    <x v="21"/>
    <x v="232"/>
    <x v="476"/>
    <d v="2015-03-10T00:00:00"/>
    <x v="2"/>
    <x v="2"/>
    <x v="68"/>
    <d v="2015-03-12T00:00:00"/>
    <d v="2015-03-12T00:00:00"/>
    <d v="2015-03-31T00:00:00"/>
    <d v="2015-03-12T00:00:00"/>
    <n v="90.024000000000001"/>
    <n v="2"/>
    <n v="202.98"/>
    <x v="524"/>
    <n v="99.97999999999999"/>
    <x v="0"/>
    <x v="2"/>
    <n v="0.44351167602719482"/>
    <n v="293.00400000000002"/>
    <x v="10"/>
    <s v="Mar 2015"/>
    <s v="Mar 2015  Week 11"/>
    <x v="0"/>
    <x v="0"/>
    <x v="0"/>
    <x v="0"/>
  </r>
  <r>
    <n v="3194"/>
    <s v="Angela Rose"/>
    <x v="4"/>
    <n v="0.1"/>
    <n v="4.9800000000000004"/>
    <n v="7.54"/>
    <x v="1"/>
    <x v="1"/>
    <x v="2"/>
    <x v="7"/>
    <x v="5"/>
    <s v="Xerox 1961"/>
    <n v="0.38"/>
    <s v="United States"/>
    <x v="0"/>
    <x v="12"/>
    <x v="100"/>
    <x v="477"/>
    <d v="2015-03-10T00:00:00"/>
    <x v="2"/>
    <x v="2"/>
    <x v="68"/>
    <d v="2015-03-11T00:00:00"/>
    <d v="2015-03-11T00:00:00"/>
    <d v="2015-03-31T00:00:00"/>
    <d v="2015-03-11T00:00:00"/>
    <n v="45.078000000000003"/>
    <n v="9"/>
    <n v="43.84"/>
    <x v="525"/>
    <n v="4.8800000000000008"/>
    <x v="0"/>
    <x v="1"/>
    <n v="1.0282390510948904"/>
    <n v="88.918000000000006"/>
    <x v="10"/>
    <s v="Mar 2015"/>
    <s v="Mar 2015  Week 11"/>
    <x v="0"/>
    <x v="0"/>
    <x v="0"/>
    <x v="0"/>
  </r>
  <r>
    <n v="3194"/>
    <s v="Angela Rose"/>
    <x v="4"/>
    <n v="0"/>
    <n v="22.84"/>
    <n v="8.18"/>
    <x v="1"/>
    <x v="1"/>
    <x v="2"/>
    <x v="7"/>
    <x v="5"/>
    <s v="Xerox 1991"/>
    <n v="0.39"/>
    <s v="United States"/>
    <x v="0"/>
    <x v="12"/>
    <x v="100"/>
    <x v="477"/>
    <d v="2015-03-10T00:00:00"/>
    <x v="2"/>
    <x v="2"/>
    <x v="68"/>
    <d v="2015-03-12T00:00:00"/>
    <d v="2015-03-12T00:00:00"/>
    <d v="2015-03-31T00:00:00"/>
    <d v="2015-03-12T00:00:00"/>
    <n v="-110.376"/>
    <n v="6"/>
    <n v="141.74"/>
    <x v="525"/>
    <n v="22.84"/>
    <x v="0"/>
    <x v="2"/>
    <n v="-0.7787216029349513"/>
    <n v="31.364000000000004"/>
    <x v="10"/>
    <s v="Mar 2015"/>
    <s v="Mar 2015  Week 11"/>
    <x v="1"/>
    <x v="1"/>
    <x v="1"/>
    <x v="0"/>
  </r>
  <r>
    <n v="52"/>
    <s v="Lorraine Kelly"/>
    <x v="3"/>
    <n v="0"/>
    <n v="115.99"/>
    <n v="2.5"/>
    <x v="1"/>
    <x v="3"/>
    <x v="1"/>
    <x v="12"/>
    <x v="5"/>
    <s v="6160"/>
    <n v="0.56999999999999995"/>
    <s v="United States"/>
    <x v="2"/>
    <x v="4"/>
    <x v="437"/>
    <x v="478"/>
    <d v="2015-03-10T00:00:00"/>
    <x v="2"/>
    <x v="2"/>
    <x v="68"/>
    <d v="2015-03-10T00:00:00"/>
    <d v="2015-03-10T00:00:00"/>
    <d v="2015-03-31T00:00:00"/>
    <d v="2015-03-10T00:00:00"/>
    <n v="162.666"/>
    <n v="6"/>
    <n v="627.04"/>
    <x v="526"/>
    <n v="115.99"/>
    <x v="2"/>
    <x v="6"/>
    <n v="0.25941885685123756"/>
    <n v="789.7059999999999"/>
    <x v="10"/>
    <s v="Mar 2015"/>
    <s v="Mar 2015  Week 11"/>
    <x v="0"/>
    <x v="0"/>
    <x v="0"/>
    <x v="0"/>
  </r>
  <r>
    <n v="53"/>
    <s v="Sidney Russell Austin"/>
    <x v="3"/>
    <n v="0.02"/>
    <n v="5.98"/>
    <n v="5.79"/>
    <x v="1"/>
    <x v="3"/>
    <x v="2"/>
    <x v="7"/>
    <x v="5"/>
    <s v="Xerox 1903"/>
    <n v="0.36"/>
    <s v="United States"/>
    <x v="2"/>
    <x v="4"/>
    <x v="221"/>
    <x v="232"/>
    <d v="2015-03-10T00:00:00"/>
    <x v="2"/>
    <x v="2"/>
    <x v="68"/>
    <d v="2015-03-11T00:00:00"/>
    <d v="2015-03-11T00:00:00"/>
    <d v="2015-03-31T00:00:00"/>
    <d v="2015-03-11T00:00:00"/>
    <n v="-67.489999999999995"/>
    <n v="17"/>
    <n v="110.19"/>
    <x v="526"/>
    <n v="5.9600000000000009"/>
    <x v="2"/>
    <x v="1"/>
    <n v="-0.61248752155368003"/>
    <n v="42.7"/>
    <x v="10"/>
    <s v="Mar 2015"/>
    <s v="Mar 2015  Week 11"/>
    <x v="1"/>
    <x v="1"/>
    <x v="1"/>
    <x v="0"/>
  </r>
  <r>
    <n v="753"/>
    <s v="Elisabeth Massey"/>
    <x v="0"/>
    <n v="0.06"/>
    <n v="2.61"/>
    <n v="0.5"/>
    <x v="2"/>
    <x v="3"/>
    <x v="2"/>
    <x v="13"/>
    <x v="5"/>
    <s v="Avery 479"/>
    <n v="0.39"/>
    <s v="United States"/>
    <x v="2"/>
    <x v="41"/>
    <x v="438"/>
    <x v="479"/>
    <d v="2015-03-11T00:00:00"/>
    <x v="2"/>
    <x v="2"/>
    <x v="69"/>
    <d v="2015-03-11T00:00:00"/>
    <d v="2015-03-11T00:00:00"/>
    <d v="2015-03-31T00:00:00"/>
    <d v="2015-03-11T00:00:00"/>
    <n v="10.85"/>
    <n v="1"/>
    <n v="17.59"/>
    <x v="527"/>
    <n v="2.5499999999999998"/>
    <x v="2"/>
    <x v="6"/>
    <n v="0.61682774303581578"/>
    <n v="28.439999999999998"/>
    <x v="10"/>
    <s v="Mar 2015"/>
    <s v="Mar 2015  Week 11"/>
    <x v="0"/>
    <x v="0"/>
    <x v="0"/>
    <x v="0"/>
  </r>
  <r>
    <n v="753"/>
    <s v="Elisabeth Massey"/>
    <x v="0"/>
    <n v="0.01"/>
    <n v="6.35"/>
    <n v="1.02"/>
    <x v="1"/>
    <x v="3"/>
    <x v="2"/>
    <x v="7"/>
    <x v="2"/>
    <s v="Telephone Message Books with Fax/Mobile Section, 5 1/2&quot; x 3 3/16&quot;"/>
    <n v="0.39"/>
    <s v="United States"/>
    <x v="2"/>
    <x v="41"/>
    <x v="438"/>
    <x v="479"/>
    <d v="2015-03-11T00:00:00"/>
    <x v="2"/>
    <x v="2"/>
    <x v="69"/>
    <d v="2015-03-13T00:00:00"/>
    <d v="2015-03-13T00:00:00"/>
    <d v="2015-03-31T00:00:00"/>
    <d v="2015-03-13T00:00:00"/>
    <n v="97.662599999999998"/>
    <n v="22"/>
    <n v="141.54"/>
    <x v="527"/>
    <n v="6.34"/>
    <x v="2"/>
    <x v="2"/>
    <n v="0.69000000000000006"/>
    <n v="239.20259999999999"/>
    <x v="10"/>
    <s v="Mar 2015"/>
    <s v="Mar 2015  Week 11"/>
    <x v="1"/>
    <x v="1"/>
    <x v="1"/>
    <x v="0"/>
  </r>
  <r>
    <n v="1494"/>
    <s v="Kate Lehman"/>
    <x v="0"/>
    <n v="0.06"/>
    <n v="8.3699999999999992"/>
    <n v="10.16"/>
    <x v="1"/>
    <x v="3"/>
    <x v="0"/>
    <x v="11"/>
    <x v="4"/>
    <s v="Westinghouse Clip-On Gooseneck Lamps"/>
    <n v="0.59"/>
    <s v="United States"/>
    <x v="3"/>
    <x v="36"/>
    <x v="439"/>
    <x v="480"/>
    <d v="2015-03-11T00:00:00"/>
    <x v="2"/>
    <x v="2"/>
    <x v="69"/>
    <d v="2015-03-13T00:00:00"/>
    <d v="2015-03-13T00:00:00"/>
    <d v="2015-03-31T00:00:00"/>
    <d v="2015-03-13T00:00:00"/>
    <n v="-255.65"/>
    <n v="18"/>
    <n v="157.63999999999999"/>
    <x v="528"/>
    <n v="8.3099999999999987"/>
    <x v="3"/>
    <x v="2"/>
    <n v="-1.6217330626744484"/>
    <n v="-98.010000000000019"/>
    <x v="10"/>
    <s v="Mar 2015"/>
    <s v="Mar 2015  Week 11"/>
    <x v="0"/>
    <x v="0"/>
    <x v="0"/>
    <x v="0"/>
  </r>
  <r>
    <n v="1494"/>
    <s v="Kate Lehman"/>
    <x v="0"/>
    <n v="0.09"/>
    <n v="6.48"/>
    <n v="9.17"/>
    <x v="2"/>
    <x v="3"/>
    <x v="2"/>
    <x v="7"/>
    <x v="5"/>
    <s v="Xerox 1996"/>
    <n v="0.37"/>
    <s v="United States"/>
    <x v="3"/>
    <x v="36"/>
    <x v="439"/>
    <x v="480"/>
    <d v="2015-03-11T00:00:00"/>
    <x v="2"/>
    <x v="2"/>
    <x v="69"/>
    <d v="2015-03-13T00:00:00"/>
    <d v="2015-03-13T00:00:00"/>
    <d v="2015-03-31T00:00:00"/>
    <d v="2015-03-13T00:00:00"/>
    <n v="-76.540000000000006"/>
    <n v="6"/>
    <n v="42.16"/>
    <x v="528"/>
    <n v="6.3900000000000006"/>
    <x v="3"/>
    <x v="2"/>
    <n v="-1.8154648956356738"/>
    <n v="-34.38000000000001"/>
    <x v="10"/>
    <s v="Mar 2015"/>
    <s v="Mar 2015  Week 11"/>
    <x v="1"/>
    <x v="1"/>
    <x v="1"/>
    <x v="0"/>
  </r>
  <r>
    <n v="1497"/>
    <s v="Gloria Jacobs"/>
    <x v="0"/>
    <n v="0.09"/>
    <n v="6.28"/>
    <n v="5.29"/>
    <x v="1"/>
    <x v="3"/>
    <x v="0"/>
    <x v="11"/>
    <x v="5"/>
    <s v="Eldon® 200 Class™ Desk Accessories, Burgundy"/>
    <n v="0.43"/>
    <s v="United States"/>
    <x v="3"/>
    <x v="11"/>
    <x v="440"/>
    <x v="481"/>
    <d v="2015-03-11T00:00:00"/>
    <x v="2"/>
    <x v="2"/>
    <x v="69"/>
    <d v="2015-03-12T00:00:00"/>
    <d v="2015-03-12T00:00:00"/>
    <d v="2015-03-31T00:00:00"/>
    <d v="2015-03-12T00:00:00"/>
    <n v="-10.09"/>
    <n v="2"/>
    <n v="14.08"/>
    <x v="528"/>
    <n v="6.19"/>
    <x v="3"/>
    <x v="1"/>
    <n v="-0.71661931818181812"/>
    <n v="3.99"/>
    <x v="10"/>
    <s v="Mar 2015"/>
    <s v="Mar 2015  Week 11"/>
    <x v="0"/>
    <x v="0"/>
    <x v="1"/>
    <x v="0"/>
  </r>
  <r>
    <n v="1497"/>
    <s v="Gloria Jacobs"/>
    <x v="0"/>
    <n v="0.03"/>
    <n v="15.14"/>
    <n v="4.53"/>
    <x v="1"/>
    <x v="3"/>
    <x v="2"/>
    <x v="6"/>
    <x v="5"/>
    <s v="Eldon® Gobal File Keepers"/>
    <n v="0.81"/>
    <s v="United States"/>
    <x v="3"/>
    <x v="11"/>
    <x v="440"/>
    <x v="481"/>
    <d v="2015-03-11T00:00:00"/>
    <x v="2"/>
    <x v="2"/>
    <x v="69"/>
    <d v="2015-03-13T00:00:00"/>
    <d v="2015-03-13T00:00:00"/>
    <d v="2015-03-31T00:00:00"/>
    <d v="2015-03-13T00:00:00"/>
    <n v="-92.87"/>
    <n v="17"/>
    <n v="256.73"/>
    <x v="528"/>
    <n v="15.110000000000001"/>
    <x v="3"/>
    <x v="2"/>
    <n v="-0.36174190784092236"/>
    <n v="163.86"/>
    <x v="10"/>
    <s v="Mar 2015"/>
    <s v="Mar 2015  Week 11"/>
    <x v="1"/>
    <x v="1"/>
    <x v="1"/>
    <x v="0"/>
  </r>
  <r>
    <n v="2616"/>
    <s v="Laurence Hull"/>
    <x v="0"/>
    <n v="0"/>
    <n v="2.6"/>
    <n v="2.4"/>
    <x v="1"/>
    <x v="3"/>
    <x v="2"/>
    <x v="2"/>
    <x v="2"/>
    <s v="12 Colored Short Pencils"/>
    <n v="0.57999999999999996"/>
    <s v="United States"/>
    <x v="1"/>
    <x v="25"/>
    <x v="441"/>
    <x v="482"/>
    <d v="2015-03-11T00:00:00"/>
    <x v="2"/>
    <x v="2"/>
    <x v="69"/>
    <d v="2015-03-13T00:00:00"/>
    <d v="2015-03-13T00:00:00"/>
    <d v="2015-03-31T00:00:00"/>
    <d v="2015-03-13T00:00:00"/>
    <n v="-45.21"/>
    <n v="16"/>
    <n v="44.75"/>
    <x v="529"/>
    <n v="2.6"/>
    <x v="1"/>
    <x v="2"/>
    <n v="-1.0102793296089385"/>
    <n v="-0.46000000000000085"/>
    <x v="10"/>
    <s v="Mar 2015"/>
    <s v="Mar 2015  Week 11"/>
    <x v="0"/>
    <x v="0"/>
    <x v="0"/>
    <x v="0"/>
  </r>
  <r>
    <n v="1484"/>
    <s v="Alison Stewart"/>
    <x v="1"/>
    <n v="0.06"/>
    <n v="99.99"/>
    <n v="19.989999999999998"/>
    <x v="1"/>
    <x v="2"/>
    <x v="1"/>
    <x v="1"/>
    <x v="5"/>
    <s v="US Robotics 56K V.92 External Faxmodem"/>
    <n v="0.52"/>
    <s v="United States"/>
    <x v="1"/>
    <x v="10"/>
    <x v="442"/>
    <x v="483"/>
    <d v="2015-03-11T00:00:00"/>
    <x v="2"/>
    <x v="2"/>
    <x v="69"/>
    <d v="2015-03-14T00:00:00"/>
    <d v="2015-03-14T00:00:00"/>
    <d v="2015-03-31T00:00:00"/>
    <d v="2015-03-14T00:00:00"/>
    <n v="-127.56"/>
    <n v="3"/>
    <n v="290.24"/>
    <x v="530"/>
    <n v="99.929999999999993"/>
    <x v="1"/>
    <x v="0"/>
    <n v="-0.43949834619625139"/>
    <n v="162.68"/>
    <x v="10"/>
    <s v="Mar 2015"/>
    <s v="Mar 2015  Week 11"/>
    <x v="0"/>
    <x v="0"/>
    <x v="0"/>
    <x v="0"/>
  </r>
  <r>
    <n v="1484"/>
    <s v="Alison Stewart"/>
    <x v="1"/>
    <n v="0"/>
    <n v="193.17"/>
    <n v="19.989999999999998"/>
    <x v="1"/>
    <x v="2"/>
    <x v="2"/>
    <x v="6"/>
    <x v="5"/>
    <s v="Fellowes Staxonsteel® Drawer Files"/>
    <n v="0.71"/>
    <s v="United States"/>
    <x v="1"/>
    <x v="10"/>
    <x v="442"/>
    <x v="483"/>
    <d v="2015-03-11T00:00:00"/>
    <x v="2"/>
    <x v="2"/>
    <x v="69"/>
    <d v="2015-03-12T00:00:00"/>
    <d v="2015-03-12T00:00:00"/>
    <d v="2015-03-31T00:00:00"/>
    <d v="2015-03-12T00:00:00"/>
    <n v="282.18"/>
    <n v="5"/>
    <n v="971.4"/>
    <x v="530"/>
    <n v="193.17"/>
    <x v="1"/>
    <x v="1"/>
    <n v="0.2904879555281038"/>
    <n v="1253.58"/>
    <x v="10"/>
    <s v="Mar 2015"/>
    <s v="Mar 2015  Week 11"/>
    <x v="1"/>
    <x v="1"/>
    <x v="1"/>
    <x v="0"/>
  </r>
  <r>
    <n v="1484"/>
    <s v="Alison Stewart"/>
    <x v="1"/>
    <n v="0.08"/>
    <n v="20.99"/>
    <n v="3.3"/>
    <x v="2"/>
    <x v="2"/>
    <x v="1"/>
    <x v="12"/>
    <x v="1"/>
    <s v="Accessory39"/>
    <n v="0.81"/>
    <s v="United States"/>
    <x v="1"/>
    <x v="10"/>
    <x v="442"/>
    <x v="483"/>
    <d v="2015-03-11T00:00:00"/>
    <x v="2"/>
    <x v="2"/>
    <x v="69"/>
    <d v="2015-03-11T00:00:00"/>
    <d v="2015-03-11T00:00:00"/>
    <d v="2015-03-31T00:00:00"/>
    <d v="2015-03-11T00:00:00"/>
    <n v="-96.337999999999994"/>
    <n v="11"/>
    <n v="193.51"/>
    <x v="530"/>
    <n v="20.91"/>
    <x v="1"/>
    <x v="6"/>
    <n v="-0.49784507260606686"/>
    <n v="97.171999999999997"/>
    <x v="10"/>
    <s v="Mar 2015"/>
    <s v="Mar 2015  Week 11"/>
    <x v="1"/>
    <x v="1"/>
    <x v="1"/>
    <x v="0"/>
  </r>
  <r>
    <n v="3397"/>
    <s v="Andrea Shaw"/>
    <x v="1"/>
    <n v="0.01"/>
    <n v="10.9"/>
    <n v="7.46"/>
    <x v="1"/>
    <x v="0"/>
    <x v="2"/>
    <x v="6"/>
    <x v="5"/>
    <s v="Crate-A-Files™"/>
    <n v="0.59"/>
    <s v="United States"/>
    <x v="1"/>
    <x v="10"/>
    <x v="443"/>
    <x v="484"/>
    <d v="2015-03-11T00:00:00"/>
    <x v="2"/>
    <x v="2"/>
    <x v="69"/>
    <d v="2015-03-12T00:00:00"/>
    <d v="2015-03-12T00:00:00"/>
    <d v="2015-03-31T00:00:00"/>
    <d v="2015-03-12T00:00:00"/>
    <n v="-116.76"/>
    <n v="18"/>
    <n v="207.31"/>
    <x v="531"/>
    <n v="10.89"/>
    <x v="1"/>
    <x v="1"/>
    <n v="-0.56321450967150644"/>
    <n v="90.55"/>
    <x v="10"/>
    <s v="Mar 2015"/>
    <s v="Mar 2015  Week 11"/>
    <x v="0"/>
    <x v="0"/>
    <x v="0"/>
    <x v="0"/>
  </r>
  <r>
    <n v="3397"/>
    <s v="Andrea Shaw"/>
    <x v="1"/>
    <n v="0.1"/>
    <n v="7.99"/>
    <n v="5.03"/>
    <x v="1"/>
    <x v="0"/>
    <x v="1"/>
    <x v="12"/>
    <x v="6"/>
    <s v="Bell Sonecor JB700 Caller ID"/>
    <n v="0.6"/>
    <s v="United States"/>
    <x v="1"/>
    <x v="10"/>
    <x v="443"/>
    <x v="484"/>
    <d v="2015-03-11T00:00:00"/>
    <x v="2"/>
    <x v="2"/>
    <x v="69"/>
    <d v="2015-03-12T00:00:00"/>
    <d v="2015-03-12T00:00:00"/>
    <d v="2015-03-31T00:00:00"/>
    <d v="2015-03-12T00:00:00"/>
    <n v="-160.952"/>
    <n v="22"/>
    <n v="143.12"/>
    <x v="531"/>
    <n v="7.8900000000000006"/>
    <x v="1"/>
    <x v="1"/>
    <n v="-1.1245947456679708"/>
    <n v="-17.831999999999994"/>
    <x v="10"/>
    <s v="Mar 2015"/>
    <s v="Mar 2015  Week 11"/>
    <x v="1"/>
    <x v="1"/>
    <x v="1"/>
    <x v="0"/>
  </r>
  <r>
    <n v="3151"/>
    <s v="Glenda Hunter"/>
    <x v="4"/>
    <n v="0.02"/>
    <n v="5.98"/>
    <n v="1.49"/>
    <x v="1"/>
    <x v="3"/>
    <x v="2"/>
    <x v="5"/>
    <x v="5"/>
    <s v="Avery Hanging File Binders"/>
    <n v="0.39"/>
    <s v="United States"/>
    <x v="2"/>
    <x v="8"/>
    <x v="257"/>
    <x v="271"/>
    <d v="2015-03-11T00:00:00"/>
    <x v="2"/>
    <x v="2"/>
    <x v="69"/>
    <d v="2015-03-12T00:00:00"/>
    <d v="2015-03-12T00:00:00"/>
    <d v="2015-03-31T00:00:00"/>
    <d v="2015-03-12T00:00:00"/>
    <n v="28.526"/>
    <n v="10"/>
    <n v="59.9"/>
    <x v="532"/>
    <n v="5.9600000000000009"/>
    <x v="2"/>
    <x v="1"/>
    <n v="0.4762270450751252"/>
    <n v="88.426000000000002"/>
    <x v="10"/>
    <s v="Mar 2015"/>
    <s v="Mar 2015  Week 11"/>
    <x v="1"/>
    <x v="1"/>
    <x v="0"/>
    <x v="0"/>
  </r>
  <r>
    <n v="796"/>
    <s v="Amanda Conner"/>
    <x v="3"/>
    <n v="0.06"/>
    <n v="8.6"/>
    <n v="6.19"/>
    <x v="1"/>
    <x v="3"/>
    <x v="2"/>
    <x v="5"/>
    <x v="5"/>
    <s v="Avery Printable Repositionable Plastic Tabs"/>
    <n v="0.38"/>
    <s v="United States"/>
    <x v="1"/>
    <x v="13"/>
    <x v="444"/>
    <x v="485"/>
    <d v="2015-03-11T00:00:00"/>
    <x v="2"/>
    <x v="2"/>
    <x v="69"/>
    <d v="2015-03-12T00:00:00"/>
    <d v="2015-03-12T00:00:00"/>
    <d v="2015-03-31T00:00:00"/>
    <d v="2015-03-12T00:00:00"/>
    <n v="-46.115000000000002"/>
    <n v="9"/>
    <n v="79.400000000000006"/>
    <x v="533"/>
    <n v="8.5399999999999991"/>
    <x v="1"/>
    <x v="1"/>
    <n v="-0.58079345088161205"/>
    <n v="33.285000000000004"/>
    <x v="10"/>
    <s v="Mar 2015"/>
    <s v="Mar 2015  Week 11"/>
    <x v="0"/>
    <x v="0"/>
    <x v="0"/>
    <x v="0"/>
  </r>
  <r>
    <n v="1254"/>
    <s v="Anne Bland"/>
    <x v="0"/>
    <n v="0.06"/>
    <n v="80.98"/>
    <n v="35"/>
    <x v="1"/>
    <x v="2"/>
    <x v="2"/>
    <x v="6"/>
    <x v="4"/>
    <s v="Carina Double Wide Media Storage Towers in Natural &amp; Black"/>
    <n v="0.81"/>
    <s v="United States"/>
    <x v="1"/>
    <x v="18"/>
    <x v="445"/>
    <x v="486"/>
    <d v="2015-03-12T00:00:00"/>
    <x v="2"/>
    <x v="2"/>
    <x v="70"/>
    <d v="2015-03-13T00:00:00"/>
    <d v="2015-03-13T00:00:00"/>
    <d v="2015-03-31T00:00:00"/>
    <d v="2015-03-13T00:00:00"/>
    <n v="-218.77"/>
    <n v="2"/>
    <n v="172.79"/>
    <x v="534"/>
    <n v="80.92"/>
    <x v="1"/>
    <x v="1"/>
    <n v="-1.2661033624631057"/>
    <n v="-45.980000000000018"/>
    <x v="10"/>
    <s v="Mar 2015"/>
    <s v="Mar 2015  Week 11"/>
    <x v="0"/>
    <x v="0"/>
    <x v="0"/>
    <x v="0"/>
  </r>
  <r>
    <n v="2896"/>
    <s v="Anna Ellis"/>
    <x v="0"/>
    <n v="0"/>
    <n v="22.84"/>
    <n v="16.920000000000002"/>
    <x v="1"/>
    <x v="2"/>
    <x v="2"/>
    <x v="7"/>
    <x v="5"/>
    <s v="Xerox 1973"/>
    <n v="0.39"/>
    <s v="United States"/>
    <x v="1"/>
    <x v="7"/>
    <x v="185"/>
    <x v="195"/>
    <d v="2015-03-12T00:00:00"/>
    <x v="2"/>
    <x v="2"/>
    <x v="70"/>
    <d v="2015-03-14T00:00:00"/>
    <d v="2015-03-14T00:00:00"/>
    <d v="2015-03-31T00:00:00"/>
    <d v="2015-03-14T00:00:00"/>
    <n v="-83.75"/>
    <n v="15"/>
    <n v="370.62"/>
    <x v="535"/>
    <n v="22.84"/>
    <x v="1"/>
    <x v="2"/>
    <n v="-0.22597269440397172"/>
    <n v="286.87"/>
    <x v="10"/>
    <s v="Mar 2015"/>
    <s v="Mar 2015  Week 11"/>
    <x v="1"/>
    <x v="1"/>
    <x v="0"/>
    <x v="0"/>
  </r>
  <r>
    <n v="1027"/>
    <s v="Brian Bennett"/>
    <x v="1"/>
    <n v="0.1"/>
    <n v="73.98"/>
    <n v="4"/>
    <x v="1"/>
    <x v="0"/>
    <x v="1"/>
    <x v="1"/>
    <x v="5"/>
    <s v="Keytronic French Keyboard"/>
    <n v="0.79"/>
    <s v="United States"/>
    <x v="3"/>
    <x v="11"/>
    <x v="446"/>
    <x v="487"/>
    <d v="2015-03-12T00:00:00"/>
    <x v="2"/>
    <x v="2"/>
    <x v="70"/>
    <d v="2015-03-13T00:00:00"/>
    <d v="2015-03-13T00:00:00"/>
    <d v="2015-03-31T00:00:00"/>
    <d v="2015-03-13T00:00:00"/>
    <n v="-229.87"/>
    <n v="5"/>
    <n v="347.23"/>
    <x v="536"/>
    <n v="73.88000000000001"/>
    <x v="3"/>
    <x v="1"/>
    <n v="-0.66201077095873051"/>
    <n v="117.36000000000001"/>
    <x v="10"/>
    <s v="Mar 2015"/>
    <s v="Mar 2015  Week 11"/>
    <x v="0"/>
    <x v="0"/>
    <x v="0"/>
    <x v="0"/>
  </r>
  <r>
    <n v="1027"/>
    <s v="Brian Bennett"/>
    <x v="1"/>
    <n v="0.05"/>
    <n v="51.98"/>
    <n v="10.17"/>
    <x v="1"/>
    <x v="0"/>
    <x v="1"/>
    <x v="3"/>
    <x v="6"/>
    <s v="Canon MP25DIII Desktop Whisper-Quiet Printing Calculator"/>
    <n v="0.37"/>
    <s v="United States"/>
    <x v="3"/>
    <x v="11"/>
    <x v="446"/>
    <x v="487"/>
    <d v="2015-03-12T00:00:00"/>
    <x v="2"/>
    <x v="2"/>
    <x v="70"/>
    <d v="2015-03-13T00:00:00"/>
    <d v="2015-03-13T00:00:00"/>
    <d v="2015-03-31T00:00:00"/>
    <d v="2015-03-13T00:00:00"/>
    <n v="329.9787"/>
    <n v="9"/>
    <n v="478.23"/>
    <x v="536"/>
    <n v="51.93"/>
    <x v="3"/>
    <x v="1"/>
    <n v="0.69"/>
    <n v="808.20870000000002"/>
    <x v="10"/>
    <s v="Mar 2015"/>
    <s v="Mar 2015  Week 11"/>
    <x v="1"/>
    <x v="1"/>
    <x v="1"/>
    <x v="0"/>
  </r>
  <r>
    <n v="32"/>
    <s v="Matthew Berman"/>
    <x v="2"/>
    <n v="0.06"/>
    <n v="205.99"/>
    <n v="8.99"/>
    <x v="1"/>
    <x v="3"/>
    <x v="1"/>
    <x v="12"/>
    <x v="5"/>
    <s v="TimeportP7382"/>
    <n v="0.56000000000000005"/>
    <s v="United States"/>
    <x v="2"/>
    <x v="14"/>
    <x v="162"/>
    <x v="169"/>
    <d v="2015-03-12T00:00:00"/>
    <x v="2"/>
    <x v="2"/>
    <x v="70"/>
    <d v="2015-03-19T00:00:00"/>
    <d v="2015-03-19T00:00:00"/>
    <d v="2015-03-31T00:00:00"/>
    <d v="2015-03-19T00:00:00"/>
    <n v="3568.096"/>
    <n v="22"/>
    <n v="3838.14"/>
    <x v="537"/>
    <n v="205.93"/>
    <x v="2"/>
    <x v="7"/>
    <n v="0.92964196199200655"/>
    <n v="7406.2359999999999"/>
    <x v="10"/>
    <s v="Mar 2015"/>
    <s v="Mar 2015  Week 11"/>
    <x v="1"/>
    <x v="1"/>
    <x v="0"/>
    <x v="0"/>
  </r>
  <r>
    <n v="2593"/>
    <s v="Anne Schultz"/>
    <x v="2"/>
    <n v="0.01"/>
    <n v="85.99"/>
    <n v="0.99"/>
    <x v="1"/>
    <x v="3"/>
    <x v="1"/>
    <x v="12"/>
    <x v="2"/>
    <s v="Accessory4"/>
    <n v="0.85"/>
    <s v="United States"/>
    <x v="0"/>
    <x v="5"/>
    <x v="447"/>
    <x v="488"/>
    <d v="2015-03-12T00:00:00"/>
    <x v="2"/>
    <x v="2"/>
    <x v="70"/>
    <d v="2015-03-17T00:00:00"/>
    <d v="2015-03-17T00:00:00"/>
    <d v="2015-03-31T00:00:00"/>
    <d v="2015-03-17T00:00:00"/>
    <n v="311.73"/>
    <n v="2"/>
    <n v="146.16999999999999"/>
    <x v="538"/>
    <n v="85.97999999999999"/>
    <x v="0"/>
    <x v="3"/>
    <n v="2.1326537593213386"/>
    <n v="457.9"/>
    <x v="10"/>
    <s v="Mar 2015"/>
    <s v="Mar 2015  Week 11"/>
    <x v="0"/>
    <x v="0"/>
    <x v="0"/>
    <x v="0"/>
  </r>
  <r>
    <n v="2741"/>
    <s v="Megan York"/>
    <x v="2"/>
    <n v="0.01"/>
    <n v="35.99"/>
    <n v="5.99"/>
    <x v="1"/>
    <x v="0"/>
    <x v="1"/>
    <x v="12"/>
    <x v="2"/>
    <s v="Accessory41"/>
    <n v="0.38"/>
    <s v="United States"/>
    <x v="2"/>
    <x v="37"/>
    <x v="448"/>
    <x v="489"/>
    <d v="2015-03-12T00:00:00"/>
    <x v="2"/>
    <x v="2"/>
    <x v="70"/>
    <d v="2015-03-19T00:00:00"/>
    <d v="2015-03-19T00:00:00"/>
    <d v="2015-03-31T00:00:00"/>
    <d v="2015-03-19T00:00:00"/>
    <n v="218.23320000000001"/>
    <n v="10"/>
    <n v="316.27999999999997"/>
    <x v="539"/>
    <n v="35.980000000000004"/>
    <x v="2"/>
    <x v="7"/>
    <n v="0.69000000000000006"/>
    <n v="534.51319999999998"/>
    <x v="10"/>
    <s v="Mar 2015"/>
    <s v="Mar 2015  Week 11"/>
    <x v="0"/>
    <x v="0"/>
    <x v="0"/>
    <x v="0"/>
  </r>
  <r>
    <n v="146"/>
    <s v="Yvonne Fox"/>
    <x v="3"/>
    <n v="0.01"/>
    <n v="45.98"/>
    <n v="4.8"/>
    <x v="1"/>
    <x v="0"/>
    <x v="0"/>
    <x v="11"/>
    <x v="2"/>
    <s v="Tenex B1-RE Series Chair Mats for Low Pile Carpets"/>
    <n v="0.68"/>
    <s v="United States"/>
    <x v="1"/>
    <x v="18"/>
    <x v="449"/>
    <x v="490"/>
    <d v="2015-03-12T00:00:00"/>
    <x v="2"/>
    <x v="2"/>
    <x v="70"/>
    <d v="2015-03-13T00:00:00"/>
    <d v="2015-03-13T00:00:00"/>
    <d v="2015-03-31T00:00:00"/>
    <d v="2015-03-13T00:00:00"/>
    <n v="133.5771"/>
    <n v="4"/>
    <n v="193.59"/>
    <x v="540"/>
    <n v="45.97"/>
    <x v="1"/>
    <x v="1"/>
    <n v="0.69"/>
    <n v="327.1671"/>
    <x v="10"/>
    <s v="Mar 2015"/>
    <s v="Mar 2015  Week 11"/>
    <x v="0"/>
    <x v="0"/>
    <x v="0"/>
    <x v="0"/>
  </r>
  <r>
    <n v="903"/>
    <s v="Francis Spivey"/>
    <x v="3"/>
    <n v="0"/>
    <n v="5.98"/>
    <n v="1.49"/>
    <x v="1"/>
    <x v="1"/>
    <x v="2"/>
    <x v="5"/>
    <x v="5"/>
    <s v="Avery Hanging File Binders"/>
    <n v="0.39"/>
    <s v="United States"/>
    <x v="3"/>
    <x v="35"/>
    <x v="300"/>
    <x v="491"/>
    <d v="2015-03-12T00:00:00"/>
    <x v="2"/>
    <x v="2"/>
    <x v="70"/>
    <d v="2015-03-14T00:00:00"/>
    <d v="2015-03-14T00:00:00"/>
    <d v="2015-03-31T00:00:00"/>
    <d v="2015-03-14T00:00:00"/>
    <n v="80.674800000000005"/>
    <n v="18"/>
    <n v="116.92"/>
    <x v="541"/>
    <n v="5.98"/>
    <x v="3"/>
    <x v="2"/>
    <n v="0.69000000000000006"/>
    <n v="197.59480000000002"/>
    <x v="10"/>
    <s v="Mar 2015"/>
    <s v="Mar 2015  Week 11"/>
    <x v="0"/>
    <x v="0"/>
    <x v="0"/>
    <x v="0"/>
  </r>
  <r>
    <n v="2037"/>
    <s v="Lynda Herman"/>
    <x v="3"/>
    <n v="0"/>
    <n v="73.98"/>
    <n v="14.52"/>
    <x v="1"/>
    <x v="0"/>
    <x v="1"/>
    <x v="1"/>
    <x v="5"/>
    <s v="Keytronic French Keyboard"/>
    <n v="0.65"/>
    <s v="United States"/>
    <x v="2"/>
    <x v="24"/>
    <x v="244"/>
    <x v="257"/>
    <d v="2015-03-12T00:00:00"/>
    <x v="2"/>
    <x v="2"/>
    <x v="70"/>
    <d v="2015-03-14T00:00:00"/>
    <d v="2015-03-14T00:00:00"/>
    <d v="2015-03-31T00:00:00"/>
    <d v="2015-03-14T00:00:00"/>
    <n v="-88.61"/>
    <n v="4"/>
    <n v="305.70999999999998"/>
    <x v="542"/>
    <n v="73.98"/>
    <x v="2"/>
    <x v="2"/>
    <n v="-0.28984985770828564"/>
    <n v="217.09999999999997"/>
    <x v="10"/>
    <s v="Mar 2015"/>
    <s v="Mar 2015  Week 11"/>
    <x v="0"/>
    <x v="0"/>
    <x v="0"/>
    <x v="0"/>
  </r>
  <r>
    <n v="2787"/>
    <s v="Rodney Kearney"/>
    <x v="3"/>
    <n v="0.01"/>
    <n v="47.98"/>
    <n v="3.61"/>
    <x v="2"/>
    <x v="1"/>
    <x v="1"/>
    <x v="1"/>
    <x v="1"/>
    <s v="DS/HD IBM Formatted Diskettes, 200/Pack - Staples"/>
    <n v="0.71"/>
    <s v="United States"/>
    <x v="0"/>
    <x v="17"/>
    <x v="450"/>
    <x v="492"/>
    <d v="2015-03-12T00:00:00"/>
    <x v="2"/>
    <x v="2"/>
    <x v="70"/>
    <d v="2015-03-13T00:00:00"/>
    <d v="2015-03-13T00:00:00"/>
    <d v="2015-03-31T00:00:00"/>
    <d v="2015-03-13T00:00:00"/>
    <n v="-44.436"/>
    <n v="8"/>
    <n v="393.98"/>
    <x v="543"/>
    <n v="47.97"/>
    <x v="0"/>
    <x v="1"/>
    <n v="-0.11278745113965176"/>
    <n v="349.54400000000004"/>
    <x v="10"/>
    <s v="Mar 2015"/>
    <s v="Mar 2015  Week 11"/>
    <x v="0"/>
    <x v="0"/>
    <x v="0"/>
    <x v="0"/>
  </r>
  <r>
    <n v="573"/>
    <s v="Vanessa Winstead"/>
    <x v="0"/>
    <n v="0.05"/>
    <n v="4.13"/>
    <n v="5.04"/>
    <x v="1"/>
    <x v="2"/>
    <x v="2"/>
    <x v="5"/>
    <x v="5"/>
    <s v="ACCOHIDE® 3-Ring Binder, Blue, 1&quot;"/>
    <n v="0.38"/>
    <s v="United States"/>
    <x v="1"/>
    <x v="10"/>
    <x v="383"/>
    <x v="414"/>
    <d v="2015-03-13T00:00:00"/>
    <x v="2"/>
    <x v="2"/>
    <x v="71"/>
    <d v="2015-03-14T00:00:00"/>
    <d v="2015-03-14T00:00:00"/>
    <d v="2015-03-31T00:00:00"/>
    <d v="2015-03-14T00:00:00"/>
    <n v="-12.1555"/>
    <n v="1"/>
    <n v="5.84"/>
    <x v="544"/>
    <n v="4.08"/>
    <x v="1"/>
    <x v="1"/>
    <n v="-2.0814212328767123"/>
    <n v="-6.3155000000000001"/>
    <x v="10"/>
    <s v="Mar 2015"/>
    <s v="Mar 2015  Week 11"/>
    <x v="1"/>
    <x v="1"/>
    <x v="0"/>
    <x v="0"/>
  </r>
  <r>
    <n v="1035"/>
    <s v="Kent Burton"/>
    <x v="0"/>
    <n v="7.0000000000000007E-2"/>
    <n v="125.99"/>
    <n v="2.5"/>
    <x v="1"/>
    <x v="2"/>
    <x v="1"/>
    <x v="12"/>
    <x v="5"/>
    <s v="i2000"/>
    <n v="0.6"/>
    <s v="United States"/>
    <x v="3"/>
    <x v="27"/>
    <x v="451"/>
    <x v="493"/>
    <d v="2015-03-13T00:00:00"/>
    <x v="2"/>
    <x v="2"/>
    <x v="71"/>
    <d v="2015-03-13T00:00:00"/>
    <d v="2015-03-13T00:00:00"/>
    <d v="2015-03-31T00:00:00"/>
    <d v="2015-03-13T00:00:00"/>
    <n v="-604.40599999999995"/>
    <n v="1"/>
    <n v="100.59"/>
    <x v="545"/>
    <n v="125.92"/>
    <x v="3"/>
    <x v="6"/>
    <n v="-6.0086092056864491"/>
    <n v="-503.81599999999992"/>
    <x v="10"/>
    <s v="Mar 2015"/>
    <s v="Mar 2015  Week 11"/>
    <x v="0"/>
    <x v="0"/>
    <x v="0"/>
    <x v="0"/>
  </r>
  <r>
    <n v="1036"/>
    <s v="Jessica Huffman"/>
    <x v="0"/>
    <n v="0.03"/>
    <n v="99.99"/>
    <n v="19.989999999999998"/>
    <x v="1"/>
    <x v="2"/>
    <x v="1"/>
    <x v="1"/>
    <x v="5"/>
    <s v="US Robotics 56K V.92 External Faxmodem"/>
    <n v="0.52"/>
    <s v="United States"/>
    <x v="3"/>
    <x v="27"/>
    <x v="452"/>
    <x v="494"/>
    <d v="2015-03-13T00:00:00"/>
    <x v="2"/>
    <x v="2"/>
    <x v="71"/>
    <d v="2015-03-14T00:00:00"/>
    <d v="2015-03-14T00:00:00"/>
    <d v="2015-03-31T00:00:00"/>
    <d v="2015-03-14T00:00:00"/>
    <n v="293.66000000000003"/>
    <n v="6"/>
    <n v="598.38"/>
    <x v="545"/>
    <n v="99.96"/>
    <x v="3"/>
    <x v="1"/>
    <n v="0.49075838096193058"/>
    <n v="892.04"/>
    <x v="10"/>
    <s v="Mar 2015"/>
    <s v="Mar 2015  Week 11"/>
    <x v="0"/>
    <x v="0"/>
    <x v="1"/>
    <x v="0"/>
  </r>
  <r>
    <n v="2468"/>
    <s v="Rhonda Stein"/>
    <x v="0"/>
    <n v="0.04"/>
    <n v="65.989999999999995"/>
    <n v="8.99"/>
    <x v="1"/>
    <x v="3"/>
    <x v="1"/>
    <x v="12"/>
    <x v="5"/>
    <s v="i270"/>
    <n v="0.55000000000000004"/>
    <s v="United States"/>
    <x v="0"/>
    <x v="9"/>
    <x v="453"/>
    <x v="495"/>
    <d v="2015-03-13T00:00:00"/>
    <x v="2"/>
    <x v="2"/>
    <x v="71"/>
    <d v="2015-03-14T00:00:00"/>
    <d v="2015-03-14T00:00:00"/>
    <d v="2015-03-31T00:00:00"/>
    <d v="2015-03-14T00:00:00"/>
    <n v="-335.041"/>
    <n v="13"/>
    <n v="724.57"/>
    <x v="546"/>
    <n v="65.949999999999989"/>
    <x v="0"/>
    <x v="1"/>
    <n v="-0.4623997681383441"/>
    <n v="389.52900000000005"/>
    <x v="10"/>
    <s v="Mar 2015"/>
    <s v="Mar 2015  Week 11"/>
    <x v="0"/>
    <x v="0"/>
    <x v="0"/>
    <x v="0"/>
  </r>
  <r>
    <n v="3036"/>
    <s v="Edith Reynolds"/>
    <x v="0"/>
    <n v="0.08"/>
    <n v="178.47"/>
    <n v="19.989999999999998"/>
    <x v="1"/>
    <x v="2"/>
    <x v="2"/>
    <x v="6"/>
    <x v="5"/>
    <s v="Hot File® 7-Pocket, Floor Stand"/>
    <n v="0.55000000000000004"/>
    <s v="United States"/>
    <x v="1"/>
    <x v="39"/>
    <x v="140"/>
    <x v="144"/>
    <d v="2015-03-13T00:00:00"/>
    <x v="2"/>
    <x v="2"/>
    <x v="71"/>
    <d v="2015-03-16T00:00:00"/>
    <d v="2015-03-16T00:00:00"/>
    <d v="2015-03-31T00:00:00"/>
    <d v="2015-03-16T00:00:00"/>
    <n v="2267.2199999999998"/>
    <n v="22"/>
    <n v="3802.01"/>
    <x v="547"/>
    <n v="178.39"/>
    <x v="1"/>
    <x v="0"/>
    <n v="0.59632141945970674"/>
    <n v="6069.23"/>
    <x v="10"/>
    <s v="Mar 2015"/>
    <s v="Mar 2015  Week 11"/>
    <x v="1"/>
    <x v="1"/>
    <x v="0"/>
    <x v="0"/>
  </r>
  <r>
    <n v="600"/>
    <s v="Vickie Morse"/>
    <x v="4"/>
    <n v="0.06"/>
    <n v="6.48"/>
    <n v="7.37"/>
    <x v="1"/>
    <x v="3"/>
    <x v="2"/>
    <x v="7"/>
    <x v="5"/>
    <s v="Xerox 210"/>
    <n v="0.37"/>
    <s v="United States"/>
    <x v="3"/>
    <x v="36"/>
    <x v="454"/>
    <x v="496"/>
    <d v="2015-03-13T00:00:00"/>
    <x v="2"/>
    <x v="2"/>
    <x v="71"/>
    <d v="2015-03-14T00:00:00"/>
    <d v="2015-03-14T00:00:00"/>
    <d v="2015-03-31T00:00:00"/>
    <d v="2015-03-14T00:00:00"/>
    <n v="-75.44"/>
    <n v="5"/>
    <n v="32.39"/>
    <x v="548"/>
    <n v="6.4200000000000008"/>
    <x v="3"/>
    <x v="1"/>
    <n v="-2.3291139240506329"/>
    <n v="-43.05"/>
    <x v="10"/>
    <s v="Mar 2015"/>
    <s v="Mar 2015  Week 11"/>
    <x v="0"/>
    <x v="0"/>
    <x v="0"/>
    <x v="0"/>
  </r>
  <r>
    <n v="2285"/>
    <s v="Arnold Floyd Blair"/>
    <x v="4"/>
    <n v="0.02"/>
    <n v="17.7"/>
    <n v="9.4700000000000006"/>
    <x v="2"/>
    <x v="3"/>
    <x v="2"/>
    <x v="6"/>
    <x v="5"/>
    <s v="Portfile® Personal File Boxes"/>
    <n v="0.59"/>
    <s v="United States"/>
    <x v="0"/>
    <x v="23"/>
    <x v="455"/>
    <x v="497"/>
    <d v="2015-03-13T00:00:00"/>
    <x v="2"/>
    <x v="2"/>
    <x v="71"/>
    <d v="2015-03-15T00:00:00"/>
    <d v="2015-03-15T00:00:00"/>
    <d v="2015-03-31T00:00:00"/>
    <d v="2015-03-15T00:00:00"/>
    <n v="-85.022000000000006"/>
    <n v="21"/>
    <n v="374.6"/>
    <x v="549"/>
    <n v="17.68"/>
    <x v="0"/>
    <x v="2"/>
    <n v="-0.22696743192738922"/>
    <n v="289.57800000000003"/>
    <x v="10"/>
    <s v="Mar 2015"/>
    <s v="Mar 2015  Week 11"/>
    <x v="0"/>
    <x v="0"/>
    <x v="0"/>
    <x v="0"/>
  </r>
  <r>
    <n v="2484"/>
    <s v="Rhonda Bryant"/>
    <x v="4"/>
    <n v="0.05"/>
    <n v="6.48"/>
    <n v="7.91"/>
    <x v="1"/>
    <x v="3"/>
    <x v="2"/>
    <x v="7"/>
    <x v="5"/>
    <s v="Xerox 216"/>
    <n v="0.37"/>
    <s v="United States"/>
    <x v="0"/>
    <x v="12"/>
    <x v="456"/>
    <x v="498"/>
    <d v="2015-03-13T00:00:00"/>
    <x v="2"/>
    <x v="2"/>
    <x v="71"/>
    <d v="2015-03-14T00:00:00"/>
    <d v="2015-03-14T00:00:00"/>
    <d v="2015-03-31T00:00:00"/>
    <d v="2015-03-14T00:00:00"/>
    <n v="322.12200000000001"/>
    <n v="16"/>
    <n v="109.99"/>
    <x v="550"/>
    <n v="6.4300000000000006"/>
    <x v="0"/>
    <x v="1"/>
    <n v="2.928648058914447"/>
    <n v="432.11200000000002"/>
    <x v="10"/>
    <s v="Mar 2015"/>
    <s v="Mar 2015  Week 11"/>
    <x v="0"/>
    <x v="0"/>
    <x v="0"/>
    <x v="0"/>
  </r>
  <r>
    <n v="2484"/>
    <s v="Rhonda Bryant"/>
    <x v="4"/>
    <n v="0.03"/>
    <n v="111.03"/>
    <n v="8.64"/>
    <x v="1"/>
    <x v="3"/>
    <x v="2"/>
    <x v="6"/>
    <x v="5"/>
    <s v="Fellowes Recycled Storage Drawers"/>
    <n v="0.78"/>
    <s v="United States"/>
    <x v="0"/>
    <x v="12"/>
    <x v="456"/>
    <x v="498"/>
    <d v="2015-03-13T00:00:00"/>
    <x v="2"/>
    <x v="2"/>
    <x v="71"/>
    <d v="2015-03-14T00:00:00"/>
    <d v="2015-03-14T00:00:00"/>
    <d v="2015-03-31T00:00:00"/>
    <d v="2015-03-14T00:00:00"/>
    <n v="366.54"/>
    <n v="8"/>
    <n v="900.12"/>
    <x v="550"/>
    <n v="111"/>
    <x v="0"/>
    <x v="1"/>
    <n v="0.4072123716837755"/>
    <n v="1266.6600000000001"/>
    <x v="10"/>
    <s v="Mar 2015"/>
    <s v="Mar 2015  Week 11"/>
    <x v="1"/>
    <x v="1"/>
    <x v="1"/>
    <x v="0"/>
  </r>
  <r>
    <n v="604"/>
    <s v="Lindsay P Ashley"/>
    <x v="0"/>
    <n v="0.09"/>
    <n v="154.13"/>
    <n v="69"/>
    <x v="2"/>
    <x v="3"/>
    <x v="0"/>
    <x v="0"/>
    <x v="4"/>
    <s v="Laminate Occasional Tables"/>
    <n v="0.68"/>
    <s v="United States"/>
    <x v="2"/>
    <x v="8"/>
    <x v="10"/>
    <x v="111"/>
    <d v="2015-03-14T00:00:00"/>
    <x v="2"/>
    <x v="2"/>
    <x v="72"/>
    <d v="2015-03-15T00:00:00"/>
    <d v="2015-03-15T00:00:00"/>
    <d v="2015-03-31T00:00:00"/>
    <d v="2015-03-15T00:00:00"/>
    <n v="-1763.7476999999999"/>
    <n v="38"/>
    <n v="5679.59"/>
    <x v="551"/>
    <n v="154.04"/>
    <x v="2"/>
    <x v="1"/>
    <n v="-0.31054137710644603"/>
    <n v="3915.8423000000003"/>
    <x v="10"/>
    <s v="Mar 2015"/>
    <s v="Mar 2015  Week 11"/>
    <x v="1"/>
    <x v="1"/>
    <x v="0"/>
    <x v="0"/>
  </r>
  <r>
    <n v="605"/>
    <s v="Alison Peters Wooten"/>
    <x v="0"/>
    <n v="0.09"/>
    <n v="154.13"/>
    <n v="69"/>
    <x v="2"/>
    <x v="3"/>
    <x v="0"/>
    <x v="0"/>
    <x v="4"/>
    <s v="Laminate Occasional Tables"/>
    <n v="0.68"/>
    <s v="United States"/>
    <x v="3"/>
    <x v="11"/>
    <x v="457"/>
    <x v="499"/>
    <d v="2015-03-14T00:00:00"/>
    <x v="2"/>
    <x v="2"/>
    <x v="72"/>
    <d v="2015-03-15T00:00:00"/>
    <d v="2015-03-15T00:00:00"/>
    <d v="2015-03-31T00:00:00"/>
    <d v="2015-03-15T00:00:00"/>
    <n v="-1763.7476999999999"/>
    <n v="10"/>
    <n v="1494.63"/>
    <x v="552"/>
    <n v="154.04"/>
    <x v="3"/>
    <x v="1"/>
    <n v="-1.1800564019188693"/>
    <n v="-269.11769999999979"/>
    <x v="10"/>
    <s v="Mar 2015"/>
    <s v="Mar 2015  Week 11"/>
    <x v="0"/>
    <x v="0"/>
    <x v="0"/>
    <x v="0"/>
  </r>
  <r>
    <n v="994"/>
    <s v="Neal Weber"/>
    <x v="1"/>
    <n v="0.1"/>
    <n v="400.98"/>
    <n v="76.37"/>
    <x v="0"/>
    <x v="0"/>
    <x v="0"/>
    <x v="0"/>
    <x v="0"/>
    <s v="Bretford CR8500 Series Meeting Room Furniture"/>
    <n v="0.6"/>
    <s v="United States"/>
    <x v="3"/>
    <x v="29"/>
    <x v="70"/>
    <x v="73"/>
    <d v="2015-03-14T00:00:00"/>
    <x v="2"/>
    <x v="2"/>
    <x v="72"/>
    <d v="2015-03-15T00:00:00"/>
    <d v="2015-03-15T00:00:00"/>
    <d v="2015-03-31T00:00:00"/>
    <d v="2015-03-15T00:00:00"/>
    <n v="-969.04836599999999"/>
    <n v="2"/>
    <n v="810.47"/>
    <x v="553"/>
    <n v="400.88"/>
    <x v="3"/>
    <x v="1"/>
    <n v="-1.1956622280898737"/>
    <n v="-158.57836599999996"/>
    <x v="10"/>
    <s v="Mar 2015"/>
    <s v="Mar 2015  Week 11"/>
    <x v="0"/>
    <x v="0"/>
    <x v="0"/>
    <x v="0"/>
  </r>
  <r>
    <n v="999"/>
    <s v="Rita Barton"/>
    <x v="1"/>
    <n v="0.08"/>
    <n v="45.19"/>
    <n v="1.99"/>
    <x v="1"/>
    <x v="0"/>
    <x v="1"/>
    <x v="1"/>
    <x v="1"/>
    <s v="Verbatim DVD-RAM, 9.4GB, Rewritable, Type 1, DS, DataLife Plus"/>
    <n v="0.55000000000000004"/>
    <s v="United States"/>
    <x v="3"/>
    <x v="33"/>
    <x v="458"/>
    <x v="500"/>
    <d v="2015-03-14T00:00:00"/>
    <x v="2"/>
    <x v="2"/>
    <x v="72"/>
    <d v="2015-03-15T00:00:00"/>
    <d v="2015-03-15T00:00:00"/>
    <d v="2015-03-31T00:00:00"/>
    <d v="2015-03-15T00:00:00"/>
    <n v="-71.83"/>
    <n v="3"/>
    <n v="127.22"/>
    <x v="553"/>
    <n v="45.11"/>
    <x v="3"/>
    <x v="1"/>
    <n v="-0.56461248231410155"/>
    <n v="55.39"/>
    <x v="10"/>
    <s v="Mar 2015"/>
    <s v="Mar 2015  Week 11"/>
    <x v="0"/>
    <x v="0"/>
    <x v="1"/>
    <x v="0"/>
  </r>
  <r>
    <n v="1000"/>
    <s v="Lynn Bell"/>
    <x v="1"/>
    <n v="0.03"/>
    <n v="33.979999999999997"/>
    <n v="19.989999999999998"/>
    <x v="1"/>
    <x v="0"/>
    <x v="0"/>
    <x v="11"/>
    <x v="5"/>
    <s v="Linden® 12&quot; Wall Clock With Oak Frame"/>
    <n v="0.55000000000000004"/>
    <s v="United States"/>
    <x v="3"/>
    <x v="42"/>
    <x v="459"/>
    <x v="501"/>
    <d v="2015-03-14T00:00:00"/>
    <x v="2"/>
    <x v="2"/>
    <x v="72"/>
    <d v="2015-03-15T00:00:00"/>
    <d v="2015-03-15T00:00:00"/>
    <d v="2015-03-31T00:00:00"/>
    <d v="2015-03-15T00:00:00"/>
    <n v="-0.74"/>
    <n v="12"/>
    <n v="432.44"/>
    <x v="553"/>
    <n v="33.949999999999996"/>
    <x v="3"/>
    <x v="1"/>
    <n v="-1.7112200536490612E-3"/>
    <n v="431.7"/>
    <x v="10"/>
    <s v="Mar 2015"/>
    <s v="Mar 2015  Week 11"/>
    <x v="0"/>
    <x v="0"/>
    <x v="1"/>
    <x v="0"/>
  </r>
  <r>
    <n v="2345"/>
    <s v="Colleen Marsh"/>
    <x v="4"/>
    <n v="7.0000000000000007E-2"/>
    <n v="200.98"/>
    <n v="23.76"/>
    <x v="0"/>
    <x v="3"/>
    <x v="0"/>
    <x v="9"/>
    <x v="3"/>
    <s v="Global Leather Highback Executive Chair with Pneumatic Height Adjustment, Black"/>
    <n v="0.57999999999999996"/>
    <s v="United States"/>
    <x v="0"/>
    <x v="32"/>
    <x v="216"/>
    <x v="227"/>
    <d v="2015-03-14T00:00:00"/>
    <x v="2"/>
    <x v="2"/>
    <x v="72"/>
    <d v="2015-03-15T00:00:00"/>
    <d v="2015-03-15T00:00:00"/>
    <d v="2015-03-31T00:00:00"/>
    <d v="2015-03-15T00:00:00"/>
    <n v="-132.42599999999999"/>
    <n v="9"/>
    <n v="1805.9"/>
    <x v="554"/>
    <n v="200.91"/>
    <x v="0"/>
    <x v="1"/>
    <n v="-7.3329641729885361E-2"/>
    <n v="1673.4740000000002"/>
    <x v="10"/>
    <s v="Mar 2015"/>
    <s v="Mar 2015  Week 11"/>
    <x v="0"/>
    <x v="0"/>
    <x v="0"/>
    <x v="0"/>
  </r>
  <r>
    <n v="2345"/>
    <s v="Colleen Marsh"/>
    <x v="4"/>
    <n v="0.02"/>
    <n v="179.29"/>
    <n v="29.21"/>
    <x v="0"/>
    <x v="3"/>
    <x v="0"/>
    <x v="0"/>
    <x v="0"/>
    <s v="Bevis Round Conference Table Top, X-Base"/>
    <n v="0.76"/>
    <s v="United States"/>
    <x v="0"/>
    <x v="32"/>
    <x v="216"/>
    <x v="227"/>
    <d v="2015-03-14T00:00:00"/>
    <x v="2"/>
    <x v="2"/>
    <x v="72"/>
    <d v="2015-03-14T00:00:00"/>
    <d v="2015-03-14T00:00:00"/>
    <d v="2015-03-31T00:00:00"/>
    <d v="2015-03-14T00:00:00"/>
    <n v="-411.23599999999999"/>
    <n v="2"/>
    <n v="311.41000000000003"/>
    <x v="554"/>
    <n v="179.26999999999998"/>
    <x v="0"/>
    <x v="6"/>
    <n v="-1.3205613178767539"/>
    <n v="-99.825999999999965"/>
    <x v="10"/>
    <s v="Mar 2015"/>
    <s v="Mar 2015  Week 11"/>
    <x v="1"/>
    <x v="1"/>
    <x v="1"/>
    <x v="0"/>
  </r>
  <r>
    <n v="2417"/>
    <s v="Ken H Frazier"/>
    <x v="4"/>
    <n v="0"/>
    <n v="65.989999999999995"/>
    <n v="3.99"/>
    <x v="1"/>
    <x v="1"/>
    <x v="1"/>
    <x v="12"/>
    <x v="5"/>
    <s v="StarTAC 7760"/>
    <n v="0.59"/>
    <s v="United States"/>
    <x v="0"/>
    <x v="21"/>
    <x v="460"/>
    <x v="502"/>
    <d v="2015-03-14T00:00:00"/>
    <x v="2"/>
    <x v="2"/>
    <x v="72"/>
    <d v="2015-03-15T00:00:00"/>
    <d v="2015-03-15T00:00:00"/>
    <d v="2015-03-31T00:00:00"/>
    <d v="2015-03-15T00:00:00"/>
    <n v="-60.564"/>
    <n v="13"/>
    <n v="765.65"/>
    <x v="555"/>
    <n v="65.989999999999995"/>
    <x v="0"/>
    <x v="1"/>
    <n v="-7.9101417096584609E-2"/>
    <n v="705.08600000000001"/>
    <x v="10"/>
    <s v="Mar 2015"/>
    <s v="Mar 2015  Week 11"/>
    <x v="0"/>
    <x v="0"/>
    <x v="0"/>
    <x v="0"/>
  </r>
  <r>
    <n v="3279"/>
    <s v="Ricky Allred"/>
    <x v="4"/>
    <n v="0.01"/>
    <n v="45.99"/>
    <n v="4.99"/>
    <x v="1"/>
    <x v="2"/>
    <x v="1"/>
    <x v="12"/>
    <x v="5"/>
    <s v="KF 788"/>
    <n v="0.56000000000000005"/>
    <s v="United States"/>
    <x v="0"/>
    <x v="23"/>
    <x v="461"/>
    <x v="503"/>
    <d v="2015-03-14T00:00:00"/>
    <x v="2"/>
    <x v="2"/>
    <x v="72"/>
    <d v="2015-03-16T00:00:00"/>
    <d v="2015-03-16T00:00:00"/>
    <d v="2015-03-31T00:00:00"/>
    <d v="2015-03-16T00:00:00"/>
    <n v="24.018000000000001"/>
    <n v="3"/>
    <n v="125.19"/>
    <x v="556"/>
    <n v="45.980000000000004"/>
    <x v="0"/>
    <x v="2"/>
    <n v="0.19185238437574886"/>
    <n v="149.208"/>
    <x v="10"/>
    <s v="Mar 2015"/>
    <s v="Mar 2015  Week 11"/>
    <x v="0"/>
    <x v="0"/>
    <x v="0"/>
    <x v="0"/>
  </r>
  <r>
    <n v="373"/>
    <s v="Jeanne Werner"/>
    <x v="3"/>
    <n v="0.02"/>
    <n v="200.98"/>
    <n v="55.96"/>
    <x v="0"/>
    <x v="0"/>
    <x v="0"/>
    <x v="10"/>
    <x v="0"/>
    <s v="O'Sullivan Living Dimensions 3-Shelf Bookcases"/>
    <n v="0.75"/>
    <s v="United States"/>
    <x v="1"/>
    <x v="25"/>
    <x v="318"/>
    <x v="504"/>
    <d v="2015-03-14T00:00:00"/>
    <x v="2"/>
    <x v="2"/>
    <x v="72"/>
    <d v="2015-03-16T00:00:00"/>
    <d v="2015-03-16T00:00:00"/>
    <d v="2015-03-31T00:00:00"/>
    <d v="2015-03-16T00:00:00"/>
    <n v="-163.63"/>
    <n v="45"/>
    <n v="9539.6"/>
    <x v="557"/>
    <n v="200.95999999999998"/>
    <x v="1"/>
    <x v="2"/>
    <n v="-1.7152710805484507E-2"/>
    <n v="9375.9700000000012"/>
    <x v="10"/>
    <s v="Mar 2015"/>
    <s v="Mar 2015  Week 11"/>
    <x v="0"/>
    <x v="0"/>
    <x v="0"/>
    <x v="0"/>
  </r>
  <r>
    <n v="373"/>
    <s v="Jeanne Werner"/>
    <x v="3"/>
    <n v="0.02"/>
    <n v="4.28"/>
    <n v="5.17"/>
    <x v="1"/>
    <x v="0"/>
    <x v="2"/>
    <x v="7"/>
    <x v="5"/>
    <s v="Xerox 1971"/>
    <n v="0.4"/>
    <s v="United States"/>
    <x v="1"/>
    <x v="25"/>
    <x v="318"/>
    <x v="504"/>
    <d v="2015-03-14T00:00:00"/>
    <x v="2"/>
    <x v="2"/>
    <x v="72"/>
    <d v="2015-03-15T00:00:00"/>
    <d v="2015-03-15T00:00:00"/>
    <d v="2015-03-31T00:00:00"/>
    <d v="2015-03-15T00:00:00"/>
    <n v="-63.87"/>
    <n v="24"/>
    <n v="109.86"/>
    <x v="557"/>
    <n v="4.2600000000000007"/>
    <x v="1"/>
    <x v="1"/>
    <n v="-0.58137629710540684"/>
    <n v="45.99"/>
    <x v="10"/>
    <s v="Mar 2015"/>
    <s v="Mar 2015  Week 11"/>
    <x v="1"/>
    <x v="1"/>
    <x v="1"/>
    <x v="0"/>
  </r>
  <r>
    <n v="373"/>
    <s v="Jeanne Werner"/>
    <x v="3"/>
    <n v="0.04"/>
    <n v="85.99"/>
    <n v="0.99"/>
    <x v="1"/>
    <x v="0"/>
    <x v="1"/>
    <x v="12"/>
    <x v="2"/>
    <s v="Accessory4"/>
    <n v="0.85"/>
    <s v="United States"/>
    <x v="1"/>
    <x v="25"/>
    <x v="318"/>
    <x v="504"/>
    <d v="2015-03-14T00:00:00"/>
    <x v="2"/>
    <x v="2"/>
    <x v="72"/>
    <d v="2015-03-16T00:00:00"/>
    <d v="2015-03-16T00:00:00"/>
    <d v="2015-03-31T00:00:00"/>
    <d v="2015-03-16T00:00:00"/>
    <n v="-175.17500000000001"/>
    <n v="19"/>
    <n v="1426.51"/>
    <x v="557"/>
    <n v="85.949999999999989"/>
    <x v="1"/>
    <x v="2"/>
    <n v="-0.12279969996705246"/>
    <n v="1251.335"/>
    <x v="10"/>
    <s v="Mar 2015"/>
    <s v="Mar 2015  Week 11"/>
    <x v="1"/>
    <x v="1"/>
    <x v="1"/>
    <x v="0"/>
  </r>
  <r>
    <n v="375"/>
    <s v="Sandra Sharma"/>
    <x v="3"/>
    <n v="0.02"/>
    <n v="200.98"/>
    <n v="55.96"/>
    <x v="0"/>
    <x v="0"/>
    <x v="0"/>
    <x v="10"/>
    <x v="0"/>
    <s v="O'Sullivan Living Dimensions 3-Shelf Bookcases"/>
    <n v="0.75"/>
    <s v="United States"/>
    <x v="0"/>
    <x v="34"/>
    <x v="462"/>
    <x v="505"/>
    <d v="2015-03-14T00:00:00"/>
    <x v="2"/>
    <x v="2"/>
    <x v="72"/>
    <d v="2015-03-16T00:00:00"/>
    <d v="2015-03-16T00:00:00"/>
    <d v="2015-03-31T00:00:00"/>
    <d v="2015-03-16T00:00:00"/>
    <n v="-224.9478"/>
    <n v="11"/>
    <n v="2331.9"/>
    <x v="558"/>
    <n v="200.95999999999998"/>
    <x v="0"/>
    <x v="2"/>
    <n v="-9.6465457352373593E-2"/>
    <n v="2106.9522000000002"/>
    <x v="10"/>
    <s v="Mar 2015"/>
    <s v="Mar 2015  Week 11"/>
    <x v="0"/>
    <x v="0"/>
    <x v="0"/>
    <x v="0"/>
  </r>
  <r>
    <n v="375"/>
    <s v="Sandra Sharma"/>
    <x v="3"/>
    <n v="0.02"/>
    <n v="4.28"/>
    <n v="5.17"/>
    <x v="1"/>
    <x v="0"/>
    <x v="2"/>
    <x v="7"/>
    <x v="5"/>
    <s v="Xerox 1971"/>
    <n v="0.4"/>
    <s v="United States"/>
    <x v="0"/>
    <x v="34"/>
    <x v="462"/>
    <x v="505"/>
    <d v="2015-03-14T00:00:00"/>
    <x v="2"/>
    <x v="2"/>
    <x v="72"/>
    <d v="2015-03-15T00:00:00"/>
    <d v="2015-03-15T00:00:00"/>
    <d v="2015-03-31T00:00:00"/>
    <d v="2015-03-15T00:00:00"/>
    <n v="196.8"/>
    <n v="6"/>
    <n v="27.47"/>
    <x v="558"/>
    <n v="4.2600000000000007"/>
    <x v="0"/>
    <x v="1"/>
    <n v="7.1641791044776131"/>
    <n v="224.27"/>
    <x v="10"/>
    <s v="Mar 2015"/>
    <s v="Mar 2015  Week 11"/>
    <x v="1"/>
    <x v="1"/>
    <x v="1"/>
    <x v="0"/>
  </r>
  <r>
    <n v="1682"/>
    <s v="Julie Edwards"/>
    <x v="3"/>
    <n v="0.08"/>
    <n v="4.9800000000000004"/>
    <n v="4.7"/>
    <x v="1"/>
    <x v="1"/>
    <x v="2"/>
    <x v="7"/>
    <x v="5"/>
    <s v="Staples Copy Paper (20Lb. and 84 Bright)"/>
    <n v="0.38"/>
    <s v="United States"/>
    <x v="1"/>
    <x v="10"/>
    <x v="129"/>
    <x v="349"/>
    <d v="2015-03-14T00:00:00"/>
    <x v="2"/>
    <x v="2"/>
    <x v="72"/>
    <d v="2015-03-15T00:00:00"/>
    <d v="2015-03-15T00:00:00"/>
    <d v="2015-03-31T00:00:00"/>
    <d v="2015-03-15T00:00:00"/>
    <n v="-56.35"/>
    <n v="47"/>
    <n v="225.98"/>
    <x v="559"/>
    <n v="4.9000000000000004"/>
    <x v="1"/>
    <x v="1"/>
    <n v="-0.24935835029648643"/>
    <n v="169.63"/>
    <x v="10"/>
    <s v="Mar 2015"/>
    <s v="Mar 2015  Week 11"/>
    <x v="1"/>
    <x v="1"/>
    <x v="0"/>
    <x v="0"/>
  </r>
  <r>
    <n v="1683"/>
    <s v="Wesley Corbett"/>
    <x v="3"/>
    <n v="0.08"/>
    <n v="4.9800000000000004"/>
    <n v="4.7"/>
    <x v="1"/>
    <x v="1"/>
    <x v="2"/>
    <x v="7"/>
    <x v="5"/>
    <s v="Staples Copy Paper (20Lb. and 84 Bright)"/>
    <n v="0.38"/>
    <s v="United States"/>
    <x v="1"/>
    <x v="18"/>
    <x v="324"/>
    <x v="350"/>
    <d v="2015-03-14T00:00:00"/>
    <x v="2"/>
    <x v="2"/>
    <x v="72"/>
    <d v="2015-03-15T00:00:00"/>
    <d v="2015-03-15T00:00:00"/>
    <d v="2015-03-31T00:00:00"/>
    <d v="2015-03-15T00:00:00"/>
    <n v="-56.35"/>
    <n v="12"/>
    <n v="57.7"/>
    <x v="560"/>
    <n v="4.9000000000000004"/>
    <x v="1"/>
    <x v="1"/>
    <n v="-0.97660311958405543"/>
    <n v="1.3500000000000014"/>
    <x v="10"/>
    <s v="Mar 2015"/>
    <s v="Mar 2015  Week 11"/>
    <x v="1"/>
    <x v="1"/>
    <x v="0"/>
    <x v="0"/>
  </r>
  <r>
    <n v="3177"/>
    <s v="Laurie Petty"/>
    <x v="3"/>
    <n v="0.1"/>
    <n v="62.18"/>
    <n v="10.84"/>
    <x v="1"/>
    <x v="1"/>
    <x v="0"/>
    <x v="11"/>
    <x v="6"/>
    <s v="Deflect-o Glass Clear Studded Chair Mats"/>
    <n v="0.63"/>
    <s v="United States"/>
    <x v="0"/>
    <x v="12"/>
    <x v="463"/>
    <x v="506"/>
    <d v="2015-03-14T00:00:00"/>
    <x v="2"/>
    <x v="2"/>
    <x v="72"/>
    <d v="2015-03-16T00:00:00"/>
    <d v="2015-03-16T00:00:00"/>
    <d v="2015-03-31T00:00:00"/>
    <d v="2015-03-16T00:00:00"/>
    <n v="-29.666"/>
    <n v="9"/>
    <n v="511.57"/>
    <x v="561"/>
    <n v="62.08"/>
    <x v="0"/>
    <x v="2"/>
    <n v="-5.7990108880505112E-2"/>
    <n v="481.904"/>
    <x v="10"/>
    <s v="Mar 2015"/>
    <s v="Mar 2015  Week 11"/>
    <x v="0"/>
    <x v="0"/>
    <x v="0"/>
    <x v="0"/>
  </r>
  <r>
    <n v="594"/>
    <s v="Charlie Moore"/>
    <x v="0"/>
    <n v="0.09"/>
    <n v="13.79"/>
    <n v="8.7799999999999994"/>
    <x v="1"/>
    <x v="1"/>
    <x v="0"/>
    <x v="11"/>
    <x v="5"/>
    <s v="9-3/4 Diameter Round Wall Clock"/>
    <n v="0.43"/>
    <s v="United States"/>
    <x v="1"/>
    <x v="2"/>
    <x v="464"/>
    <x v="507"/>
    <d v="2015-03-15T00:00:00"/>
    <x v="2"/>
    <x v="2"/>
    <x v="73"/>
    <d v="2015-03-17T00:00:00"/>
    <d v="2015-03-17T00:00:00"/>
    <d v="2015-03-31T00:00:00"/>
    <d v="2015-03-17T00:00:00"/>
    <n v="-22.12"/>
    <n v="1"/>
    <n v="17.440000000000001"/>
    <x v="562"/>
    <n v="13.7"/>
    <x v="1"/>
    <x v="2"/>
    <n v="-1.2683486238532109"/>
    <n v="-4.68"/>
    <x v="11"/>
    <s v="Mar 2015"/>
    <s v="Mar 2015  Week 12"/>
    <x v="0"/>
    <x v="0"/>
    <x v="0"/>
    <x v="0"/>
  </r>
  <r>
    <n v="83"/>
    <s v="Edgar Stone"/>
    <x v="1"/>
    <n v="0.04"/>
    <n v="296.18"/>
    <n v="54.12"/>
    <x v="0"/>
    <x v="3"/>
    <x v="0"/>
    <x v="0"/>
    <x v="0"/>
    <s v="Hon 94000 Series Round Tables"/>
    <n v="0.76"/>
    <s v="United States"/>
    <x v="3"/>
    <x v="27"/>
    <x v="270"/>
    <x v="508"/>
    <d v="2015-03-15T00:00:00"/>
    <x v="2"/>
    <x v="2"/>
    <x v="73"/>
    <d v="2015-03-15T00:00:00"/>
    <d v="2015-03-15T00:00:00"/>
    <d v="2015-03-31T00:00:00"/>
    <d v="2015-03-15T00:00:00"/>
    <n v="-715.77820599999995"/>
    <n v="6"/>
    <n v="1821.89"/>
    <x v="563"/>
    <n v="296.14"/>
    <x v="3"/>
    <x v="6"/>
    <n v="-0.39287674118635041"/>
    <n v="1106.1117940000001"/>
    <x v="11"/>
    <s v="Mar 2015"/>
    <s v="Mar 2015  Week 12"/>
    <x v="0"/>
    <x v="0"/>
    <x v="0"/>
    <x v="0"/>
  </r>
  <r>
    <n v="1123"/>
    <s v="Peggy Lanier"/>
    <x v="1"/>
    <n v="0.03"/>
    <n v="7.3"/>
    <n v="7.72"/>
    <x v="1"/>
    <x v="0"/>
    <x v="2"/>
    <x v="5"/>
    <x v="5"/>
    <s v="Angle-D Binders with Locking Rings, Label Holders"/>
    <n v="0.38"/>
    <s v="United States"/>
    <x v="2"/>
    <x v="8"/>
    <x v="465"/>
    <x v="509"/>
    <d v="2015-03-15T00:00:00"/>
    <x v="2"/>
    <x v="2"/>
    <x v="73"/>
    <d v="2015-03-18T00:00:00"/>
    <d v="2015-03-18T00:00:00"/>
    <d v="2015-03-31T00:00:00"/>
    <d v="2015-03-18T00:00:00"/>
    <n v="-127.05200000000001"/>
    <n v="14"/>
    <n v="103.61"/>
    <x v="564"/>
    <n v="7.27"/>
    <x v="2"/>
    <x v="0"/>
    <n v="-1.2262522922497829"/>
    <n v="-23.442000000000007"/>
    <x v="11"/>
    <s v="Mar 2015"/>
    <s v="Mar 2015  Week 12"/>
    <x v="0"/>
    <x v="0"/>
    <x v="0"/>
    <x v="0"/>
  </r>
  <r>
    <n v="2426"/>
    <s v="Dorothy Holt"/>
    <x v="1"/>
    <n v="0.08"/>
    <n v="30.93"/>
    <n v="3.92"/>
    <x v="1"/>
    <x v="0"/>
    <x v="0"/>
    <x v="11"/>
    <x v="1"/>
    <s v="Advantus Employee of the Month Certificate Frame, 11 x 13-1/2"/>
    <n v="0.44"/>
    <s v="United States"/>
    <x v="1"/>
    <x v="18"/>
    <x v="466"/>
    <x v="510"/>
    <d v="2015-03-15T00:00:00"/>
    <x v="2"/>
    <x v="2"/>
    <x v="73"/>
    <d v="2015-03-16T00:00:00"/>
    <d v="2015-03-16T00:00:00"/>
    <d v="2015-03-31T00:00:00"/>
    <d v="2015-03-16T00:00:00"/>
    <n v="63.059100000000001"/>
    <n v="3"/>
    <n v="91.39"/>
    <x v="565"/>
    <n v="30.85"/>
    <x v="1"/>
    <x v="1"/>
    <n v="0.69000000000000006"/>
    <n v="154.44909999999999"/>
    <x v="11"/>
    <s v="Mar 2015"/>
    <s v="Mar 2015  Week 12"/>
    <x v="0"/>
    <x v="0"/>
    <x v="0"/>
    <x v="0"/>
  </r>
  <r>
    <n v="724"/>
    <s v="Beverly Cooke Brooks"/>
    <x v="4"/>
    <n v="0.09"/>
    <n v="125.99"/>
    <n v="8.99"/>
    <x v="1"/>
    <x v="1"/>
    <x v="1"/>
    <x v="12"/>
    <x v="5"/>
    <s v="SC7868i"/>
    <n v="0.55000000000000004"/>
    <s v="United States"/>
    <x v="3"/>
    <x v="22"/>
    <x v="467"/>
    <x v="511"/>
    <d v="2015-03-15T00:00:00"/>
    <x v="2"/>
    <x v="2"/>
    <x v="73"/>
    <d v="2015-03-16T00:00:00"/>
    <d v="2015-03-16T00:00:00"/>
    <d v="2015-03-31T00:00:00"/>
    <d v="2015-03-16T00:00:00"/>
    <n v="-605.37400000000002"/>
    <n v="1"/>
    <n v="100.38"/>
    <x v="566"/>
    <n v="125.89999999999999"/>
    <x v="3"/>
    <x v="1"/>
    <n v="-6.0308228730822879"/>
    <n v="-504.99400000000003"/>
    <x v="11"/>
    <s v="Mar 2015"/>
    <s v="Mar 2015  Week 12"/>
    <x v="0"/>
    <x v="0"/>
    <x v="0"/>
    <x v="0"/>
  </r>
  <r>
    <n v="727"/>
    <s v="Lindsay Link"/>
    <x v="4"/>
    <n v="0.1"/>
    <n v="17.98"/>
    <n v="4"/>
    <x v="1"/>
    <x v="1"/>
    <x v="1"/>
    <x v="1"/>
    <x v="5"/>
    <s v="Belkin 107-key enhanced keyboard, USB/PS/2 interface"/>
    <n v="0.79"/>
    <s v="United States"/>
    <x v="3"/>
    <x v="29"/>
    <x v="468"/>
    <x v="512"/>
    <d v="2015-03-15T00:00:00"/>
    <x v="2"/>
    <x v="2"/>
    <x v="73"/>
    <d v="2015-03-16T00:00:00"/>
    <d v="2015-03-16T00:00:00"/>
    <d v="2015-03-31T00:00:00"/>
    <d v="2015-03-16T00:00:00"/>
    <n v="-99.55"/>
    <n v="4"/>
    <n v="66.319999999999993"/>
    <x v="566"/>
    <n v="17.88"/>
    <x v="3"/>
    <x v="1"/>
    <n v="-1.5010554885404102"/>
    <n v="-33.230000000000004"/>
    <x v="11"/>
    <s v="Mar 2015"/>
    <s v="Mar 2015  Week 12"/>
    <x v="0"/>
    <x v="0"/>
    <x v="1"/>
    <x v="0"/>
  </r>
  <r>
    <n v="2356"/>
    <s v="Emma Bloom"/>
    <x v="4"/>
    <n v="0"/>
    <n v="29.34"/>
    <n v="7.87"/>
    <x v="1"/>
    <x v="1"/>
    <x v="0"/>
    <x v="11"/>
    <x v="5"/>
    <s v="Seth Thomas 14&quot; Putty-Colored Wall Clock"/>
    <n v="0.54"/>
    <s v="United States"/>
    <x v="2"/>
    <x v="45"/>
    <x v="469"/>
    <x v="513"/>
    <d v="2015-03-15T00:00:00"/>
    <x v="2"/>
    <x v="2"/>
    <x v="73"/>
    <d v="2015-03-17T00:00:00"/>
    <d v="2015-03-17T00:00:00"/>
    <d v="2015-03-31T00:00:00"/>
    <d v="2015-03-17T00:00:00"/>
    <n v="385.37"/>
    <n v="22"/>
    <n v="668.38"/>
    <x v="567"/>
    <n v="29.34"/>
    <x v="2"/>
    <x v="2"/>
    <n v="0.57657320685837399"/>
    <n v="1053.75"/>
    <x v="11"/>
    <s v="Mar 2015"/>
    <s v="Mar 2015  Week 12"/>
    <x v="0"/>
    <x v="0"/>
    <x v="0"/>
    <x v="0"/>
  </r>
  <r>
    <n v="2372"/>
    <s v="Marvin Parrott"/>
    <x v="4"/>
    <n v="0.01"/>
    <n v="1.76"/>
    <n v="0.7"/>
    <x v="1"/>
    <x v="3"/>
    <x v="2"/>
    <x v="2"/>
    <x v="2"/>
    <s v="Newell 310"/>
    <n v="0.56000000000000005"/>
    <s v="United States"/>
    <x v="1"/>
    <x v="7"/>
    <x v="470"/>
    <x v="514"/>
    <d v="2015-03-15T00:00:00"/>
    <x v="2"/>
    <x v="2"/>
    <x v="73"/>
    <d v="2015-03-16T00:00:00"/>
    <d v="2015-03-16T00:00:00"/>
    <d v="2015-03-31T00:00:00"/>
    <d v="2015-03-16T00:00:00"/>
    <n v="-1.56"/>
    <n v="4"/>
    <n v="7.2"/>
    <x v="568"/>
    <n v="1.75"/>
    <x v="1"/>
    <x v="1"/>
    <n v="-0.21666666666666667"/>
    <n v="5.6400000000000006"/>
    <x v="11"/>
    <s v="Mar 2015"/>
    <s v="Mar 2015  Week 12"/>
    <x v="0"/>
    <x v="0"/>
    <x v="0"/>
    <x v="0"/>
  </r>
  <r>
    <n v="871"/>
    <s v="Sandy Ellington"/>
    <x v="3"/>
    <n v="0.03"/>
    <n v="14.2"/>
    <n v="5.3"/>
    <x v="1"/>
    <x v="2"/>
    <x v="0"/>
    <x v="11"/>
    <x v="2"/>
    <s v="Coloredge Poster Frame"/>
    <n v="0.46"/>
    <s v="United States"/>
    <x v="2"/>
    <x v="26"/>
    <x v="471"/>
    <x v="515"/>
    <d v="2015-03-15T00:00:00"/>
    <x v="2"/>
    <x v="2"/>
    <x v="73"/>
    <d v="2015-03-17T00:00:00"/>
    <d v="2015-03-17T00:00:00"/>
    <d v="2015-03-31T00:00:00"/>
    <d v="2015-03-17T00:00:00"/>
    <n v="21.555599999999998"/>
    <n v="2"/>
    <n v="31.24"/>
    <x v="569"/>
    <n v="14.17"/>
    <x v="2"/>
    <x v="2"/>
    <n v="0.69"/>
    <n v="52.795599999999993"/>
    <x v="11"/>
    <s v="Mar 2015"/>
    <s v="Mar 2015  Week 12"/>
    <x v="0"/>
    <x v="0"/>
    <x v="0"/>
    <x v="0"/>
  </r>
  <r>
    <n v="1646"/>
    <s v="Eugene Brewer Knox"/>
    <x v="3"/>
    <n v="0.06"/>
    <n v="3.29"/>
    <n v="1.35"/>
    <x v="1"/>
    <x v="0"/>
    <x v="2"/>
    <x v="14"/>
    <x v="2"/>
    <s v="Acco® Hot Clips™ Clips to Go"/>
    <n v="0.4"/>
    <s v="United States"/>
    <x v="3"/>
    <x v="11"/>
    <x v="472"/>
    <x v="516"/>
    <d v="2015-03-15T00:00:00"/>
    <x v="2"/>
    <x v="2"/>
    <x v="73"/>
    <d v="2015-03-17T00:00:00"/>
    <d v="2015-03-17T00:00:00"/>
    <d v="2015-03-31T00:00:00"/>
    <d v="2015-03-17T00:00:00"/>
    <n v="8.5299999999999994"/>
    <n v="11"/>
    <n v="35.97"/>
    <x v="570"/>
    <n v="3.23"/>
    <x v="3"/>
    <x v="2"/>
    <n v="0.23714206283013622"/>
    <n v="44.5"/>
    <x v="11"/>
    <s v="Mar 2015"/>
    <s v="Mar 2015  Week 12"/>
    <x v="0"/>
    <x v="0"/>
    <x v="0"/>
    <x v="0"/>
  </r>
  <r>
    <n v="853"/>
    <s v="Leah Davenport"/>
    <x v="1"/>
    <n v="0.05"/>
    <n v="4.24"/>
    <n v="5.41"/>
    <x v="1"/>
    <x v="0"/>
    <x v="2"/>
    <x v="5"/>
    <x v="5"/>
    <s v="Storex DuraTech Recycled Plastic Frosted Binders"/>
    <n v="0.35"/>
    <s v="United States"/>
    <x v="2"/>
    <x v="8"/>
    <x v="473"/>
    <x v="517"/>
    <d v="2015-03-16T00:00:00"/>
    <x v="2"/>
    <x v="2"/>
    <x v="74"/>
    <d v="2015-03-18T00:00:00"/>
    <d v="2015-03-18T00:00:00"/>
    <d v="2015-03-31T00:00:00"/>
    <d v="2015-03-18T00:00:00"/>
    <n v="-89.216999999999999"/>
    <n v="12"/>
    <n v="50.83"/>
    <x v="571"/>
    <n v="4.1900000000000004"/>
    <x v="2"/>
    <x v="2"/>
    <n v="-1.7552036199095022"/>
    <n v="-38.387"/>
    <x v="11"/>
    <s v="Mar 2015"/>
    <s v="Mar 2015  Week 12"/>
    <x v="0"/>
    <x v="0"/>
    <x v="0"/>
    <x v="0"/>
  </r>
  <r>
    <n v="2272"/>
    <s v="Brett Ingram"/>
    <x v="1"/>
    <n v="0.08"/>
    <n v="15.73"/>
    <n v="7.42"/>
    <x v="2"/>
    <x v="3"/>
    <x v="2"/>
    <x v="16"/>
    <x v="1"/>
    <s v="Acme Galleria® Hot Forged Steel Scissors with Colored Handles"/>
    <n v="0.56000000000000005"/>
    <s v="United States"/>
    <x v="1"/>
    <x v="18"/>
    <x v="474"/>
    <x v="518"/>
    <d v="2015-03-16T00:00:00"/>
    <x v="2"/>
    <x v="2"/>
    <x v="74"/>
    <d v="2015-03-18T00:00:00"/>
    <d v="2015-03-18T00:00:00"/>
    <d v="2015-03-31T00:00:00"/>
    <d v="2015-03-18T00:00:00"/>
    <n v="-37.6"/>
    <n v="5"/>
    <n v="78.08"/>
    <x v="572"/>
    <n v="15.65"/>
    <x v="1"/>
    <x v="2"/>
    <n v="-0.48155737704918034"/>
    <n v="40.479999999999997"/>
    <x v="11"/>
    <s v="Mar 2015"/>
    <s v="Mar 2015  Week 12"/>
    <x v="0"/>
    <x v="0"/>
    <x v="0"/>
    <x v="0"/>
  </r>
  <r>
    <n v="2323"/>
    <s v="Emma Buckley"/>
    <x v="1"/>
    <n v="0.08"/>
    <n v="68.81"/>
    <n v="60"/>
    <x v="0"/>
    <x v="0"/>
    <x v="2"/>
    <x v="8"/>
    <x v="3"/>
    <s v="Holmes Replacement Filter for HEPA Air Cleaner, Very Large Room, HEPA Filter"/>
    <n v="0.41"/>
    <s v="United States"/>
    <x v="2"/>
    <x v="8"/>
    <x v="332"/>
    <x v="358"/>
    <d v="2015-03-16T00:00:00"/>
    <x v="2"/>
    <x v="2"/>
    <x v="74"/>
    <d v="2015-03-17T00:00:00"/>
    <d v="2015-03-17T00:00:00"/>
    <d v="2015-03-31T00:00:00"/>
    <d v="2015-03-17T00:00:00"/>
    <n v="-550.42999999999995"/>
    <n v="5"/>
    <n v="337.86"/>
    <x v="573"/>
    <n v="68.73"/>
    <x v="2"/>
    <x v="1"/>
    <n v="-1.6291659267152072"/>
    <n v="-212.56999999999994"/>
    <x v="11"/>
    <s v="Mar 2015"/>
    <s v="Mar 2015  Week 12"/>
    <x v="0"/>
    <x v="0"/>
    <x v="0"/>
    <x v="0"/>
  </r>
  <r>
    <n v="2323"/>
    <s v="Emma Buckley"/>
    <x v="1"/>
    <n v="0.04"/>
    <n v="21.38"/>
    <n v="8.99"/>
    <x v="1"/>
    <x v="0"/>
    <x v="2"/>
    <x v="2"/>
    <x v="1"/>
    <s v="Boston 1730 StandUp Electric Pencil Sharpener"/>
    <n v="0.59"/>
    <s v="United States"/>
    <x v="2"/>
    <x v="8"/>
    <x v="332"/>
    <x v="358"/>
    <d v="2015-03-16T00:00:00"/>
    <x v="2"/>
    <x v="2"/>
    <x v="74"/>
    <d v="2015-03-18T00:00:00"/>
    <d v="2015-03-18T00:00:00"/>
    <d v="2015-03-31T00:00:00"/>
    <d v="2015-03-18T00:00:00"/>
    <n v="-52.12"/>
    <n v="4"/>
    <n v="84.21"/>
    <x v="573"/>
    <n v="21.34"/>
    <x v="2"/>
    <x v="2"/>
    <n v="-0.61892886830542693"/>
    <n v="32.089999999999996"/>
    <x v="11"/>
    <s v="Mar 2015"/>
    <s v="Mar 2015  Week 12"/>
    <x v="1"/>
    <x v="1"/>
    <x v="1"/>
    <x v="0"/>
  </r>
  <r>
    <n v="145"/>
    <s v="Rhonda Ivey"/>
    <x v="2"/>
    <n v="7.0000000000000007E-2"/>
    <n v="154.13"/>
    <n v="69"/>
    <x v="2"/>
    <x v="2"/>
    <x v="0"/>
    <x v="0"/>
    <x v="4"/>
    <s v="Laminate Occasional Tables"/>
    <n v="0.68"/>
    <s v="United States"/>
    <x v="3"/>
    <x v="28"/>
    <x v="128"/>
    <x v="90"/>
    <d v="2015-03-16T00:00:00"/>
    <x v="2"/>
    <x v="2"/>
    <x v="74"/>
    <d v="2015-03-16T00:00:00"/>
    <d v="2015-03-16T00:00:00"/>
    <d v="2015-03-31T00:00:00"/>
    <d v="2015-03-16T00:00:00"/>
    <n v="-634.73410000000001"/>
    <n v="3"/>
    <n v="453.62"/>
    <x v="574"/>
    <n v="154.06"/>
    <x v="3"/>
    <x v="6"/>
    <n v="-1.399263921343856"/>
    <n v="-181.11410000000001"/>
    <x v="11"/>
    <s v="Mar 2015"/>
    <s v="Mar 2015  Week 12"/>
    <x v="1"/>
    <x v="1"/>
    <x v="0"/>
    <x v="0"/>
  </r>
  <r>
    <n v="1068"/>
    <s v="Erik Barr"/>
    <x v="2"/>
    <n v="0.04"/>
    <n v="22.84"/>
    <n v="16.87"/>
    <x v="1"/>
    <x v="2"/>
    <x v="2"/>
    <x v="7"/>
    <x v="5"/>
    <s v="Xerox 1982"/>
    <n v="0.39"/>
    <s v="United States"/>
    <x v="1"/>
    <x v="10"/>
    <x v="475"/>
    <x v="519"/>
    <d v="2015-03-16T00:00:00"/>
    <x v="2"/>
    <x v="2"/>
    <x v="74"/>
    <d v="2015-03-16T00:00:00"/>
    <d v="2015-03-16T00:00:00"/>
    <d v="2015-03-31T00:00:00"/>
    <d v="2015-03-16T00:00:00"/>
    <n v="-97.28"/>
    <n v="12"/>
    <n v="286.39999999999998"/>
    <x v="575"/>
    <n v="22.8"/>
    <x v="1"/>
    <x v="6"/>
    <n v="-0.33966480446927377"/>
    <n v="189.11999999999998"/>
    <x v="11"/>
    <s v="Mar 2015"/>
    <s v="Mar 2015  Week 12"/>
    <x v="0"/>
    <x v="0"/>
    <x v="0"/>
    <x v="0"/>
  </r>
  <r>
    <n v="2157"/>
    <s v="Tom Hoyle Honeycutt"/>
    <x v="2"/>
    <n v="0.05"/>
    <n v="55.5"/>
    <n v="52.2"/>
    <x v="1"/>
    <x v="2"/>
    <x v="0"/>
    <x v="11"/>
    <x v="6"/>
    <s v="Eldon Cleatmat® Chair Mats for Medium Pile Carpets"/>
    <n v="0.72"/>
    <s v="United States"/>
    <x v="1"/>
    <x v="25"/>
    <x v="476"/>
    <x v="520"/>
    <d v="2015-03-16T00:00:00"/>
    <x v="2"/>
    <x v="2"/>
    <x v="74"/>
    <d v="2015-03-16T00:00:00"/>
    <d v="2015-03-16T00:00:00"/>
    <d v="2015-03-31T00:00:00"/>
    <d v="2015-03-16T00:00:00"/>
    <n v="-118.54"/>
    <n v="4"/>
    <n v="253.87"/>
    <x v="576"/>
    <n v="55.45"/>
    <x v="1"/>
    <x v="6"/>
    <n v="-0.46693189427659826"/>
    <n v="135.32999999999998"/>
    <x v="11"/>
    <s v="Mar 2015"/>
    <s v="Mar 2015  Week 12"/>
    <x v="0"/>
    <x v="0"/>
    <x v="0"/>
    <x v="0"/>
  </r>
  <r>
    <n v="2157"/>
    <s v="Tom Hoyle Honeycutt"/>
    <x v="2"/>
    <n v="0.05"/>
    <n v="442.14"/>
    <n v="14.7"/>
    <x v="0"/>
    <x v="2"/>
    <x v="1"/>
    <x v="3"/>
    <x v="3"/>
    <s v="Okidata ML390 Turbo Dot Matrix Printers"/>
    <n v="0.56000000000000005"/>
    <s v="United States"/>
    <x v="1"/>
    <x v="25"/>
    <x v="476"/>
    <x v="520"/>
    <d v="2015-03-16T00:00:00"/>
    <x v="2"/>
    <x v="2"/>
    <x v="74"/>
    <d v="2015-03-25T00:00:00"/>
    <d v="2015-03-25T00:00:00"/>
    <d v="2015-03-31T00:00:00"/>
    <d v="2015-03-25T00:00:00"/>
    <n v="2963.48"/>
    <n v="14"/>
    <n v="5880.46"/>
    <x v="576"/>
    <n v="442.09"/>
    <x v="1"/>
    <x v="5"/>
    <n v="0.50395377232393379"/>
    <n v="8843.94"/>
    <x v="11"/>
    <s v="Mar 2015"/>
    <s v="Mar 2015  Week 12"/>
    <x v="1"/>
    <x v="1"/>
    <x v="1"/>
    <x v="0"/>
  </r>
  <r>
    <n v="1241"/>
    <s v="Bradley Schroeder"/>
    <x v="3"/>
    <n v="0"/>
    <n v="387.99"/>
    <n v="19.989999999999998"/>
    <x v="1"/>
    <x v="3"/>
    <x v="2"/>
    <x v="5"/>
    <x v="5"/>
    <s v="Fellowes PB300 Plastic Comb Binding Machine"/>
    <n v="0.38"/>
    <s v="United States"/>
    <x v="0"/>
    <x v="16"/>
    <x v="329"/>
    <x v="521"/>
    <d v="2015-03-16T00:00:00"/>
    <x v="2"/>
    <x v="2"/>
    <x v="74"/>
    <d v="2015-03-17T00:00:00"/>
    <d v="2015-03-17T00:00:00"/>
    <d v="2015-03-31T00:00:00"/>
    <d v="2015-03-17T00:00:00"/>
    <n v="-70.14"/>
    <n v="23"/>
    <n v="9280.7199999999993"/>
    <x v="577"/>
    <n v="387.99"/>
    <x v="0"/>
    <x v="1"/>
    <n v="-7.557603289399961E-3"/>
    <n v="9210.58"/>
    <x v="11"/>
    <s v="Mar 2015"/>
    <s v="Mar 2015  Week 12"/>
    <x v="0"/>
    <x v="0"/>
    <x v="0"/>
    <x v="0"/>
  </r>
  <r>
    <n v="1711"/>
    <s v="Sharon Long"/>
    <x v="3"/>
    <n v="7.0000000000000007E-2"/>
    <n v="7.59"/>
    <n v="4"/>
    <x v="1"/>
    <x v="3"/>
    <x v="0"/>
    <x v="11"/>
    <x v="2"/>
    <s v="Master Giant Foot® Doorstop, Safety Yellow"/>
    <n v="0.42"/>
    <s v="United States"/>
    <x v="0"/>
    <x v="5"/>
    <x v="477"/>
    <x v="522"/>
    <d v="2015-03-16T00:00:00"/>
    <x v="2"/>
    <x v="2"/>
    <x v="74"/>
    <d v="2015-03-18T00:00:00"/>
    <d v="2015-03-18T00:00:00"/>
    <d v="2015-03-31T00:00:00"/>
    <d v="2015-03-18T00:00:00"/>
    <n v="-167.048"/>
    <n v="3"/>
    <n v="22.48"/>
    <x v="578"/>
    <n v="7.52"/>
    <x v="0"/>
    <x v="2"/>
    <n v="-7.4309608540925263"/>
    <n v="-144.56800000000001"/>
    <x v="11"/>
    <s v="Mar 2015"/>
    <s v="Mar 2015  Week 12"/>
    <x v="0"/>
    <x v="0"/>
    <x v="0"/>
    <x v="0"/>
  </r>
  <r>
    <n v="2030"/>
    <s v="Lindsay O'Connell"/>
    <x v="0"/>
    <n v="0.04"/>
    <n v="120.97"/>
    <n v="7.11"/>
    <x v="1"/>
    <x v="3"/>
    <x v="1"/>
    <x v="3"/>
    <x v="6"/>
    <s v="Canon BP1200DH 12-Digit Bubble Jet Printing Calculator"/>
    <n v="0.36"/>
    <s v="United States"/>
    <x v="1"/>
    <x v="18"/>
    <x v="278"/>
    <x v="523"/>
    <d v="2015-03-17T00:00:00"/>
    <x v="2"/>
    <x v="2"/>
    <x v="75"/>
    <d v="2015-03-17T00:00:00"/>
    <d v="2015-03-17T00:00:00"/>
    <d v="2015-03-31T00:00:00"/>
    <d v="2015-03-17T00:00:00"/>
    <n v="1320.5496000000001"/>
    <n v="16"/>
    <n v="1913.84"/>
    <x v="579"/>
    <n v="120.92999999999999"/>
    <x v="1"/>
    <x v="6"/>
    <n v="0.69000000000000006"/>
    <n v="3234.3896"/>
    <x v="11"/>
    <s v="Mar 2015"/>
    <s v="Mar 2015  Week 12"/>
    <x v="0"/>
    <x v="0"/>
    <x v="0"/>
    <x v="0"/>
  </r>
  <r>
    <n v="2030"/>
    <s v="Lindsay O'Connell"/>
    <x v="0"/>
    <n v="0"/>
    <n v="195.99"/>
    <n v="4.2"/>
    <x v="1"/>
    <x v="3"/>
    <x v="1"/>
    <x v="12"/>
    <x v="5"/>
    <s v="688"/>
    <n v="0.6"/>
    <s v="United States"/>
    <x v="1"/>
    <x v="18"/>
    <x v="278"/>
    <x v="523"/>
    <d v="2015-03-17T00:00:00"/>
    <x v="2"/>
    <x v="2"/>
    <x v="75"/>
    <d v="2015-03-19T00:00:00"/>
    <d v="2015-03-19T00:00:00"/>
    <d v="2015-03-31T00:00:00"/>
    <d v="2015-03-19T00:00:00"/>
    <n v="1585.5029999999999"/>
    <n v="16"/>
    <n v="2692.12"/>
    <x v="579"/>
    <n v="195.99"/>
    <x v="1"/>
    <x v="2"/>
    <n v="0.58894217196856014"/>
    <n v="4277.6229999999996"/>
    <x v="11"/>
    <s v="Mar 2015"/>
    <s v="Mar 2015  Week 12"/>
    <x v="1"/>
    <x v="1"/>
    <x v="1"/>
    <x v="0"/>
  </r>
  <r>
    <n v="2647"/>
    <s v="Teresa Bishop"/>
    <x v="2"/>
    <n v="0.1"/>
    <n v="10.98"/>
    <n v="3.99"/>
    <x v="1"/>
    <x v="3"/>
    <x v="2"/>
    <x v="8"/>
    <x v="5"/>
    <s v="Staples Surge Protector 6 outlet"/>
    <n v="0.57999999999999996"/>
    <s v="United States"/>
    <x v="2"/>
    <x v="8"/>
    <x v="478"/>
    <x v="524"/>
    <d v="2015-03-17T00:00:00"/>
    <x v="2"/>
    <x v="2"/>
    <x v="75"/>
    <d v="2015-03-24T00:00:00"/>
    <d v="2015-03-24T00:00:00"/>
    <d v="2015-03-31T00:00:00"/>
    <d v="2015-03-24T00:00:00"/>
    <n v="-21.03"/>
    <n v="5"/>
    <n v="52.21"/>
    <x v="580"/>
    <n v="10.88"/>
    <x v="2"/>
    <x v="7"/>
    <n v="-0.40279639915724957"/>
    <n v="31.18"/>
    <x v="11"/>
    <s v="Mar 2015"/>
    <s v="Mar 2015  Week 12"/>
    <x v="0"/>
    <x v="0"/>
    <x v="0"/>
    <x v="0"/>
  </r>
  <r>
    <n v="2647"/>
    <s v="Teresa Bishop"/>
    <x v="2"/>
    <n v="0.01"/>
    <n v="39.979999999999997"/>
    <n v="9.1999999999999993"/>
    <x v="1"/>
    <x v="3"/>
    <x v="0"/>
    <x v="11"/>
    <x v="2"/>
    <s v="Eldon Radial Chair Mat for Low to Medium Pile Carpets"/>
    <n v="0.65"/>
    <s v="United States"/>
    <x v="2"/>
    <x v="8"/>
    <x v="478"/>
    <x v="524"/>
    <d v="2015-03-17T00:00:00"/>
    <x v="2"/>
    <x v="2"/>
    <x v="75"/>
    <d v="2015-03-19T00:00:00"/>
    <d v="2015-03-19T00:00:00"/>
    <d v="2015-03-31T00:00:00"/>
    <d v="2015-03-19T00:00:00"/>
    <n v="117.52079999999999"/>
    <n v="4"/>
    <n v="170.32"/>
    <x v="580"/>
    <n v="39.97"/>
    <x v="2"/>
    <x v="2"/>
    <n v="0.69"/>
    <n v="287.8408"/>
    <x v="11"/>
    <s v="Mar 2015"/>
    <s v="Mar 2015  Week 12"/>
    <x v="1"/>
    <x v="1"/>
    <x v="1"/>
    <x v="0"/>
  </r>
  <r>
    <n v="339"/>
    <s v="Bobby Clements"/>
    <x v="4"/>
    <n v="0.08"/>
    <n v="7.77"/>
    <n v="9.23"/>
    <x v="1"/>
    <x v="3"/>
    <x v="2"/>
    <x v="8"/>
    <x v="5"/>
    <s v="Hoover Commercial Soft Guard Upright Vacuum And Disposable Filtration Bags"/>
    <n v="0.57999999999999996"/>
    <s v="United States"/>
    <x v="3"/>
    <x v="27"/>
    <x v="413"/>
    <x v="525"/>
    <d v="2015-03-17T00:00:00"/>
    <x v="2"/>
    <x v="2"/>
    <x v="75"/>
    <d v="2015-03-18T00:00:00"/>
    <d v="2015-03-18T00:00:00"/>
    <d v="2015-03-31T00:00:00"/>
    <d v="2015-03-18T00:00:00"/>
    <n v="-83.65"/>
    <n v="5"/>
    <n v="40.299999999999997"/>
    <x v="581"/>
    <n v="7.6899999999999995"/>
    <x v="3"/>
    <x v="1"/>
    <n v="-2.0756823821339951"/>
    <n v="-43.350000000000009"/>
    <x v="11"/>
    <s v="Mar 2015"/>
    <s v="Mar 2015  Week 12"/>
    <x v="0"/>
    <x v="0"/>
    <x v="0"/>
    <x v="0"/>
  </r>
  <r>
    <n v="339"/>
    <s v="Bobby Clements"/>
    <x v="4"/>
    <n v="7.0000000000000007E-2"/>
    <n v="7.59"/>
    <n v="4"/>
    <x v="1"/>
    <x v="3"/>
    <x v="0"/>
    <x v="11"/>
    <x v="2"/>
    <s v="Master Giant Foot® Doorstop, Safety Yellow"/>
    <n v="0.42"/>
    <s v="United States"/>
    <x v="3"/>
    <x v="27"/>
    <x v="413"/>
    <x v="525"/>
    <d v="2015-03-17T00:00:00"/>
    <x v="2"/>
    <x v="2"/>
    <x v="75"/>
    <d v="2015-03-19T00:00:00"/>
    <d v="2015-03-19T00:00:00"/>
    <d v="2015-03-31T00:00:00"/>
    <d v="2015-03-19T00:00:00"/>
    <n v="24.39"/>
    <n v="15"/>
    <n v="111.88"/>
    <x v="581"/>
    <n v="7.52"/>
    <x v="3"/>
    <x v="2"/>
    <n v="0.21800143010368253"/>
    <n v="136.26999999999998"/>
    <x v="11"/>
    <s v="Mar 2015"/>
    <s v="Mar 2015  Week 12"/>
    <x v="1"/>
    <x v="1"/>
    <x v="1"/>
    <x v="0"/>
  </r>
  <r>
    <n v="1808"/>
    <s v="Joyce Knox"/>
    <x v="4"/>
    <n v="0.01"/>
    <n v="8.1199999999999992"/>
    <n v="2.83"/>
    <x v="2"/>
    <x v="2"/>
    <x v="1"/>
    <x v="1"/>
    <x v="1"/>
    <s v="Imation Neon Mac Format Diskettes, 10/Pack"/>
    <n v="0.77"/>
    <s v="United States"/>
    <x v="3"/>
    <x v="44"/>
    <x v="479"/>
    <x v="526"/>
    <d v="2015-03-17T00:00:00"/>
    <x v="2"/>
    <x v="2"/>
    <x v="75"/>
    <d v="2015-03-18T00:00:00"/>
    <d v="2015-03-18T00:00:00"/>
    <d v="2015-03-31T00:00:00"/>
    <d v="2015-03-18T00:00:00"/>
    <n v="-40.76"/>
    <n v="10"/>
    <n v="88.64"/>
    <x v="582"/>
    <n v="8.11"/>
    <x v="3"/>
    <x v="1"/>
    <n v="-0.45983754512635377"/>
    <n v="47.88"/>
    <x v="11"/>
    <s v="Mar 2015"/>
    <s v="Mar 2015  Week 12"/>
    <x v="0"/>
    <x v="0"/>
    <x v="0"/>
    <x v="0"/>
  </r>
  <r>
    <n v="1364"/>
    <s v="Chris Ford"/>
    <x v="3"/>
    <n v="0.1"/>
    <n v="5.98"/>
    <n v="5.35"/>
    <x v="1"/>
    <x v="2"/>
    <x v="2"/>
    <x v="7"/>
    <x v="5"/>
    <s v="Xerox 1947"/>
    <n v="0.4"/>
    <s v="United States"/>
    <x v="3"/>
    <x v="36"/>
    <x v="480"/>
    <x v="527"/>
    <d v="2015-03-17T00:00:00"/>
    <x v="2"/>
    <x v="2"/>
    <x v="75"/>
    <d v="2015-03-17T00:00:00"/>
    <d v="2015-03-17T00:00:00"/>
    <d v="2015-03-31T00:00:00"/>
    <d v="2015-03-17T00:00:00"/>
    <n v="-90.26"/>
    <n v="10"/>
    <n v="57.34"/>
    <x v="583"/>
    <n v="5.8800000000000008"/>
    <x v="3"/>
    <x v="6"/>
    <n v="-1.5741192884548307"/>
    <n v="-32.92"/>
    <x v="11"/>
    <s v="Mar 2015"/>
    <s v="Mar 2015  Week 12"/>
    <x v="0"/>
    <x v="0"/>
    <x v="0"/>
    <x v="0"/>
  </r>
  <r>
    <n v="3001"/>
    <s v="Anthony Foley"/>
    <x v="3"/>
    <n v="0.03"/>
    <n v="5.4"/>
    <n v="7.78"/>
    <x v="1"/>
    <x v="1"/>
    <x v="2"/>
    <x v="5"/>
    <x v="5"/>
    <s v="3M Organizer Strips"/>
    <n v="0.37"/>
    <s v="United States"/>
    <x v="1"/>
    <x v="25"/>
    <x v="428"/>
    <x v="467"/>
    <d v="2015-03-17T00:00:00"/>
    <x v="2"/>
    <x v="2"/>
    <x v="75"/>
    <d v="2015-03-19T00:00:00"/>
    <d v="2015-03-19T00:00:00"/>
    <d v="2015-03-31T00:00:00"/>
    <d v="2015-03-19T00:00:00"/>
    <n v="-237.54400000000001"/>
    <n v="21"/>
    <n v="117.87"/>
    <x v="584"/>
    <n v="5.37"/>
    <x v="1"/>
    <x v="2"/>
    <n v="-2.0153049970306269"/>
    <n v="-119.67400000000001"/>
    <x v="11"/>
    <s v="Mar 2015"/>
    <s v="Mar 2015  Week 12"/>
    <x v="0"/>
    <x v="0"/>
    <x v="0"/>
    <x v="0"/>
  </r>
  <r>
    <n v="2127"/>
    <s v="Joyce Kern"/>
    <x v="0"/>
    <n v="0.1"/>
    <n v="5.98"/>
    <n v="5.14"/>
    <x v="1"/>
    <x v="2"/>
    <x v="2"/>
    <x v="7"/>
    <x v="5"/>
    <s v="Xerox 1974"/>
    <n v="0.36"/>
    <s v="United States"/>
    <x v="1"/>
    <x v="25"/>
    <x v="481"/>
    <x v="528"/>
    <d v="2015-03-18T00:00:00"/>
    <x v="2"/>
    <x v="2"/>
    <x v="76"/>
    <d v="2015-03-20T00:00:00"/>
    <d v="2015-03-20T00:00:00"/>
    <d v="2015-03-31T00:00:00"/>
    <d v="2015-03-20T00:00:00"/>
    <n v="-49.53"/>
    <n v="6"/>
    <n v="33.950000000000003"/>
    <x v="585"/>
    <n v="5.8800000000000008"/>
    <x v="1"/>
    <x v="2"/>
    <n v="-1.4589101620029454"/>
    <n v="-15.579999999999998"/>
    <x v="11"/>
    <s v="Mar 2015"/>
    <s v="Mar 2015  Week 12"/>
    <x v="0"/>
    <x v="0"/>
    <x v="0"/>
    <x v="0"/>
  </r>
  <r>
    <n v="3191"/>
    <s v="Jenny Hawkins"/>
    <x v="0"/>
    <n v="0.01"/>
    <n v="20.99"/>
    <n v="4.8099999999999996"/>
    <x v="1"/>
    <x v="3"/>
    <x v="1"/>
    <x v="12"/>
    <x v="6"/>
    <s v="1726 Digital Answering Machine"/>
    <n v="0.57999999999999996"/>
    <s v="United States"/>
    <x v="1"/>
    <x v="30"/>
    <x v="482"/>
    <x v="529"/>
    <d v="2015-03-18T00:00:00"/>
    <x v="2"/>
    <x v="2"/>
    <x v="76"/>
    <d v="2015-03-18T00:00:00"/>
    <d v="2015-03-18T00:00:00"/>
    <d v="2015-03-31T00:00:00"/>
    <d v="2015-03-18T00:00:00"/>
    <n v="-9.1080000000000005"/>
    <n v="5"/>
    <n v="93.81"/>
    <x v="586"/>
    <n v="20.979999999999997"/>
    <x v="1"/>
    <x v="6"/>
    <n v="-9.7089862488007675E-2"/>
    <n v="84.701999999999998"/>
    <x v="11"/>
    <s v="Mar 2015"/>
    <s v="Mar 2015  Week 12"/>
    <x v="0"/>
    <x v="0"/>
    <x v="0"/>
    <x v="0"/>
  </r>
  <r>
    <n v="1197"/>
    <s v="Grace McNeill Hunt"/>
    <x v="1"/>
    <n v="0.08"/>
    <n v="355.98"/>
    <n v="58.92"/>
    <x v="0"/>
    <x v="0"/>
    <x v="0"/>
    <x v="9"/>
    <x v="3"/>
    <s v="Hon 4700 Series Mobuis™ Mid-Back Task Chairs with Adjustable Arms"/>
    <n v="0.64"/>
    <s v="United States"/>
    <x v="3"/>
    <x v="35"/>
    <x v="483"/>
    <x v="530"/>
    <d v="2015-03-18T00:00:00"/>
    <x v="2"/>
    <x v="2"/>
    <x v="76"/>
    <d v="2015-03-20T00:00:00"/>
    <d v="2015-03-20T00:00:00"/>
    <d v="2015-03-31T00:00:00"/>
    <d v="2015-03-20T00:00:00"/>
    <n v="103.83"/>
    <n v="4"/>
    <n v="1350.94"/>
    <x v="587"/>
    <n v="355.90000000000003"/>
    <x v="3"/>
    <x v="2"/>
    <n v="7.6857595452055602E-2"/>
    <n v="1454.77"/>
    <x v="11"/>
    <s v="Mar 2015"/>
    <s v="Mar 2015  Week 12"/>
    <x v="0"/>
    <x v="0"/>
    <x v="0"/>
    <x v="0"/>
  </r>
  <r>
    <n v="1894"/>
    <s v="Maureen Herbert Hood"/>
    <x v="1"/>
    <n v="0.01"/>
    <n v="26.17"/>
    <n v="1.39"/>
    <x v="1"/>
    <x v="1"/>
    <x v="2"/>
    <x v="15"/>
    <x v="5"/>
    <s v="Quality Park Security Envelopes"/>
    <n v="0.38"/>
    <s v="United States"/>
    <x v="1"/>
    <x v="30"/>
    <x v="370"/>
    <x v="399"/>
    <d v="2015-03-18T00:00:00"/>
    <x v="2"/>
    <x v="2"/>
    <x v="76"/>
    <d v="2015-03-19T00:00:00"/>
    <d v="2015-03-19T00:00:00"/>
    <d v="2015-03-31T00:00:00"/>
    <d v="2015-03-19T00:00:00"/>
    <n v="237.04259999999999"/>
    <n v="13"/>
    <n v="343.54"/>
    <x v="588"/>
    <n v="26.16"/>
    <x v="1"/>
    <x v="1"/>
    <n v="0.69"/>
    <n v="580.58259999999996"/>
    <x v="11"/>
    <s v="Mar 2015"/>
    <s v="Mar 2015  Week 12"/>
    <x v="1"/>
    <x v="1"/>
    <x v="0"/>
    <x v="0"/>
  </r>
  <r>
    <n v="1015"/>
    <s v="Beverly Cameron"/>
    <x v="4"/>
    <n v="0"/>
    <n v="43.98"/>
    <n v="8.99"/>
    <x v="1"/>
    <x v="2"/>
    <x v="2"/>
    <x v="2"/>
    <x v="1"/>
    <s v="Boston 1645 Deluxe Heavier-Duty Electric Pencil Sharpener"/>
    <n v="0.57999999999999996"/>
    <s v="United States"/>
    <x v="0"/>
    <x v="9"/>
    <x v="484"/>
    <x v="531"/>
    <d v="2015-03-18T00:00:00"/>
    <x v="2"/>
    <x v="2"/>
    <x v="76"/>
    <d v="2015-03-18T00:00:00"/>
    <d v="2015-03-18T00:00:00"/>
    <d v="2015-03-31T00:00:00"/>
    <d v="2015-03-18T00:00:00"/>
    <n v="829.46699999999998"/>
    <n v="14"/>
    <n v="650.70000000000005"/>
    <x v="589"/>
    <n v="43.98"/>
    <x v="0"/>
    <x v="6"/>
    <n v="1.2747302904564315"/>
    <n v="1480.1669999999999"/>
    <x v="11"/>
    <s v="Mar 2015"/>
    <s v="Mar 2015  Week 12"/>
    <x v="0"/>
    <x v="0"/>
    <x v="0"/>
    <x v="0"/>
  </r>
  <r>
    <n v="1967"/>
    <s v="Carolyn Hoffman"/>
    <x v="4"/>
    <n v="0.01"/>
    <n v="78.650000000000006"/>
    <n v="13.99"/>
    <x v="2"/>
    <x v="0"/>
    <x v="2"/>
    <x v="8"/>
    <x v="6"/>
    <s v="Honeywell Quietcare HEPA Air Cleaner"/>
    <n v="0.52"/>
    <s v="United States"/>
    <x v="1"/>
    <x v="20"/>
    <x v="0"/>
    <x v="532"/>
    <d v="2015-03-18T00:00:00"/>
    <x v="2"/>
    <x v="2"/>
    <x v="76"/>
    <d v="2015-03-19T00:00:00"/>
    <d v="2015-03-19T00:00:00"/>
    <d v="2015-03-31T00:00:00"/>
    <d v="2015-03-19T00:00:00"/>
    <n v="442.36590000000001"/>
    <n v="8"/>
    <n v="641.11"/>
    <x v="590"/>
    <n v="78.64"/>
    <x v="1"/>
    <x v="1"/>
    <n v="0.69"/>
    <n v="1083.4758999999999"/>
    <x v="11"/>
    <s v="Mar 2015"/>
    <s v="Mar 2015  Week 12"/>
    <x v="0"/>
    <x v="0"/>
    <x v="0"/>
    <x v="0"/>
  </r>
  <r>
    <n v="2030"/>
    <s v="Lindsay O'Connell"/>
    <x v="4"/>
    <n v="0.03"/>
    <n v="55.98"/>
    <n v="4.8600000000000003"/>
    <x v="1"/>
    <x v="3"/>
    <x v="2"/>
    <x v="7"/>
    <x v="5"/>
    <s v="Xerox 1908"/>
    <n v="0.36"/>
    <s v="United States"/>
    <x v="1"/>
    <x v="18"/>
    <x v="278"/>
    <x v="523"/>
    <d v="2015-03-18T00:00:00"/>
    <x v="2"/>
    <x v="2"/>
    <x v="76"/>
    <d v="2015-03-20T00:00:00"/>
    <d v="2015-03-20T00:00:00"/>
    <d v="2015-03-31T00:00:00"/>
    <d v="2015-03-20T00:00:00"/>
    <n v="526.04219999999998"/>
    <n v="13"/>
    <n v="762.38"/>
    <x v="591"/>
    <n v="55.949999999999996"/>
    <x v="1"/>
    <x v="2"/>
    <n v="0.69"/>
    <n v="1288.4222"/>
    <x v="11"/>
    <s v="Mar 2015"/>
    <s v="Mar 2015  Week 12"/>
    <x v="1"/>
    <x v="1"/>
    <x v="0"/>
    <x v="0"/>
  </r>
  <r>
    <n v="2745"/>
    <s v="Arnold Gay"/>
    <x v="4"/>
    <n v="0.01"/>
    <n v="220.98"/>
    <n v="64.66"/>
    <x v="0"/>
    <x v="3"/>
    <x v="0"/>
    <x v="10"/>
    <x v="0"/>
    <s v="Bush Cubix Collection Bookcases, Fully Assembled"/>
    <n v="0.62"/>
    <s v="United States"/>
    <x v="2"/>
    <x v="41"/>
    <x v="485"/>
    <x v="533"/>
    <d v="2015-03-18T00:00:00"/>
    <x v="2"/>
    <x v="2"/>
    <x v="76"/>
    <d v="2015-03-19T00:00:00"/>
    <d v="2015-03-19T00:00:00"/>
    <d v="2015-03-31T00:00:00"/>
    <d v="2015-03-19T00:00:00"/>
    <n v="1049.03"/>
    <n v="11"/>
    <n v="2591.09"/>
    <x v="592"/>
    <n v="220.97"/>
    <x v="2"/>
    <x v="1"/>
    <n v="0.40486050272279228"/>
    <n v="3640.12"/>
    <x v="11"/>
    <s v="Mar 2015"/>
    <s v="Mar 2015  Week 12"/>
    <x v="0"/>
    <x v="0"/>
    <x v="0"/>
    <x v="0"/>
  </r>
  <r>
    <n v="2747"/>
    <s v="Brian Grady"/>
    <x v="4"/>
    <n v="0.01"/>
    <n v="220.98"/>
    <n v="64.66"/>
    <x v="0"/>
    <x v="3"/>
    <x v="0"/>
    <x v="10"/>
    <x v="0"/>
    <s v="Bush Cubix Collection Bookcases, Fully Assembled"/>
    <n v="0.62"/>
    <s v="United States"/>
    <x v="3"/>
    <x v="11"/>
    <x v="13"/>
    <x v="289"/>
    <d v="2015-03-18T00:00:00"/>
    <x v="2"/>
    <x v="2"/>
    <x v="76"/>
    <d v="2015-03-19T00:00:00"/>
    <d v="2015-03-19T00:00:00"/>
    <d v="2015-03-31T00:00:00"/>
    <d v="2015-03-19T00:00:00"/>
    <n v="1049.03"/>
    <n v="44"/>
    <n v="10364.36"/>
    <x v="593"/>
    <n v="220.97"/>
    <x v="3"/>
    <x v="1"/>
    <n v="0.10121512568069807"/>
    <n v="11413.390000000001"/>
    <x v="11"/>
    <s v="Mar 2015"/>
    <s v="Mar 2015  Week 12"/>
    <x v="1"/>
    <x v="1"/>
    <x v="0"/>
    <x v="0"/>
  </r>
  <r>
    <n v="485"/>
    <s v="Edward Leonard"/>
    <x v="3"/>
    <n v="0.05"/>
    <n v="2.88"/>
    <n v="0.5"/>
    <x v="1"/>
    <x v="3"/>
    <x v="2"/>
    <x v="13"/>
    <x v="5"/>
    <s v="Avery 49"/>
    <n v="0.36"/>
    <s v="United States"/>
    <x v="2"/>
    <x v="8"/>
    <x v="486"/>
    <x v="534"/>
    <d v="2015-03-18T00:00:00"/>
    <x v="2"/>
    <x v="2"/>
    <x v="76"/>
    <d v="2015-03-20T00:00:00"/>
    <d v="2015-03-20T00:00:00"/>
    <d v="2015-03-31T00:00:00"/>
    <d v="2015-03-20T00:00:00"/>
    <n v="6.0513000000000003"/>
    <n v="3"/>
    <n v="8.77"/>
    <x v="594"/>
    <n v="2.83"/>
    <x v="2"/>
    <x v="2"/>
    <n v="0.69000000000000006"/>
    <n v="14.821300000000001"/>
    <x v="11"/>
    <s v="Mar 2015"/>
    <s v="Mar 2015  Week 12"/>
    <x v="0"/>
    <x v="0"/>
    <x v="0"/>
    <x v="0"/>
  </r>
  <r>
    <n v="383"/>
    <s v="Renee Alston"/>
    <x v="0"/>
    <n v="0.06"/>
    <n v="5.34"/>
    <n v="5.63"/>
    <x v="1"/>
    <x v="3"/>
    <x v="2"/>
    <x v="5"/>
    <x v="5"/>
    <s v="Pressboard Data Binder, Crimson, 12&quot; X 8 1/2&quot;"/>
    <n v="0.39"/>
    <s v="United States"/>
    <x v="3"/>
    <x v="28"/>
    <x v="487"/>
    <x v="535"/>
    <d v="2015-03-19T00:00:00"/>
    <x v="2"/>
    <x v="2"/>
    <x v="77"/>
    <d v="2015-03-19T00:00:00"/>
    <d v="2015-03-19T00:00:00"/>
    <d v="2015-03-31T00:00:00"/>
    <d v="2015-03-19T00:00:00"/>
    <n v="-82.822999999999993"/>
    <n v="7"/>
    <n v="38.65"/>
    <x v="595"/>
    <n v="5.28"/>
    <x v="3"/>
    <x v="6"/>
    <n v="-2.1428978007761965"/>
    <n v="-44.172999999999995"/>
    <x v="11"/>
    <s v="Mar 2015"/>
    <s v="Mar 2015  Week 12"/>
    <x v="0"/>
    <x v="0"/>
    <x v="0"/>
    <x v="0"/>
  </r>
  <r>
    <n v="383"/>
    <s v="Renee Alston"/>
    <x v="0"/>
    <n v="7.0000000000000007E-2"/>
    <n v="65.989999999999995"/>
    <n v="5.26"/>
    <x v="2"/>
    <x v="3"/>
    <x v="1"/>
    <x v="12"/>
    <x v="5"/>
    <s v="8860"/>
    <n v="0.56000000000000005"/>
    <s v="United States"/>
    <x v="3"/>
    <x v="28"/>
    <x v="487"/>
    <x v="535"/>
    <d v="2015-03-19T00:00:00"/>
    <x v="2"/>
    <x v="2"/>
    <x v="77"/>
    <d v="2015-03-21T00:00:00"/>
    <d v="2015-03-21T00:00:00"/>
    <d v="2015-03-31T00:00:00"/>
    <d v="2015-03-21T00:00:00"/>
    <n v="107.08199999999999"/>
    <n v="5"/>
    <n v="279.83"/>
    <x v="595"/>
    <n v="65.92"/>
    <x v="3"/>
    <x v="2"/>
    <n v="0.38266804845799235"/>
    <n v="386.91199999999998"/>
    <x v="11"/>
    <s v="Mar 2015"/>
    <s v="Mar 2015  Week 12"/>
    <x v="1"/>
    <x v="1"/>
    <x v="1"/>
    <x v="0"/>
  </r>
  <r>
    <n v="770"/>
    <s v="Geraldine Puckett"/>
    <x v="0"/>
    <n v="0.08"/>
    <n v="30.73"/>
    <n v="4"/>
    <x v="1"/>
    <x v="0"/>
    <x v="1"/>
    <x v="1"/>
    <x v="5"/>
    <s v="Fellowes 17-key keypad for PS/2 interface"/>
    <n v="0.75"/>
    <s v="United States"/>
    <x v="2"/>
    <x v="14"/>
    <x v="302"/>
    <x v="325"/>
    <d v="2015-03-19T00:00:00"/>
    <x v="2"/>
    <x v="2"/>
    <x v="77"/>
    <d v="2015-03-19T00:00:00"/>
    <d v="2015-03-19T00:00:00"/>
    <d v="2015-03-31T00:00:00"/>
    <d v="2015-03-19T00:00:00"/>
    <n v="-45.07"/>
    <n v="14"/>
    <n v="429.33"/>
    <x v="596"/>
    <n v="30.650000000000002"/>
    <x v="2"/>
    <x v="6"/>
    <n v="-0.10497752311741551"/>
    <n v="384.26"/>
    <x v="11"/>
    <s v="Mar 2015"/>
    <s v="Mar 2015  Week 12"/>
    <x v="0"/>
    <x v="0"/>
    <x v="0"/>
    <x v="0"/>
  </r>
  <r>
    <n v="771"/>
    <s v="Deborah Paul"/>
    <x v="0"/>
    <n v="0.05"/>
    <n v="14.56"/>
    <n v="3.5"/>
    <x v="1"/>
    <x v="0"/>
    <x v="2"/>
    <x v="8"/>
    <x v="5"/>
    <s v="Acco 6 Outlet Guardian Premium Surge Suppressor"/>
    <n v="0.57999999999999996"/>
    <s v="United States"/>
    <x v="2"/>
    <x v="14"/>
    <x v="488"/>
    <x v="536"/>
    <d v="2015-03-19T00:00:00"/>
    <x v="2"/>
    <x v="2"/>
    <x v="77"/>
    <d v="2015-03-21T00:00:00"/>
    <d v="2015-03-21T00:00:00"/>
    <d v="2015-03-31T00:00:00"/>
    <d v="2015-03-21T00:00:00"/>
    <n v="-8.5299999999999994"/>
    <n v="3"/>
    <n v="44.66"/>
    <x v="596"/>
    <n v="14.51"/>
    <x v="2"/>
    <x v="2"/>
    <n v="-0.1909986565158979"/>
    <n v="36.129999999999995"/>
    <x v="11"/>
    <s v="Mar 2015"/>
    <s v="Mar 2015  Week 12"/>
    <x v="0"/>
    <x v="0"/>
    <x v="1"/>
    <x v="0"/>
  </r>
  <r>
    <n v="771"/>
    <s v="Deborah Paul"/>
    <x v="0"/>
    <n v="0"/>
    <n v="299.99"/>
    <n v="11.64"/>
    <x v="1"/>
    <x v="0"/>
    <x v="1"/>
    <x v="4"/>
    <x v="4"/>
    <s v="Brother DCP1000 Digital 3 in 1 Multifunction Machine"/>
    <n v="0.5"/>
    <s v="United States"/>
    <x v="2"/>
    <x v="14"/>
    <x v="488"/>
    <x v="536"/>
    <d v="2015-03-19T00:00:00"/>
    <x v="2"/>
    <x v="2"/>
    <x v="77"/>
    <d v="2015-03-21T00:00:00"/>
    <d v="2015-03-21T00:00:00"/>
    <d v="2015-03-31T00:00:00"/>
    <d v="2015-03-21T00:00:00"/>
    <n v="285.95"/>
    <n v="5"/>
    <n v="1619.95"/>
    <x v="596"/>
    <n v="299.99"/>
    <x v="2"/>
    <x v="2"/>
    <n v="0.17651779375906662"/>
    <n v="1905.9"/>
    <x v="11"/>
    <s v="Mar 2015"/>
    <s v="Mar 2015  Week 12"/>
    <x v="1"/>
    <x v="1"/>
    <x v="1"/>
    <x v="0"/>
  </r>
  <r>
    <n v="2502"/>
    <s v="Toni Owens Poe"/>
    <x v="1"/>
    <n v="0.1"/>
    <n v="24.92"/>
    <n v="12.98"/>
    <x v="1"/>
    <x v="2"/>
    <x v="2"/>
    <x v="5"/>
    <x v="5"/>
    <s v="GBC Standard Therm-A-Bind Covers"/>
    <n v="0.39"/>
    <s v="United States"/>
    <x v="1"/>
    <x v="2"/>
    <x v="489"/>
    <x v="537"/>
    <d v="2015-03-19T00:00:00"/>
    <x v="2"/>
    <x v="2"/>
    <x v="77"/>
    <d v="2015-03-19T00:00:00"/>
    <d v="2015-03-19T00:00:00"/>
    <d v="2015-03-31T00:00:00"/>
    <d v="2015-03-19T00:00:00"/>
    <n v="-45.816000000000003"/>
    <n v="3"/>
    <n v="70.819999999999993"/>
    <x v="597"/>
    <n v="24.82"/>
    <x v="1"/>
    <x v="6"/>
    <n v="-0.64693589381530647"/>
    <n v="25.003999999999991"/>
    <x v="11"/>
    <s v="Mar 2015"/>
    <s v="Mar 2015  Week 12"/>
    <x v="0"/>
    <x v="0"/>
    <x v="0"/>
    <x v="0"/>
  </r>
  <r>
    <n v="2502"/>
    <s v="Toni Owens Poe"/>
    <x v="1"/>
    <n v="0"/>
    <n v="12.28"/>
    <n v="6.35"/>
    <x v="2"/>
    <x v="2"/>
    <x v="2"/>
    <x v="7"/>
    <x v="5"/>
    <s v="Staples Premium Bright 1-Part Blank Computer Paper"/>
    <n v="0.38"/>
    <s v="United States"/>
    <x v="1"/>
    <x v="2"/>
    <x v="489"/>
    <x v="537"/>
    <d v="2015-03-19T00:00:00"/>
    <x v="2"/>
    <x v="2"/>
    <x v="77"/>
    <d v="2015-03-20T00:00:00"/>
    <d v="2015-03-20T00:00:00"/>
    <d v="2015-03-31T00:00:00"/>
    <d v="2015-03-20T00:00:00"/>
    <n v="30.63"/>
    <n v="7"/>
    <n v="90.44"/>
    <x v="597"/>
    <n v="12.28"/>
    <x v="1"/>
    <x v="1"/>
    <n v="0.33867757629367534"/>
    <n v="121.07"/>
    <x v="11"/>
    <s v="Mar 2015"/>
    <s v="Mar 2015  Week 12"/>
    <x v="1"/>
    <x v="1"/>
    <x v="1"/>
    <x v="0"/>
  </r>
  <r>
    <n v="2621"/>
    <s v="Robyn Hayes"/>
    <x v="1"/>
    <n v="0.03"/>
    <n v="40.97"/>
    <n v="8.99"/>
    <x v="2"/>
    <x v="3"/>
    <x v="2"/>
    <x v="2"/>
    <x v="1"/>
    <s v="Sanford 52201 APSCO Electric Pencil Sharpener"/>
    <n v="0.59"/>
    <s v="United States"/>
    <x v="0"/>
    <x v="34"/>
    <x v="490"/>
    <x v="538"/>
    <d v="2015-03-19T00:00:00"/>
    <x v="2"/>
    <x v="2"/>
    <x v="77"/>
    <d v="2015-03-20T00:00:00"/>
    <d v="2015-03-20T00:00:00"/>
    <d v="2015-03-31T00:00:00"/>
    <d v="2015-03-20T00:00:00"/>
    <n v="-177.05799999999999"/>
    <n v="5"/>
    <n v="207.22"/>
    <x v="598"/>
    <n v="40.94"/>
    <x v="0"/>
    <x v="1"/>
    <n v="-0.8544445516842003"/>
    <n v="30.162000000000006"/>
    <x v="11"/>
    <s v="Mar 2015"/>
    <s v="Mar 2015  Week 12"/>
    <x v="0"/>
    <x v="0"/>
    <x v="0"/>
    <x v="0"/>
  </r>
  <r>
    <n v="2840"/>
    <s v="Bob Berg"/>
    <x v="1"/>
    <n v="0"/>
    <n v="21.98"/>
    <n v="2.87"/>
    <x v="1"/>
    <x v="3"/>
    <x v="2"/>
    <x v="2"/>
    <x v="1"/>
    <s v="Panasonic KP-310 Heavy-Duty Electric Pencil Sharpener"/>
    <n v="0.55000000000000004"/>
    <s v="United States"/>
    <x v="0"/>
    <x v="12"/>
    <x v="491"/>
    <x v="539"/>
    <d v="2015-03-19T00:00:00"/>
    <x v="2"/>
    <x v="2"/>
    <x v="77"/>
    <d v="2015-03-20T00:00:00"/>
    <d v="2015-03-20T00:00:00"/>
    <d v="2015-03-31T00:00:00"/>
    <d v="2015-03-20T00:00:00"/>
    <n v="21.096"/>
    <n v="16"/>
    <n v="360.03"/>
    <x v="599"/>
    <n v="21.98"/>
    <x v="0"/>
    <x v="1"/>
    <n v="5.8595117073577209E-2"/>
    <n v="381.12599999999998"/>
    <x v="11"/>
    <s v="Mar 2015"/>
    <s v="Mar 2015  Week 12"/>
    <x v="0"/>
    <x v="0"/>
    <x v="0"/>
    <x v="0"/>
  </r>
  <r>
    <n v="2882"/>
    <s v="Andrew Gonzalez"/>
    <x v="1"/>
    <n v="7.0000000000000007E-2"/>
    <n v="28.99"/>
    <n v="8.59"/>
    <x v="1"/>
    <x v="1"/>
    <x v="1"/>
    <x v="12"/>
    <x v="6"/>
    <s v="SouthWestern Bell FA970 Digital Answering Machine with Time/Day Stamp"/>
    <n v="0.56000000000000005"/>
    <s v="United States"/>
    <x v="0"/>
    <x v="9"/>
    <x v="170"/>
    <x v="178"/>
    <d v="2015-03-19T00:00:00"/>
    <x v="2"/>
    <x v="2"/>
    <x v="77"/>
    <d v="2015-03-19T00:00:00"/>
    <d v="2015-03-19T00:00:00"/>
    <d v="2015-03-31T00:00:00"/>
    <d v="2015-03-19T00:00:00"/>
    <n v="-16.063739999999999"/>
    <n v="39"/>
    <n v="936.8"/>
    <x v="600"/>
    <n v="28.919999999999998"/>
    <x v="0"/>
    <x v="6"/>
    <n v="-1.7147459436379162E-2"/>
    <n v="920.7362599999999"/>
    <x v="11"/>
    <s v="Mar 2015"/>
    <s v="Mar 2015  Week 12"/>
    <x v="1"/>
    <x v="1"/>
    <x v="0"/>
    <x v="0"/>
  </r>
  <r>
    <n v="2884"/>
    <s v="Stuart C Robinson"/>
    <x v="1"/>
    <n v="7.0000000000000007E-2"/>
    <n v="28.99"/>
    <n v="8.59"/>
    <x v="1"/>
    <x v="1"/>
    <x v="1"/>
    <x v="12"/>
    <x v="6"/>
    <s v="SouthWestern Bell FA970 Digital Answering Machine with Time/Day Stamp"/>
    <n v="0.56000000000000005"/>
    <s v="United States"/>
    <x v="3"/>
    <x v="27"/>
    <x v="492"/>
    <x v="540"/>
    <d v="2015-03-19T00:00:00"/>
    <x v="2"/>
    <x v="2"/>
    <x v="77"/>
    <d v="2015-03-19T00:00:00"/>
    <d v="2015-03-19T00:00:00"/>
    <d v="2015-03-31T00:00:00"/>
    <d v="2015-03-19T00:00:00"/>
    <n v="-12.077999999999999"/>
    <n v="10"/>
    <n v="240.21"/>
    <x v="601"/>
    <n v="28.919999999999998"/>
    <x v="3"/>
    <x v="6"/>
    <n v="-5.0281004121393774E-2"/>
    <n v="228.13200000000001"/>
    <x v="11"/>
    <s v="Mar 2015"/>
    <s v="Mar 2015  Week 12"/>
    <x v="0"/>
    <x v="0"/>
    <x v="0"/>
    <x v="0"/>
  </r>
  <r>
    <n v="3222"/>
    <s v="Diane Lu"/>
    <x v="1"/>
    <n v="0.04"/>
    <n v="39.479999999999997"/>
    <n v="1.99"/>
    <x v="2"/>
    <x v="3"/>
    <x v="1"/>
    <x v="1"/>
    <x v="1"/>
    <s v="80 Minute CD-R Spindle, 100/Pack - Staples"/>
    <n v="0.54"/>
    <s v="United States"/>
    <x v="0"/>
    <x v="12"/>
    <x v="493"/>
    <x v="541"/>
    <d v="2015-03-19T00:00:00"/>
    <x v="2"/>
    <x v="2"/>
    <x v="77"/>
    <d v="2015-03-19T00:00:00"/>
    <d v="2015-03-19T00:00:00"/>
    <d v="2015-03-31T00:00:00"/>
    <d v="2015-03-19T00:00:00"/>
    <n v="-1535.4864"/>
    <n v="8"/>
    <n v="332.16"/>
    <x v="602"/>
    <n v="39.44"/>
    <x v="0"/>
    <x v="6"/>
    <n v="-4.6227312138728323"/>
    <n v="-1203.3263999999999"/>
    <x v="11"/>
    <s v="Mar 2015"/>
    <s v="Mar 2015  Week 12"/>
    <x v="0"/>
    <x v="0"/>
    <x v="0"/>
    <x v="0"/>
  </r>
  <r>
    <n v="3222"/>
    <s v="Diane Lu"/>
    <x v="1"/>
    <n v="0"/>
    <n v="8.1199999999999992"/>
    <n v="2.83"/>
    <x v="1"/>
    <x v="3"/>
    <x v="1"/>
    <x v="1"/>
    <x v="1"/>
    <s v="Imation Neon Mac Format Diskettes, 10/Pack"/>
    <n v="0.77"/>
    <s v="United States"/>
    <x v="0"/>
    <x v="12"/>
    <x v="493"/>
    <x v="541"/>
    <d v="2015-03-19T00:00:00"/>
    <x v="2"/>
    <x v="2"/>
    <x v="77"/>
    <d v="2015-03-20T00:00:00"/>
    <d v="2015-03-20T00:00:00"/>
    <d v="2015-03-31T00:00:00"/>
    <d v="2015-03-20T00:00:00"/>
    <n v="-159.32"/>
    <n v="17"/>
    <n v="147.62"/>
    <x v="602"/>
    <n v="8.1199999999999992"/>
    <x v="0"/>
    <x v="1"/>
    <n v="-1.0792575531770763"/>
    <n v="-11.699999999999989"/>
    <x v="11"/>
    <s v="Mar 2015"/>
    <s v="Mar 2015  Week 12"/>
    <x v="1"/>
    <x v="1"/>
    <x v="1"/>
    <x v="0"/>
  </r>
  <r>
    <n v="1852"/>
    <s v="Joy Kaplan McNeill"/>
    <x v="3"/>
    <n v="0.06"/>
    <n v="6.48"/>
    <n v="5.14"/>
    <x v="2"/>
    <x v="2"/>
    <x v="2"/>
    <x v="7"/>
    <x v="5"/>
    <s v="Xerox 23"/>
    <n v="0.37"/>
    <s v="United States"/>
    <x v="2"/>
    <x v="8"/>
    <x v="494"/>
    <x v="542"/>
    <d v="2015-03-19T00:00:00"/>
    <x v="2"/>
    <x v="2"/>
    <x v="77"/>
    <d v="2015-03-21T00:00:00"/>
    <d v="2015-03-21T00:00:00"/>
    <d v="2015-03-31T00:00:00"/>
    <d v="2015-03-21T00:00:00"/>
    <n v="-28.45"/>
    <n v="10"/>
    <n v="68.34"/>
    <x v="603"/>
    <n v="6.4200000000000008"/>
    <x v="2"/>
    <x v="2"/>
    <n v="-0.41630084869768802"/>
    <n v="39.89"/>
    <x v="11"/>
    <s v="Mar 2015"/>
    <s v="Mar 2015  Week 12"/>
    <x v="0"/>
    <x v="0"/>
    <x v="0"/>
    <x v="0"/>
  </r>
  <r>
    <n v="1854"/>
    <s v="Erika Morgan"/>
    <x v="3"/>
    <n v="0.02"/>
    <n v="30.73"/>
    <n v="4"/>
    <x v="1"/>
    <x v="2"/>
    <x v="1"/>
    <x v="1"/>
    <x v="5"/>
    <s v="Fellowes 17-key keypad for PS/2 interface"/>
    <n v="0.75"/>
    <s v="United States"/>
    <x v="3"/>
    <x v="22"/>
    <x v="495"/>
    <x v="543"/>
    <d v="2015-03-19T00:00:00"/>
    <x v="2"/>
    <x v="2"/>
    <x v="77"/>
    <d v="2015-03-22T00:00:00"/>
    <d v="2015-03-22T00:00:00"/>
    <d v="2015-03-31T00:00:00"/>
    <d v="2015-03-22T00:00:00"/>
    <n v="72.78"/>
    <n v="16"/>
    <n v="522.22"/>
    <x v="603"/>
    <n v="30.71"/>
    <x v="3"/>
    <x v="0"/>
    <n v="0.13936655049595956"/>
    <n v="595"/>
    <x v="11"/>
    <s v="Mar 2015"/>
    <s v="Mar 2015  Week 12"/>
    <x v="0"/>
    <x v="0"/>
    <x v="1"/>
    <x v="0"/>
  </r>
  <r>
    <n v="2639"/>
    <s v="Marianne Connor"/>
    <x v="3"/>
    <n v="0.05"/>
    <n v="4.9800000000000004"/>
    <n v="0.49"/>
    <x v="1"/>
    <x v="1"/>
    <x v="2"/>
    <x v="13"/>
    <x v="5"/>
    <s v="Avery White Multi-Purpose Labels"/>
    <n v="0.39"/>
    <s v="United States"/>
    <x v="2"/>
    <x v="43"/>
    <x v="33"/>
    <x v="172"/>
    <d v="2015-03-19T00:00:00"/>
    <x v="2"/>
    <x v="2"/>
    <x v="77"/>
    <d v="2015-03-19T00:00:00"/>
    <d v="2015-03-19T00:00:00"/>
    <d v="2015-03-31T00:00:00"/>
    <d v="2015-03-19T00:00:00"/>
    <n v="3.84"/>
    <n v="3"/>
    <n v="14.2"/>
    <x v="604"/>
    <n v="4.9300000000000006"/>
    <x v="2"/>
    <x v="6"/>
    <n v="0.27042253521126763"/>
    <n v="18.04"/>
    <x v="11"/>
    <s v="Mar 2015"/>
    <s v="Mar 2015  Week 12"/>
    <x v="0"/>
    <x v="0"/>
    <x v="0"/>
    <x v="0"/>
  </r>
  <r>
    <n v="3105"/>
    <s v="Lawrence Hester"/>
    <x v="0"/>
    <n v="0.04"/>
    <n v="3.08"/>
    <n v="0.99"/>
    <x v="1"/>
    <x v="2"/>
    <x v="2"/>
    <x v="13"/>
    <x v="5"/>
    <s v="Avery 481"/>
    <n v="0.37"/>
    <s v="United States"/>
    <x v="0"/>
    <x v="32"/>
    <x v="255"/>
    <x v="269"/>
    <d v="2015-03-20T00:00:00"/>
    <x v="2"/>
    <x v="2"/>
    <x v="78"/>
    <d v="2015-03-21T00:00:00"/>
    <d v="2015-03-21T00:00:00"/>
    <d v="2015-03-31T00:00:00"/>
    <d v="2015-03-21T00:00:00"/>
    <n v="13.8"/>
    <n v="19"/>
    <n v="60.01"/>
    <x v="605"/>
    <n v="3.04"/>
    <x v="0"/>
    <x v="1"/>
    <n v="0.22996167305449094"/>
    <n v="73.81"/>
    <x v="11"/>
    <s v="Mar 2015"/>
    <s v="Mar 2015  Week 12"/>
    <x v="0"/>
    <x v="0"/>
    <x v="0"/>
    <x v="0"/>
  </r>
  <r>
    <n v="3105"/>
    <s v="Lawrence Hester"/>
    <x v="0"/>
    <n v="0.02"/>
    <n v="6.48"/>
    <n v="5.9"/>
    <x v="1"/>
    <x v="2"/>
    <x v="2"/>
    <x v="7"/>
    <x v="5"/>
    <s v="Xerox 1976"/>
    <n v="0.37"/>
    <s v="United States"/>
    <x v="0"/>
    <x v="32"/>
    <x v="255"/>
    <x v="269"/>
    <d v="2015-03-20T00:00:00"/>
    <x v="2"/>
    <x v="2"/>
    <x v="78"/>
    <d v="2015-03-21T00:00:00"/>
    <d v="2015-03-21T00:00:00"/>
    <d v="2015-03-31T00:00:00"/>
    <d v="2015-03-21T00:00:00"/>
    <n v="4.3920000000000003"/>
    <n v="13"/>
    <n v="90.98"/>
    <x v="605"/>
    <n v="6.4600000000000009"/>
    <x v="0"/>
    <x v="1"/>
    <n v="4.8274346010112115E-2"/>
    <n v="95.372"/>
    <x v="11"/>
    <s v="Mar 2015"/>
    <s v="Mar 2015  Week 12"/>
    <x v="1"/>
    <x v="1"/>
    <x v="1"/>
    <x v="0"/>
  </r>
  <r>
    <n v="3105"/>
    <s v="Lawrence Hester"/>
    <x v="0"/>
    <n v="0.04"/>
    <n v="125.99"/>
    <n v="4.2"/>
    <x v="1"/>
    <x v="2"/>
    <x v="1"/>
    <x v="12"/>
    <x v="5"/>
    <s v="V3682"/>
    <n v="0.59"/>
    <s v="United States"/>
    <x v="0"/>
    <x v="32"/>
    <x v="255"/>
    <x v="269"/>
    <d v="2015-03-20T00:00:00"/>
    <x v="2"/>
    <x v="2"/>
    <x v="78"/>
    <d v="2015-03-22T00:00:00"/>
    <d v="2015-03-22T00:00:00"/>
    <d v="2015-03-31T00:00:00"/>
    <d v="2015-03-22T00:00:00"/>
    <n v="-236.25"/>
    <n v="12"/>
    <n v="1270.7"/>
    <x v="605"/>
    <n v="125.94999999999999"/>
    <x v="0"/>
    <x v="2"/>
    <n v="-0.18592114582513575"/>
    <n v="1034.45"/>
    <x v="11"/>
    <s v="Mar 2015"/>
    <s v="Mar 2015  Week 12"/>
    <x v="1"/>
    <x v="1"/>
    <x v="1"/>
    <x v="0"/>
  </r>
  <r>
    <n v="3106"/>
    <s v="Alexander O'Brien"/>
    <x v="0"/>
    <n v="0.04"/>
    <n v="3.08"/>
    <n v="0.99"/>
    <x v="1"/>
    <x v="2"/>
    <x v="2"/>
    <x v="13"/>
    <x v="5"/>
    <s v="Avery 481"/>
    <n v="0.37"/>
    <s v="United States"/>
    <x v="1"/>
    <x v="18"/>
    <x v="496"/>
    <x v="544"/>
    <d v="2015-03-20T00:00:00"/>
    <x v="2"/>
    <x v="2"/>
    <x v="78"/>
    <d v="2015-03-21T00:00:00"/>
    <d v="2015-03-21T00:00:00"/>
    <d v="2015-03-31T00:00:00"/>
    <d v="2015-03-21T00:00:00"/>
    <n v="36.020000000000003"/>
    <n v="75"/>
    <n v="236.87"/>
    <x v="606"/>
    <n v="3.04"/>
    <x v="1"/>
    <x v="1"/>
    <n v="0.15206653438595011"/>
    <n v="272.89"/>
    <x v="11"/>
    <s v="Mar 2015"/>
    <s v="Mar 2015  Week 12"/>
    <x v="0"/>
    <x v="0"/>
    <x v="0"/>
    <x v="0"/>
  </r>
  <r>
    <n v="3106"/>
    <s v="Alexander O'Brien"/>
    <x v="0"/>
    <n v="0.02"/>
    <n v="6.48"/>
    <n v="5.9"/>
    <x v="1"/>
    <x v="2"/>
    <x v="2"/>
    <x v="7"/>
    <x v="5"/>
    <s v="Xerox 1976"/>
    <n v="0.37"/>
    <s v="United States"/>
    <x v="1"/>
    <x v="18"/>
    <x v="496"/>
    <x v="544"/>
    <d v="2015-03-20T00:00:00"/>
    <x v="2"/>
    <x v="2"/>
    <x v="78"/>
    <d v="2015-03-21T00:00:00"/>
    <d v="2015-03-21T00:00:00"/>
    <d v="2015-03-31T00:00:00"/>
    <d v="2015-03-21T00:00:00"/>
    <n v="-50.64"/>
    <n v="53"/>
    <n v="370.91"/>
    <x v="606"/>
    <n v="6.4600000000000009"/>
    <x v="1"/>
    <x v="1"/>
    <n v="-0.13652907713461485"/>
    <n v="320.27000000000004"/>
    <x v="11"/>
    <s v="Mar 2015"/>
    <s v="Mar 2015  Week 12"/>
    <x v="1"/>
    <x v="1"/>
    <x v="1"/>
    <x v="0"/>
  </r>
  <r>
    <n v="3106"/>
    <s v="Alexander O'Brien"/>
    <x v="0"/>
    <n v="0.04"/>
    <n v="125.99"/>
    <n v="4.2"/>
    <x v="1"/>
    <x v="2"/>
    <x v="1"/>
    <x v="12"/>
    <x v="5"/>
    <s v="V3682"/>
    <n v="0.59"/>
    <s v="United States"/>
    <x v="1"/>
    <x v="18"/>
    <x v="496"/>
    <x v="544"/>
    <d v="2015-03-20T00:00:00"/>
    <x v="2"/>
    <x v="2"/>
    <x v="78"/>
    <d v="2015-03-22T00:00:00"/>
    <d v="2015-03-22T00:00:00"/>
    <d v="2015-03-31T00:00:00"/>
    <d v="2015-03-22T00:00:00"/>
    <n v="510.48899999999998"/>
    <n v="47"/>
    <n v="4976.92"/>
    <x v="606"/>
    <n v="125.94999999999999"/>
    <x v="1"/>
    <x v="2"/>
    <n v="0.1025712689776006"/>
    <n v="5487.4089999999997"/>
    <x v="11"/>
    <s v="Mar 2015"/>
    <s v="Mar 2015  Week 12"/>
    <x v="1"/>
    <x v="1"/>
    <x v="1"/>
    <x v="0"/>
  </r>
  <r>
    <n v="637"/>
    <s v="Christopher Bryant"/>
    <x v="2"/>
    <n v="0.06"/>
    <n v="160.97999999999999"/>
    <n v="35.020000000000003"/>
    <x v="0"/>
    <x v="1"/>
    <x v="0"/>
    <x v="10"/>
    <x v="0"/>
    <s v="Rush Hierlooms Collection Rich Wood Bookcases"/>
    <n v="0.72"/>
    <s v="United States"/>
    <x v="2"/>
    <x v="8"/>
    <x v="497"/>
    <x v="545"/>
    <d v="2015-03-20T00:00:00"/>
    <x v="2"/>
    <x v="2"/>
    <x v="78"/>
    <d v="2015-03-24T00:00:00"/>
    <d v="2015-03-24T00:00:00"/>
    <d v="2015-03-31T00:00:00"/>
    <d v="2015-03-24T00:00:00"/>
    <n v="-229.68"/>
    <n v="8"/>
    <n v="1232.01"/>
    <x v="607"/>
    <n v="160.91999999999999"/>
    <x v="2"/>
    <x v="4"/>
    <n v="-0.18642705822193004"/>
    <n v="1002.3299999999999"/>
    <x v="11"/>
    <s v="Mar 2015"/>
    <s v="Mar 2015  Week 12"/>
    <x v="0"/>
    <x v="0"/>
    <x v="0"/>
    <x v="0"/>
  </r>
  <r>
    <n v="640"/>
    <s v="Neal Wolfe"/>
    <x v="2"/>
    <n v="0.06"/>
    <n v="160.97999999999999"/>
    <n v="35.020000000000003"/>
    <x v="0"/>
    <x v="1"/>
    <x v="0"/>
    <x v="10"/>
    <x v="0"/>
    <s v="Rush Hierlooms Collection Rich Wood Bookcases"/>
    <n v="0.72"/>
    <s v="United States"/>
    <x v="2"/>
    <x v="4"/>
    <x v="20"/>
    <x v="348"/>
    <d v="2015-03-20T00:00:00"/>
    <x v="2"/>
    <x v="2"/>
    <x v="78"/>
    <d v="2015-03-24T00:00:00"/>
    <d v="2015-03-24T00:00:00"/>
    <d v="2015-03-31T00:00:00"/>
    <d v="2015-03-24T00:00:00"/>
    <n v="-229.68"/>
    <n v="30"/>
    <n v="4620.05"/>
    <x v="608"/>
    <n v="160.91999999999999"/>
    <x v="2"/>
    <x v="4"/>
    <n v="-4.9713747686713348E-2"/>
    <n v="4390.37"/>
    <x v="11"/>
    <s v="Mar 2015"/>
    <s v="Mar 2015  Week 12"/>
    <x v="1"/>
    <x v="1"/>
    <x v="0"/>
    <x v="0"/>
  </r>
  <r>
    <n v="314"/>
    <s v="Ruby Gibbons"/>
    <x v="4"/>
    <n v="0.04"/>
    <n v="1637.53"/>
    <n v="24.49"/>
    <x v="1"/>
    <x v="3"/>
    <x v="2"/>
    <x v="16"/>
    <x v="6"/>
    <s v="High Speed Automatic Electric Letter Opener"/>
    <n v="0.81"/>
    <s v="United States"/>
    <x v="1"/>
    <x v="10"/>
    <x v="498"/>
    <x v="546"/>
    <d v="2015-03-20T00:00:00"/>
    <x v="2"/>
    <x v="2"/>
    <x v="78"/>
    <d v="2015-03-22T00:00:00"/>
    <d v="2015-03-22T00:00:00"/>
    <d v="2015-03-31T00:00:00"/>
    <d v="2015-03-22T00:00:00"/>
    <n v="-1759.58"/>
    <n v="2"/>
    <n v="3206.94"/>
    <x v="609"/>
    <n v="1637.49"/>
    <x v="1"/>
    <x v="2"/>
    <n v="-0.54867880284632697"/>
    <n v="1447.3600000000001"/>
    <x v="11"/>
    <s v="Mar 2015"/>
    <s v="Mar 2015  Week 12"/>
    <x v="0"/>
    <x v="0"/>
    <x v="0"/>
    <x v="0"/>
  </r>
  <r>
    <n v="315"/>
    <s v="Benjamin Kaufman"/>
    <x v="4"/>
    <n v="0.01"/>
    <n v="19.98"/>
    <n v="4"/>
    <x v="1"/>
    <x v="3"/>
    <x v="1"/>
    <x v="1"/>
    <x v="5"/>
    <s v="Belkin 105-Key Black Keyboard"/>
    <n v="0.68"/>
    <s v="United States"/>
    <x v="3"/>
    <x v="35"/>
    <x v="499"/>
    <x v="547"/>
    <d v="2015-03-20T00:00:00"/>
    <x v="2"/>
    <x v="2"/>
    <x v="78"/>
    <d v="2015-03-20T00:00:00"/>
    <d v="2015-03-20T00:00:00"/>
    <d v="2015-03-31T00:00:00"/>
    <d v="2015-03-20T00:00:00"/>
    <n v="-72.23"/>
    <n v="2"/>
    <n v="43.08"/>
    <x v="609"/>
    <n v="19.97"/>
    <x v="3"/>
    <x v="6"/>
    <n v="-1.6766480965645312"/>
    <n v="-29.150000000000006"/>
    <x v="11"/>
    <s v="Mar 2015"/>
    <s v="Mar 2015  Week 12"/>
    <x v="0"/>
    <x v="0"/>
    <x v="1"/>
    <x v="0"/>
  </r>
  <r>
    <n v="669"/>
    <s v="Amy Shea"/>
    <x v="4"/>
    <n v="0.09"/>
    <n v="2.89"/>
    <n v="0.5"/>
    <x v="1"/>
    <x v="2"/>
    <x v="2"/>
    <x v="13"/>
    <x v="5"/>
    <s v="Avery 498"/>
    <n v="0.38"/>
    <s v="United States"/>
    <x v="1"/>
    <x v="20"/>
    <x v="500"/>
    <x v="548"/>
    <d v="2015-03-20T00:00:00"/>
    <x v="2"/>
    <x v="2"/>
    <x v="78"/>
    <d v="2015-03-22T00:00:00"/>
    <d v="2015-03-22T00:00:00"/>
    <d v="2015-03-31T00:00:00"/>
    <d v="2015-03-22T00:00:00"/>
    <n v="40.482300000000002"/>
    <n v="22"/>
    <n v="58.67"/>
    <x v="610"/>
    <n v="2.8000000000000003"/>
    <x v="1"/>
    <x v="2"/>
    <n v="0.69000000000000006"/>
    <n v="99.152299999999997"/>
    <x v="11"/>
    <s v="Mar 2015"/>
    <s v="Mar 2015  Week 12"/>
    <x v="0"/>
    <x v="0"/>
    <x v="0"/>
    <x v="0"/>
  </r>
  <r>
    <n v="669"/>
    <s v="Amy Shea"/>
    <x v="4"/>
    <n v="0.02"/>
    <n v="48.91"/>
    <n v="5.81"/>
    <x v="1"/>
    <x v="2"/>
    <x v="2"/>
    <x v="7"/>
    <x v="5"/>
    <s v="Xerox 1891"/>
    <n v="0.38"/>
    <s v="United States"/>
    <x v="1"/>
    <x v="20"/>
    <x v="500"/>
    <x v="548"/>
    <d v="2015-03-20T00:00:00"/>
    <x v="2"/>
    <x v="2"/>
    <x v="78"/>
    <d v="2015-03-21T00:00:00"/>
    <d v="2015-03-21T00:00:00"/>
    <d v="2015-03-31T00:00:00"/>
    <d v="2015-03-21T00:00:00"/>
    <n v="32.86"/>
    <n v="2"/>
    <n v="101.06"/>
    <x v="610"/>
    <n v="48.889999999999993"/>
    <x v="1"/>
    <x v="1"/>
    <n v="0.32515337423312884"/>
    <n v="133.92000000000002"/>
    <x v="11"/>
    <s v="Mar 2015"/>
    <s v="Mar 2015  Week 12"/>
    <x v="1"/>
    <x v="1"/>
    <x v="1"/>
    <x v="0"/>
  </r>
  <r>
    <n v="1679"/>
    <s v="Jeanne Nguyen"/>
    <x v="4"/>
    <n v="7.0000000000000007E-2"/>
    <n v="13.73"/>
    <n v="6.85"/>
    <x v="1"/>
    <x v="1"/>
    <x v="0"/>
    <x v="11"/>
    <x v="2"/>
    <s v="DAX Wood Document Frame."/>
    <n v="0.54"/>
    <s v="United States"/>
    <x v="3"/>
    <x v="27"/>
    <x v="501"/>
    <x v="549"/>
    <d v="2015-03-20T00:00:00"/>
    <x v="2"/>
    <x v="2"/>
    <x v="78"/>
    <d v="2015-03-21T00:00:00"/>
    <d v="2015-03-21T00:00:00"/>
    <d v="2015-03-31T00:00:00"/>
    <d v="2015-03-21T00:00:00"/>
    <n v="-22.72"/>
    <n v="21"/>
    <n v="276.64"/>
    <x v="611"/>
    <n v="13.66"/>
    <x v="3"/>
    <x v="1"/>
    <n v="-8.2128397917871604E-2"/>
    <n v="253.92"/>
    <x v="11"/>
    <s v="Mar 2015"/>
    <s v="Mar 2015  Week 12"/>
    <x v="0"/>
    <x v="0"/>
    <x v="0"/>
    <x v="0"/>
  </r>
  <r>
    <n v="2794"/>
    <s v="Connie Bunn"/>
    <x v="4"/>
    <n v="0.06"/>
    <n v="2.61"/>
    <n v="0.5"/>
    <x v="1"/>
    <x v="3"/>
    <x v="2"/>
    <x v="13"/>
    <x v="5"/>
    <s v="Avery 479"/>
    <n v="0.39"/>
    <s v="United States"/>
    <x v="1"/>
    <x v="20"/>
    <x v="502"/>
    <x v="550"/>
    <d v="2015-03-20T00:00:00"/>
    <x v="2"/>
    <x v="2"/>
    <x v="78"/>
    <d v="2015-03-22T00:00:00"/>
    <d v="2015-03-22T00:00:00"/>
    <d v="2015-03-31T00:00:00"/>
    <d v="2015-03-22T00:00:00"/>
    <n v="3.5949"/>
    <n v="2"/>
    <n v="5.21"/>
    <x v="612"/>
    <n v="2.5499999999999998"/>
    <x v="1"/>
    <x v="2"/>
    <n v="0.69"/>
    <n v="8.8048999999999999"/>
    <x v="11"/>
    <s v="Mar 2015"/>
    <s v="Mar 2015  Week 12"/>
    <x v="0"/>
    <x v="0"/>
    <x v="0"/>
    <x v="0"/>
  </r>
  <r>
    <n v="3360"/>
    <s v="Daniel Huff"/>
    <x v="3"/>
    <n v="0.02"/>
    <n v="9.11"/>
    <n v="2.15"/>
    <x v="1"/>
    <x v="2"/>
    <x v="2"/>
    <x v="7"/>
    <x v="2"/>
    <s v="Black Print Carbonless Snap-Off® Rapid Letter, 8 1/2&quot; x 7&quot;"/>
    <n v="0.4"/>
    <s v="United States"/>
    <x v="1"/>
    <x v="30"/>
    <x v="503"/>
    <x v="551"/>
    <d v="2015-03-20T00:00:00"/>
    <x v="2"/>
    <x v="2"/>
    <x v="78"/>
    <d v="2015-03-22T00:00:00"/>
    <d v="2015-03-22T00:00:00"/>
    <d v="2015-03-31T00:00:00"/>
    <d v="2015-03-22T00:00:00"/>
    <n v="18.41"/>
    <n v="3"/>
    <n v="27.37"/>
    <x v="613"/>
    <n v="9.09"/>
    <x v="1"/>
    <x v="2"/>
    <n v="0.67263427109974427"/>
    <n v="45.78"/>
    <x v="11"/>
    <s v="Mar 2015"/>
    <s v="Mar 2015  Week 12"/>
    <x v="0"/>
    <x v="0"/>
    <x v="0"/>
    <x v="0"/>
  </r>
  <r>
    <n v="3361"/>
    <s v="Oscar Kenney"/>
    <x v="3"/>
    <n v="0.06"/>
    <n v="12.64"/>
    <n v="4.9800000000000004"/>
    <x v="1"/>
    <x v="2"/>
    <x v="0"/>
    <x v="11"/>
    <x v="1"/>
    <s v="Nu-Dell Executive Frame"/>
    <n v="0.48"/>
    <s v="United States"/>
    <x v="1"/>
    <x v="30"/>
    <x v="211"/>
    <x v="222"/>
    <d v="2015-03-20T00:00:00"/>
    <x v="2"/>
    <x v="2"/>
    <x v="78"/>
    <d v="2015-03-22T00:00:00"/>
    <d v="2015-03-22T00:00:00"/>
    <d v="2015-03-31T00:00:00"/>
    <d v="2015-03-22T00:00:00"/>
    <n v="65.63"/>
    <n v="8"/>
    <n v="98.16"/>
    <x v="613"/>
    <n v="12.58"/>
    <x v="1"/>
    <x v="2"/>
    <n v="0.66860228198859006"/>
    <n v="163.79"/>
    <x v="11"/>
    <s v="Mar 2015"/>
    <s v="Mar 2015  Week 12"/>
    <x v="1"/>
    <x v="1"/>
    <x v="1"/>
    <x v="0"/>
  </r>
  <r>
    <n v="691"/>
    <s v="Alicia Curtis"/>
    <x v="1"/>
    <n v="0.09"/>
    <n v="6.48"/>
    <n v="6.35"/>
    <x v="1"/>
    <x v="2"/>
    <x v="2"/>
    <x v="7"/>
    <x v="5"/>
    <s v="Xerox 200"/>
    <n v="0.37"/>
    <s v="United States"/>
    <x v="2"/>
    <x v="4"/>
    <x v="504"/>
    <x v="552"/>
    <d v="2015-03-21T00:00:00"/>
    <x v="2"/>
    <x v="2"/>
    <x v="79"/>
    <d v="2015-03-22T00:00:00"/>
    <d v="2015-03-22T00:00:00"/>
    <d v="2015-03-31T00:00:00"/>
    <d v="2015-03-22T00:00:00"/>
    <n v="-88.6"/>
    <n v="8"/>
    <n v="49.81"/>
    <x v="614"/>
    <n v="6.3900000000000006"/>
    <x v="2"/>
    <x v="1"/>
    <n v="-1.7787592852840792"/>
    <n v="-38.789999999999992"/>
    <x v="11"/>
    <s v="Mar 2015"/>
    <s v="Mar 2015  Week 12"/>
    <x v="0"/>
    <x v="0"/>
    <x v="0"/>
    <x v="0"/>
  </r>
  <r>
    <n v="1471"/>
    <s v="Danielle Daniel"/>
    <x v="1"/>
    <n v="0.03"/>
    <n v="420.98"/>
    <n v="19.989999999999998"/>
    <x v="1"/>
    <x v="2"/>
    <x v="2"/>
    <x v="5"/>
    <x v="5"/>
    <s v="GBC DocuBind 200 Manual Binding Machine"/>
    <n v="0.35"/>
    <s v="United States"/>
    <x v="3"/>
    <x v="27"/>
    <x v="310"/>
    <x v="333"/>
    <d v="2015-03-21T00:00:00"/>
    <x v="2"/>
    <x v="2"/>
    <x v="79"/>
    <d v="2015-03-22T00:00:00"/>
    <d v="2015-03-22T00:00:00"/>
    <d v="2015-03-31T00:00:00"/>
    <d v="2015-03-22T00:00:00"/>
    <n v="3043.0311000000002"/>
    <n v="10"/>
    <n v="4410.1899999999996"/>
    <x v="615"/>
    <n v="420.95000000000005"/>
    <x v="3"/>
    <x v="1"/>
    <n v="0.69000000000000006"/>
    <n v="7453.2210999999998"/>
    <x v="11"/>
    <s v="Mar 2015"/>
    <s v="Mar 2015  Week 12"/>
    <x v="0"/>
    <x v="0"/>
    <x v="0"/>
    <x v="0"/>
  </r>
  <r>
    <n v="2601"/>
    <s v="Malcolm French"/>
    <x v="2"/>
    <n v="0.05"/>
    <n v="5.74"/>
    <n v="5.3"/>
    <x v="1"/>
    <x v="3"/>
    <x v="2"/>
    <x v="16"/>
    <x v="1"/>
    <s v="Acme Kleencut® Forged Steel Scissors"/>
    <n v="0.55000000000000004"/>
    <s v="United States"/>
    <x v="3"/>
    <x v="47"/>
    <x v="505"/>
    <x v="553"/>
    <d v="2015-03-21T00:00:00"/>
    <x v="2"/>
    <x v="2"/>
    <x v="79"/>
    <d v="2015-03-26T00:00:00"/>
    <d v="2015-03-26T00:00:00"/>
    <d v="2015-03-31T00:00:00"/>
    <d v="2015-03-26T00:00:00"/>
    <n v="-50.75"/>
    <n v="7"/>
    <n v="42.02"/>
    <x v="616"/>
    <n v="5.69"/>
    <x v="3"/>
    <x v="3"/>
    <n v="-1.2077582103760114"/>
    <n v="-8.7299999999999969"/>
    <x v="11"/>
    <s v="Mar 2015"/>
    <s v="Mar 2015  Week 12"/>
    <x v="0"/>
    <x v="0"/>
    <x v="0"/>
    <x v="0"/>
  </r>
  <r>
    <n v="3275"/>
    <s v="Tamara Dickinson"/>
    <x v="2"/>
    <n v="0.02"/>
    <n v="13.48"/>
    <n v="4.51"/>
    <x v="1"/>
    <x v="2"/>
    <x v="2"/>
    <x v="6"/>
    <x v="5"/>
    <s v="Tenex Personal Project File with Scoop Front Design, Black"/>
    <n v="0.59"/>
    <s v="United States"/>
    <x v="2"/>
    <x v="4"/>
    <x v="4"/>
    <x v="4"/>
    <d v="2015-03-21T00:00:00"/>
    <x v="2"/>
    <x v="2"/>
    <x v="79"/>
    <d v="2015-03-23T00:00:00"/>
    <d v="2015-03-23T00:00:00"/>
    <d v="2015-03-31T00:00:00"/>
    <d v="2015-03-23T00:00:00"/>
    <n v="34.520000000000003"/>
    <n v="9"/>
    <n v="127.12"/>
    <x v="617"/>
    <n v="13.46"/>
    <x v="2"/>
    <x v="2"/>
    <n v="0.27155443675267465"/>
    <n v="161.64000000000001"/>
    <x v="11"/>
    <s v="Mar 2015"/>
    <s v="Mar 2015  Week 12"/>
    <x v="1"/>
    <x v="1"/>
    <x v="0"/>
    <x v="0"/>
  </r>
  <r>
    <n v="247"/>
    <s v="Marshall Brandt Briggs"/>
    <x v="4"/>
    <n v="0.09"/>
    <n v="2.88"/>
    <n v="0.99"/>
    <x v="1"/>
    <x v="3"/>
    <x v="2"/>
    <x v="13"/>
    <x v="5"/>
    <s v="Avery 514"/>
    <n v="0.36"/>
    <s v="United States"/>
    <x v="0"/>
    <x v="34"/>
    <x v="369"/>
    <x v="398"/>
    <d v="2015-03-21T00:00:00"/>
    <x v="2"/>
    <x v="2"/>
    <x v="79"/>
    <d v="2015-03-23T00:00:00"/>
    <d v="2015-03-23T00:00:00"/>
    <d v="2015-03-31T00:00:00"/>
    <d v="2015-03-23T00:00:00"/>
    <n v="-145.08199999999999"/>
    <n v="10"/>
    <n v="28.73"/>
    <x v="618"/>
    <n v="2.79"/>
    <x v="0"/>
    <x v="2"/>
    <n v="-5.0498433693003824"/>
    <n v="-116.35199999999999"/>
    <x v="11"/>
    <s v="Mar 2015"/>
    <s v="Mar 2015  Week 12"/>
    <x v="1"/>
    <x v="1"/>
    <x v="0"/>
    <x v="0"/>
  </r>
  <r>
    <n v="1185"/>
    <s v="Lee Xu"/>
    <x v="4"/>
    <n v="0"/>
    <n v="6783.02"/>
    <n v="24.49"/>
    <x v="1"/>
    <x v="1"/>
    <x v="1"/>
    <x v="3"/>
    <x v="4"/>
    <s v="Polycom ViewStation™ ISDN Videoconferencing Unit"/>
    <n v="0.39"/>
    <s v="United States"/>
    <x v="0"/>
    <x v="16"/>
    <x v="77"/>
    <x v="554"/>
    <d v="2015-03-21T00:00:00"/>
    <x v="2"/>
    <x v="2"/>
    <x v="79"/>
    <d v="2015-03-22T00:00:00"/>
    <d v="2015-03-22T00:00:00"/>
    <d v="2015-03-31T00:00:00"/>
    <d v="2015-03-22T00:00:00"/>
    <n v="4.1100000000000003"/>
    <n v="3"/>
    <n v="20552.55"/>
    <x v="619"/>
    <n v="6783.02"/>
    <x v="0"/>
    <x v="1"/>
    <n v="1.9997518556091583E-4"/>
    <n v="20556.66"/>
    <x v="11"/>
    <s v="Mar 2015"/>
    <s v="Mar 2015  Week 12"/>
    <x v="0"/>
    <x v="0"/>
    <x v="0"/>
    <x v="0"/>
  </r>
  <r>
    <n v="3258"/>
    <s v="Gretchen Best Wilkins"/>
    <x v="3"/>
    <n v="0.02"/>
    <n v="55.94"/>
    <n v="6.55"/>
    <x v="1"/>
    <x v="1"/>
    <x v="1"/>
    <x v="1"/>
    <x v="5"/>
    <s v="Fellowes Smart Design 104-Key Enhanced Keyboard, PS/2 Adapter, Platinum"/>
    <n v="0.68"/>
    <s v="United States"/>
    <x v="2"/>
    <x v="4"/>
    <x v="506"/>
    <x v="555"/>
    <d v="2015-03-21T00:00:00"/>
    <x v="2"/>
    <x v="2"/>
    <x v="79"/>
    <d v="2015-03-23T00:00:00"/>
    <d v="2015-03-23T00:00:00"/>
    <d v="2015-03-31T00:00:00"/>
    <d v="2015-03-23T00:00:00"/>
    <n v="401.85"/>
    <n v="11"/>
    <n v="646.88"/>
    <x v="620"/>
    <n v="55.919999999999995"/>
    <x v="2"/>
    <x v="2"/>
    <n v="0.62121258966114279"/>
    <n v="1048.73"/>
    <x v="11"/>
    <s v="Mar 2015"/>
    <s v="Mar 2015  Week 12"/>
    <x v="0"/>
    <x v="0"/>
    <x v="0"/>
    <x v="0"/>
  </r>
  <r>
    <n v="87"/>
    <s v="Norman Shields"/>
    <x v="1"/>
    <n v="0.09"/>
    <n v="4.91"/>
    <n v="0.5"/>
    <x v="1"/>
    <x v="3"/>
    <x v="2"/>
    <x v="13"/>
    <x v="5"/>
    <s v="Avery 493"/>
    <n v="0.36"/>
    <s v="United States"/>
    <x v="2"/>
    <x v="8"/>
    <x v="507"/>
    <x v="556"/>
    <d v="2015-03-22T00:00:00"/>
    <x v="2"/>
    <x v="2"/>
    <x v="80"/>
    <d v="2015-03-23T00:00:00"/>
    <d v="2015-03-23T00:00:00"/>
    <d v="2015-03-31T00:00:00"/>
    <d v="2015-03-23T00:00:00"/>
    <n v="28.855799999999999"/>
    <n v="9"/>
    <n v="41.82"/>
    <x v="621"/>
    <n v="4.82"/>
    <x v="2"/>
    <x v="1"/>
    <n v="0.69"/>
    <n v="70.675799999999995"/>
    <x v="12"/>
    <s v="Mar 2015"/>
    <s v="Mar 2015  Week 13"/>
    <x v="0"/>
    <x v="0"/>
    <x v="0"/>
    <x v="0"/>
  </r>
  <r>
    <n v="87"/>
    <s v="Norman Shields"/>
    <x v="1"/>
    <n v="0.01"/>
    <n v="296.18"/>
    <n v="54.12"/>
    <x v="0"/>
    <x v="3"/>
    <x v="0"/>
    <x v="0"/>
    <x v="0"/>
    <s v="Hon 94000 Series Round Tables"/>
    <n v="0.76"/>
    <s v="United States"/>
    <x v="2"/>
    <x v="8"/>
    <x v="507"/>
    <x v="556"/>
    <d v="2015-03-22T00:00:00"/>
    <x v="2"/>
    <x v="2"/>
    <x v="80"/>
    <d v="2015-03-25T00:00:00"/>
    <d v="2015-03-25T00:00:00"/>
    <d v="2015-03-31T00:00:00"/>
    <d v="2015-03-25T00:00:00"/>
    <n v="173.48"/>
    <n v="9"/>
    <n v="2875.72"/>
    <x v="621"/>
    <n v="296.17"/>
    <x v="2"/>
    <x v="0"/>
    <n v="6.0325761896151228E-2"/>
    <n v="3049.2"/>
    <x v="12"/>
    <s v="Mar 2015"/>
    <s v="Mar 2015  Week 13"/>
    <x v="1"/>
    <x v="1"/>
    <x v="1"/>
    <x v="0"/>
  </r>
  <r>
    <n v="2014"/>
    <s v="Cathy Simon"/>
    <x v="1"/>
    <n v="7.0000000000000007E-2"/>
    <n v="39.479999999999997"/>
    <n v="1.99"/>
    <x v="1"/>
    <x v="2"/>
    <x v="1"/>
    <x v="1"/>
    <x v="1"/>
    <s v="80 Minute CD-R Spindle, 100/Pack - Staples"/>
    <n v="0.54"/>
    <s v="United States"/>
    <x v="1"/>
    <x v="20"/>
    <x v="508"/>
    <x v="557"/>
    <d v="2015-03-22T00:00:00"/>
    <x v="2"/>
    <x v="2"/>
    <x v="80"/>
    <d v="2015-03-24T00:00:00"/>
    <d v="2015-03-24T00:00:00"/>
    <d v="2015-03-31T00:00:00"/>
    <d v="2015-03-24T00:00:00"/>
    <n v="88.72"/>
    <n v="4"/>
    <n v="151.27000000000001"/>
    <x v="622"/>
    <n v="39.409999999999997"/>
    <x v="1"/>
    <x v="2"/>
    <n v="0.58650095855093531"/>
    <n v="239.99"/>
    <x v="12"/>
    <s v="Mar 2015"/>
    <s v="Mar 2015  Week 13"/>
    <x v="0"/>
    <x v="0"/>
    <x v="0"/>
    <x v="0"/>
  </r>
  <r>
    <n v="2014"/>
    <s v="Cathy Simon"/>
    <x v="1"/>
    <n v="0"/>
    <n v="4.91"/>
    <n v="0.5"/>
    <x v="1"/>
    <x v="2"/>
    <x v="2"/>
    <x v="13"/>
    <x v="5"/>
    <s v="Avery 493"/>
    <n v="0.36"/>
    <s v="United States"/>
    <x v="1"/>
    <x v="20"/>
    <x v="508"/>
    <x v="557"/>
    <d v="2015-03-22T00:00:00"/>
    <x v="2"/>
    <x v="2"/>
    <x v="80"/>
    <d v="2015-03-24T00:00:00"/>
    <d v="2015-03-24T00:00:00"/>
    <d v="2015-03-31T00:00:00"/>
    <d v="2015-03-24T00:00:00"/>
    <n v="7.2519"/>
    <n v="2"/>
    <n v="10.51"/>
    <x v="622"/>
    <n v="4.91"/>
    <x v="1"/>
    <x v="2"/>
    <n v="0.69000000000000006"/>
    <n v="17.761900000000001"/>
    <x v="12"/>
    <s v="Mar 2015"/>
    <s v="Mar 2015  Week 13"/>
    <x v="1"/>
    <x v="1"/>
    <x v="1"/>
    <x v="0"/>
  </r>
  <r>
    <n v="949"/>
    <s v="Ernest Oh"/>
    <x v="2"/>
    <n v="0.02"/>
    <n v="48.04"/>
    <n v="5.09"/>
    <x v="1"/>
    <x v="1"/>
    <x v="2"/>
    <x v="7"/>
    <x v="5"/>
    <s v="Xerox 1910"/>
    <n v="0.37"/>
    <s v="United States"/>
    <x v="2"/>
    <x v="8"/>
    <x v="10"/>
    <x v="10"/>
    <d v="2015-03-22T00:00:00"/>
    <x v="2"/>
    <x v="2"/>
    <x v="80"/>
    <d v="2015-03-26T00:00:00"/>
    <d v="2015-03-26T00:00:00"/>
    <d v="2015-03-31T00:00:00"/>
    <d v="2015-03-26T00:00:00"/>
    <n v="373.67"/>
    <n v="18"/>
    <n v="881.32"/>
    <x v="623"/>
    <n v="48.019999999999996"/>
    <x v="2"/>
    <x v="4"/>
    <n v="0.42398901647528708"/>
    <n v="1254.99"/>
    <x v="12"/>
    <s v="Mar 2015"/>
    <s v="Mar 2015  Week 13"/>
    <x v="1"/>
    <x v="1"/>
    <x v="0"/>
    <x v="0"/>
  </r>
  <r>
    <n v="950"/>
    <s v="Jane Shah"/>
    <x v="2"/>
    <n v="0.05"/>
    <n v="1500.97"/>
    <n v="29.7"/>
    <x v="0"/>
    <x v="1"/>
    <x v="1"/>
    <x v="3"/>
    <x v="3"/>
    <s v="Epson DFX5000+ Dot Matrix Printer"/>
    <n v="0.56999999999999995"/>
    <s v="United States"/>
    <x v="1"/>
    <x v="7"/>
    <x v="7"/>
    <x v="7"/>
    <d v="2015-03-22T00:00:00"/>
    <x v="2"/>
    <x v="2"/>
    <x v="80"/>
    <d v="2015-03-22T00:00:00"/>
    <d v="2015-03-22T00:00:00"/>
    <d v="2015-03-31T00:00:00"/>
    <d v="2015-03-22T00:00:00"/>
    <n v="-2561.3235"/>
    <n v="1"/>
    <n v="1497.22"/>
    <x v="624"/>
    <n v="1500.92"/>
    <x v="1"/>
    <x v="6"/>
    <n v="-1.7107195335354857"/>
    <n v="-1064.1034999999999"/>
    <x v="12"/>
    <s v="Mar 2015"/>
    <s v="Mar 2015  Week 13"/>
    <x v="1"/>
    <x v="1"/>
    <x v="0"/>
    <x v="0"/>
  </r>
  <r>
    <n v="950"/>
    <s v="Jane Shah"/>
    <x v="2"/>
    <n v="0.02"/>
    <n v="48.04"/>
    <n v="5.09"/>
    <x v="1"/>
    <x v="1"/>
    <x v="2"/>
    <x v="7"/>
    <x v="5"/>
    <s v="Xerox 1910"/>
    <n v="0.37"/>
    <s v="United States"/>
    <x v="1"/>
    <x v="7"/>
    <x v="7"/>
    <x v="7"/>
    <d v="2015-03-22T00:00:00"/>
    <x v="2"/>
    <x v="2"/>
    <x v="80"/>
    <d v="2015-03-26T00:00:00"/>
    <d v="2015-03-26T00:00:00"/>
    <d v="2015-03-31T00:00:00"/>
    <d v="2015-03-26T00:00:00"/>
    <n v="168.91890000000001"/>
    <n v="5"/>
    <n v="244.81"/>
    <x v="624"/>
    <n v="48.019999999999996"/>
    <x v="1"/>
    <x v="4"/>
    <n v="0.69000000000000006"/>
    <n v="413.72890000000001"/>
    <x v="12"/>
    <s v="Mar 2015"/>
    <s v="Mar 2015  Week 13"/>
    <x v="1"/>
    <x v="1"/>
    <x v="1"/>
    <x v="0"/>
  </r>
  <r>
    <n v="950"/>
    <s v="Jane Shah"/>
    <x v="2"/>
    <n v="0.03"/>
    <n v="4.28"/>
    <n v="1.6"/>
    <x v="1"/>
    <x v="1"/>
    <x v="2"/>
    <x v="2"/>
    <x v="2"/>
    <s v="Newell 320"/>
    <n v="0.57999999999999996"/>
    <s v="United States"/>
    <x v="1"/>
    <x v="7"/>
    <x v="7"/>
    <x v="7"/>
    <d v="2015-03-22T00:00:00"/>
    <x v="2"/>
    <x v="2"/>
    <x v="80"/>
    <d v="2015-03-29T00:00:00"/>
    <d v="2015-03-29T00:00:00"/>
    <d v="2015-03-31T00:00:00"/>
    <d v="2015-03-29T00:00:00"/>
    <n v="-6.2"/>
    <n v="1"/>
    <n v="4.55"/>
    <x v="624"/>
    <n v="4.25"/>
    <x v="1"/>
    <x v="7"/>
    <n v="-1.3626373626373627"/>
    <n v="-1.6500000000000004"/>
    <x v="12"/>
    <s v="Mar 2015"/>
    <s v="Mar 2015  Week 13"/>
    <x v="1"/>
    <x v="1"/>
    <x v="1"/>
    <x v="0"/>
  </r>
  <r>
    <n v="1938"/>
    <s v="Franklin Spencer"/>
    <x v="4"/>
    <n v="0.1"/>
    <n v="152.47999999999999"/>
    <n v="4"/>
    <x v="2"/>
    <x v="3"/>
    <x v="1"/>
    <x v="1"/>
    <x v="5"/>
    <s v="Adesso Programmable 142-Key Keyboard"/>
    <n v="0.79"/>
    <s v="United States"/>
    <x v="1"/>
    <x v="38"/>
    <x v="509"/>
    <x v="558"/>
    <d v="2015-03-22T00:00:00"/>
    <x v="2"/>
    <x v="2"/>
    <x v="80"/>
    <d v="2015-03-23T00:00:00"/>
    <d v="2015-03-23T00:00:00"/>
    <d v="2015-03-31T00:00:00"/>
    <d v="2015-03-23T00:00:00"/>
    <n v="-521.09"/>
    <n v="4"/>
    <n v="558.16999999999996"/>
    <x v="625"/>
    <n v="152.38"/>
    <x v="1"/>
    <x v="1"/>
    <n v="-0.93356862604582846"/>
    <n v="37.079999999999927"/>
    <x v="12"/>
    <s v="Mar 2015"/>
    <s v="Mar 2015  Week 13"/>
    <x v="0"/>
    <x v="0"/>
    <x v="0"/>
    <x v="0"/>
  </r>
  <r>
    <n v="1940"/>
    <s v="Eileen McDonald"/>
    <x v="4"/>
    <n v="0.08"/>
    <n v="6.84"/>
    <n v="8.3699999999999992"/>
    <x v="1"/>
    <x v="3"/>
    <x v="2"/>
    <x v="16"/>
    <x v="1"/>
    <s v="Acme Design Line 8&quot; Stainless Steel Bent Scissors w/Champagne Handles, 3-1/8&quot; Cut"/>
    <n v="0.57999999999999996"/>
    <s v="United States"/>
    <x v="2"/>
    <x v="15"/>
    <x v="21"/>
    <x v="21"/>
    <d v="2015-03-22T00:00:00"/>
    <x v="2"/>
    <x v="2"/>
    <x v="80"/>
    <d v="2015-03-24T00:00:00"/>
    <d v="2015-03-24T00:00:00"/>
    <d v="2015-03-31T00:00:00"/>
    <d v="2015-03-24T00:00:00"/>
    <n v="-29.49"/>
    <n v="1"/>
    <n v="8.39"/>
    <x v="625"/>
    <n v="6.76"/>
    <x v="2"/>
    <x v="2"/>
    <n v="-3.514898688915375"/>
    <n v="-21.099999999999998"/>
    <x v="12"/>
    <s v="Mar 2015"/>
    <s v="Mar 2015  Week 13"/>
    <x v="0"/>
    <x v="0"/>
    <x v="1"/>
    <x v="0"/>
  </r>
  <r>
    <n v="959"/>
    <s v="Sally House"/>
    <x v="3"/>
    <n v="0.01"/>
    <n v="145.44999999999999"/>
    <n v="17.850000000000001"/>
    <x v="0"/>
    <x v="3"/>
    <x v="1"/>
    <x v="3"/>
    <x v="3"/>
    <s v="Panasonic KX-P1150 Dot Matrix Printer"/>
    <n v="0.56000000000000005"/>
    <s v="United States"/>
    <x v="1"/>
    <x v="18"/>
    <x v="34"/>
    <x v="36"/>
    <d v="2015-03-22T00:00:00"/>
    <x v="2"/>
    <x v="2"/>
    <x v="80"/>
    <d v="2015-03-23T00:00:00"/>
    <d v="2015-03-23T00:00:00"/>
    <d v="2015-03-31T00:00:00"/>
    <d v="2015-03-23T00:00:00"/>
    <n v="837.6807"/>
    <n v="8"/>
    <n v="1214.03"/>
    <x v="626"/>
    <n v="145.44"/>
    <x v="1"/>
    <x v="1"/>
    <n v="0.69000000000000006"/>
    <n v="2051.7107000000001"/>
    <x v="12"/>
    <s v="Mar 2015"/>
    <s v="Mar 2015  Week 13"/>
    <x v="0"/>
    <x v="0"/>
    <x v="0"/>
    <x v="0"/>
  </r>
  <r>
    <n v="1553"/>
    <s v="Tara Powers Underwood"/>
    <x v="3"/>
    <n v="0.03"/>
    <n v="12.28"/>
    <n v="6.35"/>
    <x v="1"/>
    <x v="0"/>
    <x v="2"/>
    <x v="7"/>
    <x v="5"/>
    <s v="Staples Premium Bright 1-Part Blank Computer Paper"/>
    <n v="0.38"/>
    <s v="United States"/>
    <x v="0"/>
    <x v="0"/>
    <x v="278"/>
    <x v="559"/>
    <d v="2015-03-22T00:00:00"/>
    <x v="2"/>
    <x v="2"/>
    <x v="80"/>
    <d v="2015-03-24T00:00:00"/>
    <d v="2015-03-24T00:00:00"/>
    <d v="2015-03-31T00:00:00"/>
    <d v="2015-03-24T00:00:00"/>
    <n v="68.676000000000002"/>
    <n v="7"/>
    <n v="87.53"/>
    <x v="627"/>
    <n v="12.25"/>
    <x v="0"/>
    <x v="2"/>
    <n v="0.78459956586313262"/>
    <n v="156.20600000000002"/>
    <x v="12"/>
    <s v="Mar 2015"/>
    <s v="Mar 2015  Week 13"/>
    <x v="0"/>
    <x v="0"/>
    <x v="0"/>
    <x v="0"/>
  </r>
  <r>
    <n v="2561"/>
    <s v="Laurie Moon"/>
    <x v="3"/>
    <n v="0.03"/>
    <n v="160.97999999999999"/>
    <n v="30"/>
    <x v="0"/>
    <x v="1"/>
    <x v="0"/>
    <x v="9"/>
    <x v="3"/>
    <s v="Office Star - Mid Back Dual function Ergonomic High Back Chair with 2-Way Adjustable Arms"/>
    <n v="0.62"/>
    <s v="United States"/>
    <x v="3"/>
    <x v="11"/>
    <x v="510"/>
    <x v="560"/>
    <d v="2015-03-22T00:00:00"/>
    <x v="2"/>
    <x v="2"/>
    <x v="80"/>
    <d v="2015-03-25T00:00:00"/>
    <d v="2015-03-25T00:00:00"/>
    <d v="2015-03-31T00:00:00"/>
    <d v="2015-03-25T00:00:00"/>
    <n v="1261.4718"/>
    <n v="11"/>
    <n v="1828.22"/>
    <x v="628"/>
    <n v="160.94999999999999"/>
    <x v="3"/>
    <x v="0"/>
    <n v="0.69000000000000006"/>
    <n v="3089.6918000000001"/>
    <x v="12"/>
    <s v="Mar 2015"/>
    <s v="Mar 2015  Week 13"/>
    <x v="0"/>
    <x v="0"/>
    <x v="0"/>
    <x v="0"/>
  </r>
  <r>
    <n v="1976"/>
    <s v="Sherri F Vogel"/>
    <x v="0"/>
    <n v="0.06"/>
    <n v="40.99"/>
    <n v="17.48"/>
    <x v="1"/>
    <x v="1"/>
    <x v="2"/>
    <x v="7"/>
    <x v="5"/>
    <s v="Xerox 1893"/>
    <n v="0.36"/>
    <s v="United States"/>
    <x v="1"/>
    <x v="25"/>
    <x v="84"/>
    <x v="87"/>
    <d v="2015-03-23T00:00:00"/>
    <x v="2"/>
    <x v="2"/>
    <x v="81"/>
    <d v="2015-03-25T00:00:00"/>
    <d v="2015-03-25T00:00:00"/>
    <d v="2015-03-31T00:00:00"/>
    <d v="2015-03-25T00:00:00"/>
    <n v="214.23"/>
    <n v="14"/>
    <n v="585.08000000000004"/>
    <x v="629"/>
    <n v="40.93"/>
    <x v="1"/>
    <x v="2"/>
    <n v="0.36615505571887602"/>
    <n v="799.31000000000006"/>
    <x v="12"/>
    <s v="Mar 2015"/>
    <s v="Mar 2015  Week 13"/>
    <x v="1"/>
    <x v="1"/>
    <x v="0"/>
    <x v="0"/>
  </r>
  <r>
    <n v="2618"/>
    <s v="Amy Hamrick Melvin"/>
    <x v="0"/>
    <n v="0.1"/>
    <n v="20.27"/>
    <n v="3.99"/>
    <x v="1"/>
    <x v="3"/>
    <x v="2"/>
    <x v="8"/>
    <x v="5"/>
    <s v="Fellowes Mighty 8 Compact Surge Protector"/>
    <n v="0.56999999999999995"/>
    <s v="United States"/>
    <x v="3"/>
    <x v="11"/>
    <x v="13"/>
    <x v="156"/>
    <d v="2015-03-23T00:00:00"/>
    <x v="2"/>
    <x v="2"/>
    <x v="81"/>
    <d v="2015-03-24T00:00:00"/>
    <d v="2015-03-24T00:00:00"/>
    <d v="2015-03-31T00:00:00"/>
    <d v="2015-03-24T00:00:00"/>
    <n v="84.05"/>
    <n v="53"/>
    <n v="1051.52"/>
    <x v="630"/>
    <n v="20.169999999999998"/>
    <x v="3"/>
    <x v="1"/>
    <n v="7.9931908094948267E-2"/>
    <n v="1135.57"/>
    <x v="12"/>
    <s v="Mar 2015"/>
    <s v="Mar 2015  Week 13"/>
    <x v="1"/>
    <x v="1"/>
    <x v="0"/>
    <x v="0"/>
  </r>
  <r>
    <n v="2620"/>
    <s v="Phyllis Little"/>
    <x v="0"/>
    <n v="0.1"/>
    <n v="20.27"/>
    <n v="3.99"/>
    <x v="1"/>
    <x v="3"/>
    <x v="2"/>
    <x v="8"/>
    <x v="5"/>
    <s v="Fellowes Mighty 8 Compact Surge Protector"/>
    <n v="0.56999999999999995"/>
    <s v="United States"/>
    <x v="0"/>
    <x v="34"/>
    <x v="511"/>
    <x v="561"/>
    <d v="2015-03-23T00:00:00"/>
    <x v="2"/>
    <x v="2"/>
    <x v="81"/>
    <d v="2015-03-24T00:00:00"/>
    <d v="2015-03-24T00:00:00"/>
    <d v="2015-03-31T00:00:00"/>
    <d v="2015-03-24T00:00:00"/>
    <n v="381.61799999999999"/>
    <n v="13"/>
    <n v="257.92"/>
    <x v="631"/>
    <n v="20.169999999999998"/>
    <x v="0"/>
    <x v="1"/>
    <n v="1.4795983250620346"/>
    <n v="639.53800000000001"/>
    <x v="12"/>
    <s v="Mar 2015"/>
    <s v="Mar 2015  Week 13"/>
    <x v="0"/>
    <x v="0"/>
    <x v="0"/>
    <x v="0"/>
  </r>
  <r>
    <n v="2618"/>
    <s v="Amy Hamrick Melvin"/>
    <x v="1"/>
    <n v="0.05"/>
    <n v="4.84"/>
    <n v="0.71"/>
    <x v="2"/>
    <x v="3"/>
    <x v="2"/>
    <x v="2"/>
    <x v="2"/>
    <s v="*Staples* Highlighting Markers"/>
    <n v="0.52"/>
    <s v="United States"/>
    <x v="3"/>
    <x v="11"/>
    <x v="13"/>
    <x v="156"/>
    <d v="2015-03-23T00:00:00"/>
    <x v="2"/>
    <x v="2"/>
    <x v="81"/>
    <d v="2015-03-23T00:00:00"/>
    <d v="2015-03-23T00:00:00"/>
    <d v="2015-03-31T00:00:00"/>
    <d v="2015-03-23T00:00:00"/>
    <n v="29.17"/>
    <n v="20"/>
    <n v="103.39"/>
    <x v="632"/>
    <n v="4.79"/>
    <x v="3"/>
    <x v="6"/>
    <n v="0.28213560305638846"/>
    <n v="132.56"/>
    <x v="12"/>
    <s v="Mar 2015"/>
    <s v="Mar 2015  Week 13"/>
    <x v="1"/>
    <x v="1"/>
    <x v="0"/>
    <x v="0"/>
  </r>
  <r>
    <n v="2618"/>
    <s v="Amy Hamrick Melvin"/>
    <x v="1"/>
    <n v="0.01"/>
    <n v="14.98"/>
    <n v="7.69"/>
    <x v="1"/>
    <x v="3"/>
    <x v="2"/>
    <x v="6"/>
    <x v="5"/>
    <s v="Super Decoflex Portable Personal File"/>
    <n v="0.56999999999999995"/>
    <s v="United States"/>
    <x v="3"/>
    <x v="11"/>
    <x v="13"/>
    <x v="156"/>
    <d v="2015-03-23T00:00:00"/>
    <x v="2"/>
    <x v="2"/>
    <x v="81"/>
    <d v="2015-03-25T00:00:00"/>
    <d v="2015-03-25T00:00:00"/>
    <d v="2015-03-31T00:00:00"/>
    <d v="2015-03-25T00:00:00"/>
    <n v="-48.97"/>
    <n v="28"/>
    <n v="435.39"/>
    <x v="632"/>
    <n v="14.97"/>
    <x v="3"/>
    <x v="2"/>
    <n v="-0.11247387399802476"/>
    <n v="386.41999999999996"/>
    <x v="12"/>
    <s v="Mar 2015"/>
    <s v="Mar 2015  Week 13"/>
    <x v="1"/>
    <x v="1"/>
    <x v="1"/>
    <x v="0"/>
  </r>
  <r>
    <n v="2619"/>
    <s v="Brandon E Shepherd"/>
    <x v="1"/>
    <n v="0.05"/>
    <n v="4.84"/>
    <n v="0.71"/>
    <x v="2"/>
    <x v="3"/>
    <x v="2"/>
    <x v="2"/>
    <x v="2"/>
    <s v="*Staples* Highlighting Markers"/>
    <n v="0.52"/>
    <s v="United States"/>
    <x v="1"/>
    <x v="46"/>
    <x v="291"/>
    <x v="310"/>
    <d v="2015-03-23T00:00:00"/>
    <x v="2"/>
    <x v="2"/>
    <x v="81"/>
    <d v="2015-03-23T00:00:00"/>
    <d v="2015-03-23T00:00:00"/>
    <d v="2015-03-31T00:00:00"/>
    <d v="2015-03-23T00:00:00"/>
    <n v="17.836500000000001"/>
    <n v="5"/>
    <n v="25.85"/>
    <x v="633"/>
    <n v="4.79"/>
    <x v="1"/>
    <x v="6"/>
    <n v="0.69"/>
    <n v="43.686500000000002"/>
    <x v="12"/>
    <s v="Mar 2015"/>
    <s v="Mar 2015  Week 13"/>
    <x v="1"/>
    <x v="1"/>
    <x v="0"/>
    <x v="0"/>
  </r>
  <r>
    <n v="2958"/>
    <s v="Ellen Sparks"/>
    <x v="2"/>
    <n v="0.06"/>
    <n v="20.99"/>
    <n v="0.99"/>
    <x v="1"/>
    <x v="3"/>
    <x v="1"/>
    <x v="12"/>
    <x v="2"/>
    <s v="Accessory21"/>
    <n v="0.37"/>
    <s v="United States"/>
    <x v="1"/>
    <x v="30"/>
    <x v="512"/>
    <x v="562"/>
    <d v="2015-03-23T00:00:00"/>
    <x v="2"/>
    <x v="2"/>
    <x v="81"/>
    <d v="2015-03-28T00:00:00"/>
    <d v="2015-03-28T00:00:00"/>
    <d v="2015-03-31T00:00:00"/>
    <d v="2015-03-28T00:00:00"/>
    <n v="224.9607"/>
    <n v="18"/>
    <n v="326.02999999999997"/>
    <x v="634"/>
    <n v="20.93"/>
    <x v="1"/>
    <x v="3"/>
    <n v="0.69000000000000006"/>
    <n v="550.99069999999995"/>
    <x v="12"/>
    <s v="Mar 2015"/>
    <s v="Mar 2015  Week 13"/>
    <x v="0"/>
    <x v="0"/>
    <x v="0"/>
    <x v="0"/>
  </r>
  <r>
    <n v="1368"/>
    <s v="Patsy Harmon"/>
    <x v="4"/>
    <n v="0.09"/>
    <n v="4.55"/>
    <n v="1.49"/>
    <x v="1"/>
    <x v="1"/>
    <x v="2"/>
    <x v="5"/>
    <x v="5"/>
    <s v="Presstex Flexible Ring Binders"/>
    <n v="0.35"/>
    <s v="United States"/>
    <x v="1"/>
    <x v="18"/>
    <x v="513"/>
    <x v="563"/>
    <d v="2015-03-23T00:00:00"/>
    <x v="2"/>
    <x v="2"/>
    <x v="81"/>
    <d v="2015-03-25T00:00:00"/>
    <d v="2015-03-25T00:00:00"/>
    <d v="2015-03-31T00:00:00"/>
    <d v="2015-03-25T00:00:00"/>
    <n v="16.898"/>
    <n v="6"/>
    <n v="25.45"/>
    <x v="635"/>
    <n v="4.46"/>
    <x v="1"/>
    <x v="2"/>
    <n v="0.66396856581532415"/>
    <n v="42.347999999999999"/>
    <x v="12"/>
    <s v="Mar 2015"/>
    <s v="Mar 2015  Week 13"/>
    <x v="0"/>
    <x v="0"/>
    <x v="0"/>
    <x v="0"/>
  </r>
  <r>
    <n v="1369"/>
    <s v="Joe D Dean"/>
    <x v="4"/>
    <n v="7.0000000000000007E-2"/>
    <n v="9.7799999999999994"/>
    <n v="5.76"/>
    <x v="2"/>
    <x v="1"/>
    <x v="2"/>
    <x v="15"/>
    <x v="5"/>
    <s v="Staples #10 Laser &amp; Inkjet Envelopes, 4 1/8&quot; x 9 1/2&quot;, 100/Box"/>
    <n v="0.35"/>
    <s v="United States"/>
    <x v="1"/>
    <x v="18"/>
    <x v="402"/>
    <x v="438"/>
    <d v="2015-03-23T00:00:00"/>
    <x v="2"/>
    <x v="2"/>
    <x v="81"/>
    <d v="2015-03-25T00:00:00"/>
    <d v="2015-03-25T00:00:00"/>
    <d v="2015-03-31T00:00:00"/>
    <d v="2015-03-25T00:00:00"/>
    <n v="20.14"/>
    <n v="11"/>
    <n v="110.72"/>
    <x v="635"/>
    <n v="9.7099999999999991"/>
    <x v="1"/>
    <x v="2"/>
    <n v="0.18190028901734104"/>
    <n v="130.86000000000001"/>
    <x v="12"/>
    <s v="Mar 2015"/>
    <s v="Mar 2015  Week 13"/>
    <x v="0"/>
    <x v="0"/>
    <x v="1"/>
    <x v="0"/>
  </r>
  <r>
    <n v="2395"/>
    <s v="Beverly Roberts"/>
    <x v="3"/>
    <n v="0.04"/>
    <n v="60.97"/>
    <n v="4.5"/>
    <x v="1"/>
    <x v="3"/>
    <x v="2"/>
    <x v="8"/>
    <x v="5"/>
    <s v="Tripp Lite Isotel 6 Outlet Surge Protector with Fax/Modem Protection"/>
    <n v="0.56000000000000005"/>
    <s v="United States"/>
    <x v="0"/>
    <x v="5"/>
    <x v="514"/>
    <x v="564"/>
    <d v="2015-03-23T00:00:00"/>
    <x v="2"/>
    <x v="2"/>
    <x v="81"/>
    <d v="2015-03-24T00:00:00"/>
    <d v="2015-03-24T00:00:00"/>
    <d v="2015-03-31T00:00:00"/>
    <d v="2015-03-24T00:00:00"/>
    <n v="79.423199999999994"/>
    <n v="15"/>
    <n v="904.31"/>
    <x v="636"/>
    <n v="60.93"/>
    <x v="0"/>
    <x v="1"/>
    <n v="8.782740431931528E-2"/>
    <n v="983.7331999999999"/>
    <x v="12"/>
    <s v="Mar 2015"/>
    <s v="Mar 2015  Week 13"/>
    <x v="0"/>
    <x v="0"/>
    <x v="0"/>
    <x v="0"/>
  </r>
  <r>
    <n v="3381"/>
    <s v="Christopher Norton Patterson"/>
    <x v="3"/>
    <n v="0.05"/>
    <n v="11.97"/>
    <n v="5.81"/>
    <x v="1"/>
    <x v="3"/>
    <x v="2"/>
    <x v="2"/>
    <x v="1"/>
    <s v="Staples SlimLine Pencil Sharpener"/>
    <n v="0.6"/>
    <s v="United States"/>
    <x v="0"/>
    <x v="5"/>
    <x v="515"/>
    <x v="565"/>
    <d v="2015-03-23T00:00:00"/>
    <x v="2"/>
    <x v="2"/>
    <x v="81"/>
    <d v="2015-03-25T00:00:00"/>
    <d v="2015-03-25T00:00:00"/>
    <d v="2015-03-31T00:00:00"/>
    <d v="2015-03-25T00:00:00"/>
    <n v="349.05930000000001"/>
    <n v="2"/>
    <n v="25.31"/>
    <x v="637"/>
    <n v="11.92"/>
    <x v="0"/>
    <x v="2"/>
    <n v="13.79135914658238"/>
    <n v="374.36930000000001"/>
    <x v="12"/>
    <s v="Mar 2015"/>
    <s v="Mar 2015  Week 13"/>
    <x v="0"/>
    <x v="0"/>
    <x v="0"/>
    <x v="0"/>
  </r>
  <r>
    <n v="618"/>
    <s v="Robert Cowan"/>
    <x v="0"/>
    <n v="0.06"/>
    <n v="17.98"/>
    <n v="4"/>
    <x v="1"/>
    <x v="1"/>
    <x v="1"/>
    <x v="1"/>
    <x v="5"/>
    <s v="Belkin 107-key enhanced keyboard, USB/PS/2 interface"/>
    <n v="0.79"/>
    <s v="United States"/>
    <x v="2"/>
    <x v="3"/>
    <x v="516"/>
    <x v="566"/>
    <d v="2015-03-24T00:00:00"/>
    <x v="2"/>
    <x v="2"/>
    <x v="82"/>
    <d v="2015-03-25T00:00:00"/>
    <d v="2015-03-25T00:00:00"/>
    <d v="2015-03-31T00:00:00"/>
    <d v="2015-03-25T00:00:00"/>
    <n v="-78.13"/>
    <n v="4"/>
    <n v="70.06"/>
    <x v="638"/>
    <n v="17.920000000000002"/>
    <x v="2"/>
    <x v="1"/>
    <n v="-1.1151869825863545"/>
    <n v="-8.0699999999999932"/>
    <x v="12"/>
    <s v="Mar 2015"/>
    <s v="Mar 2015  Week 13"/>
    <x v="0"/>
    <x v="0"/>
    <x v="0"/>
    <x v="0"/>
  </r>
  <r>
    <n v="3309"/>
    <s v="Edwin Chung"/>
    <x v="0"/>
    <n v="0.1"/>
    <n v="6.64"/>
    <n v="54.95"/>
    <x v="1"/>
    <x v="0"/>
    <x v="0"/>
    <x v="11"/>
    <x v="1"/>
    <s v="G.E. Longer-Life Indoor Recessed Floodlight Bulbs"/>
    <n v="0.37"/>
    <s v="United States"/>
    <x v="3"/>
    <x v="35"/>
    <x v="517"/>
    <x v="567"/>
    <d v="2015-03-24T00:00:00"/>
    <x v="2"/>
    <x v="2"/>
    <x v="82"/>
    <d v="2015-03-26T00:00:00"/>
    <d v="2015-03-26T00:00:00"/>
    <d v="2015-03-31T00:00:00"/>
    <d v="2015-03-26T00:00:00"/>
    <n v="-25"/>
    <n v="4"/>
    <n v="25.31"/>
    <x v="639"/>
    <n v="6.54"/>
    <x v="3"/>
    <x v="2"/>
    <n v="-0.98775187672856579"/>
    <n v="0.30999999999999872"/>
    <x v="12"/>
    <s v="Mar 2015"/>
    <s v="Mar 2015  Week 13"/>
    <x v="0"/>
    <x v="0"/>
    <x v="0"/>
    <x v="0"/>
  </r>
  <r>
    <n v="3310"/>
    <s v="Tiffany Grossman Hardin"/>
    <x v="0"/>
    <n v="0.05"/>
    <n v="90.48"/>
    <n v="19.989999999999998"/>
    <x v="1"/>
    <x v="0"/>
    <x v="2"/>
    <x v="15"/>
    <x v="5"/>
    <s v="Tyvek® Side-Opening Peel &amp; Seel® Expanding Envelopes"/>
    <n v="0.4"/>
    <s v="United States"/>
    <x v="3"/>
    <x v="35"/>
    <x v="518"/>
    <x v="568"/>
    <d v="2015-03-24T00:00:00"/>
    <x v="2"/>
    <x v="2"/>
    <x v="82"/>
    <d v="2015-03-25T00:00:00"/>
    <d v="2015-03-25T00:00:00"/>
    <d v="2015-03-31T00:00:00"/>
    <d v="2015-03-25T00:00:00"/>
    <n v="255.1482"/>
    <n v="4"/>
    <n v="369.78"/>
    <x v="639"/>
    <n v="90.43"/>
    <x v="3"/>
    <x v="1"/>
    <n v="0.69000000000000006"/>
    <n v="624.92819999999995"/>
    <x v="12"/>
    <s v="Mar 2015"/>
    <s v="Mar 2015  Week 13"/>
    <x v="0"/>
    <x v="0"/>
    <x v="1"/>
    <x v="0"/>
  </r>
  <r>
    <n v="1689"/>
    <s v="Larry Church"/>
    <x v="1"/>
    <n v="0"/>
    <n v="48.91"/>
    <n v="35"/>
    <x v="1"/>
    <x v="3"/>
    <x v="2"/>
    <x v="6"/>
    <x v="4"/>
    <s v="Tennsco Industrial Shelving"/>
    <n v="0.83"/>
    <s v="United States"/>
    <x v="1"/>
    <x v="2"/>
    <x v="519"/>
    <x v="569"/>
    <d v="2015-03-24T00:00:00"/>
    <x v="2"/>
    <x v="2"/>
    <x v="82"/>
    <d v="2015-03-25T00:00:00"/>
    <d v="2015-03-25T00:00:00"/>
    <d v="2015-03-31T00:00:00"/>
    <d v="2015-03-25T00:00:00"/>
    <n v="-628.38"/>
    <n v="10"/>
    <n v="514.79"/>
    <x v="640"/>
    <n v="48.91"/>
    <x v="1"/>
    <x v="1"/>
    <n v="-1.2206530818391967"/>
    <n v="-113.59000000000003"/>
    <x v="12"/>
    <s v="Mar 2015"/>
    <s v="Mar 2015  Week 13"/>
    <x v="0"/>
    <x v="0"/>
    <x v="0"/>
    <x v="0"/>
  </r>
  <r>
    <n v="2308"/>
    <s v="Laurence Cummings"/>
    <x v="2"/>
    <n v="0.08"/>
    <n v="9.48"/>
    <n v="7.29"/>
    <x v="1"/>
    <x v="0"/>
    <x v="0"/>
    <x v="11"/>
    <x v="1"/>
    <s v="DAX Two-Tone Rosewood/Black Document Frame, Desktop, 5 x 7"/>
    <n v="0.45"/>
    <s v="United States"/>
    <x v="0"/>
    <x v="12"/>
    <x v="520"/>
    <x v="570"/>
    <d v="2015-03-24T00:00:00"/>
    <x v="2"/>
    <x v="2"/>
    <x v="82"/>
    <d v="2015-03-26T00:00:00"/>
    <d v="2015-03-26T00:00:00"/>
    <d v="2015-03-31T00:00:00"/>
    <d v="2015-03-26T00:00:00"/>
    <n v="-50.4"/>
    <n v="2"/>
    <n v="20.22"/>
    <x v="641"/>
    <n v="9.4"/>
    <x v="0"/>
    <x v="2"/>
    <n v="-2.4925816023738872"/>
    <n v="-30.18"/>
    <x v="12"/>
    <s v="Mar 2015"/>
    <s v="Mar 2015  Week 13"/>
    <x v="0"/>
    <x v="0"/>
    <x v="0"/>
    <x v="0"/>
  </r>
  <r>
    <n v="2308"/>
    <s v="Laurence Cummings"/>
    <x v="2"/>
    <n v="0.03"/>
    <n v="193.17"/>
    <n v="19.989999999999998"/>
    <x v="1"/>
    <x v="0"/>
    <x v="2"/>
    <x v="6"/>
    <x v="5"/>
    <s v="Fellowes Staxonsteel® Drawer Files"/>
    <n v="0.71"/>
    <s v="United States"/>
    <x v="0"/>
    <x v="12"/>
    <x v="520"/>
    <x v="570"/>
    <d v="2015-03-24T00:00:00"/>
    <x v="2"/>
    <x v="2"/>
    <x v="82"/>
    <d v="2015-03-28T00:00:00"/>
    <d v="2015-03-28T00:00:00"/>
    <d v="2015-03-31T00:00:00"/>
    <d v="2015-03-28T00:00:00"/>
    <n v="-348.75400000000002"/>
    <n v="8"/>
    <n v="1548.97"/>
    <x v="641"/>
    <n v="193.14"/>
    <x v="0"/>
    <x v="4"/>
    <n v="-0.22515219791216098"/>
    <n v="1200.2159999999999"/>
    <x v="12"/>
    <s v="Mar 2015"/>
    <s v="Mar 2015  Week 13"/>
    <x v="1"/>
    <x v="1"/>
    <x v="1"/>
    <x v="0"/>
  </r>
  <r>
    <n v="1060"/>
    <s v="Gene Gilliam"/>
    <x v="4"/>
    <n v="0.09"/>
    <n v="138.75"/>
    <n v="52.42"/>
    <x v="0"/>
    <x v="0"/>
    <x v="0"/>
    <x v="0"/>
    <x v="0"/>
    <s v="Balt Split Level Computer Training Table"/>
    <n v="0.74"/>
    <s v="United States"/>
    <x v="0"/>
    <x v="5"/>
    <x v="78"/>
    <x v="306"/>
    <d v="2015-03-24T00:00:00"/>
    <x v="2"/>
    <x v="2"/>
    <x v="82"/>
    <d v="2015-03-25T00:00:00"/>
    <d v="2015-03-25T00:00:00"/>
    <d v="2015-03-31T00:00:00"/>
    <d v="2015-03-25T00:00:00"/>
    <n v="-445.97177625"/>
    <n v="23"/>
    <n v="2527.79"/>
    <x v="642"/>
    <n v="138.66"/>
    <x v="0"/>
    <x v="1"/>
    <n v="-0.17642754194375324"/>
    <n v="2081.81822375"/>
    <x v="12"/>
    <s v="Mar 2015"/>
    <s v="Mar 2015  Week 13"/>
    <x v="0"/>
    <x v="0"/>
    <x v="0"/>
    <x v="0"/>
  </r>
  <r>
    <n v="1062"/>
    <s v="Willie Robinson"/>
    <x v="4"/>
    <n v="0.09"/>
    <n v="138.75"/>
    <n v="52.42"/>
    <x v="0"/>
    <x v="0"/>
    <x v="0"/>
    <x v="0"/>
    <x v="0"/>
    <s v="Balt Split Level Computer Training Table"/>
    <n v="0.74"/>
    <s v="United States"/>
    <x v="3"/>
    <x v="11"/>
    <x v="521"/>
    <x v="571"/>
    <d v="2015-03-24T00:00:00"/>
    <x v="2"/>
    <x v="2"/>
    <x v="82"/>
    <d v="2015-03-25T00:00:00"/>
    <d v="2015-03-25T00:00:00"/>
    <d v="2015-03-31T00:00:00"/>
    <d v="2015-03-25T00:00:00"/>
    <n v="-335.31712499999998"/>
    <n v="6"/>
    <n v="659.42"/>
    <x v="643"/>
    <n v="138.66"/>
    <x v="3"/>
    <x v="1"/>
    <n v="-0.50850311637499623"/>
    <n v="324.10287499999998"/>
    <x v="12"/>
    <s v="Mar 2015"/>
    <s v="Mar 2015  Week 13"/>
    <x v="0"/>
    <x v="0"/>
    <x v="0"/>
    <x v="0"/>
  </r>
  <r>
    <n v="1254"/>
    <s v="Anne Bland"/>
    <x v="4"/>
    <n v="0.06"/>
    <n v="3.95"/>
    <n v="2"/>
    <x v="1"/>
    <x v="2"/>
    <x v="2"/>
    <x v="14"/>
    <x v="2"/>
    <s v="Advantus Map Pennant Flags and Round Head Tacks"/>
    <n v="0.53"/>
    <s v="United States"/>
    <x v="1"/>
    <x v="18"/>
    <x v="445"/>
    <x v="486"/>
    <d v="2015-03-24T00:00:00"/>
    <x v="2"/>
    <x v="2"/>
    <x v="82"/>
    <d v="2015-03-25T00:00:00"/>
    <d v="2015-03-25T00:00:00"/>
    <d v="2015-03-31T00:00:00"/>
    <d v="2015-03-25T00:00:00"/>
    <n v="-9.68"/>
    <n v="5"/>
    <n v="19.66"/>
    <x v="644"/>
    <n v="3.89"/>
    <x v="1"/>
    <x v="1"/>
    <n v="-0.49237029501525942"/>
    <n v="9.98"/>
    <x v="12"/>
    <s v="Mar 2015"/>
    <s v="Mar 2015  Week 13"/>
    <x v="1"/>
    <x v="1"/>
    <x v="0"/>
    <x v="0"/>
  </r>
  <r>
    <n v="2256"/>
    <s v="Lloyd Levin"/>
    <x v="4"/>
    <n v="7.0000000000000007E-2"/>
    <n v="70.98"/>
    <n v="30"/>
    <x v="0"/>
    <x v="3"/>
    <x v="0"/>
    <x v="9"/>
    <x v="3"/>
    <s v="Novimex Turbo Task Chair"/>
    <n v="0.73"/>
    <s v="United States"/>
    <x v="0"/>
    <x v="9"/>
    <x v="9"/>
    <x v="9"/>
    <d v="2015-03-24T00:00:00"/>
    <x v="2"/>
    <x v="2"/>
    <x v="82"/>
    <d v="2015-03-26T00:00:00"/>
    <d v="2015-03-26T00:00:00"/>
    <d v="2015-03-31T00:00:00"/>
    <d v="2015-03-26T00:00:00"/>
    <n v="-222.95"/>
    <n v="20"/>
    <n v="1373.47"/>
    <x v="645"/>
    <n v="70.910000000000011"/>
    <x v="0"/>
    <x v="2"/>
    <n v="-0.1623260792008562"/>
    <n v="1150.52"/>
    <x v="12"/>
    <s v="Mar 2015"/>
    <s v="Mar 2015  Week 13"/>
    <x v="1"/>
    <x v="1"/>
    <x v="0"/>
    <x v="0"/>
  </r>
  <r>
    <n v="2330"/>
    <s v="Kara Foster"/>
    <x v="4"/>
    <n v="0.06"/>
    <n v="28.53"/>
    <n v="1.49"/>
    <x v="1"/>
    <x v="2"/>
    <x v="2"/>
    <x v="5"/>
    <x v="5"/>
    <s v="Lock-Up Easel 'Spel-Binder'"/>
    <n v="0.38"/>
    <s v="United States"/>
    <x v="1"/>
    <x v="20"/>
    <x v="522"/>
    <x v="572"/>
    <d v="2015-03-24T00:00:00"/>
    <x v="2"/>
    <x v="2"/>
    <x v="82"/>
    <d v="2015-03-27T00:00:00"/>
    <d v="2015-03-27T00:00:00"/>
    <d v="2015-03-31T00:00:00"/>
    <d v="2015-03-27T00:00:00"/>
    <n v="74.638499999999993"/>
    <n v="5"/>
    <n v="134.09"/>
    <x v="646"/>
    <n v="28.470000000000002"/>
    <x v="1"/>
    <x v="0"/>
    <n v="0.55662987545678266"/>
    <n v="208.7285"/>
    <x v="12"/>
    <s v="Mar 2015"/>
    <s v="Mar 2015  Week 13"/>
    <x v="0"/>
    <x v="0"/>
    <x v="0"/>
    <x v="0"/>
  </r>
  <r>
    <n v="3143"/>
    <s v="Neil Song"/>
    <x v="4"/>
    <n v="0.02"/>
    <n v="15.42"/>
    <n v="5.41"/>
    <x v="1"/>
    <x v="1"/>
    <x v="2"/>
    <x v="6"/>
    <x v="5"/>
    <s v="Decoflex Hanging Personal Folder File"/>
    <n v="0.59"/>
    <s v="United States"/>
    <x v="1"/>
    <x v="18"/>
    <x v="523"/>
    <x v="573"/>
    <d v="2015-03-24T00:00:00"/>
    <x v="2"/>
    <x v="2"/>
    <x v="82"/>
    <d v="2015-03-25T00:00:00"/>
    <d v="2015-03-25T00:00:00"/>
    <d v="2015-03-31T00:00:00"/>
    <d v="2015-03-25T00:00:00"/>
    <n v="-16.37"/>
    <n v="2"/>
    <n v="33.840000000000003"/>
    <x v="647"/>
    <n v="15.4"/>
    <x v="1"/>
    <x v="1"/>
    <n v="-0.48374704491725767"/>
    <n v="17.470000000000002"/>
    <x v="12"/>
    <s v="Mar 2015"/>
    <s v="Mar 2015  Week 13"/>
    <x v="0"/>
    <x v="0"/>
    <x v="0"/>
    <x v="0"/>
  </r>
  <r>
    <n v="2430"/>
    <s v="Kimberly Reilly"/>
    <x v="3"/>
    <n v="0.1"/>
    <n v="14.28"/>
    <n v="2.99"/>
    <x v="1"/>
    <x v="2"/>
    <x v="2"/>
    <x v="5"/>
    <x v="5"/>
    <s v="Avery Premier Heavy-Duty Binder with Round Locking Rings"/>
    <n v="0.39"/>
    <s v="United States"/>
    <x v="1"/>
    <x v="18"/>
    <x v="524"/>
    <x v="574"/>
    <d v="2015-03-24T00:00:00"/>
    <x v="2"/>
    <x v="2"/>
    <x v="82"/>
    <d v="2015-03-25T00:00:00"/>
    <d v="2015-03-25T00:00:00"/>
    <d v="2015-03-31T00:00:00"/>
    <d v="2015-03-25T00:00:00"/>
    <n v="104.9145"/>
    <n v="11"/>
    <n v="152.05000000000001"/>
    <x v="648"/>
    <n v="14.18"/>
    <x v="1"/>
    <x v="1"/>
    <n v="0.69"/>
    <n v="256.96450000000004"/>
    <x v="12"/>
    <s v="Mar 2015"/>
    <s v="Mar 2015  Week 13"/>
    <x v="0"/>
    <x v="0"/>
    <x v="0"/>
    <x v="0"/>
  </r>
  <r>
    <n v="880"/>
    <s v="Ellen Beck"/>
    <x v="0"/>
    <n v="7.0000000000000007E-2"/>
    <n v="5.68"/>
    <n v="1.39"/>
    <x v="1"/>
    <x v="0"/>
    <x v="2"/>
    <x v="15"/>
    <x v="5"/>
    <s v="Staples Standard Envelopes"/>
    <n v="0.38"/>
    <s v="United States"/>
    <x v="2"/>
    <x v="41"/>
    <x v="525"/>
    <x v="575"/>
    <d v="2015-03-25T00:00:00"/>
    <x v="2"/>
    <x v="2"/>
    <x v="83"/>
    <d v="2015-03-27T00:00:00"/>
    <d v="2015-03-27T00:00:00"/>
    <d v="2015-03-31T00:00:00"/>
    <d v="2015-03-27T00:00:00"/>
    <n v="18.643799999999999"/>
    <n v="5"/>
    <n v="27.02"/>
    <x v="649"/>
    <n v="5.6099999999999994"/>
    <x v="2"/>
    <x v="2"/>
    <n v="0.69"/>
    <n v="45.663799999999995"/>
    <x v="12"/>
    <s v="Mar 2015"/>
    <s v="Mar 2015  Week 13"/>
    <x v="0"/>
    <x v="0"/>
    <x v="0"/>
    <x v="0"/>
  </r>
  <r>
    <n v="880"/>
    <s v="Ellen Beck"/>
    <x v="0"/>
    <n v="0.06"/>
    <n v="22.84"/>
    <n v="11.54"/>
    <x v="1"/>
    <x v="0"/>
    <x v="2"/>
    <x v="7"/>
    <x v="5"/>
    <s v="Xerox 1964"/>
    <n v="0.39"/>
    <s v="United States"/>
    <x v="2"/>
    <x v="41"/>
    <x v="525"/>
    <x v="575"/>
    <d v="2015-03-25T00:00:00"/>
    <x v="2"/>
    <x v="2"/>
    <x v="83"/>
    <d v="2015-03-27T00:00:00"/>
    <d v="2015-03-27T00:00:00"/>
    <d v="2015-03-31T00:00:00"/>
    <d v="2015-03-27T00:00:00"/>
    <n v="-31.24"/>
    <n v="1"/>
    <n v="27.67"/>
    <x v="649"/>
    <n v="22.78"/>
    <x v="2"/>
    <x v="2"/>
    <n v="-1.1290205999277194"/>
    <n v="-3.5699999999999967"/>
    <x v="12"/>
    <s v="Mar 2015"/>
    <s v="Mar 2015  Week 13"/>
    <x v="1"/>
    <x v="1"/>
    <x v="1"/>
    <x v="0"/>
  </r>
  <r>
    <n v="1241"/>
    <s v="Bradley Schroeder"/>
    <x v="0"/>
    <n v="0.06"/>
    <n v="200.97"/>
    <n v="15.59"/>
    <x v="0"/>
    <x v="0"/>
    <x v="1"/>
    <x v="3"/>
    <x v="3"/>
    <s v="Hewlett-Packard Deskjet 6122 Color Inkjet Printer"/>
    <n v="0.36"/>
    <s v="United States"/>
    <x v="0"/>
    <x v="16"/>
    <x v="329"/>
    <x v="521"/>
    <d v="2015-03-25T00:00:00"/>
    <x v="2"/>
    <x v="2"/>
    <x v="83"/>
    <d v="2015-03-25T00:00:00"/>
    <d v="2015-03-25T00:00:00"/>
    <d v="2015-03-31T00:00:00"/>
    <d v="2015-03-25T00:00:00"/>
    <n v="531.61800000000005"/>
    <n v="7"/>
    <n v="1348.83"/>
    <x v="650"/>
    <n v="200.91"/>
    <x v="0"/>
    <x v="6"/>
    <n v="0.39413269277818558"/>
    <n v="1880.4479999999999"/>
    <x v="12"/>
    <s v="Mar 2015"/>
    <s v="Mar 2015  Week 13"/>
    <x v="1"/>
    <x v="1"/>
    <x v="0"/>
    <x v="0"/>
  </r>
  <r>
    <n v="1648"/>
    <s v="Nina Bowles"/>
    <x v="0"/>
    <n v="0.08"/>
    <n v="46.89"/>
    <n v="5.0999999999999996"/>
    <x v="1"/>
    <x v="3"/>
    <x v="2"/>
    <x v="8"/>
    <x v="6"/>
    <s v="Bionaire Personal Warm Mist Humidifier/Vaporizer"/>
    <n v="0.46"/>
    <s v="United States"/>
    <x v="1"/>
    <x v="10"/>
    <x v="167"/>
    <x v="576"/>
    <d v="2015-03-25T00:00:00"/>
    <x v="2"/>
    <x v="2"/>
    <x v="83"/>
    <d v="2015-03-27T00:00:00"/>
    <d v="2015-03-27T00:00:00"/>
    <d v="2015-03-31T00:00:00"/>
    <d v="2015-03-27T00:00:00"/>
    <n v="507.63299999999998"/>
    <n v="17"/>
    <n v="735.7"/>
    <x v="651"/>
    <n v="46.81"/>
    <x v="1"/>
    <x v="2"/>
    <n v="0.69"/>
    <n v="1243.3330000000001"/>
    <x v="12"/>
    <s v="Mar 2015"/>
    <s v="Mar 2015  Week 13"/>
    <x v="0"/>
    <x v="0"/>
    <x v="0"/>
    <x v="0"/>
  </r>
  <r>
    <n v="1648"/>
    <s v="Nina Bowles"/>
    <x v="0"/>
    <n v="0.05"/>
    <n v="12.98"/>
    <n v="3.14"/>
    <x v="1"/>
    <x v="3"/>
    <x v="2"/>
    <x v="16"/>
    <x v="1"/>
    <s v="Acme® 8&quot; Straight Scissors"/>
    <n v="0.6"/>
    <s v="United States"/>
    <x v="1"/>
    <x v="10"/>
    <x v="167"/>
    <x v="576"/>
    <d v="2015-03-25T00:00:00"/>
    <x v="2"/>
    <x v="2"/>
    <x v="83"/>
    <d v="2015-03-25T00:00:00"/>
    <d v="2015-03-25T00:00:00"/>
    <d v="2015-03-31T00:00:00"/>
    <d v="2015-03-25T00:00:00"/>
    <n v="38.229999999999997"/>
    <n v="18"/>
    <n v="225.59"/>
    <x v="651"/>
    <n v="12.93"/>
    <x v="1"/>
    <x v="6"/>
    <n v="0.16946673168136883"/>
    <n v="263.82"/>
    <x v="12"/>
    <s v="Mar 2015"/>
    <s v="Mar 2015  Week 13"/>
    <x v="1"/>
    <x v="1"/>
    <x v="1"/>
    <x v="0"/>
  </r>
  <r>
    <n v="1829"/>
    <s v="Suzanne Cochran"/>
    <x v="0"/>
    <n v="0.01"/>
    <n v="10.64"/>
    <n v="5.16"/>
    <x v="2"/>
    <x v="3"/>
    <x v="0"/>
    <x v="11"/>
    <x v="5"/>
    <s v="Eldon Expressions Punched Metal &amp; Wood Desk Accessories, Pewter &amp; Cherry"/>
    <n v="0.56999999999999995"/>
    <s v="United States"/>
    <x v="1"/>
    <x v="20"/>
    <x v="50"/>
    <x v="53"/>
    <d v="2015-03-25T00:00:00"/>
    <x v="2"/>
    <x v="2"/>
    <x v="83"/>
    <d v="2015-03-27T00:00:00"/>
    <d v="2015-03-27T00:00:00"/>
    <d v="2015-03-31T00:00:00"/>
    <d v="2015-03-27T00:00:00"/>
    <n v="-11.69"/>
    <n v="5"/>
    <n v="58.52"/>
    <x v="652"/>
    <n v="10.63"/>
    <x v="1"/>
    <x v="2"/>
    <n v="-0.19976076555023922"/>
    <n v="46.830000000000005"/>
    <x v="12"/>
    <s v="Mar 2015"/>
    <s v="Mar 2015  Week 13"/>
    <x v="1"/>
    <x v="1"/>
    <x v="0"/>
    <x v="0"/>
  </r>
  <r>
    <n v="2201"/>
    <s v="David Hoyle"/>
    <x v="0"/>
    <n v="0.17"/>
    <n v="14.89"/>
    <n v="13.56"/>
    <x v="1"/>
    <x v="0"/>
    <x v="0"/>
    <x v="11"/>
    <x v="4"/>
    <s v="Tensor Computer Mounted Lamp"/>
    <n v="0.57999999999999996"/>
    <s v="United States"/>
    <x v="1"/>
    <x v="7"/>
    <x v="526"/>
    <x v="577"/>
    <d v="2015-03-25T00:00:00"/>
    <x v="2"/>
    <x v="2"/>
    <x v="83"/>
    <d v="2015-03-27T00:00:00"/>
    <d v="2015-03-27T00:00:00"/>
    <d v="2015-03-31T00:00:00"/>
    <d v="2015-03-27T00:00:00"/>
    <n v="-9.1300000000000008"/>
    <n v="1"/>
    <n v="27.96"/>
    <x v="653"/>
    <n v="14.72"/>
    <x v="1"/>
    <x v="2"/>
    <n v="-0.32653791130185983"/>
    <n v="18.829999999999998"/>
    <x v="12"/>
    <s v="Mar 2015"/>
    <s v="Mar 2015  Week 13"/>
    <x v="0"/>
    <x v="0"/>
    <x v="0"/>
    <x v="0"/>
  </r>
  <r>
    <n v="3100"/>
    <s v="Gladys Holloway"/>
    <x v="0"/>
    <n v="7.0000000000000007E-2"/>
    <n v="35.99"/>
    <n v="5"/>
    <x v="1"/>
    <x v="1"/>
    <x v="1"/>
    <x v="12"/>
    <x v="2"/>
    <s v="Accessory17"/>
    <n v="0.82"/>
    <s v="United States"/>
    <x v="0"/>
    <x v="12"/>
    <x v="527"/>
    <x v="578"/>
    <d v="2015-03-25T00:00:00"/>
    <x v="2"/>
    <x v="2"/>
    <x v="83"/>
    <d v="2015-03-27T00:00:00"/>
    <d v="2015-03-27T00:00:00"/>
    <d v="2015-03-31T00:00:00"/>
    <d v="2015-03-27T00:00:00"/>
    <n v="-299.81420000000003"/>
    <n v="1"/>
    <n v="31.71"/>
    <x v="654"/>
    <n v="35.92"/>
    <x v="0"/>
    <x v="2"/>
    <n v="-9.4548785871964682"/>
    <n v="-268.10420000000005"/>
    <x v="12"/>
    <s v="Mar 2015"/>
    <s v="Mar 2015  Week 13"/>
    <x v="0"/>
    <x v="0"/>
    <x v="0"/>
    <x v="0"/>
  </r>
  <r>
    <n v="693"/>
    <s v="Richard McClure"/>
    <x v="2"/>
    <n v="0.02"/>
    <n v="500.98"/>
    <n v="41.44"/>
    <x v="0"/>
    <x v="0"/>
    <x v="0"/>
    <x v="10"/>
    <x v="0"/>
    <s v="DMI Eclipse Executive Suite Bookcases"/>
    <n v="0.66"/>
    <s v="United States"/>
    <x v="2"/>
    <x v="3"/>
    <x v="433"/>
    <x v="472"/>
    <d v="2015-03-25T00:00:00"/>
    <x v="2"/>
    <x v="2"/>
    <x v="83"/>
    <d v="2015-03-25T00:00:00"/>
    <d v="2015-03-25T00:00:00"/>
    <d v="2015-03-31T00:00:00"/>
    <d v="2015-03-25T00:00:00"/>
    <n v="2568.4629"/>
    <n v="7"/>
    <n v="3722.41"/>
    <x v="655"/>
    <n v="500.96000000000004"/>
    <x v="2"/>
    <x v="6"/>
    <n v="0.69000000000000006"/>
    <n v="6290.8729000000003"/>
    <x v="12"/>
    <s v="Mar 2015"/>
    <s v="Mar 2015  Week 13"/>
    <x v="1"/>
    <x v="1"/>
    <x v="0"/>
    <x v="0"/>
  </r>
  <r>
    <n v="1557"/>
    <s v="James Nicholson"/>
    <x v="2"/>
    <n v="0.09"/>
    <n v="60.98"/>
    <n v="49"/>
    <x v="1"/>
    <x v="1"/>
    <x v="2"/>
    <x v="8"/>
    <x v="4"/>
    <s v="Euro Pro Shark Stick Mini Vacuum"/>
    <n v="0.59"/>
    <s v="United States"/>
    <x v="0"/>
    <x v="21"/>
    <x v="528"/>
    <x v="579"/>
    <d v="2015-03-25T00:00:00"/>
    <x v="2"/>
    <x v="2"/>
    <x v="83"/>
    <d v="2015-04-02T00:00:00"/>
    <d v="2015-04-02T00:00:00"/>
    <d v="2015-04-30T00:00:00"/>
    <d v="2015-04-02T00:00:00"/>
    <n v="-954.75800000000004"/>
    <n v="15"/>
    <n v="879.62"/>
    <x v="656"/>
    <n v="60.889999999999993"/>
    <x v="0"/>
    <x v="8"/>
    <n v="-1.0854209772401719"/>
    <n v="-75.138000000000034"/>
    <x v="12"/>
    <s v="Mar 2015"/>
    <s v="Mar 2015  Week 13"/>
    <x v="0"/>
    <x v="0"/>
    <x v="0"/>
    <x v="0"/>
  </r>
  <r>
    <n v="1557"/>
    <s v="James Nicholson"/>
    <x v="2"/>
    <n v="0.05"/>
    <n v="29.89"/>
    <n v="1.99"/>
    <x v="1"/>
    <x v="1"/>
    <x v="1"/>
    <x v="1"/>
    <x v="1"/>
    <s v="Verbatim DVD-RAM, 5.2GB, Rewritable, Type 1, DS"/>
    <n v="0.5"/>
    <s v="United States"/>
    <x v="0"/>
    <x v="21"/>
    <x v="528"/>
    <x v="579"/>
    <d v="2015-03-25T00:00:00"/>
    <x v="2"/>
    <x v="2"/>
    <x v="83"/>
    <d v="2015-03-27T00:00:00"/>
    <d v="2015-03-27T00:00:00"/>
    <d v="2015-03-31T00:00:00"/>
    <d v="2015-03-27T00:00:00"/>
    <n v="219.4734"/>
    <n v="12"/>
    <n v="361.19"/>
    <x v="656"/>
    <n v="29.84"/>
    <x v="0"/>
    <x v="2"/>
    <n v="0.60763974639386475"/>
    <n v="580.66340000000002"/>
    <x v="12"/>
    <s v="Mar 2015"/>
    <s v="Mar 2015  Week 13"/>
    <x v="1"/>
    <x v="1"/>
    <x v="1"/>
    <x v="0"/>
  </r>
  <r>
    <n v="1699"/>
    <s v="Joseph Hurst"/>
    <x v="2"/>
    <n v="0.05"/>
    <n v="3.98"/>
    <n v="5.26"/>
    <x v="1"/>
    <x v="0"/>
    <x v="2"/>
    <x v="5"/>
    <x v="5"/>
    <s v="Ibico Presentation Index for Binding Systems"/>
    <n v="0.38"/>
    <s v="United States"/>
    <x v="3"/>
    <x v="28"/>
    <x v="529"/>
    <x v="580"/>
    <d v="2015-03-25T00:00:00"/>
    <x v="2"/>
    <x v="2"/>
    <x v="83"/>
    <d v="2015-03-29T00:00:00"/>
    <d v="2015-03-29T00:00:00"/>
    <d v="2015-03-31T00:00:00"/>
    <d v="2015-03-29T00:00:00"/>
    <n v="-152.52449999999999"/>
    <n v="12"/>
    <n v="49.44"/>
    <x v="657"/>
    <n v="3.93"/>
    <x v="3"/>
    <x v="4"/>
    <n v="-3.0850424757281552"/>
    <n v="-103.08449999999999"/>
    <x v="12"/>
    <s v="Mar 2015"/>
    <s v="Mar 2015  Week 13"/>
    <x v="0"/>
    <x v="0"/>
    <x v="0"/>
    <x v="0"/>
  </r>
  <r>
    <n v="1699"/>
    <s v="Joseph Hurst"/>
    <x v="2"/>
    <n v="0.01"/>
    <n v="6.48"/>
    <n v="5.4"/>
    <x v="1"/>
    <x v="0"/>
    <x v="2"/>
    <x v="7"/>
    <x v="5"/>
    <s v="Xerox 207"/>
    <n v="0.37"/>
    <s v="United States"/>
    <x v="3"/>
    <x v="28"/>
    <x v="529"/>
    <x v="580"/>
    <d v="2015-03-25T00:00:00"/>
    <x v="2"/>
    <x v="2"/>
    <x v="83"/>
    <d v="2015-03-25T00:00:00"/>
    <d v="2015-03-25T00:00:00"/>
    <d v="2015-03-31T00:00:00"/>
    <d v="2015-03-25T00:00:00"/>
    <n v="-18.850000000000001"/>
    <n v="2"/>
    <n v="14.29"/>
    <x v="657"/>
    <n v="6.4700000000000006"/>
    <x v="3"/>
    <x v="6"/>
    <n v="-1.3191042687193844"/>
    <n v="-4.5600000000000023"/>
    <x v="12"/>
    <s v="Mar 2015"/>
    <s v="Mar 2015  Week 13"/>
    <x v="1"/>
    <x v="1"/>
    <x v="1"/>
    <x v="0"/>
  </r>
  <r>
    <n v="290"/>
    <s v="Sara O'Connor"/>
    <x v="3"/>
    <n v="0.04"/>
    <n v="4.9800000000000004"/>
    <n v="4.62"/>
    <x v="1"/>
    <x v="0"/>
    <x v="1"/>
    <x v="1"/>
    <x v="1"/>
    <s v="Imation 3.5&quot;, DISKETTE 44766 HGHLD3.52HD/FM, 10/Pack"/>
    <n v="0.64"/>
    <s v="United States"/>
    <x v="2"/>
    <x v="3"/>
    <x v="530"/>
    <x v="581"/>
    <d v="2015-03-25T00:00:00"/>
    <x v="2"/>
    <x v="2"/>
    <x v="83"/>
    <d v="2015-03-26T00:00:00"/>
    <d v="2015-03-26T00:00:00"/>
    <d v="2015-03-31T00:00:00"/>
    <d v="2015-03-26T00:00:00"/>
    <n v="-135.16"/>
    <n v="20"/>
    <n v="102.54"/>
    <x v="658"/>
    <n v="4.9400000000000004"/>
    <x v="2"/>
    <x v="1"/>
    <n v="-1.3181197581431636"/>
    <n v="-32.61999999999999"/>
    <x v="12"/>
    <s v="Mar 2015"/>
    <s v="Mar 2015  Week 13"/>
    <x v="0"/>
    <x v="0"/>
    <x v="0"/>
    <x v="0"/>
  </r>
  <r>
    <n v="2287"/>
    <s v="Samuel Newman"/>
    <x v="3"/>
    <n v="0.01"/>
    <n v="18.97"/>
    <n v="9.0299999999999994"/>
    <x v="1"/>
    <x v="3"/>
    <x v="2"/>
    <x v="7"/>
    <x v="5"/>
    <s v="Computer Printout Paper with Letter-Trim Perforations"/>
    <n v="0.37"/>
    <s v="United States"/>
    <x v="0"/>
    <x v="23"/>
    <x v="348"/>
    <x v="375"/>
    <d v="2015-03-25T00:00:00"/>
    <x v="2"/>
    <x v="2"/>
    <x v="83"/>
    <d v="2015-03-25T00:00:00"/>
    <d v="2015-03-25T00:00:00"/>
    <d v="2015-03-31T00:00:00"/>
    <d v="2015-03-25T00:00:00"/>
    <n v="-12.0267"/>
    <n v="8"/>
    <n v="164.67"/>
    <x v="659"/>
    <n v="18.959999999999997"/>
    <x v="0"/>
    <x v="6"/>
    <n v="-7.3035161231554027E-2"/>
    <n v="152.64329999999998"/>
    <x v="12"/>
    <s v="Mar 2015"/>
    <s v="Mar 2015  Week 13"/>
    <x v="1"/>
    <x v="1"/>
    <x v="0"/>
    <x v="0"/>
  </r>
  <r>
    <n v="2287"/>
    <s v="Samuel Newman"/>
    <x v="3"/>
    <n v="0.03"/>
    <n v="12.28"/>
    <n v="4.8600000000000003"/>
    <x v="1"/>
    <x v="3"/>
    <x v="2"/>
    <x v="7"/>
    <x v="5"/>
    <s v="Xerox 1933"/>
    <n v="0.38"/>
    <s v="United States"/>
    <x v="0"/>
    <x v="23"/>
    <x v="348"/>
    <x v="375"/>
    <d v="2015-03-25T00:00:00"/>
    <x v="2"/>
    <x v="2"/>
    <x v="83"/>
    <d v="2015-03-26T00:00:00"/>
    <d v="2015-03-26T00:00:00"/>
    <d v="2015-03-31T00:00:00"/>
    <d v="2015-03-26T00:00:00"/>
    <n v="122.508"/>
    <n v="6"/>
    <n v="72.739999999999995"/>
    <x v="659"/>
    <n v="12.25"/>
    <x v="0"/>
    <x v="1"/>
    <n v="1.6841902667033271"/>
    <n v="195.24799999999999"/>
    <x v="12"/>
    <s v="Mar 2015"/>
    <s v="Mar 2015  Week 13"/>
    <x v="1"/>
    <x v="1"/>
    <x v="1"/>
    <x v="0"/>
  </r>
  <r>
    <n v="2287"/>
    <s v="Samuel Newman"/>
    <x v="3"/>
    <n v="0.05"/>
    <n v="34.99"/>
    <n v="7.73"/>
    <x v="2"/>
    <x v="3"/>
    <x v="2"/>
    <x v="2"/>
    <x v="5"/>
    <s v="Hunt Boston® Vacuum Mount KS Pencil Sharpener"/>
    <n v="0.59"/>
    <s v="United States"/>
    <x v="0"/>
    <x v="23"/>
    <x v="348"/>
    <x v="375"/>
    <d v="2015-03-25T00:00:00"/>
    <x v="2"/>
    <x v="2"/>
    <x v="83"/>
    <d v="2015-03-27T00:00:00"/>
    <d v="2015-03-27T00:00:00"/>
    <d v="2015-03-31T00:00:00"/>
    <d v="2015-03-27T00:00:00"/>
    <n v="-12.0267"/>
    <n v="12"/>
    <n v="418.75"/>
    <x v="659"/>
    <n v="34.940000000000005"/>
    <x v="0"/>
    <x v="2"/>
    <n v="-2.8720477611940298E-2"/>
    <n v="406.72329999999999"/>
    <x v="12"/>
    <s v="Mar 2015"/>
    <s v="Mar 2015  Week 13"/>
    <x v="1"/>
    <x v="1"/>
    <x v="1"/>
    <x v="0"/>
  </r>
  <r>
    <n v="2833"/>
    <s v="Tim Connolly"/>
    <x v="3"/>
    <n v="0.03"/>
    <n v="140.97999999999999"/>
    <n v="36.090000000000003"/>
    <x v="0"/>
    <x v="0"/>
    <x v="0"/>
    <x v="10"/>
    <x v="0"/>
    <s v="Sauder Forest Hills Library, Woodland Oak Finish"/>
    <n v="0.77"/>
    <s v="United States"/>
    <x v="1"/>
    <x v="7"/>
    <x v="531"/>
    <x v="582"/>
    <d v="2015-03-25T00:00:00"/>
    <x v="2"/>
    <x v="2"/>
    <x v="83"/>
    <d v="2015-03-27T00:00:00"/>
    <d v="2015-03-27T00:00:00"/>
    <d v="2015-03-31T00:00:00"/>
    <d v="2015-03-27T00:00:00"/>
    <n v="-221.5"/>
    <n v="4"/>
    <n v="608.80999999999995"/>
    <x v="660"/>
    <n v="140.94999999999999"/>
    <x v="1"/>
    <x v="2"/>
    <n v="-0.36382451010988653"/>
    <n v="387.30999999999995"/>
    <x v="12"/>
    <s v="Mar 2015"/>
    <s v="Mar 2015  Week 13"/>
    <x v="0"/>
    <x v="0"/>
    <x v="0"/>
    <x v="0"/>
  </r>
  <r>
    <n v="2833"/>
    <s v="Tim Connolly"/>
    <x v="3"/>
    <n v="0.08"/>
    <n v="65.989999999999995"/>
    <n v="8.99"/>
    <x v="1"/>
    <x v="0"/>
    <x v="1"/>
    <x v="12"/>
    <x v="5"/>
    <s v="Talkabout T8367"/>
    <n v="0.56000000000000005"/>
    <s v="United States"/>
    <x v="1"/>
    <x v="7"/>
    <x v="531"/>
    <x v="582"/>
    <d v="2015-03-25T00:00:00"/>
    <x v="2"/>
    <x v="2"/>
    <x v="83"/>
    <d v="2015-03-26T00:00:00"/>
    <d v="2015-03-26T00:00:00"/>
    <d v="2015-03-31T00:00:00"/>
    <d v="2015-03-26T00:00:00"/>
    <n v="206.352"/>
    <n v="15"/>
    <n v="808.61"/>
    <x v="660"/>
    <n v="65.91"/>
    <x v="1"/>
    <x v="1"/>
    <n v="0.25519348016967386"/>
    <n v="1014.962"/>
    <x v="12"/>
    <s v="Mar 2015"/>
    <s v="Mar 2015  Week 13"/>
    <x v="1"/>
    <x v="1"/>
    <x v="1"/>
    <x v="0"/>
  </r>
  <r>
    <n v="1767"/>
    <s v="Robert Rollins"/>
    <x v="0"/>
    <n v="0.01"/>
    <n v="50.98"/>
    <n v="6.5"/>
    <x v="1"/>
    <x v="2"/>
    <x v="1"/>
    <x v="1"/>
    <x v="5"/>
    <s v="Microsoft Natural Multimedia Keyboard"/>
    <n v="0.73"/>
    <s v="United States"/>
    <x v="0"/>
    <x v="5"/>
    <x v="532"/>
    <x v="583"/>
    <d v="2015-03-26T00:00:00"/>
    <x v="2"/>
    <x v="2"/>
    <x v="84"/>
    <d v="2015-03-27T00:00:00"/>
    <d v="2015-03-27T00:00:00"/>
    <d v="2015-03-31T00:00:00"/>
    <d v="2015-03-27T00:00:00"/>
    <n v="5.3396999999999997"/>
    <n v="16"/>
    <n v="818.49"/>
    <x v="661"/>
    <n v="50.97"/>
    <x v="0"/>
    <x v="1"/>
    <n v="6.5238426859216356E-3"/>
    <n v="823.8297"/>
    <x v="12"/>
    <s v="Mar 2015"/>
    <s v="Mar 2015  Week 13"/>
    <x v="0"/>
    <x v="0"/>
    <x v="0"/>
    <x v="0"/>
  </r>
  <r>
    <n v="2114"/>
    <s v="Paige Mason"/>
    <x v="0"/>
    <n v="0.08"/>
    <n v="6.68"/>
    <n v="1.5"/>
    <x v="1"/>
    <x v="3"/>
    <x v="2"/>
    <x v="2"/>
    <x v="2"/>
    <s v="Sanford Liquid Accent Highlighters"/>
    <n v="0.48"/>
    <s v="United States"/>
    <x v="0"/>
    <x v="21"/>
    <x v="382"/>
    <x v="413"/>
    <d v="2015-03-26T00:00:00"/>
    <x v="2"/>
    <x v="2"/>
    <x v="84"/>
    <d v="2015-03-28T00:00:00"/>
    <d v="2015-03-28T00:00:00"/>
    <d v="2015-03-31T00:00:00"/>
    <d v="2015-03-28T00:00:00"/>
    <n v="-601.80399999999997"/>
    <n v="10"/>
    <n v="66.12"/>
    <x v="662"/>
    <n v="6.6"/>
    <x v="0"/>
    <x v="2"/>
    <n v="-9.101693889897156"/>
    <n v="-535.68399999999997"/>
    <x v="12"/>
    <s v="Mar 2015"/>
    <s v="Mar 2015  Week 13"/>
    <x v="1"/>
    <x v="1"/>
    <x v="0"/>
    <x v="0"/>
  </r>
  <r>
    <n v="3379"/>
    <s v="Annette McIntyre"/>
    <x v="0"/>
    <n v="0"/>
    <n v="19.98"/>
    <n v="5.97"/>
    <x v="2"/>
    <x v="3"/>
    <x v="2"/>
    <x v="7"/>
    <x v="5"/>
    <s v="Xerox 1936"/>
    <n v="0.38"/>
    <s v="United States"/>
    <x v="0"/>
    <x v="5"/>
    <x v="533"/>
    <x v="584"/>
    <d v="2015-03-26T00:00:00"/>
    <x v="2"/>
    <x v="2"/>
    <x v="84"/>
    <d v="2015-03-29T00:00:00"/>
    <d v="2015-03-29T00:00:00"/>
    <d v="2015-03-31T00:00:00"/>
    <d v="2015-03-29T00:00:00"/>
    <n v="-189.714"/>
    <n v="12"/>
    <n v="249.07"/>
    <x v="663"/>
    <n v="19.98"/>
    <x v="0"/>
    <x v="0"/>
    <n v="-0.76168948488376764"/>
    <n v="59.355999999999995"/>
    <x v="12"/>
    <s v="Mar 2015"/>
    <s v="Mar 2015  Week 13"/>
    <x v="0"/>
    <x v="0"/>
    <x v="0"/>
    <x v="0"/>
  </r>
  <r>
    <n v="2124"/>
    <s v="Paige Powers"/>
    <x v="1"/>
    <n v="0.03"/>
    <n v="124.49"/>
    <n v="51.94"/>
    <x v="0"/>
    <x v="3"/>
    <x v="0"/>
    <x v="0"/>
    <x v="0"/>
    <s v="Bevis 36 x 72 Conference Tables"/>
    <n v="0.63"/>
    <s v="United States"/>
    <x v="0"/>
    <x v="1"/>
    <x v="1"/>
    <x v="1"/>
    <d v="2015-03-26T00:00:00"/>
    <x v="2"/>
    <x v="2"/>
    <x v="84"/>
    <d v="2015-03-27T00:00:00"/>
    <d v="2015-03-27T00:00:00"/>
    <d v="2015-03-31T00:00:00"/>
    <d v="2015-03-27T00:00:00"/>
    <n v="18.173999999999999"/>
    <n v="21"/>
    <n v="2761.94"/>
    <x v="664"/>
    <n v="124.46"/>
    <x v="0"/>
    <x v="1"/>
    <n v="6.5801574255776735E-3"/>
    <n v="2780.114"/>
    <x v="12"/>
    <s v="Mar 2015"/>
    <s v="Mar 2015  Week 13"/>
    <x v="1"/>
    <x v="1"/>
    <x v="0"/>
    <x v="0"/>
  </r>
  <r>
    <n v="2066"/>
    <s v="Claudia Webb"/>
    <x v="4"/>
    <n v="0.09"/>
    <n v="20.89"/>
    <n v="11.52"/>
    <x v="1"/>
    <x v="2"/>
    <x v="2"/>
    <x v="6"/>
    <x v="5"/>
    <s v="Iris® 3-Drawer Stacking Bin, Black"/>
    <n v="0.83"/>
    <s v="United States"/>
    <x v="0"/>
    <x v="9"/>
    <x v="534"/>
    <x v="585"/>
    <d v="2015-03-26T00:00:00"/>
    <x v="2"/>
    <x v="2"/>
    <x v="84"/>
    <d v="2015-03-27T00:00:00"/>
    <d v="2015-03-27T00:00:00"/>
    <d v="2015-03-31T00:00:00"/>
    <d v="2015-03-27T00:00:00"/>
    <n v="-133.54599999999999"/>
    <n v="7"/>
    <n v="146.5"/>
    <x v="665"/>
    <n v="20.8"/>
    <x v="0"/>
    <x v="1"/>
    <n v="-0.91157679180887363"/>
    <n v="12.954000000000008"/>
    <x v="12"/>
    <s v="Mar 2015"/>
    <s v="Mar 2015  Week 13"/>
    <x v="0"/>
    <x v="0"/>
    <x v="0"/>
    <x v="0"/>
  </r>
  <r>
    <n v="2419"/>
    <s v="Sandra Faulkner"/>
    <x v="3"/>
    <n v="7.0000000000000007E-2"/>
    <n v="225.04"/>
    <n v="11.79"/>
    <x v="1"/>
    <x v="1"/>
    <x v="2"/>
    <x v="8"/>
    <x v="6"/>
    <s v="Holmes Harmony HEPA Air Purifier for 17 x 20 Room"/>
    <n v="0.42"/>
    <s v="United States"/>
    <x v="0"/>
    <x v="21"/>
    <x v="535"/>
    <x v="586"/>
    <d v="2015-03-26T00:00:00"/>
    <x v="2"/>
    <x v="2"/>
    <x v="84"/>
    <d v="2015-03-26T00:00:00"/>
    <d v="2015-03-26T00:00:00"/>
    <d v="2015-03-31T00:00:00"/>
    <d v="2015-03-26T00:00:00"/>
    <n v="-162.91800000000001"/>
    <n v="5"/>
    <n v="1130.1500000000001"/>
    <x v="666"/>
    <n v="224.97"/>
    <x v="0"/>
    <x v="6"/>
    <n v="-0.14415608547537936"/>
    <n v="967.23200000000008"/>
    <x v="12"/>
    <s v="Mar 2015"/>
    <s v="Mar 2015  Week 13"/>
    <x v="0"/>
    <x v="0"/>
    <x v="0"/>
    <x v="0"/>
  </r>
  <r>
    <n v="2419"/>
    <s v="Sandra Faulkner"/>
    <x v="3"/>
    <n v="0.03"/>
    <n v="7.84"/>
    <n v="4.71"/>
    <x v="1"/>
    <x v="1"/>
    <x v="2"/>
    <x v="5"/>
    <x v="5"/>
    <s v="XtraLife® ClearVue™ Slant-D® Ring Binders by Cardinal"/>
    <n v="0.35"/>
    <s v="United States"/>
    <x v="0"/>
    <x v="21"/>
    <x v="535"/>
    <x v="586"/>
    <d v="2015-03-26T00:00:00"/>
    <x v="2"/>
    <x v="2"/>
    <x v="84"/>
    <d v="2015-03-29T00:00:00"/>
    <d v="2015-03-29T00:00:00"/>
    <d v="2015-03-31T00:00:00"/>
    <d v="2015-03-29T00:00:00"/>
    <n v="859.71780000000001"/>
    <n v="7"/>
    <n v="54.37"/>
    <x v="666"/>
    <n v="7.81"/>
    <x v="0"/>
    <x v="0"/>
    <n v="15.812356078719883"/>
    <n v="914.08780000000002"/>
    <x v="12"/>
    <s v="Mar 2015"/>
    <s v="Mar 2015  Week 13"/>
    <x v="1"/>
    <x v="1"/>
    <x v="1"/>
    <x v="0"/>
  </r>
  <r>
    <n v="2773"/>
    <s v="Christina Zhu"/>
    <x v="3"/>
    <n v="0.1"/>
    <n v="5.18"/>
    <n v="5.74"/>
    <x v="1"/>
    <x v="3"/>
    <x v="2"/>
    <x v="5"/>
    <x v="5"/>
    <s v="Wilson Jones Impact Binders"/>
    <n v="0.36"/>
    <s v="United States"/>
    <x v="2"/>
    <x v="8"/>
    <x v="452"/>
    <x v="587"/>
    <d v="2015-03-26T00:00:00"/>
    <x v="2"/>
    <x v="2"/>
    <x v="84"/>
    <d v="2015-03-28T00:00:00"/>
    <d v="2015-03-28T00:00:00"/>
    <d v="2015-03-31T00:00:00"/>
    <d v="2015-03-28T00:00:00"/>
    <n v="-29.003"/>
    <n v="2"/>
    <n v="10.96"/>
    <x v="667"/>
    <n v="5.08"/>
    <x v="2"/>
    <x v="2"/>
    <n v="-2.646259124087591"/>
    <n v="-18.042999999999999"/>
    <x v="12"/>
    <s v="Mar 2015"/>
    <s v="Mar 2015  Week 13"/>
    <x v="0"/>
    <x v="0"/>
    <x v="0"/>
    <x v="0"/>
  </r>
  <r>
    <n v="2059"/>
    <s v="Nathan Newton"/>
    <x v="0"/>
    <n v="0.1"/>
    <n v="9.85"/>
    <n v="4.82"/>
    <x v="1"/>
    <x v="3"/>
    <x v="2"/>
    <x v="2"/>
    <x v="2"/>
    <s v="Lumber Crayons"/>
    <n v="0.47"/>
    <s v="United States"/>
    <x v="0"/>
    <x v="9"/>
    <x v="154"/>
    <x v="159"/>
    <d v="2015-03-27T00:00:00"/>
    <x v="2"/>
    <x v="2"/>
    <x v="85"/>
    <d v="2015-03-28T00:00:00"/>
    <d v="2015-03-28T00:00:00"/>
    <d v="2015-03-31T00:00:00"/>
    <d v="2015-03-28T00:00:00"/>
    <n v="374.904"/>
    <n v="12"/>
    <n v="114.91"/>
    <x v="668"/>
    <n v="9.75"/>
    <x v="0"/>
    <x v="1"/>
    <n v="3.2625881124358194"/>
    <n v="489.81399999999996"/>
    <x v="12"/>
    <s v="Mar 2015"/>
    <s v="Mar 2015  Week 13"/>
    <x v="1"/>
    <x v="1"/>
    <x v="0"/>
    <x v="0"/>
  </r>
  <r>
    <n v="2059"/>
    <s v="Nathan Newton"/>
    <x v="0"/>
    <n v="0.04"/>
    <n v="125.99"/>
    <n v="7.69"/>
    <x v="1"/>
    <x v="3"/>
    <x v="1"/>
    <x v="12"/>
    <x v="5"/>
    <s v="Timeport L7089"/>
    <n v="0.57999999999999996"/>
    <s v="United States"/>
    <x v="0"/>
    <x v="9"/>
    <x v="154"/>
    <x v="159"/>
    <d v="2015-03-27T00:00:00"/>
    <x v="2"/>
    <x v="2"/>
    <x v="85"/>
    <d v="2015-03-28T00:00:00"/>
    <d v="2015-03-28T00:00:00"/>
    <d v="2015-03-31T00:00:00"/>
    <d v="2015-03-28T00:00:00"/>
    <n v="-528.83600000000001"/>
    <n v="9"/>
    <n v="934.52"/>
    <x v="668"/>
    <n v="125.94999999999999"/>
    <x v="0"/>
    <x v="1"/>
    <n v="-0.56589051063647655"/>
    <n v="405.68399999999997"/>
    <x v="12"/>
    <s v="Mar 2015"/>
    <s v="Mar 2015  Week 13"/>
    <x v="1"/>
    <x v="1"/>
    <x v="1"/>
    <x v="0"/>
  </r>
  <r>
    <n v="32"/>
    <s v="Matthew Berman"/>
    <x v="1"/>
    <n v="0.01"/>
    <n v="17.98"/>
    <n v="8.51"/>
    <x v="1"/>
    <x v="3"/>
    <x v="1"/>
    <x v="3"/>
    <x v="6"/>
    <s v="Canon P1-DHIII Palm Printing Calculator"/>
    <n v="0.4"/>
    <s v="United States"/>
    <x v="2"/>
    <x v="14"/>
    <x v="162"/>
    <x v="169"/>
    <d v="2015-03-27T00:00:00"/>
    <x v="2"/>
    <x v="2"/>
    <x v="85"/>
    <d v="2015-03-28T00:00:00"/>
    <d v="2015-03-28T00:00:00"/>
    <d v="2015-03-31T00:00:00"/>
    <d v="2015-03-28T00:00:00"/>
    <n v="-35.878799999999998"/>
    <n v="2"/>
    <n v="40.17"/>
    <x v="669"/>
    <n v="17.97"/>
    <x v="2"/>
    <x v="1"/>
    <n v="-0.89317401045556377"/>
    <n v="4.2912000000000035"/>
    <x v="12"/>
    <s v="Mar 2015"/>
    <s v="Mar 2015  Week 13"/>
    <x v="1"/>
    <x v="1"/>
    <x v="0"/>
    <x v="0"/>
  </r>
  <r>
    <n v="234"/>
    <s v="Don Cameron"/>
    <x v="1"/>
    <n v="0.03"/>
    <n v="28.53"/>
    <n v="1.49"/>
    <x v="1"/>
    <x v="0"/>
    <x v="2"/>
    <x v="5"/>
    <x v="5"/>
    <s v="Lock-Up Easel 'Spel-Binder'"/>
    <n v="0.38"/>
    <s v="United States"/>
    <x v="1"/>
    <x v="20"/>
    <x v="189"/>
    <x v="283"/>
    <d v="2015-03-27T00:00:00"/>
    <x v="2"/>
    <x v="2"/>
    <x v="85"/>
    <d v="2015-03-29T00:00:00"/>
    <d v="2015-03-29T00:00:00"/>
    <d v="2015-03-31T00:00:00"/>
    <d v="2015-03-29T00:00:00"/>
    <n v="136.33709999999999"/>
    <n v="7"/>
    <n v="197.59"/>
    <x v="670"/>
    <n v="28.5"/>
    <x v="1"/>
    <x v="2"/>
    <n v="0.69"/>
    <n v="333.9271"/>
    <x v="12"/>
    <s v="Mar 2015"/>
    <s v="Mar 2015  Week 13"/>
    <x v="1"/>
    <x v="1"/>
    <x v="0"/>
    <x v="0"/>
  </r>
  <r>
    <n v="234"/>
    <s v="Don Cameron"/>
    <x v="1"/>
    <n v="0.01"/>
    <n v="15.28"/>
    <n v="1.99"/>
    <x v="1"/>
    <x v="0"/>
    <x v="1"/>
    <x v="1"/>
    <x v="1"/>
    <s v="Memorex 4.7GB DVD+R, 3/Pack"/>
    <n v="0.42"/>
    <s v="United States"/>
    <x v="1"/>
    <x v="20"/>
    <x v="189"/>
    <x v="283"/>
    <d v="2015-03-27T00:00:00"/>
    <x v="2"/>
    <x v="2"/>
    <x v="85"/>
    <d v="2015-03-29T00:00:00"/>
    <d v="2015-03-29T00:00:00"/>
    <d v="2015-03-31T00:00:00"/>
    <d v="2015-03-29T00:00:00"/>
    <n v="-12.46"/>
    <n v="2"/>
    <n v="33.04"/>
    <x v="670"/>
    <n v="15.27"/>
    <x v="1"/>
    <x v="2"/>
    <n v="-0.37711864406779666"/>
    <n v="20.58"/>
    <x v="12"/>
    <s v="Mar 2015"/>
    <s v="Mar 2015  Week 13"/>
    <x v="1"/>
    <x v="1"/>
    <x v="1"/>
    <x v="0"/>
  </r>
  <r>
    <n v="920"/>
    <s v="Jessie Kelly"/>
    <x v="2"/>
    <n v="0.1"/>
    <n v="15.98"/>
    <n v="4"/>
    <x v="1"/>
    <x v="3"/>
    <x v="1"/>
    <x v="1"/>
    <x v="5"/>
    <s v="Logitech Access Keyboard"/>
    <n v="0.37"/>
    <s v="United States"/>
    <x v="2"/>
    <x v="8"/>
    <x v="336"/>
    <x v="363"/>
    <d v="2015-03-27T00:00:00"/>
    <x v="2"/>
    <x v="2"/>
    <x v="85"/>
    <d v="2015-04-01T00:00:00"/>
    <d v="2015-04-01T00:00:00"/>
    <d v="2015-04-30T00:00:00"/>
    <d v="2015-04-01T00:00:00"/>
    <n v="92.722200000000001"/>
    <n v="9"/>
    <n v="134.38"/>
    <x v="671"/>
    <n v="15.88"/>
    <x v="2"/>
    <x v="3"/>
    <n v="0.69000000000000006"/>
    <n v="227.10219999999998"/>
    <x v="12"/>
    <s v="Mar 2015"/>
    <s v="Mar 2015  Week 13"/>
    <x v="0"/>
    <x v="0"/>
    <x v="0"/>
    <x v="0"/>
  </r>
  <r>
    <n v="696"/>
    <s v="Johnny Reid"/>
    <x v="4"/>
    <n v="0.06"/>
    <n v="8.1199999999999992"/>
    <n v="2.83"/>
    <x v="1"/>
    <x v="3"/>
    <x v="1"/>
    <x v="1"/>
    <x v="1"/>
    <s v="Imation Neon Mac Format Diskettes, 10/Pack"/>
    <n v="0.77"/>
    <s v="United States"/>
    <x v="1"/>
    <x v="2"/>
    <x v="536"/>
    <x v="588"/>
    <d v="2015-03-27T00:00:00"/>
    <x v="2"/>
    <x v="2"/>
    <x v="85"/>
    <d v="2015-03-28T00:00:00"/>
    <d v="2015-03-28T00:00:00"/>
    <d v="2015-03-31T00:00:00"/>
    <d v="2015-03-28T00:00:00"/>
    <n v="-82.83"/>
    <n v="10"/>
    <n v="78.540000000000006"/>
    <x v="672"/>
    <n v="8.0599999999999987"/>
    <x v="1"/>
    <x v="1"/>
    <n v="-1.0546218487394956"/>
    <n v="-4.289999999999992"/>
    <x v="12"/>
    <s v="Mar 2015"/>
    <s v="Mar 2015  Week 13"/>
    <x v="0"/>
    <x v="0"/>
    <x v="0"/>
    <x v="0"/>
  </r>
  <r>
    <n v="696"/>
    <s v="Johnny Reid"/>
    <x v="4"/>
    <n v="0.05"/>
    <n v="51.65"/>
    <n v="18.45"/>
    <x v="1"/>
    <x v="3"/>
    <x v="0"/>
    <x v="11"/>
    <x v="6"/>
    <s v="Deflect-o EconoMat Nonstudded, No Bevel Mat"/>
    <n v="0.65"/>
    <s v="United States"/>
    <x v="1"/>
    <x v="2"/>
    <x v="536"/>
    <x v="588"/>
    <d v="2015-03-27T00:00:00"/>
    <x v="2"/>
    <x v="2"/>
    <x v="85"/>
    <d v="2015-03-28T00:00:00"/>
    <d v="2015-03-28T00:00:00"/>
    <d v="2015-03-31T00:00:00"/>
    <d v="2015-03-28T00:00:00"/>
    <n v="25.04"/>
    <n v="12"/>
    <n v="605.1"/>
    <x v="672"/>
    <n v="51.6"/>
    <x v="1"/>
    <x v="1"/>
    <n v="4.1381589819864485E-2"/>
    <n v="630.14"/>
    <x v="12"/>
    <s v="Mar 2015"/>
    <s v="Mar 2015  Week 13"/>
    <x v="1"/>
    <x v="1"/>
    <x v="1"/>
    <x v="0"/>
  </r>
  <r>
    <n v="697"/>
    <s v="Adam G Sawyer"/>
    <x v="4"/>
    <n v="0.1"/>
    <n v="175.99"/>
    <n v="8.99"/>
    <x v="1"/>
    <x v="3"/>
    <x v="1"/>
    <x v="12"/>
    <x v="5"/>
    <s v="2180"/>
    <n v="0.56999999999999995"/>
    <s v="United States"/>
    <x v="1"/>
    <x v="2"/>
    <x v="283"/>
    <x v="300"/>
    <d v="2015-03-27T00:00:00"/>
    <x v="2"/>
    <x v="2"/>
    <x v="85"/>
    <d v="2015-03-28T00:00:00"/>
    <d v="2015-03-28T00:00:00"/>
    <d v="2015-03-31T00:00:00"/>
    <d v="2015-03-28T00:00:00"/>
    <n v="928.96079999999995"/>
    <n v="10"/>
    <n v="1346.32"/>
    <x v="672"/>
    <n v="175.89000000000001"/>
    <x v="1"/>
    <x v="1"/>
    <n v="0.69"/>
    <n v="2275.2808"/>
    <x v="12"/>
    <s v="Mar 2015"/>
    <s v="Mar 2015  Week 13"/>
    <x v="1"/>
    <x v="1"/>
    <x v="1"/>
    <x v="0"/>
  </r>
  <r>
    <n v="698"/>
    <s v="Nelson Hensley"/>
    <x v="4"/>
    <n v="0.06"/>
    <n v="8.1199999999999992"/>
    <n v="2.83"/>
    <x v="1"/>
    <x v="3"/>
    <x v="1"/>
    <x v="1"/>
    <x v="1"/>
    <s v="Imation Neon Mac Format Diskettes, 10/Pack"/>
    <n v="0.77"/>
    <s v="United States"/>
    <x v="2"/>
    <x v="4"/>
    <x v="20"/>
    <x v="301"/>
    <d v="2015-03-27T00:00:00"/>
    <x v="2"/>
    <x v="2"/>
    <x v="85"/>
    <d v="2015-03-28T00:00:00"/>
    <d v="2015-03-28T00:00:00"/>
    <d v="2015-03-31T00:00:00"/>
    <d v="2015-03-28T00:00:00"/>
    <n v="-82.83"/>
    <n v="41"/>
    <n v="322.02999999999997"/>
    <x v="673"/>
    <n v="8.0599999999999987"/>
    <x v="2"/>
    <x v="1"/>
    <n v="-0.25721206098810673"/>
    <n v="239.2"/>
    <x v="12"/>
    <s v="Mar 2015"/>
    <s v="Mar 2015  Week 13"/>
    <x v="1"/>
    <x v="1"/>
    <x v="0"/>
    <x v="0"/>
  </r>
  <r>
    <n v="698"/>
    <s v="Nelson Hensley"/>
    <x v="4"/>
    <n v="0.05"/>
    <n v="51.65"/>
    <n v="18.45"/>
    <x v="1"/>
    <x v="3"/>
    <x v="0"/>
    <x v="11"/>
    <x v="6"/>
    <s v="Deflect-o EconoMat Nonstudded, No Bevel Mat"/>
    <n v="0.65"/>
    <s v="United States"/>
    <x v="2"/>
    <x v="4"/>
    <x v="20"/>
    <x v="301"/>
    <d v="2015-03-27T00:00:00"/>
    <x v="2"/>
    <x v="2"/>
    <x v="85"/>
    <d v="2015-03-28T00:00:00"/>
    <d v="2015-03-28T00:00:00"/>
    <d v="2015-03-31T00:00:00"/>
    <d v="2015-03-28T00:00:00"/>
    <n v="25.04"/>
    <n v="49"/>
    <n v="2470.84"/>
    <x v="673"/>
    <n v="51.6"/>
    <x v="2"/>
    <x v="1"/>
    <n v="1.0134205371452622E-2"/>
    <n v="2495.88"/>
    <x v="12"/>
    <s v="Mar 2015"/>
    <s v="Mar 2015  Week 13"/>
    <x v="1"/>
    <x v="1"/>
    <x v="1"/>
    <x v="0"/>
  </r>
  <r>
    <n v="698"/>
    <s v="Nelson Hensley"/>
    <x v="4"/>
    <n v="0.1"/>
    <n v="175.99"/>
    <n v="8.99"/>
    <x v="1"/>
    <x v="3"/>
    <x v="1"/>
    <x v="12"/>
    <x v="5"/>
    <s v="2180"/>
    <n v="0.56999999999999995"/>
    <s v="United States"/>
    <x v="2"/>
    <x v="4"/>
    <x v="20"/>
    <x v="301"/>
    <d v="2015-03-27T00:00:00"/>
    <x v="2"/>
    <x v="2"/>
    <x v="85"/>
    <d v="2015-03-28T00:00:00"/>
    <d v="2015-03-28T00:00:00"/>
    <d v="2015-03-31T00:00:00"/>
    <d v="2015-03-28T00:00:00"/>
    <n v="930.98699999999997"/>
    <n v="39"/>
    <n v="5250.66"/>
    <x v="673"/>
    <n v="175.89000000000001"/>
    <x v="2"/>
    <x v="1"/>
    <n v="0.17730856692301539"/>
    <n v="6181.6469999999999"/>
    <x v="12"/>
    <s v="Mar 2015"/>
    <s v="Mar 2015  Week 13"/>
    <x v="1"/>
    <x v="1"/>
    <x v="1"/>
    <x v="0"/>
  </r>
  <r>
    <n v="1625"/>
    <s v="Molly Browning"/>
    <x v="4"/>
    <n v="0.08"/>
    <n v="213.45"/>
    <n v="14.7"/>
    <x v="0"/>
    <x v="2"/>
    <x v="1"/>
    <x v="3"/>
    <x v="3"/>
    <s v="Panasonic KX-P2130 Dot Matrix Printer"/>
    <n v="0.59"/>
    <s v="United States"/>
    <x v="3"/>
    <x v="11"/>
    <x v="335"/>
    <x v="362"/>
    <d v="2015-03-27T00:00:00"/>
    <x v="2"/>
    <x v="2"/>
    <x v="85"/>
    <d v="2015-03-29T00:00:00"/>
    <d v="2015-03-29T00:00:00"/>
    <d v="2015-03-31T00:00:00"/>
    <d v="2015-03-29T00:00:00"/>
    <n v="1674.7542000000001"/>
    <n v="12"/>
    <n v="2427.1799999999998"/>
    <x v="674"/>
    <n v="213.36999999999998"/>
    <x v="3"/>
    <x v="2"/>
    <n v="0.69000000000000006"/>
    <n v="4101.9341999999997"/>
    <x v="12"/>
    <s v="Mar 2015"/>
    <s v="Mar 2015  Week 13"/>
    <x v="1"/>
    <x v="1"/>
    <x v="0"/>
    <x v="0"/>
  </r>
  <r>
    <n v="1625"/>
    <s v="Molly Browning"/>
    <x v="4"/>
    <n v="0.1"/>
    <n v="55.98"/>
    <n v="13.88"/>
    <x v="1"/>
    <x v="2"/>
    <x v="2"/>
    <x v="7"/>
    <x v="5"/>
    <s v="Xerox 1882"/>
    <n v="0.36"/>
    <s v="United States"/>
    <x v="3"/>
    <x v="11"/>
    <x v="335"/>
    <x v="362"/>
    <d v="2015-03-27T00:00:00"/>
    <x v="2"/>
    <x v="2"/>
    <x v="85"/>
    <d v="2015-03-29T00:00:00"/>
    <d v="2015-03-29T00:00:00"/>
    <d v="2015-03-31T00:00:00"/>
    <d v="2015-03-29T00:00:00"/>
    <n v="300.04649999999998"/>
    <n v="8"/>
    <n v="434.85"/>
    <x v="674"/>
    <n v="55.879999999999995"/>
    <x v="3"/>
    <x v="2"/>
    <n v="0.69"/>
    <n v="734.89650000000006"/>
    <x v="12"/>
    <s v="Mar 2015"/>
    <s v="Mar 2015  Week 13"/>
    <x v="1"/>
    <x v="1"/>
    <x v="1"/>
    <x v="0"/>
  </r>
  <r>
    <n v="1625"/>
    <s v="Molly Browning"/>
    <x v="4"/>
    <n v="0"/>
    <n v="16.059999999999999"/>
    <n v="8.34"/>
    <x v="1"/>
    <x v="2"/>
    <x v="2"/>
    <x v="6"/>
    <x v="5"/>
    <s v="Letter/Legal File Tote with Clear Snap-On Lid, Black Granite"/>
    <n v="0.59"/>
    <s v="United States"/>
    <x v="3"/>
    <x v="11"/>
    <x v="335"/>
    <x v="362"/>
    <d v="2015-03-27T00:00:00"/>
    <x v="2"/>
    <x v="2"/>
    <x v="85"/>
    <d v="2015-03-28T00:00:00"/>
    <d v="2015-03-28T00:00:00"/>
    <d v="2015-03-31T00:00:00"/>
    <d v="2015-03-28T00:00:00"/>
    <n v="-28.09"/>
    <n v="1"/>
    <n v="19.16"/>
    <x v="674"/>
    <n v="16.059999999999999"/>
    <x v="3"/>
    <x v="1"/>
    <n v="-1.4660751565762005"/>
    <n v="-8.93"/>
    <x v="12"/>
    <s v="Mar 2015"/>
    <s v="Mar 2015  Week 13"/>
    <x v="1"/>
    <x v="1"/>
    <x v="1"/>
    <x v="0"/>
  </r>
  <r>
    <n v="1917"/>
    <s v="Tracy Buckley"/>
    <x v="4"/>
    <n v="0.08"/>
    <n v="18.7"/>
    <n v="8.99"/>
    <x v="1"/>
    <x v="2"/>
    <x v="0"/>
    <x v="11"/>
    <x v="1"/>
    <s v="Executive Impressions 13-1/2&quot; Indoor/Outdoor Wall Clock"/>
    <n v="0.47"/>
    <s v="United States"/>
    <x v="0"/>
    <x v="1"/>
    <x v="403"/>
    <x v="439"/>
    <d v="2015-03-27T00:00:00"/>
    <x v="2"/>
    <x v="2"/>
    <x v="85"/>
    <d v="2015-03-28T00:00:00"/>
    <d v="2015-03-28T00:00:00"/>
    <d v="2015-03-31T00:00:00"/>
    <d v="2015-03-28T00:00:00"/>
    <n v="16.136399999999998"/>
    <n v="7"/>
    <n v="132.22999999999999"/>
    <x v="675"/>
    <n v="18.62"/>
    <x v="0"/>
    <x v="1"/>
    <n v="0.12203282159872948"/>
    <n v="148.3664"/>
    <x v="12"/>
    <s v="Mar 2015"/>
    <s v="Mar 2015  Week 13"/>
    <x v="1"/>
    <x v="1"/>
    <x v="0"/>
    <x v="0"/>
  </r>
  <r>
    <n v="1072"/>
    <s v="Marion Owens"/>
    <x v="3"/>
    <n v="0.01"/>
    <n v="150.88999999999999"/>
    <n v="60.2"/>
    <x v="0"/>
    <x v="3"/>
    <x v="0"/>
    <x v="9"/>
    <x v="3"/>
    <s v="Global Leather &amp; Oak Executive Chair, Burgundy"/>
    <n v="0.77"/>
    <s v="United States"/>
    <x v="3"/>
    <x v="28"/>
    <x v="537"/>
    <x v="589"/>
    <d v="2015-03-27T00:00:00"/>
    <x v="2"/>
    <x v="2"/>
    <x v="85"/>
    <d v="2015-03-30T00:00:00"/>
    <d v="2015-03-30T00:00:00"/>
    <d v="2015-03-31T00:00:00"/>
    <d v="2015-03-30T00:00:00"/>
    <n v="-505.76"/>
    <n v="3"/>
    <n v="473.53"/>
    <x v="676"/>
    <n v="150.88"/>
    <x v="3"/>
    <x v="0"/>
    <n v="-1.0680632694866219"/>
    <n v="-32.230000000000018"/>
    <x v="12"/>
    <s v="Mar 2015"/>
    <s v="Mar 2015  Week 13"/>
    <x v="0"/>
    <x v="0"/>
    <x v="0"/>
    <x v="0"/>
  </r>
  <r>
    <n v="1481"/>
    <s v="Marvin MacDonald"/>
    <x v="3"/>
    <n v="7.0000000000000007E-2"/>
    <n v="8.9499999999999993"/>
    <n v="2.0099999999999998"/>
    <x v="1"/>
    <x v="3"/>
    <x v="2"/>
    <x v="7"/>
    <x v="2"/>
    <s v="Recycled Desk Saver Line &quot;While You Were Out&quot; Book, 5 1/2&quot; X 4&quot;"/>
    <n v="0.39"/>
    <s v="United States"/>
    <x v="2"/>
    <x v="8"/>
    <x v="10"/>
    <x v="10"/>
    <d v="2015-03-27T00:00:00"/>
    <x v="2"/>
    <x v="2"/>
    <x v="85"/>
    <d v="2015-03-28T00:00:00"/>
    <d v="2015-03-28T00:00:00"/>
    <d v="2015-03-31T00:00:00"/>
    <d v="2015-03-28T00:00:00"/>
    <n v="91.73"/>
    <n v="36"/>
    <n v="307.64999999999998"/>
    <x v="677"/>
    <n v="8.879999999999999"/>
    <x v="2"/>
    <x v="1"/>
    <n v="0.29816349748090365"/>
    <n v="399.38"/>
    <x v="12"/>
    <s v="Mar 2015"/>
    <s v="Mar 2015  Week 13"/>
    <x v="0"/>
    <x v="0"/>
    <x v="0"/>
    <x v="0"/>
  </r>
  <r>
    <n v="1482"/>
    <s v="Michael Tanner"/>
    <x v="3"/>
    <n v="7.0000000000000007E-2"/>
    <n v="8.9499999999999993"/>
    <n v="2.0099999999999998"/>
    <x v="1"/>
    <x v="3"/>
    <x v="2"/>
    <x v="7"/>
    <x v="2"/>
    <s v="Recycled Desk Saver Line &quot;While You Were Out&quot; Book, 5 1/2&quot; X 4&quot;"/>
    <n v="0.39"/>
    <s v="United States"/>
    <x v="1"/>
    <x v="25"/>
    <x v="269"/>
    <x v="285"/>
    <d v="2015-03-27T00:00:00"/>
    <x v="2"/>
    <x v="2"/>
    <x v="85"/>
    <d v="2015-03-28T00:00:00"/>
    <d v="2015-03-28T00:00:00"/>
    <d v="2015-03-31T00:00:00"/>
    <d v="2015-03-28T00:00:00"/>
    <n v="53.067900000000002"/>
    <n v="9"/>
    <n v="76.91"/>
    <x v="678"/>
    <n v="8.879999999999999"/>
    <x v="1"/>
    <x v="1"/>
    <n v="0.69000000000000006"/>
    <n v="129.97790000000001"/>
    <x v="12"/>
    <s v="Mar 2015"/>
    <s v="Mar 2015  Week 13"/>
    <x v="1"/>
    <x v="1"/>
    <x v="0"/>
    <x v="0"/>
  </r>
  <r>
    <n v="3354"/>
    <s v="Sara Faulkner"/>
    <x v="3"/>
    <n v="0.04"/>
    <n v="3.69"/>
    <n v="0.5"/>
    <x v="1"/>
    <x v="3"/>
    <x v="2"/>
    <x v="13"/>
    <x v="5"/>
    <s v="Avery 487"/>
    <n v="0.38"/>
    <s v="United States"/>
    <x v="2"/>
    <x v="8"/>
    <x v="538"/>
    <x v="590"/>
    <d v="2015-03-27T00:00:00"/>
    <x v="2"/>
    <x v="2"/>
    <x v="85"/>
    <d v="2015-03-29T00:00:00"/>
    <d v="2015-03-29T00:00:00"/>
    <d v="2015-03-31T00:00:00"/>
    <d v="2015-03-29T00:00:00"/>
    <n v="47.527200000000001"/>
    <n v="19"/>
    <n v="68.88"/>
    <x v="679"/>
    <n v="3.65"/>
    <x v="2"/>
    <x v="2"/>
    <n v="0.69000000000000006"/>
    <n v="116.40719999999999"/>
    <x v="12"/>
    <s v="Mar 2015"/>
    <s v="Mar 2015  Week 13"/>
    <x v="0"/>
    <x v="0"/>
    <x v="0"/>
    <x v="0"/>
  </r>
  <r>
    <n v="2668"/>
    <s v="Carlos Hanson"/>
    <x v="1"/>
    <n v="0.04"/>
    <n v="10.4"/>
    <n v="5.4"/>
    <x v="1"/>
    <x v="3"/>
    <x v="0"/>
    <x v="11"/>
    <x v="1"/>
    <s v="Executive Impressions 8-1/2&quot; Career Panel/Partition Cubicle Clock"/>
    <n v="0.51"/>
    <s v="United States"/>
    <x v="1"/>
    <x v="46"/>
    <x v="539"/>
    <x v="591"/>
    <d v="2015-03-28T00:00:00"/>
    <x v="2"/>
    <x v="2"/>
    <x v="86"/>
    <d v="2015-03-29T00:00:00"/>
    <d v="2015-03-29T00:00:00"/>
    <d v="2015-03-31T00:00:00"/>
    <d v="2015-03-29T00:00:00"/>
    <n v="29.98"/>
    <n v="12"/>
    <n v="130.74"/>
    <x v="680"/>
    <n v="10.360000000000001"/>
    <x v="1"/>
    <x v="1"/>
    <n v="0.22931008107694659"/>
    <n v="160.72"/>
    <x v="12"/>
    <s v="Mar 2015"/>
    <s v="Mar 2015  Week 13"/>
    <x v="0"/>
    <x v="0"/>
    <x v="0"/>
    <x v="0"/>
  </r>
  <r>
    <n v="2668"/>
    <s v="Carlos Hanson"/>
    <x v="1"/>
    <n v="0.08"/>
    <n v="4.28"/>
    <n v="4.79"/>
    <x v="1"/>
    <x v="3"/>
    <x v="2"/>
    <x v="7"/>
    <x v="5"/>
    <s v="Xerox 1962"/>
    <n v="0.4"/>
    <s v="United States"/>
    <x v="1"/>
    <x v="46"/>
    <x v="539"/>
    <x v="591"/>
    <d v="2015-03-28T00:00:00"/>
    <x v="2"/>
    <x v="2"/>
    <x v="86"/>
    <d v="2015-03-30T00:00:00"/>
    <d v="2015-03-30T00:00:00"/>
    <d v="2015-03-31T00:00:00"/>
    <d v="2015-03-30T00:00:00"/>
    <n v="-121.2"/>
    <n v="12"/>
    <n v="49.87"/>
    <x v="680"/>
    <n v="4.2"/>
    <x v="1"/>
    <x v="2"/>
    <n v="-2.4303188289552837"/>
    <n v="-71.330000000000013"/>
    <x v="12"/>
    <s v="Mar 2015"/>
    <s v="Mar 2015  Week 13"/>
    <x v="1"/>
    <x v="1"/>
    <x v="1"/>
    <x v="0"/>
  </r>
  <r>
    <n v="2968"/>
    <s v="Miriam Bowman"/>
    <x v="1"/>
    <n v="0.06"/>
    <n v="363.25"/>
    <n v="19.989999999999998"/>
    <x v="1"/>
    <x v="0"/>
    <x v="2"/>
    <x v="8"/>
    <x v="5"/>
    <s v="Hoover WindTunnel™ Plus Canister Vacuum"/>
    <n v="0.56999999999999995"/>
    <s v="United States"/>
    <x v="0"/>
    <x v="12"/>
    <x v="364"/>
    <x v="393"/>
    <d v="2015-03-28T00:00:00"/>
    <x v="2"/>
    <x v="2"/>
    <x v="86"/>
    <d v="2015-03-30T00:00:00"/>
    <d v="2015-03-30T00:00:00"/>
    <d v="2015-03-31T00:00:00"/>
    <d v="2015-03-30T00:00:00"/>
    <n v="36.164099999999998"/>
    <n v="1"/>
    <n v="344.87"/>
    <x v="681"/>
    <n v="363.19"/>
    <x v="0"/>
    <x v="2"/>
    <n v="0.10486299185200219"/>
    <n v="381.03410000000002"/>
    <x v="12"/>
    <s v="Mar 2015"/>
    <s v="Mar 2015  Week 13"/>
    <x v="1"/>
    <x v="1"/>
    <x v="0"/>
    <x v="0"/>
  </r>
  <r>
    <n v="800"/>
    <s v="Cheryl Guthrie"/>
    <x v="2"/>
    <n v="0.04"/>
    <n v="50.98"/>
    <n v="6.5"/>
    <x v="1"/>
    <x v="1"/>
    <x v="1"/>
    <x v="1"/>
    <x v="5"/>
    <s v="Microsoft Natural Multimedia Keyboard"/>
    <n v="0.73"/>
    <s v="United States"/>
    <x v="2"/>
    <x v="15"/>
    <x v="426"/>
    <x v="463"/>
    <d v="2015-03-28T00:00:00"/>
    <x v="2"/>
    <x v="2"/>
    <x v="86"/>
    <d v="2015-04-03T00:00:00"/>
    <d v="2015-04-03T00:00:00"/>
    <d v="2015-04-30T00:00:00"/>
    <d v="2015-04-03T00:00:00"/>
    <n v="-13.28"/>
    <n v="11"/>
    <n v="568.25"/>
    <x v="682"/>
    <n v="50.94"/>
    <x v="2"/>
    <x v="9"/>
    <n v="-2.3369995600527934E-2"/>
    <n v="554.97"/>
    <x v="12"/>
    <s v="Mar 2015"/>
    <s v="Mar 2015  Week 13"/>
    <x v="0"/>
    <x v="0"/>
    <x v="0"/>
    <x v="0"/>
  </r>
  <r>
    <n v="800"/>
    <s v="Cheryl Guthrie"/>
    <x v="2"/>
    <n v="0.02"/>
    <n v="6.48"/>
    <n v="5.14"/>
    <x v="1"/>
    <x v="1"/>
    <x v="2"/>
    <x v="7"/>
    <x v="5"/>
    <s v="Xerox 23"/>
    <n v="0.37"/>
    <s v="United States"/>
    <x v="2"/>
    <x v="15"/>
    <x v="426"/>
    <x v="463"/>
    <d v="2015-03-28T00:00:00"/>
    <x v="2"/>
    <x v="2"/>
    <x v="86"/>
    <d v="2015-03-30T00:00:00"/>
    <d v="2015-03-30T00:00:00"/>
    <d v="2015-03-31T00:00:00"/>
    <d v="2015-03-30T00:00:00"/>
    <n v="-48.68"/>
    <n v="19"/>
    <n v="126.66"/>
    <x v="682"/>
    <n v="6.4600000000000009"/>
    <x v="2"/>
    <x v="2"/>
    <n v="-0.38433601768514131"/>
    <n v="77.97999999999999"/>
    <x v="12"/>
    <s v="Mar 2015"/>
    <s v="Mar 2015  Week 13"/>
    <x v="1"/>
    <x v="1"/>
    <x v="1"/>
    <x v="0"/>
  </r>
  <r>
    <n v="1738"/>
    <s v="Dean Solomon"/>
    <x v="4"/>
    <n v="0.08"/>
    <n v="175.99"/>
    <n v="4.99"/>
    <x v="1"/>
    <x v="3"/>
    <x v="1"/>
    <x v="12"/>
    <x v="5"/>
    <s v="5165"/>
    <n v="0.59"/>
    <s v="United States"/>
    <x v="0"/>
    <x v="9"/>
    <x v="540"/>
    <x v="592"/>
    <d v="2015-03-28T00:00:00"/>
    <x v="2"/>
    <x v="2"/>
    <x v="86"/>
    <d v="2015-03-28T00:00:00"/>
    <d v="2015-03-28T00:00:00"/>
    <d v="2015-03-31T00:00:00"/>
    <d v="2015-03-28T00:00:00"/>
    <n v="-16476.838"/>
    <n v="10"/>
    <n v="1486.34"/>
    <x v="683"/>
    <n v="175.91"/>
    <x v="0"/>
    <x v="6"/>
    <n v="-11.085510717601625"/>
    <n v="-14990.498"/>
    <x v="12"/>
    <s v="Mar 2015"/>
    <s v="Mar 2015  Week 13"/>
    <x v="0"/>
    <x v="0"/>
    <x v="0"/>
    <x v="0"/>
  </r>
  <r>
    <n v="2880"/>
    <s v="Grace Black"/>
    <x v="4"/>
    <n v="0.05"/>
    <n v="6.68"/>
    <n v="6.93"/>
    <x v="1"/>
    <x v="0"/>
    <x v="2"/>
    <x v="7"/>
    <x v="5"/>
    <s v="HP Office Paper (20Lb. and 87 Bright)"/>
    <n v="0.37"/>
    <s v="United States"/>
    <x v="0"/>
    <x v="12"/>
    <x v="541"/>
    <x v="593"/>
    <d v="2015-03-28T00:00:00"/>
    <x v="2"/>
    <x v="2"/>
    <x v="86"/>
    <d v="2015-03-29T00:00:00"/>
    <d v="2015-03-29T00:00:00"/>
    <d v="2015-03-31T00:00:00"/>
    <d v="2015-03-29T00:00:00"/>
    <n v="-2.3519999999999999"/>
    <n v="11"/>
    <n v="77.2"/>
    <x v="684"/>
    <n v="6.63"/>
    <x v="0"/>
    <x v="1"/>
    <n v="-3.0466321243523314E-2"/>
    <n v="74.847999999999999"/>
    <x v="12"/>
    <s v="Mar 2015"/>
    <s v="Mar 2015  Week 13"/>
    <x v="0"/>
    <x v="0"/>
    <x v="0"/>
    <x v="0"/>
  </r>
  <r>
    <n v="152"/>
    <s v="Kent Kerr"/>
    <x v="1"/>
    <n v="0.01"/>
    <n v="65.989999999999995"/>
    <n v="8.99"/>
    <x v="1"/>
    <x v="1"/>
    <x v="1"/>
    <x v="12"/>
    <x v="5"/>
    <s v="StarTAC Analog"/>
    <n v="0.6"/>
    <s v="United States"/>
    <x v="0"/>
    <x v="34"/>
    <x v="121"/>
    <x v="126"/>
    <d v="2015-03-29T00:00:00"/>
    <x v="2"/>
    <x v="2"/>
    <x v="87"/>
    <d v="2015-04-01T00:00:00"/>
    <d v="2015-04-01T00:00:00"/>
    <d v="2015-04-30T00:00:00"/>
    <d v="2015-04-01T00:00:00"/>
    <n v="97.86"/>
    <n v="5"/>
    <n v="292.23"/>
    <x v="685"/>
    <n v="65.97999999999999"/>
    <x v="0"/>
    <x v="0"/>
    <n v="0.33487321630222766"/>
    <n v="390.09000000000003"/>
    <x v="13"/>
    <s v="Mar 2015"/>
    <s v="Mar 2015  Week 14"/>
    <x v="1"/>
    <x v="1"/>
    <x v="0"/>
    <x v="0"/>
  </r>
  <r>
    <n v="2338"/>
    <s v="Lynn Hines"/>
    <x v="1"/>
    <n v="0.1"/>
    <n v="6.75"/>
    <n v="2.99"/>
    <x v="1"/>
    <x v="2"/>
    <x v="2"/>
    <x v="5"/>
    <x v="5"/>
    <s v="Wilson Jones DublLock® D-Ring Binders"/>
    <n v="0.35"/>
    <s v="United States"/>
    <x v="3"/>
    <x v="36"/>
    <x v="107"/>
    <x v="112"/>
    <d v="2015-03-29T00:00:00"/>
    <x v="2"/>
    <x v="2"/>
    <x v="87"/>
    <d v="2015-03-29T00:00:00"/>
    <d v="2015-03-29T00:00:00"/>
    <d v="2015-03-31T00:00:00"/>
    <d v="2015-03-29T00:00:00"/>
    <n v="18.147500000000001"/>
    <n v="15"/>
    <n v="96.13"/>
    <x v="686"/>
    <n v="6.65"/>
    <x v="3"/>
    <x v="6"/>
    <n v="0.18878081764277543"/>
    <n v="114.2775"/>
    <x v="13"/>
    <s v="Mar 2015"/>
    <s v="Mar 2015  Week 14"/>
    <x v="1"/>
    <x v="1"/>
    <x v="0"/>
    <x v="0"/>
  </r>
  <r>
    <n v="2530"/>
    <s v="Janet Zhang"/>
    <x v="1"/>
    <n v="0.04"/>
    <n v="40.98"/>
    <n v="6.5"/>
    <x v="1"/>
    <x v="0"/>
    <x v="1"/>
    <x v="1"/>
    <x v="5"/>
    <s v="Targus USB Numeric Keypad"/>
    <n v="0.74"/>
    <s v="United States"/>
    <x v="2"/>
    <x v="8"/>
    <x v="542"/>
    <x v="594"/>
    <d v="2015-03-29T00:00:00"/>
    <x v="2"/>
    <x v="2"/>
    <x v="87"/>
    <d v="2015-03-30T00:00:00"/>
    <d v="2015-03-30T00:00:00"/>
    <d v="2015-03-31T00:00:00"/>
    <d v="2015-03-30T00:00:00"/>
    <n v="-89.5"/>
    <n v="7"/>
    <n v="277.07"/>
    <x v="687"/>
    <n v="40.94"/>
    <x v="2"/>
    <x v="1"/>
    <n v="-0.32302306276392251"/>
    <n v="187.57"/>
    <x v="13"/>
    <s v="Mar 2015"/>
    <s v="Mar 2015  Week 14"/>
    <x v="0"/>
    <x v="0"/>
    <x v="0"/>
    <x v="0"/>
  </r>
  <r>
    <n v="2534"/>
    <s v="Mitchell Goldberg"/>
    <x v="1"/>
    <n v="0.05"/>
    <n v="35.99"/>
    <n v="3.3"/>
    <x v="1"/>
    <x v="0"/>
    <x v="1"/>
    <x v="12"/>
    <x v="1"/>
    <s v="Accessory9"/>
    <n v="0.39"/>
    <s v="United States"/>
    <x v="3"/>
    <x v="29"/>
    <x v="235"/>
    <x v="248"/>
    <d v="2015-03-29T00:00:00"/>
    <x v="2"/>
    <x v="2"/>
    <x v="87"/>
    <d v="2015-03-31T00:00:00"/>
    <d v="2015-03-31T00:00:00"/>
    <d v="2015-03-31T00:00:00"/>
    <d v="2015-03-31T00:00:00"/>
    <n v="103.2723"/>
    <n v="5"/>
    <n v="149.66999999999999"/>
    <x v="687"/>
    <n v="35.940000000000005"/>
    <x v="3"/>
    <x v="2"/>
    <n v="0.69000000000000006"/>
    <n v="252.94229999999999"/>
    <x v="13"/>
    <s v="Mar 2015"/>
    <s v="Mar 2015  Week 14"/>
    <x v="0"/>
    <x v="0"/>
    <x v="1"/>
    <x v="0"/>
  </r>
  <r>
    <n v="3151"/>
    <s v="Glenda Hunter"/>
    <x v="1"/>
    <n v="0.01"/>
    <n v="99.23"/>
    <n v="8.99"/>
    <x v="1"/>
    <x v="3"/>
    <x v="0"/>
    <x v="11"/>
    <x v="1"/>
    <s v="GE 48&quot; Fluorescent Tube, Cool White Energy Saver, 34 Watts, 30/Box"/>
    <n v="0.35"/>
    <s v="United States"/>
    <x v="2"/>
    <x v="8"/>
    <x v="257"/>
    <x v="271"/>
    <d v="2015-03-29T00:00:00"/>
    <x v="2"/>
    <x v="2"/>
    <x v="87"/>
    <d v="2015-04-02T00:00:00"/>
    <d v="2015-04-02T00:00:00"/>
    <d v="2015-04-30T00:00:00"/>
    <d v="2015-04-02T00:00:00"/>
    <n v="-87.46"/>
    <n v="1"/>
    <n v="99.22"/>
    <x v="688"/>
    <n v="99.22"/>
    <x v="2"/>
    <x v="4"/>
    <n v="-0.88147550896996563"/>
    <n v="11.760000000000005"/>
    <x v="13"/>
    <s v="Mar 2015"/>
    <s v="Mar 2015  Week 14"/>
    <x v="1"/>
    <x v="1"/>
    <x v="0"/>
    <x v="0"/>
  </r>
  <r>
    <n v="2430"/>
    <s v="Kimberly Reilly"/>
    <x v="2"/>
    <n v="0.03"/>
    <n v="140.99"/>
    <n v="4.2"/>
    <x v="1"/>
    <x v="2"/>
    <x v="1"/>
    <x v="12"/>
    <x v="5"/>
    <s v="7160"/>
    <n v="0.59"/>
    <s v="United States"/>
    <x v="1"/>
    <x v="18"/>
    <x v="524"/>
    <x v="574"/>
    <d v="2015-03-29T00:00:00"/>
    <x v="2"/>
    <x v="2"/>
    <x v="87"/>
    <d v="2015-04-06T00:00:00"/>
    <d v="2015-04-06T00:00:00"/>
    <d v="2015-04-30T00:00:00"/>
    <d v="2015-04-06T00:00:00"/>
    <n v="-458.74400000000003"/>
    <n v="2"/>
    <n v="246.44"/>
    <x v="689"/>
    <n v="140.96"/>
    <x v="1"/>
    <x v="8"/>
    <n v="-1.8614835254017206"/>
    <n v="-212.30400000000003"/>
    <x v="13"/>
    <s v="Mar 2015"/>
    <s v="Mar 2015  Week 14"/>
    <x v="1"/>
    <x v="1"/>
    <x v="0"/>
    <x v="0"/>
  </r>
  <r>
    <n v="1028"/>
    <s v="Marguerite Rodgers"/>
    <x v="4"/>
    <n v="7.0000000000000007E-2"/>
    <n v="7.08"/>
    <n v="2.35"/>
    <x v="2"/>
    <x v="0"/>
    <x v="2"/>
    <x v="2"/>
    <x v="2"/>
    <s v="SANFORD Major Accent™ Highlighters"/>
    <n v="0.47"/>
    <s v="United States"/>
    <x v="3"/>
    <x v="11"/>
    <x v="543"/>
    <x v="595"/>
    <d v="2015-03-29T00:00:00"/>
    <x v="2"/>
    <x v="2"/>
    <x v="87"/>
    <d v="2015-03-30T00:00:00"/>
    <d v="2015-03-30T00:00:00"/>
    <d v="2015-03-31T00:00:00"/>
    <d v="2015-03-30T00:00:00"/>
    <n v="30.49"/>
    <n v="13"/>
    <n v="93.82"/>
    <x v="690"/>
    <n v="7.01"/>
    <x v="3"/>
    <x v="1"/>
    <n v="0.32498401193775317"/>
    <n v="124.30999999999999"/>
    <x v="13"/>
    <s v="Mar 2015"/>
    <s v="Mar 2015  Week 14"/>
    <x v="0"/>
    <x v="0"/>
    <x v="0"/>
    <x v="0"/>
  </r>
  <r>
    <n v="1129"/>
    <s v="Pam Patton"/>
    <x v="3"/>
    <n v="0.05"/>
    <n v="5.78"/>
    <n v="7.64"/>
    <x v="2"/>
    <x v="3"/>
    <x v="2"/>
    <x v="7"/>
    <x v="5"/>
    <s v="HP Office Recycled Paper (20Lb. and 87 Bright)"/>
    <n v="0.36"/>
    <s v="United States"/>
    <x v="3"/>
    <x v="35"/>
    <x v="203"/>
    <x v="214"/>
    <d v="2015-03-29T00:00:00"/>
    <x v="2"/>
    <x v="2"/>
    <x v="87"/>
    <d v="2015-03-31T00:00:00"/>
    <d v="2015-03-31T00:00:00"/>
    <d v="2015-03-31T00:00:00"/>
    <d v="2015-03-31T00:00:00"/>
    <n v="-116.05"/>
    <n v="29"/>
    <n v="177.41"/>
    <x v="691"/>
    <n v="5.73"/>
    <x v="3"/>
    <x v="2"/>
    <n v="-0.65413449072769292"/>
    <n v="61.36"/>
    <x v="13"/>
    <s v="Mar 2015"/>
    <s v="Mar 2015  Week 14"/>
    <x v="1"/>
    <x v="1"/>
    <x v="0"/>
    <x v="0"/>
  </r>
  <r>
    <n v="1237"/>
    <s v="Eva Simpson"/>
    <x v="3"/>
    <n v="0.02"/>
    <n v="7.38"/>
    <n v="5.21"/>
    <x v="1"/>
    <x v="3"/>
    <x v="0"/>
    <x v="11"/>
    <x v="5"/>
    <s v="Eldon® Expressions™ Wood Desk Accessories, Oak"/>
    <n v="0.56000000000000005"/>
    <s v="United States"/>
    <x v="1"/>
    <x v="18"/>
    <x v="544"/>
    <x v="596"/>
    <d v="2015-03-29T00:00:00"/>
    <x v="2"/>
    <x v="2"/>
    <x v="87"/>
    <d v="2015-03-30T00:00:00"/>
    <d v="2015-03-30T00:00:00"/>
    <d v="2015-03-31T00:00:00"/>
    <d v="2015-03-30T00:00:00"/>
    <n v="7.74"/>
    <n v="3"/>
    <n v="24.52"/>
    <x v="692"/>
    <n v="7.36"/>
    <x v="1"/>
    <x v="1"/>
    <n v="0.31566068515497553"/>
    <n v="32.26"/>
    <x v="13"/>
    <s v="Mar 2015"/>
    <s v="Mar 2015  Week 14"/>
    <x v="0"/>
    <x v="0"/>
    <x v="0"/>
    <x v="0"/>
  </r>
  <r>
    <n v="3399"/>
    <s v="Marvin Reid"/>
    <x v="3"/>
    <n v="0.08"/>
    <n v="11.97"/>
    <n v="5.81"/>
    <x v="1"/>
    <x v="0"/>
    <x v="2"/>
    <x v="2"/>
    <x v="1"/>
    <s v="Staples SlimLine Pencil Sharpener"/>
    <n v="0.6"/>
    <s v="United States"/>
    <x v="1"/>
    <x v="10"/>
    <x v="442"/>
    <x v="483"/>
    <d v="2015-03-29T00:00:00"/>
    <x v="2"/>
    <x v="2"/>
    <x v="87"/>
    <d v="2015-03-31T00:00:00"/>
    <d v="2015-03-31T00:00:00"/>
    <d v="2015-03-31T00:00:00"/>
    <d v="2015-03-31T00:00:00"/>
    <n v="-41.87"/>
    <n v="5"/>
    <n v="59.98"/>
    <x v="693"/>
    <n v="11.89"/>
    <x v="1"/>
    <x v="2"/>
    <n v="-0.69806602200733581"/>
    <n v="18.11"/>
    <x v="13"/>
    <s v="Mar 2015"/>
    <s v="Mar 2015  Week 14"/>
    <x v="0"/>
    <x v="0"/>
    <x v="0"/>
    <x v="0"/>
  </r>
  <r>
    <n v="2351"/>
    <s v="Faye Silver"/>
    <x v="0"/>
    <n v="0.08"/>
    <n v="6.48"/>
    <n v="7.49"/>
    <x v="1"/>
    <x v="3"/>
    <x v="2"/>
    <x v="7"/>
    <x v="5"/>
    <s v="Xerox 220"/>
    <n v="0.37"/>
    <s v="United States"/>
    <x v="3"/>
    <x v="36"/>
    <x v="545"/>
    <x v="597"/>
    <d v="2015-03-30T00:00:00"/>
    <x v="2"/>
    <x v="2"/>
    <x v="88"/>
    <d v="2015-04-02T00:00:00"/>
    <d v="2015-04-02T00:00:00"/>
    <d v="2015-04-30T00:00:00"/>
    <d v="2015-04-02T00:00:00"/>
    <n v="-119.32"/>
    <n v="13"/>
    <n v="80.86"/>
    <x v="694"/>
    <n v="6.4"/>
    <x v="3"/>
    <x v="0"/>
    <n v="-1.4756369032896364"/>
    <n v="-38.459999999999994"/>
    <x v="13"/>
    <s v="Mar 2015"/>
    <s v="Mar 2015  Week 14"/>
    <x v="0"/>
    <x v="0"/>
    <x v="0"/>
    <x v="0"/>
  </r>
  <r>
    <n v="3154"/>
    <s v="Faye Manning"/>
    <x v="0"/>
    <n v="0.04"/>
    <n v="21.38"/>
    <n v="8.99"/>
    <x v="1"/>
    <x v="3"/>
    <x v="2"/>
    <x v="2"/>
    <x v="1"/>
    <s v="Boston 1730 StandUp Electric Pencil Sharpener"/>
    <n v="0.59"/>
    <s v="United States"/>
    <x v="0"/>
    <x v="12"/>
    <x v="202"/>
    <x v="213"/>
    <d v="2015-03-30T00:00:00"/>
    <x v="2"/>
    <x v="2"/>
    <x v="88"/>
    <d v="2015-03-30T00:00:00"/>
    <d v="2015-03-30T00:00:00"/>
    <d v="2015-03-31T00:00:00"/>
    <d v="2015-03-30T00:00:00"/>
    <n v="-51.66"/>
    <n v="21"/>
    <n v="443.66"/>
    <x v="695"/>
    <n v="21.34"/>
    <x v="0"/>
    <x v="6"/>
    <n v="-0.11644051751341115"/>
    <n v="392"/>
    <x v="13"/>
    <s v="Mar 2015"/>
    <s v="Mar 2015  Week 14"/>
    <x v="1"/>
    <x v="1"/>
    <x v="0"/>
    <x v="0"/>
  </r>
  <r>
    <n v="3252"/>
    <s v="Milton Harrell"/>
    <x v="0"/>
    <n v="0.01"/>
    <n v="11.34"/>
    <n v="5.01"/>
    <x v="1"/>
    <x v="0"/>
    <x v="2"/>
    <x v="7"/>
    <x v="5"/>
    <s v="Xerox 188"/>
    <n v="0.36"/>
    <s v="United States"/>
    <x v="3"/>
    <x v="11"/>
    <x v="546"/>
    <x v="598"/>
    <d v="2015-03-30T00:00:00"/>
    <x v="2"/>
    <x v="2"/>
    <x v="88"/>
    <d v="2015-04-01T00:00:00"/>
    <d v="2015-04-01T00:00:00"/>
    <d v="2015-04-30T00:00:00"/>
    <d v="2015-04-01T00:00:00"/>
    <n v="-11.83"/>
    <n v="1"/>
    <n v="14.52"/>
    <x v="696"/>
    <n v="11.33"/>
    <x v="3"/>
    <x v="2"/>
    <n v="-0.81473829201101933"/>
    <n v="2.6899999999999995"/>
    <x v="13"/>
    <s v="Mar 2015"/>
    <s v="Mar 2015  Week 14"/>
    <x v="0"/>
    <x v="0"/>
    <x v="0"/>
    <x v="0"/>
  </r>
  <r>
    <n v="84"/>
    <s v="Helen Stein"/>
    <x v="1"/>
    <n v="0.08"/>
    <n v="896.99"/>
    <n v="19.989999999999998"/>
    <x v="1"/>
    <x v="3"/>
    <x v="2"/>
    <x v="5"/>
    <x v="5"/>
    <s v="GBC DocuBind TL300 Electric Binding System"/>
    <n v="0.38"/>
    <s v="United States"/>
    <x v="3"/>
    <x v="27"/>
    <x v="250"/>
    <x v="263"/>
    <d v="2015-03-30T00:00:00"/>
    <x v="2"/>
    <x v="2"/>
    <x v="88"/>
    <d v="2015-04-02T00:00:00"/>
    <d v="2015-04-02T00:00:00"/>
    <d v="2015-04-30T00:00:00"/>
    <d v="2015-04-02T00:00:00"/>
    <n v="7402.32"/>
    <n v="13"/>
    <n v="10728"/>
    <x v="697"/>
    <n v="896.91"/>
    <x v="3"/>
    <x v="0"/>
    <n v="0.69"/>
    <n v="18130.32"/>
    <x v="13"/>
    <s v="Mar 2015"/>
    <s v="Mar 2015  Week 14"/>
    <x v="1"/>
    <x v="1"/>
    <x v="0"/>
    <x v="0"/>
  </r>
  <r>
    <n v="1527"/>
    <s v="Neil Parker"/>
    <x v="2"/>
    <n v="0.03"/>
    <n v="65.989999999999995"/>
    <n v="5.26"/>
    <x v="1"/>
    <x v="2"/>
    <x v="1"/>
    <x v="12"/>
    <x v="5"/>
    <s v="8860"/>
    <n v="0.56000000000000005"/>
    <s v="United States"/>
    <x v="0"/>
    <x v="16"/>
    <x v="72"/>
    <x v="75"/>
    <d v="2015-03-30T00:00:00"/>
    <x v="2"/>
    <x v="2"/>
    <x v="88"/>
    <d v="2015-04-09T00:00:00"/>
    <d v="2015-04-09T00:00:00"/>
    <d v="2015-04-30T00:00:00"/>
    <d v="2015-04-09T00:00:00"/>
    <n v="-52.247999999999998"/>
    <n v="23"/>
    <n v="1316.03"/>
    <x v="698"/>
    <n v="65.959999999999994"/>
    <x v="0"/>
    <x v="10"/>
    <n v="-3.9701222616505702E-2"/>
    <n v="1263.7819999999999"/>
    <x v="13"/>
    <s v="Mar 2015"/>
    <s v="Mar 2015  Week 14"/>
    <x v="1"/>
    <x v="1"/>
    <x v="0"/>
    <x v="0"/>
  </r>
  <r>
    <n v="3205"/>
    <s v="Alvin Mullins"/>
    <x v="2"/>
    <n v="7.0000000000000007E-2"/>
    <n v="5.98"/>
    <n v="0.96"/>
    <x v="1"/>
    <x v="1"/>
    <x v="2"/>
    <x v="2"/>
    <x v="2"/>
    <s v="Newell 315"/>
    <n v="0.6"/>
    <s v="United States"/>
    <x v="2"/>
    <x v="37"/>
    <x v="117"/>
    <x v="122"/>
    <d v="2015-03-30T00:00:00"/>
    <x v="2"/>
    <x v="2"/>
    <x v="88"/>
    <d v="2015-04-03T00:00:00"/>
    <d v="2015-04-03T00:00:00"/>
    <d v="2015-04-30T00:00:00"/>
    <d v="2015-04-03T00:00:00"/>
    <n v="32.83"/>
    <n v="10"/>
    <n v="56.4"/>
    <x v="699"/>
    <n v="5.91"/>
    <x v="2"/>
    <x v="4"/>
    <n v="0.58209219858156025"/>
    <n v="89.22999999999999"/>
    <x v="13"/>
    <s v="Mar 2015"/>
    <s v="Mar 2015  Week 14"/>
    <x v="0"/>
    <x v="0"/>
    <x v="0"/>
    <x v="0"/>
  </r>
  <r>
    <n v="3206"/>
    <s v="Dana Rankin"/>
    <x v="2"/>
    <n v="0.01"/>
    <n v="39.979999999999997"/>
    <n v="4"/>
    <x v="1"/>
    <x v="1"/>
    <x v="1"/>
    <x v="1"/>
    <x v="5"/>
    <s v="Microsoft Natural Keyboard Elite"/>
    <n v="0.7"/>
    <s v="United States"/>
    <x v="2"/>
    <x v="37"/>
    <x v="547"/>
    <x v="599"/>
    <d v="2015-03-30T00:00:00"/>
    <x v="2"/>
    <x v="2"/>
    <x v="88"/>
    <d v="2015-04-04T00:00:00"/>
    <d v="2015-04-04T00:00:00"/>
    <d v="2015-04-30T00:00:00"/>
    <d v="2015-04-04T00:00:00"/>
    <n v="51.59"/>
    <n v="6"/>
    <n v="257.52"/>
    <x v="699"/>
    <n v="39.97"/>
    <x v="2"/>
    <x v="3"/>
    <n v="0.20033395464429951"/>
    <n v="309.11"/>
    <x v="13"/>
    <s v="Mar 2015"/>
    <s v="Mar 2015  Week 14"/>
    <x v="0"/>
    <x v="0"/>
    <x v="1"/>
    <x v="0"/>
  </r>
  <r>
    <n v="193"/>
    <s v="Danny Hong"/>
    <x v="4"/>
    <n v="7.0000000000000007E-2"/>
    <n v="6.54"/>
    <n v="5.27"/>
    <x v="1"/>
    <x v="3"/>
    <x v="2"/>
    <x v="5"/>
    <x v="5"/>
    <s v="Wilson Jones® Four-Pocket Poly Binders"/>
    <n v="0.36"/>
    <s v="United States"/>
    <x v="2"/>
    <x v="15"/>
    <x v="29"/>
    <x v="31"/>
    <d v="2015-03-30T00:00:00"/>
    <x v="2"/>
    <x v="2"/>
    <x v="88"/>
    <d v="2015-04-01T00:00:00"/>
    <d v="2015-04-01T00:00:00"/>
    <d v="2015-04-30T00:00:00"/>
    <d v="2015-04-01T00:00:00"/>
    <n v="-66.044499999999999"/>
    <n v="21"/>
    <n v="140.30000000000001"/>
    <x v="700"/>
    <n v="6.47"/>
    <x v="2"/>
    <x v="2"/>
    <n v="-0.47073770491803274"/>
    <n v="74.255500000000012"/>
    <x v="13"/>
    <s v="Mar 2015"/>
    <s v="Mar 2015  Week 14"/>
    <x v="1"/>
    <x v="1"/>
    <x v="0"/>
    <x v="0"/>
  </r>
  <r>
    <n v="194"/>
    <s v="Tammy Goldman"/>
    <x v="4"/>
    <n v="0.09"/>
    <n v="3.29"/>
    <n v="1.35"/>
    <x v="1"/>
    <x v="3"/>
    <x v="2"/>
    <x v="14"/>
    <x v="2"/>
    <s v="Acco® Hot Clips™ Clips to Go"/>
    <n v="0.4"/>
    <s v="United States"/>
    <x v="2"/>
    <x v="15"/>
    <x v="88"/>
    <x v="91"/>
    <d v="2015-03-30T00:00:00"/>
    <x v="2"/>
    <x v="2"/>
    <x v="88"/>
    <d v="2015-04-01T00:00:00"/>
    <d v="2015-04-01T00:00:00"/>
    <d v="2015-04-30T00:00:00"/>
    <d v="2015-04-01T00:00:00"/>
    <n v="15.66"/>
    <n v="23"/>
    <n v="71.55"/>
    <x v="700"/>
    <n v="3.2"/>
    <x v="2"/>
    <x v="2"/>
    <n v="0.21886792452830189"/>
    <n v="87.21"/>
    <x v="13"/>
    <s v="Mar 2015"/>
    <s v="Mar 2015  Week 14"/>
    <x v="1"/>
    <x v="1"/>
    <x v="1"/>
    <x v="0"/>
  </r>
  <r>
    <n v="271"/>
    <s v="Sam Rouse"/>
    <x v="4"/>
    <n v="0.1"/>
    <n v="80.97"/>
    <n v="30.06"/>
    <x v="0"/>
    <x v="0"/>
    <x v="1"/>
    <x v="3"/>
    <x v="0"/>
    <s v="Hewlett-Packard Deskjet 940 REFURBISHED Color Inkjet Printer"/>
    <n v="0.4"/>
    <s v="United States"/>
    <x v="0"/>
    <x v="5"/>
    <x v="498"/>
    <x v="600"/>
    <d v="2015-03-30T00:00:00"/>
    <x v="2"/>
    <x v="2"/>
    <x v="88"/>
    <d v="2015-03-31T00:00:00"/>
    <d v="2015-03-31T00:00:00"/>
    <d v="2015-03-31T00:00:00"/>
    <d v="2015-03-31T00:00:00"/>
    <n v="128.02529999999999"/>
    <n v="12"/>
    <n v="899.81"/>
    <x v="701"/>
    <n v="80.87"/>
    <x v="0"/>
    <x v="1"/>
    <n v="0.14228037030039675"/>
    <n v="1027.8353"/>
    <x v="13"/>
    <s v="Mar 2015"/>
    <s v="Mar 2015  Week 14"/>
    <x v="0"/>
    <x v="0"/>
    <x v="0"/>
    <x v="0"/>
  </r>
  <r>
    <n v="1314"/>
    <s v="Keith Marsh"/>
    <x v="4"/>
    <n v="0.04"/>
    <n v="5.34"/>
    <n v="2.99"/>
    <x v="1"/>
    <x v="2"/>
    <x v="2"/>
    <x v="5"/>
    <x v="5"/>
    <s v="Wilson Jones 14 Line Acrylic Coated Pressboard Data Binders"/>
    <n v="0.38"/>
    <s v="United States"/>
    <x v="2"/>
    <x v="8"/>
    <x v="10"/>
    <x v="43"/>
    <d v="2015-03-30T00:00:00"/>
    <x v="2"/>
    <x v="2"/>
    <x v="88"/>
    <d v="2015-04-01T00:00:00"/>
    <d v="2015-04-01T00:00:00"/>
    <d v="2015-04-30T00:00:00"/>
    <d v="2015-04-01T00:00:00"/>
    <n v="3.4510000000000001"/>
    <n v="45"/>
    <n v="240.6"/>
    <x v="702"/>
    <n v="5.3"/>
    <x v="2"/>
    <x v="2"/>
    <n v="1.4343308395677474E-2"/>
    <n v="244.05099999999999"/>
    <x v="13"/>
    <s v="Mar 2015"/>
    <s v="Mar 2015  Week 14"/>
    <x v="1"/>
    <x v="1"/>
    <x v="0"/>
    <x v="0"/>
  </r>
  <r>
    <n v="1314"/>
    <s v="Keith Marsh"/>
    <x v="4"/>
    <n v="0.06"/>
    <n v="55.99"/>
    <n v="5"/>
    <x v="1"/>
    <x v="2"/>
    <x v="1"/>
    <x v="12"/>
    <x v="1"/>
    <s v="Accessory6"/>
    <n v="0.8"/>
    <s v="United States"/>
    <x v="2"/>
    <x v="8"/>
    <x v="10"/>
    <x v="43"/>
    <d v="2015-03-30T00:00:00"/>
    <x v="2"/>
    <x v="2"/>
    <x v="88"/>
    <d v="2015-04-01T00:00:00"/>
    <d v="2015-04-01T00:00:00"/>
    <d v="2015-04-30T00:00:00"/>
    <d v="2015-04-01T00:00:00"/>
    <n v="-275.25299999999999"/>
    <n v="5"/>
    <n v="236.88"/>
    <x v="702"/>
    <n v="55.93"/>
    <x v="2"/>
    <x v="2"/>
    <n v="-1.1619934143870314"/>
    <n v="-38.37299999999999"/>
    <x v="13"/>
    <s v="Mar 2015"/>
    <s v="Mar 2015  Week 14"/>
    <x v="1"/>
    <x v="1"/>
    <x v="1"/>
    <x v="0"/>
  </r>
  <r>
    <n v="1315"/>
    <s v="Adam Saunders Gray"/>
    <x v="4"/>
    <n v="0"/>
    <n v="4.91"/>
    <n v="5.68"/>
    <x v="1"/>
    <x v="2"/>
    <x v="2"/>
    <x v="5"/>
    <x v="5"/>
    <s v="Acco Pressboard Covers with Storage Hooks, 14 7/8&quot; x 11&quot;, Light Blue"/>
    <n v="0.36"/>
    <s v="United States"/>
    <x v="2"/>
    <x v="3"/>
    <x v="548"/>
    <x v="601"/>
    <d v="2015-03-30T00:00:00"/>
    <x v="2"/>
    <x v="2"/>
    <x v="88"/>
    <d v="2015-03-31T00:00:00"/>
    <d v="2015-03-31T00:00:00"/>
    <d v="2015-03-31T00:00:00"/>
    <d v="2015-03-31T00:00:00"/>
    <n v="-95.047499999999999"/>
    <n v="9"/>
    <n v="48.3"/>
    <x v="703"/>
    <n v="4.91"/>
    <x v="2"/>
    <x v="1"/>
    <n v="-1.967857142857143"/>
    <n v="-46.747500000000002"/>
    <x v="13"/>
    <s v="Mar 2015"/>
    <s v="Mar 2015  Week 14"/>
    <x v="0"/>
    <x v="0"/>
    <x v="0"/>
    <x v="0"/>
  </r>
  <r>
    <n v="1316"/>
    <s v="Marion Lindsey"/>
    <x v="4"/>
    <n v="0.04"/>
    <n v="5.34"/>
    <n v="2.99"/>
    <x v="1"/>
    <x v="2"/>
    <x v="2"/>
    <x v="5"/>
    <x v="5"/>
    <s v="Wilson Jones 14 Line Acrylic Coated Pressboard Data Binders"/>
    <n v="0.38"/>
    <s v="United States"/>
    <x v="2"/>
    <x v="3"/>
    <x v="41"/>
    <x v="44"/>
    <d v="2015-03-30T00:00:00"/>
    <x v="2"/>
    <x v="2"/>
    <x v="88"/>
    <d v="2015-04-01T00:00:00"/>
    <d v="2015-04-01T00:00:00"/>
    <d v="2015-04-30T00:00:00"/>
    <d v="2015-04-01T00:00:00"/>
    <n v="3.4510000000000001"/>
    <n v="11"/>
    <n v="58.81"/>
    <x v="703"/>
    <n v="5.3"/>
    <x v="2"/>
    <x v="2"/>
    <n v="5.8680496514198266E-2"/>
    <n v="62.261000000000003"/>
    <x v="13"/>
    <s v="Mar 2015"/>
    <s v="Mar 2015  Week 14"/>
    <x v="1"/>
    <x v="1"/>
    <x v="1"/>
    <x v="0"/>
  </r>
  <r>
    <n v="1316"/>
    <s v="Marion Lindsey"/>
    <x v="4"/>
    <n v="0.06"/>
    <n v="55.99"/>
    <n v="5"/>
    <x v="1"/>
    <x v="2"/>
    <x v="1"/>
    <x v="12"/>
    <x v="1"/>
    <s v="Accessory6"/>
    <n v="0.8"/>
    <s v="United States"/>
    <x v="2"/>
    <x v="3"/>
    <x v="41"/>
    <x v="44"/>
    <d v="2015-03-30T00:00:00"/>
    <x v="2"/>
    <x v="2"/>
    <x v="88"/>
    <d v="2015-04-01T00:00:00"/>
    <d v="2015-04-01T00:00:00"/>
    <d v="2015-04-30T00:00:00"/>
    <d v="2015-04-01T00:00:00"/>
    <n v="-275.25299999999999"/>
    <n v="1"/>
    <n v="47.38"/>
    <x v="703"/>
    <n v="55.93"/>
    <x v="2"/>
    <x v="2"/>
    <n v="-5.8094765723934145"/>
    <n v="-227.87299999999999"/>
    <x v="13"/>
    <s v="Mar 2015"/>
    <s v="Mar 2015  Week 14"/>
    <x v="1"/>
    <x v="1"/>
    <x v="1"/>
    <x v="0"/>
  </r>
  <r>
    <n v="1840"/>
    <s v="Clifford Webb"/>
    <x v="3"/>
    <n v="7.0000000000000007E-2"/>
    <n v="40.98"/>
    <n v="2.99"/>
    <x v="1"/>
    <x v="2"/>
    <x v="2"/>
    <x v="5"/>
    <x v="5"/>
    <s v="Avery Trapezoid Ring Binder, 3&quot; Capacity, Black, 1040 sheets"/>
    <n v="0.36"/>
    <s v="United States"/>
    <x v="3"/>
    <x v="35"/>
    <x v="549"/>
    <x v="602"/>
    <d v="2015-03-30T00:00:00"/>
    <x v="2"/>
    <x v="2"/>
    <x v="88"/>
    <d v="2015-04-01T00:00:00"/>
    <d v="2015-04-01T00:00:00"/>
    <d v="2015-04-30T00:00:00"/>
    <d v="2015-04-01T00:00:00"/>
    <n v="369.20519999999999"/>
    <n v="13"/>
    <n v="535.08000000000004"/>
    <x v="704"/>
    <n v="40.909999999999997"/>
    <x v="3"/>
    <x v="2"/>
    <n v="0.69"/>
    <n v="904.28520000000003"/>
    <x v="13"/>
    <s v="Mar 2015"/>
    <s v="Mar 2015  Week 14"/>
    <x v="0"/>
    <x v="0"/>
    <x v="0"/>
    <x v="0"/>
  </r>
  <r>
    <n v="2066"/>
    <s v="Claudia Webb"/>
    <x v="0"/>
    <n v="0.09"/>
    <n v="20.99"/>
    <n v="4.8099999999999996"/>
    <x v="2"/>
    <x v="2"/>
    <x v="1"/>
    <x v="12"/>
    <x v="6"/>
    <s v="1726 Digital Answering Machine"/>
    <n v="0.57999999999999996"/>
    <s v="United States"/>
    <x v="0"/>
    <x v="9"/>
    <x v="534"/>
    <x v="585"/>
    <d v="2015-03-31T00:00:00"/>
    <x v="2"/>
    <x v="2"/>
    <x v="89"/>
    <d v="2015-04-01T00:00:00"/>
    <d v="2015-04-01T00:00:00"/>
    <d v="2015-04-30T00:00:00"/>
    <d v="2015-04-01T00:00:00"/>
    <n v="272.69400000000002"/>
    <n v="2"/>
    <n v="38.979999999999997"/>
    <x v="705"/>
    <n v="20.9"/>
    <x v="0"/>
    <x v="1"/>
    <n v="6.995741405849154"/>
    <n v="311.67400000000004"/>
    <x v="13"/>
    <s v="Mar 2015"/>
    <s v="Mar 2015  Week 14"/>
    <x v="1"/>
    <x v="1"/>
    <x v="0"/>
    <x v="0"/>
  </r>
  <r>
    <n v="3177"/>
    <s v="Laurie Petty"/>
    <x v="0"/>
    <n v="0.06"/>
    <n v="1.68"/>
    <n v="1"/>
    <x v="1"/>
    <x v="1"/>
    <x v="2"/>
    <x v="2"/>
    <x v="2"/>
    <s v="Prang Dustless Chalk Sticks"/>
    <n v="0.35"/>
    <s v="United States"/>
    <x v="0"/>
    <x v="12"/>
    <x v="463"/>
    <x v="506"/>
    <d v="2015-03-31T00:00:00"/>
    <x v="2"/>
    <x v="2"/>
    <x v="89"/>
    <d v="2015-04-02T00:00:00"/>
    <d v="2015-04-02T00:00:00"/>
    <d v="2015-04-30T00:00:00"/>
    <d v="2015-04-02T00:00:00"/>
    <n v="-1319.5"/>
    <n v="5"/>
    <n v="8.65"/>
    <x v="706"/>
    <n v="1.6199999999999999"/>
    <x v="0"/>
    <x v="2"/>
    <n v="-152.54335260115607"/>
    <n v="-1310.85"/>
    <x v="13"/>
    <s v="Mar 2015"/>
    <s v="Mar 2015  Week 14"/>
    <x v="1"/>
    <x v="1"/>
    <x v="0"/>
    <x v="0"/>
  </r>
  <r>
    <n v="1083"/>
    <s v="Hazel Dale"/>
    <x v="3"/>
    <n v="7.0000000000000007E-2"/>
    <n v="55.99"/>
    <n v="5"/>
    <x v="2"/>
    <x v="3"/>
    <x v="1"/>
    <x v="12"/>
    <x v="1"/>
    <s v="Accessory36"/>
    <n v="0.83"/>
    <s v="United States"/>
    <x v="1"/>
    <x v="10"/>
    <x v="232"/>
    <x v="603"/>
    <d v="2015-03-31T00:00:00"/>
    <x v="2"/>
    <x v="2"/>
    <x v="89"/>
    <d v="2015-04-02T00:00:00"/>
    <d v="2015-04-02T00:00:00"/>
    <d v="2015-04-30T00:00:00"/>
    <d v="2015-04-02T00:00:00"/>
    <n v="-232.99100000000001"/>
    <n v="1"/>
    <n v="54.08"/>
    <x v="707"/>
    <n v="55.92"/>
    <x v="1"/>
    <x v="2"/>
    <n v="-4.3082655325443788"/>
    <n v="-178.911"/>
    <x v="13"/>
    <s v="Mar 2015"/>
    <s v="Mar 2015  Week 14"/>
    <x v="0"/>
    <x v="0"/>
    <x v="0"/>
    <x v="0"/>
  </r>
  <r>
    <n v="3224"/>
    <s v="Claudia White"/>
    <x v="0"/>
    <n v="0.06"/>
    <n v="60.98"/>
    <n v="30"/>
    <x v="0"/>
    <x v="0"/>
    <x v="0"/>
    <x v="9"/>
    <x v="3"/>
    <s v="Novimex Fabric Task Chair"/>
    <n v="0.7"/>
    <s v="United States"/>
    <x v="0"/>
    <x v="34"/>
    <x v="550"/>
    <x v="604"/>
    <d v="2015-04-01T00:00:00"/>
    <x v="3"/>
    <x v="3"/>
    <x v="90"/>
    <d v="2015-04-02T00:00:00"/>
    <d v="2015-04-02T00:00:00"/>
    <d v="2015-04-30T00:00:00"/>
    <d v="2015-04-02T00:00:00"/>
    <n v="-74.087999999999994"/>
    <n v="2"/>
    <n v="125.9"/>
    <x v="708"/>
    <n v="60.919999999999995"/>
    <x v="0"/>
    <x v="1"/>
    <n v="-0.58846703733121519"/>
    <n v="51.812000000000012"/>
    <x v="13"/>
    <s v="Apr 2015"/>
    <s v="Apr 2015  Week 14"/>
    <x v="0"/>
    <x v="0"/>
    <x v="0"/>
    <x v="1"/>
  </r>
  <r>
    <n v="623"/>
    <s v="Jenny Petty"/>
    <x v="1"/>
    <n v="0.05"/>
    <n v="6.48"/>
    <n v="8.4"/>
    <x v="1"/>
    <x v="2"/>
    <x v="2"/>
    <x v="7"/>
    <x v="5"/>
    <s v="Xerox 212"/>
    <n v="0.37"/>
    <s v="United States"/>
    <x v="3"/>
    <x v="47"/>
    <x v="551"/>
    <x v="605"/>
    <d v="2015-04-01T00:00:00"/>
    <x v="3"/>
    <x v="3"/>
    <x v="90"/>
    <d v="2015-04-03T00:00:00"/>
    <d v="2015-04-03T00:00:00"/>
    <d v="2015-04-30T00:00:00"/>
    <d v="2015-04-03T00:00:00"/>
    <n v="-226.34639999999999"/>
    <n v="21"/>
    <n v="136.99"/>
    <x v="709"/>
    <n v="6.4300000000000006"/>
    <x v="3"/>
    <x v="2"/>
    <n v="-1.6522841083290749"/>
    <n v="-89.356399999999979"/>
    <x v="13"/>
    <s v="Apr 2015"/>
    <s v="Apr 2015  Week 14"/>
    <x v="0"/>
    <x v="0"/>
    <x v="0"/>
    <x v="1"/>
  </r>
  <r>
    <n v="624"/>
    <s v="Terry Klein"/>
    <x v="1"/>
    <n v="0.05"/>
    <n v="55.99"/>
    <n v="5"/>
    <x v="1"/>
    <x v="2"/>
    <x v="1"/>
    <x v="12"/>
    <x v="1"/>
    <s v="Accessory6"/>
    <n v="0.8"/>
    <s v="United States"/>
    <x v="3"/>
    <x v="42"/>
    <x v="552"/>
    <x v="606"/>
    <d v="2015-04-01T00:00:00"/>
    <x v="3"/>
    <x v="3"/>
    <x v="90"/>
    <d v="2015-04-01T00:00:00"/>
    <d v="2015-04-01T00:00:00"/>
    <d v="2015-04-30T00:00:00"/>
    <d v="2015-04-01T00:00:00"/>
    <n v="-281.17583999999999"/>
    <n v="2"/>
    <n v="99.36"/>
    <x v="709"/>
    <n v="55.940000000000005"/>
    <x v="3"/>
    <x v="6"/>
    <n v="-2.8298695652173911"/>
    <n v="-181.81583999999998"/>
    <x v="13"/>
    <s v="Apr 2015"/>
    <s v="Apr 2015  Week 14"/>
    <x v="0"/>
    <x v="0"/>
    <x v="1"/>
    <x v="1"/>
  </r>
  <r>
    <n v="1849"/>
    <s v="Michelle Steele"/>
    <x v="1"/>
    <n v="0.09"/>
    <n v="35.99"/>
    <n v="1.1000000000000001"/>
    <x v="1"/>
    <x v="1"/>
    <x v="1"/>
    <x v="12"/>
    <x v="5"/>
    <s v="Accessory35"/>
    <n v="0.55000000000000004"/>
    <s v="United States"/>
    <x v="0"/>
    <x v="16"/>
    <x v="553"/>
    <x v="607"/>
    <d v="2015-04-01T00:00:00"/>
    <x v="3"/>
    <x v="3"/>
    <x v="90"/>
    <d v="2015-04-03T00:00:00"/>
    <d v="2015-04-03T00:00:00"/>
    <d v="2015-04-30T00:00:00"/>
    <d v="2015-04-03T00:00:00"/>
    <n v="19.350000000000001"/>
    <n v="8"/>
    <n v="222.71"/>
    <x v="710"/>
    <n v="35.9"/>
    <x v="0"/>
    <x v="2"/>
    <n v="8.6884288985676447E-2"/>
    <n v="242.06"/>
    <x v="13"/>
    <s v="Apr 2015"/>
    <s v="Apr 2015  Week 14"/>
    <x v="0"/>
    <x v="0"/>
    <x v="0"/>
    <x v="1"/>
  </r>
  <r>
    <n v="1849"/>
    <s v="Michelle Steele"/>
    <x v="1"/>
    <n v="0.01"/>
    <n v="125.99"/>
    <n v="2.5"/>
    <x v="1"/>
    <x v="1"/>
    <x v="1"/>
    <x v="12"/>
    <x v="5"/>
    <s v="i2000"/>
    <n v="0.6"/>
    <s v="United States"/>
    <x v="0"/>
    <x v="16"/>
    <x v="553"/>
    <x v="607"/>
    <d v="2015-04-01T00:00:00"/>
    <x v="3"/>
    <x v="3"/>
    <x v="90"/>
    <d v="2015-04-02T00:00:00"/>
    <d v="2015-04-02T00:00:00"/>
    <d v="2015-04-30T00:00:00"/>
    <d v="2015-04-02T00:00:00"/>
    <n v="-967.83399999999995"/>
    <n v="2"/>
    <n v="220.52"/>
    <x v="710"/>
    <n v="125.97999999999999"/>
    <x v="0"/>
    <x v="1"/>
    <n v="-4.3888717576637033"/>
    <n v="-747.31399999999996"/>
    <x v="13"/>
    <s v="Apr 2015"/>
    <s v="Apr 2015  Week 14"/>
    <x v="1"/>
    <x v="1"/>
    <x v="1"/>
    <x v="1"/>
  </r>
  <r>
    <n v="3246"/>
    <s v="Wanda Harris"/>
    <x v="2"/>
    <n v="0.06"/>
    <n v="5.18"/>
    <n v="2.04"/>
    <x v="1"/>
    <x v="0"/>
    <x v="2"/>
    <x v="7"/>
    <x v="2"/>
    <s v="Array® Memo Cubes"/>
    <n v="0.36"/>
    <s v="United States"/>
    <x v="3"/>
    <x v="47"/>
    <x v="554"/>
    <x v="608"/>
    <d v="2015-04-01T00:00:00"/>
    <x v="3"/>
    <x v="3"/>
    <x v="90"/>
    <d v="2015-04-01T00:00:00"/>
    <d v="2015-04-01T00:00:00"/>
    <d v="2015-04-30T00:00:00"/>
    <d v="2015-04-01T00:00:00"/>
    <n v="1.9503999999999999"/>
    <n v="4"/>
    <n v="21.86"/>
    <x v="711"/>
    <n v="5.12"/>
    <x v="3"/>
    <x v="6"/>
    <n v="8.9222323879231472E-2"/>
    <n v="23.810399999999998"/>
    <x v="13"/>
    <s v="Apr 2015"/>
    <s v="Apr 2015  Week 14"/>
    <x v="0"/>
    <x v="0"/>
    <x v="0"/>
    <x v="1"/>
  </r>
  <r>
    <n v="568"/>
    <s v="Peter McConnell"/>
    <x v="4"/>
    <n v="0.08"/>
    <n v="67.28"/>
    <n v="19.989999999999998"/>
    <x v="2"/>
    <x v="1"/>
    <x v="2"/>
    <x v="5"/>
    <x v="5"/>
    <s v="Catalog Binders with Expanding Posts"/>
    <n v="0.4"/>
    <s v="United States"/>
    <x v="0"/>
    <x v="0"/>
    <x v="413"/>
    <x v="450"/>
    <d v="2015-04-01T00:00:00"/>
    <x v="3"/>
    <x v="3"/>
    <x v="90"/>
    <d v="2015-04-03T00:00:00"/>
    <d v="2015-04-03T00:00:00"/>
    <d v="2015-04-30T00:00:00"/>
    <d v="2015-04-03T00:00:00"/>
    <n v="224.85059999999999"/>
    <n v="16"/>
    <n v="1066.54"/>
    <x v="712"/>
    <n v="67.2"/>
    <x v="0"/>
    <x v="2"/>
    <n v="0.21082247266862938"/>
    <n v="1291.3905999999999"/>
    <x v="13"/>
    <s v="Apr 2015"/>
    <s v="Apr 2015  Week 14"/>
    <x v="1"/>
    <x v="1"/>
    <x v="0"/>
    <x v="1"/>
  </r>
  <r>
    <n v="3306"/>
    <s v="Claire Warren"/>
    <x v="4"/>
    <n v="0.06"/>
    <n v="11.33"/>
    <n v="6.12"/>
    <x v="1"/>
    <x v="0"/>
    <x v="2"/>
    <x v="8"/>
    <x v="6"/>
    <s v="Holmes Replacement Filter for HEPA Air Cleaner, Medium Room"/>
    <n v="0.42"/>
    <s v="United States"/>
    <x v="3"/>
    <x v="22"/>
    <x v="555"/>
    <x v="609"/>
    <d v="2015-04-01T00:00:00"/>
    <x v="3"/>
    <x v="3"/>
    <x v="90"/>
    <d v="2015-04-03T00:00:00"/>
    <d v="2015-04-03T00:00:00"/>
    <d v="2015-04-30T00:00:00"/>
    <d v="2015-04-03T00:00:00"/>
    <n v="-15.92"/>
    <n v="1"/>
    <n v="17.62"/>
    <x v="713"/>
    <n v="11.27"/>
    <x v="3"/>
    <x v="2"/>
    <n v="-0.9035187287173666"/>
    <n v="1.7000000000000011"/>
    <x v="13"/>
    <s v="Apr 2015"/>
    <s v="Apr 2015  Week 14"/>
    <x v="0"/>
    <x v="0"/>
    <x v="0"/>
    <x v="1"/>
  </r>
  <r>
    <n v="2859"/>
    <s v="Brad H Blake"/>
    <x v="3"/>
    <n v="0.03"/>
    <n v="142.86000000000001"/>
    <n v="19.989999999999998"/>
    <x v="1"/>
    <x v="3"/>
    <x v="2"/>
    <x v="6"/>
    <x v="5"/>
    <s v="Letter Size Cart"/>
    <n v="0.56000000000000005"/>
    <s v="United States"/>
    <x v="0"/>
    <x v="12"/>
    <x v="556"/>
    <x v="610"/>
    <d v="2015-04-01T00:00:00"/>
    <x v="3"/>
    <x v="3"/>
    <x v="90"/>
    <d v="2015-04-03T00:00:00"/>
    <d v="2015-04-03T00:00:00"/>
    <d v="2015-04-30T00:00:00"/>
    <d v="2015-04-03T00:00:00"/>
    <n v="-8.3880999999999997"/>
    <n v="23"/>
    <n v="3292.02"/>
    <x v="714"/>
    <n v="142.83000000000001"/>
    <x v="0"/>
    <x v="2"/>
    <n v="-2.5480100363910302E-3"/>
    <n v="3283.6318999999999"/>
    <x v="13"/>
    <s v="Apr 2015"/>
    <s v="Apr 2015  Week 14"/>
    <x v="0"/>
    <x v="0"/>
    <x v="0"/>
    <x v="1"/>
  </r>
  <r>
    <n v="197"/>
    <s v="Samantha Weaver"/>
    <x v="0"/>
    <n v="0"/>
    <n v="161.55000000000001"/>
    <n v="19.989999999999998"/>
    <x v="1"/>
    <x v="0"/>
    <x v="2"/>
    <x v="6"/>
    <x v="5"/>
    <s v="Fellowes Super Stor/Drawer® Files"/>
    <n v="0.66"/>
    <s v="United States"/>
    <x v="1"/>
    <x v="38"/>
    <x v="557"/>
    <x v="611"/>
    <d v="2015-04-02T00:00:00"/>
    <x v="3"/>
    <x v="3"/>
    <x v="91"/>
    <d v="2015-04-04T00:00:00"/>
    <d v="2015-04-04T00:00:00"/>
    <d v="2015-04-30T00:00:00"/>
    <d v="2015-04-04T00:00:00"/>
    <n v="1167.1579999999999"/>
    <n v="19"/>
    <n v="3108.98"/>
    <x v="715"/>
    <n v="161.55000000000001"/>
    <x v="1"/>
    <x v="2"/>
    <n v="0.37541508790664457"/>
    <n v="4276.1379999999999"/>
    <x v="13"/>
    <s v="Apr 2015"/>
    <s v="Apr 2015  Week 14"/>
    <x v="0"/>
    <x v="0"/>
    <x v="0"/>
    <x v="1"/>
  </r>
  <r>
    <n v="198"/>
    <s v="Leroy Blanchard"/>
    <x v="0"/>
    <n v="0"/>
    <n v="161.55000000000001"/>
    <n v="19.989999999999998"/>
    <x v="1"/>
    <x v="0"/>
    <x v="2"/>
    <x v="6"/>
    <x v="5"/>
    <s v="Fellowes Super Stor/Drawer® Files"/>
    <n v="0.66"/>
    <s v="United States"/>
    <x v="1"/>
    <x v="25"/>
    <x v="318"/>
    <x v="612"/>
    <d v="2015-04-02T00:00:00"/>
    <x v="3"/>
    <x v="3"/>
    <x v="91"/>
    <d v="2015-04-04T00:00:00"/>
    <d v="2015-04-04T00:00:00"/>
    <d v="2015-04-30T00:00:00"/>
    <d v="2015-04-04T00:00:00"/>
    <n v="1014.92"/>
    <n v="77"/>
    <n v="12599.55"/>
    <x v="716"/>
    <n v="161.55000000000001"/>
    <x v="1"/>
    <x v="2"/>
    <n v="8.0552083209320974E-2"/>
    <n v="13614.47"/>
    <x v="13"/>
    <s v="Apr 2015"/>
    <s v="Apr 2015  Week 14"/>
    <x v="0"/>
    <x v="0"/>
    <x v="0"/>
    <x v="1"/>
  </r>
  <r>
    <n v="2667"/>
    <s v="Pat Baker"/>
    <x v="1"/>
    <n v="0.04"/>
    <n v="90.24"/>
    <n v="0.99"/>
    <x v="1"/>
    <x v="2"/>
    <x v="2"/>
    <x v="8"/>
    <x v="5"/>
    <s v="Kensington 6 Outlet MasterPiece® HOMEOFFICE Power Control Center"/>
    <n v="0.56000000000000005"/>
    <s v="United States"/>
    <x v="3"/>
    <x v="27"/>
    <x v="558"/>
    <x v="613"/>
    <d v="2015-04-02T00:00:00"/>
    <x v="3"/>
    <x v="3"/>
    <x v="91"/>
    <d v="2015-04-04T00:00:00"/>
    <d v="2015-04-04T00:00:00"/>
    <d v="2015-04-30T00:00:00"/>
    <d v="2015-04-04T00:00:00"/>
    <n v="246.2748"/>
    <n v="4"/>
    <n v="356.92"/>
    <x v="717"/>
    <n v="90.199999999999989"/>
    <x v="3"/>
    <x v="2"/>
    <n v="0.69"/>
    <n v="603.19479999999999"/>
    <x v="13"/>
    <s v="Apr 2015"/>
    <s v="Apr 2015  Week 14"/>
    <x v="0"/>
    <x v="0"/>
    <x v="0"/>
    <x v="1"/>
  </r>
  <r>
    <n v="2667"/>
    <s v="Pat Baker"/>
    <x v="1"/>
    <n v="0.09"/>
    <n v="47.9"/>
    <n v="5.86"/>
    <x v="2"/>
    <x v="2"/>
    <x v="2"/>
    <x v="7"/>
    <x v="5"/>
    <s v="Xerox 1938"/>
    <n v="0.37"/>
    <s v="United States"/>
    <x v="3"/>
    <x v="27"/>
    <x v="558"/>
    <x v="613"/>
    <d v="2015-04-02T00:00:00"/>
    <x v="3"/>
    <x v="3"/>
    <x v="91"/>
    <d v="2015-04-04T00:00:00"/>
    <d v="2015-04-04T00:00:00"/>
    <d v="2015-04-30T00:00:00"/>
    <d v="2015-04-04T00:00:00"/>
    <n v="93.950400000000002"/>
    <n v="3"/>
    <n v="136.16"/>
    <x v="717"/>
    <n v="47.809999999999995"/>
    <x v="3"/>
    <x v="2"/>
    <n v="0.69000000000000006"/>
    <n v="230.1104"/>
    <x v="13"/>
    <s v="Apr 2015"/>
    <s v="Apr 2015  Week 14"/>
    <x v="1"/>
    <x v="1"/>
    <x v="1"/>
    <x v="1"/>
  </r>
  <r>
    <n v="228"/>
    <s v="Colleen Andrews"/>
    <x v="4"/>
    <n v="0.03"/>
    <n v="60.89"/>
    <n v="32.409999999999997"/>
    <x v="0"/>
    <x v="0"/>
    <x v="0"/>
    <x v="9"/>
    <x v="3"/>
    <s v="Global Push Button Manager's Chair, Indigo"/>
    <n v="0.56000000000000005"/>
    <s v="United States"/>
    <x v="0"/>
    <x v="9"/>
    <x v="559"/>
    <x v="614"/>
    <d v="2015-04-02T00:00:00"/>
    <x v="3"/>
    <x v="3"/>
    <x v="91"/>
    <d v="2015-04-03T00:00:00"/>
    <d v="2015-04-03T00:00:00"/>
    <d v="2015-04-30T00:00:00"/>
    <d v="2015-04-03T00:00:00"/>
    <n v="36.353999999999999"/>
    <n v="7"/>
    <n v="450.49"/>
    <x v="718"/>
    <n v="60.86"/>
    <x v="0"/>
    <x v="1"/>
    <n v="8.0698794645830088E-2"/>
    <n v="486.84399999999999"/>
    <x v="13"/>
    <s v="Apr 2015"/>
    <s v="Apr 2015  Week 14"/>
    <x v="0"/>
    <x v="0"/>
    <x v="0"/>
    <x v="1"/>
  </r>
  <r>
    <n v="2957"/>
    <s v="Francis I Davis"/>
    <x v="4"/>
    <n v="0.1"/>
    <n v="37.94"/>
    <n v="5.08"/>
    <x v="2"/>
    <x v="3"/>
    <x v="2"/>
    <x v="7"/>
    <x v="2"/>
    <s v="Snap-A-Way® Black Print Carbonless Ruled Speed Letter, Triplicate"/>
    <n v="0.38"/>
    <s v="United States"/>
    <x v="1"/>
    <x v="30"/>
    <x v="560"/>
    <x v="615"/>
    <d v="2015-04-02T00:00:00"/>
    <x v="3"/>
    <x v="3"/>
    <x v="91"/>
    <d v="2015-04-04T00:00:00"/>
    <d v="2015-04-04T00:00:00"/>
    <d v="2015-04-30T00:00:00"/>
    <d v="2015-04-04T00:00:00"/>
    <n v="95.054400000000001"/>
    <n v="4"/>
    <n v="137.76"/>
    <x v="719"/>
    <n v="37.839999999999996"/>
    <x v="1"/>
    <x v="2"/>
    <n v="0.69000000000000006"/>
    <n v="232.81439999999998"/>
    <x v="13"/>
    <s v="Apr 2015"/>
    <s v="Apr 2015  Week 14"/>
    <x v="0"/>
    <x v="0"/>
    <x v="0"/>
    <x v="1"/>
  </r>
  <r>
    <n v="1112"/>
    <s v="Luis Kerr"/>
    <x v="3"/>
    <n v="0.03"/>
    <n v="300.98"/>
    <n v="54.92"/>
    <x v="0"/>
    <x v="3"/>
    <x v="0"/>
    <x v="10"/>
    <x v="0"/>
    <s v="Atlantic Metals Mobile 5-Shelf Bookcases, Custom Colors"/>
    <n v="0.55000000000000004"/>
    <s v="United States"/>
    <x v="2"/>
    <x v="8"/>
    <x v="561"/>
    <x v="616"/>
    <d v="2015-04-02T00:00:00"/>
    <x v="3"/>
    <x v="3"/>
    <x v="91"/>
    <d v="2015-04-04T00:00:00"/>
    <d v="2015-04-04T00:00:00"/>
    <d v="2015-04-30T00:00:00"/>
    <d v="2015-04-04T00:00:00"/>
    <n v="1272.5808"/>
    <n v="12"/>
    <n v="3527.82"/>
    <x v="720"/>
    <n v="300.95000000000005"/>
    <x v="2"/>
    <x v="2"/>
    <n v="0.36072724798884293"/>
    <n v="4800.4008000000003"/>
    <x v="13"/>
    <s v="Apr 2015"/>
    <s v="Apr 2015  Week 14"/>
    <x v="0"/>
    <x v="0"/>
    <x v="0"/>
    <x v="1"/>
  </r>
  <r>
    <n v="1112"/>
    <s v="Luis Kerr"/>
    <x v="3"/>
    <n v="0.02"/>
    <n v="2550.14"/>
    <n v="29.7"/>
    <x v="0"/>
    <x v="3"/>
    <x v="1"/>
    <x v="3"/>
    <x v="3"/>
    <s v="Epson DFX-8500 Dot Matrix Printer"/>
    <n v="0.56999999999999995"/>
    <s v="United States"/>
    <x v="2"/>
    <x v="8"/>
    <x v="561"/>
    <x v="616"/>
    <d v="2015-04-02T00:00:00"/>
    <x v="3"/>
    <x v="3"/>
    <x v="91"/>
    <d v="2015-04-04T00:00:00"/>
    <d v="2015-04-04T00:00:00"/>
    <d v="2015-04-30T00:00:00"/>
    <d v="2015-04-04T00:00:00"/>
    <n v="-5390.7388920000003"/>
    <n v="2"/>
    <n v="4698.21"/>
    <x v="720"/>
    <n v="2550.12"/>
    <x v="2"/>
    <x v="2"/>
    <n v="-1.1474027112453467"/>
    <n v="-692.52889200000027"/>
    <x v="13"/>
    <s v="Apr 2015"/>
    <s v="Apr 2015  Week 14"/>
    <x v="1"/>
    <x v="1"/>
    <x v="1"/>
    <x v="1"/>
  </r>
  <r>
    <n v="1777"/>
    <s v="Miriam Greenberg"/>
    <x v="3"/>
    <n v="0.03"/>
    <n v="19.989999999999998"/>
    <n v="11.17"/>
    <x v="1"/>
    <x v="3"/>
    <x v="0"/>
    <x v="11"/>
    <x v="4"/>
    <s v="Telescoping Adjustable Floor Lamp"/>
    <n v="0.6"/>
    <s v="United States"/>
    <x v="1"/>
    <x v="2"/>
    <x v="27"/>
    <x v="29"/>
    <d v="2015-04-02T00:00:00"/>
    <x v="3"/>
    <x v="3"/>
    <x v="91"/>
    <d v="2015-04-03T00:00:00"/>
    <d v="2015-04-03T00:00:00"/>
    <d v="2015-04-30T00:00:00"/>
    <d v="2015-04-03T00:00:00"/>
    <n v="-20.8764"/>
    <n v="12"/>
    <n v="251.61"/>
    <x v="721"/>
    <n v="19.959999999999997"/>
    <x v="1"/>
    <x v="1"/>
    <n v="-8.2971265053058296E-2"/>
    <n v="230.73360000000002"/>
    <x v="13"/>
    <s v="Apr 2015"/>
    <s v="Apr 2015  Week 14"/>
    <x v="1"/>
    <x v="1"/>
    <x v="0"/>
    <x v="1"/>
  </r>
  <r>
    <n v="2014"/>
    <s v="Cathy Simon"/>
    <x v="0"/>
    <n v="0.06"/>
    <n v="6.48"/>
    <n v="7.49"/>
    <x v="1"/>
    <x v="2"/>
    <x v="2"/>
    <x v="7"/>
    <x v="5"/>
    <s v="Xerox 220"/>
    <n v="0.37"/>
    <s v="United States"/>
    <x v="1"/>
    <x v="20"/>
    <x v="508"/>
    <x v="557"/>
    <d v="2015-04-04T00:00:00"/>
    <x v="3"/>
    <x v="3"/>
    <x v="92"/>
    <d v="2015-04-04T00:00:00"/>
    <d v="2015-04-04T00:00:00"/>
    <d v="2015-04-30T00:00:00"/>
    <d v="2015-04-04T00:00:00"/>
    <n v="-191.49"/>
    <n v="12"/>
    <n v="74.930000000000007"/>
    <x v="722"/>
    <n v="6.4200000000000008"/>
    <x v="1"/>
    <x v="6"/>
    <n v="-2.5555852128653407"/>
    <n v="-116.56"/>
    <x v="13"/>
    <s v="Apr 2015"/>
    <s v="Apr 2015  Week 14"/>
    <x v="1"/>
    <x v="1"/>
    <x v="0"/>
    <x v="1"/>
  </r>
  <r>
    <n v="911"/>
    <s v="Marsha P Joyner"/>
    <x v="1"/>
    <n v="0.01"/>
    <n v="59.76"/>
    <n v="9.7100000000000009"/>
    <x v="1"/>
    <x v="3"/>
    <x v="2"/>
    <x v="6"/>
    <x v="5"/>
    <s v="Advantus 10-Drawer Portable Organizer, Chrome Metal Frame, Smoke Drawers"/>
    <n v="0.56999999999999995"/>
    <s v="United States"/>
    <x v="3"/>
    <x v="44"/>
    <x v="240"/>
    <x v="253"/>
    <d v="2015-04-04T00:00:00"/>
    <x v="3"/>
    <x v="3"/>
    <x v="92"/>
    <d v="2015-04-06T00:00:00"/>
    <d v="2015-04-06T00:00:00"/>
    <d v="2015-04-30T00:00:00"/>
    <d v="2015-04-06T00:00:00"/>
    <n v="354.3288"/>
    <n v="8"/>
    <n v="513.52"/>
    <x v="723"/>
    <n v="59.75"/>
    <x v="3"/>
    <x v="2"/>
    <n v="0.69000000000000006"/>
    <n v="867.84879999999998"/>
    <x v="13"/>
    <s v="Apr 2015"/>
    <s v="Apr 2015  Week 14"/>
    <x v="1"/>
    <x v="1"/>
    <x v="0"/>
    <x v="1"/>
  </r>
  <r>
    <n v="2685"/>
    <s v="Kathryn Wolfe"/>
    <x v="1"/>
    <n v="0"/>
    <n v="7.38"/>
    <n v="11.51"/>
    <x v="1"/>
    <x v="0"/>
    <x v="2"/>
    <x v="5"/>
    <x v="5"/>
    <s v="GBC Plastic Binding Combs"/>
    <n v="0.36"/>
    <s v="United States"/>
    <x v="3"/>
    <x v="11"/>
    <x v="562"/>
    <x v="617"/>
    <d v="2015-04-04T00:00:00"/>
    <x v="3"/>
    <x v="3"/>
    <x v="92"/>
    <d v="2015-04-05T00:00:00"/>
    <d v="2015-04-05T00:00:00"/>
    <d v="2015-04-30T00:00:00"/>
    <d v="2015-04-05T00:00:00"/>
    <n v="-66.171000000000006"/>
    <n v="2"/>
    <n v="17.64"/>
    <x v="724"/>
    <n v="7.38"/>
    <x v="3"/>
    <x v="1"/>
    <n v="-3.7511904761904766"/>
    <n v="-48.531000000000006"/>
    <x v="13"/>
    <s v="Apr 2015"/>
    <s v="Apr 2015  Week 14"/>
    <x v="0"/>
    <x v="0"/>
    <x v="0"/>
    <x v="1"/>
  </r>
  <r>
    <n v="321"/>
    <s v="Arthur Lowe Nash"/>
    <x v="2"/>
    <n v="0.04"/>
    <n v="8.33"/>
    <n v="1.99"/>
    <x v="1"/>
    <x v="1"/>
    <x v="1"/>
    <x v="1"/>
    <x v="1"/>
    <s v="80 Minute Slim Jewel Case CD-R , 10/Pack - Staples"/>
    <n v="0.52"/>
    <s v="United States"/>
    <x v="3"/>
    <x v="36"/>
    <x v="563"/>
    <x v="618"/>
    <d v="2015-04-04T00:00:00"/>
    <x v="3"/>
    <x v="3"/>
    <x v="92"/>
    <d v="2015-04-09T00:00:00"/>
    <d v="2015-04-09T00:00:00"/>
    <d v="2015-04-30T00:00:00"/>
    <d v="2015-04-09T00:00:00"/>
    <n v="9.9268000000000001"/>
    <n v="11"/>
    <n v="89.76"/>
    <x v="725"/>
    <n v="8.2900000000000009"/>
    <x v="3"/>
    <x v="3"/>
    <n v="0.11059269162210338"/>
    <n v="99.686800000000005"/>
    <x v="13"/>
    <s v="Apr 2015"/>
    <s v="Apr 2015  Week 14"/>
    <x v="0"/>
    <x v="0"/>
    <x v="0"/>
    <x v="1"/>
  </r>
  <r>
    <n v="975"/>
    <s v="Francis Evans"/>
    <x v="2"/>
    <n v="0.1"/>
    <n v="2.2200000000000002"/>
    <n v="5"/>
    <x v="1"/>
    <x v="3"/>
    <x v="2"/>
    <x v="8"/>
    <x v="5"/>
    <s v="Hoover Replacement Belt for Commercial Guardsman Heavy-Duty Upright Vacuum"/>
    <n v="0.55000000000000004"/>
    <s v="United States"/>
    <x v="3"/>
    <x v="35"/>
    <x v="203"/>
    <x v="619"/>
    <d v="2015-04-04T00:00:00"/>
    <x v="3"/>
    <x v="3"/>
    <x v="92"/>
    <d v="2015-04-09T00:00:00"/>
    <d v="2015-04-09T00:00:00"/>
    <d v="2015-04-30T00:00:00"/>
    <d v="2015-04-09T00:00:00"/>
    <n v="-21.319199999999999"/>
    <n v="3"/>
    <n v="8.8000000000000007"/>
    <x v="726"/>
    <n v="2.12"/>
    <x v="3"/>
    <x v="3"/>
    <n v="-2.4226363636363635"/>
    <n v="-12.519199999999998"/>
    <x v="13"/>
    <s v="Apr 2015"/>
    <s v="Apr 2015  Week 14"/>
    <x v="0"/>
    <x v="0"/>
    <x v="0"/>
    <x v="1"/>
  </r>
  <r>
    <n v="1918"/>
    <s v="Hannah Tyson"/>
    <x v="2"/>
    <n v="0.1"/>
    <n v="10.44"/>
    <n v="5.75"/>
    <x v="2"/>
    <x v="2"/>
    <x v="2"/>
    <x v="5"/>
    <x v="5"/>
    <s v="Avery® 3 1/2&quot; Diskette Storage Pages, 10/Pack"/>
    <n v="0.39"/>
    <s v="United States"/>
    <x v="0"/>
    <x v="1"/>
    <x v="564"/>
    <x v="620"/>
    <d v="2015-04-04T00:00:00"/>
    <x v="3"/>
    <x v="3"/>
    <x v="92"/>
    <d v="2015-04-11T00:00:00"/>
    <d v="2015-04-11T00:00:00"/>
    <d v="2015-04-30T00:00:00"/>
    <d v="2015-04-11T00:00:00"/>
    <n v="125.724"/>
    <n v="17"/>
    <n v="168.04"/>
    <x v="727"/>
    <n v="10.34"/>
    <x v="0"/>
    <x v="7"/>
    <n v="0.74817900499880985"/>
    <n v="293.76400000000001"/>
    <x v="13"/>
    <s v="Apr 2015"/>
    <s v="Apr 2015  Week 14"/>
    <x v="0"/>
    <x v="0"/>
    <x v="0"/>
    <x v="1"/>
  </r>
  <r>
    <n v="2548"/>
    <s v="Wayne Bass"/>
    <x v="2"/>
    <n v="0"/>
    <n v="35.99"/>
    <n v="0.99"/>
    <x v="1"/>
    <x v="0"/>
    <x v="1"/>
    <x v="12"/>
    <x v="1"/>
    <s v="Accessory31"/>
    <n v="0.35"/>
    <s v="United States"/>
    <x v="2"/>
    <x v="8"/>
    <x v="10"/>
    <x v="621"/>
    <d v="2015-04-04T00:00:00"/>
    <x v="3"/>
    <x v="3"/>
    <x v="92"/>
    <d v="2015-04-11T00:00:00"/>
    <d v="2015-04-11T00:00:00"/>
    <d v="2015-04-30T00:00:00"/>
    <d v="2015-04-11T00:00:00"/>
    <n v="840.05100000000004"/>
    <n v="46"/>
    <n v="1477.57"/>
    <x v="728"/>
    <n v="35.99"/>
    <x v="2"/>
    <x v="7"/>
    <n v="0.56853550085613547"/>
    <n v="2317.6210000000001"/>
    <x v="13"/>
    <s v="Apr 2015"/>
    <s v="Apr 2015  Week 14"/>
    <x v="0"/>
    <x v="0"/>
    <x v="0"/>
    <x v="1"/>
  </r>
  <r>
    <n v="2551"/>
    <s v="Joan Bowers"/>
    <x v="2"/>
    <n v="0"/>
    <n v="35.99"/>
    <n v="0.99"/>
    <x v="1"/>
    <x v="0"/>
    <x v="1"/>
    <x v="12"/>
    <x v="1"/>
    <s v="Accessory31"/>
    <n v="0.35"/>
    <s v="United States"/>
    <x v="3"/>
    <x v="28"/>
    <x v="565"/>
    <x v="622"/>
    <d v="2015-04-04T00:00:00"/>
    <x v="3"/>
    <x v="3"/>
    <x v="92"/>
    <d v="2015-04-11T00:00:00"/>
    <d v="2015-04-11T00:00:00"/>
    <d v="2015-04-30T00:00:00"/>
    <d v="2015-04-11T00:00:00"/>
    <n v="265.96050000000002"/>
    <n v="12"/>
    <n v="385.45"/>
    <x v="729"/>
    <n v="35.99"/>
    <x v="3"/>
    <x v="7"/>
    <n v="0.69000000000000006"/>
    <n v="651.41049999999996"/>
    <x v="13"/>
    <s v="Apr 2015"/>
    <s v="Apr 2015  Week 14"/>
    <x v="0"/>
    <x v="0"/>
    <x v="0"/>
    <x v="1"/>
  </r>
  <r>
    <n v="114"/>
    <s v="Ron Newton"/>
    <x v="4"/>
    <n v="0.01"/>
    <n v="4.91"/>
    <n v="0.5"/>
    <x v="1"/>
    <x v="2"/>
    <x v="2"/>
    <x v="13"/>
    <x v="5"/>
    <s v="Avery 493"/>
    <n v="0.36"/>
    <s v="United States"/>
    <x v="2"/>
    <x v="14"/>
    <x v="19"/>
    <x v="19"/>
    <d v="2015-04-04T00:00:00"/>
    <x v="3"/>
    <x v="3"/>
    <x v="92"/>
    <d v="2015-04-06T00:00:00"/>
    <d v="2015-04-06T00:00:00"/>
    <d v="2015-04-30T00:00:00"/>
    <d v="2015-04-06T00:00:00"/>
    <n v="40.247700000000002"/>
    <n v="12"/>
    <n v="58.33"/>
    <x v="730"/>
    <n v="4.9000000000000004"/>
    <x v="2"/>
    <x v="2"/>
    <n v="0.69000000000000006"/>
    <n v="98.577699999999993"/>
    <x v="13"/>
    <s v="Apr 2015"/>
    <s v="Apr 2015  Week 14"/>
    <x v="1"/>
    <x v="1"/>
    <x v="0"/>
    <x v="1"/>
  </r>
  <r>
    <n v="114"/>
    <s v="Ron Newton"/>
    <x v="4"/>
    <n v="0.09"/>
    <n v="4"/>
    <n v="1.3"/>
    <x v="2"/>
    <x v="2"/>
    <x v="2"/>
    <x v="7"/>
    <x v="2"/>
    <s v="EcoTones® Memo Sheets"/>
    <n v="0.37"/>
    <s v="United States"/>
    <x v="2"/>
    <x v="14"/>
    <x v="19"/>
    <x v="19"/>
    <d v="2015-04-04T00:00:00"/>
    <x v="3"/>
    <x v="3"/>
    <x v="92"/>
    <d v="2015-04-06T00:00:00"/>
    <d v="2015-04-06T00:00:00"/>
    <d v="2015-04-30T00:00:00"/>
    <d v="2015-04-06T00:00:00"/>
    <n v="14.0898"/>
    <n v="5"/>
    <n v="20.420000000000002"/>
    <x v="730"/>
    <n v="3.91"/>
    <x v="2"/>
    <x v="2"/>
    <n v="0.69"/>
    <n v="34.509799999999998"/>
    <x v="13"/>
    <s v="Apr 2015"/>
    <s v="Apr 2015  Week 14"/>
    <x v="1"/>
    <x v="1"/>
    <x v="1"/>
    <x v="1"/>
  </r>
  <r>
    <n v="117"/>
    <s v="Linda Weiss"/>
    <x v="4"/>
    <n v="0.01"/>
    <n v="4.91"/>
    <n v="0.5"/>
    <x v="1"/>
    <x v="2"/>
    <x v="2"/>
    <x v="13"/>
    <x v="5"/>
    <s v="Avery 493"/>
    <n v="0.36"/>
    <s v="United States"/>
    <x v="2"/>
    <x v="4"/>
    <x v="20"/>
    <x v="20"/>
    <d v="2015-04-04T00:00:00"/>
    <x v="3"/>
    <x v="3"/>
    <x v="92"/>
    <d v="2015-04-06T00:00:00"/>
    <d v="2015-04-06T00:00:00"/>
    <d v="2015-04-30T00:00:00"/>
    <d v="2015-04-06T00:00:00"/>
    <n v="112.06"/>
    <n v="47"/>
    <n v="228.46"/>
    <x v="731"/>
    <n v="4.9000000000000004"/>
    <x v="2"/>
    <x v="2"/>
    <n v="0.49050161953952554"/>
    <n v="340.52"/>
    <x v="13"/>
    <s v="Apr 2015"/>
    <s v="Apr 2015  Week 14"/>
    <x v="1"/>
    <x v="1"/>
    <x v="0"/>
    <x v="1"/>
  </r>
  <r>
    <n v="117"/>
    <s v="Linda Weiss"/>
    <x v="4"/>
    <n v="0.09"/>
    <n v="4"/>
    <n v="1.3"/>
    <x v="2"/>
    <x v="2"/>
    <x v="2"/>
    <x v="7"/>
    <x v="2"/>
    <s v="EcoTones® Memo Sheets"/>
    <n v="0.37"/>
    <s v="United States"/>
    <x v="2"/>
    <x v="4"/>
    <x v="20"/>
    <x v="20"/>
    <d v="2015-04-04T00:00:00"/>
    <x v="3"/>
    <x v="3"/>
    <x v="92"/>
    <d v="2015-04-06T00:00:00"/>
    <d v="2015-04-06T00:00:00"/>
    <d v="2015-04-30T00:00:00"/>
    <d v="2015-04-06T00:00:00"/>
    <n v="16.79"/>
    <n v="19"/>
    <n v="77.61"/>
    <x v="731"/>
    <n v="3.91"/>
    <x v="2"/>
    <x v="2"/>
    <n v="0.21633810076021132"/>
    <n v="94.4"/>
    <x v="13"/>
    <s v="Apr 2015"/>
    <s v="Apr 2015  Week 14"/>
    <x v="1"/>
    <x v="1"/>
    <x v="1"/>
    <x v="1"/>
  </r>
  <r>
    <n v="1590"/>
    <s v="Lucille Buchanan"/>
    <x v="4"/>
    <n v="0.03"/>
    <n v="19.04"/>
    <n v="6.38"/>
    <x v="2"/>
    <x v="3"/>
    <x v="0"/>
    <x v="11"/>
    <x v="5"/>
    <s v="Eldon Expressions™ Desk Accessory, Wood Photo Frame, Mahogany"/>
    <n v="0.56000000000000005"/>
    <s v="United States"/>
    <x v="3"/>
    <x v="27"/>
    <x v="566"/>
    <x v="623"/>
    <d v="2015-04-04T00:00:00"/>
    <x v="3"/>
    <x v="3"/>
    <x v="92"/>
    <d v="2015-04-04T00:00:00"/>
    <d v="2015-04-04T00:00:00"/>
    <d v="2015-04-30T00:00:00"/>
    <d v="2015-04-04T00:00:00"/>
    <n v="83.793599999999998"/>
    <n v="7"/>
    <n v="144.03"/>
    <x v="732"/>
    <n v="19.009999999999998"/>
    <x v="3"/>
    <x v="6"/>
    <n v="0.58177879608414906"/>
    <n v="227.8236"/>
    <x v="13"/>
    <s v="Apr 2015"/>
    <s v="Apr 2015  Week 14"/>
    <x v="0"/>
    <x v="0"/>
    <x v="0"/>
    <x v="1"/>
  </r>
  <r>
    <n v="1593"/>
    <s v="Ronald O'Neill"/>
    <x v="4"/>
    <n v="0.02"/>
    <n v="5.53"/>
    <n v="6.98"/>
    <x v="1"/>
    <x v="3"/>
    <x v="2"/>
    <x v="5"/>
    <x v="5"/>
    <s v="Avery Durable Poly Binders"/>
    <n v="0.39"/>
    <s v="United States"/>
    <x v="1"/>
    <x v="19"/>
    <x v="134"/>
    <x v="138"/>
    <d v="2015-04-04T00:00:00"/>
    <x v="3"/>
    <x v="3"/>
    <x v="92"/>
    <d v="2015-04-06T00:00:00"/>
    <d v="2015-04-06T00:00:00"/>
    <d v="2015-04-30T00:00:00"/>
    <d v="2015-04-06T00:00:00"/>
    <n v="-77.823719999999994"/>
    <n v="8"/>
    <n v="48.81"/>
    <x v="732"/>
    <n v="5.5100000000000007"/>
    <x v="1"/>
    <x v="2"/>
    <n v="-1.5944216349108786"/>
    <n v="-29.013719999999992"/>
    <x v="13"/>
    <s v="Apr 2015"/>
    <s v="Apr 2015  Week 14"/>
    <x v="0"/>
    <x v="0"/>
    <x v="1"/>
    <x v="1"/>
  </r>
  <r>
    <n v="2441"/>
    <s v="Kenneth Capps"/>
    <x v="4"/>
    <n v="0.02"/>
    <n v="63.94"/>
    <n v="14.48"/>
    <x v="1"/>
    <x v="1"/>
    <x v="0"/>
    <x v="11"/>
    <x v="5"/>
    <s v="Howard Miller 16&quot; Diameter Gallery Wall Clock"/>
    <n v="0.46"/>
    <s v="United States"/>
    <x v="0"/>
    <x v="12"/>
    <x v="567"/>
    <x v="624"/>
    <d v="2015-04-04T00:00:00"/>
    <x v="3"/>
    <x v="3"/>
    <x v="92"/>
    <d v="2015-04-04T00:00:00"/>
    <d v="2015-04-04T00:00:00"/>
    <d v="2015-04-30T00:00:00"/>
    <d v="2015-04-04T00:00:00"/>
    <n v="-100.17"/>
    <n v="11"/>
    <n v="709.7"/>
    <x v="733"/>
    <n v="63.919999999999995"/>
    <x v="0"/>
    <x v="6"/>
    <n v="-0.14114414541355502"/>
    <n v="609.53000000000009"/>
    <x v="13"/>
    <s v="Apr 2015"/>
    <s v="Apr 2015  Week 14"/>
    <x v="0"/>
    <x v="0"/>
    <x v="0"/>
    <x v="1"/>
  </r>
  <r>
    <n v="2442"/>
    <s v="Natalie Aldridge"/>
    <x v="4"/>
    <n v="0.01"/>
    <n v="5.0199999999999996"/>
    <n v="5.14"/>
    <x v="1"/>
    <x v="1"/>
    <x v="1"/>
    <x v="1"/>
    <x v="1"/>
    <s v="Imation 3.5, DISKETTE 44766 HGHLD3.52HD/FM, 10/Pack"/>
    <n v="0.79"/>
    <s v="United States"/>
    <x v="0"/>
    <x v="12"/>
    <x v="568"/>
    <x v="625"/>
    <d v="2015-04-04T00:00:00"/>
    <x v="3"/>
    <x v="3"/>
    <x v="92"/>
    <d v="2015-04-06T00:00:00"/>
    <d v="2015-04-06T00:00:00"/>
    <d v="2015-04-30T00:00:00"/>
    <d v="2015-04-06T00:00:00"/>
    <n v="-3.948"/>
    <n v="5"/>
    <n v="27.42"/>
    <x v="733"/>
    <n v="5.01"/>
    <x v="0"/>
    <x v="2"/>
    <n v="-0.14398249452954048"/>
    <n v="23.472000000000001"/>
    <x v="13"/>
    <s v="Apr 2015"/>
    <s v="Apr 2015  Week 14"/>
    <x v="0"/>
    <x v="0"/>
    <x v="1"/>
    <x v="1"/>
  </r>
  <r>
    <n v="3400"/>
    <s v="Florence Gold"/>
    <x v="4"/>
    <n v="0.1"/>
    <n v="9.3800000000000008"/>
    <n v="4.93"/>
    <x v="2"/>
    <x v="0"/>
    <x v="0"/>
    <x v="11"/>
    <x v="5"/>
    <s v="Eldon Expressions Punched Metal &amp; Wood Desk Accessories, Black &amp; Cherry"/>
    <n v="0.56999999999999995"/>
    <s v="United States"/>
    <x v="3"/>
    <x v="44"/>
    <x v="569"/>
    <x v="626"/>
    <d v="2015-04-04T00:00:00"/>
    <x v="3"/>
    <x v="3"/>
    <x v="92"/>
    <d v="2015-04-04T00:00:00"/>
    <d v="2015-04-04T00:00:00"/>
    <d v="2015-04-30T00:00:00"/>
    <d v="2015-04-04T00:00:00"/>
    <n v="-24.7104"/>
    <n v="15"/>
    <n v="135.78"/>
    <x v="734"/>
    <n v="9.2800000000000011"/>
    <x v="3"/>
    <x v="6"/>
    <n v="-0.18198851082633671"/>
    <n v="111.06960000000001"/>
    <x v="13"/>
    <s v="Apr 2015"/>
    <s v="Apr 2015  Week 14"/>
    <x v="0"/>
    <x v="0"/>
    <x v="0"/>
    <x v="1"/>
  </r>
  <r>
    <n v="1733"/>
    <s v="Nina Horne Kelly"/>
    <x v="3"/>
    <n v="0.02"/>
    <n v="60.98"/>
    <n v="49"/>
    <x v="1"/>
    <x v="0"/>
    <x v="2"/>
    <x v="8"/>
    <x v="4"/>
    <s v="Euro Pro Shark Stick Mini Vacuum"/>
    <n v="0.59"/>
    <s v="United States"/>
    <x v="3"/>
    <x v="31"/>
    <x v="82"/>
    <x v="627"/>
    <d v="2015-04-04T00:00:00"/>
    <x v="3"/>
    <x v="3"/>
    <x v="92"/>
    <d v="2015-04-06T00:00:00"/>
    <d v="2015-04-06T00:00:00"/>
    <d v="2015-04-30T00:00:00"/>
    <d v="2015-04-06T00:00:00"/>
    <n v="-662.52"/>
    <n v="34"/>
    <n v="2119.54"/>
    <x v="735"/>
    <n v="60.959999999999994"/>
    <x v="3"/>
    <x v="2"/>
    <n v="-0.31257725732942054"/>
    <n v="1457.02"/>
    <x v="13"/>
    <s v="Apr 2015"/>
    <s v="Apr 2015  Week 14"/>
    <x v="0"/>
    <x v="0"/>
    <x v="0"/>
    <x v="1"/>
  </r>
  <r>
    <n v="1733"/>
    <s v="Nina Horne Kelly"/>
    <x v="3"/>
    <n v="0.02"/>
    <n v="1270.99"/>
    <n v="19.989999999999998"/>
    <x v="1"/>
    <x v="0"/>
    <x v="2"/>
    <x v="5"/>
    <x v="5"/>
    <s v="Fellowes PB500 Electric Punch Plastic Comb Binding Machine with Manual Bind"/>
    <n v="0.35"/>
    <s v="United States"/>
    <x v="3"/>
    <x v="31"/>
    <x v="82"/>
    <x v="627"/>
    <d v="2015-04-04T00:00:00"/>
    <x v="3"/>
    <x v="3"/>
    <x v="92"/>
    <d v="2015-04-06T00:00:00"/>
    <d v="2015-04-06T00:00:00"/>
    <d v="2015-04-30T00:00:00"/>
    <d v="2015-04-06T00:00:00"/>
    <n v="9228.2255999999998"/>
    <n v="36"/>
    <n v="45737.33"/>
    <x v="735"/>
    <n v="1270.97"/>
    <x v="3"/>
    <x v="2"/>
    <n v="0.20176572615847929"/>
    <n v="54965.5556"/>
    <x v="13"/>
    <s v="Apr 2015"/>
    <s v="Apr 2015  Week 14"/>
    <x v="1"/>
    <x v="1"/>
    <x v="1"/>
    <x v="1"/>
  </r>
  <r>
    <n v="1734"/>
    <s v="Christopher Meadows"/>
    <x v="3"/>
    <n v="0.02"/>
    <n v="60.98"/>
    <n v="49"/>
    <x v="1"/>
    <x v="0"/>
    <x v="2"/>
    <x v="8"/>
    <x v="4"/>
    <s v="Euro Pro Shark Stick Mini Vacuum"/>
    <n v="0.59"/>
    <s v="United States"/>
    <x v="3"/>
    <x v="11"/>
    <x v="570"/>
    <x v="628"/>
    <d v="2015-04-04T00:00:00"/>
    <x v="3"/>
    <x v="3"/>
    <x v="92"/>
    <d v="2015-04-06T00:00:00"/>
    <d v="2015-04-06T00:00:00"/>
    <d v="2015-04-30T00:00:00"/>
    <d v="2015-04-06T00:00:00"/>
    <n v="-596.26800000000003"/>
    <n v="9"/>
    <n v="561.05999999999995"/>
    <x v="736"/>
    <n v="60.959999999999994"/>
    <x v="3"/>
    <x v="2"/>
    <n v="-1.062752646775746"/>
    <n v="-35.208000000000084"/>
    <x v="13"/>
    <s v="Apr 2015"/>
    <s v="Apr 2015  Week 14"/>
    <x v="0"/>
    <x v="0"/>
    <x v="0"/>
    <x v="1"/>
  </r>
  <r>
    <n v="1734"/>
    <s v="Christopher Meadows"/>
    <x v="3"/>
    <n v="0.02"/>
    <n v="1270.99"/>
    <n v="19.989999999999998"/>
    <x v="1"/>
    <x v="0"/>
    <x v="2"/>
    <x v="5"/>
    <x v="5"/>
    <s v="Fellowes PB500 Electric Punch Plastic Comb Binding Machine with Manual Bind"/>
    <n v="0.35"/>
    <s v="United States"/>
    <x v="3"/>
    <x v="11"/>
    <x v="570"/>
    <x v="628"/>
    <d v="2015-04-04T00:00:00"/>
    <x v="3"/>
    <x v="3"/>
    <x v="92"/>
    <d v="2015-04-06T00:00:00"/>
    <d v="2015-04-06T00:00:00"/>
    <d v="2015-04-30T00:00:00"/>
    <d v="2015-04-06T00:00:00"/>
    <n v="7889.6877000000004"/>
    <n v="9"/>
    <n v="11434.33"/>
    <x v="736"/>
    <n v="1270.97"/>
    <x v="3"/>
    <x v="2"/>
    <n v="0.69000000000000006"/>
    <n v="19324.0177"/>
    <x v="13"/>
    <s v="Apr 2015"/>
    <s v="Apr 2015  Week 14"/>
    <x v="1"/>
    <x v="1"/>
    <x v="1"/>
    <x v="1"/>
  </r>
  <r>
    <n v="1734"/>
    <s v="Christopher Meadows"/>
    <x v="3"/>
    <n v="0.05"/>
    <n v="205.99"/>
    <n v="8.99"/>
    <x v="2"/>
    <x v="0"/>
    <x v="1"/>
    <x v="12"/>
    <x v="5"/>
    <s v="StarTAC 8000"/>
    <n v="0.6"/>
    <s v="United States"/>
    <x v="3"/>
    <x v="11"/>
    <x v="570"/>
    <x v="628"/>
    <d v="2015-04-04T00:00:00"/>
    <x v="3"/>
    <x v="3"/>
    <x v="92"/>
    <d v="2015-04-06T00:00:00"/>
    <d v="2015-04-06T00:00:00"/>
    <d v="2015-04-30T00:00:00"/>
    <d v="2015-04-06T00:00:00"/>
    <n v="1545.8097600000001"/>
    <n v="19"/>
    <n v="3229.24"/>
    <x v="736"/>
    <n v="205.94"/>
    <x v="3"/>
    <x v="2"/>
    <n v="0.47869150636062979"/>
    <n v="4775.0497599999999"/>
    <x v="13"/>
    <s v="Apr 2015"/>
    <s v="Apr 2015  Week 14"/>
    <x v="1"/>
    <x v="1"/>
    <x v="1"/>
    <x v="1"/>
  </r>
  <r>
    <n v="2603"/>
    <s v="Penny Leach"/>
    <x v="0"/>
    <n v="7.0000000000000007E-2"/>
    <n v="200.99"/>
    <n v="4.2"/>
    <x v="1"/>
    <x v="3"/>
    <x v="1"/>
    <x v="12"/>
    <x v="5"/>
    <s v="2160i"/>
    <n v="0.59"/>
    <s v="United States"/>
    <x v="3"/>
    <x v="33"/>
    <x v="571"/>
    <x v="629"/>
    <d v="2015-04-05T00:00:00"/>
    <x v="3"/>
    <x v="3"/>
    <x v="93"/>
    <d v="2015-04-06T00:00:00"/>
    <d v="2015-04-06T00:00:00"/>
    <d v="2015-04-30T00:00:00"/>
    <d v="2015-04-06T00:00:00"/>
    <n v="2225.0761200000002"/>
    <n v="22"/>
    <n v="3705.14"/>
    <x v="737"/>
    <n v="200.92000000000002"/>
    <x v="3"/>
    <x v="1"/>
    <n v="0.60053766389394203"/>
    <n v="5930.21612"/>
    <x v="14"/>
    <s v="Apr 2015"/>
    <s v="Apr 2015  Week 15"/>
    <x v="0"/>
    <x v="0"/>
    <x v="0"/>
    <x v="1"/>
  </r>
  <r>
    <n v="2604"/>
    <s v="Gina Curry"/>
    <x v="0"/>
    <n v="0.01"/>
    <n v="297.48"/>
    <n v="18.059999999999999"/>
    <x v="0"/>
    <x v="3"/>
    <x v="1"/>
    <x v="3"/>
    <x v="3"/>
    <s v="Panasonic KX-P3200 Dot Matrix Printer"/>
    <n v="0.6"/>
    <s v="United States"/>
    <x v="3"/>
    <x v="33"/>
    <x v="572"/>
    <x v="630"/>
    <d v="2015-04-05T00:00:00"/>
    <x v="3"/>
    <x v="3"/>
    <x v="93"/>
    <d v="2015-04-06T00:00:00"/>
    <d v="2015-04-06T00:00:00"/>
    <d v="2015-04-30T00:00:00"/>
    <d v="2015-04-06T00:00:00"/>
    <n v="-338.18083200000001"/>
    <n v="3"/>
    <n v="945.36"/>
    <x v="737"/>
    <n v="297.47000000000003"/>
    <x v="3"/>
    <x v="1"/>
    <n v="-0.35772703731911654"/>
    <n v="607.179168"/>
    <x v="14"/>
    <s v="Apr 2015"/>
    <s v="Apr 2015  Week 15"/>
    <x v="0"/>
    <x v="0"/>
    <x v="1"/>
    <x v="1"/>
  </r>
  <r>
    <n v="635"/>
    <s v="Juan Justice"/>
    <x v="1"/>
    <n v="0.01"/>
    <n v="2.08"/>
    <n v="5.33"/>
    <x v="1"/>
    <x v="3"/>
    <x v="0"/>
    <x v="11"/>
    <x v="5"/>
    <s v="Eldon® Wave Desk Accessories"/>
    <n v="0.43"/>
    <s v="United States"/>
    <x v="1"/>
    <x v="7"/>
    <x v="573"/>
    <x v="631"/>
    <d v="2015-04-05T00:00:00"/>
    <x v="3"/>
    <x v="3"/>
    <x v="93"/>
    <d v="2015-04-05T00:00:00"/>
    <d v="2015-04-05T00:00:00"/>
    <d v="2015-04-30T00:00:00"/>
    <d v="2015-04-05T00:00:00"/>
    <n v="-103.7124"/>
    <n v="12"/>
    <n v="28.32"/>
    <x v="738"/>
    <n v="2.0700000000000003"/>
    <x v="1"/>
    <x v="6"/>
    <n v="-3.6621610169491525"/>
    <n v="-75.392400000000009"/>
    <x v="14"/>
    <s v="Apr 2015"/>
    <s v="Apr 2015  Week 15"/>
    <x v="0"/>
    <x v="0"/>
    <x v="0"/>
    <x v="1"/>
  </r>
  <r>
    <n v="635"/>
    <s v="Juan Justice"/>
    <x v="1"/>
    <n v="0.03"/>
    <n v="370.98"/>
    <n v="99"/>
    <x v="0"/>
    <x v="3"/>
    <x v="2"/>
    <x v="6"/>
    <x v="3"/>
    <s v="Sauder Facets Collection Locker/File Cabinet, Sky Alder Finish"/>
    <n v="0.65"/>
    <s v="United States"/>
    <x v="1"/>
    <x v="7"/>
    <x v="573"/>
    <x v="631"/>
    <d v="2015-04-05T00:00:00"/>
    <x v="3"/>
    <x v="3"/>
    <x v="93"/>
    <d v="2015-04-06T00:00:00"/>
    <d v="2015-04-06T00:00:00"/>
    <d v="2015-04-30T00:00:00"/>
    <d v="2015-04-06T00:00:00"/>
    <n v="-124.2864"/>
    <n v="6"/>
    <n v="2309.4899999999998"/>
    <x v="738"/>
    <n v="370.95000000000005"/>
    <x v="1"/>
    <x v="1"/>
    <n v="-5.3815517711702586E-2"/>
    <n v="2185.2035999999998"/>
    <x v="14"/>
    <s v="Apr 2015"/>
    <s v="Apr 2015  Week 15"/>
    <x v="1"/>
    <x v="1"/>
    <x v="1"/>
    <x v="1"/>
  </r>
  <r>
    <n v="1246"/>
    <s v="Lois Hansen"/>
    <x v="1"/>
    <n v="0.1"/>
    <n v="22.38"/>
    <n v="15.1"/>
    <x v="1"/>
    <x v="2"/>
    <x v="2"/>
    <x v="5"/>
    <x v="5"/>
    <s v="Avery Flip-Chart Easel Binder, Black"/>
    <n v="0.38"/>
    <s v="United States"/>
    <x v="3"/>
    <x v="11"/>
    <x v="13"/>
    <x v="632"/>
    <d v="2015-04-05T00:00:00"/>
    <x v="3"/>
    <x v="3"/>
    <x v="93"/>
    <d v="2015-04-06T00:00:00"/>
    <d v="2015-04-06T00:00:00"/>
    <d v="2015-04-30T00:00:00"/>
    <d v="2015-04-06T00:00:00"/>
    <n v="-107.51349999999999"/>
    <n v="26"/>
    <n v="564.98"/>
    <x v="739"/>
    <n v="22.279999999999998"/>
    <x v="3"/>
    <x v="1"/>
    <n v="-0.19029611667669649"/>
    <n v="457.4665"/>
    <x v="14"/>
    <s v="Apr 2015"/>
    <s v="Apr 2015  Week 15"/>
    <x v="0"/>
    <x v="0"/>
    <x v="0"/>
    <x v="1"/>
  </r>
  <r>
    <n v="1246"/>
    <s v="Lois Hansen"/>
    <x v="1"/>
    <n v="0.04"/>
    <n v="6.98"/>
    <n v="2.83"/>
    <x v="1"/>
    <x v="2"/>
    <x v="0"/>
    <x v="11"/>
    <x v="1"/>
    <s v="G.E. Halogen Desk Lamp Bulbs"/>
    <n v="0.37"/>
    <s v="United States"/>
    <x v="3"/>
    <x v="11"/>
    <x v="13"/>
    <x v="632"/>
    <d v="2015-04-05T00:00:00"/>
    <x v="3"/>
    <x v="3"/>
    <x v="93"/>
    <d v="2015-04-07T00:00:00"/>
    <d v="2015-04-07T00:00:00"/>
    <d v="2015-04-30T00:00:00"/>
    <d v="2015-04-07T00:00:00"/>
    <n v="46.01"/>
    <n v="18"/>
    <n v="129.47999999999999"/>
    <x v="739"/>
    <n v="6.94"/>
    <x v="3"/>
    <x v="2"/>
    <n v="0.35534445474204512"/>
    <n v="175.48999999999998"/>
    <x v="14"/>
    <s v="Apr 2015"/>
    <s v="Apr 2015  Week 15"/>
    <x v="1"/>
    <x v="1"/>
    <x v="1"/>
    <x v="1"/>
  </r>
  <r>
    <n v="1247"/>
    <s v="Henry O'Connell"/>
    <x v="1"/>
    <n v="0.1"/>
    <n v="22.38"/>
    <n v="15.1"/>
    <x v="1"/>
    <x v="2"/>
    <x v="2"/>
    <x v="5"/>
    <x v="5"/>
    <s v="Avery Flip-Chart Easel Binder, Black"/>
    <n v="0.38"/>
    <s v="United States"/>
    <x v="1"/>
    <x v="18"/>
    <x v="574"/>
    <x v="633"/>
    <d v="2015-04-05T00:00:00"/>
    <x v="3"/>
    <x v="3"/>
    <x v="93"/>
    <d v="2015-04-06T00:00:00"/>
    <d v="2015-04-06T00:00:00"/>
    <d v="2015-04-30T00:00:00"/>
    <d v="2015-04-06T00:00:00"/>
    <n v="-107.51349999999999"/>
    <n v="7"/>
    <n v="152.11000000000001"/>
    <x v="740"/>
    <n v="22.279999999999998"/>
    <x v="1"/>
    <x v="1"/>
    <n v="-0.70681414765630124"/>
    <n v="44.59650000000002"/>
    <x v="14"/>
    <s v="Apr 2015"/>
    <s v="Apr 2015  Week 15"/>
    <x v="0"/>
    <x v="0"/>
    <x v="0"/>
    <x v="1"/>
  </r>
  <r>
    <n v="1247"/>
    <s v="Henry O'Connell"/>
    <x v="1"/>
    <n v="0.04"/>
    <n v="6.98"/>
    <n v="2.83"/>
    <x v="1"/>
    <x v="2"/>
    <x v="0"/>
    <x v="11"/>
    <x v="1"/>
    <s v="G.E. Halogen Desk Lamp Bulbs"/>
    <n v="0.37"/>
    <s v="United States"/>
    <x v="1"/>
    <x v="18"/>
    <x v="574"/>
    <x v="633"/>
    <d v="2015-04-05T00:00:00"/>
    <x v="3"/>
    <x v="3"/>
    <x v="93"/>
    <d v="2015-04-07T00:00:00"/>
    <d v="2015-04-07T00:00:00"/>
    <d v="2015-04-30T00:00:00"/>
    <d v="2015-04-07T00:00:00"/>
    <n v="24.819299999999998"/>
    <n v="5"/>
    <n v="35.97"/>
    <x v="740"/>
    <n v="6.94"/>
    <x v="1"/>
    <x v="2"/>
    <n v="0.69"/>
    <n v="60.789299999999997"/>
    <x v="14"/>
    <s v="Apr 2015"/>
    <s v="Apr 2015  Week 15"/>
    <x v="1"/>
    <x v="1"/>
    <x v="1"/>
    <x v="1"/>
  </r>
  <r>
    <n v="1459"/>
    <s v="Steve Raynor"/>
    <x v="1"/>
    <n v="0.05"/>
    <n v="85.99"/>
    <n v="0.99"/>
    <x v="1"/>
    <x v="1"/>
    <x v="1"/>
    <x v="12"/>
    <x v="2"/>
    <s v="Accessory34"/>
    <n v="0.55000000000000004"/>
    <s v="United States"/>
    <x v="0"/>
    <x v="23"/>
    <x v="575"/>
    <x v="634"/>
    <d v="2015-04-05T00:00:00"/>
    <x v="3"/>
    <x v="3"/>
    <x v="93"/>
    <d v="2015-04-07T00:00:00"/>
    <d v="2015-04-07T00:00:00"/>
    <d v="2015-04-30T00:00:00"/>
    <d v="2015-04-07T00:00:00"/>
    <n v="36.216000000000001"/>
    <n v="4"/>
    <n v="291.64"/>
    <x v="741"/>
    <n v="85.94"/>
    <x v="0"/>
    <x v="2"/>
    <n v="0.12418049650253739"/>
    <n v="327.85599999999999"/>
    <x v="14"/>
    <s v="Apr 2015"/>
    <s v="Apr 2015  Week 15"/>
    <x v="0"/>
    <x v="0"/>
    <x v="0"/>
    <x v="1"/>
  </r>
  <r>
    <n v="1891"/>
    <s v="Gretchen Levine"/>
    <x v="3"/>
    <n v="0.03"/>
    <n v="320.64"/>
    <n v="29.2"/>
    <x v="0"/>
    <x v="2"/>
    <x v="0"/>
    <x v="0"/>
    <x v="0"/>
    <s v="Chromcraft 48&quot; x 96&quot; Racetrack Double Pedestal Table"/>
    <n v="0.66"/>
    <s v="United States"/>
    <x v="3"/>
    <x v="27"/>
    <x v="576"/>
    <x v="635"/>
    <d v="2015-04-05T00:00:00"/>
    <x v="3"/>
    <x v="3"/>
    <x v="93"/>
    <d v="2015-04-07T00:00:00"/>
    <d v="2015-04-07T00:00:00"/>
    <d v="2015-04-30T00:00:00"/>
    <d v="2015-04-07T00:00:00"/>
    <n v="429.75435599999997"/>
    <n v="7"/>
    <n v="2233.46"/>
    <x v="742"/>
    <n v="320.61"/>
    <x v="3"/>
    <x v="2"/>
    <n v="0.19241641041254376"/>
    <n v="2663.214356"/>
    <x v="14"/>
    <s v="Apr 2015"/>
    <s v="Apr 2015  Week 15"/>
    <x v="0"/>
    <x v="0"/>
    <x v="0"/>
    <x v="1"/>
  </r>
  <r>
    <n v="2960"/>
    <s v="Allan Dickinson"/>
    <x v="3"/>
    <n v="0.1"/>
    <n v="36.549999999999997"/>
    <n v="13.89"/>
    <x v="1"/>
    <x v="3"/>
    <x v="2"/>
    <x v="2"/>
    <x v="2"/>
    <s v="Dixon Ticonderoga Core-Lock Colored Pencils, 48-Color Set"/>
    <n v="0.41"/>
    <s v="United States"/>
    <x v="0"/>
    <x v="1"/>
    <x v="577"/>
    <x v="636"/>
    <d v="2015-04-05T00:00:00"/>
    <x v="3"/>
    <x v="3"/>
    <x v="93"/>
    <d v="2015-04-07T00:00:00"/>
    <d v="2015-04-07T00:00:00"/>
    <d v="2015-04-30T00:00:00"/>
    <d v="2015-04-07T00:00:00"/>
    <n v="-89.572000000000003"/>
    <n v="11"/>
    <n v="379.72"/>
    <x v="743"/>
    <n v="36.449999999999996"/>
    <x v="0"/>
    <x v="2"/>
    <n v="-0.23588960286526914"/>
    <n v="290.14800000000002"/>
    <x v="14"/>
    <s v="Apr 2015"/>
    <s v="Apr 2015  Week 15"/>
    <x v="0"/>
    <x v="0"/>
    <x v="0"/>
    <x v="1"/>
  </r>
  <r>
    <n v="925"/>
    <s v="Ruth Dudley"/>
    <x v="0"/>
    <n v="0.03"/>
    <n v="2.1800000000000002"/>
    <n v="1.38"/>
    <x v="1"/>
    <x v="0"/>
    <x v="2"/>
    <x v="14"/>
    <x v="2"/>
    <s v="Advantus Push Pins"/>
    <n v="0.44"/>
    <s v="United States"/>
    <x v="3"/>
    <x v="29"/>
    <x v="81"/>
    <x v="84"/>
    <d v="2015-04-06T00:00:00"/>
    <x v="3"/>
    <x v="3"/>
    <x v="94"/>
    <d v="2015-04-06T00:00:00"/>
    <d v="2015-04-06T00:00:00"/>
    <d v="2015-04-30T00:00:00"/>
    <d v="2015-04-06T00:00:00"/>
    <n v="-7.04"/>
    <n v="7"/>
    <n v="15.73"/>
    <x v="744"/>
    <n v="2.1500000000000004"/>
    <x v="3"/>
    <x v="6"/>
    <n v="-0.44755244755244755"/>
    <n v="8.6900000000000013"/>
    <x v="14"/>
    <s v="Apr 2015"/>
    <s v="Apr 2015  Week 15"/>
    <x v="0"/>
    <x v="0"/>
    <x v="0"/>
    <x v="1"/>
  </r>
  <r>
    <n v="929"/>
    <s v="Calvin Conway"/>
    <x v="0"/>
    <n v="0.01"/>
    <n v="170.98"/>
    <n v="35.89"/>
    <x v="0"/>
    <x v="0"/>
    <x v="0"/>
    <x v="10"/>
    <x v="0"/>
    <s v="Rush Hierlooms Collection 1&quot; Thick Stackable Bookcases"/>
    <n v="0.66"/>
    <s v="United States"/>
    <x v="3"/>
    <x v="33"/>
    <x v="578"/>
    <x v="637"/>
    <d v="2015-04-06T00:00:00"/>
    <x v="3"/>
    <x v="3"/>
    <x v="94"/>
    <d v="2015-04-08T00:00:00"/>
    <d v="2015-04-08T00:00:00"/>
    <d v="2015-04-30T00:00:00"/>
    <d v="2015-04-08T00:00:00"/>
    <n v="538.52"/>
    <n v="10"/>
    <n v="1719.07"/>
    <x v="744"/>
    <n v="170.97"/>
    <x v="3"/>
    <x v="2"/>
    <n v="0.31326240350887397"/>
    <n v="2257.59"/>
    <x v="14"/>
    <s v="Apr 2015"/>
    <s v="Apr 2015  Week 15"/>
    <x v="0"/>
    <x v="0"/>
    <x v="1"/>
    <x v="1"/>
  </r>
  <r>
    <n v="1113"/>
    <s v="Julia Reynolds"/>
    <x v="0"/>
    <n v="0.01"/>
    <n v="2.89"/>
    <n v="0.5"/>
    <x v="1"/>
    <x v="3"/>
    <x v="2"/>
    <x v="13"/>
    <x v="5"/>
    <s v="Avery 498"/>
    <n v="0.38"/>
    <s v="United States"/>
    <x v="2"/>
    <x v="3"/>
    <x v="579"/>
    <x v="638"/>
    <d v="2015-04-06T00:00:00"/>
    <x v="3"/>
    <x v="3"/>
    <x v="94"/>
    <d v="2015-04-07T00:00:00"/>
    <d v="2015-04-07T00:00:00"/>
    <d v="2015-04-30T00:00:00"/>
    <d v="2015-04-07T00:00:00"/>
    <n v="29.725200000000001"/>
    <n v="14"/>
    <n v="43.08"/>
    <x v="745"/>
    <n v="2.8800000000000003"/>
    <x v="2"/>
    <x v="1"/>
    <n v="0.69000000000000006"/>
    <n v="72.805199999999999"/>
    <x v="14"/>
    <s v="Apr 2015"/>
    <s v="Apr 2015  Week 15"/>
    <x v="0"/>
    <x v="0"/>
    <x v="0"/>
    <x v="1"/>
  </r>
  <r>
    <n v="1113"/>
    <s v="Julia Reynolds"/>
    <x v="0"/>
    <n v="0"/>
    <n v="55.99"/>
    <n v="5"/>
    <x v="1"/>
    <x v="3"/>
    <x v="1"/>
    <x v="12"/>
    <x v="1"/>
    <s v="Accessory6"/>
    <n v="0.8"/>
    <s v="United States"/>
    <x v="2"/>
    <x v="3"/>
    <x v="579"/>
    <x v="638"/>
    <d v="2015-04-06T00:00:00"/>
    <x v="3"/>
    <x v="3"/>
    <x v="94"/>
    <d v="2015-04-08T00:00:00"/>
    <d v="2015-04-08T00:00:00"/>
    <d v="2015-04-30T00:00:00"/>
    <d v="2015-04-08T00:00:00"/>
    <n v="-187.11"/>
    <n v="5"/>
    <n v="258.93"/>
    <x v="745"/>
    <n v="55.99"/>
    <x v="2"/>
    <x v="2"/>
    <n v="-0.72262773722627738"/>
    <n v="71.819999999999993"/>
    <x v="14"/>
    <s v="Apr 2015"/>
    <s v="Apr 2015  Week 15"/>
    <x v="1"/>
    <x v="1"/>
    <x v="1"/>
    <x v="1"/>
  </r>
  <r>
    <n v="2481"/>
    <s v="Kelly Sawyer"/>
    <x v="0"/>
    <n v="7.0000000000000007E-2"/>
    <n v="5.18"/>
    <n v="5.74"/>
    <x v="2"/>
    <x v="3"/>
    <x v="2"/>
    <x v="5"/>
    <x v="5"/>
    <s v="Wilson Jones Impact Binders"/>
    <n v="0.36"/>
    <s v="United States"/>
    <x v="0"/>
    <x v="17"/>
    <x v="580"/>
    <x v="639"/>
    <d v="2015-04-06T00:00:00"/>
    <x v="3"/>
    <x v="3"/>
    <x v="94"/>
    <d v="2015-04-08T00:00:00"/>
    <d v="2015-04-08T00:00:00"/>
    <d v="2015-04-30T00:00:00"/>
    <d v="2015-04-08T00:00:00"/>
    <n v="-188.03399999999999"/>
    <n v="14"/>
    <n v="79.61"/>
    <x v="746"/>
    <n v="5.1099999999999994"/>
    <x v="0"/>
    <x v="2"/>
    <n v="-2.3619394548423562"/>
    <n v="-108.42399999999999"/>
    <x v="14"/>
    <s v="Apr 2015"/>
    <s v="Apr 2015  Week 15"/>
    <x v="0"/>
    <x v="0"/>
    <x v="0"/>
    <x v="1"/>
  </r>
  <r>
    <n v="1618"/>
    <s v="June Roberts"/>
    <x v="1"/>
    <n v="0.09"/>
    <n v="12.88"/>
    <n v="4.59"/>
    <x v="1"/>
    <x v="1"/>
    <x v="2"/>
    <x v="16"/>
    <x v="2"/>
    <s v="Martin-Yale Premier Letter Opener"/>
    <n v="0.82"/>
    <s v="United States"/>
    <x v="1"/>
    <x v="2"/>
    <x v="519"/>
    <x v="569"/>
    <d v="2015-04-06T00:00:00"/>
    <x v="3"/>
    <x v="3"/>
    <x v="94"/>
    <d v="2015-04-06T00:00:00"/>
    <d v="2015-04-06T00:00:00"/>
    <d v="2015-04-30T00:00:00"/>
    <d v="2015-04-06T00:00:00"/>
    <n v="-175.13"/>
    <n v="13"/>
    <n v="158.13"/>
    <x v="747"/>
    <n v="12.790000000000001"/>
    <x v="1"/>
    <x v="6"/>
    <n v="-1.1075064820084741"/>
    <n v="-17"/>
    <x v="14"/>
    <s v="Apr 2015"/>
    <s v="Apr 2015  Week 15"/>
    <x v="0"/>
    <x v="0"/>
    <x v="0"/>
    <x v="1"/>
  </r>
  <r>
    <n v="1620"/>
    <s v="Gerald Petty"/>
    <x v="1"/>
    <n v="0.02"/>
    <n v="45.99"/>
    <n v="4.99"/>
    <x v="2"/>
    <x v="1"/>
    <x v="1"/>
    <x v="12"/>
    <x v="5"/>
    <s v="600 Series Non-Flip"/>
    <n v="0.56999999999999995"/>
    <s v="United States"/>
    <x v="3"/>
    <x v="28"/>
    <x v="581"/>
    <x v="640"/>
    <d v="2015-04-06T00:00:00"/>
    <x v="3"/>
    <x v="3"/>
    <x v="94"/>
    <d v="2015-04-07T00:00:00"/>
    <d v="2015-04-07T00:00:00"/>
    <d v="2015-04-30T00:00:00"/>
    <d v="2015-04-07T00:00:00"/>
    <n v="3.96"/>
    <n v="4"/>
    <n v="163.01"/>
    <x v="747"/>
    <n v="45.97"/>
    <x v="3"/>
    <x v="1"/>
    <n v="2.4292988160235569E-2"/>
    <n v="166.97"/>
    <x v="14"/>
    <s v="Apr 2015"/>
    <s v="Apr 2015  Week 15"/>
    <x v="0"/>
    <x v="0"/>
    <x v="1"/>
    <x v="1"/>
  </r>
  <r>
    <n v="3279"/>
    <s v="Ricky Allred"/>
    <x v="1"/>
    <n v="0.06"/>
    <n v="89.83"/>
    <n v="35"/>
    <x v="1"/>
    <x v="2"/>
    <x v="2"/>
    <x v="6"/>
    <x v="4"/>
    <s v="Fellowes Officeware™ Wire Shelving"/>
    <n v="0.83"/>
    <s v="United States"/>
    <x v="0"/>
    <x v="23"/>
    <x v="461"/>
    <x v="503"/>
    <d v="2015-04-06T00:00:00"/>
    <x v="3"/>
    <x v="3"/>
    <x v="94"/>
    <d v="2015-04-08T00:00:00"/>
    <d v="2015-04-08T00:00:00"/>
    <d v="2015-04-30T00:00:00"/>
    <d v="2015-04-08T00:00:00"/>
    <n v="31.11"/>
    <n v="4"/>
    <n v="366.26"/>
    <x v="748"/>
    <n v="89.77"/>
    <x v="0"/>
    <x v="2"/>
    <n v="8.4939660350570628E-2"/>
    <n v="397.37"/>
    <x v="14"/>
    <s v="Apr 2015"/>
    <s v="Apr 2015  Week 15"/>
    <x v="1"/>
    <x v="1"/>
    <x v="0"/>
    <x v="1"/>
  </r>
  <r>
    <n v="3279"/>
    <s v="Ricky Allred"/>
    <x v="1"/>
    <n v="0.1"/>
    <n v="13.43"/>
    <n v="5.5"/>
    <x v="1"/>
    <x v="2"/>
    <x v="2"/>
    <x v="6"/>
    <x v="5"/>
    <s v="Fellowes Personal Hanging Folder Files, Navy"/>
    <n v="0.56999999999999995"/>
    <s v="United States"/>
    <x v="0"/>
    <x v="23"/>
    <x v="461"/>
    <x v="503"/>
    <d v="2015-04-06T00:00:00"/>
    <x v="3"/>
    <x v="3"/>
    <x v="94"/>
    <d v="2015-04-08T00:00:00"/>
    <d v="2015-04-08T00:00:00"/>
    <d v="2015-04-30T00:00:00"/>
    <d v="2015-04-08T00:00:00"/>
    <n v="358.29539999999997"/>
    <n v="12"/>
    <n v="157.99"/>
    <x v="748"/>
    <n v="13.33"/>
    <x v="0"/>
    <x v="2"/>
    <n v="2.2678359389834797"/>
    <n v="516.28539999999998"/>
    <x v="14"/>
    <s v="Apr 2015"/>
    <s v="Apr 2015  Week 15"/>
    <x v="1"/>
    <x v="1"/>
    <x v="1"/>
    <x v="1"/>
  </r>
  <r>
    <n v="3279"/>
    <s v="Ricky Allred"/>
    <x v="1"/>
    <n v="0.01"/>
    <n v="125.99"/>
    <n v="7.69"/>
    <x v="1"/>
    <x v="2"/>
    <x v="1"/>
    <x v="12"/>
    <x v="5"/>
    <s v="Timeport L7089"/>
    <n v="0.57999999999999996"/>
    <s v="United States"/>
    <x v="0"/>
    <x v="23"/>
    <x v="461"/>
    <x v="503"/>
    <d v="2015-04-06T00:00:00"/>
    <x v="3"/>
    <x v="3"/>
    <x v="94"/>
    <d v="2015-04-06T00:00:00"/>
    <d v="2015-04-06T00:00:00"/>
    <d v="2015-04-30T00:00:00"/>
    <d v="2015-04-06T00:00:00"/>
    <n v="8.3219999999999992"/>
    <n v="11"/>
    <n v="1212.8800000000001"/>
    <x v="748"/>
    <n v="125.97999999999999"/>
    <x v="0"/>
    <x v="6"/>
    <n v="6.8613547919002694E-3"/>
    <n v="1221.202"/>
    <x v="14"/>
    <s v="Apr 2015"/>
    <s v="Apr 2015  Week 15"/>
    <x v="1"/>
    <x v="1"/>
    <x v="1"/>
    <x v="1"/>
  </r>
  <r>
    <n v="2240"/>
    <s v="Maurice Kelly"/>
    <x v="2"/>
    <n v="0.01"/>
    <n v="13.43"/>
    <n v="5.5"/>
    <x v="2"/>
    <x v="3"/>
    <x v="2"/>
    <x v="6"/>
    <x v="5"/>
    <s v="Fellowes Personal Hanging Folder Files, Navy"/>
    <n v="0.56999999999999995"/>
    <s v="United States"/>
    <x v="0"/>
    <x v="12"/>
    <x v="582"/>
    <x v="641"/>
    <d v="2015-04-06T00:00:00"/>
    <x v="3"/>
    <x v="3"/>
    <x v="94"/>
    <d v="2015-04-13T00:00:00"/>
    <d v="2015-04-13T00:00:00"/>
    <d v="2015-04-30T00:00:00"/>
    <d v="2015-04-13T00:00:00"/>
    <n v="-313.02179999999998"/>
    <n v="7"/>
    <n v="99.75"/>
    <x v="749"/>
    <n v="13.42"/>
    <x v="0"/>
    <x v="7"/>
    <n v="-3.1380631578947367"/>
    <n v="-213.27179999999998"/>
    <x v="14"/>
    <s v="Apr 2015"/>
    <s v="Apr 2015  Week 15"/>
    <x v="0"/>
    <x v="0"/>
    <x v="0"/>
    <x v="1"/>
  </r>
  <r>
    <n v="2334"/>
    <s v="Stephanie Hawkins"/>
    <x v="2"/>
    <n v="0.06"/>
    <n v="60.65"/>
    <n v="12.23"/>
    <x v="1"/>
    <x v="1"/>
    <x v="0"/>
    <x v="11"/>
    <x v="6"/>
    <s v="Tenex Traditional Chairmats for Medium Pile Carpet, Standard Lip, 36&quot; x 48&quot;"/>
    <n v="0.64"/>
    <s v="United States"/>
    <x v="1"/>
    <x v="30"/>
    <x v="583"/>
    <x v="642"/>
    <d v="2015-04-06T00:00:00"/>
    <x v="3"/>
    <x v="3"/>
    <x v="94"/>
    <d v="2015-04-08T00:00:00"/>
    <d v="2015-04-08T00:00:00"/>
    <d v="2015-04-30T00:00:00"/>
    <d v="2015-04-08T00:00:00"/>
    <n v="427.00650000000002"/>
    <n v="10"/>
    <n v="618.85"/>
    <x v="750"/>
    <n v="60.589999999999996"/>
    <x v="1"/>
    <x v="2"/>
    <n v="0.69"/>
    <n v="1045.8565000000001"/>
    <x v="14"/>
    <s v="Apr 2015"/>
    <s v="Apr 2015  Week 15"/>
    <x v="0"/>
    <x v="0"/>
    <x v="0"/>
    <x v="1"/>
  </r>
  <r>
    <n v="2874"/>
    <s v="Marian Willis"/>
    <x v="2"/>
    <n v="0.05"/>
    <n v="4.84"/>
    <n v="0.71"/>
    <x v="1"/>
    <x v="2"/>
    <x v="2"/>
    <x v="2"/>
    <x v="2"/>
    <s v="*Staples* Highlighting Markers"/>
    <n v="0.52"/>
    <s v="United States"/>
    <x v="1"/>
    <x v="13"/>
    <x v="584"/>
    <x v="643"/>
    <d v="2015-04-06T00:00:00"/>
    <x v="3"/>
    <x v="3"/>
    <x v="94"/>
    <d v="2015-04-15T00:00:00"/>
    <d v="2015-04-15T00:00:00"/>
    <d v="2015-04-30T00:00:00"/>
    <d v="2015-04-15T00:00:00"/>
    <n v="13.4481"/>
    <n v="4"/>
    <n v="19.489999999999998"/>
    <x v="751"/>
    <n v="4.79"/>
    <x v="1"/>
    <x v="5"/>
    <n v="0.69000000000000006"/>
    <n v="32.938099999999999"/>
    <x v="14"/>
    <s v="Apr 2015"/>
    <s v="Apr 2015  Week 15"/>
    <x v="0"/>
    <x v="0"/>
    <x v="0"/>
    <x v="1"/>
  </r>
  <r>
    <n v="102"/>
    <s v="Caroline Johnston"/>
    <x v="4"/>
    <n v="0.04"/>
    <n v="300.98"/>
    <n v="54.92"/>
    <x v="0"/>
    <x v="1"/>
    <x v="0"/>
    <x v="10"/>
    <x v="0"/>
    <s v="Atlantic Metals Mobile 5-Shelf Bookcases, Custom Colors"/>
    <n v="0.55000000000000004"/>
    <s v="United States"/>
    <x v="3"/>
    <x v="35"/>
    <x v="203"/>
    <x v="644"/>
    <d v="2015-04-06T00:00:00"/>
    <x v="3"/>
    <x v="3"/>
    <x v="94"/>
    <d v="2015-04-07T00:00:00"/>
    <d v="2015-04-07T00:00:00"/>
    <d v="2015-04-30T00:00:00"/>
    <d v="2015-04-07T00:00:00"/>
    <n v="2023.75"/>
    <n v="31"/>
    <n v="9459.94"/>
    <x v="752"/>
    <n v="300.94"/>
    <x v="3"/>
    <x v="1"/>
    <n v="0.21392841815064365"/>
    <n v="11483.69"/>
    <x v="14"/>
    <s v="Apr 2015"/>
    <s v="Apr 2015  Week 15"/>
    <x v="0"/>
    <x v="0"/>
    <x v="0"/>
    <x v="1"/>
  </r>
  <r>
    <n v="107"/>
    <s v="Lois Hamilton"/>
    <x v="4"/>
    <n v="0.04"/>
    <n v="300.98"/>
    <n v="54.92"/>
    <x v="0"/>
    <x v="1"/>
    <x v="0"/>
    <x v="10"/>
    <x v="0"/>
    <s v="Atlantic Metals Mobile 5-Shelf Bookcases, Custom Colors"/>
    <n v="0.55000000000000004"/>
    <s v="United States"/>
    <x v="3"/>
    <x v="47"/>
    <x v="585"/>
    <x v="645"/>
    <d v="2015-04-06T00:00:00"/>
    <x v="3"/>
    <x v="3"/>
    <x v="94"/>
    <d v="2015-04-07T00:00:00"/>
    <d v="2015-04-07T00:00:00"/>
    <d v="2015-04-30T00:00:00"/>
    <d v="2015-04-07T00:00:00"/>
    <n v="1684.4763"/>
    <n v="8"/>
    <n v="2441.27"/>
    <x v="753"/>
    <n v="300.94"/>
    <x v="3"/>
    <x v="1"/>
    <n v="0.69000000000000006"/>
    <n v="4125.7462999999998"/>
    <x v="14"/>
    <s v="Apr 2015"/>
    <s v="Apr 2015  Week 15"/>
    <x v="0"/>
    <x v="0"/>
    <x v="0"/>
    <x v="1"/>
  </r>
  <r>
    <n v="786"/>
    <s v="Jason Bray"/>
    <x v="4"/>
    <n v="0"/>
    <n v="8.34"/>
    <n v="4.82"/>
    <x v="1"/>
    <x v="2"/>
    <x v="2"/>
    <x v="7"/>
    <x v="5"/>
    <s v="Southworth 25% Cotton Antique Laid Paper &amp; Envelopes"/>
    <n v="0.4"/>
    <s v="United States"/>
    <x v="2"/>
    <x v="8"/>
    <x v="586"/>
    <x v="646"/>
    <d v="2015-04-06T00:00:00"/>
    <x v="3"/>
    <x v="3"/>
    <x v="94"/>
    <d v="2015-04-07T00:00:00"/>
    <d v="2015-04-07T00:00:00"/>
    <d v="2015-04-30T00:00:00"/>
    <d v="2015-04-07T00:00:00"/>
    <n v="-5.05"/>
    <n v="9"/>
    <n v="76.23"/>
    <x v="754"/>
    <n v="8.34"/>
    <x v="2"/>
    <x v="1"/>
    <n v="-6.6246884428702607E-2"/>
    <n v="71.180000000000007"/>
    <x v="14"/>
    <s v="Apr 2015"/>
    <s v="Apr 2015  Week 15"/>
    <x v="0"/>
    <x v="0"/>
    <x v="0"/>
    <x v="1"/>
  </r>
  <r>
    <n v="1730"/>
    <s v="Kerry Wilkerson"/>
    <x v="1"/>
    <n v="0.1"/>
    <n v="65.989999999999995"/>
    <n v="3.99"/>
    <x v="2"/>
    <x v="0"/>
    <x v="1"/>
    <x v="12"/>
    <x v="5"/>
    <s v="StarTAC 7760"/>
    <n v="0.59"/>
    <s v="United States"/>
    <x v="2"/>
    <x v="37"/>
    <x v="417"/>
    <x v="454"/>
    <d v="2015-04-07T00:00:00"/>
    <x v="3"/>
    <x v="3"/>
    <x v="95"/>
    <d v="2015-04-09T00:00:00"/>
    <d v="2015-04-09T00:00:00"/>
    <d v="2015-04-30T00:00:00"/>
    <d v="2015-04-09T00:00:00"/>
    <n v="-88.624799999999993"/>
    <n v="5"/>
    <n v="272.86"/>
    <x v="755"/>
    <n v="65.89"/>
    <x v="2"/>
    <x v="2"/>
    <n v="-0.32479953089496438"/>
    <n v="184.23520000000002"/>
    <x v="14"/>
    <s v="Apr 2015"/>
    <s v="Apr 2015  Week 15"/>
    <x v="0"/>
    <x v="0"/>
    <x v="0"/>
    <x v="1"/>
  </r>
  <r>
    <n v="1957"/>
    <s v="Ted Crowder"/>
    <x v="1"/>
    <n v="0.09"/>
    <n v="77.510000000000005"/>
    <n v="4"/>
    <x v="1"/>
    <x v="1"/>
    <x v="1"/>
    <x v="1"/>
    <x v="5"/>
    <s v="Micro Innovations Media Access Pro Keyboard"/>
    <n v="0.76"/>
    <s v="United States"/>
    <x v="1"/>
    <x v="6"/>
    <x v="277"/>
    <x v="294"/>
    <d v="2015-04-07T00:00:00"/>
    <x v="3"/>
    <x v="3"/>
    <x v="95"/>
    <d v="2015-04-09T00:00:00"/>
    <d v="2015-04-09T00:00:00"/>
    <d v="2015-04-30T00:00:00"/>
    <d v="2015-04-09T00:00:00"/>
    <n v="-387.1044"/>
    <n v="1"/>
    <n v="77.47"/>
    <x v="756"/>
    <n v="77.42"/>
    <x v="1"/>
    <x v="2"/>
    <n v="-4.9968297405447268"/>
    <n v="-309.63440000000003"/>
    <x v="14"/>
    <s v="Apr 2015"/>
    <s v="Apr 2015  Week 15"/>
    <x v="0"/>
    <x v="0"/>
    <x v="0"/>
    <x v="1"/>
  </r>
  <r>
    <n v="268"/>
    <s v="James Beck"/>
    <x v="2"/>
    <n v="0.02"/>
    <n v="5.58"/>
    <n v="5.3"/>
    <x v="1"/>
    <x v="2"/>
    <x v="2"/>
    <x v="15"/>
    <x v="5"/>
    <s v="Staples Brown Kraft Recycled Clasp Envelopes"/>
    <n v="0.35"/>
    <s v="United States"/>
    <x v="2"/>
    <x v="41"/>
    <x v="587"/>
    <x v="647"/>
    <d v="2015-04-07T00:00:00"/>
    <x v="3"/>
    <x v="3"/>
    <x v="95"/>
    <d v="2015-04-12T00:00:00"/>
    <d v="2015-04-12T00:00:00"/>
    <d v="2015-04-30T00:00:00"/>
    <d v="2015-04-12T00:00:00"/>
    <n v="-22.48"/>
    <n v="3"/>
    <n v="18.670000000000002"/>
    <x v="757"/>
    <n v="5.5600000000000005"/>
    <x v="2"/>
    <x v="3"/>
    <n v="-1.2040707016604177"/>
    <n v="-3.8099999999999987"/>
    <x v="14"/>
    <s v="Apr 2015"/>
    <s v="Apr 2015  Week 15"/>
    <x v="0"/>
    <x v="0"/>
    <x v="0"/>
    <x v="1"/>
  </r>
  <r>
    <n v="268"/>
    <s v="James Beck"/>
    <x v="2"/>
    <n v="0.03"/>
    <n v="40.89"/>
    <n v="18.98"/>
    <x v="1"/>
    <x v="2"/>
    <x v="0"/>
    <x v="11"/>
    <x v="5"/>
    <s v="Eldon Executive Woodline II Cherry Finish Desk Accessories"/>
    <n v="0.56999999999999995"/>
    <s v="United States"/>
    <x v="2"/>
    <x v="41"/>
    <x v="587"/>
    <x v="647"/>
    <d v="2015-04-07T00:00:00"/>
    <x v="3"/>
    <x v="3"/>
    <x v="95"/>
    <d v="2015-04-14T00:00:00"/>
    <d v="2015-04-14T00:00:00"/>
    <d v="2015-04-30T00:00:00"/>
    <d v="2015-04-14T00:00:00"/>
    <n v="78.98"/>
    <n v="5"/>
    <n v="210.77"/>
    <x v="757"/>
    <n v="40.86"/>
    <x v="2"/>
    <x v="7"/>
    <n v="0.37472126014138635"/>
    <n v="289.75"/>
    <x v="14"/>
    <s v="Apr 2015"/>
    <s v="Apr 2015  Week 15"/>
    <x v="1"/>
    <x v="1"/>
    <x v="1"/>
    <x v="1"/>
  </r>
  <r>
    <n v="272"/>
    <s v="Eleanor Swain"/>
    <x v="2"/>
    <n v="0.02"/>
    <n v="5.58"/>
    <n v="5.3"/>
    <x v="1"/>
    <x v="2"/>
    <x v="2"/>
    <x v="15"/>
    <x v="5"/>
    <s v="Staples Brown Kraft Recycled Clasp Envelopes"/>
    <n v="0.35"/>
    <s v="United States"/>
    <x v="0"/>
    <x v="9"/>
    <x v="170"/>
    <x v="648"/>
    <d v="2015-04-07T00:00:00"/>
    <x v="3"/>
    <x v="3"/>
    <x v="95"/>
    <d v="2015-04-12T00:00:00"/>
    <d v="2015-04-12T00:00:00"/>
    <d v="2015-04-30T00:00:00"/>
    <d v="2015-04-12T00:00:00"/>
    <n v="-29.898399999999999"/>
    <n v="11"/>
    <n v="68.459999999999994"/>
    <x v="758"/>
    <n v="5.5600000000000005"/>
    <x v="0"/>
    <x v="3"/>
    <n v="-0.4367280163599182"/>
    <n v="38.561599999999999"/>
    <x v="14"/>
    <s v="Apr 2015"/>
    <s v="Apr 2015  Week 15"/>
    <x v="0"/>
    <x v="0"/>
    <x v="0"/>
    <x v="1"/>
  </r>
  <r>
    <n v="272"/>
    <s v="Eleanor Swain"/>
    <x v="2"/>
    <n v="0.03"/>
    <n v="40.89"/>
    <n v="18.98"/>
    <x v="1"/>
    <x v="2"/>
    <x v="0"/>
    <x v="11"/>
    <x v="5"/>
    <s v="Eldon Executive Woodline II Cherry Finish Desk Accessories"/>
    <n v="0.56999999999999995"/>
    <s v="United States"/>
    <x v="0"/>
    <x v="9"/>
    <x v="170"/>
    <x v="648"/>
    <d v="2015-04-07T00:00:00"/>
    <x v="3"/>
    <x v="3"/>
    <x v="95"/>
    <d v="2015-04-14T00:00:00"/>
    <d v="2015-04-14T00:00:00"/>
    <d v="2015-04-30T00:00:00"/>
    <d v="2015-04-14T00:00:00"/>
    <n v="52.916600000000003"/>
    <n v="21"/>
    <n v="885.23"/>
    <x v="758"/>
    <n v="40.86"/>
    <x v="0"/>
    <x v="7"/>
    <n v="5.9777233035482304E-2"/>
    <n v="938.14660000000003"/>
    <x v="14"/>
    <s v="Apr 2015"/>
    <s v="Apr 2015  Week 15"/>
    <x v="1"/>
    <x v="1"/>
    <x v="1"/>
    <x v="1"/>
  </r>
  <r>
    <n v="696"/>
    <s v="Johnny Reid"/>
    <x v="2"/>
    <n v="0.1"/>
    <n v="40.479999999999997"/>
    <n v="19.989999999999998"/>
    <x v="1"/>
    <x v="3"/>
    <x v="1"/>
    <x v="1"/>
    <x v="5"/>
    <s v="Keytronic Designer 104- Key Black Keyboard"/>
    <n v="0.77"/>
    <s v="United States"/>
    <x v="1"/>
    <x v="2"/>
    <x v="536"/>
    <x v="588"/>
    <d v="2015-04-07T00:00:00"/>
    <x v="3"/>
    <x v="3"/>
    <x v="95"/>
    <d v="2015-04-09T00:00:00"/>
    <d v="2015-04-09T00:00:00"/>
    <d v="2015-04-30T00:00:00"/>
    <d v="2015-04-09T00:00:00"/>
    <n v="-580.32000000000005"/>
    <n v="9"/>
    <n v="355.84"/>
    <x v="759"/>
    <n v="40.379999999999995"/>
    <x v="1"/>
    <x v="2"/>
    <n v="-1.6308453237410074"/>
    <n v="-224.48000000000008"/>
    <x v="14"/>
    <s v="Apr 2015"/>
    <s v="Apr 2015  Week 15"/>
    <x v="1"/>
    <x v="1"/>
    <x v="0"/>
    <x v="1"/>
  </r>
  <r>
    <n v="698"/>
    <s v="Nelson Hensley"/>
    <x v="2"/>
    <n v="0.1"/>
    <n v="40.479999999999997"/>
    <n v="19.989999999999998"/>
    <x v="1"/>
    <x v="3"/>
    <x v="1"/>
    <x v="1"/>
    <x v="5"/>
    <s v="Keytronic Designer 104- Key Black Keyboard"/>
    <n v="0.77"/>
    <s v="United States"/>
    <x v="2"/>
    <x v="4"/>
    <x v="20"/>
    <x v="301"/>
    <d v="2015-04-07T00:00:00"/>
    <x v="3"/>
    <x v="3"/>
    <x v="95"/>
    <d v="2015-04-09T00:00:00"/>
    <d v="2015-04-09T00:00:00"/>
    <d v="2015-04-30T00:00:00"/>
    <d v="2015-04-09T00:00:00"/>
    <n v="-580.32000000000005"/>
    <n v="36"/>
    <n v="1423.35"/>
    <x v="760"/>
    <n v="40.379999999999995"/>
    <x v="2"/>
    <x v="2"/>
    <n v="-0.40771419538412906"/>
    <n v="843.02999999999986"/>
    <x v="14"/>
    <s v="Apr 2015"/>
    <s v="Apr 2015  Week 15"/>
    <x v="1"/>
    <x v="1"/>
    <x v="0"/>
    <x v="1"/>
  </r>
  <r>
    <n v="683"/>
    <s v="Seth Merrill"/>
    <x v="4"/>
    <n v="0.06"/>
    <n v="17.670000000000002"/>
    <n v="8.99"/>
    <x v="2"/>
    <x v="0"/>
    <x v="0"/>
    <x v="11"/>
    <x v="1"/>
    <s v="Executive Impressions 12&quot; Wall Clock"/>
    <n v="0.47"/>
    <s v="United States"/>
    <x v="1"/>
    <x v="13"/>
    <x v="444"/>
    <x v="485"/>
    <d v="2015-04-07T00:00:00"/>
    <x v="3"/>
    <x v="3"/>
    <x v="95"/>
    <d v="2015-04-08T00:00:00"/>
    <d v="2015-04-08T00:00:00"/>
    <d v="2015-04-30T00:00:00"/>
    <d v="2015-04-08T00:00:00"/>
    <n v="38.06"/>
    <n v="4"/>
    <n v="69.959999999999994"/>
    <x v="761"/>
    <n v="17.610000000000003"/>
    <x v="1"/>
    <x v="1"/>
    <n v="0.5440251572327045"/>
    <n v="108.02"/>
    <x v="14"/>
    <s v="Apr 2015"/>
    <s v="Apr 2015  Week 15"/>
    <x v="0"/>
    <x v="0"/>
    <x v="0"/>
    <x v="1"/>
  </r>
  <r>
    <n v="1410"/>
    <s v="Charles Ward"/>
    <x v="4"/>
    <n v="0"/>
    <n v="65.989999999999995"/>
    <n v="5.26"/>
    <x v="1"/>
    <x v="3"/>
    <x v="1"/>
    <x v="12"/>
    <x v="5"/>
    <s v="g520"/>
    <n v="0.59"/>
    <s v="United States"/>
    <x v="2"/>
    <x v="8"/>
    <x v="588"/>
    <x v="649"/>
    <d v="2015-04-07T00:00:00"/>
    <x v="3"/>
    <x v="3"/>
    <x v="95"/>
    <d v="2015-04-08T00:00:00"/>
    <d v="2015-04-08T00:00:00"/>
    <d v="2015-04-30T00:00:00"/>
    <d v="2015-04-08T00:00:00"/>
    <n v="369.99869999999999"/>
    <n v="9"/>
    <n v="536.23"/>
    <x v="762"/>
    <n v="65.989999999999995"/>
    <x v="2"/>
    <x v="1"/>
    <n v="0.69"/>
    <n v="906.2287"/>
    <x v="14"/>
    <s v="Apr 2015"/>
    <s v="Apr 2015  Week 15"/>
    <x v="0"/>
    <x v="0"/>
    <x v="0"/>
    <x v="1"/>
  </r>
  <r>
    <n v="1413"/>
    <s v="Pamela Wiley"/>
    <x v="4"/>
    <n v="0"/>
    <n v="65.989999999999995"/>
    <n v="5.26"/>
    <x v="1"/>
    <x v="3"/>
    <x v="1"/>
    <x v="12"/>
    <x v="5"/>
    <s v="g520"/>
    <n v="0.59"/>
    <s v="United States"/>
    <x v="3"/>
    <x v="35"/>
    <x v="203"/>
    <x v="265"/>
    <d v="2015-04-07T00:00:00"/>
    <x v="3"/>
    <x v="3"/>
    <x v="95"/>
    <d v="2015-04-08T00:00:00"/>
    <d v="2015-04-08T00:00:00"/>
    <d v="2015-04-30T00:00:00"/>
    <d v="2015-04-08T00:00:00"/>
    <n v="542.25"/>
    <n v="36"/>
    <n v="2144.92"/>
    <x v="763"/>
    <n v="65.989999999999995"/>
    <x v="3"/>
    <x v="1"/>
    <n v="0.25280663148275928"/>
    <n v="2687.17"/>
    <x v="14"/>
    <s v="Apr 2015"/>
    <s v="Apr 2015  Week 15"/>
    <x v="1"/>
    <x v="1"/>
    <x v="0"/>
    <x v="1"/>
  </r>
  <r>
    <n v="2196"/>
    <s v="Gene Heath Cross"/>
    <x v="4"/>
    <n v="0.03"/>
    <n v="27.48"/>
    <n v="4"/>
    <x v="1"/>
    <x v="0"/>
    <x v="1"/>
    <x v="1"/>
    <x v="5"/>
    <s v="Belkin MediaBoard 104- Keyboard"/>
    <n v="0.75"/>
    <s v="United States"/>
    <x v="3"/>
    <x v="11"/>
    <x v="589"/>
    <x v="650"/>
    <d v="2015-04-07T00:00:00"/>
    <x v="3"/>
    <x v="3"/>
    <x v="95"/>
    <d v="2015-04-08T00:00:00"/>
    <d v="2015-04-08T00:00:00"/>
    <d v="2015-04-30T00:00:00"/>
    <d v="2015-04-08T00:00:00"/>
    <n v="-88.840800000000002"/>
    <n v="11"/>
    <n v="294.97000000000003"/>
    <x v="764"/>
    <n v="27.45"/>
    <x v="3"/>
    <x v="1"/>
    <n v="-0.3011858833101671"/>
    <n v="206.12920000000003"/>
    <x v="14"/>
    <s v="Apr 2015"/>
    <s v="Apr 2015  Week 15"/>
    <x v="0"/>
    <x v="0"/>
    <x v="0"/>
    <x v="1"/>
  </r>
  <r>
    <n v="2196"/>
    <s v="Gene Heath Cross"/>
    <x v="4"/>
    <n v="0.1"/>
    <n v="179.99"/>
    <n v="19.989999999999998"/>
    <x v="1"/>
    <x v="0"/>
    <x v="1"/>
    <x v="1"/>
    <x v="5"/>
    <s v="Motorola SB4200 Cable Modem"/>
    <n v="0.48"/>
    <s v="United States"/>
    <x v="3"/>
    <x v="11"/>
    <x v="589"/>
    <x v="650"/>
    <d v="2015-04-07T00:00:00"/>
    <x v="3"/>
    <x v="3"/>
    <x v="95"/>
    <d v="2015-04-08T00:00:00"/>
    <d v="2015-04-08T00:00:00"/>
    <d v="2015-04-30T00:00:00"/>
    <d v="2015-04-08T00:00:00"/>
    <n v="1208.9903999999999"/>
    <n v="14"/>
    <n v="2458.0500000000002"/>
    <x v="764"/>
    <n v="179.89000000000001"/>
    <x v="3"/>
    <x v="1"/>
    <n v="0.4918493928113748"/>
    <n v="3667.0403999999999"/>
    <x v="14"/>
    <s v="Apr 2015"/>
    <s v="Apr 2015  Week 15"/>
    <x v="1"/>
    <x v="1"/>
    <x v="1"/>
    <x v="1"/>
  </r>
  <r>
    <n v="2196"/>
    <s v="Gene Heath Cross"/>
    <x v="4"/>
    <n v="0.1"/>
    <n v="140.85"/>
    <n v="19.989999999999998"/>
    <x v="1"/>
    <x v="0"/>
    <x v="2"/>
    <x v="6"/>
    <x v="5"/>
    <s v="Fellowes Strictly Business® Drawer File, Letter/Legal Size"/>
    <n v="0.73"/>
    <s v="United States"/>
    <x v="3"/>
    <x v="11"/>
    <x v="589"/>
    <x v="650"/>
    <d v="2015-04-07T00:00:00"/>
    <x v="3"/>
    <x v="3"/>
    <x v="95"/>
    <d v="2015-04-09T00:00:00"/>
    <d v="2015-04-09T00:00:00"/>
    <d v="2015-04-30T00:00:00"/>
    <d v="2015-04-09T00:00:00"/>
    <n v="9.9911999999999992"/>
    <n v="19"/>
    <n v="2465.75"/>
    <x v="764"/>
    <n v="140.75"/>
    <x v="3"/>
    <x v="2"/>
    <n v="4.0519922944337421E-3"/>
    <n v="2475.7411999999999"/>
    <x v="14"/>
    <s v="Apr 2015"/>
    <s v="Apr 2015  Week 15"/>
    <x v="1"/>
    <x v="1"/>
    <x v="1"/>
    <x v="1"/>
  </r>
  <r>
    <n v="2073"/>
    <s v="Evan Kelley"/>
    <x v="3"/>
    <n v="0.05"/>
    <n v="291.73"/>
    <n v="48.8"/>
    <x v="0"/>
    <x v="1"/>
    <x v="0"/>
    <x v="9"/>
    <x v="3"/>
    <s v="Hon 4070 Series Pagoda™ Armless Upholstered Stacking Chairs"/>
    <n v="0.56000000000000005"/>
    <s v="United States"/>
    <x v="1"/>
    <x v="25"/>
    <x v="590"/>
    <x v="651"/>
    <d v="2015-04-07T00:00:00"/>
    <x v="3"/>
    <x v="3"/>
    <x v="95"/>
    <d v="2015-04-09T00:00:00"/>
    <d v="2015-04-09T00:00:00"/>
    <d v="2015-04-30T00:00:00"/>
    <d v="2015-04-09T00:00:00"/>
    <n v="550.38080000000002"/>
    <n v="6"/>
    <n v="1818.41"/>
    <x v="765"/>
    <n v="291.68"/>
    <x v="1"/>
    <x v="2"/>
    <n v="0.30267145473243107"/>
    <n v="2368.7908000000002"/>
    <x v="14"/>
    <s v="Apr 2015"/>
    <s v="Apr 2015  Week 15"/>
    <x v="0"/>
    <x v="0"/>
    <x v="0"/>
    <x v="1"/>
  </r>
  <r>
    <n v="2539"/>
    <s v="Max Hubbard"/>
    <x v="3"/>
    <n v="0.08"/>
    <n v="12.53"/>
    <n v="0.5"/>
    <x v="1"/>
    <x v="2"/>
    <x v="2"/>
    <x v="13"/>
    <x v="5"/>
    <s v="Avery 485"/>
    <n v="0.38"/>
    <s v="United States"/>
    <x v="0"/>
    <x v="12"/>
    <x v="591"/>
    <x v="652"/>
    <d v="2015-04-07T00:00:00"/>
    <x v="3"/>
    <x v="3"/>
    <x v="95"/>
    <d v="2015-04-08T00:00:00"/>
    <d v="2015-04-08T00:00:00"/>
    <d v="2015-04-30T00:00:00"/>
    <d v="2015-04-08T00:00:00"/>
    <n v="215.71799999999999"/>
    <n v="5"/>
    <n v="61.1"/>
    <x v="766"/>
    <n v="12.45"/>
    <x v="0"/>
    <x v="1"/>
    <n v="3.5305728314238949"/>
    <n v="276.81799999999998"/>
    <x v="14"/>
    <s v="Apr 2015"/>
    <s v="Apr 2015  Week 15"/>
    <x v="0"/>
    <x v="0"/>
    <x v="0"/>
    <x v="1"/>
  </r>
  <r>
    <n v="2540"/>
    <s v="Helen Ferguson"/>
    <x v="3"/>
    <n v="0.02"/>
    <n v="178.47"/>
    <n v="19.989999999999998"/>
    <x v="1"/>
    <x v="2"/>
    <x v="2"/>
    <x v="6"/>
    <x v="5"/>
    <s v="Hot File® 7-Pocket, Floor Stand"/>
    <n v="0.55000000000000004"/>
    <s v="United States"/>
    <x v="0"/>
    <x v="12"/>
    <x v="592"/>
    <x v="653"/>
    <d v="2015-04-07T00:00:00"/>
    <x v="3"/>
    <x v="3"/>
    <x v="95"/>
    <d v="2015-04-08T00:00:00"/>
    <d v="2015-04-08T00:00:00"/>
    <d v="2015-04-30T00:00:00"/>
    <d v="2015-04-08T00:00:00"/>
    <n v="106.98480000000001"/>
    <n v="1"/>
    <n v="193.81"/>
    <x v="766"/>
    <n v="178.45"/>
    <x v="0"/>
    <x v="1"/>
    <n v="0.55200866828337036"/>
    <n v="300.79480000000001"/>
    <x v="14"/>
    <s v="Apr 2015"/>
    <s v="Apr 2015  Week 15"/>
    <x v="0"/>
    <x v="0"/>
    <x v="1"/>
    <x v="1"/>
  </r>
  <r>
    <n v="15"/>
    <s v="Timothy Reese"/>
    <x v="0"/>
    <n v="0"/>
    <n v="4.42"/>
    <n v="4.99"/>
    <x v="1"/>
    <x v="0"/>
    <x v="2"/>
    <x v="15"/>
    <x v="5"/>
    <s v="Grip Seal Envelopes"/>
    <n v="0.38"/>
    <s v="United States"/>
    <x v="3"/>
    <x v="11"/>
    <x v="593"/>
    <x v="654"/>
    <d v="2015-04-08T00:00:00"/>
    <x v="3"/>
    <x v="3"/>
    <x v="96"/>
    <d v="2015-04-09T00:00:00"/>
    <d v="2015-04-09T00:00:00"/>
    <d v="2015-04-30T00:00:00"/>
    <d v="2015-04-09T00:00:00"/>
    <n v="-59.82"/>
    <n v="7"/>
    <n v="33.47"/>
    <x v="767"/>
    <n v="4.42"/>
    <x v="3"/>
    <x v="1"/>
    <n v="-1.7872721840454138"/>
    <n v="-26.35"/>
    <x v="14"/>
    <s v="Apr 2015"/>
    <s v="Apr 2015  Week 15"/>
    <x v="0"/>
    <x v="0"/>
    <x v="0"/>
    <x v="1"/>
  </r>
  <r>
    <n v="1935"/>
    <s v="Diana Coble Hubbard"/>
    <x v="0"/>
    <n v="0.01"/>
    <n v="42.98"/>
    <n v="4.62"/>
    <x v="2"/>
    <x v="3"/>
    <x v="2"/>
    <x v="8"/>
    <x v="5"/>
    <s v="Belkin F9M820V08 8 Outlet Surge"/>
    <n v="0.56000000000000005"/>
    <s v="United States"/>
    <x v="1"/>
    <x v="18"/>
    <x v="594"/>
    <x v="655"/>
    <d v="2015-04-08T00:00:00"/>
    <x v="3"/>
    <x v="3"/>
    <x v="96"/>
    <d v="2015-04-10T00:00:00"/>
    <d v="2015-04-10T00:00:00"/>
    <d v="2015-04-30T00:00:00"/>
    <d v="2015-04-10T00:00:00"/>
    <n v="285.47370000000001"/>
    <n v="9"/>
    <n v="413.73"/>
    <x v="768"/>
    <n v="42.97"/>
    <x v="1"/>
    <x v="2"/>
    <n v="0.69"/>
    <n v="699.20370000000003"/>
    <x v="14"/>
    <s v="Apr 2015"/>
    <s v="Apr 2015  Week 15"/>
    <x v="0"/>
    <x v="0"/>
    <x v="0"/>
    <x v="1"/>
  </r>
  <r>
    <n v="2655"/>
    <s v="Benjamin Lam"/>
    <x v="0"/>
    <n v="7.0000000000000007E-2"/>
    <n v="2.94"/>
    <n v="0.81"/>
    <x v="1"/>
    <x v="3"/>
    <x v="2"/>
    <x v="2"/>
    <x v="2"/>
    <s v="Prang Colored Pencils"/>
    <n v="0.4"/>
    <s v="United States"/>
    <x v="0"/>
    <x v="5"/>
    <x v="78"/>
    <x v="306"/>
    <d v="2015-04-08T00:00:00"/>
    <x v="3"/>
    <x v="3"/>
    <x v="96"/>
    <d v="2015-04-09T00:00:00"/>
    <d v="2015-04-09T00:00:00"/>
    <d v="2015-04-30T00:00:00"/>
    <d v="2015-04-09T00:00:00"/>
    <n v="-93.927400000000006"/>
    <n v="10"/>
    <n v="29.88"/>
    <x v="769"/>
    <n v="2.87"/>
    <x v="0"/>
    <x v="1"/>
    <n v="-3.1434872824631865"/>
    <n v="-64.04740000000001"/>
    <x v="14"/>
    <s v="Apr 2015"/>
    <s v="Apr 2015  Week 15"/>
    <x v="0"/>
    <x v="0"/>
    <x v="0"/>
    <x v="1"/>
  </r>
  <r>
    <n v="3098"/>
    <s v="Lorraine Boykin"/>
    <x v="0"/>
    <n v="0.05"/>
    <n v="35.44"/>
    <n v="5.09"/>
    <x v="1"/>
    <x v="1"/>
    <x v="2"/>
    <x v="7"/>
    <x v="5"/>
    <s v="Xerox 1932"/>
    <n v="0.38"/>
    <s v="United States"/>
    <x v="3"/>
    <x v="11"/>
    <x v="394"/>
    <x v="429"/>
    <d v="2015-04-08T00:00:00"/>
    <x v="3"/>
    <x v="3"/>
    <x v="96"/>
    <d v="2015-04-09T00:00:00"/>
    <d v="2015-04-09T00:00:00"/>
    <d v="2015-04-30T00:00:00"/>
    <d v="2015-04-09T00:00:00"/>
    <n v="240.17519999999999"/>
    <n v="10"/>
    <n v="348.08"/>
    <x v="770"/>
    <n v="35.39"/>
    <x v="3"/>
    <x v="1"/>
    <n v="0.69"/>
    <n v="588.25519999999995"/>
    <x v="14"/>
    <s v="Apr 2015"/>
    <s v="Apr 2015  Week 15"/>
    <x v="1"/>
    <x v="1"/>
    <x v="0"/>
    <x v="1"/>
  </r>
  <r>
    <n v="1614"/>
    <s v="Wayne Lutz"/>
    <x v="2"/>
    <n v="0.06"/>
    <n v="40.97"/>
    <n v="1.99"/>
    <x v="1"/>
    <x v="1"/>
    <x v="1"/>
    <x v="1"/>
    <x v="1"/>
    <s v="TDK 4.7GB DVD-R Spindle, 15/Pack"/>
    <n v="0.42"/>
    <s v="United States"/>
    <x v="3"/>
    <x v="35"/>
    <x v="595"/>
    <x v="656"/>
    <d v="2015-04-08T00:00:00"/>
    <x v="3"/>
    <x v="3"/>
    <x v="96"/>
    <d v="2015-04-12T00:00:00"/>
    <d v="2015-04-12T00:00:00"/>
    <d v="2015-04-30T00:00:00"/>
    <d v="2015-04-12T00:00:00"/>
    <n v="341.19810000000001"/>
    <n v="12"/>
    <n v="494.49"/>
    <x v="771"/>
    <n v="40.909999999999997"/>
    <x v="3"/>
    <x v="4"/>
    <n v="0.69000000000000006"/>
    <n v="835.68810000000008"/>
    <x v="14"/>
    <s v="Apr 2015"/>
    <s v="Apr 2015  Week 15"/>
    <x v="0"/>
    <x v="0"/>
    <x v="0"/>
    <x v="1"/>
  </r>
  <r>
    <n v="1018"/>
    <s v="Meredith Humphrey"/>
    <x v="4"/>
    <n v="0.05"/>
    <n v="35.89"/>
    <n v="14.72"/>
    <x v="1"/>
    <x v="2"/>
    <x v="2"/>
    <x v="15"/>
    <x v="5"/>
    <s v="Jet-Pak Recycled Peel 'N' Seal Padded Mailers"/>
    <n v="0.4"/>
    <s v="United States"/>
    <x v="0"/>
    <x v="9"/>
    <x v="596"/>
    <x v="657"/>
    <d v="2015-04-08T00:00:00"/>
    <x v="3"/>
    <x v="3"/>
    <x v="96"/>
    <d v="2015-04-09T00:00:00"/>
    <d v="2015-04-09T00:00:00"/>
    <d v="2015-04-30T00:00:00"/>
    <d v="2015-04-09T00:00:00"/>
    <n v="22.866"/>
    <n v="19"/>
    <n v="680.39"/>
    <x v="772"/>
    <n v="35.840000000000003"/>
    <x v="0"/>
    <x v="1"/>
    <n v="3.3607195872955214E-2"/>
    <n v="703.25599999999997"/>
    <x v="14"/>
    <s v="Apr 2015"/>
    <s v="Apr 2015  Week 15"/>
    <x v="0"/>
    <x v="0"/>
    <x v="0"/>
    <x v="1"/>
  </r>
  <r>
    <n v="1018"/>
    <s v="Meredith Humphrey"/>
    <x v="4"/>
    <n v="0"/>
    <n v="11.48"/>
    <n v="5.43"/>
    <x v="1"/>
    <x v="2"/>
    <x v="2"/>
    <x v="7"/>
    <x v="5"/>
    <s v="Personal Creations™ Ink Jet Cards and Labels"/>
    <n v="0.36"/>
    <s v="United States"/>
    <x v="0"/>
    <x v="9"/>
    <x v="596"/>
    <x v="657"/>
    <d v="2015-04-08T00:00:00"/>
    <x v="3"/>
    <x v="3"/>
    <x v="96"/>
    <d v="2015-04-08T00:00:00"/>
    <d v="2015-04-08T00:00:00"/>
    <d v="2015-04-30T00:00:00"/>
    <d v="2015-04-08T00:00:00"/>
    <n v="115.72799999999999"/>
    <n v="6"/>
    <n v="75.52"/>
    <x v="772"/>
    <n v="11.48"/>
    <x v="0"/>
    <x v="6"/>
    <n v="1.5324152542372882"/>
    <n v="191.24799999999999"/>
    <x v="14"/>
    <s v="Apr 2015"/>
    <s v="Apr 2015  Week 15"/>
    <x v="1"/>
    <x v="1"/>
    <x v="1"/>
    <x v="1"/>
  </r>
  <r>
    <n v="2561"/>
    <s v="Laurie Moon"/>
    <x v="3"/>
    <n v="7.0000000000000007E-2"/>
    <n v="3.98"/>
    <n v="5.26"/>
    <x v="1"/>
    <x v="1"/>
    <x v="2"/>
    <x v="5"/>
    <x v="5"/>
    <s v="Ibico Presentation Index for Binding Systems"/>
    <n v="0.38"/>
    <s v="United States"/>
    <x v="3"/>
    <x v="11"/>
    <x v="510"/>
    <x v="560"/>
    <d v="2015-04-08T00:00:00"/>
    <x v="3"/>
    <x v="3"/>
    <x v="96"/>
    <d v="2015-04-10T00:00:00"/>
    <d v="2015-04-10T00:00:00"/>
    <d v="2015-04-30T00:00:00"/>
    <d v="2015-04-10T00:00:00"/>
    <n v="-59.963760000000001"/>
    <n v="7"/>
    <n v="29.77"/>
    <x v="773"/>
    <n v="3.91"/>
    <x v="3"/>
    <x v="2"/>
    <n v="-2.0142344642257308"/>
    <n v="-30.193760000000001"/>
    <x v="14"/>
    <s v="Apr 2015"/>
    <s v="Apr 2015  Week 15"/>
    <x v="1"/>
    <x v="1"/>
    <x v="0"/>
    <x v="1"/>
  </r>
  <r>
    <n v="2561"/>
    <s v="Laurie Moon"/>
    <x v="3"/>
    <n v="7.0000000000000007E-2"/>
    <n v="12.22"/>
    <n v="2.85"/>
    <x v="1"/>
    <x v="1"/>
    <x v="0"/>
    <x v="11"/>
    <x v="1"/>
    <s v="Aluminum Document Frame"/>
    <n v="0.55000000000000004"/>
    <s v="United States"/>
    <x v="3"/>
    <x v="11"/>
    <x v="510"/>
    <x v="560"/>
    <d v="2015-04-08T00:00:00"/>
    <x v="3"/>
    <x v="3"/>
    <x v="96"/>
    <d v="2015-04-08T00:00:00"/>
    <d v="2015-04-08T00:00:00"/>
    <d v="2015-04-30T00:00:00"/>
    <d v="2015-04-08T00:00:00"/>
    <n v="89.4148"/>
    <n v="12"/>
    <n v="147.19"/>
    <x v="773"/>
    <n v="12.15"/>
    <x v="3"/>
    <x v="6"/>
    <n v="0.60747876893810726"/>
    <n v="236.60480000000001"/>
    <x v="14"/>
    <s v="Apr 2015"/>
    <s v="Apr 2015  Week 15"/>
    <x v="1"/>
    <x v="1"/>
    <x v="1"/>
    <x v="1"/>
  </r>
  <r>
    <n v="2563"/>
    <s v="Karen Warren"/>
    <x v="3"/>
    <n v="0.08"/>
    <n v="4.55"/>
    <n v="1.49"/>
    <x v="1"/>
    <x v="2"/>
    <x v="2"/>
    <x v="5"/>
    <x v="5"/>
    <s v="Presstex Flexible Ring Binders"/>
    <n v="0.35"/>
    <s v="United States"/>
    <x v="1"/>
    <x v="7"/>
    <x v="597"/>
    <x v="658"/>
    <d v="2015-04-08T00:00:00"/>
    <x v="3"/>
    <x v="3"/>
    <x v="96"/>
    <d v="2015-04-09T00:00:00"/>
    <d v="2015-04-09T00:00:00"/>
    <d v="2015-04-30T00:00:00"/>
    <d v="2015-04-09T00:00:00"/>
    <n v="27.0273"/>
    <n v="9"/>
    <n v="39.17"/>
    <x v="774"/>
    <n v="4.47"/>
    <x v="1"/>
    <x v="1"/>
    <n v="0.69"/>
    <n v="66.197299999999998"/>
    <x v="14"/>
    <s v="Apr 2015"/>
    <s v="Apr 2015  Week 15"/>
    <x v="0"/>
    <x v="0"/>
    <x v="0"/>
    <x v="1"/>
  </r>
  <r>
    <n v="2699"/>
    <s v="Marcia Greenberg"/>
    <x v="3"/>
    <n v="0.04"/>
    <n v="70.98"/>
    <n v="26.74"/>
    <x v="0"/>
    <x v="3"/>
    <x v="0"/>
    <x v="10"/>
    <x v="0"/>
    <s v="Hon Metal Bookcases, Black"/>
    <n v="0.6"/>
    <s v="United States"/>
    <x v="2"/>
    <x v="41"/>
    <x v="598"/>
    <x v="659"/>
    <d v="2015-04-08T00:00:00"/>
    <x v="3"/>
    <x v="3"/>
    <x v="96"/>
    <d v="2015-04-10T00:00:00"/>
    <d v="2015-04-10T00:00:00"/>
    <d v="2015-04-30T00:00:00"/>
    <d v="2015-04-10T00:00:00"/>
    <n v="-84.628799999999998"/>
    <n v="19"/>
    <n v="1345.33"/>
    <x v="775"/>
    <n v="70.94"/>
    <x v="2"/>
    <x v="2"/>
    <n v="-6.2905606802791877E-2"/>
    <n v="1260.7012"/>
    <x v="14"/>
    <s v="Apr 2015"/>
    <s v="Apr 2015  Week 15"/>
    <x v="0"/>
    <x v="0"/>
    <x v="0"/>
    <x v="1"/>
  </r>
  <r>
    <n v="123"/>
    <s v="Shawn Stern"/>
    <x v="0"/>
    <n v="0.06"/>
    <n v="8.57"/>
    <n v="6.14"/>
    <x v="1"/>
    <x v="2"/>
    <x v="2"/>
    <x v="16"/>
    <x v="1"/>
    <s v="Acme® Office Executive Series Stainless Steel Trimmers"/>
    <n v="0.59"/>
    <s v="United States"/>
    <x v="0"/>
    <x v="21"/>
    <x v="599"/>
    <x v="660"/>
    <d v="2015-04-09T00:00:00"/>
    <x v="3"/>
    <x v="3"/>
    <x v="97"/>
    <d v="2015-04-10T00:00:00"/>
    <d v="2015-04-10T00:00:00"/>
    <d v="2015-04-30T00:00:00"/>
    <d v="2015-04-10T00:00:00"/>
    <n v="105.678"/>
    <n v="11"/>
    <n v="94.97"/>
    <x v="776"/>
    <n v="8.51"/>
    <x v="0"/>
    <x v="1"/>
    <n v="1.1127513951774244"/>
    <n v="200.648"/>
    <x v="14"/>
    <s v="Apr 2015"/>
    <s v="Apr 2015  Week 15"/>
    <x v="0"/>
    <x v="0"/>
    <x v="0"/>
    <x v="1"/>
  </r>
  <r>
    <n v="1186"/>
    <s v="Glenda Herbert"/>
    <x v="0"/>
    <n v="7.0000000000000007E-2"/>
    <n v="400.97"/>
    <n v="48.26"/>
    <x v="0"/>
    <x v="1"/>
    <x v="1"/>
    <x v="3"/>
    <x v="0"/>
    <s v="Hewlett-Packard Deskjet 1220Cse Color Inkjet Printer"/>
    <n v="0.36"/>
    <s v="United States"/>
    <x v="2"/>
    <x v="8"/>
    <x v="600"/>
    <x v="661"/>
    <d v="2015-04-09T00:00:00"/>
    <x v="3"/>
    <x v="3"/>
    <x v="97"/>
    <d v="2015-04-10T00:00:00"/>
    <d v="2015-04-10T00:00:00"/>
    <d v="2015-04-30T00:00:00"/>
    <d v="2015-04-10T00:00:00"/>
    <n v="2581.5590999999999"/>
    <n v="10"/>
    <n v="3741.39"/>
    <x v="777"/>
    <n v="400.90000000000003"/>
    <x v="2"/>
    <x v="1"/>
    <n v="0.69000000000000006"/>
    <n v="6322.9490999999998"/>
    <x v="14"/>
    <s v="Apr 2015"/>
    <s v="Apr 2015  Week 15"/>
    <x v="0"/>
    <x v="0"/>
    <x v="0"/>
    <x v="1"/>
  </r>
  <r>
    <n v="1233"/>
    <s v="Gary Hester"/>
    <x v="0"/>
    <n v="0.1"/>
    <n v="120.98"/>
    <n v="9.07"/>
    <x v="2"/>
    <x v="1"/>
    <x v="2"/>
    <x v="5"/>
    <x v="5"/>
    <s v="GBC VeloBinder Electric Binding Machine"/>
    <n v="0.35"/>
    <s v="United States"/>
    <x v="1"/>
    <x v="18"/>
    <x v="601"/>
    <x v="662"/>
    <d v="2015-04-09T00:00:00"/>
    <x v="3"/>
    <x v="3"/>
    <x v="97"/>
    <d v="2015-04-11T00:00:00"/>
    <d v="2015-04-11T00:00:00"/>
    <d v="2015-04-30T00:00:00"/>
    <d v="2015-04-11T00:00:00"/>
    <n v="297.45715999999999"/>
    <n v="5"/>
    <n v="568.24"/>
    <x v="778"/>
    <n v="120.88000000000001"/>
    <x v="1"/>
    <x v="2"/>
    <n v="0.52347099816978737"/>
    <n v="865.69715999999994"/>
    <x v="14"/>
    <s v="Apr 2015"/>
    <s v="Apr 2015  Week 15"/>
    <x v="0"/>
    <x v="0"/>
    <x v="0"/>
    <x v="1"/>
  </r>
  <r>
    <n v="1233"/>
    <s v="Gary Hester"/>
    <x v="0"/>
    <n v="0.02"/>
    <n v="152.47999999999999"/>
    <n v="6.5"/>
    <x v="2"/>
    <x v="1"/>
    <x v="1"/>
    <x v="1"/>
    <x v="5"/>
    <s v="Adesso Programmable 142-Key Keyboard"/>
    <n v="0.74"/>
    <s v="United States"/>
    <x v="1"/>
    <x v="18"/>
    <x v="601"/>
    <x v="662"/>
    <d v="2015-04-09T00:00:00"/>
    <x v="3"/>
    <x v="3"/>
    <x v="97"/>
    <d v="2015-04-11T00:00:00"/>
    <d v="2015-04-11T00:00:00"/>
    <d v="2015-04-30T00:00:00"/>
    <d v="2015-04-11T00:00:00"/>
    <n v="-564.60239999999999"/>
    <n v="1"/>
    <n v="162.91"/>
    <x v="778"/>
    <n v="152.45999999999998"/>
    <x v="1"/>
    <x v="2"/>
    <n v="-3.4657319992633968"/>
    <n v="-401.69240000000002"/>
    <x v="14"/>
    <s v="Apr 2015"/>
    <s v="Apr 2015  Week 15"/>
    <x v="1"/>
    <x v="1"/>
    <x v="1"/>
    <x v="1"/>
  </r>
  <r>
    <n v="1178"/>
    <s v="Sandy Hunt"/>
    <x v="1"/>
    <n v="0.03"/>
    <n v="4.4800000000000004"/>
    <n v="49"/>
    <x v="1"/>
    <x v="1"/>
    <x v="2"/>
    <x v="8"/>
    <x v="4"/>
    <s v="Hoover Portapower™ Portable Vacuum"/>
    <n v="0.6"/>
    <s v="United States"/>
    <x v="0"/>
    <x v="12"/>
    <x v="602"/>
    <x v="663"/>
    <d v="2015-04-09T00:00:00"/>
    <x v="3"/>
    <x v="3"/>
    <x v="97"/>
    <d v="2015-04-11T00:00:00"/>
    <d v="2015-04-11T00:00:00"/>
    <d v="2015-04-30T00:00:00"/>
    <d v="2015-04-11T00:00:00"/>
    <n v="64.266000000000005"/>
    <n v="2"/>
    <n v="21.46"/>
    <x v="779"/>
    <n v="4.45"/>
    <x v="0"/>
    <x v="2"/>
    <n v="2.9946877912395156"/>
    <n v="85.725999999999999"/>
    <x v="14"/>
    <s v="Apr 2015"/>
    <s v="Apr 2015  Week 15"/>
    <x v="0"/>
    <x v="0"/>
    <x v="0"/>
    <x v="1"/>
  </r>
  <r>
    <n v="1178"/>
    <s v="Sandy Hunt"/>
    <x v="1"/>
    <n v="0.06"/>
    <n v="350.99"/>
    <n v="39"/>
    <x v="0"/>
    <x v="1"/>
    <x v="0"/>
    <x v="9"/>
    <x v="3"/>
    <s v="Global Leather Executive Chair"/>
    <n v="0.55000000000000004"/>
    <s v="United States"/>
    <x v="0"/>
    <x v="12"/>
    <x v="602"/>
    <x v="663"/>
    <d v="2015-04-09T00:00:00"/>
    <x v="3"/>
    <x v="3"/>
    <x v="97"/>
    <d v="2015-04-11T00:00:00"/>
    <d v="2015-04-11T00:00:00"/>
    <d v="2015-04-30T00:00:00"/>
    <d v="2015-04-11T00:00:00"/>
    <n v="-302.61559999999997"/>
    <n v="10"/>
    <n v="3506.78"/>
    <x v="779"/>
    <n v="350.93"/>
    <x v="0"/>
    <x v="2"/>
    <n v="-8.6294435350948717E-2"/>
    <n v="3204.1644000000001"/>
    <x v="14"/>
    <s v="Apr 2015"/>
    <s v="Apr 2015  Week 15"/>
    <x v="1"/>
    <x v="1"/>
    <x v="1"/>
    <x v="1"/>
  </r>
  <r>
    <n v="1178"/>
    <s v="Sandy Hunt"/>
    <x v="1"/>
    <n v="0.09"/>
    <n v="40.98"/>
    <n v="6.5"/>
    <x v="2"/>
    <x v="1"/>
    <x v="1"/>
    <x v="1"/>
    <x v="5"/>
    <s v="Targus USB Numeric Keypad"/>
    <n v="0.74"/>
    <s v="United States"/>
    <x v="0"/>
    <x v="12"/>
    <x v="602"/>
    <x v="663"/>
    <d v="2015-04-09T00:00:00"/>
    <x v="3"/>
    <x v="3"/>
    <x v="97"/>
    <d v="2015-04-11T00:00:00"/>
    <d v="2015-04-11T00:00:00"/>
    <d v="2015-04-30T00:00:00"/>
    <d v="2015-04-11T00:00:00"/>
    <n v="5.6916000000000002"/>
    <n v="7"/>
    <n v="267.69"/>
    <x v="779"/>
    <n v="40.889999999999993"/>
    <x v="0"/>
    <x v="2"/>
    <n v="2.1261907430236468E-2"/>
    <n v="273.38159999999999"/>
    <x v="14"/>
    <s v="Apr 2015"/>
    <s v="Apr 2015  Week 15"/>
    <x v="1"/>
    <x v="1"/>
    <x v="1"/>
    <x v="1"/>
  </r>
  <r>
    <n v="1250"/>
    <s v="Kara Patton"/>
    <x v="1"/>
    <n v="0"/>
    <n v="3.89"/>
    <n v="7.01"/>
    <x v="1"/>
    <x v="3"/>
    <x v="2"/>
    <x v="5"/>
    <x v="5"/>
    <s v="Avery Binder Labels"/>
    <n v="0.37"/>
    <s v="United States"/>
    <x v="1"/>
    <x v="10"/>
    <x v="603"/>
    <x v="664"/>
    <d v="2015-04-09T00:00:00"/>
    <x v="3"/>
    <x v="3"/>
    <x v="97"/>
    <d v="2015-04-09T00:00:00"/>
    <d v="2015-04-09T00:00:00"/>
    <d v="2015-04-30T00:00:00"/>
    <d v="2015-04-09T00:00:00"/>
    <n v="-255.16890000000001"/>
    <n v="21"/>
    <n v="85.64"/>
    <x v="780"/>
    <n v="3.89"/>
    <x v="1"/>
    <x v="6"/>
    <n v="-2.9795527790751986"/>
    <n v="-169.52890000000002"/>
    <x v="14"/>
    <s v="Apr 2015"/>
    <s v="Apr 2015  Week 15"/>
    <x v="0"/>
    <x v="0"/>
    <x v="0"/>
    <x v="1"/>
  </r>
  <r>
    <n v="1250"/>
    <s v="Kara Patton"/>
    <x v="1"/>
    <n v="0.09"/>
    <n v="120.98"/>
    <n v="30"/>
    <x v="0"/>
    <x v="3"/>
    <x v="0"/>
    <x v="9"/>
    <x v="3"/>
    <s v="Hon Every-Day® Chair Series Swivel Task Chairs"/>
    <n v="0.64"/>
    <s v="United States"/>
    <x v="1"/>
    <x v="10"/>
    <x v="603"/>
    <x v="664"/>
    <d v="2015-04-09T00:00:00"/>
    <x v="3"/>
    <x v="3"/>
    <x v="97"/>
    <d v="2015-04-11T00:00:00"/>
    <d v="2015-04-11T00:00:00"/>
    <d v="2015-04-30T00:00:00"/>
    <d v="2015-04-11T00:00:00"/>
    <n v="74.004800000000003"/>
    <n v="22"/>
    <n v="2508.15"/>
    <x v="780"/>
    <n v="120.89"/>
    <x v="1"/>
    <x v="2"/>
    <n v="2.9505731315910132E-2"/>
    <n v="2582.1548000000003"/>
    <x v="14"/>
    <s v="Apr 2015"/>
    <s v="Apr 2015  Week 15"/>
    <x v="1"/>
    <x v="1"/>
    <x v="1"/>
    <x v="1"/>
  </r>
  <r>
    <n v="1250"/>
    <s v="Kara Patton"/>
    <x v="1"/>
    <n v="0.1"/>
    <n v="30.98"/>
    <n v="5.76"/>
    <x v="1"/>
    <x v="3"/>
    <x v="2"/>
    <x v="7"/>
    <x v="5"/>
    <s v="IBM Multi-Purpose Copy Paper, 8 1/2 x 11&quot;, Case"/>
    <n v="0.4"/>
    <s v="United States"/>
    <x v="1"/>
    <x v="10"/>
    <x v="603"/>
    <x v="664"/>
    <d v="2015-04-09T00:00:00"/>
    <x v="3"/>
    <x v="3"/>
    <x v="97"/>
    <d v="2015-04-10T00:00:00"/>
    <d v="2015-04-10T00:00:00"/>
    <d v="2015-04-30T00:00:00"/>
    <d v="2015-04-10T00:00:00"/>
    <n v="109.4248"/>
    <n v="8"/>
    <n v="225.62"/>
    <x v="780"/>
    <n v="30.88"/>
    <x v="1"/>
    <x v="1"/>
    <n v="0.48499601099193335"/>
    <n v="335.04480000000001"/>
    <x v="14"/>
    <s v="Apr 2015"/>
    <s v="Apr 2015  Week 15"/>
    <x v="1"/>
    <x v="1"/>
    <x v="1"/>
    <x v="1"/>
  </r>
  <r>
    <n v="2488"/>
    <s v="Gordon Walker"/>
    <x v="1"/>
    <n v="0.08"/>
    <n v="4.91"/>
    <n v="0.5"/>
    <x v="1"/>
    <x v="1"/>
    <x v="2"/>
    <x v="13"/>
    <x v="5"/>
    <s v="Avery 493"/>
    <n v="0.36"/>
    <s v="United States"/>
    <x v="0"/>
    <x v="1"/>
    <x v="604"/>
    <x v="665"/>
    <d v="2015-04-09T00:00:00"/>
    <x v="3"/>
    <x v="3"/>
    <x v="97"/>
    <d v="2015-04-09T00:00:00"/>
    <d v="2015-04-09T00:00:00"/>
    <d v="2015-04-30T00:00:00"/>
    <d v="2015-04-09T00:00:00"/>
    <n v="12.726000000000001"/>
    <n v="9"/>
    <n v="42.69"/>
    <x v="781"/>
    <n v="4.83"/>
    <x v="0"/>
    <x v="6"/>
    <n v="0.29810260014054818"/>
    <n v="55.415999999999997"/>
    <x v="14"/>
    <s v="Apr 2015"/>
    <s v="Apr 2015  Week 15"/>
    <x v="0"/>
    <x v="0"/>
    <x v="0"/>
    <x v="1"/>
  </r>
  <r>
    <n v="2488"/>
    <s v="Gordon Walker"/>
    <x v="1"/>
    <n v="0.02"/>
    <n v="28.15"/>
    <n v="6.17"/>
    <x v="1"/>
    <x v="1"/>
    <x v="2"/>
    <x v="2"/>
    <x v="1"/>
    <s v="Boston Model 1800 Electric Pencil Sharpener, Gray"/>
    <n v="0.55000000000000004"/>
    <s v="United States"/>
    <x v="0"/>
    <x v="1"/>
    <x v="604"/>
    <x v="665"/>
    <d v="2015-04-09T00:00:00"/>
    <x v="3"/>
    <x v="3"/>
    <x v="97"/>
    <d v="2015-04-10T00:00:00"/>
    <d v="2015-04-10T00:00:00"/>
    <d v="2015-04-30T00:00:00"/>
    <d v="2015-04-10T00:00:00"/>
    <n v="160.8066"/>
    <n v="11"/>
    <n v="327.41000000000003"/>
    <x v="781"/>
    <n v="28.13"/>
    <x v="0"/>
    <x v="1"/>
    <n v="0.49114749091353344"/>
    <n v="488.21660000000003"/>
    <x v="14"/>
    <s v="Apr 2015"/>
    <s v="Apr 2015  Week 15"/>
    <x v="1"/>
    <x v="1"/>
    <x v="1"/>
    <x v="1"/>
  </r>
  <r>
    <n v="2491"/>
    <s v="Sean N Boyer"/>
    <x v="1"/>
    <n v="0.08"/>
    <n v="4.91"/>
    <n v="0.5"/>
    <x v="1"/>
    <x v="1"/>
    <x v="2"/>
    <x v="13"/>
    <x v="5"/>
    <s v="Avery 493"/>
    <n v="0.36"/>
    <s v="United States"/>
    <x v="2"/>
    <x v="8"/>
    <x v="10"/>
    <x v="111"/>
    <d v="2015-04-09T00:00:00"/>
    <x v="3"/>
    <x v="3"/>
    <x v="97"/>
    <d v="2015-04-09T00:00:00"/>
    <d v="2015-04-09T00:00:00"/>
    <d v="2015-04-30T00:00:00"/>
    <d v="2015-04-09T00:00:00"/>
    <n v="31.751999999999999"/>
    <n v="36"/>
    <n v="170.75"/>
    <x v="782"/>
    <n v="4.83"/>
    <x v="2"/>
    <x v="6"/>
    <n v="0.18595607613469986"/>
    <n v="202.50200000000001"/>
    <x v="14"/>
    <s v="Apr 2015"/>
    <s v="Apr 2015  Week 15"/>
    <x v="1"/>
    <x v="1"/>
    <x v="0"/>
    <x v="1"/>
  </r>
  <r>
    <n v="2491"/>
    <s v="Sean N Boyer"/>
    <x v="1"/>
    <n v="0.02"/>
    <n v="28.15"/>
    <n v="6.17"/>
    <x v="1"/>
    <x v="1"/>
    <x v="2"/>
    <x v="2"/>
    <x v="1"/>
    <s v="Boston Model 1800 Electric Pencil Sharpener, Gray"/>
    <n v="0.55000000000000004"/>
    <s v="United States"/>
    <x v="2"/>
    <x v="8"/>
    <x v="10"/>
    <x v="111"/>
    <d v="2015-04-09T00:00:00"/>
    <x v="3"/>
    <x v="3"/>
    <x v="97"/>
    <d v="2015-04-10T00:00:00"/>
    <d v="2015-04-10T00:00:00"/>
    <d v="2015-04-30T00:00:00"/>
    <d v="2015-04-10T00:00:00"/>
    <n v="117.208"/>
    <n v="45"/>
    <n v="1339.42"/>
    <x v="782"/>
    <n v="28.13"/>
    <x v="2"/>
    <x v="1"/>
    <n v="8.7506532678323451E-2"/>
    <n v="1456.6280000000002"/>
    <x v="14"/>
    <s v="Apr 2015"/>
    <s v="Apr 2015  Week 15"/>
    <x v="1"/>
    <x v="1"/>
    <x v="1"/>
    <x v="1"/>
  </r>
  <r>
    <n v="115"/>
    <s v="Dwight M Carr"/>
    <x v="2"/>
    <n v="7.0000000000000007E-2"/>
    <n v="2.12"/>
    <n v="1.99"/>
    <x v="1"/>
    <x v="2"/>
    <x v="1"/>
    <x v="1"/>
    <x v="1"/>
    <s v="Fuji Slim Jewel Case CD-R"/>
    <n v="0.55000000000000004"/>
    <s v="United States"/>
    <x v="2"/>
    <x v="14"/>
    <x v="605"/>
    <x v="666"/>
    <d v="2015-04-09T00:00:00"/>
    <x v="3"/>
    <x v="3"/>
    <x v="97"/>
    <d v="2015-04-11T00:00:00"/>
    <d v="2015-04-11T00:00:00"/>
    <d v="2015-04-30T00:00:00"/>
    <d v="2015-04-11T00:00:00"/>
    <n v="-55.84"/>
    <n v="12"/>
    <n v="26.07"/>
    <x v="783"/>
    <n v="2.0500000000000003"/>
    <x v="2"/>
    <x v="2"/>
    <n v="-2.1419255849635599"/>
    <n v="-29.770000000000003"/>
    <x v="14"/>
    <s v="Apr 2015"/>
    <s v="Apr 2015  Week 15"/>
    <x v="0"/>
    <x v="0"/>
    <x v="0"/>
    <x v="1"/>
  </r>
  <r>
    <n v="117"/>
    <s v="Linda Weiss"/>
    <x v="2"/>
    <n v="7.0000000000000007E-2"/>
    <n v="2.12"/>
    <n v="1.99"/>
    <x v="1"/>
    <x v="2"/>
    <x v="1"/>
    <x v="1"/>
    <x v="1"/>
    <s v="Fuji Slim Jewel Case CD-R"/>
    <n v="0.55000000000000004"/>
    <s v="United States"/>
    <x v="2"/>
    <x v="4"/>
    <x v="20"/>
    <x v="20"/>
    <d v="2015-04-09T00:00:00"/>
    <x v="3"/>
    <x v="3"/>
    <x v="97"/>
    <d v="2015-04-11T00:00:00"/>
    <d v="2015-04-11T00:00:00"/>
    <d v="2015-04-30T00:00:00"/>
    <d v="2015-04-11T00:00:00"/>
    <n v="-55.84"/>
    <n v="46"/>
    <n v="99.94"/>
    <x v="784"/>
    <n v="2.0500000000000003"/>
    <x v="2"/>
    <x v="2"/>
    <n v="-0.55873524114468687"/>
    <n v="44.099999999999994"/>
    <x v="14"/>
    <s v="Apr 2015"/>
    <s v="Apr 2015  Week 15"/>
    <x v="1"/>
    <x v="1"/>
    <x v="0"/>
    <x v="1"/>
  </r>
  <r>
    <n v="2851"/>
    <s v="Annie Sherrill"/>
    <x v="2"/>
    <n v="0.05"/>
    <n v="115.99"/>
    <n v="8.99"/>
    <x v="1"/>
    <x v="1"/>
    <x v="1"/>
    <x v="12"/>
    <x v="5"/>
    <s v="5185"/>
    <n v="0.57999999999999996"/>
    <s v="United States"/>
    <x v="1"/>
    <x v="18"/>
    <x v="606"/>
    <x v="667"/>
    <d v="2015-04-09T00:00:00"/>
    <x v="3"/>
    <x v="3"/>
    <x v="97"/>
    <d v="2015-04-13T00:00:00"/>
    <d v="2015-04-13T00:00:00"/>
    <d v="2015-04-30T00:00:00"/>
    <d v="2015-04-13T00:00:00"/>
    <n v="719.35260000000005"/>
    <n v="11"/>
    <n v="1042.54"/>
    <x v="785"/>
    <n v="115.94"/>
    <x v="1"/>
    <x v="4"/>
    <n v="0.69000000000000006"/>
    <n v="1761.8926000000001"/>
    <x v="14"/>
    <s v="Apr 2015"/>
    <s v="Apr 2015  Week 15"/>
    <x v="0"/>
    <x v="0"/>
    <x v="0"/>
    <x v="1"/>
  </r>
  <r>
    <n v="1271"/>
    <s v="Joanne Church"/>
    <x v="4"/>
    <n v="7.0000000000000007E-2"/>
    <n v="125.99"/>
    <n v="7.69"/>
    <x v="1"/>
    <x v="3"/>
    <x v="1"/>
    <x v="12"/>
    <x v="5"/>
    <s v="StarTAC 3000"/>
    <n v="0.59"/>
    <s v="United States"/>
    <x v="2"/>
    <x v="8"/>
    <x v="607"/>
    <x v="668"/>
    <d v="2015-04-09T00:00:00"/>
    <x v="3"/>
    <x v="3"/>
    <x v="97"/>
    <d v="2015-04-10T00:00:00"/>
    <d v="2015-04-10T00:00:00"/>
    <d v="2015-04-30T00:00:00"/>
    <d v="2015-04-10T00:00:00"/>
    <n v="588.24570000000006"/>
    <n v="8"/>
    <n v="852.53"/>
    <x v="786"/>
    <n v="125.92"/>
    <x v="2"/>
    <x v="1"/>
    <n v="0.69000000000000006"/>
    <n v="1440.7757000000001"/>
    <x v="14"/>
    <s v="Apr 2015"/>
    <s v="Apr 2015  Week 15"/>
    <x v="0"/>
    <x v="0"/>
    <x v="0"/>
    <x v="1"/>
  </r>
  <r>
    <n v="191"/>
    <s v="Gerald Kearney"/>
    <x v="3"/>
    <n v="0.05"/>
    <n v="3.8"/>
    <n v="1.49"/>
    <x v="1"/>
    <x v="3"/>
    <x v="2"/>
    <x v="5"/>
    <x v="5"/>
    <s v="Durable Pressboard Binders"/>
    <n v="0.38"/>
    <s v="United States"/>
    <x v="1"/>
    <x v="10"/>
    <x v="305"/>
    <x v="328"/>
    <d v="2015-04-09T00:00:00"/>
    <x v="3"/>
    <x v="3"/>
    <x v="97"/>
    <d v="2015-04-11T00:00:00"/>
    <d v="2015-04-11T00:00:00"/>
    <d v="2015-04-30T00:00:00"/>
    <d v="2015-04-11T00:00:00"/>
    <n v="14.467000000000001"/>
    <n v="14"/>
    <n v="53.26"/>
    <x v="787"/>
    <n v="3.75"/>
    <x v="1"/>
    <x v="2"/>
    <n v="0.27162974089372888"/>
    <n v="67.727000000000004"/>
    <x v="14"/>
    <s v="Apr 2015"/>
    <s v="Apr 2015  Week 15"/>
    <x v="1"/>
    <x v="1"/>
    <x v="0"/>
    <x v="1"/>
  </r>
  <r>
    <n v="191"/>
    <s v="Gerald Kearney"/>
    <x v="3"/>
    <n v="0.09"/>
    <n v="30.73"/>
    <n v="4"/>
    <x v="1"/>
    <x v="3"/>
    <x v="1"/>
    <x v="1"/>
    <x v="5"/>
    <s v="Fellowes 17-key keypad for PS/2 interface"/>
    <n v="0.75"/>
    <s v="United States"/>
    <x v="1"/>
    <x v="10"/>
    <x v="305"/>
    <x v="328"/>
    <d v="2015-04-09T00:00:00"/>
    <x v="3"/>
    <x v="3"/>
    <x v="97"/>
    <d v="2015-04-09T00:00:00"/>
    <d v="2015-04-09T00:00:00"/>
    <d v="2015-04-30T00:00:00"/>
    <d v="2015-04-09T00:00:00"/>
    <n v="-99.986400000000003"/>
    <n v="7"/>
    <n v="203.49"/>
    <x v="787"/>
    <n v="30.64"/>
    <x v="1"/>
    <x v="6"/>
    <n v="-0.49135780628040687"/>
    <n v="103.50360000000001"/>
    <x v="14"/>
    <s v="Apr 2015"/>
    <s v="Apr 2015  Week 15"/>
    <x v="1"/>
    <x v="1"/>
    <x v="1"/>
    <x v="1"/>
  </r>
  <r>
    <n v="191"/>
    <s v="Gerald Kearney"/>
    <x v="3"/>
    <n v="0"/>
    <n v="125.99"/>
    <n v="8.08"/>
    <x v="1"/>
    <x v="3"/>
    <x v="1"/>
    <x v="12"/>
    <x v="5"/>
    <s v="StarTAC ST7762"/>
    <n v="0.56999999999999995"/>
    <s v="United States"/>
    <x v="1"/>
    <x v="10"/>
    <x v="305"/>
    <x v="328"/>
    <d v="2015-04-09T00:00:00"/>
    <x v="3"/>
    <x v="3"/>
    <x v="97"/>
    <d v="2015-04-10T00:00:00"/>
    <d v="2015-04-10T00:00:00"/>
    <d v="2015-04-30T00:00:00"/>
    <d v="2015-04-10T00:00:00"/>
    <n v="1348.59672"/>
    <n v="22"/>
    <n v="2356.0100000000002"/>
    <x v="787"/>
    <n v="125.99"/>
    <x v="1"/>
    <x v="1"/>
    <n v="0.57240704411271592"/>
    <n v="3704.6067200000002"/>
    <x v="14"/>
    <s v="Apr 2015"/>
    <s v="Apr 2015  Week 15"/>
    <x v="1"/>
    <x v="1"/>
    <x v="1"/>
    <x v="1"/>
  </r>
  <r>
    <n v="1634"/>
    <s v="Katherine W Epstein"/>
    <x v="3"/>
    <n v="0.08"/>
    <n v="100.97"/>
    <n v="14"/>
    <x v="0"/>
    <x v="2"/>
    <x v="1"/>
    <x v="3"/>
    <x v="3"/>
    <s v="Hewlett-Packard Deskjet 3820 Color Inkjet Printer"/>
    <n v="0.37"/>
    <s v="United States"/>
    <x v="0"/>
    <x v="0"/>
    <x v="608"/>
    <x v="669"/>
    <d v="2015-04-09T00:00:00"/>
    <x v="3"/>
    <x v="3"/>
    <x v="97"/>
    <d v="2015-04-10T00:00:00"/>
    <d v="2015-04-10T00:00:00"/>
    <d v="2015-04-30T00:00:00"/>
    <d v="2015-04-10T00:00:00"/>
    <n v="-73.494119999999995"/>
    <n v="15"/>
    <n v="1483.16"/>
    <x v="788"/>
    <n v="100.89"/>
    <x v="0"/>
    <x v="1"/>
    <n v="-4.955238814423258E-2"/>
    <n v="1409.66588"/>
    <x v="14"/>
    <s v="Apr 2015"/>
    <s v="Apr 2015  Week 15"/>
    <x v="0"/>
    <x v="0"/>
    <x v="0"/>
    <x v="1"/>
  </r>
  <r>
    <n v="2334"/>
    <s v="Stephanie Hawkins"/>
    <x v="3"/>
    <n v="0.05"/>
    <n v="14.81"/>
    <n v="13.32"/>
    <x v="1"/>
    <x v="0"/>
    <x v="2"/>
    <x v="8"/>
    <x v="5"/>
    <s v="Holmes Replacement Filter for HEPA Air Cleaner, Large Room"/>
    <n v="0.43"/>
    <s v="United States"/>
    <x v="1"/>
    <x v="30"/>
    <x v="583"/>
    <x v="642"/>
    <d v="2015-04-09T00:00:00"/>
    <x v="3"/>
    <x v="3"/>
    <x v="97"/>
    <d v="2015-04-11T00:00:00"/>
    <d v="2015-04-11T00:00:00"/>
    <d v="2015-04-30T00:00:00"/>
    <d v="2015-04-11T00:00:00"/>
    <n v="-190.49"/>
    <n v="8"/>
    <n v="115.99"/>
    <x v="789"/>
    <n v="14.76"/>
    <x v="1"/>
    <x v="2"/>
    <n v="-1.6422967497198036"/>
    <n v="-74.500000000000014"/>
    <x v="14"/>
    <s v="Apr 2015"/>
    <s v="Apr 2015  Week 15"/>
    <x v="1"/>
    <x v="1"/>
    <x v="0"/>
    <x v="1"/>
  </r>
  <r>
    <n v="2334"/>
    <s v="Stephanie Hawkins"/>
    <x v="3"/>
    <n v="0.08"/>
    <n v="2.78"/>
    <n v="1.25"/>
    <x v="1"/>
    <x v="0"/>
    <x v="2"/>
    <x v="2"/>
    <x v="2"/>
    <s v="Newell 318"/>
    <n v="0.59"/>
    <s v="United States"/>
    <x v="1"/>
    <x v="30"/>
    <x v="583"/>
    <x v="642"/>
    <d v="2015-04-09T00:00:00"/>
    <x v="3"/>
    <x v="3"/>
    <x v="97"/>
    <d v="2015-04-10T00:00:00"/>
    <d v="2015-04-10T00:00:00"/>
    <d v="2015-04-30T00:00:00"/>
    <d v="2015-04-10T00:00:00"/>
    <n v="-8.77"/>
    <n v="7"/>
    <n v="19.46"/>
    <x v="789"/>
    <n v="2.6999999999999997"/>
    <x v="1"/>
    <x v="1"/>
    <n v="-0.45066803699897223"/>
    <n v="10.690000000000001"/>
    <x v="14"/>
    <s v="Apr 2015"/>
    <s v="Apr 2015  Week 15"/>
    <x v="1"/>
    <x v="1"/>
    <x v="1"/>
    <x v="1"/>
  </r>
  <r>
    <n v="2847"/>
    <s v="Vanessa Day"/>
    <x v="3"/>
    <n v="0.04"/>
    <n v="90.48"/>
    <n v="19.989999999999998"/>
    <x v="1"/>
    <x v="3"/>
    <x v="2"/>
    <x v="15"/>
    <x v="5"/>
    <s v="Tyvek® Side-Opening Peel &amp; Seel® Expanding Envelopes"/>
    <n v="0.4"/>
    <s v="United States"/>
    <x v="0"/>
    <x v="34"/>
    <x v="609"/>
    <x v="670"/>
    <d v="2015-04-09T00:00:00"/>
    <x v="3"/>
    <x v="3"/>
    <x v="97"/>
    <d v="2015-04-11T00:00:00"/>
    <d v="2015-04-11T00:00:00"/>
    <d v="2015-04-30T00:00:00"/>
    <d v="2015-04-11T00:00:00"/>
    <n v="55.555199999999999"/>
    <n v="3"/>
    <n v="268.64"/>
    <x v="790"/>
    <n v="90.44"/>
    <x v="0"/>
    <x v="2"/>
    <n v="0.20680166765932104"/>
    <n v="324.1952"/>
    <x v="14"/>
    <s v="Apr 2015"/>
    <s v="Apr 2015  Week 15"/>
    <x v="0"/>
    <x v="0"/>
    <x v="0"/>
    <x v="1"/>
  </r>
  <r>
    <n v="2847"/>
    <s v="Vanessa Day"/>
    <x v="3"/>
    <n v="0.02"/>
    <n v="9.77"/>
    <n v="6.02"/>
    <x v="1"/>
    <x v="3"/>
    <x v="0"/>
    <x v="11"/>
    <x v="6"/>
    <s v="DAX Solid Wood Frames"/>
    <n v="0.48"/>
    <s v="United States"/>
    <x v="0"/>
    <x v="34"/>
    <x v="609"/>
    <x v="670"/>
    <d v="2015-04-09T00:00:00"/>
    <x v="3"/>
    <x v="3"/>
    <x v="97"/>
    <d v="2015-04-10T00:00:00"/>
    <d v="2015-04-10T00:00:00"/>
    <d v="2015-04-30T00:00:00"/>
    <d v="2015-04-10T00:00:00"/>
    <n v="-535.33199999999999"/>
    <n v="9"/>
    <n v="87.68"/>
    <x v="790"/>
    <n v="9.75"/>
    <x v="0"/>
    <x v="1"/>
    <n v="-6.1055200729927002"/>
    <n v="-447.65199999999999"/>
    <x v="14"/>
    <s v="Apr 2015"/>
    <s v="Apr 2015  Week 15"/>
    <x v="1"/>
    <x v="1"/>
    <x v="1"/>
    <x v="1"/>
  </r>
  <r>
    <n v="2847"/>
    <s v="Vanessa Day"/>
    <x v="3"/>
    <n v="0.09"/>
    <n v="34.99"/>
    <n v="7.73"/>
    <x v="1"/>
    <x v="3"/>
    <x v="2"/>
    <x v="2"/>
    <x v="5"/>
    <s v="Hunt Boston® Vacuum Mount KS Pencil Sharpener"/>
    <n v="0.59"/>
    <s v="United States"/>
    <x v="0"/>
    <x v="34"/>
    <x v="609"/>
    <x v="670"/>
    <d v="2015-04-09T00:00:00"/>
    <x v="3"/>
    <x v="3"/>
    <x v="97"/>
    <d v="2015-04-11T00:00:00"/>
    <d v="2015-04-11T00:00:00"/>
    <d v="2015-04-30T00:00:00"/>
    <d v="2015-04-11T00:00:00"/>
    <n v="-208.72040000000001"/>
    <n v="1"/>
    <n v="37.619999999999997"/>
    <x v="790"/>
    <n v="34.9"/>
    <x v="0"/>
    <x v="2"/>
    <n v="-5.5481233386496553"/>
    <n v="-171.10040000000001"/>
    <x v="14"/>
    <s v="Apr 2015"/>
    <s v="Apr 2015  Week 15"/>
    <x v="1"/>
    <x v="1"/>
    <x v="1"/>
    <x v="1"/>
  </r>
  <r>
    <n v="1602"/>
    <s v="Frank Hess"/>
    <x v="0"/>
    <n v="0.1"/>
    <n v="9.11"/>
    <n v="2.15"/>
    <x v="1"/>
    <x v="2"/>
    <x v="2"/>
    <x v="7"/>
    <x v="2"/>
    <s v="Black Print Carbonless Snap-Off® Rapid Letter, 8 1/2&quot; x 7&quot;"/>
    <n v="0.4"/>
    <s v="United States"/>
    <x v="3"/>
    <x v="36"/>
    <x v="610"/>
    <x v="671"/>
    <d v="2015-04-10T00:00:00"/>
    <x v="3"/>
    <x v="3"/>
    <x v="98"/>
    <d v="2015-04-12T00:00:00"/>
    <d v="2015-04-12T00:00:00"/>
    <d v="2015-04-30T00:00:00"/>
    <d v="2015-04-12T00:00:00"/>
    <n v="-3.9312"/>
    <n v="2"/>
    <n v="17.420000000000002"/>
    <x v="791"/>
    <n v="9.01"/>
    <x v="3"/>
    <x v="2"/>
    <n v="-0.22567164179104476"/>
    <n v="13.488800000000001"/>
    <x v="14"/>
    <s v="Apr 2015"/>
    <s v="Apr 2015  Week 15"/>
    <x v="0"/>
    <x v="0"/>
    <x v="0"/>
    <x v="1"/>
  </r>
  <r>
    <n v="451"/>
    <s v="Joyce Murray"/>
    <x v="1"/>
    <n v="0.03"/>
    <n v="15.99"/>
    <n v="11.28"/>
    <x v="1"/>
    <x v="2"/>
    <x v="1"/>
    <x v="3"/>
    <x v="6"/>
    <s v="210 Trimline Phone, White"/>
    <n v="0.38"/>
    <s v="United States"/>
    <x v="2"/>
    <x v="8"/>
    <x v="40"/>
    <x v="42"/>
    <d v="2015-04-10T00:00:00"/>
    <x v="3"/>
    <x v="3"/>
    <x v="98"/>
    <d v="2015-04-11T00:00:00"/>
    <d v="2015-04-11T00:00:00"/>
    <d v="2015-04-30T00:00:00"/>
    <d v="2015-04-11T00:00:00"/>
    <n v="-53.296199999999999"/>
    <n v="2"/>
    <n v="35.479999999999997"/>
    <x v="792"/>
    <n v="15.96"/>
    <x v="2"/>
    <x v="1"/>
    <n v="-1.5021476888387826"/>
    <n v="-17.816200000000002"/>
    <x v="14"/>
    <s v="Apr 2015"/>
    <s v="Apr 2015  Week 15"/>
    <x v="1"/>
    <x v="1"/>
    <x v="0"/>
    <x v="1"/>
  </r>
  <r>
    <n v="3191"/>
    <s v="Jenny Hawkins"/>
    <x v="1"/>
    <n v="0.09"/>
    <n v="35.94"/>
    <n v="6.66"/>
    <x v="1"/>
    <x v="3"/>
    <x v="2"/>
    <x v="15"/>
    <x v="5"/>
    <s v="Tyvek ® Top-Opening Peel &amp; Seel ® Envelopes, Gray"/>
    <n v="0.4"/>
    <s v="United States"/>
    <x v="1"/>
    <x v="30"/>
    <x v="482"/>
    <x v="529"/>
    <d v="2015-04-10T00:00:00"/>
    <x v="3"/>
    <x v="3"/>
    <x v="98"/>
    <d v="2015-04-12T00:00:00"/>
    <d v="2015-04-12T00:00:00"/>
    <d v="2015-04-30T00:00:00"/>
    <d v="2015-04-12T00:00:00"/>
    <n v="172.56440000000001"/>
    <n v="9"/>
    <n v="312.22000000000003"/>
    <x v="793"/>
    <n v="35.849999999999994"/>
    <x v="1"/>
    <x v="2"/>
    <n v="0.5527013003651271"/>
    <n v="484.78440000000001"/>
    <x v="14"/>
    <s v="Apr 2015"/>
    <s v="Apr 2015  Week 15"/>
    <x v="1"/>
    <x v="1"/>
    <x v="0"/>
    <x v="1"/>
  </r>
  <r>
    <n v="2684"/>
    <s v="Edna Michael"/>
    <x v="2"/>
    <n v="7.0000000000000007E-2"/>
    <n v="4.97"/>
    <n v="5.71"/>
    <x v="1"/>
    <x v="0"/>
    <x v="0"/>
    <x v="11"/>
    <x v="6"/>
    <s v="DAX Value U-Channel Document Frames, Easel Back"/>
    <n v="0.54"/>
    <s v="United States"/>
    <x v="0"/>
    <x v="12"/>
    <x v="330"/>
    <x v="356"/>
    <d v="2015-04-10T00:00:00"/>
    <x v="3"/>
    <x v="3"/>
    <x v="98"/>
    <d v="2015-04-15T00:00:00"/>
    <d v="2015-04-15T00:00:00"/>
    <d v="2015-04-30T00:00:00"/>
    <d v="2015-04-15T00:00:00"/>
    <n v="-180.15199999999999"/>
    <n v="5"/>
    <n v="26.66"/>
    <x v="794"/>
    <n v="4.8999999999999995"/>
    <x v="0"/>
    <x v="3"/>
    <n v="-6.7573893473368338"/>
    <n v="-153.49199999999999"/>
    <x v="14"/>
    <s v="Apr 2015"/>
    <s v="Apr 2015  Week 15"/>
    <x v="1"/>
    <x v="1"/>
    <x v="0"/>
    <x v="1"/>
  </r>
  <r>
    <n v="2684"/>
    <s v="Edna Michael"/>
    <x v="2"/>
    <n v="0.09"/>
    <n v="2.62"/>
    <n v="0.8"/>
    <x v="1"/>
    <x v="0"/>
    <x v="2"/>
    <x v="14"/>
    <x v="2"/>
    <s v="Staples Metal Binder Clips"/>
    <n v="0.39"/>
    <s v="United States"/>
    <x v="0"/>
    <x v="12"/>
    <x v="330"/>
    <x v="356"/>
    <d v="2015-04-10T00:00:00"/>
    <x v="3"/>
    <x v="3"/>
    <x v="98"/>
    <d v="2015-04-12T00:00:00"/>
    <d v="2015-04-12T00:00:00"/>
    <d v="2015-04-30T00:00:00"/>
    <d v="2015-04-12T00:00:00"/>
    <n v="8.3879999999999999"/>
    <n v="12"/>
    <n v="29.55"/>
    <x v="794"/>
    <n v="2.5300000000000002"/>
    <x v="0"/>
    <x v="2"/>
    <n v="0.28385786802030455"/>
    <n v="37.938000000000002"/>
    <x v="14"/>
    <s v="Apr 2015"/>
    <s v="Apr 2015  Week 15"/>
    <x v="1"/>
    <x v="1"/>
    <x v="1"/>
    <x v="1"/>
  </r>
  <r>
    <n v="2684"/>
    <s v="Edna Michael"/>
    <x v="2"/>
    <n v="0.03"/>
    <n v="65.989999999999995"/>
    <n v="8.8000000000000007"/>
    <x v="1"/>
    <x v="0"/>
    <x v="1"/>
    <x v="12"/>
    <x v="5"/>
    <s v="6120"/>
    <n v="0.57999999999999996"/>
    <s v="United States"/>
    <x v="0"/>
    <x v="12"/>
    <x v="330"/>
    <x v="356"/>
    <d v="2015-04-10T00:00:00"/>
    <x v="3"/>
    <x v="3"/>
    <x v="98"/>
    <d v="2015-04-10T00:00:00"/>
    <d v="2015-04-10T00:00:00"/>
    <d v="2015-04-30T00:00:00"/>
    <d v="2015-04-10T00:00:00"/>
    <n v="9.9398999999999997"/>
    <n v="21"/>
    <n v="1237.4000000000001"/>
    <x v="794"/>
    <n v="65.959999999999994"/>
    <x v="0"/>
    <x v="6"/>
    <n v="8.0328915467916592E-3"/>
    <n v="1247.3399000000002"/>
    <x v="14"/>
    <s v="Apr 2015"/>
    <s v="Apr 2015  Week 15"/>
    <x v="1"/>
    <x v="1"/>
    <x v="1"/>
    <x v="1"/>
  </r>
  <r>
    <n v="1103"/>
    <s v="Sidney Bowling"/>
    <x v="3"/>
    <n v="0.05"/>
    <n v="328.14"/>
    <n v="91.05"/>
    <x v="0"/>
    <x v="2"/>
    <x v="2"/>
    <x v="8"/>
    <x v="3"/>
    <s v="Sanyo Counter Height Refrigerator with Crisper, 3.6 Cubic Foot, Stainless Steel/Black"/>
    <n v="0.56999999999999995"/>
    <s v="United States"/>
    <x v="1"/>
    <x v="13"/>
    <x v="611"/>
    <x v="485"/>
    <d v="2015-04-10T00:00:00"/>
    <x v="3"/>
    <x v="3"/>
    <x v="98"/>
    <d v="2015-04-11T00:00:00"/>
    <d v="2015-04-11T00:00:00"/>
    <d v="2015-04-30T00:00:00"/>
    <d v="2015-04-11T00:00:00"/>
    <n v="772.04"/>
    <n v="7"/>
    <n v="2291.39"/>
    <x v="795"/>
    <n v="328.09"/>
    <x v="1"/>
    <x v="1"/>
    <n v="0.33693085856183363"/>
    <n v="3063.43"/>
    <x v="14"/>
    <s v="Apr 2015"/>
    <s v="Apr 2015  Week 15"/>
    <x v="0"/>
    <x v="0"/>
    <x v="0"/>
    <x v="1"/>
  </r>
  <r>
    <n v="1104"/>
    <s v="Timothy Ross"/>
    <x v="3"/>
    <n v="0.05"/>
    <n v="328.14"/>
    <n v="91.05"/>
    <x v="0"/>
    <x v="2"/>
    <x v="2"/>
    <x v="8"/>
    <x v="3"/>
    <s v="Sanyo Counter Height Refrigerator with Crisper, 3.6 Cubic Foot, Stainless Steel/Black"/>
    <n v="0.56999999999999995"/>
    <s v="United States"/>
    <x v="3"/>
    <x v="11"/>
    <x v="13"/>
    <x v="672"/>
    <d v="2015-04-10T00:00:00"/>
    <x v="3"/>
    <x v="3"/>
    <x v="98"/>
    <d v="2015-04-11T00:00:00"/>
    <d v="2015-04-11T00:00:00"/>
    <d v="2015-04-30T00:00:00"/>
    <d v="2015-04-11T00:00:00"/>
    <n v="772.04"/>
    <n v="29"/>
    <n v="9492.92"/>
    <x v="796"/>
    <n v="328.09"/>
    <x v="3"/>
    <x v="1"/>
    <n v="8.1327979167632292E-2"/>
    <n v="10264.959999999999"/>
    <x v="14"/>
    <s v="Apr 2015"/>
    <s v="Apr 2015  Week 15"/>
    <x v="0"/>
    <x v="0"/>
    <x v="0"/>
    <x v="1"/>
  </r>
  <r>
    <n v="1185"/>
    <s v="Lee Xu"/>
    <x v="3"/>
    <n v="0.08"/>
    <n v="11.7"/>
    <n v="6.96"/>
    <x v="1"/>
    <x v="1"/>
    <x v="2"/>
    <x v="8"/>
    <x v="6"/>
    <s v="Harmony HEPA Quiet Air Purifiers"/>
    <n v="0.5"/>
    <s v="United States"/>
    <x v="0"/>
    <x v="16"/>
    <x v="77"/>
    <x v="554"/>
    <d v="2015-04-10T00:00:00"/>
    <x v="3"/>
    <x v="3"/>
    <x v="98"/>
    <d v="2015-04-13T00:00:00"/>
    <d v="2015-04-13T00:00:00"/>
    <d v="2015-04-30T00:00:00"/>
    <d v="2015-04-13T00:00:00"/>
    <n v="28.565999999999999"/>
    <n v="8"/>
    <n v="87.8"/>
    <x v="797"/>
    <n v="11.62"/>
    <x v="0"/>
    <x v="0"/>
    <n v="0.32535307517084283"/>
    <n v="116.366"/>
    <x v="14"/>
    <s v="Apr 2015"/>
    <s v="Apr 2015  Week 15"/>
    <x v="1"/>
    <x v="1"/>
    <x v="0"/>
    <x v="1"/>
  </r>
  <r>
    <n v="2430"/>
    <s v="Kimberly Reilly"/>
    <x v="3"/>
    <n v="0.04"/>
    <n v="7.08"/>
    <n v="2.35"/>
    <x v="1"/>
    <x v="2"/>
    <x v="2"/>
    <x v="2"/>
    <x v="2"/>
    <s v="SANFORD Major Accent™ Highlighters"/>
    <n v="0.47"/>
    <s v="United States"/>
    <x v="1"/>
    <x v="18"/>
    <x v="524"/>
    <x v="574"/>
    <d v="2015-04-10T00:00:00"/>
    <x v="3"/>
    <x v="3"/>
    <x v="98"/>
    <d v="2015-04-11T00:00:00"/>
    <d v="2015-04-11T00:00:00"/>
    <d v="2015-04-30T00:00:00"/>
    <d v="2015-04-11T00:00:00"/>
    <n v="24.59"/>
    <n v="7"/>
    <n v="49.1"/>
    <x v="798"/>
    <n v="7.04"/>
    <x v="1"/>
    <x v="1"/>
    <n v="0.50081466395112018"/>
    <n v="73.69"/>
    <x v="14"/>
    <s v="Apr 2015"/>
    <s v="Apr 2015  Week 15"/>
    <x v="1"/>
    <x v="1"/>
    <x v="0"/>
    <x v="1"/>
  </r>
  <r>
    <n v="2999"/>
    <s v="Kim McCarthy"/>
    <x v="3"/>
    <n v="0.03"/>
    <n v="10.98"/>
    <n v="3.37"/>
    <x v="1"/>
    <x v="1"/>
    <x v="2"/>
    <x v="16"/>
    <x v="1"/>
    <s v="Fiskars® Softgrip Scissors"/>
    <n v="0.56999999999999995"/>
    <s v="United States"/>
    <x v="1"/>
    <x v="25"/>
    <x v="612"/>
    <x v="673"/>
    <d v="2015-04-10T00:00:00"/>
    <x v="3"/>
    <x v="3"/>
    <x v="98"/>
    <d v="2015-04-11T00:00:00"/>
    <d v="2015-04-11T00:00:00"/>
    <d v="2015-04-30T00:00:00"/>
    <d v="2015-04-11T00:00:00"/>
    <n v="11.82"/>
    <n v="5"/>
    <n v="56.19"/>
    <x v="799"/>
    <n v="10.950000000000001"/>
    <x v="1"/>
    <x v="1"/>
    <n v="0.21035771489588898"/>
    <n v="68.009999999999991"/>
    <x v="14"/>
    <s v="Apr 2015"/>
    <s v="Apr 2015  Week 15"/>
    <x v="0"/>
    <x v="0"/>
    <x v="0"/>
    <x v="1"/>
  </r>
  <r>
    <n v="2363"/>
    <s v="Jacob Murray"/>
    <x v="1"/>
    <n v="0"/>
    <n v="5.77"/>
    <n v="5.92"/>
    <x v="1"/>
    <x v="2"/>
    <x v="0"/>
    <x v="11"/>
    <x v="6"/>
    <s v="DAX Cubicle Frames - 8x10"/>
    <n v="0.55000000000000004"/>
    <s v="United States"/>
    <x v="3"/>
    <x v="27"/>
    <x v="613"/>
    <x v="674"/>
    <d v="2015-04-11T00:00:00"/>
    <x v="3"/>
    <x v="3"/>
    <x v="99"/>
    <d v="2015-04-13T00:00:00"/>
    <d v="2015-04-13T00:00:00"/>
    <d v="2015-04-30T00:00:00"/>
    <d v="2015-04-13T00:00:00"/>
    <n v="-61.5276"/>
    <n v="11"/>
    <n v="69.89"/>
    <x v="800"/>
    <n v="5.77"/>
    <x v="3"/>
    <x v="2"/>
    <n v="-0.88034912004578625"/>
    <n v="8.3624000000000009"/>
    <x v="14"/>
    <s v="Apr 2015"/>
    <s v="Apr 2015  Week 15"/>
    <x v="0"/>
    <x v="0"/>
    <x v="0"/>
    <x v="1"/>
  </r>
  <r>
    <n v="2862"/>
    <s v="Carrie High"/>
    <x v="1"/>
    <n v="0"/>
    <n v="12.22"/>
    <n v="2.85"/>
    <x v="1"/>
    <x v="3"/>
    <x v="0"/>
    <x v="11"/>
    <x v="1"/>
    <s v="Aluminum Document Frame"/>
    <n v="0.55000000000000004"/>
    <s v="United States"/>
    <x v="1"/>
    <x v="13"/>
    <x v="584"/>
    <x v="643"/>
    <d v="2015-04-11T00:00:00"/>
    <x v="3"/>
    <x v="3"/>
    <x v="99"/>
    <d v="2015-04-12T00:00:00"/>
    <d v="2015-04-12T00:00:00"/>
    <d v="2015-04-30T00:00:00"/>
    <d v="2015-04-12T00:00:00"/>
    <n v="76.389899999999997"/>
    <n v="9"/>
    <n v="110.71"/>
    <x v="801"/>
    <n v="12.22"/>
    <x v="1"/>
    <x v="1"/>
    <n v="0.69000000000000006"/>
    <n v="187.09989999999999"/>
    <x v="14"/>
    <s v="Apr 2015"/>
    <s v="Apr 2015  Week 15"/>
    <x v="0"/>
    <x v="0"/>
    <x v="0"/>
    <x v="1"/>
  </r>
  <r>
    <n v="369"/>
    <s v="Troy Moon"/>
    <x v="2"/>
    <n v="0.09"/>
    <n v="19.23"/>
    <n v="6.15"/>
    <x v="2"/>
    <x v="3"/>
    <x v="0"/>
    <x v="11"/>
    <x v="1"/>
    <s v="Executive Impressions 13&quot; Clairmont Wall Clock"/>
    <n v="0.44"/>
    <s v="United States"/>
    <x v="2"/>
    <x v="8"/>
    <x v="614"/>
    <x v="675"/>
    <d v="2015-04-11T00:00:00"/>
    <x v="3"/>
    <x v="3"/>
    <x v="99"/>
    <d v="2015-04-13T00:00:00"/>
    <d v="2015-04-13T00:00:00"/>
    <d v="2015-04-30T00:00:00"/>
    <d v="2015-04-13T00:00:00"/>
    <n v="211.232"/>
    <n v="21"/>
    <n v="394.1"/>
    <x v="802"/>
    <n v="19.14"/>
    <x v="2"/>
    <x v="2"/>
    <n v="0.53598579040852568"/>
    <n v="605.33199999999999"/>
    <x v="14"/>
    <s v="Apr 2015"/>
    <s v="Apr 2015  Week 15"/>
    <x v="0"/>
    <x v="0"/>
    <x v="0"/>
    <x v="1"/>
  </r>
  <r>
    <n v="1712"/>
    <s v="Regina Langley"/>
    <x v="2"/>
    <n v="0.03"/>
    <n v="11.66"/>
    <n v="7.95"/>
    <x v="1"/>
    <x v="3"/>
    <x v="2"/>
    <x v="2"/>
    <x v="1"/>
    <s v="Hunt BOSTON® Vista® Battery-Operated Pencil Sharpener, Black"/>
    <n v="0.57999999999999996"/>
    <s v="United States"/>
    <x v="0"/>
    <x v="5"/>
    <x v="615"/>
    <x v="676"/>
    <d v="2015-04-11T00:00:00"/>
    <x v="3"/>
    <x v="3"/>
    <x v="99"/>
    <d v="2015-04-20T00:00:00"/>
    <d v="2015-04-20T00:00:00"/>
    <d v="2015-04-30T00:00:00"/>
    <d v="2015-04-20T00:00:00"/>
    <n v="-31.094000000000001"/>
    <n v="22"/>
    <n v="267.32"/>
    <x v="803"/>
    <n v="11.63"/>
    <x v="0"/>
    <x v="5"/>
    <n v="-0.11631752207092624"/>
    <n v="236.226"/>
    <x v="14"/>
    <s v="Apr 2015"/>
    <s v="Apr 2015  Week 15"/>
    <x v="0"/>
    <x v="0"/>
    <x v="0"/>
    <x v="1"/>
  </r>
  <r>
    <n v="721"/>
    <s v="Melvin Duke"/>
    <x v="4"/>
    <n v="0.01"/>
    <n v="7.28"/>
    <n v="11.15"/>
    <x v="1"/>
    <x v="3"/>
    <x v="2"/>
    <x v="7"/>
    <x v="5"/>
    <s v="Array® Parchment Paper, Assorted Colors"/>
    <n v="0.37"/>
    <s v="United States"/>
    <x v="1"/>
    <x v="2"/>
    <x v="616"/>
    <x v="677"/>
    <d v="2015-04-11T00:00:00"/>
    <x v="3"/>
    <x v="3"/>
    <x v="99"/>
    <d v="2015-04-13T00:00:00"/>
    <d v="2015-04-13T00:00:00"/>
    <d v="2015-04-30T00:00:00"/>
    <d v="2015-04-13T00:00:00"/>
    <n v="-24.245999999999999"/>
    <n v="1"/>
    <n v="11.21"/>
    <x v="804"/>
    <n v="7.2700000000000005"/>
    <x v="1"/>
    <x v="2"/>
    <n v="-2.1628902765388043"/>
    <n v="-13.035999999999998"/>
    <x v="14"/>
    <s v="Apr 2015"/>
    <s v="Apr 2015  Week 15"/>
    <x v="0"/>
    <x v="0"/>
    <x v="0"/>
    <x v="1"/>
  </r>
  <r>
    <n v="445"/>
    <s v="Judy Barrett"/>
    <x v="3"/>
    <n v="0.03"/>
    <n v="48.04"/>
    <n v="19.989999999999998"/>
    <x v="1"/>
    <x v="0"/>
    <x v="2"/>
    <x v="7"/>
    <x v="5"/>
    <s v="14-7/8 x 11 Blue Bar Computer Printout Paper"/>
    <n v="0.37"/>
    <s v="United States"/>
    <x v="1"/>
    <x v="13"/>
    <x v="382"/>
    <x v="678"/>
    <d v="2015-04-11T00:00:00"/>
    <x v="3"/>
    <x v="3"/>
    <x v="99"/>
    <d v="2015-04-13T00:00:00"/>
    <d v="2015-04-13T00:00:00"/>
    <d v="2015-04-30T00:00:00"/>
    <d v="2015-04-13T00:00:00"/>
    <n v="-4.46"/>
    <n v="2"/>
    <n v="101.71"/>
    <x v="805"/>
    <n v="48.01"/>
    <x v="1"/>
    <x v="2"/>
    <n v="-4.385016222593649E-2"/>
    <n v="97.25"/>
    <x v="14"/>
    <s v="Apr 2015"/>
    <s v="Apr 2015  Week 15"/>
    <x v="0"/>
    <x v="0"/>
    <x v="0"/>
    <x v="1"/>
  </r>
  <r>
    <n v="918"/>
    <s v="Kerry Jernigan"/>
    <x v="1"/>
    <n v="0.05"/>
    <n v="35.51"/>
    <n v="6.31"/>
    <x v="1"/>
    <x v="1"/>
    <x v="2"/>
    <x v="6"/>
    <x v="5"/>
    <s v="Steel Personal Filing/Posting Tote"/>
    <n v="0.57999999999999996"/>
    <s v="United States"/>
    <x v="2"/>
    <x v="8"/>
    <x v="617"/>
    <x v="679"/>
    <d v="2015-04-12T00:00:00"/>
    <x v="3"/>
    <x v="3"/>
    <x v="100"/>
    <d v="2015-04-14T00:00:00"/>
    <d v="2015-04-14T00:00:00"/>
    <d v="2015-04-30T00:00:00"/>
    <d v="2015-04-14T00:00:00"/>
    <n v="6.11"/>
    <n v="2"/>
    <n v="73.099999999999994"/>
    <x v="806"/>
    <n v="35.46"/>
    <x v="2"/>
    <x v="2"/>
    <n v="8.358413132694939E-2"/>
    <n v="79.209999999999994"/>
    <x v="15"/>
    <s v="Apr 2015"/>
    <s v="Apr 2015  Week 16"/>
    <x v="0"/>
    <x v="0"/>
    <x v="0"/>
    <x v="1"/>
  </r>
  <r>
    <n v="919"/>
    <s v="Tracy Livingston"/>
    <x v="1"/>
    <n v="0.1"/>
    <n v="8.34"/>
    <n v="2.64"/>
    <x v="1"/>
    <x v="1"/>
    <x v="2"/>
    <x v="16"/>
    <x v="1"/>
    <s v="Acme® Elite Stainless Steel Scissors"/>
    <n v="0.59"/>
    <s v="United States"/>
    <x v="2"/>
    <x v="8"/>
    <x v="618"/>
    <x v="680"/>
    <d v="2015-04-12T00:00:00"/>
    <x v="3"/>
    <x v="3"/>
    <x v="100"/>
    <d v="2015-04-12T00:00:00"/>
    <d v="2015-04-12T00:00:00"/>
    <d v="2015-04-30T00:00:00"/>
    <d v="2015-04-12T00:00:00"/>
    <n v="-6.34"/>
    <n v="6"/>
    <n v="47.95"/>
    <x v="806"/>
    <n v="8.24"/>
    <x v="2"/>
    <x v="6"/>
    <n v="-0.1322210636079249"/>
    <n v="41.61"/>
    <x v="15"/>
    <s v="Apr 2015"/>
    <s v="Apr 2015  Week 16"/>
    <x v="0"/>
    <x v="0"/>
    <x v="1"/>
    <x v="1"/>
  </r>
  <r>
    <n v="920"/>
    <s v="Jessie Kelly"/>
    <x v="1"/>
    <n v="0.03"/>
    <n v="8.0399999999999991"/>
    <n v="8.94"/>
    <x v="1"/>
    <x v="1"/>
    <x v="2"/>
    <x v="5"/>
    <x v="5"/>
    <s v="Fellowes Twister Kit, Gray/Clear, 3/pkg"/>
    <n v="0.4"/>
    <s v="United States"/>
    <x v="2"/>
    <x v="8"/>
    <x v="336"/>
    <x v="363"/>
    <d v="2015-04-12T00:00:00"/>
    <x v="3"/>
    <x v="3"/>
    <x v="100"/>
    <d v="2015-04-14T00:00:00"/>
    <d v="2015-04-14T00:00:00"/>
    <d v="2015-04-30T00:00:00"/>
    <d v="2015-04-14T00:00:00"/>
    <n v="-160.27549999999999"/>
    <n v="9"/>
    <n v="76.77"/>
    <x v="806"/>
    <n v="8.01"/>
    <x v="2"/>
    <x v="2"/>
    <n v="-2.0877360948287094"/>
    <n v="-83.505499999999998"/>
    <x v="15"/>
    <s v="Apr 2015"/>
    <s v="Apr 2015  Week 16"/>
    <x v="1"/>
    <x v="1"/>
    <x v="1"/>
    <x v="1"/>
  </r>
  <r>
    <n v="754"/>
    <s v="Helen Lyons"/>
    <x v="2"/>
    <n v="0.06"/>
    <n v="119.99"/>
    <n v="14"/>
    <x v="0"/>
    <x v="1"/>
    <x v="1"/>
    <x v="3"/>
    <x v="3"/>
    <s v="Epson C82 Color Inkjet Printer"/>
    <n v="0.36"/>
    <s v="United States"/>
    <x v="2"/>
    <x v="41"/>
    <x v="619"/>
    <x v="681"/>
    <d v="2015-04-12T00:00:00"/>
    <x v="3"/>
    <x v="3"/>
    <x v="100"/>
    <d v="2015-04-19T00:00:00"/>
    <d v="2015-04-19T00:00:00"/>
    <d v="2015-04-30T00:00:00"/>
    <d v="2015-04-19T00:00:00"/>
    <n v="-207.679788"/>
    <n v="2"/>
    <n v="243.86"/>
    <x v="807"/>
    <n v="119.92999999999999"/>
    <x v="2"/>
    <x v="7"/>
    <n v="-0.85163531534486991"/>
    <n v="36.180212000000012"/>
    <x v="15"/>
    <s v="Apr 2015"/>
    <s v="Apr 2015  Week 16"/>
    <x v="0"/>
    <x v="0"/>
    <x v="0"/>
    <x v="1"/>
  </r>
  <r>
    <n v="3221"/>
    <s v="Sean Pugh"/>
    <x v="3"/>
    <n v="0.03"/>
    <n v="6.68"/>
    <n v="1.5"/>
    <x v="1"/>
    <x v="3"/>
    <x v="2"/>
    <x v="2"/>
    <x v="2"/>
    <s v="Sanford Liquid Accent Highlighters"/>
    <n v="0.48"/>
    <s v="United States"/>
    <x v="0"/>
    <x v="12"/>
    <x v="620"/>
    <x v="682"/>
    <d v="2015-04-12T00:00:00"/>
    <x v="3"/>
    <x v="3"/>
    <x v="100"/>
    <d v="2015-04-13T00:00:00"/>
    <d v="2015-04-13T00:00:00"/>
    <d v="2015-04-30T00:00:00"/>
    <d v="2015-04-13T00:00:00"/>
    <n v="-577.30399999999997"/>
    <n v="7"/>
    <n v="48.32"/>
    <x v="808"/>
    <n v="6.6499999999999995"/>
    <x v="0"/>
    <x v="1"/>
    <n v="-11.94751655629139"/>
    <n v="-528.98399999999992"/>
    <x v="15"/>
    <s v="Apr 2015"/>
    <s v="Apr 2015  Week 16"/>
    <x v="0"/>
    <x v="0"/>
    <x v="0"/>
    <x v="1"/>
  </r>
  <r>
    <n v="171"/>
    <s v="Christina Matthews"/>
    <x v="0"/>
    <n v="0.05"/>
    <n v="1.88"/>
    <n v="1.49"/>
    <x v="1"/>
    <x v="3"/>
    <x v="2"/>
    <x v="5"/>
    <x v="5"/>
    <s v="Staples® General Use 3-Ring Binders"/>
    <n v="0.37"/>
    <s v="United States"/>
    <x v="3"/>
    <x v="33"/>
    <x v="209"/>
    <x v="220"/>
    <d v="2015-04-13T00:00:00"/>
    <x v="3"/>
    <x v="3"/>
    <x v="101"/>
    <d v="2015-04-15T00:00:00"/>
    <d v="2015-04-15T00:00:00"/>
    <d v="2015-04-30T00:00:00"/>
    <d v="2015-04-15T00:00:00"/>
    <n v="-2.9095"/>
    <n v="1"/>
    <n v="3.42"/>
    <x v="809"/>
    <n v="1.8299999999999998"/>
    <x v="3"/>
    <x v="2"/>
    <n v="-0.85073099415204678"/>
    <n v="0.51049999999999995"/>
    <x v="15"/>
    <s v="Apr 2015"/>
    <s v="Apr 2015  Week 16"/>
    <x v="0"/>
    <x v="0"/>
    <x v="0"/>
    <x v="1"/>
  </r>
  <r>
    <n v="1561"/>
    <s v="Edwin Coley"/>
    <x v="0"/>
    <n v="0.05"/>
    <n v="12.2"/>
    <n v="6.02"/>
    <x v="1"/>
    <x v="3"/>
    <x v="0"/>
    <x v="11"/>
    <x v="1"/>
    <s v="Advantus Panel Wall Certificate Holder - 8.5x11"/>
    <n v="0.43"/>
    <s v="United States"/>
    <x v="1"/>
    <x v="18"/>
    <x v="402"/>
    <x v="438"/>
    <d v="2015-04-13T00:00:00"/>
    <x v="3"/>
    <x v="3"/>
    <x v="101"/>
    <d v="2015-04-14T00:00:00"/>
    <d v="2015-04-14T00:00:00"/>
    <d v="2015-04-30T00:00:00"/>
    <d v="2015-04-14T00:00:00"/>
    <n v="-6.6420000000000003"/>
    <n v="5"/>
    <n v="63.93"/>
    <x v="810"/>
    <n v="12.149999999999999"/>
    <x v="1"/>
    <x v="1"/>
    <n v="-0.10389488503050212"/>
    <n v="57.287999999999997"/>
    <x v="15"/>
    <s v="Apr 2015"/>
    <s v="Apr 2015  Week 16"/>
    <x v="1"/>
    <x v="1"/>
    <x v="0"/>
    <x v="1"/>
  </r>
  <r>
    <n v="2738"/>
    <s v="Sherri Kramer"/>
    <x v="0"/>
    <n v="0.02"/>
    <n v="33.979999999999997"/>
    <n v="1.99"/>
    <x v="1"/>
    <x v="0"/>
    <x v="1"/>
    <x v="1"/>
    <x v="1"/>
    <s v="Imation Neon 80 Minute CD-R Spindle, 50/Pack"/>
    <n v="0.45"/>
    <s v="United States"/>
    <x v="3"/>
    <x v="42"/>
    <x v="159"/>
    <x v="165"/>
    <d v="2015-04-13T00:00:00"/>
    <x v="3"/>
    <x v="3"/>
    <x v="101"/>
    <d v="2015-04-15T00:00:00"/>
    <d v="2015-04-15T00:00:00"/>
    <d v="2015-04-30T00:00:00"/>
    <d v="2015-04-15T00:00:00"/>
    <n v="164.06129999999999"/>
    <n v="7"/>
    <n v="237.77"/>
    <x v="811"/>
    <n v="33.959999999999994"/>
    <x v="3"/>
    <x v="2"/>
    <n v="0.69"/>
    <n v="401.8313"/>
    <x v="15"/>
    <s v="Apr 2015"/>
    <s v="Apr 2015  Week 16"/>
    <x v="0"/>
    <x v="0"/>
    <x v="0"/>
    <x v="1"/>
  </r>
  <r>
    <n v="3169"/>
    <s v="Janice Boswell"/>
    <x v="0"/>
    <n v="0.08"/>
    <n v="7.28"/>
    <n v="11.15"/>
    <x v="2"/>
    <x v="0"/>
    <x v="2"/>
    <x v="7"/>
    <x v="5"/>
    <s v="Array® Parchment Paper, Assorted Colors"/>
    <n v="0.37"/>
    <s v="United States"/>
    <x v="0"/>
    <x v="12"/>
    <x v="621"/>
    <x v="683"/>
    <d v="2015-04-13T00:00:00"/>
    <x v="3"/>
    <x v="3"/>
    <x v="101"/>
    <d v="2015-04-14T00:00:00"/>
    <d v="2015-04-14T00:00:00"/>
    <d v="2015-04-30T00:00:00"/>
    <d v="2015-04-14T00:00:00"/>
    <n v="-44.414999999999999"/>
    <n v="1"/>
    <n v="14.66"/>
    <x v="812"/>
    <n v="7.2"/>
    <x v="0"/>
    <x v="1"/>
    <n v="-3.0296725784447474"/>
    <n v="-29.754999999999999"/>
    <x v="15"/>
    <s v="Apr 2015"/>
    <s v="Apr 2015  Week 16"/>
    <x v="0"/>
    <x v="0"/>
    <x v="0"/>
    <x v="1"/>
  </r>
  <r>
    <n v="2973"/>
    <s v="Sally Liu"/>
    <x v="1"/>
    <n v="0.01"/>
    <n v="30.97"/>
    <n v="4"/>
    <x v="1"/>
    <x v="2"/>
    <x v="1"/>
    <x v="1"/>
    <x v="5"/>
    <s v="Microsoft Multimedia Keyboard"/>
    <n v="0.74"/>
    <s v="United States"/>
    <x v="1"/>
    <x v="30"/>
    <x v="622"/>
    <x v="684"/>
    <d v="2015-04-13T00:00:00"/>
    <x v="3"/>
    <x v="3"/>
    <x v="101"/>
    <d v="2015-04-15T00:00:00"/>
    <d v="2015-04-15T00:00:00"/>
    <d v="2015-04-30T00:00:00"/>
    <d v="2015-04-15T00:00:00"/>
    <n v="17.102799999999998"/>
    <n v="17"/>
    <n v="523.05999999999995"/>
    <x v="813"/>
    <n v="30.959999999999997"/>
    <x v="1"/>
    <x v="2"/>
    <n v="3.2697587274882423E-2"/>
    <n v="540.16279999999995"/>
    <x v="15"/>
    <s v="Apr 2015"/>
    <s v="Apr 2015  Week 16"/>
    <x v="0"/>
    <x v="0"/>
    <x v="0"/>
    <x v="1"/>
  </r>
  <r>
    <n v="2973"/>
    <s v="Sally Liu"/>
    <x v="1"/>
    <n v="0.08"/>
    <n v="125.99"/>
    <n v="7.69"/>
    <x v="1"/>
    <x v="2"/>
    <x v="1"/>
    <x v="12"/>
    <x v="5"/>
    <s v="Timeport L7089"/>
    <n v="0.57999999999999996"/>
    <s v="United States"/>
    <x v="1"/>
    <x v="30"/>
    <x v="622"/>
    <x v="684"/>
    <d v="2015-04-13T00:00:00"/>
    <x v="3"/>
    <x v="3"/>
    <x v="101"/>
    <d v="2015-04-15T00:00:00"/>
    <d v="2015-04-15T00:00:00"/>
    <d v="2015-04-30T00:00:00"/>
    <d v="2015-04-15T00:00:00"/>
    <n v="1269.3819599999999"/>
    <n v="23"/>
    <n v="2424.6799999999998"/>
    <x v="813"/>
    <n v="125.91"/>
    <x v="1"/>
    <x v="2"/>
    <n v="0.52352556213603441"/>
    <n v="3694.06196"/>
    <x v="15"/>
    <s v="Apr 2015"/>
    <s v="Apr 2015  Week 16"/>
    <x v="1"/>
    <x v="1"/>
    <x v="1"/>
    <x v="1"/>
  </r>
  <r>
    <n v="2250"/>
    <s v="Alvin Hoover"/>
    <x v="2"/>
    <n v="0"/>
    <n v="2.08"/>
    <n v="5.33"/>
    <x v="1"/>
    <x v="2"/>
    <x v="0"/>
    <x v="11"/>
    <x v="5"/>
    <s v="Eldon® Wave Desk Accessories"/>
    <n v="0.43"/>
    <s v="United States"/>
    <x v="3"/>
    <x v="28"/>
    <x v="623"/>
    <x v="685"/>
    <d v="2015-04-13T00:00:00"/>
    <x v="3"/>
    <x v="3"/>
    <x v="101"/>
    <d v="2015-04-20T00:00:00"/>
    <d v="2015-04-20T00:00:00"/>
    <d v="2015-04-30T00:00:00"/>
    <d v="2015-04-20T00:00:00"/>
    <n v="-192.5532"/>
    <n v="22"/>
    <n v="51.41"/>
    <x v="814"/>
    <n v="2.08"/>
    <x v="3"/>
    <x v="7"/>
    <n v="-3.7454425209103293"/>
    <n v="-141.14320000000001"/>
    <x v="15"/>
    <s v="Apr 2015"/>
    <s v="Apr 2015  Week 16"/>
    <x v="0"/>
    <x v="0"/>
    <x v="0"/>
    <x v="1"/>
  </r>
  <r>
    <n v="940"/>
    <s v="Albert Maxwell"/>
    <x v="2"/>
    <n v="0.09"/>
    <n v="100.98"/>
    <n v="35.840000000000003"/>
    <x v="0"/>
    <x v="2"/>
    <x v="0"/>
    <x v="10"/>
    <x v="0"/>
    <s v="Bush Westfield Collection Bookcases, Fully Assembled"/>
    <n v="0.62"/>
    <s v="United States"/>
    <x v="3"/>
    <x v="22"/>
    <x v="624"/>
    <x v="686"/>
    <d v="2015-04-14T00:00:00"/>
    <x v="3"/>
    <x v="3"/>
    <x v="102"/>
    <d v="2015-04-19T00:00:00"/>
    <d v="2015-04-19T00:00:00"/>
    <d v="2015-04-30T00:00:00"/>
    <d v="2015-04-19T00:00:00"/>
    <n v="-193.58"/>
    <n v="4"/>
    <n v="396.19"/>
    <x v="815"/>
    <n v="100.89"/>
    <x v="3"/>
    <x v="3"/>
    <n v="-0.4886039526489816"/>
    <n v="202.60999999999999"/>
    <x v="15"/>
    <s v="Apr 2015"/>
    <s v="Apr 2015  Week 16"/>
    <x v="0"/>
    <x v="0"/>
    <x v="0"/>
    <x v="1"/>
  </r>
  <r>
    <n v="329"/>
    <s v="Faye Dyer"/>
    <x v="4"/>
    <n v="0.06"/>
    <n v="296.18"/>
    <n v="54.12"/>
    <x v="0"/>
    <x v="2"/>
    <x v="0"/>
    <x v="0"/>
    <x v="0"/>
    <s v="Hon 94000 Series Round Tables"/>
    <n v="0.76"/>
    <s v="United States"/>
    <x v="3"/>
    <x v="29"/>
    <x v="70"/>
    <x v="73"/>
    <d v="2015-04-14T00:00:00"/>
    <x v="3"/>
    <x v="3"/>
    <x v="102"/>
    <d v="2015-04-15T00:00:00"/>
    <d v="2015-04-15T00:00:00"/>
    <d v="2015-04-30T00:00:00"/>
    <d v="2015-04-15T00:00:00"/>
    <n v="-715.77820599999995"/>
    <n v="5"/>
    <n v="1170.21"/>
    <x v="816"/>
    <n v="296.12"/>
    <x v="3"/>
    <x v="1"/>
    <n v="-0.61166645815708287"/>
    <n v="454.43179400000008"/>
    <x v="15"/>
    <s v="Apr 2015"/>
    <s v="Apr 2015  Week 16"/>
    <x v="0"/>
    <x v="0"/>
    <x v="0"/>
    <x v="1"/>
  </r>
  <r>
    <n v="331"/>
    <s v="Bradley Pollock"/>
    <x v="4"/>
    <n v="0.01"/>
    <n v="29.1"/>
    <n v="4"/>
    <x v="2"/>
    <x v="2"/>
    <x v="1"/>
    <x v="1"/>
    <x v="5"/>
    <s v="Acco Keyboard-In-A-Box®"/>
    <n v="0.78"/>
    <s v="United States"/>
    <x v="3"/>
    <x v="47"/>
    <x v="625"/>
    <x v="687"/>
    <d v="2015-04-14T00:00:00"/>
    <x v="3"/>
    <x v="3"/>
    <x v="102"/>
    <d v="2015-04-16T00:00:00"/>
    <d v="2015-04-16T00:00:00"/>
    <d v="2015-04-30T00:00:00"/>
    <d v="2015-04-16T00:00:00"/>
    <n v="-22.82"/>
    <n v="8"/>
    <n v="243.32"/>
    <x v="816"/>
    <n v="29.09"/>
    <x v="3"/>
    <x v="2"/>
    <n v="-9.3785960874568475E-2"/>
    <n v="220.5"/>
    <x v="15"/>
    <s v="Apr 2015"/>
    <s v="Apr 2015  Week 16"/>
    <x v="0"/>
    <x v="0"/>
    <x v="1"/>
    <x v="1"/>
  </r>
  <r>
    <n v="1559"/>
    <s v="Zachary Maynard"/>
    <x v="0"/>
    <n v="0.1"/>
    <n v="226.67"/>
    <n v="28.16"/>
    <x v="0"/>
    <x v="1"/>
    <x v="0"/>
    <x v="9"/>
    <x v="3"/>
    <s v="Hon GuestStacker Chair"/>
    <n v="0.59"/>
    <s v="United States"/>
    <x v="0"/>
    <x v="21"/>
    <x v="626"/>
    <x v="688"/>
    <d v="2015-04-15T00:00:00"/>
    <x v="3"/>
    <x v="3"/>
    <x v="103"/>
    <d v="2015-04-17T00:00:00"/>
    <d v="2015-04-17T00:00:00"/>
    <d v="2015-04-30T00:00:00"/>
    <d v="2015-04-17T00:00:00"/>
    <n v="-390.76799999999997"/>
    <n v="5"/>
    <n v="1088.26"/>
    <x v="817"/>
    <n v="226.57"/>
    <x v="0"/>
    <x v="2"/>
    <n v="-0.35907595611342874"/>
    <n v="697.49199999999996"/>
    <x v="15"/>
    <s v="Apr 2015"/>
    <s v="Apr 2015  Week 16"/>
    <x v="0"/>
    <x v="0"/>
    <x v="0"/>
    <x v="1"/>
  </r>
  <r>
    <n v="1632"/>
    <s v="Lori Wolfe"/>
    <x v="1"/>
    <n v="0.02"/>
    <n v="25.99"/>
    <n v="5.37"/>
    <x v="1"/>
    <x v="2"/>
    <x v="2"/>
    <x v="2"/>
    <x v="5"/>
    <s v="BOSTON® Ranger® #55 Pencil Sharpener, Black"/>
    <n v="0.56000000000000005"/>
    <s v="United States"/>
    <x v="0"/>
    <x v="0"/>
    <x v="126"/>
    <x v="131"/>
    <d v="2015-04-15T00:00:00"/>
    <x v="3"/>
    <x v="3"/>
    <x v="103"/>
    <d v="2015-04-17T00:00:00"/>
    <d v="2015-04-17T00:00:00"/>
    <d v="2015-04-30T00:00:00"/>
    <d v="2015-04-17T00:00:00"/>
    <n v="-88.158000000000001"/>
    <n v="9"/>
    <n v="243.24"/>
    <x v="818"/>
    <n v="25.97"/>
    <x v="0"/>
    <x v="2"/>
    <n v="-0.36243216576221016"/>
    <n v="155.08199999999999"/>
    <x v="15"/>
    <s v="Apr 2015"/>
    <s v="Apr 2015  Week 16"/>
    <x v="1"/>
    <x v="1"/>
    <x v="0"/>
    <x v="1"/>
  </r>
  <r>
    <n v="553"/>
    <s v="Kristine Connolly"/>
    <x v="2"/>
    <n v="0.01"/>
    <n v="4.9800000000000004"/>
    <n v="7.44"/>
    <x v="1"/>
    <x v="3"/>
    <x v="2"/>
    <x v="7"/>
    <x v="5"/>
    <s v="Xerox 1922"/>
    <n v="0.36"/>
    <s v="United States"/>
    <x v="2"/>
    <x v="8"/>
    <x v="10"/>
    <x v="235"/>
    <d v="2015-04-15T00:00:00"/>
    <x v="3"/>
    <x v="3"/>
    <x v="103"/>
    <d v="2015-04-24T00:00:00"/>
    <d v="2015-04-24T00:00:00"/>
    <d v="2015-04-30T00:00:00"/>
    <d v="2015-04-24T00:00:00"/>
    <n v="-179.59200000000001"/>
    <n v="63"/>
    <n v="330.21"/>
    <x v="819"/>
    <n v="4.9700000000000006"/>
    <x v="2"/>
    <x v="5"/>
    <n v="-0.54387208140274379"/>
    <n v="150.61799999999997"/>
    <x v="15"/>
    <s v="Apr 2015"/>
    <s v="Apr 2015  Week 16"/>
    <x v="1"/>
    <x v="1"/>
    <x v="0"/>
    <x v="1"/>
  </r>
  <r>
    <n v="555"/>
    <s v="Walter Young"/>
    <x v="2"/>
    <n v="0.01"/>
    <n v="4.9800000000000004"/>
    <n v="7.44"/>
    <x v="1"/>
    <x v="3"/>
    <x v="2"/>
    <x v="7"/>
    <x v="5"/>
    <s v="Xerox 1922"/>
    <n v="0.36"/>
    <s v="United States"/>
    <x v="2"/>
    <x v="15"/>
    <x v="358"/>
    <x v="387"/>
    <d v="2015-04-15T00:00:00"/>
    <x v="3"/>
    <x v="3"/>
    <x v="103"/>
    <d v="2015-04-24T00:00:00"/>
    <d v="2015-04-24T00:00:00"/>
    <d v="2015-04-30T00:00:00"/>
    <d v="2015-04-24T00:00:00"/>
    <n v="-161.6328"/>
    <n v="16"/>
    <n v="83.86"/>
    <x v="820"/>
    <n v="4.9700000000000006"/>
    <x v="2"/>
    <x v="5"/>
    <n v="-1.9274123539232053"/>
    <n v="-77.772800000000004"/>
    <x v="15"/>
    <s v="Apr 2015"/>
    <s v="Apr 2015  Week 16"/>
    <x v="1"/>
    <x v="1"/>
    <x v="0"/>
    <x v="1"/>
  </r>
  <r>
    <n v="2952"/>
    <s v="Thelma Murray"/>
    <x v="4"/>
    <n v="0.08"/>
    <n v="5.74"/>
    <n v="5.01"/>
    <x v="2"/>
    <x v="3"/>
    <x v="2"/>
    <x v="5"/>
    <x v="5"/>
    <s v="Binder Posts"/>
    <n v="0.39"/>
    <s v="United States"/>
    <x v="3"/>
    <x v="27"/>
    <x v="627"/>
    <x v="689"/>
    <d v="2015-04-15T00:00:00"/>
    <x v="3"/>
    <x v="3"/>
    <x v="103"/>
    <d v="2015-04-17T00:00:00"/>
    <d v="2015-04-17T00:00:00"/>
    <d v="2015-04-30T00:00:00"/>
    <d v="2015-04-17T00:00:00"/>
    <n v="-61.628039999999999"/>
    <n v="12"/>
    <n v="70.03"/>
    <x v="821"/>
    <n v="5.66"/>
    <x v="3"/>
    <x v="2"/>
    <n v="-0.88002341853491362"/>
    <n v="8.4019600000000025"/>
    <x v="15"/>
    <s v="Apr 2015"/>
    <s v="Apr 2015  Week 16"/>
    <x v="0"/>
    <x v="0"/>
    <x v="0"/>
    <x v="1"/>
  </r>
  <r>
    <n v="568"/>
    <s v="Peter McConnell"/>
    <x v="3"/>
    <n v="0.09"/>
    <n v="70.97"/>
    <n v="3.5"/>
    <x v="1"/>
    <x v="1"/>
    <x v="2"/>
    <x v="8"/>
    <x v="5"/>
    <s v="Tripp Lite Isotel 8 Ultra 8 Outlet Metal Surge"/>
    <n v="0.59"/>
    <s v="United States"/>
    <x v="0"/>
    <x v="0"/>
    <x v="413"/>
    <x v="450"/>
    <d v="2015-04-15T00:00:00"/>
    <x v="3"/>
    <x v="3"/>
    <x v="103"/>
    <d v="2015-04-15T00:00:00"/>
    <d v="2015-04-15T00:00:00"/>
    <d v="2015-04-30T00:00:00"/>
    <d v="2015-04-15T00:00:00"/>
    <n v="-99.567999999999998"/>
    <n v="12"/>
    <n v="805.99"/>
    <x v="822"/>
    <n v="70.88"/>
    <x v="0"/>
    <x v="6"/>
    <n v="-0.12353503145200312"/>
    <n v="706.42200000000003"/>
    <x v="15"/>
    <s v="Apr 2015"/>
    <s v="Apr 2015  Week 16"/>
    <x v="1"/>
    <x v="1"/>
    <x v="0"/>
    <x v="1"/>
  </r>
  <r>
    <n v="1607"/>
    <s v="Kathleen Huang Hall"/>
    <x v="3"/>
    <n v="0.01"/>
    <n v="15.16"/>
    <n v="15.09"/>
    <x v="1"/>
    <x v="2"/>
    <x v="2"/>
    <x v="5"/>
    <x v="5"/>
    <s v="GBC Clear Cover, 8-1/2 x 11, unpunched, 25 covers per pack"/>
    <n v="0.39"/>
    <s v="United States"/>
    <x v="3"/>
    <x v="11"/>
    <x v="281"/>
    <x v="298"/>
    <d v="2015-04-15T00:00:00"/>
    <x v="3"/>
    <x v="3"/>
    <x v="103"/>
    <d v="2015-04-15T00:00:00"/>
    <d v="2015-04-15T00:00:00"/>
    <d v="2015-04-30T00:00:00"/>
    <d v="2015-04-15T00:00:00"/>
    <n v="-200.85900000000001"/>
    <n v="7"/>
    <n v="110.93"/>
    <x v="823"/>
    <n v="15.15"/>
    <x v="3"/>
    <x v="6"/>
    <n v="-1.8106824123321013"/>
    <n v="-89.929000000000002"/>
    <x v="15"/>
    <s v="Apr 2015"/>
    <s v="Apr 2015  Week 16"/>
    <x v="1"/>
    <x v="1"/>
    <x v="0"/>
    <x v="1"/>
  </r>
  <r>
    <n v="1818"/>
    <s v="Ian Hall"/>
    <x v="3"/>
    <n v="0.06"/>
    <n v="17.98"/>
    <n v="8.51"/>
    <x v="1"/>
    <x v="1"/>
    <x v="1"/>
    <x v="3"/>
    <x v="6"/>
    <s v="Canon P1-DHIII Palm Printing Calculator"/>
    <n v="0.4"/>
    <s v="United States"/>
    <x v="1"/>
    <x v="25"/>
    <x v="628"/>
    <x v="690"/>
    <d v="2015-04-15T00:00:00"/>
    <x v="3"/>
    <x v="3"/>
    <x v="103"/>
    <d v="2015-04-17T00:00:00"/>
    <d v="2015-04-17T00:00:00"/>
    <d v="2015-04-30T00:00:00"/>
    <d v="2015-04-17T00:00:00"/>
    <n v="-47.243088"/>
    <n v="3"/>
    <n v="56.38"/>
    <x v="824"/>
    <n v="17.920000000000002"/>
    <x v="1"/>
    <x v="2"/>
    <n v="-0.83794054629301162"/>
    <n v="9.1369120000000024"/>
    <x v="15"/>
    <s v="Apr 2015"/>
    <s v="Apr 2015  Week 16"/>
    <x v="0"/>
    <x v="0"/>
    <x v="0"/>
    <x v="1"/>
  </r>
  <r>
    <n v="1818"/>
    <s v="Ian Hall"/>
    <x v="3"/>
    <n v="0.1"/>
    <n v="9.99"/>
    <n v="4.78"/>
    <x v="2"/>
    <x v="1"/>
    <x v="2"/>
    <x v="7"/>
    <x v="5"/>
    <s v="Xerox 1896"/>
    <n v="0.4"/>
    <s v="United States"/>
    <x v="1"/>
    <x v="25"/>
    <x v="628"/>
    <x v="690"/>
    <d v="2015-04-15T00:00:00"/>
    <x v="3"/>
    <x v="3"/>
    <x v="103"/>
    <d v="2015-04-18T00:00:00"/>
    <d v="2015-04-18T00:00:00"/>
    <d v="2015-04-30T00:00:00"/>
    <d v="2015-04-18T00:00:00"/>
    <n v="9.1539999999999999"/>
    <n v="12"/>
    <n v="119.13"/>
    <x v="824"/>
    <n v="9.89"/>
    <x v="1"/>
    <x v="0"/>
    <n v="7.6840426424913968E-2"/>
    <n v="128.28399999999999"/>
    <x v="15"/>
    <s v="Apr 2015"/>
    <s v="Apr 2015  Week 16"/>
    <x v="1"/>
    <x v="1"/>
    <x v="1"/>
    <x v="1"/>
  </r>
  <r>
    <n v="1821"/>
    <s v="Vanessa Boyer"/>
    <x v="3"/>
    <n v="7.0000000000000007E-2"/>
    <n v="18.649999999999999"/>
    <n v="3.77"/>
    <x v="1"/>
    <x v="1"/>
    <x v="0"/>
    <x v="11"/>
    <x v="1"/>
    <s v="3M Polarizing Light Filter Sleeves"/>
    <n v="0.39"/>
    <s v="United States"/>
    <x v="3"/>
    <x v="11"/>
    <x v="13"/>
    <x v="13"/>
    <d v="2015-04-15T00:00:00"/>
    <x v="3"/>
    <x v="3"/>
    <x v="103"/>
    <d v="2015-04-16T00:00:00"/>
    <d v="2015-04-16T00:00:00"/>
    <d v="2015-04-30T00:00:00"/>
    <d v="2015-04-16T00:00:00"/>
    <n v="149.72"/>
    <n v="34"/>
    <n v="643.64"/>
    <x v="825"/>
    <n v="18.579999999999998"/>
    <x v="3"/>
    <x v="1"/>
    <n v="0.2326145050027966"/>
    <n v="793.36"/>
    <x v="15"/>
    <s v="Apr 2015"/>
    <s v="Apr 2015  Week 16"/>
    <x v="1"/>
    <x v="1"/>
    <x v="0"/>
    <x v="1"/>
  </r>
  <r>
    <n v="1821"/>
    <s v="Vanessa Boyer"/>
    <x v="3"/>
    <n v="0.06"/>
    <n v="17.98"/>
    <n v="8.51"/>
    <x v="1"/>
    <x v="1"/>
    <x v="1"/>
    <x v="3"/>
    <x v="6"/>
    <s v="Canon P1-DHIII Palm Printing Calculator"/>
    <n v="0.4"/>
    <s v="United States"/>
    <x v="3"/>
    <x v="11"/>
    <x v="13"/>
    <x v="13"/>
    <d v="2015-04-15T00:00:00"/>
    <x v="3"/>
    <x v="3"/>
    <x v="103"/>
    <d v="2015-04-17T00:00:00"/>
    <d v="2015-04-17T00:00:00"/>
    <d v="2015-04-30T00:00:00"/>
    <d v="2015-04-17T00:00:00"/>
    <n v="-52.492319999999999"/>
    <n v="13"/>
    <n v="244.31"/>
    <x v="825"/>
    <n v="17.920000000000002"/>
    <x v="3"/>
    <x v="2"/>
    <n v="-0.21485948180590234"/>
    <n v="191.81768"/>
    <x v="15"/>
    <s v="Apr 2015"/>
    <s v="Apr 2015  Week 16"/>
    <x v="1"/>
    <x v="1"/>
    <x v="1"/>
    <x v="1"/>
  </r>
  <r>
    <n v="1821"/>
    <s v="Vanessa Boyer"/>
    <x v="3"/>
    <n v="0.1"/>
    <n v="9.99"/>
    <n v="4.78"/>
    <x v="2"/>
    <x v="1"/>
    <x v="2"/>
    <x v="7"/>
    <x v="5"/>
    <s v="Xerox 1896"/>
    <n v="0.4"/>
    <s v="United States"/>
    <x v="3"/>
    <x v="11"/>
    <x v="13"/>
    <x v="13"/>
    <d v="2015-04-15T00:00:00"/>
    <x v="3"/>
    <x v="3"/>
    <x v="103"/>
    <d v="2015-04-18T00:00:00"/>
    <d v="2015-04-18T00:00:00"/>
    <d v="2015-04-30T00:00:00"/>
    <d v="2015-04-18T00:00:00"/>
    <n v="7.96"/>
    <n v="47"/>
    <n v="466.58"/>
    <x v="825"/>
    <n v="9.89"/>
    <x v="3"/>
    <x v="0"/>
    <n v="1.7060311200651549E-2"/>
    <n v="474.53999999999996"/>
    <x v="15"/>
    <s v="Apr 2015"/>
    <s v="Apr 2015  Week 16"/>
    <x v="1"/>
    <x v="1"/>
    <x v="1"/>
    <x v="1"/>
  </r>
  <r>
    <n v="1821"/>
    <s v="Vanessa Boyer"/>
    <x v="3"/>
    <n v="0.08"/>
    <n v="175.99"/>
    <n v="8.99"/>
    <x v="2"/>
    <x v="1"/>
    <x v="1"/>
    <x v="12"/>
    <x v="5"/>
    <s v="2180"/>
    <n v="0.56999999999999995"/>
    <s v="United States"/>
    <x v="3"/>
    <x v="11"/>
    <x v="13"/>
    <x v="13"/>
    <d v="2015-04-15T00:00:00"/>
    <x v="3"/>
    <x v="3"/>
    <x v="103"/>
    <d v="2015-04-16T00:00:00"/>
    <d v="2015-04-16T00:00:00"/>
    <d v="2015-04-30T00:00:00"/>
    <d v="2015-04-16T00:00:00"/>
    <n v="-459.08280000000002"/>
    <n v="16"/>
    <n v="2290.69"/>
    <x v="825"/>
    <n v="175.91"/>
    <x v="3"/>
    <x v="1"/>
    <n v="-0.20041245214324069"/>
    <n v="1831.6071999999999"/>
    <x v="15"/>
    <s v="Apr 2015"/>
    <s v="Apr 2015  Week 16"/>
    <x v="1"/>
    <x v="1"/>
    <x v="1"/>
    <x v="1"/>
  </r>
  <r>
    <n v="2139"/>
    <s v="Jon Kendall"/>
    <x v="0"/>
    <n v="0.05"/>
    <n v="2550.14"/>
    <n v="29.7"/>
    <x v="0"/>
    <x v="3"/>
    <x v="1"/>
    <x v="3"/>
    <x v="3"/>
    <s v="Epson DFX-8500 Dot Matrix Printer"/>
    <n v="0.56999999999999995"/>
    <s v="United States"/>
    <x v="1"/>
    <x v="30"/>
    <x v="17"/>
    <x v="691"/>
    <d v="2015-04-16T00:00:00"/>
    <x v="3"/>
    <x v="3"/>
    <x v="104"/>
    <d v="2015-04-17T00:00:00"/>
    <d v="2015-04-17T00:00:00"/>
    <d v="2015-04-30T00:00:00"/>
    <d v="2015-04-17T00:00:00"/>
    <n v="-3971.0628000000002"/>
    <n v="2"/>
    <n v="4845.2700000000004"/>
    <x v="826"/>
    <n v="2550.0899999999997"/>
    <x v="1"/>
    <x v="1"/>
    <n v="-0.81957513203598553"/>
    <n v="874.20720000000028"/>
    <x v="15"/>
    <s v="Apr 2015"/>
    <s v="Apr 2015  Week 16"/>
    <x v="0"/>
    <x v="0"/>
    <x v="0"/>
    <x v="1"/>
  </r>
  <r>
    <n v="1916"/>
    <s v="Marcia Feldman"/>
    <x v="1"/>
    <n v="0.01"/>
    <n v="125.99"/>
    <n v="8.99"/>
    <x v="1"/>
    <x v="2"/>
    <x v="1"/>
    <x v="12"/>
    <x v="5"/>
    <s v="SC7868i"/>
    <n v="0.55000000000000004"/>
    <s v="United States"/>
    <x v="0"/>
    <x v="1"/>
    <x v="387"/>
    <x v="419"/>
    <d v="2015-04-16T00:00:00"/>
    <x v="3"/>
    <x v="3"/>
    <x v="104"/>
    <d v="2015-04-18T00:00:00"/>
    <d v="2015-04-18T00:00:00"/>
    <d v="2015-04-30T00:00:00"/>
    <d v="2015-04-18T00:00:00"/>
    <n v="-45.472000000000001"/>
    <n v="9"/>
    <n v="1011.44"/>
    <x v="827"/>
    <n v="125.97999999999999"/>
    <x v="0"/>
    <x v="2"/>
    <n v="-4.4957684093965042E-2"/>
    <n v="965.96800000000007"/>
    <x v="15"/>
    <s v="Apr 2015"/>
    <s v="Apr 2015  Week 16"/>
    <x v="1"/>
    <x v="1"/>
    <x v="0"/>
    <x v="1"/>
  </r>
  <r>
    <n v="653"/>
    <s v="Ann Katz"/>
    <x v="3"/>
    <n v="0"/>
    <n v="2.78"/>
    <n v="1.49"/>
    <x v="2"/>
    <x v="1"/>
    <x v="2"/>
    <x v="5"/>
    <x v="5"/>
    <s v="Wilson Jones Suede Grain Vinyl Binders"/>
    <n v="0.36"/>
    <s v="United States"/>
    <x v="2"/>
    <x v="8"/>
    <x v="617"/>
    <x v="679"/>
    <d v="2015-04-16T00:00:00"/>
    <x v="3"/>
    <x v="3"/>
    <x v="104"/>
    <d v="2015-04-17T00:00:00"/>
    <d v="2015-04-17T00:00:00"/>
    <d v="2015-04-30T00:00:00"/>
    <d v="2015-04-17T00:00:00"/>
    <n v="20.6448"/>
    <n v="9"/>
    <n v="29.92"/>
    <x v="828"/>
    <n v="2.78"/>
    <x v="2"/>
    <x v="1"/>
    <n v="0.69"/>
    <n v="50.564800000000005"/>
    <x v="15"/>
    <s v="Apr 2015"/>
    <s v="Apr 2015  Week 16"/>
    <x v="0"/>
    <x v="0"/>
    <x v="0"/>
    <x v="1"/>
  </r>
  <r>
    <n v="1041"/>
    <s v="Mildred Chase"/>
    <x v="0"/>
    <n v="0.06"/>
    <n v="55.94"/>
    <n v="4"/>
    <x v="1"/>
    <x v="0"/>
    <x v="1"/>
    <x v="1"/>
    <x v="5"/>
    <s v="Fellowes Smart Design 104-Key Enhanced Keyboard, PS/2 Adapter, Platinum"/>
    <n v="0.74"/>
    <s v="United States"/>
    <x v="2"/>
    <x v="8"/>
    <x v="629"/>
    <x v="692"/>
    <d v="2015-04-17T00:00:00"/>
    <x v="3"/>
    <x v="3"/>
    <x v="105"/>
    <d v="2015-04-18T00:00:00"/>
    <d v="2015-04-18T00:00:00"/>
    <d v="2015-04-30T00:00:00"/>
    <d v="2015-04-18T00:00:00"/>
    <n v="-13.77"/>
    <n v="6"/>
    <n v="322.77"/>
    <x v="829"/>
    <n v="55.879999999999995"/>
    <x v="2"/>
    <x v="1"/>
    <n v="-4.266195743098801E-2"/>
    <n v="309"/>
    <x v="15"/>
    <s v="Apr 2015"/>
    <s v="Apr 2015  Week 16"/>
    <x v="0"/>
    <x v="0"/>
    <x v="0"/>
    <x v="1"/>
  </r>
  <r>
    <n v="1041"/>
    <s v="Mildred Chase"/>
    <x v="0"/>
    <n v="7.0000000000000007E-2"/>
    <n v="6.3"/>
    <n v="0.5"/>
    <x v="1"/>
    <x v="0"/>
    <x v="2"/>
    <x v="13"/>
    <x v="5"/>
    <s v="Avery 48"/>
    <n v="0.39"/>
    <s v="United States"/>
    <x v="2"/>
    <x v="8"/>
    <x v="629"/>
    <x v="692"/>
    <d v="2015-04-17T00:00:00"/>
    <x v="3"/>
    <x v="3"/>
    <x v="105"/>
    <d v="2015-04-17T00:00:00"/>
    <d v="2015-04-17T00:00:00"/>
    <d v="2015-04-30T00:00:00"/>
    <d v="2015-04-17T00:00:00"/>
    <n v="44.912100000000002"/>
    <n v="11"/>
    <n v="65.09"/>
    <x v="829"/>
    <n v="6.2299999999999995"/>
    <x v="2"/>
    <x v="6"/>
    <n v="0.69"/>
    <n v="110.00210000000001"/>
    <x v="15"/>
    <s v="Apr 2015"/>
    <s v="Apr 2015  Week 16"/>
    <x v="1"/>
    <x v="1"/>
    <x v="1"/>
    <x v="1"/>
  </r>
  <r>
    <n v="1350"/>
    <s v="Jackie Burke"/>
    <x v="1"/>
    <n v="0"/>
    <n v="12.2"/>
    <n v="6.02"/>
    <x v="2"/>
    <x v="2"/>
    <x v="0"/>
    <x v="11"/>
    <x v="1"/>
    <s v="Advantus Panel Wall Certificate Holder - 8.5x11"/>
    <n v="0.43"/>
    <s v="United States"/>
    <x v="0"/>
    <x v="12"/>
    <x v="630"/>
    <x v="693"/>
    <d v="2015-04-17T00:00:00"/>
    <x v="3"/>
    <x v="3"/>
    <x v="105"/>
    <d v="2015-04-18T00:00:00"/>
    <d v="2015-04-18T00:00:00"/>
    <d v="2015-04-30T00:00:00"/>
    <d v="2015-04-18T00:00:00"/>
    <n v="-172.298"/>
    <n v="4"/>
    <n v="56.24"/>
    <x v="830"/>
    <n v="12.2"/>
    <x v="0"/>
    <x v="1"/>
    <n v="-3.0636201991465151"/>
    <n v="-116.05799999999999"/>
    <x v="15"/>
    <s v="Apr 2015"/>
    <s v="Apr 2015  Week 16"/>
    <x v="0"/>
    <x v="0"/>
    <x v="0"/>
    <x v="1"/>
  </r>
  <r>
    <n v="2867"/>
    <s v="Dana Teague"/>
    <x v="1"/>
    <n v="0.01"/>
    <n v="125.99"/>
    <n v="8.99"/>
    <x v="1"/>
    <x v="3"/>
    <x v="1"/>
    <x v="12"/>
    <x v="5"/>
    <s v="M70"/>
    <n v="0.59"/>
    <s v="United States"/>
    <x v="3"/>
    <x v="31"/>
    <x v="82"/>
    <x v="404"/>
    <d v="2015-04-17T00:00:00"/>
    <x v="3"/>
    <x v="3"/>
    <x v="105"/>
    <d v="2015-04-18T00:00:00"/>
    <d v="2015-04-18T00:00:00"/>
    <d v="2015-04-30T00:00:00"/>
    <d v="2015-04-18T00:00:00"/>
    <n v="-582.64800000000002"/>
    <n v="2"/>
    <n v="226.88"/>
    <x v="831"/>
    <n v="125.97999999999999"/>
    <x v="3"/>
    <x v="1"/>
    <n v="-2.5680888575458392"/>
    <n v="-355.76800000000003"/>
    <x v="15"/>
    <s v="Apr 2015"/>
    <s v="Apr 2015  Week 16"/>
    <x v="0"/>
    <x v="0"/>
    <x v="0"/>
    <x v="1"/>
  </r>
  <r>
    <n v="2868"/>
    <s v="Eugene Clayton"/>
    <x v="1"/>
    <n v="0.01"/>
    <n v="125.99"/>
    <n v="8.99"/>
    <x v="1"/>
    <x v="3"/>
    <x v="1"/>
    <x v="12"/>
    <x v="5"/>
    <s v="M70"/>
    <n v="0.59"/>
    <s v="United States"/>
    <x v="2"/>
    <x v="4"/>
    <x v="68"/>
    <x v="71"/>
    <d v="2015-04-17T00:00:00"/>
    <x v="3"/>
    <x v="3"/>
    <x v="105"/>
    <d v="2015-04-18T00:00:00"/>
    <d v="2015-04-18T00:00:00"/>
    <d v="2015-04-30T00:00:00"/>
    <d v="2015-04-18T00:00:00"/>
    <n v="-582.64800000000002"/>
    <n v="1"/>
    <n v="113.44"/>
    <x v="832"/>
    <n v="125.97999999999999"/>
    <x v="2"/>
    <x v="1"/>
    <n v="-5.1361777150916783"/>
    <n v="-469.20800000000003"/>
    <x v="15"/>
    <s v="Apr 2015"/>
    <s v="Apr 2015  Week 16"/>
    <x v="1"/>
    <x v="1"/>
    <x v="0"/>
    <x v="1"/>
  </r>
  <r>
    <n v="1889"/>
    <s v="Oscar Bowers"/>
    <x v="2"/>
    <n v="0.09"/>
    <n v="78.8"/>
    <n v="35"/>
    <x v="1"/>
    <x v="2"/>
    <x v="2"/>
    <x v="6"/>
    <x v="4"/>
    <s v="Space Solutions™ Industrial Galvanized Steel Shelving."/>
    <n v="0.83"/>
    <s v="United States"/>
    <x v="3"/>
    <x v="27"/>
    <x v="359"/>
    <x v="388"/>
    <d v="2015-04-17T00:00:00"/>
    <x v="3"/>
    <x v="3"/>
    <x v="105"/>
    <d v="2015-04-21T00:00:00"/>
    <d v="2015-04-21T00:00:00"/>
    <d v="2015-04-30T00:00:00"/>
    <d v="2015-04-21T00:00:00"/>
    <n v="-1025.0172"/>
    <n v="14"/>
    <n v="1059.3800000000001"/>
    <x v="833"/>
    <n v="78.709999999999994"/>
    <x v="3"/>
    <x v="4"/>
    <n v="-0.9675632917366761"/>
    <n v="34.362800000000107"/>
    <x v="15"/>
    <s v="Apr 2015"/>
    <s v="Apr 2015  Week 16"/>
    <x v="0"/>
    <x v="0"/>
    <x v="0"/>
    <x v="1"/>
  </r>
  <r>
    <n v="2593"/>
    <s v="Anne Schultz"/>
    <x v="2"/>
    <n v="0.02"/>
    <n v="419.19"/>
    <n v="19.989999999999998"/>
    <x v="1"/>
    <x v="3"/>
    <x v="2"/>
    <x v="6"/>
    <x v="5"/>
    <s v="Smead Adjustable Mobile File Trolley with Lockable Top"/>
    <n v="0.57999999999999996"/>
    <s v="United States"/>
    <x v="0"/>
    <x v="5"/>
    <x v="447"/>
    <x v="488"/>
    <d v="2015-04-17T00:00:00"/>
    <x v="3"/>
    <x v="3"/>
    <x v="105"/>
    <d v="2015-04-17T00:00:00"/>
    <d v="2015-04-17T00:00:00"/>
    <d v="2015-04-30T00:00:00"/>
    <d v="2015-04-17T00:00:00"/>
    <n v="-39.606000000000002"/>
    <n v="10"/>
    <n v="4354.55"/>
    <x v="834"/>
    <n v="419.17"/>
    <x v="0"/>
    <x v="6"/>
    <n v="-9.0953140967493778E-3"/>
    <n v="4314.9440000000004"/>
    <x v="15"/>
    <s v="Apr 2015"/>
    <s v="Apr 2015  Week 16"/>
    <x v="1"/>
    <x v="1"/>
    <x v="0"/>
    <x v="1"/>
  </r>
  <r>
    <n v="377"/>
    <s v="Sylvia Bush"/>
    <x v="4"/>
    <n v="0.03"/>
    <n v="25.98"/>
    <n v="5.37"/>
    <x v="1"/>
    <x v="1"/>
    <x v="2"/>
    <x v="8"/>
    <x v="6"/>
    <s v="3M Office Air Cleaner"/>
    <n v="0.5"/>
    <s v="United States"/>
    <x v="1"/>
    <x v="10"/>
    <x v="631"/>
    <x v="694"/>
    <d v="2015-04-17T00:00:00"/>
    <x v="3"/>
    <x v="3"/>
    <x v="105"/>
    <d v="2015-04-17T00:00:00"/>
    <d v="2015-04-17T00:00:00"/>
    <d v="2015-04-30T00:00:00"/>
    <d v="2015-04-17T00:00:00"/>
    <n v="250.0376"/>
    <n v="17"/>
    <n v="460.87"/>
    <x v="835"/>
    <n v="25.95"/>
    <x v="1"/>
    <x v="6"/>
    <n v="0.54253390326990258"/>
    <n v="710.9076"/>
    <x v="15"/>
    <s v="Apr 2015"/>
    <s v="Apr 2015  Week 16"/>
    <x v="0"/>
    <x v="0"/>
    <x v="0"/>
    <x v="1"/>
  </r>
  <r>
    <n v="2004"/>
    <s v="James Dickinson Ball"/>
    <x v="4"/>
    <n v="0.06"/>
    <n v="4.24"/>
    <n v="5.41"/>
    <x v="1"/>
    <x v="2"/>
    <x v="2"/>
    <x v="5"/>
    <x v="5"/>
    <s v="Storex DuraTech Recycled Plastic Frosted Binders"/>
    <n v="0.35"/>
    <s v="United States"/>
    <x v="2"/>
    <x v="24"/>
    <x v="244"/>
    <x v="257"/>
    <d v="2015-04-17T00:00:00"/>
    <x v="3"/>
    <x v="3"/>
    <x v="105"/>
    <d v="2015-04-19T00:00:00"/>
    <d v="2015-04-19T00:00:00"/>
    <d v="2015-04-30T00:00:00"/>
    <d v="2015-04-19T00:00:00"/>
    <n v="-78.916679999999999"/>
    <n v="10"/>
    <n v="45"/>
    <x v="836"/>
    <n v="4.1800000000000006"/>
    <x v="2"/>
    <x v="2"/>
    <n v="-1.7537039999999999"/>
    <n v="-33.916679999999999"/>
    <x v="15"/>
    <s v="Apr 2015"/>
    <s v="Apr 2015  Week 16"/>
    <x v="0"/>
    <x v="0"/>
    <x v="0"/>
    <x v="1"/>
  </r>
  <r>
    <n v="2004"/>
    <s v="James Dickinson Ball"/>
    <x v="4"/>
    <n v="0.04"/>
    <n v="6783.02"/>
    <n v="24.49"/>
    <x v="1"/>
    <x v="2"/>
    <x v="1"/>
    <x v="3"/>
    <x v="4"/>
    <s v="Polycom ViewStation™ ISDN Videoconferencing Unit"/>
    <n v="0.39"/>
    <s v="United States"/>
    <x v="2"/>
    <x v="24"/>
    <x v="244"/>
    <x v="257"/>
    <d v="2015-04-17T00:00:00"/>
    <x v="3"/>
    <x v="3"/>
    <x v="105"/>
    <d v="2015-04-19T00:00:00"/>
    <d v="2015-04-19T00:00:00"/>
    <d v="2015-04-30T00:00:00"/>
    <d v="2015-04-19T00:00:00"/>
    <n v="-13562.637408000001"/>
    <n v="1"/>
    <n v="6569.07"/>
    <x v="836"/>
    <n v="6782.9800000000005"/>
    <x v="2"/>
    <x v="2"/>
    <n v="-2.064620624837306"/>
    <n v="-6993.5674080000008"/>
    <x v="15"/>
    <s v="Apr 2015"/>
    <s v="Apr 2015  Week 16"/>
    <x v="1"/>
    <x v="1"/>
    <x v="1"/>
    <x v="1"/>
  </r>
  <r>
    <n v="507"/>
    <s v="Carol Saunders"/>
    <x v="0"/>
    <n v="0.01"/>
    <n v="55.98"/>
    <n v="4.8600000000000003"/>
    <x v="2"/>
    <x v="3"/>
    <x v="2"/>
    <x v="7"/>
    <x v="5"/>
    <s v="Xerox 1908"/>
    <n v="0.36"/>
    <s v="United States"/>
    <x v="0"/>
    <x v="32"/>
    <x v="632"/>
    <x v="695"/>
    <d v="2015-04-18T00:00:00"/>
    <x v="3"/>
    <x v="3"/>
    <x v="106"/>
    <d v="2015-04-20T00:00:00"/>
    <d v="2015-04-20T00:00:00"/>
    <d v="2015-04-30T00:00:00"/>
    <d v="2015-04-20T00:00:00"/>
    <n v="32.940899999999999"/>
    <n v="11"/>
    <n v="646.97"/>
    <x v="837"/>
    <n v="55.97"/>
    <x v="0"/>
    <x v="2"/>
    <n v="5.0915652966907275E-2"/>
    <n v="679.91090000000008"/>
    <x v="15"/>
    <s v="Apr 2015"/>
    <s v="Apr 2015  Week 16"/>
    <x v="0"/>
    <x v="0"/>
    <x v="0"/>
    <x v="1"/>
  </r>
  <r>
    <n v="507"/>
    <s v="Carol Saunders"/>
    <x v="0"/>
    <n v="0.04"/>
    <n v="65.989999999999995"/>
    <n v="8.99"/>
    <x v="1"/>
    <x v="3"/>
    <x v="1"/>
    <x v="12"/>
    <x v="5"/>
    <s v="Talkabout T8367"/>
    <n v="0.56000000000000005"/>
    <s v="United States"/>
    <x v="0"/>
    <x v="32"/>
    <x v="632"/>
    <x v="695"/>
    <d v="2015-04-18T00:00:00"/>
    <x v="3"/>
    <x v="3"/>
    <x v="106"/>
    <d v="2015-04-19T00:00:00"/>
    <d v="2015-04-19T00:00:00"/>
    <d v="2015-04-30T00:00:00"/>
    <d v="2015-04-19T00:00:00"/>
    <n v="131.334"/>
    <n v="17"/>
    <n v="946.29"/>
    <x v="837"/>
    <n v="65.949999999999989"/>
    <x v="0"/>
    <x v="1"/>
    <n v="0.13878832070506927"/>
    <n v="1077.624"/>
    <x v="15"/>
    <s v="Apr 2015"/>
    <s v="Apr 2015  Week 16"/>
    <x v="1"/>
    <x v="1"/>
    <x v="1"/>
    <x v="1"/>
  </r>
  <r>
    <n v="665"/>
    <s v="Miriam Mueller"/>
    <x v="0"/>
    <n v="0.02"/>
    <n v="130.97999999999999"/>
    <n v="30"/>
    <x v="0"/>
    <x v="3"/>
    <x v="0"/>
    <x v="9"/>
    <x v="3"/>
    <s v="Office Star - Contemporary Task Swivel chair with 2-way adjustable arms, Plum"/>
    <n v="0.78"/>
    <s v="United States"/>
    <x v="0"/>
    <x v="34"/>
    <x v="135"/>
    <x v="139"/>
    <d v="2015-04-18T00:00:00"/>
    <x v="3"/>
    <x v="3"/>
    <x v="106"/>
    <d v="2015-04-19T00:00:00"/>
    <d v="2015-04-19T00:00:00"/>
    <d v="2015-04-30T00:00:00"/>
    <d v="2015-04-19T00:00:00"/>
    <n v="90.762"/>
    <n v="6"/>
    <n v="793.39"/>
    <x v="838"/>
    <n v="130.95999999999998"/>
    <x v="0"/>
    <x v="1"/>
    <n v="0.11439771108786348"/>
    <n v="884.15200000000004"/>
    <x v="15"/>
    <s v="Apr 2015"/>
    <s v="Apr 2015  Week 16"/>
    <x v="1"/>
    <x v="1"/>
    <x v="0"/>
    <x v="1"/>
  </r>
  <r>
    <n v="1959"/>
    <s v="Bonnie Matthews Rowland"/>
    <x v="2"/>
    <n v="0.02"/>
    <n v="9.99"/>
    <n v="11.59"/>
    <x v="1"/>
    <x v="2"/>
    <x v="2"/>
    <x v="7"/>
    <x v="5"/>
    <s v="Hammermill Color Copier Paper (28Lb. and 96 Bright)"/>
    <n v="0.4"/>
    <s v="United States"/>
    <x v="0"/>
    <x v="12"/>
    <x v="16"/>
    <x v="190"/>
    <d v="2015-04-18T00:00:00"/>
    <x v="3"/>
    <x v="3"/>
    <x v="106"/>
    <d v="2015-04-27T00:00:00"/>
    <d v="2015-04-27T00:00:00"/>
    <d v="2015-04-30T00:00:00"/>
    <d v="2015-04-27T00:00:00"/>
    <n v="-171.15770000000001"/>
    <n v="43"/>
    <n v="475.42"/>
    <x v="839"/>
    <n v="9.9700000000000006"/>
    <x v="0"/>
    <x v="5"/>
    <n v="-0.3600136721214926"/>
    <n v="304.26229999999998"/>
    <x v="15"/>
    <s v="Apr 2015"/>
    <s v="Apr 2015  Week 16"/>
    <x v="1"/>
    <x v="1"/>
    <x v="0"/>
    <x v="1"/>
  </r>
  <r>
    <n v="1959"/>
    <s v="Bonnie Matthews Rowland"/>
    <x v="2"/>
    <n v="0.02"/>
    <n v="48.04"/>
    <n v="5.79"/>
    <x v="1"/>
    <x v="2"/>
    <x v="2"/>
    <x v="7"/>
    <x v="5"/>
    <s v="Xerox 1937"/>
    <n v="0.37"/>
    <s v="United States"/>
    <x v="0"/>
    <x v="12"/>
    <x v="16"/>
    <x v="190"/>
    <d v="2015-04-18T00:00:00"/>
    <x v="3"/>
    <x v="3"/>
    <x v="106"/>
    <d v="2015-04-23T00:00:00"/>
    <d v="2015-04-23T00:00:00"/>
    <d v="2015-04-30T00:00:00"/>
    <d v="2015-04-23T00:00:00"/>
    <n v="624.23900000000003"/>
    <n v="74"/>
    <n v="3598.82"/>
    <x v="839"/>
    <n v="48.019999999999996"/>
    <x v="0"/>
    <x v="3"/>
    <n v="0.1734565774337144"/>
    <n v="4223.0590000000002"/>
    <x v="15"/>
    <s v="Apr 2015"/>
    <s v="Apr 2015  Week 16"/>
    <x v="1"/>
    <x v="1"/>
    <x v="1"/>
    <x v="1"/>
  </r>
  <r>
    <n v="1959"/>
    <s v="Bonnie Matthews Rowland"/>
    <x v="2"/>
    <n v="0.04"/>
    <n v="6.68"/>
    <n v="4.91"/>
    <x v="1"/>
    <x v="2"/>
    <x v="2"/>
    <x v="7"/>
    <x v="5"/>
    <s v="Xerox 1986"/>
    <n v="0.37"/>
    <s v="United States"/>
    <x v="0"/>
    <x v="12"/>
    <x v="16"/>
    <x v="190"/>
    <d v="2015-04-18T00:00:00"/>
    <x v="3"/>
    <x v="3"/>
    <x v="106"/>
    <d v="2015-04-25T00:00:00"/>
    <d v="2015-04-25T00:00:00"/>
    <d v="2015-04-30T00:00:00"/>
    <d v="2015-04-25T00:00:00"/>
    <n v="-14.3241"/>
    <n v="5"/>
    <n v="41.22"/>
    <x v="839"/>
    <n v="6.64"/>
    <x v="0"/>
    <x v="7"/>
    <n v="-0.34750363901018921"/>
    <n v="26.895899999999997"/>
    <x v="15"/>
    <s v="Apr 2015"/>
    <s v="Apr 2015  Week 16"/>
    <x v="1"/>
    <x v="1"/>
    <x v="1"/>
    <x v="1"/>
  </r>
  <r>
    <n v="1962"/>
    <s v="Sean Burton"/>
    <x v="2"/>
    <n v="0.02"/>
    <n v="48.04"/>
    <n v="5.79"/>
    <x v="1"/>
    <x v="2"/>
    <x v="2"/>
    <x v="7"/>
    <x v="5"/>
    <s v="Xerox 1937"/>
    <n v="0.37"/>
    <s v="United States"/>
    <x v="1"/>
    <x v="25"/>
    <x v="633"/>
    <x v="696"/>
    <d v="2015-04-18T00:00:00"/>
    <x v="3"/>
    <x v="3"/>
    <x v="106"/>
    <d v="2015-04-23T00:00:00"/>
    <d v="2015-04-23T00:00:00"/>
    <d v="2015-04-30T00:00:00"/>
    <d v="2015-04-23T00:00:00"/>
    <n v="604.01909999999998"/>
    <n v="18"/>
    <n v="875.39"/>
    <x v="840"/>
    <n v="48.019999999999996"/>
    <x v="1"/>
    <x v="3"/>
    <n v="0.69"/>
    <n v="1479.4090999999999"/>
    <x v="15"/>
    <s v="Apr 2015"/>
    <s v="Apr 2015  Week 16"/>
    <x v="0"/>
    <x v="0"/>
    <x v="0"/>
    <x v="1"/>
  </r>
  <r>
    <n v="1962"/>
    <s v="Sean Burton"/>
    <x v="2"/>
    <n v="0.04"/>
    <n v="6.68"/>
    <n v="4.91"/>
    <x v="1"/>
    <x v="2"/>
    <x v="2"/>
    <x v="7"/>
    <x v="5"/>
    <s v="Xerox 1986"/>
    <n v="0.37"/>
    <s v="United States"/>
    <x v="1"/>
    <x v="25"/>
    <x v="633"/>
    <x v="696"/>
    <d v="2015-04-18T00:00:00"/>
    <x v="3"/>
    <x v="3"/>
    <x v="106"/>
    <d v="2015-04-25T00:00:00"/>
    <d v="2015-04-25T00:00:00"/>
    <d v="2015-04-30T00:00:00"/>
    <d v="2015-04-25T00:00:00"/>
    <n v="-11.631600000000001"/>
    <n v="1"/>
    <n v="8.24"/>
    <x v="840"/>
    <n v="6.64"/>
    <x v="1"/>
    <x v="7"/>
    <n v="-1.4116019417475729"/>
    <n v="-3.3916000000000004"/>
    <x v="15"/>
    <s v="Apr 2015"/>
    <s v="Apr 2015  Week 16"/>
    <x v="1"/>
    <x v="1"/>
    <x v="1"/>
    <x v="1"/>
  </r>
  <r>
    <n v="1826"/>
    <s v="Kate Peck"/>
    <x v="4"/>
    <n v="0.1"/>
    <n v="52.99"/>
    <n v="19.989999999999998"/>
    <x v="2"/>
    <x v="3"/>
    <x v="2"/>
    <x v="6"/>
    <x v="5"/>
    <s v="Gould Plastics 9-Pocket Panel Bin, 18-3/8w x 5-1/4d x 20-1/2h, Black"/>
    <n v="0.81"/>
    <s v="United States"/>
    <x v="1"/>
    <x v="20"/>
    <x v="634"/>
    <x v="697"/>
    <d v="2015-04-18T00:00:00"/>
    <x v="3"/>
    <x v="3"/>
    <x v="106"/>
    <d v="2015-04-19T00:00:00"/>
    <d v="2015-04-19T00:00:00"/>
    <d v="2015-04-30T00:00:00"/>
    <d v="2015-04-19T00:00:00"/>
    <n v="-517.16999999999996"/>
    <n v="7"/>
    <n v="337.59"/>
    <x v="841"/>
    <n v="52.89"/>
    <x v="1"/>
    <x v="1"/>
    <n v="-1.5319470363458634"/>
    <n v="-179.57999999999998"/>
    <x v="15"/>
    <s v="Apr 2015"/>
    <s v="Apr 2015  Week 16"/>
    <x v="0"/>
    <x v="0"/>
    <x v="0"/>
    <x v="1"/>
  </r>
  <r>
    <n v="1827"/>
    <s v="Vincent Hale"/>
    <x v="4"/>
    <n v="7.0000000000000007E-2"/>
    <n v="100.98"/>
    <n v="57.38"/>
    <x v="0"/>
    <x v="3"/>
    <x v="0"/>
    <x v="10"/>
    <x v="0"/>
    <s v="Bush Westfield Collection Bookcases, Dark Cherry Finish, Fully Assembled"/>
    <n v="0.78"/>
    <s v="United States"/>
    <x v="1"/>
    <x v="20"/>
    <x v="248"/>
    <x v="376"/>
    <d v="2015-04-18T00:00:00"/>
    <x v="3"/>
    <x v="3"/>
    <x v="106"/>
    <d v="2015-04-21T00:00:00"/>
    <d v="2015-04-21T00:00:00"/>
    <d v="2015-04-30T00:00:00"/>
    <d v="2015-04-21T00:00:00"/>
    <n v="-429.86"/>
    <n v="2"/>
    <n v="215.32"/>
    <x v="841"/>
    <n v="100.91000000000001"/>
    <x v="1"/>
    <x v="0"/>
    <n v="-1.9963774846739737"/>
    <n v="-214.54000000000002"/>
    <x v="15"/>
    <s v="Apr 2015"/>
    <s v="Apr 2015  Week 16"/>
    <x v="1"/>
    <x v="1"/>
    <x v="1"/>
    <x v="1"/>
  </r>
  <r>
    <n v="1827"/>
    <s v="Vincent Hale"/>
    <x v="4"/>
    <n v="0.03"/>
    <n v="85.99"/>
    <n v="0.99"/>
    <x v="1"/>
    <x v="3"/>
    <x v="1"/>
    <x v="12"/>
    <x v="2"/>
    <s v="Accessory34"/>
    <n v="0.55000000000000004"/>
    <s v="United States"/>
    <x v="1"/>
    <x v="20"/>
    <x v="248"/>
    <x v="376"/>
    <d v="2015-04-18T00:00:00"/>
    <x v="3"/>
    <x v="3"/>
    <x v="106"/>
    <d v="2015-04-20T00:00:00"/>
    <d v="2015-04-20T00:00:00"/>
    <d v="2015-04-30T00:00:00"/>
    <d v="2015-04-20T00:00:00"/>
    <n v="264.16649999999998"/>
    <n v="5"/>
    <n v="382.85"/>
    <x v="841"/>
    <n v="85.96"/>
    <x v="1"/>
    <x v="2"/>
    <n v="0.69"/>
    <n v="647.01649999999995"/>
    <x v="15"/>
    <s v="Apr 2015"/>
    <s v="Apr 2015  Week 16"/>
    <x v="1"/>
    <x v="1"/>
    <x v="1"/>
    <x v="1"/>
  </r>
  <r>
    <n v="2097"/>
    <s v="Patsy Shea"/>
    <x v="4"/>
    <n v="0.1"/>
    <n v="300.97000000000003"/>
    <n v="7.18"/>
    <x v="1"/>
    <x v="2"/>
    <x v="1"/>
    <x v="1"/>
    <x v="5"/>
    <s v="Gyration Ultra Professional Cordless Optical Suite"/>
    <n v="0.48"/>
    <s v="United States"/>
    <x v="0"/>
    <x v="23"/>
    <x v="54"/>
    <x v="57"/>
    <d v="2015-04-18T00:00:00"/>
    <x v="3"/>
    <x v="3"/>
    <x v="106"/>
    <d v="2015-04-19T00:00:00"/>
    <d v="2015-04-19T00:00:00"/>
    <d v="2015-04-30T00:00:00"/>
    <d v="2015-04-19T00:00:00"/>
    <n v="138.018"/>
    <n v="4"/>
    <n v="1094.33"/>
    <x v="842"/>
    <n v="300.87"/>
    <x v="0"/>
    <x v="1"/>
    <n v="0.12612100554677291"/>
    <n v="1232.348"/>
    <x v="15"/>
    <s v="Apr 2015"/>
    <s v="Apr 2015  Week 16"/>
    <x v="0"/>
    <x v="0"/>
    <x v="0"/>
    <x v="1"/>
  </r>
  <r>
    <n v="2098"/>
    <s v="Tracy Dyer"/>
    <x v="4"/>
    <n v="0.06"/>
    <n v="39.89"/>
    <n v="3.04"/>
    <x v="1"/>
    <x v="2"/>
    <x v="0"/>
    <x v="11"/>
    <x v="2"/>
    <s v="Ultra Commercial Grade Dual Valve Door Closer"/>
    <n v="0.53"/>
    <s v="United States"/>
    <x v="0"/>
    <x v="23"/>
    <x v="635"/>
    <x v="698"/>
    <d v="2015-04-18T00:00:00"/>
    <x v="3"/>
    <x v="3"/>
    <x v="106"/>
    <d v="2015-04-20T00:00:00"/>
    <d v="2015-04-20T00:00:00"/>
    <d v="2015-04-30T00:00:00"/>
    <d v="2015-04-20T00:00:00"/>
    <n v="38.874000000000002"/>
    <n v="10"/>
    <n v="389.97"/>
    <x v="842"/>
    <n v="39.83"/>
    <x v="0"/>
    <x v="2"/>
    <n v="9.9684591122394028E-2"/>
    <n v="428.84400000000005"/>
    <x v="15"/>
    <s v="Apr 2015"/>
    <s v="Apr 2015  Week 16"/>
    <x v="0"/>
    <x v="0"/>
    <x v="1"/>
    <x v="1"/>
  </r>
  <r>
    <n v="2655"/>
    <s v="Benjamin Lam"/>
    <x v="4"/>
    <n v="0.09"/>
    <n v="89.99"/>
    <n v="42"/>
    <x v="0"/>
    <x v="1"/>
    <x v="0"/>
    <x v="9"/>
    <x v="3"/>
    <s v="Global Leather Task Chair, Black"/>
    <n v="0.66"/>
    <s v="United States"/>
    <x v="0"/>
    <x v="5"/>
    <x v="78"/>
    <x v="306"/>
    <d v="2015-04-18T00:00:00"/>
    <x v="3"/>
    <x v="3"/>
    <x v="106"/>
    <d v="2015-04-18T00:00:00"/>
    <d v="2015-04-18T00:00:00"/>
    <d v="2015-04-30T00:00:00"/>
    <d v="2015-04-18T00:00:00"/>
    <n v="223.416"/>
    <n v="6"/>
    <n v="511.25"/>
    <x v="843"/>
    <n v="89.899999999999991"/>
    <x v="0"/>
    <x v="6"/>
    <n v="0.436999511002445"/>
    <n v="734.66599999999994"/>
    <x v="15"/>
    <s v="Apr 2015"/>
    <s v="Apr 2015  Week 16"/>
    <x v="1"/>
    <x v="1"/>
    <x v="0"/>
    <x v="1"/>
  </r>
  <r>
    <n v="3155"/>
    <s v="Julian Keith Mayer"/>
    <x v="0"/>
    <n v="0.05"/>
    <n v="159.99"/>
    <n v="5.5"/>
    <x v="1"/>
    <x v="1"/>
    <x v="1"/>
    <x v="1"/>
    <x v="5"/>
    <s v="Gyration RF Keyboard"/>
    <n v="0.49"/>
    <s v="United States"/>
    <x v="0"/>
    <x v="12"/>
    <x v="70"/>
    <x v="168"/>
    <d v="2015-04-19T00:00:00"/>
    <x v="3"/>
    <x v="3"/>
    <x v="107"/>
    <d v="2015-04-21T00:00:00"/>
    <d v="2015-04-21T00:00:00"/>
    <d v="2015-04-30T00:00:00"/>
    <d v="2015-04-21T00:00:00"/>
    <n v="12.263999999999999"/>
    <n v="23"/>
    <n v="3600.65"/>
    <x v="844"/>
    <n v="159.94"/>
    <x v="0"/>
    <x v="2"/>
    <n v="3.4060516851124102E-3"/>
    <n v="3612.9140000000002"/>
    <x v="16"/>
    <s v="Apr 2015"/>
    <s v="Apr 2015  Week 17"/>
    <x v="1"/>
    <x v="1"/>
    <x v="0"/>
    <x v="1"/>
  </r>
  <r>
    <n v="1836"/>
    <s v="Dwight Albright Huffman"/>
    <x v="1"/>
    <n v="0.01"/>
    <n v="155.99"/>
    <n v="8.99"/>
    <x v="2"/>
    <x v="3"/>
    <x v="1"/>
    <x v="12"/>
    <x v="5"/>
    <s v="CF 688"/>
    <n v="0.57999999999999996"/>
    <s v="United States"/>
    <x v="2"/>
    <x v="8"/>
    <x v="252"/>
    <x v="699"/>
    <d v="2015-04-19T00:00:00"/>
    <x v="3"/>
    <x v="3"/>
    <x v="107"/>
    <d v="2015-04-20T00:00:00"/>
    <d v="2015-04-20T00:00:00"/>
    <d v="2015-04-30T00:00:00"/>
    <d v="2015-04-20T00:00:00"/>
    <n v="-219.07908"/>
    <n v="5"/>
    <n v="675.83"/>
    <x v="845"/>
    <n v="155.98000000000002"/>
    <x v="2"/>
    <x v="1"/>
    <n v="-0.324162999570898"/>
    <n v="456.75092000000006"/>
    <x v="16"/>
    <s v="Apr 2015"/>
    <s v="Apr 2015  Week 17"/>
    <x v="0"/>
    <x v="0"/>
    <x v="0"/>
    <x v="1"/>
  </r>
  <r>
    <n v="1837"/>
    <s v="Herbert Williamson"/>
    <x v="1"/>
    <n v="0.01"/>
    <n v="5.98"/>
    <n v="5.46"/>
    <x v="1"/>
    <x v="3"/>
    <x v="2"/>
    <x v="7"/>
    <x v="5"/>
    <s v="Xerox 1983"/>
    <n v="0.36"/>
    <s v="United States"/>
    <x v="2"/>
    <x v="8"/>
    <x v="636"/>
    <x v="700"/>
    <d v="2015-04-19T00:00:00"/>
    <x v="3"/>
    <x v="3"/>
    <x v="107"/>
    <d v="2015-04-21T00:00:00"/>
    <d v="2015-04-21T00:00:00"/>
    <d v="2015-04-30T00:00:00"/>
    <d v="2015-04-21T00:00:00"/>
    <n v="-18.878399999999999"/>
    <n v="4"/>
    <n v="28"/>
    <x v="845"/>
    <n v="5.9700000000000006"/>
    <x v="2"/>
    <x v="2"/>
    <n v="-0.6742285714285714"/>
    <n v="9.1216000000000008"/>
    <x v="16"/>
    <s v="Apr 2015"/>
    <s v="Apr 2015  Week 17"/>
    <x v="0"/>
    <x v="0"/>
    <x v="1"/>
    <x v="1"/>
  </r>
  <r>
    <n v="2212"/>
    <s v="Stacy Chang"/>
    <x v="1"/>
    <n v="0.09"/>
    <n v="199.99"/>
    <n v="24.49"/>
    <x v="2"/>
    <x v="2"/>
    <x v="1"/>
    <x v="4"/>
    <x v="4"/>
    <s v="Canon PC-428 Personal Copier"/>
    <n v="0.46"/>
    <s v="United States"/>
    <x v="3"/>
    <x v="36"/>
    <x v="637"/>
    <x v="701"/>
    <d v="2015-04-19T00:00:00"/>
    <x v="3"/>
    <x v="3"/>
    <x v="107"/>
    <d v="2015-04-21T00:00:00"/>
    <d v="2015-04-21T00:00:00"/>
    <d v="2015-04-30T00:00:00"/>
    <d v="2015-04-21T00:00:00"/>
    <n v="631.33000000000004"/>
    <n v="5"/>
    <n v="990.25"/>
    <x v="846"/>
    <n v="199.9"/>
    <x v="3"/>
    <x v="2"/>
    <n v="0.63754607422368093"/>
    <n v="1621.58"/>
    <x v="16"/>
    <s v="Apr 2015"/>
    <s v="Apr 2015  Week 17"/>
    <x v="0"/>
    <x v="0"/>
    <x v="0"/>
    <x v="1"/>
  </r>
  <r>
    <n v="152"/>
    <s v="Kent Kerr"/>
    <x v="2"/>
    <n v="0.01"/>
    <n v="79.52"/>
    <n v="48.2"/>
    <x v="1"/>
    <x v="2"/>
    <x v="0"/>
    <x v="11"/>
    <x v="6"/>
    <s v="Eldon Cleatmat Plus™ Chair Mats for High Pile Carpets"/>
    <n v="0.74"/>
    <s v="United States"/>
    <x v="0"/>
    <x v="34"/>
    <x v="121"/>
    <x v="126"/>
    <d v="2015-04-19T00:00:00"/>
    <x v="3"/>
    <x v="3"/>
    <x v="107"/>
    <d v="2015-04-26T00:00:00"/>
    <d v="2015-04-26T00:00:00"/>
    <d v="2015-04-30T00:00:00"/>
    <d v="2015-04-26T00:00:00"/>
    <n v="-40.683999999999997"/>
    <n v="8"/>
    <n v="667.84"/>
    <x v="847"/>
    <n v="79.509999999999991"/>
    <x v="0"/>
    <x v="7"/>
    <n v="-6.0918782942022034E-2"/>
    <n v="627.15600000000006"/>
    <x v="16"/>
    <s v="Apr 2015"/>
    <s v="Apr 2015  Week 17"/>
    <x v="1"/>
    <x v="1"/>
    <x v="0"/>
    <x v="1"/>
  </r>
  <r>
    <n v="1933"/>
    <s v="William Crawford"/>
    <x v="2"/>
    <n v="0.06"/>
    <n v="3.58"/>
    <n v="1.63"/>
    <x v="1"/>
    <x v="3"/>
    <x v="2"/>
    <x v="14"/>
    <x v="2"/>
    <s v="OIC Colored Binder Clips, Assorted Sizes"/>
    <n v="0.36"/>
    <s v="United States"/>
    <x v="1"/>
    <x v="18"/>
    <x v="638"/>
    <x v="702"/>
    <d v="2015-04-19T00:00:00"/>
    <x v="3"/>
    <x v="3"/>
    <x v="107"/>
    <d v="2015-04-23T00:00:00"/>
    <d v="2015-04-23T00:00:00"/>
    <d v="2015-04-30T00:00:00"/>
    <d v="2015-04-23T00:00:00"/>
    <n v="14"/>
    <n v="10"/>
    <n v="34.76"/>
    <x v="848"/>
    <n v="3.52"/>
    <x v="1"/>
    <x v="4"/>
    <n v="0.40276179516685851"/>
    <n v="48.76"/>
    <x v="16"/>
    <s v="Apr 2015"/>
    <s v="Apr 2015  Week 17"/>
    <x v="0"/>
    <x v="0"/>
    <x v="0"/>
    <x v="1"/>
  </r>
  <r>
    <n v="1940"/>
    <s v="Eileen McDonald"/>
    <x v="2"/>
    <n v="0"/>
    <n v="78.650000000000006"/>
    <n v="13.99"/>
    <x v="1"/>
    <x v="3"/>
    <x v="2"/>
    <x v="8"/>
    <x v="6"/>
    <s v="Honeywell Quietcare HEPA Air Cleaner"/>
    <n v="0.52"/>
    <s v="United States"/>
    <x v="2"/>
    <x v="15"/>
    <x v="21"/>
    <x v="21"/>
    <d v="2015-04-19T00:00:00"/>
    <x v="3"/>
    <x v="3"/>
    <x v="107"/>
    <d v="2015-04-26T00:00:00"/>
    <d v="2015-04-26T00:00:00"/>
    <d v="2015-04-30T00:00:00"/>
    <d v="2015-04-26T00:00:00"/>
    <n v="386.00670000000002"/>
    <n v="7"/>
    <n v="559.42999999999995"/>
    <x v="849"/>
    <n v="78.650000000000006"/>
    <x v="2"/>
    <x v="7"/>
    <n v="0.69000000000000006"/>
    <n v="945.43669999999997"/>
    <x v="16"/>
    <s v="Apr 2015"/>
    <s v="Apr 2015  Week 17"/>
    <x v="1"/>
    <x v="1"/>
    <x v="0"/>
    <x v="1"/>
  </r>
  <r>
    <n v="1940"/>
    <s v="Eileen McDonald"/>
    <x v="2"/>
    <n v="0.08"/>
    <n v="122.99"/>
    <n v="70.2"/>
    <x v="0"/>
    <x v="3"/>
    <x v="0"/>
    <x v="9"/>
    <x v="3"/>
    <s v="Global High-Back Leather Tilter, Burgundy"/>
    <n v="0.74"/>
    <s v="United States"/>
    <x v="2"/>
    <x v="15"/>
    <x v="21"/>
    <x v="21"/>
    <d v="2015-04-19T00:00:00"/>
    <x v="3"/>
    <x v="3"/>
    <x v="107"/>
    <d v="2015-04-24T00:00:00"/>
    <d v="2015-04-24T00:00:00"/>
    <d v="2015-04-30T00:00:00"/>
    <d v="2015-04-24T00:00:00"/>
    <n v="-1867.97"/>
    <n v="10"/>
    <n v="1216.52"/>
    <x v="849"/>
    <n v="122.91"/>
    <x v="2"/>
    <x v="3"/>
    <n v="-1.5355029099398283"/>
    <n v="-651.45000000000005"/>
    <x v="16"/>
    <s v="Apr 2015"/>
    <s v="Apr 2015  Week 17"/>
    <x v="1"/>
    <x v="1"/>
    <x v="1"/>
    <x v="1"/>
  </r>
  <r>
    <n v="2066"/>
    <s v="Claudia Webb"/>
    <x v="2"/>
    <n v="0.1"/>
    <n v="4.24"/>
    <n v="5.41"/>
    <x v="1"/>
    <x v="3"/>
    <x v="2"/>
    <x v="5"/>
    <x v="5"/>
    <s v="Storex DuraTech Recycled Plastic Frosted Binders"/>
    <n v="0.35"/>
    <s v="United States"/>
    <x v="0"/>
    <x v="9"/>
    <x v="534"/>
    <x v="585"/>
    <d v="2015-04-19T00:00:00"/>
    <x v="3"/>
    <x v="3"/>
    <x v="107"/>
    <d v="2015-04-23T00:00:00"/>
    <d v="2015-04-23T00:00:00"/>
    <d v="2015-04-30T00:00:00"/>
    <d v="2015-04-23T00:00:00"/>
    <n v="-61.6"/>
    <n v="8"/>
    <n v="34.159999999999997"/>
    <x v="850"/>
    <n v="4.1400000000000006"/>
    <x v="0"/>
    <x v="4"/>
    <n v="-1.8032786885245904"/>
    <n v="-27.440000000000005"/>
    <x v="16"/>
    <s v="Apr 2015"/>
    <s v="Apr 2015  Week 17"/>
    <x v="1"/>
    <x v="1"/>
    <x v="0"/>
    <x v="1"/>
  </r>
  <r>
    <n v="2547"/>
    <s v="Edna Freeman"/>
    <x v="2"/>
    <n v="7.0000000000000007E-2"/>
    <n v="6.48"/>
    <n v="9.5399999999999991"/>
    <x v="1"/>
    <x v="0"/>
    <x v="2"/>
    <x v="7"/>
    <x v="5"/>
    <s v="Xerox 1905"/>
    <n v="0.37"/>
    <s v="United States"/>
    <x v="0"/>
    <x v="21"/>
    <x v="639"/>
    <x v="703"/>
    <d v="2015-04-19T00:00:00"/>
    <x v="3"/>
    <x v="3"/>
    <x v="107"/>
    <d v="2015-04-19T00:00:00"/>
    <d v="2015-04-19T00:00:00"/>
    <d v="2015-04-30T00:00:00"/>
    <d v="2015-04-19T00:00:00"/>
    <n v="2.2320000000000002"/>
    <n v="1"/>
    <n v="10.86"/>
    <x v="851"/>
    <n v="6.41"/>
    <x v="0"/>
    <x v="6"/>
    <n v="0.20552486187845306"/>
    <n v="13.091999999999999"/>
    <x v="16"/>
    <s v="Apr 2015"/>
    <s v="Apr 2015  Week 17"/>
    <x v="0"/>
    <x v="0"/>
    <x v="0"/>
    <x v="1"/>
  </r>
  <r>
    <n v="3380"/>
    <s v="Eva Decker"/>
    <x v="0"/>
    <n v="0.03"/>
    <n v="315.98"/>
    <n v="19.989999999999998"/>
    <x v="1"/>
    <x v="2"/>
    <x v="2"/>
    <x v="5"/>
    <x v="5"/>
    <s v="GBC ProClick™ 150 Presentation Binding System"/>
    <n v="0.38"/>
    <s v="United States"/>
    <x v="0"/>
    <x v="5"/>
    <x v="640"/>
    <x v="704"/>
    <d v="2015-04-20T00:00:00"/>
    <x v="3"/>
    <x v="3"/>
    <x v="108"/>
    <d v="2015-04-22T00:00:00"/>
    <d v="2015-04-22T00:00:00"/>
    <d v="2015-04-30T00:00:00"/>
    <d v="2015-04-22T00:00:00"/>
    <n v="-4.4800000000000004"/>
    <n v="18"/>
    <n v="5572.18"/>
    <x v="852"/>
    <n v="315.95000000000005"/>
    <x v="0"/>
    <x v="2"/>
    <n v="-8.0399412797145823E-4"/>
    <n v="5567.7000000000007"/>
    <x v="16"/>
    <s v="Apr 2015"/>
    <s v="Apr 2015  Week 17"/>
    <x v="0"/>
    <x v="0"/>
    <x v="0"/>
    <x v="1"/>
  </r>
  <r>
    <n v="3380"/>
    <s v="Eva Decker"/>
    <x v="0"/>
    <n v="0.03"/>
    <n v="63.94"/>
    <n v="14.48"/>
    <x v="1"/>
    <x v="2"/>
    <x v="0"/>
    <x v="11"/>
    <x v="5"/>
    <s v="Howard Miller 16&quot; Diameter Gallery Wall Clock"/>
    <n v="0.46"/>
    <s v="United States"/>
    <x v="0"/>
    <x v="5"/>
    <x v="640"/>
    <x v="704"/>
    <d v="2015-04-20T00:00:00"/>
    <x v="3"/>
    <x v="3"/>
    <x v="108"/>
    <d v="2015-04-21T00:00:00"/>
    <d v="2015-04-21T00:00:00"/>
    <d v="2015-04-30T00:00:00"/>
    <d v="2015-04-21T00:00:00"/>
    <n v="43.691699999999997"/>
    <n v="8"/>
    <n v="522.46"/>
    <x v="852"/>
    <n v="63.91"/>
    <x v="0"/>
    <x v="1"/>
    <n v="8.3626880526738875E-2"/>
    <n v="566.15170000000001"/>
    <x v="16"/>
    <s v="Apr 2015"/>
    <s v="Apr 2015  Week 17"/>
    <x v="1"/>
    <x v="1"/>
    <x v="1"/>
    <x v="1"/>
  </r>
  <r>
    <n v="151"/>
    <s v="Geoffrey Zhu"/>
    <x v="1"/>
    <n v="0.09"/>
    <n v="5.98"/>
    <n v="2.5"/>
    <x v="1"/>
    <x v="2"/>
    <x v="2"/>
    <x v="15"/>
    <x v="5"/>
    <s v="Wausau Papers Astrobrights® Colored Envelopes"/>
    <n v="0.36"/>
    <s v="United States"/>
    <x v="0"/>
    <x v="34"/>
    <x v="180"/>
    <x v="188"/>
    <d v="2015-04-20T00:00:00"/>
    <x v="3"/>
    <x v="3"/>
    <x v="108"/>
    <d v="2015-04-22T00:00:00"/>
    <d v="2015-04-22T00:00:00"/>
    <d v="2015-04-30T00:00:00"/>
    <d v="2015-04-22T00:00:00"/>
    <n v="13.896000000000001"/>
    <n v="5"/>
    <n v="28.11"/>
    <x v="853"/>
    <n v="5.8900000000000006"/>
    <x v="0"/>
    <x v="2"/>
    <n v="0.49434364994663826"/>
    <n v="42.006"/>
    <x v="16"/>
    <s v="Apr 2015"/>
    <s v="Apr 2015  Week 17"/>
    <x v="1"/>
    <x v="1"/>
    <x v="0"/>
    <x v="1"/>
  </r>
  <r>
    <n v="1259"/>
    <s v="Keith Hobbs"/>
    <x v="1"/>
    <n v="0.03"/>
    <n v="3.69"/>
    <n v="2.5"/>
    <x v="2"/>
    <x v="2"/>
    <x v="2"/>
    <x v="15"/>
    <x v="5"/>
    <s v="Colored Envelopes"/>
    <n v="0.39"/>
    <s v="United States"/>
    <x v="0"/>
    <x v="32"/>
    <x v="443"/>
    <x v="705"/>
    <d v="2015-04-20T00:00:00"/>
    <x v="3"/>
    <x v="3"/>
    <x v="108"/>
    <d v="2015-04-20T00:00:00"/>
    <d v="2015-04-20T00:00:00"/>
    <d v="2015-04-30T00:00:00"/>
    <d v="2015-04-20T00:00:00"/>
    <n v="-2196.6840000000002"/>
    <n v="9"/>
    <n v="38.65"/>
    <x v="854"/>
    <n v="3.66"/>
    <x v="0"/>
    <x v="6"/>
    <n v="-56.835291073738688"/>
    <n v="-2158.0340000000001"/>
    <x v="16"/>
    <s v="Apr 2015"/>
    <s v="Apr 2015  Week 17"/>
    <x v="0"/>
    <x v="0"/>
    <x v="0"/>
    <x v="1"/>
  </r>
  <r>
    <n v="2117"/>
    <s v="Jack Hatcher"/>
    <x v="1"/>
    <n v="0.03"/>
    <n v="320.98"/>
    <n v="24.49"/>
    <x v="1"/>
    <x v="2"/>
    <x v="0"/>
    <x v="9"/>
    <x v="4"/>
    <s v="Hon Pagoda™ Stacking Chairs"/>
    <n v="0.55000000000000004"/>
    <s v="United States"/>
    <x v="1"/>
    <x v="18"/>
    <x v="278"/>
    <x v="523"/>
    <d v="2015-04-20T00:00:00"/>
    <x v="3"/>
    <x v="3"/>
    <x v="108"/>
    <d v="2015-04-22T00:00:00"/>
    <d v="2015-04-22T00:00:00"/>
    <d v="2015-04-30T00:00:00"/>
    <d v="2015-04-22T00:00:00"/>
    <n v="4554.4346999999998"/>
    <n v="20"/>
    <n v="6600.63"/>
    <x v="855"/>
    <n v="320.95000000000005"/>
    <x v="1"/>
    <x v="2"/>
    <n v="0.69"/>
    <n v="11155.064699999999"/>
    <x v="16"/>
    <s v="Apr 2015"/>
    <s v="Apr 2015  Week 17"/>
    <x v="0"/>
    <x v="0"/>
    <x v="0"/>
    <x v="1"/>
  </r>
  <r>
    <n v="2117"/>
    <s v="Jack Hatcher"/>
    <x v="1"/>
    <n v="0.06"/>
    <n v="125.99"/>
    <n v="8.8000000000000007"/>
    <x v="1"/>
    <x v="2"/>
    <x v="1"/>
    <x v="12"/>
    <x v="5"/>
    <s v="StarTAC 6500"/>
    <n v="0.59"/>
    <s v="United States"/>
    <x v="1"/>
    <x v="18"/>
    <x v="278"/>
    <x v="523"/>
    <d v="2015-04-20T00:00:00"/>
    <x v="3"/>
    <x v="3"/>
    <x v="108"/>
    <d v="2015-04-21T00:00:00"/>
    <d v="2015-04-21T00:00:00"/>
    <d v="2015-04-30T00:00:00"/>
    <d v="2015-04-21T00:00:00"/>
    <n v="618.19308000000001"/>
    <n v="18"/>
    <n v="1811.99"/>
    <x v="855"/>
    <n v="125.92999999999999"/>
    <x v="1"/>
    <x v="1"/>
    <n v="0.34116804176623494"/>
    <n v="2430.1830799999998"/>
    <x v="16"/>
    <s v="Apr 2015"/>
    <s v="Apr 2015  Week 17"/>
    <x v="1"/>
    <x v="1"/>
    <x v="1"/>
    <x v="1"/>
  </r>
  <r>
    <n v="3084"/>
    <s v="Debbie Hsu"/>
    <x v="1"/>
    <n v="0"/>
    <n v="65.989999999999995"/>
    <n v="5.99"/>
    <x v="2"/>
    <x v="0"/>
    <x v="1"/>
    <x v="12"/>
    <x v="5"/>
    <s v="i1000"/>
    <n v="0.57999999999999996"/>
    <s v="United States"/>
    <x v="2"/>
    <x v="4"/>
    <x v="115"/>
    <x v="120"/>
    <d v="2015-04-20T00:00:00"/>
    <x v="3"/>
    <x v="3"/>
    <x v="108"/>
    <d v="2015-04-22T00:00:00"/>
    <d v="2015-04-22T00:00:00"/>
    <d v="2015-04-30T00:00:00"/>
    <d v="2015-04-22T00:00:00"/>
    <n v="313.81200000000001"/>
    <n v="14"/>
    <n v="798.89"/>
    <x v="856"/>
    <n v="65.989999999999995"/>
    <x v="2"/>
    <x v="2"/>
    <n v="0.3928100239081726"/>
    <n v="1112.702"/>
    <x v="16"/>
    <s v="Apr 2015"/>
    <s v="Apr 2015  Week 17"/>
    <x v="0"/>
    <x v="0"/>
    <x v="0"/>
    <x v="1"/>
  </r>
  <r>
    <n v="56"/>
    <s v="Randall Montgomery"/>
    <x v="4"/>
    <n v="0.06"/>
    <n v="3.8"/>
    <n v="1.49"/>
    <x v="1"/>
    <x v="1"/>
    <x v="2"/>
    <x v="5"/>
    <x v="5"/>
    <s v="Durable Pressboard Binders"/>
    <n v="0.38"/>
    <s v="United States"/>
    <x v="3"/>
    <x v="11"/>
    <x v="641"/>
    <x v="706"/>
    <d v="2015-04-20T00:00:00"/>
    <x v="3"/>
    <x v="3"/>
    <x v="108"/>
    <d v="2015-04-21T00:00:00"/>
    <d v="2015-04-21T00:00:00"/>
    <d v="2015-04-30T00:00:00"/>
    <d v="2015-04-21T00:00:00"/>
    <n v="19.6282"/>
    <n v="20"/>
    <n v="73.55"/>
    <x v="857"/>
    <n v="3.7399999999999998"/>
    <x v="3"/>
    <x v="1"/>
    <n v="0.26686879673691366"/>
    <n v="93.178200000000004"/>
    <x v="16"/>
    <s v="Apr 2015"/>
    <s v="Apr 2015  Week 17"/>
    <x v="0"/>
    <x v="0"/>
    <x v="0"/>
    <x v="1"/>
  </r>
  <r>
    <n v="56"/>
    <s v="Randall Montgomery"/>
    <x v="4"/>
    <n v="0.06"/>
    <n v="1.76"/>
    <n v="0.7"/>
    <x v="1"/>
    <x v="1"/>
    <x v="2"/>
    <x v="2"/>
    <x v="2"/>
    <s v="Newell 310"/>
    <n v="0.56000000000000005"/>
    <s v="United States"/>
    <x v="3"/>
    <x v="11"/>
    <x v="641"/>
    <x v="706"/>
    <d v="2015-04-20T00:00:00"/>
    <x v="3"/>
    <x v="3"/>
    <x v="108"/>
    <d v="2015-04-21T00:00:00"/>
    <d v="2015-04-21T00:00:00"/>
    <d v="2015-04-30T00:00:00"/>
    <d v="2015-04-21T00:00:00"/>
    <n v="-1.6524000000000001"/>
    <n v="17"/>
    <n v="29.57"/>
    <x v="857"/>
    <n v="1.7"/>
    <x v="3"/>
    <x v="1"/>
    <n v="-5.5880960432871156E-2"/>
    <n v="27.9176"/>
    <x v="16"/>
    <s v="Apr 2015"/>
    <s v="Apr 2015  Week 17"/>
    <x v="1"/>
    <x v="1"/>
    <x v="1"/>
    <x v="1"/>
  </r>
  <r>
    <n v="240"/>
    <s v="Gilbert Scarborough"/>
    <x v="4"/>
    <n v="0.1"/>
    <n v="19.98"/>
    <n v="5.77"/>
    <x v="2"/>
    <x v="0"/>
    <x v="2"/>
    <x v="7"/>
    <x v="5"/>
    <s v="Xerox Blank Computer Paper"/>
    <n v="0.38"/>
    <s v="United States"/>
    <x v="2"/>
    <x v="3"/>
    <x v="642"/>
    <x v="707"/>
    <d v="2015-04-20T00:00:00"/>
    <x v="3"/>
    <x v="3"/>
    <x v="108"/>
    <d v="2015-04-20T00:00:00"/>
    <d v="2015-04-20T00:00:00"/>
    <d v="2015-04-30T00:00:00"/>
    <d v="2015-04-20T00:00:00"/>
    <n v="35.090000000000003"/>
    <n v="3"/>
    <n v="57.41"/>
    <x v="858"/>
    <n v="19.88"/>
    <x v="2"/>
    <x v="6"/>
    <n v="0.61121755791673937"/>
    <n v="92.5"/>
    <x v="16"/>
    <s v="Apr 2015"/>
    <s v="Apr 2015  Week 17"/>
    <x v="0"/>
    <x v="0"/>
    <x v="0"/>
    <x v="1"/>
  </r>
  <r>
    <n v="241"/>
    <s v="Amy Ellis Holder"/>
    <x v="4"/>
    <n v="0.06"/>
    <n v="259.70999999999998"/>
    <n v="66.67"/>
    <x v="0"/>
    <x v="0"/>
    <x v="0"/>
    <x v="0"/>
    <x v="0"/>
    <s v="Bevis Round Bullnose 29&quot; High Table Top"/>
    <n v="0.61"/>
    <s v="United States"/>
    <x v="2"/>
    <x v="3"/>
    <x v="643"/>
    <x v="708"/>
    <d v="2015-04-20T00:00:00"/>
    <x v="3"/>
    <x v="3"/>
    <x v="108"/>
    <d v="2015-04-21T00:00:00"/>
    <d v="2015-04-21T00:00:00"/>
    <d v="2015-04-30T00:00:00"/>
    <d v="2015-04-21T00:00:00"/>
    <n v="785.63"/>
    <n v="11"/>
    <n v="2809.87"/>
    <x v="858"/>
    <n v="259.64999999999998"/>
    <x v="2"/>
    <x v="1"/>
    <n v="0.27959656496563901"/>
    <n v="3595.5"/>
    <x v="16"/>
    <s v="Apr 2015"/>
    <s v="Apr 2015  Week 17"/>
    <x v="0"/>
    <x v="0"/>
    <x v="1"/>
    <x v="1"/>
  </r>
  <r>
    <n v="970"/>
    <s v="Lynn Payne"/>
    <x v="4"/>
    <n v="0"/>
    <n v="170.98"/>
    <n v="35.89"/>
    <x v="0"/>
    <x v="1"/>
    <x v="0"/>
    <x v="10"/>
    <x v="0"/>
    <s v="Rush Hierlooms Collection 1&quot; Thick Stackable Bookcases"/>
    <n v="0.66"/>
    <s v="United States"/>
    <x v="0"/>
    <x v="21"/>
    <x v="644"/>
    <x v="709"/>
    <d v="2015-04-20T00:00:00"/>
    <x v="3"/>
    <x v="3"/>
    <x v="108"/>
    <d v="2015-04-21T00:00:00"/>
    <d v="2015-04-21T00:00:00"/>
    <d v="2015-04-30T00:00:00"/>
    <d v="2015-04-21T00:00:00"/>
    <n v="-102.66200000000001"/>
    <n v="8"/>
    <n v="1452.18"/>
    <x v="859"/>
    <n v="170.98"/>
    <x v="0"/>
    <x v="1"/>
    <n v="-7.0695092894820205E-2"/>
    <n v="1349.518"/>
    <x v="16"/>
    <s v="Apr 2015"/>
    <s v="Apr 2015  Week 17"/>
    <x v="0"/>
    <x v="0"/>
    <x v="0"/>
    <x v="1"/>
  </r>
  <r>
    <n v="3283"/>
    <s v="William Woodard"/>
    <x v="0"/>
    <n v="0.05"/>
    <n v="363.25"/>
    <n v="19.989999999999998"/>
    <x v="2"/>
    <x v="3"/>
    <x v="2"/>
    <x v="8"/>
    <x v="5"/>
    <s v="Hoover WindTunnel™ Plus Canister Vacuum"/>
    <n v="0.56999999999999995"/>
    <s v="United States"/>
    <x v="0"/>
    <x v="12"/>
    <x v="645"/>
    <x v="710"/>
    <d v="2015-04-21T00:00:00"/>
    <x v="3"/>
    <x v="3"/>
    <x v="109"/>
    <d v="2015-04-21T00:00:00"/>
    <d v="2015-04-21T00:00:00"/>
    <d v="2015-04-30T00:00:00"/>
    <d v="2015-04-21T00:00:00"/>
    <n v="-269.75549999999998"/>
    <n v="5"/>
    <n v="1867.04"/>
    <x v="860"/>
    <n v="363.2"/>
    <x v="0"/>
    <x v="6"/>
    <n v="-0.14448297840431912"/>
    <n v="1597.2845"/>
    <x v="16"/>
    <s v="Apr 2015"/>
    <s v="Apr 2015  Week 17"/>
    <x v="0"/>
    <x v="0"/>
    <x v="0"/>
    <x v="1"/>
  </r>
  <r>
    <n v="2038"/>
    <s v="Peter Adams"/>
    <x v="1"/>
    <n v="0.06"/>
    <n v="40.99"/>
    <n v="17.48"/>
    <x v="1"/>
    <x v="0"/>
    <x v="2"/>
    <x v="7"/>
    <x v="5"/>
    <s v="Xerox 1893"/>
    <n v="0.36"/>
    <s v="United States"/>
    <x v="3"/>
    <x v="11"/>
    <x v="4"/>
    <x v="711"/>
    <d v="2015-04-21T00:00:00"/>
    <x v="3"/>
    <x v="3"/>
    <x v="109"/>
    <d v="2015-04-21T00:00:00"/>
    <d v="2015-04-21T00:00:00"/>
    <d v="2015-04-30T00:00:00"/>
    <d v="2015-04-21T00:00:00"/>
    <n v="109.16"/>
    <n v="7"/>
    <n v="277.12"/>
    <x v="861"/>
    <n v="40.93"/>
    <x v="3"/>
    <x v="6"/>
    <n v="0.39390877598152424"/>
    <n v="386.28"/>
    <x v="16"/>
    <s v="Apr 2015"/>
    <s v="Apr 2015  Week 17"/>
    <x v="0"/>
    <x v="0"/>
    <x v="0"/>
    <x v="1"/>
  </r>
  <r>
    <n v="2260"/>
    <s v="Geoffrey H Wong"/>
    <x v="1"/>
    <n v="0.08"/>
    <n v="4.9800000000000004"/>
    <n v="0.49"/>
    <x v="1"/>
    <x v="3"/>
    <x v="2"/>
    <x v="13"/>
    <x v="5"/>
    <s v="Avery White Multi-Purpose Labels"/>
    <n v="0.39"/>
    <s v="United States"/>
    <x v="0"/>
    <x v="5"/>
    <x v="327"/>
    <x v="353"/>
    <d v="2015-04-21T00:00:00"/>
    <x v="3"/>
    <x v="3"/>
    <x v="109"/>
    <d v="2015-04-22T00:00:00"/>
    <d v="2015-04-22T00:00:00"/>
    <d v="2015-04-30T00:00:00"/>
    <d v="2015-04-22T00:00:00"/>
    <n v="4949.9160000000002"/>
    <n v="1"/>
    <n v="4.95"/>
    <x v="862"/>
    <n v="4.9000000000000004"/>
    <x v="0"/>
    <x v="1"/>
    <n v="999.98303030303032"/>
    <n v="4954.866"/>
    <x v="16"/>
    <s v="Apr 2015"/>
    <s v="Apr 2015  Week 17"/>
    <x v="1"/>
    <x v="1"/>
    <x v="0"/>
    <x v="1"/>
  </r>
  <r>
    <n v="2260"/>
    <s v="Geoffrey H Wong"/>
    <x v="1"/>
    <n v="0.09"/>
    <n v="119.99"/>
    <n v="14"/>
    <x v="0"/>
    <x v="3"/>
    <x v="1"/>
    <x v="3"/>
    <x v="3"/>
    <s v="Epson C82 Color Inkjet Printer"/>
    <n v="0.36"/>
    <s v="United States"/>
    <x v="0"/>
    <x v="5"/>
    <x v="327"/>
    <x v="353"/>
    <d v="2015-04-21T00:00:00"/>
    <x v="3"/>
    <x v="3"/>
    <x v="109"/>
    <d v="2015-04-23T00:00:00"/>
    <d v="2015-04-23T00:00:00"/>
    <d v="2015-04-30T00:00:00"/>
    <d v="2015-04-23T00:00:00"/>
    <n v="1055.604"/>
    <n v="4"/>
    <n v="461.24"/>
    <x v="862"/>
    <n v="119.89999999999999"/>
    <x v="0"/>
    <x v="2"/>
    <n v="2.2886219755441854"/>
    <n v="1516.8440000000001"/>
    <x v="16"/>
    <s v="Apr 2015"/>
    <s v="Apr 2015  Week 17"/>
    <x v="1"/>
    <x v="1"/>
    <x v="1"/>
    <x v="1"/>
  </r>
  <r>
    <n v="2964"/>
    <s v="Kathy Hinton"/>
    <x v="1"/>
    <n v="0.06"/>
    <n v="42.98"/>
    <n v="4.62"/>
    <x v="1"/>
    <x v="1"/>
    <x v="2"/>
    <x v="8"/>
    <x v="5"/>
    <s v="Belkin F9M820V08 8 Outlet Surge"/>
    <n v="0.56000000000000005"/>
    <s v="United States"/>
    <x v="3"/>
    <x v="27"/>
    <x v="4"/>
    <x v="712"/>
    <d v="2015-04-21T00:00:00"/>
    <x v="3"/>
    <x v="3"/>
    <x v="109"/>
    <d v="2015-04-23T00:00:00"/>
    <d v="2015-04-23T00:00:00"/>
    <d v="2015-04-30T00:00:00"/>
    <d v="2015-04-23T00:00:00"/>
    <n v="-24.63"/>
    <n v="1"/>
    <n v="47.04"/>
    <x v="863"/>
    <n v="42.919999999999995"/>
    <x v="3"/>
    <x v="2"/>
    <n v="-0.52359693877551017"/>
    <n v="22.41"/>
    <x v="16"/>
    <s v="Apr 2015"/>
    <s v="Apr 2015  Week 17"/>
    <x v="0"/>
    <x v="0"/>
    <x v="0"/>
    <x v="1"/>
  </r>
  <r>
    <n v="535"/>
    <s v="Jill Clements"/>
    <x v="2"/>
    <n v="0"/>
    <n v="15.99"/>
    <n v="13.18"/>
    <x v="1"/>
    <x v="3"/>
    <x v="2"/>
    <x v="5"/>
    <x v="5"/>
    <s v="GBC Pre-Punched Binding Paper, Plastic, White, 8-1/2&quot; x 11&quot;"/>
    <n v="0.37"/>
    <s v="United States"/>
    <x v="0"/>
    <x v="21"/>
    <x v="418"/>
    <x v="455"/>
    <d v="2015-04-21T00:00:00"/>
    <x v="3"/>
    <x v="3"/>
    <x v="109"/>
    <d v="2015-04-25T00:00:00"/>
    <d v="2015-04-25T00:00:00"/>
    <d v="2015-04-30T00:00:00"/>
    <d v="2015-04-25T00:00:00"/>
    <n v="46.488"/>
    <n v="23"/>
    <n v="403.25"/>
    <x v="864"/>
    <n v="15.99"/>
    <x v="0"/>
    <x v="4"/>
    <n v="0.11528332300061996"/>
    <n v="449.738"/>
    <x v="16"/>
    <s v="Apr 2015"/>
    <s v="Apr 2015  Week 17"/>
    <x v="0"/>
    <x v="0"/>
    <x v="0"/>
    <x v="1"/>
  </r>
  <r>
    <n v="2548"/>
    <s v="Wayne Bass"/>
    <x v="2"/>
    <n v="0.05"/>
    <n v="30.98"/>
    <n v="9.18"/>
    <x v="2"/>
    <x v="0"/>
    <x v="2"/>
    <x v="7"/>
    <x v="5"/>
    <s v="Xerox 1951"/>
    <n v="0.4"/>
    <s v="United States"/>
    <x v="2"/>
    <x v="8"/>
    <x v="10"/>
    <x v="621"/>
    <d v="2015-04-21T00:00:00"/>
    <x v="3"/>
    <x v="3"/>
    <x v="109"/>
    <d v="2015-04-21T00:00:00"/>
    <d v="2015-04-21T00:00:00"/>
    <d v="2015-04-30T00:00:00"/>
    <d v="2015-04-21T00:00:00"/>
    <n v="61.47"/>
    <n v="12"/>
    <n v="382.29"/>
    <x v="865"/>
    <n v="30.93"/>
    <x v="2"/>
    <x v="6"/>
    <n v="0.1607941615004316"/>
    <n v="443.76"/>
    <x v="16"/>
    <s v="Apr 2015"/>
    <s v="Apr 2015  Week 17"/>
    <x v="1"/>
    <x v="1"/>
    <x v="0"/>
    <x v="1"/>
  </r>
  <r>
    <n v="2548"/>
    <s v="Wayne Bass"/>
    <x v="2"/>
    <n v="0.05"/>
    <n v="22.99"/>
    <n v="8.99"/>
    <x v="1"/>
    <x v="0"/>
    <x v="2"/>
    <x v="2"/>
    <x v="1"/>
    <s v="Boston KS Multi-Size Manual Pencil Sharpener"/>
    <n v="0.56999999999999995"/>
    <s v="United States"/>
    <x v="2"/>
    <x v="8"/>
    <x v="10"/>
    <x v="621"/>
    <d v="2015-04-21T00:00:00"/>
    <x v="3"/>
    <x v="3"/>
    <x v="109"/>
    <d v="2015-04-28T00:00:00"/>
    <d v="2015-04-28T00:00:00"/>
    <d v="2015-04-30T00:00:00"/>
    <d v="2015-04-28T00:00:00"/>
    <n v="18.27"/>
    <n v="37"/>
    <n v="881.74"/>
    <x v="865"/>
    <n v="22.939999999999998"/>
    <x v="2"/>
    <x v="7"/>
    <n v="2.072039376687005E-2"/>
    <n v="900.01"/>
    <x v="16"/>
    <s v="Apr 2015"/>
    <s v="Apr 2015  Week 17"/>
    <x v="1"/>
    <x v="1"/>
    <x v="1"/>
    <x v="1"/>
  </r>
  <r>
    <n v="2548"/>
    <s v="Wayne Bass"/>
    <x v="2"/>
    <n v="0.04"/>
    <n v="212.6"/>
    <n v="110.2"/>
    <x v="0"/>
    <x v="0"/>
    <x v="0"/>
    <x v="0"/>
    <x v="0"/>
    <s v="Bush Advantage Collection® Round Conference Table"/>
    <n v="0.73"/>
    <s v="United States"/>
    <x v="2"/>
    <x v="8"/>
    <x v="10"/>
    <x v="621"/>
    <d v="2015-04-21T00:00:00"/>
    <x v="3"/>
    <x v="3"/>
    <x v="109"/>
    <d v="2015-04-25T00:00:00"/>
    <d v="2015-04-25T00:00:00"/>
    <d v="2015-04-30T00:00:00"/>
    <d v="2015-04-25T00:00:00"/>
    <n v="-513.79042000000004"/>
    <n v="33"/>
    <n v="7384.18"/>
    <x v="865"/>
    <n v="212.56"/>
    <x v="2"/>
    <x v="4"/>
    <n v="-6.9579888355917649E-2"/>
    <n v="6870.38958"/>
    <x v="16"/>
    <s v="Apr 2015"/>
    <s v="Apr 2015  Week 17"/>
    <x v="1"/>
    <x v="1"/>
    <x v="1"/>
    <x v="1"/>
  </r>
  <r>
    <n v="2549"/>
    <s v="Martha Bowers"/>
    <x v="2"/>
    <n v="0.05"/>
    <n v="30.98"/>
    <n v="9.18"/>
    <x v="2"/>
    <x v="0"/>
    <x v="2"/>
    <x v="7"/>
    <x v="5"/>
    <s v="Xerox 1951"/>
    <n v="0.4"/>
    <s v="United States"/>
    <x v="3"/>
    <x v="27"/>
    <x v="646"/>
    <x v="713"/>
    <d v="2015-04-21T00:00:00"/>
    <x v="3"/>
    <x v="3"/>
    <x v="109"/>
    <d v="2015-04-21T00:00:00"/>
    <d v="2015-04-21T00:00:00"/>
    <d v="2015-04-30T00:00:00"/>
    <d v="2015-04-21T00:00:00"/>
    <n v="61.47"/>
    <n v="3"/>
    <n v="95.57"/>
    <x v="866"/>
    <n v="30.93"/>
    <x v="3"/>
    <x v="6"/>
    <n v="0.6431934707544209"/>
    <n v="157.04"/>
    <x v="16"/>
    <s v="Apr 2015"/>
    <s v="Apr 2015  Week 17"/>
    <x v="0"/>
    <x v="0"/>
    <x v="0"/>
    <x v="1"/>
  </r>
  <r>
    <n v="2549"/>
    <s v="Martha Bowers"/>
    <x v="2"/>
    <n v="0.05"/>
    <n v="22.99"/>
    <n v="8.99"/>
    <x v="1"/>
    <x v="0"/>
    <x v="2"/>
    <x v="2"/>
    <x v="1"/>
    <s v="Boston KS Multi-Size Manual Pencil Sharpener"/>
    <n v="0.56999999999999995"/>
    <s v="United States"/>
    <x v="3"/>
    <x v="27"/>
    <x v="646"/>
    <x v="713"/>
    <d v="2015-04-21T00:00:00"/>
    <x v="3"/>
    <x v="3"/>
    <x v="109"/>
    <d v="2015-04-28T00:00:00"/>
    <d v="2015-04-28T00:00:00"/>
    <d v="2015-04-30T00:00:00"/>
    <d v="2015-04-28T00:00:00"/>
    <n v="18.27"/>
    <n v="9"/>
    <n v="214.48"/>
    <x v="866"/>
    <n v="22.939999999999998"/>
    <x v="3"/>
    <x v="7"/>
    <n v="8.5182767624020883E-2"/>
    <n v="232.75"/>
    <x v="16"/>
    <s v="Apr 2015"/>
    <s v="Apr 2015  Week 17"/>
    <x v="1"/>
    <x v="1"/>
    <x v="1"/>
    <x v="1"/>
  </r>
  <r>
    <n v="2549"/>
    <s v="Martha Bowers"/>
    <x v="2"/>
    <n v="0.04"/>
    <n v="212.6"/>
    <n v="110.2"/>
    <x v="0"/>
    <x v="0"/>
    <x v="0"/>
    <x v="0"/>
    <x v="0"/>
    <s v="Bush Advantage Collection® Round Conference Table"/>
    <n v="0.73"/>
    <s v="United States"/>
    <x v="3"/>
    <x v="27"/>
    <x v="646"/>
    <x v="713"/>
    <d v="2015-04-21T00:00:00"/>
    <x v="3"/>
    <x v="3"/>
    <x v="109"/>
    <d v="2015-04-25T00:00:00"/>
    <d v="2015-04-25T00:00:00"/>
    <d v="2015-04-30T00:00:00"/>
    <d v="2015-04-25T00:00:00"/>
    <n v="-513.79042000000004"/>
    <n v="8"/>
    <n v="1790.1"/>
    <x v="866"/>
    <n v="212.56"/>
    <x v="3"/>
    <x v="4"/>
    <n v="-0.2870177196804648"/>
    <n v="1276.3095799999999"/>
    <x v="16"/>
    <s v="Apr 2015"/>
    <s v="Apr 2015  Week 17"/>
    <x v="1"/>
    <x v="1"/>
    <x v="1"/>
    <x v="1"/>
  </r>
  <r>
    <n v="627"/>
    <s v="Scott McKenna"/>
    <x v="4"/>
    <n v="0.02"/>
    <n v="419.19"/>
    <n v="19.989999999999998"/>
    <x v="1"/>
    <x v="3"/>
    <x v="2"/>
    <x v="6"/>
    <x v="5"/>
    <s v="Smead Adjustable Mobile File Trolley with Lockable Top"/>
    <n v="0.57999999999999996"/>
    <s v="United States"/>
    <x v="3"/>
    <x v="27"/>
    <x v="647"/>
    <x v="714"/>
    <d v="2015-04-21T00:00:00"/>
    <x v="3"/>
    <x v="3"/>
    <x v="109"/>
    <d v="2015-04-22T00:00:00"/>
    <d v="2015-04-22T00:00:00"/>
    <d v="2015-04-30T00:00:00"/>
    <d v="2015-04-22T00:00:00"/>
    <n v="6610.2"/>
    <n v="22"/>
    <n v="9580"/>
    <x v="867"/>
    <n v="419.17"/>
    <x v="3"/>
    <x v="1"/>
    <n v="0.69"/>
    <n v="16190.2"/>
    <x v="16"/>
    <s v="Apr 2015"/>
    <s v="Apr 2015  Week 17"/>
    <x v="0"/>
    <x v="0"/>
    <x v="0"/>
    <x v="1"/>
  </r>
  <r>
    <n v="2668"/>
    <s v="Carlos Hanson"/>
    <x v="3"/>
    <n v="0.06"/>
    <n v="3.93"/>
    <n v="0.99"/>
    <x v="1"/>
    <x v="2"/>
    <x v="2"/>
    <x v="14"/>
    <x v="2"/>
    <s v="Staples Vinyl Coated Paper Clips"/>
    <n v="0.39"/>
    <s v="United States"/>
    <x v="1"/>
    <x v="46"/>
    <x v="539"/>
    <x v="591"/>
    <d v="2015-04-21T00:00:00"/>
    <x v="3"/>
    <x v="3"/>
    <x v="109"/>
    <d v="2015-04-23T00:00:00"/>
    <d v="2015-04-23T00:00:00"/>
    <d v="2015-04-30T00:00:00"/>
    <d v="2015-04-23T00:00:00"/>
    <n v="10.782400000000001"/>
    <n v="6"/>
    <n v="24.18"/>
    <x v="868"/>
    <n v="3.87"/>
    <x v="1"/>
    <x v="2"/>
    <n v="0.4459222497932176"/>
    <n v="34.962400000000002"/>
    <x v="16"/>
    <s v="Apr 2015"/>
    <s v="Apr 2015  Week 17"/>
    <x v="1"/>
    <x v="1"/>
    <x v="0"/>
    <x v="1"/>
  </r>
  <r>
    <n v="2932"/>
    <s v="Phyllis Hull"/>
    <x v="1"/>
    <n v="0.01"/>
    <n v="35.44"/>
    <n v="19.989999999999998"/>
    <x v="1"/>
    <x v="0"/>
    <x v="2"/>
    <x v="7"/>
    <x v="5"/>
    <s v="Xerox 1880"/>
    <n v="0.38"/>
    <s v="United States"/>
    <x v="3"/>
    <x v="22"/>
    <x v="467"/>
    <x v="511"/>
    <d v="2015-04-22T00:00:00"/>
    <x v="3"/>
    <x v="3"/>
    <x v="110"/>
    <d v="2015-04-23T00:00:00"/>
    <d v="2015-04-23T00:00:00"/>
    <d v="2015-04-30T00:00:00"/>
    <d v="2015-04-23T00:00:00"/>
    <n v="-52.822800000000001"/>
    <n v="1"/>
    <n v="55.43"/>
    <x v="869"/>
    <n v="35.43"/>
    <x v="3"/>
    <x v="1"/>
    <n v="-0.95296409886343136"/>
    <n v="2.6071999999999989"/>
    <x v="16"/>
    <s v="Apr 2015"/>
    <s v="Apr 2015  Week 17"/>
    <x v="0"/>
    <x v="0"/>
    <x v="0"/>
    <x v="1"/>
  </r>
  <r>
    <n v="2938"/>
    <s v="Laurie Case Daniel"/>
    <x v="1"/>
    <n v="0.03"/>
    <n v="47.9"/>
    <n v="5.86"/>
    <x v="1"/>
    <x v="0"/>
    <x v="2"/>
    <x v="7"/>
    <x v="5"/>
    <s v="Xerox 1938"/>
    <n v="0.37"/>
    <s v="United States"/>
    <x v="3"/>
    <x v="35"/>
    <x v="648"/>
    <x v="715"/>
    <d v="2015-04-22T00:00:00"/>
    <x v="3"/>
    <x v="3"/>
    <x v="110"/>
    <d v="2015-04-25T00:00:00"/>
    <d v="2015-04-25T00:00:00"/>
    <d v="2015-04-30T00:00:00"/>
    <d v="2015-04-25T00:00:00"/>
    <n v="642.99030000000005"/>
    <n v="20"/>
    <n v="931.87"/>
    <x v="869"/>
    <n v="47.87"/>
    <x v="3"/>
    <x v="0"/>
    <n v="0.69000000000000006"/>
    <n v="1574.8603000000001"/>
    <x v="16"/>
    <s v="Apr 2015"/>
    <s v="Apr 2015  Week 17"/>
    <x v="0"/>
    <x v="0"/>
    <x v="1"/>
    <x v="1"/>
  </r>
  <r>
    <n v="666"/>
    <s v="Emily Sims"/>
    <x v="2"/>
    <n v="0.02"/>
    <n v="4.57"/>
    <n v="5.42"/>
    <x v="1"/>
    <x v="3"/>
    <x v="2"/>
    <x v="5"/>
    <x v="5"/>
    <s v="Newell® 3-Hole Punched Plastic Slotted Magazine Holders for Binders"/>
    <n v="0.37"/>
    <s v="United States"/>
    <x v="0"/>
    <x v="34"/>
    <x v="649"/>
    <x v="716"/>
    <d v="2015-04-22T00:00:00"/>
    <x v="3"/>
    <x v="3"/>
    <x v="110"/>
    <d v="2015-04-26T00:00:00"/>
    <d v="2015-04-26T00:00:00"/>
    <d v="2015-04-30T00:00:00"/>
    <d v="2015-04-26T00:00:00"/>
    <n v="-352.81400000000002"/>
    <n v="11"/>
    <n v="54.04"/>
    <x v="870"/>
    <n v="4.5500000000000007"/>
    <x v="0"/>
    <x v="4"/>
    <n v="-6.5287564766839381"/>
    <n v="-298.774"/>
    <x v="16"/>
    <s v="Apr 2015"/>
    <s v="Apr 2015  Week 17"/>
    <x v="0"/>
    <x v="0"/>
    <x v="0"/>
    <x v="1"/>
  </r>
  <r>
    <n v="667"/>
    <s v="Allison Kirby"/>
    <x v="2"/>
    <n v="0.02"/>
    <n v="4.57"/>
    <n v="5.42"/>
    <x v="1"/>
    <x v="3"/>
    <x v="2"/>
    <x v="5"/>
    <x v="5"/>
    <s v="Newell® 3-Hole Punched Plastic Slotted Magazine Holders for Binders"/>
    <n v="0.37"/>
    <s v="United States"/>
    <x v="1"/>
    <x v="18"/>
    <x v="136"/>
    <x v="140"/>
    <d v="2015-04-22T00:00:00"/>
    <x v="3"/>
    <x v="3"/>
    <x v="110"/>
    <d v="2015-04-26T00:00:00"/>
    <d v="2015-04-26T00:00:00"/>
    <d v="2015-04-30T00:00:00"/>
    <d v="2015-04-26T00:00:00"/>
    <n v="-124.2805"/>
    <n v="45"/>
    <n v="221.06"/>
    <x v="871"/>
    <n v="4.5500000000000007"/>
    <x v="1"/>
    <x v="4"/>
    <n v="-0.5622025694381616"/>
    <n v="96.779499999999999"/>
    <x v="16"/>
    <s v="Apr 2015"/>
    <s v="Apr 2015  Week 17"/>
    <x v="1"/>
    <x v="1"/>
    <x v="0"/>
    <x v="1"/>
  </r>
  <r>
    <n v="1777"/>
    <s v="Miriam Greenberg"/>
    <x v="2"/>
    <n v="7.0000000000000007E-2"/>
    <n v="5.43"/>
    <n v="0.95"/>
    <x v="1"/>
    <x v="1"/>
    <x v="2"/>
    <x v="7"/>
    <x v="2"/>
    <s v="Wirebound Message Book, 4 per Page"/>
    <n v="0.36"/>
    <s v="United States"/>
    <x v="1"/>
    <x v="2"/>
    <x v="27"/>
    <x v="29"/>
    <d v="2015-04-22T00:00:00"/>
    <x v="3"/>
    <x v="3"/>
    <x v="110"/>
    <d v="2015-04-26T00:00:00"/>
    <d v="2015-04-26T00:00:00"/>
    <d v="2015-04-30T00:00:00"/>
    <d v="2015-04-26T00:00:00"/>
    <n v="26.5029"/>
    <n v="7"/>
    <n v="38.409999999999997"/>
    <x v="872"/>
    <n v="5.3599999999999994"/>
    <x v="1"/>
    <x v="4"/>
    <n v="0.69000000000000006"/>
    <n v="64.912899999999993"/>
    <x v="16"/>
    <s v="Apr 2015"/>
    <s v="Apr 2015  Week 17"/>
    <x v="1"/>
    <x v="1"/>
    <x v="0"/>
    <x v="1"/>
  </r>
  <r>
    <n v="678"/>
    <s v="Edward McKenzie"/>
    <x v="4"/>
    <n v="0.04"/>
    <n v="15.42"/>
    <n v="10.68"/>
    <x v="2"/>
    <x v="3"/>
    <x v="2"/>
    <x v="6"/>
    <x v="5"/>
    <s v="Decoflex Hanging Personal Folder File, Blue"/>
    <n v="0.57999999999999996"/>
    <s v="United States"/>
    <x v="0"/>
    <x v="21"/>
    <x v="644"/>
    <x v="709"/>
    <d v="2015-04-22T00:00:00"/>
    <x v="3"/>
    <x v="3"/>
    <x v="110"/>
    <d v="2015-04-23T00:00:00"/>
    <d v="2015-04-23T00:00:00"/>
    <d v="2015-04-30T00:00:00"/>
    <d v="2015-04-23T00:00:00"/>
    <n v="-109.70399999999999"/>
    <n v="5"/>
    <n v="81.14"/>
    <x v="873"/>
    <n v="15.38"/>
    <x v="0"/>
    <x v="1"/>
    <n v="-1.3520335223071234"/>
    <n v="-28.563999999999993"/>
    <x v="16"/>
    <s v="Apr 2015"/>
    <s v="Apr 2015  Week 17"/>
    <x v="0"/>
    <x v="0"/>
    <x v="0"/>
    <x v="1"/>
  </r>
  <r>
    <n v="2760"/>
    <s v="Evan Adkins"/>
    <x v="4"/>
    <n v="0.08"/>
    <n v="22.01"/>
    <n v="5.53"/>
    <x v="1"/>
    <x v="3"/>
    <x v="2"/>
    <x v="2"/>
    <x v="1"/>
    <s v="Boston 16801 Nautilus™ Battery Pencil Sharpener"/>
    <n v="0.59"/>
    <s v="United States"/>
    <x v="3"/>
    <x v="22"/>
    <x v="650"/>
    <x v="717"/>
    <d v="2015-04-22T00:00:00"/>
    <x v="3"/>
    <x v="3"/>
    <x v="110"/>
    <d v="2015-04-24T00:00:00"/>
    <d v="2015-04-24T00:00:00"/>
    <d v="2015-04-30T00:00:00"/>
    <d v="2015-04-24T00:00:00"/>
    <n v="105.7"/>
    <n v="11"/>
    <n v="241.97"/>
    <x v="874"/>
    <n v="21.930000000000003"/>
    <x v="3"/>
    <x v="2"/>
    <n v="0.43683101210893915"/>
    <n v="347.67"/>
    <x v="16"/>
    <s v="Apr 2015"/>
    <s v="Apr 2015  Week 17"/>
    <x v="0"/>
    <x v="0"/>
    <x v="0"/>
    <x v="1"/>
  </r>
  <r>
    <n v="2764"/>
    <s v="Arnold Johnson"/>
    <x v="4"/>
    <n v="0.02"/>
    <n v="29.74"/>
    <n v="6.64"/>
    <x v="1"/>
    <x v="3"/>
    <x v="2"/>
    <x v="6"/>
    <x v="5"/>
    <s v="Acco Perma® 2700 Stacking Storage Drawers"/>
    <n v="0.7"/>
    <s v="United States"/>
    <x v="3"/>
    <x v="33"/>
    <x v="571"/>
    <x v="629"/>
    <d v="2015-04-22T00:00:00"/>
    <x v="3"/>
    <x v="3"/>
    <x v="110"/>
    <d v="2015-04-22T00:00:00"/>
    <d v="2015-04-22T00:00:00"/>
    <d v="2015-04-30T00:00:00"/>
    <d v="2015-04-22T00:00:00"/>
    <n v="-21.06"/>
    <n v="4"/>
    <n v="120.81"/>
    <x v="874"/>
    <n v="29.72"/>
    <x v="3"/>
    <x v="6"/>
    <n v="-0.17432331760615841"/>
    <n v="99.75"/>
    <x v="16"/>
    <s v="Apr 2015"/>
    <s v="Apr 2015  Week 17"/>
    <x v="0"/>
    <x v="0"/>
    <x v="1"/>
    <x v="1"/>
  </r>
  <r>
    <n v="2737"/>
    <s v="Rachel Bates"/>
    <x v="3"/>
    <n v="0.05"/>
    <n v="100.98"/>
    <n v="7.18"/>
    <x v="1"/>
    <x v="0"/>
    <x v="1"/>
    <x v="1"/>
    <x v="5"/>
    <s v="Logitech Cordless Elite Duo"/>
    <n v="0.4"/>
    <s v="United States"/>
    <x v="3"/>
    <x v="42"/>
    <x v="552"/>
    <x v="606"/>
    <d v="2015-04-22T00:00:00"/>
    <x v="3"/>
    <x v="3"/>
    <x v="110"/>
    <d v="2015-04-24T00:00:00"/>
    <d v="2015-04-24T00:00:00"/>
    <d v="2015-04-30T00:00:00"/>
    <d v="2015-04-24T00:00:00"/>
    <n v="566.60730000000001"/>
    <n v="8"/>
    <n v="821.17"/>
    <x v="875"/>
    <n v="100.93"/>
    <x v="3"/>
    <x v="2"/>
    <n v="0.69000000000000006"/>
    <n v="1387.7773"/>
    <x v="16"/>
    <s v="Apr 2015"/>
    <s v="Apr 2015  Week 17"/>
    <x v="0"/>
    <x v="0"/>
    <x v="0"/>
    <x v="1"/>
  </r>
  <r>
    <n v="2114"/>
    <s v="Paige Mason"/>
    <x v="0"/>
    <n v="0.08"/>
    <n v="2.89"/>
    <n v="0.49"/>
    <x v="1"/>
    <x v="3"/>
    <x v="2"/>
    <x v="13"/>
    <x v="5"/>
    <s v="*Staples* Packaging Labels"/>
    <n v="0.38"/>
    <s v="United States"/>
    <x v="0"/>
    <x v="21"/>
    <x v="382"/>
    <x v="413"/>
    <d v="2015-04-23T00:00:00"/>
    <x v="3"/>
    <x v="3"/>
    <x v="111"/>
    <d v="2015-04-23T00:00:00"/>
    <d v="2015-04-23T00:00:00"/>
    <d v="2015-04-30T00:00:00"/>
    <d v="2015-04-23T00:00:00"/>
    <n v="38.405999999999999"/>
    <n v="1"/>
    <n v="3.07"/>
    <x v="876"/>
    <n v="2.81"/>
    <x v="0"/>
    <x v="6"/>
    <n v="12.510097719869707"/>
    <n v="41.475999999999999"/>
    <x v="16"/>
    <s v="Apr 2015"/>
    <s v="Apr 2015  Week 17"/>
    <x v="1"/>
    <x v="1"/>
    <x v="0"/>
    <x v="1"/>
  </r>
  <r>
    <n v="1253"/>
    <s v="Vickie Coates"/>
    <x v="2"/>
    <n v="0.02"/>
    <n v="46.89"/>
    <n v="5.0999999999999996"/>
    <x v="1"/>
    <x v="2"/>
    <x v="2"/>
    <x v="8"/>
    <x v="6"/>
    <s v="Bionaire Personal Warm Mist Humidifier/Vaporizer"/>
    <n v="0.46"/>
    <s v="United States"/>
    <x v="1"/>
    <x v="18"/>
    <x v="651"/>
    <x v="718"/>
    <d v="2015-04-23T00:00:00"/>
    <x v="3"/>
    <x v="3"/>
    <x v="111"/>
    <d v="2015-04-23T00:00:00"/>
    <d v="2015-04-23T00:00:00"/>
    <d v="2015-04-30T00:00:00"/>
    <d v="2015-04-23T00:00:00"/>
    <n v="421.3485"/>
    <n v="13"/>
    <n v="610.65"/>
    <x v="877"/>
    <n v="46.87"/>
    <x v="1"/>
    <x v="6"/>
    <n v="0.69000000000000006"/>
    <n v="1031.9984999999999"/>
    <x v="16"/>
    <s v="Apr 2015"/>
    <s v="Apr 2015  Week 17"/>
    <x v="0"/>
    <x v="0"/>
    <x v="0"/>
    <x v="1"/>
  </r>
  <r>
    <n v="1253"/>
    <s v="Vickie Coates"/>
    <x v="2"/>
    <n v="0.05"/>
    <n v="140.97999999999999"/>
    <n v="36.090000000000003"/>
    <x v="0"/>
    <x v="2"/>
    <x v="0"/>
    <x v="10"/>
    <x v="0"/>
    <s v="Sauder Forest Hills Library, Woodland Oak Finish"/>
    <n v="0.77"/>
    <s v="United States"/>
    <x v="1"/>
    <x v="18"/>
    <x v="651"/>
    <x v="718"/>
    <d v="2015-04-23T00:00:00"/>
    <x v="3"/>
    <x v="3"/>
    <x v="111"/>
    <d v="2015-04-25T00:00:00"/>
    <d v="2015-04-25T00:00:00"/>
    <d v="2015-04-30T00:00:00"/>
    <d v="2015-04-25T00:00:00"/>
    <n v="-373.09"/>
    <n v="5"/>
    <n v="699.24"/>
    <x v="877"/>
    <n v="140.92999999999998"/>
    <x v="1"/>
    <x v="2"/>
    <n v="-0.53356501344316687"/>
    <n v="326.15000000000003"/>
    <x v="16"/>
    <s v="Apr 2015"/>
    <s v="Apr 2015  Week 17"/>
    <x v="1"/>
    <x v="1"/>
    <x v="1"/>
    <x v="1"/>
  </r>
  <r>
    <n v="1253"/>
    <s v="Vickie Coates"/>
    <x v="2"/>
    <n v="0.1"/>
    <n v="212.6"/>
    <n v="110.2"/>
    <x v="0"/>
    <x v="2"/>
    <x v="0"/>
    <x v="0"/>
    <x v="0"/>
    <s v="Bush Advantage Collection® Round Conference Table"/>
    <n v="0.73"/>
    <s v="United States"/>
    <x v="1"/>
    <x v="18"/>
    <x v="651"/>
    <x v="718"/>
    <d v="2015-04-23T00:00:00"/>
    <x v="3"/>
    <x v="3"/>
    <x v="111"/>
    <d v="2015-04-25T00:00:00"/>
    <d v="2015-04-25T00:00:00"/>
    <d v="2015-04-30T00:00:00"/>
    <d v="2015-04-25T00:00:00"/>
    <n v="-3465.0720000000001"/>
    <n v="12"/>
    <n v="2346.0300000000002"/>
    <x v="877"/>
    <n v="212.5"/>
    <x v="1"/>
    <x v="2"/>
    <n v="-1.4769939003337553"/>
    <n v="-1119.0419999999999"/>
    <x v="16"/>
    <s v="Apr 2015"/>
    <s v="Apr 2015  Week 17"/>
    <x v="1"/>
    <x v="1"/>
    <x v="1"/>
    <x v="1"/>
  </r>
  <r>
    <n v="146"/>
    <s v="Yvonne Fox"/>
    <x v="4"/>
    <n v="0.06"/>
    <n v="180.98"/>
    <n v="26.2"/>
    <x v="0"/>
    <x v="3"/>
    <x v="0"/>
    <x v="9"/>
    <x v="3"/>
    <s v="Global Ergonomic Managers Chair"/>
    <n v="0.59"/>
    <s v="United States"/>
    <x v="1"/>
    <x v="18"/>
    <x v="449"/>
    <x v="490"/>
    <d v="2015-04-23T00:00:00"/>
    <x v="3"/>
    <x v="3"/>
    <x v="111"/>
    <d v="2015-04-24T00:00:00"/>
    <d v="2015-04-24T00:00:00"/>
    <d v="2015-04-30T00:00:00"/>
    <d v="2015-04-24T00:00:00"/>
    <n v="251.4084"/>
    <n v="5"/>
    <n v="929.57"/>
    <x v="878"/>
    <n v="180.92"/>
    <x v="1"/>
    <x v="1"/>
    <n v="0.27045666275804942"/>
    <n v="1180.9784"/>
    <x v="16"/>
    <s v="Apr 2015"/>
    <s v="Apr 2015  Week 17"/>
    <x v="1"/>
    <x v="1"/>
    <x v="0"/>
    <x v="1"/>
  </r>
  <r>
    <n v="699"/>
    <s v="Jenny Gold"/>
    <x v="4"/>
    <n v="0.03"/>
    <n v="5.28"/>
    <n v="5.61"/>
    <x v="1"/>
    <x v="1"/>
    <x v="2"/>
    <x v="7"/>
    <x v="5"/>
    <s v="Xerox 1954"/>
    <n v="0.4"/>
    <s v="United States"/>
    <x v="2"/>
    <x v="8"/>
    <x v="10"/>
    <x v="239"/>
    <d v="2015-04-23T00:00:00"/>
    <x v="3"/>
    <x v="3"/>
    <x v="111"/>
    <d v="2015-04-24T00:00:00"/>
    <d v="2015-04-24T00:00:00"/>
    <d v="2015-04-30T00:00:00"/>
    <d v="2015-04-24T00:00:00"/>
    <n v="-16.670000000000002"/>
    <n v="5"/>
    <n v="32.5"/>
    <x v="879"/>
    <n v="5.25"/>
    <x v="2"/>
    <x v="1"/>
    <n v="-0.51292307692307693"/>
    <n v="15.829999999999998"/>
    <x v="16"/>
    <s v="Apr 2015"/>
    <s v="Apr 2015  Week 17"/>
    <x v="1"/>
    <x v="1"/>
    <x v="0"/>
    <x v="1"/>
  </r>
  <r>
    <n v="702"/>
    <s v="Kelly O'Connor"/>
    <x v="4"/>
    <n v="0.03"/>
    <n v="5.28"/>
    <n v="5.61"/>
    <x v="1"/>
    <x v="1"/>
    <x v="2"/>
    <x v="7"/>
    <x v="5"/>
    <s v="Xerox 1954"/>
    <n v="0.4"/>
    <s v="United States"/>
    <x v="2"/>
    <x v="8"/>
    <x v="652"/>
    <x v="719"/>
    <d v="2015-04-23T00:00:00"/>
    <x v="3"/>
    <x v="3"/>
    <x v="111"/>
    <d v="2015-04-24T00:00:00"/>
    <d v="2015-04-24T00:00:00"/>
    <d v="2015-04-30T00:00:00"/>
    <d v="2015-04-24T00:00:00"/>
    <n v="-16.670000000000002"/>
    <n v="1"/>
    <n v="6.5"/>
    <x v="880"/>
    <n v="5.25"/>
    <x v="2"/>
    <x v="1"/>
    <n v="-2.5646153846153847"/>
    <n v="-10.170000000000002"/>
    <x v="16"/>
    <s v="Apr 2015"/>
    <s v="Apr 2015  Week 17"/>
    <x v="0"/>
    <x v="0"/>
    <x v="0"/>
    <x v="1"/>
  </r>
  <r>
    <n v="1304"/>
    <s v="Sherri McIntosh"/>
    <x v="4"/>
    <n v="0.08"/>
    <n v="2.88"/>
    <n v="0.5"/>
    <x v="1"/>
    <x v="1"/>
    <x v="2"/>
    <x v="13"/>
    <x v="5"/>
    <s v="Avery 507"/>
    <n v="0.39"/>
    <s v="United States"/>
    <x v="2"/>
    <x v="15"/>
    <x v="653"/>
    <x v="720"/>
    <d v="2015-04-23T00:00:00"/>
    <x v="3"/>
    <x v="3"/>
    <x v="111"/>
    <d v="2015-04-24T00:00:00"/>
    <d v="2015-04-24T00:00:00"/>
    <d v="2015-04-30T00:00:00"/>
    <d v="2015-04-24T00:00:00"/>
    <n v="6.0305999999999997"/>
    <n v="3"/>
    <n v="8.74"/>
    <x v="881"/>
    <n v="2.8"/>
    <x v="2"/>
    <x v="1"/>
    <n v="0.69"/>
    <n v="14.7706"/>
    <x v="16"/>
    <s v="Apr 2015"/>
    <s v="Apr 2015  Week 17"/>
    <x v="0"/>
    <x v="0"/>
    <x v="0"/>
    <x v="1"/>
  </r>
  <r>
    <n v="483"/>
    <s v="Edgar McKenzie"/>
    <x v="3"/>
    <n v="0.06"/>
    <n v="3.36"/>
    <n v="6.27"/>
    <x v="1"/>
    <x v="3"/>
    <x v="2"/>
    <x v="5"/>
    <x v="5"/>
    <s v="Cardinal Poly Pocket Divider Pockets for Ring Binders"/>
    <n v="0.4"/>
    <s v="United States"/>
    <x v="1"/>
    <x v="10"/>
    <x v="213"/>
    <x v="224"/>
    <d v="2015-04-23T00:00:00"/>
    <x v="3"/>
    <x v="3"/>
    <x v="111"/>
    <d v="2015-04-24T00:00:00"/>
    <d v="2015-04-24T00:00:00"/>
    <d v="2015-04-30T00:00:00"/>
    <d v="2015-04-24T00:00:00"/>
    <n v="-24.057539999999999"/>
    <n v="2"/>
    <n v="8.82"/>
    <x v="882"/>
    <n v="3.3"/>
    <x v="1"/>
    <x v="1"/>
    <n v="-2.7276122448979589"/>
    <n v="-15.237539999999999"/>
    <x v="16"/>
    <s v="Apr 2015"/>
    <s v="Apr 2015  Week 17"/>
    <x v="1"/>
    <x v="1"/>
    <x v="0"/>
    <x v="1"/>
  </r>
  <r>
    <n v="483"/>
    <s v="Edgar McKenzie"/>
    <x v="3"/>
    <n v="7.0000000000000007E-2"/>
    <n v="699.99"/>
    <n v="24.49"/>
    <x v="1"/>
    <x v="3"/>
    <x v="1"/>
    <x v="4"/>
    <x v="4"/>
    <s v="Canon PC1060 Personal Laser Copier"/>
    <n v="0.41"/>
    <s v="United States"/>
    <x v="1"/>
    <x v="10"/>
    <x v="213"/>
    <x v="224"/>
    <d v="2015-04-23T00:00:00"/>
    <x v="3"/>
    <x v="3"/>
    <x v="111"/>
    <d v="2015-04-25T00:00:00"/>
    <d v="2015-04-25T00:00:00"/>
    <d v="2015-04-30T00:00:00"/>
    <d v="2015-04-25T00:00:00"/>
    <n v="2583.5614799999998"/>
    <n v="9"/>
    <n v="5976.09"/>
    <x v="882"/>
    <n v="699.92"/>
    <x v="1"/>
    <x v="2"/>
    <n v="0.432316360697379"/>
    <n v="8559.6514800000004"/>
    <x v="16"/>
    <s v="Apr 2015"/>
    <s v="Apr 2015  Week 17"/>
    <x v="1"/>
    <x v="1"/>
    <x v="1"/>
    <x v="1"/>
  </r>
  <r>
    <n v="1257"/>
    <s v="Ryan Foster"/>
    <x v="0"/>
    <n v="0.04"/>
    <n v="2.52"/>
    <n v="1.92"/>
    <x v="1"/>
    <x v="2"/>
    <x v="2"/>
    <x v="16"/>
    <x v="2"/>
    <s v="Letter Slitter"/>
    <n v="0.82"/>
    <s v="United States"/>
    <x v="2"/>
    <x v="3"/>
    <x v="305"/>
    <x v="721"/>
    <d v="2015-04-24T00:00:00"/>
    <x v="3"/>
    <x v="3"/>
    <x v="112"/>
    <d v="2015-04-24T00:00:00"/>
    <d v="2015-04-24T00:00:00"/>
    <d v="2015-04-30T00:00:00"/>
    <d v="2015-04-24T00:00:00"/>
    <n v="-8.2080000000000002"/>
    <n v="1"/>
    <n v="3.13"/>
    <x v="883"/>
    <n v="2.48"/>
    <x v="2"/>
    <x v="6"/>
    <n v="-2.6223642172523962"/>
    <n v="-5.0780000000000003"/>
    <x v="16"/>
    <s v="Apr 2015"/>
    <s v="Apr 2015  Week 17"/>
    <x v="0"/>
    <x v="0"/>
    <x v="0"/>
    <x v="1"/>
  </r>
  <r>
    <n v="3325"/>
    <s v="Diane Barr"/>
    <x v="0"/>
    <n v="7.0000000000000007E-2"/>
    <n v="5.58"/>
    <n v="1.99"/>
    <x v="1"/>
    <x v="1"/>
    <x v="2"/>
    <x v="2"/>
    <x v="2"/>
    <s v="DIXON Ticonderoga® Erasable Checking Pencils"/>
    <n v="0.46"/>
    <s v="United States"/>
    <x v="2"/>
    <x v="14"/>
    <x v="654"/>
    <x v="722"/>
    <d v="2015-04-24T00:00:00"/>
    <x v="3"/>
    <x v="3"/>
    <x v="112"/>
    <d v="2015-04-26T00:00:00"/>
    <d v="2015-04-26T00:00:00"/>
    <d v="2015-04-30T00:00:00"/>
    <d v="2015-04-26T00:00:00"/>
    <n v="23.045999999999999"/>
    <n v="23"/>
    <n v="121.46"/>
    <x v="884"/>
    <n v="5.51"/>
    <x v="2"/>
    <x v="2"/>
    <n v="0.18974147867610736"/>
    <n v="144.506"/>
    <x v="16"/>
    <s v="Apr 2015"/>
    <s v="Apr 2015  Week 17"/>
    <x v="0"/>
    <x v="0"/>
    <x v="0"/>
    <x v="1"/>
  </r>
  <r>
    <n v="1085"/>
    <s v="Ted Dunlap"/>
    <x v="1"/>
    <n v="0.04"/>
    <n v="9.06"/>
    <n v="9.86"/>
    <x v="1"/>
    <x v="2"/>
    <x v="2"/>
    <x v="7"/>
    <x v="5"/>
    <s v="Southworth 25% Cotton Linen-Finish Paper &amp; Envelopes"/>
    <n v="0.4"/>
    <s v="United States"/>
    <x v="3"/>
    <x v="11"/>
    <x v="43"/>
    <x v="46"/>
    <d v="2015-04-24T00:00:00"/>
    <x v="3"/>
    <x v="3"/>
    <x v="112"/>
    <d v="2015-04-25T00:00:00"/>
    <d v="2015-04-25T00:00:00"/>
    <d v="2015-04-30T00:00:00"/>
    <d v="2015-04-25T00:00:00"/>
    <n v="-53.25"/>
    <n v="3"/>
    <n v="30.87"/>
    <x v="885"/>
    <n v="9.0200000000000014"/>
    <x v="3"/>
    <x v="1"/>
    <n v="-1.7249757045675413"/>
    <n v="-22.38"/>
    <x v="16"/>
    <s v="Apr 2015"/>
    <s v="Apr 2015  Week 17"/>
    <x v="1"/>
    <x v="1"/>
    <x v="0"/>
    <x v="1"/>
  </r>
  <r>
    <n v="1086"/>
    <s v="Leon Peele"/>
    <x v="1"/>
    <n v="0.04"/>
    <n v="14.27"/>
    <n v="7.27"/>
    <x v="1"/>
    <x v="2"/>
    <x v="2"/>
    <x v="5"/>
    <x v="5"/>
    <s v="GBC Laser Imprintable Binding System Covers, Desert Sand"/>
    <n v="0.38"/>
    <s v="United States"/>
    <x v="3"/>
    <x v="11"/>
    <x v="655"/>
    <x v="723"/>
    <d v="2015-04-24T00:00:00"/>
    <x v="3"/>
    <x v="3"/>
    <x v="112"/>
    <d v="2015-04-25T00:00:00"/>
    <d v="2015-04-25T00:00:00"/>
    <d v="2015-04-30T00:00:00"/>
    <d v="2015-04-25T00:00:00"/>
    <n v="2.125"/>
    <n v="3"/>
    <n v="45.24"/>
    <x v="885"/>
    <n v="14.23"/>
    <x v="3"/>
    <x v="1"/>
    <n v="4.6971706454465072E-2"/>
    <n v="47.365000000000002"/>
    <x v="16"/>
    <s v="Apr 2015"/>
    <s v="Apr 2015  Week 17"/>
    <x v="0"/>
    <x v="0"/>
    <x v="1"/>
    <x v="1"/>
  </r>
  <r>
    <n v="1670"/>
    <s v="Carolyn Bowling"/>
    <x v="2"/>
    <n v="0.03"/>
    <n v="35.409999999999997"/>
    <n v="1.99"/>
    <x v="1"/>
    <x v="0"/>
    <x v="1"/>
    <x v="1"/>
    <x v="1"/>
    <s v="Imation DVD-RAM discs"/>
    <n v="0.43"/>
    <s v="United States"/>
    <x v="0"/>
    <x v="21"/>
    <x v="626"/>
    <x v="688"/>
    <d v="2015-04-24T00:00:00"/>
    <x v="3"/>
    <x v="3"/>
    <x v="112"/>
    <d v="2015-04-26T00:00:00"/>
    <d v="2015-04-26T00:00:00"/>
    <d v="2015-04-30T00:00:00"/>
    <d v="2015-04-26T00:00:00"/>
    <n v="1912.422"/>
    <n v="10"/>
    <n v="367.52"/>
    <x v="886"/>
    <n v="35.379999999999995"/>
    <x v="0"/>
    <x v="2"/>
    <n v="5.2035861993905099"/>
    <n v="2279.942"/>
    <x v="16"/>
    <s v="Apr 2015"/>
    <s v="Apr 2015  Week 17"/>
    <x v="0"/>
    <x v="0"/>
    <x v="0"/>
    <x v="1"/>
  </r>
  <r>
    <n v="1670"/>
    <s v="Carolyn Bowling"/>
    <x v="2"/>
    <n v="0"/>
    <n v="142.86000000000001"/>
    <n v="19.989999999999998"/>
    <x v="1"/>
    <x v="0"/>
    <x v="2"/>
    <x v="6"/>
    <x v="5"/>
    <s v="Letter Size Cart"/>
    <n v="0.56000000000000005"/>
    <s v="United States"/>
    <x v="0"/>
    <x v="21"/>
    <x v="626"/>
    <x v="688"/>
    <d v="2015-04-24T00:00:00"/>
    <x v="3"/>
    <x v="3"/>
    <x v="112"/>
    <d v="2015-05-03T00:00:00"/>
    <d v="2015-05-03T00:00:00"/>
    <d v="2015-05-31T00:00:00"/>
    <d v="2015-05-03T00:00:00"/>
    <n v="-739.32600000000002"/>
    <n v="11"/>
    <n v="1576.35"/>
    <x v="886"/>
    <n v="142.86000000000001"/>
    <x v="0"/>
    <x v="5"/>
    <n v="-0.46901132362736708"/>
    <n v="837.02399999999989"/>
    <x v="16"/>
    <s v="Apr 2015"/>
    <s v="Apr 2015  Week 17"/>
    <x v="1"/>
    <x v="1"/>
    <x v="1"/>
    <x v="1"/>
  </r>
  <r>
    <n v="1391"/>
    <s v="Carolyn Greer"/>
    <x v="3"/>
    <n v="0"/>
    <n v="2.88"/>
    <n v="0.7"/>
    <x v="2"/>
    <x v="1"/>
    <x v="2"/>
    <x v="2"/>
    <x v="2"/>
    <s v="Newell 340"/>
    <n v="0.56000000000000005"/>
    <s v="United States"/>
    <x v="2"/>
    <x v="8"/>
    <x v="656"/>
    <x v="724"/>
    <d v="2015-04-24T00:00:00"/>
    <x v="3"/>
    <x v="3"/>
    <x v="112"/>
    <d v="2015-04-24T00:00:00"/>
    <d v="2015-04-24T00:00:00"/>
    <d v="2015-04-30T00:00:00"/>
    <d v="2015-04-24T00:00:00"/>
    <n v="-0.11"/>
    <n v="1"/>
    <n v="7.96"/>
    <x v="887"/>
    <n v="2.88"/>
    <x v="2"/>
    <x v="6"/>
    <n v="-1.3819095477386936E-2"/>
    <n v="7.85"/>
    <x v="16"/>
    <s v="Apr 2015"/>
    <s v="Apr 2015  Week 17"/>
    <x v="0"/>
    <x v="0"/>
    <x v="0"/>
    <x v="1"/>
  </r>
  <r>
    <n v="2570"/>
    <s v="Yvonne Stephens"/>
    <x v="0"/>
    <n v="0"/>
    <n v="4.37"/>
    <n v="5.15"/>
    <x v="1"/>
    <x v="1"/>
    <x v="2"/>
    <x v="8"/>
    <x v="5"/>
    <s v="Eureka Sanitaire ® Multi-Pro Heavy-Duty Upright, Disposable Bags"/>
    <n v="0.59"/>
    <s v="United States"/>
    <x v="2"/>
    <x v="8"/>
    <x v="657"/>
    <x v="725"/>
    <d v="2015-04-25T00:00:00"/>
    <x v="3"/>
    <x v="3"/>
    <x v="113"/>
    <d v="2015-04-27T00:00:00"/>
    <d v="2015-04-27T00:00:00"/>
    <d v="2015-04-30T00:00:00"/>
    <d v="2015-04-27T00:00:00"/>
    <n v="-150.2604"/>
    <n v="19"/>
    <n v="87.85"/>
    <x v="888"/>
    <n v="4.37"/>
    <x v="2"/>
    <x v="2"/>
    <n v="-1.710420034149118"/>
    <n v="-62.41040000000001"/>
    <x v="16"/>
    <s v="Apr 2015"/>
    <s v="Apr 2015  Week 17"/>
    <x v="0"/>
    <x v="0"/>
    <x v="0"/>
    <x v="1"/>
  </r>
  <r>
    <n v="2570"/>
    <s v="Yvonne Stephens"/>
    <x v="0"/>
    <n v="0.01"/>
    <n v="500.98"/>
    <n v="56"/>
    <x v="0"/>
    <x v="1"/>
    <x v="0"/>
    <x v="9"/>
    <x v="3"/>
    <s v="Global Troy™ Executive Leather Low-Back Tilter"/>
    <n v="0.6"/>
    <s v="United States"/>
    <x v="2"/>
    <x v="8"/>
    <x v="657"/>
    <x v="725"/>
    <d v="2015-04-25T00:00:00"/>
    <x v="3"/>
    <x v="3"/>
    <x v="113"/>
    <d v="2015-04-26T00:00:00"/>
    <d v="2015-04-26T00:00:00"/>
    <d v="2015-04-30T00:00:00"/>
    <d v="2015-04-26T00:00:00"/>
    <n v="4899.1288000000004"/>
    <n v="14"/>
    <n v="7429.63"/>
    <x v="888"/>
    <n v="500.97"/>
    <x v="2"/>
    <x v="1"/>
    <n v="0.65940414260198699"/>
    <n v="12328.7588"/>
    <x v="16"/>
    <s v="Apr 2015"/>
    <s v="Apr 2015  Week 17"/>
    <x v="1"/>
    <x v="1"/>
    <x v="1"/>
    <x v="1"/>
  </r>
  <r>
    <n v="2570"/>
    <s v="Yvonne Stephens"/>
    <x v="0"/>
    <n v="0.02"/>
    <n v="12.58"/>
    <n v="5.16"/>
    <x v="1"/>
    <x v="1"/>
    <x v="0"/>
    <x v="11"/>
    <x v="5"/>
    <s v="DAX Copper Panel Document Frame, 5 x 7 Size"/>
    <n v="0.43"/>
    <s v="United States"/>
    <x v="2"/>
    <x v="8"/>
    <x v="657"/>
    <x v="725"/>
    <d v="2015-04-25T00:00:00"/>
    <x v="3"/>
    <x v="3"/>
    <x v="113"/>
    <d v="2015-04-25T00:00:00"/>
    <d v="2015-04-25T00:00:00"/>
    <d v="2015-04-30T00:00:00"/>
    <d v="2015-04-25T00:00:00"/>
    <n v="44.712000000000003"/>
    <n v="18"/>
    <n v="224.29"/>
    <x v="888"/>
    <n v="12.56"/>
    <x v="2"/>
    <x v="6"/>
    <n v="0.1993490570243881"/>
    <n v="269.00200000000001"/>
    <x v="16"/>
    <s v="Apr 2015"/>
    <s v="Apr 2015  Week 17"/>
    <x v="1"/>
    <x v="1"/>
    <x v="1"/>
    <x v="1"/>
  </r>
  <r>
    <n v="2570"/>
    <s v="Yvonne Stephens"/>
    <x v="0"/>
    <n v="0.1"/>
    <n v="7.7"/>
    <n v="3.68"/>
    <x v="1"/>
    <x v="1"/>
    <x v="0"/>
    <x v="11"/>
    <x v="2"/>
    <s v="Deflect-O® Glasstique™ Clear Desk Accessories"/>
    <n v="0.52"/>
    <s v="United States"/>
    <x v="2"/>
    <x v="8"/>
    <x v="657"/>
    <x v="725"/>
    <d v="2015-04-25T00:00:00"/>
    <x v="3"/>
    <x v="3"/>
    <x v="113"/>
    <d v="2015-04-26T00:00:00"/>
    <d v="2015-04-26T00:00:00"/>
    <d v="2015-04-30T00:00:00"/>
    <d v="2015-04-26T00:00:00"/>
    <n v="-22.626000000000001"/>
    <n v="7"/>
    <n v="51.2"/>
    <x v="888"/>
    <n v="7.6000000000000005"/>
    <x v="2"/>
    <x v="1"/>
    <n v="-0.44191406249999998"/>
    <n v="28.574000000000002"/>
    <x v="16"/>
    <s v="Apr 2015"/>
    <s v="Apr 2015  Week 17"/>
    <x v="1"/>
    <x v="1"/>
    <x v="1"/>
    <x v="1"/>
  </r>
  <r>
    <n v="2571"/>
    <s v="Rosemary O'Brien"/>
    <x v="0"/>
    <n v="0.01"/>
    <n v="500.98"/>
    <n v="56"/>
    <x v="0"/>
    <x v="1"/>
    <x v="0"/>
    <x v="9"/>
    <x v="3"/>
    <s v="Global Troy™ Executive Leather Low-Back Tilter"/>
    <n v="0.6"/>
    <s v="United States"/>
    <x v="3"/>
    <x v="11"/>
    <x v="13"/>
    <x v="726"/>
    <d v="2015-04-25T00:00:00"/>
    <x v="3"/>
    <x v="3"/>
    <x v="113"/>
    <d v="2015-04-26T00:00:00"/>
    <d v="2015-04-26T00:00:00"/>
    <d v="2015-04-30T00:00:00"/>
    <d v="2015-04-26T00:00:00"/>
    <n v="4260.1120000000001"/>
    <n v="56"/>
    <n v="29718.53"/>
    <x v="889"/>
    <n v="500.97"/>
    <x v="3"/>
    <x v="1"/>
    <n v="0.14334867841713572"/>
    <n v="33978.642"/>
    <x v="16"/>
    <s v="Apr 2015"/>
    <s v="Apr 2015  Week 17"/>
    <x v="0"/>
    <x v="0"/>
    <x v="0"/>
    <x v="1"/>
  </r>
  <r>
    <n v="2571"/>
    <s v="Rosemary O'Brien"/>
    <x v="0"/>
    <n v="0.1"/>
    <n v="7.7"/>
    <n v="3.68"/>
    <x v="1"/>
    <x v="1"/>
    <x v="0"/>
    <x v="11"/>
    <x v="2"/>
    <s v="Deflect-O® Glasstique™ Clear Desk Accessories"/>
    <n v="0.52"/>
    <s v="United States"/>
    <x v="3"/>
    <x v="11"/>
    <x v="13"/>
    <x v="726"/>
    <d v="2015-04-25T00:00:00"/>
    <x v="3"/>
    <x v="3"/>
    <x v="113"/>
    <d v="2015-04-26T00:00:00"/>
    <d v="2015-04-26T00:00:00"/>
    <d v="2015-04-30T00:00:00"/>
    <d v="2015-04-26T00:00:00"/>
    <n v="-25.14"/>
    <n v="27"/>
    <n v="197.48"/>
    <x v="889"/>
    <n v="7.6000000000000005"/>
    <x v="3"/>
    <x v="1"/>
    <n v="-0.1273040307879279"/>
    <n v="172.33999999999997"/>
    <x v="16"/>
    <s v="Apr 2015"/>
    <s v="Apr 2015  Week 17"/>
    <x v="1"/>
    <x v="1"/>
    <x v="1"/>
    <x v="1"/>
  </r>
  <r>
    <n v="3379"/>
    <s v="Annette McIntyre"/>
    <x v="0"/>
    <n v="0.05"/>
    <n v="3.14"/>
    <n v="1.92"/>
    <x v="2"/>
    <x v="2"/>
    <x v="2"/>
    <x v="16"/>
    <x v="2"/>
    <s v="Serrated Blade or Curved Handle Hand Letter Openers"/>
    <n v="0.84"/>
    <s v="United States"/>
    <x v="0"/>
    <x v="5"/>
    <x v="533"/>
    <x v="584"/>
    <d v="2015-04-25T00:00:00"/>
    <x v="3"/>
    <x v="3"/>
    <x v="113"/>
    <d v="2015-04-26T00:00:00"/>
    <d v="2015-04-26T00:00:00"/>
    <d v="2015-04-30T00:00:00"/>
    <d v="2015-04-26T00:00:00"/>
    <n v="1628.37"/>
    <n v="18"/>
    <n v="59.22"/>
    <x v="890"/>
    <n v="3.0900000000000003"/>
    <x v="0"/>
    <x v="1"/>
    <n v="27.496960486322187"/>
    <n v="1687.59"/>
    <x v="16"/>
    <s v="Apr 2015"/>
    <s v="Apr 2015  Week 17"/>
    <x v="1"/>
    <x v="1"/>
    <x v="0"/>
    <x v="1"/>
  </r>
  <r>
    <n v="731"/>
    <s v="June Herbert"/>
    <x v="1"/>
    <n v="0.09"/>
    <n v="101.41"/>
    <n v="35"/>
    <x v="1"/>
    <x v="1"/>
    <x v="2"/>
    <x v="6"/>
    <x v="4"/>
    <s v="Tennsco Regal Shelving Units"/>
    <n v="0.82"/>
    <s v="United States"/>
    <x v="3"/>
    <x v="35"/>
    <x v="248"/>
    <x v="727"/>
    <d v="2015-04-26T00:00:00"/>
    <x v="3"/>
    <x v="3"/>
    <x v="114"/>
    <d v="2015-04-27T00:00:00"/>
    <d v="2015-04-27T00:00:00"/>
    <d v="2015-04-30T00:00:00"/>
    <d v="2015-04-27T00:00:00"/>
    <n v="-801.15480000000002"/>
    <n v="12"/>
    <n v="1178.32"/>
    <x v="891"/>
    <n v="101.32"/>
    <x v="3"/>
    <x v="1"/>
    <n v="-0.67991275714576693"/>
    <n v="377.16519999999991"/>
    <x v="17"/>
    <s v="Apr 2015"/>
    <s v="Apr 2015  Week 18"/>
    <x v="0"/>
    <x v="0"/>
    <x v="0"/>
    <x v="1"/>
  </r>
  <r>
    <n v="1893"/>
    <s v="Melanie Burgess"/>
    <x v="2"/>
    <n v="0.03"/>
    <n v="180.98"/>
    <n v="26.2"/>
    <x v="0"/>
    <x v="1"/>
    <x v="0"/>
    <x v="9"/>
    <x v="3"/>
    <s v="Global Ergonomic Managers Chair"/>
    <n v="0.59"/>
    <s v="United States"/>
    <x v="1"/>
    <x v="6"/>
    <x v="658"/>
    <x v="728"/>
    <d v="2015-04-26T00:00:00"/>
    <x v="3"/>
    <x v="3"/>
    <x v="114"/>
    <d v="2015-04-30T00:00:00"/>
    <d v="2015-04-30T00:00:00"/>
    <d v="2015-04-30T00:00:00"/>
    <d v="2015-04-30T00:00:00"/>
    <n v="588.54"/>
    <n v="5"/>
    <n v="928.92"/>
    <x v="892"/>
    <n v="180.95"/>
    <x v="1"/>
    <x v="4"/>
    <n v="0.63357447358222452"/>
    <n v="1517.46"/>
    <x v="17"/>
    <s v="Apr 2015"/>
    <s v="Apr 2015  Week 18"/>
    <x v="0"/>
    <x v="0"/>
    <x v="0"/>
    <x v="1"/>
  </r>
  <r>
    <n v="2491"/>
    <s v="Sean N Boyer"/>
    <x v="2"/>
    <n v="0.06"/>
    <n v="4.28"/>
    <n v="0.94"/>
    <x v="1"/>
    <x v="1"/>
    <x v="2"/>
    <x v="2"/>
    <x v="2"/>
    <s v="Newell 336"/>
    <n v="0.56000000000000005"/>
    <s v="United States"/>
    <x v="2"/>
    <x v="8"/>
    <x v="10"/>
    <x v="111"/>
    <d v="2015-04-26T00:00:00"/>
    <x v="3"/>
    <x v="3"/>
    <x v="114"/>
    <d v="2015-04-28T00:00:00"/>
    <d v="2015-04-28T00:00:00"/>
    <d v="2015-04-30T00:00:00"/>
    <d v="2015-04-28T00:00:00"/>
    <n v="0.37"/>
    <n v="9"/>
    <n v="38.96"/>
    <x v="893"/>
    <n v="4.2200000000000006"/>
    <x v="2"/>
    <x v="2"/>
    <n v="9.4969199178644766E-3"/>
    <n v="39.33"/>
    <x v="17"/>
    <s v="Apr 2015"/>
    <s v="Apr 2015  Week 18"/>
    <x v="1"/>
    <x v="1"/>
    <x v="0"/>
    <x v="1"/>
  </r>
  <r>
    <n v="2495"/>
    <s v="Maria Block"/>
    <x v="2"/>
    <n v="0.06"/>
    <n v="4.28"/>
    <n v="0.94"/>
    <x v="1"/>
    <x v="1"/>
    <x v="2"/>
    <x v="2"/>
    <x v="2"/>
    <s v="Newell 336"/>
    <n v="0.56000000000000005"/>
    <s v="United States"/>
    <x v="2"/>
    <x v="45"/>
    <x v="469"/>
    <x v="513"/>
    <d v="2015-04-26T00:00:00"/>
    <x v="3"/>
    <x v="3"/>
    <x v="114"/>
    <d v="2015-04-28T00:00:00"/>
    <d v="2015-04-28T00:00:00"/>
    <d v="2015-04-30T00:00:00"/>
    <d v="2015-04-28T00:00:00"/>
    <n v="0.37"/>
    <n v="2"/>
    <n v="8.66"/>
    <x v="894"/>
    <n v="4.2200000000000006"/>
    <x v="2"/>
    <x v="2"/>
    <n v="4.2725173210161664E-2"/>
    <n v="9.0299999999999994"/>
    <x v="17"/>
    <s v="Apr 2015"/>
    <s v="Apr 2015  Week 18"/>
    <x v="0"/>
    <x v="0"/>
    <x v="0"/>
    <x v="1"/>
  </r>
  <r>
    <n v="2489"/>
    <s v="Craig Liu"/>
    <x v="4"/>
    <n v="0.04"/>
    <n v="419.19"/>
    <n v="19.989999999999998"/>
    <x v="1"/>
    <x v="2"/>
    <x v="2"/>
    <x v="6"/>
    <x v="5"/>
    <s v="Smead Adjustable Mobile File Trolley with Lockable Top"/>
    <n v="0.57999999999999996"/>
    <s v="United States"/>
    <x v="2"/>
    <x v="8"/>
    <x v="105"/>
    <x v="109"/>
    <d v="2015-04-26T00:00:00"/>
    <x v="3"/>
    <x v="3"/>
    <x v="114"/>
    <d v="2015-04-27T00:00:00"/>
    <d v="2015-04-27T00:00:00"/>
    <d v="2015-04-30T00:00:00"/>
    <d v="2015-04-27T00:00:00"/>
    <n v="1388.3559"/>
    <n v="5"/>
    <n v="2012.11"/>
    <x v="894"/>
    <n v="419.15"/>
    <x v="2"/>
    <x v="1"/>
    <n v="0.69000000000000006"/>
    <n v="3400.4659000000001"/>
    <x v="17"/>
    <s v="Apr 2015"/>
    <s v="Apr 2015  Week 18"/>
    <x v="1"/>
    <x v="1"/>
    <x v="1"/>
    <x v="1"/>
  </r>
  <r>
    <n v="2491"/>
    <s v="Sean N Boyer"/>
    <x v="4"/>
    <n v="0.04"/>
    <n v="419.19"/>
    <n v="19.989999999999998"/>
    <x v="1"/>
    <x v="2"/>
    <x v="2"/>
    <x v="6"/>
    <x v="5"/>
    <s v="Smead Adjustable Mobile File Trolley with Lockable Top"/>
    <n v="0.57999999999999996"/>
    <s v="United States"/>
    <x v="2"/>
    <x v="8"/>
    <x v="10"/>
    <x v="111"/>
    <d v="2015-04-26T00:00:00"/>
    <x v="3"/>
    <x v="3"/>
    <x v="114"/>
    <d v="2015-04-27T00:00:00"/>
    <d v="2015-04-27T00:00:00"/>
    <d v="2015-04-30T00:00:00"/>
    <d v="2015-04-27T00:00:00"/>
    <n v="1947.67"/>
    <n v="20"/>
    <n v="8048.45"/>
    <x v="895"/>
    <n v="419.15"/>
    <x v="2"/>
    <x v="1"/>
    <n v="0.24199317881082694"/>
    <n v="9996.119999999999"/>
    <x v="17"/>
    <s v="Apr 2015"/>
    <s v="Apr 2015  Week 18"/>
    <x v="1"/>
    <x v="1"/>
    <x v="0"/>
    <x v="1"/>
  </r>
  <r>
    <n v="2380"/>
    <s v="Lisa Branch"/>
    <x v="3"/>
    <n v="7.0000000000000007E-2"/>
    <n v="3.38"/>
    <n v="0.85"/>
    <x v="1"/>
    <x v="0"/>
    <x v="2"/>
    <x v="2"/>
    <x v="2"/>
    <s v="Avery Hi-Liter® Fluorescent Desk Style Markers"/>
    <n v="0.48"/>
    <s v="United States"/>
    <x v="1"/>
    <x v="25"/>
    <x v="659"/>
    <x v="729"/>
    <d v="2015-04-26T00:00:00"/>
    <x v="3"/>
    <x v="3"/>
    <x v="114"/>
    <d v="2015-04-28T00:00:00"/>
    <d v="2015-04-28T00:00:00"/>
    <d v="2015-04-30T00:00:00"/>
    <d v="2015-04-28T00:00:00"/>
    <n v="19.04"/>
    <n v="9"/>
    <n v="29.08"/>
    <x v="896"/>
    <n v="3.31"/>
    <x v="1"/>
    <x v="2"/>
    <n v="0.65474552957359011"/>
    <n v="48.12"/>
    <x v="17"/>
    <s v="Apr 2015"/>
    <s v="Apr 2015  Week 18"/>
    <x v="0"/>
    <x v="0"/>
    <x v="0"/>
    <x v="1"/>
  </r>
  <r>
    <n v="2382"/>
    <s v="Geoffrey Saunders"/>
    <x v="3"/>
    <n v="7.0000000000000007E-2"/>
    <n v="3.38"/>
    <n v="0.85"/>
    <x v="1"/>
    <x v="0"/>
    <x v="2"/>
    <x v="2"/>
    <x v="2"/>
    <s v="Avery Hi-Liter® Fluorescent Desk Style Markers"/>
    <n v="0.48"/>
    <s v="United States"/>
    <x v="3"/>
    <x v="11"/>
    <x v="13"/>
    <x v="730"/>
    <d v="2015-04-26T00:00:00"/>
    <x v="3"/>
    <x v="3"/>
    <x v="114"/>
    <d v="2015-04-28T00:00:00"/>
    <d v="2015-04-28T00:00:00"/>
    <d v="2015-04-30T00:00:00"/>
    <d v="2015-04-28T00:00:00"/>
    <n v="19.04"/>
    <n v="34"/>
    <n v="109.86"/>
    <x v="897"/>
    <n v="3.31"/>
    <x v="3"/>
    <x v="2"/>
    <n v="0.17331148734753321"/>
    <n v="128.9"/>
    <x v="17"/>
    <s v="Apr 2015"/>
    <s v="Apr 2015  Week 18"/>
    <x v="0"/>
    <x v="0"/>
    <x v="0"/>
    <x v="1"/>
  </r>
  <r>
    <n v="2468"/>
    <s v="Rhonda Stein"/>
    <x v="0"/>
    <n v="0.09"/>
    <n v="58.1"/>
    <n v="1.49"/>
    <x v="2"/>
    <x v="2"/>
    <x v="2"/>
    <x v="5"/>
    <x v="5"/>
    <s v="Avery Arch Ring Binders"/>
    <n v="0.38"/>
    <s v="United States"/>
    <x v="0"/>
    <x v="9"/>
    <x v="453"/>
    <x v="495"/>
    <d v="2015-04-27T00:00:00"/>
    <x v="3"/>
    <x v="3"/>
    <x v="115"/>
    <d v="2015-04-29T00:00:00"/>
    <d v="2015-04-29T00:00:00"/>
    <d v="2015-04-30T00:00:00"/>
    <d v="2015-04-29T00:00:00"/>
    <n v="765.75"/>
    <n v="3"/>
    <n v="169.46"/>
    <x v="898"/>
    <n v="58.01"/>
    <x v="0"/>
    <x v="2"/>
    <n v="4.5187654903812104"/>
    <n v="935.21"/>
    <x v="17"/>
    <s v="Apr 2015"/>
    <s v="Apr 2015  Week 18"/>
    <x v="1"/>
    <x v="1"/>
    <x v="0"/>
    <x v="1"/>
  </r>
  <r>
    <n v="983"/>
    <s v="Sue Drake"/>
    <x v="2"/>
    <n v="0.09"/>
    <n v="300.97000000000003"/>
    <n v="7.18"/>
    <x v="1"/>
    <x v="3"/>
    <x v="1"/>
    <x v="1"/>
    <x v="5"/>
    <s v="Gyration Ultra Professional Cordless Optical Suite"/>
    <n v="0.48"/>
    <s v="United States"/>
    <x v="0"/>
    <x v="1"/>
    <x v="660"/>
    <x v="731"/>
    <d v="2015-04-27T00:00:00"/>
    <x v="3"/>
    <x v="3"/>
    <x v="115"/>
    <d v="2015-04-27T00:00:00"/>
    <d v="2015-04-27T00:00:00"/>
    <d v="2015-04-30T00:00:00"/>
    <d v="2015-04-27T00:00:00"/>
    <n v="17.771999999999998"/>
    <n v="10"/>
    <n v="2848.38"/>
    <x v="899"/>
    <n v="300.88000000000005"/>
    <x v="0"/>
    <x v="6"/>
    <n v="6.2393360436458611E-3"/>
    <n v="2866.152"/>
    <x v="17"/>
    <s v="Apr 2015"/>
    <s v="Apr 2015  Week 18"/>
    <x v="0"/>
    <x v="0"/>
    <x v="0"/>
    <x v="1"/>
  </r>
  <r>
    <n v="202"/>
    <s v="Max Small"/>
    <x v="3"/>
    <n v="0.09"/>
    <n v="12.28"/>
    <n v="4.8600000000000003"/>
    <x v="1"/>
    <x v="3"/>
    <x v="2"/>
    <x v="7"/>
    <x v="5"/>
    <s v="Xerox 1933"/>
    <n v="0.38"/>
    <s v="United States"/>
    <x v="1"/>
    <x v="19"/>
    <x v="134"/>
    <x v="138"/>
    <d v="2015-04-27T00:00:00"/>
    <x v="3"/>
    <x v="3"/>
    <x v="115"/>
    <d v="2015-04-28T00:00:00"/>
    <d v="2015-04-28T00:00:00"/>
    <d v="2015-04-30T00:00:00"/>
    <d v="2015-04-28T00:00:00"/>
    <n v="1.73"/>
    <n v="3"/>
    <n v="34.65"/>
    <x v="900"/>
    <n v="12.19"/>
    <x v="1"/>
    <x v="1"/>
    <n v="4.9927849927849932E-2"/>
    <n v="36.379999999999995"/>
    <x v="17"/>
    <s v="Apr 2015"/>
    <s v="Apr 2015  Week 18"/>
    <x v="1"/>
    <x v="1"/>
    <x v="0"/>
    <x v="1"/>
  </r>
  <r>
    <n v="762"/>
    <s v="Stuart Holloway"/>
    <x v="3"/>
    <n v="0"/>
    <n v="125.99"/>
    <n v="8.99"/>
    <x v="1"/>
    <x v="0"/>
    <x v="1"/>
    <x v="12"/>
    <x v="5"/>
    <s v="5170i"/>
    <n v="0.56999999999999995"/>
    <s v="United States"/>
    <x v="2"/>
    <x v="4"/>
    <x v="661"/>
    <x v="732"/>
    <d v="2015-04-27T00:00:00"/>
    <x v="3"/>
    <x v="3"/>
    <x v="115"/>
    <d v="2015-04-29T00:00:00"/>
    <d v="2015-04-29T00:00:00"/>
    <d v="2015-04-30T00:00:00"/>
    <d v="2015-04-29T00:00:00"/>
    <n v="613.89576"/>
    <n v="12"/>
    <n v="1362.2"/>
    <x v="901"/>
    <n v="125.99"/>
    <x v="2"/>
    <x v="2"/>
    <n v="0.45066492438702099"/>
    <n v="1976.0957600000002"/>
    <x v="17"/>
    <s v="Apr 2015"/>
    <s v="Apr 2015  Week 18"/>
    <x v="0"/>
    <x v="0"/>
    <x v="0"/>
    <x v="1"/>
  </r>
  <r>
    <n v="3320"/>
    <s v="Alicia Maynard"/>
    <x v="3"/>
    <n v="0.08"/>
    <n v="3.28"/>
    <n v="3.97"/>
    <x v="1"/>
    <x v="0"/>
    <x v="2"/>
    <x v="2"/>
    <x v="2"/>
    <s v="Newell 342"/>
    <n v="0.56000000000000005"/>
    <s v="United States"/>
    <x v="0"/>
    <x v="34"/>
    <x v="608"/>
    <x v="733"/>
    <d v="2015-04-27T00:00:00"/>
    <x v="3"/>
    <x v="3"/>
    <x v="115"/>
    <d v="2015-04-28T00:00:00"/>
    <d v="2015-04-28T00:00:00"/>
    <d v="2015-04-30T00:00:00"/>
    <d v="2015-04-28T00:00:00"/>
    <n v="0.42659999999999998"/>
    <n v="18"/>
    <n v="57.24"/>
    <x v="902"/>
    <n v="3.1999999999999997"/>
    <x v="0"/>
    <x v="1"/>
    <n v="7.4528301886792447E-3"/>
    <n v="57.666600000000003"/>
    <x v="17"/>
    <s v="Apr 2015"/>
    <s v="Apr 2015  Week 18"/>
    <x v="0"/>
    <x v="0"/>
    <x v="0"/>
    <x v="1"/>
  </r>
  <r>
    <n v="3320"/>
    <s v="Alicia Maynard"/>
    <x v="3"/>
    <n v="0.09"/>
    <n v="40.97"/>
    <n v="8.99"/>
    <x v="2"/>
    <x v="0"/>
    <x v="2"/>
    <x v="2"/>
    <x v="1"/>
    <s v="Sanford 52201 APSCO Electric Pencil Sharpener"/>
    <n v="0.59"/>
    <s v="United States"/>
    <x v="0"/>
    <x v="34"/>
    <x v="608"/>
    <x v="733"/>
    <d v="2015-04-27T00:00:00"/>
    <x v="3"/>
    <x v="3"/>
    <x v="115"/>
    <d v="2015-04-29T00:00:00"/>
    <d v="2015-04-29T00:00:00"/>
    <d v="2015-04-30T00:00:00"/>
    <d v="2015-04-29T00:00:00"/>
    <n v="66.215999999999994"/>
    <n v="22"/>
    <n v="824.7"/>
    <x v="902"/>
    <n v="40.879999999999995"/>
    <x v="0"/>
    <x v="2"/>
    <n v="8.0291014914514361E-2"/>
    <n v="890.91600000000005"/>
    <x v="17"/>
    <s v="Apr 2015"/>
    <s v="Apr 2015  Week 18"/>
    <x v="1"/>
    <x v="1"/>
    <x v="1"/>
    <x v="1"/>
  </r>
  <r>
    <n v="1439"/>
    <s v="Kyle Kaufman"/>
    <x v="0"/>
    <n v="0.05"/>
    <n v="6.48"/>
    <n v="6.22"/>
    <x v="1"/>
    <x v="3"/>
    <x v="2"/>
    <x v="7"/>
    <x v="5"/>
    <s v="Xerox 1894"/>
    <n v="0.37"/>
    <s v="United States"/>
    <x v="3"/>
    <x v="27"/>
    <x v="662"/>
    <x v="734"/>
    <d v="2015-04-28T00:00:00"/>
    <x v="3"/>
    <x v="3"/>
    <x v="116"/>
    <d v="2015-04-29T00:00:00"/>
    <d v="2015-04-29T00:00:00"/>
    <d v="2015-04-30T00:00:00"/>
    <d v="2015-04-29T00:00:00"/>
    <n v="-29.07"/>
    <n v="3"/>
    <n v="21.46"/>
    <x v="903"/>
    <n v="6.4300000000000006"/>
    <x v="3"/>
    <x v="1"/>
    <n v="-1.3546132339235788"/>
    <n v="-7.6099999999999994"/>
    <x v="17"/>
    <s v="Apr 2015"/>
    <s v="Apr 2015  Week 18"/>
    <x v="0"/>
    <x v="0"/>
    <x v="0"/>
    <x v="1"/>
  </r>
  <r>
    <n v="3011"/>
    <s v="Tammy Raynor"/>
    <x v="0"/>
    <n v="0.03"/>
    <n v="300.64999999999998"/>
    <n v="24.49"/>
    <x v="1"/>
    <x v="3"/>
    <x v="2"/>
    <x v="8"/>
    <x v="4"/>
    <s v="Honeywell Enviracaire Portable HEPA Air Cleaner for 17' x 22' Room"/>
    <n v="0.52"/>
    <s v="United States"/>
    <x v="3"/>
    <x v="35"/>
    <x v="203"/>
    <x v="265"/>
    <d v="2015-04-28T00:00:00"/>
    <x v="3"/>
    <x v="3"/>
    <x v="116"/>
    <d v="2015-04-30T00:00:00"/>
    <d v="2015-04-30T00:00:00"/>
    <d v="2015-04-30T00:00:00"/>
    <d v="2015-04-30T00:00:00"/>
    <n v="1282.4960000000001"/>
    <n v="32"/>
    <n v="9705.4599999999991"/>
    <x v="904"/>
    <n v="300.62"/>
    <x v="3"/>
    <x v="2"/>
    <n v="0.13214170168132167"/>
    <n v="10987.955999999998"/>
    <x v="17"/>
    <s v="Apr 2015"/>
    <s v="Apr 2015  Week 18"/>
    <x v="0"/>
    <x v="0"/>
    <x v="0"/>
    <x v="1"/>
  </r>
  <r>
    <n v="3011"/>
    <s v="Tammy Raynor"/>
    <x v="0"/>
    <n v="0.06"/>
    <n v="49.99"/>
    <n v="19.989999999999998"/>
    <x v="1"/>
    <x v="3"/>
    <x v="1"/>
    <x v="1"/>
    <x v="5"/>
    <s v="US Robotics 56K V.92 Internal PCI Faxmodem"/>
    <n v="0.45"/>
    <s v="United States"/>
    <x v="3"/>
    <x v="35"/>
    <x v="203"/>
    <x v="265"/>
    <d v="2015-04-28T00:00:00"/>
    <x v="3"/>
    <x v="3"/>
    <x v="116"/>
    <d v="2015-04-30T00:00:00"/>
    <d v="2015-04-30T00:00:00"/>
    <d v="2015-04-30T00:00:00"/>
    <d v="2015-04-30T00:00:00"/>
    <n v="17.2"/>
    <n v="67"/>
    <n v="3247.54"/>
    <x v="904"/>
    <n v="49.93"/>
    <x v="3"/>
    <x v="2"/>
    <n v="5.2963165965623209E-3"/>
    <n v="3264.74"/>
    <x v="17"/>
    <s v="Apr 2015"/>
    <s v="Apr 2015  Week 18"/>
    <x v="1"/>
    <x v="1"/>
    <x v="1"/>
    <x v="1"/>
  </r>
  <r>
    <n v="3011"/>
    <s v="Tammy Raynor"/>
    <x v="0"/>
    <n v="0.1"/>
    <n v="104.85"/>
    <n v="4.6500000000000004"/>
    <x v="1"/>
    <x v="3"/>
    <x v="2"/>
    <x v="7"/>
    <x v="5"/>
    <s v="Xerox 1941"/>
    <n v="0.37"/>
    <s v="United States"/>
    <x v="3"/>
    <x v="35"/>
    <x v="203"/>
    <x v="265"/>
    <d v="2015-04-28T00:00:00"/>
    <x v="3"/>
    <x v="3"/>
    <x v="116"/>
    <d v="2015-04-29T00:00:00"/>
    <d v="2015-04-29T00:00:00"/>
    <d v="2015-04-30T00:00:00"/>
    <d v="2015-04-29T00:00:00"/>
    <n v="1184.1199999999999"/>
    <n v="58"/>
    <n v="5582.63"/>
    <x v="904"/>
    <n v="104.75"/>
    <x v="3"/>
    <x v="1"/>
    <n v="0.21210791329534642"/>
    <n v="6766.75"/>
    <x v="17"/>
    <s v="Apr 2015"/>
    <s v="Apr 2015  Week 18"/>
    <x v="1"/>
    <x v="1"/>
    <x v="1"/>
    <x v="1"/>
  </r>
  <r>
    <n v="3012"/>
    <s v="Annie Livingston"/>
    <x v="0"/>
    <n v="0.03"/>
    <n v="300.64999999999998"/>
    <n v="24.49"/>
    <x v="1"/>
    <x v="3"/>
    <x v="2"/>
    <x v="8"/>
    <x v="4"/>
    <s v="Honeywell Enviracaire Portable HEPA Air Cleaner for 17' x 22' Room"/>
    <n v="0.52"/>
    <s v="United States"/>
    <x v="3"/>
    <x v="11"/>
    <x v="663"/>
    <x v="735"/>
    <d v="2015-04-28T00:00:00"/>
    <x v="3"/>
    <x v="3"/>
    <x v="116"/>
    <d v="2015-04-30T00:00:00"/>
    <d v="2015-04-30T00:00:00"/>
    <d v="2015-04-30T00:00:00"/>
    <d v="2015-04-30T00:00:00"/>
    <n v="1474.8704"/>
    <n v="8"/>
    <n v="2426.36"/>
    <x v="905"/>
    <n v="300.62"/>
    <x v="3"/>
    <x v="2"/>
    <n v="0.60785308033432794"/>
    <n v="3901.2304000000004"/>
    <x v="17"/>
    <s v="Apr 2015"/>
    <s v="Apr 2015  Week 18"/>
    <x v="0"/>
    <x v="0"/>
    <x v="0"/>
    <x v="1"/>
  </r>
  <r>
    <n v="3012"/>
    <s v="Annie Livingston"/>
    <x v="0"/>
    <n v="0.06"/>
    <n v="49.99"/>
    <n v="19.989999999999998"/>
    <x v="1"/>
    <x v="3"/>
    <x v="1"/>
    <x v="1"/>
    <x v="5"/>
    <s v="US Robotics 56K V.92 Internal PCI Faxmodem"/>
    <n v="0.45"/>
    <s v="United States"/>
    <x v="3"/>
    <x v="11"/>
    <x v="663"/>
    <x v="735"/>
    <d v="2015-04-28T00:00:00"/>
    <x v="3"/>
    <x v="3"/>
    <x v="116"/>
    <d v="2015-04-30T00:00:00"/>
    <d v="2015-04-30T00:00:00"/>
    <d v="2015-04-30T00:00:00"/>
    <d v="2015-04-30T00:00:00"/>
    <n v="19.78"/>
    <n v="17"/>
    <n v="824"/>
    <x v="905"/>
    <n v="49.93"/>
    <x v="3"/>
    <x v="2"/>
    <n v="2.400485436893204E-2"/>
    <n v="843.78"/>
    <x v="17"/>
    <s v="Apr 2015"/>
    <s v="Apr 2015  Week 18"/>
    <x v="1"/>
    <x v="1"/>
    <x v="1"/>
    <x v="1"/>
  </r>
  <r>
    <n v="3012"/>
    <s v="Annie Livingston"/>
    <x v="0"/>
    <n v="0.1"/>
    <n v="104.85"/>
    <n v="4.6500000000000004"/>
    <x v="1"/>
    <x v="3"/>
    <x v="2"/>
    <x v="7"/>
    <x v="5"/>
    <s v="Xerox 1941"/>
    <n v="0.37"/>
    <s v="United States"/>
    <x v="3"/>
    <x v="11"/>
    <x v="663"/>
    <x v="735"/>
    <d v="2015-04-28T00:00:00"/>
    <x v="3"/>
    <x v="3"/>
    <x v="116"/>
    <d v="2015-04-29T00:00:00"/>
    <d v="2015-04-29T00:00:00"/>
    <d v="2015-04-30T00:00:00"/>
    <d v="2015-04-29T00:00:00"/>
    <n v="929.79570000000001"/>
    <n v="14"/>
    <n v="1347.53"/>
    <x v="905"/>
    <n v="104.75"/>
    <x v="3"/>
    <x v="1"/>
    <n v="0.69000000000000006"/>
    <n v="2277.3256999999999"/>
    <x v="17"/>
    <s v="Apr 2015"/>
    <s v="Apr 2015  Week 18"/>
    <x v="1"/>
    <x v="1"/>
    <x v="1"/>
    <x v="1"/>
  </r>
  <r>
    <n v="2254"/>
    <s v="Jeff Meadows"/>
    <x v="1"/>
    <n v="0.1"/>
    <n v="48.91"/>
    <n v="5.97"/>
    <x v="1"/>
    <x v="3"/>
    <x v="2"/>
    <x v="7"/>
    <x v="5"/>
    <s v="Xerox 1917"/>
    <n v="0.38"/>
    <s v="United States"/>
    <x v="0"/>
    <x v="32"/>
    <x v="216"/>
    <x v="227"/>
    <d v="2015-04-28T00:00:00"/>
    <x v="3"/>
    <x v="3"/>
    <x v="116"/>
    <d v="2015-04-30T00:00:00"/>
    <d v="2015-04-30T00:00:00"/>
    <d v="2015-04-30T00:00:00"/>
    <d v="2015-04-30T00:00:00"/>
    <n v="156.74340000000001"/>
    <n v="14"/>
    <n v="618.96"/>
    <x v="906"/>
    <n v="48.809999999999995"/>
    <x v="0"/>
    <x v="2"/>
    <n v="0.25323671965878247"/>
    <n v="775.7034000000001"/>
    <x v="17"/>
    <s v="Apr 2015"/>
    <s v="Apr 2015  Week 18"/>
    <x v="1"/>
    <x v="1"/>
    <x v="0"/>
    <x v="1"/>
  </r>
  <r>
    <n v="2254"/>
    <s v="Jeff Meadows"/>
    <x v="1"/>
    <n v="0.08"/>
    <n v="5.98"/>
    <n v="5.46"/>
    <x v="1"/>
    <x v="3"/>
    <x v="2"/>
    <x v="7"/>
    <x v="5"/>
    <s v="Xerox 1983"/>
    <n v="0.36"/>
    <s v="United States"/>
    <x v="0"/>
    <x v="32"/>
    <x v="216"/>
    <x v="227"/>
    <d v="2015-04-28T00:00:00"/>
    <x v="3"/>
    <x v="3"/>
    <x v="116"/>
    <d v="2015-04-28T00:00:00"/>
    <d v="2015-04-28T00:00:00"/>
    <d v="2015-04-30T00:00:00"/>
    <d v="2015-04-28T00:00:00"/>
    <n v="110.11799999999999"/>
    <n v="13"/>
    <n v="77.540000000000006"/>
    <x v="906"/>
    <n v="5.9"/>
    <x v="0"/>
    <x v="6"/>
    <n v="1.42014444157854"/>
    <n v="187.65800000000002"/>
    <x v="17"/>
    <s v="Apr 2015"/>
    <s v="Apr 2015  Week 18"/>
    <x v="1"/>
    <x v="1"/>
    <x v="1"/>
    <x v="1"/>
  </r>
  <r>
    <n v="2912"/>
    <s v="Hannah Carver"/>
    <x v="1"/>
    <n v="0.04"/>
    <n v="4.13"/>
    <n v="0.99"/>
    <x v="2"/>
    <x v="2"/>
    <x v="2"/>
    <x v="13"/>
    <x v="5"/>
    <s v="Avery 491"/>
    <n v="0.39"/>
    <s v="United States"/>
    <x v="1"/>
    <x v="39"/>
    <x v="664"/>
    <x v="736"/>
    <d v="2015-04-28T00:00:00"/>
    <x v="3"/>
    <x v="3"/>
    <x v="116"/>
    <d v="2015-04-30T00:00:00"/>
    <d v="2015-04-30T00:00:00"/>
    <d v="2015-04-30T00:00:00"/>
    <d v="2015-04-30T00:00:00"/>
    <n v="22.307700000000001"/>
    <n v="7"/>
    <n v="32.33"/>
    <x v="907"/>
    <n v="4.09"/>
    <x v="1"/>
    <x v="2"/>
    <n v="0.69000000000000006"/>
    <n v="54.637699999999995"/>
    <x v="17"/>
    <s v="Apr 2015"/>
    <s v="Apr 2015  Week 18"/>
    <x v="0"/>
    <x v="0"/>
    <x v="0"/>
    <x v="1"/>
  </r>
  <r>
    <n v="2912"/>
    <s v="Hannah Carver"/>
    <x v="1"/>
    <n v="0.06"/>
    <n v="55.48"/>
    <n v="14.3"/>
    <x v="1"/>
    <x v="2"/>
    <x v="2"/>
    <x v="7"/>
    <x v="5"/>
    <s v="Xerox 194"/>
    <n v="0.37"/>
    <s v="United States"/>
    <x v="1"/>
    <x v="39"/>
    <x v="664"/>
    <x v="736"/>
    <d v="2015-04-28T00:00:00"/>
    <x v="3"/>
    <x v="3"/>
    <x v="116"/>
    <d v="2015-04-30T00:00:00"/>
    <d v="2015-04-30T00:00:00"/>
    <d v="2015-04-30T00:00:00"/>
    <d v="2015-04-30T00:00:00"/>
    <n v="443.02140000000003"/>
    <n v="12"/>
    <n v="642.05999999999995"/>
    <x v="907"/>
    <n v="55.419999999999995"/>
    <x v="1"/>
    <x v="2"/>
    <n v="0.69000000000000006"/>
    <n v="1085.0814"/>
    <x v="17"/>
    <s v="Apr 2015"/>
    <s v="Apr 2015  Week 18"/>
    <x v="1"/>
    <x v="1"/>
    <x v="1"/>
    <x v="1"/>
  </r>
  <r>
    <n v="3359"/>
    <s v="Jeffrey Cheng"/>
    <x v="1"/>
    <n v="0.09"/>
    <n v="28.53"/>
    <n v="1.49"/>
    <x v="1"/>
    <x v="2"/>
    <x v="2"/>
    <x v="5"/>
    <x v="5"/>
    <s v="Lock-Up Easel 'Spel-Binder'"/>
    <n v="0.38"/>
    <s v="United States"/>
    <x v="1"/>
    <x v="30"/>
    <x v="665"/>
    <x v="737"/>
    <d v="2015-04-28T00:00:00"/>
    <x v="3"/>
    <x v="3"/>
    <x v="116"/>
    <d v="2015-04-30T00:00:00"/>
    <d v="2015-04-30T00:00:00"/>
    <d v="2015-04-30T00:00:00"/>
    <d v="2015-04-30T00:00:00"/>
    <n v="107.45462000000001"/>
    <n v="6"/>
    <n v="157.33000000000001"/>
    <x v="908"/>
    <n v="28.44"/>
    <x v="1"/>
    <x v="2"/>
    <n v="0.68298874976164747"/>
    <n v="264.78462000000002"/>
    <x v="17"/>
    <s v="Apr 2015"/>
    <s v="Apr 2015  Week 18"/>
    <x v="0"/>
    <x v="0"/>
    <x v="0"/>
    <x v="1"/>
  </r>
  <r>
    <n v="234"/>
    <s v="Don Cameron"/>
    <x v="2"/>
    <n v="0.06"/>
    <n v="3.34"/>
    <n v="7.49"/>
    <x v="2"/>
    <x v="0"/>
    <x v="2"/>
    <x v="2"/>
    <x v="2"/>
    <s v="Eldon Spacemaker® Box, Quick-Snap Lid, Clear"/>
    <n v="0.54"/>
    <s v="United States"/>
    <x v="1"/>
    <x v="20"/>
    <x v="189"/>
    <x v="283"/>
    <d v="2015-04-28T00:00:00"/>
    <x v="3"/>
    <x v="3"/>
    <x v="116"/>
    <d v="2015-04-30T00:00:00"/>
    <d v="2015-04-30T00:00:00"/>
    <d v="2015-04-30T00:00:00"/>
    <d v="2015-04-30T00:00:00"/>
    <n v="-175.86"/>
    <n v="8"/>
    <n v="27.45"/>
    <x v="909"/>
    <n v="3.28"/>
    <x v="1"/>
    <x v="2"/>
    <n v="-6.4065573770491806"/>
    <n v="-148.41000000000003"/>
    <x v="17"/>
    <s v="Apr 2015"/>
    <s v="Apr 2015  Week 18"/>
    <x v="1"/>
    <x v="1"/>
    <x v="0"/>
    <x v="1"/>
  </r>
  <r>
    <n v="1217"/>
    <s v="Billy Perry Browning"/>
    <x v="4"/>
    <n v="0.09"/>
    <n v="130.97999999999999"/>
    <n v="30"/>
    <x v="0"/>
    <x v="0"/>
    <x v="0"/>
    <x v="9"/>
    <x v="3"/>
    <s v="Office Star - Contemporary Task Swivel chair with 2-way adjustable arms, Plum"/>
    <n v="0.78"/>
    <s v="United States"/>
    <x v="3"/>
    <x v="35"/>
    <x v="203"/>
    <x v="738"/>
    <d v="2015-04-28T00:00:00"/>
    <x v="3"/>
    <x v="3"/>
    <x v="116"/>
    <d v="2015-05-01T00:00:00"/>
    <d v="2015-05-01T00:00:00"/>
    <d v="2015-05-31T00:00:00"/>
    <d v="2015-05-01T00:00:00"/>
    <n v="-421.76"/>
    <n v="41"/>
    <n v="5258.94"/>
    <x v="910"/>
    <n v="130.88999999999999"/>
    <x v="3"/>
    <x v="0"/>
    <n v="-8.0198671215111789E-2"/>
    <n v="4837.1799999999994"/>
    <x v="17"/>
    <s v="Apr 2015"/>
    <s v="Apr 2015  Week 18"/>
    <x v="0"/>
    <x v="0"/>
    <x v="0"/>
    <x v="1"/>
  </r>
  <r>
    <n v="1226"/>
    <s v="Ken Cash"/>
    <x v="4"/>
    <n v="0.02"/>
    <n v="8.34"/>
    <n v="2.64"/>
    <x v="1"/>
    <x v="0"/>
    <x v="2"/>
    <x v="16"/>
    <x v="1"/>
    <s v="Acme® Elite Stainless Steel Scissors"/>
    <n v="0.59"/>
    <s v="United States"/>
    <x v="3"/>
    <x v="40"/>
    <x v="666"/>
    <x v="739"/>
    <d v="2015-04-28T00:00:00"/>
    <x v="3"/>
    <x v="3"/>
    <x v="116"/>
    <d v="2015-04-30T00:00:00"/>
    <d v="2015-04-30T00:00:00"/>
    <d v="2015-04-30T00:00:00"/>
    <d v="2015-04-30T00:00:00"/>
    <n v="6.79"/>
    <n v="8"/>
    <n v="66.739999999999995"/>
    <x v="911"/>
    <n v="8.32"/>
    <x v="3"/>
    <x v="2"/>
    <n v="0.10173808810308661"/>
    <n v="73.53"/>
    <x v="17"/>
    <s v="Apr 2015"/>
    <s v="Apr 2015  Week 18"/>
    <x v="0"/>
    <x v="0"/>
    <x v="0"/>
    <x v="1"/>
  </r>
  <r>
    <n v="1227"/>
    <s v="Elsie Hwang"/>
    <x v="4"/>
    <n v="0.09"/>
    <n v="130.97999999999999"/>
    <n v="30"/>
    <x v="0"/>
    <x v="0"/>
    <x v="0"/>
    <x v="9"/>
    <x v="3"/>
    <s v="Office Star - Contemporary Task Swivel chair with 2-way adjustable arms, Plum"/>
    <n v="0.78"/>
    <s v="United States"/>
    <x v="3"/>
    <x v="42"/>
    <x v="159"/>
    <x v="165"/>
    <d v="2015-04-28T00:00:00"/>
    <x v="3"/>
    <x v="3"/>
    <x v="116"/>
    <d v="2015-05-01T00:00:00"/>
    <d v="2015-05-01T00:00:00"/>
    <d v="2015-05-31T00:00:00"/>
    <d v="2015-05-01T00:00:00"/>
    <n v="-421.76"/>
    <n v="10"/>
    <n v="1282.67"/>
    <x v="911"/>
    <n v="130.88999999999999"/>
    <x v="3"/>
    <x v="0"/>
    <n v="-0.32881411430843471"/>
    <n v="860.91000000000008"/>
    <x v="17"/>
    <s v="Apr 2015"/>
    <s v="Apr 2015  Week 18"/>
    <x v="0"/>
    <x v="0"/>
    <x v="1"/>
    <x v="1"/>
  </r>
  <r>
    <n v="2353"/>
    <s v="Patrick Lowry"/>
    <x v="0"/>
    <n v="0.04"/>
    <n v="5.98"/>
    <n v="0.96"/>
    <x v="1"/>
    <x v="3"/>
    <x v="2"/>
    <x v="2"/>
    <x v="2"/>
    <s v="Newell 315"/>
    <n v="0.6"/>
    <s v="United States"/>
    <x v="3"/>
    <x v="36"/>
    <x v="667"/>
    <x v="740"/>
    <d v="2015-04-29T00:00:00"/>
    <x v="3"/>
    <x v="3"/>
    <x v="117"/>
    <d v="2015-04-30T00:00:00"/>
    <d v="2015-04-30T00:00:00"/>
    <d v="2015-04-30T00:00:00"/>
    <d v="2015-04-30T00:00:00"/>
    <n v="52.697600000000001"/>
    <n v="22"/>
    <n v="131.79"/>
    <x v="912"/>
    <n v="5.94"/>
    <x v="3"/>
    <x v="1"/>
    <n v="0.39986038394415363"/>
    <n v="184.48759999999999"/>
    <x v="17"/>
    <s v="Apr 2015"/>
    <s v="Apr 2015  Week 18"/>
    <x v="0"/>
    <x v="0"/>
    <x v="0"/>
    <x v="1"/>
  </r>
  <r>
    <n v="2353"/>
    <s v="Patrick Lowry"/>
    <x v="0"/>
    <n v="0.01"/>
    <n v="20.99"/>
    <n v="0.99"/>
    <x v="1"/>
    <x v="3"/>
    <x v="1"/>
    <x v="12"/>
    <x v="2"/>
    <s v="Accessory25"/>
    <n v="0.56999999999999995"/>
    <s v="United States"/>
    <x v="3"/>
    <x v="36"/>
    <x v="667"/>
    <x v="740"/>
    <d v="2015-04-29T00:00:00"/>
    <x v="3"/>
    <x v="3"/>
    <x v="117"/>
    <d v="2015-04-30T00:00:00"/>
    <d v="2015-04-30T00:00:00"/>
    <d v="2015-04-30T00:00:00"/>
    <d v="2015-04-30T00:00:00"/>
    <n v="-78.194159999999997"/>
    <n v="2"/>
    <n v="35.33"/>
    <x v="912"/>
    <n v="20.979999999999997"/>
    <x v="3"/>
    <x v="1"/>
    <n v="-2.2132510614208889"/>
    <n v="-42.864159999999998"/>
    <x v="17"/>
    <s v="Apr 2015"/>
    <s v="Apr 2015  Week 18"/>
    <x v="1"/>
    <x v="1"/>
    <x v="1"/>
    <x v="1"/>
  </r>
  <r>
    <n v="782"/>
    <s v="Sarah N Becker"/>
    <x v="1"/>
    <n v="0.04"/>
    <n v="34.76"/>
    <n v="5.49"/>
    <x v="1"/>
    <x v="0"/>
    <x v="2"/>
    <x v="6"/>
    <x v="5"/>
    <s v="Home/Office Personal File Carts"/>
    <n v="0.6"/>
    <s v="United States"/>
    <x v="2"/>
    <x v="8"/>
    <x v="668"/>
    <x v="741"/>
    <d v="2015-04-29T00:00:00"/>
    <x v="3"/>
    <x v="3"/>
    <x v="117"/>
    <d v="2015-04-30T00:00:00"/>
    <d v="2015-04-30T00:00:00"/>
    <d v="2015-04-30T00:00:00"/>
    <d v="2015-04-30T00:00:00"/>
    <n v="192.51689999999999"/>
    <n v="8"/>
    <n v="279.01"/>
    <x v="913"/>
    <n v="34.72"/>
    <x v="2"/>
    <x v="1"/>
    <n v="0.69"/>
    <n v="471.52689999999996"/>
    <x v="17"/>
    <s v="Apr 2015"/>
    <s v="Apr 2015  Week 18"/>
    <x v="0"/>
    <x v="0"/>
    <x v="0"/>
    <x v="1"/>
  </r>
  <r>
    <n v="803"/>
    <s v="Marianne Goldstein"/>
    <x v="4"/>
    <n v="0.03"/>
    <n v="35.99"/>
    <n v="5"/>
    <x v="1"/>
    <x v="0"/>
    <x v="1"/>
    <x v="12"/>
    <x v="5"/>
    <s v="Accessory27"/>
    <n v="0.85"/>
    <s v="United States"/>
    <x v="0"/>
    <x v="12"/>
    <x v="669"/>
    <x v="742"/>
    <d v="2015-04-29T00:00:00"/>
    <x v="3"/>
    <x v="3"/>
    <x v="117"/>
    <d v="2015-04-30T00:00:00"/>
    <d v="2015-04-30T00:00:00"/>
    <d v="2015-04-30T00:00:00"/>
    <d v="2015-04-30T00:00:00"/>
    <n v="-184.548"/>
    <n v="3"/>
    <n v="93.82"/>
    <x v="914"/>
    <n v="35.96"/>
    <x v="0"/>
    <x v="1"/>
    <n v="-1.9670432743551483"/>
    <n v="-90.728000000000009"/>
    <x v="17"/>
    <s v="Apr 2015"/>
    <s v="Apr 2015  Week 18"/>
    <x v="0"/>
    <x v="0"/>
    <x v="0"/>
    <x v="1"/>
  </r>
  <r>
    <n v="2115"/>
    <s v="Jeffrey Lloyd"/>
    <x v="4"/>
    <n v="0.02"/>
    <n v="95.95"/>
    <n v="74.349999999999994"/>
    <x v="0"/>
    <x v="3"/>
    <x v="0"/>
    <x v="9"/>
    <x v="3"/>
    <s v="Bevis Steel Folding Chairs"/>
    <n v="0.56999999999999995"/>
    <s v="United States"/>
    <x v="0"/>
    <x v="21"/>
    <x v="460"/>
    <x v="502"/>
    <d v="2015-04-29T00:00:00"/>
    <x v="3"/>
    <x v="3"/>
    <x v="117"/>
    <d v="2015-05-01T00:00:00"/>
    <d v="2015-05-01T00:00:00"/>
    <d v="2015-05-31T00:00:00"/>
    <d v="2015-05-01T00:00:00"/>
    <n v="636.52200000000005"/>
    <n v="14"/>
    <n v="1377.46"/>
    <x v="915"/>
    <n v="95.93"/>
    <x v="0"/>
    <x v="2"/>
    <n v="0.46209835494315626"/>
    <n v="2013.982"/>
    <x v="17"/>
    <s v="Apr 2015"/>
    <s v="Apr 2015  Week 18"/>
    <x v="0"/>
    <x v="0"/>
    <x v="0"/>
    <x v="1"/>
  </r>
  <r>
    <n v="3381"/>
    <s v="Christopher Norton Patterson"/>
    <x v="4"/>
    <n v="0.02"/>
    <n v="28.53"/>
    <n v="1.49"/>
    <x v="1"/>
    <x v="2"/>
    <x v="2"/>
    <x v="5"/>
    <x v="5"/>
    <s v="Lock-Up Easel 'Spel-Binder'"/>
    <n v="0.38"/>
    <s v="United States"/>
    <x v="0"/>
    <x v="5"/>
    <x v="515"/>
    <x v="565"/>
    <d v="2015-04-29T00:00:00"/>
    <x v="3"/>
    <x v="3"/>
    <x v="117"/>
    <d v="2015-04-29T00:00:00"/>
    <d v="2015-04-29T00:00:00"/>
    <d v="2015-04-30T00:00:00"/>
    <d v="2015-04-29T00:00:00"/>
    <n v="1.992"/>
    <n v="18"/>
    <n v="513.33000000000004"/>
    <x v="916"/>
    <n v="28.51"/>
    <x v="0"/>
    <x v="6"/>
    <n v="3.8805446788615508E-3"/>
    <n v="515.322"/>
    <x v="17"/>
    <s v="Apr 2015"/>
    <s v="Apr 2015  Week 18"/>
    <x v="1"/>
    <x v="1"/>
    <x v="0"/>
    <x v="1"/>
  </r>
  <r>
    <n v="3393"/>
    <s v="Irene Murphy"/>
    <x v="4"/>
    <n v="0.08"/>
    <n v="125.99"/>
    <n v="7.69"/>
    <x v="1"/>
    <x v="1"/>
    <x v="1"/>
    <x v="12"/>
    <x v="5"/>
    <s v="StarTAC 3000"/>
    <n v="0.59"/>
    <s v="United States"/>
    <x v="2"/>
    <x v="4"/>
    <x v="320"/>
    <x v="344"/>
    <d v="2015-04-29T00:00:00"/>
    <x v="3"/>
    <x v="3"/>
    <x v="117"/>
    <d v="2015-04-30T00:00:00"/>
    <d v="2015-04-30T00:00:00"/>
    <d v="2015-04-30T00:00:00"/>
    <d v="2015-04-30T00:00:00"/>
    <n v="374.625"/>
    <n v="7"/>
    <n v="710.36"/>
    <x v="917"/>
    <n v="125.91"/>
    <x v="2"/>
    <x v="1"/>
    <n v="0.527373444450701"/>
    <n v="1084.9850000000001"/>
    <x v="17"/>
    <s v="Apr 2015"/>
    <s v="Apr 2015  Week 18"/>
    <x v="1"/>
    <x v="1"/>
    <x v="0"/>
    <x v="1"/>
  </r>
  <r>
    <n v="617"/>
    <s v="Brett Schultz"/>
    <x v="3"/>
    <n v="0.02"/>
    <n v="15.57"/>
    <n v="1.39"/>
    <x v="1"/>
    <x v="1"/>
    <x v="2"/>
    <x v="15"/>
    <x v="5"/>
    <s v="Park Ridge™ Embossed Executive Business Envelopes"/>
    <n v="0.38"/>
    <s v="United States"/>
    <x v="2"/>
    <x v="3"/>
    <x v="256"/>
    <x v="270"/>
    <d v="2015-04-29T00:00:00"/>
    <x v="3"/>
    <x v="3"/>
    <x v="117"/>
    <d v="2015-04-30T00:00:00"/>
    <d v="2015-04-30T00:00:00"/>
    <d v="2015-04-30T00:00:00"/>
    <d v="2015-04-30T00:00:00"/>
    <n v="23.5428"/>
    <n v="3"/>
    <n v="46.23"/>
    <x v="918"/>
    <n v="15.55"/>
    <x v="2"/>
    <x v="1"/>
    <n v="0.50925373134328356"/>
    <n v="69.772799999999989"/>
    <x v="17"/>
    <s v="Apr 2015"/>
    <s v="Apr 2015  Week 18"/>
    <x v="0"/>
    <x v="0"/>
    <x v="0"/>
    <x v="1"/>
  </r>
  <r>
    <n v="617"/>
    <s v="Brett Schultz"/>
    <x v="3"/>
    <n v="0.02"/>
    <n v="20.89"/>
    <n v="11.52"/>
    <x v="1"/>
    <x v="1"/>
    <x v="2"/>
    <x v="6"/>
    <x v="5"/>
    <s v="Iris® 3-Drawer Stacking Bin, Black"/>
    <n v="0.83"/>
    <s v="United States"/>
    <x v="2"/>
    <x v="3"/>
    <x v="256"/>
    <x v="270"/>
    <d v="2015-04-29T00:00:00"/>
    <x v="3"/>
    <x v="3"/>
    <x v="117"/>
    <d v="2015-04-30T00:00:00"/>
    <d v="2015-04-30T00:00:00"/>
    <d v="2015-04-30T00:00:00"/>
    <d v="2015-04-30T00:00:00"/>
    <n v="-276.11279999999999"/>
    <n v="13"/>
    <n v="279.27999999999997"/>
    <x v="918"/>
    <n v="20.87"/>
    <x v="2"/>
    <x v="1"/>
    <n v="-0.98865940991120027"/>
    <n v="3.1671999999999798"/>
    <x v="17"/>
    <s v="Apr 2015"/>
    <s v="Apr 2015  Week 18"/>
    <x v="1"/>
    <x v="1"/>
    <x v="1"/>
    <x v="1"/>
  </r>
  <r>
    <n v="618"/>
    <s v="Robert Cowan"/>
    <x v="3"/>
    <n v="0.06"/>
    <n v="5.38"/>
    <n v="5.24"/>
    <x v="2"/>
    <x v="1"/>
    <x v="2"/>
    <x v="5"/>
    <x v="5"/>
    <s v="Acco PRESSTEX® Data Binder with Storage Hooks, Dark Blue, 14 7/8&quot; X 11&quot;"/>
    <n v="0.36"/>
    <s v="United States"/>
    <x v="2"/>
    <x v="3"/>
    <x v="516"/>
    <x v="566"/>
    <d v="2015-04-29T00:00:00"/>
    <x v="3"/>
    <x v="3"/>
    <x v="117"/>
    <d v="2015-04-30T00:00:00"/>
    <d v="2015-04-30T00:00:00"/>
    <d v="2015-04-30T00:00:00"/>
    <d v="2015-04-30T00:00:00"/>
    <n v="-64.670940000000002"/>
    <n v="14"/>
    <n v="81.819999999999993"/>
    <x v="918"/>
    <n v="5.32"/>
    <x v="2"/>
    <x v="1"/>
    <n v="-0.79040503544365692"/>
    <n v="17.149059999999992"/>
    <x v="17"/>
    <s v="Apr 2015"/>
    <s v="Apr 2015  Week 18"/>
    <x v="1"/>
    <x v="1"/>
    <x v="1"/>
    <x v="1"/>
  </r>
  <r>
    <n v="618"/>
    <s v="Robert Cowan"/>
    <x v="3"/>
    <n v="0.03"/>
    <n v="7.35"/>
    <n v="5.96"/>
    <x v="1"/>
    <x v="1"/>
    <x v="2"/>
    <x v="7"/>
    <x v="5"/>
    <s v="1/4 Fold Party Design Invitations &amp; White Envelopes, 24 8-1/2&quot; X 11&quot; Cards, 25 Env./Pack"/>
    <n v="0.38"/>
    <s v="United States"/>
    <x v="2"/>
    <x v="3"/>
    <x v="516"/>
    <x v="566"/>
    <d v="2015-04-29T00:00:00"/>
    <x v="3"/>
    <x v="3"/>
    <x v="117"/>
    <d v="2015-04-30T00:00:00"/>
    <d v="2015-04-30T00:00:00"/>
    <d v="2015-04-30T00:00:00"/>
    <d v="2015-04-30T00:00:00"/>
    <n v="-11.113200000000001"/>
    <n v="1"/>
    <n v="13.16"/>
    <x v="918"/>
    <n v="7.3199999999999994"/>
    <x v="2"/>
    <x v="1"/>
    <n v="-0.84446808510638305"/>
    <n v="2.0467999999999993"/>
    <x v="17"/>
    <s v="Apr 2015"/>
    <s v="Apr 2015  Week 18"/>
    <x v="1"/>
    <x v="1"/>
    <x v="1"/>
    <x v="1"/>
  </r>
  <r>
    <n v="638"/>
    <s v="Brooke Shepherd"/>
    <x v="0"/>
    <n v="0.06"/>
    <n v="65.989999999999995"/>
    <n v="8.8000000000000007"/>
    <x v="2"/>
    <x v="1"/>
    <x v="1"/>
    <x v="12"/>
    <x v="5"/>
    <s v="6120"/>
    <n v="0.57999999999999996"/>
    <s v="United States"/>
    <x v="2"/>
    <x v="8"/>
    <x v="670"/>
    <x v="743"/>
    <d v="2015-04-30T00:00:00"/>
    <x v="3"/>
    <x v="3"/>
    <x v="118"/>
    <d v="2015-05-01T00:00:00"/>
    <d v="2015-05-01T00:00:00"/>
    <d v="2015-05-31T00:00:00"/>
    <d v="2015-05-01T00:00:00"/>
    <n v="288.08999999999997"/>
    <n v="9"/>
    <n v="506.38"/>
    <x v="919"/>
    <n v="65.929999999999993"/>
    <x v="2"/>
    <x v="1"/>
    <n v="0.56892057348236502"/>
    <n v="794.47"/>
    <x v="17"/>
    <s v="Apr 2015"/>
    <s v="Apr 2015  Week 18"/>
    <x v="0"/>
    <x v="0"/>
    <x v="0"/>
    <x v="1"/>
  </r>
  <r>
    <n v="638"/>
    <s v="Brooke Shepherd"/>
    <x v="0"/>
    <n v="0"/>
    <n v="195.99"/>
    <n v="4.2"/>
    <x v="2"/>
    <x v="1"/>
    <x v="1"/>
    <x v="12"/>
    <x v="5"/>
    <s v="KH 688"/>
    <n v="0.56999999999999995"/>
    <s v="United States"/>
    <x v="2"/>
    <x v="8"/>
    <x v="670"/>
    <x v="743"/>
    <d v="2015-04-30T00:00:00"/>
    <x v="3"/>
    <x v="3"/>
    <x v="118"/>
    <d v="2015-05-02T00:00:00"/>
    <d v="2015-05-02T00:00:00"/>
    <d v="2015-05-31T00:00:00"/>
    <d v="2015-05-02T00:00:00"/>
    <n v="719.47680000000003"/>
    <n v="6"/>
    <n v="1042.72"/>
    <x v="919"/>
    <n v="195.99"/>
    <x v="2"/>
    <x v="2"/>
    <n v="0.69000000000000006"/>
    <n v="1762.1968000000002"/>
    <x v="17"/>
    <s v="Apr 2015"/>
    <s v="Apr 2015  Week 18"/>
    <x v="1"/>
    <x v="1"/>
    <x v="1"/>
    <x v="1"/>
  </r>
  <r>
    <n v="640"/>
    <s v="Neal Wolfe"/>
    <x v="0"/>
    <n v="0.06"/>
    <n v="65.989999999999995"/>
    <n v="8.8000000000000007"/>
    <x v="2"/>
    <x v="1"/>
    <x v="1"/>
    <x v="12"/>
    <x v="5"/>
    <s v="6120"/>
    <n v="0.57999999999999996"/>
    <s v="United States"/>
    <x v="2"/>
    <x v="4"/>
    <x v="20"/>
    <x v="348"/>
    <d v="2015-04-30T00:00:00"/>
    <x v="3"/>
    <x v="3"/>
    <x v="118"/>
    <d v="2015-05-01T00:00:00"/>
    <d v="2015-05-01T00:00:00"/>
    <d v="2015-05-31T00:00:00"/>
    <d v="2015-05-01T00:00:00"/>
    <n v="288.08999999999997"/>
    <n v="34"/>
    <n v="1912.98"/>
    <x v="920"/>
    <n v="65.929999999999993"/>
    <x v="2"/>
    <x v="1"/>
    <n v="0.15059749709876735"/>
    <n v="2201.0700000000002"/>
    <x v="17"/>
    <s v="Apr 2015"/>
    <s v="Apr 2015  Week 18"/>
    <x v="1"/>
    <x v="1"/>
    <x v="0"/>
    <x v="1"/>
  </r>
  <r>
    <n v="640"/>
    <s v="Neal Wolfe"/>
    <x v="0"/>
    <n v="0"/>
    <n v="195.99"/>
    <n v="4.2"/>
    <x v="2"/>
    <x v="1"/>
    <x v="1"/>
    <x v="12"/>
    <x v="5"/>
    <s v="KH 688"/>
    <n v="0.56999999999999995"/>
    <s v="United States"/>
    <x v="2"/>
    <x v="4"/>
    <x v="20"/>
    <x v="348"/>
    <d v="2015-04-30T00:00:00"/>
    <x v="3"/>
    <x v="3"/>
    <x v="118"/>
    <d v="2015-05-02T00:00:00"/>
    <d v="2015-05-02T00:00:00"/>
    <d v="2015-05-31T00:00:00"/>
    <d v="2015-05-02T00:00:00"/>
    <n v="1030.509"/>
    <n v="24"/>
    <n v="4170.87"/>
    <x v="920"/>
    <n v="195.99"/>
    <x v="2"/>
    <x v="2"/>
    <n v="0.24707291284552144"/>
    <n v="5201.3789999999999"/>
    <x v="17"/>
    <s v="Apr 2015"/>
    <s v="Apr 2015  Week 18"/>
    <x v="1"/>
    <x v="1"/>
    <x v="1"/>
    <x v="1"/>
  </r>
  <r>
    <n v="851"/>
    <s v="Helen H Heller"/>
    <x v="0"/>
    <n v="0.06"/>
    <n v="1.26"/>
    <n v="0.7"/>
    <x v="1"/>
    <x v="3"/>
    <x v="2"/>
    <x v="14"/>
    <x v="2"/>
    <s v="Bagged Rubber Bands"/>
    <n v="0.81"/>
    <s v="United States"/>
    <x v="2"/>
    <x v="8"/>
    <x v="379"/>
    <x v="409"/>
    <d v="2015-04-30T00:00:00"/>
    <x v="3"/>
    <x v="3"/>
    <x v="118"/>
    <d v="2015-04-30T00:00:00"/>
    <d v="2015-04-30T00:00:00"/>
    <d v="2015-04-30T00:00:00"/>
    <d v="2015-04-30T00:00:00"/>
    <n v="-6.6096000000000004"/>
    <n v="4"/>
    <n v="5.28"/>
    <x v="921"/>
    <n v="1.2"/>
    <x v="2"/>
    <x v="6"/>
    <n v="-1.2518181818181817"/>
    <n v="-1.3296000000000001"/>
    <x v="17"/>
    <s v="Apr 2015"/>
    <s v="Apr 2015  Week 18"/>
    <x v="1"/>
    <x v="1"/>
    <x v="0"/>
    <x v="1"/>
  </r>
  <r>
    <n v="854"/>
    <s v="Karen Hendricks"/>
    <x v="0"/>
    <n v="0.06"/>
    <n v="1.76"/>
    <n v="0.7"/>
    <x v="1"/>
    <x v="3"/>
    <x v="2"/>
    <x v="2"/>
    <x v="2"/>
    <s v="Newell 310"/>
    <n v="0.56000000000000005"/>
    <s v="United States"/>
    <x v="3"/>
    <x v="22"/>
    <x v="671"/>
    <x v="744"/>
    <d v="2015-04-30T00:00:00"/>
    <x v="3"/>
    <x v="3"/>
    <x v="118"/>
    <d v="2015-05-02T00:00:00"/>
    <d v="2015-05-02T00:00:00"/>
    <d v="2015-05-31T00:00:00"/>
    <d v="2015-05-02T00:00:00"/>
    <n v="1.2236"/>
    <n v="22"/>
    <n v="39.26"/>
    <x v="921"/>
    <n v="1.7"/>
    <x v="3"/>
    <x v="2"/>
    <n v="3.1166581762608253E-2"/>
    <n v="40.483599999999996"/>
    <x v="17"/>
    <s v="Apr 2015"/>
    <s v="Apr 2015  Week 18"/>
    <x v="0"/>
    <x v="0"/>
    <x v="1"/>
    <x v="1"/>
  </r>
  <r>
    <n v="855"/>
    <s v="Jacob Lanier"/>
    <x v="0"/>
    <n v="0.02"/>
    <n v="24.98"/>
    <n v="8.7899999999999991"/>
    <x v="1"/>
    <x v="3"/>
    <x v="2"/>
    <x v="6"/>
    <x v="5"/>
    <s v="2300 Heavy-Duty Transfer File Systems by Perma"/>
    <n v="0.66"/>
    <s v="United States"/>
    <x v="3"/>
    <x v="22"/>
    <x v="672"/>
    <x v="745"/>
    <d v="2015-04-30T00:00:00"/>
    <x v="3"/>
    <x v="3"/>
    <x v="118"/>
    <d v="2015-05-01T00:00:00"/>
    <d v="2015-05-01T00:00:00"/>
    <d v="2015-05-31T00:00:00"/>
    <d v="2015-05-01T00:00:00"/>
    <n v="4.3148"/>
    <n v="23"/>
    <n v="606.51"/>
    <x v="921"/>
    <n v="24.96"/>
    <x v="3"/>
    <x v="1"/>
    <n v="7.114144861585135E-3"/>
    <n v="610.82479999999998"/>
    <x v="17"/>
    <s v="Apr 2015"/>
    <s v="Apr 2015  Week 18"/>
    <x v="0"/>
    <x v="0"/>
    <x v="1"/>
    <x v="1"/>
  </r>
  <r>
    <n v="858"/>
    <s v="Arthur Brady"/>
    <x v="0"/>
    <n v="0.05"/>
    <n v="35.99"/>
    <n v="5.99"/>
    <x v="2"/>
    <x v="3"/>
    <x v="1"/>
    <x v="12"/>
    <x v="2"/>
    <s v="Accessory41"/>
    <n v="0.38"/>
    <s v="United States"/>
    <x v="3"/>
    <x v="29"/>
    <x v="468"/>
    <x v="512"/>
    <d v="2015-04-30T00:00:00"/>
    <x v="3"/>
    <x v="3"/>
    <x v="118"/>
    <d v="2015-05-02T00:00:00"/>
    <d v="2015-05-02T00:00:00"/>
    <d v="2015-05-31T00:00:00"/>
    <d v="2015-05-02T00:00:00"/>
    <n v="-125.83296"/>
    <n v="2"/>
    <n v="64.89"/>
    <x v="921"/>
    <n v="35.940000000000005"/>
    <x v="3"/>
    <x v="2"/>
    <n v="-1.9391733703190013"/>
    <n v="-60.942959999999999"/>
    <x v="17"/>
    <s v="Apr 2015"/>
    <s v="Apr 2015  Week 18"/>
    <x v="0"/>
    <x v="0"/>
    <x v="1"/>
    <x v="1"/>
  </r>
  <r>
    <n v="2704"/>
    <s v="Juan Gold"/>
    <x v="0"/>
    <n v="0.06"/>
    <n v="3.6"/>
    <n v="2.2000000000000002"/>
    <x v="1"/>
    <x v="1"/>
    <x v="2"/>
    <x v="7"/>
    <x v="2"/>
    <s v="Telephone Message Books with Fax/Mobile Section, 4 1/4&quot; x 6&quot;"/>
    <n v="0.39"/>
    <s v="United States"/>
    <x v="0"/>
    <x v="12"/>
    <x v="673"/>
    <x v="746"/>
    <d v="2015-04-30T00:00:00"/>
    <x v="3"/>
    <x v="3"/>
    <x v="118"/>
    <d v="2015-05-02T00:00:00"/>
    <d v="2015-05-02T00:00:00"/>
    <d v="2015-05-31T00:00:00"/>
    <d v="2015-05-02T00:00:00"/>
    <n v="2755.6421999999998"/>
    <n v="4"/>
    <n v="15.19"/>
    <x v="922"/>
    <n v="3.54"/>
    <x v="0"/>
    <x v="2"/>
    <n v="181.41159973666885"/>
    <n v="2770.8321999999998"/>
    <x v="17"/>
    <s v="Apr 2015"/>
    <s v="Apr 2015  Week 18"/>
    <x v="0"/>
    <x v="0"/>
    <x v="0"/>
    <x v="1"/>
  </r>
  <r>
    <n v="1352"/>
    <s v="Vivian Clarke"/>
    <x v="1"/>
    <n v="0.05"/>
    <n v="17.670000000000002"/>
    <n v="8.99"/>
    <x v="1"/>
    <x v="2"/>
    <x v="0"/>
    <x v="11"/>
    <x v="1"/>
    <s v="Executive Impressions 12&quot; Wall Clock"/>
    <n v="0.47"/>
    <s v="United States"/>
    <x v="3"/>
    <x v="36"/>
    <x v="480"/>
    <x v="527"/>
    <d v="2015-04-30T00:00:00"/>
    <x v="3"/>
    <x v="3"/>
    <x v="118"/>
    <d v="2015-05-01T00:00:00"/>
    <d v="2015-05-01T00:00:00"/>
    <d v="2015-05-31T00:00:00"/>
    <d v="2015-05-01T00:00:00"/>
    <n v="46.036799999999999"/>
    <n v="16"/>
    <n v="283.44"/>
    <x v="923"/>
    <n v="17.62"/>
    <x v="3"/>
    <x v="1"/>
    <n v="0.1624216765453006"/>
    <n v="329.47680000000003"/>
    <x v="17"/>
    <s v="Apr 2015"/>
    <s v="Apr 2015  Week 18"/>
    <x v="0"/>
    <x v="0"/>
    <x v="0"/>
    <x v="1"/>
  </r>
  <r>
    <n v="1347"/>
    <s v="Vivian Goldstein"/>
    <x v="2"/>
    <n v="0.1"/>
    <n v="2.62"/>
    <n v="0.8"/>
    <x v="1"/>
    <x v="2"/>
    <x v="2"/>
    <x v="14"/>
    <x v="2"/>
    <s v="Staples Metal Binder Clips"/>
    <n v="0.39"/>
    <s v="United States"/>
    <x v="0"/>
    <x v="12"/>
    <x v="674"/>
    <x v="747"/>
    <d v="2015-04-30T00:00:00"/>
    <x v="3"/>
    <x v="3"/>
    <x v="118"/>
    <d v="2015-05-06T00:00:00"/>
    <d v="2015-05-06T00:00:00"/>
    <d v="2015-05-31T00:00:00"/>
    <d v="2015-05-06T00:00:00"/>
    <n v="-94.490899999999996"/>
    <n v="21"/>
    <n v="51.86"/>
    <x v="924"/>
    <n v="2.52"/>
    <x v="0"/>
    <x v="9"/>
    <n v="-1.8220381797146161"/>
    <n v="-42.630899999999997"/>
    <x v="17"/>
    <s v="Apr 2015"/>
    <s v="Apr 2015  Week 18"/>
    <x v="0"/>
    <x v="0"/>
    <x v="0"/>
    <x v="1"/>
  </r>
  <r>
    <n v="2704"/>
    <s v="Juan Gold"/>
    <x v="2"/>
    <n v="0.03"/>
    <n v="13.48"/>
    <n v="4.51"/>
    <x v="2"/>
    <x v="1"/>
    <x v="2"/>
    <x v="6"/>
    <x v="5"/>
    <s v="Tenex Personal Project File with Scoop Front Design, Black"/>
    <n v="0.59"/>
    <s v="United States"/>
    <x v="0"/>
    <x v="12"/>
    <x v="673"/>
    <x v="746"/>
    <d v="2015-04-30T00:00:00"/>
    <x v="3"/>
    <x v="3"/>
    <x v="118"/>
    <d v="2015-05-04T00:00:00"/>
    <d v="2015-05-04T00:00:00"/>
    <d v="2015-05-31T00:00:00"/>
    <d v="2015-05-04T00:00:00"/>
    <n v="-256.01799999999997"/>
    <n v="4"/>
    <n v="59.49"/>
    <x v="925"/>
    <n v="13.450000000000001"/>
    <x v="0"/>
    <x v="4"/>
    <n v="-4.3035468145906872"/>
    <n v="-196.52799999999996"/>
    <x v="17"/>
    <s v="Apr 2015"/>
    <s v="Apr 2015  Week 18"/>
    <x v="1"/>
    <x v="1"/>
    <x v="0"/>
    <x v="1"/>
  </r>
  <r>
    <n v="2823"/>
    <s v="Max Hurley"/>
    <x v="2"/>
    <n v="0.02"/>
    <n v="21.98"/>
    <n v="2.87"/>
    <x v="1"/>
    <x v="3"/>
    <x v="2"/>
    <x v="2"/>
    <x v="1"/>
    <s v="Panasonic KP-310 Heavy-Duty Electric Pencil Sharpener"/>
    <n v="0.55000000000000004"/>
    <s v="United States"/>
    <x v="2"/>
    <x v="26"/>
    <x v="675"/>
    <x v="748"/>
    <d v="2015-04-30T00:00:00"/>
    <x v="3"/>
    <x v="3"/>
    <x v="118"/>
    <d v="2015-05-02T00:00:00"/>
    <d v="2015-05-02T00:00:00"/>
    <d v="2015-05-31T00:00:00"/>
    <d v="2015-05-02T00:00:00"/>
    <n v="165.6345"/>
    <n v="11"/>
    <n v="240.05"/>
    <x v="926"/>
    <n v="21.96"/>
    <x v="2"/>
    <x v="2"/>
    <n v="0.69"/>
    <n v="405.68450000000001"/>
    <x v="17"/>
    <s v="Apr 2015"/>
    <s v="Apr 2015  Week 18"/>
    <x v="0"/>
    <x v="0"/>
    <x v="0"/>
    <x v="1"/>
  </r>
  <r>
    <n v="1989"/>
    <s v="David Weaver"/>
    <x v="4"/>
    <n v="0.1"/>
    <n v="1.6"/>
    <n v="1.29"/>
    <x v="1"/>
    <x v="2"/>
    <x v="2"/>
    <x v="2"/>
    <x v="2"/>
    <s v="Sanford Pocket Accent® Highlighters"/>
    <n v="0.42"/>
    <s v="United States"/>
    <x v="2"/>
    <x v="15"/>
    <x v="177"/>
    <x v="185"/>
    <d v="2015-04-30T00:00:00"/>
    <x v="3"/>
    <x v="3"/>
    <x v="118"/>
    <d v="2015-04-30T00:00:00"/>
    <d v="2015-04-30T00:00:00"/>
    <d v="2015-04-30T00:00:00"/>
    <d v="2015-04-30T00:00:00"/>
    <n v="-14.990399999999999"/>
    <n v="11"/>
    <n v="16.88"/>
    <x v="927"/>
    <n v="1.5"/>
    <x v="2"/>
    <x v="6"/>
    <n v="-0.88805687203791472"/>
    <n v="1.8895999999999997"/>
    <x v="17"/>
    <s v="Apr 2015"/>
    <s v="Apr 2015  Week 18"/>
    <x v="1"/>
    <x v="1"/>
    <x v="0"/>
    <x v="1"/>
  </r>
  <r>
    <n v="2394"/>
    <s v="Tina Monroe"/>
    <x v="0"/>
    <n v="0.01"/>
    <n v="11.7"/>
    <n v="5.63"/>
    <x v="1"/>
    <x v="3"/>
    <x v="2"/>
    <x v="5"/>
    <x v="5"/>
    <s v="Fellowes Binding Cases"/>
    <n v="0.4"/>
    <s v="United States"/>
    <x v="0"/>
    <x v="5"/>
    <x v="676"/>
    <x v="749"/>
    <d v="2015-05-01T00:00:00"/>
    <x v="4"/>
    <x v="4"/>
    <x v="119"/>
    <d v="2015-05-03T00:00:00"/>
    <d v="2015-05-03T00:00:00"/>
    <d v="2015-05-31T00:00:00"/>
    <d v="2015-05-03T00:00:00"/>
    <n v="39.21"/>
    <n v="16"/>
    <n v="196.69"/>
    <x v="928"/>
    <n v="11.69"/>
    <x v="0"/>
    <x v="2"/>
    <n v="0.19934922975240227"/>
    <n v="235.9"/>
    <x v="17"/>
    <s v="May 2015"/>
    <s v="May 2015  Week 18"/>
    <x v="0"/>
    <x v="0"/>
    <x v="0"/>
    <x v="1"/>
  </r>
  <r>
    <n v="2394"/>
    <s v="Tina Monroe"/>
    <x v="0"/>
    <n v="0.03"/>
    <n v="4.55"/>
    <n v="1.49"/>
    <x v="1"/>
    <x v="3"/>
    <x v="2"/>
    <x v="5"/>
    <x v="5"/>
    <s v="Presstex Flexible Ring Binders"/>
    <n v="0.35"/>
    <s v="United States"/>
    <x v="0"/>
    <x v="5"/>
    <x v="676"/>
    <x v="749"/>
    <d v="2015-05-01T00:00:00"/>
    <x v="4"/>
    <x v="4"/>
    <x v="119"/>
    <d v="2015-05-01T00:00:00"/>
    <d v="2015-05-01T00:00:00"/>
    <d v="2015-05-31T00:00:00"/>
    <d v="2015-05-01T00:00:00"/>
    <n v="100.38"/>
    <n v="9"/>
    <n v="40.28"/>
    <x v="928"/>
    <n v="4.5199999999999996"/>
    <x v="0"/>
    <x v="6"/>
    <n v="2.4920556107249254"/>
    <n v="140.66"/>
    <x v="17"/>
    <s v="May 2015"/>
    <s v="May 2015  Week 18"/>
    <x v="1"/>
    <x v="1"/>
    <x v="1"/>
    <x v="1"/>
  </r>
  <r>
    <n v="2724"/>
    <s v="Erika Clapp"/>
    <x v="0"/>
    <n v="0.06"/>
    <n v="4.9800000000000004"/>
    <n v="7.44"/>
    <x v="1"/>
    <x v="2"/>
    <x v="2"/>
    <x v="7"/>
    <x v="5"/>
    <s v="Xerox 1922"/>
    <n v="0.36"/>
    <s v="United States"/>
    <x v="0"/>
    <x v="34"/>
    <x v="677"/>
    <x v="750"/>
    <d v="2015-05-01T00:00:00"/>
    <x v="4"/>
    <x v="4"/>
    <x v="119"/>
    <d v="2015-05-02T00:00:00"/>
    <d v="2015-05-02T00:00:00"/>
    <d v="2015-05-31T00:00:00"/>
    <d v="2015-05-02T00:00:00"/>
    <n v="-37.561999999999998"/>
    <n v="10"/>
    <n v="53.21"/>
    <x v="929"/>
    <n v="4.9200000000000008"/>
    <x v="0"/>
    <x v="1"/>
    <n v="-0.70591993986092838"/>
    <n v="15.648000000000003"/>
    <x v="17"/>
    <s v="May 2015"/>
    <s v="May 2015  Week 18"/>
    <x v="0"/>
    <x v="0"/>
    <x v="0"/>
    <x v="1"/>
  </r>
  <r>
    <n v="2724"/>
    <s v="Erika Clapp"/>
    <x v="0"/>
    <n v="0.01"/>
    <n v="6.48"/>
    <n v="7.37"/>
    <x v="1"/>
    <x v="2"/>
    <x v="2"/>
    <x v="7"/>
    <x v="5"/>
    <s v="Xerox 210"/>
    <n v="0.37"/>
    <s v="United States"/>
    <x v="0"/>
    <x v="34"/>
    <x v="677"/>
    <x v="750"/>
    <d v="2015-05-01T00:00:00"/>
    <x v="4"/>
    <x v="4"/>
    <x v="119"/>
    <d v="2015-05-03T00:00:00"/>
    <d v="2015-05-03T00:00:00"/>
    <d v="2015-05-31T00:00:00"/>
    <d v="2015-05-03T00:00:00"/>
    <n v="-449.69400000000002"/>
    <n v="18"/>
    <n v="122.8"/>
    <x v="929"/>
    <n v="6.4700000000000006"/>
    <x v="0"/>
    <x v="2"/>
    <n v="-3.6620032573289905"/>
    <n v="-326.89400000000001"/>
    <x v="17"/>
    <s v="May 2015"/>
    <s v="May 2015  Week 18"/>
    <x v="1"/>
    <x v="1"/>
    <x v="1"/>
    <x v="1"/>
  </r>
  <r>
    <n v="1271"/>
    <s v="Joanne Church"/>
    <x v="2"/>
    <n v="0.1"/>
    <n v="34.229999999999997"/>
    <n v="5.0199999999999996"/>
    <x v="1"/>
    <x v="3"/>
    <x v="0"/>
    <x v="11"/>
    <x v="5"/>
    <s v="Hand-Finished Solid Wood Document Frame"/>
    <n v="0.55000000000000004"/>
    <s v="United States"/>
    <x v="2"/>
    <x v="8"/>
    <x v="607"/>
    <x v="668"/>
    <d v="2015-05-01T00:00:00"/>
    <x v="4"/>
    <x v="4"/>
    <x v="119"/>
    <d v="2015-05-06T00:00:00"/>
    <d v="2015-05-06T00:00:00"/>
    <d v="2015-05-31T00:00:00"/>
    <d v="2015-05-06T00:00:00"/>
    <n v="151.56540000000001"/>
    <n v="7"/>
    <n v="219.66"/>
    <x v="930"/>
    <n v="34.129999999999995"/>
    <x v="2"/>
    <x v="3"/>
    <n v="0.69000000000000006"/>
    <n v="371.22540000000004"/>
    <x v="17"/>
    <s v="May 2015"/>
    <s v="May 2015  Week 18"/>
    <x v="1"/>
    <x v="1"/>
    <x v="0"/>
    <x v="1"/>
  </r>
  <r>
    <n v="1383"/>
    <s v="Christina Hanna"/>
    <x v="4"/>
    <n v="0.03"/>
    <n v="2.23"/>
    <n v="4.57"/>
    <x v="1"/>
    <x v="1"/>
    <x v="0"/>
    <x v="11"/>
    <x v="1"/>
    <s v="Eldon Pizzaz™ Desk Accessories"/>
    <n v="0.41"/>
    <s v="United States"/>
    <x v="2"/>
    <x v="15"/>
    <x v="337"/>
    <x v="364"/>
    <d v="2015-05-01T00:00:00"/>
    <x v="4"/>
    <x v="4"/>
    <x v="119"/>
    <d v="2015-05-02T00:00:00"/>
    <d v="2015-05-02T00:00:00"/>
    <d v="2015-05-31T00:00:00"/>
    <d v="2015-05-02T00:00:00"/>
    <n v="-93.25"/>
    <n v="12"/>
    <n v="28.66"/>
    <x v="931"/>
    <n v="2.2000000000000002"/>
    <x v="2"/>
    <x v="1"/>
    <n v="-3.2536636427076062"/>
    <n v="-64.59"/>
    <x v="17"/>
    <s v="May 2015"/>
    <s v="May 2015  Week 18"/>
    <x v="0"/>
    <x v="0"/>
    <x v="0"/>
    <x v="1"/>
  </r>
  <r>
    <n v="381"/>
    <s v="Danielle Watts"/>
    <x v="3"/>
    <n v="7.0000000000000007E-2"/>
    <n v="415.88"/>
    <n v="11.37"/>
    <x v="1"/>
    <x v="3"/>
    <x v="2"/>
    <x v="6"/>
    <x v="5"/>
    <s v="Deluxe Rollaway Locking File with Drawer"/>
    <n v="0.56999999999999995"/>
    <s v="United States"/>
    <x v="1"/>
    <x v="10"/>
    <x v="526"/>
    <x v="751"/>
    <d v="2015-05-01T00:00:00"/>
    <x v="4"/>
    <x v="4"/>
    <x v="119"/>
    <d v="2015-05-01T00:00:00"/>
    <d v="2015-05-01T00:00:00"/>
    <d v="2015-05-31T00:00:00"/>
    <d v="2015-05-01T00:00:00"/>
    <n v="-539.59"/>
    <n v="1"/>
    <n v="394.51"/>
    <x v="932"/>
    <n v="415.81"/>
    <x v="1"/>
    <x v="6"/>
    <n v="-1.3677473321335329"/>
    <n v="-145.08000000000004"/>
    <x v="17"/>
    <s v="May 2015"/>
    <s v="May 2015  Week 18"/>
    <x v="0"/>
    <x v="0"/>
    <x v="0"/>
    <x v="1"/>
  </r>
  <r>
    <n v="1193"/>
    <s v="Louis Parrish"/>
    <x v="3"/>
    <n v="0.03"/>
    <n v="5.98"/>
    <n v="1.49"/>
    <x v="1"/>
    <x v="0"/>
    <x v="2"/>
    <x v="5"/>
    <x v="5"/>
    <s v="Avery Hanging File Binders"/>
    <n v="0.39"/>
    <s v="United States"/>
    <x v="3"/>
    <x v="31"/>
    <x v="82"/>
    <x v="404"/>
    <d v="2015-05-01T00:00:00"/>
    <x v="4"/>
    <x v="4"/>
    <x v="119"/>
    <d v="2015-05-03T00:00:00"/>
    <d v="2015-05-03T00:00:00"/>
    <d v="2015-05-31T00:00:00"/>
    <d v="2015-05-03T00:00:00"/>
    <n v="38.08"/>
    <n v="85"/>
    <n v="517.85"/>
    <x v="933"/>
    <n v="5.95"/>
    <x v="3"/>
    <x v="2"/>
    <n v="7.3534807376653466E-2"/>
    <n v="555.93000000000006"/>
    <x v="17"/>
    <s v="May 2015"/>
    <s v="May 2015  Week 18"/>
    <x v="1"/>
    <x v="1"/>
    <x v="0"/>
    <x v="1"/>
  </r>
  <r>
    <n v="1194"/>
    <s v="Sidney Brewer"/>
    <x v="3"/>
    <n v="0.03"/>
    <n v="5.98"/>
    <n v="1.49"/>
    <x v="1"/>
    <x v="0"/>
    <x v="2"/>
    <x v="5"/>
    <x v="5"/>
    <s v="Avery Hanging File Binders"/>
    <n v="0.39"/>
    <s v="United States"/>
    <x v="0"/>
    <x v="12"/>
    <x v="678"/>
    <x v="752"/>
    <d v="2015-05-01T00:00:00"/>
    <x v="4"/>
    <x v="4"/>
    <x v="119"/>
    <d v="2015-05-03T00:00:00"/>
    <d v="2015-05-03T00:00:00"/>
    <d v="2015-05-31T00:00:00"/>
    <d v="2015-05-03T00:00:00"/>
    <n v="20.495999999999999"/>
    <n v="21"/>
    <n v="127.94"/>
    <x v="934"/>
    <n v="5.95"/>
    <x v="0"/>
    <x v="2"/>
    <n v="0.16020009379396591"/>
    <n v="148.43600000000001"/>
    <x v="17"/>
    <s v="May 2015"/>
    <s v="May 2015  Week 18"/>
    <x v="0"/>
    <x v="0"/>
    <x v="0"/>
    <x v="1"/>
  </r>
  <r>
    <n v="3139"/>
    <s v="David Powell"/>
    <x v="0"/>
    <n v="0.09"/>
    <n v="280.98"/>
    <n v="57"/>
    <x v="0"/>
    <x v="2"/>
    <x v="0"/>
    <x v="9"/>
    <x v="3"/>
    <s v="Hon 2090 “Pillow Soft” Series Mid Back Swivel/Tilt Chairs"/>
    <n v="0.78"/>
    <s v="United States"/>
    <x v="3"/>
    <x v="33"/>
    <x v="679"/>
    <x v="753"/>
    <d v="2015-05-02T00:00:00"/>
    <x v="4"/>
    <x v="4"/>
    <x v="120"/>
    <d v="2015-05-05T00:00:00"/>
    <d v="2015-05-05T00:00:00"/>
    <d v="2015-05-31T00:00:00"/>
    <d v="2015-05-05T00:00:00"/>
    <n v="252.488"/>
    <n v="31"/>
    <n v="7974.21"/>
    <x v="935"/>
    <n v="280.89000000000004"/>
    <x v="3"/>
    <x v="0"/>
    <n v="3.1663073834273241E-2"/>
    <n v="8226.6980000000003"/>
    <x v="17"/>
    <s v="May 2015"/>
    <s v="May 2015  Week 18"/>
    <x v="0"/>
    <x v="0"/>
    <x v="0"/>
    <x v="1"/>
  </r>
  <r>
    <n v="3367"/>
    <s v="Renee McKenzie"/>
    <x v="0"/>
    <n v="0.08"/>
    <n v="30.97"/>
    <n v="4"/>
    <x v="1"/>
    <x v="2"/>
    <x v="1"/>
    <x v="1"/>
    <x v="5"/>
    <s v="Microsoft Multimedia Keyboard"/>
    <n v="0.74"/>
    <s v="United States"/>
    <x v="3"/>
    <x v="27"/>
    <x v="680"/>
    <x v="754"/>
    <d v="2015-05-02T00:00:00"/>
    <x v="4"/>
    <x v="4"/>
    <x v="120"/>
    <d v="2015-05-03T00:00:00"/>
    <d v="2015-05-03T00:00:00"/>
    <d v="2015-05-31T00:00:00"/>
    <d v="2015-05-03T00:00:00"/>
    <n v="10.68"/>
    <n v="26"/>
    <n v="758.97"/>
    <x v="936"/>
    <n v="30.89"/>
    <x v="3"/>
    <x v="1"/>
    <n v="1.4071702438831574E-2"/>
    <n v="769.65"/>
    <x v="17"/>
    <s v="May 2015"/>
    <s v="May 2015  Week 18"/>
    <x v="0"/>
    <x v="0"/>
    <x v="0"/>
    <x v="1"/>
  </r>
  <r>
    <n v="3367"/>
    <s v="Renee McKenzie"/>
    <x v="0"/>
    <n v="0.1"/>
    <n v="4.13"/>
    <n v="0.5"/>
    <x v="2"/>
    <x v="2"/>
    <x v="2"/>
    <x v="13"/>
    <x v="5"/>
    <s v="Avery 506"/>
    <n v="0.39"/>
    <s v="United States"/>
    <x v="3"/>
    <x v="27"/>
    <x v="680"/>
    <x v="754"/>
    <d v="2015-05-02T00:00:00"/>
    <x v="4"/>
    <x v="4"/>
    <x v="120"/>
    <d v="2015-05-04T00:00:00"/>
    <d v="2015-05-04T00:00:00"/>
    <d v="2015-05-31T00:00:00"/>
    <d v="2015-05-04T00:00:00"/>
    <n v="58.263599999999997"/>
    <n v="18"/>
    <n v="84.44"/>
    <x v="936"/>
    <n v="4.03"/>
    <x v="3"/>
    <x v="2"/>
    <n v="0.69"/>
    <n v="142.70359999999999"/>
    <x v="17"/>
    <s v="May 2015"/>
    <s v="May 2015  Week 18"/>
    <x v="1"/>
    <x v="1"/>
    <x v="1"/>
    <x v="1"/>
  </r>
  <r>
    <n v="408"/>
    <s v="Calvin Parsons Walter"/>
    <x v="2"/>
    <n v="7.0000000000000007E-2"/>
    <n v="29.17"/>
    <n v="6.27"/>
    <x v="1"/>
    <x v="3"/>
    <x v="2"/>
    <x v="5"/>
    <x v="5"/>
    <s v="Binding Machine Supplies"/>
    <n v="0.37"/>
    <s v="United States"/>
    <x v="1"/>
    <x v="18"/>
    <x v="681"/>
    <x v="755"/>
    <d v="2015-05-02T00:00:00"/>
    <x v="4"/>
    <x v="4"/>
    <x v="120"/>
    <d v="2015-05-06T00:00:00"/>
    <d v="2015-05-06T00:00:00"/>
    <d v="2015-05-31T00:00:00"/>
    <d v="2015-05-06T00:00:00"/>
    <n v="236.2371"/>
    <n v="14"/>
    <n v="400.47"/>
    <x v="937"/>
    <n v="29.1"/>
    <x v="1"/>
    <x v="4"/>
    <n v="0.58989961794890999"/>
    <n v="636.70710000000008"/>
    <x v="17"/>
    <s v="May 2015"/>
    <s v="May 2015  Week 18"/>
    <x v="0"/>
    <x v="0"/>
    <x v="0"/>
    <x v="1"/>
  </r>
  <r>
    <n v="2426"/>
    <s v="Dorothy Holt"/>
    <x v="2"/>
    <n v="0.08"/>
    <n v="4.4800000000000004"/>
    <n v="49"/>
    <x v="1"/>
    <x v="0"/>
    <x v="2"/>
    <x v="8"/>
    <x v="4"/>
    <s v="Hoover Portapower™ Portable Vacuum"/>
    <n v="0.6"/>
    <s v="United States"/>
    <x v="1"/>
    <x v="18"/>
    <x v="466"/>
    <x v="510"/>
    <d v="2015-05-02T00:00:00"/>
    <x v="4"/>
    <x v="4"/>
    <x v="120"/>
    <d v="2015-05-02T00:00:00"/>
    <d v="2015-05-02T00:00:00"/>
    <d v="2015-05-31T00:00:00"/>
    <d v="2015-05-02T00:00:00"/>
    <n v="139.58009999999999"/>
    <n v="37"/>
    <n v="202.29"/>
    <x v="938"/>
    <n v="4.4000000000000004"/>
    <x v="1"/>
    <x v="6"/>
    <n v="0.69"/>
    <n v="341.87009999999998"/>
    <x v="17"/>
    <s v="May 2015"/>
    <s v="May 2015  Week 18"/>
    <x v="1"/>
    <x v="1"/>
    <x v="0"/>
    <x v="1"/>
  </r>
  <r>
    <n v="2426"/>
    <s v="Dorothy Holt"/>
    <x v="2"/>
    <n v="0"/>
    <n v="17.670000000000002"/>
    <n v="8.99"/>
    <x v="1"/>
    <x v="0"/>
    <x v="0"/>
    <x v="11"/>
    <x v="1"/>
    <s v="Executive Impressions 12&quot; Wall Clock"/>
    <n v="0.47"/>
    <s v="United States"/>
    <x v="1"/>
    <x v="18"/>
    <x v="466"/>
    <x v="510"/>
    <d v="2015-05-02T00:00:00"/>
    <x v="4"/>
    <x v="4"/>
    <x v="120"/>
    <d v="2015-05-09T00:00:00"/>
    <d v="2015-05-09T00:00:00"/>
    <d v="2015-05-31T00:00:00"/>
    <d v="2015-05-09T00:00:00"/>
    <n v="109.67"/>
    <n v="9"/>
    <n v="168.71"/>
    <x v="938"/>
    <n v="17.670000000000002"/>
    <x v="1"/>
    <x v="7"/>
    <n v="0.65005038231284451"/>
    <n v="278.38"/>
    <x v="17"/>
    <s v="May 2015"/>
    <s v="May 2015  Week 18"/>
    <x v="1"/>
    <x v="1"/>
    <x v="1"/>
    <x v="1"/>
  </r>
  <r>
    <n v="2578"/>
    <s v="Kent Gill"/>
    <x v="2"/>
    <n v="0.04"/>
    <n v="8.6"/>
    <n v="6.19"/>
    <x v="1"/>
    <x v="2"/>
    <x v="2"/>
    <x v="5"/>
    <x v="5"/>
    <s v="Avery Printable Repositionable Plastic Tabs"/>
    <n v="0.38"/>
    <s v="United States"/>
    <x v="0"/>
    <x v="16"/>
    <x v="682"/>
    <x v="756"/>
    <d v="2015-05-02T00:00:00"/>
    <x v="4"/>
    <x v="4"/>
    <x v="120"/>
    <d v="2015-05-04T00:00:00"/>
    <d v="2015-05-04T00:00:00"/>
    <d v="2015-05-31T00:00:00"/>
    <d v="2015-05-04T00:00:00"/>
    <n v="309.71159999999998"/>
    <n v="5"/>
    <n v="46.85"/>
    <x v="939"/>
    <n v="8.56"/>
    <x v="0"/>
    <x v="2"/>
    <n v="6.6107065101387397"/>
    <n v="356.5616"/>
    <x v="17"/>
    <s v="May 2015"/>
    <s v="May 2015  Week 18"/>
    <x v="0"/>
    <x v="0"/>
    <x v="0"/>
    <x v="1"/>
  </r>
  <r>
    <n v="2578"/>
    <s v="Kent Gill"/>
    <x v="2"/>
    <n v="0.01"/>
    <n v="3.58"/>
    <n v="1.63"/>
    <x v="1"/>
    <x v="2"/>
    <x v="2"/>
    <x v="14"/>
    <x v="2"/>
    <s v="OIC Colored Binder Clips, Assorted Sizes"/>
    <n v="0.36"/>
    <s v="United States"/>
    <x v="0"/>
    <x v="16"/>
    <x v="682"/>
    <x v="756"/>
    <d v="2015-05-02T00:00:00"/>
    <x v="4"/>
    <x v="4"/>
    <x v="120"/>
    <d v="2015-05-06T00:00:00"/>
    <d v="2015-05-06T00:00:00"/>
    <d v="2015-05-31T00:00:00"/>
    <d v="2015-05-06T00:00:00"/>
    <n v="-128.85599999999999"/>
    <n v="26"/>
    <n v="93.57"/>
    <x v="939"/>
    <n v="3.5700000000000003"/>
    <x v="0"/>
    <x v="4"/>
    <n v="-1.3771080474511062"/>
    <n v="-35.286000000000001"/>
    <x v="17"/>
    <s v="May 2015"/>
    <s v="May 2015  Week 18"/>
    <x v="1"/>
    <x v="1"/>
    <x v="1"/>
    <x v="1"/>
  </r>
  <r>
    <n v="2578"/>
    <s v="Kent Gill"/>
    <x v="2"/>
    <n v="0.08"/>
    <n v="105.49"/>
    <n v="41.64"/>
    <x v="0"/>
    <x v="2"/>
    <x v="0"/>
    <x v="0"/>
    <x v="0"/>
    <s v="Balt Solid Wood Rectangular Table"/>
    <n v="0.75"/>
    <s v="United States"/>
    <x v="0"/>
    <x v="16"/>
    <x v="682"/>
    <x v="756"/>
    <d v="2015-05-02T00:00:00"/>
    <x v="4"/>
    <x v="4"/>
    <x v="120"/>
    <d v="2015-05-09T00:00:00"/>
    <d v="2015-05-09T00:00:00"/>
    <d v="2015-05-31T00:00:00"/>
    <d v="2015-05-09T00:00:00"/>
    <n v="-36.945999999999998"/>
    <n v="34"/>
    <n v="2694.49"/>
    <x v="939"/>
    <n v="105.41"/>
    <x v="0"/>
    <x v="7"/>
    <n v="-1.3711685699334569E-2"/>
    <n v="2657.5439999999999"/>
    <x v="17"/>
    <s v="May 2015"/>
    <s v="May 2015  Week 18"/>
    <x v="1"/>
    <x v="1"/>
    <x v="1"/>
    <x v="1"/>
  </r>
  <r>
    <n v="2531"/>
    <s v="Rick Houston"/>
    <x v="4"/>
    <n v="0.08"/>
    <n v="4"/>
    <n v="1.3"/>
    <x v="1"/>
    <x v="0"/>
    <x v="2"/>
    <x v="7"/>
    <x v="2"/>
    <s v="EcoTones® Memo Sheets"/>
    <n v="0.37"/>
    <s v="United States"/>
    <x v="2"/>
    <x v="8"/>
    <x v="683"/>
    <x v="757"/>
    <d v="2015-05-02T00:00:00"/>
    <x v="4"/>
    <x v="4"/>
    <x v="120"/>
    <d v="2015-05-04T00:00:00"/>
    <d v="2015-05-04T00:00:00"/>
    <d v="2015-05-31T00:00:00"/>
    <d v="2015-05-04T00:00:00"/>
    <n v="28.4"/>
    <n v="14"/>
    <n v="51.99"/>
    <x v="940"/>
    <n v="3.92"/>
    <x v="2"/>
    <x v="2"/>
    <n v="0.54625889594152721"/>
    <n v="80.39"/>
    <x v="17"/>
    <s v="May 2015"/>
    <s v="May 2015  Week 18"/>
    <x v="0"/>
    <x v="0"/>
    <x v="0"/>
    <x v="1"/>
  </r>
  <r>
    <n v="27"/>
    <s v="Guy Gallagher"/>
    <x v="3"/>
    <n v="0.04"/>
    <n v="4.1399999999999997"/>
    <n v="6.6"/>
    <x v="1"/>
    <x v="3"/>
    <x v="0"/>
    <x v="11"/>
    <x v="5"/>
    <s v="Eldon Image Series Black Desk Accessories"/>
    <n v="0.49"/>
    <s v="United States"/>
    <x v="2"/>
    <x v="8"/>
    <x v="558"/>
    <x v="758"/>
    <d v="2015-05-02T00:00:00"/>
    <x v="4"/>
    <x v="4"/>
    <x v="120"/>
    <d v="2015-05-04T00:00:00"/>
    <d v="2015-05-04T00:00:00"/>
    <d v="2015-05-31T00:00:00"/>
    <d v="2015-05-04T00:00:00"/>
    <n v="8.8940000000000001"/>
    <n v="12"/>
    <n v="54.78"/>
    <x v="941"/>
    <n v="4.0999999999999996"/>
    <x v="2"/>
    <x v="2"/>
    <n v="0.16235852500912742"/>
    <n v="63.673999999999999"/>
    <x v="17"/>
    <s v="May 2015"/>
    <s v="May 2015  Week 18"/>
    <x v="0"/>
    <x v="0"/>
    <x v="0"/>
    <x v="1"/>
  </r>
  <r>
    <n v="3386"/>
    <s v="Carmen Elmore"/>
    <x v="0"/>
    <n v="0"/>
    <n v="2.61"/>
    <n v="0.5"/>
    <x v="1"/>
    <x v="3"/>
    <x v="2"/>
    <x v="13"/>
    <x v="5"/>
    <s v="Avery 494"/>
    <n v="0.39"/>
    <s v="United States"/>
    <x v="3"/>
    <x v="27"/>
    <x v="632"/>
    <x v="759"/>
    <d v="2015-05-03T00:00:00"/>
    <x v="4"/>
    <x v="4"/>
    <x v="121"/>
    <d v="2015-05-05T00:00:00"/>
    <d v="2015-05-05T00:00:00"/>
    <d v="2015-05-31T00:00:00"/>
    <d v="2015-05-05T00:00:00"/>
    <n v="19.554600000000001"/>
    <n v="10"/>
    <n v="28.34"/>
    <x v="942"/>
    <n v="2.61"/>
    <x v="3"/>
    <x v="2"/>
    <n v="0.69000000000000006"/>
    <n v="47.894599999999997"/>
    <x v="18"/>
    <s v="May 2015"/>
    <s v="May 2015  Week 19"/>
    <x v="0"/>
    <x v="0"/>
    <x v="0"/>
    <x v="1"/>
  </r>
  <r>
    <n v="3386"/>
    <s v="Carmen Elmore"/>
    <x v="0"/>
    <n v="0.04"/>
    <n v="25.38"/>
    <n v="8.99"/>
    <x v="2"/>
    <x v="3"/>
    <x v="0"/>
    <x v="11"/>
    <x v="1"/>
    <s v="Executive Impressions 13&quot; Chairman Wall Clock"/>
    <n v="0.5"/>
    <s v="United States"/>
    <x v="3"/>
    <x v="27"/>
    <x v="632"/>
    <x v="759"/>
    <d v="2015-05-03T00:00:00"/>
    <x v="4"/>
    <x v="4"/>
    <x v="121"/>
    <d v="2015-05-06T00:00:00"/>
    <d v="2015-05-06T00:00:00"/>
    <d v="2015-05-31T00:00:00"/>
    <d v="2015-05-06T00:00:00"/>
    <n v="152.482"/>
    <n v="35"/>
    <n v="861.3"/>
    <x v="942"/>
    <n v="25.34"/>
    <x v="3"/>
    <x v="0"/>
    <n v="0.17703703703703705"/>
    <n v="1013.7819999999999"/>
    <x v="18"/>
    <s v="May 2015"/>
    <s v="May 2015  Week 19"/>
    <x v="1"/>
    <x v="1"/>
    <x v="1"/>
    <x v="1"/>
  </r>
  <r>
    <n v="2157"/>
    <s v="Tom Hoyle Honeycutt"/>
    <x v="1"/>
    <n v="7.0000000000000007E-2"/>
    <n v="30.93"/>
    <n v="3.92"/>
    <x v="1"/>
    <x v="2"/>
    <x v="0"/>
    <x v="11"/>
    <x v="1"/>
    <s v="Advantus Employee of the Month Certificate Frame, 11 x 13-1/2"/>
    <n v="0.44"/>
    <s v="United States"/>
    <x v="1"/>
    <x v="25"/>
    <x v="476"/>
    <x v="520"/>
    <d v="2015-05-03T00:00:00"/>
    <x v="4"/>
    <x v="4"/>
    <x v="121"/>
    <d v="2015-05-04T00:00:00"/>
    <d v="2015-05-04T00:00:00"/>
    <d v="2015-05-31T00:00:00"/>
    <d v="2015-05-04T00:00:00"/>
    <n v="398.30250000000001"/>
    <n v="19"/>
    <n v="577.25"/>
    <x v="943"/>
    <n v="30.86"/>
    <x v="1"/>
    <x v="1"/>
    <n v="0.69000000000000006"/>
    <n v="975.55250000000001"/>
    <x v="18"/>
    <s v="May 2015"/>
    <s v="May 2015  Week 19"/>
    <x v="1"/>
    <x v="1"/>
    <x v="0"/>
    <x v="1"/>
  </r>
  <r>
    <n v="2157"/>
    <s v="Tom Hoyle Honeycutt"/>
    <x v="1"/>
    <n v="0.05"/>
    <n v="297.48"/>
    <n v="18.059999999999999"/>
    <x v="0"/>
    <x v="2"/>
    <x v="1"/>
    <x v="3"/>
    <x v="3"/>
    <s v="Panasonic KX-P3200 Dot Matrix Printer"/>
    <n v="0.6"/>
    <s v="United States"/>
    <x v="1"/>
    <x v="25"/>
    <x v="476"/>
    <x v="520"/>
    <d v="2015-05-03T00:00:00"/>
    <x v="4"/>
    <x v="4"/>
    <x v="121"/>
    <d v="2015-05-04T00:00:00"/>
    <d v="2015-05-04T00:00:00"/>
    <d v="2015-05-31T00:00:00"/>
    <d v="2015-05-04T00:00:00"/>
    <n v="709.85199999999998"/>
    <n v="14"/>
    <n v="4075.18"/>
    <x v="943"/>
    <n v="297.43"/>
    <x v="1"/>
    <x v="1"/>
    <n v="0.17418911557280906"/>
    <n v="4785.0320000000002"/>
    <x v="18"/>
    <s v="May 2015"/>
    <s v="May 2015  Week 19"/>
    <x v="1"/>
    <x v="1"/>
    <x v="1"/>
    <x v="1"/>
  </r>
  <r>
    <n v="2157"/>
    <s v="Tom Hoyle Honeycutt"/>
    <x v="1"/>
    <n v="7.0000000000000007E-2"/>
    <n v="296.18"/>
    <n v="54.12"/>
    <x v="0"/>
    <x v="2"/>
    <x v="0"/>
    <x v="0"/>
    <x v="0"/>
    <s v="Hon 94000 Series Round Tables"/>
    <n v="0.76"/>
    <s v="United States"/>
    <x v="1"/>
    <x v="25"/>
    <x v="476"/>
    <x v="520"/>
    <d v="2015-05-03T00:00:00"/>
    <x v="4"/>
    <x v="4"/>
    <x v="121"/>
    <d v="2015-05-05T00:00:00"/>
    <d v="2015-05-05T00:00:00"/>
    <d v="2015-05-31T00:00:00"/>
    <d v="2015-05-05T00:00:00"/>
    <n v="80.809200000000004"/>
    <n v="6"/>
    <n v="1798.23"/>
    <x v="943"/>
    <n v="296.11"/>
    <x v="1"/>
    <x v="2"/>
    <n v="4.4938189219399079E-2"/>
    <n v="1879.0391999999999"/>
    <x v="18"/>
    <s v="May 2015"/>
    <s v="May 2015  Week 19"/>
    <x v="1"/>
    <x v="1"/>
    <x v="1"/>
    <x v="1"/>
  </r>
  <r>
    <n v="1391"/>
    <s v="Carolyn Greer"/>
    <x v="2"/>
    <n v="7.0000000000000007E-2"/>
    <n v="12.28"/>
    <n v="6.13"/>
    <x v="1"/>
    <x v="0"/>
    <x v="2"/>
    <x v="6"/>
    <x v="5"/>
    <s v="Recycled Eldon Regeneration Jumbo File"/>
    <n v="0.56999999999999995"/>
    <s v="United States"/>
    <x v="2"/>
    <x v="8"/>
    <x v="656"/>
    <x v="724"/>
    <d v="2015-05-03T00:00:00"/>
    <x v="4"/>
    <x v="4"/>
    <x v="121"/>
    <d v="2015-05-10T00:00:00"/>
    <d v="2015-05-10T00:00:00"/>
    <d v="2015-05-31T00:00:00"/>
    <d v="2015-05-10T00:00:00"/>
    <n v="15.236000000000001"/>
    <n v="33"/>
    <n v="389.59"/>
    <x v="944"/>
    <n v="12.209999999999999"/>
    <x v="2"/>
    <x v="7"/>
    <n v="3.9107779973818632E-2"/>
    <n v="404.82599999999996"/>
    <x v="18"/>
    <s v="May 2015"/>
    <s v="May 2015  Week 19"/>
    <x v="1"/>
    <x v="1"/>
    <x v="0"/>
    <x v="1"/>
  </r>
  <r>
    <n v="1680"/>
    <s v="Esther Whitaker"/>
    <x v="2"/>
    <n v="0.09"/>
    <n v="30.98"/>
    <n v="19.510000000000002"/>
    <x v="1"/>
    <x v="1"/>
    <x v="2"/>
    <x v="15"/>
    <x v="5"/>
    <s v="Staples Colored Interoffice Envelopes"/>
    <n v="0.36"/>
    <s v="United States"/>
    <x v="3"/>
    <x v="27"/>
    <x v="197"/>
    <x v="760"/>
    <d v="2015-05-03T00:00:00"/>
    <x v="4"/>
    <x v="4"/>
    <x v="121"/>
    <d v="2015-05-05T00:00:00"/>
    <d v="2015-05-05T00:00:00"/>
    <d v="2015-05-31T00:00:00"/>
    <d v="2015-05-05T00:00:00"/>
    <n v="-163.53"/>
    <n v="18"/>
    <n v="514.62"/>
    <x v="945"/>
    <n v="30.89"/>
    <x v="3"/>
    <x v="2"/>
    <n v="-0.31776845050717034"/>
    <n v="351.09000000000003"/>
    <x v="18"/>
    <s v="May 2015"/>
    <s v="May 2015  Week 19"/>
    <x v="0"/>
    <x v="0"/>
    <x v="0"/>
    <x v="1"/>
  </r>
  <r>
    <n v="1680"/>
    <s v="Esther Whitaker"/>
    <x v="2"/>
    <n v="0.03"/>
    <n v="49.34"/>
    <n v="10.25"/>
    <x v="1"/>
    <x v="1"/>
    <x v="0"/>
    <x v="11"/>
    <x v="4"/>
    <s v="Electrix Fluorescent Magnifier Lamps &amp; Weighted Base"/>
    <n v="0.56999999999999995"/>
    <s v="United States"/>
    <x v="3"/>
    <x v="27"/>
    <x v="197"/>
    <x v="760"/>
    <d v="2015-05-03T00:00:00"/>
    <x v="4"/>
    <x v="4"/>
    <x v="121"/>
    <d v="2015-05-05T00:00:00"/>
    <d v="2015-05-05T00:00:00"/>
    <d v="2015-05-31T00:00:00"/>
    <d v="2015-05-05T00:00:00"/>
    <n v="554.77"/>
    <n v="17"/>
    <n v="817.32"/>
    <x v="945"/>
    <n v="49.31"/>
    <x v="3"/>
    <x v="2"/>
    <n v="0.67876719032936905"/>
    <n v="1372.0900000000001"/>
    <x v="18"/>
    <s v="May 2015"/>
    <s v="May 2015  Week 19"/>
    <x v="1"/>
    <x v="1"/>
    <x v="1"/>
    <x v="1"/>
  </r>
  <r>
    <n v="94"/>
    <s v="Eddie House Mueller"/>
    <x v="3"/>
    <n v="0.04"/>
    <n v="160.97999999999999"/>
    <n v="30"/>
    <x v="0"/>
    <x v="2"/>
    <x v="0"/>
    <x v="9"/>
    <x v="3"/>
    <s v="Office Star - Mid Back Dual function Ergonomic High Back Chair with 2-Way Adjustable Arms"/>
    <n v="0.62"/>
    <s v="United States"/>
    <x v="1"/>
    <x v="10"/>
    <x v="129"/>
    <x v="761"/>
    <d v="2015-05-03T00:00:00"/>
    <x v="4"/>
    <x v="4"/>
    <x v="121"/>
    <d v="2015-05-05T00:00:00"/>
    <d v="2015-05-05T00:00:00"/>
    <d v="2015-05-31T00:00:00"/>
    <d v="2015-05-05T00:00:00"/>
    <n v="116.1"/>
    <n v="37"/>
    <n v="6276.34"/>
    <x v="946"/>
    <n v="160.94"/>
    <x v="1"/>
    <x v="2"/>
    <n v="1.8498041852417171E-2"/>
    <n v="6392.4400000000005"/>
    <x v="18"/>
    <s v="May 2015"/>
    <s v="May 2015  Week 19"/>
    <x v="0"/>
    <x v="0"/>
    <x v="0"/>
    <x v="1"/>
  </r>
  <r>
    <n v="94"/>
    <s v="Eddie House Mueller"/>
    <x v="3"/>
    <n v="0.01"/>
    <n v="17.98"/>
    <n v="4"/>
    <x v="1"/>
    <x v="2"/>
    <x v="1"/>
    <x v="1"/>
    <x v="5"/>
    <s v="Belkin 107-key enhanced keyboard, USB/PS/2 interface"/>
    <n v="0.79"/>
    <s v="United States"/>
    <x v="1"/>
    <x v="10"/>
    <x v="129"/>
    <x v="761"/>
    <d v="2015-05-03T00:00:00"/>
    <x v="4"/>
    <x v="4"/>
    <x v="121"/>
    <d v="2015-05-05T00:00:00"/>
    <d v="2015-05-05T00:00:00"/>
    <d v="2015-05-31T00:00:00"/>
    <d v="2015-05-05T00:00:00"/>
    <n v="-87.96"/>
    <n v="146"/>
    <n v="2664.4"/>
    <x v="946"/>
    <n v="17.97"/>
    <x v="1"/>
    <x v="2"/>
    <n v="-3.3013061101936643E-2"/>
    <n v="2576.44"/>
    <x v="18"/>
    <s v="May 2015"/>
    <s v="May 2015  Week 19"/>
    <x v="1"/>
    <x v="1"/>
    <x v="1"/>
    <x v="1"/>
  </r>
  <r>
    <n v="97"/>
    <s v="Max McKenna"/>
    <x v="3"/>
    <n v="0.04"/>
    <n v="160.97999999999999"/>
    <n v="30"/>
    <x v="0"/>
    <x v="2"/>
    <x v="0"/>
    <x v="9"/>
    <x v="3"/>
    <s v="Office Star - Mid Back Dual function Ergonomic High Back Chair with 2-Way Adjustable Arms"/>
    <n v="0.62"/>
    <s v="United States"/>
    <x v="1"/>
    <x v="38"/>
    <x v="684"/>
    <x v="762"/>
    <d v="2015-05-03T00:00:00"/>
    <x v="4"/>
    <x v="4"/>
    <x v="121"/>
    <d v="2015-05-05T00:00:00"/>
    <d v="2015-05-05T00:00:00"/>
    <d v="2015-05-31T00:00:00"/>
    <d v="2015-05-05T00:00:00"/>
    <n v="255.42"/>
    <n v="9"/>
    <n v="1526.68"/>
    <x v="947"/>
    <n v="160.94"/>
    <x v="1"/>
    <x v="2"/>
    <n v="0.16730421568370579"/>
    <n v="1782.1000000000001"/>
    <x v="18"/>
    <s v="May 2015"/>
    <s v="May 2015  Week 19"/>
    <x v="0"/>
    <x v="0"/>
    <x v="0"/>
    <x v="1"/>
  </r>
  <r>
    <n v="97"/>
    <s v="Max McKenna"/>
    <x v="3"/>
    <n v="0.06"/>
    <n v="115.99"/>
    <n v="8.99"/>
    <x v="1"/>
    <x v="2"/>
    <x v="1"/>
    <x v="12"/>
    <x v="5"/>
    <s v="5185"/>
    <n v="0.57999999999999996"/>
    <s v="United States"/>
    <x v="1"/>
    <x v="38"/>
    <x v="684"/>
    <x v="762"/>
    <d v="2015-05-03T00:00:00"/>
    <x v="4"/>
    <x v="4"/>
    <x v="121"/>
    <d v="2015-05-04T00:00:00"/>
    <d v="2015-05-04T00:00:00"/>
    <d v="2015-05-31T00:00:00"/>
    <d v="2015-05-04T00:00:00"/>
    <n v="685.6146"/>
    <n v="20"/>
    <n v="1952.56"/>
    <x v="947"/>
    <n v="115.92999999999999"/>
    <x v="1"/>
    <x v="1"/>
    <n v="0.35113625189494818"/>
    <n v="2638.1745999999998"/>
    <x v="18"/>
    <s v="May 2015"/>
    <s v="May 2015  Week 19"/>
    <x v="1"/>
    <x v="1"/>
    <x v="1"/>
    <x v="1"/>
  </r>
  <r>
    <n v="1869"/>
    <s v="Roberta Daniel"/>
    <x v="3"/>
    <n v="0.08"/>
    <n v="8.09"/>
    <n v="7.96"/>
    <x v="1"/>
    <x v="1"/>
    <x v="0"/>
    <x v="11"/>
    <x v="5"/>
    <s v="6&quot; Cubicle Wall Clock, Black"/>
    <n v="0.49"/>
    <s v="United States"/>
    <x v="2"/>
    <x v="43"/>
    <x v="685"/>
    <x v="763"/>
    <d v="2015-05-03T00:00:00"/>
    <x v="4"/>
    <x v="4"/>
    <x v="121"/>
    <d v="2015-05-04T00:00:00"/>
    <d v="2015-05-04T00:00:00"/>
    <d v="2015-05-31T00:00:00"/>
    <d v="2015-05-04T00:00:00"/>
    <n v="-88.82"/>
    <n v="10"/>
    <n v="80.349999999999994"/>
    <x v="948"/>
    <n v="8.01"/>
    <x v="2"/>
    <x v="1"/>
    <n v="-1.1054138145612944"/>
    <n v="-8.4699999999999989"/>
    <x v="18"/>
    <s v="May 2015"/>
    <s v="May 2015  Week 19"/>
    <x v="0"/>
    <x v="0"/>
    <x v="0"/>
    <x v="1"/>
  </r>
  <r>
    <n v="335"/>
    <s v="Curtis O'Connell"/>
    <x v="0"/>
    <n v="0.09"/>
    <n v="6.28"/>
    <n v="5.29"/>
    <x v="1"/>
    <x v="3"/>
    <x v="0"/>
    <x v="11"/>
    <x v="5"/>
    <s v="Eldon® 200 Class™ Desk Accessories, Burgundy"/>
    <n v="0.43"/>
    <s v="United States"/>
    <x v="2"/>
    <x v="14"/>
    <x v="686"/>
    <x v="764"/>
    <d v="2015-05-04T00:00:00"/>
    <x v="4"/>
    <x v="4"/>
    <x v="122"/>
    <d v="2015-05-04T00:00:00"/>
    <d v="2015-05-04T00:00:00"/>
    <d v="2015-05-31T00:00:00"/>
    <d v="2015-05-04T00:00:00"/>
    <n v="-5.2"/>
    <n v="1"/>
    <n v="8.5299999999999994"/>
    <x v="949"/>
    <n v="6.19"/>
    <x v="2"/>
    <x v="6"/>
    <n v="-0.60961313012895668"/>
    <n v="3.3299999999999992"/>
    <x v="18"/>
    <s v="May 2015"/>
    <s v="May 2015  Week 19"/>
    <x v="0"/>
    <x v="0"/>
    <x v="0"/>
    <x v="1"/>
  </r>
  <r>
    <n v="342"/>
    <s v="Jacqueline Noble"/>
    <x v="0"/>
    <n v="0.01"/>
    <n v="3.26"/>
    <n v="1.86"/>
    <x v="1"/>
    <x v="3"/>
    <x v="2"/>
    <x v="2"/>
    <x v="2"/>
    <s v="Avery Hi-Liter GlideStik Fluorescent Highlighter, Yellow Ink"/>
    <n v="0.41"/>
    <s v="United States"/>
    <x v="0"/>
    <x v="12"/>
    <x v="16"/>
    <x v="765"/>
    <d v="2015-05-04T00:00:00"/>
    <x v="4"/>
    <x v="4"/>
    <x v="122"/>
    <d v="2015-05-06T00:00:00"/>
    <d v="2015-05-06T00:00:00"/>
    <d v="2015-05-31T00:00:00"/>
    <d v="2015-05-06T00:00:00"/>
    <n v="-4.6683000000000003"/>
    <n v="20"/>
    <n v="73.97"/>
    <x v="950"/>
    <n v="3.25"/>
    <x v="0"/>
    <x v="2"/>
    <n v="-6.3110720562390157E-2"/>
    <n v="69.301699999999997"/>
    <x v="18"/>
    <s v="May 2015"/>
    <s v="May 2015  Week 19"/>
    <x v="0"/>
    <x v="0"/>
    <x v="0"/>
    <x v="1"/>
  </r>
  <r>
    <n v="344"/>
    <s v="Rosemary English"/>
    <x v="0"/>
    <n v="0.01"/>
    <n v="3.26"/>
    <n v="1.86"/>
    <x v="1"/>
    <x v="3"/>
    <x v="2"/>
    <x v="2"/>
    <x v="2"/>
    <s v="Avery Hi-Liter GlideStik Fluorescent Highlighter, Yellow Ink"/>
    <n v="0.41"/>
    <s v="United States"/>
    <x v="3"/>
    <x v="29"/>
    <x v="687"/>
    <x v="766"/>
    <d v="2015-05-04T00:00:00"/>
    <x v="4"/>
    <x v="4"/>
    <x v="122"/>
    <d v="2015-05-06T00:00:00"/>
    <d v="2015-05-06T00:00:00"/>
    <d v="2015-05-31T00:00:00"/>
    <d v="2015-05-06T00:00:00"/>
    <n v="0.70199999999999996"/>
    <n v="5"/>
    <n v="18.489999999999998"/>
    <x v="951"/>
    <n v="3.25"/>
    <x v="3"/>
    <x v="2"/>
    <n v="3.7966468361276366E-2"/>
    <n v="19.192"/>
    <x v="18"/>
    <s v="May 2015"/>
    <s v="May 2015  Week 19"/>
    <x v="0"/>
    <x v="0"/>
    <x v="0"/>
    <x v="1"/>
  </r>
  <r>
    <n v="2289"/>
    <s v="Ryan Herman"/>
    <x v="0"/>
    <n v="0.01"/>
    <n v="7.59"/>
    <n v="4"/>
    <x v="1"/>
    <x v="2"/>
    <x v="0"/>
    <x v="11"/>
    <x v="2"/>
    <s v="Master Giant Foot® Doorstop, Safety Yellow"/>
    <n v="0.42"/>
    <s v="United States"/>
    <x v="1"/>
    <x v="7"/>
    <x v="260"/>
    <x v="275"/>
    <d v="2015-05-04T00:00:00"/>
    <x v="4"/>
    <x v="4"/>
    <x v="122"/>
    <d v="2015-05-04T00:00:00"/>
    <d v="2015-05-04T00:00:00"/>
    <d v="2015-05-31T00:00:00"/>
    <d v="2015-05-04T00:00:00"/>
    <n v="2.97"/>
    <n v="17"/>
    <n v="136.25"/>
    <x v="952"/>
    <n v="7.58"/>
    <x v="1"/>
    <x v="6"/>
    <n v="2.1798165137614681E-2"/>
    <n v="139.22"/>
    <x v="18"/>
    <s v="May 2015"/>
    <s v="May 2015  Week 19"/>
    <x v="0"/>
    <x v="0"/>
    <x v="0"/>
    <x v="1"/>
  </r>
  <r>
    <n v="2650"/>
    <s v="Joanne Chu"/>
    <x v="0"/>
    <n v="0.05"/>
    <n v="35.99"/>
    <n v="5.99"/>
    <x v="1"/>
    <x v="3"/>
    <x v="1"/>
    <x v="12"/>
    <x v="2"/>
    <s v="Accessory41"/>
    <n v="0.38"/>
    <s v="United States"/>
    <x v="3"/>
    <x v="28"/>
    <x v="688"/>
    <x v="767"/>
    <d v="2015-05-04T00:00:00"/>
    <x v="4"/>
    <x v="4"/>
    <x v="122"/>
    <d v="2015-05-05T00:00:00"/>
    <d v="2015-05-05T00:00:00"/>
    <d v="2015-05-31T00:00:00"/>
    <d v="2015-05-05T00:00:00"/>
    <n v="524.31719999999996"/>
    <n v="26"/>
    <n v="759.88"/>
    <x v="953"/>
    <n v="35.940000000000005"/>
    <x v="3"/>
    <x v="1"/>
    <n v="0.69"/>
    <n v="1284.1972000000001"/>
    <x v="18"/>
    <s v="May 2015"/>
    <s v="May 2015  Week 19"/>
    <x v="0"/>
    <x v="0"/>
    <x v="0"/>
    <x v="1"/>
  </r>
  <r>
    <n v="2689"/>
    <s v="Marlene Gray"/>
    <x v="0"/>
    <n v="0.09"/>
    <n v="3.75"/>
    <n v="0.5"/>
    <x v="1"/>
    <x v="2"/>
    <x v="2"/>
    <x v="13"/>
    <x v="5"/>
    <s v="Avery 496"/>
    <n v="0.37"/>
    <s v="United States"/>
    <x v="3"/>
    <x v="33"/>
    <x v="689"/>
    <x v="768"/>
    <d v="2015-05-04T00:00:00"/>
    <x v="4"/>
    <x v="4"/>
    <x v="122"/>
    <d v="2015-05-06T00:00:00"/>
    <d v="2015-05-06T00:00:00"/>
    <d v="2015-05-31T00:00:00"/>
    <d v="2015-05-06T00:00:00"/>
    <n v="51.218699999999998"/>
    <n v="21"/>
    <n v="74.23"/>
    <x v="954"/>
    <n v="3.66"/>
    <x v="3"/>
    <x v="2"/>
    <n v="0.69"/>
    <n v="125.4487"/>
    <x v="18"/>
    <s v="May 2015"/>
    <s v="May 2015  Week 19"/>
    <x v="0"/>
    <x v="0"/>
    <x v="0"/>
    <x v="1"/>
  </r>
  <r>
    <n v="2693"/>
    <s v="Lloyd Cannon"/>
    <x v="0"/>
    <n v="0.01"/>
    <n v="30.98"/>
    <n v="9.18"/>
    <x v="1"/>
    <x v="2"/>
    <x v="2"/>
    <x v="7"/>
    <x v="5"/>
    <s v="Xerox 1951"/>
    <n v="0.4"/>
    <s v="United States"/>
    <x v="3"/>
    <x v="42"/>
    <x v="459"/>
    <x v="501"/>
    <d v="2015-05-04T00:00:00"/>
    <x v="4"/>
    <x v="4"/>
    <x v="122"/>
    <d v="2015-05-04T00:00:00"/>
    <d v="2015-05-04T00:00:00"/>
    <d v="2015-05-31T00:00:00"/>
    <d v="2015-05-04T00:00:00"/>
    <n v="380.46800000000002"/>
    <n v="20"/>
    <n v="627.19000000000005"/>
    <x v="954"/>
    <n v="30.97"/>
    <x v="3"/>
    <x v="6"/>
    <n v="0.60662319233406148"/>
    <n v="1007.6580000000001"/>
    <x v="18"/>
    <s v="May 2015"/>
    <s v="May 2015  Week 19"/>
    <x v="0"/>
    <x v="0"/>
    <x v="1"/>
    <x v="1"/>
  </r>
  <r>
    <n v="411"/>
    <s v="Carolyn Proctor"/>
    <x v="1"/>
    <n v="0.05"/>
    <n v="178.47"/>
    <n v="19.989999999999998"/>
    <x v="2"/>
    <x v="1"/>
    <x v="2"/>
    <x v="6"/>
    <x v="5"/>
    <s v="Hot File® 7-Pocket, Floor Stand"/>
    <n v="0.55000000000000004"/>
    <s v="United States"/>
    <x v="2"/>
    <x v="8"/>
    <x v="614"/>
    <x v="675"/>
    <d v="2015-05-04T00:00:00"/>
    <x v="4"/>
    <x v="4"/>
    <x v="122"/>
    <d v="2015-05-07T00:00:00"/>
    <d v="2015-05-07T00:00:00"/>
    <d v="2015-05-31T00:00:00"/>
    <d v="2015-05-07T00:00:00"/>
    <n v="943"/>
    <n v="9"/>
    <n v="1531.31"/>
    <x v="955"/>
    <n v="178.42"/>
    <x v="2"/>
    <x v="0"/>
    <n v="0.61581260489384904"/>
    <n v="2474.31"/>
    <x v="18"/>
    <s v="May 2015"/>
    <s v="May 2015  Week 19"/>
    <x v="0"/>
    <x v="0"/>
    <x v="0"/>
    <x v="1"/>
  </r>
  <r>
    <n v="3176"/>
    <s v="Jackie McCullough"/>
    <x v="1"/>
    <n v="0.06"/>
    <n v="10.97"/>
    <n v="6.5"/>
    <x v="1"/>
    <x v="1"/>
    <x v="1"/>
    <x v="1"/>
    <x v="5"/>
    <s v="Micro Innovations 104 Keyboard"/>
    <n v="0.64"/>
    <s v="United States"/>
    <x v="0"/>
    <x v="12"/>
    <x v="690"/>
    <x v="769"/>
    <d v="2015-05-04T00:00:00"/>
    <x v="4"/>
    <x v="4"/>
    <x v="122"/>
    <d v="2015-05-06T00:00:00"/>
    <d v="2015-05-06T00:00:00"/>
    <d v="2015-05-31T00:00:00"/>
    <d v="2015-05-06T00:00:00"/>
    <n v="65.597999999999999"/>
    <n v="19"/>
    <n v="215.25"/>
    <x v="956"/>
    <n v="10.91"/>
    <x v="0"/>
    <x v="2"/>
    <n v="0.30475261324041814"/>
    <n v="280.84800000000001"/>
    <x v="18"/>
    <s v="May 2015"/>
    <s v="May 2015  Week 19"/>
    <x v="0"/>
    <x v="0"/>
    <x v="0"/>
    <x v="1"/>
  </r>
  <r>
    <n v="3356"/>
    <s v="Richard Tan"/>
    <x v="4"/>
    <n v="7.0000000000000007E-2"/>
    <n v="5.34"/>
    <n v="5.63"/>
    <x v="1"/>
    <x v="3"/>
    <x v="2"/>
    <x v="5"/>
    <x v="5"/>
    <s v="Pressboard Data Binder, Crimson, 12&quot; X 8 1/2&quot;"/>
    <n v="0.39"/>
    <s v="United States"/>
    <x v="2"/>
    <x v="37"/>
    <x v="691"/>
    <x v="770"/>
    <d v="2015-05-04T00:00:00"/>
    <x v="4"/>
    <x v="4"/>
    <x v="122"/>
    <d v="2015-05-06T00:00:00"/>
    <d v="2015-05-06T00:00:00"/>
    <d v="2015-05-31T00:00:00"/>
    <d v="2015-05-06T00:00:00"/>
    <n v="-116.3455"/>
    <n v="13"/>
    <n v="66.650000000000006"/>
    <x v="957"/>
    <n v="5.27"/>
    <x v="2"/>
    <x v="2"/>
    <n v="-1.7456189047261814"/>
    <n v="-49.695499999999996"/>
    <x v="18"/>
    <s v="May 2015"/>
    <s v="May 2015  Week 19"/>
    <x v="0"/>
    <x v="0"/>
    <x v="0"/>
    <x v="1"/>
  </r>
  <r>
    <n v="3356"/>
    <s v="Richard Tan"/>
    <x v="4"/>
    <n v="0.03"/>
    <n v="160.97999999999999"/>
    <n v="30"/>
    <x v="0"/>
    <x v="3"/>
    <x v="0"/>
    <x v="9"/>
    <x v="3"/>
    <s v="Office Star - Mid Back Dual function Ergonomic High Back Chair with 2-Way Adjustable Arms"/>
    <n v="0.62"/>
    <s v="United States"/>
    <x v="2"/>
    <x v="37"/>
    <x v="691"/>
    <x v="770"/>
    <d v="2015-05-04T00:00:00"/>
    <x v="4"/>
    <x v="4"/>
    <x v="122"/>
    <d v="2015-05-05T00:00:00"/>
    <d v="2015-05-05T00:00:00"/>
    <d v="2015-05-31T00:00:00"/>
    <d v="2015-05-05T00:00:00"/>
    <n v="1304.9000000000001"/>
    <n v="18"/>
    <n v="2934.16"/>
    <x v="957"/>
    <n v="160.94999999999999"/>
    <x v="2"/>
    <x v="1"/>
    <n v="0.44472694058947032"/>
    <n v="4239.0599999999995"/>
    <x v="18"/>
    <s v="May 2015"/>
    <s v="May 2015  Week 19"/>
    <x v="1"/>
    <x v="1"/>
    <x v="1"/>
    <x v="1"/>
  </r>
  <r>
    <n v="3356"/>
    <s v="Richard Tan"/>
    <x v="4"/>
    <n v="0.04"/>
    <n v="65.989999999999995"/>
    <n v="5.63"/>
    <x v="2"/>
    <x v="3"/>
    <x v="1"/>
    <x v="12"/>
    <x v="5"/>
    <s v="2190"/>
    <n v="0.56000000000000005"/>
    <s v="United States"/>
    <x v="2"/>
    <x v="37"/>
    <x v="691"/>
    <x v="770"/>
    <d v="2015-05-04T00:00:00"/>
    <x v="4"/>
    <x v="4"/>
    <x v="122"/>
    <d v="2015-05-04T00:00:00"/>
    <d v="2015-05-04T00:00:00"/>
    <d v="2015-05-31T00:00:00"/>
    <d v="2015-05-04T00:00:00"/>
    <n v="605.04719999999998"/>
    <n v="15"/>
    <n v="876.88"/>
    <x v="957"/>
    <n v="65.949999999999989"/>
    <x v="2"/>
    <x v="6"/>
    <n v="0.69"/>
    <n v="1481.9272000000001"/>
    <x v="18"/>
    <s v="May 2015"/>
    <s v="May 2015  Week 19"/>
    <x v="1"/>
    <x v="1"/>
    <x v="1"/>
    <x v="1"/>
  </r>
  <r>
    <n v="1765"/>
    <s v="Ralph Woods Scott"/>
    <x v="3"/>
    <n v="0"/>
    <n v="5.77"/>
    <n v="4.97"/>
    <x v="1"/>
    <x v="1"/>
    <x v="2"/>
    <x v="5"/>
    <x v="5"/>
    <s v="Avery Binding System Hidden Tab™ Executive Style Index Sets"/>
    <n v="0.35"/>
    <s v="United States"/>
    <x v="1"/>
    <x v="6"/>
    <x v="692"/>
    <x v="771"/>
    <d v="2015-05-04T00:00:00"/>
    <x v="4"/>
    <x v="4"/>
    <x v="122"/>
    <d v="2015-05-05T00:00:00"/>
    <d v="2015-05-05T00:00:00"/>
    <d v="2015-05-31T00:00:00"/>
    <d v="2015-05-05T00:00:00"/>
    <n v="3.5581"/>
    <n v="8"/>
    <n v="52.43"/>
    <x v="958"/>
    <n v="5.77"/>
    <x v="1"/>
    <x v="1"/>
    <n v="6.7863818424566083E-2"/>
    <n v="55.988100000000003"/>
    <x v="18"/>
    <s v="May 2015"/>
    <s v="May 2015  Week 19"/>
    <x v="0"/>
    <x v="0"/>
    <x v="0"/>
    <x v="1"/>
  </r>
  <r>
    <n v="693"/>
    <s v="Richard McClure"/>
    <x v="1"/>
    <n v="0"/>
    <n v="230.98"/>
    <n v="23.78"/>
    <x v="0"/>
    <x v="0"/>
    <x v="0"/>
    <x v="0"/>
    <x v="0"/>
    <s v="Bush® Cubix Conference Tables, Fully Assembled"/>
    <n v="0.6"/>
    <s v="United States"/>
    <x v="2"/>
    <x v="3"/>
    <x v="433"/>
    <x v="472"/>
    <d v="2015-05-05T00:00:00"/>
    <x v="4"/>
    <x v="4"/>
    <x v="123"/>
    <d v="2015-05-07T00:00:00"/>
    <d v="2015-05-07T00:00:00"/>
    <d v="2015-05-31T00:00:00"/>
    <d v="2015-05-07T00:00:00"/>
    <n v="6095.8602000000001"/>
    <n v="36"/>
    <n v="8834.58"/>
    <x v="959"/>
    <n v="230.98"/>
    <x v="2"/>
    <x v="2"/>
    <n v="0.69000000000000006"/>
    <n v="14930.440200000001"/>
    <x v="18"/>
    <s v="May 2015"/>
    <s v="May 2015  Week 19"/>
    <x v="1"/>
    <x v="1"/>
    <x v="0"/>
    <x v="1"/>
  </r>
  <r>
    <n v="2273"/>
    <s v="Debra Block"/>
    <x v="2"/>
    <n v="0.04"/>
    <n v="120.98"/>
    <n v="3.99"/>
    <x v="1"/>
    <x v="3"/>
    <x v="2"/>
    <x v="8"/>
    <x v="5"/>
    <s v="Belkin 325VA UPS Surge Protector, 6'"/>
    <n v="0.6"/>
    <s v="United States"/>
    <x v="1"/>
    <x v="18"/>
    <x v="693"/>
    <x v="772"/>
    <d v="2015-05-05T00:00:00"/>
    <x v="4"/>
    <x v="4"/>
    <x v="123"/>
    <d v="2015-05-05T00:00:00"/>
    <d v="2015-05-05T00:00:00"/>
    <d v="2015-05-31T00:00:00"/>
    <d v="2015-05-05T00:00:00"/>
    <n v="1389.5771999999999"/>
    <n v="17"/>
    <n v="2013.88"/>
    <x v="960"/>
    <n v="120.94"/>
    <x v="1"/>
    <x v="6"/>
    <n v="0.69"/>
    <n v="3403.4571999999998"/>
    <x v="18"/>
    <s v="May 2015"/>
    <s v="May 2015  Week 19"/>
    <x v="0"/>
    <x v="0"/>
    <x v="0"/>
    <x v="1"/>
  </r>
  <r>
    <n v="2273"/>
    <s v="Debra Block"/>
    <x v="2"/>
    <n v="0.02"/>
    <n v="55.99"/>
    <n v="5"/>
    <x v="1"/>
    <x v="3"/>
    <x v="1"/>
    <x v="12"/>
    <x v="1"/>
    <s v="Accessory36"/>
    <n v="0.83"/>
    <s v="United States"/>
    <x v="1"/>
    <x v="18"/>
    <x v="693"/>
    <x v="772"/>
    <d v="2015-05-05T00:00:00"/>
    <x v="4"/>
    <x v="4"/>
    <x v="123"/>
    <d v="2015-05-05T00:00:00"/>
    <d v="2015-05-05T00:00:00"/>
    <d v="2015-05-31T00:00:00"/>
    <d v="2015-05-05T00:00:00"/>
    <n v="-222.816"/>
    <n v="4"/>
    <n v="201.32"/>
    <x v="960"/>
    <n v="55.97"/>
    <x v="1"/>
    <x v="6"/>
    <n v="-1.1067752831313333"/>
    <n v="-21.496000000000009"/>
    <x v="18"/>
    <s v="May 2015"/>
    <s v="May 2015  Week 19"/>
    <x v="1"/>
    <x v="1"/>
    <x v="1"/>
    <x v="1"/>
  </r>
  <r>
    <n v="2274"/>
    <s v="Marlene Harrison"/>
    <x v="2"/>
    <n v="0.05"/>
    <n v="23.99"/>
    <n v="15.68"/>
    <x v="0"/>
    <x v="3"/>
    <x v="0"/>
    <x v="11"/>
    <x v="3"/>
    <s v="Westinghouse Floor Lamp with Metal Mesh Shade, Black"/>
    <n v="0.62"/>
    <s v="United States"/>
    <x v="1"/>
    <x v="18"/>
    <x v="496"/>
    <x v="773"/>
    <d v="2015-05-05T00:00:00"/>
    <x v="4"/>
    <x v="4"/>
    <x v="123"/>
    <d v="2015-05-09T00:00:00"/>
    <d v="2015-05-09T00:00:00"/>
    <d v="2015-05-31T00:00:00"/>
    <d v="2015-05-09T00:00:00"/>
    <n v="-133.71"/>
    <n v="12"/>
    <n v="298.51"/>
    <x v="960"/>
    <n v="23.939999999999998"/>
    <x v="1"/>
    <x v="4"/>
    <n v="-0.44792469264011259"/>
    <n v="164.79999999999998"/>
    <x v="18"/>
    <s v="May 2015"/>
    <s v="May 2015  Week 19"/>
    <x v="0"/>
    <x v="0"/>
    <x v="1"/>
    <x v="1"/>
  </r>
  <r>
    <n v="2379"/>
    <s v="Mildred Briggs"/>
    <x v="2"/>
    <n v="0.06"/>
    <n v="122.99"/>
    <n v="19.989999999999998"/>
    <x v="1"/>
    <x v="0"/>
    <x v="2"/>
    <x v="5"/>
    <x v="5"/>
    <s v="GBC Therma-A-Bind 250T Electric Binding System"/>
    <n v="0.37"/>
    <s v="United States"/>
    <x v="1"/>
    <x v="25"/>
    <x v="590"/>
    <x v="651"/>
    <d v="2015-05-05T00:00:00"/>
    <x v="4"/>
    <x v="4"/>
    <x v="123"/>
    <d v="2015-05-07T00:00:00"/>
    <d v="2015-05-07T00:00:00"/>
    <d v="2015-05-31T00:00:00"/>
    <d v="2015-05-07T00:00:00"/>
    <n v="1019.7096"/>
    <n v="12"/>
    <n v="1477.84"/>
    <x v="961"/>
    <n v="122.92999999999999"/>
    <x v="1"/>
    <x v="2"/>
    <n v="0.69000000000000006"/>
    <n v="2497.5495999999998"/>
    <x v="18"/>
    <s v="May 2015"/>
    <s v="May 2015  Week 19"/>
    <x v="0"/>
    <x v="0"/>
    <x v="0"/>
    <x v="1"/>
  </r>
  <r>
    <n v="2380"/>
    <s v="Lisa Branch"/>
    <x v="2"/>
    <n v="0.08"/>
    <n v="68.81"/>
    <n v="60"/>
    <x v="0"/>
    <x v="0"/>
    <x v="2"/>
    <x v="8"/>
    <x v="3"/>
    <s v="Holmes Replacement Filter for HEPA Air Cleaner, Very Large Room, HEPA Filter"/>
    <n v="0.41"/>
    <s v="United States"/>
    <x v="1"/>
    <x v="25"/>
    <x v="659"/>
    <x v="729"/>
    <d v="2015-05-05T00:00:00"/>
    <x v="4"/>
    <x v="4"/>
    <x v="123"/>
    <d v="2015-05-07T00:00:00"/>
    <d v="2015-05-07T00:00:00"/>
    <d v="2015-05-31T00:00:00"/>
    <d v="2015-05-07T00:00:00"/>
    <n v="-1069.72"/>
    <n v="17"/>
    <n v="1162.46"/>
    <x v="961"/>
    <n v="68.73"/>
    <x v="1"/>
    <x v="2"/>
    <n v="-0.92022091082703916"/>
    <n v="92.740000000000009"/>
    <x v="18"/>
    <s v="May 2015"/>
    <s v="May 2015  Week 19"/>
    <x v="1"/>
    <x v="1"/>
    <x v="1"/>
    <x v="1"/>
  </r>
  <r>
    <n v="2382"/>
    <s v="Geoffrey Saunders"/>
    <x v="2"/>
    <n v="0.06"/>
    <n v="122.99"/>
    <n v="19.989999999999998"/>
    <x v="1"/>
    <x v="0"/>
    <x v="2"/>
    <x v="5"/>
    <x v="5"/>
    <s v="GBC Therma-A-Bind 250T Electric Binding System"/>
    <n v="0.37"/>
    <s v="United States"/>
    <x v="3"/>
    <x v="11"/>
    <x v="13"/>
    <x v="730"/>
    <d v="2015-05-05T00:00:00"/>
    <x v="4"/>
    <x v="4"/>
    <x v="123"/>
    <d v="2015-05-07T00:00:00"/>
    <d v="2015-05-07T00:00:00"/>
    <d v="2015-05-31T00:00:00"/>
    <d v="2015-05-07T00:00:00"/>
    <n v="1408.1865"/>
    <n v="48"/>
    <n v="5911.35"/>
    <x v="962"/>
    <n v="122.92999999999999"/>
    <x v="3"/>
    <x v="2"/>
    <n v="0.23821741226623358"/>
    <n v="7319.5365000000002"/>
    <x v="18"/>
    <s v="May 2015"/>
    <s v="May 2015  Week 19"/>
    <x v="1"/>
    <x v="1"/>
    <x v="0"/>
    <x v="1"/>
  </r>
  <r>
    <n v="2382"/>
    <s v="Geoffrey Saunders"/>
    <x v="2"/>
    <n v="0.08"/>
    <n v="68.81"/>
    <n v="60"/>
    <x v="0"/>
    <x v="0"/>
    <x v="2"/>
    <x v="8"/>
    <x v="3"/>
    <s v="Holmes Replacement Filter for HEPA Air Cleaner, Very Large Room, HEPA Filter"/>
    <n v="0.41"/>
    <s v="United States"/>
    <x v="3"/>
    <x v="11"/>
    <x v="13"/>
    <x v="730"/>
    <d v="2015-05-05T00:00:00"/>
    <x v="4"/>
    <x v="4"/>
    <x v="123"/>
    <d v="2015-05-07T00:00:00"/>
    <d v="2015-05-07T00:00:00"/>
    <d v="2015-05-31T00:00:00"/>
    <d v="2015-05-07T00:00:00"/>
    <n v="-1069.72"/>
    <n v="68"/>
    <n v="4649.8500000000004"/>
    <x v="962"/>
    <n v="68.73"/>
    <x v="3"/>
    <x v="2"/>
    <n v="-0.23005473294837467"/>
    <n v="3580.13"/>
    <x v="18"/>
    <s v="May 2015"/>
    <s v="May 2015  Week 19"/>
    <x v="1"/>
    <x v="1"/>
    <x v="1"/>
    <x v="1"/>
  </r>
  <r>
    <n v="1101"/>
    <s v="Kimberly McCarthy"/>
    <x v="4"/>
    <n v="0.02"/>
    <n v="15.14"/>
    <n v="4.53"/>
    <x v="1"/>
    <x v="0"/>
    <x v="2"/>
    <x v="6"/>
    <x v="5"/>
    <s v="Eldon® Gobal File Keepers"/>
    <n v="0.81"/>
    <s v="United States"/>
    <x v="2"/>
    <x v="8"/>
    <x v="345"/>
    <x v="372"/>
    <d v="2015-05-05T00:00:00"/>
    <x v="4"/>
    <x v="4"/>
    <x v="123"/>
    <d v="2015-05-06T00:00:00"/>
    <d v="2015-05-06T00:00:00"/>
    <d v="2015-05-31T00:00:00"/>
    <d v="2015-05-06T00:00:00"/>
    <n v="5.8840000000000003"/>
    <n v="3"/>
    <n v="51.02"/>
    <x v="963"/>
    <n v="15.120000000000001"/>
    <x v="2"/>
    <x v="1"/>
    <n v="0.11532732261858095"/>
    <n v="56.904000000000003"/>
    <x v="18"/>
    <s v="May 2015"/>
    <s v="May 2015  Week 19"/>
    <x v="0"/>
    <x v="0"/>
    <x v="0"/>
    <x v="1"/>
  </r>
  <r>
    <n v="2509"/>
    <s v="Sidney Larson"/>
    <x v="4"/>
    <n v="0.05"/>
    <n v="30.98"/>
    <n v="9.18"/>
    <x v="1"/>
    <x v="2"/>
    <x v="2"/>
    <x v="7"/>
    <x v="5"/>
    <s v="Xerox 1951"/>
    <n v="0.4"/>
    <s v="United States"/>
    <x v="3"/>
    <x v="29"/>
    <x v="694"/>
    <x v="774"/>
    <d v="2015-05-05T00:00:00"/>
    <x v="4"/>
    <x v="4"/>
    <x v="123"/>
    <d v="2015-05-05T00:00:00"/>
    <d v="2015-05-05T00:00:00"/>
    <d v="2015-05-31T00:00:00"/>
    <d v="2015-05-05T00:00:00"/>
    <n v="308.67"/>
    <n v="15"/>
    <n v="462.57"/>
    <x v="964"/>
    <n v="30.93"/>
    <x v="3"/>
    <x v="6"/>
    <n v="0.66729359880666717"/>
    <n v="771.24"/>
    <x v="18"/>
    <s v="May 2015"/>
    <s v="May 2015  Week 19"/>
    <x v="0"/>
    <x v="0"/>
    <x v="0"/>
    <x v="1"/>
  </r>
  <r>
    <n v="1979"/>
    <s v="Marianne Weiner Ennis"/>
    <x v="3"/>
    <n v="0.05"/>
    <n v="20.99"/>
    <n v="3.3"/>
    <x v="1"/>
    <x v="3"/>
    <x v="1"/>
    <x v="12"/>
    <x v="1"/>
    <s v="Accessory39"/>
    <n v="0.81"/>
    <s v="United States"/>
    <x v="2"/>
    <x v="3"/>
    <x v="695"/>
    <x v="775"/>
    <d v="2015-05-05T00:00:00"/>
    <x v="4"/>
    <x v="4"/>
    <x v="123"/>
    <d v="2015-05-06T00:00:00"/>
    <d v="2015-05-06T00:00:00"/>
    <d v="2015-05-31T00:00:00"/>
    <d v="2015-05-06T00:00:00"/>
    <n v="21.883400000000002"/>
    <n v="4"/>
    <n v="72.75"/>
    <x v="965"/>
    <n v="20.939999999999998"/>
    <x v="2"/>
    <x v="1"/>
    <n v="0.3008027491408935"/>
    <n v="94.633399999999995"/>
    <x v="18"/>
    <s v="May 2015"/>
    <s v="May 2015  Week 19"/>
    <x v="0"/>
    <x v="0"/>
    <x v="0"/>
    <x v="1"/>
  </r>
  <r>
    <n v="1416"/>
    <s v="Betsy Gibson"/>
    <x v="0"/>
    <n v="0.02"/>
    <n v="417.4"/>
    <n v="75.23"/>
    <x v="0"/>
    <x v="0"/>
    <x v="0"/>
    <x v="0"/>
    <x v="0"/>
    <s v="Bretford “Just In Time” Height-Adjustable Multi-Task Work Tables"/>
    <n v="0.79"/>
    <s v="United States"/>
    <x v="1"/>
    <x v="2"/>
    <x v="422"/>
    <x v="459"/>
    <d v="2015-05-06T00:00:00"/>
    <x v="4"/>
    <x v="4"/>
    <x v="124"/>
    <d v="2015-05-07T00:00:00"/>
    <d v="2015-05-07T00:00:00"/>
    <d v="2015-05-31T00:00:00"/>
    <d v="2015-05-07T00:00:00"/>
    <n v="-634.86540000000002"/>
    <n v="1"/>
    <n v="471.21"/>
    <x v="966"/>
    <n v="417.38"/>
    <x v="1"/>
    <x v="1"/>
    <n v="-1.3473088431909341"/>
    <n v="-163.65540000000004"/>
    <x v="18"/>
    <s v="May 2015"/>
    <s v="May 2015  Week 19"/>
    <x v="0"/>
    <x v="0"/>
    <x v="0"/>
    <x v="1"/>
  </r>
  <r>
    <n v="2420"/>
    <s v="Wesley Cho"/>
    <x v="1"/>
    <n v="0.04"/>
    <n v="9.11"/>
    <n v="2.15"/>
    <x v="1"/>
    <x v="1"/>
    <x v="2"/>
    <x v="7"/>
    <x v="2"/>
    <s v="Black Print Carbonless Snap-Off® Rapid Letter, 8 1/2&quot; x 7&quot;"/>
    <n v="0.4"/>
    <s v="United States"/>
    <x v="0"/>
    <x v="21"/>
    <x v="696"/>
    <x v="776"/>
    <d v="2015-05-06T00:00:00"/>
    <x v="4"/>
    <x v="4"/>
    <x v="124"/>
    <d v="2015-05-06T00:00:00"/>
    <d v="2015-05-06T00:00:00"/>
    <d v="2015-05-31T00:00:00"/>
    <d v="2015-05-06T00:00:00"/>
    <n v="-23.071999999999999"/>
    <n v="11"/>
    <n v="100.87"/>
    <x v="967"/>
    <n v="9.07"/>
    <x v="0"/>
    <x v="6"/>
    <n v="-0.2287300485773768"/>
    <n v="77.798000000000002"/>
    <x v="18"/>
    <s v="May 2015"/>
    <s v="May 2015  Week 19"/>
    <x v="0"/>
    <x v="0"/>
    <x v="0"/>
    <x v="1"/>
  </r>
  <r>
    <n v="1986"/>
    <s v="Lynda Rosenthal"/>
    <x v="3"/>
    <n v="0.01"/>
    <n v="15.31"/>
    <n v="8.7799999999999994"/>
    <x v="1"/>
    <x v="2"/>
    <x v="2"/>
    <x v="6"/>
    <x v="5"/>
    <s v="Eldon Jumbo ProFile™ Portable File Boxes Graphite/Black"/>
    <n v="0.56999999999999995"/>
    <s v="United States"/>
    <x v="1"/>
    <x v="18"/>
    <x v="419"/>
    <x v="777"/>
    <d v="2015-05-06T00:00:00"/>
    <x v="4"/>
    <x v="4"/>
    <x v="124"/>
    <d v="2015-05-07T00:00:00"/>
    <d v="2015-05-07T00:00:00"/>
    <d v="2015-05-31T00:00:00"/>
    <d v="2015-05-07T00:00:00"/>
    <n v="12.146000000000001"/>
    <n v="23"/>
    <n v="377"/>
    <x v="968"/>
    <n v="15.3"/>
    <x v="1"/>
    <x v="1"/>
    <n v="3.2217506631299735E-2"/>
    <n v="389.14600000000002"/>
    <x v="18"/>
    <s v="May 2015"/>
    <s v="May 2015  Week 19"/>
    <x v="0"/>
    <x v="0"/>
    <x v="0"/>
    <x v="1"/>
  </r>
  <r>
    <n v="1986"/>
    <s v="Lynda Rosenthal"/>
    <x v="3"/>
    <n v="0.05"/>
    <n v="7.99"/>
    <n v="5.03"/>
    <x v="2"/>
    <x v="2"/>
    <x v="1"/>
    <x v="12"/>
    <x v="6"/>
    <s v="Bell Sonecor JB700 Caller ID"/>
    <n v="0.6"/>
    <s v="United States"/>
    <x v="1"/>
    <x v="18"/>
    <x v="419"/>
    <x v="777"/>
    <d v="2015-05-06T00:00:00"/>
    <x v="4"/>
    <x v="4"/>
    <x v="124"/>
    <d v="2015-05-08T00:00:00"/>
    <d v="2015-05-08T00:00:00"/>
    <d v="2015-05-31T00:00:00"/>
    <d v="2015-05-08T00:00:00"/>
    <n v="5.6870000000000003"/>
    <n v="4"/>
    <n v="42.99"/>
    <x v="968"/>
    <n v="7.94"/>
    <x v="1"/>
    <x v="2"/>
    <n v="0.13228657827401721"/>
    <n v="48.677"/>
    <x v="18"/>
    <s v="May 2015"/>
    <s v="May 2015  Week 19"/>
    <x v="1"/>
    <x v="1"/>
    <x v="1"/>
    <x v="1"/>
  </r>
  <r>
    <n v="1261"/>
    <s v="Vickie Gonzalez"/>
    <x v="0"/>
    <n v="0.02"/>
    <n v="73.98"/>
    <n v="14.52"/>
    <x v="1"/>
    <x v="2"/>
    <x v="1"/>
    <x v="1"/>
    <x v="5"/>
    <s v="Keytronic French Keyboard"/>
    <n v="0.65"/>
    <s v="United States"/>
    <x v="2"/>
    <x v="3"/>
    <x v="697"/>
    <x v="778"/>
    <d v="2015-05-07T00:00:00"/>
    <x v="4"/>
    <x v="4"/>
    <x v="125"/>
    <d v="2015-05-10T00:00:00"/>
    <d v="2015-05-10T00:00:00"/>
    <d v="2015-05-31T00:00:00"/>
    <d v="2015-05-10T00:00:00"/>
    <n v="43.537999999999997"/>
    <n v="5"/>
    <n v="378.23"/>
    <x v="969"/>
    <n v="73.960000000000008"/>
    <x v="2"/>
    <x v="0"/>
    <n v="0.11510985379266582"/>
    <n v="421.76800000000003"/>
    <x v="18"/>
    <s v="May 2015"/>
    <s v="May 2015  Week 19"/>
    <x v="0"/>
    <x v="0"/>
    <x v="0"/>
    <x v="1"/>
  </r>
  <r>
    <n v="1502"/>
    <s v="Renee Huang"/>
    <x v="0"/>
    <n v="0.08"/>
    <n v="3.69"/>
    <n v="0.5"/>
    <x v="1"/>
    <x v="0"/>
    <x v="2"/>
    <x v="13"/>
    <x v="5"/>
    <s v="Avery 487"/>
    <n v="0.38"/>
    <s v="United States"/>
    <x v="0"/>
    <x v="12"/>
    <x v="698"/>
    <x v="779"/>
    <d v="2015-05-07T00:00:00"/>
    <x v="4"/>
    <x v="4"/>
    <x v="125"/>
    <d v="2015-05-10T00:00:00"/>
    <d v="2015-05-10T00:00:00"/>
    <d v="2015-05-31T00:00:00"/>
    <d v="2015-05-10T00:00:00"/>
    <n v="-3.6547000000000001"/>
    <n v="38"/>
    <n v="129.43"/>
    <x v="970"/>
    <n v="3.61"/>
    <x v="0"/>
    <x v="0"/>
    <n v="-2.8236884802595997E-2"/>
    <n v="125.7753"/>
    <x v="18"/>
    <s v="May 2015"/>
    <s v="May 2015  Week 19"/>
    <x v="0"/>
    <x v="0"/>
    <x v="0"/>
    <x v="1"/>
  </r>
  <r>
    <n v="1725"/>
    <s v="Linda Blake"/>
    <x v="1"/>
    <n v="0.05"/>
    <n v="35.99"/>
    <n v="1.1000000000000001"/>
    <x v="1"/>
    <x v="3"/>
    <x v="1"/>
    <x v="12"/>
    <x v="5"/>
    <s v="Accessory35"/>
    <n v="0.55000000000000004"/>
    <s v="United States"/>
    <x v="3"/>
    <x v="27"/>
    <x v="699"/>
    <x v="780"/>
    <d v="2015-05-07T00:00:00"/>
    <x v="4"/>
    <x v="4"/>
    <x v="125"/>
    <d v="2015-05-09T00:00:00"/>
    <d v="2015-05-09T00:00:00"/>
    <d v="2015-05-31T00:00:00"/>
    <d v="2015-05-09T00:00:00"/>
    <n v="149.166"/>
    <n v="9"/>
    <n v="261.56"/>
    <x v="971"/>
    <n v="35.940000000000005"/>
    <x v="3"/>
    <x v="2"/>
    <n v="0.57029362287811591"/>
    <n v="410.726"/>
    <x v="18"/>
    <s v="May 2015"/>
    <s v="May 2015  Week 19"/>
    <x v="0"/>
    <x v="0"/>
    <x v="0"/>
    <x v="1"/>
  </r>
  <r>
    <n v="2962"/>
    <s v="Leonard Strauss"/>
    <x v="1"/>
    <n v="7.0000000000000007E-2"/>
    <n v="4.76"/>
    <n v="0.88"/>
    <x v="2"/>
    <x v="1"/>
    <x v="2"/>
    <x v="7"/>
    <x v="2"/>
    <s v="Wirebound Voice Message Log Book"/>
    <n v="0.39"/>
    <s v="United States"/>
    <x v="2"/>
    <x v="3"/>
    <x v="361"/>
    <x v="390"/>
    <d v="2015-05-07T00:00:00"/>
    <x v="4"/>
    <x v="4"/>
    <x v="125"/>
    <d v="2015-05-09T00:00:00"/>
    <d v="2015-05-09T00:00:00"/>
    <d v="2015-05-31T00:00:00"/>
    <d v="2015-05-09T00:00:00"/>
    <n v="33.347700000000003"/>
    <n v="10"/>
    <n v="48.33"/>
    <x v="972"/>
    <n v="4.6899999999999995"/>
    <x v="2"/>
    <x v="2"/>
    <n v="0.69000000000000006"/>
    <n v="81.677700000000002"/>
    <x v="18"/>
    <s v="May 2015"/>
    <s v="May 2015  Week 19"/>
    <x v="0"/>
    <x v="0"/>
    <x v="0"/>
    <x v="1"/>
  </r>
  <r>
    <n v="3248"/>
    <s v="Earl Donnelly"/>
    <x v="1"/>
    <n v="7.0000000000000007E-2"/>
    <n v="2.78"/>
    <n v="1.49"/>
    <x v="1"/>
    <x v="0"/>
    <x v="2"/>
    <x v="5"/>
    <x v="5"/>
    <s v="Wilson Jones Suede Grain Vinyl Binders"/>
    <n v="0.36"/>
    <s v="United States"/>
    <x v="0"/>
    <x v="17"/>
    <x v="700"/>
    <x v="781"/>
    <d v="2015-05-07T00:00:00"/>
    <x v="4"/>
    <x v="4"/>
    <x v="125"/>
    <d v="2015-05-08T00:00:00"/>
    <d v="2015-05-08T00:00:00"/>
    <d v="2015-05-31T00:00:00"/>
    <d v="2015-05-08T00:00:00"/>
    <n v="-340.53109999999998"/>
    <n v="17"/>
    <n v="47.12"/>
    <x v="973"/>
    <n v="2.71"/>
    <x v="0"/>
    <x v="1"/>
    <n v="-7.2268909168081494"/>
    <n v="-293.41109999999998"/>
    <x v="18"/>
    <s v="May 2015"/>
    <s v="May 2015  Week 19"/>
    <x v="0"/>
    <x v="0"/>
    <x v="0"/>
    <x v="1"/>
  </r>
  <r>
    <n v="3338"/>
    <s v="Constance Robertson"/>
    <x v="1"/>
    <n v="0.08"/>
    <n v="6.48"/>
    <n v="8.4"/>
    <x v="1"/>
    <x v="1"/>
    <x v="2"/>
    <x v="7"/>
    <x v="5"/>
    <s v="Xerox 212"/>
    <n v="0.37"/>
    <s v="United States"/>
    <x v="0"/>
    <x v="12"/>
    <x v="701"/>
    <x v="782"/>
    <d v="2015-05-07T00:00:00"/>
    <x v="4"/>
    <x v="4"/>
    <x v="125"/>
    <d v="2015-05-07T00:00:00"/>
    <d v="2015-05-07T00:00:00"/>
    <d v="2015-05-31T00:00:00"/>
    <d v="2015-05-07T00:00:00"/>
    <n v="58.811999999999998"/>
    <n v="7"/>
    <n v="45"/>
    <x v="974"/>
    <n v="6.4"/>
    <x v="0"/>
    <x v="6"/>
    <n v="1.3069333333333333"/>
    <n v="103.812"/>
    <x v="18"/>
    <s v="May 2015"/>
    <s v="May 2015  Week 19"/>
    <x v="0"/>
    <x v="0"/>
    <x v="0"/>
    <x v="1"/>
  </r>
  <r>
    <n v="1997"/>
    <s v="Harriet Bowman"/>
    <x v="4"/>
    <n v="0.01"/>
    <n v="16.48"/>
    <n v="1.99"/>
    <x v="1"/>
    <x v="1"/>
    <x v="1"/>
    <x v="1"/>
    <x v="1"/>
    <s v="Maxell DVD-RAM Discs"/>
    <n v="0.42"/>
    <s v="United States"/>
    <x v="0"/>
    <x v="23"/>
    <x v="54"/>
    <x v="57"/>
    <d v="2015-05-07T00:00:00"/>
    <x v="4"/>
    <x v="4"/>
    <x v="125"/>
    <d v="2015-05-08T00:00:00"/>
    <d v="2015-05-08T00:00:00"/>
    <d v="2015-05-31T00:00:00"/>
    <d v="2015-05-08T00:00:00"/>
    <n v="739.67399999999998"/>
    <n v="7"/>
    <n v="122.93"/>
    <x v="975"/>
    <n v="16.47"/>
    <x v="0"/>
    <x v="1"/>
    <n v="6.0170340844382979"/>
    <n v="862.60400000000004"/>
    <x v="18"/>
    <s v="May 2015"/>
    <s v="May 2015  Week 19"/>
    <x v="1"/>
    <x v="1"/>
    <x v="0"/>
    <x v="1"/>
  </r>
  <r>
    <n v="3077"/>
    <s v="Lynne Reid"/>
    <x v="4"/>
    <n v="7.0000000000000007E-2"/>
    <n v="300.97000000000003"/>
    <n v="7.18"/>
    <x v="1"/>
    <x v="0"/>
    <x v="1"/>
    <x v="1"/>
    <x v="5"/>
    <s v="Gyration Ultra Professional Cordless Optical Suite"/>
    <n v="0.48"/>
    <s v="United States"/>
    <x v="3"/>
    <x v="27"/>
    <x v="702"/>
    <x v="783"/>
    <d v="2015-05-07T00:00:00"/>
    <x v="4"/>
    <x v="4"/>
    <x v="125"/>
    <d v="2015-05-09T00:00:00"/>
    <d v="2015-05-09T00:00:00"/>
    <d v="2015-05-31T00:00:00"/>
    <d v="2015-05-09T00:00:00"/>
    <n v="-807.59"/>
    <n v="2"/>
    <n v="582.20000000000005"/>
    <x v="976"/>
    <n v="300.90000000000003"/>
    <x v="3"/>
    <x v="2"/>
    <n v="-1.3871350051528684"/>
    <n v="-225.39"/>
    <x v="18"/>
    <s v="May 2015"/>
    <s v="May 2015  Week 19"/>
    <x v="0"/>
    <x v="0"/>
    <x v="0"/>
    <x v="1"/>
  </r>
  <r>
    <n v="3079"/>
    <s v="Andrew Levine"/>
    <x v="4"/>
    <n v="7.0000000000000007E-2"/>
    <n v="300.97000000000003"/>
    <n v="7.18"/>
    <x v="1"/>
    <x v="0"/>
    <x v="1"/>
    <x v="1"/>
    <x v="5"/>
    <s v="Gyration Ultra Professional Cordless Optical Suite"/>
    <n v="0.48"/>
    <s v="United States"/>
    <x v="3"/>
    <x v="28"/>
    <x v="67"/>
    <x v="70"/>
    <d v="2015-05-07T00:00:00"/>
    <x v="4"/>
    <x v="4"/>
    <x v="125"/>
    <d v="2015-05-09T00:00:00"/>
    <d v="2015-05-09T00:00:00"/>
    <d v="2015-05-31T00:00:00"/>
    <d v="2015-05-09T00:00:00"/>
    <n v="-807.59"/>
    <n v="7"/>
    <n v="2037.69"/>
    <x v="977"/>
    <n v="300.90000000000003"/>
    <x v="3"/>
    <x v="2"/>
    <n v="-0.39632623215503832"/>
    <n v="1230.0999999999999"/>
    <x v="18"/>
    <s v="May 2015"/>
    <s v="May 2015  Week 19"/>
    <x v="1"/>
    <x v="1"/>
    <x v="0"/>
    <x v="1"/>
  </r>
  <r>
    <n v="2187"/>
    <s v="Joanne Spivey"/>
    <x v="1"/>
    <n v="0.09"/>
    <n v="16.98"/>
    <n v="12.39"/>
    <x v="1"/>
    <x v="3"/>
    <x v="2"/>
    <x v="15"/>
    <x v="5"/>
    <s v="Brown Kraft Recycled Envelopes"/>
    <n v="0.35"/>
    <s v="United States"/>
    <x v="1"/>
    <x v="6"/>
    <x v="703"/>
    <x v="784"/>
    <d v="2015-05-08T00:00:00"/>
    <x v="4"/>
    <x v="4"/>
    <x v="126"/>
    <d v="2015-05-10T00:00:00"/>
    <d v="2015-05-10T00:00:00"/>
    <d v="2015-05-31T00:00:00"/>
    <d v="2015-05-10T00:00:00"/>
    <n v="-48.57"/>
    <n v="5"/>
    <n v="86.8"/>
    <x v="978"/>
    <n v="16.89"/>
    <x v="1"/>
    <x v="2"/>
    <n v="-0.55956221198156686"/>
    <n v="38.229999999999997"/>
    <x v="18"/>
    <s v="May 2015"/>
    <s v="May 2015  Week 19"/>
    <x v="0"/>
    <x v="0"/>
    <x v="0"/>
    <x v="1"/>
  </r>
  <r>
    <n v="2189"/>
    <s v="Frank Cross"/>
    <x v="1"/>
    <n v="0.09"/>
    <n v="16.98"/>
    <n v="12.39"/>
    <x v="1"/>
    <x v="3"/>
    <x v="2"/>
    <x v="15"/>
    <x v="5"/>
    <s v="Brown Kraft Recycled Envelopes"/>
    <n v="0.35"/>
    <s v="United States"/>
    <x v="3"/>
    <x v="11"/>
    <x v="13"/>
    <x v="13"/>
    <d v="2015-05-08T00:00:00"/>
    <x v="4"/>
    <x v="4"/>
    <x v="126"/>
    <d v="2015-05-10T00:00:00"/>
    <d v="2015-05-10T00:00:00"/>
    <d v="2015-05-31T00:00:00"/>
    <d v="2015-05-10T00:00:00"/>
    <n v="-48.57"/>
    <n v="22"/>
    <n v="381.91"/>
    <x v="979"/>
    <n v="16.89"/>
    <x v="3"/>
    <x v="2"/>
    <n v="-0.12717655992249483"/>
    <n v="333.34000000000003"/>
    <x v="18"/>
    <s v="May 2015"/>
    <s v="May 2015  Week 19"/>
    <x v="0"/>
    <x v="0"/>
    <x v="0"/>
    <x v="1"/>
  </r>
  <r>
    <n v="2063"/>
    <s v="Todd D Norris"/>
    <x v="2"/>
    <n v="0.06"/>
    <n v="300.97000000000003"/>
    <n v="7.18"/>
    <x v="1"/>
    <x v="3"/>
    <x v="1"/>
    <x v="1"/>
    <x v="5"/>
    <s v="Gyration Ultra Professional Cordless Optical Suite"/>
    <n v="0.48"/>
    <s v="United States"/>
    <x v="0"/>
    <x v="21"/>
    <x v="704"/>
    <x v="785"/>
    <d v="2015-05-08T00:00:00"/>
    <x v="4"/>
    <x v="4"/>
    <x v="126"/>
    <d v="2015-05-08T00:00:00"/>
    <d v="2015-05-08T00:00:00"/>
    <d v="2015-05-31T00:00:00"/>
    <d v="2015-05-08T00:00:00"/>
    <n v="-729.98800000000006"/>
    <n v="1"/>
    <n v="291.39999999999998"/>
    <x v="980"/>
    <n v="300.91000000000003"/>
    <x v="0"/>
    <x v="6"/>
    <n v="-2.5051063829787239"/>
    <n v="-438.58800000000008"/>
    <x v="18"/>
    <s v="May 2015"/>
    <s v="May 2015  Week 19"/>
    <x v="0"/>
    <x v="0"/>
    <x v="0"/>
    <x v="1"/>
  </r>
  <r>
    <n v="2880"/>
    <s v="Grace Black"/>
    <x v="2"/>
    <n v="0.09"/>
    <n v="243.98"/>
    <n v="43.32"/>
    <x v="0"/>
    <x v="0"/>
    <x v="0"/>
    <x v="9"/>
    <x v="3"/>
    <s v="Hon Deluxe Fabric Upholstered Stacking Chairs, Rounded Back"/>
    <n v="0.55000000000000004"/>
    <s v="United States"/>
    <x v="0"/>
    <x v="12"/>
    <x v="541"/>
    <x v="593"/>
    <d v="2015-05-08T00:00:00"/>
    <x v="4"/>
    <x v="4"/>
    <x v="126"/>
    <d v="2015-05-13T00:00:00"/>
    <d v="2015-05-13T00:00:00"/>
    <d v="2015-05-31T00:00:00"/>
    <d v="2015-05-13T00:00:00"/>
    <n v="1059.288"/>
    <n v="25"/>
    <n v="5587.89"/>
    <x v="981"/>
    <n v="243.89"/>
    <x v="0"/>
    <x v="3"/>
    <n v="0.18956851333866628"/>
    <n v="6647.1779999999999"/>
    <x v="18"/>
    <s v="May 2015"/>
    <s v="May 2015  Week 19"/>
    <x v="1"/>
    <x v="1"/>
    <x v="0"/>
    <x v="1"/>
  </r>
  <r>
    <n v="2991"/>
    <s v="Sean Herbert"/>
    <x v="2"/>
    <n v="0.05"/>
    <n v="70.97"/>
    <n v="3.5"/>
    <x v="1"/>
    <x v="2"/>
    <x v="2"/>
    <x v="8"/>
    <x v="5"/>
    <s v="Tripp Lite Isotel 8 Ultra 8 Outlet Metal Surge"/>
    <n v="0.59"/>
    <s v="United States"/>
    <x v="1"/>
    <x v="30"/>
    <x v="705"/>
    <x v="786"/>
    <d v="2015-05-08T00:00:00"/>
    <x v="4"/>
    <x v="4"/>
    <x v="126"/>
    <d v="2015-05-13T00:00:00"/>
    <d v="2015-05-13T00:00:00"/>
    <d v="2015-05-31T00:00:00"/>
    <d v="2015-05-13T00:00:00"/>
    <n v="18.218"/>
    <n v="2"/>
    <n v="141.59"/>
    <x v="982"/>
    <n v="70.92"/>
    <x v="1"/>
    <x v="3"/>
    <n v="0.12866727876262449"/>
    <n v="159.80799999999999"/>
    <x v="18"/>
    <s v="May 2015"/>
    <s v="May 2015  Week 19"/>
    <x v="0"/>
    <x v="0"/>
    <x v="0"/>
    <x v="1"/>
  </r>
  <r>
    <n v="2992"/>
    <s v="Lindsay Webb"/>
    <x v="2"/>
    <n v="0"/>
    <n v="5.28"/>
    <n v="6.26"/>
    <x v="1"/>
    <x v="2"/>
    <x v="2"/>
    <x v="7"/>
    <x v="5"/>
    <s v="Xerox 1928"/>
    <n v="0.4"/>
    <s v="United States"/>
    <x v="1"/>
    <x v="30"/>
    <x v="706"/>
    <x v="787"/>
    <d v="2015-05-08T00:00:00"/>
    <x v="4"/>
    <x v="4"/>
    <x v="126"/>
    <d v="2015-05-15T00:00:00"/>
    <d v="2015-05-15T00:00:00"/>
    <d v="2015-05-31T00:00:00"/>
    <d v="2015-05-15T00:00:00"/>
    <n v="25.058"/>
    <n v="36"/>
    <n v="203.05"/>
    <x v="982"/>
    <n v="5.28"/>
    <x v="1"/>
    <x v="7"/>
    <n v="0.12340802757941392"/>
    <n v="228.108"/>
    <x v="18"/>
    <s v="May 2015"/>
    <s v="May 2015  Week 19"/>
    <x v="0"/>
    <x v="0"/>
    <x v="1"/>
    <x v="1"/>
  </r>
  <r>
    <n v="453"/>
    <s v="George Terry"/>
    <x v="3"/>
    <n v="0.03"/>
    <n v="29.34"/>
    <n v="7.87"/>
    <x v="1"/>
    <x v="3"/>
    <x v="0"/>
    <x v="11"/>
    <x v="5"/>
    <s v="Seth Thomas 14&quot; Putty-Colored Wall Clock"/>
    <n v="0.54"/>
    <s v="United States"/>
    <x v="2"/>
    <x v="8"/>
    <x v="707"/>
    <x v="788"/>
    <d v="2015-05-08T00:00:00"/>
    <x v="4"/>
    <x v="4"/>
    <x v="126"/>
    <d v="2015-05-10T00:00:00"/>
    <d v="2015-05-10T00:00:00"/>
    <d v="2015-05-31T00:00:00"/>
    <d v="2015-05-10T00:00:00"/>
    <n v="-41.32"/>
    <n v="1"/>
    <n v="32.4"/>
    <x v="983"/>
    <n v="29.31"/>
    <x v="2"/>
    <x v="2"/>
    <n v="-1.2753086419753088"/>
    <n v="-8.9200000000000017"/>
    <x v="18"/>
    <s v="May 2015"/>
    <s v="May 2015  Week 19"/>
    <x v="0"/>
    <x v="0"/>
    <x v="0"/>
    <x v="1"/>
  </r>
  <r>
    <n v="1028"/>
    <s v="Marguerite Rodgers"/>
    <x v="3"/>
    <n v="0.05"/>
    <n v="83.1"/>
    <n v="6.13"/>
    <x v="2"/>
    <x v="0"/>
    <x v="1"/>
    <x v="1"/>
    <x v="5"/>
    <s v="Micro Innovations Micro Digital Wireless Keyboard and Mouse, Gray"/>
    <n v="0.45"/>
    <s v="United States"/>
    <x v="3"/>
    <x v="11"/>
    <x v="543"/>
    <x v="595"/>
    <d v="2015-05-08T00:00:00"/>
    <x v="4"/>
    <x v="4"/>
    <x v="126"/>
    <d v="2015-05-09T00:00:00"/>
    <d v="2015-05-09T00:00:00"/>
    <d v="2015-05-31T00:00:00"/>
    <d v="2015-05-09T00:00:00"/>
    <n v="1152.5277000000001"/>
    <n v="20"/>
    <n v="1670.33"/>
    <x v="984"/>
    <n v="83.05"/>
    <x v="3"/>
    <x v="1"/>
    <n v="0.69000000000000006"/>
    <n v="2822.8577"/>
    <x v="18"/>
    <s v="May 2015"/>
    <s v="May 2015  Week 19"/>
    <x v="1"/>
    <x v="1"/>
    <x v="0"/>
    <x v="1"/>
  </r>
  <r>
    <n v="1080"/>
    <s v="Colleen Fletcher"/>
    <x v="3"/>
    <n v="0.08"/>
    <n v="13.9"/>
    <n v="7.59"/>
    <x v="1"/>
    <x v="3"/>
    <x v="2"/>
    <x v="16"/>
    <x v="1"/>
    <s v="Acme Hot Forged Carbon Steel Scissors with Nickel-Plated Handles, 3 7/8&quot; Cut, 8&quot;L"/>
    <n v="0.56000000000000005"/>
    <s v="United States"/>
    <x v="1"/>
    <x v="10"/>
    <x v="708"/>
    <x v="789"/>
    <d v="2015-05-08T00:00:00"/>
    <x v="4"/>
    <x v="4"/>
    <x v="126"/>
    <d v="2015-05-09T00:00:00"/>
    <d v="2015-05-09T00:00:00"/>
    <d v="2015-05-31T00:00:00"/>
    <d v="2015-05-09T00:00:00"/>
    <n v="9.8620000000000001"/>
    <n v="14"/>
    <n v="196.41"/>
    <x v="985"/>
    <n v="13.82"/>
    <x v="1"/>
    <x v="1"/>
    <n v="5.0211292704037472E-2"/>
    <n v="206.27199999999999"/>
    <x v="18"/>
    <s v="May 2015"/>
    <s v="May 2015  Week 19"/>
    <x v="0"/>
    <x v="0"/>
    <x v="0"/>
    <x v="1"/>
  </r>
  <r>
    <n v="2882"/>
    <s v="Andrew Gonzalez"/>
    <x v="0"/>
    <n v="0.05"/>
    <n v="6.48"/>
    <n v="8.73"/>
    <x v="1"/>
    <x v="1"/>
    <x v="2"/>
    <x v="7"/>
    <x v="5"/>
    <s v="Xerox 227"/>
    <n v="0.37"/>
    <s v="United States"/>
    <x v="0"/>
    <x v="9"/>
    <x v="170"/>
    <x v="178"/>
    <d v="2015-05-09T00:00:00"/>
    <x v="4"/>
    <x v="4"/>
    <x v="127"/>
    <d v="2015-05-09T00:00:00"/>
    <d v="2015-05-09T00:00:00"/>
    <d v="2015-05-31T00:00:00"/>
    <d v="2015-05-09T00:00:00"/>
    <n v="-160.38470000000001"/>
    <n v="35"/>
    <n v="232.5"/>
    <x v="986"/>
    <n v="6.4300000000000006"/>
    <x v="0"/>
    <x v="6"/>
    <n v="-0.6898266666666667"/>
    <n v="72.115299999999991"/>
    <x v="18"/>
    <s v="May 2015"/>
    <s v="May 2015  Week 19"/>
    <x v="1"/>
    <x v="1"/>
    <x v="0"/>
    <x v="1"/>
  </r>
  <r>
    <n v="2883"/>
    <s v="Stuart Sharma"/>
    <x v="0"/>
    <n v="0.05"/>
    <n v="6.48"/>
    <n v="8.73"/>
    <x v="1"/>
    <x v="1"/>
    <x v="2"/>
    <x v="7"/>
    <x v="5"/>
    <s v="Xerox 227"/>
    <n v="0.37"/>
    <s v="United States"/>
    <x v="3"/>
    <x v="27"/>
    <x v="410"/>
    <x v="446"/>
    <d v="2015-05-09T00:00:00"/>
    <x v="4"/>
    <x v="4"/>
    <x v="127"/>
    <d v="2015-05-09T00:00:00"/>
    <d v="2015-05-09T00:00:00"/>
    <d v="2015-05-31T00:00:00"/>
    <d v="2015-05-09T00:00:00"/>
    <n v="-120.59"/>
    <n v="9"/>
    <n v="59.79"/>
    <x v="987"/>
    <n v="6.4300000000000006"/>
    <x v="3"/>
    <x v="6"/>
    <n v="-2.0168924569325974"/>
    <n v="-60.800000000000004"/>
    <x v="18"/>
    <s v="May 2015"/>
    <s v="May 2015  Week 19"/>
    <x v="0"/>
    <x v="0"/>
    <x v="0"/>
    <x v="1"/>
  </r>
  <r>
    <n v="62"/>
    <s v="Pam Gilbert"/>
    <x v="1"/>
    <n v="0.02"/>
    <n v="5.98"/>
    <n v="5.15"/>
    <x v="1"/>
    <x v="3"/>
    <x v="2"/>
    <x v="7"/>
    <x v="5"/>
    <s v="Xerox 193"/>
    <n v="0.36"/>
    <s v="United States"/>
    <x v="1"/>
    <x v="18"/>
    <x v="709"/>
    <x v="790"/>
    <d v="2015-05-09T00:00:00"/>
    <x v="4"/>
    <x v="4"/>
    <x v="127"/>
    <d v="2015-05-11T00:00:00"/>
    <d v="2015-05-11T00:00:00"/>
    <d v="2015-05-31T00:00:00"/>
    <d v="2015-05-11T00:00:00"/>
    <n v="2.14"/>
    <n v="3"/>
    <n v="22.85"/>
    <x v="988"/>
    <n v="5.9600000000000009"/>
    <x v="1"/>
    <x v="2"/>
    <n v="9.3654266958424506E-2"/>
    <n v="24.990000000000002"/>
    <x v="18"/>
    <s v="May 2015"/>
    <s v="May 2015  Week 19"/>
    <x v="0"/>
    <x v="0"/>
    <x v="0"/>
    <x v="1"/>
  </r>
  <r>
    <n v="1650"/>
    <s v="Dan Lamm"/>
    <x v="1"/>
    <n v="0.05"/>
    <n v="6.48"/>
    <n v="2.74"/>
    <x v="1"/>
    <x v="3"/>
    <x v="1"/>
    <x v="1"/>
    <x v="1"/>
    <s v="Sony MFD2HD Formatted Diskettes, 10/Pack"/>
    <n v="0.71"/>
    <s v="United States"/>
    <x v="0"/>
    <x v="9"/>
    <x v="710"/>
    <x v="791"/>
    <d v="2015-05-09T00:00:00"/>
    <x v="4"/>
    <x v="4"/>
    <x v="127"/>
    <d v="2015-05-09T00:00:00"/>
    <d v="2015-05-09T00:00:00"/>
    <d v="2015-05-31T00:00:00"/>
    <d v="2015-05-09T00:00:00"/>
    <n v="15.096"/>
    <n v="15"/>
    <n v="94.27"/>
    <x v="989"/>
    <n v="6.4300000000000006"/>
    <x v="0"/>
    <x v="6"/>
    <n v="0.16013578020579189"/>
    <n v="109.366"/>
    <x v="18"/>
    <s v="May 2015"/>
    <s v="May 2015  Week 19"/>
    <x v="0"/>
    <x v="0"/>
    <x v="0"/>
    <x v="1"/>
  </r>
  <r>
    <n v="1650"/>
    <s v="Dan Lamm"/>
    <x v="1"/>
    <n v="0.09"/>
    <n v="12.53"/>
    <n v="0.5"/>
    <x v="1"/>
    <x v="3"/>
    <x v="2"/>
    <x v="13"/>
    <x v="5"/>
    <s v="Avery 485"/>
    <n v="0.38"/>
    <s v="United States"/>
    <x v="0"/>
    <x v="9"/>
    <x v="710"/>
    <x v="791"/>
    <d v="2015-05-09T00:00:00"/>
    <x v="4"/>
    <x v="4"/>
    <x v="127"/>
    <d v="2015-05-10T00:00:00"/>
    <d v="2015-05-10T00:00:00"/>
    <d v="2015-05-31T00:00:00"/>
    <d v="2015-05-10T00:00:00"/>
    <n v="14.9124"/>
    <n v="7"/>
    <n v="82.21"/>
    <x v="989"/>
    <n v="12.44"/>
    <x v="0"/>
    <x v="1"/>
    <n v="0.18139399099866196"/>
    <n v="97.122399999999999"/>
    <x v="18"/>
    <s v="May 2015"/>
    <s v="May 2015  Week 19"/>
    <x v="1"/>
    <x v="1"/>
    <x v="1"/>
    <x v="1"/>
  </r>
  <r>
    <n v="1650"/>
    <s v="Dan Lamm"/>
    <x v="1"/>
    <n v="0.08"/>
    <n v="65.989999999999995"/>
    <n v="8.99"/>
    <x v="2"/>
    <x v="3"/>
    <x v="1"/>
    <x v="12"/>
    <x v="5"/>
    <s v="i270"/>
    <n v="0.55000000000000004"/>
    <s v="United States"/>
    <x v="0"/>
    <x v="9"/>
    <x v="710"/>
    <x v="791"/>
    <d v="2015-05-09T00:00:00"/>
    <x v="4"/>
    <x v="4"/>
    <x v="127"/>
    <d v="2015-05-11T00:00:00"/>
    <d v="2015-05-11T00:00:00"/>
    <d v="2015-05-31T00:00:00"/>
    <d v="2015-05-11T00:00:00"/>
    <n v="-135.226"/>
    <n v="8"/>
    <n v="417.47"/>
    <x v="989"/>
    <n v="65.91"/>
    <x v="0"/>
    <x v="2"/>
    <n v="-0.32391788631518431"/>
    <n v="282.24400000000003"/>
    <x v="18"/>
    <s v="May 2015"/>
    <s v="May 2015  Week 19"/>
    <x v="1"/>
    <x v="1"/>
    <x v="1"/>
    <x v="1"/>
  </r>
  <r>
    <n v="43"/>
    <s v="Theodore Moran"/>
    <x v="1"/>
    <n v="0"/>
    <n v="99.99"/>
    <n v="19.989999999999998"/>
    <x v="1"/>
    <x v="1"/>
    <x v="1"/>
    <x v="3"/>
    <x v="5"/>
    <s v="AT&amp;T 2230 Dual Handset Phone With Caller ID/Call Waiting"/>
    <n v="0.52"/>
    <s v="United States"/>
    <x v="2"/>
    <x v="4"/>
    <x v="221"/>
    <x v="232"/>
    <d v="2015-05-10T00:00:00"/>
    <x v="4"/>
    <x v="4"/>
    <x v="128"/>
    <d v="2015-05-11T00:00:00"/>
    <d v="2015-05-11T00:00:00"/>
    <d v="2015-05-31T00:00:00"/>
    <d v="2015-05-11T00:00:00"/>
    <n v="25.913820000000001"/>
    <n v="6"/>
    <n v="647.07000000000005"/>
    <x v="990"/>
    <n v="99.99"/>
    <x v="2"/>
    <x v="1"/>
    <n v="4.0047939171959757E-2"/>
    <n v="672.98382000000004"/>
    <x v="19"/>
    <s v="May 2015"/>
    <s v="May 2015  Week 20"/>
    <x v="0"/>
    <x v="0"/>
    <x v="0"/>
    <x v="1"/>
  </r>
  <r>
    <n v="1778"/>
    <s v="Ray Oakley"/>
    <x v="1"/>
    <n v="0.06"/>
    <n v="13.99"/>
    <n v="7.51"/>
    <x v="1"/>
    <x v="1"/>
    <x v="1"/>
    <x v="3"/>
    <x v="6"/>
    <s v="Sharp EL500L Fraction Calculator"/>
    <n v="0.39"/>
    <s v="United States"/>
    <x v="1"/>
    <x v="2"/>
    <x v="711"/>
    <x v="792"/>
    <d v="2015-05-10T00:00:00"/>
    <x v="4"/>
    <x v="4"/>
    <x v="128"/>
    <d v="2015-05-12T00:00:00"/>
    <d v="2015-05-12T00:00:00"/>
    <d v="2015-05-31T00:00:00"/>
    <d v="2015-05-12T00:00:00"/>
    <n v="6.4832400000000003"/>
    <n v="21"/>
    <n v="287.99"/>
    <x v="991"/>
    <n v="13.93"/>
    <x v="1"/>
    <x v="2"/>
    <n v="2.2512031667766243E-2"/>
    <n v="294.47324000000003"/>
    <x v="19"/>
    <s v="May 2015"/>
    <s v="May 2015  Week 20"/>
    <x v="0"/>
    <x v="0"/>
    <x v="0"/>
    <x v="1"/>
  </r>
  <r>
    <n v="1778"/>
    <s v="Ray Oakley"/>
    <x v="1"/>
    <n v="0.06"/>
    <n v="15.04"/>
    <n v="1.97"/>
    <x v="1"/>
    <x v="1"/>
    <x v="2"/>
    <x v="7"/>
    <x v="2"/>
    <s v="White GlueTop Scratch Pads"/>
    <n v="0.39"/>
    <s v="United States"/>
    <x v="1"/>
    <x v="2"/>
    <x v="711"/>
    <x v="792"/>
    <d v="2015-05-10T00:00:00"/>
    <x v="4"/>
    <x v="4"/>
    <x v="128"/>
    <d v="2015-05-10T00:00:00"/>
    <d v="2015-05-10T00:00:00"/>
    <d v="2015-05-31T00:00:00"/>
    <d v="2015-05-10T00:00:00"/>
    <n v="2.3319999999999999"/>
    <n v="3"/>
    <n v="46.86"/>
    <x v="991"/>
    <n v="14.979999999999999"/>
    <x v="1"/>
    <x v="6"/>
    <n v="4.9765258215962442E-2"/>
    <n v="49.192"/>
    <x v="19"/>
    <s v="May 2015"/>
    <s v="May 2015  Week 20"/>
    <x v="1"/>
    <x v="1"/>
    <x v="1"/>
    <x v="1"/>
  </r>
  <r>
    <n v="3283"/>
    <s v="William Woodard"/>
    <x v="1"/>
    <n v="0.03"/>
    <n v="17.48"/>
    <n v="1.99"/>
    <x v="1"/>
    <x v="3"/>
    <x v="1"/>
    <x v="1"/>
    <x v="1"/>
    <s v="Maxell Pro 80 Minute CD-R, 10/Pack"/>
    <n v="0.45"/>
    <s v="United States"/>
    <x v="0"/>
    <x v="12"/>
    <x v="645"/>
    <x v="710"/>
    <d v="2015-05-10T00:00:00"/>
    <x v="4"/>
    <x v="4"/>
    <x v="128"/>
    <d v="2015-05-11T00:00:00"/>
    <d v="2015-05-11T00:00:00"/>
    <d v="2015-05-31T00:00:00"/>
    <d v="2015-05-11T00:00:00"/>
    <n v="710.80740000000003"/>
    <n v="31"/>
    <n v="537.79999999999995"/>
    <x v="992"/>
    <n v="17.45"/>
    <x v="0"/>
    <x v="1"/>
    <n v="1.3216946820379325"/>
    <n v="1248.6073999999999"/>
    <x v="19"/>
    <s v="May 2015"/>
    <s v="May 2015  Week 20"/>
    <x v="1"/>
    <x v="1"/>
    <x v="0"/>
    <x v="1"/>
  </r>
  <r>
    <n v="995"/>
    <s v="Lloyd Spencer"/>
    <x v="2"/>
    <n v="0.09"/>
    <n v="7.64"/>
    <n v="5.83"/>
    <x v="1"/>
    <x v="0"/>
    <x v="2"/>
    <x v="7"/>
    <x v="2"/>
    <s v="Rediform Wirebound &quot;Phone Memo&quot; Message Book, 11 x 5-3/4"/>
    <n v="0.36"/>
    <s v="United States"/>
    <x v="3"/>
    <x v="29"/>
    <x v="712"/>
    <x v="793"/>
    <d v="2015-05-10T00:00:00"/>
    <x v="4"/>
    <x v="4"/>
    <x v="128"/>
    <d v="2015-05-15T00:00:00"/>
    <d v="2015-05-15T00:00:00"/>
    <d v="2015-05-31T00:00:00"/>
    <d v="2015-05-15T00:00:00"/>
    <n v="4.032"/>
    <n v="9"/>
    <n v="72.83"/>
    <x v="993"/>
    <n v="7.55"/>
    <x v="3"/>
    <x v="3"/>
    <n v="5.5361801455444185E-2"/>
    <n v="76.861999999999995"/>
    <x v="19"/>
    <s v="May 2015"/>
    <s v="May 2015  Week 20"/>
    <x v="0"/>
    <x v="0"/>
    <x v="0"/>
    <x v="1"/>
  </r>
  <r>
    <n v="2820"/>
    <s v="Laurence Simon"/>
    <x v="2"/>
    <n v="0.08"/>
    <n v="6.48"/>
    <n v="2.74"/>
    <x v="1"/>
    <x v="2"/>
    <x v="1"/>
    <x v="1"/>
    <x v="1"/>
    <s v="Sony MFD2HD Formatted Diskettes, 10/Pack"/>
    <n v="0.71"/>
    <s v="United States"/>
    <x v="1"/>
    <x v="6"/>
    <x v="118"/>
    <x v="123"/>
    <d v="2015-05-10T00:00:00"/>
    <x v="4"/>
    <x v="4"/>
    <x v="128"/>
    <d v="2015-05-12T00:00:00"/>
    <d v="2015-05-12T00:00:00"/>
    <d v="2015-05-31T00:00:00"/>
    <d v="2015-05-12T00:00:00"/>
    <n v="-82.64"/>
    <n v="18"/>
    <n v="113.68"/>
    <x v="994"/>
    <n v="6.4"/>
    <x v="1"/>
    <x v="2"/>
    <n v="-0.72695285010555943"/>
    <n v="31.040000000000006"/>
    <x v="19"/>
    <s v="May 2015"/>
    <s v="May 2015  Week 20"/>
    <x v="1"/>
    <x v="1"/>
    <x v="0"/>
    <x v="1"/>
  </r>
  <r>
    <n v="1709"/>
    <s v="Dennis Bowen"/>
    <x v="4"/>
    <n v="0.04"/>
    <n v="95.43"/>
    <n v="19.989999999999998"/>
    <x v="1"/>
    <x v="0"/>
    <x v="2"/>
    <x v="6"/>
    <x v="5"/>
    <s v="Fellowes Stor/Drawer® Steel Plus™ Storage Drawers"/>
    <n v="0.79"/>
    <s v="United States"/>
    <x v="3"/>
    <x v="28"/>
    <x v="174"/>
    <x v="182"/>
    <d v="2015-05-10T00:00:00"/>
    <x v="4"/>
    <x v="4"/>
    <x v="128"/>
    <d v="2015-05-12T00:00:00"/>
    <d v="2015-05-12T00:00:00"/>
    <d v="2015-05-31T00:00:00"/>
    <d v="2015-05-12T00:00:00"/>
    <n v="13.536"/>
    <n v="33"/>
    <n v="3251.76"/>
    <x v="995"/>
    <n v="95.39"/>
    <x v="3"/>
    <x v="2"/>
    <n v="4.162668831648092E-3"/>
    <n v="3265.2960000000003"/>
    <x v="19"/>
    <s v="May 2015"/>
    <s v="May 2015  Week 20"/>
    <x v="1"/>
    <x v="1"/>
    <x v="0"/>
    <x v="1"/>
  </r>
  <r>
    <n v="1595"/>
    <s v="Chad Henson"/>
    <x v="1"/>
    <n v="0.01"/>
    <n v="500.98"/>
    <n v="26"/>
    <x v="0"/>
    <x v="3"/>
    <x v="0"/>
    <x v="9"/>
    <x v="3"/>
    <s v="Global Troy™ Executive Leather Low-Back Tilter"/>
    <n v="0.6"/>
    <s v="United States"/>
    <x v="3"/>
    <x v="44"/>
    <x v="713"/>
    <x v="794"/>
    <d v="2015-05-11T00:00:00"/>
    <x v="4"/>
    <x v="4"/>
    <x v="129"/>
    <d v="2015-05-12T00:00:00"/>
    <d v="2015-05-12T00:00:00"/>
    <d v="2015-05-31T00:00:00"/>
    <d v="2015-05-12T00:00:00"/>
    <n v="5078.5379999999996"/>
    <n v="14"/>
    <n v="7360.2"/>
    <x v="996"/>
    <n v="500.97"/>
    <x v="3"/>
    <x v="1"/>
    <n v="0.69"/>
    <n v="12438.737999999999"/>
    <x v="19"/>
    <s v="May 2015"/>
    <s v="May 2015  Week 20"/>
    <x v="0"/>
    <x v="0"/>
    <x v="0"/>
    <x v="1"/>
  </r>
  <r>
    <n v="1595"/>
    <s v="Chad Henson"/>
    <x v="1"/>
    <n v="0.08"/>
    <n v="9.77"/>
    <n v="6.02"/>
    <x v="1"/>
    <x v="3"/>
    <x v="0"/>
    <x v="11"/>
    <x v="6"/>
    <s v="DAX Solid Wood Frames"/>
    <n v="0.48"/>
    <s v="United States"/>
    <x v="3"/>
    <x v="44"/>
    <x v="713"/>
    <x v="794"/>
    <d v="2015-05-11T00:00:00"/>
    <x v="4"/>
    <x v="4"/>
    <x v="129"/>
    <d v="2015-05-12T00:00:00"/>
    <d v="2015-05-12T00:00:00"/>
    <d v="2015-05-31T00:00:00"/>
    <d v="2015-05-12T00:00:00"/>
    <n v="23.276"/>
    <n v="9"/>
    <n v="89.06"/>
    <x v="996"/>
    <n v="9.69"/>
    <x v="3"/>
    <x v="1"/>
    <n v="0.26135189759712552"/>
    <n v="112.336"/>
    <x v="19"/>
    <s v="May 2015"/>
    <s v="May 2015  Week 20"/>
    <x v="1"/>
    <x v="1"/>
    <x v="1"/>
    <x v="1"/>
  </r>
  <r>
    <n v="1595"/>
    <s v="Chad Henson"/>
    <x v="1"/>
    <n v="0.09"/>
    <n v="3.28"/>
    <n v="0.98"/>
    <x v="1"/>
    <x v="3"/>
    <x v="2"/>
    <x v="2"/>
    <x v="2"/>
    <s v="Newell 329"/>
    <n v="0.59"/>
    <s v="United States"/>
    <x v="3"/>
    <x v="44"/>
    <x v="713"/>
    <x v="794"/>
    <d v="2015-05-11T00:00:00"/>
    <x v="4"/>
    <x v="4"/>
    <x v="129"/>
    <d v="2015-05-13T00:00:00"/>
    <d v="2015-05-13T00:00:00"/>
    <d v="2015-05-31T00:00:00"/>
    <d v="2015-05-13T00:00:00"/>
    <n v="17.754000000000001"/>
    <n v="42"/>
    <n v="134.97"/>
    <x v="996"/>
    <n v="3.19"/>
    <x v="3"/>
    <x v="2"/>
    <n v="0.13154034229828851"/>
    <n v="152.72399999999999"/>
    <x v="19"/>
    <s v="May 2015"/>
    <s v="May 2015  Week 20"/>
    <x v="1"/>
    <x v="1"/>
    <x v="1"/>
    <x v="1"/>
  </r>
  <r>
    <n v="1609"/>
    <s v="Jerry Ennis"/>
    <x v="1"/>
    <n v="0.03"/>
    <n v="2.16"/>
    <n v="6.05"/>
    <x v="1"/>
    <x v="1"/>
    <x v="2"/>
    <x v="5"/>
    <x v="5"/>
    <s v="Peel &amp; Stick Add-On Corner Pockets"/>
    <n v="0.37"/>
    <s v="United States"/>
    <x v="2"/>
    <x v="8"/>
    <x v="714"/>
    <x v="795"/>
    <d v="2015-05-11T00:00:00"/>
    <x v="4"/>
    <x v="4"/>
    <x v="129"/>
    <d v="2015-05-12T00:00:00"/>
    <d v="2015-05-12T00:00:00"/>
    <d v="2015-05-31T00:00:00"/>
    <d v="2015-05-12T00:00:00"/>
    <n v="-90.585499999999996"/>
    <n v="7"/>
    <n v="17.309999999999999"/>
    <x v="997"/>
    <n v="2.1300000000000003"/>
    <x v="2"/>
    <x v="1"/>
    <n v="-5.2331311380704797"/>
    <n v="-73.275499999999994"/>
    <x v="19"/>
    <s v="May 2015"/>
    <s v="May 2015  Week 20"/>
    <x v="0"/>
    <x v="0"/>
    <x v="0"/>
    <x v="1"/>
  </r>
  <r>
    <n v="1609"/>
    <s v="Jerry Ennis"/>
    <x v="1"/>
    <n v="0.03"/>
    <n v="9.7100000000000009"/>
    <n v="9.4499999999999993"/>
    <x v="1"/>
    <x v="1"/>
    <x v="2"/>
    <x v="6"/>
    <x v="5"/>
    <s v="Filing/Storage Totes and Swivel Casters"/>
    <n v="0.6"/>
    <s v="United States"/>
    <x v="2"/>
    <x v="8"/>
    <x v="714"/>
    <x v="795"/>
    <d v="2015-05-11T00:00:00"/>
    <x v="4"/>
    <x v="4"/>
    <x v="129"/>
    <d v="2015-05-11T00:00:00"/>
    <d v="2015-05-11T00:00:00"/>
    <d v="2015-05-31T00:00:00"/>
    <d v="2015-05-11T00:00:00"/>
    <n v="-36.9"/>
    <n v="2"/>
    <n v="23.56"/>
    <x v="997"/>
    <n v="9.6800000000000015"/>
    <x v="2"/>
    <x v="6"/>
    <n v="-1.5662139219015281"/>
    <n v="-13.34"/>
    <x v="19"/>
    <s v="May 2015"/>
    <s v="May 2015  Week 20"/>
    <x v="1"/>
    <x v="1"/>
    <x v="1"/>
    <x v="1"/>
  </r>
  <r>
    <n v="2464"/>
    <s v="Joe George"/>
    <x v="1"/>
    <n v="0.09"/>
    <n v="1.74"/>
    <n v="4.08"/>
    <x v="2"/>
    <x v="1"/>
    <x v="0"/>
    <x v="11"/>
    <x v="1"/>
    <s v="Eldon Regeneration Recycled Desk Accessories, Smoke"/>
    <n v="0.53"/>
    <s v="United States"/>
    <x v="0"/>
    <x v="17"/>
    <x v="165"/>
    <x v="173"/>
    <d v="2015-05-11T00:00:00"/>
    <x v="4"/>
    <x v="4"/>
    <x v="129"/>
    <d v="2015-05-13T00:00:00"/>
    <d v="2015-05-13T00:00:00"/>
    <d v="2015-05-31T00:00:00"/>
    <d v="2015-05-13T00:00:00"/>
    <n v="608.26199999999994"/>
    <n v="4"/>
    <n v="10.41"/>
    <x v="998"/>
    <n v="1.65"/>
    <x v="0"/>
    <x v="2"/>
    <n v="58.430547550432273"/>
    <n v="618.67199999999991"/>
    <x v="19"/>
    <s v="May 2015"/>
    <s v="May 2015  Week 20"/>
    <x v="1"/>
    <x v="1"/>
    <x v="0"/>
    <x v="1"/>
  </r>
  <r>
    <n v="2464"/>
    <s v="Joe George"/>
    <x v="1"/>
    <n v="0.08"/>
    <n v="227.55"/>
    <n v="32.479999999999997"/>
    <x v="0"/>
    <x v="1"/>
    <x v="0"/>
    <x v="0"/>
    <x v="0"/>
    <s v="Hon Rectangular Conference Tables"/>
    <n v="0.68"/>
    <s v="United States"/>
    <x v="0"/>
    <x v="17"/>
    <x v="165"/>
    <x v="173"/>
    <d v="2015-05-11T00:00:00"/>
    <x v="4"/>
    <x v="4"/>
    <x v="129"/>
    <d v="2015-05-11T00:00:00"/>
    <d v="2015-05-11T00:00:00"/>
    <d v="2015-05-31T00:00:00"/>
    <d v="2015-05-11T00:00:00"/>
    <n v="-570.16959999999995"/>
    <n v="16"/>
    <n v="2849.64"/>
    <x v="998"/>
    <n v="227.47"/>
    <x v="0"/>
    <x v="6"/>
    <n v="-0.20008478263921056"/>
    <n v="2279.4704000000002"/>
    <x v="19"/>
    <s v="May 2015"/>
    <s v="May 2015  Week 20"/>
    <x v="1"/>
    <x v="1"/>
    <x v="1"/>
    <x v="1"/>
  </r>
  <r>
    <n v="1693"/>
    <s v="Melinda Thornton"/>
    <x v="2"/>
    <n v="0.01"/>
    <n v="15.67"/>
    <n v="1.39"/>
    <x v="2"/>
    <x v="1"/>
    <x v="2"/>
    <x v="15"/>
    <x v="5"/>
    <s v="#10 White Business Envelopes,4 1/8 x 9 1/2"/>
    <n v="0.38"/>
    <s v="United States"/>
    <x v="0"/>
    <x v="21"/>
    <x v="190"/>
    <x v="200"/>
    <d v="2015-05-11T00:00:00"/>
    <x v="4"/>
    <x v="4"/>
    <x v="129"/>
    <d v="2015-05-11T00:00:00"/>
    <d v="2015-05-11T00:00:00"/>
    <d v="2015-05-31T00:00:00"/>
    <d v="2015-05-11T00:00:00"/>
    <n v="-273.98"/>
    <n v="11"/>
    <n v="188.09"/>
    <x v="999"/>
    <n v="15.66"/>
    <x v="0"/>
    <x v="6"/>
    <n v="-1.4566430963900261"/>
    <n v="-85.890000000000015"/>
    <x v="19"/>
    <s v="May 2015"/>
    <s v="May 2015  Week 20"/>
    <x v="1"/>
    <x v="1"/>
    <x v="0"/>
    <x v="1"/>
  </r>
  <r>
    <n v="2935"/>
    <s v="Shirley Riley"/>
    <x v="2"/>
    <n v="0.02"/>
    <n v="3.8"/>
    <n v="1.49"/>
    <x v="1"/>
    <x v="0"/>
    <x v="2"/>
    <x v="5"/>
    <x v="5"/>
    <s v="Durable Pressboard Binders"/>
    <n v="0.38"/>
    <s v="United States"/>
    <x v="3"/>
    <x v="35"/>
    <x v="203"/>
    <x v="796"/>
    <d v="2015-05-11T00:00:00"/>
    <x v="4"/>
    <x v="4"/>
    <x v="129"/>
    <d v="2015-05-15T00:00:00"/>
    <d v="2015-05-15T00:00:00"/>
    <d v="2015-05-31T00:00:00"/>
    <d v="2015-05-15T00:00:00"/>
    <n v="7.31"/>
    <n v="5"/>
    <n v="20.46"/>
    <x v="1000"/>
    <n v="3.78"/>
    <x v="3"/>
    <x v="4"/>
    <n v="0.35728250244379273"/>
    <n v="27.77"/>
    <x v="19"/>
    <s v="May 2015"/>
    <s v="May 2015  Week 20"/>
    <x v="0"/>
    <x v="0"/>
    <x v="0"/>
    <x v="1"/>
  </r>
  <r>
    <n v="1671"/>
    <s v="Mitchell Ross"/>
    <x v="0"/>
    <n v="0.03"/>
    <n v="223.98"/>
    <n v="15.01"/>
    <x v="1"/>
    <x v="0"/>
    <x v="2"/>
    <x v="5"/>
    <x v="5"/>
    <s v="GBC DocuBind TL200 Manual Binding Machine"/>
    <n v="0.38"/>
    <s v="United States"/>
    <x v="0"/>
    <x v="21"/>
    <x v="289"/>
    <x v="308"/>
    <d v="2015-05-12T00:00:00"/>
    <x v="4"/>
    <x v="4"/>
    <x v="130"/>
    <d v="2015-05-13T00:00:00"/>
    <d v="2015-05-13T00:00:00"/>
    <d v="2015-05-31T00:00:00"/>
    <d v="2015-05-13T00:00:00"/>
    <n v="0.69599999999999995"/>
    <n v="21"/>
    <n v="4881.84"/>
    <x v="1001"/>
    <n v="223.95"/>
    <x v="0"/>
    <x v="1"/>
    <n v="1.4256919522147386E-4"/>
    <n v="4882.5360000000001"/>
    <x v="19"/>
    <s v="May 2015"/>
    <s v="May 2015  Week 20"/>
    <x v="1"/>
    <x v="1"/>
    <x v="0"/>
    <x v="1"/>
  </r>
  <r>
    <n v="14"/>
    <s v="Gwendolyn F Tyson"/>
    <x v="4"/>
    <n v="0.09"/>
    <n v="78.69"/>
    <n v="19.989999999999998"/>
    <x v="1"/>
    <x v="0"/>
    <x v="0"/>
    <x v="11"/>
    <x v="5"/>
    <s v="Howard Miller 12-3/4 Diameter Accuwave DS ™ Wall Clock"/>
    <n v="0.43"/>
    <s v="United States"/>
    <x v="1"/>
    <x v="7"/>
    <x v="7"/>
    <x v="7"/>
    <d v="2015-05-12T00:00:00"/>
    <x v="4"/>
    <x v="4"/>
    <x v="130"/>
    <d v="2015-05-14T00:00:00"/>
    <d v="2015-05-14T00:00:00"/>
    <d v="2015-05-31T00:00:00"/>
    <d v="2015-05-14T00:00:00"/>
    <n v="803.47050000000002"/>
    <n v="16"/>
    <n v="1164.45"/>
    <x v="1002"/>
    <n v="78.599999999999994"/>
    <x v="1"/>
    <x v="2"/>
    <n v="0.69"/>
    <n v="1967.9205000000002"/>
    <x v="19"/>
    <s v="May 2015"/>
    <s v="May 2015  Week 20"/>
    <x v="0"/>
    <x v="0"/>
    <x v="0"/>
    <x v="1"/>
  </r>
  <r>
    <n v="14"/>
    <s v="Gwendolyn F Tyson"/>
    <x v="4"/>
    <n v="0.08"/>
    <n v="3.28"/>
    <n v="2.31"/>
    <x v="1"/>
    <x v="0"/>
    <x v="2"/>
    <x v="2"/>
    <x v="2"/>
    <s v="Newell 321"/>
    <n v="0.56000000000000005"/>
    <s v="United States"/>
    <x v="1"/>
    <x v="7"/>
    <x v="7"/>
    <x v="7"/>
    <d v="2015-05-12T00:00:00"/>
    <x v="4"/>
    <x v="4"/>
    <x v="130"/>
    <d v="2015-05-13T00:00:00"/>
    <d v="2015-05-13T00:00:00"/>
    <d v="2015-05-31T00:00:00"/>
    <d v="2015-05-13T00:00:00"/>
    <n v="-24.03"/>
    <n v="7"/>
    <n v="22.23"/>
    <x v="1002"/>
    <n v="3.1999999999999997"/>
    <x v="1"/>
    <x v="1"/>
    <n v="-1.0809716599190284"/>
    <n v="-1.8000000000000007"/>
    <x v="19"/>
    <s v="May 2015"/>
    <s v="May 2015  Week 20"/>
    <x v="1"/>
    <x v="1"/>
    <x v="1"/>
    <x v="1"/>
  </r>
  <r>
    <n v="14"/>
    <s v="Gwendolyn F Tyson"/>
    <x v="4"/>
    <n v="0.05"/>
    <n v="3.28"/>
    <n v="4.2"/>
    <x v="1"/>
    <x v="0"/>
    <x v="2"/>
    <x v="2"/>
    <x v="2"/>
    <s v="Newell 351"/>
    <n v="0.56000000000000005"/>
    <s v="United States"/>
    <x v="1"/>
    <x v="7"/>
    <x v="7"/>
    <x v="7"/>
    <d v="2015-05-12T00:00:00"/>
    <x v="4"/>
    <x v="4"/>
    <x v="130"/>
    <d v="2015-05-13T00:00:00"/>
    <d v="2015-05-13T00:00:00"/>
    <d v="2015-05-31T00:00:00"/>
    <d v="2015-05-13T00:00:00"/>
    <n v="-37.03"/>
    <n v="4"/>
    <n v="13.99"/>
    <x v="1002"/>
    <n v="3.23"/>
    <x v="1"/>
    <x v="1"/>
    <n v="-2.6468906361686919"/>
    <n v="-23.04"/>
    <x v="19"/>
    <s v="May 2015"/>
    <s v="May 2015  Week 20"/>
    <x v="1"/>
    <x v="1"/>
    <x v="1"/>
    <x v="1"/>
  </r>
  <r>
    <n v="14"/>
    <s v="Gwendolyn F Tyson"/>
    <x v="4"/>
    <n v="0.05"/>
    <n v="3.58"/>
    <n v="1.63"/>
    <x v="1"/>
    <x v="0"/>
    <x v="2"/>
    <x v="14"/>
    <x v="2"/>
    <s v="OIC Colored Binder Clips, Assorted Sizes"/>
    <n v="0.36"/>
    <s v="United States"/>
    <x v="1"/>
    <x v="7"/>
    <x v="7"/>
    <x v="7"/>
    <d v="2015-05-12T00:00:00"/>
    <x v="4"/>
    <x v="4"/>
    <x v="130"/>
    <d v="2015-05-13T00:00:00"/>
    <d v="2015-05-13T00:00:00"/>
    <d v="2015-05-31T00:00:00"/>
    <d v="2015-05-13T00:00:00"/>
    <n v="-0.71"/>
    <n v="4"/>
    <n v="14.26"/>
    <x v="1002"/>
    <n v="3.5300000000000002"/>
    <x v="1"/>
    <x v="1"/>
    <n v="-4.978962131837307E-2"/>
    <n v="13.55"/>
    <x v="19"/>
    <s v="May 2015"/>
    <s v="May 2015  Week 20"/>
    <x v="1"/>
    <x v="1"/>
    <x v="1"/>
    <x v="1"/>
  </r>
  <r>
    <n v="1826"/>
    <s v="Kate Peck"/>
    <x v="4"/>
    <n v="0"/>
    <n v="9.27"/>
    <n v="4.3899999999999997"/>
    <x v="1"/>
    <x v="3"/>
    <x v="2"/>
    <x v="7"/>
    <x v="2"/>
    <s v="Wirebound Message Books, Four 2 3/4&quot; x 5&quot; Forms per Page, 600 Sets per Book"/>
    <n v="0.38"/>
    <s v="United States"/>
    <x v="1"/>
    <x v="20"/>
    <x v="634"/>
    <x v="697"/>
    <d v="2015-05-12T00:00:00"/>
    <x v="4"/>
    <x v="4"/>
    <x v="130"/>
    <d v="2015-05-14T00:00:00"/>
    <d v="2015-05-14T00:00:00"/>
    <d v="2015-05-31T00:00:00"/>
    <d v="2015-05-14T00:00:00"/>
    <n v="-7.61"/>
    <n v="1"/>
    <n v="10.65"/>
    <x v="1003"/>
    <n v="9.27"/>
    <x v="1"/>
    <x v="2"/>
    <n v="-0.71455399061032865"/>
    <n v="3.04"/>
    <x v="19"/>
    <s v="May 2015"/>
    <s v="May 2015  Week 20"/>
    <x v="1"/>
    <x v="1"/>
    <x v="0"/>
    <x v="1"/>
  </r>
  <r>
    <n v="1267"/>
    <s v="Rosemary Branch"/>
    <x v="3"/>
    <n v="0.04"/>
    <n v="5.98"/>
    <n v="4.38"/>
    <x v="1"/>
    <x v="3"/>
    <x v="1"/>
    <x v="1"/>
    <x v="1"/>
    <s v="Imation 3.5&quot; DS/HD IBM Formatted Diskettes, 10/Pack"/>
    <n v="0.75"/>
    <s v="United States"/>
    <x v="0"/>
    <x v="12"/>
    <x v="292"/>
    <x v="313"/>
    <d v="2015-05-12T00:00:00"/>
    <x v="4"/>
    <x v="4"/>
    <x v="130"/>
    <d v="2015-05-14T00:00:00"/>
    <d v="2015-05-14T00:00:00"/>
    <d v="2015-05-31T00:00:00"/>
    <d v="2015-05-14T00:00:00"/>
    <n v="-1522.3040000000001"/>
    <n v="11"/>
    <n v="69.75"/>
    <x v="1004"/>
    <n v="5.94"/>
    <x v="0"/>
    <x v="2"/>
    <n v="-21.825146953405021"/>
    <n v="-1452.5540000000001"/>
    <x v="19"/>
    <s v="May 2015"/>
    <s v="May 2015  Week 20"/>
    <x v="1"/>
    <x v="1"/>
    <x v="0"/>
    <x v="1"/>
  </r>
  <r>
    <n v="1389"/>
    <s v="Jean Khan"/>
    <x v="1"/>
    <n v="0.08"/>
    <n v="2.62"/>
    <n v="0.8"/>
    <x v="2"/>
    <x v="0"/>
    <x v="2"/>
    <x v="14"/>
    <x v="2"/>
    <s v="Staples Metal Binder Clips"/>
    <n v="0.39"/>
    <s v="United States"/>
    <x v="2"/>
    <x v="8"/>
    <x v="199"/>
    <x v="210"/>
    <d v="2015-05-13T00:00:00"/>
    <x v="4"/>
    <x v="4"/>
    <x v="131"/>
    <d v="2015-05-15T00:00:00"/>
    <d v="2015-05-15T00:00:00"/>
    <d v="2015-05-31T00:00:00"/>
    <d v="2015-05-15T00:00:00"/>
    <n v="21.769500000000001"/>
    <n v="12"/>
    <n v="31.55"/>
    <x v="1005"/>
    <n v="2.54"/>
    <x v="2"/>
    <x v="2"/>
    <n v="0.69000000000000006"/>
    <n v="53.319500000000005"/>
    <x v="19"/>
    <s v="May 2015"/>
    <s v="May 2015  Week 20"/>
    <x v="1"/>
    <x v="1"/>
    <x v="0"/>
    <x v="1"/>
  </r>
  <r>
    <n v="578"/>
    <s v="Evan K Bullard"/>
    <x v="4"/>
    <n v="0.03"/>
    <n v="162.93"/>
    <n v="19.989999999999998"/>
    <x v="1"/>
    <x v="3"/>
    <x v="2"/>
    <x v="15"/>
    <x v="5"/>
    <s v="Multimedia Mailers"/>
    <n v="0.39"/>
    <s v="United States"/>
    <x v="3"/>
    <x v="22"/>
    <x v="715"/>
    <x v="797"/>
    <d v="2015-05-13T00:00:00"/>
    <x v="4"/>
    <x v="4"/>
    <x v="131"/>
    <d v="2015-05-14T00:00:00"/>
    <d v="2015-05-14T00:00:00"/>
    <d v="2015-05-31T00:00:00"/>
    <d v="2015-05-14T00:00:00"/>
    <n v="293.14"/>
    <n v="3"/>
    <n v="515.88"/>
    <x v="1006"/>
    <n v="162.9"/>
    <x v="3"/>
    <x v="1"/>
    <n v="0.56823292238505074"/>
    <n v="809.02"/>
    <x v="19"/>
    <s v="May 2015"/>
    <s v="May 2015  Week 20"/>
    <x v="0"/>
    <x v="0"/>
    <x v="0"/>
    <x v="1"/>
  </r>
  <r>
    <n v="579"/>
    <s v="Marlene Abrams"/>
    <x v="4"/>
    <n v="0.01"/>
    <n v="11.58"/>
    <n v="5.72"/>
    <x v="1"/>
    <x v="3"/>
    <x v="2"/>
    <x v="15"/>
    <x v="5"/>
    <s v="Peel &amp; Seel® Recycled Catalog Envelopes, Brown"/>
    <n v="0.35"/>
    <s v="United States"/>
    <x v="3"/>
    <x v="22"/>
    <x v="495"/>
    <x v="543"/>
    <d v="2015-05-13T00:00:00"/>
    <x v="4"/>
    <x v="4"/>
    <x v="131"/>
    <d v="2015-05-15T00:00:00"/>
    <d v="2015-05-15T00:00:00"/>
    <d v="2015-05-31T00:00:00"/>
    <d v="2015-05-15T00:00:00"/>
    <n v="-6.61"/>
    <n v="2"/>
    <n v="25.06"/>
    <x v="1006"/>
    <n v="11.57"/>
    <x v="3"/>
    <x v="2"/>
    <n v="-0.26376695929768557"/>
    <n v="18.45"/>
    <x v="19"/>
    <s v="May 2015"/>
    <s v="May 2015  Week 20"/>
    <x v="0"/>
    <x v="0"/>
    <x v="1"/>
    <x v="1"/>
  </r>
  <r>
    <n v="580"/>
    <s v="Kathryn Patrick"/>
    <x v="4"/>
    <n v="0.01"/>
    <n v="55.99"/>
    <n v="5"/>
    <x v="1"/>
    <x v="3"/>
    <x v="1"/>
    <x v="12"/>
    <x v="1"/>
    <s v="Accessory6"/>
    <n v="0.8"/>
    <s v="United States"/>
    <x v="3"/>
    <x v="29"/>
    <x v="329"/>
    <x v="417"/>
    <d v="2015-05-13T00:00:00"/>
    <x v="4"/>
    <x v="4"/>
    <x v="131"/>
    <d v="2015-05-14T00:00:00"/>
    <d v="2015-05-14T00:00:00"/>
    <d v="2015-05-31T00:00:00"/>
    <d v="2015-05-14T00:00:00"/>
    <n v="-57.540999999999997"/>
    <n v="12"/>
    <n v="578.24"/>
    <x v="1006"/>
    <n v="55.980000000000004"/>
    <x v="3"/>
    <x v="1"/>
    <n v="-9.951058384061981E-2"/>
    <n v="520.69900000000007"/>
    <x v="19"/>
    <s v="May 2015"/>
    <s v="May 2015  Week 20"/>
    <x v="0"/>
    <x v="0"/>
    <x v="1"/>
    <x v="1"/>
  </r>
  <r>
    <n v="585"/>
    <s v="William Larson"/>
    <x v="4"/>
    <n v="0.06"/>
    <n v="13.9"/>
    <n v="7.59"/>
    <x v="1"/>
    <x v="3"/>
    <x v="2"/>
    <x v="16"/>
    <x v="1"/>
    <s v="Acme Hot Forged Carbon Steel Scissors with Nickel-Plated Handles, 3 7/8&quot; Cut, 8&quot;L"/>
    <n v="0.56000000000000005"/>
    <s v="United States"/>
    <x v="3"/>
    <x v="47"/>
    <x v="105"/>
    <x v="798"/>
    <d v="2015-05-13T00:00:00"/>
    <x v="4"/>
    <x v="4"/>
    <x v="131"/>
    <d v="2015-05-14T00:00:00"/>
    <d v="2015-05-14T00:00:00"/>
    <d v="2015-05-31T00:00:00"/>
    <d v="2015-05-14T00:00:00"/>
    <n v="-67.59"/>
    <n v="12"/>
    <n v="170.45"/>
    <x v="1006"/>
    <n v="13.84"/>
    <x v="3"/>
    <x v="1"/>
    <n v="-0.39653857436198303"/>
    <n v="102.85999999999999"/>
    <x v="19"/>
    <s v="May 2015"/>
    <s v="May 2015  Week 20"/>
    <x v="0"/>
    <x v="0"/>
    <x v="1"/>
    <x v="1"/>
  </r>
  <r>
    <n v="3257"/>
    <s v="Sharon Marcus"/>
    <x v="4"/>
    <n v="0"/>
    <n v="25.38"/>
    <n v="8.99"/>
    <x v="1"/>
    <x v="1"/>
    <x v="0"/>
    <x v="11"/>
    <x v="1"/>
    <s v="Executive Impressions 13&quot; Chairman Wall Clock"/>
    <n v="0.5"/>
    <s v="United States"/>
    <x v="2"/>
    <x v="4"/>
    <x v="716"/>
    <x v="799"/>
    <d v="2015-05-13T00:00:00"/>
    <x v="4"/>
    <x v="4"/>
    <x v="131"/>
    <d v="2015-05-15T00:00:00"/>
    <d v="2015-05-15T00:00:00"/>
    <d v="2015-05-31T00:00:00"/>
    <d v="2015-05-15T00:00:00"/>
    <n v="470.33800000000002"/>
    <n v="26"/>
    <n v="700.41"/>
    <x v="1007"/>
    <n v="25.38"/>
    <x v="2"/>
    <x v="2"/>
    <n v="0.67151811082080504"/>
    <n v="1170.748"/>
    <x v="19"/>
    <s v="May 2015"/>
    <s v="May 2015  Week 20"/>
    <x v="0"/>
    <x v="0"/>
    <x v="0"/>
    <x v="1"/>
  </r>
  <r>
    <n v="1085"/>
    <s v="Ted Dunlap"/>
    <x v="3"/>
    <n v="0.06"/>
    <n v="30.42"/>
    <n v="8.65"/>
    <x v="1"/>
    <x v="3"/>
    <x v="1"/>
    <x v="1"/>
    <x v="5"/>
    <s v="Fellowes Internet Keyboard, Platinum"/>
    <n v="0.74"/>
    <s v="United States"/>
    <x v="3"/>
    <x v="11"/>
    <x v="43"/>
    <x v="46"/>
    <d v="2015-05-13T00:00:00"/>
    <x v="4"/>
    <x v="4"/>
    <x v="131"/>
    <d v="2015-05-15T00:00:00"/>
    <d v="2015-05-15T00:00:00"/>
    <d v="2015-05-31T00:00:00"/>
    <d v="2015-05-15T00:00:00"/>
    <n v="-159.25"/>
    <n v="10"/>
    <n v="309.05"/>
    <x v="1008"/>
    <n v="30.360000000000003"/>
    <x v="3"/>
    <x v="2"/>
    <n v="-0.51528878822197055"/>
    <n v="149.80000000000001"/>
    <x v="19"/>
    <s v="May 2015"/>
    <s v="May 2015  Week 20"/>
    <x v="1"/>
    <x v="1"/>
    <x v="0"/>
    <x v="1"/>
  </r>
  <r>
    <n v="1085"/>
    <s v="Ted Dunlap"/>
    <x v="3"/>
    <n v="0.02"/>
    <n v="37.94"/>
    <n v="5.08"/>
    <x v="1"/>
    <x v="3"/>
    <x v="2"/>
    <x v="7"/>
    <x v="2"/>
    <s v="Snap-A-Way® Black Print Carbonless Ruled Speed Letter, Triplicate"/>
    <n v="0.38"/>
    <s v="United States"/>
    <x v="3"/>
    <x v="11"/>
    <x v="43"/>
    <x v="46"/>
    <d v="2015-05-13T00:00:00"/>
    <x v="4"/>
    <x v="4"/>
    <x v="131"/>
    <d v="2015-05-14T00:00:00"/>
    <d v="2015-05-14T00:00:00"/>
    <d v="2015-05-31T00:00:00"/>
    <d v="2015-05-14T00:00:00"/>
    <n v="206.517"/>
    <n v="8"/>
    <n v="299.3"/>
    <x v="1008"/>
    <n v="37.919999999999995"/>
    <x v="3"/>
    <x v="1"/>
    <n v="0.69"/>
    <n v="505.81700000000001"/>
    <x v="19"/>
    <s v="May 2015"/>
    <s v="May 2015  Week 20"/>
    <x v="1"/>
    <x v="1"/>
    <x v="1"/>
    <x v="1"/>
  </r>
  <r>
    <n v="156"/>
    <s v="Diana Xu"/>
    <x v="0"/>
    <n v="0.01"/>
    <n v="95.99"/>
    <n v="4.9000000000000004"/>
    <x v="1"/>
    <x v="3"/>
    <x v="1"/>
    <x v="12"/>
    <x v="5"/>
    <s v="T60"/>
    <n v="0.56000000000000005"/>
    <s v="United States"/>
    <x v="2"/>
    <x v="3"/>
    <x v="3"/>
    <x v="3"/>
    <d v="2015-05-14T00:00:00"/>
    <x v="4"/>
    <x v="4"/>
    <x v="132"/>
    <d v="2015-05-15T00:00:00"/>
    <d v="2015-05-15T00:00:00"/>
    <d v="2015-05-31T00:00:00"/>
    <d v="2015-05-15T00:00:00"/>
    <n v="713.88"/>
    <n v="13"/>
    <n v="1050.08"/>
    <x v="1009"/>
    <n v="95.97999999999999"/>
    <x v="2"/>
    <x v="1"/>
    <n v="0.679833917415816"/>
    <n v="1763.96"/>
    <x v="19"/>
    <s v="May 2015"/>
    <s v="May 2015  Week 20"/>
    <x v="1"/>
    <x v="1"/>
    <x v="0"/>
    <x v="1"/>
  </r>
  <r>
    <n v="497"/>
    <s v="Steve McKee"/>
    <x v="0"/>
    <n v="7.0000000000000007E-2"/>
    <n v="152.47999999999999"/>
    <n v="6.5"/>
    <x v="1"/>
    <x v="0"/>
    <x v="1"/>
    <x v="1"/>
    <x v="5"/>
    <s v="Adesso Programmable 142-Key Keyboard"/>
    <n v="0.74"/>
    <s v="United States"/>
    <x v="0"/>
    <x v="34"/>
    <x v="135"/>
    <x v="139"/>
    <d v="2015-05-14T00:00:00"/>
    <x v="4"/>
    <x v="4"/>
    <x v="132"/>
    <d v="2015-05-16T00:00:00"/>
    <d v="2015-05-16T00:00:00"/>
    <d v="2015-05-31T00:00:00"/>
    <d v="2015-05-16T00:00:00"/>
    <n v="171.83879999999999"/>
    <n v="35"/>
    <n v="5062.49"/>
    <x v="1010"/>
    <n v="152.41"/>
    <x v="0"/>
    <x v="2"/>
    <n v="3.3943533715622157E-2"/>
    <n v="5234.3287999999993"/>
    <x v="19"/>
    <s v="May 2015"/>
    <s v="May 2015  Week 20"/>
    <x v="0"/>
    <x v="0"/>
    <x v="0"/>
    <x v="1"/>
  </r>
  <r>
    <n v="910"/>
    <s v="Carla Hauser"/>
    <x v="0"/>
    <n v="0"/>
    <n v="5.28"/>
    <n v="5.61"/>
    <x v="1"/>
    <x v="3"/>
    <x v="2"/>
    <x v="7"/>
    <x v="5"/>
    <s v="Xerox 1954"/>
    <n v="0.4"/>
    <s v="United States"/>
    <x v="0"/>
    <x v="1"/>
    <x v="362"/>
    <x v="391"/>
    <d v="2015-05-14T00:00:00"/>
    <x v="4"/>
    <x v="4"/>
    <x v="132"/>
    <d v="2015-05-14T00:00:00"/>
    <d v="2015-05-14T00:00:00"/>
    <d v="2015-05-31T00:00:00"/>
    <d v="2015-05-14T00:00:00"/>
    <n v="-149.21199999999999"/>
    <n v="15"/>
    <n v="85.26"/>
    <x v="1011"/>
    <n v="5.28"/>
    <x v="0"/>
    <x v="6"/>
    <n v="-1.7500821018062396"/>
    <n v="-63.951999999999984"/>
    <x v="19"/>
    <s v="May 2015"/>
    <s v="May 2015  Week 20"/>
    <x v="0"/>
    <x v="0"/>
    <x v="0"/>
    <x v="1"/>
  </r>
  <r>
    <n v="353"/>
    <s v="Bonnie Chambers"/>
    <x v="2"/>
    <n v="0.08"/>
    <n v="4.8899999999999997"/>
    <n v="4.93"/>
    <x v="2"/>
    <x v="2"/>
    <x v="1"/>
    <x v="1"/>
    <x v="1"/>
    <s v="Maxell 3.5&quot; DS/HD IBM-Formatted Diskettes, 10/Pack"/>
    <n v="0.66"/>
    <s v="United States"/>
    <x v="2"/>
    <x v="41"/>
    <x v="717"/>
    <x v="800"/>
    <d v="2015-05-14T00:00:00"/>
    <x v="4"/>
    <x v="4"/>
    <x v="132"/>
    <d v="2015-05-14T00:00:00"/>
    <d v="2015-05-14T00:00:00"/>
    <d v="2015-05-31T00:00:00"/>
    <d v="2015-05-14T00:00:00"/>
    <n v="-165.45"/>
    <n v="17"/>
    <n v="84.76"/>
    <x v="1012"/>
    <n v="4.8099999999999996"/>
    <x v="2"/>
    <x v="6"/>
    <n v="-1.9519820670127417"/>
    <n v="-80.689999999999984"/>
    <x v="19"/>
    <s v="May 2015"/>
    <s v="May 2015  Week 20"/>
    <x v="0"/>
    <x v="0"/>
    <x v="0"/>
    <x v="1"/>
  </r>
  <r>
    <n v="353"/>
    <s v="Bonnie Chambers"/>
    <x v="2"/>
    <n v="7.0000000000000007E-2"/>
    <n v="6.68"/>
    <n v="6.92"/>
    <x v="1"/>
    <x v="2"/>
    <x v="2"/>
    <x v="7"/>
    <x v="5"/>
    <s v="Xerox 1898"/>
    <n v="0.37"/>
    <s v="United States"/>
    <x v="2"/>
    <x v="41"/>
    <x v="717"/>
    <x v="800"/>
    <d v="2015-05-14T00:00:00"/>
    <x v="4"/>
    <x v="4"/>
    <x v="132"/>
    <d v="2015-05-21T00:00:00"/>
    <d v="2015-05-21T00:00:00"/>
    <d v="2015-05-31T00:00:00"/>
    <d v="2015-05-21T00:00:00"/>
    <n v="-141.12"/>
    <n v="16"/>
    <n v="104.84"/>
    <x v="1012"/>
    <n v="6.6099999999999994"/>
    <x v="2"/>
    <x v="7"/>
    <n v="-1.346051125524609"/>
    <n v="-36.28"/>
    <x v="19"/>
    <s v="May 2015"/>
    <s v="May 2015  Week 20"/>
    <x v="1"/>
    <x v="1"/>
    <x v="1"/>
    <x v="1"/>
  </r>
  <r>
    <n v="539"/>
    <s v="Alice Coley"/>
    <x v="4"/>
    <n v="0.05"/>
    <n v="59.78"/>
    <n v="10.29"/>
    <x v="1"/>
    <x v="0"/>
    <x v="2"/>
    <x v="5"/>
    <x v="5"/>
    <s v="GBC Recycled Regency Composition Covers"/>
    <n v="0.39"/>
    <s v="United States"/>
    <x v="1"/>
    <x v="10"/>
    <x v="718"/>
    <x v="801"/>
    <d v="2015-05-14T00:00:00"/>
    <x v="4"/>
    <x v="4"/>
    <x v="132"/>
    <d v="2015-05-15T00:00:00"/>
    <d v="2015-05-15T00:00:00"/>
    <d v="2015-05-31T00:00:00"/>
    <d v="2015-05-15T00:00:00"/>
    <n v="159.52969999999999"/>
    <n v="7"/>
    <n v="414.49"/>
    <x v="1013"/>
    <n v="59.730000000000004"/>
    <x v="1"/>
    <x v="1"/>
    <n v="0.38488190306159376"/>
    <n v="574.01970000000006"/>
    <x v="19"/>
    <s v="May 2015"/>
    <s v="May 2015  Week 20"/>
    <x v="0"/>
    <x v="0"/>
    <x v="0"/>
    <x v="1"/>
  </r>
  <r>
    <n v="540"/>
    <s v="Ruth Lamm"/>
    <x v="4"/>
    <n v="0.08"/>
    <n v="20.99"/>
    <n v="1.25"/>
    <x v="1"/>
    <x v="0"/>
    <x v="1"/>
    <x v="12"/>
    <x v="1"/>
    <s v="Accessory29"/>
    <n v="0.83"/>
    <s v="United States"/>
    <x v="1"/>
    <x v="10"/>
    <x v="719"/>
    <x v="802"/>
    <d v="2015-05-14T00:00:00"/>
    <x v="4"/>
    <x v="4"/>
    <x v="132"/>
    <d v="2015-05-16T00:00:00"/>
    <d v="2015-05-16T00:00:00"/>
    <d v="2015-05-31T00:00:00"/>
    <d v="2015-05-16T00:00:00"/>
    <n v="15.3714"/>
    <n v="28"/>
    <n v="469.69"/>
    <x v="1013"/>
    <n v="20.91"/>
    <x v="1"/>
    <x v="2"/>
    <n v="3.2726692073495281E-2"/>
    <n v="485.06139999999999"/>
    <x v="19"/>
    <s v="May 2015"/>
    <s v="May 2015  Week 20"/>
    <x v="0"/>
    <x v="0"/>
    <x v="1"/>
    <x v="1"/>
  </r>
  <r>
    <n v="1069"/>
    <s v="Pam Bennett"/>
    <x v="4"/>
    <n v="0.02"/>
    <n v="15.94"/>
    <n v="5.45"/>
    <x v="1"/>
    <x v="2"/>
    <x v="2"/>
    <x v="2"/>
    <x v="1"/>
    <s v="Boston 16701 Slimline Battery Pencil Sharpener"/>
    <n v="0.55000000000000004"/>
    <s v="United States"/>
    <x v="1"/>
    <x v="10"/>
    <x v="720"/>
    <x v="803"/>
    <d v="2015-05-14T00:00:00"/>
    <x v="4"/>
    <x v="4"/>
    <x v="132"/>
    <d v="2015-05-15T00:00:00"/>
    <d v="2015-05-15T00:00:00"/>
    <d v="2015-05-31T00:00:00"/>
    <d v="2015-05-15T00:00:00"/>
    <n v="139.61199999999999"/>
    <n v="41"/>
    <n v="664.34"/>
    <x v="1014"/>
    <n v="15.92"/>
    <x v="1"/>
    <x v="1"/>
    <n v="0.21015142848541407"/>
    <n v="803.952"/>
    <x v="19"/>
    <s v="May 2015"/>
    <s v="May 2015  Week 20"/>
    <x v="0"/>
    <x v="0"/>
    <x v="0"/>
    <x v="1"/>
  </r>
  <r>
    <n v="1023"/>
    <s v="Glen Newman"/>
    <x v="0"/>
    <n v="0.02"/>
    <n v="39.06"/>
    <n v="10.55"/>
    <x v="1"/>
    <x v="0"/>
    <x v="2"/>
    <x v="5"/>
    <x v="5"/>
    <s v="Ibico Recycled Linen-Style Covers"/>
    <n v="0.37"/>
    <s v="United States"/>
    <x v="3"/>
    <x v="28"/>
    <x v="721"/>
    <x v="804"/>
    <d v="2015-05-15T00:00:00"/>
    <x v="4"/>
    <x v="4"/>
    <x v="133"/>
    <d v="2015-05-15T00:00:00"/>
    <d v="2015-05-15T00:00:00"/>
    <d v="2015-05-31T00:00:00"/>
    <d v="2015-05-15T00:00:00"/>
    <n v="442.0899"/>
    <n v="16"/>
    <n v="640.71"/>
    <x v="1015"/>
    <n v="39.04"/>
    <x v="3"/>
    <x v="6"/>
    <n v="0.69"/>
    <n v="1082.7999"/>
    <x v="19"/>
    <s v="May 2015"/>
    <s v="May 2015  Week 20"/>
    <x v="0"/>
    <x v="0"/>
    <x v="0"/>
    <x v="1"/>
  </r>
  <r>
    <n v="1023"/>
    <s v="Glen Newman"/>
    <x v="0"/>
    <n v="0.1"/>
    <n v="37.700000000000003"/>
    <n v="2.99"/>
    <x v="1"/>
    <x v="0"/>
    <x v="2"/>
    <x v="5"/>
    <x v="5"/>
    <s v="Vinyl Sectional Post Binders"/>
    <n v="0.35"/>
    <s v="United States"/>
    <x v="3"/>
    <x v="28"/>
    <x v="721"/>
    <x v="804"/>
    <d v="2015-05-15T00:00:00"/>
    <x v="4"/>
    <x v="4"/>
    <x v="133"/>
    <d v="2015-05-16T00:00:00"/>
    <d v="2015-05-16T00:00:00"/>
    <d v="2015-05-31T00:00:00"/>
    <d v="2015-05-16T00:00:00"/>
    <n v="455.12400000000002"/>
    <n v="18"/>
    <n v="659.6"/>
    <x v="1015"/>
    <n v="37.6"/>
    <x v="3"/>
    <x v="1"/>
    <n v="0.69000000000000006"/>
    <n v="1114.7240000000002"/>
    <x v="19"/>
    <s v="May 2015"/>
    <s v="May 2015  Week 20"/>
    <x v="1"/>
    <x v="1"/>
    <x v="1"/>
    <x v="1"/>
  </r>
  <r>
    <n v="18"/>
    <s v="Laurie Hanna"/>
    <x v="1"/>
    <n v="0.05"/>
    <n v="26.48"/>
    <n v="6.93"/>
    <x v="1"/>
    <x v="0"/>
    <x v="0"/>
    <x v="11"/>
    <x v="5"/>
    <s v="DAX Natural Wood-Tone Poster Frame"/>
    <n v="0.49"/>
    <s v="United States"/>
    <x v="2"/>
    <x v="24"/>
    <x v="722"/>
    <x v="805"/>
    <d v="2015-05-15T00:00:00"/>
    <x v="4"/>
    <x v="4"/>
    <x v="133"/>
    <d v="2015-05-16T00:00:00"/>
    <d v="2015-05-16T00:00:00"/>
    <d v="2015-05-31T00:00:00"/>
    <d v="2015-05-16T00:00:00"/>
    <n v="314.48129999999998"/>
    <n v="17"/>
    <n v="455.77"/>
    <x v="1016"/>
    <n v="26.43"/>
    <x v="2"/>
    <x v="1"/>
    <n v="0.69"/>
    <n v="770.2512999999999"/>
    <x v="19"/>
    <s v="May 2015"/>
    <s v="May 2015  Week 20"/>
    <x v="0"/>
    <x v="0"/>
    <x v="0"/>
    <x v="1"/>
  </r>
  <r>
    <n v="21"/>
    <s v="Tony Wilkins Winters"/>
    <x v="1"/>
    <n v="0.05"/>
    <n v="26.48"/>
    <n v="6.93"/>
    <x v="1"/>
    <x v="0"/>
    <x v="0"/>
    <x v="11"/>
    <x v="5"/>
    <s v="DAX Natural Wood-Tone Poster Frame"/>
    <n v="0.49"/>
    <s v="United States"/>
    <x v="3"/>
    <x v="11"/>
    <x v="13"/>
    <x v="806"/>
    <d v="2015-05-15T00:00:00"/>
    <x v="4"/>
    <x v="4"/>
    <x v="133"/>
    <d v="2015-05-16T00:00:00"/>
    <d v="2015-05-16T00:00:00"/>
    <d v="2015-05-31T00:00:00"/>
    <d v="2015-05-16T00:00:00"/>
    <n v="384.38"/>
    <n v="70"/>
    <n v="1876.69"/>
    <x v="1017"/>
    <n v="26.43"/>
    <x v="3"/>
    <x v="1"/>
    <n v="0.20481805732433167"/>
    <n v="2261.0700000000002"/>
    <x v="19"/>
    <s v="May 2015"/>
    <s v="May 2015  Week 20"/>
    <x v="0"/>
    <x v="0"/>
    <x v="0"/>
    <x v="1"/>
  </r>
  <r>
    <n v="1989"/>
    <s v="David Weaver"/>
    <x v="1"/>
    <n v="0.01"/>
    <n v="30.98"/>
    <n v="6.5"/>
    <x v="1"/>
    <x v="3"/>
    <x v="1"/>
    <x v="1"/>
    <x v="5"/>
    <s v="Belkin ErgoBoard™ Keyboard"/>
    <n v="0.64"/>
    <s v="United States"/>
    <x v="2"/>
    <x v="15"/>
    <x v="177"/>
    <x v="185"/>
    <d v="2015-05-15T00:00:00"/>
    <x v="4"/>
    <x v="4"/>
    <x v="133"/>
    <d v="2015-05-16T00:00:00"/>
    <d v="2015-05-16T00:00:00"/>
    <d v="2015-05-31T00:00:00"/>
    <d v="2015-05-16T00:00:00"/>
    <n v="46.29"/>
    <n v="11"/>
    <n v="363.37"/>
    <x v="1018"/>
    <n v="30.97"/>
    <x v="2"/>
    <x v="1"/>
    <n v="0.12739081377108732"/>
    <n v="409.66"/>
    <x v="19"/>
    <s v="May 2015"/>
    <s v="May 2015  Week 20"/>
    <x v="1"/>
    <x v="1"/>
    <x v="0"/>
    <x v="1"/>
  </r>
  <r>
    <n v="1989"/>
    <s v="David Weaver"/>
    <x v="1"/>
    <n v="0.01"/>
    <n v="40.99"/>
    <n v="19.989999999999998"/>
    <x v="1"/>
    <x v="3"/>
    <x v="2"/>
    <x v="7"/>
    <x v="5"/>
    <s v="White Dual Perf Computer Printout Paper, 2700 Sheets, 1 Part, Heavyweight, 20 lbs., 14 7/8 x 11"/>
    <n v="0.36"/>
    <s v="United States"/>
    <x v="2"/>
    <x v="15"/>
    <x v="177"/>
    <x v="185"/>
    <d v="2015-05-15T00:00:00"/>
    <x v="4"/>
    <x v="4"/>
    <x v="133"/>
    <d v="2015-05-18T00:00:00"/>
    <d v="2015-05-18T00:00:00"/>
    <d v="2015-05-31T00:00:00"/>
    <d v="2015-05-18T00:00:00"/>
    <n v="177.79"/>
    <n v="11"/>
    <n v="480.75"/>
    <x v="1018"/>
    <n v="40.980000000000004"/>
    <x v="2"/>
    <x v="0"/>
    <n v="0.36981799271970878"/>
    <n v="658.54"/>
    <x v="19"/>
    <s v="May 2015"/>
    <s v="May 2015  Week 20"/>
    <x v="1"/>
    <x v="1"/>
    <x v="1"/>
    <x v="1"/>
  </r>
  <r>
    <n v="266"/>
    <s v="Ross Frederick"/>
    <x v="4"/>
    <n v="0.08"/>
    <n v="6.48"/>
    <n v="7.03"/>
    <x v="1"/>
    <x v="3"/>
    <x v="2"/>
    <x v="7"/>
    <x v="5"/>
    <s v="Xerox 214"/>
    <n v="0.37"/>
    <s v="United States"/>
    <x v="1"/>
    <x v="18"/>
    <x v="723"/>
    <x v="807"/>
    <d v="2015-05-15T00:00:00"/>
    <x v="4"/>
    <x v="4"/>
    <x v="133"/>
    <d v="2015-05-16T00:00:00"/>
    <d v="2015-05-16T00:00:00"/>
    <d v="2015-05-31T00:00:00"/>
    <d v="2015-05-16T00:00:00"/>
    <n v="8.9320000000000004"/>
    <n v="10"/>
    <n v="67.86"/>
    <x v="1019"/>
    <n v="6.4"/>
    <x v="1"/>
    <x v="1"/>
    <n v="0.13162393162393163"/>
    <n v="76.792000000000002"/>
    <x v="19"/>
    <s v="May 2015"/>
    <s v="May 2015  Week 20"/>
    <x v="0"/>
    <x v="0"/>
    <x v="0"/>
    <x v="1"/>
  </r>
  <r>
    <n v="266"/>
    <s v="Ross Frederick"/>
    <x v="4"/>
    <n v="0.01"/>
    <n v="20.34"/>
    <n v="35"/>
    <x v="1"/>
    <x v="3"/>
    <x v="2"/>
    <x v="6"/>
    <x v="4"/>
    <s v="Tennsco Commercial Shelving"/>
    <n v="0.84"/>
    <s v="United States"/>
    <x v="1"/>
    <x v="18"/>
    <x v="723"/>
    <x v="807"/>
    <d v="2015-05-15T00:00:00"/>
    <x v="4"/>
    <x v="4"/>
    <x v="133"/>
    <d v="2015-05-16T00:00:00"/>
    <d v="2015-05-16T00:00:00"/>
    <d v="2015-05-31T00:00:00"/>
    <d v="2015-05-16T00:00:00"/>
    <n v="229.63800000000001"/>
    <n v="33"/>
    <n v="747.28"/>
    <x v="1019"/>
    <n v="20.329999999999998"/>
    <x v="1"/>
    <x v="1"/>
    <n v="0.30729846911465586"/>
    <n v="976.91800000000001"/>
    <x v="19"/>
    <s v="May 2015"/>
    <s v="May 2015  Week 20"/>
    <x v="1"/>
    <x v="1"/>
    <x v="1"/>
    <x v="1"/>
  </r>
  <r>
    <n v="491"/>
    <s v="Toni Swanson"/>
    <x v="4"/>
    <n v="0.08"/>
    <n v="2.94"/>
    <n v="0.96"/>
    <x v="1"/>
    <x v="1"/>
    <x v="2"/>
    <x v="2"/>
    <x v="2"/>
    <s v="Newell 343"/>
    <n v="0.57999999999999996"/>
    <s v="United States"/>
    <x v="3"/>
    <x v="11"/>
    <x v="13"/>
    <x v="311"/>
    <d v="2015-05-15T00:00:00"/>
    <x v="4"/>
    <x v="4"/>
    <x v="133"/>
    <d v="2015-05-17T00:00:00"/>
    <d v="2015-05-17T00:00:00"/>
    <d v="2015-05-31T00:00:00"/>
    <d v="2015-05-17T00:00:00"/>
    <n v="-2.12"/>
    <n v="23"/>
    <n v="66.7"/>
    <x v="1020"/>
    <n v="2.86"/>
    <x v="3"/>
    <x v="2"/>
    <n v="-3.1784107946026985E-2"/>
    <n v="64.58"/>
    <x v="19"/>
    <s v="May 2015"/>
    <s v="May 2015  Week 20"/>
    <x v="1"/>
    <x v="1"/>
    <x v="0"/>
    <x v="1"/>
  </r>
  <r>
    <n v="494"/>
    <s v="Jimmy Alston Holder"/>
    <x v="4"/>
    <n v="0.06"/>
    <n v="8.32"/>
    <n v="2.38"/>
    <x v="1"/>
    <x v="1"/>
    <x v="1"/>
    <x v="1"/>
    <x v="1"/>
    <s v="Imation 3.5 IBM Formatted Diskettes, 10/Box"/>
    <n v="0.74"/>
    <s v="United States"/>
    <x v="2"/>
    <x v="4"/>
    <x v="20"/>
    <x v="312"/>
    <d v="2015-05-15T00:00:00"/>
    <x v="4"/>
    <x v="4"/>
    <x v="133"/>
    <d v="2015-05-17T00:00:00"/>
    <d v="2015-05-17T00:00:00"/>
    <d v="2015-05-31T00:00:00"/>
    <d v="2015-05-17T00:00:00"/>
    <n v="-36.630000000000003"/>
    <n v="12"/>
    <n v="101.26"/>
    <x v="1021"/>
    <n v="8.26"/>
    <x v="2"/>
    <x v="2"/>
    <n v="-0.36174205016788469"/>
    <n v="64.63"/>
    <x v="19"/>
    <s v="May 2015"/>
    <s v="May 2015  Week 20"/>
    <x v="1"/>
    <x v="1"/>
    <x v="0"/>
    <x v="1"/>
  </r>
  <r>
    <n v="494"/>
    <s v="Jimmy Alston Holder"/>
    <x v="4"/>
    <n v="0.08"/>
    <n v="2.94"/>
    <n v="0.96"/>
    <x v="1"/>
    <x v="1"/>
    <x v="2"/>
    <x v="2"/>
    <x v="2"/>
    <s v="Newell 343"/>
    <n v="0.57999999999999996"/>
    <s v="United States"/>
    <x v="2"/>
    <x v="4"/>
    <x v="20"/>
    <x v="312"/>
    <d v="2015-05-15T00:00:00"/>
    <x v="4"/>
    <x v="4"/>
    <x v="133"/>
    <d v="2015-05-17T00:00:00"/>
    <d v="2015-05-17T00:00:00"/>
    <d v="2015-05-31T00:00:00"/>
    <d v="2015-05-17T00:00:00"/>
    <n v="-2.12"/>
    <n v="6"/>
    <n v="17.399999999999999"/>
    <x v="1021"/>
    <n v="2.86"/>
    <x v="2"/>
    <x v="2"/>
    <n v="-0.12183908045977013"/>
    <n v="15.279999999999998"/>
    <x v="19"/>
    <s v="May 2015"/>
    <s v="May 2015  Week 20"/>
    <x v="1"/>
    <x v="1"/>
    <x v="1"/>
    <x v="1"/>
  </r>
  <r>
    <n v="3041"/>
    <s v="Carrie Duke"/>
    <x v="3"/>
    <n v="0.08"/>
    <n v="73.98"/>
    <n v="4"/>
    <x v="1"/>
    <x v="3"/>
    <x v="1"/>
    <x v="1"/>
    <x v="5"/>
    <s v="Keytronic 105-Key Spanish Keyboard"/>
    <n v="0.77"/>
    <s v="United States"/>
    <x v="1"/>
    <x v="38"/>
    <x v="590"/>
    <x v="808"/>
    <d v="2015-05-15T00:00:00"/>
    <x v="4"/>
    <x v="4"/>
    <x v="133"/>
    <d v="2015-05-18T00:00:00"/>
    <d v="2015-05-18T00:00:00"/>
    <d v="2015-05-31T00:00:00"/>
    <d v="2015-05-18T00:00:00"/>
    <n v="97.16"/>
    <n v="17"/>
    <n v="1181.67"/>
    <x v="1022"/>
    <n v="73.900000000000006"/>
    <x v="1"/>
    <x v="0"/>
    <n v="8.2222617143534141E-2"/>
    <n v="1278.8300000000002"/>
    <x v="19"/>
    <s v="May 2015"/>
    <s v="May 2015  Week 20"/>
    <x v="0"/>
    <x v="0"/>
    <x v="0"/>
    <x v="1"/>
  </r>
  <r>
    <n v="3041"/>
    <s v="Carrie Duke"/>
    <x v="3"/>
    <n v="0.02"/>
    <n v="3.68"/>
    <n v="1.32"/>
    <x v="1"/>
    <x v="3"/>
    <x v="2"/>
    <x v="16"/>
    <x v="2"/>
    <s v="*Staples* vLetter Openers, 2/Pack"/>
    <n v="0.83"/>
    <s v="United States"/>
    <x v="1"/>
    <x v="38"/>
    <x v="590"/>
    <x v="808"/>
    <d v="2015-05-15T00:00:00"/>
    <x v="4"/>
    <x v="4"/>
    <x v="133"/>
    <d v="2015-05-17T00:00:00"/>
    <d v="2015-05-17T00:00:00"/>
    <d v="2015-05-31T00:00:00"/>
    <d v="2015-05-17T00:00:00"/>
    <n v="-20.65"/>
    <n v="8"/>
    <n v="29.93"/>
    <x v="1022"/>
    <n v="3.66"/>
    <x v="1"/>
    <x v="2"/>
    <n v="-0.68994320080187099"/>
    <n v="9.2800000000000011"/>
    <x v="19"/>
    <s v="May 2015"/>
    <s v="May 2015  Week 20"/>
    <x v="1"/>
    <x v="1"/>
    <x v="1"/>
    <x v="1"/>
  </r>
  <r>
    <n v="136"/>
    <s v="Dale Gillespie"/>
    <x v="0"/>
    <n v="0.04"/>
    <n v="18.97"/>
    <n v="9.5399999999999991"/>
    <x v="1"/>
    <x v="0"/>
    <x v="2"/>
    <x v="7"/>
    <x v="5"/>
    <s v="Xerox 1939"/>
    <n v="0.37"/>
    <s v="United States"/>
    <x v="2"/>
    <x v="8"/>
    <x v="724"/>
    <x v="809"/>
    <d v="2015-05-16T00:00:00"/>
    <x v="4"/>
    <x v="4"/>
    <x v="134"/>
    <d v="2015-05-17T00:00:00"/>
    <d v="2015-05-17T00:00:00"/>
    <d v="2015-05-31T00:00:00"/>
    <d v="2015-05-17T00:00:00"/>
    <n v="3.04"/>
    <n v="5"/>
    <n v="101.74"/>
    <x v="1023"/>
    <n v="18.93"/>
    <x v="2"/>
    <x v="1"/>
    <n v="2.9880086494987225E-2"/>
    <n v="104.78"/>
    <x v="19"/>
    <s v="May 2015"/>
    <s v="May 2015  Week 20"/>
    <x v="0"/>
    <x v="0"/>
    <x v="0"/>
    <x v="1"/>
  </r>
  <r>
    <n v="136"/>
    <s v="Dale Gillespie"/>
    <x v="0"/>
    <n v="0.09"/>
    <n v="10.98"/>
    <n v="3.37"/>
    <x v="1"/>
    <x v="0"/>
    <x v="2"/>
    <x v="16"/>
    <x v="1"/>
    <s v="Fiskars® Softgrip Scissors"/>
    <n v="0.56999999999999995"/>
    <s v="United States"/>
    <x v="2"/>
    <x v="8"/>
    <x v="724"/>
    <x v="809"/>
    <d v="2015-05-16T00:00:00"/>
    <x v="4"/>
    <x v="4"/>
    <x v="134"/>
    <d v="2015-05-17T00:00:00"/>
    <d v="2015-05-17T00:00:00"/>
    <d v="2015-05-31T00:00:00"/>
    <d v="2015-05-17T00:00:00"/>
    <n v="2.706"/>
    <n v="8"/>
    <n v="84.52"/>
    <x v="1023"/>
    <n v="10.89"/>
    <x v="2"/>
    <x v="1"/>
    <n v="3.2016090866067201E-2"/>
    <n v="87.225999999999999"/>
    <x v="19"/>
    <s v="May 2015"/>
    <s v="May 2015  Week 20"/>
    <x v="1"/>
    <x v="1"/>
    <x v="1"/>
    <x v="1"/>
  </r>
  <r>
    <n v="688"/>
    <s v="Ashley Reese"/>
    <x v="0"/>
    <n v="7.0000000000000007E-2"/>
    <n v="279.48"/>
    <n v="35"/>
    <x v="1"/>
    <x v="0"/>
    <x v="2"/>
    <x v="6"/>
    <x v="4"/>
    <s v="Tennsco Snap-Together Open Shelving Units, Starter Sets and Add-On Units"/>
    <n v="0.8"/>
    <s v="United States"/>
    <x v="1"/>
    <x v="6"/>
    <x v="425"/>
    <x v="462"/>
    <d v="2015-05-16T00:00:00"/>
    <x v="4"/>
    <x v="4"/>
    <x v="134"/>
    <d v="2015-05-16T00:00:00"/>
    <d v="2015-05-16T00:00:00"/>
    <d v="2015-05-31T00:00:00"/>
    <d v="2015-05-16T00:00:00"/>
    <n v="-207.28"/>
    <n v="10"/>
    <n v="2716.09"/>
    <x v="1024"/>
    <n v="279.41000000000003"/>
    <x v="1"/>
    <x v="6"/>
    <n v="-7.6315586007827424E-2"/>
    <n v="2508.81"/>
    <x v="19"/>
    <s v="May 2015"/>
    <s v="May 2015  Week 20"/>
    <x v="1"/>
    <x v="1"/>
    <x v="0"/>
    <x v="1"/>
  </r>
  <r>
    <n v="1042"/>
    <s v="Jerome Burch"/>
    <x v="0"/>
    <n v="0"/>
    <n v="14.42"/>
    <n v="6.75"/>
    <x v="2"/>
    <x v="0"/>
    <x v="2"/>
    <x v="8"/>
    <x v="6"/>
    <s v="Holmes Odor Grabber"/>
    <n v="0.52"/>
    <s v="United States"/>
    <x v="2"/>
    <x v="8"/>
    <x v="725"/>
    <x v="810"/>
    <d v="2015-05-16T00:00:00"/>
    <x v="4"/>
    <x v="4"/>
    <x v="134"/>
    <d v="2015-05-17T00:00:00"/>
    <d v="2015-05-17T00:00:00"/>
    <d v="2015-05-31T00:00:00"/>
    <d v="2015-05-17T00:00:00"/>
    <n v="9.33"/>
    <n v="6"/>
    <n v="98.96"/>
    <x v="1025"/>
    <n v="14.42"/>
    <x v="2"/>
    <x v="1"/>
    <n v="9.4280517380759904E-2"/>
    <n v="108.28999999999999"/>
    <x v="19"/>
    <s v="May 2015"/>
    <s v="May 2015  Week 20"/>
    <x v="0"/>
    <x v="0"/>
    <x v="0"/>
    <x v="1"/>
  </r>
  <r>
    <n v="1390"/>
    <s v="Hazel Jones"/>
    <x v="0"/>
    <n v="0.1"/>
    <n v="8.17"/>
    <n v="1.69"/>
    <x v="1"/>
    <x v="3"/>
    <x v="2"/>
    <x v="7"/>
    <x v="2"/>
    <s v="Wirebound Message Forms, Four 2 3/4 x 5 Forms per Page, Pink Paper"/>
    <n v="0.38"/>
    <s v="United States"/>
    <x v="2"/>
    <x v="8"/>
    <x v="726"/>
    <x v="811"/>
    <d v="2015-05-16T00:00:00"/>
    <x v="4"/>
    <x v="4"/>
    <x v="134"/>
    <d v="2015-05-16T00:00:00"/>
    <d v="2015-05-16T00:00:00"/>
    <d v="2015-05-31T00:00:00"/>
    <d v="2015-05-16T00:00:00"/>
    <n v="100.2984"/>
    <n v="19"/>
    <n v="145.36000000000001"/>
    <x v="1026"/>
    <n v="8.07"/>
    <x v="2"/>
    <x v="6"/>
    <n v="0.69"/>
    <n v="245.65840000000003"/>
    <x v="19"/>
    <s v="May 2015"/>
    <s v="May 2015  Week 20"/>
    <x v="0"/>
    <x v="0"/>
    <x v="0"/>
    <x v="1"/>
  </r>
  <r>
    <n v="1390"/>
    <s v="Hazel Jones"/>
    <x v="0"/>
    <n v="0.03"/>
    <n v="110.99"/>
    <n v="2.5"/>
    <x v="1"/>
    <x v="3"/>
    <x v="1"/>
    <x v="12"/>
    <x v="5"/>
    <s v="T18"/>
    <n v="0.56999999999999995"/>
    <s v="United States"/>
    <x v="2"/>
    <x v="8"/>
    <x v="726"/>
    <x v="811"/>
    <d v="2015-05-16T00:00:00"/>
    <x v="4"/>
    <x v="4"/>
    <x v="134"/>
    <d v="2015-05-18T00:00:00"/>
    <d v="2015-05-18T00:00:00"/>
    <d v="2015-05-31T00:00:00"/>
    <d v="2015-05-18T00:00:00"/>
    <n v="2495.3987999999999"/>
    <n v="38"/>
    <n v="3616.52"/>
    <x v="1026"/>
    <n v="110.96"/>
    <x v="2"/>
    <x v="2"/>
    <n v="0.69"/>
    <n v="6111.9187999999995"/>
    <x v="19"/>
    <s v="May 2015"/>
    <s v="May 2015  Week 20"/>
    <x v="1"/>
    <x v="1"/>
    <x v="1"/>
    <x v="1"/>
  </r>
  <r>
    <n v="1721"/>
    <s v="Jennifer Zimmerman"/>
    <x v="1"/>
    <n v="0.04"/>
    <n v="12.44"/>
    <n v="6.27"/>
    <x v="1"/>
    <x v="3"/>
    <x v="2"/>
    <x v="6"/>
    <x v="6"/>
    <s v="Eldon Simplefile® Box Office®"/>
    <n v="0.56999999999999995"/>
    <s v="United States"/>
    <x v="0"/>
    <x v="1"/>
    <x v="727"/>
    <x v="812"/>
    <d v="2015-05-16T00:00:00"/>
    <x v="4"/>
    <x v="4"/>
    <x v="134"/>
    <d v="2015-05-17T00:00:00"/>
    <d v="2015-05-17T00:00:00"/>
    <d v="2015-05-31T00:00:00"/>
    <d v="2015-05-17T00:00:00"/>
    <n v="-258.56599999999997"/>
    <n v="37"/>
    <n v="464.94"/>
    <x v="1027"/>
    <n v="12.4"/>
    <x v="0"/>
    <x v="1"/>
    <n v="-0.55612767238783489"/>
    <n v="206.37400000000002"/>
    <x v="19"/>
    <s v="May 2015"/>
    <s v="May 2015  Week 20"/>
    <x v="0"/>
    <x v="0"/>
    <x v="0"/>
    <x v="1"/>
  </r>
  <r>
    <n v="1723"/>
    <s v="Constance Flowers"/>
    <x v="1"/>
    <n v="0.04"/>
    <n v="12.44"/>
    <n v="6.27"/>
    <x v="1"/>
    <x v="3"/>
    <x v="2"/>
    <x v="6"/>
    <x v="6"/>
    <s v="Eldon Simplefile® Box Office®"/>
    <n v="0.56999999999999995"/>
    <s v="United States"/>
    <x v="2"/>
    <x v="8"/>
    <x v="236"/>
    <x v="249"/>
    <d v="2015-05-16T00:00:00"/>
    <x v="4"/>
    <x v="4"/>
    <x v="134"/>
    <d v="2015-05-17T00:00:00"/>
    <d v="2015-05-17T00:00:00"/>
    <d v="2015-05-31T00:00:00"/>
    <d v="2015-05-17T00:00:00"/>
    <n v="-59.06"/>
    <n v="146"/>
    <n v="1834.61"/>
    <x v="1028"/>
    <n v="12.4"/>
    <x v="2"/>
    <x v="1"/>
    <n v="-3.2192128027210144E-2"/>
    <n v="1775.55"/>
    <x v="19"/>
    <s v="May 2015"/>
    <s v="May 2015  Week 20"/>
    <x v="1"/>
    <x v="1"/>
    <x v="0"/>
    <x v="1"/>
  </r>
  <r>
    <n v="2610"/>
    <s v="Tommy Lutz"/>
    <x v="1"/>
    <n v="0.09"/>
    <n v="5.4"/>
    <n v="7.78"/>
    <x v="1"/>
    <x v="3"/>
    <x v="2"/>
    <x v="5"/>
    <x v="5"/>
    <s v="3M Organizer Strips"/>
    <n v="0.37"/>
    <s v="United States"/>
    <x v="2"/>
    <x v="8"/>
    <x v="657"/>
    <x v="725"/>
    <d v="2015-05-16T00:00:00"/>
    <x v="4"/>
    <x v="4"/>
    <x v="134"/>
    <d v="2015-05-17T00:00:00"/>
    <d v="2015-05-17T00:00:00"/>
    <d v="2015-05-31T00:00:00"/>
    <d v="2015-05-17T00:00:00"/>
    <n v="-136.25200000000001"/>
    <n v="9"/>
    <n v="49.24"/>
    <x v="1029"/>
    <n v="5.3100000000000005"/>
    <x v="2"/>
    <x v="1"/>
    <n v="-2.7670999187652314"/>
    <n v="-87.012"/>
    <x v="19"/>
    <s v="May 2015"/>
    <s v="May 2015  Week 20"/>
    <x v="0"/>
    <x v="0"/>
    <x v="0"/>
    <x v="1"/>
  </r>
  <r>
    <n v="3354"/>
    <s v="Sara Faulkner"/>
    <x v="1"/>
    <n v="0.03"/>
    <n v="28.53"/>
    <n v="1.49"/>
    <x v="1"/>
    <x v="3"/>
    <x v="2"/>
    <x v="5"/>
    <x v="5"/>
    <s v="Lock-Up Easel 'Spel-Binder'"/>
    <n v="0.38"/>
    <s v="United States"/>
    <x v="2"/>
    <x v="8"/>
    <x v="538"/>
    <x v="590"/>
    <d v="2015-05-16T00:00:00"/>
    <x v="4"/>
    <x v="4"/>
    <x v="134"/>
    <d v="2015-05-17T00:00:00"/>
    <d v="2015-05-17T00:00:00"/>
    <d v="2015-05-31T00:00:00"/>
    <d v="2015-05-17T00:00:00"/>
    <n v="137.67570000000001"/>
    <n v="7"/>
    <n v="199.53"/>
    <x v="1030"/>
    <n v="28.5"/>
    <x v="2"/>
    <x v="1"/>
    <n v="0.69000000000000006"/>
    <n v="337.20569999999998"/>
    <x v="19"/>
    <s v="May 2015"/>
    <s v="May 2015  Week 20"/>
    <x v="1"/>
    <x v="1"/>
    <x v="0"/>
    <x v="1"/>
  </r>
  <r>
    <n v="3354"/>
    <s v="Sara Faulkner"/>
    <x v="1"/>
    <n v="7.0000000000000007E-2"/>
    <n v="5.98"/>
    <n v="7.15"/>
    <x v="1"/>
    <x v="3"/>
    <x v="2"/>
    <x v="7"/>
    <x v="5"/>
    <s v="Universal Premium White Copier/Laser Paper (20Lb. and 87 Bright)"/>
    <n v="0.36"/>
    <s v="United States"/>
    <x v="2"/>
    <x v="8"/>
    <x v="538"/>
    <x v="590"/>
    <d v="2015-05-16T00:00:00"/>
    <x v="4"/>
    <x v="4"/>
    <x v="134"/>
    <d v="2015-05-18T00:00:00"/>
    <d v="2015-05-18T00:00:00"/>
    <d v="2015-05-31T00:00:00"/>
    <d v="2015-05-18T00:00:00"/>
    <n v="-62"/>
    <n v="6"/>
    <n v="37.049999999999997"/>
    <x v="1030"/>
    <n v="5.91"/>
    <x v="2"/>
    <x v="2"/>
    <n v="-1.6734143049932524"/>
    <n v="-24.950000000000003"/>
    <x v="19"/>
    <s v="May 2015"/>
    <s v="May 2015  Week 20"/>
    <x v="1"/>
    <x v="1"/>
    <x v="1"/>
    <x v="1"/>
  </r>
  <r>
    <n v="2070"/>
    <s v="Kelly Collins"/>
    <x v="2"/>
    <n v="7.0000000000000007E-2"/>
    <n v="35.99"/>
    <n v="5.99"/>
    <x v="1"/>
    <x v="3"/>
    <x v="1"/>
    <x v="12"/>
    <x v="2"/>
    <s v="Accessory41"/>
    <n v="0.38"/>
    <s v="United States"/>
    <x v="1"/>
    <x v="25"/>
    <x v="728"/>
    <x v="813"/>
    <d v="2015-05-16T00:00:00"/>
    <x v="4"/>
    <x v="4"/>
    <x v="134"/>
    <d v="2015-05-20T00:00:00"/>
    <d v="2015-05-20T00:00:00"/>
    <d v="2015-05-31T00:00:00"/>
    <d v="2015-05-20T00:00:00"/>
    <n v="17.8398"/>
    <n v="5"/>
    <n v="153.61000000000001"/>
    <x v="1031"/>
    <n v="35.92"/>
    <x v="1"/>
    <x v="4"/>
    <n v="0.11613697024933271"/>
    <n v="171.44980000000001"/>
    <x v="19"/>
    <s v="May 2015"/>
    <s v="May 2015  Week 20"/>
    <x v="0"/>
    <x v="0"/>
    <x v="0"/>
    <x v="1"/>
  </r>
  <r>
    <n v="2071"/>
    <s v="Victor Cherry"/>
    <x v="2"/>
    <n v="0.08"/>
    <n v="65.989999999999995"/>
    <n v="5.92"/>
    <x v="2"/>
    <x v="3"/>
    <x v="1"/>
    <x v="12"/>
    <x v="5"/>
    <s v="i500plus"/>
    <n v="0.57999999999999996"/>
    <s v="United States"/>
    <x v="1"/>
    <x v="25"/>
    <x v="245"/>
    <x v="258"/>
    <d v="2015-05-16T00:00:00"/>
    <x v="4"/>
    <x v="4"/>
    <x v="134"/>
    <d v="2015-05-23T00:00:00"/>
    <d v="2015-05-23T00:00:00"/>
    <d v="2015-05-31T00:00:00"/>
    <d v="2015-05-23T00:00:00"/>
    <n v="183.84299999999999"/>
    <n v="20"/>
    <n v="1063.81"/>
    <x v="1031"/>
    <n v="65.91"/>
    <x v="1"/>
    <x v="7"/>
    <n v="0.1728156343707993"/>
    <n v="1247.653"/>
    <x v="19"/>
    <s v="May 2015"/>
    <s v="May 2015  Week 20"/>
    <x v="1"/>
    <x v="1"/>
    <x v="1"/>
    <x v="1"/>
  </r>
  <r>
    <n v="1984"/>
    <s v="Lynne Wilcox"/>
    <x v="3"/>
    <n v="0.1"/>
    <n v="7.37"/>
    <n v="5.53"/>
    <x v="1"/>
    <x v="1"/>
    <x v="1"/>
    <x v="1"/>
    <x v="1"/>
    <s v="Imation 3.5&quot; Unformatted DS/HD Diskettes, 10/Box"/>
    <n v="0.69"/>
    <s v="United States"/>
    <x v="0"/>
    <x v="23"/>
    <x v="54"/>
    <x v="57"/>
    <d v="2015-05-16T00:00:00"/>
    <x v="4"/>
    <x v="4"/>
    <x v="134"/>
    <d v="2015-05-16T00:00:00"/>
    <d v="2015-05-16T00:00:00"/>
    <d v="2015-05-31T00:00:00"/>
    <d v="2015-05-16T00:00:00"/>
    <n v="290.202"/>
    <n v="38"/>
    <n v="269.33"/>
    <x v="1032"/>
    <n v="7.2700000000000005"/>
    <x v="0"/>
    <x v="6"/>
    <n v="1.077496008613968"/>
    <n v="559.53199999999993"/>
    <x v="19"/>
    <s v="May 2015"/>
    <s v="May 2015  Week 20"/>
    <x v="0"/>
    <x v="0"/>
    <x v="0"/>
    <x v="1"/>
  </r>
  <r>
    <n v="91"/>
    <s v="Wallace Werner"/>
    <x v="1"/>
    <n v="7.0000000000000007E-2"/>
    <n v="19.84"/>
    <n v="4.0999999999999996"/>
    <x v="1"/>
    <x v="2"/>
    <x v="2"/>
    <x v="2"/>
    <x v="2"/>
    <s v="Prismacolor Color Pencil Set"/>
    <n v="0.44"/>
    <s v="United States"/>
    <x v="2"/>
    <x v="8"/>
    <x v="342"/>
    <x v="369"/>
    <d v="2015-05-17T00:00:00"/>
    <x v="4"/>
    <x v="4"/>
    <x v="135"/>
    <d v="2015-05-18T00:00:00"/>
    <d v="2015-05-18T00:00:00"/>
    <d v="2015-05-31T00:00:00"/>
    <d v="2015-05-18T00:00:00"/>
    <n v="117.852"/>
    <n v="9"/>
    <n v="170.8"/>
    <x v="1033"/>
    <n v="19.77"/>
    <x v="2"/>
    <x v="1"/>
    <n v="0.69"/>
    <n v="288.65200000000004"/>
    <x v="20"/>
    <s v="May 2015"/>
    <s v="May 2015  Week 21"/>
    <x v="1"/>
    <x v="1"/>
    <x v="0"/>
    <x v="1"/>
  </r>
  <r>
    <n v="92"/>
    <s v="Victoria Baker Hoover"/>
    <x v="1"/>
    <n v="7.0000000000000007E-2"/>
    <n v="8.34"/>
    <n v="1.43"/>
    <x v="1"/>
    <x v="2"/>
    <x v="2"/>
    <x v="7"/>
    <x v="2"/>
    <s v="REDIFORM Incoming/Outgoing Call Register, 11&quot; X 8 1/2&quot;, 100 Messages"/>
    <n v="0.35"/>
    <s v="United States"/>
    <x v="0"/>
    <x v="17"/>
    <x v="729"/>
    <x v="814"/>
    <d v="2015-05-17T00:00:00"/>
    <x v="4"/>
    <x v="4"/>
    <x v="135"/>
    <d v="2015-05-19T00:00:00"/>
    <d v="2015-05-19T00:00:00"/>
    <d v="2015-05-31T00:00:00"/>
    <d v="2015-05-19T00:00:00"/>
    <n v="-190.68"/>
    <n v="16"/>
    <n v="132.08000000000001"/>
    <x v="1033"/>
    <n v="8.27"/>
    <x v="0"/>
    <x v="2"/>
    <n v="-1.4436705027256207"/>
    <n v="-58.599999999999994"/>
    <x v="20"/>
    <s v="May 2015"/>
    <s v="May 2015  Week 21"/>
    <x v="0"/>
    <x v="0"/>
    <x v="1"/>
    <x v="1"/>
  </r>
  <r>
    <n v="92"/>
    <s v="Victoria Baker Hoover"/>
    <x v="1"/>
    <n v="0.09"/>
    <n v="4.9800000000000004"/>
    <n v="6.07"/>
    <x v="1"/>
    <x v="2"/>
    <x v="2"/>
    <x v="7"/>
    <x v="5"/>
    <s v="Xerox 1897"/>
    <n v="0.36"/>
    <s v="United States"/>
    <x v="0"/>
    <x v="17"/>
    <x v="729"/>
    <x v="814"/>
    <d v="2015-05-17T00:00:00"/>
    <x v="4"/>
    <x v="4"/>
    <x v="135"/>
    <d v="2015-05-18T00:00:00"/>
    <d v="2015-05-18T00:00:00"/>
    <d v="2015-05-31T00:00:00"/>
    <d v="2015-05-18T00:00:00"/>
    <n v="325.39800000000002"/>
    <n v="9"/>
    <n v="45.34"/>
    <x v="1033"/>
    <n v="4.8900000000000006"/>
    <x v="0"/>
    <x v="1"/>
    <n v="7.176841640935157"/>
    <n v="370.73800000000006"/>
    <x v="20"/>
    <s v="May 2015"/>
    <s v="May 2015  Week 21"/>
    <x v="1"/>
    <x v="1"/>
    <x v="1"/>
    <x v="1"/>
  </r>
  <r>
    <n v="772"/>
    <s v="Jean Webster"/>
    <x v="2"/>
    <n v="0.02"/>
    <n v="4.0599999999999996"/>
    <n v="6.89"/>
    <x v="2"/>
    <x v="0"/>
    <x v="2"/>
    <x v="8"/>
    <x v="5"/>
    <s v="Eureka Disposable Bags for Sanitaire® Vibra Groomer I® Upright Vac"/>
    <n v="0.6"/>
    <s v="United States"/>
    <x v="3"/>
    <x v="28"/>
    <x v="113"/>
    <x v="118"/>
    <d v="2015-05-17T00:00:00"/>
    <x v="4"/>
    <x v="4"/>
    <x v="135"/>
    <d v="2015-05-21T00:00:00"/>
    <d v="2015-05-21T00:00:00"/>
    <d v="2015-05-31T00:00:00"/>
    <d v="2015-05-21T00:00:00"/>
    <n v="12.706"/>
    <n v="12"/>
    <n v="64.41"/>
    <x v="1034"/>
    <n v="4.04"/>
    <x v="3"/>
    <x v="4"/>
    <n v="0.19726750504580035"/>
    <n v="77.116"/>
    <x v="20"/>
    <s v="May 2015"/>
    <s v="May 2015  Week 21"/>
    <x v="1"/>
    <x v="1"/>
    <x v="0"/>
    <x v="1"/>
  </r>
  <r>
    <n v="772"/>
    <s v="Jean Webster"/>
    <x v="2"/>
    <n v="7.0000000000000007E-2"/>
    <n v="9.49"/>
    <n v="5.76"/>
    <x v="1"/>
    <x v="0"/>
    <x v="1"/>
    <x v="3"/>
    <x v="6"/>
    <s v="Sharp EL501VB Scientific Calculator, Battery Operated, 10-Digit Display, Hard Case"/>
    <n v="0.39"/>
    <s v="United States"/>
    <x v="3"/>
    <x v="28"/>
    <x v="113"/>
    <x v="118"/>
    <d v="2015-05-17T00:00:00"/>
    <x v="4"/>
    <x v="4"/>
    <x v="135"/>
    <d v="2015-05-21T00:00:00"/>
    <d v="2015-05-21T00:00:00"/>
    <d v="2015-05-31T00:00:00"/>
    <d v="2015-05-21T00:00:00"/>
    <n v="7.71516"/>
    <n v="37"/>
    <n v="344.57"/>
    <x v="1034"/>
    <n v="9.42"/>
    <x v="3"/>
    <x v="4"/>
    <n v="2.2390689845314449E-2"/>
    <n v="352.28516000000002"/>
    <x v="20"/>
    <s v="May 2015"/>
    <s v="May 2015  Week 21"/>
    <x v="1"/>
    <x v="1"/>
    <x v="1"/>
    <x v="1"/>
  </r>
  <r>
    <n v="1906"/>
    <s v="Penny Tuttle"/>
    <x v="2"/>
    <n v="7.0000000000000007E-2"/>
    <n v="172.99"/>
    <n v="19.989999999999998"/>
    <x v="1"/>
    <x v="3"/>
    <x v="2"/>
    <x v="5"/>
    <x v="5"/>
    <s v="Ibico EB-19 Dual Function Manual Binding System"/>
    <n v="0.39"/>
    <s v="United States"/>
    <x v="3"/>
    <x v="27"/>
    <x v="576"/>
    <x v="635"/>
    <d v="2015-05-17T00:00:00"/>
    <x v="4"/>
    <x v="4"/>
    <x v="135"/>
    <d v="2015-05-17T00:00:00"/>
    <d v="2015-05-17T00:00:00"/>
    <d v="2015-05-31T00:00:00"/>
    <d v="2015-05-17T00:00:00"/>
    <n v="2502.6851999999999"/>
    <n v="22"/>
    <n v="3627.08"/>
    <x v="1035"/>
    <n v="172.92000000000002"/>
    <x v="3"/>
    <x v="6"/>
    <n v="0.69"/>
    <n v="6129.7651999999998"/>
    <x v="20"/>
    <s v="May 2015"/>
    <s v="May 2015  Week 21"/>
    <x v="0"/>
    <x v="0"/>
    <x v="0"/>
    <x v="1"/>
  </r>
  <r>
    <n v="1907"/>
    <s v="Amy Hall"/>
    <x v="2"/>
    <n v="0.09"/>
    <n v="7.64"/>
    <n v="1.39"/>
    <x v="1"/>
    <x v="3"/>
    <x v="2"/>
    <x v="15"/>
    <x v="5"/>
    <s v="#10- 4 1/8&quot; x 9 1/2&quot; Security-Tint Envelopes"/>
    <n v="0.36"/>
    <s v="United States"/>
    <x v="3"/>
    <x v="27"/>
    <x v="730"/>
    <x v="815"/>
    <d v="2015-05-17T00:00:00"/>
    <x v="4"/>
    <x v="4"/>
    <x v="135"/>
    <d v="2015-05-26T00:00:00"/>
    <d v="2015-05-26T00:00:00"/>
    <d v="2015-05-31T00:00:00"/>
    <d v="2015-05-26T00:00:00"/>
    <n v="0.68799999999999994"/>
    <n v="1"/>
    <n v="8.34"/>
    <x v="1035"/>
    <n v="7.55"/>
    <x v="3"/>
    <x v="5"/>
    <n v="8.2494004796163062E-2"/>
    <n v="9.0280000000000005"/>
    <x v="20"/>
    <s v="May 2015"/>
    <s v="May 2015  Week 21"/>
    <x v="0"/>
    <x v="0"/>
    <x v="1"/>
    <x v="1"/>
  </r>
  <r>
    <n v="2858"/>
    <s v="Jerry Webster"/>
    <x v="4"/>
    <n v="0.06"/>
    <n v="2.94"/>
    <n v="0.96"/>
    <x v="1"/>
    <x v="3"/>
    <x v="2"/>
    <x v="2"/>
    <x v="2"/>
    <s v="Newell 343"/>
    <n v="0.57999999999999996"/>
    <s v="United States"/>
    <x v="0"/>
    <x v="12"/>
    <x v="378"/>
    <x v="408"/>
    <d v="2015-05-17T00:00:00"/>
    <x v="4"/>
    <x v="4"/>
    <x v="135"/>
    <d v="2015-05-18T00:00:00"/>
    <d v="2015-05-18T00:00:00"/>
    <d v="2015-05-31T00:00:00"/>
    <d v="2015-05-18T00:00:00"/>
    <n v="-8.8759999999999994"/>
    <n v="3"/>
    <n v="8.7899999999999991"/>
    <x v="1036"/>
    <n v="2.88"/>
    <x v="0"/>
    <x v="1"/>
    <n v="-1.0097838452787258"/>
    <n v="-8.6000000000000298E-2"/>
    <x v="20"/>
    <s v="May 2015"/>
    <s v="May 2015  Week 21"/>
    <x v="0"/>
    <x v="0"/>
    <x v="0"/>
    <x v="1"/>
  </r>
  <r>
    <n v="3132"/>
    <s v="Anita Kang"/>
    <x v="4"/>
    <n v="0.04"/>
    <n v="62.05"/>
    <n v="3.99"/>
    <x v="1"/>
    <x v="3"/>
    <x v="2"/>
    <x v="8"/>
    <x v="5"/>
    <s v="Acco Smartsocket™ Table Surge Protector, 6 Color-Coded Adapter Outlets"/>
    <n v="0.55000000000000004"/>
    <s v="United States"/>
    <x v="1"/>
    <x v="10"/>
    <x v="731"/>
    <x v="816"/>
    <d v="2015-05-17T00:00:00"/>
    <x v="4"/>
    <x v="4"/>
    <x v="135"/>
    <d v="2015-05-18T00:00:00"/>
    <d v="2015-05-18T00:00:00"/>
    <d v="2015-05-31T00:00:00"/>
    <d v="2015-05-18T00:00:00"/>
    <n v="1644.0768"/>
    <n v="40"/>
    <n v="2382.7199999999998"/>
    <x v="1037"/>
    <n v="62.01"/>
    <x v="1"/>
    <x v="1"/>
    <n v="0.69000000000000006"/>
    <n v="4026.7968000000001"/>
    <x v="20"/>
    <s v="May 2015"/>
    <s v="May 2015  Week 21"/>
    <x v="0"/>
    <x v="0"/>
    <x v="0"/>
    <x v="1"/>
  </r>
  <r>
    <n v="3113"/>
    <s v="Wayne English"/>
    <x v="3"/>
    <n v="7.0000000000000007E-2"/>
    <n v="34.54"/>
    <n v="14.72"/>
    <x v="1"/>
    <x v="3"/>
    <x v="2"/>
    <x v="5"/>
    <x v="5"/>
    <s v="GBC Recycled Grain Textured Covers"/>
    <n v="0.37"/>
    <s v="United States"/>
    <x v="0"/>
    <x v="17"/>
    <x v="732"/>
    <x v="817"/>
    <d v="2015-05-17T00:00:00"/>
    <x v="4"/>
    <x v="4"/>
    <x v="135"/>
    <d v="2015-05-18T00:00:00"/>
    <d v="2015-05-18T00:00:00"/>
    <d v="2015-05-31T00:00:00"/>
    <d v="2015-05-18T00:00:00"/>
    <n v="-20.182259999999999"/>
    <n v="17"/>
    <n v="574.97"/>
    <x v="1038"/>
    <n v="34.47"/>
    <x v="0"/>
    <x v="1"/>
    <n v="-3.5101413986816703E-2"/>
    <n v="554.78773999999999"/>
    <x v="20"/>
    <s v="May 2015"/>
    <s v="May 2015  Week 21"/>
    <x v="0"/>
    <x v="0"/>
    <x v="0"/>
    <x v="1"/>
  </r>
  <r>
    <n v="3113"/>
    <s v="Wayne English"/>
    <x v="3"/>
    <n v="0.02"/>
    <n v="12.28"/>
    <n v="6.47"/>
    <x v="1"/>
    <x v="3"/>
    <x v="2"/>
    <x v="7"/>
    <x v="5"/>
    <s v="Xerox 1881"/>
    <n v="0.38"/>
    <s v="United States"/>
    <x v="0"/>
    <x v="17"/>
    <x v="732"/>
    <x v="817"/>
    <d v="2015-05-17T00:00:00"/>
    <x v="4"/>
    <x v="4"/>
    <x v="135"/>
    <d v="2015-05-17T00:00:00"/>
    <d v="2015-05-17T00:00:00"/>
    <d v="2015-05-31T00:00:00"/>
    <d v="2015-05-17T00:00:00"/>
    <n v="-156.97219999999999"/>
    <n v="9"/>
    <n v="115.22"/>
    <x v="1038"/>
    <n v="12.26"/>
    <x v="0"/>
    <x v="6"/>
    <n v="-1.3623693803159174"/>
    <n v="-41.752199999999988"/>
    <x v="20"/>
    <s v="May 2015"/>
    <s v="May 2015  Week 21"/>
    <x v="1"/>
    <x v="1"/>
    <x v="1"/>
    <x v="1"/>
  </r>
  <r>
    <n v="3113"/>
    <s v="Wayne English"/>
    <x v="3"/>
    <n v="0.06"/>
    <n v="34.58"/>
    <n v="8.99"/>
    <x v="2"/>
    <x v="3"/>
    <x v="2"/>
    <x v="2"/>
    <x v="1"/>
    <s v="Panasonic KP-350BK Electric Pencil Sharpener with Auto Stop"/>
    <n v="0.56000000000000005"/>
    <s v="United States"/>
    <x v="0"/>
    <x v="17"/>
    <x v="732"/>
    <x v="817"/>
    <d v="2015-05-17T00:00:00"/>
    <x v="4"/>
    <x v="4"/>
    <x v="135"/>
    <d v="2015-05-19T00:00:00"/>
    <d v="2015-05-19T00:00:00"/>
    <d v="2015-05-31T00:00:00"/>
    <d v="2015-05-19T00:00:00"/>
    <n v="384.5043"/>
    <n v="13"/>
    <n v="456.58"/>
    <x v="1038"/>
    <n v="34.519999999999996"/>
    <x v="0"/>
    <x v="2"/>
    <n v="0.84214004117569763"/>
    <n v="841.08429999999998"/>
    <x v="20"/>
    <s v="May 2015"/>
    <s v="May 2015  Week 21"/>
    <x v="1"/>
    <x v="1"/>
    <x v="1"/>
    <x v="1"/>
  </r>
  <r>
    <n v="2035"/>
    <s v="Jon Ward"/>
    <x v="0"/>
    <n v="0.1"/>
    <n v="1.89"/>
    <n v="0.76"/>
    <x v="1"/>
    <x v="1"/>
    <x v="2"/>
    <x v="14"/>
    <x v="2"/>
    <s v="Revere Boxed Rubber Bands by Revere"/>
    <n v="0.83"/>
    <s v="United States"/>
    <x v="0"/>
    <x v="12"/>
    <x v="151"/>
    <x v="155"/>
    <d v="2015-05-18T00:00:00"/>
    <x v="4"/>
    <x v="4"/>
    <x v="136"/>
    <d v="2015-05-20T00:00:00"/>
    <d v="2015-05-20T00:00:00"/>
    <d v="2015-05-31T00:00:00"/>
    <d v="2015-05-20T00:00:00"/>
    <n v="-40.432000000000002"/>
    <n v="20"/>
    <n v="36.72"/>
    <x v="1039"/>
    <n v="1.7899999999999998"/>
    <x v="0"/>
    <x v="2"/>
    <n v="-1.1010893246187365"/>
    <n v="-3.7120000000000033"/>
    <x v="20"/>
    <s v="May 2015"/>
    <s v="May 2015  Week 21"/>
    <x v="0"/>
    <x v="0"/>
    <x v="0"/>
    <x v="1"/>
  </r>
  <r>
    <n v="1554"/>
    <s v="Joan Floyd"/>
    <x v="1"/>
    <n v="0.04"/>
    <n v="10.98"/>
    <n v="3.99"/>
    <x v="1"/>
    <x v="0"/>
    <x v="2"/>
    <x v="8"/>
    <x v="5"/>
    <s v="Staples Surge Protector 6 outlet"/>
    <n v="0.57999999999999996"/>
    <s v="United States"/>
    <x v="0"/>
    <x v="0"/>
    <x v="314"/>
    <x v="338"/>
    <d v="2015-05-18T00:00:00"/>
    <x v="4"/>
    <x v="4"/>
    <x v="136"/>
    <d v="2015-05-18T00:00:00"/>
    <d v="2015-05-18T00:00:00"/>
    <d v="2015-05-31T00:00:00"/>
    <d v="2015-05-18T00:00:00"/>
    <n v="481.03199999999998"/>
    <n v="15"/>
    <n v="172.22"/>
    <x v="1040"/>
    <n v="10.940000000000001"/>
    <x v="0"/>
    <x v="6"/>
    <n v="2.7931250725815815"/>
    <n v="653.25199999999995"/>
    <x v="20"/>
    <s v="May 2015"/>
    <s v="May 2015  Week 21"/>
    <x v="1"/>
    <x v="1"/>
    <x v="0"/>
    <x v="1"/>
  </r>
  <r>
    <n v="3086"/>
    <s v="Ted Durham"/>
    <x v="1"/>
    <n v="0.05"/>
    <n v="39.99"/>
    <n v="10.25"/>
    <x v="2"/>
    <x v="1"/>
    <x v="1"/>
    <x v="1"/>
    <x v="5"/>
    <s v="Zoom V.92 V.44 PCI Internal Controllerless FaxModem"/>
    <n v="0.55000000000000004"/>
    <s v="United States"/>
    <x v="0"/>
    <x v="12"/>
    <x v="733"/>
    <x v="818"/>
    <d v="2015-05-18T00:00:00"/>
    <x v="4"/>
    <x v="4"/>
    <x v="136"/>
    <d v="2015-05-19T00:00:00"/>
    <d v="2015-05-19T00:00:00"/>
    <d v="2015-05-31T00:00:00"/>
    <d v="2015-05-19T00:00:00"/>
    <n v="4.29"/>
    <n v="3"/>
    <n v="130.91"/>
    <x v="1041"/>
    <n v="39.940000000000005"/>
    <x v="0"/>
    <x v="1"/>
    <n v="3.2770605759682228E-2"/>
    <n v="135.19999999999999"/>
    <x v="20"/>
    <s v="May 2015"/>
    <s v="May 2015  Week 21"/>
    <x v="0"/>
    <x v="0"/>
    <x v="0"/>
    <x v="1"/>
  </r>
  <r>
    <n v="487"/>
    <s v="Molly Vincent"/>
    <x v="4"/>
    <n v="0.1"/>
    <n v="3.36"/>
    <n v="6.27"/>
    <x v="2"/>
    <x v="3"/>
    <x v="2"/>
    <x v="5"/>
    <x v="5"/>
    <s v="Cardinal Poly Pocket Divider Pockets for Ring Binders"/>
    <n v="0.4"/>
    <s v="United States"/>
    <x v="3"/>
    <x v="29"/>
    <x v="70"/>
    <x v="73"/>
    <d v="2015-05-18T00:00:00"/>
    <x v="4"/>
    <x v="4"/>
    <x v="136"/>
    <d v="2015-05-19T00:00:00"/>
    <d v="2015-05-19T00:00:00"/>
    <d v="2015-05-31T00:00:00"/>
    <d v="2015-05-19T00:00:00"/>
    <n v="-67.0565"/>
    <n v="5"/>
    <n v="20.87"/>
    <x v="1042"/>
    <n v="3.26"/>
    <x v="3"/>
    <x v="1"/>
    <n v="-3.213057019645424"/>
    <n v="-46.186499999999995"/>
    <x v="20"/>
    <s v="May 2015"/>
    <s v="May 2015  Week 21"/>
    <x v="0"/>
    <x v="0"/>
    <x v="0"/>
    <x v="1"/>
  </r>
  <r>
    <n v="488"/>
    <s v="Ronnie Creech"/>
    <x v="4"/>
    <n v="7.0000000000000007E-2"/>
    <n v="12.28"/>
    <n v="4.8600000000000003"/>
    <x v="1"/>
    <x v="3"/>
    <x v="2"/>
    <x v="7"/>
    <x v="5"/>
    <s v="Xerox 1933"/>
    <n v="0.38"/>
    <s v="United States"/>
    <x v="3"/>
    <x v="29"/>
    <x v="694"/>
    <x v="774"/>
    <d v="2015-05-18T00:00:00"/>
    <x v="4"/>
    <x v="4"/>
    <x v="136"/>
    <d v="2015-05-20T00:00:00"/>
    <d v="2015-05-20T00:00:00"/>
    <d v="2015-05-31T00:00:00"/>
    <d v="2015-05-20T00:00:00"/>
    <n v="-7.94"/>
    <n v="2"/>
    <n v="25.7"/>
    <x v="1042"/>
    <n v="12.209999999999999"/>
    <x v="3"/>
    <x v="2"/>
    <n v="-0.30894941634241246"/>
    <n v="17.759999999999998"/>
    <x v="20"/>
    <s v="May 2015"/>
    <s v="May 2015  Week 21"/>
    <x v="0"/>
    <x v="0"/>
    <x v="1"/>
    <x v="1"/>
  </r>
  <r>
    <n v="489"/>
    <s v="Eileen Cheek"/>
    <x v="4"/>
    <n v="0.09"/>
    <n v="20.99"/>
    <n v="0.99"/>
    <x v="1"/>
    <x v="3"/>
    <x v="1"/>
    <x v="12"/>
    <x v="2"/>
    <s v="Accessory25"/>
    <n v="0.56999999999999995"/>
    <s v="United States"/>
    <x v="3"/>
    <x v="35"/>
    <x v="734"/>
    <x v="819"/>
    <d v="2015-05-18T00:00:00"/>
    <x v="4"/>
    <x v="4"/>
    <x v="136"/>
    <d v="2015-05-18T00:00:00"/>
    <d v="2015-05-18T00:00:00"/>
    <d v="2015-05-31T00:00:00"/>
    <d v="2015-05-18T00:00:00"/>
    <n v="122.292"/>
    <n v="14"/>
    <n v="229.57"/>
    <x v="1042"/>
    <n v="20.9"/>
    <x v="3"/>
    <x v="6"/>
    <n v="0.53270026571416129"/>
    <n v="351.86199999999997"/>
    <x v="20"/>
    <s v="May 2015"/>
    <s v="May 2015  Week 21"/>
    <x v="0"/>
    <x v="0"/>
    <x v="1"/>
    <x v="1"/>
  </r>
  <r>
    <n v="266"/>
    <s v="Ross Frederick"/>
    <x v="3"/>
    <n v="0"/>
    <n v="73.98"/>
    <n v="12.14"/>
    <x v="2"/>
    <x v="3"/>
    <x v="1"/>
    <x v="1"/>
    <x v="5"/>
    <s v="Keytronic 105-Key Spanish Keyboard"/>
    <n v="0.67"/>
    <s v="United States"/>
    <x v="1"/>
    <x v="18"/>
    <x v="723"/>
    <x v="807"/>
    <d v="2015-05-18T00:00:00"/>
    <x v="4"/>
    <x v="4"/>
    <x v="136"/>
    <d v="2015-05-20T00:00:00"/>
    <d v="2015-05-20T00:00:00"/>
    <d v="2015-05-31T00:00:00"/>
    <d v="2015-05-20T00:00:00"/>
    <n v="326.25"/>
    <n v="17"/>
    <n v="1300.81"/>
    <x v="1043"/>
    <n v="73.98"/>
    <x v="1"/>
    <x v="2"/>
    <n v="0.25080526748718107"/>
    <n v="1627.06"/>
    <x v="20"/>
    <s v="May 2015"/>
    <s v="May 2015  Week 21"/>
    <x v="1"/>
    <x v="1"/>
    <x v="0"/>
    <x v="1"/>
  </r>
  <r>
    <n v="1433"/>
    <s v="Frances Jackson"/>
    <x v="1"/>
    <n v="7.0000000000000007E-2"/>
    <n v="300.98"/>
    <n v="64.73"/>
    <x v="0"/>
    <x v="3"/>
    <x v="0"/>
    <x v="9"/>
    <x v="3"/>
    <s v="Global Leather and Oak Executive Chair, Black"/>
    <n v="0.56000000000000005"/>
    <s v="United States"/>
    <x v="1"/>
    <x v="2"/>
    <x v="423"/>
    <x v="460"/>
    <d v="2015-05-19T00:00:00"/>
    <x v="4"/>
    <x v="4"/>
    <x v="137"/>
    <d v="2015-05-21T00:00:00"/>
    <d v="2015-05-21T00:00:00"/>
    <d v="2015-05-31T00:00:00"/>
    <d v="2015-05-21T00:00:00"/>
    <n v="1399.64"/>
    <n v="14"/>
    <n v="4285.5600000000004"/>
    <x v="1044"/>
    <n v="300.91000000000003"/>
    <x v="1"/>
    <x v="2"/>
    <n v="0.32659442406593303"/>
    <n v="5685.2000000000007"/>
    <x v="20"/>
    <s v="May 2015"/>
    <s v="May 2015  Week 21"/>
    <x v="1"/>
    <x v="1"/>
    <x v="0"/>
    <x v="1"/>
  </r>
  <r>
    <n v="1433"/>
    <s v="Frances Jackson"/>
    <x v="1"/>
    <n v="0.01"/>
    <n v="20.98"/>
    <n v="45"/>
    <x v="0"/>
    <x v="3"/>
    <x v="2"/>
    <x v="6"/>
    <x v="3"/>
    <s v="Tennsco Lockers, Sand"/>
    <n v="0.61"/>
    <s v="United States"/>
    <x v="1"/>
    <x v="2"/>
    <x v="423"/>
    <x v="460"/>
    <d v="2015-05-19T00:00:00"/>
    <x v="4"/>
    <x v="4"/>
    <x v="137"/>
    <d v="2015-05-19T00:00:00"/>
    <d v="2015-05-19T00:00:00"/>
    <d v="2015-05-31T00:00:00"/>
    <d v="2015-05-19T00:00:00"/>
    <n v="232.642"/>
    <n v="28"/>
    <n v="631.37"/>
    <x v="1044"/>
    <n v="20.97"/>
    <x v="1"/>
    <x v="6"/>
    <n v="0.36847173606601519"/>
    <n v="864.01199999999994"/>
    <x v="20"/>
    <s v="May 2015"/>
    <s v="May 2015  Week 21"/>
    <x v="1"/>
    <x v="1"/>
    <x v="1"/>
    <x v="1"/>
  </r>
  <r>
    <n v="2431"/>
    <s v="Troy Cassidy"/>
    <x v="1"/>
    <n v="7.0000000000000007E-2"/>
    <n v="155.06"/>
    <n v="7.07"/>
    <x v="1"/>
    <x v="1"/>
    <x v="2"/>
    <x v="6"/>
    <x v="5"/>
    <s v="Dual Level, Single-Width Filing Carts"/>
    <n v="0.59"/>
    <s v="United States"/>
    <x v="2"/>
    <x v="8"/>
    <x v="10"/>
    <x v="421"/>
    <d v="2015-05-19T00:00:00"/>
    <x v="4"/>
    <x v="4"/>
    <x v="137"/>
    <d v="2015-05-19T00:00:00"/>
    <d v="2015-05-19T00:00:00"/>
    <d v="2015-05-31T00:00:00"/>
    <d v="2015-05-19T00:00:00"/>
    <n v="-121.75"/>
    <n v="14"/>
    <n v="2039.07"/>
    <x v="1045"/>
    <n v="154.99"/>
    <x v="2"/>
    <x v="6"/>
    <n v="-5.9708592642724378E-2"/>
    <n v="1917.32"/>
    <x v="20"/>
    <s v="May 2015"/>
    <s v="May 2015  Week 21"/>
    <x v="0"/>
    <x v="0"/>
    <x v="0"/>
    <x v="1"/>
  </r>
  <r>
    <n v="2432"/>
    <s v="Lindsay Tate"/>
    <x v="1"/>
    <n v="7.0000000000000007E-2"/>
    <n v="155.06"/>
    <n v="7.07"/>
    <x v="1"/>
    <x v="1"/>
    <x v="2"/>
    <x v="6"/>
    <x v="5"/>
    <s v="Dual Level, Single-Width Filing Carts"/>
    <n v="0.59"/>
    <s v="United States"/>
    <x v="1"/>
    <x v="19"/>
    <x v="735"/>
    <x v="820"/>
    <d v="2015-05-19T00:00:00"/>
    <x v="4"/>
    <x v="4"/>
    <x v="137"/>
    <d v="2015-05-19T00:00:00"/>
    <d v="2015-05-19T00:00:00"/>
    <d v="2015-05-31T00:00:00"/>
    <d v="2015-05-19T00:00:00"/>
    <n v="24.35"/>
    <n v="3"/>
    <n v="436.94"/>
    <x v="1046"/>
    <n v="154.99"/>
    <x v="1"/>
    <x v="6"/>
    <n v="5.5728475305533945E-2"/>
    <n v="461.29"/>
    <x v="20"/>
    <s v="May 2015"/>
    <s v="May 2015  Week 21"/>
    <x v="0"/>
    <x v="0"/>
    <x v="0"/>
    <x v="1"/>
  </r>
  <r>
    <n v="3264"/>
    <s v="Becky Puckett"/>
    <x v="4"/>
    <n v="0.04"/>
    <n v="9.99"/>
    <n v="11.59"/>
    <x v="1"/>
    <x v="3"/>
    <x v="2"/>
    <x v="7"/>
    <x v="5"/>
    <s v="Hammermill Color Copier Paper (28Lb. and 96 Bright)"/>
    <n v="0.4"/>
    <s v="United States"/>
    <x v="2"/>
    <x v="8"/>
    <x v="736"/>
    <x v="821"/>
    <d v="2015-05-19T00:00:00"/>
    <x v="4"/>
    <x v="4"/>
    <x v="137"/>
    <d v="2015-05-21T00:00:00"/>
    <d v="2015-05-21T00:00:00"/>
    <d v="2015-05-31T00:00:00"/>
    <d v="2015-05-21T00:00:00"/>
    <n v="-92.32"/>
    <n v="5"/>
    <n v="52.09"/>
    <x v="1047"/>
    <n v="9.9500000000000011"/>
    <x v="2"/>
    <x v="2"/>
    <n v="-1.7723171434056437"/>
    <n v="-40.22999999999999"/>
    <x v="20"/>
    <s v="May 2015"/>
    <s v="May 2015  Week 21"/>
    <x v="0"/>
    <x v="0"/>
    <x v="0"/>
    <x v="1"/>
  </r>
  <r>
    <n v="918"/>
    <s v="Kerry Jernigan"/>
    <x v="0"/>
    <n v="0.09"/>
    <n v="58.14"/>
    <n v="36.61"/>
    <x v="0"/>
    <x v="3"/>
    <x v="0"/>
    <x v="10"/>
    <x v="0"/>
    <s v="O'Sullivan 3-Shelf Heavy-Duty Bookcases"/>
    <n v="0.61"/>
    <s v="United States"/>
    <x v="2"/>
    <x v="8"/>
    <x v="617"/>
    <x v="679"/>
    <d v="2015-05-20T00:00:00"/>
    <x v="4"/>
    <x v="4"/>
    <x v="138"/>
    <d v="2015-05-21T00:00:00"/>
    <d v="2015-05-21T00:00:00"/>
    <d v="2015-05-31T00:00:00"/>
    <d v="2015-05-21T00:00:00"/>
    <n v="187.41200000000001"/>
    <n v="39"/>
    <n v="2115.06"/>
    <x v="1048"/>
    <n v="58.05"/>
    <x v="2"/>
    <x v="1"/>
    <n v="8.8608360992123159E-2"/>
    <n v="2302.4719999999998"/>
    <x v="20"/>
    <s v="May 2015"/>
    <s v="May 2015  Week 21"/>
    <x v="1"/>
    <x v="1"/>
    <x v="0"/>
    <x v="1"/>
  </r>
  <r>
    <n v="2973"/>
    <s v="Sally Liu"/>
    <x v="0"/>
    <n v="0.1"/>
    <n v="442.14"/>
    <n v="14.7"/>
    <x v="0"/>
    <x v="2"/>
    <x v="1"/>
    <x v="3"/>
    <x v="3"/>
    <s v="Okidata ML390 Turbo Dot Matrix Printers"/>
    <n v="0.56000000000000005"/>
    <s v="United States"/>
    <x v="1"/>
    <x v="30"/>
    <x v="622"/>
    <x v="684"/>
    <d v="2015-05-20T00:00:00"/>
    <x v="4"/>
    <x v="4"/>
    <x v="138"/>
    <d v="2015-05-21T00:00:00"/>
    <d v="2015-05-21T00:00:00"/>
    <d v="2015-05-31T00:00:00"/>
    <d v="2015-05-21T00:00:00"/>
    <n v="137.68794"/>
    <n v="6"/>
    <n v="2411.4299999999998"/>
    <x v="1049"/>
    <n v="442.03999999999996"/>
    <x v="1"/>
    <x v="1"/>
    <n v="5.7098045558029886E-2"/>
    <n v="2549.1179399999996"/>
    <x v="20"/>
    <s v="May 2015"/>
    <s v="May 2015  Week 21"/>
    <x v="1"/>
    <x v="1"/>
    <x v="0"/>
    <x v="1"/>
  </r>
  <r>
    <n v="1159"/>
    <s v="Arlene Weeks"/>
    <x v="1"/>
    <n v="0.04"/>
    <n v="100.98"/>
    <n v="35.840000000000003"/>
    <x v="0"/>
    <x v="1"/>
    <x v="0"/>
    <x v="10"/>
    <x v="0"/>
    <s v="Bush Westfield Collection Bookcases, Fully Assembled"/>
    <n v="0.62"/>
    <s v="United States"/>
    <x v="3"/>
    <x v="33"/>
    <x v="737"/>
    <x v="822"/>
    <d v="2015-05-20T00:00:00"/>
    <x v="4"/>
    <x v="4"/>
    <x v="138"/>
    <d v="2015-05-21T00:00:00"/>
    <d v="2015-05-21T00:00:00"/>
    <d v="2015-05-31T00:00:00"/>
    <d v="2015-05-21T00:00:00"/>
    <n v="-152.76"/>
    <n v="1"/>
    <n v="110.75"/>
    <x v="1050"/>
    <n v="100.94"/>
    <x v="3"/>
    <x v="1"/>
    <n v="-1.3793227990970653"/>
    <n v="-42.009999999999991"/>
    <x v="20"/>
    <s v="May 2015"/>
    <s v="May 2015  Week 21"/>
    <x v="0"/>
    <x v="0"/>
    <x v="0"/>
    <x v="1"/>
  </r>
  <r>
    <n v="2346"/>
    <s v="Sylvia Kumar"/>
    <x v="1"/>
    <n v="0.1"/>
    <n v="218.75"/>
    <n v="69.64"/>
    <x v="0"/>
    <x v="3"/>
    <x v="0"/>
    <x v="0"/>
    <x v="0"/>
    <s v="BoxOffice By Design Rectangular and Half-Moon Meeting Room Tables"/>
    <n v="0.77"/>
    <s v="United States"/>
    <x v="0"/>
    <x v="32"/>
    <x v="86"/>
    <x v="89"/>
    <d v="2015-05-20T00:00:00"/>
    <x v="4"/>
    <x v="4"/>
    <x v="138"/>
    <d v="2015-05-21T00:00:00"/>
    <d v="2015-05-21T00:00:00"/>
    <d v="2015-05-31T00:00:00"/>
    <d v="2015-05-21T00:00:00"/>
    <n v="62.298000000000002"/>
    <n v="17"/>
    <n v="2805.18"/>
    <x v="1051"/>
    <n v="218.65"/>
    <x v="0"/>
    <x v="1"/>
    <n v="2.2208200543280647E-2"/>
    <n v="2867.4780000000001"/>
    <x v="20"/>
    <s v="May 2015"/>
    <s v="May 2015  Week 21"/>
    <x v="1"/>
    <x v="1"/>
    <x v="0"/>
    <x v="1"/>
  </r>
  <r>
    <n v="2825"/>
    <s v="Carole Rosen"/>
    <x v="2"/>
    <n v="0.02"/>
    <n v="27.48"/>
    <n v="4"/>
    <x v="1"/>
    <x v="1"/>
    <x v="1"/>
    <x v="1"/>
    <x v="5"/>
    <s v="Belkin MediaBoard 104- Keyboard"/>
    <n v="0.75"/>
    <s v="United States"/>
    <x v="2"/>
    <x v="37"/>
    <x v="738"/>
    <x v="823"/>
    <d v="2015-05-20T00:00:00"/>
    <x v="4"/>
    <x v="4"/>
    <x v="138"/>
    <d v="2015-05-27T00:00:00"/>
    <d v="2015-05-27T00:00:00"/>
    <d v="2015-05-31T00:00:00"/>
    <d v="2015-05-27T00:00:00"/>
    <n v="19.308"/>
    <n v="3"/>
    <n v="87.21"/>
    <x v="1052"/>
    <n v="27.46"/>
    <x v="2"/>
    <x v="7"/>
    <n v="0.22139662882696939"/>
    <n v="106.518"/>
    <x v="20"/>
    <s v="May 2015"/>
    <s v="May 2015  Week 21"/>
    <x v="0"/>
    <x v="0"/>
    <x v="0"/>
    <x v="1"/>
  </r>
  <r>
    <n v="2825"/>
    <s v="Carole Rosen"/>
    <x v="2"/>
    <n v="0.08"/>
    <n v="10.06"/>
    <n v="2.06"/>
    <x v="1"/>
    <x v="1"/>
    <x v="2"/>
    <x v="7"/>
    <x v="2"/>
    <s v="Riverleaf Stik-Withit® Designer Note Cubes®"/>
    <n v="0.39"/>
    <s v="United States"/>
    <x v="2"/>
    <x v="37"/>
    <x v="738"/>
    <x v="823"/>
    <d v="2015-05-20T00:00:00"/>
    <x v="4"/>
    <x v="4"/>
    <x v="138"/>
    <d v="2015-05-24T00:00:00"/>
    <d v="2015-05-24T00:00:00"/>
    <d v="2015-05-31T00:00:00"/>
    <d v="2015-05-24T00:00:00"/>
    <n v="0.33"/>
    <n v="4"/>
    <n v="40.15"/>
    <x v="1052"/>
    <n v="9.98"/>
    <x v="2"/>
    <x v="4"/>
    <n v="8.2191780821917818E-3"/>
    <n v="40.479999999999997"/>
    <x v="20"/>
    <s v="May 2015"/>
    <s v="May 2015  Week 21"/>
    <x v="1"/>
    <x v="1"/>
    <x v="1"/>
    <x v="1"/>
  </r>
  <r>
    <n v="699"/>
    <s v="Jenny Gold"/>
    <x v="4"/>
    <n v="0.1"/>
    <n v="4.26"/>
    <n v="1.2"/>
    <x v="1"/>
    <x v="1"/>
    <x v="2"/>
    <x v="2"/>
    <x v="2"/>
    <s v="Dixon Prang® Watercolor Pencils, 10-Color Set with Brush"/>
    <n v="0.44"/>
    <s v="United States"/>
    <x v="2"/>
    <x v="8"/>
    <x v="10"/>
    <x v="239"/>
    <d v="2015-05-20T00:00:00"/>
    <x v="4"/>
    <x v="4"/>
    <x v="138"/>
    <d v="2015-05-21T00:00:00"/>
    <d v="2015-05-21T00:00:00"/>
    <d v="2015-05-31T00:00:00"/>
    <d v="2015-05-21T00:00:00"/>
    <n v="15.42"/>
    <n v="88"/>
    <n v="351.56"/>
    <x v="1053"/>
    <n v="4.16"/>
    <x v="2"/>
    <x v="1"/>
    <n v="4.3861645238366137E-2"/>
    <n v="366.98"/>
    <x v="20"/>
    <s v="May 2015"/>
    <s v="May 2015  Week 21"/>
    <x v="1"/>
    <x v="1"/>
    <x v="0"/>
    <x v="1"/>
  </r>
  <r>
    <n v="700"/>
    <s v="Joseph Grossman"/>
    <x v="4"/>
    <n v="0.1"/>
    <n v="4.26"/>
    <n v="1.2"/>
    <x v="1"/>
    <x v="1"/>
    <x v="2"/>
    <x v="2"/>
    <x v="2"/>
    <s v="Dixon Prang® Watercolor Pencils, 10-Color Set with Brush"/>
    <n v="0.44"/>
    <s v="United States"/>
    <x v="2"/>
    <x v="8"/>
    <x v="323"/>
    <x v="347"/>
    <d v="2015-05-20T00:00:00"/>
    <x v="4"/>
    <x v="4"/>
    <x v="138"/>
    <d v="2015-05-21T00:00:00"/>
    <d v="2015-05-21T00:00:00"/>
    <d v="2015-05-31T00:00:00"/>
    <d v="2015-05-21T00:00:00"/>
    <n v="33.923999999999999"/>
    <n v="22"/>
    <n v="87.89"/>
    <x v="1054"/>
    <n v="4.16"/>
    <x v="2"/>
    <x v="1"/>
    <n v="0.38598247809762204"/>
    <n v="121.81399999999999"/>
    <x v="20"/>
    <s v="May 2015"/>
    <s v="May 2015  Week 21"/>
    <x v="0"/>
    <x v="0"/>
    <x v="0"/>
    <x v="1"/>
  </r>
  <r>
    <n v="1106"/>
    <s v="Maxine Collier Grady"/>
    <x v="4"/>
    <n v="0.04"/>
    <n v="6.35"/>
    <n v="1.02"/>
    <x v="1"/>
    <x v="0"/>
    <x v="2"/>
    <x v="7"/>
    <x v="2"/>
    <s v="Telephone Message Books with Fax/Mobile Section, 5 1/2&quot; x 3 3/16&quot;"/>
    <n v="0.39"/>
    <s v="United States"/>
    <x v="1"/>
    <x v="18"/>
    <x v="136"/>
    <x v="824"/>
    <d v="2015-05-20T00:00:00"/>
    <x v="4"/>
    <x v="4"/>
    <x v="138"/>
    <d v="2015-05-23T00:00:00"/>
    <d v="2015-05-23T00:00:00"/>
    <d v="2015-05-31T00:00:00"/>
    <d v="2015-05-23T00:00:00"/>
    <n v="81.91"/>
    <n v="52"/>
    <n v="318.47000000000003"/>
    <x v="1055"/>
    <n v="6.31"/>
    <x v="1"/>
    <x v="0"/>
    <n v="0.25719848023361697"/>
    <n v="400.38"/>
    <x v="20"/>
    <s v="May 2015"/>
    <s v="May 2015  Week 21"/>
    <x v="0"/>
    <x v="0"/>
    <x v="0"/>
    <x v="1"/>
  </r>
  <r>
    <n v="1108"/>
    <s v="Dwight Bishop"/>
    <x v="4"/>
    <n v="0.09"/>
    <n v="31.74"/>
    <n v="12.62"/>
    <x v="2"/>
    <x v="0"/>
    <x v="2"/>
    <x v="5"/>
    <x v="5"/>
    <s v="GBC Wire Binding Strips"/>
    <n v="0.37"/>
    <s v="United States"/>
    <x v="1"/>
    <x v="18"/>
    <x v="581"/>
    <x v="825"/>
    <d v="2015-05-20T00:00:00"/>
    <x v="4"/>
    <x v="4"/>
    <x v="138"/>
    <d v="2015-05-20T00:00:00"/>
    <d v="2015-05-20T00:00:00"/>
    <d v="2015-05-31T00:00:00"/>
    <d v="2015-05-20T00:00:00"/>
    <n v="67.107500000000002"/>
    <n v="9"/>
    <n v="270.55"/>
    <x v="1056"/>
    <n v="31.65"/>
    <x v="1"/>
    <x v="6"/>
    <n v="0.24804102753649973"/>
    <n v="337.65750000000003"/>
    <x v="20"/>
    <s v="May 2015"/>
    <s v="May 2015  Week 21"/>
    <x v="0"/>
    <x v="0"/>
    <x v="0"/>
    <x v="1"/>
  </r>
  <r>
    <n v="1108"/>
    <s v="Dwight Bishop"/>
    <x v="4"/>
    <n v="0.04"/>
    <n v="6.35"/>
    <n v="1.02"/>
    <x v="1"/>
    <x v="0"/>
    <x v="2"/>
    <x v="7"/>
    <x v="2"/>
    <s v="Telephone Message Books with Fax/Mobile Section, 5 1/2&quot; x 3 3/16&quot;"/>
    <n v="0.39"/>
    <s v="United States"/>
    <x v="1"/>
    <x v="18"/>
    <x v="581"/>
    <x v="825"/>
    <d v="2015-05-20T00:00:00"/>
    <x v="4"/>
    <x v="4"/>
    <x v="138"/>
    <d v="2015-05-23T00:00:00"/>
    <d v="2015-05-23T00:00:00"/>
    <d v="2015-05-31T00:00:00"/>
    <d v="2015-05-23T00:00:00"/>
    <n v="54.937800000000003"/>
    <n v="13"/>
    <n v="79.62"/>
    <x v="1056"/>
    <n v="6.31"/>
    <x v="1"/>
    <x v="0"/>
    <n v="0.69"/>
    <n v="134.55780000000001"/>
    <x v="20"/>
    <s v="May 2015"/>
    <s v="May 2015  Week 21"/>
    <x v="1"/>
    <x v="1"/>
    <x v="1"/>
    <x v="1"/>
  </r>
  <r>
    <n v="1108"/>
    <s v="Dwight Bishop"/>
    <x v="4"/>
    <n v="0.02"/>
    <n v="65.989999999999995"/>
    <n v="8.99"/>
    <x v="2"/>
    <x v="0"/>
    <x v="1"/>
    <x v="12"/>
    <x v="5"/>
    <s v="Talkabout T8367"/>
    <n v="0.56000000000000005"/>
    <s v="United States"/>
    <x v="1"/>
    <x v="18"/>
    <x v="581"/>
    <x v="825"/>
    <d v="2015-05-20T00:00:00"/>
    <x v="4"/>
    <x v="4"/>
    <x v="138"/>
    <d v="2015-05-21T00:00:00"/>
    <d v="2015-05-21T00:00:00"/>
    <d v="2015-05-31T00:00:00"/>
    <d v="2015-05-21T00:00:00"/>
    <n v="168.23699999999999"/>
    <n v="8"/>
    <n v="479.79"/>
    <x v="1056"/>
    <n v="65.97"/>
    <x v="1"/>
    <x v="1"/>
    <n v="0.35064715813168257"/>
    <n v="648.02700000000004"/>
    <x v="20"/>
    <s v="May 2015"/>
    <s v="May 2015  Week 21"/>
    <x v="1"/>
    <x v="1"/>
    <x v="1"/>
    <x v="1"/>
  </r>
  <r>
    <n v="1974"/>
    <s v="Robert Brantley"/>
    <x v="4"/>
    <n v="0.09"/>
    <n v="20.48"/>
    <n v="6.32"/>
    <x v="1"/>
    <x v="1"/>
    <x v="2"/>
    <x v="8"/>
    <x v="5"/>
    <s v="Kensington 6 Outlet Guardian Standard Surge Protector"/>
    <n v="0.57999999999999996"/>
    <s v="United States"/>
    <x v="1"/>
    <x v="25"/>
    <x v="739"/>
    <x v="826"/>
    <d v="2015-05-20T00:00:00"/>
    <x v="4"/>
    <x v="4"/>
    <x v="138"/>
    <d v="2015-05-21T00:00:00"/>
    <d v="2015-05-21T00:00:00"/>
    <d v="2015-05-31T00:00:00"/>
    <d v="2015-05-21T00:00:00"/>
    <n v="-16.89"/>
    <n v="5"/>
    <n v="99.02"/>
    <x v="1057"/>
    <n v="20.39"/>
    <x v="1"/>
    <x v="1"/>
    <n v="-0.17057160169662697"/>
    <n v="82.13"/>
    <x v="20"/>
    <s v="May 2015"/>
    <s v="May 2015  Week 21"/>
    <x v="0"/>
    <x v="0"/>
    <x v="0"/>
    <x v="1"/>
  </r>
  <r>
    <n v="1974"/>
    <s v="Robert Brantley"/>
    <x v="4"/>
    <n v="0.06"/>
    <n v="15.67"/>
    <n v="1.39"/>
    <x v="1"/>
    <x v="1"/>
    <x v="2"/>
    <x v="15"/>
    <x v="5"/>
    <s v="#10 White Business Envelopes,4 1/8 x 9 1/2"/>
    <n v="0.38"/>
    <s v="United States"/>
    <x v="1"/>
    <x v="25"/>
    <x v="739"/>
    <x v="826"/>
    <d v="2015-05-20T00:00:00"/>
    <x v="4"/>
    <x v="4"/>
    <x v="138"/>
    <d v="2015-05-21T00:00:00"/>
    <d v="2015-05-21T00:00:00"/>
    <d v="2015-05-31T00:00:00"/>
    <d v="2015-05-21T00:00:00"/>
    <n v="25.51"/>
    <n v="3"/>
    <n v="46.4"/>
    <x v="1057"/>
    <n v="15.61"/>
    <x v="1"/>
    <x v="1"/>
    <n v="0.54978448275862069"/>
    <n v="71.91"/>
    <x v="20"/>
    <s v="May 2015"/>
    <s v="May 2015  Week 21"/>
    <x v="1"/>
    <x v="1"/>
    <x v="1"/>
    <x v="1"/>
  </r>
  <r>
    <n v="2159"/>
    <s v="Wesley Field"/>
    <x v="4"/>
    <n v="0.08"/>
    <n v="30.98"/>
    <n v="8.74"/>
    <x v="1"/>
    <x v="3"/>
    <x v="2"/>
    <x v="7"/>
    <x v="5"/>
    <s v="Xerox 1979"/>
    <n v="0.4"/>
    <s v="United States"/>
    <x v="1"/>
    <x v="25"/>
    <x v="740"/>
    <x v="827"/>
    <d v="2015-05-20T00:00:00"/>
    <x v="4"/>
    <x v="4"/>
    <x v="138"/>
    <d v="2015-05-21T00:00:00"/>
    <d v="2015-05-21T00:00:00"/>
    <d v="2015-05-31T00:00:00"/>
    <d v="2015-05-21T00:00:00"/>
    <n v="371.27199999999999"/>
    <n v="25"/>
    <n v="727.2"/>
    <x v="1058"/>
    <n v="30.900000000000002"/>
    <x v="1"/>
    <x v="1"/>
    <n v="0.51055005500550055"/>
    <n v="1098.472"/>
    <x v="20"/>
    <s v="May 2015"/>
    <s v="May 2015  Week 21"/>
    <x v="0"/>
    <x v="0"/>
    <x v="0"/>
    <x v="1"/>
  </r>
  <r>
    <n v="2162"/>
    <s v="Brenda Jain"/>
    <x v="4"/>
    <n v="0.09"/>
    <n v="159.31"/>
    <n v="60"/>
    <x v="0"/>
    <x v="3"/>
    <x v="0"/>
    <x v="0"/>
    <x v="3"/>
    <s v="Hon Non-Folding Utility Tables"/>
    <n v="0.55000000000000004"/>
    <s v="United States"/>
    <x v="3"/>
    <x v="28"/>
    <x v="741"/>
    <x v="828"/>
    <d v="2015-05-20T00:00:00"/>
    <x v="4"/>
    <x v="4"/>
    <x v="138"/>
    <d v="2015-05-22T00:00:00"/>
    <d v="2015-05-22T00:00:00"/>
    <d v="2015-05-31T00:00:00"/>
    <d v="2015-05-22T00:00:00"/>
    <n v="77.000895400000005"/>
    <n v="41"/>
    <n v="6173.42"/>
    <x v="1058"/>
    <n v="159.22"/>
    <x v="3"/>
    <x v="2"/>
    <n v="1.2472972096504045E-2"/>
    <n v="6250.4208954000005"/>
    <x v="20"/>
    <s v="May 2015"/>
    <s v="May 2015  Week 21"/>
    <x v="0"/>
    <x v="0"/>
    <x v="1"/>
    <x v="1"/>
  </r>
  <r>
    <n v="2162"/>
    <s v="Brenda Jain"/>
    <x v="4"/>
    <n v="0.06"/>
    <n v="55.99"/>
    <n v="5"/>
    <x v="1"/>
    <x v="3"/>
    <x v="1"/>
    <x v="12"/>
    <x v="1"/>
    <s v="Accessory36"/>
    <n v="0.83"/>
    <s v="United States"/>
    <x v="3"/>
    <x v="28"/>
    <x v="741"/>
    <x v="828"/>
    <d v="2015-05-20T00:00:00"/>
    <x v="4"/>
    <x v="4"/>
    <x v="138"/>
    <d v="2015-05-22T00:00:00"/>
    <d v="2015-05-22T00:00:00"/>
    <d v="2015-05-31T00:00:00"/>
    <d v="2015-05-22T00:00:00"/>
    <n v="27.968599999999999"/>
    <n v="33"/>
    <n v="1553.7"/>
    <x v="1058"/>
    <n v="55.93"/>
    <x v="3"/>
    <x v="2"/>
    <n v="1.8001287249790821E-2"/>
    <n v="1581.6686"/>
    <x v="20"/>
    <s v="May 2015"/>
    <s v="May 2015  Week 21"/>
    <x v="1"/>
    <x v="1"/>
    <x v="1"/>
    <x v="1"/>
  </r>
  <r>
    <n v="871"/>
    <s v="Sandy Ellington"/>
    <x v="3"/>
    <n v="0.01"/>
    <n v="5.94"/>
    <n v="9.92"/>
    <x v="1"/>
    <x v="2"/>
    <x v="2"/>
    <x v="5"/>
    <x v="5"/>
    <s v="Storex Dura Pro™ Binders"/>
    <n v="0.38"/>
    <s v="United States"/>
    <x v="2"/>
    <x v="26"/>
    <x v="471"/>
    <x v="515"/>
    <d v="2015-05-20T00:00:00"/>
    <x v="4"/>
    <x v="4"/>
    <x v="138"/>
    <d v="2015-05-23T00:00:00"/>
    <d v="2015-05-23T00:00:00"/>
    <d v="2015-05-31T00:00:00"/>
    <d v="2015-05-23T00:00:00"/>
    <n v="-239.315"/>
    <n v="12"/>
    <n v="74.77"/>
    <x v="1059"/>
    <n v="5.9300000000000006"/>
    <x v="2"/>
    <x v="0"/>
    <n v="-3.2006820917480274"/>
    <n v="-164.54500000000002"/>
    <x v="20"/>
    <s v="May 2015"/>
    <s v="May 2015  Week 21"/>
    <x v="1"/>
    <x v="1"/>
    <x v="0"/>
    <x v="1"/>
  </r>
  <r>
    <n v="871"/>
    <s v="Sandy Ellington"/>
    <x v="3"/>
    <n v="0"/>
    <n v="6.48"/>
    <n v="5.1100000000000003"/>
    <x v="1"/>
    <x v="2"/>
    <x v="2"/>
    <x v="7"/>
    <x v="5"/>
    <s v="Xerox 231"/>
    <n v="0.37"/>
    <s v="United States"/>
    <x v="2"/>
    <x v="26"/>
    <x v="471"/>
    <x v="515"/>
    <d v="2015-05-20T00:00:00"/>
    <x v="4"/>
    <x v="4"/>
    <x v="138"/>
    <d v="2015-05-22T00:00:00"/>
    <d v="2015-05-22T00:00:00"/>
    <d v="2015-05-31T00:00:00"/>
    <d v="2015-05-22T00:00:00"/>
    <n v="-33.31"/>
    <n v="18"/>
    <n v="127.81"/>
    <x v="1059"/>
    <n v="6.48"/>
    <x v="2"/>
    <x v="2"/>
    <n v="-0.26062123464517645"/>
    <n v="94.5"/>
    <x v="20"/>
    <s v="May 2015"/>
    <s v="May 2015  Week 21"/>
    <x v="1"/>
    <x v="1"/>
    <x v="1"/>
    <x v="1"/>
  </r>
  <r>
    <n v="922"/>
    <s v="Dolores Abrams"/>
    <x v="3"/>
    <n v="0.01"/>
    <n v="65.989999999999995"/>
    <n v="8.99"/>
    <x v="2"/>
    <x v="0"/>
    <x v="1"/>
    <x v="12"/>
    <x v="5"/>
    <s v="5180"/>
    <n v="0.56000000000000005"/>
    <s v="United States"/>
    <x v="2"/>
    <x v="8"/>
    <x v="617"/>
    <x v="679"/>
    <d v="2015-05-20T00:00:00"/>
    <x v="4"/>
    <x v="4"/>
    <x v="138"/>
    <d v="2015-05-21T00:00:00"/>
    <d v="2015-05-21T00:00:00"/>
    <d v="2015-05-31T00:00:00"/>
    <d v="2015-05-21T00:00:00"/>
    <n v="396.97199999999998"/>
    <n v="14"/>
    <n v="782"/>
    <x v="1060"/>
    <n v="65.97999999999999"/>
    <x v="2"/>
    <x v="1"/>
    <n v="0.50763682864450121"/>
    <n v="1178.972"/>
    <x v="20"/>
    <s v="May 2015"/>
    <s v="May 2015  Week 21"/>
    <x v="0"/>
    <x v="0"/>
    <x v="0"/>
    <x v="1"/>
  </r>
  <r>
    <n v="1708"/>
    <s v="Lillian Day"/>
    <x v="3"/>
    <n v="0.03"/>
    <n v="205.99"/>
    <n v="3"/>
    <x v="1"/>
    <x v="0"/>
    <x v="1"/>
    <x v="12"/>
    <x v="5"/>
    <s v="6185"/>
    <n v="0.57999999999999996"/>
    <s v="United States"/>
    <x v="3"/>
    <x v="27"/>
    <x v="149"/>
    <x v="153"/>
    <d v="2015-05-20T00:00:00"/>
    <x v="4"/>
    <x v="4"/>
    <x v="138"/>
    <d v="2015-05-21T00:00:00"/>
    <d v="2015-05-21T00:00:00"/>
    <d v="2015-05-31T00:00:00"/>
    <d v="2015-05-21T00:00:00"/>
    <n v="3670.3515000000002"/>
    <n v="29"/>
    <n v="5319.35"/>
    <x v="1061"/>
    <n v="205.96"/>
    <x v="3"/>
    <x v="1"/>
    <n v="0.69"/>
    <n v="8989.701500000001"/>
    <x v="20"/>
    <s v="May 2015"/>
    <s v="May 2015  Week 21"/>
    <x v="1"/>
    <x v="1"/>
    <x v="0"/>
    <x v="1"/>
  </r>
  <r>
    <n v="276"/>
    <s v="Lucille Rankin"/>
    <x v="0"/>
    <n v="0.04"/>
    <n v="1.98"/>
    <n v="0.7"/>
    <x v="2"/>
    <x v="3"/>
    <x v="2"/>
    <x v="14"/>
    <x v="2"/>
    <s v="Brites Rubber Bands, 1 1/2 oz. Box"/>
    <n v="0.83"/>
    <s v="United States"/>
    <x v="3"/>
    <x v="22"/>
    <x v="385"/>
    <x v="416"/>
    <d v="2015-05-21T00:00:00"/>
    <x v="4"/>
    <x v="4"/>
    <x v="139"/>
    <d v="2015-05-22T00:00:00"/>
    <d v="2015-05-22T00:00:00"/>
    <d v="2015-05-31T00:00:00"/>
    <d v="2015-05-22T00:00:00"/>
    <n v="-1"/>
    <n v="3"/>
    <n v="8.3000000000000007"/>
    <x v="1062"/>
    <n v="1.94"/>
    <x v="3"/>
    <x v="1"/>
    <n v="-0.12048192771084336"/>
    <n v="7.3000000000000007"/>
    <x v="20"/>
    <s v="May 2015"/>
    <s v="May 2015  Week 21"/>
    <x v="0"/>
    <x v="0"/>
    <x v="0"/>
    <x v="1"/>
  </r>
  <r>
    <n v="282"/>
    <s v="Vickie Andrews"/>
    <x v="0"/>
    <n v="0.03"/>
    <n v="55.99"/>
    <n v="5"/>
    <x v="1"/>
    <x v="3"/>
    <x v="1"/>
    <x v="12"/>
    <x v="1"/>
    <s v="Accessory36"/>
    <n v="0.83"/>
    <s v="United States"/>
    <x v="3"/>
    <x v="33"/>
    <x v="742"/>
    <x v="829"/>
    <d v="2015-05-21T00:00:00"/>
    <x v="4"/>
    <x v="4"/>
    <x v="139"/>
    <d v="2015-05-22T00:00:00"/>
    <d v="2015-05-22T00:00:00"/>
    <d v="2015-05-31T00:00:00"/>
    <d v="2015-05-22T00:00:00"/>
    <n v="-221.25399999999999"/>
    <n v="9"/>
    <n v="416.95"/>
    <x v="1062"/>
    <n v="55.96"/>
    <x v="3"/>
    <x v="1"/>
    <n v="-0.5306487588439861"/>
    <n v="195.696"/>
    <x v="20"/>
    <s v="May 2015"/>
    <s v="May 2015  Week 21"/>
    <x v="0"/>
    <x v="0"/>
    <x v="1"/>
    <x v="1"/>
  </r>
  <r>
    <n v="825"/>
    <s v="Marvin Hunt"/>
    <x v="0"/>
    <n v="0"/>
    <n v="11.97"/>
    <n v="4.9800000000000004"/>
    <x v="1"/>
    <x v="2"/>
    <x v="2"/>
    <x v="8"/>
    <x v="5"/>
    <s v="Staples 6 Outlet Surge"/>
    <n v="0.57999999999999996"/>
    <s v="United States"/>
    <x v="1"/>
    <x v="18"/>
    <x v="743"/>
    <x v="830"/>
    <d v="2015-05-21T00:00:00"/>
    <x v="4"/>
    <x v="4"/>
    <x v="139"/>
    <d v="2015-05-24T00:00:00"/>
    <d v="2015-05-24T00:00:00"/>
    <d v="2015-05-31T00:00:00"/>
    <d v="2015-05-24T00:00:00"/>
    <n v="3.3839999999999999"/>
    <n v="4"/>
    <n v="53.3"/>
    <x v="1063"/>
    <n v="11.97"/>
    <x v="1"/>
    <x v="0"/>
    <n v="6.3489681050656666E-2"/>
    <n v="56.683999999999997"/>
    <x v="20"/>
    <s v="May 2015"/>
    <s v="May 2015  Week 21"/>
    <x v="0"/>
    <x v="0"/>
    <x v="0"/>
    <x v="1"/>
  </r>
  <r>
    <n v="406"/>
    <s v="June Frank Hammond"/>
    <x v="1"/>
    <n v="0.03"/>
    <n v="4.9800000000000004"/>
    <n v="0.8"/>
    <x v="1"/>
    <x v="0"/>
    <x v="2"/>
    <x v="7"/>
    <x v="2"/>
    <s v="Rediform S.O.S. Phone Message Books"/>
    <n v="0.36"/>
    <s v="United States"/>
    <x v="3"/>
    <x v="33"/>
    <x v="744"/>
    <x v="831"/>
    <d v="2015-05-21T00:00:00"/>
    <x v="4"/>
    <x v="4"/>
    <x v="139"/>
    <d v="2015-05-22T00:00:00"/>
    <d v="2015-05-22T00:00:00"/>
    <d v="2015-05-31T00:00:00"/>
    <d v="2015-05-22T00:00:00"/>
    <n v="50.2044"/>
    <n v="15"/>
    <n v="72.760000000000005"/>
    <x v="1064"/>
    <n v="4.95"/>
    <x v="3"/>
    <x v="1"/>
    <n v="0.69"/>
    <n v="122.96440000000001"/>
    <x v="20"/>
    <s v="May 2015"/>
    <s v="May 2015  Week 21"/>
    <x v="0"/>
    <x v="0"/>
    <x v="0"/>
    <x v="1"/>
  </r>
  <r>
    <n v="1106"/>
    <s v="Maxine Collier Grady"/>
    <x v="1"/>
    <n v="0.01"/>
    <n v="9.31"/>
    <n v="3.98"/>
    <x v="1"/>
    <x v="0"/>
    <x v="2"/>
    <x v="16"/>
    <x v="1"/>
    <s v="Acme® Forged Steel Scissors with Black Enamel Handles"/>
    <n v="0.56000000000000005"/>
    <s v="United States"/>
    <x v="1"/>
    <x v="18"/>
    <x v="136"/>
    <x v="824"/>
    <d v="2015-05-21T00:00:00"/>
    <x v="4"/>
    <x v="4"/>
    <x v="139"/>
    <d v="2015-05-22T00:00:00"/>
    <d v="2015-05-22T00:00:00"/>
    <d v="2015-05-31T00:00:00"/>
    <d v="2015-05-22T00:00:00"/>
    <n v="-10.9"/>
    <n v="61"/>
    <n v="586.96"/>
    <x v="1065"/>
    <n v="9.3000000000000007"/>
    <x v="1"/>
    <x v="1"/>
    <n v="-1.8570260324383261E-2"/>
    <n v="576.06000000000006"/>
    <x v="20"/>
    <s v="May 2015"/>
    <s v="May 2015  Week 21"/>
    <x v="1"/>
    <x v="1"/>
    <x v="0"/>
    <x v="1"/>
  </r>
  <r>
    <n v="1107"/>
    <s v="Joanna Keith"/>
    <x v="1"/>
    <n v="0.01"/>
    <n v="9.31"/>
    <n v="3.98"/>
    <x v="1"/>
    <x v="0"/>
    <x v="2"/>
    <x v="16"/>
    <x v="1"/>
    <s v="Acme® Forged Steel Scissors with Black Enamel Handles"/>
    <n v="0.56000000000000005"/>
    <s v="United States"/>
    <x v="1"/>
    <x v="18"/>
    <x v="745"/>
    <x v="832"/>
    <d v="2015-05-21T00:00:00"/>
    <x v="4"/>
    <x v="4"/>
    <x v="139"/>
    <d v="2015-05-22T00:00:00"/>
    <d v="2015-05-22T00:00:00"/>
    <d v="2015-05-31T00:00:00"/>
    <d v="2015-05-22T00:00:00"/>
    <n v="2.1800000000000002"/>
    <n v="15"/>
    <n v="144.33000000000001"/>
    <x v="1066"/>
    <n v="9.3000000000000007"/>
    <x v="1"/>
    <x v="1"/>
    <n v="1.510427492551791E-2"/>
    <n v="146.51000000000002"/>
    <x v="20"/>
    <s v="May 2015"/>
    <s v="May 2015  Week 21"/>
    <x v="0"/>
    <x v="0"/>
    <x v="0"/>
    <x v="1"/>
  </r>
  <r>
    <n v="820"/>
    <s v="Catherine Mullins"/>
    <x v="2"/>
    <n v="0.09"/>
    <n v="5.84"/>
    <n v="0.83"/>
    <x v="1"/>
    <x v="0"/>
    <x v="2"/>
    <x v="2"/>
    <x v="2"/>
    <s v="Avery Hi-Liter® Smear-Safe Highlighters"/>
    <n v="0.49"/>
    <s v="United States"/>
    <x v="2"/>
    <x v="4"/>
    <x v="746"/>
    <x v="833"/>
    <d v="2015-05-21T00:00:00"/>
    <x v="4"/>
    <x v="4"/>
    <x v="139"/>
    <d v="2015-05-25T00:00:00"/>
    <d v="2015-05-25T00:00:00"/>
    <d v="2015-05-31T00:00:00"/>
    <d v="2015-05-25T00:00:00"/>
    <n v="-2.87"/>
    <n v="1"/>
    <n v="5.9"/>
    <x v="1067"/>
    <n v="5.75"/>
    <x v="2"/>
    <x v="4"/>
    <n v="-0.48644067796610169"/>
    <n v="3.0300000000000002"/>
    <x v="20"/>
    <s v="May 2015"/>
    <s v="May 2015  Week 21"/>
    <x v="0"/>
    <x v="0"/>
    <x v="0"/>
    <x v="1"/>
  </r>
  <r>
    <n v="1527"/>
    <s v="Neil Parker"/>
    <x v="2"/>
    <n v="0.09"/>
    <n v="50.98"/>
    <n v="6.5"/>
    <x v="1"/>
    <x v="2"/>
    <x v="1"/>
    <x v="1"/>
    <x v="5"/>
    <s v="Microsoft Natural Multimedia Keyboard"/>
    <n v="0.73"/>
    <s v="United States"/>
    <x v="0"/>
    <x v="16"/>
    <x v="72"/>
    <x v="75"/>
    <d v="2015-05-21T00:00:00"/>
    <x v="4"/>
    <x v="4"/>
    <x v="139"/>
    <d v="2015-05-28T00:00:00"/>
    <d v="2015-05-28T00:00:00"/>
    <d v="2015-05-31T00:00:00"/>
    <d v="2015-05-28T00:00:00"/>
    <n v="70.176000000000002"/>
    <n v="28"/>
    <n v="1395.41"/>
    <x v="1068"/>
    <n v="50.889999999999993"/>
    <x v="0"/>
    <x v="7"/>
    <n v="5.0290595595559727E-2"/>
    <n v="1465.586"/>
    <x v="20"/>
    <s v="May 2015"/>
    <s v="May 2015  Week 21"/>
    <x v="1"/>
    <x v="1"/>
    <x v="0"/>
    <x v="1"/>
  </r>
  <r>
    <n v="3319"/>
    <s v="Marlene Davidson"/>
    <x v="2"/>
    <n v="0.03"/>
    <n v="20.98"/>
    <n v="1.49"/>
    <x v="1"/>
    <x v="0"/>
    <x v="2"/>
    <x v="5"/>
    <x v="5"/>
    <s v="Avery Legal 4-Ring Binder"/>
    <n v="0.35"/>
    <s v="United States"/>
    <x v="0"/>
    <x v="34"/>
    <x v="120"/>
    <x v="125"/>
    <d v="2015-05-21T00:00:00"/>
    <x v="4"/>
    <x v="4"/>
    <x v="139"/>
    <d v="2015-05-21T00:00:00"/>
    <d v="2015-05-21T00:00:00"/>
    <d v="2015-05-31T00:00:00"/>
    <d v="2015-05-21T00:00:00"/>
    <n v="30.024000000000001"/>
    <n v="20"/>
    <n v="431.43"/>
    <x v="1069"/>
    <n v="20.95"/>
    <x v="0"/>
    <x v="6"/>
    <n v="6.9591822543633969E-2"/>
    <n v="461.45400000000001"/>
    <x v="20"/>
    <s v="May 2015"/>
    <s v="May 2015  Week 21"/>
    <x v="0"/>
    <x v="0"/>
    <x v="0"/>
    <x v="1"/>
  </r>
  <r>
    <n v="1129"/>
    <s v="Pam Patton"/>
    <x v="4"/>
    <n v="0.02"/>
    <n v="7.64"/>
    <n v="1.39"/>
    <x v="1"/>
    <x v="2"/>
    <x v="2"/>
    <x v="15"/>
    <x v="5"/>
    <s v="#10- 4 1/8&quot; x 9 1/2&quot; Security-Tint Envelopes"/>
    <n v="0.36"/>
    <s v="United States"/>
    <x v="3"/>
    <x v="35"/>
    <x v="203"/>
    <x v="214"/>
    <d v="2015-05-21T00:00:00"/>
    <x v="4"/>
    <x v="4"/>
    <x v="139"/>
    <d v="2015-05-23T00:00:00"/>
    <d v="2015-05-23T00:00:00"/>
    <d v="2015-05-31T00:00:00"/>
    <d v="2015-05-23T00:00:00"/>
    <n v="117.38"/>
    <n v="52"/>
    <n v="406.91"/>
    <x v="1070"/>
    <n v="7.62"/>
    <x v="3"/>
    <x v="2"/>
    <n v="0.2884667371163156"/>
    <n v="524.29"/>
    <x v="20"/>
    <s v="May 2015"/>
    <s v="May 2015  Week 21"/>
    <x v="1"/>
    <x v="1"/>
    <x v="0"/>
    <x v="1"/>
  </r>
  <r>
    <n v="1131"/>
    <s v="Benjamin Strauss"/>
    <x v="4"/>
    <n v="0.02"/>
    <n v="7.64"/>
    <n v="1.39"/>
    <x v="1"/>
    <x v="2"/>
    <x v="2"/>
    <x v="15"/>
    <x v="5"/>
    <s v="#10- 4 1/8&quot; x 9 1/2&quot; Security-Tint Envelopes"/>
    <n v="0.36"/>
    <s v="United States"/>
    <x v="1"/>
    <x v="18"/>
    <x v="747"/>
    <x v="834"/>
    <d v="2015-05-21T00:00:00"/>
    <x v="4"/>
    <x v="4"/>
    <x v="139"/>
    <d v="2015-05-23T00:00:00"/>
    <d v="2015-05-23T00:00:00"/>
    <d v="2015-05-31T00:00:00"/>
    <d v="2015-05-23T00:00:00"/>
    <n v="70.193700000000007"/>
    <n v="13"/>
    <n v="101.73"/>
    <x v="1071"/>
    <n v="7.62"/>
    <x v="1"/>
    <x v="2"/>
    <n v="0.69000000000000006"/>
    <n v="171.9237"/>
    <x v="20"/>
    <s v="May 2015"/>
    <s v="May 2015  Week 21"/>
    <x v="0"/>
    <x v="0"/>
    <x v="0"/>
    <x v="1"/>
  </r>
  <r>
    <n v="1254"/>
    <s v="Anne Bland"/>
    <x v="4"/>
    <n v="0.04"/>
    <n v="2.08"/>
    <n v="1.49"/>
    <x v="1"/>
    <x v="2"/>
    <x v="2"/>
    <x v="5"/>
    <x v="5"/>
    <s v="Economy Binders"/>
    <n v="0.36"/>
    <s v="United States"/>
    <x v="1"/>
    <x v="18"/>
    <x v="445"/>
    <x v="486"/>
    <d v="2015-05-21T00:00:00"/>
    <x v="4"/>
    <x v="4"/>
    <x v="139"/>
    <d v="2015-05-23T00:00:00"/>
    <d v="2015-05-23T00:00:00"/>
    <d v="2015-05-31T00:00:00"/>
    <d v="2015-05-23T00:00:00"/>
    <n v="-11.281499999999999"/>
    <n v="16"/>
    <n v="33.770000000000003"/>
    <x v="1072"/>
    <n v="2.04"/>
    <x v="1"/>
    <x v="2"/>
    <n v="-0.33406870002961203"/>
    <n v="22.488500000000002"/>
    <x v="20"/>
    <s v="May 2015"/>
    <s v="May 2015  Week 21"/>
    <x v="1"/>
    <x v="1"/>
    <x v="0"/>
    <x v="1"/>
  </r>
  <r>
    <n v="19"/>
    <s v="Jim Rodgers"/>
    <x v="3"/>
    <n v="7.0000000000000007E-2"/>
    <n v="12.99"/>
    <n v="9.44"/>
    <x v="1"/>
    <x v="0"/>
    <x v="1"/>
    <x v="3"/>
    <x v="6"/>
    <s v="Hewlett Packard 6S Scientific Calculator"/>
    <n v="0.39"/>
    <s v="United States"/>
    <x v="2"/>
    <x v="24"/>
    <x v="748"/>
    <x v="835"/>
    <d v="2015-05-21T00:00:00"/>
    <x v="4"/>
    <x v="4"/>
    <x v="139"/>
    <d v="2015-05-23T00:00:00"/>
    <d v="2015-05-23T00:00:00"/>
    <d v="2015-05-31T00:00:00"/>
    <d v="2015-05-23T00:00:00"/>
    <n v="-114.6399"/>
    <n v="18"/>
    <n v="231.79"/>
    <x v="1073"/>
    <n v="12.92"/>
    <x v="2"/>
    <x v="2"/>
    <n v="-0.49458518486561109"/>
    <n v="117.15009999999999"/>
    <x v="20"/>
    <s v="May 2015"/>
    <s v="May 2015  Week 21"/>
    <x v="0"/>
    <x v="0"/>
    <x v="0"/>
    <x v="1"/>
  </r>
  <r>
    <n v="21"/>
    <s v="Tony Wilkins Winters"/>
    <x v="3"/>
    <n v="0.08"/>
    <n v="5"/>
    <n v="3.39"/>
    <x v="1"/>
    <x v="0"/>
    <x v="2"/>
    <x v="14"/>
    <x v="2"/>
    <s v="Advantus Plastic Paper Clips"/>
    <n v="0.37"/>
    <s v="United States"/>
    <x v="3"/>
    <x v="11"/>
    <x v="13"/>
    <x v="806"/>
    <d v="2015-05-21T00:00:00"/>
    <x v="4"/>
    <x v="4"/>
    <x v="139"/>
    <d v="2015-05-22T00:00:00"/>
    <d v="2015-05-22T00:00:00"/>
    <d v="2015-05-31T00:00:00"/>
    <d v="2015-05-22T00:00:00"/>
    <n v="-17.489999999999998"/>
    <n v="58"/>
    <n v="293.06"/>
    <x v="1074"/>
    <n v="4.92"/>
    <x v="3"/>
    <x v="1"/>
    <n v="-5.9680611478878043E-2"/>
    <n v="275.57"/>
    <x v="20"/>
    <s v="May 2015"/>
    <s v="May 2015  Week 21"/>
    <x v="1"/>
    <x v="1"/>
    <x v="0"/>
    <x v="1"/>
  </r>
  <r>
    <n v="21"/>
    <s v="Tony Wilkins Winters"/>
    <x v="3"/>
    <n v="7.0000000000000007E-2"/>
    <n v="12.99"/>
    <n v="9.44"/>
    <x v="1"/>
    <x v="0"/>
    <x v="1"/>
    <x v="3"/>
    <x v="6"/>
    <s v="Hewlett Packard 6S Scientific Calculator"/>
    <n v="0.39"/>
    <s v="United States"/>
    <x v="3"/>
    <x v="11"/>
    <x v="13"/>
    <x v="806"/>
    <d v="2015-05-21T00:00:00"/>
    <x v="4"/>
    <x v="4"/>
    <x v="139"/>
    <d v="2015-05-23T00:00:00"/>
    <d v="2015-05-23T00:00:00"/>
    <d v="2015-05-31T00:00:00"/>
    <d v="2015-05-23T00:00:00"/>
    <n v="-114.6399"/>
    <n v="71"/>
    <n v="914.29"/>
    <x v="1074"/>
    <n v="12.92"/>
    <x v="3"/>
    <x v="2"/>
    <n v="-0.12538680287436152"/>
    <n v="799.65009999999995"/>
    <x v="20"/>
    <s v="May 2015"/>
    <s v="May 2015  Week 21"/>
    <x v="1"/>
    <x v="1"/>
    <x v="1"/>
    <x v="1"/>
  </r>
  <r>
    <n v="3206"/>
    <s v="Dana Rankin"/>
    <x v="3"/>
    <n v="0.06"/>
    <n v="218.08"/>
    <n v="18.059999999999999"/>
    <x v="2"/>
    <x v="1"/>
    <x v="0"/>
    <x v="9"/>
    <x v="4"/>
    <s v="Lifetime Advantage™ Folding Chairs, 4/Carton"/>
    <n v="0.56999999999999995"/>
    <s v="United States"/>
    <x v="2"/>
    <x v="37"/>
    <x v="547"/>
    <x v="599"/>
    <d v="2015-05-21T00:00:00"/>
    <x v="4"/>
    <x v="4"/>
    <x v="139"/>
    <d v="2015-05-23T00:00:00"/>
    <d v="2015-05-23T00:00:00"/>
    <d v="2015-05-31T00:00:00"/>
    <d v="2015-05-23T00:00:00"/>
    <n v="969.42"/>
    <n v="7"/>
    <n v="1488.51"/>
    <x v="1075"/>
    <n v="218.02"/>
    <x v="2"/>
    <x v="2"/>
    <n v="0.65126871838281231"/>
    <n v="2457.9299999999998"/>
    <x v="20"/>
    <s v="May 2015"/>
    <s v="May 2015  Week 21"/>
    <x v="1"/>
    <x v="1"/>
    <x v="0"/>
    <x v="1"/>
  </r>
  <r>
    <n v="2385"/>
    <s v="Janice Frye"/>
    <x v="0"/>
    <n v="0.1"/>
    <n v="130.97999999999999"/>
    <n v="30"/>
    <x v="0"/>
    <x v="0"/>
    <x v="0"/>
    <x v="9"/>
    <x v="3"/>
    <s v="Office Star - Contemporary Task Swivel chair with 2-way adjustable arms, Plum"/>
    <n v="0.78"/>
    <s v="United States"/>
    <x v="2"/>
    <x v="43"/>
    <x v="749"/>
    <x v="836"/>
    <d v="2015-05-22T00:00:00"/>
    <x v="4"/>
    <x v="4"/>
    <x v="140"/>
    <d v="2015-05-24T00:00:00"/>
    <d v="2015-05-24T00:00:00"/>
    <d v="2015-05-31T00:00:00"/>
    <d v="2015-05-24T00:00:00"/>
    <n v="2000.11"/>
    <n v="18"/>
    <n v="2259.9899999999998"/>
    <x v="1076"/>
    <n v="130.88"/>
    <x v="2"/>
    <x v="2"/>
    <n v="0.88500834074487056"/>
    <n v="4260.0999999999995"/>
    <x v="20"/>
    <s v="May 2015"/>
    <s v="May 2015  Week 21"/>
    <x v="0"/>
    <x v="0"/>
    <x v="0"/>
    <x v="1"/>
  </r>
  <r>
    <n v="2699"/>
    <s v="Marcia Greenberg"/>
    <x v="0"/>
    <n v="0.06"/>
    <n v="4.9800000000000004"/>
    <n v="4.95"/>
    <x v="1"/>
    <x v="3"/>
    <x v="2"/>
    <x v="5"/>
    <x v="5"/>
    <s v="Cardinal Holdit Business Card Pockets"/>
    <n v="0.37"/>
    <s v="United States"/>
    <x v="2"/>
    <x v="41"/>
    <x v="598"/>
    <x v="659"/>
    <d v="2015-05-22T00:00:00"/>
    <x v="4"/>
    <x v="4"/>
    <x v="140"/>
    <d v="2015-05-24T00:00:00"/>
    <d v="2015-05-24T00:00:00"/>
    <d v="2015-05-31T00:00:00"/>
    <d v="2015-05-24T00:00:00"/>
    <n v="-103.224"/>
    <n v="16"/>
    <n v="78.989999999999995"/>
    <x v="1077"/>
    <n v="4.9200000000000008"/>
    <x v="2"/>
    <x v="2"/>
    <n v="-1.3067983289023928"/>
    <n v="-24.234000000000009"/>
    <x v="20"/>
    <s v="May 2015"/>
    <s v="May 2015  Week 21"/>
    <x v="1"/>
    <x v="1"/>
    <x v="0"/>
    <x v="1"/>
  </r>
  <r>
    <n v="181"/>
    <s v="Wesley Waller"/>
    <x v="1"/>
    <n v="7.0000000000000007E-2"/>
    <n v="1.68"/>
    <n v="1.57"/>
    <x v="1"/>
    <x v="3"/>
    <x v="2"/>
    <x v="2"/>
    <x v="2"/>
    <s v="Newell 323"/>
    <n v="0.59"/>
    <s v="United States"/>
    <x v="2"/>
    <x v="8"/>
    <x v="252"/>
    <x v="382"/>
    <d v="2015-05-22T00:00:00"/>
    <x v="4"/>
    <x v="4"/>
    <x v="140"/>
    <d v="2015-05-23T00:00:00"/>
    <d v="2015-05-23T00:00:00"/>
    <d v="2015-05-31T00:00:00"/>
    <d v="2015-05-23T00:00:00"/>
    <n v="-35.75"/>
    <n v="116"/>
    <n v="186.59"/>
    <x v="1078"/>
    <n v="1.6099999999999999"/>
    <x v="2"/>
    <x v="1"/>
    <n v="-0.19159654858245351"/>
    <n v="150.84"/>
    <x v="20"/>
    <s v="May 2015"/>
    <s v="May 2015  Week 21"/>
    <x v="1"/>
    <x v="1"/>
    <x v="0"/>
    <x v="1"/>
  </r>
  <r>
    <n v="188"/>
    <s v="Alex Harrell"/>
    <x v="1"/>
    <n v="7.0000000000000007E-2"/>
    <n v="10.06"/>
    <n v="2.06"/>
    <x v="1"/>
    <x v="3"/>
    <x v="2"/>
    <x v="7"/>
    <x v="2"/>
    <s v="Riverleaf Stik-Withit® Designer Note Cubes®"/>
    <n v="0.39"/>
    <s v="United States"/>
    <x v="1"/>
    <x v="18"/>
    <x v="556"/>
    <x v="837"/>
    <d v="2015-05-22T00:00:00"/>
    <x v="4"/>
    <x v="4"/>
    <x v="140"/>
    <d v="2015-05-22T00:00:00"/>
    <d v="2015-05-22T00:00:00"/>
    <d v="2015-05-31T00:00:00"/>
    <d v="2015-05-22T00:00:00"/>
    <n v="152.65559999999999"/>
    <n v="23"/>
    <n v="221.24"/>
    <x v="1079"/>
    <n v="9.99"/>
    <x v="1"/>
    <x v="6"/>
    <n v="0.69"/>
    <n v="373.8956"/>
    <x v="20"/>
    <s v="May 2015"/>
    <s v="May 2015  Week 21"/>
    <x v="0"/>
    <x v="0"/>
    <x v="0"/>
    <x v="1"/>
  </r>
  <r>
    <n v="188"/>
    <s v="Alex Harrell"/>
    <x v="1"/>
    <n v="7.0000000000000007E-2"/>
    <n v="1.68"/>
    <n v="1.57"/>
    <x v="1"/>
    <x v="3"/>
    <x v="2"/>
    <x v="2"/>
    <x v="2"/>
    <s v="Newell 323"/>
    <n v="0.59"/>
    <s v="United States"/>
    <x v="1"/>
    <x v="18"/>
    <x v="556"/>
    <x v="837"/>
    <d v="2015-05-22T00:00:00"/>
    <x v="4"/>
    <x v="4"/>
    <x v="140"/>
    <d v="2015-05-23T00:00:00"/>
    <d v="2015-05-23T00:00:00"/>
    <d v="2015-05-31T00:00:00"/>
    <d v="2015-05-23T00:00:00"/>
    <n v="7.15"/>
    <n v="29"/>
    <n v="46.65"/>
    <x v="1079"/>
    <n v="1.6099999999999999"/>
    <x v="1"/>
    <x v="1"/>
    <n v="0.15326902465166131"/>
    <n v="53.8"/>
    <x v="20"/>
    <s v="May 2015"/>
    <s v="May 2015  Week 21"/>
    <x v="1"/>
    <x v="1"/>
    <x v="1"/>
    <x v="1"/>
  </r>
  <r>
    <n v="1246"/>
    <s v="Lois Hansen"/>
    <x v="2"/>
    <n v="0.03"/>
    <n v="256.99"/>
    <n v="11.25"/>
    <x v="1"/>
    <x v="2"/>
    <x v="1"/>
    <x v="1"/>
    <x v="5"/>
    <s v="Hayes Optima 56K V.90 Internal Voice Modem"/>
    <n v="0.51"/>
    <s v="United States"/>
    <x v="3"/>
    <x v="11"/>
    <x v="13"/>
    <x v="632"/>
    <d v="2015-05-22T00:00:00"/>
    <x v="4"/>
    <x v="4"/>
    <x v="140"/>
    <d v="2015-05-22T00:00:00"/>
    <d v="2015-05-22T00:00:00"/>
    <d v="2015-05-31T00:00:00"/>
    <d v="2015-05-22T00:00:00"/>
    <n v="1489.8"/>
    <n v="32"/>
    <n v="8216.2800000000007"/>
    <x v="1080"/>
    <n v="256.96000000000004"/>
    <x v="3"/>
    <x v="6"/>
    <n v="0.18132293446669293"/>
    <n v="9706.08"/>
    <x v="20"/>
    <s v="May 2015"/>
    <s v="May 2015  Week 21"/>
    <x v="1"/>
    <x v="1"/>
    <x v="0"/>
    <x v="1"/>
  </r>
  <r>
    <n v="1257"/>
    <s v="Ryan Foster"/>
    <x v="4"/>
    <n v="0.01"/>
    <n v="115.99"/>
    <n v="56.14"/>
    <x v="0"/>
    <x v="2"/>
    <x v="1"/>
    <x v="3"/>
    <x v="3"/>
    <s v="Hewlett-Packard Deskjet 5550 Color Inkjet Printer"/>
    <n v="0.4"/>
    <s v="United States"/>
    <x v="2"/>
    <x v="3"/>
    <x v="305"/>
    <x v="721"/>
    <d v="2015-05-22T00:00:00"/>
    <x v="4"/>
    <x v="4"/>
    <x v="140"/>
    <d v="2015-05-23T00:00:00"/>
    <d v="2015-05-23T00:00:00"/>
    <d v="2015-05-31T00:00:00"/>
    <d v="2015-05-23T00:00:00"/>
    <n v="-164.39519999999999"/>
    <n v="5"/>
    <n v="604.35"/>
    <x v="1081"/>
    <n v="115.97999999999999"/>
    <x v="2"/>
    <x v="1"/>
    <n v="-0.27201985604368328"/>
    <n v="439.95480000000003"/>
    <x v="20"/>
    <s v="May 2015"/>
    <s v="May 2015  Week 21"/>
    <x v="1"/>
    <x v="1"/>
    <x v="0"/>
    <x v="1"/>
  </r>
  <r>
    <n v="2976"/>
    <s v="Fred Barber"/>
    <x v="4"/>
    <n v="0.01"/>
    <n v="35.99"/>
    <n v="0.99"/>
    <x v="1"/>
    <x v="0"/>
    <x v="1"/>
    <x v="12"/>
    <x v="1"/>
    <s v="Accessory31"/>
    <n v="0.35"/>
    <s v="United States"/>
    <x v="1"/>
    <x v="30"/>
    <x v="750"/>
    <x v="838"/>
    <d v="2015-05-22T00:00:00"/>
    <x v="4"/>
    <x v="4"/>
    <x v="140"/>
    <d v="2015-05-23T00:00:00"/>
    <d v="2015-05-23T00:00:00"/>
    <d v="2015-05-31T00:00:00"/>
    <d v="2015-05-23T00:00:00"/>
    <n v="882.48239999999998"/>
    <n v="41"/>
    <n v="1278.96"/>
    <x v="1082"/>
    <n v="35.980000000000004"/>
    <x v="1"/>
    <x v="1"/>
    <n v="0.69"/>
    <n v="2161.4423999999999"/>
    <x v="20"/>
    <s v="May 2015"/>
    <s v="May 2015  Week 21"/>
    <x v="0"/>
    <x v="0"/>
    <x v="0"/>
    <x v="1"/>
  </r>
  <r>
    <n v="2198"/>
    <s v="Lester Woodward Maynard"/>
    <x v="3"/>
    <n v="0.03"/>
    <n v="25.98"/>
    <n v="4.08"/>
    <x v="1"/>
    <x v="0"/>
    <x v="2"/>
    <x v="2"/>
    <x v="1"/>
    <s v="Boston 1799 Powerhouse™ Electric Pencil Sharpener"/>
    <n v="0.56999999999999995"/>
    <s v="United States"/>
    <x v="3"/>
    <x v="11"/>
    <x v="751"/>
    <x v="839"/>
    <d v="2015-05-22T00:00:00"/>
    <x v="4"/>
    <x v="4"/>
    <x v="140"/>
    <d v="2015-05-25T00:00:00"/>
    <d v="2015-05-25T00:00:00"/>
    <d v="2015-05-31T00:00:00"/>
    <d v="2015-05-25T00:00:00"/>
    <n v="295.90649999999999"/>
    <n v="16"/>
    <n v="428.85"/>
    <x v="1083"/>
    <n v="25.95"/>
    <x v="3"/>
    <x v="0"/>
    <n v="0.69"/>
    <n v="724.75649999999996"/>
    <x v="20"/>
    <s v="May 2015"/>
    <s v="May 2015  Week 21"/>
    <x v="0"/>
    <x v="0"/>
    <x v="0"/>
    <x v="1"/>
  </r>
  <r>
    <n v="2198"/>
    <s v="Lester Woodward Maynard"/>
    <x v="3"/>
    <n v="0.1"/>
    <n v="20.98"/>
    <n v="53.03"/>
    <x v="0"/>
    <x v="0"/>
    <x v="2"/>
    <x v="6"/>
    <x v="3"/>
    <s v="Tennsco Lockers, Gray"/>
    <n v="0.78"/>
    <s v="United States"/>
    <x v="3"/>
    <x v="11"/>
    <x v="751"/>
    <x v="839"/>
    <d v="2015-05-22T00:00:00"/>
    <x v="4"/>
    <x v="4"/>
    <x v="140"/>
    <d v="2015-05-22T00:00:00"/>
    <d v="2015-05-22T00:00:00"/>
    <d v="2015-05-31T00:00:00"/>
    <d v="2015-05-22T00:00:00"/>
    <n v="-2111.36"/>
    <n v="16"/>
    <n v="342.54"/>
    <x v="1083"/>
    <n v="20.88"/>
    <x v="3"/>
    <x v="6"/>
    <n v="-6.1638348805978866"/>
    <n v="-1768.8200000000002"/>
    <x v="20"/>
    <s v="May 2015"/>
    <s v="May 2015  Week 21"/>
    <x v="1"/>
    <x v="1"/>
    <x v="1"/>
    <x v="1"/>
  </r>
  <r>
    <n v="2526"/>
    <s v="Derek Sweeney"/>
    <x v="0"/>
    <n v="0.01"/>
    <n v="2.16"/>
    <n v="6.05"/>
    <x v="1"/>
    <x v="3"/>
    <x v="2"/>
    <x v="5"/>
    <x v="5"/>
    <s v="Peel &amp; Stick Add-On Corner Pockets"/>
    <n v="0.37"/>
    <s v="United States"/>
    <x v="0"/>
    <x v="17"/>
    <x v="580"/>
    <x v="639"/>
    <d v="2015-05-23T00:00:00"/>
    <x v="4"/>
    <x v="4"/>
    <x v="141"/>
    <d v="2015-05-25T00:00:00"/>
    <d v="2015-05-25T00:00:00"/>
    <d v="2015-05-31T00:00:00"/>
    <d v="2015-05-25T00:00:00"/>
    <n v="395.76"/>
    <n v="24"/>
    <n v="58.05"/>
    <x v="1084"/>
    <n v="2.1500000000000004"/>
    <x v="0"/>
    <x v="2"/>
    <n v="6.8175710594315246"/>
    <n v="453.81"/>
    <x v="20"/>
    <s v="May 2015"/>
    <s v="May 2015  Week 21"/>
    <x v="0"/>
    <x v="0"/>
    <x v="0"/>
    <x v="1"/>
  </r>
  <r>
    <n v="2527"/>
    <s v="Gretchen Orr"/>
    <x v="0"/>
    <n v="7.0000000000000007E-2"/>
    <n v="21.38"/>
    <n v="8.99"/>
    <x v="1"/>
    <x v="3"/>
    <x v="2"/>
    <x v="2"/>
    <x v="1"/>
    <s v="Boston 1730 StandUp Electric Pencil Sharpener"/>
    <n v="0.59"/>
    <s v="United States"/>
    <x v="0"/>
    <x v="17"/>
    <x v="752"/>
    <x v="840"/>
    <d v="2015-05-23T00:00:00"/>
    <x v="4"/>
    <x v="4"/>
    <x v="141"/>
    <d v="2015-05-25T00:00:00"/>
    <d v="2015-05-25T00:00:00"/>
    <d v="2015-05-31T00:00:00"/>
    <d v="2015-05-25T00:00:00"/>
    <n v="-39.396000000000001"/>
    <n v="3"/>
    <n v="68.64"/>
    <x v="1084"/>
    <n v="21.31"/>
    <x v="0"/>
    <x v="2"/>
    <n v="-0.57395104895104898"/>
    <n v="29.244"/>
    <x v="20"/>
    <s v="May 2015"/>
    <s v="May 2015  Week 21"/>
    <x v="0"/>
    <x v="0"/>
    <x v="1"/>
    <x v="1"/>
  </r>
  <r>
    <n v="1182"/>
    <s v="Jesse Williamson"/>
    <x v="1"/>
    <n v="7.0000000000000007E-2"/>
    <n v="2.61"/>
    <n v="0.5"/>
    <x v="1"/>
    <x v="2"/>
    <x v="2"/>
    <x v="13"/>
    <x v="5"/>
    <s v="Avery 494"/>
    <n v="0.39"/>
    <s v="United States"/>
    <x v="2"/>
    <x v="15"/>
    <x v="753"/>
    <x v="841"/>
    <d v="2015-05-23T00:00:00"/>
    <x v="4"/>
    <x v="4"/>
    <x v="141"/>
    <d v="2015-05-23T00:00:00"/>
    <d v="2015-05-23T00:00:00"/>
    <d v="2015-05-31T00:00:00"/>
    <d v="2015-05-23T00:00:00"/>
    <n v="27.013500000000001"/>
    <n v="15"/>
    <n v="39.15"/>
    <x v="1085"/>
    <n v="2.54"/>
    <x v="2"/>
    <x v="6"/>
    <n v="0.69000000000000006"/>
    <n v="66.163499999999999"/>
    <x v="20"/>
    <s v="May 2015"/>
    <s v="May 2015  Week 21"/>
    <x v="0"/>
    <x v="0"/>
    <x v="0"/>
    <x v="1"/>
  </r>
  <r>
    <n v="3249"/>
    <s v="Nicole Goldstein"/>
    <x v="1"/>
    <n v="0.03"/>
    <n v="42.8"/>
    <n v="2.99"/>
    <x v="1"/>
    <x v="3"/>
    <x v="2"/>
    <x v="5"/>
    <x v="5"/>
    <s v="Wilson Jones Elliptical Ring 3 1/2&quot; Capacity Binders, 800 sheets"/>
    <n v="0.36"/>
    <s v="United States"/>
    <x v="3"/>
    <x v="36"/>
    <x v="754"/>
    <x v="842"/>
    <d v="2015-05-23T00:00:00"/>
    <x v="4"/>
    <x v="4"/>
    <x v="141"/>
    <d v="2015-05-24T00:00:00"/>
    <d v="2015-05-24T00:00:00"/>
    <d v="2015-05-31T00:00:00"/>
    <d v="2015-05-24T00:00:00"/>
    <n v="462.92099999999999"/>
    <n v="16"/>
    <n v="670.9"/>
    <x v="1086"/>
    <n v="42.769999999999996"/>
    <x v="3"/>
    <x v="1"/>
    <n v="0.69000000000000006"/>
    <n v="1133.8209999999999"/>
    <x v="20"/>
    <s v="May 2015"/>
    <s v="May 2015  Week 21"/>
    <x v="0"/>
    <x v="0"/>
    <x v="0"/>
    <x v="1"/>
  </r>
  <r>
    <n v="460"/>
    <s v="Anne Armstrong"/>
    <x v="2"/>
    <n v="7.0000000000000007E-2"/>
    <n v="16.91"/>
    <n v="6.25"/>
    <x v="1"/>
    <x v="2"/>
    <x v="2"/>
    <x v="6"/>
    <x v="5"/>
    <s v="Tenex Personal Self-Stacking Standard File Box, Black/Gray"/>
    <n v="0.57999999999999996"/>
    <s v="United States"/>
    <x v="3"/>
    <x v="33"/>
    <x v="755"/>
    <x v="843"/>
    <d v="2015-05-23T00:00:00"/>
    <x v="4"/>
    <x v="4"/>
    <x v="141"/>
    <d v="2015-05-30T00:00:00"/>
    <d v="2015-05-30T00:00:00"/>
    <d v="2015-05-31T00:00:00"/>
    <d v="2015-05-30T00:00:00"/>
    <n v="7.9"/>
    <n v="31"/>
    <n v="492.9"/>
    <x v="1087"/>
    <n v="16.84"/>
    <x v="3"/>
    <x v="7"/>
    <n v="1.6027591803611282E-2"/>
    <n v="500.79999999999995"/>
    <x v="20"/>
    <s v="May 2015"/>
    <s v="May 2015  Week 21"/>
    <x v="0"/>
    <x v="0"/>
    <x v="0"/>
    <x v="1"/>
  </r>
  <r>
    <n v="2858"/>
    <s v="Jerry Webster"/>
    <x v="2"/>
    <n v="0.04"/>
    <n v="67.28"/>
    <n v="19.989999999999998"/>
    <x v="1"/>
    <x v="3"/>
    <x v="2"/>
    <x v="5"/>
    <x v="5"/>
    <s v="Catalog Binders with Expanding Posts"/>
    <n v="0.4"/>
    <s v="United States"/>
    <x v="0"/>
    <x v="12"/>
    <x v="378"/>
    <x v="408"/>
    <d v="2015-05-23T00:00:00"/>
    <x v="4"/>
    <x v="4"/>
    <x v="141"/>
    <d v="2015-05-28T00:00:00"/>
    <d v="2015-05-28T00:00:00"/>
    <d v="2015-05-31T00:00:00"/>
    <d v="2015-05-28T00:00:00"/>
    <n v="14.754"/>
    <n v="30"/>
    <n v="2051.6799999999998"/>
    <x v="1088"/>
    <n v="67.239999999999995"/>
    <x v="0"/>
    <x v="3"/>
    <n v="7.1911799110972478E-3"/>
    <n v="2066.4339999999997"/>
    <x v="20"/>
    <s v="May 2015"/>
    <s v="May 2015  Week 21"/>
    <x v="1"/>
    <x v="1"/>
    <x v="0"/>
    <x v="1"/>
  </r>
  <r>
    <n v="2858"/>
    <s v="Jerry Webster"/>
    <x v="2"/>
    <n v="0.1"/>
    <n v="130.97999999999999"/>
    <n v="54.74"/>
    <x v="0"/>
    <x v="3"/>
    <x v="0"/>
    <x v="10"/>
    <x v="0"/>
    <s v="O'Sullivan Elevations Bookcase, Cherry Finish"/>
    <n v="0.69"/>
    <s v="United States"/>
    <x v="0"/>
    <x v="12"/>
    <x v="378"/>
    <x v="408"/>
    <d v="2015-05-23T00:00:00"/>
    <x v="4"/>
    <x v="4"/>
    <x v="141"/>
    <d v="2015-05-23T00:00:00"/>
    <d v="2015-05-23T00:00:00"/>
    <d v="2015-05-31T00:00:00"/>
    <d v="2015-05-23T00:00:00"/>
    <n v="669.61199999999997"/>
    <n v="42"/>
    <n v="5295.03"/>
    <x v="1088"/>
    <n v="130.88"/>
    <x v="0"/>
    <x v="6"/>
    <n v="0.12646047331176594"/>
    <n v="5964.6419999999998"/>
    <x v="20"/>
    <s v="May 2015"/>
    <s v="May 2015  Week 21"/>
    <x v="1"/>
    <x v="1"/>
    <x v="1"/>
    <x v="1"/>
  </r>
  <r>
    <n v="2858"/>
    <s v="Jerry Webster"/>
    <x v="2"/>
    <n v="0.04"/>
    <n v="2.78"/>
    <n v="1.25"/>
    <x v="1"/>
    <x v="3"/>
    <x v="2"/>
    <x v="2"/>
    <x v="2"/>
    <s v="Newell 318"/>
    <n v="0.59"/>
    <s v="United States"/>
    <x v="0"/>
    <x v="12"/>
    <x v="378"/>
    <x v="408"/>
    <d v="2015-05-23T00:00:00"/>
    <x v="4"/>
    <x v="4"/>
    <x v="141"/>
    <d v="2015-05-23T00:00:00"/>
    <d v="2015-05-23T00:00:00"/>
    <d v="2015-05-31T00:00:00"/>
    <d v="2015-05-23T00:00:00"/>
    <n v="213"/>
    <n v="28"/>
    <n v="80.27"/>
    <x v="1088"/>
    <n v="2.7399999999999998"/>
    <x v="0"/>
    <x v="6"/>
    <n v="2.6535442880279061"/>
    <n v="293.27"/>
    <x v="20"/>
    <s v="May 2015"/>
    <s v="May 2015  Week 21"/>
    <x v="1"/>
    <x v="1"/>
    <x v="1"/>
    <x v="1"/>
  </r>
  <r>
    <n v="398"/>
    <s v="Bruce Stark"/>
    <x v="4"/>
    <n v="0.05"/>
    <n v="63.94"/>
    <n v="14.48"/>
    <x v="1"/>
    <x v="3"/>
    <x v="0"/>
    <x v="11"/>
    <x v="5"/>
    <s v="Howard Miller 16&quot; Diameter Gallery Wall Clock"/>
    <n v="0.46"/>
    <s v="United States"/>
    <x v="3"/>
    <x v="27"/>
    <x v="756"/>
    <x v="844"/>
    <d v="2015-05-23T00:00:00"/>
    <x v="4"/>
    <x v="4"/>
    <x v="141"/>
    <d v="2015-05-25T00:00:00"/>
    <d v="2015-05-25T00:00:00"/>
    <d v="2015-05-31T00:00:00"/>
    <d v="2015-05-25T00:00:00"/>
    <n v="1372.6307999999999"/>
    <n v="31"/>
    <n v="1989.32"/>
    <x v="1089"/>
    <n v="63.89"/>
    <x v="3"/>
    <x v="2"/>
    <n v="0.69"/>
    <n v="3361.9507999999996"/>
    <x v="20"/>
    <s v="May 2015"/>
    <s v="May 2015  Week 21"/>
    <x v="0"/>
    <x v="0"/>
    <x v="0"/>
    <x v="1"/>
  </r>
  <r>
    <n v="540"/>
    <s v="Ruth Lamm"/>
    <x v="4"/>
    <n v="0.05"/>
    <n v="204.1"/>
    <n v="13.99"/>
    <x v="1"/>
    <x v="0"/>
    <x v="1"/>
    <x v="3"/>
    <x v="6"/>
    <s v="Soundgear Copyboard Conference Phone, Optional Battery"/>
    <n v="0.37"/>
    <s v="United States"/>
    <x v="1"/>
    <x v="10"/>
    <x v="719"/>
    <x v="802"/>
    <d v="2015-05-23T00:00:00"/>
    <x v="4"/>
    <x v="4"/>
    <x v="141"/>
    <d v="2015-05-25T00:00:00"/>
    <d v="2015-05-25T00:00:00"/>
    <d v="2015-05-31T00:00:00"/>
    <d v="2015-05-25T00:00:00"/>
    <n v="5924.1122999999998"/>
    <n v="41"/>
    <n v="8585.67"/>
    <x v="1090"/>
    <n v="204.04999999999998"/>
    <x v="1"/>
    <x v="2"/>
    <n v="0.69"/>
    <n v="14509.782299999999"/>
    <x v="20"/>
    <s v="May 2015"/>
    <s v="May 2015  Week 21"/>
    <x v="1"/>
    <x v="1"/>
    <x v="0"/>
    <x v="1"/>
  </r>
  <r>
    <n v="2458"/>
    <s v="Troy Casey"/>
    <x v="4"/>
    <n v="0.05"/>
    <n v="12.88"/>
    <n v="4.59"/>
    <x v="1"/>
    <x v="2"/>
    <x v="2"/>
    <x v="16"/>
    <x v="2"/>
    <s v="Martin-Yale Premier Letter Opener"/>
    <n v="0.82"/>
    <s v="United States"/>
    <x v="1"/>
    <x v="7"/>
    <x v="24"/>
    <x v="25"/>
    <d v="2015-05-23T00:00:00"/>
    <x v="4"/>
    <x v="4"/>
    <x v="141"/>
    <d v="2015-05-25T00:00:00"/>
    <d v="2015-05-25T00:00:00"/>
    <d v="2015-05-31T00:00:00"/>
    <d v="2015-05-25T00:00:00"/>
    <n v="5.98"/>
    <n v="3"/>
    <n v="42.35"/>
    <x v="1091"/>
    <n v="12.83"/>
    <x v="1"/>
    <x v="2"/>
    <n v="0.1412042502951594"/>
    <n v="48.33"/>
    <x v="20"/>
    <s v="May 2015"/>
    <s v="May 2015  Week 21"/>
    <x v="1"/>
    <x v="1"/>
    <x v="0"/>
    <x v="1"/>
  </r>
  <r>
    <n v="1814"/>
    <s v="Albert Tyson"/>
    <x v="3"/>
    <n v="0.09"/>
    <n v="77.510000000000005"/>
    <n v="4"/>
    <x v="2"/>
    <x v="2"/>
    <x v="1"/>
    <x v="1"/>
    <x v="5"/>
    <s v="Micro Innovations Media Access Pro Keyboard"/>
    <n v="0.76"/>
    <s v="United States"/>
    <x v="0"/>
    <x v="0"/>
    <x v="757"/>
    <x v="845"/>
    <d v="2015-05-23T00:00:00"/>
    <x v="4"/>
    <x v="4"/>
    <x v="141"/>
    <d v="2015-05-25T00:00:00"/>
    <d v="2015-05-25T00:00:00"/>
    <d v="2015-05-31T00:00:00"/>
    <d v="2015-05-25T00:00:00"/>
    <n v="-986.524"/>
    <n v="17"/>
    <n v="1300.54"/>
    <x v="1092"/>
    <n v="77.42"/>
    <x v="0"/>
    <x v="2"/>
    <n v="-0.75854952558168143"/>
    <n v="314.01599999999996"/>
    <x v="20"/>
    <s v="May 2015"/>
    <s v="May 2015  Week 21"/>
    <x v="0"/>
    <x v="0"/>
    <x v="0"/>
    <x v="1"/>
  </r>
  <r>
    <n v="1814"/>
    <s v="Albert Tyson"/>
    <x v="3"/>
    <n v="0"/>
    <n v="2.88"/>
    <n v="0.7"/>
    <x v="1"/>
    <x v="2"/>
    <x v="2"/>
    <x v="2"/>
    <x v="2"/>
    <s v="Newell 340"/>
    <n v="0.56000000000000005"/>
    <s v="United States"/>
    <x v="0"/>
    <x v="0"/>
    <x v="757"/>
    <x v="845"/>
    <d v="2015-05-23T00:00:00"/>
    <x v="4"/>
    <x v="4"/>
    <x v="141"/>
    <d v="2015-05-25T00:00:00"/>
    <d v="2015-05-25T00:00:00"/>
    <d v="2015-05-31T00:00:00"/>
    <d v="2015-05-25T00:00:00"/>
    <n v="-141.666"/>
    <n v="13"/>
    <n v="38.06"/>
    <x v="1092"/>
    <n v="2.88"/>
    <x v="0"/>
    <x v="2"/>
    <n v="-3.7221755123489224"/>
    <n v="-103.60599999999999"/>
    <x v="20"/>
    <s v="May 2015"/>
    <s v="May 2015  Week 21"/>
    <x v="1"/>
    <x v="1"/>
    <x v="1"/>
    <x v="1"/>
  </r>
  <r>
    <n v="2450"/>
    <s v="Tonya Miller"/>
    <x v="3"/>
    <n v="0.08"/>
    <n v="4.13"/>
    <n v="1.17"/>
    <x v="1"/>
    <x v="2"/>
    <x v="2"/>
    <x v="2"/>
    <x v="2"/>
    <s v="Newell 31"/>
    <n v="0.56999999999999995"/>
    <s v="United States"/>
    <x v="1"/>
    <x v="30"/>
    <x v="758"/>
    <x v="846"/>
    <d v="2015-05-23T00:00:00"/>
    <x v="4"/>
    <x v="4"/>
    <x v="141"/>
    <d v="2015-05-25T00:00:00"/>
    <d v="2015-05-25T00:00:00"/>
    <d v="2015-05-31T00:00:00"/>
    <d v="2015-05-25T00:00:00"/>
    <n v="-5.54"/>
    <n v="1"/>
    <n v="4.21"/>
    <x v="1093"/>
    <n v="4.05"/>
    <x v="1"/>
    <x v="2"/>
    <n v="-1.3159144893111638"/>
    <n v="-1.33"/>
    <x v="20"/>
    <s v="May 2015"/>
    <s v="May 2015  Week 21"/>
    <x v="0"/>
    <x v="0"/>
    <x v="0"/>
    <x v="1"/>
  </r>
  <r>
    <n v="357"/>
    <s v="Barbara McNamara"/>
    <x v="0"/>
    <n v="7.0000000000000007E-2"/>
    <n v="124.49"/>
    <n v="51.94"/>
    <x v="0"/>
    <x v="3"/>
    <x v="0"/>
    <x v="0"/>
    <x v="0"/>
    <s v="Bevis 36 x 72 Conference Tables"/>
    <n v="0.63"/>
    <s v="United States"/>
    <x v="2"/>
    <x v="41"/>
    <x v="759"/>
    <x v="847"/>
    <d v="2015-05-24T00:00:00"/>
    <x v="4"/>
    <x v="4"/>
    <x v="142"/>
    <d v="2015-05-25T00:00:00"/>
    <d v="2015-05-25T00:00:00"/>
    <d v="2015-05-31T00:00:00"/>
    <d v="2015-05-25T00:00:00"/>
    <n v="1074.44"/>
    <n v="14"/>
    <n v="1714.93"/>
    <x v="1094"/>
    <n v="124.42"/>
    <x v="2"/>
    <x v="1"/>
    <n v="0.62652119911599891"/>
    <n v="2789.37"/>
    <x v="21"/>
    <s v="May 2015"/>
    <s v="May 2015  Week 22"/>
    <x v="0"/>
    <x v="0"/>
    <x v="0"/>
    <x v="1"/>
  </r>
  <r>
    <n v="885"/>
    <s v="Malcolm Robertson"/>
    <x v="0"/>
    <n v="0.06"/>
    <n v="25.98"/>
    <n v="14.36"/>
    <x v="0"/>
    <x v="3"/>
    <x v="0"/>
    <x v="9"/>
    <x v="3"/>
    <s v="Global Stack Chair without Arms, Black"/>
    <n v="0.6"/>
    <s v="United States"/>
    <x v="1"/>
    <x v="18"/>
    <x v="760"/>
    <x v="848"/>
    <d v="2015-05-24T00:00:00"/>
    <x v="4"/>
    <x v="4"/>
    <x v="142"/>
    <d v="2015-05-25T00:00:00"/>
    <d v="2015-05-25T00:00:00"/>
    <d v="2015-05-31T00:00:00"/>
    <d v="2015-05-25T00:00:00"/>
    <n v="55.887999999999998"/>
    <n v="41"/>
    <n v="1033.56"/>
    <x v="1095"/>
    <n v="25.92"/>
    <x v="1"/>
    <x v="1"/>
    <n v="5.4073300050311544E-2"/>
    <n v="1089.4479999999999"/>
    <x v="21"/>
    <s v="May 2015"/>
    <s v="May 2015  Week 22"/>
    <x v="0"/>
    <x v="0"/>
    <x v="0"/>
    <x v="1"/>
  </r>
  <r>
    <n v="1623"/>
    <s v="Patrick Adcock"/>
    <x v="1"/>
    <n v="0.06"/>
    <n v="15.01"/>
    <n v="8.4"/>
    <x v="1"/>
    <x v="0"/>
    <x v="2"/>
    <x v="5"/>
    <x v="5"/>
    <s v="GBC Prepunched Paper, 19-Hole, for Binding Systems, 24-lb"/>
    <n v="0.39"/>
    <s v="United States"/>
    <x v="1"/>
    <x v="2"/>
    <x v="761"/>
    <x v="849"/>
    <d v="2015-05-24T00:00:00"/>
    <x v="4"/>
    <x v="4"/>
    <x v="142"/>
    <d v="2015-05-26T00:00:00"/>
    <d v="2015-05-26T00:00:00"/>
    <d v="2015-05-31T00:00:00"/>
    <d v="2015-05-26T00:00:00"/>
    <n v="1.6169"/>
    <n v="22"/>
    <n v="333.04"/>
    <x v="1096"/>
    <n v="14.95"/>
    <x v="1"/>
    <x v="2"/>
    <n v="4.854972375690607E-3"/>
    <n v="334.65690000000001"/>
    <x v="21"/>
    <s v="May 2015"/>
    <s v="May 2015  Week 22"/>
    <x v="0"/>
    <x v="0"/>
    <x v="0"/>
    <x v="1"/>
  </r>
  <r>
    <n v="1623"/>
    <s v="Patrick Adcock"/>
    <x v="1"/>
    <n v="0.09"/>
    <n v="40.479999999999997"/>
    <n v="19.989999999999998"/>
    <x v="1"/>
    <x v="0"/>
    <x v="1"/>
    <x v="1"/>
    <x v="5"/>
    <s v="Keytronic Designer 104- Key Black Keyboard"/>
    <n v="0.77"/>
    <s v="United States"/>
    <x v="1"/>
    <x v="2"/>
    <x v="761"/>
    <x v="849"/>
    <d v="2015-05-24T00:00:00"/>
    <x v="4"/>
    <x v="4"/>
    <x v="142"/>
    <d v="2015-05-26T00:00:00"/>
    <d v="2015-05-26T00:00:00"/>
    <d v="2015-05-31T00:00:00"/>
    <d v="2015-05-26T00:00:00"/>
    <n v="65.394000000000005"/>
    <n v="12"/>
    <n v="472.44"/>
    <x v="1096"/>
    <n v="40.389999999999993"/>
    <x v="1"/>
    <x v="2"/>
    <n v="0.13841757683515368"/>
    <n v="537.83400000000006"/>
    <x v="21"/>
    <s v="May 2015"/>
    <s v="May 2015  Week 22"/>
    <x v="1"/>
    <x v="1"/>
    <x v="1"/>
    <x v="1"/>
  </r>
  <r>
    <n v="1623"/>
    <s v="Patrick Adcock"/>
    <x v="1"/>
    <n v="0.05"/>
    <n v="12.28"/>
    <n v="6.13"/>
    <x v="1"/>
    <x v="0"/>
    <x v="2"/>
    <x v="6"/>
    <x v="5"/>
    <s v="Recycled Eldon Regeneration Jumbo File"/>
    <n v="0.56999999999999995"/>
    <s v="United States"/>
    <x v="1"/>
    <x v="2"/>
    <x v="761"/>
    <x v="849"/>
    <d v="2015-05-24T00:00:00"/>
    <x v="4"/>
    <x v="4"/>
    <x v="142"/>
    <d v="2015-05-25T00:00:00"/>
    <d v="2015-05-25T00:00:00"/>
    <d v="2015-05-31T00:00:00"/>
    <d v="2015-05-25T00:00:00"/>
    <n v="1.3360000000000001"/>
    <n v="1"/>
    <n v="18.73"/>
    <x v="1096"/>
    <n v="12.229999999999999"/>
    <x v="1"/>
    <x v="1"/>
    <n v="7.1329418045915652E-2"/>
    <n v="20.065999999999999"/>
    <x v="21"/>
    <s v="May 2015"/>
    <s v="May 2015  Week 22"/>
    <x v="1"/>
    <x v="1"/>
    <x v="1"/>
    <x v="1"/>
  </r>
  <r>
    <n v="3096"/>
    <s v="Mike Howard"/>
    <x v="1"/>
    <n v="0.08"/>
    <n v="40.98"/>
    <n v="7.2"/>
    <x v="2"/>
    <x v="1"/>
    <x v="2"/>
    <x v="8"/>
    <x v="5"/>
    <s v="Kensington 6 Outlet SmartSocket Surge Protector"/>
    <n v="0.6"/>
    <s v="United States"/>
    <x v="3"/>
    <x v="27"/>
    <x v="699"/>
    <x v="780"/>
    <d v="2015-05-24T00:00:00"/>
    <x v="4"/>
    <x v="4"/>
    <x v="142"/>
    <d v="2015-05-25T00:00:00"/>
    <d v="2015-05-25T00:00:00"/>
    <d v="2015-05-31T00:00:00"/>
    <d v="2015-05-25T00:00:00"/>
    <n v="-16.64"/>
    <n v="3"/>
    <n v="119.86"/>
    <x v="1097"/>
    <n v="40.9"/>
    <x v="3"/>
    <x v="1"/>
    <n v="-0.13882863340563992"/>
    <n v="103.22"/>
    <x v="21"/>
    <s v="May 2015"/>
    <s v="May 2015  Week 22"/>
    <x v="0"/>
    <x v="0"/>
    <x v="0"/>
    <x v="1"/>
  </r>
  <r>
    <n v="3096"/>
    <s v="Mike Howard"/>
    <x v="1"/>
    <n v="0.08"/>
    <n v="8.1199999999999992"/>
    <n v="2.83"/>
    <x v="2"/>
    <x v="1"/>
    <x v="1"/>
    <x v="1"/>
    <x v="1"/>
    <s v="Imation Neon Mac Format Diskettes, 10/Pack"/>
    <n v="0.77"/>
    <s v="United States"/>
    <x v="3"/>
    <x v="27"/>
    <x v="699"/>
    <x v="780"/>
    <d v="2015-05-24T00:00:00"/>
    <x v="4"/>
    <x v="4"/>
    <x v="142"/>
    <d v="2015-05-25T00:00:00"/>
    <d v="2015-05-25T00:00:00"/>
    <d v="2015-05-31T00:00:00"/>
    <d v="2015-05-25T00:00:00"/>
    <n v="-59.73"/>
    <n v="12"/>
    <n v="98.77"/>
    <x v="1097"/>
    <n v="8.0399999999999991"/>
    <x v="3"/>
    <x v="1"/>
    <n v="-0.60473828085451042"/>
    <n v="39.04"/>
    <x v="21"/>
    <s v="May 2015"/>
    <s v="May 2015  Week 22"/>
    <x v="1"/>
    <x v="1"/>
    <x v="1"/>
    <x v="1"/>
  </r>
  <r>
    <n v="3096"/>
    <s v="Mike Howard"/>
    <x v="1"/>
    <n v="0.02"/>
    <n v="262.11"/>
    <n v="62.74"/>
    <x v="0"/>
    <x v="1"/>
    <x v="0"/>
    <x v="0"/>
    <x v="0"/>
    <s v="Bevis Boat-Shaped Conference Table"/>
    <n v="0.75"/>
    <s v="United States"/>
    <x v="3"/>
    <x v="27"/>
    <x v="699"/>
    <x v="780"/>
    <d v="2015-05-24T00:00:00"/>
    <x v="4"/>
    <x v="4"/>
    <x v="142"/>
    <d v="2015-05-25T00:00:00"/>
    <d v="2015-05-25T00:00:00"/>
    <d v="2015-05-31T00:00:00"/>
    <d v="2015-05-25T00:00:00"/>
    <n v="-633.441237"/>
    <n v="9"/>
    <n v="2495.35"/>
    <x v="1097"/>
    <n v="262.09000000000003"/>
    <x v="3"/>
    <x v="1"/>
    <n v="-0.25384865329512896"/>
    <n v="1861.9087629999999"/>
    <x v="21"/>
    <s v="May 2015"/>
    <s v="May 2015  Week 22"/>
    <x v="1"/>
    <x v="1"/>
    <x v="1"/>
    <x v="1"/>
  </r>
  <r>
    <n v="3366"/>
    <s v="Dana Boyle"/>
    <x v="2"/>
    <n v="0.1"/>
    <n v="80.97"/>
    <n v="33.6"/>
    <x v="0"/>
    <x v="2"/>
    <x v="1"/>
    <x v="3"/>
    <x v="3"/>
    <s v="Lexmark Z25 Color Inkjet Printer"/>
    <n v="0.37"/>
    <s v="United States"/>
    <x v="3"/>
    <x v="27"/>
    <x v="144"/>
    <x v="850"/>
    <d v="2015-05-24T00:00:00"/>
    <x v="4"/>
    <x v="4"/>
    <x v="142"/>
    <d v="2015-05-29T00:00:00"/>
    <d v="2015-05-29T00:00:00"/>
    <d v="2015-05-31T00:00:00"/>
    <d v="2015-05-29T00:00:00"/>
    <n v="66.22"/>
    <n v="11"/>
    <n v="837.57"/>
    <x v="1098"/>
    <n v="80.87"/>
    <x v="3"/>
    <x v="3"/>
    <n v="7.9062048545196217E-2"/>
    <n v="903.79000000000008"/>
    <x v="21"/>
    <s v="May 2015"/>
    <s v="May 2015  Week 22"/>
    <x v="0"/>
    <x v="0"/>
    <x v="0"/>
    <x v="1"/>
  </r>
  <r>
    <n v="3366"/>
    <s v="Dana Boyle"/>
    <x v="2"/>
    <n v="0.02"/>
    <n v="6.48"/>
    <n v="5.1100000000000003"/>
    <x v="1"/>
    <x v="2"/>
    <x v="2"/>
    <x v="7"/>
    <x v="5"/>
    <s v="Xerox 231"/>
    <n v="0.37"/>
    <s v="United States"/>
    <x v="3"/>
    <x v="27"/>
    <x v="144"/>
    <x v="850"/>
    <d v="2015-05-24T00:00:00"/>
    <x v="4"/>
    <x v="4"/>
    <x v="142"/>
    <d v="2015-05-28T00:00:00"/>
    <d v="2015-05-28T00:00:00"/>
    <d v="2015-05-31T00:00:00"/>
    <d v="2015-05-28T00:00:00"/>
    <n v="-23.53"/>
    <n v="8"/>
    <n v="56.22"/>
    <x v="1098"/>
    <n v="6.4600000000000009"/>
    <x v="3"/>
    <x v="4"/>
    <n v="-0.41853432942013519"/>
    <n v="32.69"/>
    <x v="21"/>
    <s v="May 2015"/>
    <s v="May 2015  Week 22"/>
    <x v="1"/>
    <x v="1"/>
    <x v="1"/>
    <x v="1"/>
  </r>
  <r>
    <n v="1450"/>
    <s v="Veronica Peck"/>
    <x v="4"/>
    <n v="0.1"/>
    <n v="218.08"/>
    <n v="18.059999999999999"/>
    <x v="2"/>
    <x v="1"/>
    <x v="0"/>
    <x v="9"/>
    <x v="4"/>
    <s v="Lifetime Advantage™ Folding Chairs, 4/Carton"/>
    <n v="0.56999999999999995"/>
    <s v="United States"/>
    <x v="2"/>
    <x v="8"/>
    <x v="762"/>
    <x v="851"/>
    <d v="2015-05-24T00:00:00"/>
    <x v="4"/>
    <x v="4"/>
    <x v="142"/>
    <d v="2015-05-25T00:00:00"/>
    <d v="2015-05-25T00:00:00"/>
    <d v="2015-05-31T00:00:00"/>
    <d v="2015-05-25T00:00:00"/>
    <n v="1318.83"/>
    <n v="12"/>
    <n v="2366.5100000000002"/>
    <x v="1099"/>
    <n v="217.98000000000002"/>
    <x v="2"/>
    <x v="1"/>
    <n v="0.55728900363826894"/>
    <n v="3685.34"/>
    <x v="21"/>
    <s v="May 2015"/>
    <s v="May 2015  Week 22"/>
    <x v="0"/>
    <x v="0"/>
    <x v="0"/>
    <x v="1"/>
  </r>
  <r>
    <n v="2422"/>
    <s v="Arlene Wiggins Dalton"/>
    <x v="3"/>
    <n v="0.05"/>
    <n v="150.97999999999999"/>
    <n v="43.71"/>
    <x v="0"/>
    <x v="2"/>
    <x v="0"/>
    <x v="9"/>
    <x v="3"/>
    <s v="Global Airflow Leather Mesh Back Chair, Black"/>
    <n v="0.55000000000000004"/>
    <s v="United States"/>
    <x v="1"/>
    <x v="18"/>
    <x v="186"/>
    <x v="196"/>
    <d v="2015-05-24T00:00:00"/>
    <x v="4"/>
    <x v="4"/>
    <x v="142"/>
    <d v="2015-05-25T00:00:00"/>
    <d v="2015-05-25T00:00:00"/>
    <d v="2015-05-31T00:00:00"/>
    <d v="2015-05-25T00:00:00"/>
    <n v="650.29999999999995"/>
    <n v="12"/>
    <n v="1857.08"/>
    <x v="1100"/>
    <n v="150.92999999999998"/>
    <x v="1"/>
    <x v="1"/>
    <n v="0.3501733904839856"/>
    <n v="2507.38"/>
    <x v="21"/>
    <s v="May 2015"/>
    <s v="May 2015  Week 22"/>
    <x v="1"/>
    <x v="1"/>
    <x v="0"/>
    <x v="1"/>
  </r>
  <r>
    <n v="3063"/>
    <s v="Ann Steele"/>
    <x v="3"/>
    <n v="0.03"/>
    <n v="20.99"/>
    <n v="0.99"/>
    <x v="1"/>
    <x v="1"/>
    <x v="1"/>
    <x v="12"/>
    <x v="2"/>
    <s v="Accessory25"/>
    <n v="0.56999999999999995"/>
    <s v="United States"/>
    <x v="2"/>
    <x v="4"/>
    <x v="386"/>
    <x v="418"/>
    <d v="2015-05-24T00:00:00"/>
    <x v="4"/>
    <x v="4"/>
    <x v="142"/>
    <d v="2015-05-26T00:00:00"/>
    <d v="2015-05-26T00:00:00"/>
    <d v="2015-05-31T00:00:00"/>
    <d v="2015-05-26T00:00:00"/>
    <n v="4.1821999999999999"/>
    <n v="9"/>
    <n v="158.87"/>
    <x v="1101"/>
    <n v="20.959999999999997"/>
    <x v="2"/>
    <x v="2"/>
    <n v="2.6324667967520612E-2"/>
    <n v="163.0522"/>
    <x v="21"/>
    <s v="May 2015"/>
    <s v="May 2015  Week 22"/>
    <x v="1"/>
    <x v="1"/>
    <x v="0"/>
    <x v="1"/>
  </r>
  <r>
    <n v="444"/>
    <s v="Thelma Abrams"/>
    <x v="0"/>
    <n v="0"/>
    <n v="7.59"/>
    <n v="4"/>
    <x v="1"/>
    <x v="0"/>
    <x v="0"/>
    <x v="11"/>
    <x v="2"/>
    <s v="Master Giant Foot® Doorstop, Safety Yellow"/>
    <n v="0.42"/>
    <s v="United States"/>
    <x v="1"/>
    <x v="10"/>
    <x v="718"/>
    <x v="801"/>
    <d v="2015-05-25T00:00:00"/>
    <x v="4"/>
    <x v="4"/>
    <x v="143"/>
    <d v="2015-05-28T00:00:00"/>
    <d v="2015-05-28T00:00:00"/>
    <d v="2015-05-31T00:00:00"/>
    <d v="2015-05-28T00:00:00"/>
    <n v="86.438000000000002"/>
    <n v="43"/>
    <n v="355.92"/>
    <x v="1102"/>
    <n v="7.59"/>
    <x v="1"/>
    <x v="0"/>
    <n v="0.24285794560575411"/>
    <n v="442.358"/>
    <x v="21"/>
    <s v="May 2015"/>
    <s v="May 2015  Week 22"/>
    <x v="0"/>
    <x v="0"/>
    <x v="0"/>
    <x v="1"/>
  </r>
  <r>
    <n v="526"/>
    <s v="April Hu"/>
    <x v="1"/>
    <n v="0.09"/>
    <n v="17.98"/>
    <n v="8.51"/>
    <x v="1"/>
    <x v="2"/>
    <x v="1"/>
    <x v="3"/>
    <x v="6"/>
    <s v="Canon P1-DHIII Palm Printing Calculator"/>
    <n v="0.4"/>
    <s v="United States"/>
    <x v="2"/>
    <x v="41"/>
    <x v="153"/>
    <x v="158"/>
    <d v="2015-05-25T00:00:00"/>
    <x v="4"/>
    <x v="4"/>
    <x v="143"/>
    <d v="2015-05-27T00:00:00"/>
    <d v="2015-05-27T00:00:00"/>
    <d v="2015-05-31T00:00:00"/>
    <d v="2015-05-27T00:00:00"/>
    <n v="-6.6120000000000001"/>
    <n v="12"/>
    <n v="211.13"/>
    <x v="1103"/>
    <n v="17.89"/>
    <x v="2"/>
    <x v="2"/>
    <n v="-3.131719793492161E-2"/>
    <n v="204.518"/>
    <x v="21"/>
    <s v="May 2015"/>
    <s v="May 2015  Week 22"/>
    <x v="1"/>
    <x v="1"/>
    <x v="0"/>
    <x v="1"/>
  </r>
  <r>
    <n v="1008"/>
    <s v="Priscilla Frank"/>
    <x v="1"/>
    <n v="0.01"/>
    <n v="3.15"/>
    <n v="0.49"/>
    <x v="1"/>
    <x v="2"/>
    <x v="2"/>
    <x v="13"/>
    <x v="5"/>
    <s v="Self-Adhesive Removable Labels"/>
    <n v="0.37"/>
    <s v="United States"/>
    <x v="3"/>
    <x v="29"/>
    <x v="763"/>
    <x v="852"/>
    <d v="2015-05-25T00:00:00"/>
    <x v="4"/>
    <x v="4"/>
    <x v="143"/>
    <d v="2015-05-27T00:00:00"/>
    <d v="2015-05-27T00:00:00"/>
    <d v="2015-05-31T00:00:00"/>
    <d v="2015-05-27T00:00:00"/>
    <n v="17.505299999999998"/>
    <n v="8"/>
    <n v="25.37"/>
    <x v="1104"/>
    <n v="3.14"/>
    <x v="3"/>
    <x v="2"/>
    <n v="0.69"/>
    <n v="42.875299999999996"/>
    <x v="21"/>
    <s v="May 2015"/>
    <s v="May 2015  Week 22"/>
    <x v="0"/>
    <x v="0"/>
    <x v="0"/>
    <x v="1"/>
  </r>
  <r>
    <n v="744"/>
    <s v="Joy Maxwell"/>
    <x v="2"/>
    <n v="0.09"/>
    <n v="125.99"/>
    <n v="8.99"/>
    <x v="1"/>
    <x v="1"/>
    <x v="1"/>
    <x v="12"/>
    <x v="5"/>
    <s v="SC7868i"/>
    <n v="0.55000000000000004"/>
    <s v="United States"/>
    <x v="2"/>
    <x v="41"/>
    <x v="146"/>
    <x v="150"/>
    <d v="2015-05-25T00:00:00"/>
    <x v="4"/>
    <x v="4"/>
    <x v="143"/>
    <d v="2015-06-02T00:00:00"/>
    <d v="2015-06-02T00:00:00"/>
    <d v="2015-06-30T00:00:00"/>
    <d v="2015-06-02T00:00:00"/>
    <n v="916.68060000000003"/>
    <n v="20"/>
    <n v="2104.9899999999998"/>
    <x v="1105"/>
    <n v="125.89999999999999"/>
    <x v="2"/>
    <x v="8"/>
    <n v="0.43547978850255825"/>
    <n v="3021.6705999999999"/>
    <x v="21"/>
    <s v="May 2015"/>
    <s v="May 2015  Week 22"/>
    <x v="1"/>
    <x v="1"/>
    <x v="0"/>
    <x v="1"/>
  </r>
  <r>
    <n v="3287"/>
    <s v="Mary Norman"/>
    <x v="2"/>
    <n v="0.08"/>
    <n v="30.56"/>
    <n v="2.99"/>
    <x v="1"/>
    <x v="0"/>
    <x v="2"/>
    <x v="5"/>
    <x v="5"/>
    <s v="Surelock™ Post Binders"/>
    <n v="0.35"/>
    <s v="United States"/>
    <x v="2"/>
    <x v="8"/>
    <x v="764"/>
    <x v="853"/>
    <d v="2015-05-25T00:00:00"/>
    <x v="4"/>
    <x v="4"/>
    <x v="143"/>
    <d v="2015-05-27T00:00:00"/>
    <d v="2015-05-27T00:00:00"/>
    <d v="2015-05-31T00:00:00"/>
    <d v="2015-05-27T00:00:00"/>
    <n v="352.87979999999999"/>
    <n v="17"/>
    <n v="511.42"/>
    <x v="1106"/>
    <n v="30.48"/>
    <x v="2"/>
    <x v="2"/>
    <n v="0.69"/>
    <n v="864.2998"/>
    <x v="21"/>
    <s v="May 2015"/>
    <s v="May 2015  Week 22"/>
    <x v="0"/>
    <x v="0"/>
    <x v="0"/>
    <x v="1"/>
  </r>
  <r>
    <n v="827"/>
    <s v="Sheryl Marsh"/>
    <x v="4"/>
    <n v="0.01"/>
    <n v="6.98"/>
    <n v="1.6"/>
    <x v="1"/>
    <x v="2"/>
    <x v="2"/>
    <x v="7"/>
    <x v="2"/>
    <s v="Adams Phone Message Book, Professional, 400 Message Capacity, 5 3/6” x 11”"/>
    <n v="0.38"/>
    <s v="United States"/>
    <x v="1"/>
    <x v="18"/>
    <x v="760"/>
    <x v="848"/>
    <d v="2015-05-25T00:00:00"/>
    <x v="4"/>
    <x v="4"/>
    <x v="143"/>
    <d v="2015-05-26T00:00:00"/>
    <d v="2015-05-26T00:00:00"/>
    <d v="2015-05-31T00:00:00"/>
    <d v="2015-05-26T00:00:00"/>
    <n v="0.34599999999999997"/>
    <n v="3"/>
    <n v="21.93"/>
    <x v="1107"/>
    <n v="6.9700000000000006"/>
    <x v="1"/>
    <x v="1"/>
    <n v="1.5777473780209758E-2"/>
    <n v="22.276"/>
    <x v="21"/>
    <s v="May 2015"/>
    <s v="May 2015  Week 22"/>
    <x v="0"/>
    <x v="0"/>
    <x v="0"/>
    <x v="1"/>
  </r>
  <r>
    <n v="1237"/>
    <s v="Eva Simpson"/>
    <x v="4"/>
    <n v="0.05"/>
    <n v="300.98"/>
    <n v="13.99"/>
    <x v="1"/>
    <x v="3"/>
    <x v="1"/>
    <x v="3"/>
    <x v="6"/>
    <s v="Polycom VoiceStation 100"/>
    <n v="0.39"/>
    <s v="United States"/>
    <x v="1"/>
    <x v="18"/>
    <x v="544"/>
    <x v="596"/>
    <d v="2015-05-25T00:00:00"/>
    <x v="4"/>
    <x v="4"/>
    <x v="143"/>
    <d v="2015-05-26T00:00:00"/>
    <d v="2015-05-26T00:00:00"/>
    <d v="2015-05-31T00:00:00"/>
    <d v="2015-05-26T00:00:00"/>
    <n v="3985.3089"/>
    <n v="20"/>
    <n v="5775.81"/>
    <x v="1108"/>
    <n v="300.93"/>
    <x v="1"/>
    <x v="1"/>
    <n v="0.69"/>
    <n v="9761.1189000000013"/>
    <x v="21"/>
    <s v="May 2015"/>
    <s v="May 2015  Week 22"/>
    <x v="1"/>
    <x v="1"/>
    <x v="0"/>
    <x v="1"/>
  </r>
  <r>
    <n v="1237"/>
    <s v="Eva Simpson"/>
    <x v="4"/>
    <n v="0.04"/>
    <n v="205.99"/>
    <n v="5"/>
    <x v="2"/>
    <x v="3"/>
    <x v="1"/>
    <x v="12"/>
    <x v="5"/>
    <s v="Phone 918"/>
    <n v="0.59"/>
    <s v="United States"/>
    <x v="1"/>
    <x v="18"/>
    <x v="544"/>
    <x v="596"/>
    <d v="2015-05-25T00:00:00"/>
    <x v="4"/>
    <x v="4"/>
    <x v="143"/>
    <d v="2015-05-26T00:00:00"/>
    <d v="2015-05-26T00:00:00"/>
    <d v="2015-05-31T00:00:00"/>
    <d v="2015-05-26T00:00:00"/>
    <n v="13.956799999999999"/>
    <n v="11"/>
    <n v="1878.24"/>
    <x v="1108"/>
    <n v="205.95000000000002"/>
    <x v="1"/>
    <x v="1"/>
    <n v="7.4307862679955702E-3"/>
    <n v="1892.1967999999999"/>
    <x v="21"/>
    <s v="May 2015"/>
    <s v="May 2015  Week 22"/>
    <x v="1"/>
    <x v="1"/>
    <x v="1"/>
    <x v="1"/>
  </r>
  <r>
    <n v="1472"/>
    <s v="Tommy Ellis Ritchie"/>
    <x v="4"/>
    <n v="0.05"/>
    <n v="20.27"/>
    <n v="3.99"/>
    <x v="1"/>
    <x v="2"/>
    <x v="2"/>
    <x v="8"/>
    <x v="5"/>
    <s v="Fellowes Mighty 8 Compact Surge Protector"/>
    <n v="0.56999999999999995"/>
    <s v="United States"/>
    <x v="3"/>
    <x v="27"/>
    <x v="765"/>
    <x v="854"/>
    <d v="2015-05-25T00:00:00"/>
    <x v="4"/>
    <x v="4"/>
    <x v="143"/>
    <d v="2015-05-26T00:00:00"/>
    <d v="2015-05-26T00:00:00"/>
    <d v="2015-05-31T00:00:00"/>
    <d v="2015-05-26T00:00:00"/>
    <n v="309.25400000000002"/>
    <n v="30"/>
    <n v="621.55999999999995"/>
    <x v="1109"/>
    <n v="20.22"/>
    <x v="3"/>
    <x v="1"/>
    <n v="0.49754488705836936"/>
    <n v="930.81399999999996"/>
    <x v="21"/>
    <s v="May 2015"/>
    <s v="May 2015  Week 22"/>
    <x v="0"/>
    <x v="0"/>
    <x v="0"/>
    <x v="1"/>
  </r>
  <r>
    <n v="2339"/>
    <s v="Gordon Boswell"/>
    <x v="4"/>
    <n v="0.05"/>
    <n v="11.58"/>
    <n v="6.97"/>
    <x v="1"/>
    <x v="2"/>
    <x v="2"/>
    <x v="15"/>
    <x v="5"/>
    <s v="Peel &amp; Seel® Recycled Catalog Envelopes, Brown"/>
    <n v="0.35"/>
    <s v="United States"/>
    <x v="1"/>
    <x v="18"/>
    <x v="766"/>
    <x v="855"/>
    <d v="2015-05-25T00:00:00"/>
    <x v="4"/>
    <x v="4"/>
    <x v="143"/>
    <d v="2015-05-28T00:00:00"/>
    <d v="2015-05-28T00:00:00"/>
    <d v="2015-05-31T00:00:00"/>
    <d v="2015-05-28T00:00:00"/>
    <n v="2.806"/>
    <n v="6"/>
    <n v="73.959999999999994"/>
    <x v="1110"/>
    <n v="11.53"/>
    <x v="1"/>
    <x v="0"/>
    <n v="3.7939426717144405E-2"/>
    <n v="76.765999999999991"/>
    <x v="21"/>
    <s v="May 2015"/>
    <s v="May 2015  Week 22"/>
    <x v="0"/>
    <x v="0"/>
    <x v="0"/>
    <x v="1"/>
  </r>
  <r>
    <n v="2652"/>
    <s v="Brenda Ross"/>
    <x v="4"/>
    <n v="0.06"/>
    <n v="47.9"/>
    <n v="5.86"/>
    <x v="1"/>
    <x v="1"/>
    <x v="2"/>
    <x v="7"/>
    <x v="5"/>
    <s v="Xerox 1938"/>
    <n v="0.37"/>
    <s v="United States"/>
    <x v="2"/>
    <x v="8"/>
    <x v="478"/>
    <x v="524"/>
    <d v="2015-05-25T00:00:00"/>
    <x v="4"/>
    <x v="4"/>
    <x v="143"/>
    <d v="2015-05-27T00:00:00"/>
    <d v="2015-05-27T00:00:00"/>
    <d v="2015-05-31T00:00:00"/>
    <d v="2015-05-27T00:00:00"/>
    <n v="21.78"/>
    <n v="2"/>
    <n v="94.2"/>
    <x v="1111"/>
    <n v="47.839999999999996"/>
    <x v="2"/>
    <x v="2"/>
    <n v="0.23121019108280255"/>
    <n v="115.98"/>
    <x v="21"/>
    <s v="May 2015"/>
    <s v="May 2015  Week 22"/>
    <x v="0"/>
    <x v="0"/>
    <x v="0"/>
    <x v="1"/>
  </r>
  <r>
    <n v="129"/>
    <s v="Kara Allison"/>
    <x v="3"/>
    <n v="7.0000000000000007E-2"/>
    <n v="15.74"/>
    <n v="1.39"/>
    <x v="1"/>
    <x v="0"/>
    <x v="2"/>
    <x v="15"/>
    <x v="5"/>
    <s v="#10-4 1/8&quot; x 9 1/2&quot; Premium Diagonal Seam Envelopes"/>
    <n v="0.4"/>
    <s v="United States"/>
    <x v="1"/>
    <x v="10"/>
    <x v="218"/>
    <x v="229"/>
    <d v="2015-05-25T00:00:00"/>
    <x v="4"/>
    <x v="4"/>
    <x v="143"/>
    <d v="2015-05-26T00:00:00"/>
    <d v="2015-05-26T00:00:00"/>
    <d v="2015-05-31T00:00:00"/>
    <d v="2015-05-26T00:00:00"/>
    <n v="149.8887"/>
    <n v="14"/>
    <n v="217.23"/>
    <x v="1112"/>
    <n v="15.67"/>
    <x v="1"/>
    <x v="1"/>
    <n v="0.69000000000000006"/>
    <n v="367.11869999999999"/>
    <x v="21"/>
    <s v="May 2015"/>
    <s v="May 2015  Week 22"/>
    <x v="1"/>
    <x v="1"/>
    <x v="0"/>
    <x v="1"/>
  </r>
  <r>
    <n v="1054"/>
    <s v="Keith R Atkinson"/>
    <x v="3"/>
    <n v="0.03"/>
    <n v="5.44"/>
    <n v="7.46"/>
    <x v="2"/>
    <x v="3"/>
    <x v="2"/>
    <x v="5"/>
    <x v="5"/>
    <s v="Wilson Jones Custom Binder Spines &amp; Labels"/>
    <n v="0.36"/>
    <s v="United States"/>
    <x v="2"/>
    <x v="41"/>
    <x v="767"/>
    <x v="856"/>
    <d v="2015-05-25T00:00:00"/>
    <x v="4"/>
    <x v="4"/>
    <x v="143"/>
    <d v="2015-05-27T00:00:00"/>
    <d v="2015-05-27T00:00:00"/>
    <d v="2015-05-31T00:00:00"/>
    <d v="2015-05-27T00:00:00"/>
    <n v="-51.704000000000001"/>
    <n v="4"/>
    <n v="26.31"/>
    <x v="1113"/>
    <n v="5.41"/>
    <x v="2"/>
    <x v="2"/>
    <n v="-1.9651843405549223"/>
    <n v="-25.394000000000002"/>
    <x v="21"/>
    <s v="May 2015"/>
    <s v="May 2015  Week 22"/>
    <x v="0"/>
    <x v="0"/>
    <x v="0"/>
    <x v="1"/>
  </r>
  <r>
    <n v="1054"/>
    <s v="Keith R Atkinson"/>
    <x v="3"/>
    <n v="0.08"/>
    <n v="26.38"/>
    <n v="5.58"/>
    <x v="1"/>
    <x v="3"/>
    <x v="2"/>
    <x v="7"/>
    <x v="5"/>
    <s v="Xerox 1883"/>
    <n v="0.39"/>
    <s v="United States"/>
    <x v="2"/>
    <x v="41"/>
    <x v="767"/>
    <x v="856"/>
    <d v="2015-05-25T00:00:00"/>
    <x v="4"/>
    <x v="4"/>
    <x v="143"/>
    <d v="2015-05-26T00:00:00"/>
    <d v="2015-05-26T00:00:00"/>
    <d v="2015-05-31T00:00:00"/>
    <d v="2015-05-26T00:00:00"/>
    <n v="144.7482"/>
    <n v="8"/>
    <n v="209.78"/>
    <x v="1113"/>
    <n v="26.3"/>
    <x v="2"/>
    <x v="1"/>
    <n v="0.69"/>
    <n v="354.52819999999997"/>
    <x v="21"/>
    <s v="May 2015"/>
    <s v="May 2015  Week 22"/>
    <x v="1"/>
    <x v="1"/>
    <x v="1"/>
    <x v="1"/>
  </r>
  <r>
    <n v="1054"/>
    <s v="Keith R Atkinson"/>
    <x v="3"/>
    <n v="0.06"/>
    <n v="20.99"/>
    <n v="2.5"/>
    <x v="1"/>
    <x v="3"/>
    <x v="1"/>
    <x v="12"/>
    <x v="2"/>
    <s v="Accessory37"/>
    <n v="0.81"/>
    <s v="United States"/>
    <x v="2"/>
    <x v="41"/>
    <x v="767"/>
    <x v="856"/>
    <d v="2015-05-25T00:00:00"/>
    <x v="4"/>
    <x v="4"/>
    <x v="143"/>
    <d v="2015-05-27T00:00:00"/>
    <d v="2015-05-27T00:00:00"/>
    <d v="2015-05-31T00:00:00"/>
    <d v="2015-05-27T00:00:00"/>
    <n v="-112.18899999999999"/>
    <n v="1"/>
    <n v="17.829999999999998"/>
    <x v="1113"/>
    <n v="20.93"/>
    <x v="2"/>
    <x v="2"/>
    <n v="-6.2921480650588899"/>
    <n v="-94.358999999999995"/>
    <x v="21"/>
    <s v="May 2015"/>
    <s v="May 2015  Week 22"/>
    <x v="1"/>
    <x v="1"/>
    <x v="1"/>
    <x v="1"/>
  </r>
  <r>
    <n v="2391"/>
    <s v="Jacob McNeill"/>
    <x v="3"/>
    <n v="0.06"/>
    <n v="4.7699999999999996"/>
    <n v="2.39"/>
    <x v="1"/>
    <x v="3"/>
    <x v="1"/>
    <x v="1"/>
    <x v="1"/>
    <s v="Imation Primaris 3.5&quot; 2HD Unformatted Diskettes, 10/Pack"/>
    <n v="0.72"/>
    <s v="United States"/>
    <x v="3"/>
    <x v="11"/>
    <x v="768"/>
    <x v="857"/>
    <d v="2015-05-25T00:00:00"/>
    <x v="4"/>
    <x v="4"/>
    <x v="143"/>
    <d v="2015-05-26T00:00:00"/>
    <d v="2015-05-26T00:00:00"/>
    <d v="2015-05-31T00:00:00"/>
    <d v="2015-05-26T00:00:00"/>
    <n v="-45.64"/>
    <n v="9"/>
    <n v="42.46"/>
    <x v="1114"/>
    <n v="4.71"/>
    <x v="3"/>
    <x v="1"/>
    <n v="-1.0748940178991993"/>
    <n v="-3.1799999999999997"/>
    <x v="21"/>
    <s v="May 2015"/>
    <s v="May 2015  Week 22"/>
    <x v="0"/>
    <x v="0"/>
    <x v="0"/>
    <x v="1"/>
  </r>
  <r>
    <n v="2391"/>
    <s v="Jacob McNeill"/>
    <x v="3"/>
    <n v="0.1"/>
    <n v="27.18"/>
    <n v="8.23"/>
    <x v="1"/>
    <x v="3"/>
    <x v="2"/>
    <x v="15"/>
    <x v="5"/>
    <s v="Tyvek ® Top-Opening Peel &amp; Seel Envelopes, Plain White"/>
    <n v="0.38"/>
    <s v="United States"/>
    <x v="3"/>
    <x v="11"/>
    <x v="768"/>
    <x v="857"/>
    <d v="2015-05-25T00:00:00"/>
    <x v="4"/>
    <x v="4"/>
    <x v="143"/>
    <d v="2015-05-27T00:00:00"/>
    <d v="2015-05-27T00:00:00"/>
    <d v="2015-05-31T00:00:00"/>
    <d v="2015-05-27T00:00:00"/>
    <n v="204.49"/>
    <n v="12"/>
    <n v="314.06"/>
    <x v="1114"/>
    <n v="27.08"/>
    <x v="3"/>
    <x v="2"/>
    <n v="0.65111762083678282"/>
    <n v="518.54999999999995"/>
    <x v="21"/>
    <s v="May 2015"/>
    <s v="May 2015  Week 22"/>
    <x v="1"/>
    <x v="1"/>
    <x v="1"/>
    <x v="1"/>
  </r>
  <r>
    <n v="2868"/>
    <s v="Eugene Clayton"/>
    <x v="3"/>
    <n v="0.08"/>
    <n v="15.99"/>
    <n v="13.18"/>
    <x v="2"/>
    <x v="3"/>
    <x v="2"/>
    <x v="5"/>
    <x v="5"/>
    <s v="GBC Pre-Punched Binding Paper, Plastic, White, 8-1/2&quot; x 11&quot;"/>
    <n v="0.37"/>
    <s v="United States"/>
    <x v="2"/>
    <x v="4"/>
    <x v="68"/>
    <x v="71"/>
    <d v="2015-05-25T00:00:00"/>
    <x v="4"/>
    <x v="4"/>
    <x v="143"/>
    <d v="2015-05-27T00:00:00"/>
    <d v="2015-05-27T00:00:00"/>
    <d v="2015-05-31T00:00:00"/>
    <d v="2015-05-27T00:00:00"/>
    <n v="-66.584999999999994"/>
    <n v="4"/>
    <n v="66.02"/>
    <x v="1115"/>
    <n v="15.91"/>
    <x v="2"/>
    <x v="2"/>
    <n v="-1.0085580127234171"/>
    <n v="-0.56499999999999773"/>
    <x v="21"/>
    <s v="May 2015"/>
    <s v="May 2015  Week 22"/>
    <x v="1"/>
    <x v="1"/>
    <x v="0"/>
    <x v="1"/>
  </r>
  <r>
    <n v="2266"/>
    <s v="Brandon Beach"/>
    <x v="0"/>
    <n v="0.02"/>
    <n v="11.33"/>
    <n v="6.12"/>
    <x v="1"/>
    <x v="3"/>
    <x v="2"/>
    <x v="8"/>
    <x v="6"/>
    <s v="Holmes Replacement Filter for HEPA Air Cleaner, Medium Room"/>
    <n v="0.42"/>
    <s v="United States"/>
    <x v="1"/>
    <x v="6"/>
    <x v="769"/>
    <x v="858"/>
    <d v="2015-05-26T00:00:00"/>
    <x v="4"/>
    <x v="4"/>
    <x v="144"/>
    <d v="2015-05-28T00:00:00"/>
    <d v="2015-05-28T00:00:00"/>
    <d v="2015-05-31T00:00:00"/>
    <d v="2015-05-28T00:00:00"/>
    <n v="-14.52"/>
    <n v="3"/>
    <n v="35.35"/>
    <x v="1116"/>
    <n v="11.31"/>
    <x v="1"/>
    <x v="2"/>
    <n v="-0.41074964639321071"/>
    <n v="20.830000000000002"/>
    <x v="21"/>
    <s v="May 2015"/>
    <s v="May 2015  Week 22"/>
    <x v="0"/>
    <x v="0"/>
    <x v="0"/>
    <x v="1"/>
  </r>
  <r>
    <n v="2266"/>
    <s v="Brandon Beach"/>
    <x v="0"/>
    <n v="0.01"/>
    <n v="15.67"/>
    <n v="1.39"/>
    <x v="1"/>
    <x v="3"/>
    <x v="2"/>
    <x v="15"/>
    <x v="5"/>
    <s v="#10 White Business Envelopes,4 1/8 x 9 1/2"/>
    <n v="0.38"/>
    <s v="United States"/>
    <x v="1"/>
    <x v="6"/>
    <x v="769"/>
    <x v="858"/>
    <d v="2015-05-26T00:00:00"/>
    <x v="4"/>
    <x v="4"/>
    <x v="144"/>
    <d v="2015-05-27T00:00:00"/>
    <d v="2015-05-27T00:00:00"/>
    <d v="2015-05-31T00:00:00"/>
    <d v="2015-05-27T00:00:00"/>
    <n v="171.26490000000001"/>
    <n v="16"/>
    <n v="248.21"/>
    <x v="1116"/>
    <n v="15.66"/>
    <x v="1"/>
    <x v="1"/>
    <n v="0.69000000000000006"/>
    <n v="419.47490000000005"/>
    <x v="21"/>
    <s v="May 2015"/>
    <s v="May 2015  Week 22"/>
    <x v="1"/>
    <x v="1"/>
    <x v="1"/>
    <x v="1"/>
  </r>
  <r>
    <n v="2928"/>
    <s v="Leslie Woodard"/>
    <x v="0"/>
    <n v="0.02"/>
    <n v="5.58"/>
    <n v="2.99"/>
    <x v="1"/>
    <x v="1"/>
    <x v="2"/>
    <x v="5"/>
    <x v="5"/>
    <s v="Avery Heavy-Duty EZD ™ Binder With Locking Rings"/>
    <n v="0.37"/>
    <s v="United States"/>
    <x v="0"/>
    <x v="23"/>
    <x v="770"/>
    <x v="859"/>
    <d v="2015-05-26T00:00:00"/>
    <x v="4"/>
    <x v="4"/>
    <x v="144"/>
    <d v="2015-05-28T00:00:00"/>
    <d v="2015-05-28T00:00:00"/>
    <d v="2015-05-31T00:00:00"/>
    <d v="2015-05-28T00:00:00"/>
    <n v="689.32799999999997"/>
    <n v="42"/>
    <n v="236.83"/>
    <x v="1117"/>
    <n v="5.5600000000000005"/>
    <x v="0"/>
    <x v="2"/>
    <n v="2.9106447662880544"/>
    <n v="926.15800000000002"/>
    <x v="21"/>
    <s v="May 2015"/>
    <s v="May 2015  Week 22"/>
    <x v="0"/>
    <x v="0"/>
    <x v="0"/>
    <x v="1"/>
  </r>
  <r>
    <n v="2928"/>
    <s v="Leslie Woodard"/>
    <x v="0"/>
    <n v="0.02"/>
    <n v="54.1"/>
    <n v="19.989999999999998"/>
    <x v="1"/>
    <x v="1"/>
    <x v="2"/>
    <x v="6"/>
    <x v="5"/>
    <s v="Desktop 3-Pocket Hot File®"/>
    <n v="0.59"/>
    <s v="United States"/>
    <x v="0"/>
    <x v="23"/>
    <x v="770"/>
    <x v="859"/>
    <d v="2015-05-26T00:00:00"/>
    <x v="4"/>
    <x v="4"/>
    <x v="144"/>
    <d v="2015-05-27T00:00:00"/>
    <d v="2015-05-27T00:00:00"/>
    <d v="2015-05-31T00:00:00"/>
    <d v="2015-05-27T00:00:00"/>
    <n v="-33.585999999999999"/>
    <n v="36"/>
    <n v="1944.87"/>
    <x v="1117"/>
    <n v="54.08"/>
    <x v="0"/>
    <x v="1"/>
    <n v="-1.7269020551502156E-2"/>
    <n v="1911.2839999999999"/>
    <x v="21"/>
    <s v="May 2015"/>
    <s v="May 2015  Week 22"/>
    <x v="1"/>
    <x v="1"/>
    <x v="1"/>
    <x v="1"/>
  </r>
  <r>
    <n v="2941"/>
    <s v="Leah Pollock"/>
    <x v="0"/>
    <n v="0.05"/>
    <n v="2.62"/>
    <n v="0.8"/>
    <x v="1"/>
    <x v="0"/>
    <x v="2"/>
    <x v="14"/>
    <x v="2"/>
    <s v="Staples Metal Binder Clips"/>
    <n v="0.39"/>
    <s v="United States"/>
    <x v="3"/>
    <x v="33"/>
    <x v="462"/>
    <x v="860"/>
    <d v="2015-05-26T00:00:00"/>
    <x v="4"/>
    <x v="4"/>
    <x v="144"/>
    <d v="2015-05-27T00:00:00"/>
    <d v="2015-05-27T00:00:00"/>
    <d v="2015-05-31T00:00:00"/>
    <d v="2015-05-27T00:00:00"/>
    <n v="12.71"/>
    <n v="8"/>
    <n v="21.41"/>
    <x v="1118"/>
    <n v="2.5700000000000003"/>
    <x v="3"/>
    <x v="1"/>
    <n v="0.593647828117702"/>
    <n v="34.120000000000005"/>
    <x v="21"/>
    <s v="May 2015"/>
    <s v="May 2015  Week 22"/>
    <x v="0"/>
    <x v="0"/>
    <x v="0"/>
    <x v="1"/>
  </r>
  <r>
    <n v="241"/>
    <s v="Amy Ellis Holder"/>
    <x v="2"/>
    <n v="0.01"/>
    <n v="5.94"/>
    <n v="9.92"/>
    <x v="1"/>
    <x v="0"/>
    <x v="2"/>
    <x v="5"/>
    <x v="5"/>
    <s v="Storex Dura Pro™ Binders"/>
    <n v="0.38"/>
    <s v="United States"/>
    <x v="2"/>
    <x v="3"/>
    <x v="643"/>
    <x v="708"/>
    <d v="2015-05-26T00:00:00"/>
    <x v="4"/>
    <x v="4"/>
    <x v="144"/>
    <d v="2015-06-02T00:00:00"/>
    <d v="2015-06-02T00:00:00"/>
    <d v="2015-06-30T00:00:00"/>
    <d v="2015-06-02T00:00:00"/>
    <n v="-256.51900000000001"/>
    <n v="13"/>
    <n v="79.930000000000007"/>
    <x v="1119"/>
    <n v="5.9300000000000006"/>
    <x v="2"/>
    <x v="7"/>
    <n v="-3.2092956336794694"/>
    <n v="-176.589"/>
    <x v="21"/>
    <s v="May 2015"/>
    <s v="May 2015  Week 22"/>
    <x v="1"/>
    <x v="1"/>
    <x v="0"/>
    <x v="1"/>
  </r>
  <r>
    <n v="241"/>
    <s v="Amy Ellis Holder"/>
    <x v="2"/>
    <n v="0.02"/>
    <n v="125.99"/>
    <n v="3"/>
    <x v="1"/>
    <x v="0"/>
    <x v="1"/>
    <x v="12"/>
    <x v="5"/>
    <s v="270c"/>
    <n v="0.59"/>
    <s v="United States"/>
    <x v="2"/>
    <x v="3"/>
    <x v="643"/>
    <x v="708"/>
    <d v="2015-05-26T00:00:00"/>
    <x v="4"/>
    <x v="4"/>
    <x v="144"/>
    <d v="2015-05-26T00:00:00"/>
    <d v="2015-05-26T00:00:00"/>
    <d v="2015-05-31T00:00:00"/>
    <d v="2015-05-26T00:00:00"/>
    <n v="398.358"/>
    <n v="8"/>
    <n v="873.18"/>
    <x v="1119"/>
    <n v="125.97"/>
    <x v="2"/>
    <x v="6"/>
    <n v="0.45621521335807053"/>
    <n v="1271.538"/>
    <x v="21"/>
    <s v="May 2015"/>
    <s v="May 2015  Week 22"/>
    <x v="1"/>
    <x v="1"/>
    <x v="1"/>
    <x v="1"/>
  </r>
  <r>
    <n v="451"/>
    <s v="Joyce Murray"/>
    <x v="0"/>
    <n v="0.04"/>
    <n v="37.700000000000003"/>
    <n v="2.99"/>
    <x v="1"/>
    <x v="2"/>
    <x v="2"/>
    <x v="5"/>
    <x v="5"/>
    <s v="Vinyl Sectional Post Binders"/>
    <n v="0.35"/>
    <s v="United States"/>
    <x v="2"/>
    <x v="8"/>
    <x v="40"/>
    <x v="42"/>
    <d v="2015-05-27T00:00:00"/>
    <x v="4"/>
    <x v="4"/>
    <x v="145"/>
    <d v="2015-05-28T00:00:00"/>
    <d v="2015-05-28T00:00:00"/>
    <d v="2015-05-31T00:00:00"/>
    <d v="2015-05-28T00:00:00"/>
    <n v="299.6739"/>
    <n v="12"/>
    <n v="434.31"/>
    <x v="1120"/>
    <n v="37.660000000000004"/>
    <x v="2"/>
    <x v="1"/>
    <n v="0.69000000000000006"/>
    <n v="733.98389999999995"/>
    <x v="21"/>
    <s v="May 2015"/>
    <s v="May 2015  Week 22"/>
    <x v="1"/>
    <x v="1"/>
    <x v="0"/>
    <x v="1"/>
  </r>
  <r>
    <n v="452"/>
    <s v="Leslie Rowland"/>
    <x v="0"/>
    <n v="0.01"/>
    <n v="55.99"/>
    <n v="5"/>
    <x v="1"/>
    <x v="2"/>
    <x v="1"/>
    <x v="12"/>
    <x v="1"/>
    <s v="Accessory36"/>
    <n v="0.83"/>
    <s v="United States"/>
    <x v="2"/>
    <x v="8"/>
    <x v="771"/>
    <x v="861"/>
    <d v="2015-05-27T00:00:00"/>
    <x v="4"/>
    <x v="4"/>
    <x v="145"/>
    <d v="2015-05-28T00:00:00"/>
    <d v="2015-05-28T00:00:00"/>
    <d v="2015-05-31T00:00:00"/>
    <d v="2015-05-28T00:00:00"/>
    <n v="-235.89500000000001"/>
    <n v="1"/>
    <n v="51.83"/>
    <x v="1120"/>
    <n v="55.980000000000004"/>
    <x v="2"/>
    <x v="1"/>
    <n v="-4.5513216284005402"/>
    <n v="-184.065"/>
    <x v="21"/>
    <s v="May 2015"/>
    <s v="May 2015  Week 22"/>
    <x v="0"/>
    <x v="0"/>
    <x v="1"/>
    <x v="1"/>
  </r>
  <r>
    <n v="865"/>
    <s v="Dana Burgess"/>
    <x v="0"/>
    <n v="0.03"/>
    <n v="14.2"/>
    <n v="5.3"/>
    <x v="1"/>
    <x v="3"/>
    <x v="0"/>
    <x v="11"/>
    <x v="2"/>
    <s v="Coloredge Poster Frame"/>
    <n v="0.46"/>
    <s v="United States"/>
    <x v="1"/>
    <x v="2"/>
    <x v="283"/>
    <x v="300"/>
    <d v="2015-05-27T00:00:00"/>
    <x v="4"/>
    <x v="4"/>
    <x v="145"/>
    <d v="2015-05-28T00:00:00"/>
    <d v="2015-05-28T00:00:00"/>
    <d v="2015-05-31T00:00:00"/>
    <d v="2015-05-28T00:00:00"/>
    <n v="122.21"/>
    <n v="18"/>
    <n v="267.2"/>
    <x v="1121"/>
    <n v="14.17"/>
    <x v="1"/>
    <x v="1"/>
    <n v="0.45737275449101794"/>
    <n v="389.40999999999997"/>
    <x v="21"/>
    <s v="May 2015"/>
    <s v="May 2015  Week 22"/>
    <x v="1"/>
    <x v="1"/>
    <x v="0"/>
    <x v="1"/>
  </r>
  <r>
    <n v="370"/>
    <s v="Sam Oh"/>
    <x v="3"/>
    <n v="0.02"/>
    <n v="20.99"/>
    <n v="4.8099999999999996"/>
    <x v="1"/>
    <x v="3"/>
    <x v="1"/>
    <x v="12"/>
    <x v="6"/>
    <s v="1726 Digital Answering Machine"/>
    <n v="0.57999999999999996"/>
    <s v="United States"/>
    <x v="3"/>
    <x v="29"/>
    <x v="468"/>
    <x v="512"/>
    <d v="2015-05-27T00:00:00"/>
    <x v="4"/>
    <x v="4"/>
    <x v="145"/>
    <d v="2015-05-29T00:00:00"/>
    <d v="2015-05-29T00:00:00"/>
    <d v="2015-05-31T00:00:00"/>
    <d v="2015-05-29T00:00:00"/>
    <n v="49.787999999999997"/>
    <n v="15"/>
    <n v="266.39"/>
    <x v="1122"/>
    <n v="20.97"/>
    <x v="3"/>
    <x v="2"/>
    <n v="0.18689890761665229"/>
    <n v="316.178"/>
    <x v="21"/>
    <s v="May 2015"/>
    <s v="May 2015  Week 22"/>
    <x v="0"/>
    <x v="0"/>
    <x v="0"/>
    <x v="1"/>
  </r>
  <r>
    <n v="371"/>
    <s v="Roberta Mullins Peters"/>
    <x v="3"/>
    <n v="0.05"/>
    <n v="5.4"/>
    <n v="7.78"/>
    <x v="2"/>
    <x v="3"/>
    <x v="2"/>
    <x v="5"/>
    <x v="5"/>
    <s v="3M Organizer Strips"/>
    <n v="0.37"/>
    <s v="United States"/>
    <x v="3"/>
    <x v="35"/>
    <x v="772"/>
    <x v="862"/>
    <d v="2015-05-27T00:00:00"/>
    <x v="4"/>
    <x v="4"/>
    <x v="145"/>
    <d v="2015-05-29T00:00:00"/>
    <d v="2015-05-29T00:00:00"/>
    <d v="2015-05-31T00:00:00"/>
    <d v="2015-05-29T00:00:00"/>
    <n v="-132.62950000000001"/>
    <n v="9"/>
    <n v="51.82"/>
    <x v="1122"/>
    <n v="5.3500000000000005"/>
    <x v="3"/>
    <x v="2"/>
    <n v="-2.5594268622153611"/>
    <n v="-80.809500000000014"/>
    <x v="21"/>
    <s v="May 2015"/>
    <s v="May 2015  Week 22"/>
    <x v="0"/>
    <x v="0"/>
    <x v="1"/>
    <x v="1"/>
  </r>
  <r>
    <n v="250"/>
    <s v="Brenda Nelson Blanchard"/>
    <x v="0"/>
    <n v="0.02"/>
    <n v="2.58"/>
    <n v="1.3"/>
    <x v="2"/>
    <x v="3"/>
    <x v="2"/>
    <x v="2"/>
    <x v="2"/>
    <s v="DIXON Oriole® Pencils"/>
    <n v="0.59"/>
    <s v="United States"/>
    <x v="1"/>
    <x v="7"/>
    <x v="773"/>
    <x v="863"/>
    <d v="2015-05-28T00:00:00"/>
    <x v="4"/>
    <x v="4"/>
    <x v="146"/>
    <d v="2015-05-29T00:00:00"/>
    <d v="2015-05-29T00:00:00"/>
    <d v="2015-05-31T00:00:00"/>
    <d v="2015-05-29T00:00:00"/>
    <n v="1.1080000000000001"/>
    <n v="39"/>
    <n v="109.74"/>
    <x v="1123"/>
    <n v="2.56"/>
    <x v="1"/>
    <x v="1"/>
    <n v="1.009659194459632E-2"/>
    <n v="110.848"/>
    <x v="21"/>
    <s v="May 2015"/>
    <s v="May 2015  Week 22"/>
    <x v="0"/>
    <x v="0"/>
    <x v="0"/>
    <x v="1"/>
  </r>
  <r>
    <n v="250"/>
    <s v="Brenda Nelson Blanchard"/>
    <x v="0"/>
    <n v="0.02"/>
    <n v="65.989999999999995"/>
    <n v="3.9"/>
    <x v="1"/>
    <x v="3"/>
    <x v="1"/>
    <x v="12"/>
    <x v="5"/>
    <s v="StarTAC Series"/>
    <n v="0.55000000000000004"/>
    <s v="United States"/>
    <x v="1"/>
    <x v="7"/>
    <x v="773"/>
    <x v="863"/>
    <d v="2015-05-28T00:00:00"/>
    <x v="4"/>
    <x v="4"/>
    <x v="146"/>
    <d v="2015-05-29T00:00:00"/>
    <d v="2015-05-29T00:00:00"/>
    <d v="2015-05-31T00:00:00"/>
    <d v="2015-05-29T00:00:00"/>
    <n v="1061.3789999999999"/>
    <n v="27"/>
    <n v="1543.55"/>
    <x v="1123"/>
    <n v="65.97"/>
    <x v="1"/>
    <x v="1"/>
    <n v="0.68762204010236139"/>
    <n v="2604.9290000000001"/>
    <x v="21"/>
    <s v="May 2015"/>
    <s v="May 2015  Week 22"/>
    <x v="1"/>
    <x v="1"/>
    <x v="1"/>
    <x v="1"/>
  </r>
  <r>
    <n v="3011"/>
    <s v="Tammy Raynor"/>
    <x v="0"/>
    <n v="0.03"/>
    <n v="5.98"/>
    <n v="5.35"/>
    <x v="1"/>
    <x v="3"/>
    <x v="2"/>
    <x v="7"/>
    <x v="5"/>
    <s v="Xerox 1947"/>
    <n v="0.4"/>
    <s v="United States"/>
    <x v="3"/>
    <x v="35"/>
    <x v="203"/>
    <x v="265"/>
    <d v="2015-05-28T00:00:00"/>
    <x v="4"/>
    <x v="4"/>
    <x v="146"/>
    <d v="2015-05-29T00:00:00"/>
    <d v="2015-05-29T00:00:00"/>
    <d v="2015-05-31T00:00:00"/>
    <d v="2015-05-29T00:00:00"/>
    <n v="-23.5"/>
    <n v="16"/>
    <n v="107.08"/>
    <x v="1124"/>
    <n v="5.95"/>
    <x v="3"/>
    <x v="1"/>
    <n v="-0.21946208442286141"/>
    <n v="83.58"/>
    <x v="21"/>
    <s v="May 2015"/>
    <s v="May 2015  Week 22"/>
    <x v="1"/>
    <x v="1"/>
    <x v="0"/>
    <x v="1"/>
  </r>
  <r>
    <n v="3154"/>
    <s v="Faye Manning"/>
    <x v="0"/>
    <n v="0.03"/>
    <n v="17.7"/>
    <n v="9.4700000000000006"/>
    <x v="1"/>
    <x v="1"/>
    <x v="2"/>
    <x v="6"/>
    <x v="5"/>
    <s v="Portfile® Personal File Boxes"/>
    <n v="0.59"/>
    <s v="United States"/>
    <x v="0"/>
    <x v="12"/>
    <x v="202"/>
    <x v="213"/>
    <d v="2015-05-28T00:00:00"/>
    <x v="4"/>
    <x v="4"/>
    <x v="146"/>
    <d v="2015-05-30T00:00:00"/>
    <d v="2015-05-30T00:00:00"/>
    <d v="2015-05-31T00:00:00"/>
    <d v="2015-05-30T00:00:00"/>
    <n v="28.182600000000001"/>
    <n v="11"/>
    <n v="201.77"/>
    <x v="1125"/>
    <n v="17.669999999999998"/>
    <x v="0"/>
    <x v="2"/>
    <n v="0.13967685979085095"/>
    <n v="229.95260000000002"/>
    <x v="21"/>
    <s v="May 2015"/>
    <s v="May 2015  Week 22"/>
    <x v="1"/>
    <x v="1"/>
    <x v="0"/>
    <x v="1"/>
  </r>
  <r>
    <n v="1627"/>
    <s v="Aaron Day"/>
    <x v="1"/>
    <n v="0.06"/>
    <n v="43.57"/>
    <n v="16.36"/>
    <x v="1"/>
    <x v="3"/>
    <x v="2"/>
    <x v="6"/>
    <x v="5"/>
    <s v="Trav-L-File Heavy-Duty Shuttle II, Black"/>
    <n v="0.55000000000000004"/>
    <s v="United States"/>
    <x v="0"/>
    <x v="34"/>
    <x v="774"/>
    <x v="864"/>
    <d v="2015-05-28T00:00:00"/>
    <x v="4"/>
    <x v="4"/>
    <x v="146"/>
    <d v="2015-05-30T00:00:00"/>
    <d v="2015-05-30T00:00:00"/>
    <d v="2015-05-31T00:00:00"/>
    <d v="2015-05-30T00:00:00"/>
    <n v="-38.808"/>
    <n v="17"/>
    <n v="710.16"/>
    <x v="1126"/>
    <n v="43.51"/>
    <x v="0"/>
    <x v="2"/>
    <n v="-5.4646840148698889E-2"/>
    <n v="671.35199999999998"/>
    <x v="21"/>
    <s v="May 2015"/>
    <s v="May 2015  Week 22"/>
    <x v="0"/>
    <x v="0"/>
    <x v="0"/>
    <x v="1"/>
  </r>
  <r>
    <n v="2765"/>
    <s v="Tracy Schultz"/>
    <x v="2"/>
    <n v="0.03"/>
    <n v="5.85"/>
    <n v="2.27"/>
    <x v="1"/>
    <x v="3"/>
    <x v="2"/>
    <x v="2"/>
    <x v="2"/>
    <s v="Dixon My First Ticonderoga Pencil, #2"/>
    <n v="0.56000000000000005"/>
    <s v="United States"/>
    <x v="3"/>
    <x v="33"/>
    <x v="775"/>
    <x v="865"/>
    <d v="2015-05-28T00:00:00"/>
    <x v="4"/>
    <x v="4"/>
    <x v="146"/>
    <d v="2015-05-30T00:00:00"/>
    <d v="2015-05-30T00:00:00"/>
    <d v="2015-05-31T00:00:00"/>
    <d v="2015-05-30T00:00:00"/>
    <n v="-5.08"/>
    <n v="7"/>
    <n v="41.4"/>
    <x v="1127"/>
    <n v="5.8199999999999994"/>
    <x v="3"/>
    <x v="2"/>
    <n v="-0.12270531400966184"/>
    <n v="36.32"/>
    <x v="21"/>
    <s v="May 2015"/>
    <s v="May 2015  Week 22"/>
    <x v="0"/>
    <x v="0"/>
    <x v="0"/>
    <x v="1"/>
  </r>
  <r>
    <n v="15"/>
    <s v="Timothy Reese"/>
    <x v="4"/>
    <n v="0.01"/>
    <n v="35.94"/>
    <n v="6.66"/>
    <x v="1"/>
    <x v="0"/>
    <x v="2"/>
    <x v="15"/>
    <x v="5"/>
    <s v="Tyvek ® Top-Opening Peel &amp; Seel ® Envelopes, Gray"/>
    <n v="0.4"/>
    <s v="United States"/>
    <x v="3"/>
    <x v="11"/>
    <x v="593"/>
    <x v="654"/>
    <d v="2015-05-28T00:00:00"/>
    <x v="4"/>
    <x v="4"/>
    <x v="146"/>
    <d v="2015-05-28T00:00:00"/>
    <d v="2015-05-28T00:00:00"/>
    <d v="2015-05-31T00:00:00"/>
    <d v="2015-05-28T00:00:00"/>
    <n v="261.87569999999999"/>
    <n v="10"/>
    <n v="379.53"/>
    <x v="1128"/>
    <n v="35.93"/>
    <x v="3"/>
    <x v="6"/>
    <n v="0.69000000000000006"/>
    <n v="641.40570000000002"/>
    <x v="21"/>
    <s v="May 2015"/>
    <s v="May 2015  Week 22"/>
    <x v="1"/>
    <x v="1"/>
    <x v="0"/>
    <x v="1"/>
  </r>
  <r>
    <n v="2709"/>
    <s v="Stanley Steele"/>
    <x v="4"/>
    <n v="7.0000000000000007E-2"/>
    <n v="60.97"/>
    <n v="4.5"/>
    <x v="1"/>
    <x v="1"/>
    <x v="2"/>
    <x v="8"/>
    <x v="5"/>
    <s v="Tripp Lite Isotel 6 Outlet Surge Protector with Fax/Modem Protection"/>
    <n v="0.56000000000000005"/>
    <s v="United States"/>
    <x v="3"/>
    <x v="36"/>
    <x v="776"/>
    <x v="866"/>
    <d v="2015-05-28T00:00:00"/>
    <x v="4"/>
    <x v="4"/>
    <x v="146"/>
    <d v="2015-05-30T00:00:00"/>
    <d v="2015-05-30T00:00:00"/>
    <d v="2015-05-31T00:00:00"/>
    <d v="2015-05-30T00:00:00"/>
    <n v="-41.77"/>
    <n v="1"/>
    <n v="57.84"/>
    <x v="1129"/>
    <n v="60.9"/>
    <x v="3"/>
    <x v="2"/>
    <n v="-0.72216459197786997"/>
    <n v="16.07"/>
    <x v="21"/>
    <s v="May 2015"/>
    <s v="May 2015  Week 22"/>
    <x v="0"/>
    <x v="0"/>
    <x v="0"/>
    <x v="1"/>
  </r>
  <r>
    <n v="2709"/>
    <s v="Stanley Steele"/>
    <x v="4"/>
    <n v="0"/>
    <n v="90.98"/>
    <n v="56.2"/>
    <x v="1"/>
    <x v="1"/>
    <x v="0"/>
    <x v="11"/>
    <x v="6"/>
    <s v="Eldon ClusterMat Chair Mat with Cordless Antistatic Protection"/>
    <n v="0.74"/>
    <s v="United States"/>
    <x v="3"/>
    <x v="36"/>
    <x v="776"/>
    <x v="866"/>
    <d v="2015-05-28T00:00:00"/>
    <x v="4"/>
    <x v="4"/>
    <x v="146"/>
    <d v="2015-05-30T00:00:00"/>
    <d v="2015-05-30T00:00:00"/>
    <d v="2015-05-31T00:00:00"/>
    <d v="2015-05-30T00:00:00"/>
    <n v="-1014.11"/>
    <n v="15"/>
    <n v="1425.71"/>
    <x v="1129"/>
    <n v="90.98"/>
    <x v="3"/>
    <x v="2"/>
    <n v="-0.71130173737997204"/>
    <n v="411.6"/>
    <x v="21"/>
    <s v="May 2015"/>
    <s v="May 2015  Week 22"/>
    <x v="1"/>
    <x v="1"/>
    <x v="1"/>
    <x v="1"/>
  </r>
  <r>
    <n v="3206"/>
    <s v="Dana Rankin"/>
    <x v="3"/>
    <n v="0.05"/>
    <n v="35.44"/>
    <n v="5.09"/>
    <x v="1"/>
    <x v="1"/>
    <x v="2"/>
    <x v="7"/>
    <x v="5"/>
    <s v="Xerox 1932"/>
    <n v="0.38"/>
    <s v="United States"/>
    <x v="2"/>
    <x v="37"/>
    <x v="547"/>
    <x v="599"/>
    <d v="2015-05-28T00:00:00"/>
    <x v="4"/>
    <x v="4"/>
    <x v="146"/>
    <d v="2015-05-29T00:00:00"/>
    <d v="2015-05-29T00:00:00"/>
    <d v="2015-05-31T00:00:00"/>
    <d v="2015-05-29T00:00:00"/>
    <n v="553.33169999999996"/>
    <n v="23"/>
    <n v="801.93"/>
    <x v="1130"/>
    <n v="35.39"/>
    <x v="2"/>
    <x v="1"/>
    <n v="0.69"/>
    <n v="1355.2617"/>
    <x v="21"/>
    <s v="May 2015"/>
    <s v="May 2015  Week 22"/>
    <x v="1"/>
    <x v="1"/>
    <x v="0"/>
    <x v="1"/>
  </r>
  <r>
    <n v="663"/>
    <s v="Hilda Bennett"/>
    <x v="0"/>
    <n v="0.02"/>
    <n v="14.58"/>
    <n v="7.4"/>
    <x v="1"/>
    <x v="2"/>
    <x v="0"/>
    <x v="11"/>
    <x v="5"/>
    <s v="DAX Clear Channel Poster Frame"/>
    <n v="0.48"/>
    <s v="United States"/>
    <x v="3"/>
    <x v="27"/>
    <x v="647"/>
    <x v="714"/>
    <d v="2015-05-29T00:00:00"/>
    <x v="4"/>
    <x v="4"/>
    <x v="147"/>
    <d v="2015-06-01T00:00:00"/>
    <d v="2015-06-01T00:00:00"/>
    <d v="2015-06-30T00:00:00"/>
    <d v="2015-06-01T00:00:00"/>
    <n v="10.802"/>
    <n v="17"/>
    <n v="261.33999999999997"/>
    <x v="1131"/>
    <n v="14.56"/>
    <x v="3"/>
    <x v="0"/>
    <n v="4.1333129256906714E-2"/>
    <n v="272.142"/>
    <x v="21"/>
    <s v="May 2015"/>
    <s v="May 2015  Week 22"/>
    <x v="0"/>
    <x v="0"/>
    <x v="0"/>
    <x v="1"/>
  </r>
  <r>
    <n v="1026"/>
    <s v="Eugene Kerr"/>
    <x v="1"/>
    <n v="0.1"/>
    <n v="5.98"/>
    <n v="3.85"/>
    <x v="1"/>
    <x v="0"/>
    <x v="1"/>
    <x v="1"/>
    <x v="1"/>
    <s v="Imation 3.5&quot; IBM-Formatted Diskettes, 10/Pack"/>
    <n v="0.68"/>
    <s v="United States"/>
    <x v="3"/>
    <x v="11"/>
    <x v="286"/>
    <x v="304"/>
    <d v="2015-05-29T00:00:00"/>
    <x v="4"/>
    <x v="4"/>
    <x v="147"/>
    <d v="2015-05-30T00:00:00"/>
    <d v="2015-05-30T00:00:00"/>
    <d v="2015-05-31T00:00:00"/>
    <d v="2015-05-30T00:00:00"/>
    <n v="18.922000000000001"/>
    <n v="26"/>
    <n v="151.55000000000001"/>
    <x v="1132"/>
    <n v="5.8800000000000008"/>
    <x v="3"/>
    <x v="1"/>
    <n v="0.12485648300890795"/>
    <n v="170.47200000000001"/>
    <x v="21"/>
    <s v="May 2015"/>
    <s v="May 2015  Week 22"/>
    <x v="1"/>
    <x v="1"/>
    <x v="0"/>
    <x v="1"/>
  </r>
  <r>
    <n v="1026"/>
    <s v="Eugene Kerr"/>
    <x v="1"/>
    <n v="7.0000000000000007E-2"/>
    <n v="2.61"/>
    <n v="0.5"/>
    <x v="1"/>
    <x v="0"/>
    <x v="2"/>
    <x v="13"/>
    <x v="5"/>
    <s v="Avery 494"/>
    <n v="0.39"/>
    <s v="United States"/>
    <x v="3"/>
    <x v="11"/>
    <x v="286"/>
    <x v="304"/>
    <d v="2015-05-29T00:00:00"/>
    <x v="4"/>
    <x v="4"/>
    <x v="147"/>
    <d v="2015-06-01T00:00:00"/>
    <d v="2015-06-01T00:00:00"/>
    <d v="2015-06-30T00:00:00"/>
    <d v="2015-06-01T00:00:00"/>
    <n v="39.350700000000003"/>
    <n v="22"/>
    <n v="57.03"/>
    <x v="1132"/>
    <n v="2.54"/>
    <x v="3"/>
    <x v="0"/>
    <n v="0.69000000000000006"/>
    <n v="96.380700000000004"/>
    <x v="21"/>
    <s v="May 2015"/>
    <s v="May 2015  Week 22"/>
    <x v="1"/>
    <x v="1"/>
    <x v="1"/>
    <x v="1"/>
  </r>
  <r>
    <n v="1713"/>
    <s v="Rosemary Stark"/>
    <x v="1"/>
    <n v="0.01"/>
    <n v="23.99"/>
    <n v="6.3"/>
    <x v="1"/>
    <x v="3"/>
    <x v="1"/>
    <x v="3"/>
    <x v="6"/>
    <s v="TI 36X Solar Scientific Calculator"/>
    <n v="0.38"/>
    <s v="United States"/>
    <x v="0"/>
    <x v="5"/>
    <x v="532"/>
    <x v="583"/>
    <d v="2015-05-29T00:00:00"/>
    <x v="4"/>
    <x v="4"/>
    <x v="147"/>
    <d v="2015-05-31T00:00:00"/>
    <d v="2015-05-31T00:00:00"/>
    <d v="2015-05-31T00:00:00"/>
    <d v="2015-05-31T00:00:00"/>
    <n v="-6.202"/>
    <n v="11"/>
    <n v="284.39"/>
    <x v="1133"/>
    <n v="23.979999999999997"/>
    <x v="0"/>
    <x v="2"/>
    <n v="-2.1808080452899187E-2"/>
    <n v="278.18799999999999"/>
    <x v="21"/>
    <s v="May 2015"/>
    <s v="May 2015  Week 22"/>
    <x v="0"/>
    <x v="0"/>
    <x v="0"/>
    <x v="1"/>
  </r>
  <r>
    <n v="2670"/>
    <s v="Yvonne Mann"/>
    <x v="1"/>
    <n v="0.05"/>
    <n v="165.2"/>
    <n v="19.989999999999998"/>
    <x v="1"/>
    <x v="2"/>
    <x v="2"/>
    <x v="6"/>
    <x v="5"/>
    <s v="Economy Rollaway Files"/>
    <n v="0.59"/>
    <s v="United States"/>
    <x v="2"/>
    <x v="8"/>
    <x v="10"/>
    <x v="10"/>
    <d v="2015-05-29T00:00:00"/>
    <x v="4"/>
    <x v="4"/>
    <x v="147"/>
    <d v="2015-05-29T00:00:00"/>
    <d v="2015-05-29T00:00:00"/>
    <d v="2015-05-31T00:00:00"/>
    <d v="2015-05-29T00:00:00"/>
    <n v="2008.71"/>
    <n v="167"/>
    <n v="27587.55"/>
    <x v="1134"/>
    <n v="165.14999999999998"/>
    <x v="2"/>
    <x v="6"/>
    <n v="7.2812192456379779E-2"/>
    <n v="29596.26"/>
    <x v="21"/>
    <s v="May 2015"/>
    <s v="May 2015  Week 22"/>
    <x v="0"/>
    <x v="0"/>
    <x v="0"/>
    <x v="1"/>
  </r>
  <r>
    <n v="2670"/>
    <s v="Yvonne Mann"/>
    <x v="1"/>
    <n v="0.09"/>
    <n v="17.989999999999998"/>
    <n v="8.65"/>
    <x v="1"/>
    <x v="2"/>
    <x v="2"/>
    <x v="2"/>
    <x v="5"/>
    <s v="Model L Table or Wall-Mount Pencil Sharpener"/>
    <n v="0.56999999999999995"/>
    <s v="United States"/>
    <x v="2"/>
    <x v="8"/>
    <x v="10"/>
    <x v="10"/>
    <d v="2015-05-29T00:00:00"/>
    <x v="4"/>
    <x v="4"/>
    <x v="147"/>
    <d v="2015-05-29T00:00:00"/>
    <d v="2015-05-29T00:00:00"/>
    <d v="2015-05-31T00:00:00"/>
    <d v="2015-05-29T00:00:00"/>
    <n v="-80.53"/>
    <n v="71"/>
    <n v="1191.58"/>
    <x v="1134"/>
    <n v="17.899999999999999"/>
    <x v="2"/>
    <x v="6"/>
    <n v="-6.7582537471256657E-2"/>
    <n v="1111.05"/>
    <x v="21"/>
    <s v="May 2015"/>
    <s v="May 2015  Week 22"/>
    <x v="1"/>
    <x v="1"/>
    <x v="1"/>
    <x v="1"/>
  </r>
  <r>
    <n v="2671"/>
    <s v="Lloyd Fuller"/>
    <x v="1"/>
    <n v="0.05"/>
    <n v="165.2"/>
    <n v="19.989999999999998"/>
    <x v="1"/>
    <x v="2"/>
    <x v="2"/>
    <x v="6"/>
    <x v="5"/>
    <s v="Economy Rollaway Files"/>
    <n v="0.59"/>
    <s v="United States"/>
    <x v="0"/>
    <x v="34"/>
    <x v="490"/>
    <x v="538"/>
    <d v="2015-05-29T00:00:00"/>
    <x v="4"/>
    <x v="4"/>
    <x v="147"/>
    <d v="2015-05-29T00:00:00"/>
    <d v="2015-05-29T00:00:00"/>
    <d v="2015-05-31T00:00:00"/>
    <d v="2015-05-29T00:00:00"/>
    <n v="-48.957999999999998"/>
    <n v="42"/>
    <n v="6938.19"/>
    <x v="1135"/>
    <n v="165.14999999999998"/>
    <x v="0"/>
    <x v="6"/>
    <n v="-7.0563071925098626E-3"/>
    <n v="6889.232"/>
    <x v="21"/>
    <s v="May 2015"/>
    <s v="May 2015  Week 22"/>
    <x v="0"/>
    <x v="0"/>
    <x v="0"/>
    <x v="1"/>
  </r>
  <r>
    <n v="759"/>
    <s v="Bernice F Day"/>
    <x v="2"/>
    <n v="0"/>
    <n v="20.99"/>
    <n v="3.3"/>
    <x v="1"/>
    <x v="0"/>
    <x v="1"/>
    <x v="12"/>
    <x v="1"/>
    <s v="Accessory39"/>
    <n v="0.81"/>
    <s v="United States"/>
    <x v="1"/>
    <x v="10"/>
    <x v="777"/>
    <x v="867"/>
    <d v="2015-05-29T00:00:00"/>
    <x v="4"/>
    <x v="4"/>
    <x v="147"/>
    <d v="2015-06-05T00:00:00"/>
    <d v="2015-06-05T00:00:00"/>
    <d v="2015-06-30T00:00:00"/>
    <d v="2015-06-05T00:00:00"/>
    <n v="-92.960999999999999"/>
    <n v="5"/>
    <n v="92.96"/>
    <x v="1136"/>
    <n v="20.99"/>
    <x v="1"/>
    <x v="7"/>
    <n v="-1.0000107573149741"/>
    <n v="-1.0000000000047748E-3"/>
    <x v="21"/>
    <s v="May 2015"/>
    <s v="May 2015  Week 22"/>
    <x v="0"/>
    <x v="0"/>
    <x v="0"/>
    <x v="1"/>
  </r>
  <r>
    <n v="649"/>
    <s v="Roger Meyer"/>
    <x v="4"/>
    <n v="0.02"/>
    <n v="3.78"/>
    <n v="0.71"/>
    <x v="1"/>
    <x v="2"/>
    <x v="2"/>
    <x v="14"/>
    <x v="2"/>
    <s v="Staples Bulldog Clip"/>
    <n v="0.39"/>
    <s v="United States"/>
    <x v="1"/>
    <x v="10"/>
    <x v="388"/>
    <x v="420"/>
    <d v="2015-05-29T00:00:00"/>
    <x v="4"/>
    <x v="4"/>
    <x v="147"/>
    <d v="2015-05-30T00:00:00"/>
    <d v="2015-05-30T00:00:00"/>
    <d v="2015-05-31T00:00:00"/>
    <d v="2015-05-30T00:00:00"/>
    <n v="106.7499"/>
    <n v="40"/>
    <n v="154.71"/>
    <x v="1137"/>
    <n v="3.76"/>
    <x v="1"/>
    <x v="1"/>
    <n v="0.69"/>
    <n v="261.4599"/>
    <x v="21"/>
    <s v="May 2015"/>
    <s v="May 2015  Week 22"/>
    <x v="0"/>
    <x v="0"/>
    <x v="0"/>
    <x v="1"/>
  </r>
  <r>
    <n v="2393"/>
    <s v="Debbie Dillon"/>
    <x v="4"/>
    <n v="0.02"/>
    <n v="6.48"/>
    <n v="7.91"/>
    <x v="1"/>
    <x v="3"/>
    <x v="2"/>
    <x v="7"/>
    <x v="5"/>
    <s v="Xerox 216"/>
    <n v="0.37"/>
    <s v="United States"/>
    <x v="0"/>
    <x v="5"/>
    <x v="33"/>
    <x v="35"/>
    <d v="2015-05-29T00:00:00"/>
    <x v="4"/>
    <x v="4"/>
    <x v="147"/>
    <d v="2015-05-31T00:00:00"/>
    <d v="2015-05-31T00:00:00"/>
    <d v="2015-05-31T00:00:00"/>
    <d v="2015-05-31T00:00:00"/>
    <n v="-1191.5260000000001"/>
    <n v="2"/>
    <n v="16.5"/>
    <x v="1138"/>
    <n v="6.4600000000000009"/>
    <x v="0"/>
    <x v="2"/>
    <n v="-72.213696969696969"/>
    <n v="-1175.0260000000001"/>
    <x v="21"/>
    <s v="May 2015"/>
    <s v="May 2015  Week 22"/>
    <x v="1"/>
    <x v="1"/>
    <x v="0"/>
    <x v="1"/>
  </r>
  <r>
    <n v="1060"/>
    <s v="Gene Gilliam"/>
    <x v="2"/>
    <n v="7.0000000000000007E-2"/>
    <n v="6.3"/>
    <n v="0.5"/>
    <x v="1"/>
    <x v="0"/>
    <x v="2"/>
    <x v="13"/>
    <x v="5"/>
    <s v="Avery 51"/>
    <n v="0.39"/>
    <s v="United States"/>
    <x v="0"/>
    <x v="5"/>
    <x v="78"/>
    <x v="306"/>
    <d v="2015-05-30T00:00:00"/>
    <x v="4"/>
    <x v="4"/>
    <x v="148"/>
    <d v="2015-05-30T00:00:00"/>
    <d v="2015-05-30T00:00:00"/>
    <d v="2015-05-31T00:00:00"/>
    <d v="2015-05-30T00:00:00"/>
    <n v="4.1673999999999998"/>
    <n v="20"/>
    <n v="121.87"/>
    <x v="1139"/>
    <n v="6.2299999999999995"/>
    <x v="0"/>
    <x v="6"/>
    <n v="3.4195454172478865E-2"/>
    <n v="126.03740000000001"/>
    <x v="21"/>
    <s v="May 2015"/>
    <s v="May 2015  Week 22"/>
    <x v="1"/>
    <x v="1"/>
    <x v="0"/>
    <x v="1"/>
  </r>
  <r>
    <n v="1062"/>
    <s v="Willie Robinson"/>
    <x v="2"/>
    <n v="0.04"/>
    <n v="22.38"/>
    <n v="15.1"/>
    <x v="1"/>
    <x v="0"/>
    <x v="2"/>
    <x v="5"/>
    <x v="5"/>
    <s v="Avery Flip-Chart Easel Binder, Black"/>
    <n v="0.38"/>
    <s v="United States"/>
    <x v="3"/>
    <x v="11"/>
    <x v="521"/>
    <x v="571"/>
    <d v="2015-05-30T00:00:00"/>
    <x v="4"/>
    <x v="4"/>
    <x v="148"/>
    <d v="2015-06-07T00:00:00"/>
    <d v="2015-06-07T00:00:00"/>
    <d v="2015-06-30T00:00:00"/>
    <d v="2015-06-07T00:00:00"/>
    <n v="16.021799999999999"/>
    <n v="18"/>
    <n v="403.53"/>
    <x v="1140"/>
    <n v="22.34"/>
    <x v="3"/>
    <x v="8"/>
    <n v="3.9704111218496763E-2"/>
    <n v="419.55179999999996"/>
    <x v="21"/>
    <s v="May 2015"/>
    <s v="May 2015  Week 22"/>
    <x v="1"/>
    <x v="1"/>
    <x v="0"/>
    <x v="1"/>
  </r>
  <r>
    <n v="1062"/>
    <s v="Willie Robinson"/>
    <x v="2"/>
    <n v="0.06"/>
    <n v="17.78"/>
    <n v="5.03"/>
    <x v="1"/>
    <x v="0"/>
    <x v="0"/>
    <x v="11"/>
    <x v="5"/>
    <s v="Seth Thomas 13 1/2&quot; Wall Clock"/>
    <n v="0.54"/>
    <s v="United States"/>
    <x v="3"/>
    <x v="11"/>
    <x v="521"/>
    <x v="571"/>
    <d v="2015-05-30T00:00:00"/>
    <x v="4"/>
    <x v="4"/>
    <x v="148"/>
    <d v="2015-06-02T00:00:00"/>
    <d v="2015-06-02T00:00:00"/>
    <d v="2015-06-30T00:00:00"/>
    <d v="2015-06-02T00:00:00"/>
    <n v="38.067300000000003"/>
    <n v="3"/>
    <n v="55.17"/>
    <x v="1140"/>
    <n v="17.720000000000002"/>
    <x v="3"/>
    <x v="0"/>
    <n v="0.69000000000000006"/>
    <n v="93.237300000000005"/>
    <x v="21"/>
    <s v="May 2015"/>
    <s v="May 2015  Week 22"/>
    <x v="1"/>
    <x v="1"/>
    <x v="1"/>
    <x v="1"/>
  </r>
  <r>
    <n v="1934"/>
    <s v="Scott Moore"/>
    <x v="2"/>
    <n v="0.04"/>
    <n v="180.98"/>
    <n v="30"/>
    <x v="0"/>
    <x v="2"/>
    <x v="0"/>
    <x v="9"/>
    <x v="3"/>
    <s v="Office Star - Ergonomic Mid Back Chair with 2-Way Adjustable Arms"/>
    <n v="0.69"/>
    <s v="United States"/>
    <x v="1"/>
    <x v="18"/>
    <x v="389"/>
    <x v="868"/>
    <d v="2015-05-30T00:00:00"/>
    <x v="4"/>
    <x v="4"/>
    <x v="148"/>
    <d v="2015-05-30T00:00:00"/>
    <d v="2015-05-30T00:00:00"/>
    <d v="2015-05-31T00:00:00"/>
    <d v="2015-05-30T00:00:00"/>
    <n v="52.988"/>
    <n v="3"/>
    <n v="561.65"/>
    <x v="1141"/>
    <n v="180.94"/>
    <x v="1"/>
    <x v="6"/>
    <n v="9.4343452327962263E-2"/>
    <n v="614.63799999999992"/>
    <x v="21"/>
    <s v="May 2015"/>
    <s v="May 2015  Week 22"/>
    <x v="0"/>
    <x v="0"/>
    <x v="0"/>
    <x v="1"/>
  </r>
  <r>
    <n v="1935"/>
    <s v="Diana Coble Hubbard"/>
    <x v="2"/>
    <n v="0.06"/>
    <n v="3.25"/>
    <n v="49"/>
    <x v="1"/>
    <x v="2"/>
    <x v="2"/>
    <x v="8"/>
    <x v="4"/>
    <s v="Bravo II™ Megaboss® 12-Amp Hard Body Upright, Replacement Belts, 2 Belts per Pack"/>
    <n v="0.56000000000000005"/>
    <s v="United States"/>
    <x v="1"/>
    <x v="18"/>
    <x v="594"/>
    <x v="655"/>
    <d v="2015-05-30T00:00:00"/>
    <x v="4"/>
    <x v="4"/>
    <x v="148"/>
    <d v="2015-06-05T00:00:00"/>
    <d v="2015-06-05T00:00:00"/>
    <d v="2015-06-30T00:00:00"/>
    <d v="2015-06-05T00:00:00"/>
    <n v="10.507999999999999"/>
    <n v="2"/>
    <n v="55.6"/>
    <x v="1141"/>
    <n v="3.19"/>
    <x v="1"/>
    <x v="9"/>
    <n v="0.18899280575539568"/>
    <n v="66.108000000000004"/>
    <x v="21"/>
    <s v="May 2015"/>
    <s v="May 2015  Week 22"/>
    <x v="1"/>
    <x v="1"/>
    <x v="1"/>
    <x v="1"/>
  </r>
  <r>
    <n v="1935"/>
    <s v="Diana Coble Hubbard"/>
    <x v="2"/>
    <n v="0.01"/>
    <n v="110.98"/>
    <n v="13.99"/>
    <x v="1"/>
    <x v="2"/>
    <x v="0"/>
    <x v="11"/>
    <x v="6"/>
    <s v="Rubbermaid ClusterMat Chairmats, Mat Size- 66&quot; x 60&quot;, Lip 20&quot; x 11&quot; -90 Degree Angle"/>
    <n v="0.69"/>
    <s v="United States"/>
    <x v="1"/>
    <x v="18"/>
    <x v="594"/>
    <x v="655"/>
    <d v="2015-05-30T00:00:00"/>
    <x v="4"/>
    <x v="4"/>
    <x v="148"/>
    <d v="2015-06-04T00:00:00"/>
    <d v="2015-06-04T00:00:00"/>
    <d v="2015-06-30T00:00:00"/>
    <d v="2015-06-04T00:00:00"/>
    <n v="1448.7309"/>
    <n v="19"/>
    <n v="2099.61"/>
    <x v="1141"/>
    <n v="110.97"/>
    <x v="1"/>
    <x v="3"/>
    <n v="0.69"/>
    <n v="3548.3409000000001"/>
    <x v="21"/>
    <s v="May 2015"/>
    <s v="May 2015  Week 22"/>
    <x v="1"/>
    <x v="1"/>
    <x v="1"/>
    <x v="1"/>
  </r>
  <r>
    <n v="1935"/>
    <s v="Diana Coble Hubbard"/>
    <x v="2"/>
    <n v="0.05"/>
    <n v="3.95"/>
    <n v="2"/>
    <x v="2"/>
    <x v="2"/>
    <x v="2"/>
    <x v="14"/>
    <x v="2"/>
    <s v="Advantus Map Pennant Flags and Round Head Tacks"/>
    <n v="0.53"/>
    <s v="United States"/>
    <x v="1"/>
    <x v="18"/>
    <x v="594"/>
    <x v="655"/>
    <d v="2015-05-30T00:00:00"/>
    <x v="4"/>
    <x v="4"/>
    <x v="148"/>
    <d v="2015-06-07T00:00:00"/>
    <d v="2015-06-07T00:00:00"/>
    <d v="2015-06-30T00:00:00"/>
    <d v="2015-06-07T00:00:00"/>
    <n v="1.004"/>
    <n v="23"/>
    <n v="96.6"/>
    <x v="1141"/>
    <n v="3.9000000000000004"/>
    <x v="1"/>
    <x v="8"/>
    <n v="1.0393374741200829E-2"/>
    <n v="97.603999999999999"/>
    <x v="21"/>
    <s v="May 2015"/>
    <s v="May 2015  Week 22"/>
    <x v="1"/>
    <x v="1"/>
    <x v="1"/>
    <x v="1"/>
  </r>
  <r>
    <n v="2980"/>
    <s v="Joanna Kenney"/>
    <x v="2"/>
    <n v="0.04"/>
    <n v="2.88"/>
    <n v="1.01"/>
    <x v="1"/>
    <x v="3"/>
    <x v="2"/>
    <x v="2"/>
    <x v="2"/>
    <s v="Sanford Colorific Colored Pencils, 12/Box"/>
    <n v="0.55000000000000004"/>
    <s v="United States"/>
    <x v="3"/>
    <x v="27"/>
    <x v="215"/>
    <x v="226"/>
    <d v="2015-05-30T00:00:00"/>
    <x v="4"/>
    <x v="4"/>
    <x v="148"/>
    <d v="2015-06-04T00:00:00"/>
    <d v="2015-06-04T00:00:00"/>
    <d v="2015-06-30T00:00:00"/>
    <d v="2015-06-04T00:00:00"/>
    <n v="15.246"/>
    <n v="39"/>
    <n v="111.92"/>
    <x v="1142"/>
    <n v="2.84"/>
    <x v="3"/>
    <x v="3"/>
    <n v="0.13622230164403146"/>
    <n v="127.166"/>
    <x v="21"/>
    <s v="May 2015"/>
    <s v="May 2015  Week 22"/>
    <x v="1"/>
    <x v="1"/>
    <x v="0"/>
    <x v="1"/>
  </r>
  <r>
    <n v="3124"/>
    <s v="Neil Barbee"/>
    <x v="3"/>
    <n v="0.05"/>
    <n v="120.98"/>
    <n v="9.07"/>
    <x v="1"/>
    <x v="2"/>
    <x v="2"/>
    <x v="5"/>
    <x v="5"/>
    <s v="GBC VeloBinder Electric Binding Machine"/>
    <n v="0.35"/>
    <s v="United States"/>
    <x v="1"/>
    <x v="10"/>
    <x v="778"/>
    <x v="869"/>
    <d v="2015-05-30T00:00:00"/>
    <x v="4"/>
    <x v="4"/>
    <x v="148"/>
    <d v="2015-05-31T00:00:00"/>
    <d v="2015-05-31T00:00:00"/>
    <d v="2015-05-31T00:00:00"/>
    <d v="2015-05-31T00:00:00"/>
    <n v="881.04719999999998"/>
    <n v="11"/>
    <n v="1276.8800000000001"/>
    <x v="1143"/>
    <n v="120.93"/>
    <x v="1"/>
    <x v="1"/>
    <n v="0.69"/>
    <n v="2157.9272000000001"/>
    <x v="21"/>
    <s v="May 2015"/>
    <s v="May 2015  Week 22"/>
    <x v="0"/>
    <x v="0"/>
    <x v="0"/>
    <x v="1"/>
  </r>
  <r>
    <n v="1802"/>
    <s v="Jack Morse"/>
    <x v="0"/>
    <n v="0.04"/>
    <n v="3.68"/>
    <n v="1.32"/>
    <x v="1"/>
    <x v="3"/>
    <x v="2"/>
    <x v="16"/>
    <x v="2"/>
    <s v="*Staples* vLetter Openers, 2/Pack"/>
    <n v="0.83"/>
    <s v="United States"/>
    <x v="0"/>
    <x v="12"/>
    <x v="182"/>
    <x v="191"/>
    <d v="2015-06-01T00:00:00"/>
    <x v="5"/>
    <x v="5"/>
    <x v="149"/>
    <d v="2015-06-02T00:00:00"/>
    <d v="2015-06-02T00:00:00"/>
    <d v="2015-06-30T00:00:00"/>
    <d v="2015-06-02T00:00:00"/>
    <n v="300.92579999999998"/>
    <n v="11"/>
    <n v="41.29"/>
    <x v="1144"/>
    <n v="3.64"/>
    <x v="0"/>
    <x v="1"/>
    <n v="7.2881036570598203"/>
    <n v="342.2158"/>
    <x v="22"/>
    <s v="Jun 2015"/>
    <s v="Jun 2015  Week 23"/>
    <x v="0"/>
    <x v="0"/>
    <x v="0"/>
    <x v="1"/>
  </r>
  <r>
    <n v="2817"/>
    <s v="Paul W French"/>
    <x v="1"/>
    <n v="0.05"/>
    <n v="4.71"/>
    <n v="0.7"/>
    <x v="2"/>
    <x v="3"/>
    <x v="2"/>
    <x v="14"/>
    <x v="2"/>
    <s v="Plymouth Boxed Rubber Bands by Plymouth"/>
    <n v="0.8"/>
    <s v="United States"/>
    <x v="3"/>
    <x v="27"/>
    <x v="779"/>
    <x v="870"/>
    <d v="2015-06-01T00:00:00"/>
    <x v="5"/>
    <x v="5"/>
    <x v="149"/>
    <d v="2015-06-02T00:00:00"/>
    <d v="2015-06-02T00:00:00"/>
    <d v="2015-06-30T00:00:00"/>
    <d v="2015-06-02T00:00:00"/>
    <n v="-2.3759999999999999"/>
    <n v="2"/>
    <n v="12.16"/>
    <x v="1145"/>
    <n v="4.66"/>
    <x v="3"/>
    <x v="1"/>
    <n v="-0.19539473684210526"/>
    <n v="9.7840000000000007"/>
    <x v="22"/>
    <s v="Jun 2015"/>
    <s v="Jun 2015  Week 23"/>
    <x v="0"/>
    <x v="0"/>
    <x v="0"/>
    <x v="1"/>
  </r>
  <r>
    <n v="2817"/>
    <s v="Paul W French"/>
    <x v="1"/>
    <n v="0.04"/>
    <n v="55.99"/>
    <n v="1.25"/>
    <x v="2"/>
    <x v="3"/>
    <x v="1"/>
    <x v="12"/>
    <x v="1"/>
    <s v="Accessory32"/>
    <n v="0.35"/>
    <s v="United States"/>
    <x v="3"/>
    <x v="27"/>
    <x v="779"/>
    <x v="870"/>
    <d v="2015-06-01T00:00:00"/>
    <x v="5"/>
    <x v="5"/>
    <x v="149"/>
    <d v="2015-06-02T00:00:00"/>
    <d v="2015-06-02T00:00:00"/>
    <d v="2015-06-30T00:00:00"/>
    <d v="2015-06-02T00:00:00"/>
    <n v="-18.3216"/>
    <n v="3"/>
    <n v="147.56"/>
    <x v="1145"/>
    <n v="55.95"/>
    <x v="3"/>
    <x v="1"/>
    <n v="-0.12416373000813229"/>
    <n v="129.23840000000001"/>
    <x v="22"/>
    <s v="Jun 2015"/>
    <s v="Jun 2015  Week 23"/>
    <x v="1"/>
    <x v="1"/>
    <x v="1"/>
    <x v="1"/>
  </r>
  <r>
    <n v="3069"/>
    <s v="Tiffany Merrill"/>
    <x v="1"/>
    <n v="0.03"/>
    <n v="120.98"/>
    <n v="30"/>
    <x v="0"/>
    <x v="1"/>
    <x v="0"/>
    <x v="9"/>
    <x v="3"/>
    <s v="Hon Every-Day® Chair Series Swivel Task Chairs"/>
    <n v="0.64"/>
    <s v="United States"/>
    <x v="1"/>
    <x v="7"/>
    <x v="319"/>
    <x v="343"/>
    <d v="2015-06-01T00:00:00"/>
    <x v="5"/>
    <x v="5"/>
    <x v="149"/>
    <d v="2015-06-03T00:00:00"/>
    <d v="2015-06-03T00:00:00"/>
    <d v="2015-06-30T00:00:00"/>
    <d v="2015-06-03T00:00:00"/>
    <n v="638.02800000000002"/>
    <n v="15"/>
    <n v="1894.45"/>
    <x v="1146"/>
    <n v="120.95"/>
    <x v="1"/>
    <x v="2"/>
    <n v="0.33678798595898546"/>
    <n v="2532.4780000000001"/>
    <x v="22"/>
    <s v="Jun 2015"/>
    <s v="Jun 2015  Week 23"/>
    <x v="1"/>
    <x v="1"/>
    <x v="0"/>
    <x v="1"/>
  </r>
  <r>
    <n v="3069"/>
    <s v="Tiffany Merrill"/>
    <x v="1"/>
    <n v="0.01"/>
    <n v="15.68"/>
    <n v="3.73"/>
    <x v="1"/>
    <x v="1"/>
    <x v="0"/>
    <x v="11"/>
    <x v="1"/>
    <s v="Artistic Insta-Plaque"/>
    <n v="0.46"/>
    <s v="United States"/>
    <x v="1"/>
    <x v="7"/>
    <x v="319"/>
    <x v="343"/>
    <d v="2015-06-01T00:00:00"/>
    <x v="5"/>
    <x v="5"/>
    <x v="149"/>
    <d v="2015-06-03T00:00:00"/>
    <d v="2015-06-03T00:00:00"/>
    <d v="2015-06-30T00:00:00"/>
    <d v="2015-06-03T00:00:00"/>
    <n v="138.49680000000001"/>
    <n v="12"/>
    <n v="200.72"/>
    <x v="1146"/>
    <n v="15.67"/>
    <x v="1"/>
    <x v="2"/>
    <n v="0.69000000000000006"/>
    <n v="339.21680000000003"/>
    <x v="22"/>
    <s v="Jun 2015"/>
    <s v="Jun 2015  Week 23"/>
    <x v="1"/>
    <x v="1"/>
    <x v="1"/>
    <x v="1"/>
  </r>
  <r>
    <n v="3141"/>
    <s v="Jerome McIntosh"/>
    <x v="2"/>
    <n v="0.09"/>
    <n v="6.84"/>
    <n v="8.3699999999999992"/>
    <x v="1"/>
    <x v="1"/>
    <x v="2"/>
    <x v="16"/>
    <x v="1"/>
    <s v="Acme Design Line 8&quot; Stainless Steel Bent Scissors w/Champagne Handles, 3-1/8&quot; Cut"/>
    <n v="0.57999999999999996"/>
    <s v="United States"/>
    <x v="1"/>
    <x v="18"/>
    <x v="80"/>
    <x v="871"/>
    <d v="2015-06-01T00:00:00"/>
    <x v="5"/>
    <x v="5"/>
    <x v="149"/>
    <d v="2015-06-08T00:00:00"/>
    <d v="2015-06-08T00:00:00"/>
    <d v="2015-06-30T00:00:00"/>
    <d v="2015-06-08T00:00:00"/>
    <n v="-88.584999999999994"/>
    <n v="13"/>
    <n v="87.1"/>
    <x v="1147"/>
    <n v="6.75"/>
    <x v="1"/>
    <x v="7"/>
    <n v="-1.0170493685419058"/>
    <n v="-1.4849999999999994"/>
    <x v="22"/>
    <s v="Jun 2015"/>
    <s v="Jun 2015  Week 23"/>
    <x v="0"/>
    <x v="0"/>
    <x v="0"/>
    <x v="1"/>
  </r>
  <r>
    <n v="3141"/>
    <s v="Jerome McIntosh"/>
    <x v="2"/>
    <n v="7.0000000000000007E-2"/>
    <n v="48.91"/>
    <n v="35"/>
    <x v="2"/>
    <x v="1"/>
    <x v="2"/>
    <x v="6"/>
    <x v="4"/>
    <s v="Tennsco Industrial Shelving"/>
    <n v="0.83"/>
    <s v="United States"/>
    <x v="1"/>
    <x v="18"/>
    <x v="80"/>
    <x v="871"/>
    <d v="2015-06-01T00:00:00"/>
    <x v="5"/>
    <x v="5"/>
    <x v="149"/>
    <d v="2015-06-03T00:00:00"/>
    <d v="2015-06-03T00:00:00"/>
    <d v="2015-06-30T00:00:00"/>
    <d v="2015-06-03T00:00:00"/>
    <n v="-485.68"/>
    <n v="15"/>
    <n v="736.86"/>
    <x v="1147"/>
    <n v="48.839999999999996"/>
    <x v="1"/>
    <x v="2"/>
    <n v="-0.65912113562956332"/>
    <n v="251.18"/>
    <x v="22"/>
    <s v="Jun 2015"/>
    <s v="Jun 2015  Week 23"/>
    <x v="1"/>
    <x v="1"/>
    <x v="1"/>
    <x v="1"/>
  </r>
  <r>
    <n v="2737"/>
    <s v="Rachel Bates"/>
    <x v="4"/>
    <n v="0.03"/>
    <n v="15.31"/>
    <n v="8.7799999999999994"/>
    <x v="1"/>
    <x v="0"/>
    <x v="2"/>
    <x v="6"/>
    <x v="5"/>
    <s v="Eldon Jumbo ProFile™ Portable File Boxes Graphite/Black"/>
    <n v="0.56999999999999995"/>
    <s v="United States"/>
    <x v="3"/>
    <x v="42"/>
    <x v="552"/>
    <x v="606"/>
    <d v="2015-06-01T00:00:00"/>
    <x v="5"/>
    <x v="5"/>
    <x v="149"/>
    <d v="2015-06-02T00:00:00"/>
    <d v="2015-06-02T00:00:00"/>
    <d v="2015-06-30T00:00:00"/>
    <d v="2015-06-02T00:00:00"/>
    <n v="-57.56"/>
    <n v="12"/>
    <n v="194.08"/>
    <x v="1148"/>
    <n v="15.280000000000001"/>
    <x v="3"/>
    <x v="1"/>
    <n v="-0.29657873042044519"/>
    <n v="136.52000000000001"/>
    <x v="22"/>
    <s v="Jun 2015"/>
    <s v="Jun 2015  Week 23"/>
    <x v="1"/>
    <x v="1"/>
    <x v="0"/>
    <x v="1"/>
  </r>
  <r>
    <n v="2828"/>
    <s v="Monica Howard"/>
    <x v="4"/>
    <n v="7.0000000000000007E-2"/>
    <n v="39.479999999999997"/>
    <n v="1.99"/>
    <x v="1"/>
    <x v="3"/>
    <x v="1"/>
    <x v="1"/>
    <x v="1"/>
    <s v="80 Minute CD-R Spindle, 100/Pack - Staples"/>
    <n v="0.54"/>
    <s v="United States"/>
    <x v="2"/>
    <x v="8"/>
    <x v="347"/>
    <x v="374"/>
    <d v="2015-06-01T00:00:00"/>
    <x v="5"/>
    <x v="5"/>
    <x v="149"/>
    <d v="2015-06-02T00:00:00"/>
    <d v="2015-06-02T00:00:00"/>
    <d v="2015-06-30T00:00:00"/>
    <d v="2015-06-02T00:00:00"/>
    <n v="322.25069999999999"/>
    <n v="12"/>
    <n v="467.03"/>
    <x v="1149"/>
    <n v="39.409999999999997"/>
    <x v="2"/>
    <x v="1"/>
    <n v="0.69000000000000006"/>
    <n v="789.28070000000002"/>
    <x v="22"/>
    <s v="Jun 2015"/>
    <s v="Jun 2015  Week 23"/>
    <x v="1"/>
    <x v="1"/>
    <x v="0"/>
    <x v="1"/>
  </r>
  <r>
    <n v="797"/>
    <s v="Eileen Riddle"/>
    <x v="3"/>
    <n v="0.04"/>
    <n v="9.11"/>
    <n v="2.25"/>
    <x v="1"/>
    <x v="3"/>
    <x v="2"/>
    <x v="2"/>
    <x v="2"/>
    <s v="Dixon Ticonderoga Core-Lock Colored Pencils"/>
    <n v="0.52"/>
    <s v="United States"/>
    <x v="2"/>
    <x v="15"/>
    <x v="426"/>
    <x v="463"/>
    <d v="2015-06-01T00:00:00"/>
    <x v="5"/>
    <x v="5"/>
    <x v="149"/>
    <d v="2015-06-04T00:00:00"/>
    <d v="2015-06-04T00:00:00"/>
    <d v="2015-06-30T00:00:00"/>
    <d v="2015-06-04T00:00:00"/>
    <n v="-3.496"/>
    <n v="2"/>
    <n v="18.59"/>
    <x v="1150"/>
    <n v="9.07"/>
    <x v="2"/>
    <x v="0"/>
    <n v="-0.18805809575040344"/>
    <n v="15.093999999999999"/>
    <x v="22"/>
    <s v="Jun 2015"/>
    <s v="Jun 2015  Week 23"/>
    <x v="1"/>
    <x v="1"/>
    <x v="0"/>
    <x v="1"/>
  </r>
  <r>
    <n v="797"/>
    <s v="Eileen Riddle"/>
    <x v="3"/>
    <n v="7.0000000000000007E-2"/>
    <n v="64.650000000000006"/>
    <n v="35"/>
    <x v="1"/>
    <x v="3"/>
    <x v="2"/>
    <x v="6"/>
    <x v="4"/>
    <s v="Space Solutions Commercial Steel Shelving"/>
    <n v="0.8"/>
    <s v="United States"/>
    <x v="2"/>
    <x v="15"/>
    <x v="426"/>
    <x v="463"/>
    <d v="2015-06-01T00:00:00"/>
    <x v="5"/>
    <x v="5"/>
    <x v="149"/>
    <d v="2015-06-03T00:00:00"/>
    <d v="2015-06-03T00:00:00"/>
    <d v="2015-06-30T00:00:00"/>
    <d v="2015-06-03T00:00:00"/>
    <n v="-717.072"/>
    <n v="13"/>
    <n v="834.08"/>
    <x v="1150"/>
    <n v="64.580000000000013"/>
    <x v="2"/>
    <x v="2"/>
    <n v="-0.85971609437943597"/>
    <n v="117.00800000000004"/>
    <x v="22"/>
    <s v="Jun 2015"/>
    <s v="Jun 2015  Week 23"/>
    <x v="1"/>
    <x v="1"/>
    <x v="1"/>
    <x v="1"/>
  </r>
  <r>
    <n v="1556"/>
    <s v="Carol Wood"/>
    <x v="3"/>
    <n v="0.06"/>
    <n v="2.89"/>
    <n v="0.99"/>
    <x v="1"/>
    <x v="1"/>
    <x v="2"/>
    <x v="13"/>
    <x v="5"/>
    <s v="Avery 482"/>
    <n v="0.38"/>
    <s v="United States"/>
    <x v="0"/>
    <x v="21"/>
    <x v="780"/>
    <x v="872"/>
    <d v="2015-06-01T00:00:00"/>
    <x v="5"/>
    <x v="5"/>
    <x v="149"/>
    <d v="2015-06-03T00:00:00"/>
    <d v="2015-06-03T00:00:00"/>
    <d v="2015-06-30T00:00:00"/>
    <d v="2015-06-03T00:00:00"/>
    <n v="-2.0097"/>
    <n v="6"/>
    <n v="16.670000000000002"/>
    <x v="1151"/>
    <n v="2.83"/>
    <x v="0"/>
    <x v="2"/>
    <n v="-0.12055788842231553"/>
    <n v="14.660300000000001"/>
    <x v="22"/>
    <s v="Jun 2015"/>
    <s v="Jun 2015  Week 23"/>
    <x v="0"/>
    <x v="0"/>
    <x v="0"/>
    <x v="1"/>
  </r>
  <r>
    <n v="1556"/>
    <s v="Carol Wood"/>
    <x v="3"/>
    <n v="0.08"/>
    <n v="22.84"/>
    <n v="11.54"/>
    <x v="1"/>
    <x v="1"/>
    <x v="2"/>
    <x v="7"/>
    <x v="5"/>
    <s v="Xerox 1964"/>
    <n v="0.39"/>
    <s v="United States"/>
    <x v="0"/>
    <x v="21"/>
    <x v="780"/>
    <x v="872"/>
    <d v="2015-06-01T00:00:00"/>
    <x v="5"/>
    <x v="5"/>
    <x v="149"/>
    <d v="2015-06-03T00:00:00"/>
    <d v="2015-06-03T00:00:00"/>
    <d v="2015-06-30T00:00:00"/>
    <d v="2015-06-03T00:00:00"/>
    <n v="-477.37200000000001"/>
    <n v="9"/>
    <n v="195.16"/>
    <x v="1151"/>
    <n v="22.76"/>
    <x v="0"/>
    <x v="2"/>
    <n v="-2.4460545193687233"/>
    <n v="-282.21199999999999"/>
    <x v="22"/>
    <s v="Jun 2015"/>
    <s v="Jun 2015  Week 23"/>
    <x v="1"/>
    <x v="1"/>
    <x v="1"/>
    <x v="1"/>
  </r>
  <r>
    <n v="1690"/>
    <s v="Neil Bailey"/>
    <x v="3"/>
    <n v="0.09"/>
    <n v="95.43"/>
    <n v="19.989999999999998"/>
    <x v="1"/>
    <x v="3"/>
    <x v="2"/>
    <x v="6"/>
    <x v="5"/>
    <s v="Fellowes Stor/Drawer® Steel Plus™ Storage Drawers"/>
    <n v="0.79"/>
    <s v="United States"/>
    <x v="3"/>
    <x v="28"/>
    <x v="193"/>
    <x v="204"/>
    <d v="2015-06-01T00:00:00"/>
    <x v="5"/>
    <x v="5"/>
    <x v="149"/>
    <d v="2015-06-02T00:00:00"/>
    <d v="2015-06-02T00:00:00"/>
    <d v="2015-06-30T00:00:00"/>
    <d v="2015-06-02T00:00:00"/>
    <n v="-143.23500000000001"/>
    <n v="22"/>
    <n v="2053.6"/>
    <x v="1152"/>
    <n v="95.34"/>
    <x v="3"/>
    <x v="1"/>
    <n v="-6.9748246980911574E-2"/>
    <n v="1910.3649999999998"/>
    <x v="22"/>
    <s v="Jun 2015"/>
    <s v="Jun 2015  Week 23"/>
    <x v="1"/>
    <x v="1"/>
    <x v="0"/>
    <x v="1"/>
  </r>
  <r>
    <n v="2443"/>
    <s v="Danny Richmond"/>
    <x v="3"/>
    <n v="0.06"/>
    <n v="2.2799999999999998"/>
    <n v="5.2"/>
    <x v="1"/>
    <x v="3"/>
    <x v="2"/>
    <x v="2"/>
    <x v="2"/>
    <s v="Binney &amp; Smith inkTank™ Erasable Pocket Highlighter, Chisel Tip, Yellow"/>
    <n v="0.41"/>
    <s v="United States"/>
    <x v="0"/>
    <x v="12"/>
    <x v="16"/>
    <x v="161"/>
    <d v="2015-06-01T00:00:00"/>
    <x v="5"/>
    <x v="5"/>
    <x v="149"/>
    <d v="2015-06-03T00:00:00"/>
    <d v="2015-06-03T00:00:00"/>
    <d v="2015-06-30T00:00:00"/>
    <d v="2015-06-03T00:00:00"/>
    <n v="-2002.6314"/>
    <n v="13"/>
    <n v="30.47"/>
    <x v="1153"/>
    <n v="2.2199999999999998"/>
    <x v="0"/>
    <x v="2"/>
    <n v="-65.72469314079423"/>
    <n v="-1972.1614"/>
    <x v="22"/>
    <s v="Jun 2015"/>
    <s v="Jun 2015  Week 23"/>
    <x v="1"/>
    <x v="1"/>
    <x v="0"/>
    <x v="1"/>
  </r>
  <r>
    <n v="142"/>
    <s v="Brooke Weeks Taylor"/>
    <x v="0"/>
    <n v="0.03"/>
    <n v="22.84"/>
    <n v="11.54"/>
    <x v="1"/>
    <x v="0"/>
    <x v="2"/>
    <x v="7"/>
    <x v="5"/>
    <s v="Xerox 1964"/>
    <n v="0.39"/>
    <s v="United States"/>
    <x v="3"/>
    <x v="22"/>
    <x v="781"/>
    <x v="873"/>
    <d v="2015-06-02T00:00:00"/>
    <x v="5"/>
    <x v="5"/>
    <x v="150"/>
    <d v="2015-06-03T00:00:00"/>
    <d v="2015-06-03T00:00:00"/>
    <d v="2015-06-30T00:00:00"/>
    <d v="2015-06-03T00:00:00"/>
    <n v="91.956000000000003"/>
    <n v="13"/>
    <n v="312.58999999999997"/>
    <x v="1154"/>
    <n v="22.81"/>
    <x v="3"/>
    <x v="1"/>
    <n v="0.29417447775040789"/>
    <n v="404.54599999999999"/>
    <x v="22"/>
    <s v="Jun 2015"/>
    <s v="Jun 2015  Week 23"/>
    <x v="0"/>
    <x v="0"/>
    <x v="0"/>
    <x v="1"/>
  </r>
  <r>
    <n v="144"/>
    <s v="Marguerite Moss"/>
    <x v="0"/>
    <n v="0.05"/>
    <n v="10.98"/>
    <n v="3.37"/>
    <x v="1"/>
    <x v="0"/>
    <x v="2"/>
    <x v="16"/>
    <x v="1"/>
    <s v="Fiskars® Softgrip Scissors"/>
    <n v="0.56999999999999995"/>
    <s v="United States"/>
    <x v="3"/>
    <x v="35"/>
    <x v="782"/>
    <x v="874"/>
    <d v="2015-06-02T00:00:00"/>
    <x v="5"/>
    <x v="5"/>
    <x v="150"/>
    <d v="2015-06-03T00:00:00"/>
    <d v="2015-06-03T00:00:00"/>
    <d v="2015-06-30T00:00:00"/>
    <d v="2015-06-03T00:00:00"/>
    <n v="-2.544"/>
    <n v="6"/>
    <n v="64.400000000000006"/>
    <x v="1154"/>
    <n v="10.93"/>
    <x v="3"/>
    <x v="1"/>
    <n v="-3.9503105590062107E-2"/>
    <n v="61.856000000000009"/>
    <x v="22"/>
    <s v="Jun 2015"/>
    <s v="Jun 2015  Week 23"/>
    <x v="0"/>
    <x v="0"/>
    <x v="1"/>
    <x v="1"/>
  </r>
  <r>
    <n v="1461"/>
    <s v="Norman Adams"/>
    <x v="1"/>
    <n v="0.05"/>
    <n v="12.95"/>
    <n v="4.9800000000000004"/>
    <x v="1"/>
    <x v="1"/>
    <x v="2"/>
    <x v="5"/>
    <x v="5"/>
    <s v="GBC Binding covers"/>
    <n v="0.4"/>
    <s v="United States"/>
    <x v="1"/>
    <x v="2"/>
    <x v="580"/>
    <x v="875"/>
    <d v="2015-06-02T00:00:00"/>
    <x v="5"/>
    <x v="5"/>
    <x v="150"/>
    <d v="2015-06-04T00:00:00"/>
    <d v="2015-06-04T00:00:00"/>
    <d v="2015-06-30T00:00:00"/>
    <d v="2015-06-04T00:00:00"/>
    <n v="134.16825"/>
    <n v="19"/>
    <n v="252.36"/>
    <x v="1155"/>
    <n v="12.899999999999999"/>
    <x v="1"/>
    <x v="2"/>
    <n v="0.53165418449833568"/>
    <n v="386.52825000000001"/>
    <x v="22"/>
    <s v="Jun 2015"/>
    <s v="Jun 2015  Week 23"/>
    <x v="0"/>
    <x v="0"/>
    <x v="0"/>
    <x v="1"/>
  </r>
  <r>
    <n v="1997"/>
    <s v="Harriet Bowman"/>
    <x v="2"/>
    <n v="0"/>
    <n v="24.92"/>
    <n v="12.98"/>
    <x v="1"/>
    <x v="1"/>
    <x v="2"/>
    <x v="5"/>
    <x v="5"/>
    <s v="GBC Standard Therm-A-Bind Covers"/>
    <n v="0.39"/>
    <s v="United States"/>
    <x v="0"/>
    <x v="23"/>
    <x v="54"/>
    <x v="57"/>
    <d v="2015-06-02T00:00:00"/>
    <x v="5"/>
    <x v="5"/>
    <x v="150"/>
    <d v="2015-06-02T00:00:00"/>
    <d v="2015-06-02T00:00:00"/>
    <d v="2015-06-30T00:00:00"/>
    <d v="2015-06-02T00:00:00"/>
    <n v="-23.155999999999999"/>
    <n v="1"/>
    <n v="32.659999999999997"/>
    <x v="1156"/>
    <n v="24.92"/>
    <x v="0"/>
    <x v="6"/>
    <n v="-0.70900183710961429"/>
    <n v="9.5039999999999978"/>
    <x v="22"/>
    <s v="Jun 2015"/>
    <s v="Jun 2015  Week 23"/>
    <x v="1"/>
    <x v="1"/>
    <x v="0"/>
    <x v="1"/>
  </r>
  <r>
    <n v="2334"/>
    <s v="Stephanie Hawkins"/>
    <x v="2"/>
    <n v="0.06"/>
    <n v="3.74"/>
    <n v="0.94"/>
    <x v="1"/>
    <x v="2"/>
    <x v="2"/>
    <x v="14"/>
    <x v="2"/>
    <s v="Rubber Band Ball"/>
    <n v="0.83"/>
    <s v="United States"/>
    <x v="1"/>
    <x v="30"/>
    <x v="583"/>
    <x v="642"/>
    <d v="2015-06-02T00:00:00"/>
    <x v="5"/>
    <x v="5"/>
    <x v="150"/>
    <d v="2015-06-09T00:00:00"/>
    <d v="2015-06-09T00:00:00"/>
    <d v="2015-06-30T00:00:00"/>
    <d v="2015-06-09T00:00:00"/>
    <n v="-7.6849999999999996"/>
    <n v="12"/>
    <n v="44.75"/>
    <x v="1157"/>
    <n v="3.68"/>
    <x v="1"/>
    <x v="7"/>
    <n v="-0.17173184357541899"/>
    <n v="37.064999999999998"/>
    <x v="22"/>
    <s v="Jun 2015"/>
    <s v="Jun 2015  Week 23"/>
    <x v="1"/>
    <x v="1"/>
    <x v="0"/>
    <x v="1"/>
  </r>
  <r>
    <n v="210"/>
    <s v="Floyd Dale"/>
    <x v="4"/>
    <n v="0.09"/>
    <n v="5.4"/>
    <n v="7.78"/>
    <x v="2"/>
    <x v="2"/>
    <x v="2"/>
    <x v="5"/>
    <x v="5"/>
    <s v="3M Organizer Strips"/>
    <n v="0.37"/>
    <s v="United States"/>
    <x v="3"/>
    <x v="11"/>
    <x v="144"/>
    <x v="148"/>
    <d v="2015-06-02T00:00:00"/>
    <x v="5"/>
    <x v="5"/>
    <x v="150"/>
    <d v="2015-06-02T00:00:00"/>
    <d v="2015-06-02T00:00:00"/>
    <d v="2015-06-30T00:00:00"/>
    <d v="2015-06-02T00:00:00"/>
    <n v="-21.487749999999998"/>
    <n v="4"/>
    <n v="27.3"/>
    <x v="1158"/>
    <n v="5.3100000000000005"/>
    <x v="3"/>
    <x v="6"/>
    <n v="-0.78709706959706949"/>
    <n v="5.8122500000000024"/>
    <x v="22"/>
    <s v="Jun 2015"/>
    <s v="Jun 2015  Week 23"/>
    <x v="1"/>
    <x v="1"/>
    <x v="0"/>
    <x v="1"/>
  </r>
  <r>
    <n v="210"/>
    <s v="Floyd Dale"/>
    <x v="4"/>
    <n v="0.02"/>
    <n v="20.28"/>
    <n v="6.68"/>
    <x v="1"/>
    <x v="2"/>
    <x v="0"/>
    <x v="11"/>
    <x v="5"/>
    <s v="Seth Thomas 8 1/2&quot; Cubicle Clock"/>
    <n v="0.53"/>
    <s v="United States"/>
    <x v="3"/>
    <x v="11"/>
    <x v="144"/>
    <x v="148"/>
    <d v="2015-06-02T00:00:00"/>
    <x v="5"/>
    <x v="5"/>
    <x v="150"/>
    <d v="2015-06-02T00:00:00"/>
    <d v="2015-06-02T00:00:00"/>
    <d v="2015-06-30T00:00:00"/>
    <d v="2015-06-02T00:00:00"/>
    <n v="44.677500000000002"/>
    <n v="3"/>
    <n v="64.75"/>
    <x v="1158"/>
    <n v="20.260000000000002"/>
    <x v="3"/>
    <x v="6"/>
    <n v="0.69000000000000006"/>
    <n v="109.42750000000001"/>
    <x v="22"/>
    <s v="Jun 2015"/>
    <s v="Jun 2015  Week 23"/>
    <x v="1"/>
    <x v="1"/>
    <x v="1"/>
    <x v="1"/>
  </r>
  <r>
    <n v="210"/>
    <s v="Floyd Dale"/>
    <x v="4"/>
    <n v="0"/>
    <n v="11.55"/>
    <n v="2.36"/>
    <x v="1"/>
    <x v="2"/>
    <x v="2"/>
    <x v="2"/>
    <x v="2"/>
    <s v="Newell 309"/>
    <n v="0.55000000000000004"/>
    <s v="United States"/>
    <x v="3"/>
    <x v="11"/>
    <x v="144"/>
    <x v="148"/>
    <d v="2015-06-02T00:00:00"/>
    <x v="5"/>
    <x v="5"/>
    <x v="150"/>
    <d v="2015-06-03T00:00:00"/>
    <d v="2015-06-03T00:00:00"/>
    <d v="2015-06-30T00:00:00"/>
    <d v="2015-06-03T00:00:00"/>
    <n v="23.594999999999999"/>
    <n v="5"/>
    <n v="62.98"/>
    <x v="1158"/>
    <n v="11.55"/>
    <x v="3"/>
    <x v="1"/>
    <n v="0.37464274372816769"/>
    <n v="86.574999999999989"/>
    <x v="22"/>
    <s v="Jun 2015"/>
    <s v="Jun 2015  Week 23"/>
    <x v="1"/>
    <x v="1"/>
    <x v="1"/>
    <x v="1"/>
  </r>
  <r>
    <n v="211"/>
    <s v="Anna Wood"/>
    <x v="4"/>
    <n v="0.05"/>
    <n v="2.08"/>
    <n v="2.56"/>
    <x v="1"/>
    <x v="2"/>
    <x v="2"/>
    <x v="16"/>
    <x v="1"/>
    <s v="Kleencut® Forged Office Shears by Acme United Corporation"/>
    <n v="0.55000000000000004"/>
    <s v="United States"/>
    <x v="3"/>
    <x v="11"/>
    <x v="52"/>
    <x v="55"/>
    <d v="2015-06-02T00:00:00"/>
    <x v="5"/>
    <x v="5"/>
    <x v="150"/>
    <d v="2015-06-03T00:00:00"/>
    <d v="2015-06-03T00:00:00"/>
    <d v="2015-06-30T00:00:00"/>
    <d v="2015-06-03T00:00:00"/>
    <n v="-36.25"/>
    <n v="20"/>
    <n v="42.29"/>
    <x v="1158"/>
    <n v="2.0300000000000002"/>
    <x v="3"/>
    <x v="1"/>
    <n v="-0.85717663750295581"/>
    <n v="6.0399999999999991"/>
    <x v="22"/>
    <s v="Jun 2015"/>
    <s v="Jun 2015  Week 23"/>
    <x v="1"/>
    <x v="1"/>
    <x v="1"/>
    <x v="1"/>
  </r>
  <r>
    <n v="3374"/>
    <s v="Jamie Ward"/>
    <x v="4"/>
    <n v="0.01"/>
    <n v="179.29"/>
    <n v="29.21"/>
    <x v="0"/>
    <x v="3"/>
    <x v="0"/>
    <x v="0"/>
    <x v="0"/>
    <s v="Bevis Round Conference Table Top, X-Base"/>
    <n v="0.76"/>
    <s v="United States"/>
    <x v="3"/>
    <x v="36"/>
    <x v="783"/>
    <x v="876"/>
    <d v="2015-06-02T00:00:00"/>
    <x v="5"/>
    <x v="5"/>
    <x v="150"/>
    <d v="2015-06-04T00:00:00"/>
    <d v="2015-06-04T00:00:00"/>
    <d v="2015-06-30T00:00:00"/>
    <d v="2015-06-04T00:00:00"/>
    <n v="66.362219999999994"/>
    <n v="8"/>
    <n v="1487.9"/>
    <x v="1159"/>
    <n v="179.28"/>
    <x v="3"/>
    <x v="2"/>
    <n v="4.4601263525774572E-2"/>
    <n v="1554.2622200000001"/>
    <x v="22"/>
    <s v="Jun 2015"/>
    <s v="Jun 2015  Week 23"/>
    <x v="0"/>
    <x v="0"/>
    <x v="0"/>
    <x v="1"/>
  </r>
  <r>
    <n v="1170"/>
    <s v="Jessie Houston"/>
    <x v="3"/>
    <n v="0.09"/>
    <n v="9.7799999999999994"/>
    <n v="1.39"/>
    <x v="1"/>
    <x v="1"/>
    <x v="2"/>
    <x v="15"/>
    <x v="5"/>
    <s v="Staples #10 Laser &amp; Inkjet Envelopes, 4 1/8&quot; x 9 1/2&quot;, 100/Box"/>
    <n v="0.39"/>
    <s v="United States"/>
    <x v="3"/>
    <x v="48"/>
    <x v="779"/>
    <x v="877"/>
    <d v="2015-06-02T00:00:00"/>
    <x v="5"/>
    <x v="5"/>
    <x v="150"/>
    <d v="2015-06-03T00:00:00"/>
    <d v="2015-06-03T00:00:00"/>
    <d v="2015-06-30T00:00:00"/>
    <d v="2015-06-03T00:00:00"/>
    <n v="125.20740000000001"/>
    <n v="19"/>
    <n v="181.46"/>
    <x v="1160"/>
    <n v="9.69"/>
    <x v="3"/>
    <x v="1"/>
    <n v="0.69000000000000006"/>
    <n v="306.66740000000004"/>
    <x v="22"/>
    <s v="Jun 2015"/>
    <s v="Jun 2015  Week 23"/>
    <x v="0"/>
    <x v="0"/>
    <x v="0"/>
    <x v="1"/>
  </r>
  <r>
    <n v="1170"/>
    <s v="Jessie Houston"/>
    <x v="3"/>
    <n v="0"/>
    <n v="200.99"/>
    <n v="8.08"/>
    <x v="1"/>
    <x v="1"/>
    <x v="1"/>
    <x v="12"/>
    <x v="5"/>
    <s v="5125"/>
    <n v="0.59"/>
    <s v="United States"/>
    <x v="3"/>
    <x v="48"/>
    <x v="779"/>
    <x v="877"/>
    <d v="2015-06-02T00:00:00"/>
    <x v="5"/>
    <x v="5"/>
    <x v="150"/>
    <d v="2015-06-04T00:00:00"/>
    <d v="2015-06-04T00:00:00"/>
    <d v="2015-06-30T00:00:00"/>
    <d v="2015-06-04T00:00:00"/>
    <n v="281.53440000000001"/>
    <n v="6"/>
    <n v="1076.3"/>
    <x v="1160"/>
    <n v="200.99"/>
    <x v="3"/>
    <x v="2"/>
    <n v="0.26157614048127847"/>
    <n v="1357.8344"/>
    <x v="22"/>
    <s v="Jun 2015"/>
    <s v="Jun 2015  Week 23"/>
    <x v="1"/>
    <x v="1"/>
    <x v="1"/>
    <x v="1"/>
  </r>
  <r>
    <n v="2487"/>
    <s v="Michelle Bryant Phillips"/>
    <x v="3"/>
    <n v="0.02"/>
    <n v="136.97999999999999"/>
    <n v="24.49"/>
    <x v="2"/>
    <x v="0"/>
    <x v="0"/>
    <x v="11"/>
    <x v="4"/>
    <s v="3M Polarizing Task Lamp with Clamp Arm, Light Gray"/>
    <n v="0.59"/>
    <s v="United States"/>
    <x v="0"/>
    <x v="5"/>
    <x v="784"/>
    <x v="878"/>
    <d v="2015-06-02T00:00:00"/>
    <x v="5"/>
    <x v="5"/>
    <x v="150"/>
    <d v="2015-06-03T00:00:00"/>
    <d v="2015-06-03T00:00:00"/>
    <d v="2015-06-30T00:00:00"/>
    <d v="2015-06-03T00:00:00"/>
    <n v="88.56"/>
    <n v="8"/>
    <n v="1140.95"/>
    <x v="1161"/>
    <n v="136.95999999999998"/>
    <x v="0"/>
    <x v="1"/>
    <n v="7.7619527586660242E-2"/>
    <n v="1229.51"/>
    <x v="22"/>
    <s v="Jun 2015"/>
    <s v="Jun 2015  Week 23"/>
    <x v="0"/>
    <x v="0"/>
    <x v="0"/>
    <x v="1"/>
  </r>
  <r>
    <n v="1389"/>
    <s v="Jean Khan"/>
    <x v="1"/>
    <n v="0.09"/>
    <n v="2.61"/>
    <n v="0.5"/>
    <x v="1"/>
    <x v="1"/>
    <x v="2"/>
    <x v="13"/>
    <x v="5"/>
    <s v="Avery 494"/>
    <n v="0.39"/>
    <s v="United States"/>
    <x v="2"/>
    <x v="8"/>
    <x v="199"/>
    <x v="210"/>
    <d v="2015-06-03T00:00:00"/>
    <x v="5"/>
    <x v="5"/>
    <x v="151"/>
    <d v="2015-06-05T00:00:00"/>
    <d v="2015-06-05T00:00:00"/>
    <d v="2015-06-30T00:00:00"/>
    <d v="2015-06-05T00:00:00"/>
    <n v="29.380199999999999"/>
    <n v="17"/>
    <n v="42.58"/>
    <x v="1162"/>
    <n v="2.52"/>
    <x v="2"/>
    <x v="2"/>
    <n v="0.69"/>
    <n v="71.9602"/>
    <x v="22"/>
    <s v="Jun 2015"/>
    <s v="Jun 2015  Week 23"/>
    <x v="1"/>
    <x v="1"/>
    <x v="0"/>
    <x v="1"/>
  </r>
  <r>
    <n v="87"/>
    <s v="Norman Shields"/>
    <x v="2"/>
    <n v="0.05"/>
    <n v="161.55000000000001"/>
    <n v="19.989999999999998"/>
    <x v="1"/>
    <x v="3"/>
    <x v="2"/>
    <x v="6"/>
    <x v="5"/>
    <s v="Fellowes Super Stor/Drawer® Files"/>
    <n v="0.66"/>
    <s v="United States"/>
    <x v="2"/>
    <x v="8"/>
    <x v="507"/>
    <x v="556"/>
    <d v="2015-06-03T00:00:00"/>
    <x v="5"/>
    <x v="5"/>
    <x v="151"/>
    <d v="2015-06-08T00:00:00"/>
    <d v="2015-06-08T00:00:00"/>
    <d v="2015-06-30T00:00:00"/>
    <d v="2015-06-08T00:00:00"/>
    <n v="1892.424"/>
    <n v="19"/>
    <n v="3127.69"/>
    <x v="1163"/>
    <n v="161.5"/>
    <x v="2"/>
    <x v="3"/>
    <n v="0.60505484878616489"/>
    <n v="5020.1139999999996"/>
    <x v="22"/>
    <s v="Jun 2015"/>
    <s v="Jun 2015  Week 23"/>
    <x v="1"/>
    <x v="1"/>
    <x v="0"/>
    <x v="1"/>
  </r>
  <r>
    <n v="2268"/>
    <s v="Carlos Adkins"/>
    <x v="2"/>
    <n v="0.08"/>
    <n v="259.70999999999998"/>
    <n v="66.67"/>
    <x v="0"/>
    <x v="0"/>
    <x v="0"/>
    <x v="0"/>
    <x v="0"/>
    <s v="Bevis Round Bullnose 29&quot; High Table Top"/>
    <n v="0.61"/>
    <s v="United States"/>
    <x v="0"/>
    <x v="12"/>
    <x v="785"/>
    <x v="879"/>
    <d v="2015-06-03T00:00:00"/>
    <x v="5"/>
    <x v="5"/>
    <x v="151"/>
    <d v="2015-06-07T00:00:00"/>
    <d v="2015-06-07T00:00:00"/>
    <d v="2015-06-30T00:00:00"/>
    <d v="2015-06-07T00:00:00"/>
    <n v="138.22200000000001"/>
    <n v="17"/>
    <n v="4086.5"/>
    <x v="1164"/>
    <n v="259.63"/>
    <x v="0"/>
    <x v="4"/>
    <n v="3.3824054814633554E-2"/>
    <n v="4224.7219999999998"/>
    <x v="22"/>
    <s v="Jun 2015"/>
    <s v="Jun 2015  Week 23"/>
    <x v="0"/>
    <x v="0"/>
    <x v="0"/>
    <x v="1"/>
  </r>
  <r>
    <n v="1357"/>
    <s v="Marguerite Yu"/>
    <x v="4"/>
    <n v="0.03"/>
    <n v="125.99"/>
    <n v="7.69"/>
    <x v="1"/>
    <x v="2"/>
    <x v="1"/>
    <x v="12"/>
    <x v="5"/>
    <s v="Timeport L7089"/>
    <n v="0.57999999999999996"/>
    <s v="United States"/>
    <x v="1"/>
    <x v="18"/>
    <x v="786"/>
    <x v="880"/>
    <d v="2015-06-03T00:00:00"/>
    <x v="5"/>
    <x v="5"/>
    <x v="151"/>
    <d v="2015-06-05T00:00:00"/>
    <d v="2015-06-05T00:00:00"/>
    <d v="2015-06-30T00:00:00"/>
    <d v="2015-06-05T00:00:00"/>
    <n v="500.95800000000003"/>
    <n v="9"/>
    <n v="981.65"/>
    <x v="1165"/>
    <n v="125.96"/>
    <x v="1"/>
    <x v="2"/>
    <n v="0.51032241633983599"/>
    <n v="1482.6079999999999"/>
    <x v="22"/>
    <s v="Jun 2015"/>
    <s v="Jun 2015  Week 23"/>
    <x v="0"/>
    <x v="0"/>
    <x v="0"/>
    <x v="1"/>
  </r>
  <r>
    <n v="1737"/>
    <s v="Danielle Myers"/>
    <x v="3"/>
    <n v="0.09"/>
    <n v="30.93"/>
    <n v="3.92"/>
    <x v="1"/>
    <x v="3"/>
    <x v="0"/>
    <x v="11"/>
    <x v="1"/>
    <s v="Advantus Employee of the Month Certificate Frame, 11 x 13-1/2"/>
    <n v="0.44"/>
    <s v="United States"/>
    <x v="0"/>
    <x v="9"/>
    <x v="434"/>
    <x v="473"/>
    <d v="2015-06-03T00:00:00"/>
    <x v="5"/>
    <x v="5"/>
    <x v="151"/>
    <d v="2015-06-05T00:00:00"/>
    <d v="2015-06-05T00:00:00"/>
    <d v="2015-06-30T00:00:00"/>
    <d v="2015-06-05T00:00:00"/>
    <n v="-130.42400000000001"/>
    <n v="16"/>
    <n v="451.83"/>
    <x v="1166"/>
    <n v="30.84"/>
    <x v="0"/>
    <x v="2"/>
    <n v="-0.28865723834185425"/>
    <n v="321.40599999999995"/>
    <x v="22"/>
    <s v="Jun 2015"/>
    <s v="Jun 2015  Week 23"/>
    <x v="0"/>
    <x v="0"/>
    <x v="0"/>
    <x v="1"/>
  </r>
  <r>
    <n v="1737"/>
    <s v="Danielle Myers"/>
    <x v="3"/>
    <n v="0.03"/>
    <n v="1.68"/>
    <n v="0.7"/>
    <x v="2"/>
    <x v="3"/>
    <x v="2"/>
    <x v="2"/>
    <x v="2"/>
    <s v="Newell 308"/>
    <n v="0.6"/>
    <s v="United States"/>
    <x v="0"/>
    <x v="9"/>
    <x v="434"/>
    <x v="473"/>
    <d v="2015-06-03T00:00:00"/>
    <x v="5"/>
    <x v="5"/>
    <x v="151"/>
    <d v="2015-06-05T00:00:00"/>
    <d v="2015-06-05T00:00:00"/>
    <d v="2015-06-30T00:00:00"/>
    <d v="2015-06-05T00:00:00"/>
    <n v="-106.42100000000001"/>
    <n v="11"/>
    <n v="20.239999999999998"/>
    <x v="1166"/>
    <n v="1.65"/>
    <x v="0"/>
    <x v="2"/>
    <n v="-5.2579545454545462"/>
    <n v="-86.181000000000012"/>
    <x v="22"/>
    <s v="Jun 2015"/>
    <s v="Jun 2015  Week 23"/>
    <x v="1"/>
    <x v="1"/>
    <x v="1"/>
    <x v="1"/>
  </r>
  <r>
    <n v="1998"/>
    <s v="Judy Frazier"/>
    <x v="3"/>
    <n v="0.06"/>
    <n v="4.42"/>
    <n v="4.99"/>
    <x v="1"/>
    <x v="3"/>
    <x v="2"/>
    <x v="15"/>
    <x v="5"/>
    <s v="Grip Seal Envelopes"/>
    <n v="0.38"/>
    <s v="United States"/>
    <x v="3"/>
    <x v="11"/>
    <x v="787"/>
    <x v="881"/>
    <d v="2015-06-03T00:00:00"/>
    <x v="5"/>
    <x v="5"/>
    <x v="151"/>
    <d v="2015-06-05T00:00:00"/>
    <d v="2015-06-05T00:00:00"/>
    <d v="2015-06-30T00:00:00"/>
    <d v="2015-06-05T00:00:00"/>
    <n v="-10.435"/>
    <n v="3"/>
    <n v="14.85"/>
    <x v="1167"/>
    <n v="4.3600000000000003"/>
    <x v="3"/>
    <x v="2"/>
    <n v="-0.7026936026936027"/>
    <n v="4.4149999999999991"/>
    <x v="22"/>
    <s v="Jun 2015"/>
    <s v="Jun 2015  Week 23"/>
    <x v="0"/>
    <x v="0"/>
    <x v="0"/>
    <x v="1"/>
  </r>
  <r>
    <n v="3151"/>
    <s v="Glenda Hunter"/>
    <x v="3"/>
    <n v="0.01"/>
    <n v="145.97999999999999"/>
    <n v="46.2"/>
    <x v="0"/>
    <x v="3"/>
    <x v="0"/>
    <x v="0"/>
    <x v="0"/>
    <s v="Bevis Rectangular Conference Tables"/>
    <n v="0.69"/>
    <s v="United States"/>
    <x v="2"/>
    <x v="8"/>
    <x v="257"/>
    <x v="271"/>
    <d v="2015-06-03T00:00:00"/>
    <x v="5"/>
    <x v="5"/>
    <x v="151"/>
    <d v="2015-06-03T00:00:00"/>
    <d v="2015-06-03T00:00:00"/>
    <d v="2015-06-30T00:00:00"/>
    <d v="2015-06-03T00:00:00"/>
    <n v="-134.512"/>
    <n v="9"/>
    <n v="1370.79"/>
    <x v="1168"/>
    <n v="145.97"/>
    <x v="2"/>
    <x v="6"/>
    <n v="-9.8127357217371008E-2"/>
    <n v="1236.278"/>
    <x v="22"/>
    <s v="Jun 2015"/>
    <s v="Jun 2015  Week 23"/>
    <x v="1"/>
    <x v="1"/>
    <x v="0"/>
    <x v="1"/>
  </r>
  <r>
    <n v="754"/>
    <s v="Helen Lyons"/>
    <x v="1"/>
    <n v="0.06"/>
    <n v="218.75"/>
    <n v="69.64"/>
    <x v="0"/>
    <x v="3"/>
    <x v="0"/>
    <x v="0"/>
    <x v="0"/>
    <s v="BoxOffice By Design Rectangular and Half-Moon Meeting Room Tables"/>
    <n v="0.77"/>
    <s v="United States"/>
    <x v="2"/>
    <x v="41"/>
    <x v="619"/>
    <x v="681"/>
    <d v="2015-06-04T00:00:00"/>
    <x v="5"/>
    <x v="5"/>
    <x v="152"/>
    <d v="2015-06-05T00:00:00"/>
    <d v="2015-06-05T00:00:00"/>
    <d v="2015-06-30T00:00:00"/>
    <d v="2015-06-05T00:00:00"/>
    <n v="-453.2"/>
    <n v="4"/>
    <n v="905.4"/>
    <x v="1169"/>
    <n v="218.69"/>
    <x v="2"/>
    <x v="1"/>
    <n v="-0.50055224210293792"/>
    <n v="452.2"/>
    <x v="22"/>
    <s v="Jun 2015"/>
    <s v="Jun 2015  Week 23"/>
    <x v="1"/>
    <x v="1"/>
    <x v="0"/>
    <x v="1"/>
  </r>
  <r>
    <n v="1233"/>
    <s v="Gary Hester"/>
    <x v="1"/>
    <n v="0.09"/>
    <n v="99.99"/>
    <n v="19.989999999999998"/>
    <x v="1"/>
    <x v="1"/>
    <x v="1"/>
    <x v="1"/>
    <x v="5"/>
    <s v="US Robotics 56K V.92 External Faxmodem"/>
    <n v="0.52"/>
    <s v="United States"/>
    <x v="1"/>
    <x v="18"/>
    <x v="601"/>
    <x v="662"/>
    <d v="2015-06-04T00:00:00"/>
    <x v="5"/>
    <x v="5"/>
    <x v="152"/>
    <d v="2015-06-06T00:00:00"/>
    <d v="2015-06-06T00:00:00"/>
    <d v="2015-06-30T00:00:00"/>
    <d v="2015-06-06T00:00:00"/>
    <n v="-161.47499999999999"/>
    <n v="1"/>
    <n v="97.65"/>
    <x v="1170"/>
    <n v="99.899999999999991"/>
    <x v="1"/>
    <x v="2"/>
    <n v="-1.6536098310291858"/>
    <n v="-63.824999999999989"/>
    <x v="22"/>
    <s v="Jun 2015"/>
    <s v="Jun 2015  Week 23"/>
    <x v="1"/>
    <x v="1"/>
    <x v="0"/>
    <x v="1"/>
  </r>
  <r>
    <n v="1233"/>
    <s v="Gary Hester"/>
    <x v="1"/>
    <n v="0.04"/>
    <n v="205.99"/>
    <n v="5.26"/>
    <x v="1"/>
    <x v="1"/>
    <x v="1"/>
    <x v="12"/>
    <x v="5"/>
    <s v="i470"/>
    <n v="0.56000000000000005"/>
    <s v="United States"/>
    <x v="1"/>
    <x v="18"/>
    <x v="601"/>
    <x v="662"/>
    <d v="2015-06-04T00:00:00"/>
    <x v="5"/>
    <x v="5"/>
    <x v="152"/>
    <d v="2015-06-05T00:00:00"/>
    <d v="2015-06-05T00:00:00"/>
    <d v="2015-06-30T00:00:00"/>
    <d v="2015-06-05T00:00:00"/>
    <n v="-0.81399999999999995"/>
    <n v="6"/>
    <n v="1018.61"/>
    <x v="1170"/>
    <n v="205.95000000000002"/>
    <x v="1"/>
    <x v="1"/>
    <n v="-7.9912822375590256E-4"/>
    <n v="1017.796"/>
    <x v="22"/>
    <s v="Jun 2015"/>
    <s v="Jun 2015  Week 23"/>
    <x v="1"/>
    <x v="1"/>
    <x v="1"/>
    <x v="1"/>
  </r>
  <r>
    <n v="3238"/>
    <s v="Kathleen P Bloom"/>
    <x v="2"/>
    <n v="0.06"/>
    <n v="115.99"/>
    <n v="5.92"/>
    <x v="1"/>
    <x v="3"/>
    <x v="1"/>
    <x v="12"/>
    <x v="5"/>
    <s v="8890"/>
    <n v="0.57999999999999996"/>
    <s v="United States"/>
    <x v="2"/>
    <x v="14"/>
    <x v="788"/>
    <x v="882"/>
    <d v="2015-06-04T00:00:00"/>
    <x v="5"/>
    <x v="5"/>
    <x v="152"/>
    <d v="2015-06-06T00:00:00"/>
    <d v="2015-06-06T00:00:00"/>
    <d v="2015-06-30T00:00:00"/>
    <d v="2015-06-06T00:00:00"/>
    <n v="-13.068"/>
    <n v="5"/>
    <n v="495.82"/>
    <x v="1171"/>
    <n v="115.92999999999999"/>
    <x v="2"/>
    <x v="2"/>
    <n v="-2.6356338993989755E-2"/>
    <n v="482.75200000000001"/>
    <x v="22"/>
    <s v="Jun 2015"/>
    <s v="Jun 2015  Week 23"/>
    <x v="0"/>
    <x v="0"/>
    <x v="0"/>
    <x v="1"/>
  </r>
  <r>
    <n v="2391"/>
    <s v="Jacob McNeill"/>
    <x v="3"/>
    <n v="0"/>
    <n v="999.99"/>
    <n v="13.99"/>
    <x v="1"/>
    <x v="3"/>
    <x v="1"/>
    <x v="3"/>
    <x v="6"/>
    <s v="Polycom Soundstation EX Audio-Conferencing Telephone, Black"/>
    <n v="0.36"/>
    <s v="United States"/>
    <x v="3"/>
    <x v="11"/>
    <x v="768"/>
    <x v="857"/>
    <d v="2015-06-04T00:00:00"/>
    <x v="5"/>
    <x v="5"/>
    <x v="152"/>
    <d v="2015-06-06T00:00:00"/>
    <d v="2015-06-06T00:00:00"/>
    <d v="2015-06-30T00:00:00"/>
    <d v="2015-06-06T00:00:00"/>
    <n v="-1455.9972"/>
    <n v="1"/>
    <n v="1009.99"/>
    <x v="1172"/>
    <n v="999.99"/>
    <x v="3"/>
    <x v="2"/>
    <n v="-1.441595659362964"/>
    <n v="-446.00720000000001"/>
    <x v="22"/>
    <s v="Jun 2015"/>
    <s v="Jun 2015  Week 23"/>
    <x v="1"/>
    <x v="1"/>
    <x v="0"/>
    <x v="1"/>
  </r>
  <r>
    <n v="2391"/>
    <s v="Jacob McNeill"/>
    <x v="3"/>
    <n v="0.05"/>
    <n v="6.48"/>
    <n v="5.14"/>
    <x v="2"/>
    <x v="3"/>
    <x v="2"/>
    <x v="7"/>
    <x v="5"/>
    <s v="Xerox 23"/>
    <n v="0.37"/>
    <s v="United States"/>
    <x v="3"/>
    <x v="11"/>
    <x v="768"/>
    <x v="857"/>
    <d v="2015-06-04T00:00:00"/>
    <x v="5"/>
    <x v="5"/>
    <x v="152"/>
    <d v="2015-06-05T00:00:00"/>
    <d v="2015-06-05T00:00:00"/>
    <d v="2015-06-30T00:00:00"/>
    <d v="2015-06-05T00:00:00"/>
    <n v="-22.56"/>
    <n v="13"/>
    <n v="92.16"/>
    <x v="1172"/>
    <n v="6.4300000000000006"/>
    <x v="3"/>
    <x v="1"/>
    <n v="-0.24479166666666666"/>
    <n v="69.599999999999994"/>
    <x v="22"/>
    <s v="Jun 2015"/>
    <s v="Jun 2015  Week 23"/>
    <x v="1"/>
    <x v="1"/>
    <x v="1"/>
    <x v="1"/>
  </r>
  <r>
    <n v="2548"/>
    <s v="Wayne Bass"/>
    <x v="3"/>
    <n v="0.09"/>
    <n v="5.98"/>
    <n v="1.67"/>
    <x v="1"/>
    <x v="0"/>
    <x v="2"/>
    <x v="2"/>
    <x v="2"/>
    <s v="Dixon Ticonderoga® Erasable Colored Pencil Set, 12-Color"/>
    <n v="0.51"/>
    <s v="United States"/>
    <x v="2"/>
    <x v="8"/>
    <x v="10"/>
    <x v="621"/>
    <d v="2015-06-04T00:00:00"/>
    <x v="5"/>
    <x v="5"/>
    <x v="152"/>
    <d v="2015-06-07T00:00:00"/>
    <d v="2015-06-07T00:00:00"/>
    <d v="2015-06-30T00:00:00"/>
    <d v="2015-06-07T00:00:00"/>
    <n v="23.87"/>
    <n v="81"/>
    <n v="448.26"/>
    <x v="1173"/>
    <n v="5.8900000000000006"/>
    <x v="2"/>
    <x v="0"/>
    <n v="5.3250345781466119E-2"/>
    <n v="472.13"/>
    <x v="22"/>
    <s v="Jun 2015"/>
    <s v="Jun 2015  Week 23"/>
    <x v="1"/>
    <x v="1"/>
    <x v="0"/>
    <x v="1"/>
  </r>
  <r>
    <n v="2549"/>
    <s v="Martha Bowers"/>
    <x v="3"/>
    <n v="0.09"/>
    <n v="5.98"/>
    <n v="1.67"/>
    <x v="1"/>
    <x v="0"/>
    <x v="2"/>
    <x v="2"/>
    <x v="2"/>
    <s v="Dixon Ticonderoga® Erasable Colored Pencil Set, 12-Color"/>
    <n v="0.51"/>
    <s v="United States"/>
    <x v="3"/>
    <x v="27"/>
    <x v="646"/>
    <x v="713"/>
    <d v="2015-06-04T00:00:00"/>
    <x v="5"/>
    <x v="5"/>
    <x v="152"/>
    <d v="2015-06-07T00:00:00"/>
    <d v="2015-06-07T00:00:00"/>
    <d v="2015-06-30T00:00:00"/>
    <d v="2015-06-07T00:00:00"/>
    <n v="35.805"/>
    <n v="20"/>
    <n v="110.68"/>
    <x v="1174"/>
    <n v="5.8900000000000006"/>
    <x v="3"/>
    <x v="0"/>
    <n v="0.3235001807011203"/>
    <n v="146.48500000000001"/>
    <x v="22"/>
    <s v="Jun 2015"/>
    <s v="Jun 2015  Week 23"/>
    <x v="1"/>
    <x v="1"/>
    <x v="0"/>
    <x v="1"/>
  </r>
  <r>
    <n v="2882"/>
    <s v="Andrew Gonzalez"/>
    <x v="1"/>
    <n v="0.09"/>
    <n v="363.25"/>
    <n v="19.989999999999998"/>
    <x v="1"/>
    <x v="1"/>
    <x v="2"/>
    <x v="8"/>
    <x v="5"/>
    <s v="Hoover WindTunnel™ Plus Canister Vacuum"/>
    <n v="0.56999999999999995"/>
    <s v="United States"/>
    <x v="0"/>
    <x v="9"/>
    <x v="170"/>
    <x v="178"/>
    <d v="2015-06-05T00:00:00"/>
    <x v="5"/>
    <x v="5"/>
    <x v="153"/>
    <d v="2015-06-06T00:00:00"/>
    <d v="2015-06-06T00:00:00"/>
    <d v="2015-06-30T00:00:00"/>
    <d v="2015-06-06T00:00:00"/>
    <n v="732.26980000000003"/>
    <n v="21"/>
    <n v="7497.05"/>
    <x v="1175"/>
    <n v="363.16"/>
    <x v="0"/>
    <x v="1"/>
    <n v="9.7674391927491486E-2"/>
    <n v="8229.3198000000011"/>
    <x v="22"/>
    <s v="Jun 2015"/>
    <s v="Jun 2015  Week 23"/>
    <x v="1"/>
    <x v="1"/>
    <x v="0"/>
    <x v="1"/>
  </r>
  <r>
    <n v="2884"/>
    <s v="Stuart C Robinson"/>
    <x v="1"/>
    <n v="0.09"/>
    <n v="363.25"/>
    <n v="19.989999999999998"/>
    <x v="1"/>
    <x v="1"/>
    <x v="2"/>
    <x v="8"/>
    <x v="5"/>
    <s v="Hoover WindTunnel™ Plus Canister Vacuum"/>
    <n v="0.56999999999999995"/>
    <s v="United States"/>
    <x v="3"/>
    <x v="27"/>
    <x v="492"/>
    <x v="540"/>
    <d v="2015-06-05T00:00:00"/>
    <x v="5"/>
    <x v="5"/>
    <x v="153"/>
    <d v="2015-06-06T00:00:00"/>
    <d v="2015-06-06T00:00:00"/>
    <d v="2015-06-30T00:00:00"/>
    <d v="2015-06-06T00:00:00"/>
    <n v="1231.6569"/>
    <n v="5"/>
    <n v="1785.01"/>
    <x v="1176"/>
    <n v="363.16"/>
    <x v="3"/>
    <x v="1"/>
    <n v="0.69"/>
    <n v="3016.6669000000002"/>
    <x v="22"/>
    <s v="Jun 2015"/>
    <s v="Jun 2015  Week 23"/>
    <x v="1"/>
    <x v="1"/>
    <x v="0"/>
    <x v="1"/>
  </r>
  <r>
    <n v="269"/>
    <s v="Calvin Boyette"/>
    <x v="2"/>
    <n v="0.09"/>
    <n v="35.94"/>
    <n v="6.66"/>
    <x v="1"/>
    <x v="2"/>
    <x v="2"/>
    <x v="15"/>
    <x v="5"/>
    <s v="Tyvek ® Top-Opening Peel &amp; Seel ® Envelopes, Gray"/>
    <n v="0.4"/>
    <s v="United States"/>
    <x v="2"/>
    <x v="41"/>
    <x v="789"/>
    <x v="883"/>
    <d v="2015-06-05T00:00:00"/>
    <x v="5"/>
    <x v="5"/>
    <x v="153"/>
    <d v="2015-06-10T00:00:00"/>
    <d v="2015-06-10T00:00:00"/>
    <d v="2015-06-30T00:00:00"/>
    <d v="2015-06-10T00:00:00"/>
    <n v="144.2928"/>
    <n v="6"/>
    <n v="209.12"/>
    <x v="1177"/>
    <n v="35.849999999999994"/>
    <x v="2"/>
    <x v="3"/>
    <n v="0.69"/>
    <n v="353.4128"/>
    <x v="22"/>
    <s v="Jun 2015"/>
    <s v="Jun 2015  Week 23"/>
    <x v="0"/>
    <x v="0"/>
    <x v="0"/>
    <x v="1"/>
  </r>
  <r>
    <n v="269"/>
    <s v="Calvin Boyette"/>
    <x v="2"/>
    <n v="0"/>
    <n v="170.98"/>
    <n v="13.99"/>
    <x v="1"/>
    <x v="2"/>
    <x v="0"/>
    <x v="11"/>
    <x v="6"/>
    <s v="Tenex Antistatic Computer Chair Mats"/>
    <n v="0.75"/>
    <s v="United States"/>
    <x v="2"/>
    <x v="41"/>
    <x v="789"/>
    <x v="883"/>
    <d v="2015-06-05T00:00:00"/>
    <x v="5"/>
    <x v="5"/>
    <x v="153"/>
    <d v="2015-06-12T00:00:00"/>
    <d v="2015-06-12T00:00:00"/>
    <d v="2015-06-30T00:00:00"/>
    <d v="2015-06-12T00:00:00"/>
    <n v="888.14729999999997"/>
    <n v="7"/>
    <n v="1287.17"/>
    <x v="1177"/>
    <n v="170.98"/>
    <x v="2"/>
    <x v="7"/>
    <n v="0.69"/>
    <n v="2175.3173000000002"/>
    <x v="22"/>
    <s v="Jun 2015"/>
    <s v="Jun 2015  Week 23"/>
    <x v="1"/>
    <x v="1"/>
    <x v="1"/>
    <x v="1"/>
  </r>
  <r>
    <n v="269"/>
    <s v="Calvin Boyette"/>
    <x v="2"/>
    <n v="0.09"/>
    <n v="4.9800000000000004"/>
    <n v="7.44"/>
    <x v="1"/>
    <x v="2"/>
    <x v="2"/>
    <x v="7"/>
    <x v="5"/>
    <s v="Xerox 1922"/>
    <n v="0.36"/>
    <s v="United States"/>
    <x v="2"/>
    <x v="41"/>
    <x v="789"/>
    <x v="883"/>
    <d v="2015-06-05T00:00:00"/>
    <x v="5"/>
    <x v="5"/>
    <x v="153"/>
    <d v="2015-06-07T00:00:00"/>
    <d v="2015-06-07T00:00:00"/>
    <d v="2015-06-30T00:00:00"/>
    <d v="2015-06-07T00:00:00"/>
    <n v="-46.005000000000003"/>
    <n v="9"/>
    <n v="46.17"/>
    <x v="1177"/>
    <n v="4.8900000000000006"/>
    <x v="2"/>
    <x v="2"/>
    <n v="-0.9964262508122157"/>
    <n v="0.16499999999999915"/>
    <x v="22"/>
    <s v="Jun 2015"/>
    <s v="Jun 2015  Week 23"/>
    <x v="1"/>
    <x v="1"/>
    <x v="1"/>
    <x v="1"/>
  </r>
  <r>
    <n v="272"/>
    <s v="Eleanor Swain"/>
    <x v="2"/>
    <n v="0.09"/>
    <n v="35.94"/>
    <n v="6.66"/>
    <x v="1"/>
    <x v="2"/>
    <x v="2"/>
    <x v="15"/>
    <x v="5"/>
    <s v="Tyvek ® Top-Opening Peel &amp; Seel ® Envelopes, Gray"/>
    <n v="0.4"/>
    <s v="United States"/>
    <x v="0"/>
    <x v="9"/>
    <x v="170"/>
    <x v="648"/>
    <d v="2015-06-05T00:00:00"/>
    <x v="5"/>
    <x v="5"/>
    <x v="153"/>
    <d v="2015-06-10T00:00:00"/>
    <d v="2015-06-10T00:00:00"/>
    <d v="2015-06-30T00:00:00"/>
    <d v="2015-06-10T00:00:00"/>
    <n v="72.1858"/>
    <n v="24"/>
    <n v="836.47"/>
    <x v="1178"/>
    <n v="35.849999999999994"/>
    <x v="0"/>
    <x v="3"/>
    <n v="8.6298133824285389E-2"/>
    <n v="908.6558"/>
    <x v="22"/>
    <s v="Jun 2015"/>
    <s v="Jun 2015  Week 23"/>
    <x v="1"/>
    <x v="1"/>
    <x v="0"/>
    <x v="1"/>
  </r>
  <r>
    <n v="272"/>
    <s v="Eleanor Swain"/>
    <x v="2"/>
    <n v="0.09"/>
    <n v="4.9800000000000004"/>
    <n v="7.44"/>
    <x v="1"/>
    <x v="2"/>
    <x v="2"/>
    <x v="7"/>
    <x v="5"/>
    <s v="Xerox 1922"/>
    <n v="0.36"/>
    <s v="United States"/>
    <x v="0"/>
    <x v="9"/>
    <x v="170"/>
    <x v="648"/>
    <d v="2015-06-05T00:00:00"/>
    <x v="5"/>
    <x v="5"/>
    <x v="153"/>
    <d v="2015-06-07T00:00:00"/>
    <d v="2015-06-07T00:00:00"/>
    <d v="2015-06-30T00:00:00"/>
    <d v="2015-06-07T00:00:00"/>
    <n v="-122.3733"/>
    <n v="37"/>
    <n v="189.83"/>
    <x v="1178"/>
    <n v="4.8900000000000006"/>
    <x v="0"/>
    <x v="2"/>
    <n v="-0.6446467892324711"/>
    <n v="67.456700000000012"/>
    <x v="22"/>
    <s v="Jun 2015"/>
    <s v="Jun 2015  Week 23"/>
    <x v="1"/>
    <x v="1"/>
    <x v="1"/>
    <x v="1"/>
  </r>
  <r>
    <n v="518"/>
    <s v="Mark Ritchie"/>
    <x v="2"/>
    <n v="7.0000000000000007E-2"/>
    <n v="12.64"/>
    <n v="4.9800000000000004"/>
    <x v="1"/>
    <x v="2"/>
    <x v="0"/>
    <x v="11"/>
    <x v="1"/>
    <s v="Nu-Dell Executive Frame"/>
    <n v="0.48"/>
    <s v="United States"/>
    <x v="1"/>
    <x v="6"/>
    <x v="420"/>
    <x v="457"/>
    <d v="2015-06-05T00:00:00"/>
    <x v="5"/>
    <x v="5"/>
    <x v="153"/>
    <d v="2015-06-12T00:00:00"/>
    <d v="2015-06-12T00:00:00"/>
    <d v="2015-06-30T00:00:00"/>
    <d v="2015-06-12T00:00:00"/>
    <n v="113.41500000000001"/>
    <n v="16"/>
    <n v="199.76"/>
    <x v="1179"/>
    <n v="12.57"/>
    <x v="1"/>
    <x v="7"/>
    <n v="0.56775630756908291"/>
    <n v="313.17500000000001"/>
    <x v="22"/>
    <s v="Jun 2015"/>
    <s v="Jun 2015  Week 23"/>
    <x v="0"/>
    <x v="0"/>
    <x v="0"/>
    <x v="1"/>
  </r>
  <r>
    <n v="2506"/>
    <s v="Alfred Harmon"/>
    <x v="4"/>
    <n v="0.02"/>
    <n v="6.48"/>
    <n v="8.74"/>
    <x v="1"/>
    <x v="2"/>
    <x v="2"/>
    <x v="7"/>
    <x v="5"/>
    <s v="Xerox 1984"/>
    <n v="0.36"/>
    <s v="United States"/>
    <x v="3"/>
    <x v="22"/>
    <x v="790"/>
    <x v="884"/>
    <d v="2015-06-05T00:00:00"/>
    <x v="5"/>
    <x v="5"/>
    <x v="153"/>
    <d v="2015-06-07T00:00:00"/>
    <d v="2015-06-07T00:00:00"/>
    <d v="2015-06-30T00:00:00"/>
    <d v="2015-06-07T00:00:00"/>
    <n v="-6.835"/>
    <n v="1"/>
    <n v="10.72"/>
    <x v="1180"/>
    <n v="6.4600000000000009"/>
    <x v="3"/>
    <x v="2"/>
    <n v="-0.63759328358208955"/>
    <n v="3.8850000000000007"/>
    <x v="22"/>
    <s v="Jun 2015"/>
    <s v="Jun 2015  Week 23"/>
    <x v="0"/>
    <x v="0"/>
    <x v="0"/>
    <x v="1"/>
  </r>
  <r>
    <n v="2507"/>
    <s v="Jeanette Davies"/>
    <x v="4"/>
    <n v="0.06"/>
    <n v="699.99"/>
    <n v="24.49"/>
    <x v="2"/>
    <x v="2"/>
    <x v="1"/>
    <x v="4"/>
    <x v="4"/>
    <s v="Canon PC1060 Personal Laser Copier"/>
    <n v="0.41"/>
    <s v="United States"/>
    <x v="3"/>
    <x v="29"/>
    <x v="235"/>
    <x v="248"/>
    <d v="2015-06-05T00:00:00"/>
    <x v="5"/>
    <x v="5"/>
    <x v="153"/>
    <d v="2015-06-07T00:00:00"/>
    <d v="2015-06-07T00:00:00"/>
    <d v="2015-06-30T00:00:00"/>
    <d v="2015-06-07T00:00:00"/>
    <n v="7024.2069000000001"/>
    <n v="15"/>
    <n v="10180.01"/>
    <x v="1180"/>
    <n v="699.93000000000006"/>
    <x v="3"/>
    <x v="2"/>
    <n v="0.69"/>
    <n v="17204.216899999999"/>
    <x v="22"/>
    <s v="Jun 2015"/>
    <s v="Jun 2015  Week 23"/>
    <x v="0"/>
    <x v="0"/>
    <x v="1"/>
    <x v="1"/>
  </r>
  <r>
    <n v="2516"/>
    <s v="Leo E Underwood"/>
    <x v="4"/>
    <n v="0.02"/>
    <n v="17.149999999999999"/>
    <n v="4.96"/>
    <x v="1"/>
    <x v="2"/>
    <x v="2"/>
    <x v="6"/>
    <x v="5"/>
    <s v="Advantus Rolling Storage Box"/>
    <n v="0.57999999999999996"/>
    <s v="United States"/>
    <x v="3"/>
    <x v="33"/>
    <x v="101"/>
    <x v="885"/>
    <d v="2015-06-05T00:00:00"/>
    <x v="5"/>
    <x v="5"/>
    <x v="153"/>
    <d v="2015-06-07T00:00:00"/>
    <d v="2015-06-07T00:00:00"/>
    <d v="2015-06-30T00:00:00"/>
    <d v="2015-06-07T00:00:00"/>
    <n v="36.494999999999997"/>
    <n v="11"/>
    <n v="190.85"/>
    <x v="1180"/>
    <n v="17.13"/>
    <x v="3"/>
    <x v="2"/>
    <n v="0.19122347393240766"/>
    <n v="227.345"/>
    <x v="22"/>
    <s v="Jun 2015"/>
    <s v="Jun 2015  Week 23"/>
    <x v="0"/>
    <x v="0"/>
    <x v="1"/>
    <x v="1"/>
  </r>
  <r>
    <n v="2520"/>
    <s v="Sandy Mueller"/>
    <x v="4"/>
    <n v="7.0000000000000007E-2"/>
    <n v="30.98"/>
    <n v="8.74"/>
    <x v="1"/>
    <x v="2"/>
    <x v="2"/>
    <x v="7"/>
    <x v="5"/>
    <s v="Xerox 1979"/>
    <n v="0.4"/>
    <s v="United States"/>
    <x v="3"/>
    <x v="40"/>
    <x v="791"/>
    <x v="886"/>
    <d v="2015-06-05T00:00:00"/>
    <x v="5"/>
    <x v="5"/>
    <x v="153"/>
    <d v="2015-06-06T00:00:00"/>
    <d v="2015-06-06T00:00:00"/>
    <d v="2015-06-30T00:00:00"/>
    <d v="2015-06-06T00:00:00"/>
    <n v="255.76920000000001"/>
    <n v="12"/>
    <n v="370.68"/>
    <x v="1180"/>
    <n v="30.91"/>
    <x v="3"/>
    <x v="1"/>
    <n v="0.69000000000000006"/>
    <n v="626.44920000000002"/>
    <x v="22"/>
    <s v="Jun 2015"/>
    <s v="Jun 2015  Week 23"/>
    <x v="0"/>
    <x v="0"/>
    <x v="1"/>
    <x v="1"/>
  </r>
  <r>
    <n v="2522"/>
    <s v="Harriet Wooten"/>
    <x v="4"/>
    <n v="0.04"/>
    <n v="1360.14"/>
    <n v="14.7"/>
    <x v="0"/>
    <x v="2"/>
    <x v="1"/>
    <x v="3"/>
    <x v="3"/>
    <s v="Okidata ML395C Color Dot Matrix Printer"/>
    <n v="0.59"/>
    <s v="United States"/>
    <x v="3"/>
    <x v="42"/>
    <x v="248"/>
    <x v="261"/>
    <d v="2015-06-05T00:00:00"/>
    <x v="5"/>
    <x v="5"/>
    <x v="153"/>
    <d v="2015-06-08T00:00:00"/>
    <d v="2015-06-08T00:00:00"/>
    <d v="2015-06-30T00:00:00"/>
    <d v="2015-06-08T00:00:00"/>
    <n v="2639.01"/>
    <n v="6"/>
    <n v="7303.05"/>
    <x v="1180"/>
    <n v="1360.1000000000001"/>
    <x v="3"/>
    <x v="0"/>
    <n v="0.3613572411526691"/>
    <n v="9942.0600000000013"/>
    <x v="22"/>
    <s v="Jun 2015"/>
    <s v="Jun 2015  Week 23"/>
    <x v="0"/>
    <x v="0"/>
    <x v="1"/>
    <x v="1"/>
  </r>
  <r>
    <n v="699"/>
    <s v="Jenny Gold"/>
    <x v="0"/>
    <n v="0.02"/>
    <n v="6.47"/>
    <n v="1.22"/>
    <x v="1"/>
    <x v="1"/>
    <x v="2"/>
    <x v="2"/>
    <x v="2"/>
    <s v="Staples Pen Style Liquid Stix; Assorted (yellow, pink, green, blue, orange), 5/Pack"/>
    <n v="0.4"/>
    <s v="United States"/>
    <x v="2"/>
    <x v="8"/>
    <x v="10"/>
    <x v="239"/>
    <d v="2015-06-06T00:00:00"/>
    <x v="5"/>
    <x v="5"/>
    <x v="154"/>
    <d v="2015-06-07T00:00:00"/>
    <d v="2015-06-07T00:00:00"/>
    <d v="2015-06-30T00:00:00"/>
    <d v="2015-06-07T00:00:00"/>
    <n v="40.200000000000003"/>
    <n v="30"/>
    <n v="193.95"/>
    <x v="1181"/>
    <n v="6.45"/>
    <x v="2"/>
    <x v="1"/>
    <n v="0.20726991492652749"/>
    <n v="234.14999999999998"/>
    <x v="22"/>
    <s v="Jun 2015"/>
    <s v="Jun 2015  Week 23"/>
    <x v="1"/>
    <x v="1"/>
    <x v="0"/>
    <x v="1"/>
  </r>
  <r>
    <n v="699"/>
    <s v="Jenny Gold"/>
    <x v="0"/>
    <n v="7.0000000000000007E-2"/>
    <n v="2.84"/>
    <n v="0.93"/>
    <x v="1"/>
    <x v="1"/>
    <x v="2"/>
    <x v="2"/>
    <x v="2"/>
    <s v="SANFORD Liquid Accent™ Tank-Style Highlighters"/>
    <n v="0.54"/>
    <s v="United States"/>
    <x v="2"/>
    <x v="8"/>
    <x v="10"/>
    <x v="239"/>
    <d v="2015-06-06T00:00:00"/>
    <x v="5"/>
    <x v="5"/>
    <x v="154"/>
    <d v="2015-06-08T00:00:00"/>
    <d v="2015-06-08T00:00:00"/>
    <d v="2015-06-30T00:00:00"/>
    <d v="2015-06-08T00:00:00"/>
    <n v="3.21"/>
    <n v="59"/>
    <n v="158.80000000000001"/>
    <x v="1181"/>
    <n v="2.77"/>
    <x v="2"/>
    <x v="2"/>
    <n v="2.0214105793450881E-2"/>
    <n v="162.01000000000002"/>
    <x v="22"/>
    <s v="Jun 2015"/>
    <s v="Jun 2015  Week 23"/>
    <x v="1"/>
    <x v="1"/>
    <x v="1"/>
    <x v="1"/>
  </r>
  <r>
    <n v="711"/>
    <s v="Pam Anthony"/>
    <x v="0"/>
    <n v="7.0000000000000007E-2"/>
    <n v="2.84"/>
    <n v="0.93"/>
    <x v="1"/>
    <x v="1"/>
    <x v="2"/>
    <x v="2"/>
    <x v="2"/>
    <s v="SANFORD Liquid Accent™ Tank-Style Highlighters"/>
    <n v="0.54"/>
    <s v="United States"/>
    <x v="3"/>
    <x v="35"/>
    <x v="792"/>
    <x v="887"/>
    <d v="2015-06-06T00:00:00"/>
    <x v="5"/>
    <x v="5"/>
    <x v="154"/>
    <d v="2015-06-08T00:00:00"/>
    <d v="2015-06-08T00:00:00"/>
    <d v="2015-06-30T00:00:00"/>
    <d v="2015-06-08T00:00:00"/>
    <n v="3.8519999999999999"/>
    <n v="15"/>
    <n v="40.369999999999997"/>
    <x v="1182"/>
    <n v="2.77"/>
    <x v="3"/>
    <x v="2"/>
    <n v="9.5417389150359175E-2"/>
    <n v="44.221999999999994"/>
    <x v="22"/>
    <s v="Jun 2015"/>
    <s v="Jun 2015  Week 23"/>
    <x v="0"/>
    <x v="0"/>
    <x v="0"/>
    <x v="1"/>
  </r>
  <r>
    <n v="3045"/>
    <s v="Jordan Beard"/>
    <x v="1"/>
    <n v="0"/>
    <n v="6.48"/>
    <n v="5.19"/>
    <x v="1"/>
    <x v="0"/>
    <x v="2"/>
    <x v="7"/>
    <x v="5"/>
    <s v="Xerox 1995"/>
    <n v="0.37"/>
    <s v="United States"/>
    <x v="1"/>
    <x v="38"/>
    <x v="793"/>
    <x v="888"/>
    <d v="2015-06-06T00:00:00"/>
    <x v="5"/>
    <x v="5"/>
    <x v="154"/>
    <d v="2015-06-07T00:00:00"/>
    <d v="2015-06-07T00:00:00"/>
    <d v="2015-06-30T00:00:00"/>
    <d v="2015-06-07T00:00:00"/>
    <n v="-14.074999999999999"/>
    <n v="12"/>
    <n v="84.04"/>
    <x v="1183"/>
    <n v="6.48"/>
    <x v="1"/>
    <x v="1"/>
    <n v="-0.16747977153736313"/>
    <n v="69.965000000000003"/>
    <x v="22"/>
    <s v="Jun 2015"/>
    <s v="Jun 2015  Week 23"/>
    <x v="0"/>
    <x v="0"/>
    <x v="0"/>
    <x v="1"/>
  </r>
  <r>
    <n v="1142"/>
    <s v="Russell Chan"/>
    <x v="4"/>
    <n v="0.01"/>
    <n v="18.97"/>
    <n v="9.5399999999999991"/>
    <x v="1"/>
    <x v="2"/>
    <x v="2"/>
    <x v="7"/>
    <x v="5"/>
    <s v="Xerox 1939"/>
    <n v="0.37"/>
    <s v="United States"/>
    <x v="1"/>
    <x v="18"/>
    <x v="35"/>
    <x v="37"/>
    <d v="2015-06-06T00:00:00"/>
    <x v="5"/>
    <x v="5"/>
    <x v="154"/>
    <d v="2015-06-09T00:00:00"/>
    <d v="2015-06-09T00:00:00"/>
    <d v="2015-06-30T00:00:00"/>
    <d v="2015-06-09T00:00:00"/>
    <n v="85.875"/>
    <n v="11"/>
    <n v="227.67"/>
    <x v="1184"/>
    <n v="18.959999999999997"/>
    <x v="1"/>
    <x v="0"/>
    <n v="0.37719067070760315"/>
    <n v="313.54499999999996"/>
    <x v="22"/>
    <s v="Jun 2015"/>
    <s v="Jun 2015  Week 23"/>
    <x v="1"/>
    <x v="1"/>
    <x v="0"/>
    <x v="1"/>
  </r>
  <r>
    <n v="2107"/>
    <s v="Leigh Burnette Hurley"/>
    <x v="4"/>
    <n v="0.05"/>
    <n v="399.98"/>
    <n v="12.06"/>
    <x v="0"/>
    <x v="3"/>
    <x v="1"/>
    <x v="3"/>
    <x v="0"/>
    <s v="Okidata ML320 Series Turbo Dot Matrix Printers"/>
    <n v="0.56000000000000005"/>
    <s v="United States"/>
    <x v="1"/>
    <x v="10"/>
    <x v="129"/>
    <x v="761"/>
    <d v="2015-06-06T00:00:00"/>
    <x v="5"/>
    <x v="5"/>
    <x v="154"/>
    <d v="2015-06-06T00:00:00"/>
    <d v="2015-06-06T00:00:00"/>
    <d v="2015-06-30T00:00:00"/>
    <d v="2015-06-06T00:00:00"/>
    <n v="567.59"/>
    <n v="24"/>
    <n v="9666.7199999999993"/>
    <x v="1185"/>
    <n v="399.93"/>
    <x v="1"/>
    <x v="6"/>
    <n v="5.8715882946852711E-2"/>
    <n v="10234.31"/>
    <x v="22"/>
    <s v="Jun 2015"/>
    <s v="Jun 2015  Week 23"/>
    <x v="0"/>
    <x v="0"/>
    <x v="0"/>
    <x v="1"/>
  </r>
  <r>
    <n v="2107"/>
    <s v="Leigh Burnette Hurley"/>
    <x v="4"/>
    <n v="7.0000000000000007E-2"/>
    <n v="6.48"/>
    <n v="5.74"/>
    <x v="1"/>
    <x v="3"/>
    <x v="2"/>
    <x v="7"/>
    <x v="5"/>
    <s v="Xerox 1994"/>
    <n v="0.37"/>
    <s v="United States"/>
    <x v="1"/>
    <x v="10"/>
    <x v="129"/>
    <x v="761"/>
    <d v="2015-06-06T00:00:00"/>
    <x v="5"/>
    <x v="5"/>
    <x v="154"/>
    <d v="2015-06-06T00:00:00"/>
    <d v="2015-06-06T00:00:00"/>
    <d v="2015-06-30T00:00:00"/>
    <d v="2015-06-06T00:00:00"/>
    <n v="-28.45"/>
    <n v="20"/>
    <n v="134.58000000000001"/>
    <x v="1185"/>
    <n v="6.41"/>
    <x v="1"/>
    <x v="6"/>
    <n v="-0.21139842472878584"/>
    <n v="106.13000000000001"/>
    <x v="22"/>
    <s v="Jun 2015"/>
    <s v="Jun 2015  Week 23"/>
    <x v="1"/>
    <x v="1"/>
    <x v="1"/>
    <x v="1"/>
  </r>
  <r>
    <n v="2108"/>
    <s v="Alfred Barber"/>
    <x v="4"/>
    <n v="7.0000000000000007E-2"/>
    <n v="6.48"/>
    <n v="5.74"/>
    <x v="1"/>
    <x v="3"/>
    <x v="2"/>
    <x v="7"/>
    <x v="5"/>
    <s v="Xerox 1994"/>
    <n v="0.37"/>
    <s v="United States"/>
    <x v="1"/>
    <x v="6"/>
    <x v="794"/>
    <x v="123"/>
    <d v="2015-06-06T00:00:00"/>
    <x v="5"/>
    <x v="5"/>
    <x v="154"/>
    <d v="2015-06-06T00:00:00"/>
    <d v="2015-06-06T00:00:00"/>
    <d v="2015-06-30T00:00:00"/>
    <d v="2015-06-06T00:00:00"/>
    <n v="-14.225"/>
    <n v="5"/>
    <n v="33.65"/>
    <x v="1186"/>
    <n v="6.41"/>
    <x v="1"/>
    <x v="6"/>
    <n v="-0.42273402674591382"/>
    <n v="19.424999999999997"/>
    <x v="22"/>
    <s v="Jun 2015"/>
    <s v="Jun 2015  Week 23"/>
    <x v="0"/>
    <x v="0"/>
    <x v="0"/>
    <x v="1"/>
  </r>
  <r>
    <n v="2848"/>
    <s v="Eileen Dalton"/>
    <x v="4"/>
    <n v="0"/>
    <n v="49.99"/>
    <n v="19.989999999999998"/>
    <x v="1"/>
    <x v="3"/>
    <x v="1"/>
    <x v="1"/>
    <x v="5"/>
    <s v="Zoom V.92 USB External Faxmodem"/>
    <n v="0.41"/>
    <s v="United States"/>
    <x v="0"/>
    <x v="34"/>
    <x v="461"/>
    <x v="889"/>
    <d v="2015-06-06T00:00:00"/>
    <x v="5"/>
    <x v="5"/>
    <x v="154"/>
    <d v="2015-06-08T00:00:00"/>
    <d v="2015-06-08T00:00:00"/>
    <d v="2015-06-30T00:00:00"/>
    <d v="2015-06-08T00:00:00"/>
    <n v="38.886000000000003"/>
    <n v="16"/>
    <n v="832.97"/>
    <x v="1187"/>
    <n v="49.99"/>
    <x v="0"/>
    <x v="2"/>
    <n v="4.6683554029556887E-2"/>
    <n v="871.85599999999999"/>
    <x v="22"/>
    <s v="Jun 2015"/>
    <s v="Jun 2015  Week 23"/>
    <x v="0"/>
    <x v="0"/>
    <x v="0"/>
    <x v="1"/>
  </r>
  <r>
    <n v="1106"/>
    <s v="Maxine Collier Grady"/>
    <x v="3"/>
    <n v="0.08"/>
    <n v="140.81"/>
    <n v="24.49"/>
    <x v="1"/>
    <x v="1"/>
    <x v="0"/>
    <x v="9"/>
    <x v="4"/>
    <s v="Hon Olson Stacker Stools"/>
    <n v="0.56999999999999995"/>
    <s v="United States"/>
    <x v="1"/>
    <x v="18"/>
    <x v="136"/>
    <x v="824"/>
    <d v="2015-06-06T00:00:00"/>
    <x v="5"/>
    <x v="5"/>
    <x v="154"/>
    <d v="2015-06-08T00:00:00"/>
    <d v="2015-06-08T00:00:00"/>
    <d v="2015-06-30T00:00:00"/>
    <d v="2015-06-08T00:00:00"/>
    <n v="1232.79"/>
    <n v="81"/>
    <n v="11272.77"/>
    <x v="1188"/>
    <n v="140.72999999999999"/>
    <x v="1"/>
    <x v="2"/>
    <n v="0.10935998871617179"/>
    <n v="12505.560000000001"/>
    <x v="22"/>
    <s v="Jun 2015"/>
    <s v="Jun 2015  Week 23"/>
    <x v="1"/>
    <x v="1"/>
    <x v="0"/>
    <x v="1"/>
  </r>
  <r>
    <n v="1340"/>
    <s v="Marie Bass"/>
    <x v="3"/>
    <n v="7.0000000000000007E-2"/>
    <n v="3.98"/>
    <n v="0.83"/>
    <x v="1"/>
    <x v="2"/>
    <x v="2"/>
    <x v="2"/>
    <x v="2"/>
    <s v="Fluorescent Highlighters by Dixon"/>
    <n v="0.51"/>
    <s v="United States"/>
    <x v="3"/>
    <x v="11"/>
    <x v="13"/>
    <x v="316"/>
    <d v="2015-06-06T00:00:00"/>
    <x v="5"/>
    <x v="5"/>
    <x v="154"/>
    <d v="2015-06-09T00:00:00"/>
    <d v="2015-06-09T00:00:00"/>
    <d v="2015-06-30T00:00:00"/>
    <d v="2015-06-09T00:00:00"/>
    <n v="27.38"/>
    <n v="76"/>
    <n v="282.85000000000002"/>
    <x v="1189"/>
    <n v="3.91"/>
    <x v="3"/>
    <x v="0"/>
    <n v="9.6800424253137687E-2"/>
    <n v="310.23"/>
    <x v="22"/>
    <s v="Jun 2015"/>
    <s v="Jun 2015  Week 23"/>
    <x v="1"/>
    <x v="1"/>
    <x v="0"/>
    <x v="1"/>
  </r>
  <r>
    <n v="1341"/>
    <s v="Edward Bynum"/>
    <x v="3"/>
    <n v="0"/>
    <n v="20.89"/>
    <n v="1.99"/>
    <x v="1"/>
    <x v="2"/>
    <x v="1"/>
    <x v="1"/>
    <x v="1"/>
    <s v="IBM 80 Minute CD-R Spindle, 50/Pack"/>
    <n v="0.48"/>
    <s v="United States"/>
    <x v="3"/>
    <x v="28"/>
    <x v="294"/>
    <x v="317"/>
    <d v="2015-06-06T00:00:00"/>
    <x v="5"/>
    <x v="5"/>
    <x v="154"/>
    <d v="2015-06-08T00:00:00"/>
    <d v="2015-06-08T00:00:00"/>
    <d v="2015-06-30T00:00:00"/>
    <d v="2015-06-08T00:00:00"/>
    <n v="-5.2949999999999999"/>
    <n v="4"/>
    <n v="84.56"/>
    <x v="1190"/>
    <n v="20.89"/>
    <x v="3"/>
    <x v="2"/>
    <n v="-6.2618259224219486E-2"/>
    <n v="79.265000000000001"/>
    <x v="22"/>
    <s v="Jun 2015"/>
    <s v="Jun 2015  Week 23"/>
    <x v="1"/>
    <x v="1"/>
    <x v="0"/>
    <x v="1"/>
  </r>
  <r>
    <n v="1341"/>
    <s v="Edward Bynum"/>
    <x v="3"/>
    <n v="7.0000000000000007E-2"/>
    <n v="3.98"/>
    <n v="0.83"/>
    <x v="1"/>
    <x v="2"/>
    <x v="2"/>
    <x v="2"/>
    <x v="2"/>
    <s v="Fluorescent Highlighters by Dixon"/>
    <n v="0.51"/>
    <s v="United States"/>
    <x v="3"/>
    <x v="28"/>
    <x v="294"/>
    <x v="317"/>
    <d v="2015-06-06T00:00:00"/>
    <x v="5"/>
    <x v="5"/>
    <x v="154"/>
    <d v="2015-06-09T00:00:00"/>
    <d v="2015-06-09T00:00:00"/>
    <d v="2015-06-30T00:00:00"/>
    <d v="2015-06-09T00:00:00"/>
    <n v="41.07"/>
    <n v="19"/>
    <n v="70.709999999999994"/>
    <x v="1190"/>
    <n v="3.91"/>
    <x v="3"/>
    <x v="0"/>
    <n v="0.58082308018667805"/>
    <n v="111.78"/>
    <x v="22"/>
    <s v="Jun 2015"/>
    <s v="Jun 2015  Week 23"/>
    <x v="1"/>
    <x v="1"/>
    <x v="1"/>
    <x v="1"/>
  </r>
  <r>
    <n v="2432"/>
    <s v="Lindsay Tate"/>
    <x v="3"/>
    <n v="0.09"/>
    <n v="5.4"/>
    <n v="7.78"/>
    <x v="2"/>
    <x v="1"/>
    <x v="2"/>
    <x v="5"/>
    <x v="5"/>
    <s v="3M Organizer Strips"/>
    <n v="0.37"/>
    <s v="United States"/>
    <x v="1"/>
    <x v="19"/>
    <x v="735"/>
    <x v="820"/>
    <d v="2015-06-06T00:00:00"/>
    <x v="5"/>
    <x v="5"/>
    <x v="154"/>
    <d v="2015-06-08T00:00:00"/>
    <d v="2015-06-08T00:00:00"/>
    <d v="2015-06-30T00:00:00"/>
    <d v="2015-06-08T00:00:00"/>
    <n v="-34.764499999999998"/>
    <n v="6"/>
    <n v="37.380000000000003"/>
    <x v="1191"/>
    <n v="5.3100000000000005"/>
    <x v="1"/>
    <x v="2"/>
    <n v="-0.93002942750133755"/>
    <n v="2.6155000000000044"/>
    <x v="22"/>
    <s v="Jun 2015"/>
    <s v="Jun 2015  Week 23"/>
    <x v="1"/>
    <x v="1"/>
    <x v="0"/>
    <x v="1"/>
  </r>
  <r>
    <n v="1374"/>
    <s v="Earl Buck"/>
    <x v="0"/>
    <n v="0.06"/>
    <n v="44.01"/>
    <n v="3.5"/>
    <x v="1"/>
    <x v="2"/>
    <x v="2"/>
    <x v="8"/>
    <x v="5"/>
    <s v="Acco Smartsocket® Color-Coded Six-Outlet AC Adapter Model Surge Protectors"/>
    <n v="0.59"/>
    <s v="United States"/>
    <x v="2"/>
    <x v="8"/>
    <x v="726"/>
    <x v="811"/>
    <d v="2015-06-07T00:00:00"/>
    <x v="5"/>
    <x v="5"/>
    <x v="155"/>
    <d v="2015-06-08T00:00:00"/>
    <d v="2015-06-08T00:00:00"/>
    <d v="2015-06-30T00:00:00"/>
    <d v="2015-06-08T00:00:00"/>
    <n v="-21.231999999999999"/>
    <n v="1"/>
    <n v="46.94"/>
    <x v="1192"/>
    <n v="43.949999999999996"/>
    <x v="2"/>
    <x v="1"/>
    <n v="-0.45232211333617384"/>
    <n v="25.707999999999998"/>
    <x v="23"/>
    <s v="Jun 2015"/>
    <s v="Jun 2015  Week 24"/>
    <x v="0"/>
    <x v="0"/>
    <x v="0"/>
    <x v="1"/>
  </r>
  <r>
    <n v="2794"/>
    <s v="Connie Bunn"/>
    <x v="1"/>
    <n v="7.0000000000000007E-2"/>
    <n v="4.76"/>
    <n v="0.88"/>
    <x v="1"/>
    <x v="3"/>
    <x v="2"/>
    <x v="7"/>
    <x v="2"/>
    <s v="Wirebound Voice Message Log Book"/>
    <n v="0.39"/>
    <s v="United States"/>
    <x v="1"/>
    <x v="20"/>
    <x v="502"/>
    <x v="550"/>
    <d v="2015-06-07T00:00:00"/>
    <x v="5"/>
    <x v="5"/>
    <x v="155"/>
    <d v="2015-06-07T00:00:00"/>
    <d v="2015-06-07T00:00:00"/>
    <d v="2015-06-30T00:00:00"/>
    <d v="2015-06-07T00:00:00"/>
    <n v="15.8148"/>
    <n v="5"/>
    <n v="22.92"/>
    <x v="1193"/>
    <n v="4.6899999999999995"/>
    <x v="1"/>
    <x v="6"/>
    <n v="0.69"/>
    <n v="38.7348"/>
    <x v="23"/>
    <s v="Jun 2015"/>
    <s v="Jun 2015  Week 24"/>
    <x v="1"/>
    <x v="1"/>
    <x v="0"/>
    <x v="1"/>
  </r>
  <r>
    <n v="737"/>
    <s v="Danny Vaughn"/>
    <x v="2"/>
    <n v="0.02"/>
    <n v="48.04"/>
    <n v="5.79"/>
    <x v="1"/>
    <x v="1"/>
    <x v="2"/>
    <x v="7"/>
    <x v="5"/>
    <s v="Xerox 1937"/>
    <n v="0.37"/>
    <s v="United States"/>
    <x v="3"/>
    <x v="33"/>
    <x v="795"/>
    <x v="890"/>
    <d v="2015-06-07T00:00:00"/>
    <x v="5"/>
    <x v="5"/>
    <x v="155"/>
    <d v="2015-06-14T00:00:00"/>
    <d v="2015-06-14T00:00:00"/>
    <d v="2015-06-30T00:00:00"/>
    <d v="2015-06-14T00:00:00"/>
    <n v="422.45249999999999"/>
    <n v="12"/>
    <n v="612.25"/>
    <x v="1194"/>
    <n v="48.019999999999996"/>
    <x v="3"/>
    <x v="7"/>
    <n v="0.69"/>
    <n v="1034.7024999999999"/>
    <x v="23"/>
    <s v="Jun 2015"/>
    <s v="Jun 2015  Week 24"/>
    <x v="0"/>
    <x v="0"/>
    <x v="0"/>
    <x v="1"/>
  </r>
  <r>
    <n v="1384"/>
    <s v="George McLamb"/>
    <x v="2"/>
    <n v="0.02"/>
    <n v="70.97"/>
    <n v="3.5"/>
    <x v="1"/>
    <x v="1"/>
    <x v="2"/>
    <x v="8"/>
    <x v="5"/>
    <s v="Tripp Lite Isotel 8 Ultra 8 Outlet Metal Surge"/>
    <n v="0.59"/>
    <s v="United States"/>
    <x v="0"/>
    <x v="21"/>
    <x v="780"/>
    <x v="872"/>
    <d v="2015-06-07T00:00:00"/>
    <x v="5"/>
    <x v="5"/>
    <x v="155"/>
    <d v="2015-06-14T00:00:00"/>
    <d v="2015-06-14T00:00:00"/>
    <d v="2015-06-30T00:00:00"/>
    <d v="2015-06-14T00:00:00"/>
    <n v="23.616"/>
    <n v="21"/>
    <n v="1533.59"/>
    <x v="1195"/>
    <n v="70.95"/>
    <x v="0"/>
    <x v="7"/>
    <n v="1.539916144471469E-2"/>
    <n v="1557.2059999999999"/>
    <x v="23"/>
    <s v="Jun 2015"/>
    <s v="Jun 2015  Week 24"/>
    <x v="0"/>
    <x v="0"/>
    <x v="0"/>
    <x v="1"/>
  </r>
  <r>
    <n v="1672"/>
    <s v="Sidney Scarborough"/>
    <x v="2"/>
    <n v="0.02"/>
    <n v="284.98"/>
    <n v="69.55"/>
    <x v="0"/>
    <x v="0"/>
    <x v="0"/>
    <x v="9"/>
    <x v="3"/>
    <s v="Global Commerce™ Series High-Back Swivel/Tilt Chairs"/>
    <n v="0.6"/>
    <s v="United States"/>
    <x v="0"/>
    <x v="21"/>
    <x v="796"/>
    <x v="891"/>
    <d v="2015-06-07T00:00:00"/>
    <x v="5"/>
    <x v="5"/>
    <x v="155"/>
    <d v="2015-06-12T00:00:00"/>
    <d v="2015-06-12T00:00:00"/>
    <d v="2015-06-30T00:00:00"/>
    <d v="2015-06-12T00:00:00"/>
    <n v="15.528"/>
    <n v="3"/>
    <n v="926.3"/>
    <x v="1196"/>
    <n v="284.96000000000004"/>
    <x v="0"/>
    <x v="3"/>
    <n v="1.6763467559106123E-2"/>
    <n v="941.82799999999997"/>
    <x v="23"/>
    <s v="Jun 2015"/>
    <s v="Jun 2015  Week 24"/>
    <x v="0"/>
    <x v="0"/>
    <x v="0"/>
    <x v="1"/>
  </r>
  <r>
    <n v="1672"/>
    <s v="Sidney Scarborough"/>
    <x v="2"/>
    <n v="0.08"/>
    <n v="55.48"/>
    <n v="14.3"/>
    <x v="1"/>
    <x v="0"/>
    <x v="2"/>
    <x v="7"/>
    <x v="5"/>
    <s v="Xerox 194"/>
    <n v="0.37"/>
    <s v="United States"/>
    <x v="0"/>
    <x v="21"/>
    <x v="796"/>
    <x v="891"/>
    <d v="2015-06-07T00:00:00"/>
    <x v="5"/>
    <x v="5"/>
    <x v="155"/>
    <d v="2015-06-09T00:00:00"/>
    <d v="2015-06-09T00:00:00"/>
    <d v="2015-06-30T00:00:00"/>
    <d v="2015-06-09T00:00:00"/>
    <n v="-225.56379999999999"/>
    <n v="17"/>
    <n v="942.53"/>
    <x v="1196"/>
    <n v="55.4"/>
    <x v="0"/>
    <x v="2"/>
    <n v="-0.23931736920840715"/>
    <n v="716.96619999999996"/>
    <x v="23"/>
    <s v="Jun 2015"/>
    <s v="Jun 2015  Week 24"/>
    <x v="1"/>
    <x v="1"/>
    <x v="1"/>
    <x v="1"/>
  </r>
  <r>
    <n v="3397"/>
    <s v="Andrea Shaw"/>
    <x v="2"/>
    <n v="0"/>
    <n v="1270.99"/>
    <n v="19.989999999999998"/>
    <x v="1"/>
    <x v="0"/>
    <x v="2"/>
    <x v="5"/>
    <x v="5"/>
    <s v="Fellowes PB500 Electric Punch Plastic Comb Binding Machine with Manual Bind"/>
    <n v="0.35"/>
    <s v="United States"/>
    <x v="1"/>
    <x v="10"/>
    <x v="443"/>
    <x v="484"/>
    <d v="2015-06-07T00:00:00"/>
    <x v="5"/>
    <x v="5"/>
    <x v="155"/>
    <d v="2015-06-09T00:00:00"/>
    <d v="2015-06-09T00:00:00"/>
    <d v="2015-06-30T00:00:00"/>
    <d v="2015-06-09T00:00:00"/>
    <n v="6384.4389000000001"/>
    <n v="7"/>
    <n v="9252.81"/>
    <x v="1197"/>
    <n v="1270.99"/>
    <x v="1"/>
    <x v="2"/>
    <n v="0.69000000000000006"/>
    <n v="15637.248899999999"/>
    <x v="23"/>
    <s v="Jun 2015"/>
    <s v="Jun 2015  Week 24"/>
    <x v="1"/>
    <x v="1"/>
    <x v="0"/>
    <x v="1"/>
  </r>
  <r>
    <n v="92"/>
    <s v="Victoria Baker Hoover"/>
    <x v="4"/>
    <n v="0.04"/>
    <n v="12.98"/>
    <n v="3.14"/>
    <x v="2"/>
    <x v="3"/>
    <x v="2"/>
    <x v="16"/>
    <x v="1"/>
    <s v="Acme® 8&quot; Straight Scissors"/>
    <n v="0.6"/>
    <s v="United States"/>
    <x v="0"/>
    <x v="17"/>
    <x v="729"/>
    <x v="814"/>
    <d v="2015-06-07T00:00:00"/>
    <x v="5"/>
    <x v="5"/>
    <x v="155"/>
    <d v="2015-06-09T00:00:00"/>
    <d v="2015-06-09T00:00:00"/>
    <d v="2015-06-30T00:00:00"/>
    <d v="2015-06-09T00:00:00"/>
    <n v="22.818000000000001"/>
    <n v="16"/>
    <n v="216.04"/>
    <x v="1198"/>
    <n v="12.940000000000001"/>
    <x v="0"/>
    <x v="2"/>
    <n v="0.10561932975374931"/>
    <n v="238.858"/>
    <x v="23"/>
    <s v="Jun 2015"/>
    <s v="Jun 2015  Week 24"/>
    <x v="1"/>
    <x v="1"/>
    <x v="0"/>
    <x v="1"/>
  </r>
  <r>
    <n v="2583"/>
    <s v="Wendy Pridgen Pearce"/>
    <x v="4"/>
    <n v="0.04"/>
    <n v="510.14"/>
    <n v="14.7"/>
    <x v="0"/>
    <x v="2"/>
    <x v="1"/>
    <x v="3"/>
    <x v="3"/>
    <s v="Okidata ML520 Series Dot Matrix Printers"/>
    <n v="0.56000000000000005"/>
    <s v="United States"/>
    <x v="1"/>
    <x v="25"/>
    <x v="797"/>
    <x v="892"/>
    <d v="2015-06-07T00:00:00"/>
    <x v="5"/>
    <x v="5"/>
    <x v="155"/>
    <d v="2015-06-09T00:00:00"/>
    <d v="2015-06-09T00:00:00"/>
    <d v="2015-06-30T00:00:00"/>
    <d v="2015-06-09T00:00:00"/>
    <n v="-251.40389999999999"/>
    <n v="3"/>
    <n v="1527.97"/>
    <x v="1199"/>
    <n v="510.09999999999997"/>
    <x v="1"/>
    <x v="2"/>
    <n v="-0.16453457855847956"/>
    <n v="1276.5661"/>
    <x v="23"/>
    <s v="Jun 2015"/>
    <s v="Jun 2015  Week 24"/>
    <x v="0"/>
    <x v="0"/>
    <x v="0"/>
    <x v="1"/>
  </r>
  <r>
    <n v="2583"/>
    <s v="Wendy Pridgen Pearce"/>
    <x v="4"/>
    <n v="0"/>
    <n v="4.76"/>
    <n v="3.01"/>
    <x v="1"/>
    <x v="2"/>
    <x v="2"/>
    <x v="7"/>
    <x v="2"/>
    <s v="TOPS Voice Message Log Book, Flash Format"/>
    <n v="0.36"/>
    <s v="United States"/>
    <x v="1"/>
    <x v="25"/>
    <x v="797"/>
    <x v="892"/>
    <d v="2015-06-07T00:00:00"/>
    <x v="5"/>
    <x v="5"/>
    <x v="155"/>
    <d v="2015-06-09T00:00:00"/>
    <d v="2015-06-09T00:00:00"/>
    <d v="2015-06-30T00:00:00"/>
    <d v="2015-06-09T00:00:00"/>
    <n v="-2.3450000000000002"/>
    <n v="23"/>
    <n v="110.86"/>
    <x v="1199"/>
    <n v="4.76"/>
    <x v="1"/>
    <x v="2"/>
    <n v="-2.1152805340068557E-2"/>
    <n v="108.515"/>
    <x v="23"/>
    <s v="Jun 2015"/>
    <s v="Jun 2015  Week 24"/>
    <x v="1"/>
    <x v="1"/>
    <x v="1"/>
    <x v="1"/>
  </r>
  <r>
    <n v="2920"/>
    <s v="Ernest Peele"/>
    <x v="4"/>
    <n v="0.05"/>
    <n v="535.64"/>
    <n v="14.7"/>
    <x v="0"/>
    <x v="2"/>
    <x v="1"/>
    <x v="3"/>
    <x v="3"/>
    <s v="Epson LQ-870 Dot Matrix Printer"/>
    <n v="0.59"/>
    <s v="United States"/>
    <x v="1"/>
    <x v="10"/>
    <x v="129"/>
    <x v="893"/>
    <d v="2015-06-07T00:00:00"/>
    <x v="5"/>
    <x v="5"/>
    <x v="155"/>
    <d v="2015-06-09T00:00:00"/>
    <d v="2015-06-09T00:00:00"/>
    <d v="2015-06-30T00:00:00"/>
    <d v="2015-06-09T00:00:00"/>
    <n v="-1220.9145000000001"/>
    <n v="2"/>
    <n v="1068.5999999999999"/>
    <x v="1200"/>
    <n v="535.59"/>
    <x v="1"/>
    <x v="2"/>
    <n v="-1.1425364963503652"/>
    <n v="-152.31450000000018"/>
    <x v="23"/>
    <s v="Jun 2015"/>
    <s v="Jun 2015  Week 24"/>
    <x v="0"/>
    <x v="0"/>
    <x v="0"/>
    <x v="1"/>
  </r>
  <r>
    <n v="3005"/>
    <s v="Teresa Watts"/>
    <x v="0"/>
    <n v="0.05"/>
    <n v="122.99"/>
    <n v="19.989999999999998"/>
    <x v="2"/>
    <x v="3"/>
    <x v="2"/>
    <x v="5"/>
    <x v="5"/>
    <s v="GBC Therma-A-Bind 250T Electric Binding System"/>
    <n v="0.37"/>
    <s v="United States"/>
    <x v="2"/>
    <x v="37"/>
    <x v="421"/>
    <x v="458"/>
    <d v="2015-06-08T00:00:00"/>
    <x v="5"/>
    <x v="5"/>
    <x v="156"/>
    <d v="2015-06-11T00:00:00"/>
    <d v="2015-06-11T00:00:00"/>
    <d v="2015-06-30T00:00:00"/>
    <d v="2015-06-11T00:00:00"/>
    <n v="1039.7541000000001"/>
    <n v="12"/>
    <n v="1506.89"/>
    <x v="1201"/>
    <n v="122.94"/>
    <x v="2"/>
    <x v="0"/>
    <n v="0.69000000000000006"/>
    <n v="2546.6441000000004"/>
    <x v="23"/>
    <s v="Jun 2015"/>
    <s v="Jun 2015  Week 24"/>
    <x v="0"/>
    <x v="0"/>
    <x v="0"/>
    <x v="1"/>
  </r>
  <r>
    <n v="2638"/>
    <s v="Alicia Wood Shah"/>
    <x v="2"/>
    <n v="0.05"/>
    <n v="100.97"/>
    <n v="7.18"/>
    <x v="2"/>
    <x v="1"/>
    <x v="1"/>
    <x v="1"/>
    <x v="5"/>
    <s v="Gyration Ultra Cordless Optical Suite"/>
    <n v="0.46"/>
    <s v="United States"/>
    <x v="2"/>
    <x v="37"/>
    <x v="738"/>
    <x v="894"/>
    <d v="2015-06-08T00:00:00"/>
    <x v="5"/>
    <x v="5"/>
    <x v="156"/>
    <d v="2015-06-08T00:00:00"/>
    <d v="2015-06-08T00:00:00"/>
    <d v="2015-06-30T00:00:00"/>
    <d v="2015-06-08T00:00:00"/>
    <n v="881.46810000000005"/>
    <n v="13"/>
    <n v="1277.49"/>
    <x v="1202"/>
    <n v="100.92"/>
    <x v="2"/>
    <x v="6"/>
    <n v="0.69000000000000006"/>
    <n v="2158.9580999999998"/>
    <x v="23"/>
    <s v="Jun 2015"/>
    <s v="Jun 2015  Week 24"/>
    <x v="0"/>
    <x v="0"/>
    <x v="0"/>
    <x v="1"/>
  </r>
  <r>
    <n v="3137"/>
    <s v="Alison Sharp"/>
    <x v="3"/>
    <n v="0.09"/>
    <n v="304.99"/>
    <n v="19.989999999999998"/>
    <x v="1"/>
    <x v="3"/>
    <x v="2"/>
    <x v="5"/>
    <x v="5"/>
    <s v="Ibico Hi-Tech Manual Binding System"/>
    <n v="0.4"/>
    <s v="United States"/>
    <x v="3"/>
    <x v="47"/>
    <x v="798"/>
    <x v="895"/>
    <d v="2015-06-08T00:00:00"/>
    <x v="5"/>
    <x v="5"/>
    <x v="156"/>
    <d v="2015-06-09T00:00:00"/>
    <d v="2015-06-09T00:00:00"/>
    <d v="2015-06-30T00:00:00"/>
    <d v="2015-06-09T00:00:00"/>
    <n v="1623.9494999999999"/>
    <n v="8"/>
    <n v="2353.5500000000002"/>
    <x v="1203"/>
    <n v="304.90000000000003"/>
    <x v="3"/>
    <x v="1"/>
    <n v="0.69"/>
    <n v="3977.4994999999999"/>
    <x v="23"/>
    <s v="Jun 2015"/>
    <s v="Jun 2015  Week 24"/>
    <x v="0"/>
    <x v="0"/>
    <x v="0"/>
    <x v="1"/>
  </r>
  <r>
    <n v="349"/>
    <s v="Kim Weiss"/>
    <x v="0"/>
    <n v="0"/>
    <n v="8.34"/>
    <n v="2.64"/>
    <x v="2"/>
    <x v="2"/>
    <x v="2"/>
    <x v="16"/>
    <x v="1"/>
    <s v="Acme® Elite Stainless Steel Scissors"/>
    <n v="0.59"/>
    <s v="United States"/>
    <x v="0"/>
    <x v="12"/>
    <x v="16"/>
    <x v="16"/>
    <d v="2015-06-09T00:00:00"/>
    <x v="5"/>
    <x v="5"/>
    <x v="157"/>
    <d v="2015-06-11T00:00:00"/>
    <d v="2015-06-11T00:00:00"/>
    <d v="2015-06-30T00:00:00"/>
    <d v="2015-06-11T00:00:00"/>
    <n v="5.8624999999999998"/>
    <n v="23"/>
    <n v="212.89"/>
    <x v="1204"/>
    <n v="8.34"/>
    <x v="0"/>
    <x v="2"/>
    <n v="2.7537695523509795E-2"/>
    <n v="218.7525"/>
    <x v="23"/>
    <s v="Jun 2015"/>
    <s v="Jun 2015  Week 24"/>
    <x v="1"/>
    <x v="1"/>
    <x v="0"/>
    <x v="1"/>
  </r>
  <r>
    <n v="351"/>
    <s v="Juanita Coley Knox"/>
    <x v="0"/>
    <n v="0"/>
    <n v="8.34"/>
    <n v="2.64"/>
    <x v="2"/>
    <x v="2"/>
    <x v="2"/>
    <x v="16"/>
    <x v="1"/>
    <s v="Acme® Elite Stainless Steel Scissors"/>
    <n v="0.59"/>
    <s v="United States"/>
    <x v="3"/>
    <x v="11"/>
    <x v="17"/>
    <x v="17"/>
    <d v="2015-06-09T00:00:00"/>
    <x v="5"/>
    <x v="5"/>
    <x v="157"/>
    <d v="2015-06-11T00:00:00"/>
    <d v="2015-06-11T00:00:00"/>
    <d v="2015-06-30T00:00:00"/>
    <d v="2015-06-11T00:00:00"/>
    <n v="10.5"/>
    <n v="6"/>
    <n v="55.54"/>
    <x v="1205"/>
    <n v="8.34"/>
    <x v="3"/>
    <x v="2"/>
    <n v="0.18905293482175009"/>
    <n v="66.039999999999992"/>
    <x v="23"/>
    <s v="Jun 2015"/>
    <s v="Jun 2015  Week 24"/>
    <x v="1"/>
    <x v="1"/>
    <x v="0"/>
    <x v="1"/>
  </r>
  <r>
    <n v="2584"/>
    <s v="Seth Matthews"/>
    <x v="0"/>
    <n v="0.04"/>
    <n v="6.3"/>
    <n v="0.5"/>
    <x v="1"/>
    <x v="2"/>
    <x v="2"/>
    <x v="13"/>
    <x v="5"/>
    <s v="Avery 48"/>
    <n v="0.39"/>
    <s v="United States"/>
    <x v="1"/>
    <x v="25"/>
    <x v="799"/>
    <x v="896"/>
    <d v="2015-06-09T00:00:00"/>
    <x v="5"/>
    <x v="5"/>
    <x v="157"/>
    <d v="2015-06-11T00:00:00"/>
    <d v="2015-06-11T00:00:00"/>
    <d v="2015-06-30T00:00:00"/>
    <d v="2015-06-11T00:00:00"/>
    <n v="67.606200000000001"/>
    <n v="15"/>
    <n v="97.98"/>
    <x v="1206"/>
    <n v="6.26"/>
    <x v="1"/>
    <x v="2"/>
    <n v="0.69"/>
    <n v="165.58620000000002"/>
    <x v="23"/>
    <s v="Jun 2015"/>
    <s v="Jun 2015  Week 24"/>
    <x v="0"/>
    <x v="0"/>
    <x v="0"/>
    <x v="1"/>
  </r>
  <r>
    <n v="1151"/>
    <s v="Edna Huang"/>
    <x v="2"/>
    <n v="0.05"/>
    <n v="7.59"/>
    <n v="4"/>
    <x v="1"/>
    <x v="3"/>
    <x v="0"/>
    <x v="11"/>
    <x v="2"/>
    <s v="Master Giant Foot® Doorstop, Safety Yellow"/>
    <n v="0.42"/>
    <s v="United States"/>
    <x v="3"/>
    <x v="35"/>
    <x v="800"/>
    <x v="897"/>
    <d v="2015-06-09T00:00:00"/>
    <x v="5"/>
    <x v="5"/>
    <x v="157"/>
    <d v="2015-06-09T00:00:00"/>
    <d v="2015-06-09T00:00:00"/>
    <d v="2015-06-30T00:00:00"/>
    <d v="2015-06-09T00:00:00"/>
    <n v="6.0926999999999998"/>
    <n v="1"/>
    <n v="8.83"/>
    <x v="1207"/>
    <n v="7.54"/>
    <x v="3"/>
    <x v="6"/>
    <n v="0.69"/>
    <n v="14.922699999999999"/>
    <x v="23"/>
    <s v="Jun 2015"/>
    <s v="Jun 2015  Week 24"/>
    <x v="0"/>
    <x v="0"/>
    <x v="0"/>
    <x v="1"/>
  </r>
  <r>
    <n v="218"/>
    <s v="Frances Saunders"/>
    <x v="4"/>
    <n v="0.05"/>
    <n v="119.99"/>
    <n v="56.14"/>
    <x v="0"/>
    <x v="1"/>
    <x v="1"/>
    <x v="3"/>
    <x v="0"/>
    <s v="Hewlett-Packard 2600DN Business Color Inkjet Printer"/>
    <n v="0.39"/>
    <s v="United States"/>
    <x v="2"/>
    <x v="15"/>
    <x v="255"/>
    <x v="898"/>
    <d v="2015-06-09T00:00:00"/>
    <x v="5"/>
    <x v="5"/>
    <x v="157"/>
    <d v="2015-06-11T00:00:00"/>
    <d v="2015-06-11T00:00:00"/>
    <d v="2015-06-30T00:00:00"/>
    <d v="2015-06-11T00:00:00"/>
    <n v="-102.5121"/>
    <n v="6"/>
    <n v="730.37"/>
    <x v="1208"/>
    <n v="119.94"/>
    <x v="2"/>
    <x v="2"/>
    <n v="-0.14035639470405412"/>
    <n v="627.85789999999997"/>
    <x v="23"/>
    <s v="Jun 2015"/>
    <s v="Jun 2015  Week 24"/>
    <x v="0"/>
    <x v="0"/>
    <x v="0"/>
    <x v="1"/>
  </r>
  <r>
    <n v="3361"/>
    <s v="Oscar Kenney"/>
    <x v="4"/>
    <n v="0.03"/>
    <n v="4.9800000000000004"/>
    <n v="4.95"/>
    <x v="1"/>
    <x v="2"/>
    <x v="2"/>
    <x v="5"/>
    <x v="5"/>
    <s v="Cardinal Holdit Business Card Pockets"/>
    <n v="0.37"/>
    <s v="United States"/>
    <x v="1"/>
    <x v="30"/>
    <x v="211"/>
    <x v="222"/>
    <d v="2015-06-09T00:00:00"/>
    <x v="5"/>
    <x v="5"/>
    <x v="157"/>
    <d v="2015-06-11T00:00:00"/>
    <d v="2015-06-11T00:00:00"/>
    <d v="2015-06-30T00:00:00"/>
    <d v="2015-06-11T00:00:00"/>
    <n v="-47.995249999999999"/>
    <n v="19"/>
    <n v="95"/>
    <x v="1209"/>
    <n v="4.95"/>
    <x v="1"/>
    <x v="2"/>
    <n v="-0.50521315789473686"/>
    <n v="47.004750000000001"/>
    <x v="23"/>
    <s v="Jun 2015"/>
    <s v="Jun 2015  Week 24"/>
    <x v="1"/>
    <x v="1"/>
    <x v="0"/>
    <x v="1"/>
  </r>
  <r>
    <n v="326"/>
    <s v="Brenda May"/>
    <x v="3"/>
    <n v="0.06"/>
    <n v="7.99"/>
    <n v="5.03"/>
    <x v="1"/>
    <x v="1"/>
    <x v="1"/>
    <x v="12"/>
    <x v="6"/>
    <s v="Bell Sonecor JB700 Caller ID"/>
    <n v="0.6"/>
    <s v="United States"/>
    <x v="1"/>
    <x v="10"/>
    <x v="631"/>
    <x v="694"/>
    <d v="2015-06-09T00:00:00"/>
    <x v="5"/>
    <x v="5"/>
    <x v="157"/>
    <d v="2015-06-10T00:00:00"/>
    <d v="2015-06-10T00:00:00"/>
    <d v="2015-06-30T00:00:00"/>
    <d v="2015-06-10T00:00:00"/>
    <n v="-29.172000000000001"/>
    <n v="4"/>
    <n v="28.46"/>
    <x v="1210"/>
    <n v="7.9300000000000006"/>
    <x v="1"/>
    <x v="1"/>
    <n v="-1.0250175685172171"/>
    <n v="-0.71199999999999974"/>
    <x v="23"/>
    <s v="Jun 2015"/>
    <s v="Jun 2015  Week 24"/>
    <x v="0"/>
    <x v="0"/>
    <x v="0"/>
    <x v="1"/>
  </r>
  <r>
    <n v="3079"/>
    <s v="Andrew Levine"/>
    <x v="0"/>
    <n v="0"/>
    <n v="2.21"/>
    <n v="1"/>
    <x v="2"/>
    <x v="0"/>
    <x v="2"/>
    <x v="2"/>
    <x v="2"/>
    <s v="Quartet Alpha® White Chalk, 12/Pack"/>
    <n v="0.38"/>
    <s v="United States"/>
    <x v="3"/>
    <x v="28"/>
    <x v="67"/>
    <x v="70"/>
    <d v="2015-06-10T00:00:00"/>
    <x v="5"/>
    <x v="5"/>
    <x v="158"/>
    <d v="2015-06-11T00:00:00"/>
    <d v="2015-06-11T00:00:00"/>
    <d v="2015-06-30T00:00:00"/>
    <d v="2015-06-11T00:00:00"/>
    <n v="10.01"/>
    <n v="33"/>
    <n v="87.18"/>
    <x v="1211"/>
    <n v="2.21"/>
    <x v="3"/>
    <x v="1"/>
    <n v="0.11481991282404221"/>
    <n v="97.190000000000012"/>
    <x v="23"/>
    <s v="Jun 2015"/>
    <s v="Jun 2015  Week 24"/>
    <x v="1"/>
    <x v="1"/>
    <x v="0"/>
    <x v="1"/>
  </r>
  <r>
    <n v="3243"/>
    <s v="Marlene Phillips"/>
    <x v="1"/>
    <n v="0"/>
    <n v="7.28"/>
    <n v="3.52"/>
    <x v="1"/>
    <x v="0"/>
    <x v="1"/>
    <x v="1"/>
    <x v="1"/>
    <s v="Imation 3.5&quot; DS-HD Macintosh Formatted Diskettes, 10/Pack"/>
    <n v="0.68"/>
    <s v="United States"/>
    <x v="3"/>
    <x v="22"/>
    <x v="48"/>
    <x v="51"/>
    <d v="2015-06-10T00:00:00"/>
    <x v="5"/>
    <x v="5"/>
    <x v="158"/>
    <d v="2015-06-10T00:00:00"/>
    <d v="2015-06-10T00:00:00"/>
    <d v="2015-06-30T00:00:00"/>
    <d v="2015-06-10T00:00:00"/>
    <n v="-25.103999999999999"/>
    <n v="3"/>
    <n v="24.44"/>
    <x v="1212"/>
    <n v="7.28"/>
    <x v="3"/>
    <x v="6"/>
    <n v="-1.0271685761047462"/>
    <n v="-0.66399999999999793"/>
    <x v="23"/>
    <s v="Jun 2015"/>
    <s v="Jun 2015  Week 24"/>
    <x v="0"/>
    <x v="0"/>
    <x v="0"/>
    <x v="1"/>
  </r>
  <r>
    <n v="254"/>
    <s v="Brett Hawkins"/>
    <x v="4"/>
    <n v="0.1"/>
    <n v="280.98"/>
    <n v="35.67"/>
    <x v="0"/>
    <x v="2"/>
    <x v="0"/>
    <x v="0"/>
    <x v="0"/>
    <s v="Global Adaptabilities™ Conference Tables"/>
    <n v="0.66"/>
    <s v="United States"/>
    <x v="2"/>
    <x v="3"/>
    <x v="801"/>
    <x v="899"/>
    <d v="2015-06-10T00:00:00"/>
    <x v="5"/>
    <x v="5"/>
    <x v="158"/>
    <d v="2015-06-11T00:00:00"/>
    <d v="2015-06-11T00:00:00"/>
    <d v="2015-06-30T00:00:00"/>
    <d v="2015-06-11T00:00:00"/>
    <n v="-53.744999999999997"/>
    <n v="5"/>
    <n v="1332.82"/>
    <x v="1213"/>
    <n v="280.88"/>
    <x v="2"/>
    <x v="1"/>
    <n v="-4.032427484581564E-2"/>
    <n v="1279.075"/>
    <x v="23"/>
    <s v="Jun 2015"/>
    <s v="Jun 2015  Week 24"/>
    <x v="0"/>
    <x v="0"/>
    <x v="0"/>
    <x v="1"/>
  </r>
  <r>
    <n v="597"/>
    <s v="Alexandra Wise"/>
    <x v="3"/>
    <n v="0.1"/>
    <n v="6.48"/>
    <n v="5.9"/>
    <x v="1"/>
    <x v="0"/>
    <x v="2"/>
    <x v="7"/>
    <x v="5"/>
    <s v="Xerox 1976"/>
    <n v="0.37"/>
    <s v="United States"/>
    <x v="1"/>
    <x v="2"/>
    <x v="413"/>
    <x v="900"/>
    <d v="2015-06-10T00:00:00"/>
    <x v="5"/>
    <x v="5"/>
    <x v="158"/>
    <d v="2015-06-10T00:00:00"/>
    <d v="2015-06-10T00:00:00"/>
    <d v="2015-06-30T00:00:00"/>
    <d v="2015-06-10T00:00:00"/>
    <n v="-51.634999999999998"/>
    <n v="19"/>
    <n v="116.8"/>
    <x v="1214"/>
    <n v="6.3800000000000008"/>
    <x v="1"/>
    <x v="6"/>
    <n v="-0.44208047945205481"/>
    <n v="65.164999999999992"/>
    <x v="23"/>
    <s v="Jun 2015"/>
    <s v="Jun 2015  Week 24"/>
    <x v="0"/>
    <x v="0"/>
    <x v="0"/>
    <x v="1"/>
  </r>
  <r>
    <n v="2431"/>
    <s v="Troy Cassidy"/>
    <x v="3"/>
    <n v="0.05"/>
    <n v="8.85"/>
    <n v="5.6"/>
    <x v="1"/>
    <x v="1"/>
    <x v="2"/>
    <x v="5"/>
    <x v="5"/>
    <s v="GBC Standard Plastic Binding Systems Combs"/>
    <n v="0.36"/>
    <s v="United States"/>
    <x v="2"/>
    <x v="8"/>
    <x v="10"/>
    <x v="421"/>
    <d v="2015-06-10T00:00:00"/>
    <x v="5"/>
    <x v="5"/>
    <x v="158"/>
    <d v="2015-06-11T00:00:00"/>
    <d v="2015-06-11T00:00:00"/>
    <d v="2015-06-30T00:00:00"/>
    <d v="2015-06-11T00:00:00"/>
    <n v="-9.1769999999999996"/>
    <n v="21"/>
    <n v="199.08"/>
    <x v="1215"/>
    <n v="8.7999999999999989"/>
    <x v="2"/>
    <x v="1"/>
    <n v="-4.6097046413502103E-2"/>
    <n v="189.90300000000002"/>
    <x v="23"/>
    <s v="Jun 2015"/>
    <s v="Jun 2015  Week 24"/>
    <x v="1"/>
    <x v="1"/>
    <x v="0"/>
    <x v="1"/>
  </r>
  <r>
    <n v="2433"/>
    <s v="Debra P May"/>
    <x v="3"/>
    <n v="0.05"/>
    <n v="8.85"/>
    <n v="5.6"/>
    <x v="1"/>
    <x v="1"/>
    <x v="2"/>
    <x v="5"/>
    <x v="5"/>
    <s v="GBC Standard Plastic Binding Systems Combs"/>
    <n v="0.36"/>
    <s v="United States"/>
    <x v="1"/>
    <x v="19"/>
    <x v="152"/>
    <x v="157"/>
    <d v="2015-06-10T00:00:00"/>
    <x v="5"/>
    <x v="5"/>
    <x v="158"/>
    <d v="2015-06-11T00:00:00"/>
    <d v="2015-06-11T00:00:00"/>
    <d v="2015-06-30T00:00:00"/>
    <d v="2015-06-11T00:00:00"/>
    <n v="-7.3415999999999997"/>
    <n v="5"/>
    <n v="47.4"/>
    <x v="1216"/>
    <n v="8.7999999999999989"/>
    <x v="1"/>
    <x v="1"/>
    <n v="-0.1548860759493671"/>
    <n v="40.058399999999999"/>
    <x v="23"/>
    <s v="Jun 2015"/>
    <s v="Jun 2015  Week 24"/>
    <x v="0"/>
    <x v="0"/>
    <x v="0"/>
    <x v="1"/>
  </r>
  <r>
    <n v="1265"/>
    <s v="Danielle Kramer"/>
    <x v="0"/>
    <n v="0.05"/>
    <n v="5.28"/>
    <n v="6.26"/>
    <x v="1"/>
    <x v="2"/>
    <x v="2"/>
    <x v="7"/>
    <x v="5"/>
    <s v="Xerox 1928"/>
    <n v="0.4"/>
    <s v="United States"/>
    <x v="1"/>
    <x v="19"/>
    <x v="802"/>
    <x v="901"/>
    <d v="2015-06-11T00:00:00"/>
    <x v="5"/>
    <x v="5"/>
    <x v="159"/>
    <d v="2015-06-12T00:00:00"/>
    <d v="2015-06-12T00:00:00"/>
    <d v="2015-06-30T00:00:00"/>
    <d v="2015-06-12T00:00:00"/>
    <n v="-11.375999999999999"/>
    <n v="1"/>
    <n v="7.15"/>
    <x v="1217"/>
    <n v="5.23"/>
    <x v="1"/>
    <x v="1"/>
    <n v="-1.5910489510489509"/>
    <n v="-4.2259999999999991"/>
    <x v="23"/>
    <s v="Jun 2015"/>
    <s v="Jun 2015  Week 24"/>
    <x v="0"/>
    <x v="0"/>
    <x v="0"/>
    <x v="1"/>
  </r>
  <r>
    <n v="2779"/>
    <s v="Jacob Burgess"/>
    <x v="0"/>
    <n v="0.01"/>
    <n v="35.99"/>
    <n v="5.99"/>
    <x v="1"/>
    <x v="3"/>
    <x v="1"/>
    <x v="12"/>
    <x v="2"/>
    <s v="Accessory41"/>
    <n v="0.38"/>
    <s v="United States"/>
    <x v="0"/>
    <x v="9"/>
    <x v="803"/>
    <x v="902"/>
    <d v="2015-06-11T00:00:00"/>
    <x v="5"/>
    <x v="5"/>
    <x v="159"/>
    <d v="2015-06-12T00:00:00"/>
    <d v="2015-06-12T00:00:00"/>
    <d v="2015-06-30T00:00:00"/>
    <d v="2015-06-12T00:00:00"/>
    <n v="-60.704000000000001"/>
    <n v="11"/>
    <n v="345.07"/>
    <x v="1218"/>
    <n v="35.980000000000004"/>
    <x v="0"/>
    <x v="1"/>
    <n v="-0.17591792969542414"/>
    <n v="284.36599999999999"/>
    <x v="23"/>
    <s v="Jun 2015"/>
    <s v="Jun 2015  Week 24"/>
    <x v="0"/>
    <x v="0"/>
    <x v="0"/>
    <x v="1"/>
  </r>
  <r>
    <n v="3251"/>
    <s v="Peter Brooks"/>
    <x v="0"/>
    <n v="0.02"/>
    <n v="5.28"/>
    <n v="6.26"/>
    <x v="1"/>
    <x v="3"/>
    <x v="2"/>
    <x v="7"/>
    <x v="5"/>
    <s v="Xerox 1928"/>
    <n v="0.4"/>
    <s v="United States"/>
    <x v="3"/>
    <x v="11"/>
    <x v="13"/>
    <x v="903"/>
    <d v="2015-06-11T00:00:00"/>
    <x v="5"/>
    <x v="5"/>
    <x v="159"/>
    <d v="2015-06-12T00:00:00"/>
    <d v="2015-06-12T00:00:00"/>
    <d v="2015-06-30T00:00:00"/>
    <d v="2015-06-12T00:00:00"/>
    <n v="-131.16"/>
    <n v="76"/>
    <n v="412.72"/>
    <x v="1219"/>
    <n v="5.2600000000000007"/>
    <x v="3"/>
    <x v="1"/>
    <n v="-0.31779414615235507"/>
    <n v="281.56000000000006"/>
    <x v="23"/>
    <s v="Jun 2015"/>
    <s v="Jun 2015  Week 24"/>
    <x v="0"/>
    <x v="0"/>
    <x v="0"/>
    <x v="1"/>
  </r>
  <r>
    <n v="3252"/>
    <s v="Milton Harrell"/>
    <x v="0"/>
    <n v="0.02"/>
    <n v="5.28"/>
    <n v="6.26"/>
    <x v="1"/>
    <x v="3"/>
    <x v="2"/>
    <x v="7"/>
    <x v="5"/>
    <s v="Xerox 1928"/>
    <n v="0.4"/>
    <s v="United States"/>
    <x v="3"/>
    <x v="11"/>
    <x v="546"/>
    <x v="598"/>
    <d v="2015-06-11T00:00:00"/>
    <x v="5"/>
    <x v="5"/>
    <x v="159"/>
    <d v="2015-06-12T00:00:00"/>
    <d v="2015-06-12T00:00:00"/>
    <d v="2015-06-30T00:00:00"/>
    <d v="2015-06-12T00:00:00"/>
    <n v="-65.58"/>
    <n v="19"/>
    <n v="103.18"/>
    <x v="1220"/>
    <n v="5.2600000000000007"/>
    <x v="3"/>
    <x v="1"/>
    <n v="-0.63558829230471015"/>
    <n v="37.600000000000009"/>
    <x v="23"/>
    <s v="Jun 2015"/>
    <s v="Jun 2015  Week 24"/>
    <x v="1"/>
    <x v="1"/>
    <x v="0"/>
    <x v="1"/>
  </r>
  <r>
    <n v="1466"/>
    <s v="Wesley Reid"/>
    <x v="1"/>
    <n v="0"/>
    <n v="65.989999999999995"/>
    <n v="8.99"/>
    <x v="1"/>
    <x v="0"/>
    <x v="1"/>
    <x v="12"/>
    <x v="5"/>
    <s v="5180"/>
    <n v="0.56000000000000005"/>
    <s v="United States"/>
    <x v="1"/>
    <x v="13"/>
    <x v="413"/>
    <x v="904"/>
    <d v="2015-06-11T00:00:00"/>
    <x v="5"/>
    <x v="5"/>
    <x v="159"/>
    <d v="2015-06-13T00:00:00"/>
    <d v="2015-06-13T00:00:00"/>
    <d v="2015-06-30T00:00:00"/>
    <d v="2015-06-13T00:00:00"/>
    <n v="253.3032"/>
    <n v="10"/>
    <n v="575.07000000000005"/>
    <x v="1221"/>
    <n v="65.989999999999995"/>
    <x v="1"/>
    <x v="2"/>
    <n v="0.4404736814648651"/>
    <n v="828.3732"/>
    <x v="23"/>
    <s v="Jun 2015"/>
    <s v="Jun 2015  Week 24"/>
    <x v="0"/>
    <x v="0"/>
    <x v="0"/>
    <x v="1"/>
  </r>
  <r>
    <n v="2649"/>
    <s v="Leo J Olson"/>
    <x v="1"/>
    <n v="0.01"/>
    <n v="39.979999999999997"/>
    <n v="4"/>
    <x v="1"/>
    <x v="3"/>
    <x v="1"/>
    <x v="1"/>
    <x v="5"/>
    <s v="Microsoft Natural Keyboard Elite"/>
    <n v="0.7"/>
    <s v="United States"/>
    <x v="3"/>
    <x v="36"/>
    <x v="667"/>
    <x v="740"/>
    <d v="2015-06-11T00:00:00"/>
    <x v="5"/>
    <x v="5"/>
    <x v="159"/>
    <d v="2015-06-12T00:00:00"/>
    <d v="2015-06-12T00:00:00"/>
    <d v="2015-06-30T00:00:00"/>
    <d v="2015-06-12T00:00:00"/>
    <n v="-30.808"/>
    <n v="5"/>
    <n v="203.29"/>
    <x v="1222"/>
    <n v="39.97"/>
    <x v="3"/>
    <x v="1"/>
    <n v="-0.15154705101087118"/>
    <n v="172.482"/>
    <x v="23"/>
    <s v="Jun 2015"/>
    <s v="Jun 2015  Week 24"/>
    <x v="0"/>
    <x v="0"/>
    <x v="0"/>
    <x v="1"/>
  </r>
  <r>
    <n v="3008"/>
    <s v="Penny Rich"/>
    <x v="1"/>
    <n v="0.01"/>
    <n v="12.28"/>
    <n v="6.47"/>
    <x v="1"/>
    <x v="2"/>
    <x v="2"/>
    <x v="7"/>
    <x v="5"/>
    <s v="Xerox 1881"/>
    <n v="0.38"/>
    <s v="United States"/>
    <x v="1"/>
    <x v="7"/>
    <x v="424"/>
    <x v="461"/>
    <d v="2015-06-11T00:00:00"/>
    <x v="5"/>
    <x v="5"/>
    <x v="159"/>
    <d v="2015-06-12T00:00:00"/>
    <d v="2015-06-12T00:00:00"/>
    <d v="2015-06-30T00:00:00"/>
    <d v="2015-06-12T00:00:00"/>
    <n v="47.61"/>
    <n v="12"/>
    <n v="160.66"/>
    <x v="1223"/>
    <n v="12.27"/>
    <x v="1"/>
    <x v="1"/>
    <n v="0.29634009709946468"/>
    <n v="208.26999999999998"/>
    <x v="23"/>
    <s v="Jun 2015"/>
    <s v="Jun 2015  Week 24"/>
    <x v="1"/>
    <x v="1"/>
    <x v="0"/>
    <x v="1"/>
  </r>
  <r>
    <n v="2543"/>
    <s v="Josephine Dalton"/>
    <x v="4"/>
    <n v="0.05"/>
    <n v="15.68"/>
    <n v="3.73"/>
    <x v="1"/>
    <x v="0"/>
    <x v="0"/>
    <x v="11"/>
    <x v="1"/>
    <s v="Artistic Insta-Plaque"/>
    <n v="0.46"/>
    <s v="United States"/>
    <x v="0"/>
    <x v="21"/>
    <x v="696"/>
    <x v="776"/>
    <d v="2015-06-11T00:00:00"/>
    <x v="5"/>
    <x v="5"/>
    <x v="159"/>
    <d v="2015-06-12T00:00:00"/>
    <d v="2015-06-12T00:00:00"/>
    <d v="2015-06-30T00:00:00"/>
    <d v="2015-06-12T00:00:00"/>
    <n v="3.54"/>
    <n v="17"/>
    <n v="257.48"/>
    <x v="1224"/>
    <n v="15.629999999999999"/>
    <x v="0"/>
    <x v="1"/>
    <n v="1.3748640671120086E-2"/>
    <n v="261.02000000000004"/>
    <x v="23"/>
    <s v="Jun 2015"/>
    <s v="Jun 2015  Week 24"/>
    <x v="0"/>
    <x v="0"/>
    <x v="0"/>
    <x v="1"/>
  </r>
  <r>
    <n v="2543"/>
    <s v="Josephine Dalton"/>
    <x v="4"/>
    <n v="0.02"/>
    <n v="195.99"/>
    <n v="4.2"/>
    <x v="1"/>
    <x v="0"/>
    <x v="1"/>
    <x v="12"/>
    <x v="5"/>
    <s v="T65"/>
    <n v="0.56000000000000005"/>
    <s v="United States"/>
    <x v="0"/>
    <x v="21"/>
    <x v="696"/>
    <x v="776"/>
    <d v="2015-06-11T00:00:00"/>
    <x v="5"/>
    <x v="5"/>
    <x v="159"/>
    <d v="2015-06-12T00:00:00"/>
    <d v="2015-06-12T00:00:00"/>
    <d v="2015-06-30T00:00:00"/>
    <d v="2015-06-12T00:00:00"/>
    <n v="40.283999999999999"/>
    <n v="19"/>
    <n v="3194.99"/>
    <x v="1224"/>
    <n v="195.97"/>
    <x v="0"/>
    <x v="1"/>
    <n v="1.2608490167418366E-2"/>
    <n v="3235.2739999999999"/>
    <x v="23"/>
    <s v="Jun 2015"/>
    <s v="Jun 2015  Week 24"/>
    <x v="1"/>
    <x v="1"/>
    <x v="1"/>
    <x v="1"/>
  </r>
  <r>
    <n v="2840"/>
    <s v="Bob Berg"/>
    <x v="4"/>
    <n v="0.05"/>
    <n v="15.68"/>
    <n v="3.73"/>
    <x v="1"/>
    <x v="3"/>
    <x v="0"/>
    <x v="11"/>
    <x v="1"/>
    <s v="Artistic Insta-Plaque"/>
    <n v="0.46"/>
    <s v="United States"/>
    <x v="0"/>
    <x v="12"/>
    <x v="491"/>
    <x v="539"/>
    <d v="2015-06-11T00:00:00"/>
    <x v="5"/>
    <x v="5"/>
    <x v="159"/>
    <d v="2015-06-13T00:00:00"/>
    <d v="2015-06-13T00:00:00"/>
    <d v="2015-06-30T00:00:00"/>
    <d v="2015-06-13T00:00:00"/>
    <n v="1166.6279999999999"/>
    <n v="17"/>
    <n v="260.01"/>
    <x v="1225"/>
    <n v="15.629999999999999"/>
    <x v="0"/>
    <x v="2"/>
    <n v="4.4868581977616246"/>
    <n v="1426.6379999999999"/>
    <x v="23"/>
    <s v="Jun 2015"/>
    <s v="Jun 2015  Week 24"/>
    <x v="1"/>
    <x v="1"/>
    <x v="0"/>
    <x v="1"/>
  </r>
  <r>
    <n v="2840"/>
    <s v="Bob Berg"/>
    <x v="4"/>
    <n v="0"/>
    <n v="14.98"/>
    <n v="8.99"/>
    <x v="1"/>
    <x v="3"/>
    <x v="0"/>
    <x v="11"/>
    <x v="1"/>
    <s v="GE 4 Foot Flourescent Tube, 40 Watt"/>
    <n v="0.39"/>
    <s v="United States"/>
    <x v="0"/>
    <x v="12"/>
    <x v="491"/>
    <x v="539"/>
    <d v="2015-06-11T00:00:00"/>
    <x v="5"/>
    <x v="5"/>
    <x v="159"/>
    <d v="2015-06-12T00:00:00"/>
    <d v="2015-06-12T00:00:00"/>
    <d v="2015-06-30T00:00:00"/>
    <d v="2015-06-12T00:00:00"/>
    <n v="-40.604199999999999"/>
    <n v="18"/>
    <n v="273.79000000000002"/>
    <x v="1225"/>
    <n v="14.98"/>
    <x v="0"/>
    <x v="1"/>
    <n v="-0.14830417473245916"/>
    <n v="233.18580000000003"/>
    <x v="23"/>
    <s v="Jun 2015"/>
    <s v="Jun 2015  Week 24"/>
    <x v="1"/>
    <x v="1"/>
    <x v="1"/>
    <x v="1"/>
  </r>
  <r>
    <n v="2840"/>
    <s v="Bob Berg"/>
    <x v="4"/>
    <n v="0.02"/>
    <n v="38.76"/>
    <n v="13.26"/>
    <x v="1"/>
    <x v="3"/>
    <x v="2"/>
    <x v="7"/>
    <x v="5"/>
    <s v="Xerox 1892"/>
    <n v="0.36"/>
    <s v="United States"/>
    <x v="0"/>
    <x v="12"/>
    <x v="491"/>
    <x v="539"/>
    <d v="2015-06-11T00:00:00"/>
    <x v="5"/>
    <x v="5"/>
    <x v="159"/>
    <d v="2015-06-12T00:00:00"/>
    <d v="2015-06-12T00:00:00"/>
    <d v="2015-06-30T00:00:00"/>
    <d v="2015-06-12T00:00:00"/>
    <n v="-294.084"/>
    <n v="1"/>
    <n v="44.62"/>
    <x v="1225"/>
    <n v="38.739999999999995"/>
    <x v="0"/>
    <x v="1"/>
    <n v="-6.5908561183325869"/>
    <n v="-249.464"/>
    <x v="23"/>
    <s v="Jun 2015"/>
    <s v="Jun 2015  Week 24"/>
    <x v="1"/>
    <x v="1"/>
    <x v="1"/>
    <x v="1"/>
  </r>
  <r>
    <n v="3078"/>
    <s v="Kate McKenna"/>
    <x v="3"/>
    <n v="0.04"/>
    <n v="35.44"/>
    <n v="5.09"/>
    <x v="1"/>
    <x v="0"/>
    <x v="2"/>
    <x v="7"/>
    <x v="5"/>
    <s v="Xerox 1932"/>
    <n v="0.38"/>
    <s v="United States"/>
    <x v="3"/>
    <x v="27"/>
    <x v="804"/>
    <x v="905"/>
    <d v="2015-06-11T00:00:00"/>
    <x v="5"/>
    <x v="5"/>
    <x v="159"/>
    <d v="2015-06-11T00:00:00"/>
    <d v="2015-06-11T00:00:00"/>
    <d v="2015-06-30T00:00:00"/>
    <d v="2015-06-11T00:00:00"/>
    <n v="118.6317"/>
    <n v="5"/>
    <n v="171.93"/>
    <x v="1226"/>
    <n v="35.4"/>
    <x v="3"/>
    <x v="6"/>
    <n v="0.69"/>
    <n v="290.56169999999997"/>
    <x v="23"/>
    <s v="Jun 2015"/>
    <s v="Jun 2015  Week 24"/>
    <x v="0"/>
    <x v="0"/>
    <x v="0"/>
    <x v="1"/>
  </r>
  <r>
    <n v="3078"/>
    <s v="Kate McKenna"/>
    <x v="3"/>
    <n v="0.08"/>
    <n v="3.98"/>
    <n v="0.7"/>
    <x v="1"/>
    <x v="0"/>
    <x v="2"/>
    <x v="2"/>
    <x v="2"/>
    <s v="4009® Highlighters by Sanford"/>
    <n v="0.52"/>
    <s v="United States"/>
    <x v="3"/>
    <x v="27"/>
    <x v="804"/>
    <x v="905"/>
    <d v="2015-06-11T00:00:00"/>
    <x v="5"/>
    <x v="5"/>
    <x v="159"/>
    <d v="2015-06-14T00:00:00"/>
    <d v="2015-06-14T00:00:00"/>
    <d v="2015-06-30T00:00:00"/>
    <d v="2015-06-14T00:00:00"/>
    <n v="23.303999999999998"/>
    <n v="9"/>
    <n v="35.19"/>
    <x v="1226"/>
    <n v="3.9"/>
    <x v="3"/>
    <x v="0"/>
    <n v="0.66223358908780905"/>
    <n v="58.494"/>
    <x v="23"/>
    <s v="Jun 2015"/>
    <s v="Jun 2015  Week 24"/>
    <x v="1"/>
    <x v="1"/>
    <x v="1"/>
    <x v="1"/>
  </r>
  <r>
    <n v="3079"/>
    <s v="Andrew Levine"/>
    <x v="3"/>
    <n v="0.04"/>
    <n v="35.44"/>
    <n v="5.09"/>
    <x v="1"/>
    <x v="0"/>
    <x v="2"/>
    <x v="7"/>
    <x v="5"/>
    <s v="Xerox 1932"/>
    <n v="0.38"/>
    <s v="United States"/>
    <x v="3"/>
    <x v="28"/>
    <x v="67"/>
    <x v="70"/>
    <d v="2015-06-11T00:00:00"/>
    <x v="5"/>
    <x v="5"/>
    <x v="159"/>
    <d v="2015-06-11T00:00:00"/>
    <d v="2015-06-11T00:00:00"/>
    <d v="2015-06-30T00:00:00"/>
    <d v="2015-06-11T00:00:00"/>
    <n v="150.72"/>
    <n v="21"/>
    <n v="722.1"/>
    <x v="1227"/>
    <n v="35.4"/>
    <x v="3"/>
    <x v="6"/>
    <n v="0.20872455338595761"/>
    <n v="872.82"/>
    <x v="23"/>
    <s v="Jun 2015"/>
    <s v="Jun 2015  Week 24"/>
    <x v="1"/>
    <x v="1"/>
    <x v="0"/>
    <x v="1"/>
  </r>
  <r>
    <n v="3079"/>
    <s v="Andrew Levine"/>
    <x v="3"/>
    <n v="0.08"/>
    <n v="3.98"/>
    <n v="0.7"/>
    <x v="1"/>
    <x v="0"/>
    <x v="2"/>
    <x v="2"/>
    <x v="2"/>
    <s v="4009® Highlighters by Sanford"/>
    <n v="0.52"/>
    <s v="United States"/>
    <x v="3"/>
    <x v="28"/>
    <x v="67"/>
    <x v="70"/>
    <d v="2015-06-11T00:00:00"/>
    <x v="5"/>
    <x v="5"/>
    <x v="159"/>
    <d v="2015-06-14T00:00:00"/>
    <d v="2015-06-14T00:00:00"/>
    <d v="2015-06-30T00:00:00"/>
    <d v="2015-06-14T00:00:00"/>
    <n v="19.420000000000002"/>
    <n v="36"/>
    <n v="140.78"/>
    <x v="1227"/>
    <n v="3.9"/>
    <x v="3"/>
    <x v="0"/>
    <n v="0.13794573092768861"/>
    <n v="160.19999999999999"/>
    <x v="23"/>
    <s v="Jun 2015"/>
    <s v="Jun 2015  Week 24"/>
    <x v="1"/>
    <x v="1"/>
    <x v="1"/>
    <x v="1"/>
  </r>
  <r>
    <n v="3079"/>
    <s v="Andrew Levine"/>
    <x v="3"/>
    <n v="0.01"/>
    <n v="1.76"/>
    <n v="0.7"/>
    <x v="1"/>
    <x v="0"/>
    <x v="2"/>
    <x v="2"/>
    <x v="2"/>
    <s v="Newell 310"/>
    <n v="0.56000000000000005"/>
    <s v="United States"/>
    <x v="3"/>
    <x v="28"/>
    <x v="67"/>
    <x v="70"/>
    <d v="2015-06-11T00:00:00"/>
    <x v="5"/>
    <x v="5"/>
    <x v="159"/>
    <d v="2015-06-12T00:00:00"/>
    <d v="2015-06-12T00:00:00"/>
    <d v="2015-06-30T00:00:00"/>
    <d v="2015-06-12T00:00:00"/>
    <n v="3.13"/>
    <n v="71"/>
    <n v="129.72"/>
    <x v="1227"/>
    <n v="1.75"/>
    <x v="3"/>
    <x v="1"/>
    <n v="2.4128893000308356E-2"/>
    <n v="132.85"/>
    <x v="23"/>
    <s v="Jun 2015"/>
    <s v="Jun 2015  Week 24"/>
    <x v="1"/>
    <x v="1"/>
    <x v="1"/>
    <x v="1"/>
  </r>
  <r>
    <n v="3079"/>
    <s v="Andrew Levine"/>
    <x v="3"/>
    <n v="0.01"/>
    <n v="193.17"/>
    <n v="19.989999999999998"/>
    <x v="2"/>
    <x v="0"/>
    <x v="2"/>
    <x v="6"/>
    <x v="5"/>
    <s v="Fellowes Staxonsteel® Drawer Files"/>
    <n v="0.71"/>
    <s v="United States"/>
    <x v="3"/>
    <x v="28"/>
    <x v="67"/>
    <x v="70"/>
    <d v="2015-06-11T00:00:00"/>
    <x v="5"/>
    <x v="5"/>
    <x v="159"/>
    <d v="2015-06-11T00:00:00"/>
    <d v="2015-06-11T00:00:00"/>
    <d v="2015-06-30T00:00:00"/>
    <d v="2015-06-11T00:00:00"/>
    <n v="1141.07"/>
    <n v="63"/>
    <n v="12190.98"/>
    <x v="1227"/>
    <n v="193.16"/>
    <x v="3"/>
    <x v="6"/>
    <n v="9.3599530144418241E-2"/>
    <n v="13332.05"/>
    <x v="23"/>
    <s v="Jun 2015"/>
    <s v="Jun 2015  Week 24"/>
    <x v="1"/>
    <x v="1"/>
    <x v="1"/>
    <x v="1"/>
  </r>
  <r>
    <n v="2046"/>
    <s v="Eileen Schwartz"/>
    <x v="0"/>
    <n v="0.04"/>
    <n v="4.28"/>
    <n v="5.68"/>
    <x v="1"/>
    <x v="3"/>
    <x v="2"/>
    <x v="7"/>
    <x v="5"/>
    <s v="Xerox 199"/>
    <n v="0.4"/>
    <s v="United States"/>
    <x v="1"/>
    <x v="38"/>
    <x v="805"/>
    <x v="906"/>
    <d v="2015-06-12T00:00:00"/>
    <x v="5"/>
    <x v="5"/>
    <x v="160"/>
    <d v="2015-06-14T00:00:00"/>
    <d v="2015-06-14T00:00:00"/>
    <d v="2015-06-30T00:00:00"/>
    <d v="2015-06-14T00:00:00"/>
    <n v="-27.375"/>
    <n v="7"/>
    <n v="31.54"/>
    <x v="1228"/>
    <n v="4.24"/>
    <x v="1"/>
    <x v="2"/>
    <n v="-0.86794546607482559"/>
    <n v="4.1649999999999991"/>
    <x v="23"/>
    <s v="Jun 2015"/>
    <s v="Jun 2015  Week 24"/>
    <x v="0"/>
    <x v="0"/>
    <x v="0"/>
    <x v="1"/>
  </r>
  <r>
    <n v="2046"/>
    <s v="Eileen Schwartz"/>
    <x v="0"/>
    <n v="0.06"/>
    <n v="376.13"/>
    <n v="85.63"/>
    <x v="0"/>
    <x v="3"/>
    <x v="0"/>
    <x v="0"/>
    <x v="0"/>
    <s v="Bretford Rectangular Conference Table Tops"/>
    <n v="0.74"/>
    <s v="United States"/>
    <x v="1"/>
    <x v="38"/>
    <x v="805"/>
    <x v="906"/>
    <d v="2015-06-12T00:00:00"/>
    <x v="5"/>
    <x v="5"/>
    <x v="160"/>
    <d v="2015-06-14T00:00:00"/>
    <d v="2015-06-14T00:00:00"/>
    <d v="2015-06-30T00:00:00"/>
    <d v="2015-06-14T00:00:00"/>
    <n v="-435.75749999999999"/>
    <n v="13"/>
    <n v="4634.6899999999996"/>
    <x v="1228"/>
    <n v="376.07"/>
    <x v="1"/>
    <x v="2"/>
    <n v="-9.40208514485327E-2"/>
    <n v="4198.9324999999999"/>
    <x v="23"/>
    <s v="Jun 2015"/>
    <s v="Jun 2015  Week 24"/>
    <x v="1"/>
    <x v="1"/>
    <x v="1"/>
    <x v="1"/>
  </r>
  <r>
    <n v="2046"/>
    <s v="Eileen Schwartz"/>
    <x v="0"/>
    <n v="0.06"/>
    <n v="424.21"/>
    <n v="110.2"/>
    <x v="0"/>
    <x v="3"/>
    <x v="0"/>
    <x v="0"/>
    <x v="0"/>
    <s v="Bush Advantage Collection® Racetrack Conference Table"/>
    <n v="0.67"/>
    <s v="United States"/>
    <x v="1"/>
    <x v="38"/>
    <x v="805"/>
    <x v="906"/>
    <d v="2015-06-12T00:00:00"/>
    <x v="5"/>
    <x v="5"/>
    <x v="160"/>
    <d v="2015-06-13T00:00:00"/>
    <d v="2015-06-13T00:00:00"/>
    <d v="2015-06-30T00:00:00"/>
    <d v="2015-06-13T00:00:00"/>
    <n v="682.53"/>
    <n v="17"/>
    <n v="7304.03"/>
    <x v="1228"/>
    <n v="424.15"/>
    <x v="1"/>
    <x v="1"/>
    <n v="9.3445673142087307E-2"/>
    <n v="7986.5599999999995"/>
    <x v="23"/>
    <s v="Jun 2015"/>
    <s v="Jun 2015  Week 24"/>
    <x v="1"/>
    <x v="1"/>
    <x v="1"/>
    <x v="1"/>
  </r>
  <r>
    <n v="2046"/>
    <s v="Eileen Schwartz"/>
    <x v="0"/>
    <n v="0.06"/>
    <n v="195.99"/>
    <n v="8.99"/>
    <x v="1"/>
    <x v="3"/>
    <x v="1"/>
    <x v="12"/>
    <x v="5"/>
    <s v="T28 WORLD"/>
    <n v="0.6"/>
    <s v="United States"/>
    <x v="1"/>
    <x v="38"/>
    <x v="805"/>
    <x v="906"/>
    <d v="2015-06-12T00:00:00"/>
    <x v="5"/>
    <x v="5"/>
    <x v="160"/>
    <d v="2015-06-14T00:00:00"/>
    <d v="2015-06-14T00:00:00"/>
    <d v="2015-06-30T00:00:00"/>
    <d v="2015-06-14T00:00:00"/>
    <n v="-277.22199999999998"/>
    <n v="4"/>
    <n v="632.65"/>
    <x v="1228"/>
    <n v="195.93"/>
    <x v="1"/>
    <x v="2"/>
    <n v="-0.43819173318580573"/>
    <n v="355.428"/>
    <x v="23"/>
    <s v="Jun 2015"/>
    <s v="Jun 2015  Week 24"/>
    <x v="1"/>
    <x v="1"/>
    <x v="1"/>
    <x v="1"/>
  </r>
  <r>
    <n v="62"/>
    <s v="Pam Gilbert"/>
    <x v="1"/>
    <n v="0.04"/>
    <n v="29.14"/>
    <n v="4.8600000000000003"/>
    <x v="1"/>
    <x v="3"/>
    <x v="2"/>
    <x v="7"/>
    <x v="2"/>
    <s v="Snap-A-Way® Black Print Carbonless Speed Message, No Reply Area, Duplicate"/>
    <n v="0.38"/>
    <s v="United States"/>
    <x v="1"/>
    <x v="18"/>
    <x v="709"/>
    <x v="790"/>
    <d v="2015-06-12T00:00:00"/>
    <x v="5"/>
    <x v="5"/>
    <x v="160"/>
    <d v="2015-06-14T00:00:00"/>
    <d v="2015-06-14T00:00:00"/>
    <d v="2015-06-30T00:00:00"/>
    <d v="2015-06-14T00:00:00"/>
    <n v="349.40910000000002"/>
    <n v="17"/>
    <n v="506.39"/>
    <x v="1229"/>
    <n v="29.1"/>
    <x v="1"/>
    <x v="2"/>
    <n v="0.69000000000000006"/>
    <n v="855.79909999999995"/>
    <x v="23"/>
    <s v="Jun 2015"/>
    <s v="Jun 2015  Week 24"/>
    <x v="1"/>
    <x v="1"/>
    <x v="0"/>
    <x v="1"/>
  </r>
  <r>
    <n v="387"/>
    <s v="Angela Howe"/>
    <x v="1"/>
    <n v="0.1"/>
    <n v="8.8800000000000008"/>
    <n v="6.28"/>
    <x v="2"/>
    <x v="3"/>
    <x v="2"/>
    <x v="5"/>
    <x v="5"/>
    <s v="GBC Instant Index™ System for Binding Systems"/>
    <n v="0.35"/>
    <s v="United States"/>
    <x v="1"/>
    <x v="13"/>
    <x v="806"/>
    <x v="907"/>
    <d v="2015-06-12T00:00:00"/>
    <x v="5"/>
    <x v="5"/>
    <x v="160"/>
    <d v="2015-06-14T00:00:00"/>
    <d v="2015-06-14T00:00:00"/>
    <d v="2015-06-30T00:00:00"/>
    <d v="2015-06-14T00:00:00"/>
    <n v="-27.283750000000001"/>
    <n v="15"/>
    <n v="126.9"/>
    <x v="1230"/>
    <n v="8.7800000000000011"/>
    <x v="1"/>
    <x v="2"/>
    <n v="-0.21500197005516156"/>
    <n v="99.616250000000008"/>
    <x v="23"/>
    <s v="Jun 2015"/>
    <s v="Jun 2015  Week 24"/>
    <x v="0"/>
    <x v="0"/>
    <x v="0"/>
    <x v="1"/>
  </r>
  <r>
    <n v="1016"/>
    <s v="Francis Sherrill"/>
    <x v="1"/>
    <n v="0.02"/>
    <n v="6.48"/>
    <n v="7.86"/>
    <x v="2"/>
    <x v="2"/>
    <x v="2"/>
    <x v="7"/>
    <x v="5"/>
    <s v="Xerox 213"/>
    <n v="0.37"/>
    <s v="United States"/>
    <x v="0"/>
    <x v="9"/>
    <x v="807"/>
    <x v="908"/>
    <d v="2015-06-12T00:00:00"/>
    <x v="5"/>
    <x v="5"/>
    <x v="160"/>
    <d v="2015-06-13T00:00:00"/>
    <d v="2015-06-13T00:00:00"/>
    <d v="2015-06-30T00:00:00"/>
    <d v="2015-06-13T00:00:00"/>
    <n v="111.22199999999999"/>
    <n v="1"/>
    <n v="11.41"/>
    <x v="1231"/>
    <n v="6.4600000000000009"/>
    <x v="0"/>
    <x v="1"/>
    <n v="9.7477651183172647"/>
    <n v="122.63199999999999"/>
    <x v="23"/>
    <s v="Jun 2015"/>
    <s v="Jun 2015  Week 24"/>
    <x v="0"/>
    <x v="0"/>
    <x v="0"/>
    <x v="1"/>
  </r>
  <r>
    <n v="1745"/>
    <s v="Herbert Holden"/>
    <x v="1"/>
    <n v="0.04"/>
    <n v="124.49"/>
    <n v="51.94"/>
    <x v="0"/>
    <x v="1"/>
    <x v="0"/>
    <x v="0"/>
    <x v="0"/>
    <s v="Bevis 36 x 72 Conference Tables"/>
    <n v="0.63"/>
    <s v="United States"/>
    <x v="0"/>
    <x v="5"/>
    <x v="78"/>
    <x v="81"/>
    <d v="2015-06-12T00:00:00"/>
    <x v="5"/>
    <x v="5"/>
    <x v="160"/>
    <d v="2015-06-14T00:00:00"/>
    <d v="2015-06-14T00:00:00"/>
    <d v="2015-06-30T00:00:00"/>
    <d v="2015-06-14T00:00:00"/>
    <n v="-247.55157"/>
    <n v="4"/>
    <n v="605.82000000000005"/>
    <x v="1232"/>
    <n v="124.44999999999999"/>
    <x v="0"/>
    <x v="2"/>
    <n v="-0.40862231355848266"/>
    <n v="358.26843000000008"/>
    <x v="23"/>
    <s v="Jun 2015"/>
    <s v="Jun 2015  Week 24"/>
    <x v="1"/>
    <x v="1"/>
    <x v="0"/>
    <x v="1"/>
  </r>
  <r>
    <n v="1745"/>
    <s v="Herbert Holden"/>
    <x v="1"/>
    <n v="0.1"/>
    <n v="35.99"/>
    <n v="5"/>
    <x v="1"/>
    <x v="1"/>
    <x v="1"/>
    <x v="12"/>
    <x v="2"/>
    <s v="Accessory17"/>
    <n v="0.82"/>
    <s v="United States"/>
    <x v="0"/>
    <x v="5"/>
    <x v="78"/>
    <x v="81"/>
    <d v="2015-06-12T00:00:00"/>
    <x v="5"/>
    <x v="5"/>
    <x v="160"/>
    <d v="2015-06-12T00:00:00"/>
    <d v="2015-06-12T00:00:00"/>
    <d v="2015-06-30T00:00:00"/>
    <d v="2015-06-12T00:00:00"/>
    <n v="-277.20924000000002"/>
    <n v="54"/>
    <n v="1569"/>
    <x v="1232"/>
    <n v="35.89"/>
    <x v="0"/>
    <x v="6"/>
    <n v="-0.17667892925430212"/>
    <n v="1291.7907599999999"/>
    <x v="23"/>
    <s v="Jun 2015"/>
    <s v="Jun 2015  Week 24"/>
    <x v="1"/>
    <x v="1"/>
    <x v="1"/>
    <x v="1"/>
  </r>
  <r>
    <n v="1748"/>
    <s v="Helen Simpson"/>
    <x v="1"/>
    <n v="0.04"/>
    <n v="124.49"/>
    <n v="51.94"/>
    <x v="0"/>
    <x v="1"/>
    <x v="0"/>
    <x v="0"/>
    <x v="0"/>
    <s v="Bevis 36 x 72 Conference Tables"/>
    <n v="0.63"/>
    <s v="United States"/>
    <x v="1"/>
    <x v="19"/>
    <x v="808"/>
    <x v="909"/>
    <d v="2015-06-12T00:00:00"/>
    <x v="5"/>
    <x v="5"/>
    <x v="160"/>
    <d v="2015-06-14T00:00:00"/>
    <d v="2015-06-14T00:00:00"/>
    <d v="2015-06-30T00:00:00"/>
    <d v="2015-06-14T00:00:00"/>
    <n v="-93.064499999999995"/>
    <n v="1"/>
    <n v="151.46"/>
    <x v="1233"/>
    <n v="124.44999999999999"/>
    <x v="1"/>
    <x v="2"/>
    <n v="-0.61444935956688229"/>
    <n v="58.395500000000013"/>
    <x v="23"/>
    <s v="Jun 2015"/>
    <s v="Jun 2015  Week 24"/>
    <x v="0"/>
    <x v="0"/>
    <x v="0"/>
    <x v="1"/>
  </r>
  <r>
    <n v="1781"/>
    <s v="Jackie Capps"/>
    <x v="1"/>
    <n v="0"/>
    <n v="55.48"/>
    <n v="14.3"/>
    <x v="1"/>
    <x v="3"/>
    <x v="2"/>
    <x v="7"/>
    <x v="5"/>
    <s v="Xerox 194"/>
    <n v="0.37"/>
    <s v="United States"/>
    <x v="2"/>
    <x v="8"/>
    <x v="61"/>
    <x v="64"/>
    <d v="2015-06-12T00:00:00"/>
    <x v="5"/>
    <x v="5"/>
    <x v="160"/>
    <d v="2015-06-14T00:00:00"/>
    <d v="2015-06-14T00:00:00"/>
    <d v="2015-06-30T00:00:00"/>
    <d v="2015-06-14T00:00:00"/>
    <n v="454.44779999999997"/>
    <n v="11"/>
    <n v="658.62"/>
    <x v="1234"/>
    <n v="55.48"/>
    <x v="2"/>
    <x v="2"/>
    <n v="0.69"/>
    <n v="1113.0678"/>
    <x v="23"/>
    <s v="Jun 2015"/>
    <s v="Jun 2015  Week 24"/>
    <x v="1"/>
    <x v="1"/>
    <x v="0"/>
    <x v="1"/>
  </r>
  <r>
    <n v="2257"/>
    <s v="Bernard Thompson"/>
    <x v="1"/>
    <n v="0.06"/>
    <n v="6.68"/>
    <n v="6.93"/>
    <x v="1"/>
    <x v="3"/>
    <x v="2"/>
    <x v="7"/>
    <x v="5"/>
    <s v="HP Office Paper (20Lb. and 87 Bright)"/>
    <n v="0.37"/>
    <s v="United States"/>
    <x v="0"/>
    <x v="9"/>
    <x v="809"/>
    <x v="910"/>
    <d v="2015-06-12T00:00:00"/>
    <x v="5"/>
    <x v="5"/>
    <x v="160"/>
    <d v="2015-06-13T00:00:00"/>
    <d v="2015-06-13T00:00:00"/>
    <d v="2015-06-30T00:00:00"/>
    <d v="2015-06-13T00:00:00"/>
    <n v="7.6245000000000003"/>
    <n v="14"/>
    <n v="91.92"/>
    <x v="1235"/>
    <n v="6.62"/>
    <x v="0"/>
    <x v="1"/>
    <n v="8.2947127937336815E-2"/>
    <n v="99.544499999999999"/>
    <x v="23"/>
    <s v="Jun 2015"/>
    <s v="Jun 2015  Week 24"/>
    <x v="0"/>
    <x v="0"/>
    <x v="0"/>
    <x v="1"/>
  </r>
  <r>
    <n v="1466"/>
    <s v="Wesley Reid"/>
    <x v="2"/>
    <n v="0.04"/>
    <n v="130.97999999999999"/>
    <n v="54.74"/>
    <x v="0"/>
    <x v="0"/>
    <x v="0"/>
    <x v="10"/>
    <x v="0"/>
    <s v="O'Sullivan Elevations Bookcase, Cherry Finish"/>
    <n v="0.69"/>
    <s v="United States"/>
    <x v="1"/>
    <x v="13"/>
    <x v="413"/>
    <x v="904"/>
    <d v="2015-06-12T00:00:00"/>
    <x v="5"/>
    <x v="5"/>
    <x v="160"/>
    <d v="2015-06-12T00:00:00"/>
    <d v="2015-06-12T00:00:00"/>
    <d v="2015-06-30T00:00:00"/>
    <d v="2015-06-12T00:00:00"/>
    <n v="-723.78399999999999"/>
    <n v="14"/>
    <n v="1781.66"/>
    <x v="1236"/>
    <n v="130.94"/>
    <x v="1"/>
    <x v="6"/>
    <n v="-0.4062413704073729"/>
    <n v="1057.8760000000002"/>
    <x v="23"/>
    <s v="Jun 2015"/>
    <s v="Jun 2015  Week 24"/>
    <x v="1"/>
    <x v="1"/>
    <x v="0"/>
    <x v="1"/>
  </r>
  <r>
    <n v="1469"/>
    <s v="Vicki Zhu Daniels"/>
    <x v="2"/>
    <n v="0.04"/>
    <n v="105.29"/>
    <n v="10.119999999999999"/>
    <x v="1"/>
    <x v="0"/>
    <x v="0"/>
    <x v="11"/>
    <x v="4"/>
    <s v="Eldon Antistatic Chair Mats for Low to Medium Pile Carpets"/>
    <n v="0.79"/>
    <s v="United States"/>
    <x v="2"/>
    <x v="15"/>
    <x v="810"/>
    <x v="911"/>
    <d v="2015-06-12T00:00:00"/>
    <x v="5"/>
    <x v="5"/>
    <x v="160"/>
    <d v="2015-06-16T00:00:00"/>
    <d v="2015-06-16T00:00:00"/>
    <d v="2015-06-30T00:00:00"/>
    <d v="2015-06-16T00:00:00"/>
    <n v="589.18799999999999"/>
    <n v="9"/>
    <n v="940.64"/>
    <x v="1236"/>
    <n v="105.25"/>
    <x v="2"/>
    <x v="4"/>
    <n v="0.62636928048987928"/>
    <n v="1529.828"/>
    <x v="23"/>
    <s v="Jun 2015"/>
    <s v="Jun 2015  Week 24"/>
    <x v="0"/>
    <x v="0"/>
    <x v="1"/>
    <x v="1"/>
  </r>
  <r>
    <n v="1469"/>
    <s v="Vicki Zhu Daniels"/>
    <x v="2"/>
    <n v="7.0000000000000007E-2"/>
    <n v="31.76"/>
    <n v="45.51"/>
    <x v="0"/>
    <x v="0"/>
    <x v="0"/>
    <x v="0"/>
    <x v="0"/>
    <s v="Hon iLevel™ Computer Training Table"/>
    <n v="0.65"/>
    <s v="United States"/>
    <x v="2"/>
    <x v="15"/>
    <x v="810"/>
    <x v="911"/>
    <d v="2015-06-12T00:00:00"/>
    <x v="5"/>
    <x v="5"/>
    <x v="160"/>
    <d v="2015-06-14T00:00:00"/>
    <d v="2015-06-14T00:00:00"/>
    <d v="2015-06-30T00:00:00"/>
    <d v="2015-06-14T00:00:00"/>
    <n v="-1314.992"/>
    <n v="18"/>
    <n v="439.27"/>
    <x v="1236"/>
    <n v="31.69"/>
    <x v="2"/>
    <x v="2"/>
    <n v="-2.9935848111639767"/>
    <n v="-875.72199999999998"/>
    <x v="23"/>
    <s v="Jun 2015"/>
    <s v="Jun 2015  Week 24"/>
    <x v="1"/>
    <x v="1"/>
    <x v="1"/>
    <x v="1"/>
  </r>
  <r>
    <n v="3179"/>
    <s v="Marie Pittman"/>
    <x v="2"/>
    <n v="7.0000000000000007E-2"/>
    <n v="35.44"/>
    <n v="7.5"/>
    <x v="1"/>
    <x v="3"/>
    <x v="2"/>
    <x v="7"/>
    <x v="5"/>
    <s v="Xerox 1906"/>
    <n v="0.38"/>
    <s v="United States"/>
    <x v="1"/>
    <x v="7"/>
    <x v="811"/>
    <x v="912"/>
    <d v="2015-06-12T00:00:00"/>
    <x v="5"/>
    <x v="5"/>
    <x v="160"/>
    <d v="2015-06-19T00:00:00"/>
    <d v="2015-06-19T00:00:00"/>
    <d v="2015-06-30T00:00:00"/>
    <d v="2015-06-19T00:00:00"/>
    <n v="262.2"/>
    <n v="11"/>
    <n v="380"/>
    <x v="1237"/>
    <n v="35.369999999999997"/>
    <x v="1"/>
    <x v="7"/>
    <n v="0.69"/>
    <n v="642.20000000000005"/>
    <x v="23"/>
    <s v="Jun 2015"/>
    <s v="Jun 2015  Week 24"/>
    <x v="0"/>
    <x v="0"/>
    <x v="0"/>
    <x v="1"/>
  </r>
  <r>
    <n v="550"/>
    <s v="Edna Monroe Talley"/>
    <x v="4"/>
    <n v="0.06"/>
    <n v="549.99"/>
    <n v="49"/>
    <x v="0"/>
    <x v="3"/>
    <x v="1"/>
    <x v="4"/>
    <x v="3"/>
    <s v="Sharp 1540cs Digital Laser Copier"/>
    <n v="0.35"/>
    <s v="United States"/>
    <x v="1"/>
    <x v="18"/>
    <x v="230"/>
    <x v="243"/>
    <d v="2015-06-12T00:00:00"/>
    <x v="5"/>
    <x v="5"/>
    <x v="160"/>
    <d v="2015-06-13T00:00:00"/>
    <d v="2015-06-13T00:00:00"/>
    <d v="2015-06-30T00:00:00"/>
    <d v="2015-06-13T00:00:00"/>
    <n v="4637.4071999999996"/>
    <n v="13"/>
    <n v="6720.88"/>
    <x v="1238"/>
    <n v="549.93000000000006"/>
    <x v="1"/>
    <x v="1"/>
    <n v="0.69"/>
    <n v="11358.287199999999"/>
    <x v="23"/>
    <s v="Jun 2015"/>
    <s v="Jun 2015  Week 24"/>
    <x v="1"/>
    <x v="1"/>
    <x v="0"/>
    <x v="1"/>
  </r>
  <r>
    <n v="550"/>
    <s v="Edna Monroe Talley"/>
    <x v="4"/>
    <n v="0.08"/>
    <n v="115.99"/>
    <n v="5.99"/>
    <x v="2"/>
    <x v="3"/>
    <x v="1"/>
    <x v="12"/>
    <x v="5"/>
    <s v="2160"/>
    <n v="0.56999999999999995"/>
    <s v="United States"/>
    <x v="1"/>
    <x v="18"/>
    <x v="230"/>
    <x v="243"/>
    <d v="2015-06-12T00:00:00"/>
    <x v="5"/>
    <x v="5"/>
    <x v="160"/>
    <d v="2015-06-13T00:00:00"/>
    <d v="2015-06-13T00:00:00"/>
    <d v="2015-06-30T00:00:00"/>
    <d v="2015-06-13T00:00:00"/>
    <n v="-239.54150000000001"/>
    <n v="1"/>
    <n v="102.21"/>
    <x v="1238"/>
    <n v="115.91"/>
    <x v="1"/>
    <x v="1"/>
    <n v="-2.3436209764210942"/>
    <n v="-137.33150000000001"/>
    <x v="23"/>
    <s v="Jun 2015"/>
    <s v="Jun 2015  Week 24"/>
    <x v="1"/>
    <x v="1"/>
    <x v="1"/>
    <x v="1"/>
  </r>
  <r>
    <n v="3230"/>
    <s v="Monica Stuart"/>
    <x v="0"/>
    <n v="0.06"/>
    <n v="4.91"/>
    <n v="5.68"/>
    <x v="2"/>
    <x v="0"/>
    <x v="2"/>
    <x v="5"/>
    <x v="5"/>
    <s v="Acco Pressboard Covers with Storage Hooks, 14 7/8&quot; x 11&quot;, Light Blue"/>
    <n v="0.36"/>
    <s v="United States"/>
    <x v="1"/>
    <x v="30"/>
    <x v="179"/>
    <x v="187"/>
    <d v="2015-06-13T00:00:00"/>
    <x v="5"/>
    <x v="5"/>
    <x v="161"/>
    <d v="2015-06-13T00:00:00"/>
    <d v="2015-06-13T00:00:00"/>
    <d v="2015-06-30T00:00:00"/>
    <d v="2015-06-13T00:00:00"/>
    <n v="-31.68825"/>
    <n v="10"/>
    <n v="53.89"/>
    <x v="1239"/>
    <n v="4.8500000000000005"/>
    <x v="1"/>
    <x v="6"/>
    <n v="-0.58801725737613653"/>
    <n v="22.201750000000001"/>
    <x v="23"/>
    <s v="Jun 2015"/>
    <s v="Jun 2015  Week 24"/>
    <x v="1"/>
    <x v="1"/>
    <x v="0"/>
    <x v="1"/>
  </r>
  <r>
    <n v="3230"/>
    <s v="Monica Stuart"/>
    <x v="0"/>
    <n v="7.0000000000000007E-2"/>
    <n v="48.94"/>
    <n v="5.86"/>
    <x v="2"/>
    <x v="0"/>
    <x v="2"/>
    <x v="7"/>
    <x v="5"/>
    <s v="Xerox 1916"/>
    <n v="0.35"/>
    <s v="United States"/>
    <x v="1"/>
    <x v="30"/>
    <x v="179"/>
    <x v="187"/>
    <d v="2015-06-13T00:00:00"/>
    <x v="5"/>
    <x v="5"/>
    <x v="161"/>
    <d v="2015-06-14T00:00:00"/>
    <d v="2015-06-14T00:00:00"/>
    <d v="2015-06-30T00:00:00"/>
    <d v="2015-06-14T00:00:00"/>
    <n v="690.7038"/>
    <n v="21"/>
    <n v="1001.02"/>
    <x v="1239"/>
    <n v="48.87"/>
    <x v="1"/>
    <x v="1"/>
    <n v="0.69000000000000006"/>
    <n v="1691.7238"/>
    <x v="23"/>
    <s v="Jun 2015"/>
    <s v="Jun 2015  Week 24"/>
    <x v="1"/>
    <x v="1"/>
    <x v="1"/>
    <x v="1"/>
  </r>
  <r>
    <n v="2143"/>
    <s v="Lester Sawyer"/>
    <x v="1"/>
    <n v="0.08"/>
    <n v="17.149999999999999"/>
    <n v="4.96"/>
    <x v="1"/>
    <x v="2"/>
    <x v="2"/>
    <x v="6"/>
    <x v="5"/>
    <s v="Advantus Rolling Storage Box"/>
    <n v="0.57999999999999996"/>
    <s v="United States"/>
    <x v="0"/>
    <x v="21"/>
    <x v="51"/>
    <x v="54"/>
    <d v="2015-06-13T00:00:00"/>
    <x v="5"/>
    <x v="5"/>
    <x v="161"/>
    <d v="2015-06-16T00:00:00"/>
    <d v="2015-06-16T00:00:00"/>
    <d v="2015-06-30T00:00:00"/>
    <d v="2015-06-16T00:00:00"/>
    <n v="33.659999999999997"/>
    <n v="12"/>
    <n v="200.61"/>
    <x v="1240"/>
    <n v="17.07"/>
    <x v="0"/>
    <x v="0"/>
    <n v="0.167788245850157"/>
    <n v="234.27"/>
    <x v="23"/>
    <s v="Jun 2015"/>
    <s v="Jun 2015  Week 24"/>
    <x v="0"/>
    <x v="0"/>
    <x v="0"/>
    <x v="1"/>
  </r>
  <r>
    <n v="2771"/>
    <s v="Kevin Wolfe"/>
    <x v="1"/>
    <n v="7.0000000000000007E-2"/>
    <n v="177.98"/>
    <n v="0.99"/>
    <x v="1"/>
    <x v="3"/>
    <x v="2"/>
    <x v="8"/>
    <x v="5"/>
    <s v="Kensington 7 Outlet MasterPiece Power Center"/>
    <n v="0.56000000000000005"/>
    <s v="United States"/>
    <x v="0"/>
    <x v="5"/>
    <x v="812"/>
    <x v="913"/>
    <d v="2015-06-13T00:00:00"/>
    <x v="5"/>
    <x v="5"/>
    <x v="161"/>
    <d v="2015-06-13T00:00:00"/>
    <d v="2015-06-13T00:00:00"/>
    <d v="2015-06-30T00:00:00"/>
    <d v="2015-06-13T00:00:00"/>
    <n v="-191.548"/>
    <n v="3"/>
    <n v="536.29"/>
    <x v="1241"/>
    <n v="177.91"/>
    <x v="0"/>
    <x v="6"/>
    <n v="-0.35717242536687244"/>
    <n v="344.74199999999996"/>
    <x v="23"/>
    <s v="Jun 2015"/>
    <s v="Jun 2015  Week 24"/>
    <x v="0"/>
    <x v="0"/>
    <x v="0"/>
    <x v="1"/>
  </r>
  <r>
    <n v="1129"/>
    <s v="Pam Patton"/>
    <x v="2"/>
    <n v="0.03"/>
    <n v="30.98"/>
    <n v="6.5"/>
    <x v="1"/>
    <x v="3"/>
    <x v="1"/>
    <x v="1"/>
    <x v="5"/>
    <s v="Logitech Internet Navigator Keyboard"/>
    <n v="0.79"/>
    <s v="United States"/>
    <x v="3"/>
    <x v="35"/>
    <x v="203"/>
    <x v="214"/>
    <d v="2015-06-13T00:00:00"/>
    <x v="5"/>
    <x v="5"/>
    <x v="161"/>
    <d v="2015-06-17T00:00:00"/>
    <d v="2015-06-17T00:00:00"/>
    <d v="2015-06-30T00:00:00"/>
    <d v="2015-06-17T00:00:00"/>
    <n v="-144.19999999999999"/>
    <n v="44"/>
    <n v="1332.09"/>
    <x v="1242"/>
    <n v="30.95"/>
    <x v="3"/>
    <x v="4"/>
    <n v="-0.10825094400528493"/>
    <n v="1187.8899999999999"/>
    <x v="23"/>
    <s v="Jun 2015"/>
    <s v="Jun 2015  Week 24"/>
    <x v="1"/>
    <x v="1"/>
    <x v="0"/>
    <x v="1"/>
  </r>
  <r>
    <n v="1132"/>
    <s v="Michael Robbins"/>
    <x v="2"/>
    <n v="0.03"/>
    <n v="30.98"/>
    <n v="6.5"/>
    <x v="1"/>
    <x v="3"/>
    <x v="1"/>
    <x v="1"/>
    <x v="5"/>
    <s v="Logitech Internet Navigator Keyboard"/>
    <n v="0.79"/>
    <s v="United States"/>
    <x v="1"/>
    <x v="18"/>
    <x v="296"/>
    <x v="319"/>
    <d v="2015-06-13T00:00:00"/>
    <x v="5"/>
    <x v="5"/>
    <x v="161"/>
    <d v="2015-06-17T00:00:00"/>
    <d v="2015-06-17T00:00:00"/>
    <d v="2015-06-30T00:00:00"/>
    <d v="2015-06-17T00:00:00"/>
    <n v="-115.36"/>
    <n v="11"/>
    <n v="333.02"/>
    <x v="1243"/>
    <n v="30.95"/>
    <x v="1"/>
    <x v="4"/>
    <n v="-0.34640562128400698"/>
    <n v="217.65999999999997"/>
    <x v="23"/>
    <s v="Jun 2015"/>
    <s v="Jun 2015  Week 24"/>
    <x v="1"/>
    <x v="1"/>
    <x v="0"/>
    <x v="1"/>
  </r>
  <r>
    <n v="1505"/>
    <s v="Kay Schultz"/>
    <x v="2"/>
    <n v="0"/>
    <n v="85.99"/>
    <n v="0.99"/>
    <x v="1"/>
    <x v="0"/>
    <x v="1"/>
    <x v="12"/>
    <x v="2"/>
    <s v="Accessory4"/>
    <n v="0.85"/>
    <s v="United States"/>
    <x v="1"/>
    <x v="18"/>
    <x v="813"/>
    <x v="914"/>
    <d v="2015-06-13T00:00:00"/>
    <x v="5"/>
    <x v="5"/>
    <x v="161"/>
    <d v="2015-06-18T00:00:00"/>
    <d v="2015-06-18T00:00:00"/>
    <d v="2015-06-30T00:00:00"/>
    <d v="2015-06-18T00:00:00"/>
    <n v="-138.0368"/>
    <n v="6"/>
    <n v="464.86"/>
    <x v="1244"/>
    <n v="85.99"/>
    <x v="1"/>
    <x v="3"/>
    <n v="-0.29694273544723143"/>
    <n v="326.82320000000004"/>
    <x v="23"/>
    <s v="Jun 2015"/>
    <s v="Jun 2015  Week 24"/>
    <x v="0"/>
    <x v="0"/>
    <x v="0"/>
    <x v="1"/>
  </r>
  <r>
    <n v="5"/>
    <s v="Ronnie Proctor"/>
    <x v="3"/>
    <n v="0.02"/>
    <n v="500.98"/>
    <n v="26"/>
    <x v="0"/>
    <x v="2"/>
    <x v="0"/>
    <x v="9"/>
    <x v="3"/>
    <s v="Global Troy™ Executive Leather Low-Back Tilter"/>
    <n v="0.6"/>
    <s v="United States"/>
    <x v="2"/>
    <x v="8"/>
    <x v="636"/>
    <x v="700"/>
    <d v="2015-06-13T00:00:00"/>
    <x v="5"/>
    <x v="5"/>
    <x v="161"/>
    <d v="2015-06-15T00:00:00"/>
    <d v="2015-06-15T00:00:00"/>
    <d v="2015-06-30T00:00:00"/>
    <d v="2015-06-15T00:00:00"/>
    <n v="4390.3665000000001"/>
    <n v="12"/>
    <n v="6362.85"/>
    <x v="1245"/>
    <n v="500.96000000000004"/>
    <x v="2"/>
    <x v="2"/>
    <n v="0.69"/>
    <n v="10753.2165"/>
    <x v="23"/>
    <s v="Jun 2015"/>
    <s v="Jun 2015  Week 24"/>
    <x v="0"/>
    <x v="0"/>
    <x v="0"/>
    <x v="1"/>
  </r>
  <r>
    <n v="1044"/>
    <s v="Erin Ballard"/>
    <x v="0"/>
    <n v="0.02"/>
    <n v="209.84"/>
    <n v="21.21"/>
    <x v="1"/>
    <x v="2"/>
    <x v="0"/>
    <x v="11"/>
    <x v="4"/>
    <s v="Luxo Professional Fluorescent Magnifier Lamp with Clamp-Mount Base"/>
    <n v="0.59"/>
    <s v="United States"/>
    <x v="2"/>
    <x v="8"/>
    <x v="10"/>
    <x v="421"/>
    <d v="2015-06-14T00:00:00"/>
    <x v="5"/>
    <x v="5"/>
    <x v="162"/>
    <d v="2015-06-14T00:00:00"/>
    <d v="2015-06-14T00:00:00"/>
    <d v="2015-06-30T00:00:00"/>
    <d v="2015-06-14T00:00:00"/>
    <n v="2593.14"/>
    <n v="62"/>
    <n v="13546.94"/>
    <x v="1246"/>
    <n v="209.82"/>
    <x v="2"/>
    <x v="6"/>
    <n v="0.19141887393020118"/>
    <n v="16140.08"/>
    <x v="24"/>
    <s v="Jun 2015"/>
    <s v="Jun 2015  Week 25"/>
    <x v="1"/>
    <x v="1"/>
    <x v="0"/>
    <x v="1"/>
  </r>
  <r>
    <n v="1044"/>
    <s v="Erin Ballard"/>
    <x v="0"/>
    <n v="0.01"/>
    <n v="194.3"/>
    <n v="11.54"/>
    <x v="1"/>
    <x v="2"/>
    <x v="0"/>
    <x v="11"/>
    <x v="4"/>
    <s v="Electrix Halogen Magnifier Lamp"/>
    <n v="0.59"/>
    <s v="United States"/>
    <x v="2"/>
    <x v="8"/>
    <x v="10"/>
    <x v="421"/>
    <d v="2015-06-14T00:00:00"/>
    <x v="5"/>
    <x v="5"/>
    <x v="162"/>
    <d v="2015-06-16T00:00:00"/>
    <d v="2015-06-16T00:00:00"/>
    <d v="2015-06-30T00:00:00"/>
    <d v="2015-06-16T00:00:00"/>
    <n v="1162.76"/>
    <n v="32"/>
    <n v="6401.65"/>
    <x v="1246"/>
    <n v="194.29000000000002"/>
    <x v="2"/>
    <x v="2"/>
    <n v="0.18163442237548133"/>
    <n v="7564.41"/>
    <x v="24"/>
    <s v="Jun 2015"/>
    <s v="Jun 2015  Week 25"/>
    <x v="1"/>
    <x v="1"/>
    <x v="1"/>
    <x v="1"/>
  </r>
  <r>
    <n v="1519"/>
    <s v="Randall Boykin"/>
    <x v="0"/>
    <n v="0.06"/>
    <n v="55.48"/>
    <n v="4.8499999999999996"/>
    <x v="1"/>
    <x v="1"/>
    <x v="2"/>
    <x v="7"/>
    <x v="5"/>
    <s v="Xerox 1888"/>
    <n v="0.37"/>
    <s v="United States"/>
    <x v="3"/>
    <x v="29"/>
    <x v="329"/>
    <x v="417"/>
    <d v="2015-06-14T00:00:00"/>
    <x v="5"/>
    <x v="5"/>
    <x v="162"/>
    <d v="2015-06-14T00:00:00"/>
    <d v="2015-06-14T00:00:00"/>
    <d v="2015-06-30T00:00:00"/>
    <d v="2015-06-14T00:00:00"/>
    <n v="711.05190000000005"/>
    <n v="19"/>
    <n v="1030.51"/>
    <x v="1247"/>
    <n v="55.419999999999995"/>
    <x v="3"/>
    <x v="6"/>
    <n v="0.69000000000000006"/>
    <n v="1741.5619000000002"/>
    <x v="24"/>
    <s v="Jun 2015"/>
    <s v="Jun 2015  Week 25"/>
    <x v="0"/>
    <x v="0"/>
    <x v="0"/>
    <x v="1"/>
  </r>
  <r>
    <n v="1522"/>
    <s v="Earl Watts"/>
    <x v="0"/>
    <n v="0.1"/>
    <n v="122.99"/>
    <n v="70.2"/>
    <x v="0"/>
    <x v="1"/>
    <x v="0"/>
    <x v="9"/>
    <x v="3"/>
    <s v="Global High-Back Leather Tilter, Burgundy"/>
    <n v="0.74"/>
    <s v="United States"/>
    <x v="1"/>
    <x v="7"/>
    <x v="814"/>
    <x v="915"/>
    <d v="2015-06-14T00:00:00"/>
    <x v="5"/>
    <x v="5"/>
    <x v="162"/>
    <d v="2015-06-15T00:00:00"/>
    <d v="2015-06-15T00:00:00"/>
    <d v="2015-06-30T00:00:00"/>
    <d v="2015-06-15T00:00:00"/>
    <n v="-899.67499999999995"/>
    <n v="17"/>
    <n v="2026.91"/>
    <x v="1247"/>
    <n v="122.89"/>
    <x v="1"/>
    <x v="1"/>
    <n v="-0.44386529248955303"/>
    <n v="1127.2350000000001"/>
    <x v="24"/>
    <s v="Jun 2015"/>
    <s v="Jun 2015  Week 25"/>
    <x v="0"/>
    <x v="0"/>
    <x v="1"/>
    <x v="1"/>
  </r>
  <r>
    <n v="3339"/>
    <s v="Lester Copeland"/>
    <x v="1"/>
    <n v="0.03"/>
    <n v="2.61"/>
    <n v="0.5"/>
    <x v="1"/>
    <x v="1"/>
    <x v="2"/>
    <x v="13"/>
    <x v="5"/>
    <s v="Avery 494"/>
    <n v="0.39"/>
    <s v="United States"/>
    <x v="0"/>
    <x v="12"/>
    <x v="815"/>
    <x v="916"/>
    <d v="2015-06-14T00:00:00"/>
    <x v="5"/>
    <x v="5"/>
    <x v="162"/>
    <d v="2015-06-15T00:00:00"/>
    <d v="2015-06-15T00:00:00"/>
    <d v="2015-06-30T00:00:00"/>
    <d v="2015-06-15T00:00:00"/>
    <n v="4.0442999999999998"/>
    <n v="7"/>
    <n v="19.02"/>
    <x v="1248"/>
    <n v="2.58"/>
    <x v="0"/>
    <x v="1"/>
    <n v="0.2126340694006309"/>
    <n v="23.064299999999999"/>
    <x v="24"/>
    <s v="Jun 2015"/>
    <s v="Jun 2015  Week 25"/>
    <x v="0"/>
    <x v="0"/>
    <x v="0"/>
    <x v="1"/>
  </r>
  <r>
    <n v="3339"/>
    <s v="Lester Copeland"/>
    <x v="1"/>
    <n v="0.01"/>
    <n v="11.66"/>
    <n v="7.95"/>
    <x v="1"/>
    <x v="1"/>
    <x v="2"/>
    <x v="2"/>
    <x v="1"/>
    <s v="Hunt BOSTON® Vista® Battery-Operated Pencil Sharpener, Black"/>
    <n v="0.57999999999999996"/>
    <s v="United States"/>
    <x v="0"/>
    <x v="12"/>
    <x v="815"/>
    <x v="916"/>
    <d v="2015-06-14T00:00:00"/>
    <x v="5"/>
    <x v="5"/>
    <x v="162"/>
    <d v="2015-06-15T00:00:00"/>
    <d v="2015-06-15T00:00:00"/>
    <d v="2015-06-30T00:00:00"/>
    <d v="2015-06-15T00:00:00"/>
    <n v="-10.368399999999999"/>
    <n v="16"/>
    <n v="193.87"/>
    <x v="1248"/>
    <n v="11.65"/>
    <x v="0"/>
    <x v="1"/>
    <n v="-5.3481198741424658E-2"/>
    <n v="183.5016"/>
    <x v="24"/>
    <s v="Jun 2015"/>
    <s v="Jun 2015  Week 25"/>
    <x v="1"/>
    <x v="1"/>
    <x v="1"/>
    <x v="1"/>
  </r>
  <r>
    <n v="1644"/>
    <s v="Sam Woodward"/>
    <x v="2"/>
    <n v="0.09"/>
    <n v="107.53"/>
    <n v="5.81"/>
    <x v="1"/>
    <x v="0"/>
    <x v="0"/>
    <x v="11"/>
    <x v="6"/>
    <s v="Tenex Contemporary Contur Chairmats for Low and Medium Pile Carpet, Computer, 39&quot; x 49&quot;"/>
    <n v="0.65"/>
    <s v="United States"/>
    <x v="1"/>
    <x v="18"/>
    <x v="307"/>
    <x v="330"/>
    <d v="2015-06-14T00:00:00"/>
    <x v="5"/>
    <x v="5"/>
    <x v="162"/>
    <d v="2015-06-16T00:00:00"/>
    <d v="2015-06-16T00:00:00"/>
    <d v="2015-06-30T00:00:00"/>
    <d v="2015-06-16T00:00:00"/>
    <n v="69.545100000000005"/>
    <n v="1"/>
    <n v="100.79"/>
    <x v="1249"/>
    <n v="107.44"/>
    <x v="1"/>
    <x v="2"/>
    <n v="0.69000000000000006"/>
    <n v="170.33510000000001"/>
    <x v="24"/>
    <s v="Jun 2015"/>
    <s v="Jun 2015  Week 25"/>
    <x v="0"/>
    <x v="0"/>
    <x v="0"/>
    <x v="1"/>
  </r>
  <r>
    <n v="1738"/>
    <s v="Dean Solomon"/>
    <x v="2"/>
    <n v="0.04"/>
    <n v="35.44"/>
    <n v="19.989999999999998"/>
    <x v="1"/>
    <x v="3"/>
    <x v="2"/>
    <x v="7"/>
    <x v="5"/>
    <s v="Xerox 1880"/>
    <n v="0.38"/>
    <s v="United States"/>
    <x v="0"/>
    <x v="9"/>
    <x v="540"/>
    <x v="592"/>
    <d v="2015-06-14T00:00:00"/>
    <x v="5"/>
    <x v="5"/>
    <x v="162"/>
    <d v="2015-06-21T00:00:00"/>
    <d v="2015-06-21T00:00:00"/>
    <d v="2015-06-30T00:00:00"/>
    <d v="2015-06-21T00:00:00"/>
    <n v="-108.27249999999999"/>
    <n v="11"/>
    <n v="406.26"/>
    <x v="1250"/>
    <n v="35.4"/>
    <x v="0"/>
    <x v="7"/>
    <n v="-0.26651036282183821"/>
    <n v="297.98750000000001"/>
    <x v="24"/>
    <s v="Jun 2015"/>
    <s v="Jun 2015  Week 25"/>
    <x v="1"/>
    <x v="1"/>
    <x v="0"/>
    <x v="1"/>
  </r>
  <r>
    <n v="1775"/>
    <s v="Marlene Kirk"/>
    <x v="2"/>
    <n v="0.09"/>
    <n v="12.95"/>
    <n v="4.9800000000000004"/>
    <x v="1"/>
    <x v="1"/>
    <x v="2"/>
    <x v="5"/>
    <x v="5"/>
    <s v="GBC Binding covers"/>
    <n v="0.4"/>
    <s v="United States"/>
    <x v="1"/>
    <x v="2"/>
    <x v="816"/>
    <x v="917"/>
    <d v="2015-06-14T00:00:00"/>
    <x v="5"/>
    <x v="5"/>
    <x v="162"/>
    <d v="2015-06-21T00:00:00"/>
    <d v="2015-06-21T00:00:00"/>
    <d v="2015-06-30T00:00:00"/>
    <d v="2015-06-21T00:00:00"/>
    <n v="123.89175"/>
    <n v="21"/>
    <n v="269.54000000000002"/>
    <x v="1251"/>
    <n v="12.86"/>
    <x v="1"/>
    <x v="7"/>
    <n v="0.45964142613341247"/>
    <n v="393.43175000000002"/>
    <x v="24"/>
    <s v="Jun 2015"/>
    <s v="Jun 2015  Week 25"/>
    <x v="0"/>
    <x v="0"/>
    <x v="0"/>
    <x v="1"/>
  </r>
  <r>
    <n v="547"/>
    <s v="Henry Ball"/>
    <x v="3"/>
    <n v="0.03"/>
    <n v="13.73"/>
    <n v="6.85"/>
    <x v="2"/>
    <x v="3"/>
    <x v="0"/>
    <x v="11"/>
    <x v="2"/>
    <s v="DAX Wood Document Frame."/>
    <n v="0.54"/>
    <s v="United States"/>
    <x v="3"/>
    <x v="44"/>
    <x v="817"/>
    <x v="918"/>
    <d v="2015-06-14T00:00:00"/>
    <x v="5"/>
    <x v="5"/>
    <x v="162"/>
    <d v="2015-06-15T00:00:00"/>
    <d v="2015-06-15T00:00:00"/>
    <d v="2015-06-30T00:00:00"/>
    <d v="2015-06-15T00:00:00"/>
    <n v="39.585299999999997"/>
    <n v="4"/>
    <n v="57.37"/>
    <x v="1252"/>
    <n v="13.700000000000001"/>
    <x v="3"/>
    <x v="1"/>
    <n v="0.69"/>
    <n v="96.955299999999994"/>
    <x v="24"/>
    <s v="Jun 2015"/>
    <s v="Jun 2015  Week 25"/>
    <x v="0"/>
    <x v="0"/>
    <x v="0"/>
    <x v="1"/>
  </r>
  <r>
    <n v="2979"/>
    <s v="Lloyd Dolan"/>
    <x v="3"/>
    <n v="0.01"/>
    <n v="5.84"/>
    <n v="0.83"/>
    <x v="1"/>
    <x v="3"/>
    <x v="2"/>
    <x v="2"/>
    <x v="2"/>
    <s v="Avery Hi-Liter® Smear-Safe Highlighters"/>
    <n v="0.49"/>
    <s v="United States"/>
    <x v="1"/>
    <x v="39"/>
    <x v="214"/>
    <x v="225"/>
    <d v="2015-06-14T00:00:00"/>
    <x v="5"/>
    <x v="5"/>
    <x v="162"/>
    <d v="2015-06-16T00:00:00"/>
    <d v="2015-06-16T00:00:00"/>
    <d v="2015-06-30T00:00:00"/>
    <d v="2015-06-16T00:00:00"/>
    <n v="16.091999999999999"/>
    <n v="4"/>
    <n v="23.89"/>
    <x v="1253"/>
    <n v="5.83"/>
    <x v="1"/>
    <x v="2"/>
    <n v="0.67358727501046456"/>
    <n v="39.981999999999999"/>
    <x v="24"/>
    <s v="Jun 2015"/>
    <s v="Jun 2015  Week 25"/>
    <x v="1"/>
    <x v="1"/>
    <x v="0"/>
    <x v="1"/>
  </r>
  <r>
    <n v="3120"/>
    <s v="Daniel Christian"/>
    <x v="3"/>
    <n v="0.08"/>
    <n v="315.98"/>
    <n v="19.989999999999998"/>
    <x v="1"/>
    <x v="2"/>
    <x v="2"/>
    <x v="5"/>
    <x v="5"/>
    <s v="GBC ProClick™ 150 Presentation Binding System"/>
    <n v="0.38"/>
    <s v="United States"/>
    <x v="0"/>
    <x v="17"/>
    <x v="818"/>
    <x v="919"/>
    <d v="2015-06-14T00:00:00"/>
    <x v="5"/>
    <x v="5"/>
    <x v="162"/>
    <d v="2015-06-14T00:00:00"/>
    <d v="2015-06-14T00:00:00"/>
    <d v="2015-06-30T00:00:00"/>
    <d v="2015-06-14T00:00:00"/>
    <n v="44.52"/>
    <n v="9"/>
    <n v="2642.48"/>
    <x v="1254"/>
    <n v="315.90000000000003"/>
    <x v="0"/>
    <x v="6"/>
    <n v="1.6847809633374709E-2"/>
    <n v="2687"/>
    <x v="24"/>
    <s v="Jun 2015"/>
    <s v="Jun 2015  Week 25"/>
    <x v="0"/>
    <x v="0"/>
    <x v="0"/>
    <x v="1"/>
  </r>
  <r>
    <n v="1860"/>
    <s v="Gina B Hess"/>
    <x v="0"/>
    <n v="0.09"/>
    <n v="5.98"/>
    <n v="1.49"/>
    <x v="1"/>
    <x v="2"/>
    <x v="2"/>
    <x v="5"/>
    <x v="5"/>
    <s v="Avery Hanging File Binders"/>
    <n v="0.39"/>
    <s v="United States"/>
    <x v="3"/>
    <x v="35"/>
    <x v="819"/>
    <x v="920"/>
    <d v="2015-06-15T00:00:00"/>
    <x v="5"/>
    <x v="5"/>
    <x v="163"/>
    <d v="2015-06-17T00:00:00"/>
    <d v="2015-06-17T00:00:00"/>
    <d v="2015-06-30T00:00:00"/>
    <d v="2015-06-17T00:00:00"/>
    <n v="13.2294"/>
    <n v="5"/>
    <n v="28.01"/>
    <x v="1255"/>
    <n v="5.8900000000000006"/>
    <x v="3"/>
    <x v="2"/>
    <n v="0.47230988932524098"/>
    <n v="41.239400000000003"/>
    <x v="24"/>
    <s v="Jun 2015"/>
    <s v="Jun 2015  Week 25"/>
    <x v="0"/>
    <x v="0"/>
    <x v="0"/>
    <x v="1"/>
  </r>
  <r>
    <n v="33"/>
    <s v="Ricky Hensley"/>
    <x v="3"/>
    <n v="0.03"/>
    <n v="4.24"/>
    <n v="5.41"/>
    <x v="1"/>
    <x v="3"/>
    <x v="2"/>
    <x v="5"/>
    <x v="5"/>
    <s v="Storex DuraTech Recycled Plastic Frosted Binders"/>
    <n v="0.35"/>
    <s v="United States"/>
    <x v="2"/>
    <x v="14"/>
    <x v="820"/>
    <x v="921"/>
    <d v="2015-06-15T00:00:00"/>
    <x v="5"/>
    <x v="5"/>
    <x v="163"/>
    <d v="2015-06-17T00:00:00"/>
    <d v="2015-06-17T00:00:00"/>
    <d v="2015-06-30T00:00:00"/>
    <d v="2015-06-17T00:00:00"/>
    <n v="-84.437600000000003"/>
    <n v="13"/>
    <n v="58.68"/>
    <x v="1256"/>
    <n v="4.21"/>
    <x v="2"/>
    <x v="2"/>
    <n v="-1.4389502385821404"/>
    <n v="-25.757600000000004"/>
    <x v="24"/>
    <s v="Jun 2015"/>
    <s v="Jun 2015  Week 25"/>
    <x v="0"/>
    <x v="0"/>
    <x v="0"/>
    <x v="1"/>
  </r>
  <r>
    <n v="33"/>
    <s v="Ricky Hensley"/>
    <x v="3"/>
    <n v="0.04"/>
    <n v="2.94"/>
    <n v="0.7"/>
    <x v="1"/>
    <x v="3"/>
    <x v="2"/>
    <x v="2"/>
    <x v="2"/>
    <s v="Newell 338"/>
    <n v="0.57999999999999996"/>
    <s v="United States"/>
    <x v="2"/>
    <x v="14"/>
    <x v="820"/>
    <x v="921"/>
    <d v="2015-06-15T00:00:00"/>
    <x v="5"/>
    <x v="5"/>
    <x v="163"/>
    <d v="2015-06-16T00:00:00"/>
    <d v="2015-06-16T00:00:00"/>
    <d v="2015-06-30T00:00:00"/>
    <d v="2015-06-16T00:00:00"/>
    <n v="24.312000000000001"/>
    <n v="18"/>
    <n v="53.1"/>
    <x v="1256"/>
    <n v="2.9"/>
    <x v="2"/>
    <x v="1"/>
    <n v="0.4578531073446328"/>
    <n v="77.412000000000006"/>
    <x v="24"/>
    <s v="Jun 2015"/>
    <s v="Jun 2015  Week 25"/>
    <x v="1"/>
    <x v="1"/>
    <x v="1"/>
    <x v="1"/>
  </r>
  <r>
    <n v="736"/>
    <s v="Meredith Walters"/>
    <x v="3"/>
    <n v="0.06"/>
    <n v="350.98"/>
    <n v="30"/>
    <x v="0"/>
    <x v="1"/>
    <x v="0"/>
    <x v="9"/>
    <x v="3"/>
    <s v="Office Star - Professional Matrix Back Chair with 2-to-1 Synchro Tilt and Mesh Fabric Seat"/>
    <n v="0.61"/>
    <s v="United States"/>
    <x v="3"/>
    <x v="47"/>
    <x v="409"/>
    <x v="922"/>
    <d v="2015-06-15T00:00:00"/>
    <x v="5"/>
    <x v="5"/>
    <x v="163"/>
    <d v="2015-06-17T00:00:00"/>
    <d v="2015-06-17T00:00:00"/>
    <d v="2015-06-30T00:00:00"/>
    <d v="2015-06-17T00:00:00"/>
    <n v="797.85599999999999"/>
    <n v="6"/>
    <n v="2016.32"/>
    <x v="1257"/>
    <n v="350.92"/>
    <x v="3"/>
    <x v="2"/>
    <n v="0.39569909538168546"/>
    <n v="2814.1759999999999"/>
    <x v="24"/>
    <s v="Jun 2015"/>
    <s v="Jun 2015  Week 25"/>
    <x v="0"/>
    <x v="0"/>
    <x v="0"/>
    <x v="1"/>
  </r>
  <r>
    <n v="738"/>
    <s v="Peggy Rowe"/>
    <x v="3"/>
    <n v="0.02"/>
    <n v="70.98"/>
    <n v="46.74"/>
    <x v="0"/>
    <x v="1"/>
    <x v="0"/>
    <x v="10"/>
    <x v="0"/>
    <s v="Hon Metal Bookcases, Putty"/>
    <n v="0.56000000000000005"/>
    <s v="United States"/>
    <x v="3"/>
    <x v="33"/>
    <x v="679"/>
    <x v="753"/>
    <d v="2015-06-15T00:00:00"/>
    <x v="5"/>
    <x v="5"/>
    <x v="163"/>
    <d v="2015-06-16T00:00:00"/>
    <d v="2015-06-16T00:00:00"/>
    <d v="2015-06-30T00:00:00"/>
    <d v="2015-06-16T00:00:00"/>
    <n v="-178.21600000000001"/>
    <n v="4"/>
    <n v="313.63"/>
    <x v="1257"/>
    <n v="70.960000000000008"/>
    <x v="3"/>
    <x v="1"/>
    <n v="-0.56823645697159075"/>
    <n v="135.41399999999999"/>
    <x v="24"/>
    <s v="Jun 2015"/>
    <s v="Jun 2015  Week 25"/>
    <x v="0"/>
    <x v="0"/>
    <x v="1"/>
    <x v="1"/>
  </r>
  <r>
    <n v="741"/>
    <s v="Stacey Hale"/>
    <x v="3"/>
    <n v="0.04"/>
    <n v="27.48"/>
    <n v="4"/>
    <x v="1"/>
    <x v="1"/>
    <x v="1"/>
    <x v="1"/>
    <x v="5"/>
    <s v="Belkin MediaBoard 104- Keyboard"/>
    <n v="0.75"/>
    <s v="United States"/>
    <x v="3"/>
    <x v="33"/>
    <x v="821"/>
    <x v="923"/>
    <d v="2015-06-15T00:00:00"/>
    <x v="5"/>
    <x v="5"/>
    <x v="163"/>
    <d v="2015-06-17T00:00:00"/>
    <d v="2015-06-17T00:00:00"/>
    <d v="2015-06-30T00:00:00"/>
    <d v="2015-06-17T00:00:00"/>
    <n v="-26.655999999999999"/>
    <n v="15"/>
    <n v="397.17"/>
    <x v="1257"/>
    <n v="27.44"/>
    <x v="3"/>
    <x v="2"/>
    <n v="-6.7114837475136579E-2"/>
    <n v="370.51400000000001"/>
    <x v="24"/>
    <s v="Jun 2015"/>
    <s v="Jun 2015  Week 25"/>
    <x v="0"/>
    <x v="0"/>
    <x v="1"/>
    <x v="1"/>
  </r>
  <r>
    <n v="2183"/>
    <s v="Sheryl Reese"/>
    <x v="3"/>
    <n v="0"/>
    <n v="1.48"/>
    <n v="0.7"/>
    <x v="1"/>
    <x v="2"/>
    <x v="2"/>
    <x v="14"/>
    <x v="2"/>
    <s v="Binder Clips by OIC"/>
    <n v="0.37"/>
    <s v="United States"/>
    <x v="0"/>
    <x v="32"/>
    <x v="822"/>
    <x v="924"/>
    <d v="2015-06-15T00:00:00"/>
    <x v="5"/>
    <x v="5"/>
    <x v="163"/>
    <d v="2015-06-17T00:00:00"/>
    <d v="2015-06-17T00:00:00"/>
    <d v="2015-06-30T00:00:00"/>
    <d v="2015-06-17T00:00:00"/>
    <n v="-203.09800000000001"/>
    <n v="12"/>
    <n v="19.32"/>
    <x v="1258"/>
    <n v="1.48"/>
    <x v="0"/>
    <x v="2"/>
    <n v="-10.512318840579711"/>
    <n v="-183.77800000000002"/>
    <x v="24"/>
    <s v="Jun 2015"/>
    <s v="Jun 2015  Week 25"/>
    <x v="0"/>
    <x v="0"/>
    <x v="0"/>
    <x v="1"/>
  </r>
  <r>
    <n v="2512"/>
    <s v="Frances Holt"/>
    <x v="3"/>
    <n v="0.04"/>
    <n v="6.48"/>
    <n v="9.5399999999999991"/>
    <x v="1"/>
    <x v="2"/>
    <x v="2"/>
    <x v="7"/>
    <x v="5"/>
    <s v="Xerox 1905"/>
    <n v="0.37"/>
    <s v="United States"/>
    <x v="3"/>
    <x v="35"/>
    <x v="823"/>
    <x v="925"/>
    <d v="2015-06-15T00:00:00"/>
    <x v="5"/>
    <x v="5"/>
    <x v="163"/>
    <d v="2015-06-17T00:00:00"/>
    <d v="2015-06-17T00:00:00"/>
    <d v="2015-06-30T00:00:00"/>
    <d v="2015-06-17T00:00:00"/>
    <n v="-223.94399999999999"/>
    <n v="19"/>
    <n v="125.37"/>
    <x v="1259"/>
    <n v="6.44"/>
    <x v="3"/>
    <x v="2"/>
    <n v="-1.7862646566164153"/>
    <n v="-98.573999999999984"/>
    <x v="24"/>
    <s v="Jun 2015"/>
    <s v="Jun 2015  Week 25"/>
    <x v="0"/>
    <x v="0"/>
    <x v="0"/>
    <x v="1"/>
  </r>
  <r>
    <n v="1038"/>
    <s v="Jon Hale"/>
    <x v="0"/>
    <n v="0.1"/>
    <n v="7.64"/>
    <n v="5.83"/>
    <x v="1"/>
    <x v="3"/>
    <x v="2"/>
    <x v="7"/>
    <x v="2"/>
    <s v="Rediform Wirebound &quot;Phone Memo&quot; Message Book, 11 x 5-3/4"/>
    <n v="0.36"/>
    <s v="United States"/>
    <x v="0"/>
    <x v="12"/>
    <x v="824"/>
    <x v="926"/>
    <d v="2015-06-16T00:00:00"/>
    <x v="5"/>
    <x v="5"/>
    <x v="164"/>
    <d v="2015-06-17T00:00:00"/>
    <d v="2015-06-17T00:00:00"/>
    <d v="2015-06-30T00:00:00"/>
    <d v="2015-06-17T00:00:00"/>
    <n v="-403.18740000000003"/>
    <n v="5"/>
    <n v="39.36"/>
    <x v="1260"/>
    <n v="7.54"/>
    <x v="0"/>
    <x v="1"/>
    <n v="-10.243582317073171"/>
    <n v="-363.82740000000001"/>
    <x v="24"/>
    <s v="Jun 2015"/>
    <s v="Jun 2015  Week 25"/>
    <x v="0"/>
    <x v="0"/>
    <x v="0"/>
    <x v="1"/>
  </r>
  <r>
    <n v="2677"/>
    <s v="Geoffrey Rivera"/>
    <x v="0"/>
    <n v="0.03"/>
    <n v="41.32"/>
    <n v="58.66"/>
    <x v="2"/>
    <x v="0"/>
    <x v="0"/>
    <x v="11"/>
    <x v="6"/>
    <s v="Deflect-o EconoMat Studded, No Bevel Mat for Low Pile Carpeting"/>
    <n v="0.76"/>
    <s v="United States"/>
    <x v="0"/>
    <x v="21"/>
    <x v="208"/>
    <x v="927"/>
    <d v="2015-06-16T00:00:00"/>
    <x v="5"/>
    <x v="5"/>
    <x v="164"/>
    <d v="2015-06-17T00:00:00"/>
    <d v="2015-06-17T00:00:00"/>
    <d v="2015-06-30T00:00:00"/>
    <d v="2015-06-17T00:00:00"/>
    <n v="-32.816000000000003"/>
    <n v="10"/>
    <n v="419.27"/>
    <x v="1261"/>
    <n v="41.29"/>
    <x v="0"/>
    <x v="1"/>
    <n v="-7.8269372957759931E-2"/>
    <n v="386.45399999999995"/>
    <x v="24"/>
    <s v="Jun 2015"/>
    <s v="Jun 2015  Week 25"/>
    <x v="0"/>
    <x v="0"/>
    <x v="0"/>
    <x v="1"/>
  </r>
  <r>
    <n v="2677"/>
    <s v="Geoffrey Rivera"/>
    <x v="0"/>
    <n v="0"/>
    <n v="6.88"/>
    <n v="2"/>
    <x v="1"/>
    <x v="0"/>
    <x v="2"/>
    <x v="7"/>
    <x v="2"/>
    <s v="Adams Phone Message Book, 200 Message Capacity, 8 1/16” x 11”"/>
    <n v="0.39"/>
    <s v="United States"/>
    <x v="0"/>
    <x v="21"/>
    <x v="208"/>
    <x v="927"/>
    <d v="2015-06-16T00:00:00"/>
    <x v="5"/>
    <x v="5"/>
    <x v="164"/>
    <d v="2015-06-16T00:00:00"/>
    <d v="2015-06-16T00:00:00"/>
    <d v="2015-06-30T00:00:00"/>
    <d v="2015-06-16T00:00:00"/>
    <n v="-15.61"/>
    <n v="5"/>
    <n v="36"/>
    <x v="1261"/>
    <n v="6.88"/>
    <x v="0"/>
    <x v="6"/>
    <n v="-0.43361111111111111"/>
    <n v="20.39"/>
    <x v="24"/>
    <s v="Jun 2015"/>
    <s v="Jun 2015  Week 25"/>
    <x v="1"/>
    <x v="1"/>
    <x v="1"/>
    <x v="1"/>
  </r>
  <r>
    <n v="2720"/>
    <s v="Donna Block"/>
    <x v="0"/>
    <n v="0"/>
    <n v="40.479999999999997"/>
    <n v="19.989999999999998"/>
    <x v="1"/>
    <x v="0"/>
    <x v="1"/>
    <x v="1"/>
    <x v="5"/>
    <s v="Keytronic Designer 104- Key Black Keyboard"/>
    <n v="0.77"/>
    <s v="United States"/>
    <x v="0"/>
    <x v="5"/>
    <x v="825"/>
    <x v="928"/>
    <d v="2015-06-16T00:00:00"/>
    <x v="5"/>
    <x v="5"/>
    <x v="164"/>
    <d v="2015-06-17T00:00:00"/>
    <d v="2015-06-17T00:00:00"/>
    <d v="2015-06-30T00:00:00"/>
    <d v="2015-06-17T00:00:00"/>
    <n v="-25.634"/>
    <n v="6"/>
    <n v="264.95"/>
    <x v="1262"/>
    <n v="40.479999999999997"/>
    <x v="0"/>
    <x v="1"/>
    <n v="-9.6750330250990765E-2"/>
    <n v="239.31599999999997"/>
    <x v="24"/>
    <s v="Jun 2015"/>
    <s v="Jun 2015  Week 25"/>
    <x v="0"/>
    <x v="0"/>
    <x v="0"/>
    <x v="1"/>
  </r>
  <r>
    <n v="1492"/>
    <s v="Don Beard"/>
    <x v="1"/>
    <n v="0.04"/>
    <n v="119.99"/>
    <n v="14"/>
    <x v="0"/>
    <x v="3"/>
    <x v="1"/>
    <x v="3"/>
    <x v="3"/>
    <s v="Epson C82 Color Inkjet Printer"/>
    <n v="0.36"/>
    <s v="United States"/>
    <x v="1"/>
    <x v="6"/>
    <x v="826"/>
    <x v="929"/>
    <d v="2015-06-16T00:00:00"/>
    <x v="5"/>
    <x v="5"/>
    <x v="164"/>
    <d v="2015-06-18T00:00:00"/>
    <d v="2015-06-18T00:00:00"/>
    <d v="2015-06-30T00:00:00"/>
    <d v="2015-06-18T00:00:00"/>
    <n v="509.95830000000001"/>
    <n v="6"/>
    <n v="739.07"/>
    <x v="1263"/>
    <n v="119.94999999999999"/>
    <x v="1"/>
    <x v="2"/>
    <n v="0.69"/>
    <n v="1249.0282999999999"/>
    <x v="24"/>
    <s v="Jun 2015"/>
    <s v="Jun 2015  Week 25"/>
    <x v="0"/>
    <x v="0"/>
    <x v="0"/>
    <x v="1"/>
  </r>
  <r>
    <n v="2355"/>
    <s v="Clyde Burnett"/>
    <x v="4"/>
    <n v="0.06"/>
    <n v="146.34"/>
    <n v="43.75"/>
    <x v="0"/>
    <x v="1"/>
    <x v="0"/>
    <x v="0"/>
    <x v="0"/>
    <s v="Bevis Round Conference Table Top &amp; Single Column Base"/>
    <n v="0.65"/>
    <s v="United States"/>
    <x v="2"/>
    <x v="8"/>
    <x v="332"/>
    <x v="358"/>
    <d v="2015-06-16T00:00:00"/>
    <x v="5"/>
    <x v="5"/>
    <x v="164"/>
    <d v="2015-06-18T00:00:00"/>
    <d v="2015-06-18T00:00:00"/>
    <d v="2015-06-30T00:00:00"/>
    <d v="2015-06-18T00:00:00"/>
    <n v="-89.27"/>
    <n v="12"/>
    <n v="1721.24"/>
    <x v="1264"/>
    <n v="146.28"/>
    <x v="2"/>
    <x v="2"/>
    <n v="-5.1863772629034882E-2"/>
    <n v="1631.97"/>
    <x v="24"/>
    <s v="Jun 2015"/>
    <s v="Jun 2015  Week 25"/>
    <x v="1"/>
    <x v="1"/>
    <x v="0"/>
    <x v="1"/>
  </r>
  <r>
    <n v="3096"/>
    <s v="Mike Howard"/>
    <x v="0"/>
    <n v="0.04"/>
    <n v="33.89"/>
    <n v="5.0999999999999996"/>
    <x v="2"/>
    <x v="1"/>
    <x v="2"/>
    <x v="6"/>
    <x v="5"/>
    <s v="File Shuttle II and Handi-File, Black"/>
    <n v="0.6"/>
    <s v="United States"/>
    <x v="3"/>
    <x v="27"/>
    <x v="699"/>
    <x v="780"/>
    <d v="2015-06-17T00:00:00"/>
    <x v="5"/>
    <x v="5"/>
    <x v="165"/>
    <d v="2015-06-18T00:00:00"/>
    <d v="2015-06-18T00:00:00"/>
    <d v="2015-06-30T00:00:00"/>
    <d v="2015-06-18T00:00:00"/>
    <n v="72.983999999999995"/>
    <n v="6"/>
    <n v="200.83"/>
    <x v="1265"/>
    <n v="33.85"/>
    <x v="3"/>
    <x v="1"/>
    <n v="0.36341184086042916"/>
    <n v="273.81400000000002"/>
    <x v="24"/>
    <s v="Jun 2015"/>
    <s v="Jun 2015  Week 25"/>
    <x v="1"/>
    <x v="1"/>
    <x v="0"/>
    <x v="1"/>
  </r>
  <r>
    <n v="283"/>
    <s v="Pauline Boyette"/>
    <x v="1"/>
    <n v="0.1"/>
    <n v="1.68"/>
    <n v="1.57"/>
    <x v="1"/>
    <x v="3"/>
    <x v="2"/>
    <x v="2"/>
    <x v="2"/>
    <s v="Newell 323"/>
    <n v="0.59"/>
    <s v="United States"/>
    <x v="3"/>
    <x v="33"/>
    <x v="779"/>
    <x v="930"/>
    <d v="2015-06-17T00:00:00"/>
    <x v="5"/>
    <x v="5"/>
    <x v="165"/>
    <d v="2015-06-18T00:00:00"/>
    <d v="2015-06-18T00:00:00"/>
    <d v="2015-06-30T00:00:00"/>
    <d v="2015-06-18T00:00:00"/>
    <n v="-11.57"/>
    <n v="11"/>
    <n v="18.71"/>
    <x v="1266"/>
    <n v="1.5799999999999998"/>
    <x v="3"/>
    <x v="1"/>
    <n v="-0.61838588989845"/>
    <n v="7.1400000000000006"/>
    <x v="24"/>
    <s v="Jun 2015"/>
    <s v="Jun 2015  Week 25"/>
    <x v="0"/>
    <x v="0"/>
    <x v="0"/>
    <x v="1"/>
  </r>
  <r>
    <n v="286"/>
    <s v="Virginia Gay"/>
    <x v="2"/>
    <n v="0"/>
    <n v="4.13"/>
    <n v="5.34"/>
    <x v="1"/>
    <x v="0"/>
    <x v="2"/>
    <x v="5"/>
    <x v="5"/>
    <s v="ACCOHIDE® Binder by Acco"/>
    <n v="0.38"/>
    <s v="United States"/>
    <x v="1"/>
    <x v="38"/>
    <x v="827"/>
    <x v="931"/>
    <d v="2015-06-17T00:00:00"/>
    <x v="5"/>
    <x v="5"/>
    <x v="165"/>
    <d v="2015-06-21T00:00:00"/>
    <d v="2015-06-21T00:00:00"/>
    <d v="2015-06-30T00:00:00"/>
    <d v="2015-06-21T00:00:00"/>
    <n v="-61.87"/>
    <n v="9"/>
    <n v="40.950000000000003"/>
    <x v="1267"/>
    <n v="4.13"/>
    <x v="1"/>
    <x v="4"/>
    <n v="-1.5108669108669106"/>
    <n v="-20.919999999999995"/>
    <x v="24"/>
    <s v="Jun 2015"/>
    <s v="Jun 2015  Week 25"/>
    <x v="0"/>
    <x v="0"/>
    <x v="0"/>
    <x v="1"/>
  </r>
  <r>
    <n v="286"/>
    <s v="Virginia Gay"/>
    <x v="2"/>
    <n v="0.1"/>
    <n v="130.97999999999999"/>
    <n v="54.74"/>
    <x v="0"/>
    <x v="0"/>
    <x v="0"/>
    <x v="10"/>
    <x v="0"/>
    <s v="O'Sullivan Elevations Bookcase, Cherry Finish"/>
    <n v="0.69"/>
    <s v="United States"/>
    <x v="1"/>
    <x v="38"/>
    <x v="827"/>
    <x v="931"/>
    <d v="2015-06-17T00:00:00"/>
    <x v="5"/>
    <x v="5"/>
    <x v="165"/>
    <d v="2015-06-21T00:00:00"/>
    <d v="2015-06-21T00:00:00"/>
    <d v="2015-06-30T00:00:00"/>
    <d v="2015-06-21T00:00:00"/>
    <n v="-530.24"/>
    <n v="9"/>
    <n v="1155.73"/>
    <x v="1267"/>
    <n v="130.88"/>
    <x v="1"/>
    <x v="4"/>
    <n v="-0.45879227847334586"/>
    <n v="625.49"/>
    <x v="24"/>
    <s v="Jun 2015"/>
    <s v="Jun 2015  Week 25"/>
    <x v="1"/>
    <x v="1"/>
    <x v="1"/>
    <x v="1"/>
  </r>
  <r>
    <n v="646"/>
    <s v="Robin High"/>
    <x v="2"/>
    <n v="0.03"/>
    <n v="51.75"/>
    <n v="19.989999999999998"/>
    <x v="1"/>
    <x v="3"/>
    <x v="0"/>
    <x v="11"/>
    <x v="5"/>
    <s v="Howard Miller 13-3/4&quot; Diameter Brushed Chrome Round Wall Clock"/>
    <n v="0.55000000000000004"/>
    <s v="United States"/>
    <x v="1"/>
    <x v="7"/>
    <x v="828"/>
    <x v="932"/>
    <d v="2015-06-17T00:00:00"/>
    <x v="5"/>
    <x v="5"/>
    <x v="165"/>
    <d v="2015-06-22T00:00:00"/>
    <d v="2015-06-22T00:00:00"/>
    <d v="2015-06-30T00:00:00"/>
    <d v="2015-06-22T00:00:00"/>
    <n v="261.44400000000002"/>
    <n v="16"/>
    <n v="818.81"/>
    <x v="1268"/>
    <n v="51.72"/>
    <x v="1"/>
    <x v="3"/>
    <n v="0.31929751712851584"/>
    <n v="1080.2539999999999"/>
    <x v="24"/>
    <s v="Jun 2015"/>
    <s v="Jun 2015  Week 25"/>
    <x v="0"/>
    <x v="0"/>
    <x v="0"/>
    <x v="1"/>
  </r>
  <r>
    <n v="1189"/>
    <s v="Dwight Stephenson"/>
    <x v="2"/>
    <n v="0.06"/>
    <n v="10.89"/>
    <n v="4.5"/>
    <x v="1"/>
    <x v="1"/>
    <x v="2"/>
    <x v="8"/>
    <x v="5"/>
    <s v="Belkin 6 Outlet Metallic Surge Strip"/>
    <n v="0.59"/>
    <s v="United States"/>
    <x v="2"/>
    <x v="8"/>
    <x v="600"/>
    <x v="661"/>
    <d v="2015-06-17T00:00:00"/>
    <x v="5"/>
    <x v="5"/>
    <x v="165"/>
    <d v="2015-06-22T00:00:00"/>
    <d v="2015-06-22T00:00:00"/>
    <d v="2015-06-30T00:00:00"/>
    <d v="2015-06-22T00:00:00"/>
    <n v="-25.111999999999998"/>
    <n v="14"/>
    <n v="149.32"/>
    <x v="1269"/>
    <n v="10.83"/>
    <x v="2"/>
    <x v="3"/>
    <n v="-0.1681757299758907"/>
    <n v="124.208"/>
    <x v="24"/>
    <s v="Jun 2015"/>
    <s v="Jun 2015  Week 25"/>
    <x v="0"/>
    <x v="0"/>
    <x v="0"/>
    <x v="1"/>
  </r>
  <r>
    <n v="1189"/>
    <s v="Dwight Stephenson"/>
    <x v="2"/>
    <n v="0.03"/>
    <n v="10.64"/>
    <n v="5.16"/>
    <x v="1"/>
    <x v="1"/>
    <x v="0"/>
    <x v="11"/>
    <x v="5"/>
    <s v="Eldon Expressions Punched Metal &amp; Wood Desk Accessories, Pewter &amp; Cherry"/>
    <n v="0.56999999999999995"/>
    <s v="United States"/>
    <x v="2"/>
    <x v="8"/>
    <x v="600"/>
    <x v="661"/>
    <d v="2015-06-17T00:00:00"/>
    <x v="5"/>
    <x v="5"/>
    <x v="165"/>
    <d v="2015-06-22T00:00:00"/>
    <d v="2015-06-22T00:00:00"/>
    <d v="2015-06-30T00:00:00"/>
    <d v="2015-06-22T00:00:00"/>
    <n v="17.376000000000001"/>
    <n v="16"/>
    <n v="177.01"/>
    <x v="1269"/>
    <n v="10.610000000000001"/>
    <x v="2"/>
    <x v="3"/>
    <n v="9.8163945539800027E-2"/>
    <n v="194.386"/>
    <x v="24"/>
    <s v="Jun 2015"/>
    <s v="Jun 2015  Week 25"/>
    <x v="1"/>
    <x v="1"/>
    <x v="1"/>
    <x v="1"/>
  </r>
  <r>
    <n v="1189"/>
    <s v="Dwight Stephenson"/>
    <x v="2"/>
    <n v="0.03"/>
    <n v="7.96"/>
    <n v="4.95"/>
    <x v="1"/>
    <x v="1"/>
    <x v="0"/>
    <x v="11"/>
    <x v="5"/>
    <s v="Staples Plastic Wall Frames"/>
    <n v="0.41"/>
    <s v="United States"/>
    <x v="2"/>
    <x v="8"/>
    <x v="600"/>
    <x v="661"/>
    <d v="2015-06-17T00:00:00"/>
    <x v="5"/>
    <x v="5"/>
    <x v="165"/>
    <d v="2015-06-19T00:00:00"/>
    <d v="2015-06-19T00:00:00"/>
    <d v="2015-06-30T00:00:00"/>
    <d v="2015-06-19T00:00:00"/>
    <n v="24.260400000000001"/>
    <n v="4"/>
    <n v="35.159999999999997"/>
    <x v="1269"/>
    <n v="7.93"/>
    <x v="2"/>
    <x v="2"/>
    <n v="0.69000000000000006"/>
    <n v="59.420400000000001"/>
    <x v="24"/>
    <s v="Jun 2015"/>
    <s v="Jun 2015  Week 25"/>
    <x v="1"/>
    <x v="1"/>
    <x v="1"/>
    <x v="1"/>
  </r>
  <r>
    <n v="1193"/>
    <s v="Louis Parrish"/>
    <x v="2"/>
    <n v="0.03"/>
    <n v="10.64"/>
    <n v="5.16"/>
    <x v="1"/>
    <x v="1"/>
    <x v="0"/>
    <x v="11"/>
    <x v="5"/>
    <s v="Eldon Expressions Punched Metal &amp; Wood Desk Accessories, Pewter &amp; Cherry"/>
    <n v="0.56999999999999995"/>
    <s v="United States"/>
    <x v="3"/>
    <x v="31"/>
    <x v="82"/>
    <x v="404"/>
    <d v="2015-06-17T00:00:00"/>
    <x v="5"/>
    <x v="5"/>
    <x v="165"/>
    <d v="2015-06-22T00:00:00"/>
    <d v="2015-06-22T00:00:00"/>
    <d v="2015-06-30T00:00:00"/>
    <d v="2015-06-22T00:00:00"/>
    <n v="14.48"/>
    <n v="63"/>
    <n v="696.96"/>
    <x v="1270"/>
    <n v="10.610000000000001"/>
    <x v="3"/>
    <x v="3"/>
    <n v="2.0775941230486684E-2"/>
    <n v="711.44"/>
    <x v="24"/>
    <s v="Jun 2015"/>
    <s v="Jun 2015  Week 25"/>
    <x v="1"/>
    <x v="1"/>
    <x v="0"/>
    <x v="1"/>
  </r>
  <r>
    <n v="1193"/>
    <s v="Louis Parrish"/>
    <x v="2"/>
    <n v="0.03"/>
    <n v="7.96"/>
    <n v="4.95"/>
    <x v="1"/>
    <x v="1"/>
    <x v="0"/>
    <x v="11"/>
    <x v="5"/>
    <s v="Staples Plastic Wall Frames"/>
    <n v="0.41"/>
    <s v="United States"/>
    <x v="3"/>
    <x v="31"/>
    <x v="82"/>
    <x v="404"/>
    <d v="2015-06-17T00:00:00"/>
    <x v="5"/>
    <x v="5"/>
    <x v="165"/>
    <d v="2015-06-19T00:00:00"/>
    <d v="2015-06-19T00:00:00"/>
    <d v="2015-06-30T00:00:00"/>
    <d v="2015-06-19T00:00:00"/>
    <n v="22.25"/>
    <n v="17"/>
    <n v="149.41"/>
    <x v="1270"/>
    <n v="7.93"/>
    <x v="3"/>
    <x v="2"/>
    <n v="0.14891908172143767"/>
    <n v="171.66"/>
    <x v="24"/>
    <s v="Jun 2015"/>
    <s v="Jun 2015  Week 25"/>
    <x v="1"/>
    <x v="1"/>
    <x v="1"/>
    <x v="1"/>
  </r>
  <r>
    <n v="3098"/>
    <s v="Lorraine Boykin"/>
    <x v="2"/>
    <n v="0"/>
    <n v="11.7"/>
    <n v="6.96"/>
    <x v="2"/>
    <x v="1"/>
    <x v="2"/>
    <x v="8"/>
    <x v="6"/>
    <s v="Harmony HEPA Quiet Air Purifiers"/>
    <n v="0.5"/>
    <s v="United States"/>
    <x v="3"/>
    <x v="11"/>
    <x v="394"/>
    <x v="429"/>
    <d v="2015-06-17T00:00:00"/>
    <x v="5"/>
    <x v="5"/>
    <x v="165"/>
    <d v="2015-06-19T00:00:00"/>
    <d v="2015-06-19T00:00:00"/>
    <d v="2015-06-30T00:00:00"/>
    <d v="2015-06-19T00:00:00"/>
    <n v="-11.247999999999999"/>
    <n v="10"/>
    <n v="131.69"/>
    <x v="1271"/>
    <n v="11.7"/>
    <x v="3"/>
    <x v="2"/>
    <n v="-8.5412711671349381E-2"/>
    <n v="120.44199999999999"/>
    <x v="24"/>
    <s v="Jun 2015"/>
    <s v="Jun 2015  Week 25"/>
    <x v="1"/>
    <x v="1"/>
    <x v="0"/>
    <x v="1"/>
  </r>
  <r>
    <n v="907"/>
    <s v="Rachel Casey"/>
    <x v="4"/>
    <n v="0.09"/>
    <n v="2.6"/>
    <n v="2.4"/>
    <x v="1"/>
    <x v="2"/>
    <x v="2"/>
    <x v="2"/>
    <x v="2"/>
    <s v="12 Colored Short Pencils"/>
    <n v="0.57999999999999996"/>
    <s v="United States"/>
    <x v="0"/>
    <x v="32"/>
    <x v="109"/>
    <x v="411"/>
    <d v="2015-06-17T00:00:00"/>
    <x v="5"/>
    <x v="5"/>
    <x v="165"/>
    <d v="2015-06-19T00:00:00"/>
    <d v="2015-06-19T00:00:00"/>
    <d v="2015-06-30T00:00:00"/>
    <d v="2015-06-19T00:00:00"/>
    <n v="1107.4079999999999"/>
    <n v="12"/>
    <n v="31.73"/>
    <x v="1272"/>
    <n v="2.5100000000000002"/>
    <x v="0"/>
    <x v="2"/>
    <n v="34.900976993381654"/>
    <n v="1139.1379999999999"/>
    <x v="24"/>
    <s v="Jun 2015"/>
    <s v="Jun 2015  Week 25"/>
    <x v="1"/>
    <x v="1"/>
    <x v="0"/>
    <x v="1"/>
  </r>
  <r>
    <n v="317"/>
    <s v="Katherine Kearney"/>
    <x v="3"/>
    <n v="0.09"/>
    <n v="7.38"/>
    <n v="5.21"/>
    <x v="1"/>
    <x v="3"/>
    <x v="0"/>
    <x v="11"/>
    <x v="5"/>
    <s v="Eldon® Expressions™ Wood Desk Accessories, Oak"/>
    <n v="0.56000000000000005"/>
    <s v="United States"/>
    <x v="2"/>
    <x v="8"/>
    <x v="829"/>
    <x v="933"/>
    <d v="2015-06-17T00:00:00"/>
    <x v="5"/>
    <x v="5"/>
    <x v="165"/>
    <d v="2015-06-18T00:00:00"/>
    <d v="2015-06-18T00:00:00"/>
    <d v="2015-06-30T00:00:00"/>
    <d v="2015-06-18T00:00:00"/>
    <n v="-27.16"/>
    <n v="9"/>
    <n v="66.55"/>
    <x v="1273"/>
    <n v="7.29"/>
    <x v="2"/>
    <x v="1"/>
    <n v="-0.40811419984973707"/>
    <n v="39.39"/>
    <x v="24"/>
    <s v="Jun 2015"/>
    <s v="Jun 2015  Week 25"/>
    <x v="0"/>
    <x v="0"/>
    <x v="0"/>
    <x v="1"/>
  </r>
  <r>
    <n v="317"/>
    <s v="Katherine Kearney"/>
    <x v="3"/>
    <n v="0.04"/>
    <n v="5.98"/>
    <n v="5.15"/>
    <x v="1"/>
    <x v="3"/>
    <x v="2"/>
    <x v="7"/>
    <x v="5"/>
    <s v="Xerox 193"/>
    <n v="0.36"/>
    <s v="United States"/>
    <x v="2"/>
    <x v="8"/>
    <x v="829"/>
    <x v="933"/>
    <d v="2015-06-17T00:00:00"/>
    <x v="5"/>
    <x v="5"/>
    <x v="165"/>
    <d v="2015-06-18T00:00:00"/>
    <d v="2015-06-18T00:00:00"/>
    <d v="2015-06-30T00:00:00"/>
    <d v="2015-06-18T00:00:00"/>
    <n v="-52.344000000000001"/>
    <n v="17"/>
    <n v="103.49"/>
    <x v="1273"/>
    <n v="5.94"/>
    <x v="2"/>
    <x v="1"/>
    <n v="-0.50578799884046777"/>
    <n v="51.145999999999994"/>
    <x v="24"/>
    <s v="Jun 2015"/>
    <s v="Jun 2015  Week 25"/>
    <x v="1"/>
    <x v="1"/>
    <x v="1"/>
    <x v="1"/>
  </r>
  <r>
    <n v="317"/>
    <s v="Katherine Kearney"/>
    <x v="3"/>
    <n v="0.04"/>
    <n v="15.42"/>
    <n v="10.68"/>
    <x v="1"/>
    <x v="3"/>
    <x v="2"/>
    <x v="6"/>
    <x v="5"/>
    <s v="Decoflex Hanging Personal Folder File, Blue"/>
    <n v="0.57999999999999996"/>
    <s v="United States"/>
    <x v="2"/>
    <x v="8"/>
    <x v="829"/>
    <x v="933"/>
    <d v="2015-06-17T00:00:00"/>
    <x v="5"/>
    <x v="5"/>
    <x v="165"/>
    <d v="2015-06-18T00:00:00"/>
    <d v="2015-06-18T00:00:00"/>
    <d v="2015-06-30T00:00:00"/>
    <d v="2015-06-18T00:00:00"/>
    <n v="-119.93600000000001"/>
    <n v="12"/>
    <n v="192.18"/>
    <x v="1273"/>
    <n v="15.38"/>
    <x v="2"/>
    <x v="1"/>
    <n v="-0.62408159017587683"/>
    <n v="72.244"/>
    <x v="24"/>
    <s v="Jun 2015"/>
    <s v="Jun 2015  Week 25"/>
    <x v="1"/>
    <x v="1"/>
    <x v="1"/>
    <x v="1"/>
  </r>
  <r>
    <n v="395"/>
    <s v="Monica McCormick"/>
    <x v="0"/>
    <n v="0.04"/>
    <n v="15.98"/>
    <n v="4"/>
    <x v="1"/>
    <x v="3"/>
    <x v="1"/>
    <x v="1"/>
    <x v="5"/>
    <s v="Logitech Access Keyboard"/>
    <n v="0.37"/>
    <s v="United States"/>
    <x v="0"/>
    <x v="9"/>
    <x v="830"/>
    <x v="934"/>
    <d v="2015-06-18T00:00:00"/>
    <x v="5"/>
    <x v="5"/>
    <x v="166"/>
    <d v="2015-06-19T00:00:00"/>
    <d v="2015-06-19T00:00:00"/>
    <d v="2015-06-30T00:00:00"/>
    <d v="2015-06-19T00:00:00"/>
    <n v="-19.207999999999998"/>
    <n v="4"/>
    <n v="64.59"/>
    <x v="1274"/>
    <n v="15.940000000000001"/>
    <x v="0"/>
    <x v="1"/>
    <n v="-0.29738349589719765"/>
    <n v="45.382000000000005"/>
    <x v="24"/>
    <s v="Jun 2015"/>
    <s v="Jun 2015  Week 25"/>
    <x v="0"/>
    <x v="0"/>
    <x v="0"/>
    <x v="1"/>
  </r>
  <r>
    <n v="395"/>
    <s v="Monica McCormick"/>
    <x v="0"/>
    <n v="0.06"/>
    <n v="22.84"/>
    <n v="5.47"/>
    <x v="1"/>
    <x v="3"/>
    <x v="2"/>
    <x v="7"/>
    <x v="5"/>
    <s v="Xerox 1929"/>
    <n v="0.39"/>
    <s v="United States"/>
    <x v="0"/>
    <x v="9"/>
    <x v="830"/>
    <x v="934"/>
    <d v="2015-06-18T00:00:00"/>
    <x v="5"/>
    <x v="5"/>
    <x v="166"/>
    <d v="2015-06-20T00:00:00"/>
    <d v="2015-06-20T00:00:00"/>
    <d v="2015-06-30T00:00:00"/>
    <d v="2015-06-20T00:00:00"/>
    <n v="7.44"/>
    <n v="20"/>
    <n v="461.94"/>
    <x v="1274"/>
    <n v="22.78"/>
    <x v="0"/>
    <x v="2"/>
    <n v="1.610598779062216E-2"/>
    <n v="469.38"/>
    <x v="24"/>
    <s v="Jun 2015"/>
    <s v="Jun 2015  Week 25"/>
    <x v="1"/>
    <x v="1"/>
    <x v="1"/>
    <x v="1"/>
  </r>
  <r>
    <n v="152"/>
    <s v="Kent Kerr"/>
    <x v="2"/>
    <n v="0.1"/>
    <n v="39.979999999999997"/>
    <n v="4"/>
    <x v="1"/>
    <x v="0"/>
    <x v="1"/>
    <x v="1"/>
    <x v="5"/>
    <s v="Microsoft Natural Keyboard Elite"/>
    <n v="0.7"/>
    <s v="United States"/>
    <x v="0"/>
    <x v="34"/>
    <x v="121"/>
    <x v="126"/>
    <d v="2015-06-18T00:00:00"/>
    <x v="5"/>
    <x v="5"/>
    <x v="166"/>
    <d v="2015-06-22T00:00:00"/>
    <d v="2015-06-22T00:00:00"/>
    <d v="2015-06-30T00:00:00"/>
    <d v="2015-06-22T00:00:00"/>
    <n v="360.24"/>
    <n v="21"/>
    <n v="772.56"/>
    <x v="1275"/>
    <n v="39.879999999999995"/>
    <x v="0"/>
    <x v="4"/>
    <n v="0.46629388008698358"/>
    <n v="1132.8"/>
    <x v="24"/>
    <s v="Jun 2015"/>
    <s v="Jun 2015  Week 25"/>
    <x v="1"/>
    <x v="1"/>
    <x v="0"/>
    <x v="1"/>
  </r>
  <r>
    <n v="1958"/>
    <s v="Vickie Martinez"/>
    <x v="2"/>
    <n v="0.09"/>
    <n v="30.98"/>
    <n v="6.5"/>
    <x v="2"/>
    <x v="1"/>
    <x v="1"/>
    <x v="1"/>
    <x v="5"/>
    <s v="Belkin ErgoBoard™ Keyboard"/>
    <n v="0.64"/>
    <s v="United States"/>
    <x v="2"/>
    <x v="14"/>
    <x v="488"/>
    <x v="536"/>
    <d v="2015-06-18T00:00:00"/>
    <x v="5"/>
    <x v="5"/>
    <x v="166"/>
    <d v="2015-06-22T00:00:00"/>
    <d v="2015-06-22T00:00:00"/>
    <d v="2015-06-30T00:00:00"/>
    <d v="2015-06-22T00:00:00"/>
    <n v="-55.97"/>
    <n v="7"/>
    <n v="204.34"/>
    <x v="1276"/>
    <n v="30.89"/>
    <x v="2"/>
    <x v="4"/>
    <n v="-0.2739062347068611"/>
    <n v="148.37"/>
    <x v="24"/>
    <s v="Jun 2015"/>
    <s v="Jun 2015  Week 25"/>
    <x v="0"/>
    <x v="0"/>
    <x v="0"/>
    <x v="1"/>
  </r>
  <r>
    <n v="2954"/>
    <s v="William Sharma"/>
    <x v="2"/>
    <n v="0.09"/>
    <n v="12.22"/>
    <n v="2.85"/>
    <x v="1"/>
    <x v="1"/>
    <x v="0"/>
    <x v="11"/>
    <x v="1"/>
    <s v="Aluminum Document Frame"/>
    <n v="0.55000000000000004"/>
    <s v="United States"/>
    <x v="1"/>
    <x v="7"/>
    <x v="831"/>
    <x v="935"/>
    <d v="2015-06-18T00:00:00"/>
    <x v="5"/>
    <x v="5"/>
    <x v="166"/>
    <d v="2015-06-25T00:00:00"/>
    <d v="2015-06-25T00:00:00"/>
    <d v="2015-06-30T00:00:00"/>
    <d v="2015-06-25T00:00:00"/>
    <n v="70.676699999999997"/>
    <n v="9"/>
    <n v="102.43"/>
    <x v="1277"/>
    <n v="12.13"/>
    <x v="1"/>
    <x v="7"/>
    <n v="0.69"/>
    <n v="173.10669999999999"/>
    <x v="24"/>
    <s v="Jun 2015"/>
    <s v="Jun 2015  Week 25"/>
    <x v="0"/>
    <x v="0"/>
    <x v="0"/>
    <x v="1"/>
  </r>
  <r>
    <n v="553"/>
    <s v="Kristine Connolly"/>
    <x v="4"/>
    <n v="0.08"/>
    <n v="124.49"/>
    <n v="51.94"/>
    <x v="0"/>
    <x v="3"/>
    <x v="0"/>
    <x v="0"/>
    <x v="0"/>
    <s v="Bevis 36 x 72 Conference Tables"/>
    <n v="0.63"/>
    <s v="United States"/>
    <x v="2"/>
    <x v="8"/>
    <x v="10"/>
    <x v="235"/>
    <d v="2015-06-18T00:00:00"/>
    <x v="5"/>
    <x v="5"/>
    <x v="166"/>
    <d v="2015-06-19T00:00:00"/>
    <d v="2015-06-19T00:00:00"/>
    <d v="2015-06-30T00:00:00"/>
    <d v="2015-06-19T00:00:00"/>
    <n v="-500.38"/>
    <n v="56"/>
    <n v="6831.37"/>
    <x v="1278"/>
    <n v="124.41"/>
    <x v="2"/>
    <x v="1"/>
    <n v="-7.3247386688175292E-2"/>
    <n v="6330.99"/>
    <x v="24"/>
    <s v="Jun 2015"/>
    <s v="Jun 2015  Week 25"/>
    <x v="1"/>
    <x v="1"/>
    <x v="0"/>
    <x v="1"/>
  </r>
  <r>
    <n v="555"/>
    <s v="Walter Young"/>
    <x v="4"/>
    <n v="0.08"/>
    <n v="124.49"/>
    <n v="51.94"/>
    <x v="0"/>
    <x v="3"/>
    <x v="0"/>
    <x v="0"/>
    <x v="0"/>
    <s v="Bevis 36 x 72 Conference Tables"/>
    <n v="0.63"/>
    <s v="United States"/>
    <x v="2"/>
    <x v="15"/>
    <x v="358"/>
    <x v="387"/>
    <d v="2015-06-18T00:00:00"/>
    <x v="5"/>
    <x v="5"/>
    <x v="166"/>
    <d v="2015-06-19T00:00:00"/>
    <d v="2015-06-19T00:00:00"/>
    <d v="2015-06-30T00:00:00"/>
    <d v="2015-06-19T00:00:00"/>
    <n v="-250.19"/>
    <n v="14"/>
    <n v="1707.84"/>
    <x v="1279"/>
    <n v="124.41"/>
    <x v="2"/>
    <x v="1"/>
    <n v="-0.14649498782087317"/>
    <n v="1457.6499999999999"/>
    <x v="24"/>
    <s v="Jun 2015"/>
    <s v="Jun 2015  Week 25"/>
    <x v="1"/>
    <x v="1"/>
    <x v="0"/>
    <x v="1"/>
  </r>
  <r>
    <n v="2016"/>
    <s v="Wayne Bean"/>
    <x v="4"/>
    <n v="0.1"/>
    <n v="10.48"/>
    <n v="2.89"/>
    <x v="1"/>
    <x v="3"/>
    <x v="2"/>
    <x v="2"/>
    <x v="1"/>
    <s v="Staples Battery-Operated Desktop Pencil Sharpener"/>
    <n v="0.6"/>
    <s v="United States"/>
    <x v="1"/>
    <x v="25"/>
    <x v="58"/>
    <x v="61"/>
    <d v="2015-06-18T00:00:00"/>
    <x v="5"/>
    <x v="5"/>
    <x v="166"/>
    <d v="2015-06-19T00:00:00"/>
    <d v="2015-06-19T00:00:00"/>
    <d v="2015-06-30T00:00:00"/>
    <d v="2015-06-19T00:00:00"/>
    <n v="-8.9039999999999999"/>
    <n v="4"/>
    <n v="40.29"/>
    <x v="1280"/>
    <n v="10.38"/>
    <x v="1"/>
    <x v="1"/>
    <n v="-0.22099776619508563"/>
    <n v="31.385999999999999"/>
    <x v="24"/>
    <s v="Jun 2015"/>
    <s v="Jun 2015  Week 25"/>
    <x v="0"/>
    <x v="0"/>
    <x v="0"/>
    <x v="1"/>
  </r>
  <r>
    <n v="594"/>
    <s v="Charlie Moore"/>
    <x v="0"/>
    <n v="0.04"/>
    <n v="39.479999999999997"/>
    <n v="1.99"/>
    <x v="1"/>
    <x v="1"/>
    <x v="1"/>
    <x v="1"/>
    <x v="1"/>
    <s v="80 Minute CD-R Spindle, 100/Pack - Staples"/>
    <n v="0.54"/>
    <s v="United States"/>
    <x v="1"/>
    <x v="2"/>
    <x v="464"/>
    <x v="507"/>
    <d v="2015-06-19T00:00:00"/>
    <x v="5"/>
    <x v="5"/>
    <x v="167"/>
    <d v="2015-06-22T00:00:00"/>
    <d v="2015-06-22T00:00:00"/>
    <d v="2015-06-30T00:00:00"/>
    <d v="2015-06-22T00:00:00"/>
    <n v="484.8492"/>
    <n v="18"/>
    <n v="702.68"/>
    <x v="1281"/>
    <n v="39.44"/>
    <x v="1"/>
    <x v="0"/>
    <n v="0.69000000000000006"/>
    <n v="1187.5291999999999"/>
    <x v="24"/>
    <s v="Jun 2015"/>
    <s v="Jun 2015  Week 25"/>
    <x v="1"/>
    <x v="1"/>
    <x v="0"/>
    <x v="1"/>
  </r>
  <r>
    <n v="594"/>
    <s v="Charlie Moore"/>
    <x v="0"/>
    <n v="0.04"/>
    <n v="3.7"/>
    <n v="1.61"/>
    <x v="1"/>
    <x v="1"/>
    <x v="0"/>
    <x v="11"/>
    <x v="2"/>
    <s v="3M Hangers With Command Adhesive"/>
    <n v="0.44"/>
    <s v="United States"/>
    <x v="1"/>
    <x v="2"/>
    <x v="464"/>
    <x v="507"/>
    <d v="2015-06-19T00:00:00"/>
    <x v="5"/>
    <x v="5"/>
    <x v="167"/>
    <d v="2015-06-20T00:00:00"/>
    <d v="2015-06-20T00:00:00"/>
    <d v="2015-06-30T00:00:00"/>
    <d v="2015-06-20T00:00:00"/>
    <n v="18"/>
    <n v="18"/>
    <n v="67.239999999999995"/>
    <x v="1281"/>
    <n v="3.66"/>
    <x v="1"/>
    <x v="1"/>
    <n v="0.26769779892920881"/>
    <n v="85.24"/>
    <x v="24"/>
    <s v="Jun 2015"/>
    <s v="Jun 2015  Week 25"/>
    <x v="1"/>
    <x v="1"/>
    <x v="1"/>
    <x v="1"/>
  </r>
  <r>
    <n v="1009"/>
    <s v="Kristin George"/>
    <x v="1"/>
    <n v="0.1"/>
    <n v="550.98"/>
    <n v="45.7"/>
    <x v="0"/>
    <x v="3"/>
    <x v="0"/>
    <x v="0"/>
    <x v="0"/>
    <s v="Chromcraft Bull-Nose Wood Oval Conference Tables &amp; Bases"/>
    <n v="0.71"/>
    <s v="United States"/>
    <x v="3"/>
    <x v="29"/>
    <x v="832"/>
    <x v="936"/>
    <d v="2015-06-19T00:00:00"/>
    <x v="5"/>
    <x v="5"/>
    <x v="167"/>
    <d v="2015-06-21T00:00:00"/>
    <d v="2015-06-21T00:00:00"/>
    <d v="2015-06-30T00:00:00"/>
    <d v="2015-06-21T00:00:00"/>
    <n v="818.54617499999995"/>
    <n v="14"/>
    <n v="6963.67"/>
    <x v="1282"/>
    <n v="550.88"/>
    <x v="3"/>
    <x v="2"/>
    <n v="0.11754522758832626"/>
    <n v="7782.2161749999996"/>
    <x v="24"/>
    <s v="Jun 2015"/>
    <s v="Jun 2015  Week 25"/>
    <x v="0"/>
    <x v="0"/>
    <x v="0"/>
    <x v="1"/>
  </r>
  <r>
    <n v="1956"/>
    <s v="Justin Frank"/>
    <x v="1"/>
    <n v="0.09"/>
    <n v="40.98"/>
    <n v="6.5"/>
    <x v="1"/>
    <x v="1"/>
    <x v="1"/>
    <x v="1"/>
    <x v="5"/>
    <s v="Targus USB Numeric Keypad"/>
    <n v="0.74"/>
    <s v="United States"/>
    <x v="2"/>
    <x v="3"/>
    <x v="361"/>
    <x v="390"/>
    <d v="2015-06-19T00:00:00"/>
    <x v="5"/>
    <x v="5"/>
    <x v="167"/>
    <d v="2015-06-21T00:00:00"/>
    <d v="2015-06-21T00:00:00"/>
    <d v="2015-06-30T00:00:00"/>
    <d v="2015-06-21T00:00:00"/>
    <n v="-50.244999999999997"/>
    <n v="19"/>
    <n v="746.91"/>
    <x v="1283"/>
    <n v="40.889999999999993"/>
    <x v="2"/>
    <x v="2"/>
    <n v="-6.7270487742833812E-2"/>
    <n v="696.66499999999996"/>
    <x v="24"/>
    <s v="Jun 2015"/>
    <s v="Jun 2015  Week 25"/>
    <x v="0"/>
    <x v="0"/>
    <x v="0"/>
    <x v="1"/>
  </r>
  <r>
    <n v="796"/>
    <s v="Amanda Conner"/>
    <x v="3"/>
    <n v="0.1"/>
    <n v="14.42"/>
    <n v="6.75"/>
    <x v="1"/>
    <x v="3"/>
    <x v="2"/>
    <x v="8"/>
    <x v="6"/>
    <s v="Holmes Odor Grabber"/>
    <n v="0.52"/>
    <s v="United States"/>
    <x v="1"/>
    <x v="13"/>
    <x v="444"/>
    <x v="485"/>
    <d v="2015-06-19T00:00:00"/>
    <x v="5"/>
    <x v="5"/>
    <x v="167"/>
    <d v="2015-06-22T00:00:00"/>
    <d v="2015-06-22T00:00:00"/>
    <d v="2015-06-30T00:00:00"/>
    <d v="2015-06-22T00:00:00"/>
    <n v="-20.103999999999999"/>
    <n v="1"/>
    <n v="15.49"/>
    <x v="1284"/>
    <n v="14.32"/>
    <x v="1"/>
    <x v="0"/>
    <n v="-1.2978695932859909"/>
    <n v="-4.613999999999999"/>
    <x v="24"/>
    <s v="Jun 2015"/>
    <s v="Jun 2015  Week 25"/>
    <x v="1"/>
    <x v="1"/>
    <x v="0"/>
    <x v="1"/>
  </r>
  <r>
    <n v="2323"/>
    <s v="Emma Buckley"/>
    <x v="3"/>
    <n v="0.06"/>
    <n v="4.9800000000000004"/>
    <n v="4.62"/>
    <x v="2"/>
    <x v="0"/>
    <x v="1"/>
    <x v="1"/>
    <x v="1"/>
    <s v="Imation 3.5&quot;, DISKETTE 44766 HGHLD3.52HD/FM, 10/Pack"/>
    <n v="0.64"/>
    <s v="United States"/>
    <x v="2"/>
    <x v="8"/>
    <x v="332"/>
    <x v="358"/>
    <d v="2015-06-19T00:00:00"/>
    <x v="5"/>
    <x v="5"/>
    <x v="167"/>
    <d v="2015-06-19T00:00:00"/>
    <d v="2015-06-19T00:00:00"/>
    <d v="2015-06-30T00:00:00"/>
    <d v="2015-06-19T00:00:00"/>
    <n v="-27.004999999999999"/>
    <n v="7"/>
    <n v="38.74"/>
    <x v="1285"/>
    <n v="4.9200000000000008"/>
    <x v="2"/>
    <x v="6"/>
    <n v="-0.69708311822405777"/>
    <n v="11.735000000000003"/>
    <x v="24"/>
    <s v="Jun 2015"/>
    <s v="Jun 2015  Week 25"/>
    <x v="1"/>
    <x v="1"/>
    <x v="0"/>
    <x v="1"/>
  </r>
  <r>
    <n v="3138"/>
    <s v="Herbert Donnelly Swanson"/>
    <x v="3"/>
    <n v="0.05"/>
    <n v="4.0599999999999996"/>
    <n v="6.89"/>
    <x v="2"/>
    <x v="3"/>
    <x v="2"/>
    <x v="8"/>
    <x v="5"/>
    <s v="Eureka Disposable Bags for Sanitaire® Vibra Groomer I® Upright Vac"/>
    <n v="0.6"/>
    <s v="United States"/>
    <x v="3"/>
    <x v="47"/>
    <x v="833"/>
    <x v="937"/>
    <d v="2015-06-19T00:00:00"/>
    <x v="5"/>
    <x v="5"/>
    <x v="167"/>
    <d v="2015-06-21T00:00:00"/>
    <d v="2015-06-21T00:00:00"/>
    <d v="2015-06-30T00:00:00"/>
    <d v="2015-06-21T00:00:00"/>
    <n v="-122.83499999999999"/>
    <n v="22"/>
    <n v="92.57"/>
    <x v="1286"/>
    <n v="4.01"/>
    <x v="3"/>
    <x v="2"/>
    <n v="-1.3269417737928055"/>
    <n v="-30.265000000000001"/>
    <x v="24"/>
    <s v="Jun 2015"/>
    <s v="Jun 2015  Week 25"/>
    <x v="0"/>
    <x v="0"/>
    <x v="0"/>
    <x v="1"/>
  </r>
  <r>
    <n v="3167"/>
    <s v="Ray Silverman"/>
    <x v="3"/>
    <n v="7.0000000000000007E-2"/>
    <n v="280.98"/>
    <n v="57"/>
    <x v="0"/>
    <x v="3"/>
    <x v="0"/>
    <x v="9"/>
    <x v="3"/>
    <s v="Hon 2090 “Pillow Soft” Series Mid Back Swivel/Tilt Chairs"/>
    <n v="0.78"/>
    <s v="United States"/>
    <x v="0"/>
    <x v="12"/>
    <x v="834"/>
    <x v="938"/>
    <d v="2015-06-19T00:00:00"/>
    <x v="5"/>
    <x v="5"/>
    <x v="167"/>
    <d v="2015-06-20T00:00:00"/>
    <d v="2015-06-20T00:00:00"/>
    <d v="2015-06-30T00:00:00"/>
    <d v="2015-06-20T00:00:00"/>
    <n v="-283.9914"/>
    <n v="14"/>
    <n v="3936.61"/>
    <x v="1287"/>
    <n v="280.91000000000003"/>
    <x v="0"/>
    <x v="1"/>
    <n v="-7.2141106180190567E-2"/>
    <n v="3652.6186000000002"/>
    <x v="24"/>
    <s v="Jun 2015"/>
    <s v="Jun 2015  Week 25"/>
    <x v="0"/>
    <x v="0"/>
    <x v="0"/>
    <x v="1"/>
  </r>
  <r>
    <n v="3167"/>
    <s v="Ray Silverman"/>
    <x v="3"/>
    <n v="0"/>
    <n v="4.9800000000000004"/>
    <n v="7.44"/>
    <x v="1"/>
    <x v="3"/>
    <x v="2"/>
    <x v="7"/>
    <x v="5"/>
    <s v="Xerox 1922"/>
    <n v="0.36"/>
    <s v="United States"/>
    <x v="0"/>
    <x v="12"/>
    <x v="834"/>
    <x v="938"/>
    <d v="2015-06-19T00:00:00"/>
    <x v="5"/>
    <x v="5"/>
    <x v="167"/>
    <d v="2015-06-21T00:00:00"/>
    <d v="2015-06-21T00:00:00"/>
    <d v="2015-06-30T00:00:00"/>
    <d v="2015-06-21T00:00:00"/>
    <n v="-195.34200000000001"/>
    <n v="15"/>
    <n v="78.31"/>
    <x v="1287"/>
    <n v="4.9800000000000004"/>
    <x v="0"/>
    <x v="2"/>
    <n v="-2.4944706933980334"/>
    <n v="-117.03200000000001"/>
    <x v="24"/>
    <s v="Jun 2015"/>
    <s v="Jun 2015  Week 25"/>
    <x v="1"/>
    <x v="1"/>
    <x v="1"/>
    <x v="1"/>
  </r>
  <r>
    <n v="3167"/>
    <s v="Ray Silverman"/>
    <x v="3"/>
    <n v="0.1"/>
    <n v="3.98"/>
    <n v="0.83"/>
    <x v="1"/>
    <x v="3"/>
    <x v="2"/>
    <x v="2"/>
    <x v="2"/>
    <s v="Fluorescent Highlighters by Dixon"/>
    <n v="0.51"/>
    <s v="United States"/>
    <x v="0"/>
    <x v="12"/>
    <x v="834"/>
    <x v="938"/>
    <d v="2015-06-19T00:00:00"/>
    <x v="5"/>
    <x v="5"/>
    <x v="167"/>
    <d v="2015-06-21T00:00:00"/>
    <d v="2015-06-21T00:00:00"/>
    <d v="2015-06-30T00:00:00"/>
    <d v="2015-06-21T00:00:00"/>
    <n v="-89.709199999999996"/>
    <n v="11"/>
    <n v="42.46"/>
    <x v="1287"/>
    <n v="3.88"/>
    <x v="0"/>
    <x v="2"/>
    <n v="-2.1127932171455486"/>
    <n v="-47.249199999999995"/>
    <x v="24"/>
    <s v="Jun 2015"/>
    <s v="Jun 2015  Week 25"/>
    <x v="1"/>
    <x v="1"/>
    <x v="1"/>
    <x v="1"/>
  </r>
  <r>
    <n v="491"/>
    <s v="Toni Swanson"/>
    <x v="0"/>
    <n v="0.02"/>
    <n v="1360.14"/>
    <n v="14.7"/>
    <x v="0"/>
    <x v="1"/>
    <x v="1"/>
    <x v="3"/>
    <x v="3"/>
    <s v="Okidata ML395C Color Dot Matrix Printer"/>
    <n v="0.59"/>
    <s v="United States"/>
    <x v="3"/>
    <x v="11"/>
    <x v="13"/>
    <x v="311"/>
    <d v="2015-06-20T00:00:00"/>
    <x v="5"/>
    <x v="5"/>
    <x v="168"/>
    <d v="2015-06-22T00:00:00"/>
    <d v="2015-06-22T00:00:00"/>
    <d v="2015-06-30T00:00:00"/>
    <d v="2015-06-22T00:00:00"/>
    <n v="2028.12"/>
    <n v="22"/>
    <n v="31670.6"/>
    <x v="1288"/>
    <n v="1360.1200000000001"/>
    <x v="3"/>
    <x v="2"/>
    <n v="6.4037940550542141E-2"/>
    <n v="33698.720000000001"/>
    <x v="24"/>
    <s v="Jun 2015"/>
    <s v="Jun 2015  Week 25"/>
    <x v="1"/>
    <x v="1"/>
    <x v="0"/>
    <x v="1"/>
  </r>
  <r>
    <n v="494"/>
    <s v="Jimmy Alston Holder"/>
    <x v="0"/>
    <n v="0.02"/>
    <n v="1360.14"/>
    <n v="14.7"/>
    <x v="0"/>
    <x v="1"/>
    <x v="1"/>
    <x v="3"/>
    <x v="3"/>
    <s v="Okidata ML395C Color Dot Matrix Printer"/>
    <n v="0.59"/>
    <s v="United States"/>
    <x v="2"/>
    <x v="4"/>
    <x v="20"/>
    <x v="312"/>
    <d v="2015-06-20T00:00:00"/>
    <x v="5"/>
    <x v="5"/>
    <x v="168"/>
    <d v="2015-06-22T00:00:00"/>
    <d v="2015-06-22T00:00:00"/>
    <d v="2015-06-30T00:00:00"/>
    <d v="2015-06-22T00:00:00"/>
    <n v="3042.18"/>
    <n v="6"/>
    <n v="8637.44"/>
    <x v="1289"/>
    <n v="1360.1200000000001"/>
    <x v="2"/>
    <x v="2"/>
    <n v="0.35220852474807346"/>
    <n v="11679.62"/>
    <x v="24"/>
    <s v="Jun 2015"/>
    <s v="Jun 2015  Week 25"/>
    <x v="1"/>
    <x v="1"/>
    <x v="0"/>
    <x v="1"/>
  </r>
  <r>
    <n v="896"/>
    <s v="Jennifer Siegel"/>
    <x v="0"/>
    <n v="0.06"/>
    <n v="47.98"/>
    <n v="3.61"/>
    <x v="1"/>
    <x v="3"/>
    <x v="1"/>
    <x v="1"/>
    <x v="1"/>
    <s v="DS/HD IBM Formatted Diskettes, 200/Pack - Staples"/>
    <n v="0.71"/>
    <s v="United States"/>
    <x v="1"/>
    <x v="18"/>
    <x v="83"/>
    <x v="86"/>
    <d v="2015-06-20T00:00:00"/>
    <x v="5"/>
    <x v="5"/>
    <x v="168"/>
    <d v="2015-06-22T00:00:00"/>
    <d v="2015-06-22T00:00:00"/>
    <d v="2015-06-30T00:00:00"/>
    <d v="2015-06-22T00:00:00"/>
    <n v="35.954999999999998"/>
    <n v="11"/>
    <n v="517.67999999999995"/>
    <x v="1290"/>
    <n v="47.919999999999995"/>
    <x v="1"/>
    <x v="2"/>
    <n v="6.9454102920723224E-2"/>
    <n v="553.63499999999999"/>
    <x v="24"/>
    <s v="Jun 2015"/>
    <s v="Jun 2015  Week 25"/>
    <x v="1"/>
    <x v="1"/>
    <x v="0"/>
    <x v="1"/>
  </r>
  <r>
    <n v="2352"/>
    <s v="Kerry Beach"/>
    <x v="0"/>
    <n v="0.06"/>
    <n v="59.76"/>
    <n v="9.7100000000000009"/>
    <x v="1"/>
    <x v="1"/>
    <x v="2"/>
    <x v="6"/>
    <x v="5"/>
    <s v="Advantus 10-Drawer Portable Organizer, Chrome Metal Frame, Smoke Drawers"/>
    <n v="0.56999999999999995"/>
    <s v="United States"/>
    <x v="3"/>
    <x v="36"/>
    <x v="835"/>
    <x v="939"/>
    <d v="2015-06-20T00:00:00"/>
    <x v="5"/>
    <x v="5"/>
    <x v="168"/>
    <d v="2015-06-23T00:00:00"/>
    <d v="2015-06-23T00:00:00"/>
    <d v="2015-06-30T00:00:00"/>
    <d v="2015-06-23T00:00:00"/>
    <n v="756.67470000000003"/>
    <n v="18"/>
    <n v="1096.6300000000001"/>
    <x v="1291"/>
    <n v="59.699999999999996"/>
    <x v="3"/>
    <x v="0"/>
    <n v="0.69"/>
    <n v="1853.3047000000001"/>
    <x v="24"/>
    <s v="Jun 2015"/>
    <s v="Jun 2015  Week 25"/>
    <x v="0"/>
    <x v="0"/>
    <x v="0"/>
    <x v="1"/>
  </r>
  <r>
    <n v="2352"/>
    <s v="Kerry Beach"/>
    <x v="0"/>
    <n v="7.0000000000000007E-2"/>
    <n v="195.99"/>
    <n v="4.2"/>
    <x v="1"/>
    <x v="1"/>
    <x v="1"/>
    <x v="12"/>
    <x v="5"/>
    <s v="T65"/>
    <n v="0.56000000000000005"/>
    <s v="United States"/>
    <x v="3"/>
    <x v="36"/>
    <x v="835"/>
    <x v="939"/>
    <d v="2015-06-20T00:00:00"/>
    <x v="5"/>
    <x v="5"/>
    <x v="168"/>
    <d v="2015-06-23T00:00:00"/>
    <d v="2015-06-23T00:00:00"/>
    <d v="2015-06-30T00:00:00"/>
    <d v="2015-06-23T00:00:00"/>
    <n v="-222.34299999999999"/>
    <n v="4"/>
    <n v="632.12"/>
    <x v="1291"/>
    <n v="195.92000000000002"/>
    <x v="3"/>
    <x v="0"/>
    <n v="-0.35174175789407075"/>
    <n v="409.77700000000004"/>
    <x v="24"/>
    <s v="Jun 2015"/>
    <s v="Jun 2015  Week 25"/>
    <x v="1"/>
    <x v="1"/>
    <x v="1"/>
    <x v="1"/>
  </r>
  <r>
    <n v="1123"/>
    <s v="Peggy Lanier"/>
    <x v="1"/>
    <n v="0.09"/>
    <n v="175.99"/>
    <n v="4.99"/>
    <x v="1"/>
    <x v="0"/>
    <x v="1"/>
    <x v="12"/>
    <x v="5"/>
    <s v="5165"/>
    <n v="0.59"/>
    <s v="United States"/>
    <x v="2"/>
    <x v="8"/>
    <x v="465"/>
    <x v="509"/>
    <d v="2015-06-20T00:00:00"/>
    <x v="5"/>
    <x v="5"/>
    <x v="168"/>
    <d v="2015-06-22T00:00:00"/>
    <d v="2015-06-22T00:00:00"/>
    <d v="2015-06-30T00:00:00"/>
    <d v="2015-06-22T00:00:00"/>
    <n v="2169.7464"/>
    <n v="22"/>
    <n v="3144.56"/>
    <x v="1292"/>
    <n v="175.9"/>
    <x v="2"/>
    <x v="2"/>
    <n v="0.69000000000000006"/>
    <n v="5314.3063999999995"/>
    <x v="24"/>
    <s v="Jun 2015"/>
    <s v="Jun 2015  Week 25"/>
    <x v="1"/>
    <x v="1"/>
    <x v="0"/>
    <x v="1"/>
  </r>
  <r>
    <n v="1124"/>
    <s v="Randy Jiang"/>
    <x v="1"/>
    <n v="0.09"/>
    <n v="160.97999999999999"/>
    <n v="35.020000000000003"/>
    <x v="0"/>
    <x v="0"/>
    <x v="0"/>
    <x v="10"/>
    <x v="0"/>
    <s v="Rush Hierlooms Collection Rich Wood Bookcases"/>
    <n v="0.72"/>
    <s v="United States"/>
    <x v="3"/>
    <x v="22"/>
    <x v="836"/>
    <x v="940"/>
    <d v="2015-06-20T00:00:00"/>
    <x v="5"/>
    <x v="5"/>
    <x v="168"/>
    <d v="2015-06-21T00:00:00"/>
    <d v="2015-06-21T00:00:00"/>
    <d v="2015-06-30T00:00:00"/>
    <d v="2015-06-21T00:00:00"/>
    <n v="-229.93"/>
    <n v="18"/>
    <n v="2653.02"/>
    <x v="1292"/>
    <n v="160.88999999999999"/>
    <x v="3"/>
    <x v="1"/>
    <n v="-8.6667269752960782E-2"/>
    <n v="2423.09"/>
    <x v="24"/>
    <s v="Jun 2015"/>
    <s v="Jun 2015  Week 25"/>
    <x v="0"/>
    <x v="0"/>
    <x v="1"/>
    <x v="1"/>
  </r>
  <r>
    <n v="1432"/>
    <s v="Kerry Green"/>
    <x v="2"/>
    <n v="7.0000000000000007E-2"/>
    <n v="10.98"/>
    <n v="4.8"/>
    <x v="1"/>
    <x v="3"/>
    <x v="2"/>
    <x v="15"/>
    <x v="5"/>
    <s v="Manila Recycled Extra-Heavyweight Clasp Envelopes, 6&quot; x 9&quot;"/>
    <n v="0.36"/>
    <s v="United States"/>
    <x v="1"/>
    <x v="2"/>
    <x v="422"/>
    <x v="459"/>
    <d v="2015-06-20T00:00:00"/>
    <x v="5"/>
    <x v="5"/>
    <x v="168"/>
    <d v="2015-06-27T00:00:00"/>
    <d v="2015-06-27T00:00:00"/>
    <d v="2015-06-30T00:00:00"/>
    <d v="2015-06-27T00:00:00"/>
    <n v="52.92"/>
    <n v="16"/>
    <n v="165.21"/>
    <x v="1293"/>
    <n v="10.91"/>
    <x v="1"/>
    <x v="7"/>
    <n v="0.32031959324496095"/>
    <n v="218.13"/>
    <x v="24"/>
    <s v="Jun 2015"/>
    <s v="Jun 2015  Week 25"/>
    <x v="1"/>
    <x v="1"/>
    <x v="0"/>
    <x v="1"/>
  </r>
  <r>
    <n v="491"/>
    <s v="Toni Swanson"/>
    <x v="3"/>
    <n v="0.02"/>
    <n v="9.06"/>
    <n v="9.86"/>
    <x v="1"/>
    <x v="1"/>
    <x v="2"/>
    <x v="7"/>
    <x v="5"/>
    <s v="Southworth 25% Cotton Linen-Finish Paper &amp; Envelopes"/>
    <n v="0.4"/>
    <s v="United States"/>
    <x v="3"/>
    <x v="11"/>
    <x v="13"/>
    <x v="311"/>
    <d v="2015-06-20T00:00:00"/>
    <x v="5"/>
    <x v="5"/>
    <x v="168"/>
    <d v="2015-06-22T00:00:00"/>
    <d v="2015-06-22T00:00:00"/>
    <d v="2015-06-30T00:00:00"/>
    <d v="2015-06-22T00:00:00"/>
    <n v="-63.51"/>
    <n v="24"/>
    <n v="239.82"/>
    <x v="1294"/>
    <n v="9.0400000000000009"/>
    <x v="3"/>
    <x v="2"/>
    <n v="-0.26482361771328494"/>
    <n v="176.31"/>
    <x v="24"/>
    <s v="Jun 2015"/>
    <s v="Jun 2015  Week 25"/>
    <x v="1"/>
    <x v="1"/>
    <x v="0"/>
    <x v="1"/>
  </r>
  <r>
    <n v="494"/>
    <s v="Jimmy Alston Holder"/>
    <x v="3"/>
    <n v="0.02"/>
    <n v="9.06"/>
    <n v="9.86"/>
    <x v="1"/>
    <x v="1"/>
    <x v="2"/>
    <x v="7"/>
    <x v="5"/>
    <s v="Southworth 25% Cotton Linen-Finish Paper &amp; Envelopes"/>
    <n v="0.4"/>
    <s v="United States"/>
    <x v="2"/>
    <x v="4"/>
    <x v="20"/>
    <x v="312"/>
    <d v="2015-06-20T00:00:00"/>
    <x v="5"/>
    <x v="5"/>
    <x v="168"/>
    <d v="2015-06-22T00:00:00"/>
    <d v="2015-06-22T00:00:00"/>
    <d v="2015-06-30T00:00:00"/>
    <d v="2015-06-22T00:00:00"/>
    <n v="-31.754999999999999"/>
    <n v="6"/>
    <n v="59.95"/>
    <x v="1289"/>
    <n v="9.0400000000000009"/>
    <x v="2"/>
    <x v="2"/>
    <n v="-0.52969140950792326"/>
    <n v="28.195000000000004"/>
    <x v="24"/>
    <s v="Jun 2015"/>
    <s v="Jun 2015  Week 25"/>
    <x v="1"/>
    <x v="1"/>
    <x v="0"/>
    <x v="1"/>
  </r>
  <r>
    <n v="1424"/>
    <s v="Robyn Zhou"/>
    <x v="3"/>
    <n v="0.05"/>
    <n v="8.0399999999999991"/>
    <n v="8.94"/>
    <x v="1"/>
    <x v="2"/>
    <x v="2"/>
    <x v="5"/>
    <x v="5"/>
    <s v="Fellowes Twister Kit, Gray/Clear, 3/pkg"/>
    <n v="0.4"/>
    <s v="United States"/>
    <x v="2"/>
    <x v="3"/>
    <x v="101"/>
    <x v="105"/>
    <d v="2015-06-20T00:00:00"/>
    <x v="5"/>
    <x v="5"/>
    <x v="168"/>
    <d v="2015-06-22T00:00:00"/>
    <d v="2015-06-22T00:00:00"/>
    <d v="2015-06-30T00:00:00"/>
    <d v="2015-06-22T00:00:00"/>
    <n v="-164.3948"/>
    <n v="15"/>
    <n v="121.36"/>
    <x v="1295"/>
    <n v="7.9899999999999993"/>
    <x v="2"/>
    <x v="2"/>
    <n v="-1.3546044825313119"/>
    <n v="-43.034800000000004"/>
    <x v="24"/>
    <s v="Jun 2015"/>
    <s v="Jun 2015  Week 25"/>
    <x v="1"/>
    <x v="1"/>
    <x v="0"/>
    <x v="1"/>
  </r>
  <r>
    <n v="2487"/>
    <s v="Michelle Bryant Phillips"/>
    <x v="3"/>
    <n v="0.04"/>
    <n v="3.08"/>
    <n v="0.99"/>
    <x v="1"/>
    <x v="0"/>
    <x v="2"/>
    <x v="13"/>
    <x v="5"/>
    <s v="Avery 481"/>
    <n v="0.37"/>
    <s v="United States"/>
    <x v="0"/>
    <x v="5"/>
    <x v="784"/>
    <x v="878"/>
    <d v="2015-06-20T00:00:00"/>
    <x v="5"/>
    <x v="5"/>
    <x v="168"/>
    <d v="2015-06-21T00:00:00"/>
    <d v="2015-06-21T00:00:00"/>
    <d v="2015-06-30T00:00:00"/>
    <d v="2015-06-21T00:00:00"/>
    <n v="257.08319999999998"/>
    <n v="14"/>
    <n v="43.41"/>
    <x v="1296"/>
    <n v="3.04"/>
    <x v="0"/>
    <x v="1"/>
    <n v="5.9222114720110577"/>
    <n v="300.4932"/>
    <x v="24"/>
    <s v="Jun 2015"/>
    <s v="Jun 2015  Week 25"/>
    <x v="1"/>
    <x v="1"/>
    <x v="0"/>
    <x v="1"/>
  </r>
  <r>
    <n v="2487"/>
    <s v="Michelle Bryant Phillips"/>
    <x v="3"/>
    <n v="0.1"/>
    <n v="2.78"/>
    <n v="1.25"/>
    <x v="1"/>
    <x v="0"/>
    <x v="2"/>
    <x v="2"/>
    <x v="2"/>
    <s v="Newell 318"/>
    <n v="0.59"/>
    <s v="United States"/>
    <x v="0"/>
    <x v="5"/>
    <x v="784"/>
    <x v="878"/>
    <d v="2015-06-20T00:00:00"/>
    <x v="5"/>
    <x v="5"/>
    <x v="168"/>
    <d v="2015-06-21T00:00:00"/>
    <d v="2015-06-21T00:00:00"/>
    <d v="2015-06-30T00:00:00"/>
    <d v="2015-06-21T00:00:00"/>
    <n v="0.78539999999999999"/>
    <n v="18"/>
    <n v="46.42"/>
    <x v="1296"/>
    <n v="2.6799999999999997"/>
    <x v="0"/>
    <x v="1"/>
    <n v="1.6919431279620853E-2"/>
    <n v="47.205400000000004"/>
    <x v="24"/>
    <s v="Jun 2015"/>
    <s v="Jun 2015  Week 25"/>
    <x v="1"/>
    <x v="1"/>
    <x v="1"/>
    <x v="1"/>
  </r>
  <r>
    <n v="2713"/>
    <s v="Lynda Banks"/>
    <x v="0"/>
    <n v="7.0000000000000007E-2"/>
    <n v="2.88"/>
    <n v="0.5"/>
    <x v="1"/>
    <x v="3"/>
    <x v="2"/>
    <x v="13"/>
    <x v="5"/>
    <s v="Avery 492"/>
    <n v="0.39"/>
    <s v="United States"/>
    <x v="1"/>
    <x v="25"/>
    <x v="837"/>
    <x v="941"/>
    <d v="2015-06-21T00:00:00"/>
    <x v="5"/>
    <x v="5"/>
    <x v="169"/>
    <d v="2015-06-24T00:00:00"/>
    <d v="2015-06-24T00:00:00"/>
    <d v="2015-06-30T00:00:00"/>
    <d v="2015-06-24T00:00:00"/>
    <n v="17.429400000000001"/>
    <n v="9"/>
    <n v="25.26"/>
    <x v="1297"/>
    <n v="2.81"/>
    <x v="1"/>
    <x v="0"/>
    <n v="0.69"/>
    <n v="42.689400000000006"/>
    <x v="25"/>
    <s v="Jun 2015"/>
    <s v="Jun 2015  Week 26"/>
    <x v="0"/>
    <x v="0"/>
    <x v="0"/>
    <x v="1"/>
  </r>
  <r>
    <n v="2713"/>
    <s v="Lynda Banks"/>
    <x v="0"/>
    <n v="0.03"/>
    <n v="348.21"/>
    <n v="40.19"/>
    <x v="0"/>
    <x v="3"/>
    <x v="0"/>
    <x v="0"/>
    <x v="0"/>
    <s v="Bretford CR4500 Series Slim Rectangular Table"/>
    <n v="0.62"/>
    <s v="United States"/>
    <x v="1"/>
    <x v="25"/>
    <x v="837"/>
    <x v="941"/>
    <d v="2015-06-21T00:00:00"/>
    <x v="5"/>
    <x v="5"/>
    <x v="169"/>
    <d v="2015-06-22T00:00:00"/>
    <d v="2015-06-22T00:00:00"/>
    <d v="2015-06-30T00:00:00"/>
    <d v="2015-06-22T00:00:00"/>
    <n v="-178.86959999999999"/>
    <n v="2"/>
    <n v="736.16"/>
    <x v="1297"/>
    <n v="348.18"/>
    <x v="1"/>
    <x v="1"/>
    <n v="-0.24297652684199086"/>
    <n v="557.29039999999998"/>
    <x v="25"/>
    <s v="Jun 2015"/>
    <s v="Jun 2015  Week 26"/>
    <x v="1"/>
    <x v="1"/>
    <x v="1"/>
    <x v="1"/>
  </r>
  <r>
    <n v="2049"/>
    <s v="Kenneth Pollock"/>
    <x v="1"/>
    <n v="0.03"/>
    <n v="15.28"/>
    <n v="1.99"/>
    <x v="1"/>
    <x v="3"/>
    <x v="1"/>
    <x v="1"/>
    <x v="1"/>
    <s v="Memorex 4.7GB DVD+R, 3/Pack"/>
    <n v="0.42"/>
    <s v="United States"/>
    <x v="0"/>
    <x v="21"/>
    <x v="838"/>
    <x v="942"/>
    <d v="2015-06-21T00:00:00"/>
    <x v="5"/>
    <x v="5"/>
    <x v="169"/>
    <d v="2015-06-23T00:00:00"/>
    <d v="2015-06-23T00:00:00"/>
    <d v="2015-06-30T00:00:00"/>
    <d v="2015-06-23T00:00:00"/>
    <n v="-266.68599999999998"/>
    <n v="19"/>
    <n v="290.98"/>
    <x v="1298"/>
    <n v="15.25"/>
    <x v="0"/>
    <x v="2"/>
    <n v="-0.91650972575434719"/>
    <n v="24.29400000000004"/>
    <x v="25"/>
    <s v="Jun 2015"/>
    <s v="Jun 2015  Week 26"/>
    <x v="0"/>
    <x v="0"/>
    <x v="0"/>
    <x v="1"/>
  </r>
  <r>
    <n v="2049"/>
    <s v="Kenneth Pollock"/>
    <x v="1"/>
    <n v="0.09"/>
    <n v="1.76"/>
    <n v="0.7"/>
    <x v="1"/>
    <x v="3"/>
    <x v="2"/>
    <x v="2"/>
    <x v="2"/>
    <s v="Newell 326"/>
    <n v="0.56000000000000005"/>
    <s v="United States"/>
    <x v="0"/>
    <x v="21"/>
    <x v="838"/>
    <x v="942"/>
    <d v="2015-06-21T00:00:00"/>
    <x v="5"/>
    <x v="5"/>
    <x v="169"/>
    <d v="2015-06-24T00:00:00"/>
    <d v="2015-06-24T00:00:00"/>
    <d v="2015-06-30T00:00:00"/>
    <d v="2015-06-24T00:00:00"/>
    <n v="-12.278"/>
    <n v="13"/>
    <n v="21.77"/>
    <x v="1298"/>
    <n v="1.67"/>
    <x v="0"/>
    <x v="0"/>
    <n v="-0.56398713826366564"/>
    <n v="9.4919999999999991"/>
    <x v="25"/>
    <s v="Jun 2015"/>
    <s v="Jun 2015  Week 26"/>
    <x v="1"/>
    <x v="1"/>
    <x v="1"/>
    <x v="1"/>
  </r>
  <r>
    <n v="2305"/>
    <s v="Pat Kinney"/>
    <x v="1"/>
    <n v="0"/>
    <n v="90.48"/>
    <n v="19.989999999999998"/>
    <x v="1"/>
    <x v="0"/>
    <x v="2"/>
    <x v="15"/>
    <x v="5"/>
    <s v="Tyvek® Side-Opening Peel &amp; Seel® Expanding Envelopes"/>
    <n v="0.4"/>
    <s v="United States"/>
    <x v="1"/>
    <x v="46"/>
    <x v="17"/>
    <x v="943"/>
    <d v="2015-06-21T00:00:00"/>
    <x v="5"/>
    <x v="5"/>
    <x v="169"/>
    <d v="2015-06-24T00:00:00"/>
    <d v="2015-06-24T00:00:00"/>
    <d v="2015-06-30T00:00:00"/>
    <d v="2015-06-24T00:00:00"/>
    <n v="800.25509999999997"/>
    <n v="12"/>
    <n v="1159.79"/>
    <x v="1299"/>
    <n v="90.48"/>
    <x v="1"/>
    <x v="0"/>
    <n v="0.69"/>
    <n v="1960.0450999999998"/>
    <x v="25"/>
    <s v="Jun 2015"/>
    <s v="Jun 2015  Week 26"/>
    <x v="0"/>
    <x v="0"/>
    <x v="0"/>
    <x v="1"/>
  </r>
  <r>
    <n v="648"/>
    <s v="Steve O'Brien"/>
    <x v="3"/>
    <n v="0.02"/>
    <n v="25.38"/>
    <n v="8.99"/>
    <x v="1"/>
    <x v="2"/>
    <x v="0"/>
    <x v="11"/>
    <x v="1"/>
    <s v="Executive Impressions 13&quot; Chairman Wall Clock"/>
    <n v="0.5"/>
    <s v="United States"/>
    <x v="1"/>
    <x v="10"/>
    <x v="839"/>
    <x v="944"/>
    <d v="2015-06-21T00:00:00"/>
    <x v="5"/>
    <x v="5"/>
    <x v="169"/>
    <d v="2015-06-22T00:00:00"/>
    <d v="2015-06-22T00:00:00"/>
    <d v="2015-06-30T00:00:00"/>
    <d v="2015-06-22T00:00:00"/>
    <n v="-10.36"/>
    <n v="1"/>
    <n v="34.11"/>
    <x v="1300"/>
    <n v="25.36"/>
    <x v="1"/>
    <x v="1"/>
    <n v="-0.30372324831427733"/>
    <n v="23.75"/>
    <x v="25"/>
    <s v="Jun 2015"/>
    <s v="Jun 2015  Week 26"/>
    <x v="0"/>
    <x v="0"/>
    <x v="0"/>
    <x v="1"/>
  </r>
  <r>
    <n v="792"/>
    <s v="Holly Pate"/>
    <x v="3"/>
    <n v="0.09"/>
    <n v="6.48"/>
    <n v="9.68"/>
    <x v="1"/>
    <x v="3"/>
    <x v="2"/>
    <x v="7"/>
    <x v="5"/>
    <s v="Xerox 1993"/>
    <n v="0.36"/>
    <s v="United States"/>
    <x v="1"/>
    <x v="19"/>
    <x v="840"/>
    <x v="945"/>
    <d v="2015-06-21T00:00:00"/>
    <x v="5"/>
    <x v="5"/>
    <x v="169"/>
    <d v="2015-06-22T00:00:00"/>
    <d v="2015-06-22T00:00:00"/>
    <d v="2015-06-30T00:00:00"/>
    <d v="2015-06-22T00:00:00"/>
    <n v="-204.16"/>
    <n v="16"/>
    <n v="99.92"/>
    <x v="1301"/>
    <n v="6.3900000000000006"/>
    <x v="1"/>
    <x v="1"/>
    <n v="-2.0432345876701361"/>
    <n v="-104.24"/>
    <x v="25"/>
    <s v="Jun 2015"/>
    <s v="Jun 2015  Week 26"/>
    <x v="0"/>
    <x v="0"/>
    <x v="0"/>
    <x v="1"/>
  </r>
  <r>
    <n v="1511"/>
    <s v="Joseph Dawson"/>
    <x v="0"/>
    <n v="0.09"/>
    <n v="20.98"/>
    <n v="1.49"/>
    <x v="1"/>
    <x v="3"/>
    <x v="2"/>
    <x v="5"/>
    <x v="5"/>
    <s v="Avery Legal 4-Ring Binder"/>
    <n v="0.35"/>
    <s v="United States"/>
    <x v="1"/>
    <x v="2"/>
    <x v="841"/>
    <x v="946"/>
    <d v="2015-06-22T00:00:00"/>
    <x v="5"/>
    <x v="5"/>
    <x v="170"/>
    <d v="2015-06-24T00:00:00"/>
    <d v="2015-06-24T00:00:00"/>
    <d v="2015-06-30T00:00:00"/>
    <d v="2015-06-24T00:00:00"/>
    <n v="199.1823"/>
    <n v="14"/>
    <n v="288.67"/>
    <x v="1302"/>
    <n v="20.89"/>
    <x v="1"/>
    <x v="2"/>
    <n v="0.69"/>
    <n v="487.85230000000001"/>
    <x v="25"/>
    <s v="Jun 2015"/>
    <s v="Jun 2015  Week 26"/>
    <x v="0"/>
    <x v="0"/>
    <x v="0"/>
    <x v="1"/>
  </r>
  <r>
    <n v="2874"/>
    <s v="Marian Willis"/>
    <x v="0"/>
    <n v="0.03"/>
    <n v="304.99"/>
    <n v="19.989999999999998"/>
    <x v="1"/>
    <x v="2"/>
    <x v="2"/>
    <x v="5"/>
    <x v="5"/>
    <s v="Ibico Hi-Tech Manual Binding System"/>
    <n v="0.4"/>
    <s v="United States"/>
    <x v="1"/>
    <x v="13"/>
    <x v="584"/>
    <x v="643"/>
    <d v="2015-06-22T00:00:00"/>
    <x v="5"/>
    <x v="5"/>
    <x v="170"/>
    <d v="2015-06-24T00:00:00"/>
    <d v="2015-06-24T00:00:00"/>
    <d v="2015-06-30T00:00:00"/>
    <d v="2015-06-24T00:00:00"/>
    <n v="4033.6089000000002"/>
    <n v="19"/>
    <n v="5845.81"/>
    <x v="1303"/>
    <n v="304.96000000000004"/>
    <x v="1"/>
    <x v="2"/>
    <n v="0.69"/>
    <n v="9879.4189000000006"/>
    <x v="25"/>
    <s v="Jun 2015"/>
    <s v="Jun 2015  Week 26"/>
    <x v="1"/>
    <x v="1"/>
    <x v="0"/>
    <x v="1"/>
  </r>
  <r>
    <n v="2874"/>
    <s v="Marian Willis"/>
    <x v="0"/>
    <n v="0.09"/>
    <n v="65.989999999999995"/>
    <n v="8.99"/>
    <x v="1"/>
    <x v="2"/>
    <x v="1"/>
    <x v="12"/>
    <x v="5"/>
    <s v="V 3600 Series"/>
    <n v="0.57999999999999996"/>
    <s v="United States"/>
    <x v="1"/>
    <x v="13"/>
    <x v="584"/>
    <x v="643"/>
    <d v="2015-06-22T00:00:00"/>
    <x v="5"/>
    <x v="5"/>
    <x v="170"/>
    <d v="2015-06-24T00:00:00"/>
    <d v="2015-06-24T00:00:00"/>
    <d v="2015-06-30T00:00:00"/>
    <d v="2015-06-24T00:00:00"/>
    <n v="141.7824"/>
    <n v="12"/>
    <n v="633.85"/>
    <x v="1303"/>
    <n v="65.899999999999991"/>
    <x v="1"/>
    <x v="2"/>
    <n v="0.22368446793405378"/>
    <n v="775.63239999999996"/>
    <x v="25"/>
    <s v="Jun 2015"/>
    <s v="Jun 2015  Week 26"/>
    <x v="1"/>
    <x v="1"/>
    <x v="1"/>
    <x v="1"/>
  </r>
  <r>
    <n v="2963"/>
    <s v="Frances Johnson"/>
    <x v="0"/>
    <n v="0.01"/>
    <n v="7.98"/>
    <n v="6.5"/>
    <x v="1"/>
    <x v="1"/>
    <x v="2"/>
    <x v="6"/>
    <x v="6"/>
    <s v="Iris Project Case"/>
    <n v="0.59"/>
    <s v="United States"/>
    <x v="3"/>
    <x v="36"/>
    <x v="842"/>
    <x v="947"/>
    <d v="2015-06-22T00:00:00"/>
    <x v="5"/>
    <x v="5"/>
    <x v="170"/>
    <d v="2015-06-23T00:00:00"/>
    <d v="2015-06-23T00:00:00"/>
    <d v="2015-06-30T00:00:00"/>
    <d v="2015-06-23T00:00:00"/>
    <n v="-34.591999999999999"/>
    <n v="4"/>
    <n v="34.909999999999997"/>
    <x v="1304"/>
    <n v="7.9700000000000006"/>
    <x v="3"/>
    <x v="1"/>
    <n v="-0.99089086221712985"/>
    <n v="0.31799999999999784"/>
    <x v="25"/>
    <s v="Jun 2015"/>
    <s v="Jun 2015  Week 26"/>
    <x v="0"/>
    <x v="0"/>
    <x v="0"/>
    <x v="1"/>
  </r>
  <r>
    <n v="3132"/>
    <s v="Anita Kang"/>
    <x v="1"/>
    <n v="0.1"/>
    <n v="180.98"/>
    <n v="26.2"/>
    <x v="0"/>
    <x v="3"/>
    <x v="0"/>
    <x v="9"/>
    <x v="3"/>
    <s v="Global Ergonomic Managers Chair"/>
    <n v="0.59"/>
    <s v="United States"/>
    <x v="1"/>
    <x v="10"/>
    <x v="731"/>
    <x v="816"/>
    <d v="2015-06-22T00:00:00"/>
    <x v="5"/>
    <x v="5"/>
    <x v="170"/>
    <d v="2015-06-23T00:00:00"/>
    <d v="2015-06-23T00:00:00"/>
    <d v="2015-06-30T00:00:00"/>
    <d v="2015-06-23T00:00:00"/>
    <n v="-64.664000000000001"/>
    <n v="3"/>
    <n v="519.41999999999996"/>
    <x v="1305"/>
    <n v="180.88"/>
    <x v="1"/>
    <x v="1"/>
    <n v="-0.1244927033999461"/>
    <n v="454.75599999999997"/>
    <x v="25"/>
    <s v="Jun 2015"/>
    <s v="Jun 2015  Week 26"/>
    <x v="1"/>
    <x v="1"/>
    <x v="0"/>
    <x v="1"/>
  </r>
  <r>
    <n v="437"/>
    <s v="Alice Berger McIntyre"/>
    <x v="2"/>
    <n v="0.05"/>
    <n v="125.99"/>
    <n v="8.08"/>
    <x v="1"/>
    <x v="0"/>
    <x v="1"/>
    <x v="12"/>
    <x v="5"/>
    <s v="StarTAC ST7762"/>
    <n v="0.56999999999999995"/>
    <s v="United States"/>
    <x v="3"/>
    <x v="35"/>
    <x v="843"/>
    <x v="948"/>
    <d v="2015-06-22T00:00:00"/>
    <x v="5"/>
    <x v="5"/>
    <x v="170"/>
    <d v="2015-06-27T00:00:00"/>
    <d v="2015-06-27T00:00:00"/>
    <d v="2015-06-30T00:00:00"/>
    <d v="2015-06-27T00:00:00"/>
    <n v="427.11840000000001"/>
    <n v="9"/>
    <n v="952.26"/>
    <x v="1306"/>
    <n v="125.94"/>
    <x v="3"/>
    <x v="3"/>
    <n v="0.44853128347300109"/>
    <n v="1379.3784000000001"/>
    <x v="25"/>
    <s v="Jun 2015"/>
    <s v="Jun 2015  Week 26"/>
    <x v="0"/>
    <x v="0"/>
    <x v="0"/>
    <x v="1"/>
  </r>
  <r>
    <n v="1127"/>
    <s v="Ray Grady"/>
    <x v="2"/>
    <n v="0.04"/>
    <n v="4.71"/>
    <n v="0.7"/>
    <x v="1"/>
    <x v="1"/>
    <x v="2"/>
    <x v="14"/>
    <x v="2"/>
    <s v="Plymouth Boxed Rubber Bands by Plymouth"/>
    <n v="0.8"/>
    <s v="United States"/>
    <x v="1"/>
    <x v="18"/>
    <x v="372"/>
    <x v="401"/>
    <d v="2015-06-22T00:00:00"/>
    <x v="5"/>
    <x v="5"/>
    <x v="170"/>
    <d v="2015-06-26T00:00:00"/>
    <d v="2015-06-26T00:00:00"/>
    <d v="2015-06-30T00:00:00"/>
    <d v="2015-06-26T00:00:00"/>
    <n v="4.53"/>
    <n v="19"/>
    <n v="90.52"/>
    <x v="1307"/>
    <n v="4.67"/>
    <x v="1"/>
    <x v="4"/>
    <n v="5.0044189129474156E-2"/>
    <n v="95.05"/>
    <x v="25"/>
    <s v="Jun 2015"/>
    <s v="Jun 2015  Week 26"/>
    <x v="1"/>
    <x v="1"/>
    <x v="0"/>
    <x v="1"/>
  </r>
  <r>
    <n v="1128"/>
    <s v="Kurt O'Connor"/>
    <x v="2"/>
    <n v="0.06"/>
    <n v="4.2"/>
    <n v="2.2599999999999998"/>
    <x v="1"/>
    <x v="1"/>
    <x v="2"/>
    <x v="7"/>
    <x v="2"/>
    <s v="Important Message Pads, 50 4-1/4 x 5-1/2 Forms per Pad"/>
    <n v="0.36"/>
    <s v="United States"/>
    <x v="1"/>
    <x v="18"/>
    <x v="844"/>
    <x v="949"/>
    <d v="2015-06-22T00:00:00"/>
    <x v="5"/>
    <x v="5"/>
    <x v="170"/>
    <d v="2015-06-27T00:00:00"/>
    <d v="2015-06-27T00:00:00"/>
    <d v="2015-06-30T00:00:00"/>
    <d v="2015-06-27T00:00:00"/>
    <n v="9.7799999999999994"/>
    <n v="13"/>
    <n v="55.97"/>
    <x v="1307"/>
    <n v="4.1400000000000006"/>
    <x v="1"/>
    <x v="3"/>
    <n v="0.17473646596390924"/>
    <n v="65.75"/>
    <x v="25"/>
    <s v="Jun 2015"/>
    <s v="Jun 2015  Week 26"/>
    <x v="0"/>
    <x v="0"/>
    <x v="1"/>
    <x v="1"/>
  </r>
  <r>
    <n v="2279"/>
    <s v="Lucille McGee"/>
    <x v="2"/>
    <n v="0.04"/>
    <n v="4.4800000000000004"/>
    <n v="2.5"/>
    <x v="2"/>
    <x v="2"/>
    <x v="2"/>
    <x v="15"/>
    <x v="5"/>
    <s v="Ampad #10 Peel &amp; Seel® Holiday Envelopes"/>
    <n v="0.37"/>
    <s v="United States"/>
    <x v="3"/>
    <x v="28"/>
    <x v="845"/>
    <x v="950"/>
    <d v="2015-06-22T00:00:00"/>
    <x v="5"/>
    <x v="5"/>
    <x v="170"/>
    <d v="2015-06-26T00:00:00"/>
    <d v="2015-06-26T00:00:00"/>
    <d v="2015-06-30T00:00:00"/>
    <d v="2015-06-26T00:00:00"/>
    <n v="10.32"/>
    <n v="7"/>
    <n v="35.93"/>
    <x v="1308"/>
    <n v="4.4400000000000004"/>
    <x v="3"/>
    <x v="4"/>
    <n v="0.28722516003339826"/>
    <n v="46.25"/>
    <x v="25"/>
    <s v="Jun 2015"/>
    <s v="Jun 2015  Week 26"/>
    <x v="0"/>
    <x v="0"/>
    <x v="0"/>
    <x v="1"/>
  </r>
  <r>
    <n v="101"/>
    <s v="Claudia Boyle"/>
    <x v="4"/>
    <n v="0.1"/>
    <n v="19.98"/>
    <n v="4"/>
    <x v="1"/>
    <x v="1"/>
    <x v="1"/>
    <x v="1"/>
    <x v="5"/>
    <s v="Belkin 105-Key Black Keyboard"/>
    <n v="0.68"/>
    <s v="United States"/>
    <x v="3"/>
    <x v="29"/>
    <x v="846"/>
    <x v="951"/>
    <d v="2015-06-22T00:00:00"/>
    <x v="5"/>
    <x v="5"/>
    <x v="170"/>
    <d v="2015-06-24T00:00:00"/>
    <d v="2015-06-24T00:00:00"/>
    <d v="2015-06-30T00:00:00"/>
    <d v="2015-06-24T00:00:00"/>
    <n v="-16.2"/>
    <n v="16"/>
    <n v="303.58999999999997"/>
    <x v="1309"/>
    <n v="19.88"/>
    <x v="3"/>
    <x v="2"/>
    <n v="-5.3361441417701508E-2"/>
    <n v="287.39"/>
    <x v="25"/>
    <s v="Jun 2015"/>
    <s v="Jun 2015  Week 26"/>
    <x v="0"/>
    <x v="0"/>
    <x v="0"/>
    <x v="1"/>
  </r>
  <r>
    <n v="102"/>
    <s v="Caroline Johnston"/>
    <x v="4"/>
    <n v="0.1"/>
    <n v="19.98"/>
    <n v="4"/>
    <x v="1"/>
    <x v="1"/>
    <x v="1"/>
    <x v="1"/>
    <x v="5"/>
    <s v="Belkin 105-Key Black Keyboard"/>
    <n v="0.68"/>
    <s v="United States"/>
    <x v="3"/>
    <x v="35"/>
    <x v="203"/>
    <x v="644"/>
    <d v="2015-06-22T00:00:00"/>
    <x v="5"/>
    <x v="5"/>
    <x v="170"/>
    <d v="2015-06-24T00:00:00"/>
    <d v="2015-06-24T00:00:00"/>
    <d v="2015-06-30T00:00:00"/>
    <d v="2015-06-24T00:00:00"/>
    <n v="-20.25"/>
    <n v="65"/>
    <n v="1233.32"/>
    <x v="1310"/>
    <n v="19.88"/>
    <x v="3"/>
    <x v="2"/>
    <n v="-1.641909642266403E-2"/>
    <n v="1213.07"/>
    <x v="25"/>
    <s v="Jun 2015"/>
    <s v="Jun 2015  Week 26"/>
    <x v="1"/>
    <x v="1"/>
    <x v="0"/>
    <x v="1"/>
  </r>
  <r>
    <n v="102"/>
    <s v="Caroline Johnston"/>
    <x v="4"/>
    <n v="0.09"/>
    <n v="2.88"/>
    <n v="1.49"/>
    <x v="1"/>
    <x v="1"/>
    <x v="2"/>
    <x v="5"/>
    <x v="5"/>
    <s v="Avery Durable Binders"/>
    <n v="0.36"/>
    <s v="United States"/>
    <x v="3"/>
    <x v="35"/>
    <x v="203"/>
    <x v="644"/>
    <d v="2015-06-22T00:00:00"/>
    <x v="5"/>
    <x v="5"/>
    <x v="170"/>
    <d v="2015-06-23T00:00:00"/>
    <d v="2015-06-23T00:00:00"/>
    <d v="2015-06-30T00:00:00"/>
    <d v="2015-06-23T00:00:00"/>
    <n v="-3.3809999999999998"/>
    <n v="17"/>
    <n v="47.31"/>
    <x v="1310"/>
    <n v="2.79"/>
    <x v="3"/>
    <x v="1"/>
    <n v="-7.1464806594800243E-2"/>
    <n v="43.929000000000002"/>
    <x v="25"/>
    <s v="Jun 2015"/>
    <s v="Jun 2015  Week 26"/>
    <x v="1"/>
    <x v="1"/>
    <x v="1"/>
    <x v="1"/>
  </r>
  <r>
    <n v="109"/>
    <s v="Tom McFarland"/>
    <x v="4"/>
    <n v="0.09"/>
    <n v="2.88"/>
    <n v="1.49"/>
    <x v="1"/>
    <x v="1"/>
    <x v="2"/>
    <x v="5"/>
    <x v="5"/>
    <s v="Avery Durable Binders"/>
    <n v="0.36"/>
    <s v="United States"/>
    <x v="3"/>
    <x v="33"/>
    <x v="847"/>
    <x v="952"/>
    <d v="2015-06-22T00:00:00"/>
    <x v="5"/>
    <x v="5"/>
    <x v="170"/>
    <d v="2015-06-23T00:00:00"/>
    <d v="2015-06-23T00:00:00"/>
    <d v="2015-06-30T00:00:00"/>
    <d v="2015-06-23T00:00:00"/>
    <n v="-2.7048000000000001"/>
    <n v="4"/>
    <n v="11.13"/>
    <x v="1309"/>
    <n v="2.79"/>
    <x v="3"/>
    <x v="1"/>
    <n v="-0.24301886792452829"/>
    <n v="8.4252000000000002"/>
    <x v="25"/>
    <s v="Jun 2015"/>
    <s v="Jun 2015  Week 26"/>
    <x v="0"/>
    <x v="0"/>
    <x v="0"/>
    <x v="1"/>
  </r>
  <r>
    <n v="522"/>
    <s v="Aaron Riggs"/>
    <x v="4"/>
    <n v="0.02"/>
    <n v="150.97999999999999"/>
    <n v="13.99"/>
    <x v="2"/>
    <x v="0"/>
    <x v="1"/>
    <x v="3"/>
    <x v="6"/>
    <s v="Canon MP41DH Printing Calculator"/>
    <n v="0.38"/>
    <s v="United States"/>
    <x v="2"/>
    <x v="14"/>
    <x v="221"/>
    <x v="953"/>
    <d v="2015-06-22T00:00:00"/>
    <x v="5"/>
    <x v="5"/>
    <x v="170"/>
    <d v="2015-06-24T00:00:00"/>
    <d v="2015-06-24T00:00:00"/>
    <d v="2015-06-30T00:00:00"/>
    <d v="2015-06-24T00:00:00"/>
    <n v="26.1"/>
    <n v="3"/>
    <n v="480.37"/>
    <x v="1311"/>
    <n v="150.95999999999998"/>
    <x v="2"/>
    <x v="2"/>
    <n v="5.4333118221371032E-2"/>
    <n v="506.47"/>
    <x v="25"/>
    <s v="Jun 2015"/>
    <s v="Jun 2015  Week 26"/>
    <x v="0"/>
    <x v="0"/>
    <x v="0"/>
    <x v="1"/>
  </r>
  <r>
    <n v="522"/>
    <s v="Aaron Riggs"/>
    <x v="4"/>
    <n v="0.1"/>
    <n v="5.43"/>
    <n v="0.95"/>
    <x v="1"/>
    <x v="0"/>
    <x v="2"/>
    <x v="7"/>
    <x v="2"/>
    <s v="Wirebound Message Book, 4 per Page"/>
    <n v="0.36"/>
    <s v="United States"/>
    <x v="2"/>
    <x v="14"/>
    <x v="221"/>
    <x v="953"/>
    <d v="2015-06-22T00:00:00"/>
    <x v="5"/>
    <x v="5"/>
    <x v="170"/>
    <d v="2015-06-24T00:00:00"/>
    <d v="2015-06-24T00:00:00"/>
    <d v="2015-06-30T00:00:00"/>
    <d v="2015-06-24T00:00:00"/>
    <n v="-2.58"/>
    <n v="1"/>
    <n v="5.76"/>
    <x v="1311"/>
    <n v="5.33"/>
    <x v="2"/>
    <x v="2"/>
    <n v="-0.44791666666666669"/>
    <n v="3.1799999999999997"/>
    <x v="25"/>
    <s v="Jun 2015"/>
    <s v="Jun 2015  Week 26"/>
    <x v="1"/>
    <x v="1"/>
    <x v="1"/>
    <x v="1"/>
  </r>
  <r>
    <n v="522"/>
    <s v="Aaron Riggs"/>
    <x v="4"/>
    <n v="0.01"/>
    <n v="179.29"/>
    <n v="29.21"/>
    <x v="0"/>
    <x v="0"/>
    <x v="0"/>
    <x v="0"/>
    <x v="0"/>
    <s v="Bevis Round Conference Table Top, X-Base"/>
    <n v="0.74"/>
    <s v="United States"/>
    <x v="2"/>
    <x v="14"/>
    <x v="221"/>
    <x v="953"/>
    <d v="2015-06-22T00:00:00"/>
    <x v="5"/>
    <x v="5"/>
    <x v="170"/>
    <d v="2015-06-23T00:00:00"/>
    <d v="2015-06-23T00:00:00"/>
    <d v="2015-06-30T00:00:00"/>
    <d v="2015-06-23T00:00:00"/>
    <n v="2800.12"/>
    <n v="21"/>
    <n v="3112.13"/>
    <x v="1311"/>
    <n v="179.28"/>
    <x v="2"/>
    <x v="1"/>
    <n v="0.8997439052995857"/>
    <n v="5912.25"/>
    <x v="25"/>
    <s v="Jun 2015"/>
    <s v="Jun 2015  Week 26"/>
    <x v="1"/>
    <x v="1"/>
    <x v="1"/>
    <x v="1"/>
  </r>
  <r>
    <n v="445"/>
    <s v="Judy Barrett"/>
    <x v="1"/>
    <n v="0.09"/>
    <n v="200.98"/>
    <n v="55.96"/>
    <x v="0"/>
    <x v="0"/>
    <x v="0"/>
    <x v="10"/>
    <x v="0"/>
    <s v="O'Sullivan Living Dimensions 3-Shelf Bookcases"/>
    <n v="0.75"/>
    <s v="United States"/>
    <x v="1"/>
    <x v="13"/>
    <x v="382"/>
    <x v="678"/>
    <d v="2015-06-23T00:00:00"/>
    <x v="5"/>
    <x v="5"/>
    <x v="171"/>
    <d v="2015-06-24T00:00:00"/>
    <d v="2015-06-24T00:00:00"/>
    <d v="2015-06-30T00:00:00"/>
    <d v="2015-06-24T00:00:00"/>
    <n v="-512.87199999999996"/>
    <n v="9"/>
    <n v="1766.68"/>
    <x v="1312"/>
    <n v="200.89"/>
    <x v="1"/>
    <x v="1"/>
    <n v="-0.29030271469649283"/>
    <n v="1253.808"/>
    <x v="25"/>
    <s v="Jun 2015"/>
    <s v="Jun 2015  Week 26"/>
    <x v="1"/>
    <x v="1"/>
    <x v="0"/>
    <x v="1"/>
  </r>
  <r>
    <n v="445"/>
    <s v="Judy Barrett"/>
    <x v="1"/>
    <n v="0.09"/>
    <n v="2.78"/>
    <n v="0.97"/>
    <x v="1"/>
    <x v="0"/>
    <x v="2"/>
    <x v="2"/>
    <x v="2"/>
    <s v="Newell 333"/>
    <n v="0.59"/>
    <s v="United States"/>
    <x v="1"/>
    <x v="13"/>
    <x v="382"/>
    <x v="678"/>
    <d v="2015-06-23T00:00:00"/>
    <x v="5"/>
    <x v="5"/>
    <x v="171"/>
    <d v="2015-06-24T00:00:00"/>
    <d v="2015-06-24T00:00:00"/>
    <d v="2015-06-30T00:00:00"/>
    <d v="2015-06-24T00:00:00"/>
    <n v="-3.7839999999999998"/>
    <n v="11"/>
    <n v="29.02"/>
    <x v="1312"/>
    <n v="2.69"/>
    <x v="1"/>
    <x v="1"/>
    <n v="-0.13039283252929015"/>
    <n v="25.236000000000001"/>
    <x v="25"/>
    <s v="Jun 2015"/>
    <s v="Jun 2015  Week 26"/>
    <x v="1"/>
    <x v="1"/>
    <x v="1"/>
    <x v="1"/>
  </r>
  <r>
    <n v="2333"/>
    <s v="Megan Woods"/>
    <x v="1"/>
    <n v="0.06"/>
    <n v="180.98"/>
    <n v="26.2"/>
    <x v="0"/>
    <x v="0"/>
    <x v="0"/>
    <x v="9"/>
    <x v="3"/>
    <s v="Global Ergonomic Managers Chair"/>
    <n v="0.59"/>
    <s v="United States"/>
    <x v="1"/>
    <x v="30"/>
    <x v="848"/>
    <x v="954"/>
    <d v="2015-06-23T00:00:00"/>
    <x v="5"/>
    <x v="5"/>
    <x v="171"/>
    <d v="2015-06-24T00:00:00"/>
    <d v="2015-06-24T00:00:00"/>
    <d v="2015-06-30T00:00:00"/>
    <d v="2015-06-24T00:00:00"/>
    <n v="-122.235"/>
    <n v="1"/>
    <n v="191.73"/>
    <x v="1313"/>
    <n v="180.92"/>
    <x v="1"/>
    <x v="1"/>
    <n v="-0.63753716163354723"/>
    <n v="69.49499999999999"/>
    <x v="25"/>
    <s v="Jun 2015"/>
    <s v="Jun 2015  Week 26"/>
    <x v="0"/>
    <x v="0"/>
    <x v="0"/>
    <x v="1"/>
  </r>
  <r>
    <n v="1548"/>
    <s v="John Bray"/>
    <x v="2"/>
    <n v="0"/>
    <n v="599.99"/>
    <n v="24.49"/>
    <x v="1"/>
    <x v="3"/>
    <x v="1"/>
    <x v="4"/>
    <x v="4"/>
    <s v="Canon Image Class D660 Copier"/>
    <n v="0.44"/>
    <s v="United States"/>
    <x v="1"/>
    <x v="2"/>
    <x v="696"/>
    <x v="955"/>
    <d v="2015-06-23T00:00:00"/>
    <x v="5"/>
    <x v="5"/>
    <x v="171"/>
    <d v="2015-06-25T00:00:00"/>
    <d v="2015-06-25T00:00:00"/>
    <d v="2015-06-30T00:00:00"/>
    <d v="2015-06-25T00:00:00"/>
    <n v="-367.16500000000002"/>
    <n v="18"/>
    <n v="11015.82"/>
    <x v="1314"/>
    <n v="599.99"/>
    <x v="1"/>
    <x v="2"/>
    <n v="-3.3330700755822083E-2"/>
    <n v="10648.654999999999"/>
    <x v="25"/>
    <s v="Jun 2015"/>
    <s v="Jun 2015  Week 26"/>
    <x v="0"/>
    <x v="0"/>
    <x v="0"/>
    <x v="1"/>
  </r>
  <r>
    <n v="2215"/>
    <s v="Christopher High"/>
    <x v="2"/>
    <n v="7.0000000000000007E-2"/>
    <n v="3.28"/>
    <n v="3.97"/>
    <x v="1"/>
    <x v="3"/>
    <x v="2"/>
    <x v="2"/>
    <x v="2"/>
    <s v="Newell 337"/>
    <n v="0.56000000000000005"/>
    <s v="United States"/>
    <x v="3"/>
    <x v="27"/>
    <x v="849"/>
    <x v="956"/>
    <d v="2015-06-23T00:00:00"/>
    <x v="5"/>
    <x v="5"/>
    <x v="171"/>
    <d v="2015-06-23T00:00:00"/>
    <d v="2015-06-23T00:00:00"/>
    <d v="2015-06-30T00:00:00"/>
    <d v="2015-06-23T00:00:00"/>
    <n v="-22.175999999999998"/>
    <n v="4"/>
    <n v="14.76"/>
    <x v="1315"/>
    <n v="3.21"/>
    <x v="3"/>
    <x v="6"/>
    <n v="-1.5024390243902439"/>
    <n v="-7.4159999999999986"/>
    <x v="25"/>
    <s v="Jun 2015"/>
    <s v="Jun 2015  Week 26"/>
    <x v="0"/>
    <x v="0"/>
    <x v="0"/>
    <x v="1"/>
  </r>
  <r>
    <n v="2216"/>
    <s v="Clara Kaplan"/>
    <x v="2"/>
    <n v="0.02"/>
    <n v="256.99"/>
    <n v="11.25"/>
    <x v="1"/>
    <x v="3"/>
    <x v="1"/>
    <x v="1"/>
    <x v="5"/>
    <s v="Hayes Optima 56K V.90 Internal Voice Modem"/>
    <n v="0.51"/>
    <s v="United States"/>
    <x v="3"/>
    <x v="27"/>
    <x v="613"/>
    <x v="674"/>
    <d v="2015-06-23T00:00:00"/>
    <x v="5"/>
    <x v="5"/>
    <x v="171"/>
    <d v="2015-06-30T00:00:00"/>
    <d v="2015-06-30T00:00:00"/>
    <d v="2015-06-30T00:00:00"/>
    <d v="2015-06-30T00:00:00"/>
    <n v="-214.10400000000001"/>
    <n v="3"/>
    <n v="808.44"/>
    <x v="1315"/>
    <n v="256.97000000000003"/>
    <x v="3"/>
    <x v="7"/>
    <n v="-0.26483598040670919"/>
    <n v="594.33600000000001"/>
    <x v="25"/>
    <s v="Jun 2015"/>
    <s v="Jun 2015  Week 26"/>
    <x v="0"/>
    <x v="0"/>
    <x v="1"/>
    <x v="1"/>
  </r>
  <r>
    <n v="2216"/>
    <s v="Clara Kaplan"/>
    <x v="2"/>
    <n v="0.01"/>
    <n v="6.48"/>
    <n v="5.14"/>
    <x v="1"/>
    <x v="3"/>
    <x v="2"/>
    <x v="7"/>
    <x v="5"/>
    <s v="Xerox 23"/>
    <n v="0.37"/>
    <s v="United States"/>
    <x v="3"/>
    <x v="27"/>
    <x v="613"/>
    <x v="674"/>
    <d v="2015-06-23T00:00:00"/>
    <x v="5"/>
    <x v="5"/>
    <x v="171"/>
    <d v="2015-06-25T00:00:00"/>
    <d v="2015-06-25T00:00:00"/>
    <d v="2015-06-30T00:00:00"/>
    <d v="2015-06-25T00:00:00"/>
    <n v="-26.936"/>
    <n v="10"/>
    <n v="67.41"/>
    <x v="1315"/>
    <n v="6.4700000000000006"/>
    <x v="3"/>
    <x v="2"/>
    <n v="-0.39958463136033229"/>
    <n v="40.473999999999997"/>
    <x v="25"/>
    <s v="Jun 2015"/>
    <s v="Jun 2015  Week 26"/>
    <x v="1"/>
    <x v="1"/>
    <x v="1"/>
    <x v="1"/>
  </r>
  <r>
    <n v="2352"/>
    <s v="Kerry Beach"/>
    <x v="3"/>
    <n v="0.09"/>
    <n v="71.37"/>
    <n v="69"/>
    <x v="1"/>
    <x v="2"/>
    <x v="0"/>
    <x v="0"/>
    <x v="4"/>
    <s v="Lesro Sheffield Collection Coffee Table, End Table, Center Table, Corner Table"/>
    <n v="0.68"/>
    <s v="United States"/>
    <x v="3"/>
    <x v="36"/>
    <x v="835"/>
    <x v="939"/>
    <d v="2015-06-23T00:00:00"/>
    <x v="5"/>
    <x v="5"/>
    <x v="171"/>
    <d v="2015-06-24T00:00:00"/>
    <d v="2015-06-24T00:00:00"/>
    <d v="2015-06-30T00:00:00"/>
    <d v="2015-06-24T00:00:00"/>
    <n v="-1537.1356000000001"/>
    <n v="19"/>
    <n v="1302.98"/>
    <x v="1316"/>
    <n v="71.28"/>
    <x v="3"/>
    <x v="1"/>
    <n v="-1.1797077468572044"/>
    <n v="-234.15560000000005"/>
    <x v="25"/>
    <s v="Jun 2015"/>
    <s v="Jun 2015  Week 26"/>
    <x v="1"/>
    <x v="1"/>
    <x v="0"/>
    <x v="1"/>
  </r>
  <r>
    <n v="2044"/>
    <s v="Jay Simon"/>
    <x v="2"/>
    <n v="0.09"/>
    <n v="20.99"/>
    <n v="2.5"/>
    <x v="1"/>
    <x v="3"/>
    <x v="1"/>
    <x v="12"/>
    <x v="2"/>
    <s v="Accessory37"/>
    <n v="0.81"/>
    <s v="United States"/>
    <x v="0"/>
    <x v="1"/>
    <x v="850"/>
    <x v="957"/>
    <d v="2015-06-24T00:00:00"/>
    <x v="5"/>
    <x v="5"/>
    <x v="172"/>
    <d v="2015-07-01T00:00:00"/>
    <d v="2015-07-01T00:00:00"/>
    <d v="2015-07-31T00:00:00"/>
    <d v="2015-07-01T00:00:00"/>
    <n v="-136.12200000000001"/>
    <n v="6"/>
    <n v="100.11"/>
    <x v="1317"/>
    <n v="20.9"/>
    <x v="0"/>
    <x v="7"/>
    <n v="-1.359724303266407"/>
    <n v="-36.012000000000015"/>
    <x v="25"/>
    <s v="Jun 2015"/>
    <s v="Jun 2015  Week 26"/>
    <x v="0"/>
    <x v="0"/>
    <x v="0"/>
    <x v="1"/>
  </r>
  <r>
    <n v="3325"/>
    <s v="Diane Barr"/>
    <x v="2"/>
    <n v="0"/>
    <n v="8.74"/>
    <n v="8.2899999999999991"/>
    <x v="1"/>
    <x v="1"/>
    <x v="2"/>
    <x v="15"/>
    <x v="5"/>
    <s v="#10- 4 1/8&quot; x 9 1/2&quot; Recycled Envelopes"/>
    <n v="0.38"/>
    <s v="United States"/>
    <x v="2"/>
    <x v="14"/>
    <x v="654"/>
    <x v="722"/>
    <d v="2015-06-24T00:00:00"/>
    <x v="5"/>
    <x v="5"/>
    <x v="172"/>
    <d v="2015-06-26T00:00:00"/>
    <d v="2015-06-26T00:00:00"/>
    <d v="2015-06-30T00:00:00"/>
    <d v="2015-06-26T00:00:00"/>
    <n v="-79.400000000000006"/>
    <n v="14"/>
    <n v="131.62"/>
    <x v="1318"/>
    <n v="8.74"/>
    <x v="2"/>
    <x v="2"/>
    <n v="-0.60325178544294178"/>
    <n v="52.22"/>
    <x v="25"/>
    <s v="Jun 2015"/>
    <s v="Jun 2015  Week 26"/>
    <x v="1"/>
    <x v="1"/>
    <x v="0"/>
    <x v="1"/>
  </r>
  <r>
    <n v="721"/>
    <s v="Melvin Duke"/>
    <x v="3"/>
    <n v="0.04"/>
    <n v="10.64"/>
    <n v="5.16"/>
    <x v="1"/>
    <x v="3"/>
    <x v="0"/>
    <x v="11"/>
    <x v="5"/>
    <s v="Eldon Expressions Punched Metal &amp; Wood Desk Accessories, Pewter &amp; Cherry"/>
    <n v="0.56999999999999995"/>
    <s v="United States"/>
    <x v="1"/>
    <x v="2"/>
    <x v="616"/>
    <x v="677"/>
    <d v="2015-06-24T00:00:00"/>
    <x v="5"/>
    <x v="5"/>
    <x v="172"/>
    <d v="2015-06-25T00:00:00"/>
    <d v="2015-06-25T00:00:00"/>
    <d v="2015-06-30T00:00:00"/>
    <d v="2015-06-25T00:00:00"/>
    <n v="24.096"/>
    <n v="6"/>
    <n v="66.900000000000006"/>
    <x v="1319"/>
    <n v="10.600000000000001"/>
    <x v="1"/>
    <x v="1"/>
    <n v="0.36017937219730939"/>
    <n v="90.996000000000009"/>
    <x v="25"/>
    <s v="Jun 2015"/>
    <s v="Jun 2015  Week 26"/>
    <x v="1"/>
    <x v="1"/>
    <x v="0"/>
    <x v="1"/>
  </r>
  <r>
    <n v="721"/>
    <s v="Melvin Duke"/>
    <x v="3"/>
    <n v="0.03"/>
    <n v="2.78"/>
    <n v="1.34"/>
    <x v="2"/>
    <x v="3"/>
    <x v="2"/>
    <x v="2"/>
    <x v="2"/>
    <s v="Prang Drawing Pencil Set"/>
    <n v="0.45"/>
    <s v="United States"/>
    <x v="1"/>
    <x v="2"/>
    <x v="616"/>
    <x v="677"/>
    <d v="2015-06-24T00:00:00"/>
    <x v="5"/>
    <x v="5"/>
    <x v="172"/>
    <d v="2015-06-26T00:00:00"/>
    <d v="2015-06-26T00:00:00"/>
    <d v="2015-06-30T00:00:00"/>
    <d v="2015-06-26T00:00:00"/>
    <n v="6.9720000000000004"/>
    <n v="15"/>
    <n v="43.13"/>
    <x v="1319"/>
    <n v="2.75"/>
    <x v="1"/>
    <x v="2"/>
    <n v="0.16165082309297474"/>
    <n v="50.102000000000004"/>
    <x v="25"/>
    <s v="Jun 2015"/>
    <s v="Jun 2015  Week 26"/>
    <x v="1"/>
    <x v="1"/>
    <x v="1"/>
    <x v="1"/>
  </r>
  <r>
    <n v="3084"/>
    <s v="Debbie Hsu"/>
    <x v="3"/>
    <n v="0.01"/>
    <n v="7.1"/>
    <n v="6.05"/>
    <x v="1"/>
    <x v="0"/>
    <x v="2"/>
    <x v="5"/>
    <x v="5"/>
    <s v="Wilson Jones Hanging View Binder, White, 1&quot;"/>
    <n v="0.39"/>
    <s v="United States"/>
    <x v="2"/>
    <x v="4"/>
    <x v="115"/>
    <x v="120"/>
    <d v="2015-06-24T00:00:00"/>
    <x v="5"/>
    <x v="5"/>
    <x v="172"/>
    <d v="2015-06-25T00:00:00"/>
    <d v="2015-06-25T00:00:00"/>
    <d v="2015-06-30T00:00:00"/>
    <d v="2015-06-25T00:00:00"/>
    <n v="-39.186250000000001"/>
    <n v="18"/>
    <n v="133.19"/>
    <x v="1320"/>
    <n v="7.09"/>
    <x v="2"/>
    <x v="1"/>
    <n v="-0.29421315414070126"/>
    <n v="94.003749999999997"/>
    <x v="25"/>
    <s v="Jun 2015"/>
    <s v="Jun 2015  Week 26"/>
    <x v="1"/>
    <x v="1"/>
    <x v="0"/>
    <x v="1"/>
  </r>
  <r>
    <n v="3084"/>
    <s v="Debbie Hsu"/>
    <x v="3"/>
    <n v="0.05"/>
    <n v="18.97"/>
    <n v="9.0299999999999994"/>
    <x v="1"/>
    <x v="0"/>
    <x v="2"/>
    <x v="7"/>
    <x v="5"/>
    <s v="Computer Printout Paper with Letter-Trim Perforations"/>
    <n v="0.37"/>
    <s v="United States"/>
    <x v="2"/>
    <x v="4"/>
    <x v="115"/>
    <x v="120"/>
    <d v="2015-06-24T00:00:00"/>
    <x v="5"/>
    <x v="5"/>
    <x v="172"/>
    <d v="2015-06-25T00:00:00"/>
    <d v="2015-06-25T00:00:00"/>
    <d v="2015-06-30T00:00:00"/>
    <d v="2015-06-25T00:00:00"/>
    <n v="-1.89"/>
    <n v="5"/>
    <n v="97.33"/>
    <x v="1320"/>
    <n v="18.919999999999998"/>
    <x v="2"/>
    <x v="1"/>
    <n v="-1.9418473235384773E-2"/>
    <n v="95.44"/>
    <x v="25"/>
    <s v="Jun 2015"/>
    <s v="Jun 2015  Week 26"/>
    <x v="1"/>
    <x v="1"/>
    <x v="1"/>
    <x v="1"/>
  </r>
  <r>
    <n v="1416"/>
    <s v="Betsy Gibson"/>
    <x v="1"/>
    <n v="0.04"/>
    <n v="46.89"/>
    <n v="5.0999999999999996"/>
    <x v="1"/>
    <x v="0"/>
    <x v="2"/>
    <x v="8"/>
    <x v="6"/>
    <s v="Bionaire Personal Warm Mist Humidifier/Vaporizer"/>
    <n v="0.46"/>
    <s v="United States"/>
    <x v="1"/>
    <x v="2"/>
    <x v="422"/>
    <x v="459"/>
    <d v="2015-06-25T00:00:00"/>
    <x v="5"/>
    <x v="5"/>
    <x v="173"/>
    <d v="2015-06-27T00:00:00"/>
    <d v="2015-06-27T00:00:00"/>
    <d v="2015-06-30T00:00:00"/>
    <d v="2015-06-27T00:00:00"/>
    <n v="87.12"/>
    <n v="4"/>
    <n v="182.61"/>
    <x v="1321"/>
    <n v="46.85"/>
    <x v="1"/>
    <x v="2"/>
    <n v="0.47708230655495315"/>
    <n v="269.73"/>
    <x v="25"/>
    <s v="Jun 2015"/>
    <s v="Jun 2015  Week 26"/>
    <x v="1"/>
    <x v="1"/>
    <x v="0"/>
    <x v="1"/>
  </r>
  <r>
    <n v="1551"/>
    <s v="Laurence Flowers"/>
    <x v="2"/>
    <n v="7.0000000000000007E-2"/>
    <n v="17.7"/>
    <n v="9.4700000000000006"/>
    <x v="1"/>
    <x v="1"/>
    <x v="2"/>
    <x v="6"/>
    <x v="5"/>
    <s v="Portfile® Personal File Boxes"/>
    <n v="0.59"/>
    <s v="United States"/>
    <x v="0"/>
    <x v="0"/>
    <x v="851"/>
    <x v="958"/>
    <d v="2015-06-25T00:00:00"/>
    <x v="5"/>
    <x v="5"/>
    <x v="173"/>
    <d v="2015-07-01T00:00:00"/>
    <d v="2015-07-01T00:00:00"/>
    <d v="2015-07-31T00:00:00"/>
    <d v="2015-07-01T00:00:00"/>
    <n v="-243.54400000000001"/>
    <n v="18"/>
    <n v="300.67"/>
    <x v="1322"/>
    <n v="17.63"/>
    <x v="0"/>
    <x v="9"/>
    <n v="-0.81000432367712105"/>
    <n v="57.126000000000005"/>
    <x v="25"/>
    <s v="Jun 2015"/>
    <s v="Jun 2015  Week 26"/>
    <x v="0"/>
    <x v="0"/>
    <x v="0"/>
    <x v="1"/>
  </r>
  <r>
    <n v="3128"/>
    <s v="Cathy Burgess"/>
    <x v="2"/>
    <n v="0.08"/>
    <n v="3.69"/>
    <n v="2.5"/>
    <x v="1"/>
    <x v="0"/>
    <x v="2"/>
    <x v="15"/>
    <x v="5"/>
    <s v="Colored Envelopes"/>
    <n v="0.39"/>
    <s v="United States"/>
    <x v="0"/>
    <x v="17"/>
    <x v="852"/>
    <x v="959"/>
    <d v="2015-06-25T00:00:00"/>
    <x v="5"/>
    <x v="5"/>
    <x v="173"/>
    <d v="2015-06-30T00:00:00"/>
    <d v="2015-06-30T00:00:00"/>
    <d v="2015-06-30T00:00:00"/>
    <d v="2015-06-30T00:00:00"/>
    <n v="-139.07599999999999"/>
    <n v="9"/>
    <n v="31.98"/>
    <x v="1323"/>
    <n v="3.61"/>
    <x v="0"/>
    <x v="3"/>
    <n v="-4.3488430268918075"/>
    <n v="-107.09599999999999"/>
    <x v="25"/>
    <s v="Jun 2015"/>
    <s v="Jun 2015  Week 26"/>
    <x v="0"/>
    <x v="0"/>
    <x v="0"/>
    <x v="1"/>
  </r>
  <r>
    <n v="3176"/>
    <s v="Jackie McCullough"/>
    <x v="2"/>
    <n v="0.02"/>
    <n v="58.14"/>
    <n v="36.61"/>
    <x v="0"/>
    <x v="1"/>
    <x v="0"/>
    <x v="10"/>
    <x v="0"/>
    <s v="O'Sullivan 3-Shelf Heavy-Duty Bookcases"/>
    <n v="0.61"/>
    <s v="United States"/>
    <x v="0"/>
    <x v="12"/>
    <x v="690"/>
    <x v="769"/>
    <d v="2015-06-25T00:00:00"/>
    <x v="5"/>
    <x v="5"/>
    <x v="173"/>
    <d v="2015-07-01T00:00:00"/>
    <d v="2015-07-01T00:00:00"/>
    <d v="2015-07-31T00:00:00"/>
    <d v="2015-07-01T00:00:00"/>
    <n v="0.25800000000000001"/>
    <n v="22"/>
    <n v="1358.02"/>
    <x v="1324"/>
    <n v="58.12"/>
    <x v="0"/>
    <x v="9"/>
    <n v="1.8998247448491186E-4"/>
    <n v="1358.278"/>
    <x v="25"/>
    <s v="Jun 2015"/>
    <s v="Jun 2015  Week 26"/>
    <x v="1"/>
    <x v="1"/>
    <x v="0"/>
    <x v="1"/>
  </r>
  <r>
    <n v="3176"/>
    <s v="Jackie McCullough"/>
    <x v="2"/>
    <n v="0.03"/>
    <n v="15.57"/>
    <n v="1.39"/>
    <x v="1"/>
    <x v="1"/>
    <x v="2"/>
    <x v="15"/>
    <x v="5"/>
    <s v="Park Ridge™ Embossed Executive Business Envelopes"/>
    <n v="0.38"/>
    <s v="United States"/>
    <x v="0"/>
    <x v="12"/>
    <x v="690"/>
    <x v="769"/>
    <d v="2015-06-25T00:00:00"/>
    <x v="5"/>
    <x v="5"/>
    <x v="173"/>
    <d v="2015-07-01T00:00:00"/>
    <d v="2015-07-01T00:00:00"/>
    <d v="2015-07-31T00:00:00"/>
    <d v="2015-07-01T00:00:00"/>
    <n v="63.222000000000001"/>
    <n v="22"/>
    <n v="358.84"/>
    <x v="1324"/>
    <n v="15.540000000000001"/>
    <x v="0"/>
    <x v="9"/>
    <n v="0.17618437186489802"/>
    <n v="422.06199999999995"/>
    <x v="25"/>
    <s v="Jun 2015"/>
    <s v="Jun 2015  Week 26"/>
    <x v="1"/>
    <x v="1"/>
    <x v="1"/>
    <x v="1"/>
  </r>
  <r>
    <n v="447"/>
    <s v="Valerie Moon"/>
    <x v="3"/>
    <n v="0.04"/>
    <n v="130.97999999999999"/>
    <n v="30"/>
    <x v="0"/>
    <x v="3"/>
    <x v="0"/>
    <x v="9"/>
    <x v="3"/>
    <s v="Office Star - Contemporary Task Swivel chair with 2-way adjustable arms, Plum"/>
    <n v="0.78"/>
    <s v="United States"/>
    <x v="1"/>
    <x v="7"/>
    <x v="465"/>
    <x v="960"/>
    <d v="2015-06-25T00:00:00"/>
    <x v="5"/>
    <x v="5"/>
    <x v="173"/>
    <d v="2015-06-28T00:00:00"/>
    <d v="2015-06-28T00:00:00"/>
    <d v="2015-06-30T00:00:00"/>
    <d v="2015-06-28T00:00:00"/>
    <n v="-82.903999999999996"/>
    <n v="1"/>
    <n v="159.51"/>
    <x v="1325"/>
    <n v="130.94"/>
    <x v="1"/>
    <x v="0"/>
    <n v="-0.51974170898376282"/>
    <n v="76.605999999999995"/>
    <x v="25"/>
    <s v="Jun 2015"/>
    <s v="Jun 2015  Week 26"/>
    <x v="0"/>
    <x v="0"/>
    <x v="0"/>
    <x v="1"/>
  </r>
  <r>
    <n v="447"/>
    <s v="Valerie Moon"/>
    <x v="3"/>
    <n v="0.05"/>
    <n v="200.99"/>
    <n v="4.2"/>
    <x v="1"/>
    <x v="3"/>
    <x v="1"/>
    <x v="12"/>
    <x v="5"/>
    <s v="2160i"/>
    <n v="0.59"/>
    <s v="United States"/>
    <x v="1"/>
    <x v="7"/>
    <x v="465"/>
    <x v="960"/>
    <d v="2015-06-25T00:00:00"/>
    <x v="5"/>
    <x v="5"/>
    <x v="173"/>
    <d v="2015-06-25T00:00:00"/>
    <d v="2015-06-25T00:00:00"/>
    <d v="2015-06-30T00:00:00"/>
    <d v="2015-06-25T00:00:00"/>
    <n v="1268.8064999999999"/>
    <n v="11"/>
    <n v="1838.85"/>
    <x v="1325"/>
    <n v="200.94"/>
    <x v="1"/>
    <x v="6"/>
    <n v="0.69"/>
    <n v="3107.6565000000001"/>
    <x v="25"/>
    <s v="Jun 2015"/>
    <s v="Jun 2015  Week 26"/>
    <x v="1"/>
    <x v="1"/>
    <x v="1"/>
    <x v="1"/>
  </r>
  <r>
    <n v="1419"/>
    <s v="Brooke Lancaster"/>
    <x v="3"/>
    <n v="0.01"/>
    <n v="124.49"/>
    <n v="51.94"/>
    <x v="0"/>
    <x v="0"/>
    <x v="0"/>
    <x v="0"/>
    <x v="0"/>
    <s v="Bevis 36 x 72 Conference Tables"/>
    <n v="0.63"/>
    <s v="United States"/>
    <x v="1"/>
    <x v="2"/>
    <x v="580"/>
    <x v="875"/>
    <d v="2015-06-25T00:00:00"/>
    <x v="5"/>
    <x v="5"/>
    <x v="173"/>
    <d v="2015-06-26T00:00:00"/>
    <d v="2015-06-26T00:00:00"/>
    <d v="2015-06-30T00:00:00"/>
    <d v="2015-06-26T00:00:00"/>
    <n v="-94.674644999999998"/>
    <n v="18"/>
    <n v="2376.12"/>
    <x v="1321"/>
    <n v="124.47999999999999"/>
    <x v="1"/>
    <x v="1"/>
    <n v="-3.9844218726326958E-2"/>
    <n v="2281.4453549999998"/>
    <x v="25"/>
    <s v="Jun 2015"/>
    <s v="Jun 2015  Week 26"/>
    <x v="0"/>
    <x v="0"/>
    <x v="0"/>
    <x v="1"/>
  </r>
  <r>
    <n v="1442"/>
    <s v="Rodney Field"/>
    <x v="3"/>
    <n v="0.04"/>
    <n v="177.98"/>
    <n v="0.99"/>
    <x v="1"/>
    <x v="3"/>
    <x v="2"/>
    <x v="8"/>
    <x v="5"/>
    <s v="Kensington 7 Outlet MasterPiece Power Center"/>
    <n v="0.56000000000000005"/>
    <s v="United States"/>
    <x v="1"/>
    <x v="6"/>
    <x v="232"/>
    <x v="245"/>
    <d v="2015-06-25T00:00:00"/>
    <x v="5"/>
    <x v="5"/>
    <x v="173"/>
    <d v="2015-06-27T00:00:00"/>
    <d v="2015-06-27T00:00:00"/>
    <d v="2015-06-30T00:00:00"/>
    <d v="2015-06-27T00:00:00"/>
    <n v="1909.8855000000001"/>
    <n v="15"/>
    <n v="2767.95"/>
    <x v="1326"/>
    <n v="177.94"/>
    <x v="1"/>
    <x v="2"/>
    <n v="0.69000000000000006"/>
    <n v="4677.8355000000001"/>
    <x v="25"/>
    <s v="Jun 2015"/>
    <s v="Jun 2015  Week 26"/>
    <x v="1"/>
    <x v="1"/>
    <x v="0"/>
    <x v="1"/>
  </r>
  <r>
    <n v="2903"/>
    <s v="Frances Powers"/>
    <x v="3"/>
    <n v="0.06"/>
    <n v="70.89"/>
    <n v="89.3"/>
    <x v="0"/>
    <x v="0"/>
    <x v="0"/>
    <x v="0"/>
    <x v="0"/>
    <s v="KI Conference Tables"/>
    <n v="0.72"/>
    <s v="United States"/>
    <x v="3"/>
    <x v="27"/>
    <x v="853"/>
    <x v="961"/>
    <d v="2015-06-25T00:00:00"/>
    <x v="5"/>
    <x v="5"/>
    <x v="173"/>
    <d v="2015-06-25T00:00:00"/>
    <d v="2015-06-25T00:00:00"/>
    <d v="2015-06-30T00:00:00"/>
    <d v="2015-06-25T00:00:00"/>
    <n v="65.077020000000005"/>
    <n v="6"/>
    <n v="364.26"/>
    <x v="1327"/>
    <n v="70.83"/>
    <x v="3"/>
    <x v="6"/>
    <n v="0.17865541097018614"/>
    <n v="429.33702"/>
    <x v="25"/>
    <s v="Jun 2015"/>
    <s v="Jun 2015  Week 26"/>
    <x v="0"/>
    <x v="0"/>
    <x v="0"/>
    <x v="1"/>
  </r>
  <r>
    <n v="3261"/>
    <s v="Steven Long"/>
    <x v="3"/>
    <n v="7.0000000000000007E-2"/>
    <n v="105.34"/>
    <n v="24.49"/>
    <x v="2"/>
    <x v="1"/>
    <x v="0"/>
    <x v="11"/>
    <x v="4"/>
    <s v="Deflect-o DuraMat Antistatic Studded Beveled Mat for Medium Pile Carpeting"/>
    <n v="0.61"/>
    <s v="United States"/>
    <x v="1"/>
    <x v="25"/>
    <x v="854"/>
    <x v="962"/>
    <d v="2015-06-25T00:00:00"/>
    <x v="5"/>
    <x v="5"/>
    <x v="173"/>
    <d v="2015-06-26T00:00:00"/>
    <d v="2015-06-26T00:00:00"/>
    <d v="2015-06-30T00:00:00"/>
    <d v="2015-06-26T00:00:00"/>
    <n v="710.67240000000004"/>
    <n v="10"/>
    <n v="1029.96"/>
    <x v="1328"/>
    <n v="105.27000000000001"/>
    <x v="1"/>
    <x v="1"/>
    <n v="0.69000000000000006"/>
    <n v="1740.6324"/>
    <x v="25"/>
    <s v="Jun 2015"/>
    <s v="Jun 2015  Week 26"/>
    <x v="0"/>
    <x v="0"/>
    <x v="0"/>
    <x v="1"/>
  </r>
  <r>
    <n v="2197"/>
    <s v="Karen O'Donnell"/>
    <x v="0"/>
    <n v="0.08"/>
    <n v="100.97"/>
    <n v="7.18"/>
    <x v="1"/>
    <x v="0"/>
    <x v="1"/>
    <x v="1"/>
    <x v="5"/>
    <s v="Gyration Ultra Cordless Optical Suite"/>
    <n v="0.46"/>
    <s v="United States"/>
    <x v="3"/>
    <x v="11"/>
    <x v="529"/>
    <x v="963"/>
    <d v="2015-06-26T00:00:00"/>
    <x v="5"/>
    <x v="5"/>
    <x v="174"/>
    <d v="2015-06-27T00:00:00"/>
    <d v="2015-06-27T00:00:00"/>
    <d v="2015-06-30T00:00:00"/>
    <d v="2015-06-27T00:00:00"/>
    <n v="126.22499999999999"/>
    <n v="7"/>
    <n v="650.25"/>
    <x v="1329"/>
    <n v="100.89"/>
    <x v="3"/>
    <x v="1"/>
    <n v="0.19411764705882353"/>
    <n v="776.47500000000002"/>
    <x v="25"/>
    <s v="Jun 2015"/>
    <s v="Jun 2015  Week 26"/>
    <x v="0"/>
    <x v="0"/>
    <x v="0"/>
    <x v="1"/>
  </r>
  <r>
    <n v="2197"/>
    <s v="Karen O'Donnell"/>
    <x v="0"/>
    <n v="0"/>
    <n v="13.4"/>
    <n v="4.95"/>
    <x v="1"/>
    <x v="0"/>
    <x v="0"/>
    <x v="11"/>
    <x v="1"/>
    <s v="Electrix 20W Halogen Replacement Bulb for Zoom-In Desk Lamp"/>
    <n v="0.37"/>
    <s v="United States"/>
    <x v="3"/>
    <x v="11"/>
    <x v="529"/>
    <x v="963"/>
    <d v="2015-06-26T00:00:00"/>
    <x v="5"/>
    <x v="5"/>
    <x v="174"/>
    <d v="2015-06-27T00:00:00"/>
    <d v="2015-06-27T00:00:00"/>
    <d v="2015-06-30T00:00:00"/>
    <d v="2015-06-27T00:00:00"/>
    <n v="187.7628"/>
    <n v="19"/>
    <n v="272.12"/>
    <x v="1329"/>
    <n v="13.4"/>
    <x v="3"/>
    <x v="1"/>
    <n v="0.69"/>
    <n v="459.88279999999997"/>
    <x v="25"/>
    <s v="Jun 2015"/>
    <s v="Jun 2015  Week 26"/>
    <x v="1"/>
    <x v="1"/>
    <x v="1"/>
    <x v="1"/>
  </r>
  <r>
    <n v="2062"/>
    <s v="Alfred Singh"/>
    <x v="2"/>
    <n v="0.04"/>
    <n v="291.73"/>
    <n v="48.8"/>
    <x v="0"/>
    <x v="3"/>
    <x v="0"/>
    <x v="9"/>
    <x v="3"/>
    <s v="Hon 4070 Series Pagoda™ Armless Upholstered Stacking Chairs"/>
    <n v="0.56000000000000005"/>
    <s v="United States"/>
    <x v="0"/>
    <x v="21"/>
    <x v="228"/>
    <x v="241"/>
    <d v="2015-06-26T00:00:00"/>
    <x v="5"/>
    <x v="5"/>
    <x v="174"/>
    <d v="2015-06-30T00:00:00"/>
    <d v="2015-06-30T00:00:00"/>
    <d v="2015-06-30T00:00:00"/>
    <d v="2015-06-30T00:00:00"/>
    <n v="-115.90389999999999"/>
    <n v="22"/>
    <n v="6676.61"/>
    <x v="1330"/>
    <n v="291.69"/>
    <x v="0"/>
    <x v="4"/>
    <n v="-1.7359693017863855E-2"/>
    <n v="6560.7060999999994"/>
    <x v="25"/>
    <s v="Jun 2015"/>
    <s v="Jun 2015  Week 26"/>
    <x v="1"/>
    <x v="1"/>
    <x v="0"/>
    <x v="1"/>
  </r>
  <r>
    <n v="2587"/>
    <s v="Eugene H Walsh"/>
    <x v="3"/>
    <n v="0.02"/>
    <n v="22.72"/>
    <n v="8.99"/>
    <x v="1"/>
    <x v="2"/>
    <x v="0"/>
    <x v="11"/>
    <x v="1"/>
    <s v="Executive Impressions 14&quot; Two-Color Numerals Wall Clock"/>
    <n v="0.44"/>
    <s v="United States"/>
    <x v="1"/>
    <x v="30"/>
    <x v="396"/>
    <x v="431"/>
    <d v="2015-06-26T00:00:00"/>
    <x v="5"/>
    <x v="5"/>
    <x v="174"/>
    <d v="2015-06-26T00:00:00"/>
    <d v="2015-06-26T00:00:00"/>
    <d v="2015-06-30T00:00:00"/>
    <d v="2015-06-26T00:00:00"/>
    <n v="200.0172"/>
    <n v="12"/>
    <n v="289.88"/>
    <x v="1331"/>
    <n v="22.7"/>
    <x v="1"/>
    <x v="6"/>
    <n v="0.69000000000000006"/>
    <n v="489.8972"/>
    <x v="25"/>
    <s v="Jun 2015"/>
    <s v="Jun 2015  Week 26"/>
    <x v="1"/>
    <x v="1"/>
    <x v="0"/>
    <x v="1"/>
  </r>
  <r>
    <n v="1380"/>
    <s v="Jeanne Walker"/>
    <x v="2"/>
    <n v="0.05"/>
    <n v="2.89"/>
    <n v="0.5"/>
    <x v="1"/>
    <x v="2"/>
    <x v="2"/>
    <x v="13"/>
    <x v="5"/>
    <s v="Avery 498"/>
    <n v="0.38"/>
    <s v="United States"/>
    <x v="3"/>
    <x v="47"/>
    <x v="535"/>
    <x v="964"/>
    <d v="2015-06-27T00:00:00"/>
    <x v="5"/>
    <x v="5"/>
    <x v="175"/>
    <d v="2015-07-03T00:00:00"/>
    <d v="2015-07-03T00:00:00"/>
    <d v="2015-07-31T00:00:00"/>
    <d v="2015-07-03T00:00:00"/>
    <n v="18.0642"/>
    <n v="9"/>
    <n v="26.18"/>
    <x v="1332"/>
    <n v="2.8400000000000003"/>
    <x v="3"/>
    <x v="9"/>
    <n v="0.69"/>
    <n v="44.244199999999999"/>
    <x v="25"/>
    <s v="Jun 2015"/>
    <s v="Jun 2015  Week 26"/>
    <x v="0"/>
    <x v="0"/>
    <x v="0"/>
    <x v="1"/>
  </r>
  <r>
    <n v="936"/>
    <s v="Robyn Garner"/>
    <x v="3"/>
    <n v="0.05"/>
    <n v="5.98"/>
    <n v="5.46"/>
    <x v="1"/>
    <x v="3"/>
    <x v="2"/>
    <x v="7"/>
    <x v="5"/>
    <s v="Xerox 1983"/>
    <n v="0.36"/>
    <s v="United States"/>
    <x v="2"/>
    <x v="8"/>
    <x v="336"/>
    <x v="363"/>
    <d v="2015-06-27T00:00:00"/>
    <x v="5"/>
    <x v="5"/>
    <x v="175"/>
    <d v="2015-06-27T00:00:00"/>
    <d v="2015-06-27T00:00:00"/>
    <d v="2015-06-30T00:00:00"/>
    <d v="2015-06-27T00:00:00"/>
    <n v="-31.885000000000002"/>
    <n v="17"/>
    <n v="104.95"/>
    <x v="1333"/>
    <n v="5.9300000000000006"/>
    <x v="2"/>
    <x v="6"/>
    <n v="-0.30381133873272986"/>
    <n v="73.064999999999998"/>
    <x v="25"/>
    <s v="Jun 2015"/>
    <s v="Jun 2015  Week 26"/>
    <x v="1"/>
    <x v="1"/>
    <x v="0"/>
    <x v="1"/>
  </r>
  <r>
    <n v="937"/>
    <s v="Kelly Shaw"/>
    <x v="3"/>
    <n v="0.01"/>
    <n v="65.989999999999995"/>
    <n v="3.99"/>
    <x v="1"/>
    <x v="3"/>
    <x v="1"/>
    <x v="12"/>
    <x v="5"/>
    <s v="StarTAC 7760"/>
    <n v="0.59"/>
    <s v="United States"/>
    <x v="2"/>
    <x v="8"/>
    <x v="259"/>
    <x v="273"/>
    <d v="2015-06-27T00:00:00"/>
    <x v="5"/>
    <x v="5"/>
    <x v="175"/>
    <d v="2015-06-28T00:00:00"/>
    <d v="2015-06-28T00:00:00"/>
    <d v="2015-06-30T00:00:00"/>
    <d v="2015-06-28T00:00:00"/>
    <n v="-95.210499999999996"/>
    <n v="3"/>
    <n v="166.59"/>
    <x v="1333"/>
    <n v="65.97999999999999"/>
    <x v="2"/>
    <x v="1"/>
    <n v="-0.57152590191488084"/>
    <n v="71.379500000000007"/>
    <x v="25"/>
    <s v="Jun 2015"/>
    <s v="Jun 2015  Week 26"/>
    <x v="0"/>
    <x v="0"/>
    <x v="1"/>
    <x v="1"/>
  </r>
  <r>
    <n v="2617"/>
    <s v="Gerald Crabtree"/>
    <x v="3"/>
    <n v="0.1"/>
    <n v="3.25"/>
    <n v="49"/>
    <x v="1"/>
    <x v="3"/>
    <x v="2"/>
    <x v="8"/>
    <x v="4"/>
    <s v="Bravo II™ Megaboss® 12-Amp Hard Body Upright, Replacement Belts, 2 Belts per Pack"/>
    <n v="0.56000000000000005"/>
    <s v="United States"/>
    <x v="1"/>
    <x v="46"/>
    <x v="855"/>
    <x v="965"/>
    <d v="2015-06-27T00:00:00"/>
    <x v="5"/>
    <x v="5"/>
    <x v="175"/>
    <d v="2015-06-28T00:00:00"/>
    <d v="2015-06-28T00:00:00"/>
    <d v="2015-06-30T00:00:00"/>
    <d v="2015-06-28T00:00:00"/>
    <n v="-286.245"/>
    <n v="6"/>
    <n v="40.69"/>
    <x v="1334"/>
    <n v="3.15"/>
    <x v="1"/>
    <x v="1"/>
    <n v="-7.0347751290243306"/>
    <n v="-245.55500000000001"/>
    <x v="25"/>
    <s v="Jun 2015"/>
    <s v="Jun 2015  Week 26"/>
    <x v="0"/>
    <x v="0"/>
    <x v="0"/>
    <x v="1"/>
  </r>
  <r>
    <n v="2987"/>
    <s v="Natalie Watts"/>
    <x v="0"/>
    <n v="0.09"/>
    <n v="100.98"/>
    <n v="35.840000000000003"/>
    <x v="0"/>
    <x v="2"/>
    <x v="0"/>
    <x v="10"/>
    <x v="0"/>
    <s v="Bush Westfield Collection Bookcases, Fully Assembled"/>
    <n v="0.62"/>
    <s v="United States"/>
    <x v="1"/>
    <x v="20"/>
    <x v="856"/>
    <x v="966"/>
    <d v="2015-06-28T00:00:00"/>
    <x v="5"/>
    <x v="5"/>
    <x v="176"/>
    <d v="2015-06-28T00:00:00"/>
    <d v="2015-06-28T00:00:00"/>
    <d v="2015-06-30T00:00:00"/>
    <d v="2015-06-28T00:00:00"/>
    <n v="-103.624"/>
    <n v="17"/>
    <n v="1700.38"/>
    <x v="1335"/>
    <n v="100.89"/>
    <x v="1"/>
    <x v="6"/>
    <n v="-6.0941671861583877E-2"/>
    <n v="1596.7560000000001"/>
    <x v="26"/>
    <s v="Jun 2015"/>
    <s v="Jun 2015  Week 27"/>
    <x v="0"/>
    <x v="0"/>
    <x v="0"/>
    <x v="1"/>
  </r>
  <r>
    <n v="2987"/>
    <s v="Natalie Watts"/>
    <x v="0"/>
    <n v="0.1"/>
    <n v="5.78"/>
    <n v="7.96"/>
    <x v="1"/>
    <x v="2"/>
    <x v="2"/>
    <x v="7"/>
    <x v="5"/>
    <s v="Xerox 196"/>
    <n v="0.36"/>
    <s v="United States"/>
    <x v="1"/>
    <x v="20"/>
    <x v="856"/>
    <x v="966"/>
    <d v="2015-06-28T00:00:00"/>
    <x v="5"/>
    <x v="5"/>
    <x v="176"/>
    <d v="2015-06-28T00:00:00"/>
    <d v="2015-06-28T00:00:00"/>
    <d v="2015-06-30T00:00:00"/>
    <d v="2015-06-28T00:00:00"/>
    <n v="-57.823999999999998"/>
    <n v="6"/>
    <n v="35.96"/>
    <x v="1335"/>
    <n v="5.6800000000000006"/>
    <x v="1"/>
    <x v="6"/>
    <n v="-1.6080088987764181"/>
    <n v="-21.863999999999997"/>
    <x v="26"/>
    <s v="Jun 2015"/>
    <s v="Jun 2015  Week 27"/>
    <x v="1"/>
    <x v="1"/>
    <x v="1"/>
    <x v="1"/>
  </r>
  <r>
    <n v="3209"/>
    <s v="Elsie Floyd"/>
    <x v="0"/>
    <n v="0.03"/>
    <n v="4.9800000000000004"/>
    <n v="4.62"/>
    <x v="2"/>
    <x v="3"/>
    <x v="1"/>
    <x v="1"/>
    <x v="1"/>
    <s v="Imation 3.5&quot;, DISKETTE 44766 HGHLD3.52HD/FM, 10/Pack"/>
    <n v="0.64"/>
    <s v="United States"/>
    <x v="2"/>
    <x v="8"/>
    <x v="857"/>
    <x v="967"/>
    <d v="2015-06-28T00:00:00"/>
    <x v="5"/>
    <x v="5"/>
    <x v="176"/>
    <d v="2015-06-29T00:00:00"/>
    <d v="2015-06-29T00:00:00"/>
    <d v="2015-06-30T00:00:00"/>
    <d v="2015-06-29T00:00:00"/>
    <n v="-30.45"/>
    <n v="8"/>
    <n v="44.24"/>
    <x v="1336"/>
    <n v="4.95"/>
    <x v="2"/>
    <x v="1"/>
    <n v="-0.68829113924050633"/>
    <n v="13.790000000000003"/>
    <x v="26"/>
    <s v="Jun 2015"/>
    <s v="Jun 2015  Week 27"/>
    <x v="0"/>
    <x v="0"/>
    <x v="0"/>
    <x v="1"/>
  </r>
  <r>
    <n v="1357"/>
    <s v="Marguerite Yu"/>
    <x v="1"/>
    <n v="7.0000000000000007E-2"/>
    <n v="119.99"/>
    <n v="16.8"/>
    <x v="0"/>
    <x v="2"/>
    <x v="1"/>
    <x v="3"/>
    <x v="0"/>
    <s v="Epson C62 Color Inkjet Printer"/>
    <n v="0.35"/>
    <s v="United States"/>
    <x v="1"/>
    <x v="18"/>
    <x v="786"/>
    <x v="880"/>
    <d v="2015-06-28T00:00:00"/>
    <x v="5"/>
    <x v="5"/>
    <x v="176"/>
    <d v="2015-06-30T00:00:00"/>
    <d v="2015-06-30T00:00:00"/>
    <d v="2015-06-30T00:00:00"/>
    <d v="2015-06-30T00:00:00"/>
    <n v="1206.5961"/>
    <n v="15"/>
    <n v="1748.69"/>
    <x v="1337"/>
    <n v="119.92"/>
    <x v="1"/>
    <x v="2"/>
    <n v="0.69"/>
    <n v="2955.2861000000003"/>
    <x v="26"/>
    <s v="Jun 2015"/>
    <s v="Jun 2015  Week 27"/>
    <x v="1"/>
    <x v="1"/>
    <x v="0"/>
    <x v="1"/>
  </r>
  <r>
    <n v="1733"/>
    <s v="Nina Horne Kelly"/>
    <x v="1"/>
    <n v="0.02"/>
    <n v="30.98"/>
    <n v="17.079999999999998"/>
    <x v="1"/>
    <x v="0"/>
    <x v="2"/>
    <x v="7"/>
    <x v="5"/>
    <s v="Xerox 197"/>
    <n v="0.4"/>
    <s v="United States"/>
    <x v="3"/>
    <x v="31"/>
    <x v="82"/>
    <x v="627"/>
    <d v="2015-06-28T00:00:00"/>
    <x v="5"/>
    <x v="5"/>
    <x v="176"/>
    <d v="2015-06-29T00:00:00"/>
    <d v="2015-06-29T00:00:00"/>
    <d v="2015-06-30T00:00:00"/>
    <d v="2015-06-29T00:00:00"/>
    <n v="-32.28"/>
    <n v="13"/>
    <n v="438.25"/>
    <x v="1338"/>
    <n v="30.96"/>
    <x v="3"/>
    <x v="1"/>
    <n v="-7.365658870507702E-2"/>
    <n v="405.97"/>
    <x v="26"/>
    <s v="Jun 2015"/>
    <s v="Jun 2015  Week 27"/>
    <x v="1"/>
    <x v="1"/>
    <x v="0"/>
    <x v="1"/>
  </r>
  <r>
    <n v="1735"/>
    <s v="Eric West"/>
    <x v="1"/>
    <n v="0.02"/>
    <n v="30.98"/>
    <n v="17.079999999999998"/>
    <x v="1"/>
    <x v="0"/>
    <x v="2"/>
    <x v="7"/>
    <x v="5"/>
    <s v="Xerox 197"/>
    <n v="0.4"/>
    <s v="United States"/>
    <x v="3"/>
    <x v="11"/>
    <x v="858"/>
    <x v="968"/>
    <d v="2015-06-28T00:00:00"/>
    <x v="5"/>
    <x v="5"/>
    <x v="176"/>
    <d v="2015-06-29T00:00:00"/>
    <d v="2015-06-29T00:00:00"/>
    <d v="2015-06-30T00:00:00"/>
    <d v="2015-06-29T00:00:00"/>
    <n v="-16.14"/>
    <n v="3"/>
    <n v="101.13"/>
    <x v="1339"/>
    <n v="30.96"/>
    <x v="3"/>
    <x v="1"/>
    <n v="-0.159596558884604"/>
    <n v="84.99"/>
    <x v="26"/>
    <s v="Jun 2015"/>
    <s v="Jun 2015  Week 27"/>
    <x v="0"/>
    <x v="0"/>
    <x v="0"/>
    <x v="1"/>
  </r>
  <r>
    <n v="1191"/>
    <s v="John Morse"/>
    <x v="2"/>
    <n v="0.03"/>
    <n v="28.53"/>
    <n v="1.49"/>
    <x v="1"/>
    <x v="0"/>
    <x v="2"/>
    <x v="5"/>
    <x v="5"/>
    <s v="Lock-Up Easel 'Spel-Binder'"/>
    <n v="0.38"/>
    <s v="United States"/>
    <x v="3"/>
    <x v="22"/>
    <x v="859"/>
    <x v="969"/>
    <d v="2015-06-28T00:00:00"/>
    <x v="5"/>
    <x v="5"/>
    <x v="176"/>
    <d v="2015-07-01T00:00:00"/>
    <d v="2015-07-01T00:00:00"/>
    <d v="2015-07-31T00:00:00"/>
    <d v="2015-07-01T00:00:00"/>
    <n v="59.4405"/>
    <n v="3"/>
    <n v="88.84"/>
    <x v="1340"/>
    <n v="28.5"/>
    <x v="3"/>
    <x v="0"/>
    <n v="0.66907361548851862"/>
    <n v="148.28050000000002"/>
    <x v="26"/>
    <s v="Jun 2015"/>
    <s v="Jun 2015  Week 27"/>
    <x v="0"/>
    <x v="0"/>
    <x v="0"/>
    <x v="1"/>
  </r>
  <r>
    <n v="1193"/>
    <s v="Louis Parrish"/>
    <x v="2"/>
    <n v="0.09"/>
    <n v="49.99"/>
    <n v="19.989999999999998"/>
    <x v="1"/>
    <x v="0"/>
    <x v="1"/>
    <x v="1"/>
    <x v="5"/>
    <s v="Zoom V.92 USB External Faxmodem"/>
    <n v="0.41"/>
    <s v="United States"/>
    <x v="3"/>
    <x v="31"/>
    <x v="82"/>
    <x v="404"/>
    <d v="2015-06-28T00:00:00"/>
    <x v="5"/>
    <x v="5"/>
    <x v="176"/>
    <d v="2015-06-30T00:00:00"/>
    <d v="2015-06-30T00:00:00"/>
    <d v="2015-06-30T00:00:00"/>
    <d v="2015-06-30T00:00:00"/>
    <n v="-17.03"/>
    <n v="48"/>
    <n v="2373.3200000000002"/>
    <x v="1341"/>
    <n v="49.9"/>
    <x v="3"/>
    <x v="2"/>
    <n v="-7.1756021101242141E-3"/>
    <n v="2356.29"/>
    <x v="26"/>
    <s v="Jun 2015"/>
    <s v="Jun 2015  Week 27"/>
    <x v="1"/>
    <x v="1"/>
    <x v="0"/>
    <x v="1"/>
  </r>
  <r>
    <n v="1193"/>
    <s v="Louis Parrish"/>
    <x v="2"/>
    <n v="0.03"/>
    <n v="28.53"/>
    <n v="1.49"/>
    <x v="1"/>
    <x v="0"/>
    <x v="2"/>
    <x v="5"/>
    <x v="5"/>
    <s v="Lock-Up Easel 'Spel-Binder'"/>
    <n v="0.38"/>
    <s v="United States"/>
    <x v="3"/>
    <x v="31"/>
    <x v="82"/>
    <x v="404"/>
    <d v="2015-06-28T00:00:00"/>
    <x v="5"/>
    <x v="5"/>
    <x v="176"/>
    <d v="2015-07-01T00:00:00"/>
    <d v="2015-07-01T00:00:00"/>
    <d v="2015-07-31T00:00:00"/>
    <d v="2015-07-01T00:00:00"/>
    <n v="39.627000000000002"/>
    <n v="11"/>
    <n v="325.73"/>
    <x v="1341"/>
    <n v="28.5"/>
    <x v="3"/>
    <x v="0"/>
    <n v="0.12165597273815737"/>
    <n v="365.35700000000003"/>
    <x v="26"/>
    <s v="Jun 2015"/>
    <s v="Jun 2015  Week 27"/>
    <x v="1"/>
    <x v="1"/>
    <x v="1"/>
    <x v="1"/>
  </r>
  <r>
    <n v="1203"/>
    <s v="Judy Merritt"/>
    <x v="2"/>
    <n v="0.09"/>
    <n v="49.99"/>
    <n v="19.989999999999998"/>
    <x v="1"/>
    <x v="0"/>
    <x v="1"/>
    <x v="1"/>
    <x v="5"/>
    <s v="Zoom V.92 USB External Faxmodem"/>
    <n v="0.41"/>
    <s v="United States"/>
    <x v="3"/>
    <x v="40"/>
    <x v="145"/>
    <x v="970"/>
    <d v="2015-06-28T00:00:00"/>
    <x v="5"/>
    <x v="5"/>
    <x v="176"/>
    <d v="2015-06-30T00:00:00"/>
    <d v="2015-06-30T00:00:00"/>
    <d v="2015-06-30T00:00:00"/>
    <d v="2015-06-30T00:00:00"/>
    <n v="-8.5150000000000006"/>
    <n v="12"/>
    <n v="593.33000000000004"/>
    <x v="1340"/>
    <n v="49.9"/>
    <x v="3"/>
    <x v="2"/>
    <n v="-1.4351204220248428E-2"/>
    <n v="584.81500000000005"/>
    <x v="26"/>
    <s v="Jun 2015"/>
    <s v="Jun 2015  Week 27"/>
    <x v="0"/>
    <x v="0"/>
    <x v="0"/>
    <x v="1"/>
  </r>
  <r>
    <n v="2801"/>
    <s v="Jimmy Wang"/>
    <x v="2"/>
    <n v="0"/>
    <n v="17.52"/>
    <n v="8.17"/>
    <x v="1"/>
    <x v="2"/>
    <x v="2"/>
    <x v="8"/>
    <x v="6"/>
    <s v="Bionaire 99.97% HEPA Air Cleaner"/>
    <n v="0.5"/>
    <s v="United States"/>
    <x v="2"/>
    <x v="41"/>
    <x v="485"/>
    <x v="533"/>
    <d v="2015-06-28T00:00:00"/>
    <x v="5"/>
    <x v="5"/>
    <x v="176"/>
    <d v="2015-07-03T00:00:00"/>
    <d v="2015-07-03T00:00:00"/>
    <d v="2015-07-31T00:00:00"/>
    <d v="2015-07-03T00:00:00"/>
    <n v="52.764000000000003"/>
    <n v="15"/>
    <n v="284.33999999999997"/>
    <x v="1342"/>
    <n v="17.52"/>
    <x v="2"/>
    <x v="3"/>
    <n v="0.18556657522684114"/>
    <n v="337.10399999999998"/>
    <x v="26"/>
    <s v="Jun 2015"/>
    <s v="Jun 2015  Week 27"/>
    <x v="0"/>
    <x v="0"/>
    <x v="0"/>
    <x v="1"/>
  </r>
  <r>
    <n v="3226"/>
    <s v="Arthur Gold"/>
    <x v="4"/>
    <n v="0.06"/>
    <n v="22.24"/>
    <n v="1.99"/>
    <x v="1"/>
    <x v="0"/>
    <x v="1"/>
    <x v="1"/>
    <x v="1"/>
    <s v="Verbatim DVD-R, 3.95GB, SR, Mitsubishi Branded, Jewel"/>
    <n v="0.43"/>
    <s v="United States"/>
    <x v="0"/>
    <x v="34"/>
    <x v="120"/>
    <x v="125"/>
    <d v="2015-06-28T00:00:00"/>
    <x v="5"/>
    <x v="5"/>
    <x v="176"/>
    <d v="2015-06-30T00:00:00"/>
    <d v="2015-06-30T00:00:00"/>
    <d v="2015-06-30T00:00:00"/>
    <d v="2015-06-30T00:00:00"/>
    <n v="95.388000000000005"/>
    <n v="12"/>
    <n v="255.88"/>
    <x v="1343"/>
    <n v="22.18"/>
    <x v="0"/>
    <x v="2"/>
    <n v="0.37278411755510399"/>
    <n v="351.26800000000003"/>
    <x v="26"/>
    <s v="Jun 2015"/>
    <s v="Jun 2015  Week 27"/>
    <x v="1"/>
    <x v="1"/>
    <x v="0"/>
    <x v="1"/>
  </r>
  <r>
    <n v="2448"/>
    <s v="Melanie Morrow"/>
    <x v="1"/>
    <n v="0.09"/>
    <n v="6.48"/>
    <n v="7.03"/>
    <x v="1"/>
    <x v="1"/>
    <x v="2"/>
    <x v="7"/>
    <x v="5"/>
    <s v="Xerox 214"/>
    <n v="0.37"/>
    <s v="United States"/>
    <x v="1"/>
    <x v="7"/>
    <x v="24"/>
    <x v="25"/>
    <d v="2015-06-29T00:00:00"/>
    <x v="5"/>
    <x v="5"/>
    <x v="177"/>
    <d v="2015-07-01T00:00:00"/>
    <d v="2015-07-01T00:00:00"/>
    <d v="2015-07-31T00:00:00"/>
    <d v="2015-07-01T00:00:00"/>
    <n v="-126.208"/>
    <n v="16"/>
    <n v="96.96"/>
    <x v="1344"/>
    <n v="6.3900000000000006"/>
    <x v="1"/>
    <x v="2"/>
    <n v="-1.3016501650165018"/>
    <n v="-29.248000000000005"/>
    <x v="26"/>
    <s v="Jun 2015"/>
    <s v="Jun 2015  Week 27"/>
    <x v="0"/>
    <x v="0"/>
    <x v="0"/>
    <x v="1"/>
  </r>
  <r>
    <n v="3374"/>
    <s v="Jamie Ward"/>
    <x v="1"/>
    <n v="0.05"/>
    <n v="73.98"/>
    <n v="12.14"/>
    <x v="1"/>
    <x v="2"/>
    <x v="1"/>
    <x v="1"/>
    <x v="5"/>
    <s v="Keytronic 105-Key Spanish Keyboard"/>
    <n v="0.67"/>
    <s v="United States"/>
    <x v="3"/>
    <x v="36"/>
    <x v="783"/>
    <x v="876"/>
    <d v="2015-06-29T00:00:00"/>
    <x v="5"/>
    <x v="5"/>
    <x v="177"/>
    <d v="2015-06-30T00:00:00"/>
    <d v="2015-06-30T00:00:00"/>
    <d v="2015-06-30T00:00:00"/>
    <d v="2015-06-30T00:00:00"/>
    <n v="-1.9039999999999999"/>
    <n v="8"/>
    <n v="600.4"/>
    <x v="1345"/>
    <n v="73.930000000000007"/>
    <x v="3"/>
    <x v="1"/>
    <n v="-3.1712191872085276E-3"/>
    <n v="598.49599999999998"/>
    <x v="26"/>
    <s v="Jun 2015"/>
    <s v="Jun 2015  Week 27"/>
    <x v="1"/>
    <x v="1"/>
    <x v="0"/>
    <x v="1"/>
  </r>
  <r>
    <n v="3374"/>
    <s v="Jamie Ward"/>
    <x v="1"/>
    <n v="0"/>
    <n v="5.98"/>
    <n v="7.15"/>
    <x v="1"/>
    <x v="2"/>
    <x v="2"/>
    <x v="7"/>
    <x v="5"/>
    <s v="Universal Premium White Copier/Laser Paper (20Lb. and 87 Bright)"/>
    <n v="0.36"/>
    <s v="United States"/>
    <x v="3"/>
    <x v="36"/>
    <x v="783"/>
    <x v="876"/>
    <d v="2015-06-29T00:00:00"/>
    <x v="5"/>
    <x v="5"/>
    <x v="177"/>
    <d v="2015-07-01T00:00:00"/>
    <d v="2015-07-01T00:00:00"/>
    <d v="2015-07-31T00:00:00"/>
    <d v="2015-07-01T00:00:00"/>
    <n v="-37.048000000000002"/>
    <n v="5"/>
    <n v="34.25"/>
    <x v="1345"/>
    <n v="5.98"/>
    <x v="3"/>
    <x v="2"/>
    <n v="-1.0816934306569344"/>
    <n v="-2.7980000000000018"/>
    <x v="26"/>
    <s v="Jun 2015"/>
    <s v="Jun 2015  Week 27"/>
    <x v="1"/>
    <x v="1"/>
    <x v="1"/>
    <x v="1"/>
  </r>
  <r>
    <n v="3374"/>
    <s v="Jamie Ward"/>
    <x v="1"/>
    <n v="0.09"/>
    <n v="3.57"/>
    <n v="4.17"/>
    <x v="1"/>
    <x v="2"/>
    <x v="2"/>
    <x v="2"/>
    <x v="1"/>
    <s v="Barrel Sharpener"/>
    <n v="0.59"/>
    <s v="United States"/>
    <x v="3"/>
    <x v="36"/>
    <x v="783"/>
    <x v="876"/>
    <d v="2015-06-29T00:00:00"/>
    <x v="5"/>
    <x v="5"/>
    <x v="177"/>
    <d v="2015-07-01T00:00:00"/>
    <d v="2015-07-01T00:00:00"/>
    <d v="2015-07-31T00:00:00"/>
    <d v="2015-07-01T00:00:00"/>
    <n v="-56.887999999999998"/>
    <n v="9"/>
    <n v="31.45"/>
    <x v="1345"/>
    <n v="3.48"/>
    <x v="3"/>
    <x v="2"/>
    <n v="-1.8088394276629571"/>
    <n v="-25.437999999999999"/>
    <x v="26"/>
    <s v="Jun 2015"/>
    <s v="Jun 2015  Week 27"/>
    <x v="1"/>
    <x v="1"/>
    <x v="1"/>
    <x v="1"/>
  </r>
  <r>
    <n v="1502"/>
    <s v="Renee Huang"/>
    <x v="2"/>
    <n v="0.08"/>
    <n v="5.84"/>
    <n v="1"/>
    <x v="2"/>
    <x v="0"/>
    <x v="2"/>
    <x v="2"/>
    <x v="2"/>
    <s v="Quartet Omega® Colored Chalk, 12/Pack"/>
    <n v="0.38"/>
    <s v="United States"/>
    <x v="0"/>
    <x v="12"/>
    <x v="698"/>
    <x v="779"/>
    <d v="2015-06-29T00:00:00"/>
    <x v="5"/>
    <x v="5"/>
    <x v="177"/>
    <d v="2015-07-03T00:00:00"/>
    <d v="2015-07-03T00:00:00"/>
    <d v="2015-07-31T00:00:00"/>
    <d v="2015-07-03T00:00:00"/>
    <n v="731.92200000000003"/>
    <n v="11"/>
    <n v="61.39"/>
    <x v="1346"/>
    <n v="5.76"/>
    <x v="0"/>
    <x v="4"/>
    <n v="11.92249552044307"/>
    <n v="793.31200000000001"/>
    <x v="26"/>
    <s v="Jun 2015"/>
    <s v="Jun 2015  Week 27"/>
    <x v="1"/>
    <x v="1"/>
    <x v="0"/>
    <x v="1"/>
  </r>
  <r>
    <n v="1502"/>
    <s v="Renee Huang"/>
    <x v="2"/>
    <n v="0"/>
    <n v="205.99"/>
    <n v="8.99"/>
    <x v="1"/>
    <x v="0"/>
    <x v="1"/>
    <x v="12"/>
    <x v="5"/>
    <s v="StarTAC 8000"/>
    <n v="0.6"/>
    <s v="United States"/>
    <x v="0"/>
    <x v="12"/>
    <x v="698"/>
    <x v="779"/>
    <d v="2015-06-29T00:00:00"/>
    <x v="5"/>
    <x v="5"/>
    <x v="177"/>
    <d v="2015-07-02T00:00:00"/>
    <d v="2015-07-02T00:00:00"/>
    <d v="2015-07-31T00:00:00"/>
    <d v="2015-07-02T00:00:00"/>
    <n v="186.55799999999999"/>
    <n v="13"/>
    <n v="2435.52"/>
    <x v="1346"/>
    <n v="205.99"/>
    <x v="0"/>
    <x v="0"/>
    <n v="7.6598837209302328E-2"/>
    <n v="2622.078"/>
    <x v="26"/>
    <s v="Jun 2015"/>
    <s v="Jun 2015  Week 27"/>
    <x v="1"/>
    <x v="1"/>
    <x v="1"/>
    <x v="1"/>
  </r>
  <r>
    <n v="1109"/>
    <s v="Dennis Welch"/>
    <x v="4"/>
    <n v="0.08"/>
    <n v="8.3699999999999992"/>
    <n v="10.16"/>
    <x v="1"/>
    <x v="1"/>
    <x v="0"/>
    <x v="11"/>
    <x v="4"/>
    <s v="Westinghouse Clip-On Gooseneck Lamps"/>
    <n v="0.59"/>
    <s v="United States"/>
    <x v="1"/>
    <x v="18"/>
    <x v="860"/>
    <x v="971"/>
    <d v="2015-06-29T00:00:00"/>
    <x v="5"/>
    <x v="5"/>
    <x v="177"/>
    <d v="2015-06-29T00:00:00"/>
    <d v="2015-06-29T00:00:00"/>
    <d v="2015-06-30T00:00:00"/>
    <d v="2015-06-29T00:00:00"/>
    <n v="-169.232"/>
    <n v="13"/>
    <n v="108.99"/>
    <x v="1347"/>
    <n v="8.2899999999999991"/>
    <x v="1"/>
    <x v="6"/>
    <n v="-1.5527296082209379"/>
    <n v="-60.242000000000004"/>
    <x v="26"/>
    <s v="Jun 2015"/>
    <s v="Jun 2015  Week 27"/>
    <x v="0"/>
    <x v="0"/>
    <x v="0"/>
    <x v="1"/>
  </r>
  <r>
    <n v="1183"/>
    <s v="Becky O'Brien"/>
    <x v="3"/>
    <n v="0.04"/>
    <n v="35.99"/>
    <n v="3.3"/>
    <x v="1"/>
    <x v="2"/>
    <x v="1"/>
    <x v="12"/>
    <x v="1"/>
    <s v="Accessory9"/>
    <n v="0.39"/>
    <s v="United States"/>
    <x v="2"/>
    <x v="15"/>
    <x v="861"/>
    <x v="972"/>
    <d v="2015-06-29T00:00:00"/>
    <x v="5"/>
    <x v="5"/>
    <x v="177"/>
    <d v="2015-06-29T00:00:00"/>
    <d v="2015-06-29T00:00:00"/>
    <d v="2015-06-30T00:00:00"/>
    <d v="2015-06-29T00:00:00"/>
    <n v="184.19550000000001"/>
    <n v="9"/>
    <n v="266.95"/>
    <x v="1348"/>
    <n v="35.950000000000003"/>
    <x v="2"/>
    <x v="6"/>
    <n v="0.69000000000000006"/>
    <n v="451.14549999999997"/>
    <x v="26"/>
    <s v="Jun 2015"/>
    <s v="Jun 2015  Week 27"/>
    <x v="0"/>
    <x v="0"/>
    <x v="0"/>
    <x v="1"/>
  </r>
  <r>
    <n v="699"/>
    <s v="Jenny Gold"/>
    <x v="1"/>
    <n v="0.01"/>
    <n v="7.89"/>
    <n v="2.82"/>
    <x v="1"/>
    <x v="1"/>
    <x v="2"/>
    <x v="14"/>
    <x v="2"/>
    <s v="Staples Vinyl Coated Paper Clips, 800/Box"/>
    <n v="0.4"/>
    <s v="United States"/>
    <x v="2"/>
    <x v="8"/>
    <x v="10"/>
    <x v="239"/>
    <d v="2015-06-30T00:00:00"/>
    <x v="5"/>
    <x v="5"/>
    <x v="178"/>
    <d v="2015-07-01T00:00:00"/>
    <d v="2015-07-01T00:00:00"/>
    <d v="2015-07-31T00:00:00"/>
    <d v="2015-07-01T00:00:00"/>
    <n v="38.700000000000003"/>
    <n v="32"/>
    <n v="274.26"/>
    <x v="1349"/>
    <n v="7.88"/>
    <x v="2"/>
    <x v="1"/>
    <n v="0.14110697877926057"/>
    <n v="312.95999999999998"/>
    <x v="26"/>
    <s v="Jun 2015"/>
    <s v="Jun 2015  Week 27"/>
    <x v="1"/>
    <x v="1"/>
    <x v="0"/>
    <x v="1"/>
  </r>
  <r>
    <n v="699"/>
    <s v="Jenny Gold"/>
    <x v="1"/>
    <n v="0.09"/>
    <n v="3.68"/>
    <n v="1.32"/>
    <x v="1"/>
    <x v="1"/>
    <x v="2"/>
    <x v="16"/>
    <x v="2"/>
    <s v="*Staples* vLetter Openers, 2/Pack"/>
    <n v="0.83"/>
    <s v="United States"/>
    <x v="2"/>
    <x v="8"/>
    <x v="10"/>
    <x v="239"/>
    <d v="2015-06-30T00:00:00"/>
    <x v="5"/>
    <x v="5"/>
    <x v="178"/>
    <d v="2015-07-01T00:00:00"/>
    <d v="2015-07-01T00:00:00"/>
    <d v="2015-07-31T00:00:00"/>
    <d v="2015-07-01T00:00:00"/>
    <n v="-21.91"/>
    <n v="24"/>
    <n v="83.16"/>
    <x v="1349"/>
    <n v="3.5900000000000003"/>
    <x v="2"/>
    <x v="1"/>
    <n v="-0.26346801346801346"/>
    <n v="61.25"/>
    <x v="26"/>
    <s v="Jun 2015"/>
    <s v="Jun 2015  Week 27"/>
    <x v="1"/>
    <x v="1"/>
    <x v="1"/>
    <x v="1"/>
  </r>
  <r>
    <n v="699"/>
    <s v="Jenny Gold"/>
    <x v="1"/>
    <n v="0.1"/>
    <n v="9.7100000000000009"/>
    <n v="9.4499999999999993"/>
    <x v="1"/>
    <x v="1"/>
    <x v="2"/>
    <x v="6"/>
    <x v="5"/>
    <s v="Filing/Storage Totes and Swivel Casters"/>
    <n v="0.6"/>
    <s v="United States"/>
    <x v="2"/>
    <x v="8"/>
    <x v="10"/>
    <x v="239"/>
    <d v="2015-06-30T00:00:00"/>
    <x v="5"/>
    <x v="5"/>
    <x v="178"/>
    <d v="2015-07-03T00:00:00"/>
    <d v="2015-07-03T00:00:00"/>
    <d v="2015-07-31T00:00:00"/>
    <d v="2015-07-03T00:00:00"/>
    <n v="-119.77"/>
    <n v="27"/>
    <n v="261.93"/>
    <x v="1349"/>
    <n v="9.6100000000000012"/>
    <x v="2"/>
    <x v="0"/>
    <n v="-0.45725957316840377"/>
    <n v="142.16000000000003"/>
    <x v="26"/>
    <s v="Jun 2015"/>
    <s v="Jun 2015  Week 27"/>
    <x v="1"/>
    <x v="1"/>
    <x v="1"/>
    <x v="1"/>
  </r>
  <r>
    <n v="702"/>
    <s v="Kelly O'Connor"/>
    <x v="1"/>
    <n v="0.01"/>
    <n v="7.89"/>
    <n v="2.82"/>
    <x v="1"/>
    <x v="1"/>
    <x v="2"/>
    <x v="14"/>
    <x v="2"/>
    <s v="Staples Vinyl Coated Paper Clips, 800/Box"/>
    <n v="0.4"/>
    <s v="United States"/>
    <x v="2"/>
    <x v="8"/>
    <x v="652"/>
    <x v="719"/>
    <d v="2015-06-30T00:00:00"/>
    <x v="5"/>
    <x v="5"/>
    <x v="178"/>
    <d v="2015-07-01T00:00:00"/>
    <d v="2015-07-01T00:00:00"/>
    <d v="2015-07-31T00:00:00"/>
    <d v="2015-07-01T00:00:00"/>
    <n v="46.44"/>
    <n v="8"/>
    <n v="68.56"/>
    <x v="1350"/>
    <n v="7.88"/>
    <x v="2"/>
    <x v="1"/>
    <n v="0.67736289381563586"/>
    <n v="115"/>
    <x v="26"/>
    <s v="Jun 2015"/>
    <s v="Jun 2015  Week 27"/>
    <x v="1"/>
    <x v="1"/>
    <x v="0"/>
    <x v="1"/>
  </r>
  <r>
    <n v="702"/>
    <s v="Kelly O'Connor"/>
    <x v="1"/>
    <n v="0.09"/>
    <n v="3.68"/>
    <n v="1.32"/>
    <x v="1"/>
    <x v="1"/>
    <x v="2"/>
    <x v="16"/>
    <x v="2"/>
    <s v="*Staples* vLetter Openers, 2/Pack"/>
    <n v="0.83"/>
    <s v="United States"/>
    <x v="2"/>
    <x v="8"/>
    <x v="652"/>
    <x v="719"/>
    <d v="2015-06-30T00:00:00"/>
    <x v="5"/>
    <x v="5"/>
    <x v="178"/>
    <d v="2015-07-01T00:00:00"/>
    <d v="2015-07-01T00:00:00"/>
    <d v="2015-07-31T00:00:00"/>
    <d v="2015-07-01T00:00:00"/>
    <n v="-17.527999999999999"/>
    <n v="6"/>
    <n v="20.79"/>
    <x v="1350"/>
    <n v="3.5900000000000003"/>
    <x v="2"/>
    <x v="1"/>
    <n v="-0.84309764309764312"/>
    <n v="3.2620000000000005"/>
    <x v="26"/>
    <s v="Jun 2015"/>
    <s v="Jun 2015  Week 27"/>
    <x v="1"/>
    <x v="1"/>
    <x v="1"/>
    <x v="1"/>
  </r>
  <r>
    <n v="702"/>
    <s v="Kelly O'Connor"/>
    <x v="1"/>
    <n v="0.1"/>
    <n v="9.7100000000000009"/>
    <n v="9.4499999999999993"/>
    <x v="1"/>
    <x v="1"/>
    <x v="2"/>
    <x v="6"/>
    <x v="5"/>
    <s v="Filing/Storage Totes and Swivel Casters"/>
    <n v="0.6"/>
    <s v="United States"/>
    <x v="2"/>
    <x v="8"/>
    <x v="652"/>
    <x v="719"/>
    <d v="2015-06-30T00:00:00"/>
    <x v="5"/>
    <x v="5"/>
    <x v="178"/>
    <d v="2015-07-03T00:00:00"/>
    <d v="2015-07-03T00:00:00"/>
    <d v="2015-07-31T00:00:00"/>
    <d v="2015-07-03T00:00:00"/>
    <n v="-95.816000000000003"/>
    <n v="7"/>
    <n v="67.91"/>
    <x v="1350"/>
    <n v="9.6100000000000012"/>
    <x v="2"/>
    <x v="0"/>
    <n v="-1.4109262258872037"/>
    <n v="-27.906000000000006"/>
    <x v="26"/>
    <s v="Jun 2015"/>
    <s v="Jun 2015  Week 27"/>
    <x v="1"/>
    <x v="1"/>
    <x v="1"/>
    <x v="1"/>
  </r>
  <r>
    <n v="1307"/>
    <s v="Teresa Hill"/>
    <x v="2"/>
    <n v="0.04"/>
    <n v="8.33"/>
    <n v="1.99"/>
    <x v="1"/>
    <x v="0"/>
    <x v="1"/>
    <x v="1"/>
    <x v="1"/>
    <s v="80 Minute Slim Jewel Case CD-R , 10/Pack - Staples"/>
    <n v="0.52"/>
    <s v="United States"/>
    <x v="2"/>
    <x v="14"/>
    <x v="654"/>
    <x v="722"/>
    <d v="2015-06-30T00:00:00"/>
    <x v="5"/>
    <x v="5"/>
    <x v="178"/>
    <d v="2015-07-07T00:00:00"/>
    <d v="2015-07-07T00:00:00"/>
    <d v="2015-07-31T00:00:00"/>
    <d v="2015-07-07T00:00:00"/>
    <n v="44.892000000000003"/>
    <n v="16"/>
    <n v="131.26"/>
    <x v="1351"/>
    <n v="8.2900000000000009"/>
    <x v="2"/>
    <x v="7"/>
    <n v="0.34200822794453761"/>
    <n v="176.15199999999999"/>
    <x v="26"/>
    <s v="Jun 2015"/>
    <s v="Jun 2015  Week 27"/>
    <x v="0"/>
    <x v="0"/>
    <x v="0"/>
    <x v="1"/>
  </r>
  <r>
    <n v="2089"/>
    <s v="Annie Odom"/>
    <x v="2"/>
    <n v="0.06"/>
    <n v="38.06"/>
    <n v="4.5"/>
    <x v="1"/>
    <x v="3"/>
    <x v="2"/>
    <x v="8"/>
    <x v="5"/>
    <s v="Fellowes Superior 10 Outlet Split Surge Protector"/>
    <n v="0.56000000000000005"/>
    <s v="United States"/>
    <x v="3"/>
    <x v="11"/>
    <x v="862"/>
    <x v="973"/>
    <d v="2015-06-30T00:00:00"/>
    <x v="5"/>
    <x v="5"/>
    <x v="178"/>
    <d v="2015-07-06T00:00:00"/>
    <d v="2015-07-06T00:00:00"/>
    <d v="2015-07-31T00:00:00"/>
    <d v="2015-07-06T00:00:00"/>
    <n v="450.45960000000002"/>
    <n v="17"/>
    <n v="652.84"/>
    <x v="1352"/>
    <n v="38"/>
    <x v="3"/>
    <x v="9"/>
    <n v="0.69"/>
    <n v="1103.2996000000001"/>
    <x v="26"/>
    <s v="Jun 2015"/>
    <s v="Jun 2015  Week 27"/>
    <x v="0"/>
    <x v="0"/>
    <x v="0"/>
    <x v="1"/>
  </r>
  <r>
    <n v="2089"/>
    <s v="Annie Odom"/>
    <x v="2"/>
    <n v="0.08"/>
    <n v="599.99"/>
    <n v="24.49"/>
    <x v="1"/>
    <x v="3"/>
    <x v="1"/>
    <x v="4"/>
    <x v="4"/>
    <s v="Hewlett Packard LaserJet 3310 Copier"/>
    <n v="0.37"/>
    <s v="United States"/>
    <x v="3"/>
    <x v="11"/>
    <x v="862"/>
    <x v="973"/>
    <d v="2015-06-30T00:00:00"/>
    <x v="5"/>
    <x v="5"/>
    <x v="178"/>
    <d v="2015-07-08T00:00:00"/>
    <d v="2015-07-08T00:00:00"/>
    <d v="2015-07-31T00:00:00"/>
    <d v="2015-07-08T00:00:00"/>
    <n v="8798.1831000000002"/>
    <n v="22"/>
    <n v="12750.99"/>
    <x v="1352"/>
    <n v="599.91"/>
    <x v="3"/>
    <x v="8"/>
    <n v="0.69000000000000006"/>
    <n v="21549.1731"/>
    <x v="26"/>
    <s v="Jun 2015"/>
    <s v="Jun 2015  Week 27"/>
    <x v="1"/>
    <x v="1"/>
    <x v="1"/>
    <x v="1"/>
  </r>
  <r>
    <n v="2089"/>
    <s v="Annie Odom"/>
    <x v="2"/>
    <n v="0.1"/>
    <n v="3.98"/>
    <n v="2.97"/>
    <x v="2"/>
    <x v="3"/>
    <x v="2"/>
    <x v="7"/>
    <x v="2"/>
    <s v="Unpadded Memo Slips"/>
    <n v="0.35"/>
    <s v="United States"/>
    <x v="3"/>
    <x v="11"/>
    <x v="862"/>
    <x v="973"/>
    <d v="2015-06-30T00:00:00"/>
    <x v="5"/>
    <x v="5"/>
    <x v="178"/>
    <d v="2015-07-04T00:00:00"/>
    <d v="2015-07-04T00:00:00"/>
    <d v="2015-07-31T00:00:00"/>
    <d v="2015-07-04T00:00:00"/>
    <n v="-5.3849999999999998"/>
    <n v="5"/>
    <n v="20.54"/>
    <x v="1352"/>
    <n v="3.88"/>
    <x v="3"/>
    <x v="4"/>
    <n v="-0.26217137293086662"/>
    <n v="15.154999999999999"/>
    <x v="26"/>
    <s v="Jun 2015"/>
    <s v="Jun 2015  Week 27"/>
    <x v="1"/>
    <x v="1"/>
    <x v="1"/>
    <x v="1"/>
  </r>
  <r>
    <n v="2882"/>
    <s v="Andrew Gonzalez"/>
    <x v="2"/>
    <n v="0.05"/>
    <n v="63.94"/>
    <n v="14.48"/>
    <x v="2"/>
    <x v="1"/>
    <x v="0"/>
    <x v="11"/>
    <x v="5"/>
    <s v="Howard Miller 16&quot; Diameter Gallery Wall Clock"/>
    <n v="0.46"/>
    <s v="United States"/>
    <x v="0"/>
    <x v="9"/>
    <x v="170"/>
    <x v="178"/>
    <d v="2015-06-30T00:00:00"/>
    <x v="5"/>
    <x v="5"/>
    <x v="178"/>
    <d v="2015-07-07T00:00:00"/>
    <d v="2015-07-07T00:00:00"/>
    <d v="2015-07-31T00:00:00"/>
    <d v="2015-07-07T00:00:00"/>
    <n v="270.87430000000001"/>
    <n v="21"/>
    <n v="1336.35"/>
    <x v="1353"/>
    <n v="63.89"/>
    <x v="0"/>
    <x v="7"/>
    <n v="0.20269712275975607"/>
    <n v="1607.2242999999999"/>
    <x v="26"/>
    <s v="Jun 2015"/>
    <s v="Jun 2015  Week 27"/>
    <x v="1"/>
    <x v="1"/>
    <x v="0"/>
    <x v="1"/>
  </r>
  <r>
    <n v="2885"/>
    <s v="Gary Frazier"/>
    <x v="2"/>
    <n v="0.05"/>
    <n v="63.94"/>
    <n v="14.48"/>
    <x v="2"/>
    <x v="1"/>
    <x v="0"/>
    <x v="11"/>
    <x v="5"/>
    <s v="Howard Miller 16&quot; Diameter Gallery Wall Clock"/>
    <n v="0.46"/>
    <s v="United States"/>
    <x v="3"/>
    <x v="27"/>
    <x v="863"/>
    <x v="974"/>
    <d v="2015-06-30T00:00:00"/>
    <x v="5"/>
    <x v="5"/>
    <x v="178"/>
    <d v="2015-07-07T00:00:00"/>
    <d v="2015-07-07T00:00:00"/>
    <d v="2015-07-31T00:00:00"/>
    <d v="2015-07-07T00:00:00"/>
    <n v="219.54419999999999"/>
    <n v="5"/>
    <n v="318.18"/>
    <x v="1354"/>
    <n v="63.89"/>
    <x v="3"/>
    <x v="7"/>
    <n v="0.69"/>
    <n v="537.7242"/>
    <x v="26"/>
    <s v="Jun 2015"/>
    <s v="Jun 2015  Week 27"/>
    <x v="0"/>
    <x v="0"/>
    <x v="0"/>
    <x v="1"/>
  </r>
  <r>
    <n v="1384"/>
    <s v="George McLamb"/>
    <x v="3"/>
    <n v="7.0000000000000007E-2"/>
    <n v="11.29"/>
    <n v="5.03"/>
    <x v="1"/>
    <x v="1"/>
    <x v="2"/>
    <x v="6"/>
    <x v="5"/>
    <s v="X-Rack™ File for Hanging Folders"/>
    <n v="0.59"/>
    <s v="United States"/>
    <x v="0"/>
    <x v="21"/>
    <x v="780"/>
    <x v="872"/>
    <d v="2015-06-30T00:00:00"/>
    <x v="5"/>
    <x v="5"/>
    <x v="178"/>
    <d v="2015-07-02T00:00:00"/>
    <d v="2015-07-02T00:00:00"/>
    <d v="2015-07-31T00:00:00"/>
    <d v="2015-07-02T00:00:00"/>
    <n v="-163.03"/>
    <n v="11"/>
    <n v="123.18"/>
    <x v="1355"/>
    <n v="11.219999999999999"/>
    <x v="0"/>
    <x v="2"/>
    <n v="-1.3235103101152783"/>
    <n v="-39.849999999999994"/>
    <x v="26"/>
    <s v="Jun 2015"/>
    <s v="Jun 2015  Week 27"/>
    <x v="1"/>
    <x v="1"/>
    <x v="0"/>
    <x v="1"/>
  </r>
  <r>
    <n v="1472"/>
    <s v="Tommy Ellis Ritchie"/>
    <x v="3"/>
    <n v="0.02"/>
    <n v="30.98"/>
    <n v="6.5"/>
    <x v="2"/>
    <x v="2"/>
    <x v="1"/>
    <x v="1"/>
    <x v="5"/>
    <s v="Logitech Internet Navigator Keyboard"/>
    <n v="0.79"/>
    <s v="United States"/>
    <x v="3"/>
    <x v="27"/>
    <x v="765"/>
    <x v="854"/>
    <d v="2015-06-30T00:00:00"/>
    <x v="5"/>
    <x v="5"/>
    <x v="178"/>
    <d v="2015-07-01T00:00:00"/>
    <d v="2015-07-01T00:00:00"/>
    <d v="2015-07-31T00:00:00"/>
    <d v="2015-07-01T00:00:00"/>
    <n v="-44.624000000000002"/>
    <n v="17"/>
    <n v="552.89"/>
    <x v="1356"/>
    <n v="30.96"/>
    <x v="3"/>
    <x v="1"/>
    <n v="-8.0710448733021037E-2"/>
    <n v="508.26599999999996"/>
    <x v="26"/>
    <s v="Jun 2015"/>
    <s v="Jun 2015  Week 27"/>
    <x v="1"/>
    <x v="1"/>
    <x v="0"/>
    <x v="1"/>
  </r>
  <r>
    <n v="2276"/>
    <s v="Dennis Block Richardson"/>
    <x v="3"/>
    <n v="0.01"/>
    <n v="195.99"/>
    <n v="8.99"/>
    <x v="1"/>
    <x v="1"/>
    <x v="1"/>
    <x v="12"/>
    <x v="5"/>
    <s v="T28 WORLD"/>
    <n v="0.6"/>
    <s v="United States"/>
    <x v="3"/>
    <x v="11"/>
    <x v="864"/>
    <x v="975"/>
    <d v="2015-06-30T00:00:00"/>
    <x v="5"/>
    <x v="5"/>
    <x v="178"/>
    <d v="2015-06-30T00:00:00"/>
    <d v="2015-06-30T00:00:00"/>
    <d v="2015-06-30T00:00:00"/>
    <d v="2015-06-30T00:00:00"/>
    <n v="2653.7813999999998"/>
    <n v="22"/>
    <n v="3846.06"/>
    <x v="1357"/>
    <n v="195.98000000000002"/>
    <x v="3"/>
    <x v="6"/>
    <n v="0.69"/>
    <n v="6499.8413999999993"/>
    <x v="26"/>
    <s v="Jun 2015"/>
    <s v="Jun 2015  Week 27"/>
    <x v="0"/>
    <x v="0"/>
    <x v="0"/>
    <x v="1"/>
  </r>
  <r>
    <m/>
    <m/>
    <x v="5"/>
    <m/>
    <m/>
    <m/>
    <x v="3"/>
    <x v="4"/>
    <x v="3"/>
    <x v="17"/>
    <x v="7"/>
    <m/>
    <m/>
    <m/>
    <x v="4"/>
    <x v="49"/>
    <x v="865"/>
    <x v="976"/>
    <m/>
    <x v="6"/>
    <x v="6"/>
    <x v="179"/>
    <m/>
    <m/>
    <m/>
    <m/>
    <m/>
    <m/>
    <m/>
    <x v="1358"/>
    <m/>
    <x v="4"/>
    <x v="6"/>
    <e v="#DIV/0!"/>
    <n v="0"/>
    <x v="27"/>
    <s v="Jan 1900"/>
    <s v="Jan 1900  Week 00"/>
    <x v="1"/>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530FD2-5961-427A-8AFD-9FEEAC9A456F}" name="PivotTable24" cacheId="4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Managers">
  <location ref="C4:E9" firstHeaderRow="0" firstDataRow="1" firstDataCol="1"/>
  <pivotFields count="4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7" showAll="0"/>
    <pivotField numFmtId="166" showAll="0">
      <items count="8">
        <item x="6"/>
        <item x="0"/>
        <item x="1"/>
        <item x="2"/>
        <item x="3"/>
        <item x="4"/>
        <item x="5"/>
        <item t="default"/>
      </items>
    </pivotField>
    <pivotField showAll="0"/>
    <pivotField showAll="0"/>
    <pivotField showAll="0"/>
    <pivotField showAll="0"/>
    <pivotField showAll="0"/>
    <pivotField dataField="1" showAll="0"/>
    <pivotField showAll="0"/>
    <pivotField dataField="1" showAll="0"/>
    <pivotField showAll="0"/>
    <pivotField showAll="0"/>
    <pivotField axis="axisRow" showAll="0" sortType="descending">
      <items count="6">
        <item x="1"/>
        <item x="3"/>
        <item x="0"/>
        <item x="2"/>
        <item h="1" x="4"/>
        <item t="default"/>
      </items>
      <autoSortScope>
        <pivotArea dataOnly="0" outline="0" fieldPosition="0">
          <references count="1">
            <reference field="4294967294" count="1" selected="0">
              <x v="0"/>
            </reference>
          </references>
        </pivotArea>
      </autoSortScope>
    </pivotField>
    <pivotField numFmtId="171" showAll="0"/>
    <pivotField showAll="0"/>
    <pivotField numFmtId="164" showAll="0"/>
    <pivotField showAll="0"/>
    <pivotField showAll="0"/>
    <pivotField showAll="0"/>
    <pivotField showAll="0"/>
    <pivotField numFmtId="1" showAll="0"/>
    <pivotField showAll="0"/>
    <pivotField showAll="0"/>
  </pivotFields>
  <rowFields count="1">
    <field x="31"/>
  </rowFields>
  <rowItems count="5">
    <i>
      <x v="1"/>
    </i>
    <i>
      <x v="3"/>
    </i>
    <i>
      <x/>
    </i>
    <i>
      <x v="2"/>
    </i>
    <i t="grand">
      <x/>
    </i>
  </rowItems>
  <colFields count="1">
    <field x="-2"/>
  </colFields>
  <colItems count="2">
    <i>
      <x/>
    </i>
    <i i="1">
      <x v="1"/>
    </i>
  </colItems>
  <dataFields count="2">
    <dataField name="Sum of Sales" fld="28" baseField="0" baseItem="0"/>
    <dataField name="Sum of Profit" fld="26" baseField="0" baseItem="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9FB2BC-E528-46EB-9AC1-3673B436CC3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Months">
  <location ref="C28:D35" firstHeaderRow="1" firstDataRow="1" firstDataCol="1"/>
  <pivotFields count="48">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67" showAll="0">
      <items count="7">
        <item x="0"/>
        <item x="1"/>
        <item x="2"/>
        <item x="3"/>
        <item x="4"/>
        <item x="5"/>
        <item t="default"/>
      </items>
    </pivotField>
    <pivotField numFmtId="166" showAll="0">
      <items count="7">
        <item x="0"/>
        <item x="1"/>
        <item x="2"/>
        <item x="3"/>
        <item x="4"/>
        <item x="5"/>
        <item t="default"/>
      </items>
    </pivotField>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pivotField showAll="0"/>
    <pivotField showAll="0"/>
    <pivotField showAll="0"/>
    <pivotField dataField="1" showAll="0"/>
    <pivotField showAll="0"/>
    <pivotField showAll="0"/>
    <pivotField showAll="0"/>
    <pivotField showAll="0">
      <items count="5">
        <item x="1"/>
        <item x="3"/>
        <item x="0"/>
        <item x="2"/>
        <item t="default"/>
      </items>
    </pivotField>
    <pivotField showAll="0"/>
    <pivotField showAll="0"/>
    <pivotField numFmtId="164" showAll="0"/>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showAll="0"/>
    <pivotField showAll="0">
      <items count="7">
        <item x="0"/>
        <item x="1"/>
        <item m="1" x="2"/>
        <item m="1" x="3"/>
        <item m="1" x="4"/>
        <item m="1" x="5"/>
        <item t="default"/>
      </items>
    </pivotField>
    <pivotField dragToRow="0" dragToCol="0" dragToPage="0" showAll="0" defaultSubtotal="0"/>
    <pivotField dragToRow="0" dragToCol="0" dragToPage="0" showAll="0" defaultSubtotal="0"/>
    <pivotField showAll="0"/>
    <pivotField axis="axisRow"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5"/>
  </rowFields>
  <rowItems count="7">
    <i>
      <x v="1"/>
    </i>
    <i>
      <x v="2"/>
    </i>
    <i>
      <x v="3"/>
    </i>
    <i>
      <x v="4"/>
    </i>
    <i>
      <x v="5"/>
    </i>
    <i>
      <x v="6"/>
    </i>
    <i t="grand">
      <x/>
    </i>
  </rowItems>
  <colItems count="1">
    <i/>
  </colItems>
  <dataFields count="1">
    <dataField name="Sum of Quantity ordered new" fld="27" baseField="0" baseItem="0" numFmtId="1"/>
  </dataFields>
  <formats count="10">
    <format dxfId="89">
      <pivotArea dataOnly="0" labelOnly="1" outline="0" axis="axisValues" fieldPosition="0"/>
    </format>
    <format dxfId="88">
      <pivotArea dataOnly="0" labelOnly="1" outline="0" axis="axisValues" fieldPosition="0"/>
    </format>
    <format dxfId="87">
      <pivotArea outline="0" collapsedLevelsAreSubtotals="1" fieldPosition="0"/>
    </format>
    <format dxfId="86">
      <pivotArea type="all" dataOnly="0" outline="0" fieldPosition="0"/>
    </format>
    <format dxfId="85">
      <pivotArea outline="0" collapsedLevelsAreSubtotals="1" fieldPosition="0"/>
    </format>
    <format dxfId="84">
      <pivotArea field="45" type="button" dataOnly="0" labelOnly="1" outline="0" axis="axisRow" fieldPosition="0"/>
    </format>
    <format dxfId="83">
      <pivotArea dataOnly="0" labelOnly="1" fieldPosition="0">
        <references count="1">
          <reference field="45" count="6">
            <x v="1"/>
            <x v="2"/>
            <x v="3"/>
            <x v="4"/>
            <x v="5"/>
            <x v="6"/>
          </reference>
        </references>
      </pivotArea>
    </format>
    <format dxfId="82">
      <pivotArea dataOnly="0" labelOnly="1" grandRow="1" outline="0" fieldPosition="0"/>
    </format>
    <format dxfId="81">
      <pivotArea outline="0" collapsedLevelsAreSubtotals="1" fieldPosition="0"/>
    </format>
    <format dxfId="13">
      <pivotArea type="all" dataOnly="0" outline="0" fieldPosition="0"/>
    </format>
  </formats>
  <pivotTableStyleInfo name="PivotStyleMedium16"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D13CC1-A47C-4618-BA83-CA45B1100CB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Months">
  <location ref="H16:J23" firstHeaderRow="0" firstDataRow="1" firstDataCol="1"/>
  <pivotFields count="48">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67" showAll="0">
      <items count="7">
        <item x="0"/>
        <item x="1"/>
        <item x="2"/>
        <item x="3"/>
        <item x="4"/>
        <item x="5"/>
        <item t="default"/>
      </items>
    </pivotField>
    <pivotField numFmtId="166" showAll="0">
      <items count="7">
        <item x="0"/>
        <item x="1"/>
        <item x="2"/>
        <item x="3"/>
        <item x="4"/>
        <item x="5"/>
        <item t="default"/>
      </items>
    </pivotField>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numFmtId="164" showAll="0"/>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dataField="1" showAll="0"/>
    <pivotField dataField="1" numFmtId="1" showAll="0"/>
    <pivotField showAll="0"/>
    <pivotField showAll="0">
      <items count="7">
        <item x="0"/>
        <item x="1"/>
        <item m="1" x="2"/>
        <item m="1" x="3"/>
        <item m="1" x="4"/>
        <item m="1" x="5"/>
        <item t="default"/>
      </items>
    </pivotField>
    <pivotField dragToRow="0" dragToCol="0" dragToPage="0" showAll="0" defaultSubtotal="0"/>
    <pivotField dragToRow="0" dragToCol="0" dragToPage="0" showAll="0" defaultSubtotal="0"/>
    <pivotField showAll="0"/>
    <pivotField axis="axisRow"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5"/>
  </rowFields>
  <rowItems count="7">
    <i>
      <x v="1"/>
    </i>
    <i>
      <x v="2"/>
    </i>
    <i>
      <x v="3"/>
    </i>
    <i>
      <x v="4"/>
    </i>
    <i>
      <x v="5"/>
    </i>
    <i>
      <x v="6"/>
    </i>
    <i t="grand">
      <x/>
    </i>
  </rowItems>
  <colFields count="1">
    <field x="-2"/>
  </colFields>
  <colItems count="2">
    <i>
      <x/>
    </i>
    <i i="1">
      <x v="1"/>
    </i>
  </colItems>
  <dataFields count="2">
    <dataField name="Sum of Unique Customers(dis. Count)" fld="38" baseField="0" baseItem="0"/>
    <dataField name="Sum of Repeat Customers" fld="39" baseField="0" baseItem="0"/>
  </dataFields>
  <formats count="10">
    <format dxfId="99">
      <pivotArea dataOnly="0" labelOnly="1" outline="0" axis="axisValues" fieldPosition="0"/>
    </format>
    <format dxfId="98">
      <pivotArea dataOnly="0" labelOnly="1" outline="0" axis="axisValues" fieldPosition="0"/>
    </format>
    <format dxfId="97">
      <pivotArea outline="0" collapsedLevelsAreSubtotals="1" fieldPosition="0"/>
    </format>
    <format dxfId="96">
      <pivotArea type="all" dataOnly="0" outline="0" fieldPosition="0"/>
    </format>
    <format dxfId="95">
      <pivotArea outline="0" collapsedLevelsAreSubtotals="1" fieldPosition="0"/>
    </format>
    <format dxfId="94">
      <pivotArea field="45" type="button" dataOnly="0" labelOnly="1" outline="0" axis="axisRow" fieldPosition="0"/>
    </format>
    <format dxfId="93">
      <pivotArea dataOnly="0" labelOnly="1" fieldPosition="0">
        <references count="1">
          <reference field="45" count="6">
            <x v="1"/>
            <x v="2"/>
            <x v="3"/>
            <x v="4"/>
            <x v="5"/>
            <x v="6"/>
          </reference>
        </references>
      </pivotArea>
    </format>
    <format dxfId="92">
      <pivotArea dataOnly="0" labelOnly="1" grandRow="1" outline="0" fieldPosition="0"/>
    </format>
    <format dxfId="91">
      <pivotArea dataOnly="0" labelOnly="1" outline="0" axis="axisValues" fieldPosition="0"/>
    </format>
    <format dxfId="90">
      <pivotArea outline="0" collapsedLevelsAreSubtotals="1" fieldPosition="0"/>
    </format>
  </formats>
  <pivotTableStyleInfo name="PivotStyleMedium16"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CF1419-7405-4BBF-B8B3-8117A69A5DE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Months">
  <location ref="C16:F24" firstHeaderRow="1" firstDataRow="2" firstDataCol="1"/>
  <pivotFields count="48">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67" showAll="0">
      <items count="7">
        <item x="0"/>
        <item x="1"/>
        <item x="2"/>
        <item x="3"/>
        <item x="4"/>
        <item x="5"/>
        <item t="default"/>
      </items>
    </pivotField>
    <pivotField numFmtId="166" showAll="0">
      <items count="7">
        <item x="0"/>
        <item x="1"/>
        <item x="2"/>
        <item x="3"/>
        <item x="4"/>
        <item x="5"/>
        <item t="default"/>
      </items>
    </pivotField>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pivotField showAll="0"/>
    <pivotField showAll="0"/>
    <pivotField showAll="0"/>
    <pivotField showAll="0">
      <items count="77">
        <item x="3"/>
        <item x="0"/>
        <item x="6"/>
        <item x="7"/>
        <item x="18"/>
        <item x="5"/>
        <item x="12"/>
        <item x="2"/>
        <item x="13"/>
        <item x="19"/>
        <item x="8"/>
        <item x="4"/>
        <item x="1"/>
        <item x="15"/>
        <item x="9"/>
        <item x="47"/>
        <item x="40"/>
        <item x="27"/>
        <item x="23"/>
        <item x="41"/>
        <item x="31"/>
        <item x="45"/>
        <item x="35"/>
        <item x="22"/>
        <item x="28"/>
        <item x="60"/>
        <item x="39"/>
        <item x="51"/>
        <item x="16"/>
        <item x="52"/>
        <item x="21"/>
        <item x="11"/>
        <item x="62"/>
        <item x="20"/>
        <item x="64"/>
        <item x="34"/>
        <item x="24"/>
        <item x="37"/>
        <item x="56"/>
        <item x="29"/>
        <item x="46"/>
        <item x="25"/>
        <item x="10"/>
        <item x="33"/>
        <item x="50"/>
        <item x="17"/>
        <item x="32"/>
        <item x="26"/>
        <item x="36"/>
        <item x="30"/>
        <item x="58"/>
        <item x="14"/>
        <item x="38"/>
        <item x="49"/>
        <item x="73"/>
        <item x="68"/>
        <item x="74"/>
        <item x="48"/>
        <item x="75"/>
        <item x="63"/>
        <item x="66"/>
        <item x="67"/>
        <item x="69"/>
        <item x="61"/>
        <item x="57"/>
        <item x="42"/>
        <item x="59"/>
        <item x="44"/>
        <item x="72"/>
        <item x="54"/>
        <item x="53"/>
        <item x="43"/>
        <item x="55"/>
        <item x="70"/>
        <item x="65"/>
        <item x="71"/>
        <item t="default"/>
      </items>
    </pivotField>
    <pivotField showAll="0"/>
    <pivotField dataField="1" showAll="0"/>
    <pivotField showAll="0"/>
    <pivotField showAll="0">
      <items count="5">
        <item x="1"/>
        <item x="3"/>
        <item x="0"/>
        <item x="2"/>
        <item t="default"/>
      </items>
    </pivotField>
    <pivotField showAll="0"/>
    <pivotField showAll="0"/>
    <pivotField numFmtId="164" showAll="0"/>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axis="axisCol" showAll="0">
      <items count="3">
        <item n="Repeated order id" x="1"/>
        <item n="Dis. Count of order ID" x="0"/>
        <item t="default"/>
      </items>
    </pivotField>
    <pivotField showAll="0">
      <items count="7">
        <item x="0"/>
        <item x="1"/>
        <item m="1" x="2"/>
        <item m="1" x="3"/>
        <item m="1" x="4"/>
        <item m="1" x="5"/>
        <item t="default"/>
      </items>
    </pivotField>
    <pivotField dragToRow="0" dragToCol="0" dragToPage="0" showAll="0" defaultSubtotal="0"/>
    <pivotField dragToRow="0" dragToCol="0" dragToPage="0" showAll="0" defaultSubtotal="0"/>
    <pivotField showAll="0"/>
    <pivotField axis="axisRow"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5"/>
  </rowFields>
  <rowItems count="7">
    <i>
      <x v="1"/>
    </i>
    <i>
      <x v="2"/>
    </i>
    <i>
      <x v="3"/>
    </i>
    <i>
      <x v="4"/>
    </i>
    <i>
      <x v="5"/>
    </i>
    <i>
      <x v="6"/>
    </i>
    <i t="grand">
      <x/>
    </i>
  </rowItems>
  <colFields count="1">
    <field x="40"/>
  </colFields>
  <colItems count="3">
    <i>
      <x/>
    </i>
    <i>
      <x v="1"/>
    </i>
    <i t="grand">
      <x/>
    </i>
  </colItems>
  <dataFields count="1">
    <dataField name="Count of Order ID" fld="29" subtotal="count" baseField="45" baseItem="1" numFmtId="1"/>
  </dataFields>
  <formats count="9">
    <format dxfId="108">
      <pivotArea dataOnly="0" labelOnly="1" outline="0" axis="axisValues" fieldPosition="0"/>
    </format>
    <format dxfId="107">
      <pivotArea dataOnly="0" labelOnly="1" outline="0" axis="axisValues" fieldPosition="0"/>
    </format>
    <format dxfId="106">
      <pivotArea outline="0" collapsedLevelsAreSubtotals="1" fieldPosition="0"/>
    </format>
    <format dxfId="105">
      <pivotArea type="all" dataOnly="0" outline="0" fieldPosition="0"/>
    </format>
    <format dxfId="104">
      <pivotArea outline="0" collapsedLevelsAreSubtotals="1" fieldPosition="0"/>
    </format>
    <format dxfId="103">
      <pivotArea field="45" type="button" dataOnly="0" labelOnly="1" outline="0" axis="axisRow" fieldPosition="0"/>
    </format>
    <format dxfId="102">
      <pivotArea dataOnly="0" labelOnly="1" fieldPosition="0">
        <references count="1">
          <reference field="45" count="6">
            <x v="1"/>
            <x v="2"/>
            <x v="3"/>
            <x v="4"/>
            <x v="5"/>
            <x v="6"/>
          </reference>
        </references>
      </pivotArea>
    </format>
    <format dxfId="101">
      <pivotArea dataOnly="0" labelOnly="1" grandRow="1" outline="0" fieldPosition="0"/>
    </format>
    <format dxfId="100">
      <pivotArea outline="0" collapsedLevelsAreSubtotals="1" fieldPosition="0"/>
    </format>
  </formats>
  <pivotTableStyleInfo name="PivotStyleMedium16"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402B7D-EEA4-4094-8A1D-7970B4D845C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Months">
  <location ref="H4:I11" firstHeaderRow="1" firstDataRow="1" firstDataCol="1"/>
  <pivotFields count="48">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67" showAll="0">
      <items count="7">
        <item x="0"/>
        <item x="1"/>
        <item x="2"/>
        <item x="3"/>
        <item x="4"/>
        <item x="5"/>
        <item t="default"/>
      </items>
    </pivotField>
    <pivotField numFmtId="166" showAll="0">
      <items count="7">
        <item x="0"/>
        <item x="1"/>
        <item x="2"/>
        <item x="3"/>
        <item x="4"/>
        <item x="5"/>
        <item t="default"/>
      </items>
    </pivotField>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numFmtId="164" showAll="0"/>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showAll="0"/>
    <pivotField showAll="0">
      <items count="7">
        <item x="0"/>
        <item x="1"/>
        <item m="1" x="2"/>
        <item m="1" x="3"/>
        <item m="1" x="4"/>
        <item m="1" x="5"/>
        <item t="default"/>
      </items>
    </pivotField>
    <pivotField dataField="1" dragToRow="0" dragToCol="0" dragToPage="0" showAll="0" defaultSubtotal="0"/>
    <pivotField dragToRow="0" dragToCol="0" dragToPage="0" showAll="0" defaultSubtotal="0"/>
    <pivotField showAll="0"/>
    <pivotField axis="axisRow"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5"/>
  </rowFields>
  <rowItems count="7">
    <i>
      <x v="1"/>
    </i>
    <i>
      <x v="2"/>
    </i>
    <i>
      <x v="3"/>
    </i>
    <i>
      <x v="4"/>
    </i>
    <i>
      <x v="5"/>
    </i>
    <i>
      <x v="6"/>
    </i>
    <i t="grand">
      <x/>
    </i>
  </rowItems>
  <colItems count="1">
    <i/>
  </colItems>
  <dataFields count="1">
    <dataField name="Average of Profit Margin" fld="42" subtotal="average" baseField="45" baseItem="1" numFmtId="10"/>
  </dataFields>
  <formats count="10">
    <format dxfId="117">
      <pivotArea dataOnly="0" labelOnly="1" outline="0" axis="axisValues" fieldPosition="0"/>
    </format>
    <format dxfId="116">
      <pivotArea dataOnly="0" labelOnly="1" outline="0" axis="axisValues" fieldPosition="0"/>
    </format>
    <format dxfId="115">
      <pivotArea outline="0" collapsedLevelsAreSubtotals="1" fieldPosition="0"/>
    </format>
    <format dxfId="114">
      <pivotArea type="all" dataOnly="0" outline="0" fieldPosition="0"/>
    </format>
    <format dxfId="113">
      <pivotArea outline="0" collapsedLevelsAreSubtotals="1" fieldPosition="0"/>
    </format>
    <format dxfId="112">
      <pivotArea field="45" type="button" dataOnly="0" labelOnly="1" outline="0" axis="axisRow" fieldPosition="0"/>
    </format>
    <format dxfId="111">
      <pivotArea dataOnly="0" labelOnly="1" fieldPosition="0">
        <references count="1">
          <reference field="45" count="6">
            <x v="1"/>
            <x v="2"/>
            <x v="3"/>
            <x v="4"/>
            <x v="5"/>
            <x v="6"/>
          </reference>
        </references>
      </pivotArea>
    </format>
    <format dxfId="110">
      <pivotArea dataOnly="0" labelOnly="1" grandRow="1" outline="0" fieldPosition="0"/>
    </format>
    <format dxfId="109">
      <pivotArea outline="0" collapsedLevelsAreSubtotals="1" fieldPosition="0"/>
    </format>
    <format dxfId="11">
      <pivotArea dataOnly="0" labelOnly="1" outline="0" axis="axisValues" fieldPosition="0"/>
    </format>
  </formats>
  <pivotTableStyleInfo name="PivotStyleMedium16"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25E4C0-91BD-4A2B-90DD-4D22250BC77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Months">
  <location ref="C4:F11" firstHeaderRow="0" firstDataRow="1" firstDataCol="1"/>
  <pivotFields count="48">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67" showAll="0">
      <items count="7">
        <item x="0"/>
        <item x="1"/>
        <item x="2"/>
        <item x="3"/>
        <item x="4"/>
        <item x="5"/>
        <item t="default"/>
      </items>
    </pivotField>
    <pivotField numFmtId="166" showAll="0">
      <items count="7">
        <item x="0"/>
        <item x="1"/>
        <item x="2"/>
        <item x="3"/>
        <item x="4"/>
        <item x="5"/>
        <item t="default"/>
      </items>
    </pivotField>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pivotField showAll="0"/>
    <pivotField showAll="0"/>
    <pivotField dataField="1" showAll="0"/>
    <pivotField showAll="0"/>
    <pivotField dataField="1" showAll="0"/>
    <pivotField showAll="0"/>
    <pivotField showAll="0"/>
    <pivotField showAll="0">
      <items count="5">
        <item x="1"/>
        <item x="3"/>
        <item x="0"/>
        <item x="2"/>
        <item t="default"/>
      </items>
    </pivotField>
    <pivotField showAll="0"/>
    <pivotField showAll="0"/>
    <pivotField dataField="1" numFmtId="164" showAll="0"/>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showAll="0"/>
    <pivotField showAll="0">
      <items count="7">
        <item x="0"/>
        <item x="1"/>
        <item m="1" x="2"/>
        <item m="1" x="3"/>
        <item m="1" x="4"/>
        <item m="1" x="5"/>
        <item t="default"/>
      </items>
    </pivotField>
    <pivotField dragToRow="0" dragToCol="0" dragToPage="0" showAll="0" defaultSubtotal="0"/>
    <pivotField dragToRow="0" dragToCol="0" dragToPage="0" showAll="0" defaultSubtotal="0"/>
    <pivotField showAll="0"/>
    <pivotField axis="axisRow"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5"/>
  </rowFields>
  <rowItems count="7">
    <i>
      <x v="1"/>
    </i>
    <i>
      <x v="2"/>
    </i>
    <i>
      <x v="3"/>
    </i>
    <i>
      <x v="4"/>
    </i>
    <i>
      <x v="5"/>
    </i>
    <i>
      <x v="6"/>
    </i>
    <i t="grand">
      <x/>
    </i>
  </rowItems>
  <colFields count="1">
    <field x="-2"/>
  </colFields>
  <colItems count="3">
    <i>
      <x/>
    </i>
    <i i="1">
      <x v="1"/>
    </i>
    <i i="2">
      <x v="2"/>
    </i>
  </colItems>
  <dataFields count="3">
    <dataField name="Sum of Sales" fld="28" baseField="0" baseItem="0"/>
    <dataField name="Sum of Profit" fld="26" baseField="0" baseItem="0"/>
    <dataField name="Sum of Revenue" fld="34" baseField="0" baseItem="0"/>
  </dataFields>
  <formats count="10">
    <format dxfId="127">
      <pivotArea dataOnly="0" labelOnly="1" outline="0" axis="axisValues" fieldPosition="0"/>
    </format>
    <format dxfId="126">
      <pivotArea dataOnly="0" labelOnly="1" outline="0" axis="axisValues" fieldPosition="0"/>
    </format>
    <format dxfId="125">
      <pivotArea outline="0" collapsedLevelsAreSubtotals="1" fieldPosition="0"/>
    </format>
    <format dxfId="124">
      <pivotArea dataOnly="0" labelOnly="1" outline="0" fieldPosition="0">
        <references count="1">
          <reference field="4294967294" count="2">
            <x v="0"/>
            <x v="1"/>
          </reference>
        </references>
      </pivotArea>
    </format>
    <format dxfId="123">
      <pivotArea type="all" dataOnly="0" outline="0" fieldPosition="0"/>
    </format>
    <format dxfId="122">
      <pivotArea outline="0" collapsedLevelsAreSubtotals="1" fieldPosition="0"/>
    </format>
    <format dxfId="121">
      <pivotArea field="45" type="button" dataOnly="0" labelOnly="1" outline="0" axis="axisRow" fieldPosition="0"/>
    </format>
    <format dxfId="120">
      <pivotArea dataOnly="0" labelOnly="1" fieldPosition="0">
        <references count="1">
          <reference field="45" count="6">
            <x v="1"/>
            <x v="2"/>
            <x v="3"/>
            <x v="4"/>
            <x v="5"/>
            <x v="6"/>
          </reference>
        </references>
      </pivotArea>
    </format>
    <format dxfId="119">
      <pivotArea dataOnly="0" labelOnly="1" grandRow="1" outline="0" fieldPosition="0"/>
    </format>
    <format dxfId="118">
      <pivotArea dataOnly="0" labelOnly="1" outline="0" fieldPosition="0">
        <references count="1">
          <reference field="4294967294" count="3">
            <x v="0"/>
            <x v="1"/>
            <x v="2"/>
          </reference>
        </references>
      </pivotArea>
    </format>
  </formats>
  <pivotTableStyleInfo name="PivotStyleMedium16"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3494D5-0EAC-4D5D-9843-0DD5CC1600E7}" name="PivotTable13"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Months">
  <location ref="H28:J29" firstHeaderRow="0" firstDataRow="1" firstDataCol="0"/>
  <pivotFields count="4">
    <pivotField dataField="1" subtotalTop="0" showAll="0" defaultSubtotal="0"/>
    <pivotField allDrilled="1" subtotalTop="0" showAll="0" dataSourceSort="1" defaultSubtotal="0" defaultAttributeDrillState="1">
      <items count="1124">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s="1" x="592"/>
        <item s="1" x="593"/>
        <item s="1" x="594"/>
        <item s="1" x="595"/>
        <item s="1" x="596"/>
        <item s="1" x="597"/>
        <item s="1" x="598"/>
        <item s="1" x="599"/>
        <item s="1" x="600"/>
        <item s="1" x="601"/>
        <item s="1" x="602"/>
        <item s="1" x="603"/>
        <item s="1" x="604"/>
        <item s="1" x="605"/>
        <item s="1" x="606"/>
        <item s="1" x="607"/>
        <item s="1" x="608"/>
        <item s="1" x="609"/>
        <item s="1" x="610"/>
        <item s="1" x="611"/>
        <item s="1" x="612"/>
        <item s="1" x="613"/>
        <item s="1" x="614"/>
        <item s="1" x="615"/>
        <item s="1" x="616"/>
        <item s="1" x="617"/>
        <item s="1" x="618"/>
        <item s="1" x="619"/>
        <item s="1" x="620"/>
        <item s="1" x="621"/>
        <item s="1" x="622"/>
        <item s="1" x="623"/>
        <item s="1" x="624"/>
        <item s="1" x="625"/>
        <item s="1" x="626"/>
        <item s="1" x="627"/>
        <item s="1" x="628"/>
        <item s="1" x="629"/>
        <item s="1" x="630"/>
        <item s="1" x="631"/>
        <item s="1" x="632"/>
        <item s="1" x="633"/>
        <item s="1" x="634"/>
        <item s="1" x="635"/>
        <item s="1" x="636"/>
        <item s="1" x="637"/>
        <item s="1" x="638"/>
        <item s="1" x="639"/>
        <item s="1" x="640"/>
        <item s="1" x="641"/>
        <item s="1" x="642"/>
        <item s="1" x="643"/>
        <item s="1" x="644"/>
        <item s="1" x="645"/>
        <item s="1" x="646"/>
        <item s="1" x="647"/>
        <item s="1" x="648"/>
        <item s="1" x="649"/>
        <item s="1" x="650"/>
        <item s="1" x="651"/>
        <item s="1" x="652"/>
        <item s="1" x="653"/>
        <item s="1" x="654"/>
        <item s="1" x="655"/>
        <item s="1" x="656"/>
        <item s="1" x="657"/>
        <item s="1" x="658"/>
        <item s="1" x="659"/>
        <item s="1" x="660"/>
        <item s="1" x="661"/>
        <item s="1" x="662"/>
        <item s="1" x="663"/>
        <item s="1" x="664"/>
        <item s="1" x="665"/>
        <item s="1" x="666"/>
        <item s="1" x="667"/>
        <item s="1" x="668"/>
        <item s="1" x="669"/>
        <item s="1" x="670"/>
        <item s="1" x="671"/>
        <item s="1" x="672"/>
        <item s="1" x="673"/>
        <item s="1" x="674"/>
        <item s="1" x="675"/>
        <item s="1" x="676"/>
        <item s="1" x="677"/>
        <item s="1" x="678"/>
        <item s="1" x="679"/>
        <item s="1" x="680"/>
        <item s="1" x="681"/>
        <item s="1" x="682"/>
        <item s="1" x="683"/>
        <item s="1" x="684"/>
        <item s="1" x="685"/>
        <item s="1" x="686"/>
        <item s="1" x="687"/>
        <item s="1" x="688"/>
        <item s="1" x="689"/>
        <item s="1" x="690"/>
        <item s="1" x="691"/>
        <item s="1" x="692"/>
        <item s="1" x="693"/>
        <item s="1" x="694"/>
        <item s="1" x="695"/>
        <item s="1" x="696"/>
        <item s="1" x="697"/>
        <item s="1" x="698"/>
        <item s="1" x="699"/>
        <item s="1" x="700"/>
        <item s="1" x="701"/>
        <item s="1" x="702"/>
        <item s="1" x="703"/>
        <item s="1" x="704"/>
        <item s="1" x="705"/>
        <item s="1" x="706"/>
        <item s="1" x="707"/>
        <item s="1" x="708"/>
        <item s="1" x="709"/>
        <item s="1" x="710"/>
        <item s="1" x="711"/>
        <item s="1" x="712"/>
        <item s="1" x="713"/>
        <item s="1" x="714"/>
        <item s="1" x="715"/>
        <item s="1" x="716"/>
        <item s="1" x="717"/>
        <item s="1" x="718"/>
        <item s="1" x="719"/>
        <item s="1" x="720"/>
        <item s="1" x="721"/>
        <item s="1" x="722"/>
        <item s="1" x="723"/>
        <item s="1" x="724"/>
        <item s="1" x="725"/>
        <item s="1" x="726"/>
        <item s="1" x="727"/>
        <item s="1" x="728"/>
        <item s="1" x="729"/>
        <item s="1" x="730"/>
        <item s="1" x="731"/>
        <item s="1" x="732"/>
        <item s="1" x="733"/>
        <item s="1" x="734"/>
        <item s="1" x="735"/>
        <item s="1" x="736"/>
        <item s="1" x="737"/>
        <item s="1" x="738"/>
        <item s="1" x="739"/>
        <item s="1" x="740"/>
        <item s="1" x="741"/>
        <item s="1" x="742"/>
        <item s="1" x="743"/>
        <item s="1" x="744"/>
        <item s="1" x="745"/>
        <item s="1" x="746"/>
        <item s="1" x="747"/>
        <item s="1" x="748"/>
        <item s="1" x="749"/>
        <item s="1" x="750"/>
        <item s="1" x="751"/>
        <item s="1" x="752"/>
        <item s="1" x="753"/>
        <item s="1" x="754"/>
        <item s="1" x="755"/>
        <item s="1" x="756"/>
        <item s="1" x="757"/>
        <item s="1" x="758"/>
        <item s="1" x="759"/>
        <item s="1" x="760"/>
        <item s="1" x="761"/>
        <item s="1" x="762"/>
        <item s="1" x="763"/>
        <item s="1" x="764"/>
        <item s="1" x="765"/>
        <item s="1" x="766"/>
        <item s="1" x="767"/>
        <item s="1" x="768"/>
        <item s="1" x="769"/>
        <item s="1" x="770"/>
        <item s="1" x="771"/>
        <item s="1" x="772"/>
        <item s="1" x="773"/>
        <item s="1" x="774"/>
        <item s="1" x="775"/>
        <item s="1" x="776"/>
        <item s="1" x="777"/>
        <item s="1" x="778"/>
        <item s="1" x="779"/>
        <item s="1" x="780"/>
        <item s="1" x="781"/>
        <item s="1" x="782"/>
        <item s="1" x="783"/>
        <item s="1" x="784"/>
        <item s="1" x="785"/>
        <item s="1" x="786"/>
        <item s="1" x="787"/>
        <item s="1" x="788"/>
        <item s="1" x="789"/>
        <item s="1" x="790"/>
        <item s="1" x="791"/>
        <item s="1" x="792"/>
        <item s="1" x="793"/>
        <item s="1" x="794"/>
        <item s="1" x="795"/>
        <item s="1" x="796"/>
        <item s="1" x="797"/>
        <item s="1" x="798"/>
        <item s="1" x="799"/>
        <item s="1" x="800"/>
        <item s="1" x="801"/>
        <item s="1" x="802"/>
        <item s="1" x="803"/>
        <item s="1" x="804"/>
        <item s="1" x="805"/>
        <item s="1" x="806"/>
        <item s="1" x="807"/>
        <item s="1" x="808"/>
        <item s="1" x="809"/>
        <item s="1" x="810"/>
        <item s="1" x="811"/>
        <item s="1" x="812"/>
        <item s="1" x="813"/>
        <item s="1" x="814"/>
        <item s="1" x="815"/>
        <item s="1" x="816"/>
        <item s="1" x="817"/>
        <item s="1" x="818"/>
        <item s="1" x="819"/>
        <item s="1" x="820"/>
        <item s="1" x="821"/>
        <item s="1" x="822"/>
        <item s="1" x="823"/>
        <item s="1" x="824"/>
        <item s="1" x="825"/>
        <item s="1" x="826"/>
        <item s="1" x="827"/>
        <item s="1" x="828"/>
        <item s="1" x="829"/>
        <item s="1" x="830"/>
        <item s="1" x="831"/>
        <item s="1" x="832"/>
        <item s="1" x="833"/>
        <item s="1" x="834"/>
        <item s="1" x="835"/>
        <item s="1" x="836"/>
        <item s="1" x="837"/>
        <item s="1" x="838"/>
        <item s="1" x="839"/>
        <item s="1" x="840"/>
        <item s="1" x="841"/>
        <item s="1" x="842"/>
        <item s="1" x="843"/>
        <item s="1" x="844"/>
        <item s="1" x="845"/>
        <item s="1" x="846"/>
        <item s="1" x="847"/>
        <item s="1" x="848"/>
        <item s="1" x="849"/>
        <item s="1" x="850"/>
        <item s="1" x="851"/>
        <item s="1" x="852"/>
        <item s="1" x="853"/>
        <item s="1" x="854"/>
        <item s="1" x="855"/>
        <item s="1" x="856"/>
        <item s="1" x="857"/>
        <item s="1" x="858"/>
        <item s="1" x="859"/>
        <item s="1" x="860"/>
        <item s="1" x="861"/>
        <item s="1" x="862"/>
        <item s="1" x="863"/>
        <item s="1" x="864"/>
        <item s="1" x="865"/>
        <item s="1" x="866"/>
        <item s="1" x="867"/>
        <item s="1" x="868"/>
        <item s="1" x="869"/>
        <item s="1" x="870"/>
        <item s="1" x="871"/>
        <item s="1" x="872"/>
        <item s="1" x="873"/>
        <item s="1" x="874"/>
        <item s="1" x="875"/>
        <item s="1" x="876"/>
        <item s="1" x="877"/>
        <item s="1" x="878"/>
        <item s="1" x="879"/>
        <item s="1" x="880"/>
        <item s="1" x="881"/>
        <item s="1" x="882"/>
        <item s="1" x="883"/>
        <item s="1" x="884"/>
        <item s="1" x="885"/>
        <item s="1" x="886"/>
        <item s="1" x="887"/>
        <item s="1" x="888"/>
        <item s="1" x="889"/>
        <item s="1" x="890"/>
        <item s="1" x="891"/>
        <item s="1" x="892"/>
        <item s="1" x="893"/>
        <item s="1" x="894"/>
        <item s="1" x="895"/>
        <item s="1" x="896"/>
        <item s="1" x="897"/>
        <item s="1" x="898"/>
        <item s="1" x="899"/>
        <item s="1" x="900"/>
        <item s="1" x="901"/>
        <item s="1" x="902"/>
        <item s="1" x="903"/>
        <item s="1" x="904"/>
        <item s="1" x="905"/>
        <item s="1" x="906"/>
        <item s="1" x="907"/>
        <item s="1" x="908"/>
        <item s="1" x="909"/>
        <item s="1" x="910"/>
        <item s="1" x="911"/>
        <item s="1" x="912"/>
        <item s="1" x="913"/>
        <item s="1" x="914"/>
        <item s="1" x="915"/>
        <item s="1" x="916"/>
        <item s="1" x="917"/>
        <item s="1" x="918"/>
        <item s="1" x="919"/>
        <item s="1" x="920"/>
        <item s="1" x="921"/>
        <item s="1" x="922"/>
        <item s="1" x="923"/>
        <item s="1" x="924"/>
        <item s="1" x="925"/>
        <item s="1" x="926"/>
        <item s="1" x="927"/>
        <item s="1" x="928"/>
        <item s="1" x="929"/>
        <item s="1" x="930"/>
        <item s="1" x="931"/>
        <item s="1" x="932"/>
        <item s="1" x="933"/>
        <item s="1" x="934"/>
        <item s="1" x="935"/>
        <item s="1" x="936"/>
        <item s="1" x="937"/>
        <item s="1" x="938"/>
        <item s="1" x="939"/>
        <item s="1" x="940"/>
        <item s="1" x="941"/>
        <item s="1" x="942"/>
        <item s="1" x="943"/>
        <item s="1" x="944"/>
        <item s="1" x="945"/>
        <item s="1" x="946"/>
        <item s="1" x="947"/>
        <item s="1" x="948"/>
        <item s="1" x="949"/>
        <item s="1" x="950"/>
        <item s="1" x="951"/>
        <item s="1" x="952"/>
        <item s="1" x="953"/>
        <item s="1" x="954"/>
        <item s="1" x="955"/>
        <item s="1" x="956"/>
        <item s="1" x="957"/>
        <item s="1" x="958"/>
        <item s="1" x="959"/>
        <item s="1" x="960"/>
        <item s="1" x="961"/>
        <item s="1" x="962"/>
        <item s="1" x="963"/>
        <item s="1" x="964"/>
        <item s="1" x="965"/>
        <item s="1" x="966"/>
        <item s="1" x="967"/>
        <item s="1" x="968"/>
        <item s="1" x="969"/>
        <item s="1" x="970"/>
        <item s="1" x="971"/>
        <item s="1" x="972"/>
        <item s="1" x="973"/>
        <item s="1" x="974"/>
        <item s="1" x="975"/>
        <item s="1" x="976"/>
        <item s="1" x="977"/>
        <item s="1" x="978"/>
        <item s="1" x="979"/>
        <item s="1" x="980"/>
        <item s="1" x="981"/>
        <item s="1" x="982"/>
        <item s="1" x="983"/>
        <item s="1" x="984"/>
        <item s="1" x="985"/>
        <item s="1" x="986"/>
        <item s="1" x="987"/>
        <item s="1" x="988"/>
        <item s="1" x="989"/>
        <item s="1" x="990"/>
        <item s="1" x="991"/>
        <item s="1" x="992"/>
        <item s="1" x="993"/>
        <item s="1" x="994"/>
        <item s="1" x="995"/>
        <item s="1" x="996"/>
        <item s="1" x="997"/>
        <item s="1" x="998"/>
        <item s="1" x="999"/>
        <item s="1" x="1000"/>
        <item s="1" x="1001"/>
        <item s="1" x="1002"/>
        <item s="1" x="1003"/>
        <item s="1" x="1004"/>
        <item s="1" x="1005"/>
        <item s="1" x="1006"/>
        <item s="1" x="1007"/>
        <item s="1" x="1008"/>
        <item s="1" x="1009"/>
        <item s="1" x="1010"/>
        <item s="1" x="1011"/>
        <item s="1" x="1012"/>
        <item s="1" x="1013"/>
        <item s="1" x="1014"/>
        <item s="1" x="1015"/>
        <item s="1" x="1016"/>
        <item s="1" x="1017"/>
        <item s="1" x="1018"/>
        <item s="1" x="1019"/>
        <item s="1" x="1020"/>
        <item s="1" x="1021"/>
        <item s="1" x="1022"/>
        <item s="1" x="1023"/>
        <item s="1" x="1024"/>
        <item s="1" x="1025"/>
        <item s="1" x="1026"/>
        <item s="1" x="1027"/>
        <item s="1" x="1028"/>
        <item s="1" x="1029"/>
        <item s="1" x="1030"/>
        <item s="1" x="1031"/>
        <item s="1" x="1032"/>
        <item s="1" x="1033"/>
        <item s="1" x="1034"/>
        <item s="1" x="1035"/>
        <item s="1" x="1036"/>
        <item s="1" x="1037"/>
        <item s="1" x="1038"/>
        <item s="1" x="1039"/>
        <item s="1" x="1040"/>
        <item s="1" x="1041"/>
        <item s="1" x="1042"/>
        <item s="1" x="1043"/>
        <item s="1" x="1044"/>
        <item s="1" x="1045"/>
        <item s="1" x="1046"/>
        <item s="1" x="1047"/>
        <item s="1" x="1048"/>
        <item s="1" x="1049"/>
        <item s="1" x="1050"/>
        <item s="1" x="1051"/>
        <item s="1" x="1052"/>
        <item s="1" x="1053"/>
        <item s="1" x="1054"/>
        <item s="1" x="1055"/>
        <item s="1" x="1056"/>
        <item s="1" x="1057"/>
        <item s="1" x="1058"/>
        <item s="1" x="1059"/>
        <item s="1" x="1060"/>
        <item s="1" x="1061"/>
        <item s="1" x="1062"/>
        <item s="1" x="1063"/>
        <item s="1" x="1064"/>
        <item s="1" x="1065"/>
        <item s="1" x="1066"/>
        <item s="1" x="1067"/>
        <item s="1" x="1068"/>
        <item s="1" x="1069"/>
        <item s="1" x="1070"/>
        <item s="1" x="1071"/>
        <item s="1" x="1072"/>
        <item s="1" x="1073"/>
        <item s="1" x="1074"/>
        <item s="1" x="1075"/>
        <item s="1" x="1076"/>
        <item s="1" x="1077"/>
        <item s="1" x="1078"/>
        <item s="1" x="1079"/>
        <item s="1" x="1080"/>
        <item s="1" x="1081"/>
        <item s="1" x="1082"/>
        <item s="1" x="1083"/>
        <item s="1" x="1084"/>
        <item s="1" x="1085"/>
        <item s="1" x="1086"/>
        <item s="1" x="1087"/>
        <item s="1" x="1088"/>
        <item s="1" x="1089"/>
        <item s="1" x="1090"/>
        <item s="1" x="1091"/>
        <item s="1" x="1092"/>
        <item s="1" x="1093"/>
        <item s="1" x="1094"/>
        <item s="1" x="1095"/>
        <item s="1" x="1096"/>
        <item s="1" x="1097"/>
        <item s="1" x="1098"/>
        <item s="1" x="1099"/>
        <item s="1" x="1100"/>
        <item s="1" x="1101"/>
        <item s="1" x="1102"/>
        <item s="1" x="1103"/>
        <item s="1" x="1104"/>
        <item s="1" x="1105"/>
        <item s="1" x="1106"/>
        <item s="1" x="1107"/>
        <item s="1" x="1108"/>
        <item s="1" x="1109"/>
        <item s="1" x="1110"/>
        <item s="1" x="1111"/>
        <item s="1" x="1112"/>
        <item s="1" x="1113"/>
        <item s="1" x="1114"/>
        <item s="1" x="1115"/>
        <item s="1" x="1116"/>
        <item s="1" x="1117"/>
        <item s="1" x="1118"/>
        <item s="1" x="1119"/>
        <item s="1" x="1120"/>
        <item s="1" x="1121"/>
        <item s="1" x="1122"/>
        <item s="1" x="1123"/>
      </items>
    </pivotField>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Average of Shipping Cost" fld="2" subtotal="average" baseField="0" baseItem="0" numFmtId="172"/>
    <dataField name="Distinct Count of City" fld="0" subtotal="count" baseField="0" baseItem="0">
      <extLst>
        <ext xmlns:x15="http://schemas.microsoft.com/office/spreadsheetml/2010/11/main" uri="{FABC7310-3BB5-11E1-824E-6D434824019B}">
          <x15:dataField isCountDistinct="1"/>
        </ext>
      </extLst>
    </dataField>
    <dataField name="Max of Discount" fld="3" subtotal="max" baseField="0" baseItem="0" numFmtId="10"/>
  </dataFields>
  <formats count="8">
    <format dxfId="134">
      <pivotArea dataOnly="0" labelOnly="1" outline="0" axis="axisValues" fieldPosition="0"/>
    </format>
    <format dxfId="133">
      <pivotArea outline="0" collapsedLevelsAreSubtotals="1" fieldPosition="0"/>
    </format>
    <format dxfId="132">
      <pivotArea dataOnly="0" labelOnly="1" outline="0" fieldPosition="0">
        <references count="1">
          <reference field="4294967294" count="2">
            <x v="0"/>
            <x v="1"/>
          </reference>
        </references>
      </pivotArea>
    </format>
    <format dxfId="131">
      <pivotArea outline="0" collapsedLevelsAreSubtotals="1" fieldPosition="0">
        <references count="1">
          <reference field="4294967294" count="1" selected="0">
            <x v="0"/>
          </reference>
        </references>
      </pivotArea>
    </format>
    <format dxfId="130">
      <pivotArea outline="0" fieldPosition="0">
        <references count="1">
          <reference field="4294967294" count="1">
            <x v="2"/>
          </reference>
        </references>
      </pivotArea>
    </format>
    <format dxfId="129">
      <pivotArea outline="0" collapsedLevelsAreSubtotals="1" fieldPosition="0">
        <references count="1">
          <reference field="4294967294" count="1" selected="0">
            <x v="2"/>
          </reference>
        </references>
      </pivotArea>
    </format>
    <format dxfId="128">
      <pivotArea dataOnly="0" labelOnly="1" outline="0" fieldPosition="0">
        <references count="1">
          <reference field="4294967294" count="1">
            <x v="2"/>
          </reference>
        </references>
      </pivotArea>
    </format>
    <format dxfId="12">
      <pivotArea dataOnly="0" labelOnly="1" outline="0" fieldPosition="0">
        <references count="1">
          <reference field="4294967294" count="3">
            <x v="0"/>
            <x v="1"/>
            <x v="2"/>
          </reference>
        </references>
      </pivotArea>
    </format>
  </formats>
  <chartFormats count="2">
    <chartFormat chart="5" format="3"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s>
  <pivotHierarchies count="3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Customer ID"/>
    <pivotHierarchy dragToData="1"/>
    <pivotHierarchy dragToData="1" caption="Distinct Count of Customer Name"/>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caption="Average of Order fullfillment time"/>
    <pivotHierarchy dragToData="1"/>
    <pivotHierarchy dragToData="1" caption="Sum of Shipping Cost"/>
    <pivotHierarchy dragToData="1" caption="Average of Shipping Cost"/>
    <pivotHierarchy dragToData="1" caption="Max of Discount"/>
    <pivotHierarchy dragToData="1" caption="Average of Discount"/>
    <pivotHierarchy dragToData="1" caption="Distinct Count of Product Category"/>
    <pivotHierarchy dragToData="1"/>
    <pivotHierarchy dragToData="1"/>
    <pivotHierarchy dragToData="1" caption="Distinct Count of City"/>
    <pivotHierarchy dragToData="1" caption="Min of Dis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6" showRowHeaders="1" showColHeaders="1" showRowStripes="1"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Cleaning and Formation!$A:$AL">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9726699-54BD-4CD4-84B2-95A199CDEFFF}"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chartFormat="49" rowHeaderCaption="Months">
  <location ref="C9:E38" firstHeaderRow="1" firstDataRow="2" firstDataCol="1"/>
  <pivotFields count="48">
    <pivotField compact="0" outline="0" showAll="0"/>
    <pivotField compact="0" outline="0" showAll="0"/>
    <pivotField compact="0" outline="0" showAll="0">
      <items count="6">
        <item x="0"/>
        <item x="1"/>
        <item x="2"/>
        <item x="4"/>
        <item x="3"/>
        <item t="default"/>
      </items>
    </pivotField>
    <pivotField compact="0" outline="0" showAll="0"/>
    <pivotField compact="0" outline="0" showAll="0"/>
    <pivotField compact="0" outline="0" showAll="0"/>
    <pivotField compact="0" outline="0" showAll="0">
      <items count="4">
        <item x="0"/>
        <item x="2"/>
        <item x="1"/>
        <item t="default"/>
      </items>
    </pivotField>
    <pivotField compact="0" outline="0" showAll="0">
      <items count="5">
        <item x="1"/>
        <item x="3"/>
        <item x="2"/>
        <item x="0"/>
        <item t="default"/>
      </items>
    </pivotField>
    <pivotField compact="0" outline="0" multipleItemSelectionAllowed="1" showAll="0">
      <items count="4">
        <item x="0"/>
        <item x="2"/>
        <item x="1"/>
        <item t="default"/>
      </items>
    </pivotField>
    <pivotField compact="0" outline="0" showAll="0"/>
    <pivotField compact="0" outline="0" showAll="0"/>
    <pivotField compact="0" outline="0" showAll="0"/>
    <pivotField compact="0" outline="0" showAll="0"/>
    <pivotField compact="0" outline="0" showAll="0"/>
    <pivotField compact="0" outline="0" showAll="0">
      <items count="5">
        <item x="1"/>
        <item x="3"/>
        <item x="0"/>
        <item x="2"/>
        <item t="default"/>
      </items>
    </pivotField>
    <pivotField compact="0" outline="0" showAll="0"/>
    <pivotField compact="0" outline="0" showAll="0"/>
    <pivotField compact="0" outline="0" showAll="0"/>
    <pivotField compact="0"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numFmtId="167" outline="0" showAll="0">
      <items count="7">
        <item x="0"/>
        <item x="1"/>
        <item x="2"/>
        <item x="3"/>
        <item x="4"/>
        <item x="5"/>
        <item t="default"/>
      </items>
    </pivotField>
    <pivotField compact="0" numFmtId="166" outline="0" showAll="0">
      <items count="7">
        <item x="0"/>
        <item x="1"/>
        <item x="2"/>
        <item x="3"/>
        <item x="4"/>
        <item x="5"/>
        <item t="default"/>
      </items>
    </pivotField>
    <pivotField compact="0" outline="0"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items count="5">
        <item x="1"/>
        <item x="3"/>
        <item x="0"/>
        <item x="2"/>
        <item t="default"/>
      </items>
    </pivotField>
    <pivotField compact="0" outline="0" showAll="0"/>
    <pivotField compact="0" outline="0" showAll="0"/>
    <pivotField compact="0" numFmtId="164" outline="0" showAll="0"/>
    <pivotField compact="0" outline="0"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compact="0" outline="0" showAll="0"/>
    <pivotField compact="0" outline="0" showAll="0"/>
    <pivotField compact="0" outline="0" showAll="0"/>
    <pivotField compact="0" numFmtId="1" outline="0" showAll="0"/>
    <pivotField compact="0" outline="0" showAll="0"/>
    <pivotField compact="0" outline="0" multipleItemSelectionAllowed="1" showAll="0" defaultSubtotal="0">
      <items count="6">
        <item x="0"/>
        <item x="1"/>
        <item m="1" x="2"/>
        <item m="1" x="3"/>
        <item m="1" x="4"/>
        <item m="1" x="5"/>
      </items>
    </pivotField>
    <pivotField compact="0" outline="0" dragToRow="0" dragToCol="0" dragToPage="0" showAll="0" defaultSubtotal="0"/>
    <pivotField compact="0" outline="0" dragToRow="0" dragToCol="0" dragToPage="0" showAll="0" defaultSubtotal="0"/>
    <pivotField compact="0"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outline="0" showAll="0">
      <items count="15">
        <item x="0"/>
        <item x="1"/>
        <item x="2"/>
        <item x="3"/>
        <item x="4"/>
        <item x="5"/>
        <item x="6"/>
        <item x="7"/>
        <item x="8"/>
        <item x="9"/>
        <item x="10"/>
        <item x="11"/>
        <item x="12"/>
        <item x="13"/>
        <item t="default"/>
      </items>
    </pivotField>
    <pivotField axis="axisRow" compact="0" outline="0" showAll="0">
      <items count="369">
        <item h="1" x="0"/>
        <item x="1"/>
        <item h="1" x="2"/>
        <item h="1" x="3"/>
        <item h="1" x="4"/>
        <item h="1" x="5"/>
        <item h="1" x="6"/>
        <item h="1" x="7"/>
        <item x="8"/>
        <item h="1" x="9"/>
        <item h="1" x="10"/>
        <item h="1" x="11"/>
        <item h="1" x="12"/>
        <item h="1" x="13"/>
        <item h="1" x="14"/>
        <item h="1" x="15"/>
        <item x="16"/>
        <item h="1" x="17"/>
        <item h="1" x="18"/>
        <item h="1" x="19"/>
        <item h="1" x="20"/>
        <item h="1" x="21"/>
        <item h="1" x="22"/>
        <item h="1" x="23"/>
        <item x="24"/>
        <item h="1" x="25"/>
        <item h="1" x="26"/>
        <item h="1" x="27"/>
        <item h="1" x="28"/>
        <item h="1" x="29"/>
        <item h="1" x="30"/>
        <item x="31"/>
        <item x="32"/>
        <item h="1" x="33"/>
        <item h="1" x="34"/>
        <item h="1" x="35"/>
        <item h="1" x="36"/>
        <item h="1" x="37"/>
        <item h="1" x="38"/>
        <item x="39"/>
        <item h="1" x="40"/>
        <item h="1" x="41"/>
        <item h="1" x="42"/>
        <item h="1" x="43"/>
        <item h="1" x="44"/>
        <item h="1" x="45"/>
        <item h="1" x="46"/>
        <item x="47"/>
        <item h="1" x="48"/>
        <item h="1" x="49"/>
        <item h="1" x="50"/>
        <item h="1" x="51"/>
        <item h="1" x="52"/>
        <item h="1" x="53"/>
        <item h="1" x="54"/>
        <item x="55"/>
        <item h="1" x="56"/>
        <item h="1" x="57"/>
        <item h="1" x="58"/>
        <item h="1" x="59"/>
        <item x="60"/>
        <item x="61"/>
        <item h="1" x="62"/>
        <item h="1" x="63"/>
        <item h="1" x="64"/>
        <item h="1" x="65"/>
        <item h="1" x="66"/>
        <item h="1" x="67"/>
        <item x="68"/>
        <item h="1" x="69"/>
        <item h="1" x="70"/>
        <item h="1" x="71"/>
        <item h="1" x="72"/>
        <item h="1" x="73"/>
        <item h="1" x="74"/>
        <item h="1" x="75"/>
        <item x="76"/>
        <item h="1" x="77"/>
        <item h="1" x="78"/>
        <item h="1" x="79"/>
        <item h="1" x="80"/>
        <item h="1" x="81"/>
        <item h="1" x="82"/>
        <item h="1" x="83"/>
        <item x="84"/>
        <item h="1" x="85"/>
        <item h="1" x="86"/>
        <item h="1" x="87"/>
        <item h="1" x="88"/>
        <item h="1" x="89"/>
        <item h="1" x="90"/>
        <item x="91"/>
        <item x="92"/>
        <item h="1" x="93"/>
        <item h="1" x="94"/>
        <item h="1" x="95"/>
        <item h="1" x="96"/>
        <item h="1" x="97"/>
        <item h="1" x="98"/>
        <item x="99"/>
        <item h="1" x="100"/>
        <item h="1" x="101"/>
        <item h="1" x="102"/>
        <item h="1" x="103"/>
        <item h="1" x="104"/>
        <item h="1" x="105"/>
        <item h="1" x="106"/>
        <item x="107"/>
        <item h="1" x="108"/>
        <item h="1" x="109"/>
        <item h="1" x="110"/>
        <item h="1" x="111"/>
        <item h="1" x="112"/>
        <item h="1" x="113"/>
        <item h="1" x="114"/>
        <item x="115"/>
        <item h="1" x="116"/>
        <item h="1" x="117"/>
        <item h="1" x="118"/>
        <item h="1" x="119"/>
        <item h="1" x="120"/>
        <item x="121"/>
        <item x="122"/>
        <item h="1" x="123"/>
        <item h="1" x="124"/>
        <item h="1" x="125"/>
        <item h="1" x="126"/>
        <item h="1" x="127"/>
        <item h="1" x="128"/>
        <item x="129"/>
        <item h="1" x="130"/>
        <item h="1" x="131"/>
        <item h="1" x="132"/>
        <item h="1" x="133"/>
        <item h="1" x="134"/>
        <item h="1" x="135"/>
        <item h="1" x="136"/>
        <item x="137"/>
        <item h="1" x="138"/>
        <item h="1" x="139"/>
        <item h="1" x="140"/>
        <item h="1" x="141"/>
        <item h="1" x="142"/>
        <item h="1" x="143"/>
        <item h="1" x="144"/>
        <item x="145"/>
        <item h="1" x="146"/>
        <item h="1" x="147"/>
        <item h="1" x="148"/>
        <item h="1" x="149"/>
        <item h="1" x="150"/>
        <item h="1" x="151"/>
        <item x="152"/>
        <item x="153"/>
        <item h="1" x="154"/>
        <item h="1" x="155"/>
        <item h="1" x="156"/>
        <item h="1" x="157"/>
        <item h="1" x="158"/>
        <item h="1" x="159"/>
        <item x="160"/>
        <item h="1" x="161"/>
        <item h="1" x="162"/>
        <item h="1" x="163"/>
        <item h="1" x="164"/>
        <item h="1" x="165"/>
        <item h="1" x="166"/>
        <item h="1" x="167"/>
        <item x="168"/>
        <item h="1" x="169"/>
        <item h="1" x="170"/>
        <item h="1" x="171"/>
        <item h="1" x="172"/>
        <item h="1" x="173"/>
        <item h="1" x="174"/>
        <item h="1" x="175"/>
        <item x="176"/>
        <item h="1" x="177"/>
        <item h="1" x="178"/>
        <item h="1" x="179"/>
        <item h="1" x="180"/>
        <item h="1" x="181"/>
        <item x="182"/>
        <item x="183"/>
        <item h="1" x="184"/>
        <item h="1" x="185"/>
        <item h="1" x="186"/>
        <item h="1" x="187"/>
        <item h="1" x="188"/>
        <item h="1" x="189"/>
        <item x="190"/>
        <item h="1" x="191"/>
        <item h="1" x="192"/>
        <item h="1" x="193"/>
        <item h="1" x="194"/>
        <item h="1" x="195"/>
        <item h="1" x="196"/>
        <item h="1" x="197"/>
        <item x="198"/>
        <item h="1" x="199"/>
        <item h="1" x="200"/>
        <item h="1" x="201"/>
        <item h="1" x="202"/>
        <item h="1" x="203"/>
        <item h="1" x="204"/>
        <item h="1" x="205"/>
        <item x="206"/>
        <item h="1" x="207"/>
        <item h="1" x="208"/>
        <item h="1" x="209"/>
        <item h="1" x="210"/>
        <item h="1" x="211"/>
        <item h="1" x="212"/>
        <item x="213"/>
        <item x="214"/>
        <item h="1" x="215"/>
        <item h="1" x="216"/>
        <item h="1" x="217"/>
        <item h="1" x="218"/>
        <item h="1" x="219"/>
        <item h="1" x="220"/>
        <item x="221"/>
        <item h="1" x="222"/>
        <item h="1" x="223"/>
        <item h="1" x="224"/>
        <item h="1" x="225"/>
        <item h="1" x="226"/>
        <item h="1" x="227"/>
        <item h="1" x="228"/>
        <item x="229"/>
        <item h="1" x="230"/>
        <item h="1" x="231"/>
        <item h="1" x="232"/>
        <item h="1" x="233"/>
        <item h="1" x="234"/>
        <item h="1" x="235"/>
        <item h="1" x="236"/>
        <item x="237"/>
        <item h="1" x="238"/>
        <item h="1" x="239"/>
        <item h="1" x="240"/>
        <item h="1" x="241"/>
        <item h="1" x="242"/>
        <item h="1" x="243"/>
        <item x="244"/>
        <item x="245"/>
        <item h="1" x="246"/>
        <item h="1" x="247"/>
        <item h="1" x="248"/>
        <item h="1" x="249"/>
        <item h="1" x="250"/>
        <item h="1" x="251"/>
        <item x="252"/>
        <item h="1" x="253"/>
        <item h="1" x="254"/>
        <item h="1" x="255"/>
        <item h="1" x="256"/>
        <item h="1" x="257"/>
        <item h="1" x="258"/>
        <item h="1" x="259"/>
        <item x="260"/>
        <item h="1" x="261"/>
        <item h="1" x="262"/>
        <item h="1" x="263"/>
        <item h="1" x="264"/>
        <item h="1" x="265"/>
        <item h="1" x="266"/>
        <item h="1" x="267"/>
        <item x="268"/>
        <item h="1" x="269"/>
        <item h="1" x="270"/>
        <item h="1" x="271"/>
        <item h="1" x="272"/>
        <item h="1" x="273"/>
        <item x="274"/>
        <item x="275"/>
        <item h="1" x="276"/>
        <item h="1" x="277"/>
        <item h="1" x="278"/>
        <item h="1" x="279"/>
        <item h="1" x="280"/>
        <item h="1" x="281"/>
        <item x="282"/>
        <item h="1" x="283"/>
        <item h="1" x="284"/>
        <item h="1" x="285"/>
        <item h="1" x="286"/>
        <item h="1" x="287"/>
        <item h="1" x="288"/>
        <item h="1" x="289"/>
        <item x="290"/>
        <item h="1" x="291"/>
        <item h="1" x="292"/>
        <item h="1" x="293"/>
        <item h="1" x="294"/>
        <item h="1" x="295"/>
        <item h="1" x="296"/>
        <item h="1" x="297"/>
        <item h="1" x="298"/>
        <item h="1" x="299"/>
        <item h="1" x="300"/>
        <item h="1" x="301"/>
        <item h="1" x="302"/>
        <item h="1" x="303"/>
        <item h="1" x="304"/>
        <item x="305"/>
        <item x="306"/>
        <item h="1" x="307"/>
        <item h="1" x="308"/>
        <item h="1" x="309"/>
        <item h="1" x="310"/>
        <item h="1" x="311"/>
        <item h="1" x="312"/>
        <item x="313"/>
        <item h="1" x="314"/>
        <item h="1" x="315"/>
        <item h="1" x="316"/>
        <item h="1" x="317"/>
        <item h="1" x="318"/>
        <item h="1" x="319"/>
        <item h="1" x="320"/>
        <item x="321"/>
        <item h="1" x="322"/>
        <item h="1" x="323"/>
        <item h="1" x="324"/>
        <item h="1" x="325"/>
        <item h="1" x="326"/>
        <item h="1" x="327"/>
        <item h="1" x="328"/>
        <item x="329"/>
        <item h="1" x="330"/>
        <item h="1" x="331"/>
        <item h="1" x="332"/>
        <item h="1" x="333"/>
        <item h="1" x="334"/>
        <item x="335"/>
        <item x="336"/>
        <item h="1" x="337"/>
        <item h="1" x="338"/>
        <item h="1" x="339"/>
        <item h="1" x="340"/>
        <item h="1" x="341"/>
        <item h="1" x="342"/>
        <item x="343"/>
        <item h="1" x="344"/>
        <item h="1" x="345"/>
        <item h="1" x="346"/>
        <item h="1" x="347"/>
        <item h="1" x="348"/>
        <item h="1" x="349"/>
        <item h="1" x="350"/>
        <item x="351"/>
        <item h="1" x="352"/>
        <item h="1" x="353"/>
        <item h="1" x="354"/>
        <item h="1" x="355"/>
        <item h="1" x="356"/>
        <item h="1" x="357"/>
        <item h="1" x="358"/>
        <item x="359"/>
        <item h="1" x="360"/>
        <item h="1" x="361"/>
        <item h="1" x="362"/>
        <item h="1" x="363"/>
        <item h="1" x="364"/>
        <item h="1" x="365"/>
        <item x="366"/>
        <item h="1" x="367"/>
        <item t="default"/>
      </items>
    </pivotField>
    <pivotField compact="0" outline="0" showAll="0">
      <items count="15">
        <item x="0"/>
        <item x="1"/>
        <item x="2"/>
        <item x="3"/>
        <item x="4"/>
        <item x="5"/>
        <item x="6"/>
        <item x="7"/>
        <item x="8"/>
        <item x="9"/>
        <item x="10"/>
        <item x="11"/>
        <item x="12"/>
        <item x="13"/>
        <item t="default"/>
      </items>
    </pivotField>
  </pivotFields>
  <rowFields count="1">
    <field x="46"/>
  </rowFields>
  <rowItems count="28">
    <i>
      <x v="1"/>
    </i>
    <i>
      <x v="8"/>
    </i>
    <i>
      <x v="16"/>
    </i>
    <i>
      <x v="24"/>
    </i>
    <i>
      <x v="31"/>
    </i>
    <i>
      <x v="32"/>
    </i>
    <i>
      <x v="39"/>
    </i>
    <i>
      <x v="47"/>
    </i>
    <i>
      <x v="55"/>
    </i>
    <i>
      <x v="61"/>
    </i>
    <i>
      <x v="68"/>
    </i>
    <i>
      <x v="76"/>
    </i>
    <i>
      <x v="84"/>
    </i>
    <i>
      <x v="91"/>
    </i>
    <i>
      <x v="92"/>
    </i>
    <i>
      <x v="99"/>
    </i>
    <i>
      <x v="107"/>
    </i>
    <i>
      <x v="115"/>
    </i>
    <i>
      <x v="121"/>
    </i>
    <i>
      <x v="122"/>
    </i>
    <i>
      <x v="129"/>
    </i>
    <i>
      <x v="137"/>
    </i>
    <i>
      <x v="145"/>
    </i>
    <i>
      <x v="153"/>
    </i>
    <i>
      <x v="160"/>
    </i>
    <i>
      <x v="168"/>
    </i>
    <i>
      <x v="176"/>
    </i>
    <i>
      <x v="182"/>
    </i>
  </rowItems>
  <colFields count="1">
    <field x="-2"/>
  </colFields>
  <colItems count="2">
    <i>
      <x/>
    </i>
    <i i="1">
      <x v="1"/>
    </i>
  </colItems>
  <dataFields count="2">
    <dataField name="Sum of Sales" fld="28" baseField="0" baseItem="0"/>
    <dataField name="Sum of Profit" fld="26" baseField="0" baseItem="0"/>
  </dataFields>
  <formats count="19">
    <format dxfId="193">
      <pivotArea outline="0" collapsedLevelsAreSubtotals="1" fieldPosition="0"/>
    </format>
    <format dxfId="192">
      <pivotArea grandRow="1" outline="0" collapsedLevelsAreSubtotals="1" fieldPosition="0"/>
    </format>
    <format dxfId="191">
      <pivotArea type="all" dataOnly="0" outline="0" fieldPosition="0"/>
    </format>
    <format dxfId="190">
      <pivotArea outline="0" collapsedLevelsAreSubtotals="1" fieldPosition="0"/>
    </format>
    <format dxfId="189">
      <pivotArea dataOnly="0" labelOnly="1" grandRow="1" outline="0" fieldPosition="0"/>
    </format>
    <format dxfId="188">
      <pivotArea type="all" dataOnly="0" outline="0" fieldPosition="0"/>
    </format>
    <format dxfId="187">
      <pivotArea dataOnly="0" labelOnly="1" grandRow="1" outline="0" fieldPosition="0"/>
    </format>
    <format dxfId="186">
      <pivotArea dataOnly="0" grandRow="1" fieldPosition="0"/>
    </format>
    <format dxfId="185">
      <pivotArea field="18" type="button" dataOnly="0" labelOnly="1" outline="0"/>
    </format>
    <format dxfId="184">
      <pivotArea dataOnly="0" labelOnly="1" outline="0" fieldPosition="0">
        <references count="1">
          <reference field="4294967294" count="2">
            <x v="0"/>
            <x v="1"/>
          </reference>
        </references>
      </pivotArea>
    </format>
    <format dxfId="183">
      <pivotArea type="all" dataOnly="0" outline="0" fieldPosition="0"/>
    </format>
    <format dxfId="10">
      <pivotArea type="all" dataOnly="0" outline="0" fieldPosition="0"/>
    </format>
    <format dxfId="9">
      <pivotArea outline="0" collapsedLevelsAreSubtotals="1" fieldPosition="0"/>
    </format>
    <format dxfId="8">
      <pivotArea type="origin" dataOnly="0" labelOnly="1" outline="0" fieldPosition="0"/>
    </format>
    <format dxfId="7">
      <pivotArea field="-2" type="button" dataOnly="0" labelOnly="1" outline="0" axis="axisCol" fieldPosition="0"/>
    </format>
    <format dxfId="6">
      <pivotArea type="topRight" dataOnly="0" labelOnly="1" outline="0" fieldPosition="0"/>
    </format>
    <format dxfId="5">
      <pivotArea field="46" type="button" dataOnly="0" labelOnly="1" outline="0" axis="axisRow" fieldPosition="0"/>
    </format>
    <format dxfId="4">
      <pivotArea dataOnly="0" labelOnly="1" outline="0" fieldPosition="0">
        <references count="1">
          <reference field="46" count="28">
            <x v="1"/>
            <x v="8"/>
            <x v="16"/>
            <x v="24"/>
            <x v="31"/>
            <x v="32"/>
            <x v="39"/>
            <x v="47"/>
            <x v="55"/>
            <x v="61"/>
            <x v="68"/>
            <x v="76"/>
            <x v="84"/>
            <x v="91"/>
            <x v="92"/>
            <x v="99"/>
            <x v="107"/>
            <x v="115"/>
            <x v="121"/>
            <x v="122"/>
            <x v="129"/>
            <x v="137"/>
            <x v="145"/>
            <x v="153"/>
            <x v="160"/>
            <x v="168"/>
            <x v="176"/>
            <x v="182"/>
          </reference>
        </references>
      </pivotArea>
    </format>
    <format dxfId="3">
      <pivotArea dataOnly="0" labelOnly="1" outline="0" fieldPosition="0">
        <references count="1">
          <reference field="4294967294" count="2">
            <x v="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6" format="6" series="1">
      <pivotArea type="data" outline="0" fieldPosition="0">
        <references count="1">
          <reference field="4294967294" count="1" selected="0">
            <x v="0"/>
          </reference>
        </references>
      </pivotArea>
    </chartFormat>
    <chartFormat chart="26" format="7" series="1">
      <pivotArea type="data" outline="0" fieldPosition="0">
        <references count="1">
          <reference field="4294967294" count="1" selected="0">
            <x v="1"/>
          </reference>
        </references>
      </pivotArea>
    </chartFormat>
    <chartFormat chart="26" format="19">
      <pivotArea type="data" outline="0" fieldPosition="0">
        <references count="2">
          <reference field="4294967294" count="1" selected="0">
            <x v="1"/>
          </reference>
          <reference field="46" count="1" selected="0">
            <x v="31"/>
          </reference>
        </references>
      </pivotArea>
    </chartFormat>
    <chartFormat chart="26" format="20">
      <pivotArea type="data" outline="0" fieldPosition="0">
        <references count="2">
          <reference field="4294967294" count="1" selected="0">
            <x v="1"/>
          </reference>
          <reference field="46" count="1" selected="0">
            <x v="160"/>
          </reference>
        </references>
      </pivotArea>
    </chartFormat>
  </chartFormats>
  <pivotTableStyleInfo name="PivotStyleDark7"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92BCAE8-0680-42A8-A540-B5B67BB15E57}" name="PivotTable4" cacheId="4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C72:C73" firstHeaderRow="1" firstDataRow="1" firstDataCol="0"/>
  <pivotFields count="42">
    <pivotField showAll="0"/>
    <pivotField showAll="0"/>
    <pivotField showAll="0">
      <items count="7">
        <item x="0"/>
        <item x="1"/>
        <item x="2"/>
        <item x="4"/>
        <item x="3"/>
        <item x="5"/>
        <item t="default"/>
      </items>
    </pivotField>
    <pivotField showAll="0"/>
    <pivotField showAll="0"/>
    <pivotField showAll="0"/>
    <pivotField showAll="0">
      <items count="5">
        <item x="0"/>
        <item x="2"/>
        <item x="1"/>
        <item x="3"/>
        <item t="default"/>
      </items>
    </pivotField>
    <pivotField showAll="0">
      <items count="6">
        <item x="1"/>
        <item x="3"/>
        <item x="2"/>
        <item x="0"/>
        <item h="1" x="4"/>
        <item t="default"/>
      </items>
    </pivotField>
    <pivotField showAll="0">
      <items count="5">
        <item x="0"/>
        <item x="2"/>
        <item x="1"/>
        <item x="3"/>
        <item t="default"/>
      </items>
    </pivotField>
    <pivotField showAll="0"/>
    <pivotField showAll="0"/>
    <pivotField showAll="0"/>
    <pivotField showAll="0"/>
    <pivotField showAll="0"/>
    <pivotField showAll="0">
      <items count="6">
        <item x="1"/>
        <item x="3"/>
        <item x="0"/>
        <item x="2"/>
        <item x="4"/>
        <item t="default"/>
      </items>
    </pivotField>
    <pivotField showAll="0">
      <items count="51">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x="49"/>
        <item t="default"/>
      </items>
    </pivotField>
    <pivotField showAll="0"/>
    <pivotField showAll="0"/>
    <pivotField showAll="0"/>
    <pivotField numFmtId="167" showAll="0">
      <items count="8">
        <item x="6"/>
        <item x="0"/>
        <item x="1"/>
        <item x="2"/>
        <item x="3"/>
        <item x="4"/>
        <item x="5"/>
        <item t="default"/>
      </items>
    </pivotField>
    <pivotField numFmtId="166" showAll="0">
      <items count="8">
        <item x="6"/>
        <item x="0"/>
        <item x="1"/>
        <item x="2"/>
        <item x="3"/>
        <item x="4"/>
        <item x="5"/>
        <item t="default"/>
      </items>
    </pivotField>
    <pivotField showAll="0">
      <items count="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showAll="0"/>
    <pivotField showAll="0"/>
    <pivotField showAll="0"/>
    <pivotField showAll="0"/>
    <pivotField showAll="0"/>
    <pivotField dataField="1" showAll="0"/>
    <pivotField showAll="0"/>
    <pivotField showAll="0"/>
    <pivotField showAll="0"/>
    <pivotField showAll="0">
      <items count="6">
        <item x="1"/>
        <item x="3"/>
        <item x="0"/>
        <item x="2"/>
        <item x="4"/>
        <item t="default"/>
      </items>
    </pivotField>
    <pivotField numFmtId="171" showAll="0">
      <items count="12">
        <item x="6"/>
        <item x="1"/>
        <item x="2"/>
        <item x="0"/>
        <item x="4"/>
        <item x="3"/>
        <item x="9"/>
        <item x="7"/>
        <item x="8"/>
        <item x="5"/>
        <item x="10"/>
        <item t="default"/>
      </items>
    </pivotField>
    <pivotField showAll="0"/>
    <pivotField numFmtId="164" showAll="0"/>
    <pivotField showAll="0">
      <items count="29">
        <item x="27"/>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showAll="0">
      <items count="3">
        <item x="1"/>
        <item x="0"/>
        <item t="default"/>
      </items>
    </pivotField>
    <pivotField showAll="0">
      <items count="3">
        <item x="0"/>
        <item x="1"/>
        <item t="default"/>
      </items>
    </pivotField>
  </pivotFields>
  <rowItems count="1">
    <i/>
  </rowItems>
  <colItems count="1">
    <i/>
  </colItems>
  <dataFields count="1">
    <dataField name="Sum of Quantity ordered new" fld="27" baseField="0" baseItem="0"/>
  </dataFields>
  <formats count="1">
    <format dxfId="66">
      <pivotArea outline="0" collapsedLevelsAreSubtotals="1" fieldPosition="0"/>
    </format>
  </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871A475-4365-4616-8C87-12A066542912}" name="PivotTable8" cacheId="444"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43">
  <location ref="C54:G60" firstHeaderRow="1" firstDataRow="2" firstDataCol="1" rowPageCount="1" colPageCount="1"/>
  <pivotFields count="42">
    <pivotField compact="0" outline="0" showAll="0"/>
    <pivotField compact="0" outline="0" showAll="0"/>
    <pivotField compact="0" outline="0" showAll="0">
      <items count="7">
        <item x="0"/>
        <item x="1"/>
        <item x="2"/>
        <item x="4"/>
        <item x="3"/>
        <item x="5"/>
        <item t="default"/>
      </items>
    </pivotField>
    <pivotField compact="0" outline="0" showAll="0"/>
    <pivotField compact="0" outline="0" showAll="0"/>
    <pivotField compact="0" outline="0" showAll="0"/>
    <pivotField compact="0" outline="0" showAll="0">
      <items count="5">
        <item x="0"/>
        <item x="2"/>
        <item x="1"/>
        <item x="3"/>
        <item t="default"/>
      </items>
    </pivotField>
    <pivotField axis="axisRow" compact="0" outline="0" showAll="0">
      <items count="6">
        <item x="1"/>
        <item x="3"/>
        <item x="2"/>
        <item x="0"/>
        <item h="1" x="4"/>
        <item t="default"/>
      </items>
    </pivotField>
    <pivotField axis="axisCol" compact="0" outline="0" showAll="0">
      <items count="5">
        <item x="0"/>
        <item x="2"/>
        <item x="1"/>
        <item x="3"/>
        <item t="default"/>
      </items>
    </pivotField>
    <pivotField compact="0" outline="0" showAll="0"/>
    <pivotField compact="0" outline="0" showAll="0"/>
    <pivotField compact="0" outline="0" showAll="0"/>
    <pivotField compact="0" outline="0" showAll="0"/>
    <pivotField compact="0" outline="0" showAll="0"/>
    <pivotField compact="0" outline="0" showAll="0">
      <items count="6">
        <item x="1"/>
        <item x="3"/>
        <item x="0"/>
        <item x="2"/>
        <item x="4"/>
        <item t="default"/>
      </items>
    </pivotField>
    <pivotField compact="0" outline="0" showAll="0">
      <items count="51">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x="49"/>
        <item t="default"/>
      </items>
    </pivotField>
    <pivotField compact="0" outline="0" showAll="0"/>
    <pivotField compact="0" outline="0" showAll="0"/>
    <pivotField compact="0" outline="0" showAll="0"/>
    <pivotField compact="0" numFmtId="167" outline="0" showAll="0">
      <items count="8">
        <item x="6"/>
        <item x="0"/>
        <item x="1"/>
        <item x="2"/>
        <item x="3"/>
        <item x="4"/>
        <item x="5"/>
        <item t="default"/>
      </items>
    </pivotField>
    <pivotField compact="0" numFmtId="166" outline="0" showAll="0">
      <items count="8">
        <item x="6"/>
        <item x="0"/>
        <item x="1"/>
        <item x="2"/>
        <item x="3"/>
        <item x="4"/>
        <item x="5"/>
        <item t="default"/>
      </items>
    </pivotField>
    <pivotField compact="0" outline="0" showAll="0">
      <items count="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items count="6">
        <item x="1"/>
        <item x="3"/>
        <item x="0"/>
        <item x="2"/>
        <item x="4"/>
        <item t="default"/>
      </items>
    </pivotField>
    <pivotField compact="0" numFmtId="171" outline="0" showAll="0">
      <items count="12">
        <item x="6"/>
        <item x="1"/>
        <item x="2"/>
        <item x="0"/>
        <item x="4"/>
        <item x="3"/>
        <item x="9"/>
        <item x="7"/>
        <item x="8"/>
        <item x="5"/>
        <item x="10"/>
        <item t="default"/>
      </items>
    </pivotField>
    <pivotField compact="0" outline="0" showAll="0"/>
    <pivotField compact="0" numFmtId="164" outline="0" showAll="0"/>
    <pivotField compact="0" outline="0" showAll="0">
      <items count="29">
        <item x="27"/>
        <item x="0"/>
        <item x="1"/>
        <item x="2"/>
        <item x="3"/>
        <item x="4"/>
        <item x="5"/>
        <item x="6"/>
        <item x="7"/>
        <item x="8"/>
        <item x="9"/>
        <item x="10"/>
        <item x="11"/>
        <item x="12"/>
        <item x="13"/>
        <item x="14"/>
        <item x="15"/>
        <item x="16"/>
        <item x="17"/>
        <item x="18"/>
        <item x="19"/>
        <item x="20"/>
        <item x="21"/>
        <item x="22"/>
        <item x="23"/>
        <item x="24"/>
        <item x="25"/>
        <item x="26"/>
        <item t="default"/>
      </items>
    </pivotField>
    <pivotField compact="0" outline="0" showAll="0"/>
    <pivotField compact="0" outline="0" showAll="0"/>
    <pivotField compact="0" outline="0" showAll="0"/>
    <pivotField compact="0" numFmtId="1" outline="0" showAll="0"/>
    <pivotField axis="axisPage" compact="0" outline="0" multipleItemSelectionAllowed="1" showAll="0">
      <items count="3">
        <item h="1" x="1"/>
        <item x="0"/>
        <item t="default"/>
      </items>
    </pivotField>
    <pivotField compact="0" outline="0" showAll="0">
      <items count="3">
        <item x="0"/>
        <item x="1"/>
        <item t="default"/>
      </items>
    </pivotField>
  </pivotFields>
  <rowFields count="1">
    <field x="7"/>
  </rowFields>
  <rowItems count="5">
    <i>
      <x/>
    </i>
    <i>
      <x v="1"/>
    </i>
    <i>
      <x v="2"/>
    </i>
    <i>
      <x v="3"/>
    </i>
    <i t="grand">
      <x/>
    </i>
  </rowItems>
  <colFields count="1">
    <field x="8"/>
  </colFields>
  <colItems count="4">
    <i>
      <x/>
    </i>
    <i>
      <x v="1"/>
    </i>
    <i>
      <x v="2"/>
    </i>
    <i t="grand">
      <x/>
    </i>
  </colItems>
  <pageFields count="1">
    <pageField fld="40" hier="-1"/>
  </pageFields>
  <dataFields count="1">
    <dataField name="Count of Order ID" fld="29" subtotal="count" baseField="7" baseItem="0"/>
  </dataFields>
  <formats count="1">
    <format dxfId="71">
      <pivotArea outline="0" collapsedLevelsAreSubtotals="1" fieldPosition="0"/>
    </format>
  </formats>
  <chartFormats count="3">
    <chartFormat chart="36" format="9" series="1">
      <pivotArea type="data" outline="0" fieldPosition="0">
        <references count="2">
          <reference field="4294967294" count="1" selected="0">
            <x v="0"/>
          </reference>
          <reference field="8" count="1" selected="0">
            <x v="0"/>
          </reference>
        </references>
      </pivotArea>
    </chartFormat>
    <chartFormat chart="36" format="10" series="1">
      <pivotArea type="data" outline="0" fieldPosition="0">
        <references count="2">
          <reference field="4294967294" count="1" selected="0">
            <x v="0"/>
          </reference>
          <reference field="8" count="1" selected="0">
            <x v="1"/>
          </reference>
        </references>
      </pivotArea>
    </chartFormat>
    <chartFormat chart="36" format="11" series="1">
      <pivotArea type="data" outline="0" fieldPosition="0">
        <references count="2">
          <reference field="4294967294" count="1" selected="0">
            <x v="0"/>
          </reference>
          <reference field="8" count="1" selected="0">
            <x v="2"/>
          </reference>
        </references>
      </pivotArea>
    </chartFormat>
  </chart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D6C80A3-1F46-407C-84EF-2AE0461C5B6A}" name="PivotTable7" cacheId="4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C45:D50" firstHeaderRow="1" firstDataRow="1" firstDataCol="1"/>
  <pivotFields count="42">
    <pivotField showAll="0"/>
    <pivotField showAll="0"/>
    <pivotField showAll="0">
      <items count="7">
        <item x="0"/>
        <item x="1"/>
        <item x="2"/>
        <item x="4"/>
        <item x="3"/>
        <item x="5"/>
        <item t="default"/>
      </items>
    </pivotField>
    <pivotField showAll="0"/>
    <pivotField showAll="0"/>
    <pivotField showAll="0"/>
    <pivotField showAll="0">
      <items count="5">
        <item x="0"/>
        <item x="2"/>
        <item x="1"/>
        <item x="3"/>
        <item t="default"/>
      </items>
    </pivotField>
    <pivotField axis="axisRow" showAll="0">
      <items count="6">
        <item x="1"/>
        <item x="3"/>
        <item x="2"/>
        <item x="0"/>
        <item h="1" x="4"/>
        <item t="default"/>
      </items>
    </pivotField>
    <pivotField showAll="0">
      <items count="5">
        <item x="0"/>
        <item x="2"/>
        <item x="1"/>
        <item x="3"/>
        <item t="default"/>
      </items>
    </pivotField>
    <pivotField showAll="0"/>
    <pivotField showAll="0"/>
    <pivotField showAll="0"/>
    <pivotField showAll="0"/>
    <pivotField showAll="0"/>
    <pivotField showAll="0">
      <items count="6">
        <item x="1"/>
        <item x="3"/>
        <item x="0"/>
        <item x="2"/>
        <item x="4"/>
        <item t="default"/>
      </items>
    </pivotField>
    <pivotField showAll="0">
      <items count="51">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x="49"/>
        <item t="default"/>
      </items>
    </pivotField>
    <pivotField showAll="0"/>
    <pivotField showAll="0"/>
    <pivotField showAll="0"/>
    <pivotField numFmtId="167" showAll="0">
      <items count="8">
        <item x="6"/>
        <item x="0"/>
        <item x="1"/>
        <item x="2"/>
        <item x="3"/>
        <item x="4"/>
        <item x="5"/>
        <item t="default"/>
      </items>
    </pivotField>
    <pivotField numFmtId="166" showAll="0">
      <items count="8">
        <item x="6"/>
        <item x="0"/>
        <item x="1"/>
        <item x="2"/>
        <item x="3"/>
        <item x="4"/>
        <item x="5"/>
        <item t="default"/>
      </items>
    </pivotField>
    <pivotField showAll="0">
      <items count="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showAll="0"/>
    <pivotField showAll="0"/>
    <pivotField showAll="0"/>
    <pivotField showAll="0"/>
    <pivotField showAll="0"/>
    <pivotField showAll="0"/>
    <pivotField showAll="0"/>
    <pivotField showAll="0"/>
    <pivotField showAll="0"/>
    <pivotField showAll="0">
      <items count="6">
        <item x="1"/>
        <item x="3"/>
        <item x="0"/>
        <item x="2"/>
        <item x="4"/>
        <item t="default"/>
      </items>
    </pivotField>
    <pivotField dataField="1" numFmtId="171" showAll="0">
      <items count="12">
        <item x="6"/>
        <item x="1"/>
        <item x="2"/>
        <item x="0"/>
        <item x="4"/>
        <item x="3"/>
        <item x="9"/>
        <item x="7"/>
        <item x="8"/>
        <item x="5"/>
        <item x="10"/>
        <item t="default"/>
      </items>
    </pivotField>
    <pivotField showAll="0"/>
    <pivotField numFmtId="164" showAll="0"/>
    <pivotField showAll="0">
      <items count="29">
        <item x="27"/>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showAll="0">
      <items count="3">
        <item x="1"/>
        <item x="0"/>
        <item t="default"/>
      </items>
    </pivotField>
    <pivotField showAll="0">
      <items count="3">
        <item x="0"/>
        <item x="1"/>
        <item t="default"/>
      </items>
    </pivotField>
  </pivotFields>
  <rowFields count="1">
    <field x="7"/>
  </rowFields>
  <rowItems count="5">
    <i>
      <x/>
    </i>
    <i>
      <x v="1"/>
    </i>
    <i>
      <x v="2"/>
    </i>
    <i>
      <x v="3"/>
    </i>
    <i t="grand">
      <x/>
    </i>
  </rowItems>
  <colItems count="1">
    <i/>
  </colItems>
  <dataFields count="1">
    <dataField name="Max of Order fullfillment time" fld="32" subtotal="max" baseField="7" baseItem="0"/>
  </dataFields>
  <formats count="1">
    <format dxfId="72">
      <pivotArea outline="0" collapsedLevelsAreSubtotals="1" fieldPosition="0"/>
    </format>
  </formats>
  <chartFormats count="1">
    <chartFormat chart="22" format="2" series="1">
      <pivotArea type="data" outline="0" fieldPosition="0">
        <references count="1">
          <reference field="4294967294" count="1" selected="0">
            <x v="0"/>
          </reference>
        </references>
      </pivotArea>
    </chartFormat>
  </chart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FF70A86-3235-4C25-97F5-F22CC002537E}" name="PivotTable11" cacheId="444"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45">
  <location ref="C64:G70" firstHeaderRow="1" firstDataRow="2" firstDataCol="1" rowPageCount="1" colPageCount="1"/>
  <pivotFields count="42">
    <pivotField compact="0" outline="0" showAll="0"/>
    <pivotField compact="0" outline="0" showAll="0"/>
    <pivotField compact="0" outline="0" showAll="0">
      <items count="7">
        <item x="0"/>
        <item x="1"/>
        <item x="2"/>
        <item x="4"/>
        <item x="3"/>
        <item x="5"/>
        <item t="default"/>
      </items>
    </pivotField>
    <pivotField compact="0" outline="0" showAll="0"/>
    <pivotField compact="0" outline="0" showAll="0"/>
    <pivotField compact="0" outline="0" showAll="0"/>
    <pivotField compact="0" outline="0" showAll="0">
      <items count="5">
        <item x="0"/>
        <item x="2"/>
        <item x="1"/>
        <item x="3"/>
        <item t="default"/>
      </items>
    </pivotField>
    <pivotField axis="axisRow" compact="0" outline="0" showAll="0">
      <items count="6">
        <item x="1"/>
        <item x="3"/>
        <item x="2"/>
        <item x="0"/>
        <item h="1" x="4"/>
        <item t="default"/>
      </items>
    </pivotField>
    <pivotField axis="axisCol" compact="0" outline="0" showAll="0">
      <items count="5">
        <item x="0"/>
        <item x="2"/>
        <item x="1"/>
        <item x="3"/>
        <item t="default"/>
      </items>
    </pivotField>
    <pivotField compact="0" outline="0" showAll="0"/>
    <pivotField compact="0" outline="0" showAll="0"/>
    <pivotField compact="0" outline="0" showAll="0"/>
    <pivotField compact="0" outline="0" showAll="0"/>
    <pivotField compact="0" outline="0" showAll="0"/>
    <pivotField compact="0" outline="0" showAll="0">
      <items count="6">
        <item x="1"/>
        <item x="3"/>
        <item x="0"/>
        <item x="2"/>
        <item x="4"/>
        <item t="default"/>
      </items>
    </pivotField>
    <pivotField compact="0" outline="0" showAll="0">
      <items count="51">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x="49"/>
        <item t="default"/>
      </items>
    </pivotField>
    <pivotField compact="0" outline="0" showAll="0"/>
    <pivotField compact="0" outline="0" showAll="0"/>
    <pivotField compact="0" outline="0" showAll="0"/>
    <pivotField compact="0" numFmtId="167" outline="0" showAll="0">
      <items count="8">
        <item x="6"/>
        <item x="0"/>
        <item x="1"/>
        <item x="2"/>
        <item x="3"/>
        <item x="4"/>
        <item x="5"/>
        <item t="default"/>
      </items>
    </pivotField>
    <pivotField compact="0" numFmtId="166" outline="0" showAll="0">
      <items count="8">
        <item x="6"/>
        <item x="0"/>
        <item x="1"/>
        <item x="2"/>
        <item x="3"/>
        <item x="4"/>
        <item x="5"/>
        <item t="default"/>
      </items>
    </pivotField>
    <pivotField compact="0" outline="0" showAll="0">
      <items count="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items count="6">
        <item x="1"/>
        <item x="3"/>
        <item x="0"/>
        <item x="2"/>
        <item x="4"/>
        <item t="default"/>
      </items>
    </pivotField>
    <pivotField compact="0" numFmtId="171" outline="0" showAll="0">
      <items count="12">
        <item x="6"/>
        <item x="1"/>
        <item x="2"/>
        <item x="0"/>
        <item x="4"/>
        <item x="3"/>
        <item x="9"/>
        <item x="7"/>
        <item x="8"/>
        <item x="5"/>
        <item x="10"/>
        <item t="default"/>
      </items>
    </pivotField>
    <pivotField compact="0" outline="0" showAll="0"/>
    <pivotField compact="0" numFmtId="164" outline="0" showAll="0"/>
    <pivotField compact="0" outline="0" showAll="0">
      <items count="29">
        <item x="27"/>
        <item x="0"/>
        <item x="1"/>
        <item x="2"/>
        <item x="3"/>
        <item x="4"/>
        <item x="5"/>
        <item x="6"/>
        <item x="7"/>
        <item x="8"/>
        <item x="9"/>
        <item x="10"/>
        <item x="11"/>
        <item x="12"/>
        <item x="13"/>
        <item x="14"/>
        <item x="15"/>
        <item x="16"/>
        <item x="17"/>
        <item x="18"/>
        <item x="19"/>
        <item x="20"/>
        <item x="21"/>
        <item x="22"/>
        <item x="23"/>
        <item x="24"/>
        <item x="25"/>
        <item x="26"/>
        <item t="default"/>
      </items>
    </pivotField>
    <pivotField compact="0" outline="0" showAll="0"/>
    <pivotField compact="0" outline="0" showAll="0"/>
    <pivotField compact="0" outline="0" showAll="0"/>
    <pivotField compact="0" numFmtId="1" outline="0" showAll="0"/>
    <pivotField axis="axisPage" compact="0" outline="0" multipleItemSelectionAllowed="1" showAll="0">
      <items count="3">
        <item x="1"/>
        <item h="1" x="0"/>
        <item t="default"/>
      </items>
    </pivotField>
    <pivotField compact="0" outline="0" showAll="0">
      <items count="3">
        <item x="0"/>
        <item x="1"/>
        <item t="default"/>
      </items>
    </pivotField>
  </pivotFields>
  <rowFields count="1">
    <field x="7"/>
  </rowFields>
  <rowItems count="5">
    <i>
      <x/>
    </i>
    <i>
      <x v="1"/>
    </i>
    <i>
      <x v="2"/>
    </i>
    <i>
      <x v="3"/>
    </i>
    <i t="grand">
      <x/>
    </i>
  </rowItems>
  <colFields count="1">
    <field x="8"/>
  </colFields>
  <colItems count="4">
    <i>
      <x/>
    </i>
    <i>
      <x v="1"/>
    </i>
    <i>
      <x v="2"/>
    </i>
    <i t="grand">
      <x/>
    </i>
  </colItems>
  <pageFields count="1">
    <pageField fld="40" hier="-1"/>
  </pageFields>
  <dataFields count="1">
    <dataField name="Count of Order ID" fld="29" subtotal="count" baseField="7" baseItem="3"/>
  </dataFields>
  <formats count="1">
    <format dxfId="73">
      <pivotArea outline="0" collapsedLevelsAreSubtotals="1" fieldPosition="0"/>
    </format>
  </formats>
  <chartFormats count="6">
    <chartFormat chart="34" format="0" series="1">
      <pivotArea type="data" outline="0" fieldPosition="0">
        <references count="2">
          <reference field="4294967294" count="1" selected="0">
            <x v="0"/>
          </reference>
          <reference field="8" count="1" selected="0">
            <x v="0"/>
          </reference>
        </references>
      </pivotArea>
    </chartFormat>
    <chartFormat chart="34" format="1" series="1">
      <pivotArea type="data" outline="0" fieldPosition="0">
        <references count="2">
          <reference field="4294967294" count="1" selected="0">
            <x v="0"/>
          </reference>
          <reference field="8" count="1" selected="0">
            <x v="1"/>
          </reference>
        </references>
      </pivotArea>
    </chartFormat>
    <chartFormat chart="34" format="2" series="1">
      <pivotArea type="data" outline="0" fieldPosition="0">
        <references count="2">
          <reference field="4294967294" count="1" selected="0">
            <x v="0"/>
          </reference>
          <reference field="8" count="1" selected="0">
            <x v="2"/>
          </reference>
        </references>
      </pivotArea>
    </chartFormat>
    <chartFormat chart="37" format="6" series="1">
      <pivotArea type="data" outline="0" fieldPosition="0">
        <references count="2">
          <reference field="4294967294" count="1" selected="0">
            <x v="0"/>
          </reference>
          <reference field="8" count="1" selected="0">
            <x v="0"/>
          </reference>
        </references>
      </pivotArea>
    </chartFormat>
    <chartFormat chart="37" format="7" series="1">
      <pivotArea type="data" outline="0" fieldPosition="0">
        <references count="2">
          <reference field="4294967294" count="1" selected="0">
            <x v="0"/>
          </reference>
          <reference field="8" count="1" selected="0">
            <x v="1"/>
          </reference>
        </references>
      </pivotArea>
    </chartFormat>
    <chartFormat chart="37" format="8" series="1">
      <pivotArea type="data" outline="0" fieldPosition="0">
        <references count="2">
          <reference field="4294967294" count="1" selected="0">
            <x v="0"/>
          </reference>
          <reference field="8" count="1" selected="0">
            <x v="2"/>
          </reference>
        </references>
      </pivotArea>
    </chartFormat>
  </chart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02D8BD3-34BD-4C33-A8E6-D6074286521F}" name="PivotTable5" cacheId="4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C28:I34" firstHeaderRow="1" firstDataRow="2" firstDataCol="1"/>
  <pivotFields count="42">
    <pivotField showAll="0"/>
    <pivotField showAll="0"/>
    <pivotField axis="axisCol" showAll="0">
      <items count="7">
        <item x="0"/>
        <item x="1"/>
        <item x="2"/>
        <item x="4"/>
        <item x="3"/>
        <item x="5"/>
        <item t="default"/>
      </items>
    </pivotField>
    <pivotField showAll="0"/>
    <pivotField showAll="0"/>
    <pivotField showAll="0"/>
    <pivotField showAll="0">
      <items count="5">
        <item x="0"/>
        <item x="2"/>
        <item x="1"/>
        <item x="3"/>
        <item t="default"/>
      </items>
    </pivotField>
    <pivotField axis="axisRow" showAll="0">
      <items count="6">
        <item x="1"/>
        <item x="3"/>
        <item x="2"/>
        <item x="0"/>
        <item h="1" x="4"/>
        <item t="default"/>
      </items>
    </pivotField>
    <pivotField showAll="0">
      <items count="5">
        <item x="0"/>
        <item x="2"/>
        <item x="1"/>
        <item x="3"/>
        <item t="default"/>
      </items>
    </pivotField>
    <pivotField showAll="0"/>
    <pivotField showAll="0"/>
    <pivotField showAll="0"/>
    <pivotField showAll="0"/>
    <pivotField showAll="0"/>
    <pivotField showAll="0">
      <items count="6">
        <item x="1"/>
        <item x="3"/>
        <item x="0"/>
        <item x="2"/>
        <item x="4"/>
        <item t="default"/>
      </items>
    </pivotField>
    <pivotField showAll="0">
      <items count="51">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x="49"/>
        <item t="default"/>
      </items>
    </pivotField>
    <pivotField showAll="0"/>
    <pivotField showAll="0"/>
    <pivotField showAll="0"/>
    <pivotField numFmtId="167" showAll="0">
      <items count="8">
        <item x="6"/>
        <item x="0"/>
        <item x="1"/>
        <item x="2"/>
        <item x="3"/>
        <item x="4"/>
        <item x="5"/>
        <item t="default"/>
      </items>
    </pivotField>
    <pivotField numFmtId="166" showAll="0">
      <items count="8">
        <item x="6"/>
        <item x="0"/>
        <item x="1"/>
        <item x="2"/>
        <item x="3"/>
        <item x="4"/>
        <item x="5"/>
        <item t="default"/>
      </items>
    </pivotField>
    <pivotField showAll="0">
      <items count="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showAll="0"/>
    <pivotField showAll="0"/>
    <pivotField showAll="0"/>
    <pivotField showAll="0"/>
    <pivotField showAll="0"/>
    <pivotField showAll="0"/>
    <pivotField showAll="0"/>
    <pivotField dataField="1" showAll="0"/>
    <pivotField showAll="0"/>
    <pivotField showAll="0">
      <items count="6">
        <item x="1"/>
        <item x="3"/>
        <item x="0"/>
        <item x="2"/>
        <item x="4"/>
        <item t="default"/>
      </items>
    </pivotField>
    <pivotField numFmtId="171" showAll="0">
      <items count="12">
        <item x="6"/>
        <item x="1"/>
        <item x="2"/>
        <item x="0"/>
        <item x="4"/>
        <item x="3"/>
        <item x="9"/>
        <item x="7"/>
        <item x="8"/>
        <item x="5"/>
        <item x="10"/>
        <item t="default"/>
      </items>
    </pivotField>
    <pivotField showAll="0"/>
    <pivotField numFmtId="164" showAll="0"/>
    <pivotField showAll="0">
      <items count="29">
        <item x="27"/>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showAll="0">
      <items count="3">
        <item x="1"/>
        <item x="0"/>
        <item t="default"/>
      </items>
    </pivotField>
    <pivotField showAll="0">
      <items count="3">
        <item x="0"/>
        <item x="1"/>
        <item t="default"/>
      </items>
    </pivotField>
  </pivotFields>
  <rowFields count="1">
    <field x="7"/>
  </rowFields>
  <rowItems count="5">
    <i>
      <x/>
    </i>
    <i>
      <x v="1"/>
    </i>
    <i>
      <x v="2"/>
    </i>
    <i>
      <x v="3"/>
    </i>
    <i t="grand">
      <x/>
    </i>
  </rowItems>
  <colFields count="1">
    <field x="2"/>
  </colFields>
  <colItems count="6">
    <i>
      <x/>
    </i>
    <i>
      <x v="1"/>
    </i>
    <i>
      <x v="2"/>
    </i>
    <i>
      <x v="3"/>
    </i>
    <i>
      <x v="4"/>
    </i>
    <i t="grand">
      <x/>
    </i>
  </colItems>
  <dataFields count="1">
    <dataField name="Count of Order ID" fld="29" subtotal="count" baseField="7" baseItem="0"/>
  </dataFields>
  <formats count="1">
    <format dxfId="74">
      <pivotArea outline="0" collapsedLevelsAreSubtotals="1" fieldPosition="0"/>
    </format>
  </formats>
  <chartFormats count="5">
    <chartFormat chart="19" format="10" series="1">
      <pivotArea type="data" outline="0" fieldPosition="0">
        <references count="2">
          <reference field="4294967294" count="1" selected="0">
            <x v="0"/>
          </reference>
          <reference field="2" count="1" selected="0">
            <x v="0"/>
          </reference>
        </references>
      </pivotArea>
    </chartFormat>
    <chartFormat chart="19" format="11" series="1">
      <pivotArea type="data" outline="0" fieldPosition="0">
        <references count="2">
          <reference field="4294967294" count="1" selected="0">
            <x v="0"/>
          </reference>
          <reference field="2" count="1" selected="0">
            <x v="1"/>
          </reference>
        </references>
      </pivotArea>
    </chartFormat>
    <chartFormat chart="19" format="12" series="1">
      <pivotArea type="data" outline="0" fieldPosition="0">
        <references count="2">
          <reference field="4294967294" count="1" selected="0">
            <x v="0"/>
          </reference>
          <reference field="2" count="1" selected="0">
            <x v="2"/>
          </reference>
        </references>
      </pivotArea>
    </chartFormat>
    <chartFormat chart="19" format="13" series="1">
      <pivotArea type="data" outline="0" fieldPosition="0">
        <references count="2">
          <reference field="4294967294" count="1" selected="0">
            <x v="0"/>
          </reference>
          <reference field="2" count="1" selected="0">
            <x v="3"/>
          </reference>
        </references>
      </pivotArea>
    </chartFormat>
    <chartFormat chart="19" format="14" series="1">
      <pivotArea type="data" outline="0" fieldPosition="0">
        <references count="2">
          <reference field="4294967294" count="1" selected="0">
            <x v="0"/>
          </reference>
          <reference field="2" count="1" selected="0">
            <x v="4"/>
          </reference>
        </references>
      </pivotArea>
    </chartFormat>
  </chart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265F1D6-8A43-46EE-A729-EC264AE70DE0}" name="PivotTable1" cacheId="4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C4:E9" firstHeaderRow="0" firstDataRow="1" firstDataCol="1"/>
  <pivotFields count="42">
    <pivotField showAll="0"/>
    <pivotField showAll="0"/>
    <pivotField showAll="0">
      <items count="7">
        <item x="0"/>
        <item x="1"/>
        <item x="2"/>
        <item x="4"/>
        <item x="3"/>
        <item x="5"/>
        <item t="default"/>
      </items>
    </pivotField>
    <pivotField showAll="0"/>
    <pivotField showAll="0"/>
    <pivotField showAll="0"/>
    <pivotField showAll="0">
      <items count="5">
        <item x="0"/>
        <item x="2"/>
        <item x="1"/>
        <item x="3"/>
        <item t="default"/>
      </items>
    </pivotField>
    <pivotField axis="axisRow" showAll="0" sortType="descending">
      <items count="6">
        <item x="1"/>
        <item x="3"/>
        <item x="2"/>
        <item x="0"/>
        <item h="1" x="4"/>
        <item t="default"/>
      </items>
      <autoSortScope>
        <pivotArea dataOnly="0" outline="0" fieldPosition="0">
          <references count="1">
            <reference field="4294967294" count="1" selected="0">
              <x v="1"/>
            </reference>
          </references>
        </pivotArea>
      </autoSortScope>
    </pivotField>
    <pivotField showAll="0">
      <items count="5">
        <item x="0"/>
        <item x="2"/>
        <item x="1"/>
        <item x="3"/>
        <item t="default"/>
      </items>
    </pivotField>
    <pivotField showAll="0">
      <items count="19">
        <item x="8"/>
        <item x="5"/>
        <item x="10"/>
        <item x="9"/>
        <item x="1"/>
        <item x="4"/>
        <item x="15"/>
        <item x="13"/>
        <item x="11"/>
        <item x="3"/>
        <item x="7"/>
        <item x="2"/>
        <item x="14"/>
        <item x="16"/>
        <item x="6"/>
        <item x="0"/>
        <item x="12"/>
        <item x="17"/>
        <item t="default"/>
      </items>
    </pivotField>
    <pivotField showAll="0">
      <items count="9">
        <item x="0"/>
        <item x="3"/>
        <item x="4"/>
        <item x="6"/>
        <item x="5"/>
        <item x="1"/>
        <item x="2"/>
        <item x="7"/>
        <item t="default"/>
      </items>
    </pivotField>
    <pivotField showAll="0"/>
    <pivotField showAll="0"/>
    <pivotField showAll="0"/>
    <pivotField showAll="0">
      <items count="6">
        <item x="1"/>
        <item x="3"/>
        <item x="0"/>
        <item x="2"/>
        <item x="4"/>
        <item t="default"/>
      </items>
    </pivotField>
    <pivotField showAll="0">
      <items count="51">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x="49"/>
        <item t="default"/>
      </items>
    </pivotField>
    <pivotField showAll="0"/>
    <pivotField showAll="0"/>
    <pivotField showAll="0"/>
    <pivotField numFmtId="167" showAll="0">
      <items count="8">
        <item x="6"/>
        <item x="0"/>
        <item x="1"/>
        <item x="2"/>
        <item x="3"/>
        <item x="4"/>
        <item x="5"/>
        <item t="default"/>
      </items>
    </pivotField>
    <pivotField numFmtId="166" showAll="0">
      <items count="8">
        <item x="6"/>
        <item x="0"/>
        <item x="1"/>
        <item x="2"/>
        <item x="3"/>
        <item x="4"/>
        <item x="5"/>
        <item t="default"/>
      </items>
    </pivotField>
    <pivotField showAll="0">
      <items count="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showAll="0"/>
    <pivotField showAll="0"/>
    <pivotField showAll="0"/>
    <pivotField showAll="0"/>
    <pivotField dataField="1" showAll="0"/>
    <pivotField showAll="0"/>
    <pivotField showAll="0"/>
    <pivotField showAll="0"/>
    <pivotField showAll="0"/>
    <pivotField showAll="0">
      <items count="6">
        <item x="1"/>
        <item x="3"/>
        <item x="0"/>
        <item x="2"/>
        <item x="4"/>
        <item t="default"/>
      </items>
    </pivotField>
    <pivotField numFmtId="171" showAll="0"/>
    <pivotField showAll="0"/>
    <pivotField dataField="1" numFmtId="164" showAll="0"/>
    <pivotField showAll="0">
      <items count="29">
        <item x="27"/>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items count="3">
        <item x="1"/>
        <item x="0"/>
        <item t="default"/>
      </items>
    </pivotField>
    <pivotField numFmtId="1" showAll="0">
      <items count="3">
        <item x="0"/>
        <item x="1"/>
        <item t="default"/>
      </items>
    </pivotField>
    <pivotField showAll="0">
      <items count="3">
        <item x="1"/>
        <item x="0"/>
        <item t="default"/>
      </items>
    </pivotField>
    <pivotField showAll="0">
      <items count="3">
        <item x="0"/>
        <item x="1"/>
        <item t="default"/>
      </items>
    </pivotField>
  </pivotFields>
  <rowFields count="1">
    <field x="7"/>
  </rowFields>
  <rowItems count="5">
    <i>
      <x v="3"/>
    </i>
    <i>
      <x v="1"/>
    </i>
    <i>
      <x v="2"/>
    </i>
    <i>
      <x/>
    </i>
    <i t="grand">
      <x/>
    </i>
  </rowItems>
  <colFields count="1">
    <field x="-2"/>
  </colFields>
  <colItems count="2">
    <i>
      <x/>
    </i>
    <i i="1">
      <x v="1"/>
    </i>
  </colItems>
  <dataFields count="2">
    <dataField name="Sum of Revenue" fld="34" baseField="0" baseItem="0"/>
    <dataField name="Sum of Profit" fld="26" baseField="0" baseItem="0"/>
  </dataFields>
  <formats count="1">
    <format dxfId="75">
      <pivotArea outline="0" collapsedLevelsAreSubtotals="1" fieldPosition="0"/>
    </format>
  </format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8FBEBCA-30D9-44A0-9723-0685A4F0D9B8}" name="PivotTable3" cacheId="4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C20:D25" firstHeaderRow="1" firstDataRow="1" firstDataCol="1"/>
  <pivotFields count="42">
    <pivotField showAll="0"/>
    <pivotField showAll="0"/>
    <pivotField showAll="0">
      <items count="7">
        <item x="0"/>
        <item x="1"/>
        <item x="2"/>
        <item x="4"/>
        <item x="3"/>
        <item x="5"/>
        <item t="default"/>
      </items>
    </pivotField>
    <pivotField showAll="0"/>
    <pivotField showAll="0"/>
    <pivotField showAll="0"/>
    <pivotField showAll="0">
      <items count="5">
        <item x="0"/>
        <item x="2"/>
        <item x="1"/>
        <item x="3"/>
        <item t="default"/>
      </items>
    </pivotField>
    <pivotField axis="axisRow" showAll="0">
      <items count="6">
        <item x="1"/>
        <item x="3"/>
        <item x="2"/>
        <item x="0"/>
        <item h="1" x="4"/>
        <item t="default"/>
      </items>
    </pivotField>
    <pivotField showAll="0">
      <items count="5">
        <item x="0"/>
        <item x="2"/>
        <item x="1"/>
        <item x="3"/>
        <item t="default"/>
      </items>
    </pivotField>
    <pivotField showAll="0"/>
    <pivotField showAll="0"/>
    <pivotField showAll="0"/>
    <pivotField showAll="0"/>
    <pivotField showAll="0"/>
    <pivotField showAll="0">
      <items count="6">
        <item x="1"/>
        <item x="3"/>
        <item x="0"/>
        <item x="2"/>
        <item x="4"/>
        <item t="default"/>
      </items>
    </pivotField>
    <pivotField showAll="0">
      <items count="51">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x="49"/>
        <item t="default"/>
      </items>
    </pivotField>
    <pivotField showAll="0"/>
    <pivotField showAll="0"/>
    <pivotField showAll="0"/>
    <pivotField numFmtId="167" showAll="0">
      <items count="8">
        <item x="6"/>
        <item x="0"/>
        <item x="1"/>
        <item x="2"/>
        <item x="3"/>
        <item x="4"/>
        <item x="5"/>
        <item t="default"/>
      </items>
    </pivotField>
    <pivotField numFmtId="166" showAll="0">
      <items count="8">
        <item x="6"/>
        <item x="0"/>
        <item x="1"/>
        <item x="2"/>
        <item x="3"/>
        <item x="4"/>
        <item x="5"/>
        <item t="default"/>
      </items>
    </pivotField>
    <pivotField showAll="0">
      <items count="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showAll="0"/>
    <pivotField showAll="0"/>
    <pivotField showAll="0"/>
    <pivotField showAll="0"/>
    <pivotField showAll="0"/>
    <pivotField showAll="0"/>
    <pivotField showAll="0"/>
    <pivotField showAll="0"/>
    <pivotField showAll="0"/>
    <pivotField showAll="0">
      <items count="6">
        <item x="1"/>
        <item x="3"/>
        <item x="0"/>
        <item x="2"/>
        <item x="4"/>
        <item t="default"/>
      </items>
    </pivotField>
    <pivotField numFmtId="171" showAll="0">
      <items count="12">
        <item x="6"/>
        <item x="1"/>
        <item x="2"/>
        <item x="0"/>
        <item x="4"/>
        <item x="3"/>
        <item x="9"/>
        <item x="7"/>
        <item x="8"/>
        <item x="5"/>
        <item x="10"/>
        <item t="default"/>
      </items>
    </pivotField>
    <pivotField showAll="0"/>
    <pivotField numFmtId="164" showAll="0"/>
    <pivotField showAll="0">
      <items count="29">
        <item x="27"/>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dataField="1" numFmtId="1" showAll="0"/>
    <pivotField showAll="0">
      <items count="3">
        <item x="1"/>
        <item x="0"/>
        <item t="default"/>
      </items>
    </pivotField>
    <pivotField showAll="0">
      <items count="3">
        <item x="0"/>
        <item x="1"/>
        <item t="default"/>
      </items>
    </pivotField>
  </pivotFields>
  <rowFields count="1">
    <field x="7"/>
  </rowFields>
  <rowItems count="5">
    <i>
      <x/>
    </i>
    <i>
      <x v="1"/>
    </i>
    <i>
      <x v="2"/>
    </i>
    <i>
      <x v="3"/>
    </i>
    <i t="grand">
      <x/>
    </i>
  </rowItems>
  <colItems count="1">
    <i/>
  </colItems>
  <dataFields count="1">
    <dataField name="Sum of Repeat Customers" fld="39" baseField="0" baseItem="0"/>
  </dataFields>
  <formats count="1">
    <format dxfId="76">
      <pivotArea outline="0" collapsedLevelsAreSubtotals="1" fieldPosition="0"/>
    </format>
  </formats>
  <chartFormats count="5">
    <chartFormat chart="16" format="6" series="1">
      <pivotArea type="data" outline="0" fieldPosition="0">
        <references count="1">
          <reference field="4294967294" count="1" selected="0">
            <x v="0"/>
          </reference>
        </references>
      </pivotArea>
    </chartFormat>
    <chartFormat chart="16" format="7">
      <pivotArea type="data" outline="0" fieldPosition="0">
        <references count="2">
          <reference field="4294967294" count="1" selected="0">
            <x v="0"/>
          </reference>
          <reference field="7" count="1" selected="0">
            <x v="0"/>
          </reference>
        </references>
      </pivotArea>
    </chartFormat>
    <chartFormat chart="16" format="8">
      <pivotArea type="data" outline="0" fieldPosition="0">
        <references count="2">
          <reference field="4294967294" count="1" selected="0">
            <x v="0"/>
          </reference>
          <reference field="7" count="1" selected="0">
            <x v="1"/>
          </reference>
        </references>
      </pivotArea>
    </chartFormat>
    <chartFormat chart="16" format="9">
      <pivotArea type="data" outline="0" fieldPosition="0">
        <references count="2">
          <reference field="4294967294" count="1" selected="0">
            <x v="0"/>
          </reference>
          <reference field="7" count="1" selected="0">
            <x v="2"/>
          </reference>
        </references>
      </pivotArea>
    </chartFormat>
    <chartFormat chart="16" format="10">
      <pivotArea type="data" outline="0" fieldPosition="0">
        <references count="2">
          <reference field="4294967294" count="1" selected="0">
            <x v="0"/>
          </reference>
          <reference field="7" count="1" selected="0">
            <x v="3"/>
          </reference>
        </references>
      </pivotArea>
    </chartFormat>
  </chart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5B91F5F-7517-424B-9AE2-12418C9A0370}" name="PivotTable6" cacheId="4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C36:G42" firstHeaderRow="1" firstDataRow="2" firstDataCol="1"/>
  <pivotFields count="42">
    <pivotField showAll="0"/>
    <pivotField showAll="0"/>
    <pivotField showAll="0">
      <items count="7">
        <item x="0"/>
        <item x="1"/>
        <item x="2"/>
        <item x="4"/>
        <item x="3"/>
        <item x="5"/>
        <item t="default"/>
      </items>
    </pivotField>
    <pivotField showAll="0"/>
    <pivotField showAll="0"/>
    <pivotField dataField="1" showAll="0"/>
    <pivotField axis="axisCol" showAll="0">
      <items count="5">
        <item x="0"/>
        <item x="2"/>
        <item x="1"/>
        <item x="3"/>
        <item t="default"/>
      </items>
    </pivotField>
    <pivotField axis="axisRow" showAll="0">
      <items count="6">
        <item x="1"/>
        <item x="3"/>
        <item x="2"/>
        <item x="0"/>
        <item h="1" x="4"/>
        <item t="default"/>
      </items>
    </pivotField>
    <pivotField showAll="0">
      <items count="5">
        <item x="0"/>
        <item x="2"/>
        <item x="1"/>
        <item x="3"/>
        <item t="default"/>
      </items>
    </pivotField>
    <pivotField showAll="0"/>
    <pivotField showAll="0"/>
    <pivotField showAll="0"/>
    <pivotField showAll="0"/>
    <pivotField showAll="0"/>
    <pivotField showAll="0">
      <items count="6">
        <item x="1"/>
        <item x="3"/>
        <item x="0"/>
        <item x="2"/>
        <item x="4"/>
        <item t="default"/>
      </items>
    </pivotField>
    <pivotField showAll="0">
      <items count="51">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x="49"/>
        <item t="default"/>
      </items>
    </pivotField>
    <pivotField showAll="0"/>
    <pivotField showAll="0"/>
    <pivotField showAll="0"/>
    <pivotField numFmtId="167" showAll="0">
      <items count="8">
        <item x="6"/>
        <item x="0"/>
        <item x="1"/>
        <item x="2"/>
        <item x="3"/>
        <item x="4"/>
        <item x="5"/>
        <item t="default"/>
      </items>
    </pivotField>
    <pivotField numFmtId="166" showAll="0">
      <items count="8">
        <item x="6"/>
        <item x="0"/>
        <item x="1"/>
        <item x="2"/>
        <item x="3"/>
        <item x="4"/>
        <item x="5"/>
        <item t="default"/>
      </items>
    </pivotField>
    <pivotField showAll="0">
      <items count="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showAll="0"/>
    <pivotField showAll="0"/>
    <pivotField showAll="0"/>
    <pivotField showAll="0"/>
    <pivotField showAll="0"/>
    <pivotField showAll="0"/>
    <pivotField showAll="0"/>
    <pivotField showAll="0"/>
    <pivotField showAll="0"/>
    <pivotField showAll="0">
      <items count="6">
        <item x="1"/>
        <item x="3"/>
        <item x="0"/>
        <item x="2"/>
        <item x="4"/>
        <item t="default"/>
      </items>
    </pivotField>
    <pivotField numFmtId="171" showAll="0">
      <items count="12">
        <item x="6"/>
        <item x="1"/>
        <item x="2"/>
        <item x="0"/>
        <item x="4"/>
        <item x="3"/>
        <item x="9"/>
        <item x="7"/>
        <item x="8"/>
        <item x="5"/>
        <item x="10"/>
        <item t="default"/>
      </items>
    </pivotField>
    <pivotField showAll="0"/>
    <pivotField numFmtId="164" showAll="0"/>
    <pivotField showAll="0">
      <items count="29">
        <item x="27"/>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showAll="0">
      <items count="3">
        <item x="1"/>
        <item x="0"/>
        <item t="default"/>
      </items>
    </pivotField>
    <pivotField showAll="0">
      <items count="3">
        <item x="0"/>
        <item x="1"/>
        <item t="default"/>
      </items>
    </pivotField>
  </pivotFields>
  <rowFields count="1">
    <field x="7"/>
  </rowFields>
  <rowItems count="5">
    <i>
      <x/>
    </i>
    <i>
      <x v="1"/>
    </i>
    <i>
      <x v="2"/>
    </i>
    <i>
      <x v="3"/>
    </i>
    <i t="grand">
      <x/>
    </i>
  </rowItems>
  <colFields count="1">
    <field x="6"/>
  </colFields>
  <colItems count="4">
    <i>
      <x/>
    </i>
    <i>
      <x v="1"/>
    </i>
    <i>
      <x v="2"/>
    </i>
    <i t="grand">
      <x/>
    </i>
  </colItems>
  <dataFields count="1">
    <dataField name="Average of Shipping Cost" fld="5" subtotal="average" baseField="7" baseItem="1"/>
  </dataFields>
  <formats count="1">
    <format dxfId="77">
      <pivotArea outline="0" collapsedLevelsAreSubtotals="1" fieldPosition="0"/>
    </format>
  </formats>
  <chartFormats count="4">
    <chartFormat chart="19" format="6" series="1">
      <pivotArea type="data" outline="0" fieldPosition="0">
        <references count="2">
          <reference field="4294967294" count="1" selected="0">
            <x v="0"/>
          </reference>
          <reference field="6" count="1" selected="0">
            <x v="0"/>
          </reference>
        </references>
      </pivotArea>
    </chartFormat>
    <chartFormat chart="19" format="7" series="1">
      <pivotArea type="data" outline="0" fieldPosition="0">
        <references count="2">
          <reference field="4294967294" count="1" selected="0">
            <x v="0"/>
          </reference>
          <reference field="6" count="1" selected="0">
            <x v="1"/>
          </reference>
        </references>
      </pivotArea>
    </chartFormat>
    <chartFormat chart="19" format="8" series="1">
      <pivotArea type="data" outline="0" fieldPosition="0">
        <references count="2">
          <reference field="4294967294" count="1" selected="0">
            <x v="0"/>
          </reference>
          <reference field="6" count="1" selected="0">
            <x v="2"/>
          </reference>
        </references>
      </pivotArea>
    </chartFormat>
    <chartFormat chart="19" format="9">
      <pivotArea type="data" outline="0" fieldPosition="0">
        <references count="3">
          <reference field="4294967294" count="1" selected="0">
            <x v="0"/>
          </reference>
          <reference field="6" count="1" selected="0">
            <x v="1"/>
          </reference>
          <reference field="7" count="1" selected="0">
            <x v="3"/>
          </reference>
        </references>
      </pivotArea>
    </chartFormat>
  </chart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8CAEFBAB-A897-4CAC-80C7-FB85E030F8ED}" name="PivotTable2" cacheId="4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C12:D17" firstHeaderRow="1" firstDataRow="1" firstDataCol="1"/>
  <pivotFields count="42">
    <pivotField showAll="0"/>
    <pivotField showAll="0"/>
    <pivotField showAll="0">
      <items count="7">
        <item x="0"/>
        <item x="1"/>
        <item x="2"/>
        <item x="4"/>
        <item x="3"/>
        <item x="5"/>
        <item t="default"/>
      </items>
    </pivotField>
    <pivotField showAll="0"/>
    <pivotField showAll="0"/>
    <pivotField showAll="0"/>
    <pivotField showAll="0">
      <items count="5">
        <item x="0"/>
        <item x="2"/>
        <item x="1"/>
        <item x="3"/>
        <item t="default"/>
      </items>
    </pivotField>
    <pivotField axis="axisRow" showAll="0">
      <items count="6">
        <item x="1"/>
        <item x="3"/>
        <item x="2"/>
        <item x="0"/>
        <item h="1" x="4"/>
        <item t="default"/>
      </items>
    </pivotField>
    <pivotField showAll="0">
      <items count="5">
        <item x="0"/>
        <item x="2"/>
        <item x="1"/>
        <item x="3"/>
        <item t="default"/>
      </items>
    </pivotField>
    <pivotField showAll="0"/>
    <pivotField showAll="0"/>
    <pivotField showAll="0"/>
    <pivotField showAll="0"/>
    <pivotField showAll="0"/>
    <pivotField showAll="0">
      <items count="6">
        <item x="1"/>
        <item x="3"/>
        <item x="0"/>
        <item x="2"/>
        <item x="4"/>
        <item t="default"/>
      </items>
    </pivotField>
    <pivotField showAll="0">
      <items count="51">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x="49"/>
        <item t="default"/>
      </items>
    </pivotField>
    <pivotField showAll="0"/>
    <pivotField showAll="0"/>
    <pivotField showAll="0"/>
    <pivotField numFmtId="167" showAll="0">
      <items count="8">
        <item x="6"/>
        <item x="0"/>
        <item x="1"/>
        <item x="2"/>
        <item x="3"/>
        <item x="4"/>
        <item x="5"/>
        <item t="default"/>
      </items>
    </pivotField>
    <pivotField numFmtId="166" showAll="0">
      <items count="8">
        <item x="6"/>
        <item x="0"/>
        <item x="1"/>
        <item x="2"/>
        <item x="3"/>
        <item x="4"/>
        <item x="5"/>
        <item t="default"/>
      </items>
    </pivotField>
    <pivotField showAll="0">
      <items count="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showAll="0"/>
    <pivotField showAll="0"/>
    <pivotField showAll="0"/>
    <pivotField showAll="0"/>
    <pivotField showAll="0"/>
    <pivotField showAll="0"/>
    <pivotField showAll="0"/>
    <pivotField showAll="0"/>
    <pivotField showAll="0"/>
    <pivotField showAll="0">
      <items count="6">
        <item x="1"/>
        <item x="3"/>
        <item x="0"/>
        <item x="2"/>
        <item x="4"/>
        <item t="default"/>
      </items>
    </pivotField>
    <pivotField numFmtId="171" showAll="0">
      <items count="12">
        <item x="6"/>
        <item x="1"/>
        <item x="2"/>
        <item x="0"/>
        <item x="4"/>
        <item x="3"/>
        <item x="9"/>
        <item x="7"/>
        <item x="8"/>
        <item x="5"/>
        <item x="10"/>
        <item t="default"/>
      </items>
    </pivotField>
    <pivotField showAll="0"/>
    <pivotField numFmtId="164" showAll="0"/>
    <pivotField showAll="0">
      <items count="29">
        <item x="27"/>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dataField="1" showAll="0"/>
    <pivotField numFmtId="1" showAll="0"/>
    <pivotField showAll="0">
      <items count="3">
        <item x="1"/>
        <item x="0"/>
        <item t="default"/>
      </items>
    </pivotField>
    <pivotField showAll="0">
      <items count="3">
        <item x="0"/>
        <item x="1"/>
        <item t="default"/>
      </items>
    </pivotField>
  </pivotFields>
  <rowFields count="1">
    <field x="7"/>
  </rowFields>
  <rowItems count="5">
    <i>
      <x/>
    </i>
    <i>
      <x v="1"/>
    </i>
    <i>
      <x v="2"/>
    </i>
    <i>
      <x v="3"/>
    </i>
    <i t="grand">
      <x/>
    </i>
  </rowItems>
  <colItems count="1">
    <i/>
  </colItems>
  <dataFields count="1">
    <dataField name="Sum of Unique Customers" fld="38" baseField="0" baseItem="0"/>
  </dataFields>
  <formats count="1">
    <format dxfId="78">
      <pivotArea outline="0" collapsedLevelsAreSubtotals="1" fieldPosition="0"/>
    </format>
  </formats>
  <chartFormats count="5">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7" count="1" selected="0">
            <x v="0"/>
          </reference>
        </references>
      </pivotArea>
    </chartFormat>
    <chartFormat chart="13" format="8">
      <pivotArea type="data" outline="0" fieldPosition="0">
        <references count="2">
          <reference field="4294967294" count="1" selected="0">
            <x v="0"/>
          </reference>
          <reference field="7" count="1" selected="0">
            <x v="1"/>
          </reference>
        </references>
      </pivotArea>
    </chartFormat>
    <chartFormat chart="13" format="9">
      <pivotArea type="data" outline="0" fieldPosition="0">
        <references count="2">
          <reference field="4294967294" count="1" selected="0">
            <x v="0"/>
          </reference>
          <reference field="7" count="1" selected="0">
            <x v="2"/>
          </reference>
        </references>
      </pivotArea>
    </chartFormat>
    <chartFormat chart="13" format="10">
      <pivotArea type="data" outline="0" fieldPosition="0">
        <references count="2">
          <reference field="4294967294" count="1" selected="0">
            <x v="0"/>
          </reference>
          <reference field="7" count="1" selected="0">
            <x v="3"/>
          </reference>
        </references>
      </pivotArea>
    </chartFormat>
  </chartFormats>
  <pivotTableStyleInfo name="PivotStyleDark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FD30570-0F9A-4AAB-8448-C30952C0CBD7}" name="PivotTable13" cacheId="4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16:A117" firstHeaderRow="1" firstDataRow="1" firstDataCol="0"/>
  <pivotFields count="42">
    <pivotField showAll="0"/>
    <pivotField showAll="0"/>
    <pivotField showAll="0">
      <items count="7">
        <item x="0"/>
        <item x="1"/>
        <item x="2"/>
        <item x="4"/>
        <item x="3"/>
        <item x="5"/>
        <item t="default"/>
      </items>
    </pivotField>
    <pivotField showAll="0"/>
    <pivotField showAll="0"/>
    <pivotField showAll="0"/>
    <pivotField showAll="0">
      <items count="5">
        <item x="0"/>
        <item x="2"/>
        <item x="1"/>
        <item x="3"/>
        <item t="default"/>
      </items>
    </pivotField>
    <pivotField showAll="0">
      <items count="6">
        <item x="1"/>
        <item x="3"/>
        <item x="2"/>
        <item x="0"/>
        <item x="4"/>
        <item t="default"/>
      </items>
    </pivotField>
    <pivotField showAll="0">
      <items count="5">
        <item x="0"/>
        <item x="2"/>
        <item x="1"/>
        <item x="3"/>
        <item t="default"/>
      </items>
    </pivotField>
    <pivotField showAll="0"/>
    <pivotField showAll="0"/>
    <pivotField showAll="0"/>
    <pivotField showAll="0"/>
    <pivotField showAll="0"/>
    <pivotField showAll="0">
      <items count="6">
        <item x="1"/>
        <item x="3"/>
        <item x="0"/>
        <item x="2"/>
        <item x="4"/>
        <item t="default"/>
      </items>
    </pivotField>
    <pivotField showAll="0">
      <items count="51">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h="1" x="49"/>
        <item t="default"/>
      </items>
    </pivotField>
    <pivotField showAll="0">
      <items count="867">
        <item x="855"/>
        <item x="743"/>
        <item x="328"/>
        <item x="854"/>
        <item x="207"/>
        <item x="685"/>
        <item x="830"/>
        <item x="349"/>
        <item x="780"/>
        <item x="201"/>
        <item x="113"/>
        <item x="602"/>
        <item x="218"/>
        <item x="97"/>
        <item x="802"/>
        <item x="760"/>
        <item x="59"/>
        <item x="464"/>
        <item x="528"/>
        <item x="754"/>
        <item x="781"/>
        <item x="484"/>
        <item x="542"/>
        <item x="370"/>
        <item x="354"/>
        <item x="304"/>
        <item x="579"/>
        <item x="710"/>
        <item x="807"/>
        <item x="683"/>
        <item x="447"/>
        <item x="78"/>
        <item x="329"/>
        <item x="81"/>
        <item x="305"/>
        <item x="411"/>
        <item x="478"/>
        <item x="688"/>
        <item x="235"/>
        <item x="407"/>
        <item x="134"/>
        <item x="511"/>
        <item x="631"/>
        <item x="26"/>
        <item x="130"/>
        <item x="269"/>
        <item x="89"/>
        <item x="36"/>
        <item x="499"/>
        <item x="824"/>
        <item x="742"/>
        <item x="91"/>
        <item x="459"/>
        <item x="537"/>
        <item x="472"/>
        <item x="634"/>
        <item x="92"/>
        <item x="857"/>
        <item x="846"/>
        <item x="851"/>
        <item x="293"/>
        <item x="626"/>
        <item x="795"/>
        <item x="526"/>
        <item x="137"/>
        <item x="292"/>
        <item x="738"/>
        <item x="839"/>
        <item x="165"/>
        <item x="203"/>
        <item x="632"/>
        <item x="244"/>
        <item x="674"/>
        <item x="671"/>
        <item x="490"/>
        <item x="48"/>
        <item x="237"/>
        <item x="30"/>
        <item x="697"/>
        <item x="32"/>
        <item x="400"/>
        <item x="388"/>
        <item x="598"/>
        <item x="339"/>
        <item x="289"/>
        <item x="34"/>
        <item x="248"/>
        <item x="260"/>
        <item x="55"/>
        <item x="604"/>
        <item x="448"/>
        <item x="538"/>
        <item x="475"/>
        <item x="395"/>
        <item x="823"/>
        <item x="480"/>
        <item x="270"/>
        <item x="720"/>
        <item x="494"/>
        <item x="326"/>
        <item x="630"/>
        <item x="11"/>
        <item x="603"/>
        <item x="544"/>
        <item x="123"/>
        <item x="596"/>
        <item x="262"/>
        <item x="637"/>
        <item x="49"/>
        <item x="239"/>
        <item x="651"/>
        <item x="50"/>
        <item x="286"/>
        <item x="294"/>
        <item x="485"/>
        <item x="445"/>
        <item x="770"/>
        <item x="170"/>
        <item x="796"/>
        <item x="677"/>
        <item x="446"/>
        <item x="225"/>
        <item x="790"/>
        <item x="287"/>
        <item x="129"/>
        <item x="271"/>
        <item x="250"/>
        <item x="155"/>
        <item x="420"/>
        <item x="810"/>
        <item x="285"/>
        <item x="168"/>
        <item x="689"/>
        <item x="0"/>
        <item x="766"/>
        <item x="279"/>
        <item x="332"/>
        <item x="219"/>
        <item x="421"/>
        <item x="107"/>
        <item x="813"/>
        <item x="609"/>
        <item x="548"/>
        <item x="461"/>
        <item x="413"/>
        <item x="543"/>
        <item x="41"/>
        <item x="105"/>
        <item x="324"/>
        <item x="56"/>
        <item x="654"/>
        <item x="263"/>
        <item x="698"/>
        <item x="521"/>
        <item x="343"/>
        <item x="788"/>
        <item x="106"/>
        <item x="508"/>
        <item x="367"/>
        <item x="679"/>
        <item x="145"/>
        <item x="692"/>
        <item x="545"/>
        <item x="536"/>
        <item x="835"/>
        <item x="247"/>
        <item x="136"/>
        <item x="825"/>
        <item x="672"/>
        <item x="443"/>
        <item x="657"/>
        <item x="756"/>
        <item x="628"/>
        <item x="739"/>
        <item x="72"/>
        <item x="43"/>
        <item x="451"/>
        <item x="83"/>
        <item x="267"/>
        <item x="363"/>
        <item x="172"/>
        <item x="442"/>
        <item x="318"/>
        <item x="214"/>
        <item x="655"/>
        <item x="585"/>
        <item x="353"/>
        <item x="21"/>
        <item x="487"/>
        <item x="452"/>
        <item x="44"/>
        <item x="470"/>
        <item x="439"/>
        <item x="182"/>
        <item x="431"/>
        <item x="341"/>
        <item x="691"/>
        <item x="372"/>
        <item x="283"/>
        <item x="84"/>
        <item x="273"/>
        <item x="787"/>
        <item x="812"/>
        <item x="728"/>
        <item x="220"/>
        <item x="73"/>
        <item x="667"/>
        <item x="24"/>
        <item x="844"/>
        <item x="68"/>
        <item x="347"/>
        <item x="399"/>
        <item x="309"/>
        <item x="747"/>
        <item x="412"/>
        <item x="275"/>
        <item x="776"/>
        <item x="440"/>
        <item x="376"/>
        <item x="181"/>
        <item x="509"/>
        <item x="74"/>
        <item x="101"/>
        <item x="808"/>
        <item x="553"/>
        <item x="662"/>
        <item x="296"/>
        <item x="736"/>
        <item x="772"/>
        <item x="501"/>
        <item x="51"/>
        <item x="197"/>
        <item x="569"/>
        <item x="204"/>
        <item x="245"/>
        <item x="164"/>
        <item x="290"/>
        <item x="272"/>
        <item x="587"/>
        <item x="246"/>
        <item x="104"/>
        <item x="601"/>
        <item x="194"/>
        <item x="498"/>
        <item x="3"/>
        <item x="38"/>
        <item x="297"/>
        <item x="209"/>
        <item x="268"/>
        <item x="103"/>
        <item x="243"/>
        <item x="642"/>
        <item x="616"/>
        <item x="196"/>
        <item x="233"/>
        <item x="65"/>
        <item x="281"/>
        <item x="486"/>
        <item x="597"/>
        <item x="307"/>
        <item x="378"/>
        <item x="556"/>
        <item x="96"/>
        <item x="45"/>
        <item x="550"/>
        <item x="590"/>
        <item x="69"/>
        <item x="638"/>
        <item x="434"/>
        <item x="124"/>
        <item x="540"/>
        <item x="389"/>
        <item x="119"/>
        <item x="789"/>
        <item x="75"/>
        <item x="22"/>
        <item x="335"/>
        <item x="717"/>
        <item x="625"/>
        <item x="429"/>
        <item x="763"/>
        <item x="664"/>
        <item x="806"/>
        <item x="643"/>
        <item x="594"/>
        <item x="659"/>
        <item x="125"/>
        <item x="764"/>
        <item x="162"/>
        <item x="848"/>
        <item x="774"/>
        <item x="583"/>
        <item x="845"/>
        <item x="278"/>
        <item x="176"/>
        <item x="820"/>
        <item x="627"/>
        <item x="314"/>
        <item x="379"/>
        <item x="571"/>
        <item x="397"/>
        <item x="160"/>
        <item x="401"/>
        <item x="234"/>
        <item x="374"/>
        <item x="93"/>
        <item x="474"/>
        <item x="693"/>
        <item x="193"/>
        <item x="570"/>
        <item x="838"/>
        <item x="126"/>
        <item x="94"/>
        <item x="331"/>
        <item x="85"/>
        <item x="722"/>
        <item x="858"/>
        <item x="109"/>
        <item x="120"/>
        <item x="57"/>
        <item x="473"/>
        <item x="187"/>
        <item x="316"/>
        <item x="154"/>
        <item x="519"/>
        <item x="306"/>
        <item x="801"/>
        <item x="699"/>
        <item x="54"/>
        <item x="355"/>
        <item x="177"/>
        <item x="797"/>
        <item x="364"/>
        <item x="405"/>
        <item x="814"/>
        <item x="595"/>
        <item x="298"/>
        <item x="138"/>
        <item x="496"/>
        <item x="554"/>
        <item x="713"/>
        <item x="600"/>
        <item x="186"/>
        <item x="169"/>
        <item x="265"/>
        <item x="295"/>
        <item x="678"/>
        <item x="703"/>
        <item x="534"/>
        <item x="422"/>
        <item x="799"/>
        <item x="531"/>
        <item x="466"/>
        <item x="572"/>
        <item x="28"/>
        <item x="608"/>
        <item x="690"/>
        <item x="589"/>
        <item x="758"/>
        <item x="423"/>
        <item x="357"/>
        <item x="727"/>
        <item x="212"/>
        <item x="463"/>
        <item x="837"/>
        <item x="344"/>
        <item x="226"/>
        <item x="18"/>
        <item x="360"/>
        <item x="338"/>
        <item x="645"/>
        <item x="533"/>
        <item x="308"/>
        <item x="175"/>
        <item x="359"/>
        <item x="524"/>
        <item x="76"/>
        <item x="759"/>
        <item x="180"/>
        <item x="386"/>
        <item x="769"/>
        <item x="351"/>
        <item x="121"/>
        <item x="2"/>
        <item x="640"/>
        <item x="607"/>
        <item x="584"/>
        <item x="115"/>
        <item x="798"/>
        <item x="580"/>
        <item x="384"/>
        <item x="223"/>
        <item x="752"/>
        <item x="249"/>
        <item x="745"/>
        <item x="19"/>
        <item x="63"/>
        <item x="582"/>
        <item x="558"/>
        <item x="581"/>
        <item x="785"/>
        <item x="102"/>
        <item x="860"/>
        <item x="749"/>
        <item x="60"/>
        <item x="133"/>
        <item x="79"/>
        <item x="29"/>
        <item x="574"/>
        <item x="793"/>
        <item x="195"/>
        <item x="90"/>
        <item x="88"/>
        <item x="520"/>
        <item x="829"/>
        <item x="529"/>
        <item x="468"/>
        <item x="805"/>
        <item x="576"/>
        <item x="280"/>
        <item x="406"/>
        <item x="751"/>
        <item x="775"/>
        <item x="184"/>
        <item x="387"/>
        <item x="695"/>
        <item x="368"/>
        <item x="847"/>
        <item x="127"/>
        <item x="833"/>
        <item x="716"/>
        <item x="730"/>
        <item x="40"/>
        <item x="10"/>
        <item x="771"/>
        <item x="707"/>
        <item x="361"/>
        <item x="530"/>
        <item x="64"/>
        <item x="513"/>
        <item x="843"/>
        <item x="506"/>
        <item x="515"/>
        <item x="77"/>
        <item x="122"/>
        <item x="551"/>
        <item x="140"/>
        <item x="684"/>
        <item x="396"/>
        <item x="185"/>
        <item x="402"/>
        <item x="108"/>
        <item x="315"/>
        <item x="831"/>
        <item x="477"/>
        <item x="522"/>
        <item x="502"/>
        <item x="615"/>
        <item x="369"/>
        <item x="205"/>
        <item x="849"/>
        <item x="282"/>
        <item x="605"/>
        <item x="228"/>
        <item x="686"/>
        <item x="613"/>
        <item x="794"/>
        <item x="567"/>
        <item x="62"/>
        <item x="199"/>
        <item x="148"/>
        <item x="505"/>
        <item x="568"/>
        <item x="153"/>
        <item x="450"/>
        <item x="16"/>
        <item x="842"/>
        <item x="419"/>
        <item x="735"/>
        <item x="755"/>
        <item x="560"/>
        <item x="424"/>
        <item x="559"/>
        <item x="586"/>
        <item x="748"/>
        <item x="183"/>
        <item x="778"/>
        <item x="418"/>
        <item x="8"/>
        <item x="152"/>
        <item x="588"/>
        <item x="817"/>
        <item x="462"/>
        <item x="417"/>
        <item x="210"/>
        <item x="635"/>
        <item x="39"/>
        <item x="4"/>
        <item x="251"/>
        <item x="841"/>
        <item x="731"/>
        <item x="489"/>
        <item x="135"/>
        <item x="255"/>
        <item x="200"/>
        <item x="404"/>
        <item x="840"/>
        <item x="71"/>
        <item x="12"/>
        <item x="139"/>
        <item x="375"/>
        <item x="649"/>
        <item x="517"/>
        <item x="715"/>
        <item x="512"/>
        <item x="622"/>
        <item x="9"/>
        <item x="859"/>
        <item x="862"/>
        <item x="732"/>
        <item x="555"/>
        <item x="624"/>
        <item x="818"/>
        <item x="669"/>
        <item x="13"/>
        <item x="779"/>
        <item x="385"/>
        <item x="532"/>
        <item x="704"/>
        <item x="189"/>
        <item x="864"/>
        <item x="382"/>
        <item x="37"/>
        <item x="675"/>
        <item x="403"/>
        <item x="491"/>
        <item x="541"/>
        <item x="410"/>
        <item x="222"/>
        <item x="227"/>
        <item x="733"/>
        <item x="492"/>
        <item x="863"/>
        <item x="253"/>
        <item x="150"/>
        <item x="836"/>
        <item x="734"/>
        <item x="750"/>
        <item x="612"/>
        <item x="319"/>
        <item x="614"/>
        <item x="527"/>
        <item x="460"/>
        <item x="118"/>
        <item x="768"/>
        <item x="783"/>
        <item x="606"/>
        <item x="578"/>
        <item x="757"/>
        <item x="611"/>
        <item x="682"/>
        <item x="352"/>
        <item x="42"/>
        <item x="146"/>
        <item x="510"/>
        <item x="213"/>
        <item x="500"/>
        <item x="557"/>
        <item x="811"/>
        <item x="822"/>
        <item x="158"/>
        <item x="345"/>
        <item x="826"/>
        <item x="216"/>
        <item x="398"/>
        <item x="151"/>
        <item x="143"/>
        <item x="23"/>
        <item x="444"/>
        <item x="564"/>
        <item x="366"/>
        <item x="479"/>
        <item x="188"/>
        <item x="350"/>
        <item x="80"/>
        <item x="258"/>
        <item x="666"/>
        <item x="5"/>
        <item x="301"/>
        <item x="383"/>
        <item x="111"/>
        <item x="673"/>
        <item x="147"/>
        <item x="724"/>
        <item x="46"/>
        <item x="523"/>
        <item x="31"/>
        <item x="25"/>
        <item x="67"/>
        <item x="321"/>
        <item x="371"/>
        <item x="276"/>
        <item x="87"/>
        <item x="562"/>
        <item x="358"/>
        <item x="86"/>
        <item x="312"/>
        <item x="110"/>
        <item x="834"/>
        <item x="206"/>
        <item x="330"/>
        <item x="428"/>
        <item x="621"/>
        <item x="317"/>
        <item x="441"/>
        <item x="687"/>
        <item x="535"/>
        <item x="116"/>
        <item x="563"/>
        <item x="174"/>
        <item x="438"/>
        <item x="619"/>
        <item x="7"/>
        <item x="791"/>
        <item x="224"/>
        <item x="256"/>
        <item x="516"/>
        <item x="320"/>
        <item x="437"/>
        <item x="777"/>
        <item x="705"/>
        <item x="809"/>
        <item x="617"/>
        <item x="288"/>
        <item x="539"/>
        <item x="6"/>
        <item x="618"/>
        <item x="336"/>
        <item x="221"/>
        <item x="259"/>
        <item x="373"/>
        <item x="454"/>
        <item x="471"/>
        <item x="190"/>
        <item x="117"/>
        <item x="853"/>
        <item x="773"/>
        <item x="14"/>
        <item x="696"/>
        <item x="458"/>
        <item x="392"/>
        <item x="408"/>
        <item x="663"/>
        <item x="313"/>
        <item x="455"/>
        <item x="229"/>
        <item x="469"/>
        <item x="436"/>
        <item x="850"/>
        <item x="327"/>
        <item x="435"/>
        <item x="644"/>
        <item x="325"/>
        <item x="465"/>
        <item x="33"/>
        <item x="546"/>
        <item x="709"/>
        <item x="426"/>
        <item x="53"/>
        <item x="552"/>
        <item x="832"/>
        <item x="714"/>
        <item x="633"/>
        <item x="708"/>
        <item x="425"/>
        <item x="573"/>
        <item x="261"/>
        <item x="202"/>
        <item x="409"/>
        <item x="98"/>
        <item x="453"/>
        <item x="356"/>
        <item x="723"/>
        <item x="61"/>
        <item x="47"/>
        <item x="236"/>
        <item x="252"/>
        <item x="636"/>
        <item x="681"/>
        <item x="215"/>
        <item x="518"/>
        <item x="676"/>
        <item x="70"/>
        <item x="497"/>
        <item x="670"/>
        <item x="161"/>
        <item x="323"/>
        <item x="652"/>
        <item x="427"/>
        <item x="391"/>
        <item x="514"/>
        <item x="761"/>
        <item x="525"/>
        <item x="660"/>
        <item x="163"/>
        <item x="20"/>
        <item x="230"/>
        <item x="15"/>
        <item x="495"/>
        <item x="149"/>
        <item x="828"/>
        <item x="741"/>
        <item x="827"/>
        <item x="706"/>
        <item x="231"/>
        <item x="242"/>
        <item x="394"/>
        <item x="380"/>
        <item x="852"/>
        <item x="171"/>
        <item x="291"/>
        <item x="700"/>
        <item x="593"/>
        <item x="99"/>
        <item x="816"/>
        <item x="159"/>
        <item x="800"/>
        <item x="762"/>
        <item x="377"/>
        <item x="694"/>
        <item x="744"/>
        <item x="58"/>
        <item x="414"/>
        <item x="753"/>
        <item x="264"/>
        <item x="415"/>
        <item x="100"/>
        <item x="232"/>
        <item x="861"/>
        <item x="381"/>
        <item x="623"/>
        <item x="254"/>
        <item x="481"/>
        <item x="647"/>
        <item x="482"/>
        <item x="726"/>
        <item x="648"/>
        <item x="66"/>
        <item x="467"/>
        <item x="702"/>
        <item x="483"/>
        <item x="311"/>
        <item x="348"/>
        <item x="821"/>
        <item x="656"/>
        <item x="620"/>
        <item x="178"/>
        <item x="767"/>
        <item x="303"/>
        <item x="504"/>
        <item x="493"/>
        <item x="340"/>
        <item x="701"/>
        <item x="575"/>
        <item x="284"/>
        <item x="266"/>
        <item x="729"/>
        <item x="322"/>
        <item x="362"/>
        <item x="334"/>
        <item x="433"/>
        <item x="198"/>
        <item x="815"/>
        <item x="804"/>
        <item x="641"/>
        <item x="346"/>
        <item x="390"/>
        <item x="549"/>
        <item x="95"/>
        <item x="112"/>
        <item x="144"/>
        <item x="302"/>
        <item x="784"/>
        <item x="274"/>
        <item x="432"/>
        <item x="156"/>
        <item x="416"/>
        <item x="257"/>
        <item x="547"/>
        <item x="599"/>
        <item x="737"/>
        <item x="277"/>
        <item x="680"/>
        <item x="718"/>
        <item x="52"/>
        <item x="507"/>
        <item x="342"/>
        <item x="27"/>
        <item x="577"/>
        <item x="661"/>
        <item x="719"/>
        <item x="365"/>
        <item x="192"/>
        <item x="639"/>
        <item x="35"/>
        <item x="610"/>
        <item x="746"/>
        <item x="476"/>
        <item x="82"/>
        <item x="449"/>
        <item x="650"/>
        <item x="17"/>
        <item x="333"/>
        <item x="179"/>
        <item x="665"/>
        <item x="430"/>
        <item x="299"/>
        <item x="819"/>
        <item x="658"/>
        <item x="786"/>
        <item x="503"/>
        <item x="211"/>
        <item x="856"/>
        <item x="114"/>
        <item x="457"/>
        <item x="653"/>
        <item x="711"/>
        <item x="488"/>
        <item x="1"/>
        <item x="128"/>
        <item x="241"/>
        <item x="712"/>
        <item x="337"/>
        <item x="310"/>
        <item x="765"/>
        <item x="740"/>
        <item x="191"/>
        <item x="240"/>
        <item x="646"/>
        <item x="668"/>
        <item x="131"/>
        <item x="721"/>
        <item x="566"/>
        <item x="157"/>
        <item x="141"/>
        <item x="300"/>
        <item x="803"/>
        <item x="208"/>
        <item x="393"/>
        <item x="456"/>
        <item x="591"/>
        <item x="592"/>
        <item x="792"/>
        <item x="173"/>
        <item x="238"/>
        <item x="629"/>
        <item x="132"/>
        <item x="142"/>
        <item x="167"/>
        <item x="166"/>
        <item x="217"/>
        <item x="782"/>
        <item x="565"/>
        <item x="725"/>
        <item x="561"/>
        <item x="865"/>
        <item t="default"/>
      </items>
    </pivotField>
    <pivotField showAll="0"/>
    <pivotField showAll="0"/>
    <pivotField numFmtId="167" showAll="0">
      <items count="8">
        <item x="6"/>
        <item x="0"/>
        <item x="1"/>
        <item x="2"/>
        <item x="3"/>
        <item x="4"/>
        <item x="5"/>
        <item t="default"/>
      </items>
    </pivotField>
    <pivotField numFmtId="166" showAll="0">
      <items count="8">
        <item x="6"/>
        <item x="0"/>
        <item x="1"/>
        <item x="2"/>
        <item x="3"/>
        <item x="4"/>
        <item x="5"/>
        <item t="default"/>
      </items>
    </pivotField>
    <pivotField showAll="0">
      <items count="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showAll="0"/>
    <pivotField showAll="0"/>
    <pivotField showAll="0"/>
    <pivotField showAll="0"/>
    <pivotField showAll="0"/>
    <pivotField dataField="1" showAll="0"/>
    <pivotField showAll="0"/>
    <pivotField showAll="0"/>
    <pivotField showAll="0"/>
    <pivotField showAll="0">
      <items count="6">
        <item x="1"/>
        <item x="3"/>
        <item x="0"/>
        <item x="2"/>
        <item x="4"/>
        <item t="default"/>
      </items>
    </pivotField>
    <pivotField numFmtId="171" showAll="0"/>
    <pivotField showAll="0"/>
    <pivotField numFmtId="164" showAll="0"/>
    <pivotField showAll="0">
      <items count="29">
        <item x="27"/>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showAll="0"/>
    <pivotField showAll="0">
      <items count="3">
        <item x="0"/>
        <item x="1"/>
        <item t="default"/>
      </items>
    </pivotField>
  </pivotFields>
  <rowItems count="1">
    <i/>
  </rowItems>
  <colItems count="1">
    <i/>
  </colItems>
  <dataFields count="1">
    <dataField name="Sum of Quantity ordered new" fld="2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F8E5F15-C2D7-4403-9D3D-3E66D46FE133}" name="PivotTable12" cacheId="4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I5:K16" firstHeaderRow="0" firstDataRow="1" firstDataCol="1"/>
  <pivotFields count="42">
    <pivotField showAll="0"/>
    <pivotField showAll="0"/>
    <pivotField showAll="0">
      <items count="7">
        <item x="0"/>
        <item x="1"/>
        <item x="2"/>
        <item x="4"/>
        <item x="3"/>
        <item x="5"/>
        <item t="default"/>
      </items>
    </pivotField>
    <pivotField showAll="0"/>
    <pivotField showAll="0"/>
    <pivotField showAll="0"/>
    <pivotField showAll="0">
      <items count="5">
        <item x="0"/>
        <item x="2"/>
        <item x="1"/>
        <item x="3"/>
        <item t="default"/>
      </items>
    </pivotField>
    <pivotField showAll="0">
      <items count="6">
        <item x="1"/>
        <item x="3"/>
        <item x="2"/>
        <item x="0"/>
        <item x="4"/>
        <item t="default"/>
      </items>
    </pivotField>
    <pivotField showAll="0">
      <items count="5">
        <item x="0"/>
        <item x="2"/>
        <item x="1"/>
        <item x="3"/>
        <item t="default"/>
      </items>
    </pivotField>
    <pivotField showAll="0"/>
    <pivotField showAll="0"/>
    <pivotField showAll="0"/>
    <pivotField showAll="0"/>
    <pivotField showAll="0"/>
    <pivotField showAll="0">
      <items count="6">
        <item x="1"/>
        <item x="3"/>
        <item x="0"/>
        <item x="2"/>
        <item x="4"/>
        <item t="default"/>
      </items>
    </pivotField>
    <pivotField showAll="0" sortType="descending">
      <items count="51">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h="1" x="49"/>
        <item t="default"/>
      </items>
      <autoSortScope>
        <pivotArea dataOnly="0" outline="0" fieldPosition="0">
          <references count="1">
            <reference field="4294967294" count="1" selected="0">
              <x v="1"/>
            </reference>
          </references>
        </pivotArea>
      </autoSortScope>
    </pivotField>
    <pivotField axis="axisRow" showAll="0" measureFilter="1" sortType="descending">
      <items count="867">
        <item x="855"/>
        <item x="743"/>
        <item x="328"/>
        <item x="854"/>
        <item x="207"/>
        <item x="685"/>
        <item x="830"/>
        <item x="349"/>
        <item x="780"/>
        <item x="201"/>
        <item x="113"/>
        <item x="602"/>
        <item x="218"/>
        <item x="97"/>
        <item x="802"/>
        <item x="760"/>
        <item x="59"/>
        <item x="464"/>
        <item x="528"/>
        <item x="754"/>
        <item x="781"/>
        <item x="484"/>
        <item x="542"/>
        <item x="370"/>
        <item x="354"/>
        <item x="304"/>
        <item x="579"/>
        <item x="710"/>
        <item x="807"/>
        <item x="683"/>
        <item x="447"/>
        <item x="78"/>
        <item x="329"/>
        <item x="81"/>
        <item x="305"/>
        <item x="411"/>
        <item x="478"/>
        <item x="688"/>
        <item x="235"/>
        <item x="407"/>
        <item x="134"/>
        <item x="511"/>
        <item x="631"/>
        <item x="26"/>
        <item x="130"/>
        <item x="269"/>
        <item x="89"/>
        <item x="36"/>
        <item x="499"/>
        <item x="824"/>
        <item x="742"/>
        <item x="91"/>
        <item x="459"/>
        <item x="537"/>
        <item x="472"/>
        <item x="634"/>
        <item x="92"/>
        <item x="857"/>
        <item x="846"/>
        <item x="851"/>
        <item x="293"/>
        <item x="626"/>
        <item x="795"/>
        <item x="526"/>
        <item x="137"/>
        <item x="292"/>
        <item x="738"/>
        <item x="839"/>
        <item x="165"/>
        <item x="203"/>
        <item x="632"/>
        <item x="244"/>
        <item x="674"/>
        <item x="671"/>
        <item x="490"/>
        <item x="48"/>
        <item x="237"/>
        <item x="30"/>
        <item x="697"/>
        <item x="32"/>
        <item x="400"/>
        <item x="388"/>
        <item x="598"/>
        <item x="339"/>
        <item x="289"/>
        <item x="34"/>
        <item x="248"/>
        <item x="260"/>
        <item x="55"/>
        <item x="604"/>
        <item x="448"/>
        <item x="538"/>
        <item x="475"/>
        <item x="395"/>
        <item x="823"/>
        <item x="480"/>
        <item x="270"/>
        <item x="720"/>
        <item x="494"/>
        <item x="326"/>
        <item x="630"/>
        <item x="11"/>
        <item x="603"/>
        <item x="544"/>
        <item x="123"/>
        <item x="596"/>
        <item x="262"/>
        <item x="637"/>
        <item x="49"/>
        <item x="239"/>
        <item x="651"/>
        <item x="50"/>
        <item x="286"/>
        <item x="294"/>
        <item x="485"/>
        <item x="445"/>
        <item x="770"/>
        <item x="170"/>
        <item x="796"/>
        <item x="677"/>
        <item x="446"/>
        <item x="225"/>
        <item x="790"/>
        <item x="287"/>
        <item x="129"/>
        <item x="271"/>
        <item x="250"/>
        <item x="155"/>
        <item x="420"/>
        <item x="810"/>
        <item x="285"/>
        <item x="168"/>
        <item x="689"/>
        <item x="0"/>
        <item x="766"/>
        <item x="279"/>
        <item x="332"/>
        <item x="219"/>
        <item x="421"/>
        <item x="107"/>
        <item x="813"/>
        <item x="609"/>
        <item x="548"/>
        <item x="461"/>
        <item x="413"/>
        <item x="543"/>
        <item x="41"/>
        <item x="105"/>
        <item x="324"/>
        <item x="56"/>
        <item x="654"/>
        <item x="263"/>
        <item x="698"/>
        <item x="521"/>
        <item x="343"/>
        <item x="788"/>
        <item x="106"/>
        <item x="508"/>
        <item x="367"/>
        <item x="679"/>
        <item x="145"/>
        <item x="692"/>
        <item x="545"/>
        <item x="536"/>
        <item x="835"/>
        <item x="247"/>
        <item x="136"/>
        <item x="825"/>
        <item x="672"/>
        <item x="443"/>
        <item x="657"/>
        <item x="756"/>
        <item x="628"/>
        <item x="739"/>
        <item x="72"/>
        <item x="43"/>
        <item x="451"/>
        <item x="83"/>
        <item x="267"/>
        <item x="363"/>
        <item x="172"/>
        <item x="442"/>
        <item x="318"/>
        <item x="214"/>
        <item x="655"/>
        <item x="585"/>
        <item x="353"/>
        <item x="21"/>
        <item x="487"/>
        <item x="452"/>
        <item x="44"/>
        <item x="470"/>
        <item x="439"/>
        <item x="182"/>
        <item x="431"/>
        <item x="341"/>
        <item x="691"/>
        <item x="372"/>
        <item x="283"/>
        <item x="84"/>
        <item x="273"/>
        <item x="787"/>
        <item x="812"/>
        <item x="728"/>
        <item x="220"/>
        <item x="73"/>
        <item x="667"/>
        <item x="24"/>
        <item x="844"/>
        <item x="68"/>
        <item x="347"/>
        <item x="399"/>
        <item x="309"/>
        <item x="747"/>
        <item x="412"/>
        <item x="275"/>
        <item x="776"/>
        <item x="440"/>
        <item x="376"/>
        <item x="181"/>
        <item x="509"/>
        <item x="74"/>
        <item x="101"/>
        <item x="808"/>
        <item x="553"/>
        <item x="662"/>
        <item x="296"/>
        <item x="736"/>
        <item x="772"/>
        <item x="501"/>
        <item x="51"/>
        <item x="197"/>
        <item x="569"/>
        <item x="204"/>
        <item x="245"/>
        <item x="164"/>
        <item x="290"/>
        <item x="272"/>
        <item x="587"/>
        <item x="246"/>
        <item x="104"/>
        <item x="601"/>
        <item x="194"/>
        <item x="498"/>
        <item x="3"/>
        <item x="38"/>
        <item x="297"/>
        <item x="209"/>
        <item x="268"/>
        <item x="103"/>
        <item x="243"/>
        <item x="642"/>
        <item x="616"/>
        <item x="196"/>
        <item x="233"/>
        <item x="65"/>
        <item x="281"/>
        <item x="486"/>
        <item x="597"/>
        <item x="307"/>
        <item x="378"/>
        <item x="556"/>
        <item x="96"/>
        <item x="45"/>
        <item x="550"/>
        <item x="590"/>
        <item x="69"/>
        <item x="638"/>
        <item x="434"/>
        <item x="124"/>
        <item x="540"/>
        <item x="389"/>
        <item x="119"/>
        <item x="789"/>
        <item x="75"/>
        <item x="22"/>
        <item x="335"/>
        <item x="717"/>
        <item x="625"/>
        <item x="429"/>
        <item x="763"/>
        <item x="664"/>
        <item x="806"/>
        <item x="643"/>
        <item x="594"/>
        <item x="659"/>
        <item x="125"/>
        <item x="764"/>
        <item x="162"/>
        <item x="848"/>
        <item x="774"/>
        <item x="583"/>
        <item x="845"/>
        <item x="278"/>
        <item x="176"/>
        <item x="820"/>
        <item x="627"/>
        <item x="314"/>
        <item x="379"/>
        <item x="571"/>
        <item x="397"/>
        <item x="160"/>
        <item x="401"/>
        <item x="234"/>
        <item x="374"/>
        <item x="93"/>
        <item x="474"/>
        <item x="693"/>
        <item x="193"/>
        <item x="570"/>
        <item x="838"/>
        <item x="126"/>
        <item x="94"/>
        <item x="331"/>
        <item x="85"/>
        <item x="722"/>
        <item x="858"/>
        <item x="109"/>
        <item x="120"/>
        <item x="57"/>
        <item x="473"/>
        <item x="187"/>
        <item x="316"/>
        <item x="154"/>
        <item x="519"/>
        <item x="306"/>
        <item x="801"/>
        <item x="699"/>
        <item x="54"/>
        <item x="355"/>
        <item x="177"/>
        <item x="797"/>
        <item x="364"/>
        <item x="405"/>
        <item x="814"/>
        <item x="595"/>
        <item x="298"/>
        <item x="138"/>
        <item x="496"/>
        <item x="554"/>
        <item x="713"/>
        <item x="600"/>
        <item x="186"/>
        <item x="169"/>
        <item x="265"/>
        <item x="295"/>
        <item x="678"/>
        <item x="703"/>
        <item x="534"/>
        <item x="422"/>
        <item x="799"/>
        <item x="531"/>
        <item x="466"/>
        <item x="572"/>
        <item x="28"/>
        <item x="608"/>
        <item x="690"/>
        <item x="589"/>
        <item x="758"/>
        <item x="423"/>
        <item x="357"/>
        <item x="727"/>
        <item x="212"/>
        <item x="463"/>
        <item x="837"/>
        <item x="344"/>
        <item x="226"/>
        <item x="18"/>
        <item x="360"/>
        <item x="338"/>
        <item x="645"/>
        <item x="533"/>
        <item x="308"/>
        <item x="175"/>
        <item x="359"/>
        <item x="524"/>
        <item x="76"/>
        <item x="759"/>
        <item x="180"/>
        <item x="386"/>
        <item x="769"/>
        <item x="351"/>
        <item x="121"/>
        <item x="2"/>
        <item x="640"/>
        <item x="607"/>
        <item x="584"/>
        <item x="115"/>
        <item x="798"/>
        <item x="580"/>
        <item x="384"/>
        <item x="223"/>
        <item x="752"/>
        <item x="249"/>
        <item x="745"/>
        <item x="19"/>
        <item x="63"/>
        <item x="582"/>
        <item x="558"/>
        <item x="581"/>
        <item x="785"/>
        <item x="102"/>
        <item x="860"/>
        <item x="749"/>
        <item x="60"/>
        <item x="133"/>
        <item x="79"/>
        <item x="29"/>
        <item x="574"/>
        <item x="793"/>
        <item x="195"/>
        <item x="90"/>
        <item x="88"/>
        <item x="520"/>
        <item x="829"/>
        <item x="529"/>
        <item x="468"/>
        <item x="805"/>
        <item x="576"/>
        <item x="280"/>
        <item x="406"/>
        <item x="751"/>
        <item x="775"/>
        <item x="184"/>
        <item x="387"/>
        <item x="695"/>
        <item x="368"/>
        <item x="847"/>
        <item x="127"/>
        <item x="833"/>
        <item x="716"/>
        <item x="730"/>
        <item x="40"/>
        <item x="10"/>
        <item x="771"/>
        <item x="707"/>
        <item x="361"/>
        <item x="530"/>
        <item x="64"/>
        <item x="513"/>
        <item x="843"/>
        <item x="506"/>
        <item x="515"/>
        <item x="77"/>
        <item x="122"/>
        <item x="551"/>
        <item x="140"/>
        <item x="684"/>
        <item x="396"/>
        <item x="185"/>
        <item x="402"/>
        <item x="108"/>
        <item x="315"/>
        <item x="831"/>
        <item x="477"/>
        <item x="522"/>
        <item x="502"/>
        <item x="615"/>
        <item x="369"/>
        <item x="205"/>
        <item x="849"/>
        <item x="282"/>
        <item x="605"/>
        <item x="228"/>
        <item x="686"/>
        <item x="613"/>
        <item x="794"/>
        <item x="567"/>
        <item x="62"/>
        <item x="199"/>
        <item x="148"/>
        <item x="505"/>
        <item x="568"/>
        <item x="153"/>
        <item x="450"/>
        <item x="16"/>
        <item x="842"/>
        <item x="419"/>
        <item x="735"/>
        <item x="755"/>
        <item x="560"/>
        <item x="424"/>
        <item x="559"/>
        <item x="586"/>
        <item x="748"/>
        <item x="183"/>
        <item x="778"/>
        <item x="418"/>
        <item x="8"/>
        <item x="152"/>
        <item x="588"/>
        <item x="817"/>
        <item x="462"/>
        <item x="417"/>
        <item x="210"/>
        <item x="635"/>
        <item x="39"/>
        <item x="4"/>
        <item x="251"/>
        <item x="841"/>
        <item x="731"/>
        <item x="489"/>
        <item x="135"/>
        <item x="255"/>
        <item x="200"/>
        <item x="404"/>
        <item x="840"/>
        <item x="71"/>
        <item x="12"/>
        <item x="139"/>
        <item x="375"/>
        <item x="649"/>
        <item x="517"/>
        <item x="715"/>
        <item x="512"/>
        <item x="622"/>
        <item x="9"/>
        <item x="859"/>
        <item x="862"/>
        <item x="732"/>
        <item x="555"/>
        <item x="624"/>
        <item x="818"/>
        <item x="669"/>
        <item x="13"/>
        <item x="779"/>
        <item x="385"/>
        <item x="532"/>
        <item x="704"/>
        <item x="189"/>
        <item x="864"/>
        <item x="382"/>
        <item x="37"/>
        <item x="675"/>
        <item x="403"/>
        <item x="491"/>
        <item x="541"/>
        <item x="410"/>
        <item x="222"/>
        <item x="227"/>
        <item x="733"/>
        <item x="492"/>
        <item x="863"/>
        <item x="253"/>
        <item x="150"/>
        <item x="836"/>
        <item x="734"/>
        <item x="750"/>
        <item x="612"/>
        <item x="319"/>
        <item x="614"/>
        <item x="527"/>
        <item x="460"/>
        <item x="118"/>
        <item x="768"/>
        <item x="783"/>
        <item x="606"/>
        <item x="578"/>
        <item x="757"/>
        <item x="611"/>
        <item x="682"/>
        <item x="352"/>
        <item x="42"/>
        <item x="146"/>
        <item x="510"/>
        <item x="213"/>
        <item x="500"/>
        <item x="557"/>
        <item x="811"/>
        <item x="822"/>
        <item x="158"/>
        <item x="345"/>
        <item x="826"/>
        <item x="216"/>
        <item x="398"/>
        <item x="151"/>
        <item x="143"/>
        <item x="23"/>
        <item x="444"/>
        <item x="564"/>
        <item x="366"/>
        <item x="479"/>
        <item x="188"/>
        <item x="350"/>
        <item x="80"/>
        <item x="258"/>
        <item x="666"/>
        <item x="5"/>
        <item x="301"/>
        <item x="383"/>
        <item x="111"/>
        <item x="673"/>
        <item x="147"/>
        <item x="724"/>
        <item x="46"/>
        <item x="523"/>
        <item x="31"/>
        <item x="25"/>
        <item x="67"/>
        <item x="321"/>
        <item x="371"/>
        <item x="276"/>
        <item x="87"/>
        <item x="562"/>
        <item x="358"/>
        <item x="86"/>
        <item x="312"/>
        <item x="110"/>
        <item x="834"/>
        <item x="206"/>
        <item x="330"/>
        <item x="428"/>
        <item x="621"/>
        <item x="317"/>
        <item x="441"/>
        <item x="687"/>
        <item x="535"/>
        <item x="116"/>
        <item x="563"/>
        <item x="174"/>
        <item x="438"/>
        <item x="619"/>
        <item x="7"/>
        <item x="791"/>
        <item x="224"/>
        <item x="256"/>
        <item x="516"/>
        <item x="320"/>
        <item x="437"/>
        <item x="777"/>
        <item x="705"/>
        <item x="809"/>
        <item x="617"/>
        <item x="288"/>
        <item x="539"/>
        <item x="6"/>
        <item x="618"/>
        <item x="336"/>
        <item x="221"/>
        <item x="259"/>
        <item x="373"/>
        <item x="454"/>
        <item x="471"/>
        <item x="190"/>
        <item x="117"/>
        <item x="853"/>
        <item x="773"/>
        <item x="14"/>
        <item x="696"/>
        <item x="458"/>
        <item x="392"/>
        <item x="408"/>
        <item x="663"/>
        <item x="313"/>
        <item x="455"/>
        <item x="229"/>
        <item x="469"/>
        <item x="436"/>
        <item x="850"/>
        <item x="327"/>
        <item x="435"/>
        <item x="644"/>
        <item x="325"/>
        <item x="465"/>
        <item x="33"/>
        <item x="546"/>
        <item x="709"/>
        <item x="426"/>
        <item x="53"/>
        <item x="552"/>
        <item x="832"/>
        <item x="714"/>
        <item x="633"/>
        <item x="708"/>
        <item x="425"/>
        <item x="573"/>
        <item x="261"/>
        <item x="202"/>
        <item x="409"/>
        <item x="98"/>
        <item x="453"/>
        <item x="356"/>
        <item x="723"/>
        <item x="61"/>
        <item x="47"/>
        <item x="236"/>
        <item x="252"/>
        <item x="636"/>
        <item x="681"/>
        <item x="215"/>
        <item x="518"/>
        <item x="676"/>
        <item x="70"/>
        <item x="497"/>
        <item x="670"/>
        <item x="161"/>
        <item x="323"/>
        <item x="652"/>
        <item x="427"/>
        <item x="391"/>
        <item x="514"/>
        <item x="761"/>
        <item x="525"/>
        <item x="660"/>
        <item x="163"/>
        <item x="20"/>
        <item x="230"/>
        <item x="15"/>
        <item x="495"/>
        <item x="149"/>
        <item x="828"/>
        <item x="741"/>
        <item x="827"/>
        <item x="706"/>
        <item x="231"/>
        <item x="242"/>
        <item x="394"/>
        <item x="380"/>
        <item x="852"/>
        <item x="171"/>
        <item x="291"/>
        <item x="700"/>
        <item x="593"/>
        <item x="99"/>
        <item x="816"/>
        <item x="159"/>
        <item x="800"/>
        <item x="762"/>
        <item x="377"/>
        <item x="694"/>
        <item x="744"/>
        <item x="58"/>
        <item x="414"/>
        <item x="753"/>
        <item x="264"/>
        <item x="415"/>
        <item x="100"/>
        <item x="232"/>
        <item x="861"/>
        <item x="381"/>
        <item x="623"/>
        <item x="254"/>
        <item x="481"/>
        <item x="647"/>
        <item x="482"/>
        <item x="726"/>
        <item x="648"/>
        <item x="66"/>
        <item x="467"/>
        <item x="702"/>
        <item x="483"/>
        <item x="311"/>
        <item x="348"/>
        <item x="821"/>
        <item x="656"/>
        <item x="620"/>
        <item x="178"/>
        <item x="767"/>
        <item x="303"/>
        <item x="504"/>
        <item x="493"/>
        <item x="340"/>
        <item x="701"/>
        <item x="575"/>
        <item x="284"/>
        <item x="266"/>
        <item x="729"/>
        <item x="322"/>
        <item x="362"/>
        <item x="334"/>
        <item x="433"/>
        <item x="198"/>
        <item x="815"/>
        <item x="804"/>
        <item x="641"/>
        <item x="346"/>
        <item x="390"/>
        <item x="549"/>
        <item x="95"/>
        <item x="112"/>
        <item x="144"/>
        <item x="302"/>
        <item x="784"/>
        <item x="274"/>
        <item x="432"/>
        <item x="156"/>
        <item x="416"/>
        <item x="257"/>
        <item x="547"/>
        <item x="599"/>
        <item x="737"/>
        <item x="277"/>
        <item x="680"/>
        <item x="718"/>
        <item x="52"/>
        <item x="507"/>
        <item x="342"/>
        <item x="27"/>
        <item x="577"/>
        <item x="661"/>
        <item x="719"/>
        <item x="365"/>
        <item x="192"/>
        <item x="639"/>
        <item x="35"/>
        <item x="610"/>
        <item x="746"/>
        <item x="476"/>
        <item x="82"/>
        <item x="449"/>
        <item x="650"/>
        <item x="17"/>
        <item x="333"/>
        <item x="179"/>
        <item x="665"/>
        <item x="430"/>
        <item x="299"/>
        <item x="819"/>
        <item x="658"/>
        <item x="786"/>
        <item x="503"/>
        <item x="211"/>
        <item x="856"/>
        <item x="114"/>
        <item x="457"/>
        <item x="653"/>
        <item x="711"/>
        <item x="488"/>
        <item x="1"/>
        <item x="128"/>
        <item x="241"/>
        <item x="712"/>
        <item x="337"/>
        <item x="310"/>
        <item x="765"/>
        <item x="740"/>
        <item x="191"/>
        <item x="240"/>
        <item x="646"/>
        <item x="668"/>
        <item x="131"/>
        <item x="721"/>
        <item x="566"/>
        <item x="157"/>
        <item x="141"/>
        <item x="300"/>
        <item x="803"/>
        <item x="208"/>
        <item x="393"/>
        <item x="456"/>
        <item x="591"/>
        <item x="592"/>
        <item x="792"/>
        <item x="173"/>
        <item x="238"/>
        <item x="629"/>
        <item x="132"/>
        <item x="142"/>
        <item x="167"/>
        <item x="166"/>
        <item x="217"/>
        <item x="782"/>
        <item x="565"/>
        <item x="725"/>
        <item x="561"/>
        <item x="865"/>
        <item t="default"/>
      </items>
      <autoSortScope>
        <pivotArea dataOnly="0" outline="0" fieldPosition="0">
          <references count="1">
            <reference field="4294967294" count="1" selected="0">
              <x v="0"/>
            </reference>
          </references>
        </pivotArea>
      </autoSortScope>
    </pivotField>
    <pivotField showAll="0"/>
    <pivotField showAll="0"/>
    <pivotField numFmtId="167" showAll="0">
      <items count="8">
        <item x="6"/>
        <item x="0"/>
        <item x="1"/>
        <item x="2"/>
        <item x="3"/>
        <item x="4"/>
        <item x="5"/>
        <item t="default"/>
      </items>
    </pivotField>
    <pivotField numFmtId="166" showAll="0">
      <items count="8">
        <item x="6"/>
        <item x="0"/>
        <item x="1"/>
        <item x="2"/>
        <item x="3"/>
        <item x="4"/>
        <item x="5"/>
        <item t="default"/>
      </items>
    </pivotField>
    <pivotField showAll="0">
      <items count="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showAll="0"/>
    <pivotField showAll="0"/>
    <pivotField showAll="0"/>
    <pivotField showAll="0"/>
    <pivotField dataField="1" showAll="0"/>
    <pivotField showAll="0"/>
    <pivotField dataField="1" showAll="0"/>
    <pivotField showAll="0"/>
    <pivotField showAll="0"/>
    <pivotField showAll="0">
      <items count="6">
        <item x="1"/>
        <item x="3"/>
        <item x="0"/>
        <item x="2"/>
        <item x="4"/>
        <item t="default"/>
      </items>
    </pivotField>
    <pivotField numFmtId="171" showAll="0"/>
    <pivotField showAll="0"/>
    <pivotField numFmtId="164" showAll="0"/>
    <pivotField showAll="0">
      <items count="29">
        <item x="27"/>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showAll="0"/>
    <pivotField showAll="0">
      <items count="3">
        <item x="0"/>
        <item x="1"/>
        <item t="default"/>
      </items>
    </pivotField>
  </pivotFields>
  <rowFields count="1">
    <field x="16"/>
  </rowFields>
  <rowItems count="11">
    <i>
      <x v="433"/>
    </i>
    <i>
      <x v="524"/>
    </i>
    <i>
      <x v="808"/>
    </i>
    <i>
      <x v="69"/>
    </i>
    <i>
      <x v="705"/>
    </i>
    <i>
      <x v="182"/>
    </i>
    <i>
      <x v="124"/>
    </i>
    <i>
      <x v="598"/>
    </i>
    <i>
      <x v="443"/>
    </i>
    <i>
      <x v="475"/>
    </i>
    <i t="grand">
      <x/>
    </i>
  </rowItems>
  <colFields count="1">
    <field x="-2"/>
  </colFields>
  <colItems count="2">
    <i>
      <x/>
    </i>
    <i i="1">
      <x v="1"/>
    </i>
  </colItems>
  <dataFields count="2">
    <dataField name="Sum of Sales" fld="28" baseField="0" baseItem="0"/>
    <dataField name="Sum of Profit" fld="26"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Dark14" showRowHeaders="1" showColHeaders="1" showRowStripes="0" showColStripes="0" showLastColumn="1"/>
  <filters count="1">
    <filter fld="16"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317ECB8-5CDB-47B3-8DBE-5F28576D102A}" name="PivotTable11" cacheId="4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B56" firstHeaderRow="1" firstDataRow="1" firstDataCol="1" rowPageCount="2" colPageCount="1"/>
  <pivotFields count="42">
    <pivotField showAll="0"/>
    <pivotField showAll="0"/>
    <pivotField showAll="0">
      <items count="7">
        <item x="0"/>
        <item x="1"/>
        <item x="2"/>
        <item x="4"/>
        <item x="3"/>
        <item x="5"/>
        <item t="default"/>
      </items>
    </pivotField>
    <pivotField showAll="0"/>
    <pivotField showAll="0"/>
    <pivotField showAll="0"/>
    <pivotField showAll="0">
      <items count="5">
        <item x="0"/>
        <item x="2"/>
        <item x="1"/>
        <item x="3"/>
        <item t="default"/>
      </items>
    </pivotField>
    <pivotField showAll="0">
      <items count="6">
        <item x="1"/>
        <item x="3"/>
        <item x="2"/>
        <item x="0"/>
        <item x="4"/>
        <item t="default"/>
      </items>
    </pivotField>
    <pivotField showAll="0">
      <items count="5">
        <item x="0"/>
        <item x="2"/>
        <item x="1"/>
        <item x="3"/>
        <item t="default"/>
      </items>
    </pivotField>
    <pivotField showAll="0"/>
    <pivotField showAll="0"/>
    <pivotField showAll="0"/>
    <pivotField showAll="0"/>
    <pivotField showAll="0"/>
    <pivotField axis="axisPage" multipleItemSelectionAllowed="1" showAll="0">
      <items count="6">
        <item x="1"/>
        <item x="3"/>
        <item x="0"/>
        <item x="2"/>
        <item x="4"/>
        <item t="default"/>
      </items>
    </pivotField>
    <pivotField axis="axisRow" showAll="0">
      <items count="51">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h="1" x="49"/>
        <item t="default"/>
      </items>
    </pivotField>
    <pivotField axis="axisPage" multipleItemSelectionAllowed="1" showAll="0">
      <items count="867">
        <item x="855"/>
        <item x="743"/>
        <item x="328"/>
        <item x="854"/>
        <item x="207"/>
        <item x="685"/>
        <item x="830"/>
        <item x="349"/>
        <item x="780"/>
        <item x="201"/>
        <item x="113"/>
        <item x="602"/>
        <item x="218"/>
        <item x="97"/>
        <item x="802"/>
        <item x="760"/>
        <item x="59"/>
        <item x="464"/>
        <item x="528"/>
        <item x="754"/>
        <item x="781"/>
        <item x="484"/>
        <item x="542"/>
        <item x="370"/>
        <item x="354"/>
        <item x="304"/>
        <item x="579"/>
        <item x="710"/>
        <item x="807"/>
        <item x="683"/>
        <item x="447"/>
        <item x="78"/>
        <item x="329"/>
        <item x="81"/>
        <item x="305"/>
        <item x="411"/>
        <item x="478"/>
        <item x="688"/>
        <item x="235"/>
        <item x="407"/>
        <item x="134"/>
        <item x="511"/>
        <item x="631"/>
        <item x="26"/>
        <item x="130"/>
        <item x="269"/>
        <item x="89"/>
        <item x="36"/>
        <item x="499"/>
        <item x="824"/>
        <item x="742"/>
        <item x="91"/>
        <item x="459"/>
        <item x="537"/>
        <item x="472"/>
        <item x="634"/>
        <item x="92"/>
        <item x="857"/>
        <item x="846"/>
        <item x="851"/>
        <item x="293"/>
        <item x="626"/>
        <item x="795"/>
        <item x="526"/>
        <item x="137"/>
        <item x="292"/>
        <item x="738"/>
        <item x="839"/>
        <item x="165"/>
        <item x="203"/>
        <item x="632"/>
        <item x="244"/>
        <item x="674"/>
        <item x="671"/>
        <item x="490"/>
        <item x="48"/>
        <item x="237"/>
        <item x="30"/>
        <item x="697"/>
        <item x="32"/>
        <item x="400"/>
        <item x="388"/>
        <item x="598"/>
        <item x="339"/>
        <item x="289"/>
        <item x="34"/>
        <item x="248"/>
        <item x="260"/>
        <item x="55"/>
        <item x="604"/>
        <item x="448"/>
        <item x="538"/>
        <item x="475"/>
        <item x="395"/>
        <item x="823"/>
        <item x="480"/>
        <item x="270"/>
        <item x="720"/>
        <item x="494"/>
        <item x="326"/>
        <item x="630"/>
        <item x="11"/>
        <item x="603"/>
        <item x="544"/>
        <item x="123"/>
        <item x="596"/>
        <item x="262"/>
        <item x="637"/>
        <item x="49"/>
        <item x="239"/>
        <item x="651"/>
        <item x="50"/>
        <item x="286"/>
        <item x="294"/>
        <item x="485"/>
        <item x="445"/>
        <item x="770"/>
        <item x="170"/>
        <item x="796"/>
        <item x="677"/>
        <item x="446"/>
        <item x="225"/>
        <item x="790"/>
        <item x="287"/>
        <item x="129"/>
        <item x="271"/>
        <item x="250"/>
        <item x="155"/>
        <item x="420"/>
        <item x="810"/>
        <item x="285"/>
        <item x="168"/>
        <item x="689"/>
        <item x="0"/>
        <item x="766"/>
        <item x="279"/>
        <item x="332"/>
        <item x="219"/>
        <item x="421"/>
        <item x="107"/>
        <item x="813"/>
        <item x="609"/>
        <item x="548"/>
        <item x="461"/>
        <item x="413"/>
        <item x="543"/>
        <item x="41"/>
        <item x="105"/>
        <item x="324"/>
        <item x="56"/>
        <item x="654"/>
        <item x="263"/>
        <item x="698"/>
        <item x="521"/>
        <item x="343"/>
        <item x="788"/>
        <item x="106"/>
        <item x="508"/>
        <item x="367"/>
        <item x="679"/>
        <item x="145"/>
        <item x="692"/>
        <item x="545"/>
        <item x="536"/>
        <item x="835"/>
        <item x="247"/>
        <item x="136"/>
        <item x="825"/>
        <item x="672"/>
        <item x="443"/>
        <item x="657"/>
        <item x="756"/>
        <item x="628"/>
        <item x="739"/>
        <item x="72"/>
        <item x="43"/>
        <item x="451"/>
        <item x="83"/>
        <item x="267"/>
        <item x="363"/>
        <item x="172"/>
        <item x="442"/>
        <item x="318"/>
        <item x="214"/>
        <item x="655"/>
        <item x="585"/>
        <item x="353"/>
        <item x="21"/>
        <item x="487"/>
        <item x="452"/>
        <item x="44"/>
        <item x="470"/>
        <item x="439"/>
        <item x="182"/>
        <item x="431"/>
        <item x="341"/>
        <item x="691"/>
        <item x="372"/>
        <item x="283"/>
        <item x="84"/>
        <item x="273"/>
        <item x="787"/>
        <item x="812"/>
        <item x="728"/>
        <item x="220"/>
        <item x="73"/>
        <item x="667"/>
        <item x="24"/>
        <item x="844"/>
        <item x="68"/>
        <item x="347"/>
        <item x="399"/>
        <item x="309"/>
        <item x="747"/>
        <item x="412"/>
        <item x="275"/>
        <item x="776"/>
        <item x="440"/>
        <item x="376"/>
        <item x="181"/>
        <item x="509"/>
        <item x="74"/>
        <item x="101"/>
        <item x="808"/>
        <item x="553"/>
        <item x="662"/>
        <item x="296"/>
        <item x="736"/>
        <item x="772"/>
        <item x="501"/>
        <item x="51"/>
        <item x="197"/>
        <item x="569"/>
        <item x="204"/>
        <item x="245"/>
        <item x="164"/>
        <item x="290"/>
        <item x="272"/>
        <item x="587"/>
        <item x="246"/>
        <item x="104"/>
        <item x="601"/>
        <item x="194"/>
        <item x="498"/>
        <item x="3"/>
        <item x="38"/>
        <item x="297"/>
        <item x="209"/>
        <item x="268"/>
        <item x="103"/>
        <item x="243"/>
        <item x="642"/>
        <item x="616"/>
        <item x="196"/>
        <item x="233"/>
        <item x="65"/>
        <item x="281"/>
        <item x="486"/>
        <item x="597"/>
        <item x="307"/>
        <item x="378"/>
        <item x="556"/>
        <item x="96"/>
        <item x="45"/>
        <item x="550"/>
        <item x="590"/>
        <item x="69"/>
        <item x="638"/>
        <item x="434"/>
        <item x="124"/>
        <item x="540"/>
        <item x="389"/>
        <item x="119"/>
        <item x="789"/>
        <item x="75"/>
        <item x="22"/>
        <item x="335"/>
        <item x="717"/>
        <item x="625"/>
        <item x="429"/>
        <item x="763"/>
        <item x="664"/>
        <item x="806"/>
        <item x="643"/>
        <item x="594"/>
        <item x="659"/>
        <item x="125"/>
        <item x="764"/>
        <item x="162"/>
        <item x="848"/>
        <item x="774"/>
        <item x="583"/>
        <item x="845"/>
        <item x="278"/>
        <item x="176"/>
        <item x="820"/>
        <item x="627"/>
        <item x="314"/>
        <item x="379"/>
        <item x="571"/>
        <item x="397"/>
        <item x="160"/>
        <item x="401"/>
        <item x="234"/>
        <item x="374"/>
        <item x="93"/>
        <item x="474"/>
        <item x="693"/>
        <item x="193"/>
        <item x="570"/>
        <item x="838"/>
        <item x="126"/>
        <item x="94"/>
        <item x="331"/>
        <item x="85"/>
        <item x="722"/>
        <item x="858"/>
        <item x="109"/>
        <item x="120"/>
        <item x="57"/>
        <item x="473"/>
        <item x="187"/>
        <item x="316"/>
        <item x="154"/>
        <item x="519"/>
        <item x="306"/>
        <item x="801"/>
        <item x="699"/>
        <item x="54"/>
        <item x="355"/>
        <item x="177"/>
        <item x="797"/>
        <item x="364"/>
        <item x="405"/>
        <item x="814"/>
        <item x="595"/>
        <item x="298"/>
        <item x="138"/>
        <item x="496"/>
        <item x="554"/>
        <item x="713"/>
        <item x="600"/>
        <item x="186"/>
        <item x="169"/>
        <item x="265"/>
        <item x="295"/>
        <item x="678"/>
        <item x="703"/>
        <item x="534"/>
        <item x="422"/>
        <item x="799"/>
        <item x="531"/>
        <item x="466"/>
        <item x="572"/>
        <item x="28"/>
        <item x="608"/>
        <item x="690"/>
        <item x="589"/>
        <item x="758"/>
        <item x="423"/>
        <item x="357"/>
        <item x="727"/>
        <item x="212"/>
        <item x="463"/>
        <item x="837"/>
        <item x="344"/>
        <item x="226"/>
        <item x="18"/>
        <item x="360"/>
        <item x="338"/>
        <item x="645"/>
        <item x="533"/>
        <item x="308"/>
        <item x="175"/>
        <item x="359"/>
        <item x="524"/>
        <item x="76"/>
        <item x="759"/>
        <item x="180"/>
        <item x="386"/>
        <item x="769"/>
        <item x="351"/>
        <item x="121"/>
        <item x="2"/>
        <item x="640"/>
        <item x="607"/>
        <item x="584"/>
        <item x="115"/>
        <item x="798"/>
        <item x="580"/>
        <item x="384"/>
        <item x="223"/>
        <item x="752"/>
        <item x="249"/>
        <item x="745"/>
        <item x="19"/>
        <item x="63"/>
        <item x="582"/>
        <item x="558"/>
        <item x="581"/>
        <item x="785"/>
        <item x="102"/>
        <item x="860"/>
        <item x="749"/>
        <item x="60"/>
        <item x="133"/>
        <item x="79"/>
        <item x="29"/>
        <item x="574"/>
        <item x="793"/>
        <item x="195"/>
        <item x="90"/>
        <item x="88"/>
        <item x="520"/>
        <item x="829"/>
        <item x="529"/>
        <item x="468"/>
        <item x="805"/>
        <item x="576"/>
        <item x="280"/>
        <item x="406"/>
        <item x="751"/>
        <item x="775"/>
        <item x="184"/>
        <item x="387"/>
        <item x="695"/>
        <item x="368"/>
        <item x="847"/>
        <item x="127"/>
        <item x="833"/>
        <item x="716"/>
        <item x="730"/>
        <item x="40"/>
        <item x="10"/>
        <item x="771"/>
        <item x="707"/>
        <item x="361"/>
        <item x="530"/>
        <item x="64"/>
        <item x="513"/>
        <item x="843"/>
        <item x="506"/>
        <item x="515"/>
        <item x="77"/>
        <item x="122"/>
        <item x="551"/>
        <item x="140"/>
        <item x="684"/>
        <item x="396"/>
        <item x="185"/>
        <item x="402"/>
        <item x="108"/>
        <item x="315"/>
        <item x="831"/>
        <item x="477"/>
        <item x="522"/>
        <item x="502"/>
        <item x="615"/>
        <item x="369"/>
        <item x="205"/>
        <item x="849"/>
        <item x="282"/>
        <item x="605"/>
        <item x="228"/>
        <item x="686"/>
        <item x="613"/>
        <item x="794"/>
        <item x="567"/>
        <item x="62"/>
        <item x="199"/>
        <item x="148"/>
        <item x="505"/>
        <item x="568"/>
        <item x="153"/>
        <item x="450"/>
        <item x="16"/>
        <item x="842"/>
        <item x="419"/>
        <item x="735"/>
        <item x="755"/>
        <item x="560"/>
        <item x="424"/>
        <item x="559"/>
        <item x="586"/>
        <item x="748"/>
        <item x="183"/>
        <item x="778"/>
        <item x="418"/>
        <item x="8"/>
        <item x="152"/>
        <item x="588"/>
        <item x="817"/>
        <item x="462"/>
        <item x="417"/>
        <item x="210"/>
        <item x="635"/>
        <item x="39"/>
        <item x="4"/>
        <item x="251"/>
        <item x="841"/>
        <item x="731"/>
        <item x="489"/>
        <item x="135"/>
        <item x="255"/>
        <item x="200"/>
        <item x="404"/>
        <item x="840"/>
        <item x="71"/>
        <item x="12"/>
        <item x="139"/>
        <item x="375"/>
        <item x="649"/>
        <item x="517"/>
        <item x="715"/>
        <item x="512"/>
        <item x="622"/>
        <item x="9"/>
        <item x="859"/>
        <item x="862"/>
        <item x="732"/>
        <item x="555"/>
        <item x="624"/>
        <item x="818"/>
        <item x="669"/>
        <item x="13"/>
        <item x="779"/>
        <item x="385"/>
        <item x="532"/>
        <item x="704"/>
        <item x="189"/>
        <item x="864"/>
        <item x="382"/>
        <item x="37"/>
        <item x="675"/>
        <item x="403"/>
        <item x="491"/>
        <item x="541"/>
        <item x="410"/>
        <item x="222"/>
        <item x="227"/>
        <item x="733"/>
        <item x="492"/>
        <item x="863"/>
        <item x="253"/>
        <item x="150"/>
        <item x="836"/>
        <item x="734"/>
        <item x="750"/>
        <item x="612"/>
        <item x="319"/>
        <item x="614"/>
        <item x="527"/>
        <item x="460"/>
        <item x="118"/>
        <item x="768"/>
        <item x="783"/>
        <item x="606"/>
        <item x="578"/>
        <item x="757"/>
        <item x="611"/>
        <item x="682"/>
        <item x="352"/>
        <item x="42"/>
        <item x="146"/>
        <item x="510"/>
        <item x="213"/>
        <item x="500"/>
        <item x="557"/>
        <item x="811"/>
        <item x="822"/>
        <item x="158"/>
        <item x="345"/>
        <item x="826"/>
        <item x="216"/>
        <item x="398"/>
        <item x="151"/>
        <item x="143"/>
        <item x="23"/>
        <item x="444"/>
        <item x="564"/>
        <item x="366"/>
        <item x="479"/>
        <item x="188"/>
        <item x="350"/>
        <item x="80"/>
        <item x="258"/>
        <item x="666"/>
        <item x="5"/>
        <item x="301"/>
        <item x="383"/>
        <item x="111"/>
        <item x="673"/>
        <item x="147"/>
        <item x="724"/>
        <item x="46"/>
        <item x="523"/>
        <item x="31"/>
        <item x="25"/>
        <item x="67"/>
        <item x="321"/>
        <item x="371"/>
        <item x="276"/>
        <item x="87"/>
        <item x="562"/>
        <item x="358"/>
        <item x="86"/>
        <item x="312"/>
        <item x="110"/>
        <item x="834"/>
        <item x="206"/>
        <item x="330"/>
        <item x="428"/>
        <item x="621"/>
        <item x="317"/>
        <item x="441"/>
        <item x="687"/>
        <item x="535"/>
        <item x="116"/>
        <item x="563"/>
        <item x="174"/>
        <item x="438"/>
        <item x="619"/>
        <item x="7"/>
        <item x="791"/>
        <item x="224"/>
        <item x="256"/>
        <item x="516"/>
        <item x="320"/>
        <item x="437"/>
        <item x="777"/>
        <item x="705"/>
        <item x="809"/>
        <item x="617"/>
        <item x="288"/>
        <item x="539"/>
        <item x="6"/>
        <item x="618"/>
        <item x="336"/>
        <item x="221"/>
        <item x="259"/>
        <item x="373"/>
        <item x="454"/>
        <item x="471"/>
        <item x="190"/>
        <item x="117"/>
        <item x="853"/>
        <item x="773"/>
        <item x="14"/>
        <item x="696"/>
        <item x="458"/>
        <item x="392"/>
        <item x="408"/>
        <item x="663"/>
        <item x="313"/>
        <item x="455"/>
        <item x="229"/>
        <item x="469"/>
        <item x="436"/>
        <item x="850"/>
        <item x="327"/>
        <item x="435"/>
        <item x="644"/>
        <item x="325"/>
        <item x="465"/>
        <item x="33"/>
        <item x="546"/>
        <item x="709"/>
        <item x="426"/>
        <item x="53"/>
        <item x="552"/>
        <item x="832"/>
        <item x="714"/>
        <item x="633"/>
        <item x="708"/>
        <item x="425"/>
        <item x="573"/>
        <item x="261"/>
        <item x="202"/>
        <item x="409"/>
        <item x="98"/>
        <item x="453"/>
        <item x="356"/>
        <item x="723"/>
        <item x="61"/>
        <item x="47"/>
        <item x="236"/>
        <item x="252"/>
        <item x="636"/>
        <item x="681"/>
        <item x="215"/>
        <item x="518"/>
        <item x="676"/>
        <item x="70"/>
        <item x="497"/>
        <item x="670"/>
        <item x="161"/>
        <item x="323"/>
        <item x="652"/>
        <item x="427"/>
        <item x="391"/>
        <item x="514"/>
        <item x="761"/>
        <item x="525"/>
        <item x="660"/>
        <item x="163"/>
        <item x="20"/>
        <item x="230"/>
        <item x="15"/>
        <item x="495"/>
        <item x="149"/>
        <item x="828"/>
        <item x="741"/>
        <item x="827"/>
        <item x="706"/>
        <item x="231"/>
        <item x="242"/>
        <item x="394"/>
        <item x="380"/>
        <item x="852"/>
        <item x="171"/>
        <item x="291"/>
        <item x="700"/>
        <item x="593"/>
        <item x="99"/>
        <item x="816"/>
        <item x="159"/>
        <item x="800"/>
        <item x="762"/>
        <item x="377"/>
        <item x="694"/>
        <item x="744"/>
        <item x="58"/>
        <item x="414"/>
        <item x="753"/>
        <item x="264"/>
        <item x="415"/>
        <item x="100"/>
        <item x="232"/>
        <item x="861"/>
        <item x="381"/>
        <item x="623"/>
        <item x="254"/>
        <item x="481"/>
        <item x="647"/>
        <item x="482"/>
        <item x="726"/>
        <item x="648"/>
        <item x="66"/>
        <item x="467"/>
        <item x="702"/>
        <item x="483"/>
        <item x="311"/>
        <item x="348"/>
        <item x="821"/>
        <item x="656"/>
        <item x="620"/>
        <item x="178"/>
        <item x="767"/>
        <item x="303"/>
        <item x="504"/>
        <item x="493"/>
        <item x="340"/>
        <item x="701"/>
        <item x="575"/>
        <item x="284"/>
        <item x="266"/>
        <item x="729"/>
        <item x="322"/>
        <item x="362"/>
        <item x="334"/>
        <item x="433"/>
        <item x="198"/>
        <item x="815"/>
        <item x="804"/>
        <item x="641"/>
        <item x="346"/>
        <item x="390"/>
        <item x="549"/>
        <item x="95"/>
        <item x="112"/>
        <item x="144"/>
        <item x="302"/>
        <item x="784"/>
        <item x="274"/>
        <item x="432"/>
        <item x="156"/>
        <item x="416"/>
        <item x="257"/>
        <item x="547"/>
        <item x="599"/>
        <item x="737"/>
        <item x="277"/>
        <item x="680"/>
        <item x="718"/>
        <item x="52"/>
        <item x="507"/>
        <item x="342"/>
        <item x="27"/>
        <item x="577"/>
        <item x="661"/>
        <item x="719"/>
        <item x="365"/>
        <item x="192"/>
        <item x="639"/>
        <item x="35"/>
        <item x="610"/>
        <item x="746"/>
        <item x="476"/>
        <item x="82"/>
        <item x="449"/>
        <item x="650"/>
        <item x="17"/>
        <item x="333"/>
        <item x="179"/>
        <item x="665"/>
        <item x="430"/>
        <item x="299"/>
        <item x="819"/>
        <item x="658"/>
        <item x="786"/>
        <item x="503"/>
        <item x="211"/>
        <item x="856"/>
        <item x="114"/>
        <item x="457"/>
        <item x="653"/>
        <item x="711"/>
        <item x="488"/>
        <item x="1"/>
        <item x="128"/>
        <item x="241"/>
        <item x="712"/>
        <item x="337"/>
        <item x="310"/>
        <item x="765"/>
        <item x="740"/>
        <item x="191"/>
        <item x="240"/>
        <item x="646"/>
        <item x="668"/>
        <item x="131"/>
        <item x="721"/>
        <item x="566"/>
        <item x="157"/>
        <item x="141"/>
        <item x="300"/>
        <item x="803"/>
        <item x="208"/>
        <item x="393"/>
        <item x="456"/>
        <item x="591"/>
        <item x="592"/>
        <item x="792"/>
        <item x="173"/>
        <item x="238"/>
        <item x="629"/>
        <item x="132"/>
        <item x="142"/>
        <item x="167"/>
        <item x="166"/>
        <item x="217"/>
        <item x="782"/>
        <item x="565"/>
        <item x="725"/>
        <item x="561"/>
        <item h="1" x="865"/>
        <item t="default"/>
      </items>
    </pivotField>
    <pivotField showAll="0">
      <items count="978">
        <item x="218"/>
        <item x="547"/>
        <item x="897"/>
        <item x="948"/>
        <item x="602"/>
        <item x="164"/>
        <item x="920"/>
        <item x="228"/>
        <item x="656"/>
        <item x="567"/>
        <item x="530"/>
        <item x="181"/>
        <item x="727"/>
        <item x="346"/>
        <item x="491"/>
        <item x="219"/>
        <item x="95"/>
        <item x="94"/>
        <item x="819"/>
        <item x="619"/>
        <item x="422"/>
        <item x="738"/>
        <item x="265"/>
        <item x="214"/>
        <item x="644"/>
        <item x="925"/>
        <item x="862"/>
        <item x="887"/>
        <item x="715"/>
        <item x="796"/>
        <item x="96"/>
        <item x="383"/>
        <item x="568"/>
        <item x="874"/>
        <item x="443"/>
        <item x="739"/>
        <item x="886"/>
        <item x="149"/>
        <item x="970"/>
        <item x="687"/>
        <item x="608"/>
        <item x="937"/>
        <item x="553"/>
        <item x="405"/>
        <item x="922"/>
        <item x="605"/>
        <item x="895"/>
        <item x="798"/>
        <item x="964"/>
        <item x="645"/>
        <item x="951"/>
        <item x="852"/>
        <item x="793"/>
        <item x="936"/>
        <item x="73"/>
        <item x="766"/>
        <item x="774"/>
        <item x="417"/>
        <item x="512"/>
        <item x="84"/>
        <item x="248"/>
        <item x="359"/>
        <item x="501"/>
        <item x="261"/>
        <item x="165"/>
        <item x="606"/>
        <item x="51"/>
        <item x="969"/>
        <item x="416"/>
        <item x="609"/>
        <item x="940"/>
        <item x="873"/>
        <item x="744"/>
        <item x="884"/>
        <item x="543"/>
        <item x="511"/>
        <item x="717"/>
        <item x="797"/>
        <item x="686"/>
        <item x="745"/>
        <item x="208"/>
        <item x="412"/>
        <item x="92"/>
        <item x="890"/>
        <item x="768"/>
        <item x="753"/>
        <item x="220"/>
        <item x="442"/>
        <item x="233"/>
        <item x="407"/>
        <item x="822"/>
        <item x="930"/>
        <item x="829"/>
        <item x="292"/>
        <item x="351"/>
        <item x="406"/>
        <item x="500"/>
        <item x="97"/>
        <item x="629"/>
        <item x="885"/>
        <item x="952"/>
        <item x="923"/>
        <item x="860"/>
        <item x="865"/>
        <item x="843"/>
        <item x="831"/>
        <item x="98"/>
        <item x="630"/>
        <item x="637"/>
        <item x="205"/>
        <item x="156"/>
        <item x="632"/>
        <item x="24"/>
        <item x="806"/>
        <item x="730"/>
        <item x="26"/>
        <item x="100"/>
        <item x="903"/>
        <item x="289"/>
        <item x="311"/>
        <item x="726"/>
        <item x="316"/>
        <item x="13"/>
        <item x="672"/>
        <item x="628"/>
        <item x="711"/>
        <item x="560"/>
        <item x="973"/>
        <item x="68"/>
        <item x="298"/>
        <item x="362"/>
        <item x="968"/>
        <item x="857"/>
        <item x="136"/>
        <item x="516"/>
        <item x="304"/>
        <item x="595"/>
        <item x="571"/>
        <item x="46"/>
        <item x="723"/>
        <item x="963"/>
        <item x="839"/>
        <item x="881"/>
        <item x="654"/>
        <item x="499"/>
        <item x="617"/>
        <item x="429"/>
        <item x="148"/>
        <item x="598"/>
        <item x="355"/>
        <item x="326"/>
        <item x="55"/>
        <item x="17"/>
        <item x="282"/>
        <item x="706"/>
        <item x="487"/>
        <item x="975"/>
        <item x="735"/>
        <item x="650"/>
        <item x="30"/>
        <item x="481"/>
        <item x="90"/>
        <item x="804"/>
        <item x="221"/>
        <item x="767"/>
        <item x="335"/>
        <item x="950"/>
        <item x="828"/>
        <item x="101"/>
        <item x="685"/>
        <item x="204"/>
        <item x="317"/>
        <item x="247"/>
        <item x="622"/>
        <item x="640"/>
        <item x="589"/>
        <item x="118"/>
        <item x="535"/>
        <item x="580"/>
        <item x="163"/>
        <item x="70"/>
        <item x="203"/>
        <item x="361"/>
        <item x="79"/>
        <item x="182"/>
        <item x="877"/>
        <item x="336"/>
        <item x="627"/>
        <item x="404"/>
        <item x="85"/>
        <item x="54"/>
        <item x="60"/>
        <item x="200"/>
        <item x="671"/>
        <item x="137"/>
        <item x="112"/>
        <item x="527"/>
        <item x="618"/>
        <item x="99"/>
        <item x="740"/>
        <item x="866"/>
        <item x="876"/>
        <item x="597"/>
        <item x="307"/>
        <item x="496"/>
        <item x="345"/>
        <item x="947"/>
        <item x="480"/>
        <item x="701"/>
        <item x="842"/>
        <item x="939"/>
        <item x="432"/>
        <item x="579"/>
        <item x="308"/>
        <item x="455"/>
        <item x="660"/>
        <item x="502"/>
        <item x="476"/>
        <item x="872"/>
        <item x="927"/>
        <item x="942"/>
        <item x="891"/>
        <item x="469"/>
        <item x="241"/>
        <item x="776"/>
        <item x="237"/>
        <item x="703"/>
        <item x="413"/>
        <item x="785"/>
        <item x="586"/>
        <item x="49"/>
        <item x="688"/>
        <item x="445"/>
        <item x="709"/>
        <item x="794"/>
        <item x="253"/>
        <item x="526"/>
        <item x="918"/>
        <item x="626"/>
        <item x="791"/>
        <item x="159"/>
        <item x="76"/>
        <item x="531"/>
        <item x="657"/>
        <item x="473"/>
        <item x="910"/>
        <item x="475"/>
        <item x="902"/>
        <item x="934"/>
        <item x="592"/>
        <item x="585"/>
        <item x="495"/>
        <item x="648"/>
        <item x="178"/>
        <item x="614"/>
        <item x="309"/>
        <item x="323"/>
        <item x="9"/>
        <item x="340"/>
        <item x="908"/>
        <item x="503"/>
        <item x="279"/>
        <item x="859"/>
        <item x="698"/>
        <item x="375"/>
        <item x="74"/>
        <item x="295"/>
        <item x="184"/>
        <item x="299"/>
        <item x="634"/>
        <item x="497"/>
        <item x="57"/>
        <item x="522"/>
        <item x="35"/>
        <item x="878"/>
        <item x="584"/>
        <item x="353"/>
        <item x="175"/>
        <item x="704"/>
        <item x="583"/>
        <item x="5"/>
        <item x="600"/>
        <item x="81"/>
        <item x="306"/>
        <item x="749"/>
        <item x="194"/>
        <item x="470"/>
        <item x="913"/>
        <item x="268"/>
        <item x="488"/>
        <item x="928"/>
        <item x="676"/>
        <item x="565"/>
        <item x="564"/>
        <item x="938"/>
        <item x="683"/>
        <item x="147"/>
        <item x="742"/>
        <item x="45"/>
        <item x="769"/>
        <item x="408"/>
        <item x="541"/>
        <item x="23"/>
        <item x="746"/>
        <item x="610"/>
        <item x="663"/>
        <item x="277"/>
        <item x="653"/>
        <item x="168"/>
        <item x="916"/>
        <item x="652"/>
        <item x="624"/>
        <item x="625"/>
        <item x="197"/>
        <item x="393"/>
        <item x="116"/>
        <item x="693"/>
        <item x="230"/>
        <item x="779"/>
        <item x="16"/>
        <item x="278"/>
        <item x="161"/>
        <item x="710"/>
        <item x="593"/>
        <item x="539"/>
        <item x="765"/>
        <item x="320"/>
        <item x="367"/>
        <item x="682"/>
        <item x="578"/>
        <item x="155"/>
        <item x="254"/>
        <item x="56"/>
        <item x="926"/>
        <item x="313"/>
        <item x="506"/>
        <item x="66"/>
        <item x="747"/>
        <item x="444"/>
        <item x="782"/>
        <item x="213"/>
        <item x="15"/>
        <item x="641"/>
        <item x="498"/>
        <item x="190"/>
        <item x="284"/>
        <item x="356"/>
        <item x="570"/>
        <item x="752"/>
        <item x="818"/>
        <item x="477"/>
        <item x="879"/>
        <item x="191"/>
        <item x="379"/>
        <item x="427"/>
        <item x="341"/>
        <item x="314"/>
        <item x="394"/>
        <item x="441"/>
        <item x="453"/>
        <item x="154"/>
        <item x="75"/>
        <item x="554"/>
        <item x="607"/>
        <item x="192"/>
        <item x="756"/>
        <item x="521"/>
        <item x="27"/>
        <item x="538"/>
        <item x="160"/>
        <item x="604"/>
        <item x="125"/>
        <item x="93"/>
        <item x="139"/>
        <item x="103"/>
        <item x="104"/>
        <item x="716"/>
        <item x="303"/>
        <item x="750"/>
        <item x="188"/>
        <item x="864"/>
        <item x="398"/>
        <item x="505"/>
        <item x="126"/>
        <item x="171"/>
        <item x="670"/>
        <item x="561"/>
        <item x="124"/>
        <item x="733"/>
        <item x="889"/>
        <item x="321"/>
        <item x="845"/>
        <item x="559"/>
        <item x="162"/>
        <item x="0"/>
        <item x="324"/>
        <item x="669"/>
        <item x="152"/>
        <item x="131"/>
        <item x="338"/>
        <item x="958"/>
        <item x="450"/>
        <item x="89"/>
        <item x="423"/>
        <item x="705"/>
        <item x="396"/>
        <item x="108"/>
        <item x="107"/>
        <item x="227"/>
        <item x="269"/>
        <item x="695"/>
        <item x="924"/>
        <item x="411"/>
        <item x="493"/>
        <item x="494"/>
        <item x="780"/>
        <item x="712"/>
        <item x="870"/>
        <item x="961"/>
        <item x="333"/>
        <item x="689"/>
        <item x="713"/>
        <item x="754"/>
        <item x="525"/>
        <item x="759"/>
        <item x="905"/>
        <item x="714"/>
        <item x="189"/>
        <item x="540"/>
        <item x="815"/>
        <item x="446"/>
        <item x="623"/>
        <item x="176"/>
        <item x="613"/>
        <item x="734"/>
        <item x="153"/>
        <item x="72"/>
        <item x="974"/>
        <item x="378"/>
        <item x="783"/>
        <item x="854"/>
        <item x="260"/>
        <item x="69"/>
        <item x="183"/>
        <item x="674"/>
        <item x="141"/>
        <item x="448"/>
        <item x="956"/>
        <item x="174"/>
        <item x="508"/>
        <item x="226"/>
        <item x="166"/>
        <item x="760"/>
        <item x="263"/>
        <item x="549"/>
        <item x="850"/>
        <item x="844"/>
        <item x="388"/>
        <item x="635"/>
        <item x="507"/>
        <item x="352"/>
        <item x="677"/>
        <item x="459"/>
        <item x="588"/>
        <item x="300"/>
        <item x="537"/>
        <item x="569"/>
        <item x="436"/>
        <item x="849"/>
        <item x="29"/>
        <item x="129"/>
        <item x="130"/>
        <item x="917"/>
        <item x="256"/>
        <item x="2"/>
        <item x="460"/>
        <item x="900"/>
        <item x="946"/>
        <item x="955"/>
        <item x="202"/>
        <item x="281"/>
        <item x="875"/>
        <item x="792"/>
        <item x="813"/>
        <item x="467"/>
        <item x="127"/>
        <item x="520"/>
        <item x="212"/>
        <item x="690"/>
        <item x="826"/>
        <item x="651"/>
        <item x="612"/>
        <item x="896"/>
        <item x="397"/>
        <item x="827"/>
        <item x="286"/>
        <item x="61"/>
        <item x="342"/>
        <item x="504"/>
        <item x="673"/>
        <item x="337"/>
        <item x="528"/>
        <item x="258"/>
        <item x="217"/>
        <item x="259"/>
        <item x="696"/>
        <item x="456"/>
        <item x="285"/>
        <item x="87"/>
        <item x="106"/>
        <item x="941"/>
        <item x="482"/>
        <item x="134"/>
        <item x="962"/>
        <item x="892"/>
        <item x="729"/>
        <item x="425"/>
        <item x="550"/>
        <item x="283"/>
        <item x="966"/>
        <item x="216"/>
        <item x="40"/>
        <item x="52"/>
        <item x="179"/>
        <item x="557"/>
        <item x="47"/>
        <item x="572"/>
        <item x="53"/>
        <item x="548"/>
        <item x="376"/>
        <item x="697"/>
        <item x="532"/>
        <item x="211"/>
        <item x="787"/>
        <item x="691"/>
        <item x="222"/>
        <item x="207"/>
        <item x="331"/>
        <item x="440"/>
        <item x="684"/>
        <item x="838"/>
        <item x="187"/>
        <item x="615"/>
        <item x="737"/>
        <item x="551"/>
        <item x="642"/>
        <item x="786"/>
        <item x="846"/>
        <item x="80"/>
        <item x="288"/>
        <item x="431"/>
        <item x="954"/>
        <item x="529"/>
        <item x="231"/>
        <item x="186"/>
        <item x="399"/>
        <item x="562"/>
        <item x="193"/>
        <item x="912"/>
        <item x="582"/>
        <item x="631"/>
        <item x="960"/>
        <item x="935"/>
        <item x="410"/>
        <item x="343"/>
        <item x="915"/>
        <item x="275"/>
        <item x="461"/>
        <item x="339"/>
        <item x="7"/>
        <item x="932"/>
        <item x="25"/>
        <item x="577"/>
        <item x="863"/>
        <item x="250"/>
        <item x="658"/>
        <item x="59"/>
        <item x="32"/>
        <item x="514"/>
        <item x="195"/>
        <item x="310"/>
        <item x="943"/>
        <item x="965"/>
        <item x="591"/>
        <item x="736"/>
        <item x="144"/>
        <item x="225"/>
        <item x="805"/>
        <item x="257"/>
        <item x="58"/>
        <item x="835"/>
        <item x="327"/>
        <item x="483"/>
        <item x="41"/>
        <item x="816"/>
        <item x="802"/>
        <item x="267"/>
        <item x="420"/>
        <item x="145"/>
        <item x="576"/>
        <item x="354"/>
        <item x="262"/>
        <item x="403"/>
        <item x="664"/>
        <item x="449"/>
        <item x="546"/>
        <item x="246"/>
        <item x="132"/>
        <item x="65"/>
        <item x="789"/>
        <item x="11"/>
        <item x="519"/>
        <item x="386"/>
        <item x="437"/>
        <item x="944"/>
        <item x="474"/>
        <item x="366"/>
        <item x="380"/>
        <item x="328"/>
        <item x="694"/>
        <item x="381"/>
        <item x="146"/>
        <item x="143"/>
        <item x="224"/>
        <item x="761"/>
        <item x="893"/>
        <item x="274"/>
        <item x="349"/>
        <item x="315"/>
        <item x="133"/>
        <item x="371"/>
        <item x="465"/>
        <item x="242"/>
        <item x="869"/>
        <item x="48"/>
        <item x="414"/>
        <item x="751"/>
        <item x="801"/>
        <item x="484"/>
        <item x="229"/>
        <item x="867"/>
        <item x="603"/>
        <item x="803"/>
        <item x="88"/>
        <item x="457"/>
        <item x="462"/>
        <item x="728"/>
        <item x="858"/>
        <item x="123"/>
        <item x="294"/>
        <item x="771"/>
        <item x="276"/>
        <item x="784"/>
        <item x="22"/>
        <item x="238"/>
        <item x="6"/>
        <item x="223"/>
        <item x="929"/>
        <item x="245"/>
        <item x="888"/>
        <item x="931"/>
        <item x="206"/>
        <item x="611"/>
        <item x="762"/>
        <item x="293"/>
        <item x="558"/>
        <item x="392"/>
        <item x="199"/>
        <item x="135"/>
        <item x="280"/>
        <item x="357"/>
        <item x="808"/>
        <item x="906"/>
        <item x="485"/>
        <item x="643"/>
        <item x="297"/>
        <item x="904"/>
        <item x="678"/>
        <item x="907"/>
        <item x="18"/>
        <item x="240"/>
        <item x="492"/>
        <item x="814"/>
        <item x="919"/>
        <item x="781"/>
        <item x="639"/>
        <item x="817"/>
        <item x="840"/>
        <item x="28"/>
        <item x="959"/>
        <item x="173"/>
        <item x="400"/>
        <item x="391"/>
        <item x="142"/>
        <item x="435"/>
        <item x="665"/>
        <item x="439"/>
        <item x="255"/>
        <item x="731"/>
        <item x="419"/>
        <item x="1"/>
        <item x="812"/>
        <item x="620"/>
        <item x="957"/>
        <item x="636"/>
        <item x="945"/>
        <item x="39"/>
        <item x="820"/>
        <item x="157"/>
        <item x="82"/>
        <item x="901"/>
        <item x="909"/>
        <item x="138"/>
        <item x="471"/>
        <item x="596"/>
        <item x="662"/>
        <item x="702"/>
        <item x="655"/>
        <item x="360"/>
        <item x="510"/>
        <item x="329"/>
        <item x="244"/>
        <item x="252"/>
        <item x="370"/>
        <item x="825"/>
        <item x="140"/>
        <item x="824"/>
        <item x="215"/>
        <item x="523"/>
        <item x="395"/>
        <item x="334"/>
        <item x="563"/>
        <item x="38"/>
        <item x="36"/>
        <item x="319"/>
        <item x="177"/>
        <item x="438"/>
        <item x="322"/>
        <item x="490"/>
        <item x="86"/>
        <item x="837"/>
        <item x="365"/>
        <item x="574"/>
        <item x="518"/>
        <item x="37"/>
        <item x="855"/>
        <item x="773"/>
        <item x="544"/>
        <item x="350"/>
        <item x="196"/>
        <item x="871"/>
        <item x="486"/>
        <item x="330"/>
        <item x="832"/>
        <item x="34"/>
        <item x="914"/>
        <item x="971"/>
        <item x="243"/>
        <item x="807"/>
        <item x="949"/>
        <item x="772"/>
        <item x="33"/>
        <item x="755"/>
        <item x="880"/>
        <item x="718"/>
        <item x="868"/>
        <item x="633"/>
        <item x="573"/>
        <item x="790"/>
        <item x="401"/>
        <item x="848"/>
        <item x="67"/>
        <item x="830"/>
        <item x="777"/>
        <item x="667"/>
        <item x="834"/>
        <item x="638"/>
        <item x="721"/>
        <item x="778"/>
        <item x="44"/>
        <item x="390"/>
        <item x="201"/>
        <item x="105"/>
        <item x="775"/>
        <item x="899"/>
        <item x="472"/>
        <item x="3"/>
        <item x="581"/>
        <item x="707"/>
        <item x="601"/>
        <item x="270"/>
        <item x="566"/>
        <item x="368"/>
        <item x="708"/>
        <item x="305"/>
        <item x="513"/>
        <item x="599"/>
        <item x="318"/>
        <item x="122"/>
        <item x="489"/>
        <item x="770"/>
        <item x="823"/>
        <item x="894"/>
        <item x="458"/>
        <item x="454"/>
        <item x="121"/>
        <item x="911"/>
        <item x="21"/>
        <item x="31"/>
        <item x="91"/>
        <item x="387"/>
        <item x="463"/>
        <item x="373"/>
        <item x="720"/>
        <item x="385"/>
        <item x="898"/>
        <item x="185"/>
        <item x="389"/>
        <item x="364"/>
        <item x="236"/>
        <item x="841"/>
        <item x="972"/>
        <item x="158"/>
        <item x="533"/>
        <item x="883"/>
        <item x="575"/>
        <item x="800"/>
        <item x="332"/>
        <item x="151"/>
        <item x="856"/>
        <item x="291"/>
        <item x="150"/>
        <item x="647"/>
        <item x="479"/>
        <item x="681"/>
        <item x="847"/>
        <item x="659"/>
        <item x="377"/>
        <item x="167"/>
        <item x="836"/>
        <item x="296"/>
        <item x="172"/>
        <item x="384"/>
        <item x="763"/>
        <item x="114"/>
        <item x="748"/>
        <item x="433"/>
        <item x="63"/>
        <item x="515"/>
        <item x="128"/>
        <item x="421"/>
        <item x="235"/>
        <item x="290"/>
        <item x="239"/>
        <item x="111"/>
        <item x="10"/>
        <item x="43"/>
        <item x="428"/>
        <item x="621"/>
        <item x="119"/>
        <item x="967"/>
        <item x="273"/>
        <item x="424"/>
        <item x="741"/>
        <item x="8"/>
        <item x="758"/>
        <item x="83"/>
        <item x="209"/>
        <item x="679"/>
        <item x="409"/>
        <item x="115"/>
        <item x="700"/>
        <item x="668"/>
        <item x="933"/>
        <item x="542"/>
        <item x="77"/>
        <item x="249"/>
        <item x="590"/>
        <item x="358"/>
        <item x="374"/>
        <item x="271"/>
        <item x="594"/>
        <item x="517"/>
        <item x="363"/>
        <item x="616"/>
        <item x="426"/>
        <item x="649"/>
        <item x="302"/>
        <item x="110"/>
        <item x="661"/>
        <item x="415"/>
        <item x="50"/>
        <item x="234"/>
        <item x="646"/>
        <item x="430"/>
        <item x="372"/>
        <item x="468"/>
        <item x="524"/>
        <item x="757"/>
        <item x="347"/>
        <item x="861"/>
        <item x="534"/>
        <item x="102"/>
        <item x="42"/>
        <item x="210"/>
        <item x="264"/>
        <item x="402"/>
        <item x="64"/>
        <item x="724"/>
        <item x="266"/>
        <item x="699"/>
        <item x="382"/>
        <item x="109"/>
        <item x="12"/>
        <item x="587"/>
        <item x="369"/>
        <item x="675"/>
        <item x="809"/>
        <item x="78"/>
        <item x="788"/>
        <item x="545"/>
        <item x="743"/>
        <item x="466"/>
        <item x="811"/>
        <item x="113"/>
        <item x="719"/>
        <item x="821"/>
        <item x="725"/>
        <item x="434"/>
        <item x="509"/>
        <item x="556"/>
        <item x="692"/>
        <item x="853"/>
        <item x="795"/>
        <item x="287"/>
        <item x="810"/>
        <item x="680"/>
        <item x="851"/>
        <item x="921"/>
        <item x="19"/>
        <item x="117"/>
        <item x="325"/>
        <item x="536"/>
        <item x="251"/>
        <item x="666"/>
        <item x="882"/>
        <item x="722"/>
        <item x="764"/>
        <item x="169"/>
        <item x="953"/>
        <item x="71"/>
        <item x="418"/>
        <item x="555"/>
        <item x="232"/>
        <item x="20"/>
        <item x="301"/>
        <item x="447"/>
        <item x="312"/>
        <item x="348"/>
        <item x="170"/>
        <item x="180"/>
        <item x="62"/>
        <item x="464"/>
        <item x="4"/>
        <item x="478"/>
        <item x="451"/>
        <item x="552"/>
        <item x="198"/>
        <item x="120"/>
        <item x="799"/>
        <item x="732"/>
        <item x="344"/>
        <item x="452"/>
        <item x="272"/>
        <item x="14"/>
        <item x="833"/>
        <item x="976"/>
        <item t="default"/>
      </items>
    </pivotField>
    <pivotField showAll="0"/>
    <pivotField numFmtId="167" showAll="0">
      <items count="8">
        <item x="6"/>
        <item x="0"/>
        <item x="1"/>
        <item x="2"/>
        <item x="3"/>
        <item x="4"/>
        <item x="5"/>
        <item t="default"/>
      </items>
    </pivotField>
    <pivotField numFmtId="166" showAll="0">
      <items count="8">
        <item x="6"/>
        <item x="0"/>
        <item x="1"/>
        <item x="2"/>
        <item x="3"/>
        <item x="4"/>
        <item x="5"/>
        <item t="default"/>
      </items>
    </pivotField>
    <pivotField showAll="0">
      <items count="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showAll="0"/>
    <pivotField showAll="0"/>
    <pivotField showAll="0"/>
    <pivotField showAll="0"/>
    <pivotField showAll="0"/>
    <pivotField showAll="0"/>
    <pivotField dataField="1" showAll="0"/>
    <pivotField showAll="0"/>
    <pivotField showAll="0"/>
    <pivotField showAll="0">
      <items count="6">
        <item x="1"/>
        <item x="3"/>
        <item x="0"/>
        <item x="2"/>
        <item x="4"/>
        <item t="default"/>
      </items>
    </pivotField>
    <pivotField numFmtId="171" showAll="0"/>
    <pivotField showAll="0"/>
    <pivotField numFmtId="164" showAll="0"/>
    <pivotField showAll="0">
      <items count="29">
        <item x="27"/>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showAll="0"/>
    <pivotField showAll="0">
      <items count="3">
        <item x="0"/>
        <item x="1"/>
        <item t="default"/>
      </items>
    </pivotField>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pageFields count="2">
    <pageField fld="14" hier="-1"/>
    <pageField fld="16" hier="-1"/>
  </pageFields>
  <dataFields count="1">
    <dataField name="Sum of Sales" fld="2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D696CA1-954E-44D3-902E-17D102EE38F3}" name="PivotTable16" cacheId="4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I21:L887" firstHeaderRow="0" firstDataRow="1" firstDataCol="1"/>
  <pivotFields count="42">
    <pivotField showAll="0"/>
    <pivotField showAll="0"/>
    <pivotField showAll="0">
      <items count="7">
        <item x="0"/>
        <item x="1"/>
        <item x="2"/>
        <item x="4"/>
        <item x="3"/>
        <item x="5"/>
        <item t="default"/>
      </items>
    </pivotField>
    <pivotField showAll="0"/>
    <pivotField showAll="0"/>
    <pivotField dataField="1" showAll="0"/>
    <pivotField showAll="0">
      <items count="5">
        <item x="0"/>
        <item x="2"/>
        <item x="1"/>
        <item x="3"/>
        <item t="default"/>
      </items>
    </pivotField>
    <pivotField showAll="0">
      <items count="6">
        <item x="1"/>
        <item x="3"/>
        <item x="2"/>
        <item x="0"/>
        <item x="4"/>
        <item t="default"/>
      </items>
    </pivotField>
    <pivotField showAll="0">
      <items count="5">
        <item x="0"/>
        <item x="2"/>
        <item x="1"/>
        <item x="3"/>
        <item t="default"/>
      </items>
    </pivotField>
    <pivotField showAll="0"/>
    <pivotField showAll="0"/>
    <pivotField showAll="0"/>
    <pivotField showAll="0"/>
    <pivotField showAll="0"/>
    <pivotField showAll="0">
      <items count="6">
        <item x="1"/>
        <item x="3"/>
        <item x="0"/>
        <item x="2"/>
        <item x="4"/>
        <item t="default"/>
      </items>
    </pivotField>
    <pivotField showAll="0" sortType="ascending">
      <items count="51">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h="1" x="49"/>
        <item t="default"/>
      </items>
      <autoSortScope>
        <pivotArea dataOnly="0" outline="0" fieldPosition="0">
          <references count="1">
            <reference field="4294967294" count="1" selected="0">
              <x v="0"/>
            </reference>
          </references>
        </pivotArea>
      </autoSortScope>
    </pivotField>
    <pivotField axis="axisRow" showAll="0" sortType="ascending">
      <items count="867">
        <item x="855"/>
        <item x="743"/>
        <item x="328"/>
        <item x="854"/>
        <item x="207"/>
        <item x="685"/>
        <item x="830"/>
        <item x="349"/>
        <item x="780"/>
        <item x="201"/>
        <item x="113"/>
        <item x="602"/>
        <item x="218"/>
        <item x="97"/>
        <item x="802"/>
        <item x="760"/>
        <item x="59"/>
        <item x="464"/>
        <item x="528"/>
        <item x="754"/>
        <item x="781"/>
        <item x="484"/>
        <item x="542"/>
        <item x="370"/>
        <item x="354"/>
        <item x="304"/>
        <item x="579"/>
        <item x="710"/>
        <item x="807"/>
        <item x="683"/>
        <item x="447"/>
        <item x="78"/>
        <item x="329"/>
        <item x="81"/>
        <item x="305"/>
        <item x="411"/>
        <item x="478"/>
        <item x="688"/>
        <item x="235"/>
        <item x="407"/>
        <item x="134"/>
        <item x="511"/>
        <item x="631"/>
        <item x="26"/>
        <item x="130"/>
        <item x="269"/>
        <item x="89"/>
        <item x="36"/>
        <item x="499"/>
        <item x="824"/>
        <item x="742"/>
        <item x="91"/>
        <item x="459"/>
        <item x="537"/>
        <item x="472"/>
        <item x="634"/>
        <item x="92"/>
        <item x="857"/>
        <item x="846"/>
        <item x="851"/>
        <item x="293"/>
        <item x="626"/>
        <item x="795"/>
        <item x="526"/>
        <item x="137"/>
        <item x="292"/>
        <item x="738"/>
        <item x="839"/>
        <item x="165"/>
        <item x="203"/>
        <item x="632"/>
        <item x="244"/>
        <item x="674"/>
        <item x="671"/>
        <item x="490"/>
        <item x="48"/>
        <item x="237"/>
        <item x="30"/>
        <item x="697"/>
        <item x="32"/>
        <item x="400"/>
        <item x="388"/>
        <item x="598"/>
        <item x="339"/>
        <item x="289"/>
        <item x="34"/>
        <item x="248"/>
        <item x="260"/>
        <item x="55"/>
        <item x="604"/>
        <item x="448"/>
        <item x="538"/>
        <item x="475"/>
        <item x="395"/>
        <item x="823"/>
        <item x="480"/>
        <item x="270"/>
        <item x="720"/>
        <item x="494"/>
        <item x="326"/>
        <item x="630"/>
        <item x="11"/>
        <item x="603"/>
        <item x="544"/>
        <item x="123"/>
        <item x="596"/>
        <item x="262"/>
        <item x="637"/>
        <item x="49"/>
        <item x="239"/>
        <item x="651"/>
        <item x="50"/>
        <item x="286"/>
        <item x="294"/>
        <item x="485"/>
        <item x="445"/>
        <item x="770"/>
        <item x="170"/>
        <item x="796"/>
        <item x="677"/>
        <item x="446"/>
        <item x="225"/>
        <item x="790"/>
        <item x="287"/>
        <item x="129"/>
        <item x="271"/>
        <item x="250"/>
        <item x="155"/>
        <item x="420"/>
        <item x="810"/>
        <item x="285"/>
        <item x="168"/>
        <item x="689"/>
        <item x="0"/>
        <item x="766"/>
        <item x="279"/>
        <item x="332"/>
        <item x="219"/>
        <item x="421"/>
        <item x="107"/>
        <item x="813"/>
        <item x="609"/>
        <item x="548"/>
        <item x="461"/>
        <item x="413"/>
        <item x="543"/>
        <item x="41"/>
        <item x="105"/>
        <item x="324"/>
        <item x="56"/>
        <item x="654"/>
        <item x="263"/>
        <item x="698"/>
        <item x="521"/>
        <item x="343"/>
        <item x="788"/>
        <item x="106"/>
        <item x="508"/>
        <item x="367"/>
        <item x="679"/>
        <item x="145"/>
        <item x="692"/>
        <item x="545"/>
        <item x="536"/>
        <item x="835"/>
        <item x="247"/>
        <item x="136"/>
        <item x="825"/>
        <item x="672"/>
        <item x="443"/>
        <item x="657"/>
        <item x="756"/>
        <item x="628"/>
        <item x="739"/>
        <item x="72"/>
        <item x="43"/>
        <item x="451"/>
        <item x="83"/>
        <item x="267"/>
        <item x="363"/>
        <item x="172"/>
        <item x="442"/>
        <item x="318"/>
        <item x="214"/>
        <item x="655"/>
        <item x="585"/>
        <item x="353"/>
        <item x="21"/>
        <item x="487"/>
        <item x="452"/>
        <item x="44"/>
        <item x="470"/>
        <item x="439"/>
        <item x="182"/>
        <item x="431"/>
        <item x="341"/>
        <item x="691"/>
        <item x="372"/>
        <item x="283"/>
        <item x="84"/>
        <item x="273"/>
        <item x="787"/>
        <item x="812"/>
        <item x="728"/>
        <item x="220"/>
        <item x="73"/>
        <item x="667"/>
        <item x="24"/>
        <item x="844"/>
        <item x="68"/>
        <item x="347"/>
        <item x="399"/>
        <item x="309"/>
        <item x="747"/>
        <item x="412"/>
        <item x="275"/>
        <item x="776"/>
        <item x="440"/>
        <item x="376"/>
        <item x="181"/>
        <item x="509"/>
        <item x="74"/>
        <item x="101"/>
        <item x="808"/>
        <item x="553"/>
        <item x="662"/>
        <item x="296"/>
        <item x="736"/>
        <item x="772"/>
        <item x="501"/>
        <item x="51"/>
        <item x="197"/>
        <item x="569"/>
        <item x="204"/>
        <item x="245"/>
        <item x="164"/>
        <item x="290"/>
        <item x="272"/>
        <item x="587"/>
        <item x="246"/>
        <item x="104"/>
        <item x="601"/>
        <item x="194"/>
        <item x="498"/>
        <item x="3"/>
        <item x="38"/>
        <item x="297"/>
        <item x="209"/>
        <item x="268"/>
        <item x="103"/>
        <item x="243"/>
        <item x="642"/>
        <item x="616"/>
        <item x="196"/>
        <item x="233"/>
        <item x="65"/>
        <item x="281"/>
        <item x="486"/>
        <item x="597"/>
        <item x="307"/>
        <item x="378"/>
        <item x="556"/>
        <item x="96"/>
        <item x="45"/>
        <item x="550"/>
        <item x="590"/>
        <item x="69"/>
        <item x="638"/>
        <item x="434"/>
        <item x="124"/>
        <item x="540"/>
        <item x="389"/>
        <item x="119"/>
        <item x="789"/>
        <item x="75"/>
        <item x="22"/>
        <item x="335"/>
        <item x="717"/>
        <item x="625"/>
        <item x="429"/>
        <item x="763"/>
        <item x="664"/>
        <item x="806"/>
        <item x="643"/>
        <item x="594"/>
        <item x="659"/>
        <item x="125"/>
        <item x="764"/>
        <item x="162"/>
        <item x="848"/>
        <item x="774"/>
        <item x="583"/>
        <item x="845"/>
        <item x="278"/>
        <item x="176"/>
        <item x="820"/>
        <item x="627"/>
        <item x="314"/>
        <item x="379"/>
        <item x="571"/>
        <item x="397"/>
        <item x="160"/>
        <item x="401"/>
        <item x="234"/>
        <item x="374"/>
        <item x="93"/>
        <item x="474"/>
        <item x="693"/>
        <item x="193"/>
        <item x="570"/>
        <item x="838"/>
        <item x="126"/>
        <item x="94"/>
        <item x="331"/>
        <item x="85"/>
        <item x="722"/>
        <item x="858"/>
        <item x="109"/>
        <item x="120"/>
        <item x="57"/>
        <item x="473"/>
        <item x="187"/>
        <item x="316"/>
        <item x="154"/>
        <item x="519"/>
        <item x="306"/>
        <item x="801"/>
        <item x="699"/>
        <item x="54"/>
        <item x="355"/>
        <item x="177"/>
        <item x="797"/>
        <item x="364"/>
        <item x="405"/>
        <item x="814"/>
        <item x="595"/>
        <item x="298"/>
        <item x="138"/>
        <item x="496"/>
        <item x="554"/>
        <item x="713"/>
        <item x="600"/>
        <item x="186"/>
        <item x="169"/>
        <item x="265"/>
        <item x="295"/>
        <item x="678"/>
        <item x="703"/>
        <item x="534"/>
        <item x="422"/>
        <item x="799"/>
        <item x="531"/>
        <item x="466"/>
        <item x="572"/>
        <item x="28"/>
        <item x="608"/>
        <item x="690"/>
        <item x="589"/>
        <item x="758"/>
        <item x="423"/>
        <item x="357"/>
        <item x="727"/>
        <item x="212"/>
        <item x="463"/>
        <item x="837"/>
        <item x="344"/>
        <item x="226"/>
        <item x="18"/>
        <item x="360"/>
        <item x="338"/>
        <item x="645"/>
        <item x="533"/>
        <item x="308"/>
        <item x="175"/>
        <item x="359"/>
        <item x="524"/>
        <item x="76"/>
        <item x="759"/>
        <item x="180"/>
        <item x="386"/>
        <item x="769"/>
        <item x="351"/>
        <item x="121"/>
        <item x="2"/>
        <item x="640"/>
        <item x="607"/>
        <item x="584"/>
        <item x="115"/>
        <item x="798"/>
        <item x="580"/>
        <item x="384"/>
        <item x="223"/>
        <item x="752"/>
        <item x="249"/>
        <item x="745"/>
        <item x="19"/>
        <item x="63"/>
        <item x="582"/>
        <item x="558"/>
        <item x="581"/>
        <item x="785"/>
        <item x="102"/>
        <item x="860"/>
        <item x="749"/>
        <item x="60"/>
        <item x="133"/>
        <item x="79"/>
        <item x="29"/>
        <item x="574"/>
        <item x="793"/>
        <item x="195"/>
        <item x="90"/>
        <item x="88"/>
        <item x="520"/>
        <item x="829"/>
        <item x="529"/>
        <item x="468"/>
        <item x="805"/>
        <item x="576"/>
        <item x="280"/>
        <item x="406"/>
        <item x="751"/>
        <item x="775"/>
        <item x="184"/>
        <item x="387"/>
        <item x="695"/>
        <item x="368"/>
        <item x="847"/>
        <item x="127"/>
        <item x="833"/>
        <item x="716"/>
        <item x="730"/>
        <item x="40"/>
        <item x="10"/>
        <item x="771"/>
        <item x="707"/>
        <item x="361"/>
        <item x="530"/>
        <item x="64"/>
        <item x="513"/>
        <item x="843"/>
        <item x="506"/>
        <item x="515"/>
        <item x="77"/>
        <item x="122"/>
        <item x="551"/>
        <item x="140"/>
        <item x="684"/>
        <item x="396"/>
        <item x="185"/>
        <item x="402"/>
        <item x="108"/>
        <item x="315"/>
        <item x="831"/>
        <item x="477"/>
        <item x="522"/>
        <item x="502"/>
        <item x="615"/>
        <item x="369"/>
        <item x="205"/>
        <item x="849"/>
        <item x="282"/>
        <item x="605"/>
        <item x="228"/>
        <item x="686"/>
        <item x="613"/>
        <item x="794"/>
        <item x="567"/>
        <item x="62"/>
        <item x="199"/>
        <item x="148"/>
        <item x="505"/>
        <item x="568"/>
        <item x="153"/>
        <item x="450"/>
        <item x="16"/>
        <item x="842"/>
        <item x="419"/>
        <item x="735"/>
        <item x="755"/>
        <item x="560"/>
        <item x="424"/>
        <item x="559"/>
        <item x="586"/>
        <item x="748"/>
        <item x="183"/>
        <item x="778"/>
        <item x="418"/>
        <item x="8"/>
        <item x="152"/>
        <item x="588"/>
        <item x="817"/>
        <item x="462"/>
        <item x="417"/>
        <item x="210"/>
        <item x="635"/>
        <item x="39"/>
        <item x="4"/>
        <item x="251"/>
        <item x="841"/>
        <item x="731"/>
        <item x="489"/>
        <item x="135"/>
        <item x="255"/>
        <item x="200"/>
        <item x="404"/>
        <item x="840"/>
        <item x="71"/>
        <item x="12"/>
        <item x="139"/>
        <item x="375"/>
        <item x="649"/>
        <item x="517"/>
        <item x="715"/>
        <item x="512"/>
        <item x="622"/>
        <item x="9"/>
        <item x="859"/>
        <item x="862"/>
        <item x="732"/>
        <item x="555"/>
        <item x="624"/>
        <item x="818"/>
        <item x="669"/>
        <item x="13"/>
        <item x="779"/>
        <item x="385"/>
        <item x="532"/>
        <item x="704"/>
        <item x="189"/>
        <item x="864"/>
        <item x="382"/>
        <item x="37"/>
        <item x="675"/>
        <item x="403"/>
        <item x="491"/>
        <item x="541"/>
        <item x="410"/>
        <item x="222"/>
        <item x="227"/>
        <item x="733"/>
        <item x="492"/>
        <item x="863"/>
        <item x="253"/>
        <item x="150"/>
        <item x="836"/>
        <item x="734"/>
        <item x="750"/>
        <item x="612"/>
        <item x="319"/>
        <item x="614"/>
        <item x="527"/>
        <item x="460"/>
        <item x="118"/>
        <item x="768"/>
        <item x="783"/>
        <item x="606"/>
        <item x="578"/>
        <item x="757"/>
        <item x="611"/>
        <item x="682"/>
        <item x="352"/>
        <item x="42"/>
        <item x="146"/>
        <item x="510"/>
        <item x="213"/>
        <item x="500"/>
        <item x="557"/>
        <item x="811"/>
        <item x="822"/>
        <item x="158"/>
        <item x="345"/>
        <item x="826"/>
        <item x="216"/>
        <item x="398"/>
        <item x="151"/>
        <item x="143"/>
        <item x="23"/>
        <item x="444"/>
        <item x="564"/>
        <item x="366"/>
        <item x="479"/>
        <item x="188"/>
        <item x="350"/>
        <item x="80"/>
        <item x="258"/>
        <item x="666"/>
        <item x="5"/>
        <item x="301"/>
        <item x="383"/>
        <item x="111"/>
        <item x="673"/>
        <item x="147"/>
        <item x="724"/>
        <item x="46"/>
        <item x="523"/>
        <item x="31"/>
        <item x="25"/>
        <item x="67"/>
        <item x="321"/>
        <item x="371"/>
        <item x="276"/>
        <item x="87"/>
        <item x="562"/>
        <item x="358"/>
        <item x="86"/>
        <item x="312"/>
        <item x="110"/>
        <item x="834"/>
        <item x="206"/>
        <item x="330"/>
        <item x="428"/>
        <item x="621"/>
        <item x="317"/>
        <item x="441"/>
        <item x="687"/>
        <item x="535"/>
        <item x="116"/>
        <item x="563"/>
        <item x="174"/>
        <item x="438"/>
        <item x="619"/>
        <item x="7"/>
        <item x="791"/>
        <item x="224"/>
        <item x="256"/>
        <item x="516"/>
        <item x="320"/>
        <item x="437"/>
        <item x="777"/>
        <item x="705"/>
        <item x="809"/>
        <item x="617"/>
        <item x="288"/>
        <item x="539"/>
        <item x="6"/>
        <item x="618"/>
        <item x="336"/>
        <item x="221"/>
        <item x="259"/>
        <item x="373"/>
        <item x="454"/>
        <item x="471"/>
        <item x="190"/>
        <item x="117"/>
        <item x="853"/>
        <item x="773"/>
        <item x="14"/>
        <item x="696"/>
        <item x="458"/>
        <item x="392"/>
        <item x="408"/>
        <item x="663"/>
        <item x="313"/>
        <item x="455"/>
        <item x="229"/>
        <item x="469"/>
        <item x="436"/>
        <item x="850"/>
        <item x="327"/>
        <item x="435"/>
        <item x="644"/>
        <item x="325"/>
        <item x="465"/>
        <item x="33"/>
        <item x="546"/>
        <item x="709"/>
        <item x="426"/>
        <item x="53"/>
        <item x="552"/>
        <item x="832"/>
        <item x="714"/>
        <item x="633"/>
        <item x="708"/>
        <item x="425"/>
        <item x="573"/>
        <item x="261"/>
        <item x="202"/>
        <item x="409"/>
        <item x="98"/>
        <item x="453"/>
        <item x="356"/>
        <item x="723"/>
        <item x="61"/>
        <item x="47"/>
        <item x="236"/>
        <item x="252"/>
        <item x="636"/>
        <item x="681"/>
        <item x="215"/>
        <item x="518"/>
        <item x="676"/>
        <item x="70"/>
        <item x="497"/>
        <item x="670"/>
        <item x="161"/>
        <item x="323"/>
        <item x="652"/>
        <item x="427"/>
        <item x="391"/>
        <item x="514"/>
        <item x="761"/>
        <item x="525"/>
        <item x="660"/>
        <item x="163"/>
        <item x="20"/>
        <item x="230"/>
        <item x="15"/>
        <item x="495"/>
        <item x="149"/>
        <item x="828"/>
        <item x="741"/>
        <item x="827"/>
        <item x="706"/>
        <item x="231"/>
        <item x="242"/>
        <item x="394"/>
        <item x="380"/>
        <item x="852"/>
        <item x="171"/>
        <item x="291"/>
        <item x="700"/>
        <item x="593"/>
        <item x="99"/>
        <item x="816"/>
        <item x="159"/>
        <item x="800"/>
        <item x="762"/>
        <item x="377"/>
        <item x="694"/>
        <item x="744"/>
        <item x="58"/>
        <item x="414"/>
        <item x="753"/>
        <item x="264"/>
        <item x="415"/>
        <item x="100"/>
        <item x="232"/>
        <item x="861"/>
        <item x="381"/>
        <item x="623"/>
        <item x="254"/>
        <item x="481"/>
        <item x="647"/>
        <item x="482"/>
        <item x="726"/>
        <item x="648"/>
        <item x="66"/>
        <item x="467"/>
        <item x="702"/>
        <item x="483"/>
        <item x="311"/>
        <item x="348"/>
        <item x="821"/>
        <item x="656"/>
        <item x="620"/>
        <item x="178"/>
        <item x="767"/>
        <item x="303"/>
        <item x="504"/>
        <item x="493"/>
        <item x="340"/>
        <item x="701"/>
        <item x="575"/>
        <item x="284"/>
        <item x="266"/>
        <item x="729"/>
        <item x="322"/>
        <item x="362"/>
        <item x="334"/>
        <item x="433"/>
        <item x="198"/>
        <item x="815"/>
        <item x="804"/>
        <item x="641"/>
        <item x="346"/>
        <item x="390"/>
        <item x="549"/>
        <item x="95"/>
        <item x="112"/>
        <item x="144"/>
        <item x="302"/>
        <item x="784"/>
        <item x="274"/>
        <item x="432"/>
        <item x="156"/>
        <item x="416"/>
        <item x="257"/>
        <item x="547"/>
        <item x="599"/>
        <item x="737"/>
        <item x="277"/>
        <item x="680"/>
        <item x="718"/>
        <item x="52"/>
        <item x="507"/>
        <item x="342"/>
        <item x="27"/>
        <item x="577"/>
        <item x="661"/>
        <item x="719"/>
        <item x="365"/>
        <item x="192"/>
        <item x="639"/>
        <item x="35"/>
        <item x="610"/>
        <item x="746"/>
        <item x="476"/>
        <item x="82"/>
        <item x="449"/>
        <item x="650"/>
        <item x="17"/>
        <item x="333"/>
        <item x="179"/>
        <item x="665"/>
        <item x="430"/>
        <item x="299"/>
        <item x="819"/>
        <item x="658"/>
        <item x="786"/>
        <item x="503"/>
        <item x="211"/>
        <item x="856"/>
        <item x="114"/>
        <item x="457"/>
        <item x="653"/>
        <item x="711"/>
        <item x="488"/>
        <item x="1"/>
        <item x="128"/>
        <item x="241"/>
        <item x="712"/>
        <item x="337"/>
        <item x="310"/>
        <item x="765"/>
        <item x="740"/>
        <item x="191"/>
        <item x="240"/>
        <item x="646"/>
        <item x="668"/>
        <item x="131"/>
        <item x="721"/>
        <item x="566"/>
        <item x="157"/>
        <item x="141"/>
        <item x="300"/>
        <item x="803"/>
        <item x="208"/>
        <item x="393"/>
        <item x="456"/>
        <item x="591"/>
        <item x="592"/>
        <item x="792"/>
        <item x="173"/>
        <item x="238"/>
        <item x="629"/>
        <item x="132"/>
        <item x="142"/>
        <item x="167"/>
        <item x="166"/>
        <item x="217"/>
        <item x="782"/>
        <item x="565"/>
        <item x="725"/>
        <item x="561"/>
        <item h="1" x="865"/>
        <item t="default"/>
      </items>
      <autoSortScope>
        <pivotArea dataOnly="0" outline="0" fieldPosition="0">
          <references count="1">
            <reference field="4294967294" count="1" selected="0">
              <x v="0"/>
            </reference>
          </references>
        </pivotArea>
      </autoSortScope>
    </pivotField>
    <pivotField showAll="0"/>
    <pivotField showAll="0"/>
    <pivotField numFmtId="167" showAll="0">
      <items count="8">
        <item x="6"/>
        <item x="0"/>
        <item x="1"/>
        <item x="2"/>
        <item x="3"/>
        <item x="4"/>
        <item x="5"/>
        <item t="default"/>
      </items>
    </pivotField>
    <pivotField numFmtId="166" showAll="0">
      <items count="8">
        <item x="6"/>
        <item x="0"/>
        <item x="1"/>
        <item x="2"/>
        <item x="3"/>
        <item x="4"/>
        <item x="5"/>
        <item t="default"/>
      </items>
    </pivotField>
    <pivotField showAll="0">
      <items count="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showAll="0"/>
    <pivotField showAll="0"/>
    <pivotField showAll="0"/>
    <pivotField showAll="0"/>
    <pivotField showAll="0"/>
    <pivotField showAll="0"/>
    <pivotField showAll="0"/>
    <pivotField showAll="0"/>
    <pivotField showAll="0"/>
    <pivotField showAll="0">
      <items count="6">
        <item x="1"/>
        <item x="3"/>
        <item x="0"/>
        <item x="2"/>
        <item x="4"/>
        <item t="default"/>
      </items>
    </pivotField>
    <pivotField dataField="1" numFmtId="171" showAll="0"/>
    <pivotField showAll="0"/>
    <pivotField numFmtId="164" showAll="0"/>
    <pivotField showAll="0">
      <items count="29">
        <item x="27"/>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showAll="0"/>
    <pivotField showAll="0">
      <items count="3">
        <item x="0"/>
        <item x="1"/>
        <item t="default"/>
      </items>
    </pivotField>
  </pivotFields>
  <rowFields count="1">
    <field x="16"/>
  </rowFields>
  <rowItems count="866">
    <i>
      <x v="280"/>
    </i>
    <i>
      <x v="132"/>
    </i>
    <i>
      <x v="257"/>
    </i>
    <i>
      <x v="250"/>
    </i>
    <i>
      <x v="350"/>
    </i>
    <i>
      <x v="360"/>
    </i>
    <i>
      <x v="576"/>
    </i>
    <i>
      <x v="733"/>
    </i>
    <i>
      <x v="850"/>
    </i>
    <i>
      <x v="825"/>
    </i>
    <i>
      <x v="456"/>
    </i>
    <i>
      <x v="191"/>
    </i>
    <i>
      <x v="73"/>
    </i>
    <i>
      <x v="354"/>
    </i>
    <i>
      <x v="569"/>
    </i>
    <i>
      <x v="695"/>
    </i>
    <i>
      <x v="383"/>
    </i>
    <i>
      <x v="816"/>
    </i>
    <i>
      <x v="620"/>
    </i>
    <i>
      <x v="72"/>
    </i>
    <i>
      <x v="730"/>
    </i>
    <i>
      <x v="806"/>
    </i>
    <i>
      <x v="498"/>
    </i>
    <i>
      <x v="279"/>
    </i>
    <i>
      <x v="16"/>
    </i>
    <i>
      <x v="852"/>
    </i>
    <i>
      <x v="860"/>
    </i>
    <i>
      <x v="140"/>
    </i>
    <i>
      <x v="202"/>
    </i>
    <i>
      <x v="301"/>
    </i>
    <i>
      <x v="546"/>
    </i>
    <i>
      <x v="547"/>
    </i>
    <i>
      <x v="514"/>
    </i>
    <i>
      <x v="362"/>
    </i>
    <i>
      <x v="763"/>
    </i>
    <i>
      <x v="862"/>
    </i>
    <i>
      <x v="395"/>
    </i>
    <i>
      <x v="325"/>
    </i>
    <i>
      <x v="774"/>
    </i>
    <i>
      <x v="358"/>
    </i>
    <i>
      <x v="33"/>
    </i>
    <i>
      <x v="29"/>
    </i>
    <i>
      <x v="310"/>
    </i>
    <i>
      <x v="54"/>
    </i>
    <i>
      <x v="526"/>
    </i>
    <i>
      <x v="178"/>
    </i>
    <i>
      <x v="213"/>
    </i>
    <i>
      <x v="431"/>
    </i>
    <i>
      <x v="258"/>
    </i>
    <i>
      <x v="25"/>
    </i>
    <i>
      <x v="439"/>
    </i>
    <i>
      <x v="427"/>
    </i>
    <i>
      <x v="346"/>
    </i>
    <i>
      <x v="499"/>
    </i>
    <i>
      <x v="455"/>
    </i>
    <i>
      <x v="517"/>
    </i>
    <i>
      <x v="721"/>
    </i>
    <i>
      <x v="719"/>
    </i>
    <i>
      <x v="817"/>
    </i>
    <i>
      <x v="814"/>
    </i>
    <i>
      <x v="599"/>
    </i>
    <i>
      <x v="2"/>
    </i>
    <i>
      <x v="755"/>
    </i>
    <i>
      <x v="857"/>
    </i>
    <i>
      <x v="830"/>
    </i>
    <i>
      <x v="267"/>
    </i>
    <i>
      <x v="248"/>
    </i>
    <i>
      <x v="224"/>
    </i>
    <i>
      <x v="401"/>
    </i>
    <i>
      <x v="615"/>
    </i>
    <i>
      <x v="7"/>
    </i>
    <i>
      <x v="714"/>
    </i>
    <i>
      <x v="206"/>
    </i>
    <i>
      <x v="544"/>
    </i>
    <i>
      <x v="462"/>
    </i>
    <i>
      <x v="335"/>
    </i>
    <i>
      <x v="655"/>
    </i>
    <i>
      <x v="859"/>
    </i>
    <i>
      <x v="618"/>
    </i>
    <i>
      <x v="592"/>
    </i>
    <i>
      <x v="676"/>
    </i>
    <i>
      <x v="649"/>
    </i>
    <i>
      <x v="707"/>
    </i>
    <i>
      <x v="339"/>
    </i>
    <i>
      <x v="758"/>
    </i>
    <i>
      <x v="488"/>
    </i>
    <i>
      <x v="469"/>
    </i>
    <i>
      <x v="820"/>
    </i>
    <i>
      <x v="805"/>
    </i>
    <i>
      <x v="709"/>
    </i>
    <i>
      <x v="390"/>
    </i>
    <i>
      <x v="855"/>
    </i>
    <i>
      <x v="792"/>
    </i>
    <i>
      <x v="208"/>
    </i>
    <i>
      <x v="422"/>
    </i>
    <i>
      <x v="609"/>
    </i>
    <i>
      <x v="558"/>
    </i>
    <i>
      <x v="194"/>
    </i>
    <i>
      <x v="211"/>
    </i>
    <i>
      <x v="614"/>
    </i>
    <i>
      <x v="760"/>
    </i>
    <i>
      <x v="106"/>
    </i>
    <i>
      <x v="639"/>
    </i>
    <i>
      <x v="204"/>
    </i>
    <i>
      <x v="176"/>
    </i>
    <i>
      <x v="292"/>
    </i>
    <i>
      <x v="658"/>
    </i>
    <i>
      <x v="718"/>
    </i>
    <i>
      <x v="628"/>
    </i>
    <i>
      <x v="113"/>
    </i>
    <i>
      <x v="745"/>
    </i>
    <i>
      <x v="525"/>
    </i>
    <i>
      <x v="646"/>
    </i>
    <i>
      <x v="303"/>
    </i>
    <i>
      <x v="586"/>
    </i>
    <i>
      <x v="636"/>
    </i>
    <i>
      <x v="286"/>
    </i>
    <i>
      <x v="444"/>
    </i>
    <i>
      <x v="12"/>
    </i>
    <i>
      <x v="26"/>
    </i>
    <i>
      <x v="689"/>
    </i>
    <i>
      <x v="602"/>
    </i>
    <i>
      <x v="581"/>
    </i>
    <i>
      <x v="177"/>
    </i>
    <i>
      <x v="453"/>
    </i>
    <i>
      <x v="533"/>
    </i>
    <i>
      <x v="428"/>
    </i>
    <i>
      <x v="773"/>
    </i>
    <i>
      <x v="234"/>
    </i>
    <i>
      <x v="287"/>
    </i>
    <i>
      <x v="130"/>
    </i>
    <i>
      <x v="19"/>
    </i>
    <i>
      <x v="777"/>
    </i>
    <i>
      <x v="756"/>
    </i>
    <i>
      <x v="562"/>
    </i>
    <i>
      <x v="183"/>
    </i>
    <i>
      <x v="221"/>
    </i>
    <i>
      <x v="47"/>
    </i>
    <i>
      <x v="585"/>
    </i>
    <i>
      <x v="495"/>
    </i>
    <i>
      <x v="91"/>
    </i>
    <i>
      <x v="295"/>
    </i>
    <i>
      <x v="46"/>
    </i>
    <i>
      <x v="566"/>
    </i>
    <i>
      <x v="375"/>
    </i>
    <i>
      <x v="425"/>
    </i>
    <i>
      <x v="738"/>
    </i>
    <i>
      <x v="629"/>
    </i>
    <i>
      <x v="139"/>
    </i>
    <i>
      <x v="157"/>
    </i>
    <i>
      <x v="89"/>
    </i>
    <i>
      <x v="9"/>
    </i>
    <i>
      <x v="591"/>
    </i>
    <i>
      <x v="104"/>
    </i>
    <i>
      <x v="548"/>
    </i>
    <i>
      <x v="861"/>
    </i>
    <i>
      <x v="754"/>
    </i>
    <i>
      <x v="112"/>
    </i>
    <i>
      <x v="840"/>
    </i>
    <i>
      <x v="152"/>
    </i>
    <i>
      <x v="507"/>
    </i>
    <i>
      <x v="630"/>
    </i>
    <i>
      <x v="210"/>
    </i>
    <i>
      <x v="794"/>
    </i>
    <i>
      <x v="319"/>
    </i>
    <i>
      <x v="766"/>
    </i>
    <i>
      <x v="691"/>
    </i>
    <i>
      <x v="643"/>
    </i>
    <i>
      <x v="45"/>
    </i>
    <i>
      <x v="474"/>
    </i>
    <i>
      <x v="761"/>
    </i>
    <i>
      <x v="442"/>
    </i>
    <i>
      <x v="775"/>
    </i>
    <i>
      <x v="791"/>
    </i>
    <i>
      <x v="634"/>
    </i>
    <i>
      <x v="380"/>
    </i>
    <i>
      <x v="197"/>
    </i>
    <i>
      <x v="461"/>
    </i>
    <i>
      <x v="80"/>
    </i>
    <i>
      <x v="768"/>
    </i>
    <i>
      <x v="336"/>
    </i>
    <i>
      <x v="173"/>
    </i>
    <i>
      <x v="371"/>
    </i>
    <i>
      <x v="460"/>
    </i>
    <i>
      <x v="684"/>
    </i>
    <i>
      <x v="394"/>
    </i>
    <i>
      <x v="41"/>
    </i>
    <i>
      <x v="245"/>
    </i>
    <i>
      <x v="659"/>
    </i>
    <i>
      <x v="48"/>
    </i>
    <i>
      <x v="278"/>
    </i>
    <i>
      <x v="220"/>
    </i>
    <i>
      <x v="58"/>
    </i>
    <i>
      <x v="454"/>
    </i>
    <i>
      <x v="378"/>
    </i>
    <i>
      <x v="753"/>
    </i>
    <i>
      <x v="726"/>
    </i>
    <i>
      <x v="699"/>
    </i>
    <i>
      <x v="27"/>
    </i>
    <i>
      <x v="367"/>
    </i>
    <i>
      <x v="150"/>
    </i>
    <i>
      <x v="731"/>
    </i>
    <i>
      <x v="596"/>
    </i>
    <i>
      <x v="17"/>
    </i>
    <i>
      <x v="553"/>
    </i>
    <i>
      <x v="259"/>
    </i>
    <i>
      <x v="716"/>
    </i>
    <i>
      <x v="779"/>
    </i>
    <i>
      <x v="772"/>
    </i>
    <i>
      <x v="145"/>
    </i>
    <i>
      <x v="656"/>
    </i>
    <i>
      <x v="66"/>
    </i>
    <i>
      <x v="317"/>
    </i>
    <i>
      <x v="398"/>
    </i>
    <i>
      <x v="307"/>
    </i>
    <i>
      <x v="538"/>
    </i>
    <i>
      <x v="700"/>
    </i>
    <i>
      <x v="510"/>
    </i>
    <i>
      <x v="668"/>
    </i>
    <i>
      <x v="781"/>
    </i>
    <i>
      <x v="57"/>
    </i>
    <i>
      <x v="437"/>
    </i>
    <i>
      <x v="797"/>
    </i>
    <i>
      <x v="6"/>
    </i>
    <i>
      <x v="826"/>
    </i>
    <i>
      <x v="697"/>
    </i>
    <i>
      <x v="179"/>
    </i>
    <i>
      <x v="483"/>
    </i>
    <i>
      <x v="323"/>
    </i>
    <i>
      <x v="571"/>
    </i>
    <i>
      <x v="720"/>
    </i>
    <i>
      <x v="266"/>
    </i>
    <i>
      <x v="708"/>
    </i>
    <i>
      <x v="121"/>
    </i>
    <i>
      <x v="735"/>
    </i>
    <i>
      <x v="88"/>
    </i>
    <i>
      <x v="217"/>
    </i>
    <i>
      <x v="232"/>
    </i>
    <i>
      <x v="416"/>
    </i>
    <i>
      <x v="821"/>
    </i>
    <i>
      <x v="161"/>
    </i>
    <i>
      <x v="1"/>
    </i>
    <i>
      <x v="724"/>
    </i>
    <i>
      <x v="201"/>
    </i>
    <i>
      <x v="154"/>
    </i>
    <i>
      <x v="50"/>
    </i>
    <i>
      <x v="504"/>
    </i>
    <i>
      <x v="523"/>
    </i>
    <i>
      <x v="434"/>
    </i>
    <i>
      <x v="551"/>
    </i>
    <i>
      <x v="666"/>
    </i>
    <i>
      <x v="60"/>
    </i>
    <i>
      <x v="296"/>
    </i>
    <i>
      <x v="778"/>
    </i>
    <i>
      <x v="796"/>
    </i>
    <i>
      <x v="148"/>
    </i>
    <i>
      <x v="626"/>
    </i>
    <i>
      <x v="480"/>
    </i>
    <i>
      <x v="44"/>
    </i>
    <i>
      <x v="627"/>
    </i>
    <i>
      <x v="396"/>
    </i>
    <i>
      <x v="477"/>
    </i>
    <i>
      <x v="637"/>
    </i>
    <i>
      <x v="98"/>
    </i>
    <i>
      <x v="472"/>
    </i>
    <i>
      <x v="742"/>
    </i>
    <i>
      <x v="451"/>
    </i>
    <i>
      <x v="610"/>
    </i>
    <i>
      <x v="108"/>
    </i>
    <i>
      <x v="757"/>
    </i>
    <i>
      <x v="409"/>
    </i>
    <i>
      <x v="300"/>
    </i>
    <i>
      <x v="42"/>
    </i>
    <i>
      <x v="93"/>
    </i>
    <i>
      <x v="723"/>
    </i>
    <i>
      <x v="473"/>
    </i>
    <i>
      <x v="680"/>
    </i>
    <i>
      <x v="834"/>
    </i>
    <i>
      <x v="412"/>
    </i>
    <i>
      <x v="490"/>
    </i>
    <i>
      <x v="8"/>
    </i>
    <i>
      <x v="464"/>
    </i>
    <i>
      <x v="471"/>
    </i>
    <i>
      <x v="848"/>
    </i>
    <i>
      <x v="214"/>
    </i>
    <i>
      <x v="740"/>
    </i>
    <i>
      <x v="672"/>
    </i>
    <i>
      <x v="537"/>
    </i>
    <i>
      <x v="432"/>
    </i>
    <i>
      <x v="393"/>
    </i>
    <i>
      <x v="320"/>
    </i>
    <i>
      <x v="595"/>
    </i>
    <i>
      <x v="511"/>
    </i>
    <i>
      <x v="299"/>
    </i>
    <i>
      <x v="188"/>
    </i>
    <i>
      <x v="97"/>
    </i>
    <i>
      <x v="322"/>
    </i>
    <i>
      <x v="613"/>
    </i>
    <i>
      <x v="839"/>
    </i>
    <i>
      <x v="337"/>
    </i>
    <i>
      <x v="397"/>
    </i>
    <i>
      <x v="64"/>
    </i>
    <i>
      <x v="810"/>
    </i>
    <i>
      <x v="387"/>
    </i>
    <i>
      <x v="481"/>
    </i>
    <i>
      <x v="665"/>
    </i>
    <i>
      <x v="193"/>
    </i>
    <i>
      <x v="616"/>
    </i>
    <i>
      <x v="420"/>
    </i>
    <i>
      <x v="765"/>
    </i>
    <i>
      <x v="142"/>
    </i>
    <i>
      <x v="415"/>
    </i>
    <i>
      <x v="785"/>
    </i>
    <i>
      <x v="744"/>
    </i>
    <i>
      <x v="466"/>
    </i>
    <i>
      <x v="858"/>
    </i>
    <i>
      <x v="579"/>
    </i>
    <i>
      <x v="251"/>
    </i>
    <i>
      <x v="704"/>
    </i>
    <i>
      <x v="459"/>
    </i>
    <i>
      <x v="40"/>
    </i>
    <i>
      <x v="62"/>
    </i>
    <i>
      <x v="237"/>
    </i>
    <i>
      <x v="590"/>
    </i>
    <i>
      <x v="786"/>
    </i>
    <i>
      <x v="722"/>
    </i>
    <i>
      <x v="49"/>
    </i>
    <i>
      <x v="304"/>
    </i>
    <i>
      <x v="831"/>
    </i>
    <i>
      <x v="70"/>
    </i>
    <i>
      <x v="368"/>
    </i>
    <i>
      <x v="746"/>
    </i>
    <i>
      <x v="407"/>
    </i>
    <i>
      <x v="493"/>
    </i>
    <i>
      <x v="252"/>
    </i>
    <i>
      <x v="149"/>
    </i>
    <i>
      <x v="155"/>
    </i>
    <i>
      <x v="363"/>
    </i>
    <i>
      <x v="277"/>
    </i>
    <i>
      <x v="65"/>
    </i>
    <i>
      <x v="625"/>
    </i>
    <i>
      <x v="203"/>
    </i>
    <i>
      <x v="37"/>
    </i>
    <i>
      <x v="236"/>
    </i>
    <i>
      <x v="90"/>
    </i>
    <i>
      <x v="846"/>
    </i>
    <i>
      <x v="100"/>
    </i>
    <i>
      <x v="468"/>
    </i>
    <i>
      <x v="233"/>
    </i>
    <i>
      <x v="520"/>
    </i>
    <i>
      <x v="789"/>
    </i>
    <i>
      <x v="664"/>
    </i>
    <i>
      <x v="381"/>
    </i>
    <i>
      <x v="660"/>
    </i>
    <i>
      <x v="127"/>
    </i>
    <i>
      <x v="734"/>
    </i>
    <i>
      <x v="225"/>
    </i>
    <i>
      <x v="479"/>
    </i>
    <i>
      <x v="14"/>
    </i>
    <i>
      <x v="713"/>
    </i>
    <i>
      <x v="361"/>
    </i>
    <i>
      <x v="587"/>
    </i>
    <i>
      <x v="688"/>
    </i>
    <i>
      <x v="282"/>
    </i>
    <i>
      <x v="534"/>
    </i>
    <i>
      <x v="318"/>
    </i>
    <i>
      <x v="759"/>
    </i>
    <i>
      <x v="36"/>
    </i>
    <i>
      <x v="385"/>
    </i>
    <i>
      <x v="842"/>
    </i>
    <i>
      <x v="527"/>
    </i>
    <i>
      <x v="593"/>
    </i>
    <i>
      <x v="344"/>
    </i>
    <i>
      <x v="702"/>
    </i>
    <i>
      <x v="845"/>
    </i>
    <i>
      <x v="22"/>
    </i>
    <i>
      <x v="249"/>
    </i>
    <i>
      <x v="476"/>
    </i>
    <i>
      <x v="694"/>
    </i>
    <i>
      <x v="441"/>
    </i>
    <i>
      <x v="312"/>
    </i>
    <i>
      <x v="172"/>
    </i>
    <i>
      <x v="311"/>
    </i>
    <i>
      <x v="338"/>
    </i>
    <i>
      <x v="305"/>
    </i>
    <i>
      <x v="836"/>
    </i>
    <i>
      <x v="863"/>
    </i>
    <i>
      <x v="841"/>
    </i>
    <i>
      <x v="642"/>
    </i>
    <i>
      <x v="207"/>
    </i>
    <i>
      <x v="739"/>
    </i>
    <i>
      <x v="529"/>
    </i>
    <i>
      <x v="776"/>
    </i>
    <i>
      <x v="583"/>
    </i>
    <i>
      <x v="81"/>
    </i>
    <i>
      <x v="813"/>
    </i>
    <i>
      <x v="229"/>
    </i>
    <i>
      <x v="491"/>
    </i>
    <i>
      <x v="429"/>
    </i>
    <i>
      <x v="399"/>
    </i>
    <i>
      <x v="174"/>
    </i>
    <i>
      <x v="315"/>
    </i>
    <i>
      <x v="631"/>
    </i>
    <i>
      <x v="291"/>
    </i>
    <i>
      <x v="253"/>
    </i>
    <i>
      <x v="134"/>
    </i>
    <i>
      <x v="812"/>
    </i>
    <i>
      <x v="669"/>
    </i>
    <i>
      <x v="414"/>
    </i>
    <i>
      <x v="729"/>
    </i>
    <i>
      <x v="4"/>
    </i>
    <i>
      <x v="508"/>
    </i>
    <i>
      <x v="366"/>
    </i>
    <i>
      <x v="681"/>
    </i>
    <i>
      <x v="120"/>
    </i>
    <i>
      <x v="475"/>
    </i>
    <i>
      <x v="793"/>
    </i>
    <i>
      <x v="443"/>
    </i>
    <i>
      <x v="95"/>
    </i>
    <i>
      <x v="372"/>
    </i>
    <i>
      <x v="528"/>
    </i>
    <i>
      <x v="509"/>
    </i>
    <i>
      <x v="343"/>
    </i>
    <i>
      <x v="749"/>
    </i>
    <i>
      <x v="703"/>
    </i>
    <i>
      <x v="535"/>
    </i>
    <i>
      <x v="827"/>
    </i>
    <i>
      <x v="348"/>
    </i>
    <i>
      <x v="184"/>
    </i>
    <i>
      <x v="662"/>
    </i>
    <i>
      <x v="578"/>
    </i>
    <i>
      <x v="175"/>
    </i>
    <i>
      <x v="561"/>
    </i>
    <i>
      <x v="436"/>
    </i>
    <i>
      <x v="641"/>
    </i>
    <i>
      <x v="119"/>
    </i>
    <i>
      <x v="306"/>
    </i>
    <i>
      <x v="478"/>
    </i>
    <i>
      <x v="465"/>
    </i>
    <i>
      <x v="554"/>
    </i>
    <i>
      <x v="162"/>
    </i>
    <i>
      <x v="424"/>
    </i>
    <i>
      <x v="568"/>
    </i>
    <i>
      <x v="673"/>
    </i>
    <i>
      <x v="800"/>
    </i>
    <i>
      <x v="281"/>
    </i>
    <i>
      <x v="450"/>
    </i>
    <i>
      <x v="373"/>
    </i>
    <i>
      <x v="832"/>
    </i>
    <i>
      <x v="671"/>
    </i>
    <i>
      <x v="228"/>
    </i>
    <i>
      <x v="448"/>
    </i>
    <i>
      <x v="470"/>
    </i>
    <i>
      <x v="10"/>
    </i>
    <i>
      <x v="28"/>
    </i>
    <i>
      <x v="435"/>
    </i>
    <i>
      <x v="261"/>
    </i>
    <i>
      <x v="128"/>
    </i>
    <i>
      <x v="391"/>
    </i>
    <i>
      <x v="457"/>
    </i>
    <i>
      <x v="5"/>
    </i>
    <i>
      <x v="15"/>
    </i>
    <i>
      <x v="84"/>
    </i>
    <i>
      <x v="244"/>
    </i>
    <i>
      <x v="601"/>
    </i>
    <i>
      <x v="103"/>
    </i>
    <i>
      <x v="440"/>
    </i>
    <i>
      <x v="386"/>
    </i>
    <i>
      <x v="683"/>
    </i>
    <i>
      <x v="764"/>
    </i>
    <i>
      <x v="212"/>
    </i>
    <i>
      <x v="198"/>
    </i>
    <i>
      <x v="589"/>
    </i>
    <i>
      <x v="288"/>
    </i>
    <i>
      <x v="849"/>
    </i>
    <i>
      <x v="124"/>
    </i>
    <i>
      <x v="445"/>
    </i>
    <i>
      <x v="762"/>
    </i>
    <i>
      <x v="405"/>
    </i>
    <i>
      <x v="622"/>
    </i>
    <i>
      <x v="135"/>
    </i>
    <i>
      <x v="298"/>
    </i>
    <i>
      <x v="648"/>
    </i>
    <i>
      <x v="246"/>
    </i>
    <i>
      <x v="314"/>
    </i>
    <i>
      <x v="122"/>
    </i>
    <i>
      <x v="623"/>
    </i>
    <i>
      <x v="835"/>
    </i>
    <i>
      <x v="169"/>
    </i>
    <i>
      <x v="580"/>
    </i>
    <i>
      <x v="166"/>
    </i>
    <i>
      <x v="168"/>
    </i>
    <i>
      <x v="515"/>
    </i>
    <i>
      <x v="594"/>
    </i>
    <i>
      <x v="331"/>
    </i>
    <i>
      <x v="782"/>
    </i>
    <i>
      <x v="408"/>
    </i>
    <i>
      <x v="355"/>
    </i>
    <i>
      <x v="137"/>
    </i>
    <i>
      <x v="67"/>
    </i>
    <i>
      <x v="274"/>
    </i>
    <i>
      <x v="21"/>
    </i>
    <i>
      <x v="392"/>
    </i>
    <i>
      <x v="530"/>
    </i>
    <i>
      <x v="430"/>
    </i>
    <i>
      <x v="556"/>
    </i>
    <i>
      <x v="376"/>
    </i>
    <i>
      <x v="600"/>
    </i>
    <i>
      <x v="799"/>
    </i>
    <i>
      <x v="767"/>
    </i>
    <i>
      <x v="570"/>
    </i>
    <i>
      <x v="788"/>
    </i>
    <i>
      <x v="486"/>
    </i>
    <i>
      <x v="379"/>
    </i>
    <i>
      <x v="737"/>
    </i>
    <i>
      <x v="273"/>
    </i>
    <i>
      <x v="117"/>
    </i>
    <i>
      <x v="598"/>
    </i>
    <i>
      <x v="484"/>
    </i>
    <i>
      <x v="59"/>
    </i>
    <i>
      <x v="654"/>
    </i>
    <i>
      <x v="94"/>
    </i>
    <i>
      <x v="803"/>
    </i>
    <i>
      <x v="406"/>
    </i>
    <i>
      <x v="575"/>
    </i>
    <i>
      <x v="192"/>
    </i>
    <i>
      <x v="501"/>
    </i>
    <i>
      <x v="506"/>
    </i>
    <i>
      <x v="780"/>
    </i>
    <i>
      <x v="423"/>
    </i>
    <i>
      <x v="519"/>
    </i>
    <i>
      <x v="105"/>
    </i>
    <i>
      <x v="111"/>
    </i>
    <i>
      <x v="402"/>
    </i>
    <i>
      <x v="751"/>
    </i>
    <i>
      <x v="241"/>
    </i>
    <i>
      <x v="328"/>
    </i>
    <i>
      <x v="540"/>
    </i>
    <i>
      <x v="752"/>
    </i>
    <i>
      <x v="76"/>
    </i>
    <i>
      <x v="497"/>
    </i>
    <i>
      <x v="138"/>
    </i>
    <i>
      <x v="30"/>
    </i>
    <i>
      <x v="705"/>
    </i>
    <i>
      <x v="226"/>
    </i>
    <i>
      <x v="518"/>
    </i>
    <i>
      <x v="68"/>
    </i>
    <i>
      <x v="677"/>
    </i>
    <i>
      <x v="574"/>
    </i>
    <i>
      <x v="370"/>
    </i>
    <i>
      <x v="222"/>
    </i>
    <i>
      <x v="340"/>
    </i>
    <i>
      <x v="302"/>
    </i>
    <i>
      <x v="667"/>
    </i>
    <i>
      <x v="612"/>
    </i>
    <i>
      <x v="617"/>
    </i>
    <i>
      <x v="141"/>
    </i>
    <i>
      <x v="446"/>
    </i>
    <i>
      <x v="856"/>
    </i>
    <i>
      <x v="69"/>
    </i>
    <i>
      <x v="116"/>
    </i>
    <i>
      <x v="619"/>
    </i>
    <i>
      <x v="701"/>
    </i>
    <i>
      <x v="603"/>
    </i>
    <i>
      <x v="549"/>
    </i>
    <i>
      <x v="686"/>
    </i>
    <i>
      <x v="20"/>
    </i>
    <i>
      <x v="653"/>
    </i>
    <i>
      <x v="227"/>
    </i>
    <i>
      <x v="516"/>
    </i>
    <i>
      <x v="787"/>
    </i>
    <i>
      <x v="808"/>
    </i>
    <i>
      <x v="663"/>
    </i>
    <i>
      <x v="678"/>
    </i>
    <i>
      <x v="565"/>
    </i>
    <i>
      <x v="411"/>
    </i>
    <i>
      <x v="238"/>
    </i>
    <i>
      <x v="582"/>
    </i>
    <i>
      <x v="55"/>
    </i>
    <i>
      <x v="819"/>
    </i>
    <i>
      <x v="181"/>
    </i>
    <i>
      <x v="347"/>
    </i>
    <i>
      <x v="63"/>
    </i>
    <i>
      <x v="270"/>
    </i>
    <i>
      <x v="732"/>
    </i>
    <i>
      <x v="698"/>
    </i>
    <i>
      <x v="308"/>
    </i>
    <i>
      <x v="332"/>
    </i>
    <i>
      <x v="34"/>
    </i>
    <i>
      <x v="564"/>
    </i>
    <i>
      <x v="147"/>
    </i>
    <i>
      <x v="489"/>
    </i>
    <i>
      <x v="115"/>
    </i>
    <i>
      <x v="189"/>
    </i>
    <i>
      <x v="573"/>
    </i>
    <i>
      <x v="833"/>
    </i>
    <i>
      <x v="550"/>
    </i>
    <i>
      <x v="638"/>
    </i>
    <i>
      <x v="555"/>
    </i>
    <i>
      <x v="83"/>
    </i>
    <i>
      <x v="632"/>
    </i>
    <i>
      <x v="231"/>
    </i>
    <i>
      <x v="413"/>
    </i>
    <i>
      <x v="242"/>
    </i>
    <i>
      <x v="743"/>
    </i>
    <i>
      <x v="584"/>
    </i>
    <i>
      <x v="196"/>
    </i>
    <i>
      <x v="163"/>
    </i>
    <i>
      <x v="728"/>
    </i>
    <i>
      <x v="798"/>
    </i>
    <i>
      <x v="503"/>
    </i>
    <i>
      <x v="126"/>
    </i>
    <i>
      <x v="123"/>
    </i>
    <i>
      <x v="215"/>
    </i>
    <i>
      <x v="572"/>
    </i>
    <i>
      <x v="505"/>
    </i>
    <i>
      <x v="588"/>
    </i>
    <i>
      <x v="209"/>
    </i>
    <i>
      <x v="532"/>
    </i>
    <i>
      <x v="102"/>
    </i>
    <i>
      <x v="541"/>
    </i>
    <i>
      <x v="56"/>
    </i>
    <i>
      <x v="171"/>
    </i>
    <i>
      <x v="542"/>
    </i>
    <i>
      <x v="467"/>
    </i>
    <i>
      <x v="74"/>
    </i>
    <i>
      <x v="748"/>
    </i>
    <i>
      <x v="43"/>
    </i>
    <i>
      <x v="78"/>
    </i>
    <i>
      <x v="438"/>
    </i>
    <i>
      <x v="52"/>
    </i>
    <i>
      <x v="143"/>
    </i>
    <i>
      <x v="357"/>
    </i>
    <i>
      <x v="39"/>
    </i>
    <i>
      <x v="269"/>
    </i>
    <i>
      <x v="804"/>
    </i>
    <i>
      <x v="239"/>
    </i>
    <i>
      <x v="321"/>
    </i>
    <i>
      <x v="356"/>
    </i>
    <i>
      <x v="611"/>
    </i>
    <i>
      <x v="77"/>
    </i>
    <i>
      <x v="500"/>
    </i>
    <i>
      <x v="195"/>
    </i>
    <i>
      <x v="502"/>
    </i>
    <i>
      <x v="811"/>
    </i>
    <i>
      <x v="433"/>
    </i>
    <i>
      <x v="382"/>
    </i>
    <i>
      <x v="262"/>
    </i>
    <i>
      <x v="809"/>
    </i>
    <i>
      <x v="170"/>
    </i>
    <i>
      <x v="543"/>
    </i>
    <i>
      <x v="182"/>
    </i>
    <i>
      <x v="186"/>
    </i>
    <i>
      <x v="341"/>
    </i>
    <i>
      <x v="687"/>
    </i>
    <i>
      <x v="260"/>
    </i>
    <i>
      <x v="327"/>
    </i>
    <i>
      <x v="82"/>
    </i>
    <i>
      <x v="218"/>
    </i>
    <i>
      <x v="290"/>
    </i>
    <i>
      <x v="652"/>
    </i>
    <i>
      <x v="13"/>
    </i>
    <i>
      <x v="560"/>
    </i>
    <i>
      <x v="61"/>
    </i>
    <i>
      <x v="92"/>
    </i>
    <i>
      <x v="316"/>
    </i>
    <i>
      <x v="313"/>
    </i>
    <i>
      <x v="32"/>
    </i>
    <i>
      <x v="389"/>
    </i>
    <i>
      <x v="384"/>
    </i>
    <i>
      <x v="235"/>
    </i>
    <i>
      <x v="284"/>
    </i>
    <i>
      <x v="524"/>
    </i>
    <i>
      <x v="717"/>
    </i>
    <i>
      <x v="293"/>
    </i>
    <i>
      <x v="853"/>
    </i>
    <i>
      <x v="180"/>
    </i>
    <i>
      <x v="255"/>
    </i>
    <i>
      <x v="682"/>
    </i>
    <i>
      <x v="353"/>
    </i>
    <i>
      <x v="727"/>
    </i>
    <i>
      <x v="404"/>
    </i>
    <i>
      <x v="624"/>
    </i>
    <i>
      <x v="38"/>
    </i>
    <i>
      <x v="265"/>
    </i>
    <i>
      <x v="563"/>
    </i>
    <i>
      <x v="85"/>
    </i>
    <i>
      <x v="674"/>
    </i>
    <i>
      <x v="330"/>
    </i>
    <i>
      <x v="736"/>
    </i>
    <i>
      <x v="51"/>
    </i>
    <i>
      <x v="447"/>
    </i>
    <i>
      <x v="146"/>
    </i>
    <i>
      <x v="75"/>
    </i>
    <i>
      <x v="324"/>
    </i>
    <i>
      <x v="771"/>
    </i>
    <i>
      <x v="230"/>
    </i>
    <i>
      <x v="24"/>
    </i>
    <i>
      <x v="240"/>
    </i>
    <i>
      <x v="167"/>
    </i>
    <i>
      <x v="205"/>
    </i>
    <i>
      <x v="369"/>
    </i>
    <i>
      <x v="567"/>
    </i>
    <i>
      <x v="513"/>
    </i>
    <i>
      <x v="388"/>
    </i>
    <i>
      <x v="522"/>
    </i>
    <i>
      <x v="294"/>
    </i>
    <i>
      <x v="815"/>
    </i>
    <i>
      <x v="633"/>
    </i>
    <i>
      <x v="851"/>
    </i>
    <i>
      <x v="710"/>
    </i>
    <i>
      <x v="635"/>
    </i>
    <i>
      <x v="844"/>
    </i>
    <i>
      <x v="823"/>
    </i>
    <i>
      <x v="690"/>
    </i>
    <i>
      <x v="452"/>
    </i>
    <i>
      <x v="364"/>
    </i>
    <i>
      <x v="144"/>
    </i>
    <i>
      <x v="352"/>
    </i>
    <i>
      <x v="492"/>
    </i>
    <i>
      <x v="647"/>
    </i>
    <i>
      <x v="847"/>
    </i>
    <i>
      <x v="374"/>
    </i>
    <i>
      <x v="156"/>
    </i>
    <i>
      <x v="31"/>
    </i>
    <i>
      <x v="349"/>
    </i>
    <i>
      <x v="608"/>
    </i>
    <i>
      <x v="784"/>
    </i>
    <i>
      <x v="822"/>
    </i>
    <i>
      <x v="685"/>
    </i>
    <i>
      <x v="199"/>
    </i>
    <i>
      <x v="351"/>
    </i>
    <i>
      <x v="256"/>
    </i>
    <i>
      <x v="531"/>
    </i>
    <i>
      <x v="268"/>
    </i>
    <i>
      <x v="854"/>
    </i>
    <i>
      <x v="661"/>
    </i>
    <i>
      <x v="200"/>
    </i>
    <i>
      <x v="190"/>
    </i>
    <i>
      <x v="153"/>
    </i>
    <i>
      <x v="843"/>
    </i>
    <i>
      <x v="254"/>
    </i>
    <i>
      <x v="3"/>
    </i>
    <i>
      <x v="107"/>
    </i>
    <i>
      <x v="333"/>
    </i>
    <i>
      <x v="802"/>
    </i>
    <i>
      <x v="418"/>
    </i>
    <i>
      <x v="604"/>
    </i>
    <i>
      <x v="657"/>
    </i>
    <i>
      <x v="795"/>
    </i>
    <i>
      <x v="410"/>
    </i>
    <i>
      <x v="536"/>
    </i>
    <i>
      <x v="725"/>
    </i>
    <i>
      <x v="342"/>
    </i>
    <i>
      <x v="770"/>
    </i>
    <i>
      <x v="18"/>
    </i>
    <i>
      <x v="99"/>
    </i>
    <i>
      <x v="309"/>
    </i>
    <i>
      <x v="289"/>
    </i>
    <i>
      <x v="818"/>
    </i>
    <i>
      <x v="496"/>
    </i>
    <i>
      <x v="276"/>
    </i>
    <i>
      <x v="283"/>
    </i>
    <i>
      <x v="828"/>
    </i>
    <i>
      <x v="133"/>
    </i>
    <i>
      <x v="679"/>
    </i>
    <i>
      <x v="243"/>
    </i>
    <i>
      <x v="136"/>
    </i>
    <i>
      <x v="164"/>
    </i>
    <i>
      <x v="129"/>
    </i>
    <i>
      <x v="297"/>
    </i>
    <i>
      <x v="101"/>
    </i>
    <i>
      <x v="837"/>
    </i>
    <i>
      <x v="187"/>
    </i>
    <i>
      <x v="96"/>
    </i>
    <i>
      <x v="597"/>
    </i>
    <i>
      <x v="421"/>
    </i>
    <i>
      <x v="807"/>
    </i>
    <i>
      <x v="458"/>
    </i>
    <i>
      <x v="485"/>
    </i>
    <i>
      <x v="86"/>
    </i>
    <i>
      <x v="345"/>
    </i>
    <i>
      <x v="644"/>
    </i>
    <i>
      <x v="79"/>
    </i>
    <i>
      <x v="109"/>
    </i>
    <i>
      <x v="264"/>
    </i>
    <i>
      <x v="403"/>
    </i>
    <i>
      <x v="419"/>
    </i>
    <i>
      <x v="769"/>
    </i>
    <i>
      <x v="712"/>
    </i>
    <i>
      <x v="801"/>
    </i>
    <i>
      <x v="696"/>
    </i>
    <i>
      <x v="216"/>
    </i>
    <i>
      <x v="285"/>
    </i>
    <i>
      <x v="449"/>
    </i>
    <i>
      <x v="494"/>
    </i>
    <i>
      <x v="151"/>
    </i>
    <i>
      <x v="577"/>
    </i>
    <i>
      <x v="11"/>
    </i>
    <i>
      <x v="706"/>
    </i>
    <i>
      <x v="747"/>
    </i>
    <i>
      <x v="482"/>
    </i>
    <i>
      <x v="711"/>
    </i>
    <i>
      <x v="838"/>
    </i>
    <i>
      <x v="692"/>
    </i>
    <i>
      <x v="715"/>
    </i>
    <i>
      <x v="487"/>
    </i>
    <i>
      <x v="463"/>
    </i>
    <i>
      <x v="219"/>
    </i>
    <i>
      <x v="783"/>
    </i>
    <i>
      <x v="545"/>
    </i>
    <i>
      <x v="693"/>
    </i>
    <i>
      <x v="829"/>
    </i>
    <i>
      <x v="326"/>
    </i>
    <i>
      <x v="521"/>
    </i>
    <i>
      <x v="790"/>
    </i>
    <i>
      <x v="247"/>
    </i>
    <i>
      <x v="557"/>
    </i>
    <i>
      <x v="651"/>
    </i>
    <i>
      <x v="741"/>
    </i>
    <i>
      <x v="114"/>
    </i>
    <i>
      <x v="359"/>
    </i>
    <i>
      <x v="71"/>
    </i>
    <i>
      <x v="552"/>
    </i>
    <i>
      <x v="621"/>
    </i>
    <i>
      <x v="118"/>
    </i>
    <i>
      <x v="650"/>
    </i>
    <i>
      <x v="329"/>
    </i>
    <i>
      <x v="605"/>
    </i>
    <i>
      <x v="864"/>
    </i>
    <i>
      <x v="271"/>
    </i>
    <i>
      <x v="125"/>
    </i>
    <i>
      <x v="263"/>
    </i>
    <i>
      <x v="131"/>
    </i>
    <i>
      <x v="670"/>
    </i>
    <i>
      <x/>
    </i>
    <i>
      <x v="607"/>
    </i>
    <i>
      <x v="110"/>
    </i>
    <i>
      <x v="159"/>
    </i>
    <i>
      <x v="223"/>
    </i>
    <i>
      <x v="377"/>
    </i>
    <i>
      <x v="640"/>
    </i>
    <i>
      <x v="675"/>
    </i>
    <i>
      <x v="417"/>
    </i>
    <i>
      <x v="158"/>
    </i>
    <i>
      <x v="185"/>
    </i>
    <i>
      <x v="512"/>
    </i>
    <i>
      <x v="160"/>
    </i>
    <i>
      <x v="23"/>
    </i>
    <i>
      <x v="606"/>
    </i>
    <i>
      <x v="35"/>
    </i>
    <i>
      <x v="365"/>
    </i>
    <i>
      <x v="750"/>
    </i>
    <i>
      <x v="87"/>
    </i>
    <i>
      <x v="53"/>
    </i>
    <i>
      <x v="539"/>
    </i>
    <i>
      <x v="275"/>
    </i>
    <i>
      <x v="400"/>
    </i>
    <i>
      <x v="272"/>
    </i>
    <i>
      <x v="165"/>
    </i>
    <i>
      <x v="426"/>
    </i>
    <i>
      <x v="824"/>
    </i>
    <i>
      <x v="334"/>
    </i>
    <i>
      <x v="645"/>
    </i>
    <i>
      <x v="559"/>
    </i>
    <i t="grand">
      <x/>
    </i>
  </rowItems>
  <colFields count="1">
    <field x="-2"/>
  </colFields>
  <colItems count="3">
    <i>
      <x/>
    </i>
    <i i="1">
      <x v="1"/>
    </i>
    <i i="2">
      <x v="2"/>
    </i>
  </colItems>
  <dataFields count="3">
    <dataField name="Average of Shipping Cost" fld="5" subtotal="average" baseField="15" baseItem="0" numFmtId="164"/>
    <dataField name="Max of Order fullfillment time" fld="32" subtotal="max" baseField="15" baseItem="6" numFmtId="3"/>
    <dataField name="Average of Order fullfillment time" fld="32" subtotal="average" baseField="16" baseItem="0" numFmtId="1"/>
  </dataFields>
  <formats count="4">
    <format dxfId="80">
      <pivotArea outline="0" collapsedLevelsAreSubtotals="1" fieldPosition="0"/>
    </format>
    <format dxfId="79">
      <pivotArea outline="0" collapsedLevelsAreSubtotals="1" fieldPosition="0">
        <references count="1">
          <reference field="4294967294" count="1" selected="0">
            <x v="1"/>
          </reference>
        </references>
      </pivotArea>
    </format>
    <format dxfId="38">
      <pivotArea outline="0" collapsedLevelsAreSubtotals="1" fieldPosition="0">
        <references count="1">
          <reference field="4294967294" count="1" selected="0">
            <x v="2"/>
          </reference>
        </references>
      </pivotArea>
    </format>
    <format dxfId="37">
      <pivotArea dataOnly="0" labelOnly="1" outline="0" fieldPosition="0">
        <references count="1">
          <reference field="4294967294" count="1">
            <x v="2"/>
          </reference>
        </references>
      </pivotArea>
    </format>
  </formats>
  <chartFormats count="3">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2"/>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64712D3-8C2A-412E-8E59-2C1FCAED352D}" name="PivotTable15" cacheId="4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0:B110" firstHeaderRow="1" firstDataRow="1" firstDataCol="1"/>
  <pivotFields count="42">
    <pivotField showAll="0"/>
    <pivotField showAll="0"/>
    <pivotField showAll="0">
      <items count="7">
        <item x="0"/>
        <item x="1"/>
        <item x="2"/>
        <item x="4"/>
        <item x="3"/>
        <item x="5"/>
        <item t="default"/>
      </items>
    </pivotField>
    <pivotField showAll="0"/>
    <pivotField showAll="0"/>
    <pivotField showAll="0"/>
    <pivotField showAll="0">
      <items count="5">
        <item x="0"/>
        <item x="2"/>
        <item x="1"/>
        <item x="3"/>
        <item t="default"/>
      </items>
    </pivotField>
    <pivotField showAll="0">
      <items count="6">
        <item x="1"/>
        <item x="3"/>
        <item x="2"/>
        <item x="0"/>
        <item x="4"/>
        <item t="default"/>
      </items>
    </pivotField>
    <pivotField showAll="0">
      <items count="5">
        <item x="0"/>
        <item x="2"/>
        <item x="1"/>
        <item x="3"/>
        <item t="default"/>
      </items>
    </pivotField>
    <pivotField showAll="0"/>
    <pivotField showAll="0"/>
    <pivotField showAll="0"/>
    <pivotField showAll="0"/>
    <pivotField showAll="0"/>
    <pivotField showAll="0">
      <items count="6">
        <item x="1"/>
        <item x="3"/>
        <item x="0"/>
        <item x="2"/>
        <item x="4"/>
        <item t="default"/>
      </items>
    </pivotField>
    <pivotField axis="axisRow" showAll="0" sortType="descending">
      <items count="51">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h="1" x="49"/>
        <item t="default"/>
      </items>
      <autoSortScope>
        <pivotArea dataOnly="0" outline="0" fieldPosition="0">
          <references count="1">
            <reference field="4294967294" count="1" selected="0">
              <x v="0"/>
            </reference>
          </references>
        </pivotArea>
      </autoSortScope>
    </pivotField>
    <pivotField showAll="0" sortType="descending">
      <items count="867">
        <item x="855"/>
        <item x="743"/>
        <item x="328"/>
        <item x="854"/>
        <item x="207"/>
        <item x="685"/>
        <item x="830"/>
        <item x="349"/>
        <item x="780"/>
        <item x="201"/>
        <item x="113"/>
        <item x="602"/>
        <item x="218"/>
        <item x="97"/>
        <item x="802"/>
        <item x="760"/>
        <item x="59"/>
        <item x="464"/>
        <item x="528"/>
        <item x="754"/>
        <item x="781"/>
        <item x="484"/>
        <item x="542"/>
        <item x="370"/>
        <item x="354"/>
        <item x="304"/>
        <item x="579"/>
        <item x="710"/>
        <item x="807"/>
        <item x="683"/>
        <item x="447"/>
        <item x="78"/>
        <item x="329"/>
        <item x="81"/>
        <item x="305"/>
        <item x="411"/>
        <item x="478"/>
        <item x="688"/>
        <item x="235"/>
        <item x="407"/>
        <item x="134"/>
        <item x="511"/>
        <item x="631"/>
        <item x="26"/>
        <item x="130"/>
        <item x="269"/>
        <item x="89"/>
        <item x="36"/>
        <item x="499"/>
        <item x="824"/>
        <item x="742"/>
        <item x="91"/>
        <item x="459"/>
        <item x="537"/>
        <item x="472"/>
        <item x="634"/>
        <item x="92"/>
        <item x="857"/>
        <item x="846"/>
        <item x="851"/>
        <item x="293"/>
        <item x="626"/>
        <item x="795"/>
        <item x="526"/>
        <item x="137"/>
        <item x="292"/>
        <item x="738"/>
        <item x="839"/>
        <item x="165"/>
        <item x="203"/>
        <item x="632"/>
        <item x="244"/>
        <item x="674"/>
        <item x="671"/>
        <item x="490"/>
        <item x="48"/>
        <item x="237"/>
        <item x="30"/>
        <item x="697"/>
        <item x="32"/>
        <item x="400"/>
        <item x="388"/>
        <item x="598"/>
        <item x="339"/>
        <item x="289"/>
        <item x="34"/>
        <item x="248"/>
        <item x="260"/>
        <item x="55"/>
        <item x="604"/>
        <item x="448"/>
        <item x="538"/>
        <item x="475"/>
        <item x="395"/>
        <item x="823"/>
        <item x="480"/>
        <item x="270"/>
        <item x="720"/>
        <item x="494"/>
        <item x="326"/>
        <item x="630"/>
        <item x="11"/>
        <item x="603"/>
        <item x="544"/>
        <item x="123"/>
        <item x="596"/>
        <item x="262"/>
        <item x="637"/>
        <item x="49"/>
        <item x="239"/>
        <item x="651"/>
        <item x="50"/>
        <item x="286"/>
        <item x="294"/>
        <item x="485"/>
        <item x="445"/>
        <item x="770"/>
        <item x="170"/>
        <item x="796"/>
        <item x="677"/>
        <item x="446"/>
        <item x="225"/>
        <item x="790"/>
        <item x="287"/>
        <item x="129"/>
        <item x="271"/>
        <item x="250"/>
        <item x="155"/>
        <item x="420"/>
        <item x="810"/>
        <item x="285"/>
        <item x="168"/>
        <item x="689"/>
        <item x="0"/>
        <item x="766"/>
        <item x="279"/>
        <item x="332"/>
        <item x="219"/>
        <item x="421"/>
        <item x="107"/>
        <item x="813"/>
        <item x="609"/>
        <item x="548"/>
        <item x="461"/>
        <item x="413"/>
        <item x="543"/>
        <item x="41"/>
        <item x="105"/>
        <item x="324"/>
        <item x="56"/>
        <item x="654"/>
        <item x="263"/>
        <item x="698"/>
        <item x="521"/>
        <item x="343"/>
        <item x="788"/>
        <item x="106"/>
        <item x="508"/>
        <item x="367"/>
        <item x="679"/>
        <item x="145"/>
        <item x="692"/>
        <item x="545"/>
        <item x="536"/>
        <item x="835"/>
        <item x="247"/>
        <item x="136"/>
        <item x="825"/>
        <item x="672"/>
        <item x="443"/>
        <item x="657"/>
        <item x="756"/>
        <item x="628"/>
        <item x="739"/>
        <item x="72"/>
        <item x="43"/>
        <item x="451"/>
        <item x="83"/>
        <item x="267"/>
        <item x="363"/>
        <item x="172"/>
        <item x="442"/>
        <item x="318"/>
        <item x="214"/>
        <item x="655"/>
        <item x="585"/>
        <item x="353"/>
        <item x="21"/>
        <item x="487"/>
        <item x="452"/>
        <item x="44"/>
        <item x="470"/>
        <item x="439"/>
        <item x="182"/>
        <item x="431"/>
        <item x="341"/>
        <item x="691"/>
        <item x="372"/>
        <item x="283"/>
        <item x="84"/>
        <item x="273"/>
        <item x="787"/>
        <item x="812"/>
        <item x="728"/>
        <item x="220"/>
        <item x="73"/>
        <item x="667"/>
        <item x="24"/>
        <item x="844"/>
        <item x="68"/>
        <item x="347"/>
        <item x="399"/>
        <item x="309"/>
        <item x="747"/>
        <item x="412"/>
        <item x="275"/>
        <item x="776"/>
        <item x="440"/>
        <item x="376"/>
        <item x="181"/>
        <item x="509"/>
        <item x="74"/>
        <item x="101"/>
        <item x="808"/>
        <item x="553"/>
        <item x="662"/>
        <item x="296"/>
        <item x="736"/>
        <item x="772"/>
        <item x="501"/>
        <item x="51"/>
        <item x="197"/>
        <item x="569"/>
        <item x="204"/>
        <item x="245"/>
        <item x="164"/>
        <item x="290"/>
        <item x="272"/>
        <item x="587"/>
        <item x="246"/>
        <item x="104"/>
        <item x="601"/>
        <item x="194"/>
        <item x="498"/>
        <item x="3"/>
        <item x="38"/>
        <item x="297"/>
        <item x="209"/>
        <item x="268"/>
        <item x="103"/>
        <item x="243"/>
        <item x="642"/>
        <item x="616"/>
        <item x="196"/>
        <item x="233"/>
        <item x="65"/>
        <item x="281"/>
        <item x="486"/>
        <item x="597"/>
        <item x="307"/>
        <item x="378"/>
        <item x="556"/>
        <item x="96"/>
        <item x="45"/>
        <item x="550"/>
        <item x="590"/>
        <item x="69"/>
        <item x="638"/>
        <item x="434"/>
        <item x="124"/>
        <item x="540"/>
        <item x="389"/>
        <item x="119"/>
        <item x="789"/>
        <item x="75"/>
        <item x="22"/>
        <item x="335"/>
        <item x="717"/>
        <item x="625"/>
        <item x="429"/>
        <item x="763"/>
        <item x="664"/>
        <item x="806"/>
        <item x="643"/>
        <item x="594"/>
        <item x="659"/>
        <item x="125"/>
        <item x="764"/>
        <item x="162"/>
        <item x="848"/>
        <item x="774"/>
        <item x="583"/>
        <item x="845"/>
        <item x="278"/>
        <item x="176"/>
        <item x="820"/>
        <item x="627"/>
        <item x="314"/>
        <item x="379"/>
        <item x="571"/>
        <item x="397"/>
        <item x="160"/>
        <item x="401"/>
        <item x="234"/>
        <item x="374"/>
        <item x="93"/>
        <item x="474"/>
        <item x="693"/>
        <item x="193"/>
        <item x="570"/>
        <item x="838"/>
        <item x="126"/>
        <item x="94"/>
        <item x="331"/>
        <item x="85"/>
        <item x="722"/>
        <item x="858"/>
        <item x="109"/>
        <item x="120"/>
        <item x="57"/>
        <item x="473"/>
        <item x="187"/>
        <item x="316"/>
        <item x="154"/>
        <item x="519"/>
        <item x="306"/>
        <item x="801"/>
        <item x="699"/>
        <item x="54"/>
        <item x="355"/>
        <item x="177"/>
        <item x="797"/>
        <item x="364"/>
        <item x="405"/>
        <item x="814"/>
        <item x="595"/>
        <item x="298"/>
        <item x="138"/>
        <item x="496"/>
        <item x="554"/>
        <item x="713"/>
        <item x="600"/>
        <item x="186"/>
        <item x="169"/>
        <item x="265"/>
        <item x="295"/>
        <item x="678"/>
        <item x="703"/>
        <item x="534"/>
        <item x="422"/>
        <item x="799"/>
        <item x="531"/>
        <item x="466"/>
        <item x="572"/>
        <item x="28"/>
        <item x="608"/>
        <item x="690"/>
        <item x="589"/>
        <item x="758"/>
        <item x="423"/>
        <item x="357"/>
        <item x="727"/>
        <item x="212"/>
        <item x="463"/>
        <item x="837"/>
        <item x="344"/>
        <item x="226"/>
        <item x="18"/>
        <item x="360"/>
        <item x="338"/>
        <item x="645"/>
        <item x="533"/>
        <item x="308"/>
        <item x="175"/>
        <item x="359"/>
        <item x="524"/>
        <item x="76"/>
        <item x="759"/>
        <item x="180"/>
        <item x="386"/>
        <item x="769"/>
        <item x="351"/>
        <item x="121"/>
        <item x="2"/>
        <item x="640"/>
        <item x="607"/>
        <item x="584"/>
        <item x="115"/>
        <item x="798"/>
        <item x="580"/>
        <item x="384"/>
        <item x="223"/>
        <item x="752"/>
        <item x="249"/>
        <item x="745"/>
        <item x="19"/>
        <item x="63"/>
        <item x="582"/>
        <item x="558"/>
        <item x="581"/>
        <item x="785"/>
        <item x="102"/>
        <item x="860"/>
        <item x="749"/>
        <item x="60"/>
        <item x="133"/>
        <item x="79"/>
        <item x="29"/>
        <item x="574"/>
        <item x="793"/>
        <item x="195"/>
        <item x="90"/>
        <item x="88"/>
        <item x="520"/>
        <item x="829"/>
        <item x="529"/>
        <item x="468"/>
        <item x="805"/>
        <item x="576"/>
        <item x="280"/>
        <item x="406"/>
        <item x="751"/>
        <item x="775"/>
        <item x="184"/>
        <item x="387"/>
        <item x="695"/>
        <item x="368"/>
        <item x="847"/>
        <item x="127"/>
        <item x="833"/>
        <item x="716"/>
        <item x="730"/>
        <item x="40"/>
        <item x="10"/>
        <item x="771"/>
        <item x="707"/>
        <item x="361"/>
        <item x="530"/>
        <item x="64"/>
        <item x="513"/>
        <item x="843"/>
        <item x="506"/>
        <item x="515"/>
        <item x="77"/>
        <item x="122"/>
        <item x="551"/>
        <item x="140"/>
        <item x="684"/>
        <item x="396"/>
        <item x="185"/>
        <item x="402"/>
        <item x="108"/>
        <item x="315"/>
        <item x="831"/>
        <item x="477"/>
        <item x="522"/>
        <item x="502"/>
        <item x="615"/>
        <item x="369"/>
        <item x="205"/>
        <item x="849"/>
        <item x="282"/>
        <item x="605"/>
        <item x="228"/>
        <item x="686"/>
        <item x="613"/>
        <item x="794"/>
        <item x="567"/>
        <item x="62"/>
        <item x="199"/>
        <item x="148"/>
        <item x="505"/>
        <item x="568"/>
        <item x="153"/>
        <item x="450"/>
        <item x="16"/>
        <item x="842"/>
        <item x="419"/>
        <item x="735"/>
        <item x="755"/>
        <item x="560"/>
        <item x="424"/>
        <item x="559"/>
        <item x="586"/>
        <item x="748"/>
        <item x="183"/>
        <item x="778"/>
        <item x="418"/>
        <item x="8"/>
        <item x="152"/>
        <item x="588"/>
        <item x="817"/>
        <item x="462"/>
        <item x="417"/>
        <item x="210"/>
        <item x="635"/>
        <item x="39"/>
        <item x="4"/>
        <item x="251"/>
        <item x="841"/>
        <item x="731"/>
        <item x="489"/>
        <item x="135"/>
        <item x="255"/>
        <item x="200"/>
        <item x="404"/>
        <item x="840"/>
        <item x="71"/>
        <item x="12"/>
        <item x="139"/>
        <item x="375"/>
        <item x="649"/>
        <item x="517"/>
        <item x="715"/>
        <item x="512"/>
        <item x="622"/>
        <item x="9"/>
        <item x="859"/>
        <item x="862"/>
        <item x="732"/>
        <item x="555"/>
        <item x="624"/>
        <item x="818"/>
        <item x="669"/>
        <item x="13"/>
        <item x="779"/>
        <item x="385"/>
        <item x="532"/>
        <item x="704"/>
        <item x="189"/>
        <item x="864"/>
        <item x="382"/>
        <item x="37"/>
        <item x="675"/>
        <item x="403"/>
        <item x="491"/>
        <item x="541"/>
        <item x="410"/>
        <item x="222"/>
        <item x="227"/>
        <item x="733"/>
        <item x="492"/>
        <item x="863"/>
        <item x="253"/>
        <item x="150"/>
        <item x="836"/>
        <item x="734"/>
        <item x="750"/>
        <item x="612"/>
        <item x="319"/>
        <item x="614"/>
        <item x="527"/>
        <item x="460"/>
        <item x="118"/>
        <item x="768"/>
        <item x="783"/>
        <item x="606"/>
        <item x="578"/>
        <item x="757"/>
        <item x="611"/>
        <item x="682"/>
        <item x="352"/>
        <item x="42"/>
        <item x="146"/>
        <item x="510"/>
        <item x="213"/>
        <item x="500"/>
        <item x="557"/>
        <item x="811"/>
        <item x="822"/>
        <item x="158"/>
        <item x="345"/>
        <item x="826"/>
        <item x="216"/>
        <item x="398"/>
        <item x="151"/>
        <item x="143"/>
        <item x="23"/>
        <item x="444"/>
        <item x="564"/>
        <item x="366"/>
        <item x="479"/>
        <item x="188"/>
        <item x="350"/>
        <item x="80"/>
        <item x="258"/>
        <item x="666"/>
        <item x="5"/>
        <item x="301"/>
        <item x="383"/>
        <item x="111"/>
        <item x="673"/>
        <item x="147"/>
        <item x="724"/>
        <item x="46"/>
        <item x="523"/>
        <item x="31"/>
        <item x="25"/>
        <item x="67"/>
        <item x="321"/>
        <item x="371"/>
        <item x="276"/>
        <item x="87"/>
        <item x="562"/>
        <item x="358"/>
        <item x="86"/>
        <item x="312"/>
        <item x="110"/>
        <item x="834"/>
        <item x="206"/>
        <item x="330"/>
        <item x="428"/>
        <item x="621"/>
        <item x="317"/>
        <item x="441"/>
        <item x="687"/>
        <item x="535"/>
        <item x="116"/>
        <item x="563"/>
        <item x="174"/>
        <item x="438"/>
        <item x="619"/>
        <item x="7"/>
        <item x="791"/>
        <item x="224"/>
        <item x="256"/>
        <item x="516"/>
        <item x="320"/>
        <item x="437"/>
        <item x="777"/>
        <item x="705"/>
        <item x="809"/>
        <item x="617"/>
        <item x="288"/>
        <item x="539"/>
        <item x="6"/>
        <item x="618"/>
        <item x="336"/>
        <item x="221"/>
        <item x="259"/>
        <item x="373"/>
        <item x="454"/>
        <item x="471"/>
        <item x="190"/>
        <item x="117"/>
        <item x="853"/>
        <item x="773"/>
        <item x="14"/>
        <item x="696"/>
        <item x="458"/>
        <item x="392"/>
        <item x="408"/>
        <item x="663"/>
        <item x="313"/>
        <item x="455"/>
        <item x="229"/>
        <item x="469"/>
        <item x="436"/>
        <item x="850"/>
        <item x="327"/>
        <item x="435"/>
        <item x="644"/>
        <item x="325"/>
        <item x="465"/>
        <item x="33"/>
        <item x="546"/>
        <item x="709"/>
        <item x="426"/>
        <item x="53"/>
        <item x="552"/>
        <item x="832"/>
        <item x="714"/>
        <item x="633"/>
        <item x="708"/>
        <item x="425"/>
        <item x="573"/>
        <item x="261"/>
        <item x="202"/>
        <item x="409"/>
        <item x="98"/>
        <item x="453"/>
        <item x="356"/>
        <item x="723"/>
        <item x="61"/>
        <item x="47"/>
        <item x="236"/>
        <item x="252"/>
        <item x="636"/>
        <item x="681"/>
        <item x="215"/>
        <item x="518"/>
        <item x="676"/>
        <item x="70"/>
        <item x="497"/>
        <item x="670"/>
        <item x="161"/>
        <item x="323"/>
        <item x="652"/>
        <item x="427"/>
        <item x="391"/>
        <item x="514"/>
        <item x="761"/>
        <item x="525"/>
        <item x="660"/>
        <item x="163"/>
        <item x="20"/>
        <item x="230"/>
        <item x="15"/>
        <item x="495"/>
        <item x="149"/>
        <item x="828"/>
        <item x="741"/>
        <item x="827"/>
        <item x="706"/>
        <item x="231"/>
        <item x="242"/>
        <item x="394"/>
        <item x="380"/>
        <item x="852"/>
        <item x="171"/>
        <item x="291"/>
        <item x="700"/>
        <item x="593"/>
        <item x="99"/>
        <item x="816"/>
        <item x="159"/>
        <item x="800"/>
        <item x="762"/>
        <item x="377"/>
        <item x="694"/>
        <item x="744"/>
        <item x="58"/>
        <item x="414"/>
        <item x="753"/>
        <item x="264"/>
        <item x="415"/>
        <item x="100"/>
        <item x="232"/>
        <item x="861"/>
        <item x="381"/>
        <item x="623"/>
        <item x="254"/>
        <item x="481"/>
        <item x="647"/>
        <item x="482"/>
        <item x="726"/>
        <item x="648"/>
        <item x="66"/>
        <item x="467"/>
        <item x="702"/>
        <item x="483"/>
        <item x="311"/>
        <item x="348"/>
        <item x="821"/>
        <item x="656"/>
        <item x="620"/>
        <item x="178"/>
        <item x="767"/>
        <item x="303"/>
        <item x="504"/>
        <item x="493"/>
        <item x="340"/>
        <item x="701"/>
        <item x="575"/>
        <item x="284"/>
        <item x="266"/>
        <item x="729"/>
        <item x="322"/>
        <item x="362"/>
        <item x="334"/>
        <item x="433"/>
        <item x="198"/>
        <item x="815"/>
        <item x="804"/>
        <item x="641"/>
        <item x="346"/>
        <item x="390"/>
        <item x="549"/>
        <item x="95"/>
        <item x="112"/>
        <item x="144"/>
        <item x="302"/>
        <item x="784"/>
        <item x="274"/>
        <item x="432"/>
        <item x="156"/>
        <item x="416"/>
        <item x="257"/>
        <item x="547"/>
        <item x="599"/>
        <item x="737"/>
        <item x="277"/>
        <item x="680"/>
        <item x="718"/>
        <item x="52"/>
        <item x="507"/>
        <item x="342"/>
        <item x="27"/>
        <item x="577"/>
        <item x="661"/>
        <item x="719"/>
        <item x="365"/>
        <item x="192"/>
        <item x="639"/>
        <item x="35"/>
        <item x="610"/>
        <item x="746"/>
        <item x="476"/>
        <item x="82"/>
        <item x="449"/>
        <item x="650"/>
        <item x="17"/>
        <item x="333"/>
        <item x="179"/>
        <item x="665"/>
        <item x="430"/>
        <item x="299"/>
        <item x="819"/>
        <item x="658"/>
        <item x="786"/>
        <item x="503"/>
        <item x="211"/>
        <item x="856"/>
        <item x="114"/>
        <item x="457"/>
        <item x="653"/>
        <item x="711"/>
        <item x="488"/>
        <item x="1"/>
        <item x="128"/>
        <item x="241"/>
        <item x="712"/>
        <item x="337"/>
        <item x="310"/>
        <item x="765"/>
        <item x="740"/>
        <item x="191"/>
        <item x="240"/>
        <item x="646"/>
        <item x="668"/>
        <item x="131"/>
        <item x="721"/>
        <item x="566"/>
        <item x="157"/>
        <item x="141"/>
        <item x="300"/>
        <item x="803"/>
        <item x="208"/>
        <item x="393"/>
        <item x="456"/>
        <item x="591"/>
        <item x="592"/>
        <item x="792"/>
        <item x="173"/>
        <item x="238"/>
        <item x="629"/>
        <item x="132"/>
        <item x="142"/>
        <item x="167"/>
        <item x="166"/>
        <item x="217"/>
        <item x="782"/>
        <item x="565"/>
        <item x="725"/>
        <item x="561"/>
        <item x="865"/>
        <item t="default"/>
      </items>
      <autoSortScope>
        <pivotArea dataOnly="0" outline="0" fieldPosition="0">
          <references count="1">
            <reference field="4294967294" count="1" selected="0">
              <x v="0"/>
            </reference>
          </references>
        </pivotArea>
      </autoSortScope>
    </pivotField>
    <pivotField showAll="0"/>
    <pivotField showAll="0"/>
    <pivotField numFmtId="167" showAll="0">
      <items count="8">
        <item x="6"/>
        <item x="0"/>
        <item x="1"/>
        <item x="2"/>
        <item x="3"/>
        <item x="4"/>
        <item x="5"/>
        <item t="default"/>
      </items>
    </pivotField>
    <pivotField numFmtId="166" showAll="0">
      <items count="8">
        <item x="6"/>
        <item x="0"/>
        <item x="1"/>
        <item x="2"/>
        <item x="3"/>
        <item x="4"/>
        <item x="5"/>
        <item t="default"/>
      </items>
    </pivotField>
    <pivotField showAll="0">
      <items count="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showAll="0"/>
    <pivotField showAll="0"/>
    <pivotField showAll="0"/>
    <pivotField showAll="0"/>
    <pivotField showAll="0"/>
    <pivotField showAll="0"/>
    <pivotField showAll="0"/>
    <pivotField showAll="0"/>
    <pivotField showAll="0"/>
    <pivotField showAll="0">
      <items count="6">
        <item x="1"/>
        <item x="3"/>
        <item x="0"/>
        <item x="2"/>
        <item x="4"/>
        <item t="default"/>
      </items>
    </pivotField>
    <pivotField numFmtId="171" showAll="0"/>
    <pivotField showAll="0"/>
    <pivotField numFmtId="164" showAll="0"/>
    <pivotField showAll="0">
      <items count="29">
        <item x="27"/>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dataField="1" showAll="0"/>
    <pivotField numFmtId="1" showAll="0"/>
    <pivotField showAll="0"/>
    <pivotField showAll="0">
      <items count="3">
        <item x="0"/>
        <item x="1"/>
        <item t="default"/>
      </items>
    </pivotField>
  </pivotFields>
  <rowFields count="1">
    <field x="15"/>
  </rowFields>
  <rowItems count="50">
    <i>
      <x v="3"/>
    </i>
    <i>
      <x v="41"/>
    </i>
    <i>
      <x v="8"/>
    </i>
    <i>
      <x v="11"/>
    </i>
    <i>
      <x v="30"/>
    </i>
    <i>
      <x v="33"/>
    </i>
    <i>
      <x v="20"/>
    </i>
    <i>
      <x v="19"/>
    </i>
    <i>
      <x v="28"/>
    </i>
    <i>
      <x v="44"/>
    </i>
    <i>
      <x v="45"/>
    </i>
    <i>
      <x v="12"/>
    </i>
    <i>
      <x v="17"/>
    </i>
    <i>
      <x v="21"/>
    </i>
    <i>
      <x v="9"/>
    </i>
    <i>
      <x v="40"/>
    </i>
    <i>
      <x v="36"/>
    </i>
    <i>
      <x v="47"/>
    </i>
    <i>
      <x v="4"/>
    </i>
    <i>
      <x v="31"/>
    </i>
    <i>
      <x v="18"/>
    </i>
    <i>
      <x v="42"/>
    </i>
    <i>
      <x v="5"/>
    </i>
    <i>
      <x v="23"/>
    </i>
    <i>
      <x v="13"/>
    </i>
    <i>
      <x v="14"/>
    </i>
    <i>
      <x v="1"/>
    </i>
    <i>
      <x v="2"/>
    </i>
    <i>
      <x v="35"/>
    </i>
    <i>
      <x v="38"/>
    </i>
    <i>
      <x v="15"/>
    </i>
    <i>
      <x v="10"/>
    </i>
    <i>
      <x/>
    </i>
    <i>
      <x v="22"/>
    </i>
    <i>
      <x v="16"/>
    </i>
    <i>
      <x v="25"/>
    </i>
    <i>
      <x v="27"/>
    </i>
    <i>
      <x v="34"/>
    </i>
    <i>
      <x v="43"/>
    </i>
    <i>
      <x v="29"/>
    </i>
    <i>
      <x v="26"/>
    </i>
    <i>
      <x v="24"/>
    </i>
    <i>
      <x v="46"/>
    </i>
    <i>
      <x v="37"/>
    </i>
    <i>
      <x v="7"/>
    </i>
    <i>
      <x v="39"/>
    </i>
    <i>
      <x v="48"/>
    </i>
    <i>
      <x v="32"/>
    </i>
    <i>
      <x v="6"/>
    </i>
    <i t="grand">
      <x/>
    </i>
  </rowItems>
  <colItems count="1">
    <i/>
  </colItems>
  <dataFields count="1">
    <dataField name="Sum of Unique Customers" fld="3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506432C-ED4A-4D68-8D9D-4B9CEEFF2329}" name="PivotTable23" cacheId="4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59:C60" firstHeaderRow="1" firstDataRow="1" firstDataCol="0"/>
  <pivotFields count="42">
    <pivotField showAll="0"/>
    <pivotField showAll="0"/>
    <pivotField showAll="0">
      <items count="7">
        <item x="0"/>
        <item x="1"/>
        <item x="2"/>
        <item x="4"/>
        <item x="3"/>
        <item x="5"/>
        <item t="default"/>
      </items>
    </pivotField>
    <pivotField showAll="0"/>
    <pivotField showAll="0"/>
    <pivotField showAll="0"/>
    <pivotField showAll="0">
      <items count="5">
        <item x="0"/>
        <item x="2"/>
        <item x="1"/>
        <item h="1" x="3"/>
        <item t="default"/>
      </items>
    </pivotField>
    <pivotField showAll="0">
      <items count="6">
        <item x="1"/>
        <item x="3"/>
        <item x="2"/>
        <item x="0"/>
        <item x="4"/>
        <item t="default"/>
      </items>
    </pivotField>
    <pivotField showAll="0"/>
    <pivotField showAll="0"/>
    <pivotField showAll="0"/>
    <pivotField showAll="0"/>
    <pivotField showAll="0"/>
    <pivotField showAll="0"/>
    <pivotField showAll="0">
      <items count="6">
        <item x="1"/>
        <item x="3"/>
        <item x="0"/>
        <item x="2"/>
        <item x="4"/>
        <item t="default"/>
      </items>
    </pivotField>
    <pivotField showAll="0"/>
    <pivotField showAll="0"/>
    <pivotField showAll="0"/>
    <pivotField showAll="0"/>
    <pivotField numFmtId="167" showAll="0">
      <items count="8">
        <item x="6"/>
        <item x="0"/>
        <item x="1"/>
        <item x="2"/>
        <item x="3"/>
        <item x="4"/>
        <item x="5"/>
        <item t="default"/>
      </items>
    </pivotField>
    <pivotField numFmtId="166" showAll="0">
      <items count="8">
        <item x="6"/>
        <item x="0"/>
        <item x="1"/>
        <item x="2"/>
        <item x="3"/>
        <item x="4"/>
        <item x="5"/>
        <item t="default"/>
      </items>
    </pivotField>
    <pivotField showAll="0">
      <items count="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showAll="0"/>
    <pivotField showAll="0"/>
    <pivotField showAll="0"/>
    <pivotField showAll="0"/>
    <pivotField showAll="0"/>
    <pivotField dataField="1" showAll="0"/>
    <pivotField showAll="0"/>
    <pivotField showAll="0"/>
    <pivotField showAll="0"/>
    <pivotField showAll="0">
      <items count="6">
        <item x="1"/>
        <item x="3"/>
        <item x="0"/>
        <item x="2"/>
        <item x="4"/>
        <item t="default"/>
      </items>
    </pivotField>
    <pivotField numFmtId="171" showAll="0"/>
    <pivotField showAll="0"/>
    <pivotField numFmtId="164" showAll="0"/>
    <pivotField showAll="0">
      <items count="29">
        <item x="27"/>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multipleItemSelectionAllowed="1" showAll="0">
      <items count="3">
        <item x="1"/>
        <item x="0"/>
        <item t="default"/>
      </items>
    </pivotField>
    <pivotField showAll="0">
      <items count="3">
        <item x="0"/>
        <item x="1"/>
        <item t="default"/>
      </items>
    </pivotField>
  </pivotFields>
  <rowItems count="1">
    <i/>
  </rowItems>
  <colItems count="1">
    <i/>
  </colItems>
  <dataFields count="1">
    <dataField name="Sum of Quantity ordered new" fld="27" baseField="0" baseItem="0"/>
  </dataFields>
  <formats count="3">
    <format dxfId="17">
      <pivotArea outline="0" collapsedLevelsAreSubtotals="1" fieldPosition="0"/>
    </format>
    <format dxfId="18">
      <pivotArea field="2" type="button" dataOnly="0" labelOnly="1" outline="0"/>
    </format>
    <format dxfId="19">
      <pivotArea dataOnly="0" labelOnly="1" grandCol="1" outline="0" fieldPosition="0"/>
    </format>
  </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ABB50C6-D4DB-47E3-B6E3-8A50A5C05D83}" name="PivotTable22" cacheId="4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50:G56" firstHeaderRow="1" firstDataRow="2" firstDataCol="1"/>
  <pivotFields count="42">
    <pivotField showAll="0"/>
    <pivotField showAll="0"/>
    <pivotField showAll="0">
      <items count="7">
        <item x="0"/>
        <item x="1"/>
        <item x="2"/>
        <item x="4"/>
        <item x="3"/>
        <item x="5"/>
        <item t="default"/>
      </items>
    </pivotField>
    <pivotField showAll="0"/>
    <pivotField showAll="0"/>
    <pivotField dataField="1" showAll="0"/>
    <pivotField axis="axisCol" showAll="0">
      <items count="5">
        <item x="0"/>
        <item x="2"/>
        <item x="1"/>
        <item h="1" x="3"/>
        <item t="default"/>
      </items>
    </pivotField>
    <pivotField showAll="0">
      <items count="6">
        <item x="1"/>
        <item x="3"/>
        <item x="2"/>
        <item x="0"/>
        <item x="4"/>
        <item t="default"/>
      </items>
    </pivotField>
    <pivotField showAll="0"/>
    <pivotField showAll="0"/>
    <pivotField showAll="0"/>
    <pivotField showAll="0"/>
    <pivotField showAll="0"/>
    <pivotField showAll="0"/>
    <pivotField axis="axisRow" showAll="0">
      <items count="6">
        <item x="1"/>
        <item x="3"/>
        <item x="0"/>
        <item x="2"/>
        <item x="4"/>
        <item t="default"/>
      </items>
    </pivotField>
    <pivotField showAll="0"/>
    <pivotField showAll="0"/>
    <pivotField showAll="0"/>
    <pivotField showAll="0"/>
    <pivotField numFmtId="167" showAll="0">
      <items count="8">
        <item x="6"/>
        <item x="0"/>
        <item x="1"/>
        <item x="2"/>
        <item x="3"/>
        <item x="4"/>
        <item x="5"/>
        <item t="default"/>
      </items>
    </pivotField>
    <pivotField numFmtId="166" showAll="0">
      <items count="8">
        <item x="6"/>
        <item x="0"/>
        <item x="1"/>
        <item x="2"/>
        <item x="3"/>
        <item x="4"/>
        <item x="5"/>
        <item t="default"/>
      </items>
    </pivotField>
    <pivotField showAll="0">
      <items count="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showAll="0"/>
    <pivotField showAll="0"/>
    <pivotField showAll="0"/>
    <pivotField showAll="0"/>
    <pivotField showAll="0"/>
    <pivotField showAll="0"/>
    <pivotField showAll="0"/>
    <pivotField showAll="0"/>
    <pivotField showAll="0"/>
    <pivotField showAll="0">
      <items count="6">
        <item x="1"/>
        <item x="3"/>
        <item x="0"/>
        <item x="2"/>
        <item x="4"/>
        <item t="default"/>
      </items>
    </pivotField>
    <pivotField numFmtId="171" showAll="0"/>
    <pivotField showAll="0"/>
    <pivotField numFmtId="164" showAll="0"/>
    <pivotField showAll="0">
      <items count="29">
        <item x="27"/>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multipleItemSelectionAllowed="1" showAll="0">
      <items count="3">
        <item x="1"/>
        <item x="0"/>
        <item t="default"/>
      </items>
    </pivotField>
    <pivotField showAll="0">
      <items count="3">
        <item x="0"/>
        <item x="1"/>
        <item t="default"/>
      </items>
    </pivotField>
  </pivotFields>
  <rowFields count="1">
    <field x="14"/>
  </rowFields>
  <rowItems count="5">
    <i>
      <x/>
    </i>
    <i>
      <x v="1"/>
    </i>
    <i>
      <x v="2"/>
    </i>
    <i>
      <x v="3"/>
    </i>
    <i t="grand">
      <x/>
    </i>
  </rowItems>
  <colFields count="1">
    <field x="6"/>
  </colFields>
  <colItems count="4">
    <i>
      <x/>
    </i>
    <i>
      <x v="1"/>
    </i>
    <i>
      <x v="2"/>
    </i>
    <i t="grand">
      <x/>
    </i>
  </colItems>
  <dataFields count="1">
    <dataField name="Average of Shipping Cost" fld="5" subtotal="average" baseField="14" baseItem="0"/>
  </dataFields>
  <formats count="4">
    <format dxfId="20">
      <pivotArea outline="0" collapsedLevelsAreSubtotals="1" fieldPosition="0"/>
    </format>
    <format dxfId="21">
      <pivotArea field="2" type="button" dataOnly="0" labelOnly="1" outline="0"/>
    </format>
    <format dxfId="22">
      <pivotArea dataOnly="0" labelOnly="1" fieldPosition="0">
        <references count="1">
          <reference field="6" count="0"/>
        </references>
      </pivotArea>
    </format>
    <format dxfId="23">
      <pivotArea dataOnly="0" labelOnly="1" grandCol="1" outline="0" fieldPosition="0"/>
    </format>
  </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D026C88-CFFF-4A44-8EAC-40C313C1435C}" name="PivotTable19" cacheId="4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41:G48" firstHeaderRow="1" firstDataRow="2" firstDataCol="1"/>
  <pivotFields count="42">
    <pivotField showAll="0"/>
    <pivotField showAll="0"/>
    <pivotField axis="axisRow" showAll="0">
      <items count="7">
        <item x="0"/>
        <item x="1"/>
        <item x="2"/>
        <item x="4"/>
        <item x="3"/>
        <item x="5"/>
        <item t="default"/>
      </items>
    </pivotField>
    <pivotField showAll="0"/>
    <pivotField showAll="0"/>
    <pivotField showAll="0"/>
    <pivotField axis="axisCol" showAll="0">
      <items count="5">
        <item x="0"/>
        <item x="2"/>
        <item x="1"/>
        <item h="1" x="3"/>
        <item t="default"/>
      </items>
    </pivotField>
    <pivotField showAll="0">
      <items count="6">
        <item x="1"/>
        <item x="3"/>
        <item x="2"/>
        <item x="0"/>
        <item x="4"/>
        <item t="default"/>
      </items>
    </pivotField>
    <pivotField showAll="0"/>
    <pivotField showAll="0"/>
    <pivotField showAll="0"/>
    <pivotField showAll="0"/>
    <pivotField showAll="0"/>
    <pivotField showAll="0"/>
    <pivotField showAll="0">
      <items count="6">
        <item x="1"/>
        <item x="3"/>
        <item x="0"/>
        <item x="2"/>
        <item x="4"/>
        <item t="default"/>
      </items>
    </pivotField>
    <pivotField showAll="0"/>
    <pivotField showAll="0"/>
    <pivotField showAll="0"/>
    <pivotField showAll="0"/>
    <pivotField numFmtId="167" showAll="0">
      <items count="8">
        <item x="6"/>
        <item x="0"/>
        <item x="1"/>
        <item x="2"/>
        <item x="3"/>
        <item x="4"/>
        <item x="5"/>
        <item t="default"/>
      </items>
    </pivotField>
    <pivotField numFmtId="166" showAll="0">
      <items count="8">
        <item x="6"/>
        <item x="0"/>
        <item x="1"/>
        <item x="2"/>
        <item x="3"/>
        <item x="4"/>
        <item x="5"/>
        <item t="default"/>
      </items>
    </pivotField>
    <pivotField showAll="0">
      <items count="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showAll="0"/>
    <pivotField showAll="0"/>
    <pivotField showAll="0"/>
    <pivotField showAll="0"/>
    <pivotField showAll="0"/>
    <pivotField showAll="0"/>
    <pivotField showAll="0"/>
    <pivotField showAll="0"/>
    <pivotField showAll="0"/>
    <pivotField showAll="0">
      <items count="6">
        <item x="1"/>
        <item x="3"/>
        <item x="0"/>
        <item x="2"/>
        <item x="4"/>
        <item t="default"/>
      </items>
    </pivotField>
    <pivotField dataField="1" numFmtId="171" showAll="0"/>
    <pivotField showAll="0"/>
    <pivotField numFmtId="164" showAll="0"/>
    <pivotField showAll="0">
      <items count="29">
        <item x="27"/>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multipleItemSelectionAllowed="1" showAll="0">
      <items count="3">
        <item x="1"/>
        <item x="0"/>
        <item t="default"/>
      </items>
    </pivotField>
    <pivotField showAll="0">
      <items count="3">
        <item x="0"/>
        <item x="1"/>
        <item t="default"/>
      </items>
    </pivotField>
  </pivotFields>
  <rowFields count="1">
    <field x="2"/>
  </rowFields>
  <rowItems count="6">
    <i>
      <x/>
    </i>
    <i>
      <x v="1"/>
    </i>
    <i>
      <x v="2"/>
    </i>
    <i>
      <x v="3"/>
    </i>
    <i>
      <x v="4"/>
    </i>
    <i t="grand">
      <x/>
    </i>
  </rowItems>
  <colFields count="1">
    <field x="6"/>
  </colFields>
  <colItems count="4">
    <i>
      <x/>
    </i>
    <i>
      <x v="1"/>
    </i>
    <i>
      <x v="2"/>
    </i>
    <i t="grand">
      <x/>
    </i>
  </colItems>
  <dataFields count="1">
    <dataField name="Average of Order fullfillment time" fld="32" subtotal="average" baseField="6" baseItem="0" numFmtId="180"/>
  </dataFields>
  <formats count="7">
    <format dxfId="24">
      <pivotArea outline="0" fieldPosition="0">
        <references count="1">
          <reference field="4294967294" count="1">
            <x v="0"/>
          </reference>
        </references>
      </pivotArea>
    </format>
    <format dxfId="25">
      <pivotArea outline="0" collapsedLevelsAreSubtotals="1" fieldPosition="0"/>
    </format>
    <format dxfId="26">
      <pivotArea collapsedLevelsAreSubtotals="1" fieldPosition="0">
        <references count="1">
          <reference field="2" count="5">
            <x v="0"/>
            <x v="1"/>
            <x v="2"/>
            <x v="3"/>
            <x v="4"/>
          </reference>
        </references>
      </pivotArea>
    </format>
    <format dxfId="27">
      <pivotArea field="2" type="button" dataOnly="0" labelOnly="1" outline="0" axis="axisRow" fieldPosition="0"/>
    </format>
    <format dxfId="28">
      <pivotArea dataOnly="0" labelOnly="1" fieldPosition="0">
        <references count="1">
          <reference field="2" count="5">
            <x v="0"/>
            <x v="1"/>
            <x v="2"/>
            <x v="3"/>
            <x v="4"/>
          </reference>
        </references>
      </pivotArea>
    </format>
    <format dxfId="29">
      <pivotArea dataOnly="0" labelOnly="1" fieldPosition="0">
        <references count="1">
          <reference field="6" count="0"/>
        </references>
      </pivotArea>
    </format>
    <format dxfId="30">
      <pivotArea dataOnly="0" labelOnly="1" grandCol="1" outline="0" fieldPosition="0"/>
    </format>
  </formats>
  <chartFormats count="4">
    <chartFormat chart="3" format="11" series="1">
      <pivotArea type="data" outline="0" fieldPosition="0">
        <references count="2">
          <reference field="4294967294" count="1" selected="0">
            <x v="0"/>
          </reference>
          <reference field="6" count="1" selected="0">
            <x v="0"/>
          </reference>
        </references>
      </pivotArea>
    </chartFormat>
    <chartFormat chart="3" format="12" series="1">
      <pivotArea type="data" outline="0" fieldPosition="0">
        <references count="2">
          <reference field="4294967294" count="1" selected="0">
            <x v="0"/>
          </reference>
          <reference field="6" count="1" selected="0">
            <x v="1"/>
          </reference>
        </references>
      </pivotArea>
    </chartFormat>
    <chartFormat chart="3" format="13" series="1">
      <pivotArea type="data" outline="0" fieldPosition="0">
        <references count="2">
          <reference field="4294967294" count="1" selected="0">
            <x v="0"/>
          </reference>
          <reference field="6" count="1" selected="0">
            <x v="2"/>
          </reference>
        </references>
      </pivotArea>
    </chartFormat>
    <chartFormat chart="3" format="14" series="1">
      <pivotArea type="data" outline="0" fieldPosition="0">
        <references count="2">
          <reference field="4294967294" count="1" selected="0">
            <x v="0"/>
          </reference>
          <reference field="6" count="1" selected="0">
            <x v="3"/>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B27B2A75-BDA6-476B-970B-013414969403}" name="PivotTable18" cacheId="44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
  <location ref="C33:F39" firstHeaderRow="1" firstDataRow="3" firstDataCol="1"/>
  <pivotFields count="42">
    <pivotField showAll="0"/>
    <pivotField showAll="0"/>
    <pivotField showAll="0">
      <items count="7">
        <item x="0"/>
        <item x="1"/>
        <item x="2"/>
        <item x="4"/>
        <item x="3"/>
        <item x="5"/>
        <item t="default"/>
      </items>
    </pivotField>
    <pivotField showAll="0"/>
    <pivotField showAll="0"/>
    <pivotField showAll="0"/>
    <pivotField axis="axisRow" showAll="0">
      <items count="5">
        <item x="0"/>
        <item x="2"/>
        <item x="1"/>
        <item h="1" x="3"/>
        <item t="default"/>
      </items>
    </pivotField>
    <pivotField showAll="0">
      <items count="6">
        <item x="1"/>
        <item x="3"/>
        <item x="2"/>
        <item x="0"/>
        <item x="4"/>
        <item t="default"/>
      </items>
    </pivotField>
    <pivotField axis="axisCol"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numFmtId="167" showAll="0">
      <items count="8">
        <item x="6"/>
        <item x="0"/>
        <item x="1"/>
        <item x="2"/>
        <item x="3"/>
        <item x="4"/>
        <item x="5"/>
        <item t="default"/>
      </items>
    </pivotField>
    <pivotField numFmtId="166" showAll="0">
      <items count="8">
        <item x="6"/>
        <item x="0"/>
        <item x="1"/>
        <item x="2"/>
        <item x="3"/>
        <item x="4"/>
        <item x="5"/>
        <item t="default"/>
      </items>
    </pivotField>
    <pivotField showAll="0">
      <items count="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showAll="0"/>
    <pivotField showAll="0"/>
    <pivotField showAll="0"/>
    <pivotField showAll="0"/>
    <pivotField showAll="0"/>
    <pivotField showAll="0"/>
    <pivotField showAll="0"/>
    <pivotField dataField="1" showAll="0">
      <items count="1360">
        <item x="1278"/>
        <item x="606"/>
        <item x="1065"/>
        <item x="962"/>
        <item x="416"/>
        <item x="1053"/>
        <item x="313"/>
        <item x="950"/>
        <item x="1310"/>
        <item x="1078"/>
        <item x="735"/>
        <item x="986"/>
        <item x="758"/>
        <item x="1045"/>
        <item x="1270"/>
        <item x="1288"/>
        <item x="979"/>
        <item x="904"/>
        <item x="20"/>
        <item x="819"/>
        <item x="623"/>
        <item x="1020"/>
        <item x="760"/>
        <item x="10"/>
        <item x="222"/>
        <item x="763"/>
        <item x="319"/>
        <item x="831"/>
        <item x="608"/>
        <item x="1341"/>
        <item x="16"/>
        <item x="893"/>
        <item x="1232"/>
        <item x="70"/>
        <item x="366"/>
        <item x="897"/>
        <item x="1070"/>
        <item x="731"/>
        <item x="370"/>
        <item x="85"/>
        <item x="461"/>
        <item x="782"/>
        <item x="397"/>
        <item x="600"/>
        <item x="230"/>
        <item x="1204"/>
        <item x="271"/>
        <item x="81"/>
        <item x="475"/>
        <item x="294"/>
        <item x="1055"/>
        <item x="350"/>
        <item x="326"/>
        <item x="1175"/>
        <item x="135"/>
        <item x="702"/>
        <item x="895"/>
        <item x="593"/>
        <item x="107"/>
        <item x="557"/>
        <item x="263"/>
        <item x="1189"/>
        <item x="1215"/>
        <item x="839"/>
        <item x="43"/>
        <item x="796"/>
        <item x="1246"/>
        <item x="183"/>
        <item x="551"/>
        <item x="196"/>
        <item x="437"/>
        <item x="1173"/>
        <item x="26"/>
        <item x="381"/>
        <item x="234"/>
        <item x="1028"/>
        <item x="673"/>
        <item x="98"/>
        <item x="632"/>
        <item x="287"/>
        <item x="192"/>
        <item x="291"/>
        <item x="1178"/>
        <item x="739"/>
        <item x="1349"/>
        <item x="13"/>
        <item x="128"/>
        <item x="364"/>
        <item x="1134"/>
        <item x="24"/>
        <item x="559"/>
        <item x="411"/>
        <item x="257"/>
        <item x="933"/>
        <item x="1185"/>
        <item x="1219"/>
        <item x="1242"/>
        <item x="242"/>
        <item x="1353"/>
        <item x="75"/>
        <item x="865"/>
        <item x="977"/>
        <item x="356"/>
        <item x="1017"/>
        <item x="752"/>
        <item x="1294"/>
        <item x="1074"/>
        <item x="171"/>
        <item x="309"/>
        <item x="946"/>
        <item x="879"/>
        <item x="920"/>
        <item x="262"/>
        <item x="1188"/>
        <item x="728"/>
        <item x="1080"/>
        <item x="150"/>
        <item x="825"/>
        <item x="333"/>
        <item x="454"/>
        <item x="871"/>
        <item x="1211"/>
        <item x="360"/>
        <item x="691"/>
        <item x="889"/>
        <item x="170"/>
        <item x="716"/>
        <item x="630"/>
        <item x="305"/>
        <item x="1227"/>
        <item x="677"/>
        <item x="486"/>
        <item x="258"/>
        <item x="910"/>
        <item x="327"/>
        <item x="406"/>
        <item x="1181"/>
        <item x="255"/>
        <item x="385"/>
        <item x="369"/>
        <item x="1124"/>
        <item x="1139"/>
        <item x="208"/>
        <item x="642"/>
        <item x="784"/>
        <item x="1200"/>
        <item x="1338"/>
        <item x="71"/>
        <item x="832"/>
        <item x="1115"/>
        <item x="665"/>
        <item x="705"/>
        <item x="850"/>
        <item x="33"/>
        <item x="159"/>
        <item x="15"/>
        <item x="683"/>
        <item x="1166"/>
        <item x="1250"/>
        <item x="528"/>
        <item x="452"/>
        <item x="675"/>
        <item x="827"/>
        <item x="433"/>
        <item x="479"/>
        <item x="727"/>
        <item x="39"/>
        <item x="63"/>
        <item x="151"/>
        <item x="790"/>
        <item x="1187"/>
        <item x="619"/>
        <item x="777"/>
        <item x="797"/>
        <item x="200"/>
        <item x="225"/>
        <item x="1308"/>
        <item x="290"/>
        <item x="54"/>
        <item x="142"/>
        <item x="1158"/>
        <item x="974"/>
        <item x="113"/>
        <item x="1248"/>
        <item x="286"/>
        <item x="824"/>
        <item x="247"/>
        <item x="826"/>
        <item x="792"/>
        <item x="983"/>
        <item x="1120"/>
        <item x="42"/>
        <item x="1087"/>
        <item x="1273"/>
        <item x="243"/>
        <item x="273"/>
        <item x="32"/>
        <item x="323"/>
        <item x="653"/>
        <item x="843"/>
        <item x="769"/>
        <item x="245"/>
        <item x="692"/>
        <item x="1108"/>
        <item x="425"/>
        <item x="681"/>
        <item x="30"/>
        <item x="279"/>
        <item x="1022"/>
        <item x="342"/>
        <item x="1183"/>
        <item x="1029"/>
        <item x="198"/>
        <item x="46"/>
        <item x="885"/>
        <item x="1008"/>
        <item x="129"/>
        <item x="172"/>
        <item x="649"/>
        <item x="694"/>
        <item x="912"/>
        <item x="1291"/>
        <item x="1316"/>
        <item x="859"/>
        <item x="1244"/>
        <item x="592"/>
        <item x="231"/>
        <item x="417"/>
        <item x="820"/>
        <item x="1279"/>
        <item x="158"/>
        <item x="1097"/>
        <item x="1265"/>
        <item x="292"/>
        <item x="617"/>
        <item x="4"/>
        <item x="1252"/>
        <item x="40"/>
        <item x="99"/>
        <item x="223"/>
        <item x="240"/>
        <item x="1213"/>
        <item x="236"/>
        <item x="45"/>
        <item x="84"/>
        <item x="168"/>
        <item x="140"/>
        <item x="373"/>
        <item x="562"/>
        <item x="1214"/>
        <item x="1281"/>
        <item x="605"/>
        <item x="213"/>
        <item x="137"/>
        <item x="905"/>
        <item x="34"/>
        <item x="36"/>
        <item x="647"/>
        <item x="1147"/>
        <item x="436"/>
        <item x="376"/>
        <item x="500"/>
        <item x="1274"/>
        <item x="1155"/>
        <item x="1056"/>
        <item x="1347"/>
        <item x="1066"/>
        <item x="521"/>
        <item x="1277"/>
        <item x="586"/>
        <item x="793"/>
        <item x="785"/>
        <item x="443"/>
        <item x="1272"/>
        <item x="628"/>
        <item x="773"/>
        <item x="355"/>
        <item x="812"/>
        <item x="1287"/>
        <item x="1035"/>
        <item x="120"/>
        <item x="708"/>
        <item x="1343"/>
        <item x="415"/>
        <item x="97"/>
        <item x="80"/>
        <item x="345"/>
        <item x="254"/>
        <item x="854"/>
        <item x="1081"/>
        <item x="883"/>
        <item x="217"/>
        <item x="446"/>
        <item x="1253"/>
        <item x="441"/>
        <item x="1142"/>
        <item x="544"/>
        <item x="447"/>
        <item x="93"/>
        <item x="472"/>
        <item x="512"/>
        <item x="37"/>
        <item x="384"/>
        <item x="1184"/>
        <item x="132"/>
        <item x="466"/>
        <item x="704"/>
        <item x="845"/>
        <item x="1116"/>
        <item x="215"/>
        <item x="233"/>
        <item x="422"/>
        <item x="289"/>
        <item x="1261"/>
        <item x="1136"/>
        <item x="945"/>
        <item x="611"/>
        <item x="896"/>
        <item x="961"/>
        <item x="266"/>
        <item x="732"/>
        <item x="768"/>
        <item x="848"/>
        <item x="1141"/>
        <item x="221"/>
        <item x="1112"/>
        <item x="814"/>
        <item x="886"/>
        <item x="1196"/>
        <item x="316"/>
        <item x="1001"/>
        <item x="741"/>
        <item x="1099"/>
        <item x="49"/>
        <item x="666"/>
        <item x="967"/>
        <item x="88"/>
        <item x="555"/>
        <item x="308"/>
        <item x="293"/>
        <item x="138"/>
        <item x="1305"/>
        <item x="418"/>
        <item x="491"/>
        <item x="935"/>
        <item x="1037"/>
        <item x="1203"/>
        <item x="1286"/>
        <item x="324"/>
        <item x="76"/>
        <item x="698"/>
        <item x="1068"/>
        <item x="504"/>
        <item x="1293"/>
        <item x="1044"/>
        <item x="340"/>
        <item x="767"/>
        <item x="1002"/>
        <item x="1128"/>
        <item x="1255"/>
        <item x="603"/>
        <item x="1038"/>
        <item x="533"/>
        <item x="1150"/>
        <item x="1284"/>
        <item x="509"/>
        <item x="1280"/>
        <item x="336"/>
        <item x="359"/>
        <item x="894"/>
        <item x="106"/>
        <item x="781"/>
        <item x="160"/>
        <item x="207"/>
        <item x="1125"/>
        <item x="695"/>
        <item x="844"/>
        <item x="1085"/>
        <item x="1348"/>
        <item x="187"/>
        <item x="353"/>
        <item x="535"/>
        <item x="349"/>
        <item x="928"/>
        <item x="1138"/>
        <item x="35"/>
        <item x="636"/>
        <item x="404"/>
        <item x="652"/>
        <item x="841"/>
        <item x="1003"/>
        <item x="52"/>
        <item x="317"/>
        <item x="488"/>
        <item x="1237"/>
        <item x="390"/>
        <item x="400"/>
        <item x="881"/>
        <item x="402"/>
        <item x="564"/>
        <item x="1292"/>
        <item x="267"/>
        <item x="964"/>
        <item x="1259"/>
        <item x="73"/>
        <item x="396"/>
        <item x="1180"/>
        <item x="799"/>
        <item x="211"/>
        <item x="584"/>
        <item x="363"/>
        <item x="53"/>
        <item x="330"/>
        <item x="166"/>
        <item x="615"/>
        <item x="1356"/>
        <item x="1109"/>
        <item x="762"/>
        <item x="261"/>
        <item x="575"/>
        <item x="1014"/>
        <item x="1039"/>
        <item x="744"/>
        <item x="1060"/>
        <item x="235"/>
        <item x="980"/>
        <item x="1330"/>
        <item x="337"/>
        <item x="1218"/>
        <item x="244"/>
        <item x="1033"/>
        <item x="395"/>
        <item x="494"/>
        <item x="1198"/>
        <item x="813"/>
        <item x="1049"/>
        <item x="971"/>
        <item x="177"/>
        <item x="420"/>
        <item x="1084"/>
        <item x="1123"/>
        <item x="434"/>
        <item x="1307"/>
        <item x="405"/>
        <item x="926"/>
        <item x="82"/>
        <item x="367"/>
        <item x="1233"/>
        <item x="288"/>
        <item x="459"/>
        <item x="726"/>
        <item x="513"/>
        <item x="949"/>
        <item x="41"/>
        <item x="1143"/>
        <item x="65"/>
        <item x="696"/>
        <item x="973"/>
        <item x="1086"/>
        <item x="1220"/>
        <item x="947"/>
        <item x="174"/>
        <item x="523"/>
        <item x="1249"/>
        <item x="657"/>
        <item x="143"/>
        <item x="428"/>
        <item x="837"/>
        <item x="260"/>
        <item x="563"/>
        <item x="697"/>
        <item x="1327"/>
        <item x="482"/>
        <item x="616"/>
        <item x="737"/>
        <item x="907"/>
        <item x="484"/>
        <item x="988"/>
        <item x="1229"/>
        <item x="817"/>
        <item x="1151"/>
        <item x="656"/>
        <item x="180"/>
        <item x="1239"/>
        <item x="687"/>
        <item x="940"/>
        <item x="28"/>
        <item x="809"/>
        <item x="1159"/>
        <item x="1345"/>
        <item x="627"/>
        <item x="1040"/>
        <item x="0"/>
        <item x="352"/>
        <item x="1322"/>
        <item x="281"/>
        <item x="1160"/>
        <item x="901"/>
        <item x="312"/>
        <item x="693"/>
        <item x="1197"/>
        <item x="531"/>
        <item x="734"/>
        <item x="91"/>
        <item x="173"/>
        <item x="612"/>
        <item x="1193"/>
        <item x="210"/>
        <item x="1240"/>
        <item x="394"/>
        <item x="548"/>
        <item x="587"/>
        <item x="1269"/>
        <item x="438"/>
        <item x="934"/>
        <item x="1340"/>
        <item x="703"/>
        <item x="44"/>
        <item x="1096"/>
        <item x="1000"/>
        <item x="1118"/>
        <item x="471"/>
        <item x="869"/>
        <item x="407"/>
        <item x="601"/>
        <item x="987"/>
        <item x="1176"/>
        <item x="1354"/>
        <item x="228"/>
        <item x="941"/>
        <item x="1009"/>
        <item x="204"/>
        <item x="496"/>
        <item x="1077"/>
        <item x="426"/>
        <item x="775"/>
        <item x="332"/>
        <item x="23"/>
        <item x="295"/>
        <item x="401"/>
        <item x="1149"/>
        <item x="229"/>
        <item x="144"/>
        <item x="1105"/>
        <item x="578"/>
        <item x="1133"/>
        <item x="803"/>
        <item x="965"/>
        <item x="761"/>
        <item x="834"/>
        <item x="538"/>
        <item x="1344"/>
        <item x="66"/>
        <item x="1064"/>
        <item x="655"/>
        <item x="519"/>
        <item x="959"/>
        <item x="771"/>
        <item x="997"/>
        <item x="680"/>
        <item x="717"/>
        <item x="868"/>
        <item x="829"/>
        <item x="1025"/>
        <item x="48"/>
        <item x="1186"/>
        <item x="780"/>
        <item x="599"/>
        <item x="1225"/>
        <item x="74"/>
        <item x="842"/>
        <item x="994"/>
        <item x="119"/>
        <item x="955"/>
        <item x="917"/>
        <item x="362"/>
        <item x="524"/>
        <item x="851"/>
        <item x="1224"/>
        <item x="699"/>
        <item x="1075"/>
        <item x="1130"/>
        <item x="11"/>
        <item x="12"/>
        <item x="256"/>
        <item x="368"/>
        <item x="607"/>
        <item x="919"/>
        <item x="522"/>
        <item x="9"/>
        <item x="645"/>
        <item x="1235"/>
        <item x="880"/>
        <item x="1182"/>
        <item x="1350"/>
        <item x="1054"/>
        <item x="68"/>
        <item x="823"/>
        <item x="302"/>
        <item x="1263"/>
        <item x="633"/>
        <item x="318"/>
        <item x="598"/>
        <item x="631"/>
        <item x="314"/>
        <item x="846"/>
        <item x="186"/>
        <item x="153"/>
        <item x="354"/>
        <item x="668"/>
        <item x="1208"/>
        <item x="95"/>
        <item x="116"/>
        <item x="857"/>
        <item x="805"/>
        <item x="1312"/>
        <item x="1102"/>
        <item x="477"/>
        <item x="810"/>
        <item x="329"/>
        <item x="382"/>
        <item x="1071"/>
        <item x="1243"/>
        <item x="209"/>
        <item x="510"/>
        <item x="898"/>
        <item x="458"/>
        <item x="546"/>
        <item x="241"/>
        <item x="951"/>
        <item x="72"/>
        <item x="470"/>
        <item x="58"/>
        <item x="278"/>
        <item x="952"/>
        <item x="284"/>
        <item x="6"/>
        <item x="1165"/>
        <item x="1337"/>
        <item x="1146"/>
        <item x="361"/>
        <item x="60"/>
        <item x="638"/>
        <item x="918"/>
        <item x="753"/>
        <item x="1309"/>
        <item x="1192"/>
        <item x="1332"/>
        <item x="1228"/>
        <item x="1298"/>
        <item x="224"/>
        <item x="830"/>
        <item x="923"/>
        <item x="976"/>
        <item x="1226"/>
        <item x="69"/>
        <item x="167"/>
        <item x="283"/>
        <item x="439"/>
        <item x="493"/>
        <item x="358"/>
        <item x="801"/>
        <item x="1036"/>
        <item x="465"/>
        <item x="714"/>
        <item x="1088"/>
        <item x="27"/>
        <item x="149"/>
        <item x="939"/>
        <item x="398"/>
        <item x="259"/>
        <item x="1212"/>
        <item x="711"/>
        <item x="1352"/>
        <item x="412"/>
        <item x="1079"/>
        <item x="622"/>
        <item x="722"/>
        <item x="1104"/>
        <item x="1282"/>
        <item x="1041"/>
        <item x="473"/>
        <item x="502"/>
        <item x="1231"/>
        <item x="589"/>
        <item x="772"/>
        <item x="662"/>
        <item x="876"/>
        <item x="445"/>
        <item x="915"/>
        <item x="786"/>
        <item x="930"/>
        <item x="585"/>
        <item x="226"/>
        <item x="526"/>
        <item x="736"/>
        <item x="1339"/>
        <item x="451"/>
        <item x="117"/>
        <item x="1101"/>
        <item x="707"/>
        <item x="985"/>
        <item x="498"/>
        <item x="610"/>
        <item x="123"/>
        <item x="489"/>
        <item x="1314"/>
        <item x="274"/>
        <item x="1024"/>
        <item x="508"/>
        <item x="864"/>
        <item x="61"/>
        <item x="718"/>
        <item x="1023"/>
        <item x="1168"/>
        <item x="268"/>
        <item x="388"/>
        <item x="467"/>
        <item x="532"/>
        <item x="688"/>
        <item x="104"/>
        <item x="252"/>
        <item x="335"/>
        <item x="765"/>
        <item x="1031"/>
        <item x="440"/>
        <item x="515"/>
        <item x="571"/>
        <item x="921"/>
        <item x="298"/>
        <item x="178"/>
        <item x="463"/>
        <item x="957"/>
        <item x="1030"/>
        <item x="679"/>
        <item x="250"/>
        <item x="272"/>
        <item x="124"/>
        <item x="863"/>
        <item x="972"/>
        <item x="1304"/>
        <item x="684"/>
        <item x="981"/>
        <item x="514"/>
        <item x="1015"/>
        <item x="296"/>
        <item x="1006"/>
        <item x="111"/>
        <item x="175"/>
        <item x="729"/>
        <item x="866"/>
        <item x="1174"/>
        <item x="114"/>
        <item x="596"/>
        <item x="1034"/>
        <item x="134"/>
        <item x="838"/>
        <item x="870"/>
        <item x="1205"/>
        <item x="17"/>
        <item x="1317"/>
        <item x="1297"/>
        <item x="103"/>
        <item x="998"/>
        <item x="165"/>
        <item x="573"/>
        <item x="1285"/>
        <item x="203"/>
        <item x="887"/>
        <item x="1005"/>
        <item x="1162"/>
        <item x="944"/>
        <item x="1026"/>
        <item x="136"/>
        <item x="942"/>
        <item x="1301"/>
        <item x="122"/>
        <item x="1262"/>
        <item x="146"/>
        <item x="176"/>
        <item x="995"/>
        <item x="1061"/>
        <item x="83"/>
        <item x="505"/>
        <item x="1222"/>
        <item x="953"/>
        <item x="310"/>
        <item x="620"/>
        <item x="1007"/>
        <item x="637"/>
        <item x="663"/>
        <item x="852"/>
        <item x="890"/>
        <item x="916"/>
        <item x="141"/>
        <item x="840"/>
        <item x="625"/>
        <item x="849"/>
        <item x="490"/>
        <item x="822"/>
        <item x="110"/>
        <item x="712"/>
        <item x="873"/>
        <item x="495"/>
        <item x="392"/>
        <item x="1021"/>
        <item x="162"/>
        <item x="320"/>
        <item x="1289"/>
        <item x="715"/>
        <item x="595"/>
        <item x="932"/>
        <item x="701"/>
        <item x="757"/>
        <item x="1177"/>
        <item x="154"/>
        <item x="929"/>
        <item x="900"/>
        <item x="133"/>
        <item x="1241"/>
        <item x="517"/>
        <item x="550"/>
        <item x="536"/>
        <item x="311"/>
        <item x="690"/>
        <item x="984"/>
        <item x="1132"/>
        <item x="811"/>
        <item x="875"/>
        <item x="1148"/>
        <item x="483"/>
        <item x="87"/>
        <item x="1057"/>
        <item x="629"/>
        <item x="1082"/>
        <item x="1100"/>
        <item x="169"/>
        <item x="188"/>
        <item x="414"/>
        <item x="77"/>
        <item x="1326"/>
        <item x="238"/>
        <item x="7"/>
        <item x="624"/>
        <item x="341"/>
        <item x="787"/>
        <item x="1216"/>
        <item x="1046"/>
        <item x="1191"/>
        <item x="749"/>
        <item x="511"/>
        <item x="195"/>
        <item x="126"/>
        <item x="139"/>
        <item x="547"/>
        <item x="430"/>
        <item x="618"/>
        <item x="378"/>
        <item x="724"/>
        <item x="794"/>
        <item x="609"/>
        <item x="1083"/>
        <item x="764"/>
        <item x="1329"/>
        <item x="1076"/>
        <item x="970"/>
        <item x="1346"/>
        <item x="419"/>
        <item x="669"/>
        <item x="1256"/>
        <item x="161"/>
        <item x="537"/>
        <item x="948"/>
        <item x="661"/>
        <item x="185"/>
        <item x="481"/>
        <item x="1129"/>
        <item x="582"/>
        <item x="101"/>
        <item x="1063"/>
        <item x="1107"/>
        <item x="218"/>
        <item x="906"/>
        <item x="738"/>
        <item x="1062"/>
        <item x="201"/>
        <item x="1266"/>
        <item x="155"/>
        <item x="733"/>
        <item x="1153"/>
        <item x="770"/>
        <item x="1271"/>
        <item x="462"/>
        <item x="253"/>
        <item x="1089"/>
        <item x="1311"/>
        <item x="542"/>
        <item x="861"/>
        <item x="468"/>
        <item x="55"/>
        <item x="220"/>
        <item x="424"/>
        <item x="1111"/>
        <item x="778"/>
        <item x="1170"/>
        <item x="455"/>
        <item x="476"/>
        <item x="270"/>
        <item x="435"/>
        <item x="931"/>
        <item x="1355"/>
        <item x="1195"/>
        <item x="507"/>
        <item x="1223"/>
        <item x="94"/>
        <item x="194"/>
        <item x="399"/>
        <item x="553"/>
        <item x="993"/>
        <item x="978"/>
        <item x="102"/>
        <item x="1295"/>
        <item x="3"/>
        <item x="590"/>
        <item x="219"/>
        <item x="539"/>
        <item x="1052"/>
        <item x="90"/>
        <item x="554"/>
        <item x="1051"/>
        <item x="321"/>
        <item x="1004"/>
        <item x="121"/>
        <item x="181"/>
        <item x="847"/>
        <item x="853"/>
        <item x="685"/>
        <item x="1275"/>
        <item x="38"/>
        <item x="1095"/>
        <item x="1171"/>
        <item x="1164"/>
        <item x="303"/>
        <item x="835"/>
        <item x="19"/>
        <item x="730"/>
        <item x="783"/>
        <item x="206"/>
        <item x="322"/>
        <item x="374"/>
        <item x="862"/>
        <item x="750"/>
        <item x="789"/>
        <item x="1157"/>
        <item x="1313"/>
        <item x="676"/>
        <item x="937"/>
        <item x="1012"/>
        <item x="1199"/>
        <item x="1206"/>
        <item x="249"/>
        <item x="1"/>
        <item x="664"/>
        <item x="131"/>
        <item x="791"/>
        <item x="924"/>
        <item x="710"/>
        <item x="115"/>
        <item x="444"/>
        <item x="100"/>
        <item x="118"/>
        <item x="816"/>
        <item x="1217"/>
        <item x="969"/>
        <item x="1145"/>
        <item x="1267"/>
        <item x="130"/>
        <item x="78"/>
        <item x="184"/>
        <item x="478"/>
        <item x="958"/>
        <item x="779"/>
        <item x="518"/>
        <item x="525"/>
        <item x="1323"/>
        <item x="756"/>
        <item x="1276"/>
        <item x="1283"/>
        <item x="1047"/>
        <item x="227"/>
        <item x="672"/>
        <item x="759"/>
        <item x="304"/>
        <item x="50"/>
        <item x="1234"/>
        <item x="64"/>
        <item x="1299"/>
        <item x="189"/>
        <item x="751"/>
        <item x="1303"/>
        <item x="856"/>
        <item x="1320"/>
        <item x="202"/>
        <item x="1106"/>
        <item x="56"/>
        <item x="682"/>
        <item x="614"/>
        <item x="351"/>
        <item x="872"/>
        <item x="29"/>
        <item x="280"/>
        <item x="721"/>
        <item x="991"/>
        <item x="1251"/>
        <item x="1247"/>
        <item x="14"/>
        <item x="413"/>
        <item x="877"/>
        <item x="1072"/>
        <item x="534"/>
        <item x="644"/>
        <item x="654"/>
        <item x="275"/>
        <item x="583"/>
        <item x="21"/>
        <item x="179"/>
        <item x="1018"/>
        <item x="421"/>
        <item x="927"/>
        <item x="429"/>
        <item x="1103"/>
        <item x="152"/>
        <item x="1016"/>
        <item x="1073"/>
        <item x="800"/>
        <item x="492"/>
        <item x="453"/>
        <item x="914"/>
        <item x="109"/>
        <item x="248"/>
        <item x="1113"/>
        <item x="89"/>
        <item x="22"/>
        <item x="148"/>
        <item x="902"/>
        <item x="1069"/>
        <item x="960"/>
        <item x="572"/>
        <item x="474"/>
        <item x="503"/>
        <item x="182"/>
        <item x="903"/>
        <item x="277"/>
        <item x="659"/>
        <item x="403"/>
        <item x="549"/>
        <item x="1254"/>
        <item x="86"/>
        <item x="1290"/>
        <item x="457"/>
        <item x="246"/>
        <item x="723"/>
        <item x="1011"/>
        <item x="191"/>
        <item x="999"/>
        <item x="372"/>
        <item x="1245"/>
        <item x="899"/>
        <item x="1117"/>
        <item x="282"/>
        <item x="409"/>
        <item x="670"/>
        <item x="909"/>
        <item x="1067"/>
        <item x="747"/>
        <item x="339"/>
        <item x="719"/>
        <item x="634"/>
        <item x="193"/>
        <item x="423"/>
        <item x="1122"/>
        <item x="802"/>
        <item x="1328"/>
        <item x="480"/>
        <item x="1302"/>
        <item x="499"/>
        <item x="1315"/>
        <item x="1093"/>
        <item x="888"/>
        <item x="205"/>
        <item x="975"/>
        <item x="1156"/>
        <item x="18"/>
        <item x="301"/>
        <item x="1230"/>
        <item x="216"/>
        <item x="882"/>
        <item x="566"/>
        <item x="1194"/>
        <item x="1257"/>
        <item x="891"/>
        <item x="386"/>
        <item x="576"/>
        <item x="943"/>
        <item x="1058"/>
        <item x="47"/>
        <item x="315"/>
        <item x="112"/>
        <item x="57"/>
        <item x="251"/>
        <item x="31"/>
        <item x="92"/>
        <item x="700"/>
        <item x="1169"/>
        <item x="527"/>
        <item x="807"/>
        <item x="1325"/>
        <item x="639"/>
        <item x="713"/>
        <item x="212"/>
        <item x="867"/>
        <item x="145"/>
        <item x="858"/>
        <item x="1119"/>
        <item x="393"/>
        <item x="671"/>
        <item x="806"/>
        <item x="1048"/>
        <item x="347"/>
        <item x="1098"/>
        <item x="936"/>
        <item x="67"/>
        <item x="635"/>
        <item x="1092"/>
        <item x="338"/>
        <item x="125"/>
        <item x="331"/>
        <item x="788"/>
        <item x="818"/>
        <item x="966"/>
        <item x="2"/>
        <item x="1321"/>
        <item x="1135"/>
        <item x="641"/>
        <item x="1167"/>
        <item x="569"/>
        <item x="1059"/>
        <item x="581"/>
        <item x="389"/>
        <item x="1333"/>
        <item x="1043"/>
        <item x="1019"/>
        <item x="1163"/>
        <item x="621"/>
        <item x="674"/>
        <item x="387"/>
        <item x="1126"/>
        <item x="371"/>
        <item x="560"/>
        <item x="520"/>
        <item x="954"/>
        <item x="742"/>
        <item x="833"/>
        <item x="1260"/>
        <item x="743"/>
        <item x="755"/>
        <item x="348"/>
        <item x="776"/>
        <item x="1121"/>
        <item x="449"/>
        <item x="448"/>
        <item x="357"/>
        <item x="1306"/>
        <item x="1010"/>
        <item x="545"/>
        <item x="568"/>
        <item x="874"/>
        <item x="1127"/>
        <item x="276"/>
        <item x="1268"/>
        <item x="1336"/>
        <item x="59"/>
        <item x="408"/>
        <item x="860"/>
        <item x="992"/>
        <item x="748"/>
        <item x="556"/>
        <item x="343"/>
        <item x="147"/>
        <item x="1027"/>
        <item x="996"/>
        <item x="911"/>
        <item x="541"/>
        <item x="602"/>
        <item x="808"/>
        <item x="561"/>
        <item x="706"/>
        <item x="956"/>
        <item x="1324"/>
        <item x="720"/>
        <item x="745"/>
        <item x="658"/>
        <item x="815"/>
        <item x="264"/>
        <item x="8"/>
        <item x="1050"/>
        <item x="365"/>
        <item x="565"/>
        <item x="391"/>
        <item x="938"/>
        <item x="1179"/>
        <item x="427"/>
        <item x="577"/>
        <item x="650"/>
        <item x="968"/>
        <item x="855"/>
        <item x="232"/>
        <item x="285"/>
        <item x="164"/>
        <item x="237"/>
        <item x="1238"/>
        <item x="558"/>
        <item x="1131"/>
        <item x="306"/>
        <item x="570"/>
        <item x="383"/>
        <item x="1202"/>
        <item x="604"/>
        <item x="51"/>
        <item x="913"/>
        <item x="646"/>
        <item x="1210"/>
        <item x="795"/>
        <item x="346"/>
        <item x="1318"/>
        <item x="884"/>
        <item x="746"/>
        <item x="766"/>
        <item x="344"/>
        <item x="660"/>
        <item x="460"/>
        <item x="431"/>
        <item x="989"/>
        <item x="651"/>
        <item x="1342"/>
        <item x="1319"/>
        <item x="804"/>
        <item x="725"/>
        <item x="579"/>
        <item x="591"/>
        <item x="594"/>
        <item x="1042"/>
        <item x="197"/>
        <item x="640"/>
        <item x="1152"/>
        <item x="127"/>
        <item x="1154"/>
        <item x="540"/>
        <item x="574"/>
        <item x="878"/>
        <item x="648"/>
        <item x="798"/>
        <item x="689"/>
        <item x="1221"/>
        <item x="1236"/>
        <item x="1114"/>
        <item x="1172"/>
        <item x="163"/>
        <item x="79"/>
        <item x="1094"/>
        <item x="552"/>
        <item x="464"/>
        <item x="1331"/>
        <item x="1013"/>
        <item x="1090"/>
        <item x="1335"/>
        <item x="442"/>
        <item x="506"/>
        <item x="105"/>
        <item x="456"/>
        <item x="334"/>
        <item x="157"/>
        <item x="828"/>
        <item x="199"/>
        <item x="96"/>
        <item x="239"/>
        <item x="530"/>
        <item x="410"/>
        <item x="325"/>
        <item x="1190"/>
        <item x="1032"/>
        <item x="432"/>
        <item x="892"/>
        <item x="588"/>
        <item x="836"/>
        <item x="25"/>
        <item x="1091"/>
        <item x="190"/>
        <item x="269"/>
        <item x="307"/>
        <item x="380"/>
        <item x="567"/>
        <item x="1264"/>
        <item x="597"/>
        <item x="543"/>
        <item x="497"/>
        <item x="297"/>
        <item x="1207"/>
        <item x="643"/>
        <item x="1140"/>
        <item x="678"/>
        <item x="469"/>
        <item x="1300"/>
        <item x="1137"/>
        <item x="5"/>
        <item x="487"/>
        <item x="580"/>
        <item x="328"/>
        <item x="1201"/>
        <item x="379"/>
        <item x="821"/>
        <item x="922"/>
        <item x="925"/>
        <item x="300"/>
        <item x="1296"/>
        <item x="265"/>
        <item x="1161"/>
        <item x="516"/>
        <item x="450"/>
        <item x="709"/>
        <item x="613"/>
        <item x="214"/>
        <item x="908"/>
        <item x="1209"/>
        <item x="774"/>
        <item x="1351"/>
        <item x="990"/>
        <item x="982"/>
        <item x="108"/>
        <item x="686"/>
        <item x="1110"/>
        <item x="963"/>
        <item x="485"/>
        <item x="529"/>
        <item x="1334"/>
        <item x="1357"/>
        <item x="754"/>
        <item x="375"/>
        <item x="1144"/>
        <item x="156"/>
        <item x="740"/>
        <item x="1258"/>
        <item x="62"/>
        <item x="377"/>
        <item x="626"/>
        <item x="299"/>
        <item x="667"/>
        <item x="501"/>
        <item x="1358"/>
        <item t="default"/>
      </items>
    </pivotField>
    <pivotField showAll="0"/>
    <pivotField showAll="0">
      <items count="6">
        <item x="1"/>
        <item x="3"/>
        <item x="0"/>
        <item x="2"/>
        <item x="4"/>
        <item t="default"/>
      </items>
    </pivotField>
    <pivotField numFmtId="171" showAll="0"/>
    <pivotField showAll="0"/>
    <pivotField numFmtId="164" showAll="0"/>
    <pivotField showAll="0">
      <items count="29">
        <item x="27"/>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axis="axisCol" multipleItemSelectionAllowed="1" showAll="0" defaultSubtotal="0">
      <items count="2">
        <item h="1" x="1"/>
        <item x="0"/>
      </items>
    </pivotField>
    <pivotField showAll="0">
      <items count="3">
        <item x="0"/>
        <item x="1"/>
        <item t="default"/>
      </items>
    </pivotField>
  </pivotFields>
  <rowFields count="1">
    <field x="6"/>
  </rowFields>
  <rowItems count="4">
    <i>
      <x/>
    </i>
    <i>
      <x v="1"/>
    </i>
    <i>
      <x v="2"/>
    </i>
    <i t="grand">
      <x/>
    </i>
  </rowItems>
  <colFields count="2">
    <field x="40"/>
    <field x="8"/>
  </colFields>
  <colItems count="3">
    <i>
      <x v="1"/>
      <x/>
    </i>
    <i r="1">
      <x v="1"/>
    </i>
    <i r="1">
      <x v="2"/>
    </i>
  </colItems>
  <dataFields count="1">
    <dataField name="Count of Order ID" fld="29" subtotal="count" baseField="6" baseItem="0"/>
  </dataFields>
  <chartFormats count="10">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6" count="1" selected="0">
            <x v="0"/>
          </reference>
        </references>
      </pivotArea>
    </chartFormat>
    <chartFormat chart="3" format="7">
      <pivotArea type="data" outline="0" fieldPosition="0">
        <references count="2">
          <reference field="4294967294" count="1" selected="0">
            <x v="0"/>
          </reference>
          <reference field="6" count="1" selected="0">
            <x v="1"/>
          </reference>
        </references>
      </pivotArea>
    </chartFormat>
    <chartFormat chart="3" format="8">
      <pivotArea type="data" outline="0" fieldPosition="0">
        <references count="2">
          <reference field="4294967294" count="1" selected="0">
            <x v="0"/>
          </reference>
          <reference field="6" count="1" selected="0">
            <x v="2"/>
          </reference>
        </references>
      </pivotArea>
    </chartFormat>
    <chartFormat chart="7" format="6" series="1">
      <pivotArea type="data" outline="0" fieldPosition="0">
        <references count="3">
          <reference field="4294967294" count="1" selected="0">
            <x v="0"/>
          </reference>
          <reference field="8" count="1" selected="0">
            <x v="0"/>
          </reference>
          <reference field="40" count="1" selected="0">
            <x v="1"/>
          </reference>
        </references>
      </pivotArea>
    </chartFormat>
    <chartFormat chart="7" format="7" series="1">
      <pivotArea type="data" outline="0" fieldPosition="0">
        <references count="3">
          <reference field="4294967294" count="1" selected="0">
            <x v="0"/>
          </reference>
          <reference field="8" count="1" selected="0">
            <x v="1"/>
          </reference>
          <reference field="40" count="1" selected="0">
            <x v="1"/>
          </reference>
        </references>
      </pivotArea>
    </chartFormat>
    <chartFormat chart="7" format="8" series="1">
      <pivotArea type="data" outline="0" fieldPosition="0">
        <references count="3">
          <reference field="4294967294" count="1" selected="0">
            <x v="0"/>
          </reference>
          <reference field="8" count="1" selected="0">
            <x v="2"/>
          </reference>
          <reference field="40" count="1" selected="0">
            <x v="1"/>
          </reference>
        </references>
      </pivotArea>
    </chartFormat>
    <chartFormat chart="7" format="9">
      <pivotArea type="data" outline="0" fieldPosition="0">
        <references count="4">
          <reference field="4294967294" count="1" selected="0">
            <x v="0"/>
          </reference>
          <reference field="6" count="1" selected="0">
            <x v="2"/>
          </reference>
          <reference field="8" count="1" selected="0">
            <x v="0"/>
          </reference>
          <reference field="40" count="1" selected="0">
            <x v="1"/>
          </reference>
        </references>
      </pivotArea>
    </chartFormat>
    <chartFormat chart="7" format="10" series="1">
      <pivotArea type="data" outline="0" fieldPosition="0">
        <references count="3">
          <reference field="4294967294" count="1" selected="0">
            <x v="0"/>
          </reference>
          <reference field="8" count="1" selected="0">
            <x v="3"/>
          </reference>
          <reference field="40" count="1" selected="0">
            <x v="1"/>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8995576F-B877-4EF5-9501-BC697C008E1B}" name="PivotTable17" cacheId="4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24:G31" firstHeaderRow="1" firstDataRow="2" firstDataCol="1" rowPageCount="1" colPageCount="1"/>
  <pivotFields count="42">
    <pivotField showAll="0"/>
    <pivotField showAll="0"/>
    <pivotField axis="axisRow" showAll="0">
      <items count="7">
        <item x="0"/>
        <item x="1"/>
        <item x="2"/>
        <item x="4"/>
        <item x="3"/>
        <item x="5"/>
        <item t="default"/>
      </items>
    </pivotField>
    <pivotField showAll="0"/>
    <pivotField showAll="0"/>
    <pivotField showAll="0"/>
    <pivotField axis="axisCol" showAll="0">
      <items count="5">
        <item x="0"/>
        <item x="2"/>
        <item x="1"/>
        <item h="1" x="3"/>
        <item t="default"/>
      </items>
    </pivotField>
    <pivotField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numFmtId="167" showAll="0">
      <items count="8">
        <item x="6"/>
        <item x="0"/>
        <item x="1"/>
        <item x="2"/>
        <item x="3"/>
        <item x="4"/>
        <item x="5"/>
        <item t="default"/>
      </items>
    </pivotField>
    <pivotField numFmtId="166" showAll="0">
      <items count="8">
        <item x="6"/>
        <item x="0"/>
        <item x="1"/>
        <item x="2"/>
        <item x="3"/>
        <item x="4"/>
        <item x="5"/>
        <item t="default"/>
      </items>
    </pivotField>
    <pivotField showAll="0">
      <items count="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showAll="0"/>
    <pivotField showAll="0"/>
    <pivotField showAll="0"/>
    <pivotField showAll="0"/>
    <pivotField showAll="0"/>
    <pivotField showAll="0"/>
    <pivotField showAll="0"/>
    <pivotField dataField="1" showAll="0"/>
    <pivotField showAll="0"/>
    <pivotField showAll="0">
      <items count="6">
        <item x="1"/>
        <item x="3"/>
        <item x="0"/>
        <item x="2"/>
        <item x="4"/>
        <item t="default"/>
      </items>
    </pivotField>
    <pivotField numFmtId="171" showAll="0"/>
    <pivotField showAll="0"/>
    <pivotField numFmtId="164" showAll="0"/>
    <pivotField showAll="0">
      <items count="29">
        <item x="27"/>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axis="axisPage" multipleItemSelectionAllowed="1" showAll="0">
      <items count="3">
        <item h="1" x="1"/>
        <item x="0"/>
        <item t="default"/>
      </items>
    </pivotField>
    <pivotField showAll="0">
      <items count="3">
        <item x="0"/>
        <item x="1"/>
        <item t="default"/>
      </items>
    </pivotField>
  </pivotFields>
  <rowFields count="1">
    <field x="2"/>
  </rowFields>
  <rowItems count="6">
    <i>
      <x/>
    </i>
    <i>
      <x v="1"/>
    </i>
    <i>
      <x v="2"/>
    </i>
    <i>
      <x v="3"/>
    </i>
    <i>
      <x v="4"/>
    </i>
    <i t="grand">
      <x/>
    </i>
  </rowItems>
  <colFields count="1">
    <field x="6"/>
  </colFields>
  <colItems count="4">
    <i>
      <x/>
    </i>
    <i>
      <x v="1"/>
    </i>
    <i>
      <x v="2"/>
    </i>
    <i t="grand">
      <x/>
    </i>
  </colItems>
  <pageFields count="1">
    <pageField fld="40" hier="-1"/>
  </pageFields>
  <dataFields count="1">
    <dataField name="Count of Order ID" fld="29" subtotal="count" baseField="6" baseItem="0" numFmtId="1"/>
  </dataFields>
  <formats count="1">
    <format dxfId="31">
      <pivotArea outline="0" collapsedLevelsAreSubtotals="1" fieldPosition="0"/>
    </format>
  </formats>
  <chartFormats count="4">
    <chartFormat chart="3" format="6" series="1">
      <pivotArea type="data" outline="0" fieldPosition="0">
        <references count="2">
          <reference field="4294967294" count="1" selected="0">
            <x v="0"/>
          </reference>
          <reference field="6" count="1" selected="0">
            <x v="0"/>
          </reference>
        </references>
      </pivotArea>
    </chartFormat>
    <chartFormat chart="3" format="7" series="1">
      <pivotArea type="data" outline="0" fieldPosition="0">
        <references count="2">
          <reference field="4294967294" count="1" selected="0">
            <x v="0"/>
          </reference>
          <reference field="6" count="1" selected="0">
            <x v="1"/>
          </reference>
        </references>
      </pivotArea>
    </chartFormat>
    <chartFormat chart="3" format="8" series="1">
      <pivotArea type="data" outline="0" fieldPosition="0">
        <references count="2">
          <reference field="4294967294" count="1" selected="0">
            <x v="0"/>
          </reference>
          <reference field="6" count="1" selected="0">
            <x v="2"/>
          </reference>
        </references>
      </pivotArea>
    </chartFormat>
    <chartFormat chart="3" format="9" series="1">
      <pivotArea type="data" outline="0" fieldPosition="0">
        <references count="2">
          <reference field="4294967294" count="1" selected="0">
            <x v="0"/>
          </reference>
          <reference field="6" count="1" selected="0">
            <x v="3"/>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4585E056-89EB-4450-8A8D-010452681873}" name="PivotTable16" cacheId="4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16:E20" firstHeaderRow="0" firstDataRow="1" firstDataCol="1"/>
  <pivotFields count="42">
    <pivotField showAll="0"/>
    <pivotField showAll="0"/>
    <pivotField showAll="0">
      <items count="7">
        <item x="0"/>
        <item x="1"/>
        <item x="2"/>
        <item x="4"/>
        <item x="3"/>
        <item x="5"/>
        <item t="default"/>
      </items>
    </pivotField>
    <pivotField showAll="0"/>
    <pivotField showAll="0"/>
    <pivotField dataField="1" showAll="0"/>
    <pivotField axis="axisRow" showAll="0">
      <items count="5">
        <item x="0"/>
        <item x="2"/>
        <item x="1"/>
        <item h="1" x="3"/>
        <item t="default"/>
      </items>
    </pivotField>
    <pivotField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numFmtId="167" showAll="0">
      <items count="8">
        <item x="6"/>
        <item x="0"/>
        <item x="1"/>
        <item x="2"/>
        <item x="3"/>
        <item x="4"/>
        <item x="5"/>
        <item t="default"/>
      </items>
    </pivotField>
    <pivotField numFmtId="166" showAll="0">
      <items count="8">
        <item x="6"/>
        <item x="0"/>
        <item x="1"/>
        <item x="2"/>
        <item x="3"/>
        <item x="4"/>
        <item x="5"/>
        <item t="default"/>
      </items>
    </pivotField>
    <pivotField showAll="0">
      <items count="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showAll="0"/>
    <pivotField showAll="0"/>
    <pivotField showAll="0"/>
    <pivotField showAll="0"/>
    <pivotField showAll="0"/>
    <pivotField showAll="0"/>
    <pivotField showAll="0"/>
    <pivotField showAll="0"/>
    <pivotField showAll="0"/>
    <pivotField showAll="0">
      <items count="6">
        <item x="1"/>
        <item x="3"/>
        <item x="0"/>
        <item x="2"/>
        <item x="4"/>
        <item t="default"/>
      </items>
    </pivotField>
    <pivotField numFmtId="171" showAll="0"/>
    <pivotField showAll="0"/>
    <pivotField numFmtId="164" showAll="0"/>
    <pivotField showAll="0">
      <items count="29">
        <item x="27"/>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multipleItemSelectionAllowed="1" showAll="0">
      <items count="3">
        <item x="1"/>
        <item x="0"/>
        <item t="default"/>
      </items>
    </pivotField>
    <pivotField showAll="0">
      <items count="3">
        <item x="0"/>
        <item x="1"/>
        <item t="default"/>
      </items>
    </pivotField>
  </pivotFields>
  <rowFields count="1">
    <field x="6"/>
  </rowFields>
  <rowItems count="4">
    <i>
      <x/>
    </i>
    <i>
      <x v="1"/>
    </i>
    <i>
      <x v="2"/>
    </i>
    <i t="grand">
      <x/>
    </i>
  </rowItems>
  <colFields count="1">
    <field x="-2"/>
  </colFields>
  <colItems count="2">
    <i>
      <x/>
    </i>
    <i i="1">
      <x v="1"/>
    </i>
  </colItems>
  <dataFields count="2">
    <dataField name="Average of Shipping Cost2" fld="5" subtotal="average" baseField="6" baseItem="0" numFmtId="164"/>
    <dataField name="Sum of Shipping Cost" fld="5" baseField="6" baseItem="0" numFmtId="169"/>
  </dataFields>
  <formats count="4">
    <format dxfId="32">
      <pivotArea outline="0" collapsedLevelsAreSubtotals="1" fieldPosition="0"/>
    </format>
    <format dxfId="33">
      <pivotArea outline="0" fieldPosition="0">
        <references count="1">
          <reference field="4294967294" count="1">
            <x v="1"/>
          </reference>
        </references>
      </pivotArea>
    </format>
    <format dxfId="34">
      <pivotArea outline="0" collapsedLevelsAreSubtotals="1" fieldPosition="0">
        <references count="1">
          <reference field="4294967294" count="1" selected="0">
            <x v="1"/>
          </reference>
        </references>
      </pivotArea>
    </format>
    <format dxfId="35">
      <pivotArea outline="0" collapsedLevelsAreSubtotals="1" fieldPosition="0">
        <references count="1">
          <reference field="4294967294" count="1" selected="0">
            <x v="0"/>
          </reference>
        </references>
      </pivotArea>
    </format>
  </formats>
  <chartFormats count="2">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4CDF782-B9B8-4132-92C7-9853143B9CA9}" name="PivotTable15" cacheId="444"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11:G14" firstHeaderRow="1" firstDataRow="2" firstDataCol="1"/>
  <pivotFields count="42">
    <pivotField showAll="0"/>
    <pivotField showAll="0"/>
    <pivotField showAll="0">
      <items count="7">
        <item x="0"/>
        <item x="1"/>
        <item x="2"/>
        <item x="4"/>
        <item x="3"/>
        <item x="5"/>
        <item t="default"/>
      </items>
    </pivotField>
    <pivotField showAll="0"/>
    <pivotField showAll="0"/>
    <pivotField showAll="0"/>
    <pivotField axis="axisCol" showAll="0" sortType="descending">
      <items count="5">
        <item x="0"/>
        <item x="2"/>
        <item x="1"/>
        <item h="1" x="3"/>
        <item t="default"/>
      </items>
      <autoSortScope>
        <pivotArea dataOnly="0" outline="0" fieldPosition="0">
          <references count="1">
            <reference field="4294967294" count="1" selected="0">
              <x v="0"/>
            </reference>
          </references>
        </pivotArea>
      </autoSortScope>
    </pivotField>
    <pivotField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numFmtId="167" showAll="0">
      <items count="8">
        <item x="6"/>
        <item x="0"/>
        <item x="1"/>
        <item x="2"/>
        <item x="3"/>
        <item x="4"/>
        <item x="5"/>
        <item t="default"/>
      </items>
    </pivotField>
    <pivotField numFmtId="166" showAll="0">
      <items count="8">
        <item x="6"/>
        <item x="0"/>
        <item x="1"/>
        <item x="2"/>
        <item x="3"/>
        <item x="4"/>
        <item x="5"/>
        <item t="default"/>
      </items>
    </pivotField>
    <pivotField showAll="0">
      <items count="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showAll="0"/>
    <pivotField showAll="0"/>
    <pivotField showAll="0"/>
    <pivotField showAll="0"/>
    <pivotField dataField="1" showAll="0"/>
    <pivotField showAll="0"/>
    <pivotField showAll="0"/>
    <pivotField showAll="0"/>
    <pivotField showAll="0"/>
    <pivotField showAll="0">
      <items count="6">
        <item x="1"/>
        <item x="3"/>
        <item x="0"/>
        <item x="2"/>
        <item x="4"/>
        <item t="default"/>
      </items>
    </pivotField>
    <pivotField numFmtId="171" showAll="0"/>
    <pivotField showAll="0"/>
    <pivotField dataField="1" numFmtId="164" showAll="0"/>
    <pivotField showAll="0">
      <items count="29">
        <item x="27"/>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multipleItemSelectionAllowed="1" showAll="0">
      <items count="3">
        <item x="1"/>
        <item x="0"/>
        <item t="default"/>
      </items>
    </pivotField>
    <pivotField showAll="0">
      <items count="3">
        <item x="0"/>
        <item x="1"/>
        <item t="default"/>
      </items>
    </pivotField>
  </pivotFields>
  <rowFields count="1">
    <field x="-2"/>
  </rowFields>
  <rowItems count="2">
    <i>
      <x/>
    </i>
    <i i="1">
      <x v="1"/>
    </i>
  </rowItems>
  <colFields count="1">
    <field x="6"/>
  </colFields>
  <colItems count="4">
    <i>
      <x v="2"/>
    </i>
    <i>
      <x/>
    </i>
    <i>
      <x v="1"/>
    </i>
    <i t="grand">
      <x/>
    </i>
  </colItems>
  <dataFields count="2">
    <dataField name="Sum of Revenue" fld="34" baseField="0" baseItem="0"/>
    <dataField name="Sum of Profit" fld="26" baseField="0" baseItem="0"/>
  </dataFields>
  <formats count="1">
    <format dxfId="36">
      <pivotArea outline="0" collapsedLevelsAreSubtotals="1" fieldPosition="0"/>
    </format>
  </formats>
  <chartFormats count="5">
    <chartFormat chart="2" format="6" series="1">
      <pivotArea type="data" outline="0" fieldPosition="0">
        <references count="2">
          <reference field="4294967294" count="1" selected="0">
            <x v="0"/>
          </reference>
          <reference field="6" count="1" selected="0">
            <x v="2"/>
          </reference>
        </references>
      </pivotArea>
    </chartFormat>
    <chartFormat chart="2" format="7" series="1">
      <pivotArea type="data" outline="0" fieldPosition="0">
        <references count="2">
          <reference field="4294967294" count="1" selected="0">
            <x v="0"/>
          </reference>
          <reference field="6" count="1" selected="0">
            <x v="0"/>
          </reference>
        </references>
      </pivotArea>
    </chartFormat>
    <chartFormat chart="2" format="8" series="1">
      <pivotArea type="data" outline="0" fieldPosition="0">
        <references count="2">
          <reference field="4294967294" count="1" selected="0">
            <x v="0"/>
          </reference>
          <reference field="6" count="1" selected="0">
            <x v="1"/>
          </reference>
        </references>
      </pivotArea>
    </chartFormat>
    <chartFormat chart="2" format="9">
      <pivotArea type="data" outline="0" fieldPosition="0">
        <references count="2">
          <reference field="4294967294" count="1" selected="0">
            <x v="0"/>
          </reference>
          <reference field="6" count="1" selected="0">
            <x v="2"/>
          </reference>
        </references>
      </pivotArea>
    </chartFormat>
    <chartFormat chart="2" format="10" series="1">
      <pivotArea type="data" outline="0" fieldPosition="0">
        <references count="2">
          <reference field="4294967294" count="1" selected="0">
            <x v="0"/>
          </reference>
          <reference field="6" count="1" selected="0">
            <x v="3"/>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8FD03D1E-A903-4EF6-ACA0-A67557312677}" name="PivotTable14" cacheId="44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 rowHeaderCaption="S.MODE">
  <location ref="C4:D9" firstHeaderRow="1" firstDataRow="2" firstDataCol="1"/>
  <pivotFields count="42">
    <pivotField showAll="0"/>
    <pivotField showAll="0"/>
    <pivotField showAll="0">
      <items count="7">
        <item x="0"/>
        <item x="1"/>
        <item x="2"/>
        <item x="4"/>
        <item x="3"/>
        <item x="5"/>
        <item t="default"/>
      </items>
    </pivotField>
    <pivotField showAll="0"/>
    <pivotField showAll="0"/>
    <pivotField showAll="0"/>
    <pivotField axis="axisRow" showAll="0">
      <items count="5">
        <item x="0"/>
        <item x="2"/>
        <item x="1"/>
        <item h="1" x="3"/>
        <item t="default"/>
      </items>
    </pivotField>
    <pivotField showAll="0">
      <items count="6">
        <item x="1"/>
        <item x="3"/>
        <item x="2"/>
        <item x="0"/>
        <item x="4"/>
        <item t="default"/>
      </items>
    </pivotField>
    <pivotField showAll="0">
      <items count="5">
        <item x="0"/>
        <item x="2"/>
        <item x="1"/>
        <item x="3"/>
        <item t="default"/>
      </items>
    </pivotField>
    <pivotField showAll="0"/>
    <pivotField showAll="0"/>
    <pivotField showAll="0"/>
    <pivotField showAll="0"/>
    <pivotField showAll="0"/>
    <pivotField showAll="0">
      <items count="6">
        <item x="1"/>
        <item x="3"/>
        <item x="0"/>
        <item x="2"/>
        <item x="4"/>
        <item t="default"/>
      </items>
    </pivotField>
    <pivotField showAll="0"/>
    <pivotField showAll="0"/>
    <pivotField showAll="0"/>
    <pivotField showAll="0"/>
    <pivotField numFmtId="167" showAll="0">
      <items count="8">
        <item x="6"/>
        <item x="0"/>
        <item x="1"/>
        <item x="2"/>
        <item x="3"/>
        <item x="4"/>
        <item x="5"/>
        <item t="default"/>
      </items>
    </pivotField>
    <pivotField numFmtId="166" showAll="0">
      <items count="8">
        <item x="6"/>
        <item x="0"/>
        <item x="1"/>
        <item x="2"/>
        <item x="3"/>
        <item x="4"/>
        <item x="5"/>
        <item t="default"/>
      </items>
    </pivotField>
    <pivotField showAll="0">
      <items count="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t="default"/>
      </items>
    </pivotField>
    <pivotField showAll="0"/>
    <pivotField showAll="0"/>
    <pivotField showAll="0"/>
    <pivotField showAll="0"/>
    <pivotField showAll="0"/>
    <pivotField showAll="0"/>
    <pivotField showAll="0"/>
    <pivotField dataField="1" showAll="0">
      <items count="1360">
        <item x="1278"/>
        <item x="606"/>
        <item x="1065"/>
        <item x="962"/>
        <item x="416"/>
        <item x="1053"/>
        <item x="313"/>
        <item x="950"/>
        <item x="1310"/>
        <item x="1078"/>
        <item x="735"/>
        <item x="986"/>
        <item x="758"/>
        <item x="1045"/>
        <item x="1270"/>
        <item x="1288"/>
        <item x="979"/>
        <item x="904"/>
        <item x="20"/>
        <item x="819"/>
        <item x="623"/>
        <item x="1020"/>
        <item x="760"/>
        <item x="10"/>
        <item x="222"/>
        <item x="763"/>
        <item x="319"/>
        <item x="831"/>
        <item x="608"/>
        <item x="1341"/>
        <item x="16"/>
        <item x="893"/>
        <item x="1232"/>
        <item x="70"/>
        <item x="366"/>
        <item x="897"/>
        <item x="1070"/>
        <item x="731"/>
        <item x="370"/>
        <item x="85"/>
        <item x="461"/>
        <item x="782"/>
        <item x="397"/>
        <item x="600"/>
        <item x="230"/>
        <item x="1204"/>
        <item x="271"/>
        <item x="81"/>
        <item x="475"/>
        <item x="294"/>
        <item x="1055"/>
        <item x="350"/>
        <item x="326"/>
        <item x="1175"/>
        <item x="135"/>
        <item x="702"/>
        <item x="895"/>
        <item x="593"/>
        <item x="107"/>
        <item x="557"/>
        <item x="263"/>
        <item x="1189"/>
        <item x="1215"/>
        <item x="839"/>
        <item x="43"/>
        <item x="796"/>
        <item x="1246"/>
        <item x="183"/>
        <item x="551"/>
        <item x="196"/>
        <item x="437"/>
        <item x="1173"/>
        <item x="26"/>
        <item x="381"/>
        <item x="234"/>
        <item x="1028"/>
        <item x="673"/>
        <item x="98"/>
        <item x="632"/>
        <item x="287"/>
        <item x="192"/>
        <item x="291"/>
        <item x="1178"/>
        <item x="739"/>
        <item x="1349"/>
        <item x="13"/>
        <item x="128"/>
        <item x="364"/>
        <item x="1134"/>
        <item x="24"/>
        <item x="559"/>
        <item x="411"/>
        <item x="257"/>
        <item x="933"/>
        <item x="1185"/>
        <item x="1219"/>
        <item x="1242"/>
        <item x="242"/>
        <item x="1353"/>
        <item x="75"/>
        <item x="865"/>
        <item x="977"/>
        <item x="356"/>
        <item x="1017"/>
        <item x="752"/>
        <item x="1294"/>
        <item x="1074"/>
        <item x="171"/>
        <item x="309"/>
        <item x="946"/>
        <item x="879"/>
        <item x="920"/>
        <item x="262"/>
        <item x="1188"/>
        <item x="728"/>
        <item x="1080"/>
        <item x="150"/>
        <item x="825"/>
        <item x="333"/>
        <item x="454"/>
        <item x="871"/>
        <item x="1211"/>
        <item x="360"/>
        <item x="691"/>
        <item x="889"/>
        <item x="170"/>
        <item x="716"/>
        <item x="630"/>
        <item x="305"/>
        <item x="1227"/>
        <item x="677"/>
        <item x="486"/>
        <item x="258"/>
        <item x="910"/>
        <item x="327"/>
        <item x="406"/>
        <item x="1181"/>
        <item x="255"/>
        <item x="385"/>
        <item x="369"/>
        <item x="1124"/>
        <item x="1139"/>
        <item x="208"/>
        <item x="642"/>
        <item x="784"/>
        <item x="1200"/>
        <item x="1338"/>
        <item x="71"/>
        <item x="832"/>
        <item x="1115"/>
        <item x="665"/>
        <item x="705"/>
        <item x="850"/>
        <item x="33"/>
        <item x="159"/>
        <item x="15"/>
        <item x="683"/>
        <item x="1166"/>
        <item x="1250"/>
        <item x="528"/>
        <item x="452"/>
        <item x="675"/>
        <item x="827"/>
        <item x="433"/>
        <item x="479"/>
        <item x="727"/>
        <item x="39"/>
        <item x="63"/>
        <item x="151"/>
        <item x="790"/>
        <item x="1187"/>
        <item x="619"/>
        <item x="777"/>
        <item x="797"/>
        <item x="200"/>
        <item x="225"/>
        <item x="1308"/>
        <item x="290"/>
        <item x="54"/>
        <item x="142"/>
        <item x="1158"/>
        <item x="974"/>
        <item x="113"/>
        <item x="1248"/>
        <item x="286"/>
        <item x="824"/>
        <item x="247"/>
        <item x="826"/>
        <item x="792"/>
        <item x="983"/>
        <item x="1120"/>
        <item x="42"/>
        <item x="1087"/>
        <item x="1273"/>
        <item x="243"/>
        <item x="273"/>
        <item x="32"/>
        <item x="323"/>
        <item x="653"/>
        <item x="843"/>
        <item x="769"/>
        <item x="245"/>
        <item x="692"/>
        <item x="1108"/>
        <item x="425"/>
        <item x="681"/>
        <item x="30"/>
        <item x="279"/>
        <item x="1022"/>
        <item x="342"/>
        <item x="1183"/>
        <item x="1029"/>
        <item x="198"/>
        <item x="46"/>
        <item x="885"/>
        <item x="1008"/>
        <item x="129"/>
        <item x="172"/>
        <item x="649"/>
        <item x="694"/>
        <item x="912"/>
        <item x="1291"/>
        <item x="1316"/>
        <item x="859"/>
        <item x="1244"/>
        <item x="592"/>
        <item x="231"/>
        <item x="417"/>
        <item x="820"/>
        <item x="1279"/>
        <item x="158"/>
        <item x="1097"/>
        <item x="1265"/>
        <item x="292"/>
        <item x="617"/>
        <item x="4"/>
        <item x="1252"/>
        <item x="40"/>
        <item x="99"/>
        <item x="223"/>
        <item x="240"/>
        <item x="1213"/>
        <item x="236"/>
        <item x="45"/>
        <item x="84"/>
        <item x="168"/>
        <item x="140"/>
        <item x="373"/>
        <item x="562"/>
        <item x="1214"/>
        <item x="1281"/>
        <item x="605"/>
        <item x="213"/>
        <item x="137"/>
        <item x="905"/>
        <item x="34"/>
        <item x="36"/>
        <item x="647"/>
        <item x="1147"/>
        <item x="436"/>
        <item x="376"/>
        <item x="500"/>
        <item x="1274"/>
        <item x="1155"/>
        <item x="1056"/>
        <item x="1347"/>
        <item x="1066"/>
        <item x="521"/>
        <item x="1277"/>
        <item x="586"/>
        <item x="793"/>
        <item x="785"/>
        <item x="443"/>
        <item x="1272"/>
        <item x="628"/>
        <item x="773"/>
        <item x="355"/>
        <item x="812"/>
        <item x="1287"/>
        <item x="1035"/>
        <item x="120"/>
        <item x="708"/>
        <item x="1343"/>
        <item x="415"/>
        <item x="97"/>
        <item x="80"/>
        <item x="345"/>
        <item x="254"/>
        <item x="854"/>
        <item x="1081"/>
        <item x="883"/>
        <item x="217"/>
        <item x="446"/>
        <item x="1253"/>
        <item x="441"/>
        <item x="1142"/>
        <item x="544"/>
        <item x="447"/>
        <item x="93"/>
        <item x="472"/>
        <item x="512"/>
        <item x="37"/>
        <item x="384"/>
        <item x="1184"/>
        <item x="132"/>
        <item x="466"/>
        <item x="704"/>
        <item x="845"/>
        <item x="1116"/>
        <item x="215"/>
        <item x="233"/>
        <item x="422"/>
        <item x="289"/>
        <item x="1261"/>
        <item x="1136"/>
        <item x="945"/>
        <item x="611"/>
        <item x="896"/>
        <item x="961"/>
        <item x="266"/>
        <item x="732"/>
        <item x="768"/>
        <item x="848"/>
        <item x="1141"/>
        <item x="221"/>
        <item x="1112"/>
        <item x="814"/>
        <item x="886"/>
        <item x="1196"/>
        <item x="316"/>
        <item x="1001"/>
        <item x="741"/>
        <item x="1099"/>
        <item x="49"/>
        <item x="666"/>
        <item x="967"/>
        <item x="88"/>
        <item x="555"/>
        <item x="308"/>
        <item x="293"/>
        <item x="138"/>
        <item x="1305"/>
        <item x="418"/>
        <item x="491"/>
        <item x="935"/>
        <item x="1037"/>
        <item x="1203"/>
        <item x="1286"/>
        <item x="324"/>
        <item x="76"/>
        <item x="698"/>
        <item x="1068"/>
        <item x="504"/>
        <item x="1293"/>
        <item x="1044"/>
        <item x="340"/>
        <item x="767"/>
        <item x="1002"/>
        <item x="1128"/>
        <item x="1255"/>
        <item x="603"/>
        <item x="1038"/>
        <item x="533"/>
        <item x="1150"/>
        <item x="1284"/>
        <item x="509"/>
        <item x="1280"/>
        <item x="336"/>
        <item x="359"/>
        <item x="894"/>
        <item x="106"/>
        <item x="781"/>
        <item x="160"/>
        <item x="207"/>
        <item x="1125"/>
        <item x="695"/>
        <item x="844"/>
        <item x="1085"/>
        <item x="1348"/>
        <item x="187"/>
        <item x="353"/>
        <item x="535"/>
        <item x="349"/>
        <item x="928"/>
        <item x="1138"/>
        <item x="35"/>
        <item x="636"/>
        <item x="404"/>
        <item x="652"/>
        <item x="841"/>
        <item x="1003"/>
        <item x="52"/>
        <item x="317"/>
        <item x="488"/>
        <item x="1237"/>
        <item x="390"/>
        <item x="400"/>
        <item x="881"/>
        <item x="402"/>
        <item x="564"/>
        <item x="1292"/>
        <item x="267"/>
        <item x="964"/>
        <item x="1259"/>
        <item x="73"/>
        <item x="396"/>
        <item x="1180"/>
        <item x="799"/>
        <item x="211"/>
        <item x="584"/>
        <item x="363"/>
        <item x="53"/>
        <item x="330"/>
        <item x="166"/>
        <item x="615"/>
        <item x="1356"/>
        <item x="1109"/>
        <item x="762"/>
        <item x="261"/>
        <item x="575"/>
        <item x="1014"/>
        <item x="1039"/>
        <item x="744"/>
        <item x="1060"/>
        <item x="235"/>
        <item x="980"/>
        <item x="1330"/>
        <item x="337"/>
        <item x="1218"/>
        <item x="244"/>
        <item x="1033"/>
        <item x="395"/>
        <item x="494"/>
        <item x="1198"/>
        <item x="813"/>
        <item x="1049"/>
        <item x="971"/>
        <item x="177"/>
        <item x="420"/>
        <item x="1084"/>
        <item x="1123"/>
        <item x="434"/>
        <item x="1307"/>
        <item x="405"/>
        <item x="926"/>
        <item x="82"/>
        <item x="367"/>
        <item x="1233"/>
        <item x="288"/>
        <item x="459"/>
        <item x="726"/>
        <item x="513"/>
        <item x="949"/>
        <item x="41"/>
        <item x="1143"/>
        <item x="65"/>
        <item x="696"/>
        <item x="973"/>
        <item x="1086"/>
        <item x="1220"/>
        <item x="947"/>
        <item x="174"/>
        <item x="523"/>
        <item x="1249"/>
        <item x="657"/>
        <item x="143"/>
        <item x="428"/>
        <item x="837"/>
        <item x="260"/>
        <item x="563"/>
        <item x="697"/>
        <item x="1327"/>
        <item x="482"/>
        <item x="616"/>
        <item x="737"/>
        <item x="907"/>
        <item x="484"/>
        <item x="988"/>
        <item x="1229"/>
        <item x="817"/>
        <item x="1151"/>
        <item x="656"/>
        <item x="180"/>
        <item x="1239"/>
        <item x="687"/>
        <item x="940"/>
        <item x="28"/>
        <item x="809"/>
        <item x="1159"/>
        <item x="1345"/>
        <item x="627"/>
        <item x="1040"/>
        <item x="0"/>
        <item x="352"/>
        <item x="1322"/>
        <item x="281"/>
        <item x="1160"/>
        <item x="901"/>
        <item x="312"/>
        <item x="693"/>
        <item x="1197"/>
        <item x="531"/>
        <item x="734"/>
        <item x="91"/>
        <item x="173"/>
        <item x="612"/>
        <item x="1193"/>
        <item x="210"/>
        <item x="1240"/>
        <item x="394"/>
        <item x="548"/>
        <item x="587"/>
        <item x="1269"/>
        <item x="438"/>
        <item x="934"/>
        <item x="1340"/>
        <item x="703"/>
        <item x="44"/>
        <item x="1096"/>
        <item x="1000"/>
        <item x="1118"/>
        <item x="471"/>
        <item x="869"/>
        <item x="407"/>
        <item x="601"/>
        <item x="987"/>
        <item x="1176"/>
        <item x="1354"/>
        <item x="228"/>
        <item x="941"/>
        <item x="1009"/>
        <item x="204"/>
        <item x="496"/>
        <item x="1077"/>
        <item x="426"/>
        <item x="775"/>
        <item x="332"/>
        <item x="23"/>
        <item x="295"/>
        <item x="401"/>
        <item x="1149"/>
        <item x="229"/>
        <item x="144"/>
        <item x="1105"/>
        <item x="578"/>
        <item x="1133"/>
        <item x="803"/>
        <item x="965"/>
        <item x="761"/>
        <item x="834"/>
        <item x="538"/>
        <item x="1344"/>
        <item x="66"/>
        <item x="1064"/>
        <item x="655"/>
        <item x="519"/>
        <item x="959"/>
        <item x="771"/>
        <item x="997"/>
        <item x="680"/>
        <item x="717"/>
        <item x="868"/>
        <item x="829"/>
        <item x="1025"/>
        <item x="48"/>
        <item x="1186"/>
        <item x="780"/>
        <item x="599"/>
        <item x="1225"/>
        <item x="74"/>
        <item x="842"/>
        <item x="994"/>
        <item x="119"/>
        <item x="955"/>
        <item x="917"/>
        <item x="362"/>
        <item x="524"/>
        <item x="851"/>
        <item x="1224"/>
        <item x="699"/>
        <item x="1075"/>
        <item x="1130"/>
        <item x="11"/>
        <item x="12"/>
        <item x="256"/>
        <item x="368"/>
        <item x="607"/>
        <item x="919"/>
        <item x="522"/>
        <item x="9"/>
        <item x="645"/>
        <item x="1235"/>
        <item x="880"/>
        <item x="1182"/>
        <item x="1350"/>
        <item x="1054"/>
        <item x="68"/>
        <item x="823"/>
        <item x="302"/>
        <item x="1263"/>
        <item x="633"/>
        <item x="318"/>
        <item x="598"/>
        <item x="631"/>
        <item x="314"/>
        <item x="846"/>
        <item x="186"/>
        <item x="153"/>
        <item x="354"/>
        <item x="668"/>
        <item x="1208"/>
        <item x="95"/>
        <item x="116"/>
        <item x="857"/>
        <item x="805"/>
        <item x="1312"/>
        <item x="1102"/>
        <item x="477"/>
        <item x="810"/>
        <item x="329"/>
        <item x="382"/>
        <item x="1071"/>
        <item x="1243"/>
        <item x="209"/>
        <item x="510"/>
        <item x="898"/>
        <item x="458"/>
        <item x="546"/>
        <item x="241"/>
        <item x="951"/>
        <item x="72"/>
        <item x="470"/>
        <item x="58"/>
        <item x="278"/>
        <item x="952"/>
        <item x="284"/>
        <item x="6"/>
        <item x="1165"/>
        <item x="1337"/>
        <item x="1146"/>
        <item x="361"/>
        <item x="60"/>
        <item x="638"/>
        <item x="918"/>
        <item x="753"/>
        <item x="1309"/>
        <item x="1192"/>
        <item x="1332"/>
        <item x="1228"/>
        <item x="1298"/>
        <item x="224"/>
        <item x="830"/>
        <item x="923"/>
        <item x="976"/>
        <item x="1226"/>
        <item x="69"/>
        <item x="167"/>
        <item x="283"/>
        <item x="439"/>
        <item x="493"/>
        <item x="358"/>
        <item x="801"/>
        <item x="1036"/>
        <item x="465"/>
        <item x="714"/>
        <item x="1088"/>
        <item x="27"/>
        <item x="149"/>
        <item x="939"/>
        <item x="398"/>
        <item x="259"/>
        <item x="1212"/>
        <item x="711"/>
        <item x="1352"/>
        <item x="412"/>
        <item x="1079"/>
        <item x="622"/>
        <item x="722"/>
        <item x="1104"/>
        <item x="1282"/>
        <item x="1041"/>
        <item x="473"/>
        <item x="502"/>
        <item x="1231"/>
        <item x="589"/>
        <item x="772"/>
        <item x="662"/>
        <item x="876"/>
        <item x="445"/>
        <item x="915"/>
        <item x="786"/>
        <item x="930"/>
        <item x="585"/>
        <item x="226"/>
        <item x="526"/>
        <item x="736"/>
        <item x="1339"/>
        <item x="451"/>
        <item x="117"/>
        <item x="1101"/>
        <item x="707"/>
        <item x="985"/>
        <item x="498"/>
        <item x="610"/>
        <item x="123"/>
        <item x="489"/>
        <item x="1314"/>
        <item x="274"/>
        <item x="1024"/>
        <item x="508"/>
        <item x="864"/>
        <item x="61"/>
        <item x="718"/>
        <item x="1023"/>
        <item x="1168"/>
        <item x="268"/>
        <item x="388"/>
        <item x="467"/>
        <item x="532"/>
        <item x="688"/>
        <item x="104"/>
        <item x="252"/>
        <item x="335"/>
        <item x="765"/>
        <item x="1031"/>
        <item x="440"/>
        <item x="515"/>
        <item x="571"/>
        <item x="921"/>
        <item x="298"/>
        <item x="178"/>
        <item x="463"/>
        <item x="957"/>
        <item x="1030"/>
        <item x="679"/>
        <item x="250"/>
        <item x="272"/>
        <item x="124"/>
        <item x="863"/>
        <item x="972"/>
        <item x="1304"/>
        <item x="684"/>
        <item x="981"/>
        <item x="514"/>
        <item x="1015"/>
        <item x="296"/>
        <item x="1006"/>
        <item x="111"/>
        <item x="175"/>
        <item x="729"/>
        <item x="866"/>
        <item x="1174"/>
        <item x="114"/>
        <item x="596"/>
        <item x="1034"/>
        <item x="134"/>
        <item x="838"/>
        <item x="870"/>
        <item x="1205"/>
        <item x="17"/>
        <item x="1317"/>
        <item x="1297"/>
        <item x="103"/>
        <item x="998"/>
        <item x="165"/>
        <item x="573"/>
        <item x="1285"/>
        <item x="203"/>
        <item x="887"/>
        <item x="1005"/>
        <item x="1162"/>
        <item x="944"/>
        <item x="1026"/>
        <item x="136"/>
        <item x="942"/>
        <item x="1301"/>
        <item x="122"/>
        <item x="1262"/>
        <item x="146"/>
        <item x="176"/>
        <item x="995"/>
        <item x="1061"/>
        <item x="83"/>
        <item x="505"/>
        <item x="1222"/>
        <item x="953"/>
        <item x="310"/>
        <item x="620"/>
        <item x="1007"/>
        <item x="637"/>
        <item x="663"/>
        <item x="852"/>
        <item x="890"/>
        <item x="916"/>
        <item x="141"/>
        <item x="840"/>
        <item x="625"/>
        <item x="849"/>
        <item x="490"/>
        <item x="822"/>
        <item x="110"/>
        <item x="712"/>
        <item x="873"/>
        <item x="495"/>
        <item x="392"/>
        <item x="1021"/>
        <item x="162"/>
        <item x="320"/>
        <item x="1289"/>
        <item x="715"/>
        <item x="595"/>
        <item x="932"/>
        <item x="701"/>
        <item x="757"/>
        <item x="1177"/>
        <item x="154"/>
        <item x="929"/>
        <item x="900"/>
        <item x="133"/>
        <item x="1241"/>
        <item x="517"/>
        <item x="550"/>
        <item x="536"/>
        <item x="311"/>
        <item x="690"/>
        <item x="984"/>
        <item x="1132"/>
        <item x="811"/>
        <item x="875"/>
        <item x="1148"/>
        <item x="483"/>
        <item x="87"/>
        <item x="1057"/>
        <item x="629"/>
        <item x="1082"/>
        <item x="1100"/>
        <item x="169"/>
        <item x="188"/>
        <item x="414"/>
        <item x="77"/>
        <item x="1326"/>
        <item x="238"/>
        <item x="7"/>
        <item x="624"/>
        <item x="341"/>
        <item x="787"/>
        <item x="1216"/>
        <item x="1046"/>
        <item x="1191"/>
        <item x="749"/>
        <item x="511"/>
        <item x="195"/>
        <item x="126"/>
        <item x="139"/>
        <item x="547"/>
        <item x="430"/>
        <item x="618"/>
        <item x="378"/>
        <item x="724"/>
        <item x="794"/>
        <item x="609"/>
        <item x="1083"/>
        <item x="764"/>
        <item x="1329"/>
        <item x="1076"/>
        <item x="970"/>
        <item x="1346"/>
        <item x="419"/>
        <item x="669"/>
        <item x="1256"/>
        <item x="161"/>
        <item x="537"/>
        <item x="948"/>
        <item x="661"/>
        <item x="185"/>
        <item x="481"/>
        <item x="1129"/>
        <item x="582"/>
        <item x="101"/>
        <item x="1063"/>
        <item x="1107"/>
        <item x="218"/>
        <item x="906"/>
        <item x="738"/>
        <item x="1062"/>
        <item x="201"/>
        <item x="1266"/>
        <item x="155"/>
        <item x="733"/>
        <item x="1153"/>
        <item x="770"/>
        <item x="1271"/>
        <item x="462"/>
        <item x="253"/>
        <item x="1089"/>
        <item x="1311"/>
        <item x="542"/>
        <item x="861"/>
        <item x="468"/>
        <item x="55"/>
        <item x="220"/>
        <item x="424"/>
        <item x="1111"/>
        <item x="778"/>
        <item x="1170"/>
        <item x="455"/>
        <item x="476"/>
        <item x="270"/>
        <item x="435"/>
        <item x="931"/>
        <item x="1355"/>
        <item x="1195"/>
        <item x="507"/>
        <item x="1223"/>
        <item x="94"/>
        <item x="194"/>
        <item x="399"/>
        <item x="553"/>
        <item x="993"/>
        <item x="978"/>
        <item x="102"/>
        <item x="1295"/>
        <item x="3"/>
        <item x="590"/>
        <item x="219"/>
        <item x="539"/>
        <item x="1052"/>
        <item x="90"/>
        <item x="554"/>
        <item x="1051"/>
        <item x="321"/>
        <item x="1004"/>
        <item x="121"/>
        <item x="181"/>
        <item x="847"/>
        <item x="853"/>
        <item x="685"/>
        <item x="1275"/>
        <item x="38"/>
        <item x="1095"/>
        <item x="1171"/>
        <item x="1164"/>
        <item x="303"/>
        <item x="835"/>
        <item x="19"/>
        <item x="730"/>
        <item x="783"/>
        <item x="206"/>
        <item x="322"/>
        <item x="374"/>
        <item x="862"/>
        <item x="750"/>
        <item x="789"/>
        <item x="1157"/>
        <item x="1313"/>
        <item x="676"/>
        <item x="937"/>
        <item x="1012"/>
        <item x="1199"/>
        <item x="1206"/>
        <item x="249"/>
        <item x="1"/>
        <item x="664"/>
        <item x="131"/>
        <item x="791"/>
        <item x="924"/>
        <item x="710"/>
        <item x="115"/>
        <item x="444"/>
        <item x="100"/>
        <item x="118"/>
        <item x="816"/>
        <item x="1217"/>
        <item x="969"/>
        <item x="1145"/>
        <item x="1267"/>
        <item x="130"/>
        <item x="78"/>
        <item x="184"/>
        <item x="478"/>
        <item x="958"/>
        <item x="779"/>
        <item x="518"/>
        <item x="525"/>
        <item x="1323"/>
        <item x="756"/>
        <item x="1276"/>
        <item x="1283"/>
        <item x="1047"/>
        <item x="227"/>
        <item x="672"/>
        <item x="759"/>
        <item x="304"/>
        <item x="50"/>
        <item x="1234"/>
        <item x="64"/>
        <item x="1299"/>
        <item x="189"/>
        <item x="751"/>
        <item x="1303"/>
        <item x="856"/>
        <item x="1320"/>
        <item x="202"/>
        <item x="1106"/>
        <item x="56"/>
        <item x="682"/>
        <item x="614"/>
        <item x="351"/>
        <item x="872"/>
        <item x="29"/>
        <item x="280"/>
        <item x="721"/>
        <item x="991"/>
        <item x="1251"/>
        <item x="1247"/>
        <item x="14"/>
        <item x="413"/>
        <item x="877"/>
        <item x="1072"/>
        <item x="534"/>
        <item x="644"/>
        <item x="654"/>
        <item x="275"/>
        <item x="583"/>
        <item x="21"/>
        <item x="179"/>
        <item x="1018"/>
        <item x="421"/>
        <item x="927"/>
        <item x="429"/>
        <item x="1103"/>
        <item x="152"/>
        <item x="1016"/>
        <item x="1073"/>
        <item x="800"/>
        <item x="492"/>
        <item x="453"/>
        <item x="914"/>
        <item x="109"/>
        <item x="248"/>
        <item x="1113"/>
        <item x="89"/>
        <item x="22"/>
        <item x="148"/>
        <item x="902"/>
        <item x="1069"/>
        <item x="960"/>
        <item x="572"/>
        <item x="474"/>
        <item x="503"/>
        <item x="182"/>
        <item x="903"/>
        <item x="277"/>
        <item x="659"/>
        <item x="403"/>
        <item x="549"/>
        <item x="1254"/>
        <item x="86"/>
        <item x="1290"/>
        <item x="457"/>
        <item x="246"/>
        <item x="723"/>
        <item x="1011"/>
        <item x="191"/>
        <item x="999"/>
        <item x="372"/>
        <item x="1245"/>
        <item x="899"/>
        <item x="1117"/>
        <item x="282"/>
        <item x="409"/>
        <item x="670"/>
        <item x="909"/>
        <item x="1067"/>
        <item x="747"/>
        <item x="339"/>
        <item x="719"/>
        <item x="634"/>
        <item x="193"/>
        <item x="423"/>
        <item x="1122"/>
        <item x="802"/>
        <item x="1328"/>
        <item x="480"/>
        <item x="1302"/>
        <item x="499"/>
        <item x="1315"/>
        <item x="1093"/>
        <item x="888"/>
        <item x="205"/>
        <item x="975"/>
        <item x="1156"/>
        <item x="18"/>
        <item x="301"/>
        <item x="1230"/>
        <item x="216"/>
        <item x="882"/>
        <item x="566"/>
        <item x="1194"/>
        <item x="1257"/>
        <item x="891"/>
        <item x="386"/>
        <item x="576"/>
        <item x="943"/>
        <item x="1058"/>
        <item x="47"/>
        <item x="315"/>
        <item x="112"/>
        <item x="57"/>
        <item x="251"/>
        <item x="31"/>
        <item x="92"/>
        <item x="700"/>
        <item x="1169"/>
        <item x="527"/>
        <item x="807"/>
        <item x="1325"/>
        <item x="639"/>
        <item x="713"/>
        <item x="212"/>
        <item x="867"/>
        <item x="145"/>
        <item x="858"/>
        <item x="1119"/>
        <item x="393"/>
        <item x="671"/>
        <item x="806"/>
        <item x="1048"/>
        <item x="347"/>
        <item x="1098"/>
        <item x="936"/>
        <item x="67"/>
        <item x="635"/>
        <item x="1092"/>
        <item x="338"/>
        <item x="125"/>
        <item x="331"/>
        <item x="788"/>
        <item x="818"/>
        <item x="966"/>
        <item x="2"/>
        <item x="1321"/>
        <item x="1135"/>
        <item x="641"/>
        <item x="1167"/>
        <item x="569"/>
        <item x="1059"/>
        <item x="581"/>
        <item x="389"/>
        <item x="1333"/>
        <item x="1043"/>
        <item x="1019"/>
        <item x="1163"/>
        <item x="621"/>
        <item x="674"/>
        <item x="387"/>
        <item x="1126"/>
        <item x="371"/>
        <item x="560"/>
        <item x="520"/>
        <item x="954"/>
        <item x="742"/>
        <item x="833"/>
        <item x="1260"/>
        <item x="743"/>
        <item x="755"/>
        <item x="348"/>
        <item x="776"/>
        <item x="1121"/>
        <item x="449"/>
        <item x="448"/>
        <item x="357"/>
        <item x="1306"/>
        <item x="1010"/>
        <item x="545"/>
        <item x="568"/>
        <item x="874"/>
        <item x="1127"/>
        <item x="276"/>
        <item x="1268"/>
        <item x="1336"/>
        <item x="59"/>
        <item x="408"/>
        <item x="860"/>
        <item x="992"/>
        <item x="748"/>
        <item x="556"/>
        <item x="343"/>
        <item x="147"/>
        <item x="1027"/>
        <item x="996"/>
        <item x="911"/>
        <item x="541"/>
        <item x="602"/>
        <item x="808"/>
        <item x="561"/>
        <item x="706"/>
        <item x="956"/>
        <item x="1324"/>
        <item x="720"/>
        <item x="745"/>
        <item x="658"/>
        <item x="815"/>
        <item x="264"/>
        <item x="8"/>
        <item x="1050"/>
        <item x="365"/>
        <item x="565"/>
        <item x="391"/>
        <item x="938"/>
        <item x="1179"/>
        <item x="427"/>
        <item x="577"/>
        <item x="650"/>
        <item x="968"/>
        <item x="855"/>
        <item x="232"/>
        <item x="285"/>
        <item x="164"/>
        <item x="237"/>
        <item x="1238"/>
        <item x="558"/>
        <item x="1131"/>
        <item x="306"/>
        <item x="570"/>
        <item x="383"/>
        <item x="1202"/>
        <item x="604"/>
        <item x="51"/>
        <item x="913"/>
        <item x="646"/>
        <item x="1210"/>
        <item x="795"/>
        <item x="346"/>
        <item x="1318"/>
        <item x="884"/>
        <item x="746"/>
        <item x="766"/>
        <item x="344"/>
        <item x="660"/>
        <item x="460"/>
        <item x="431"/>
        <item x="989"/>
        <item x="651"/>
        <item x="1342"/>
        <item x="1319"/>
        <item x="804"/>
        <item x="725"/>
        <item x="579"/>
        <item x="591"/>
        <item x="594"/>
        <item x="1042"/>
        <item x="197"/>
        <item x="640"/>
        <item x="1152"/>
        <item x="127"/>
        <item x="1154"/>
        <item x="540"/>
        <item x="574"/>
        <item x="878"/>
        <item x="648"/>
        <item x="798"/>
        <item x="689"/>
        <item x="1221"/>
        <item x="1236"/>
        <item x="1114"/>
        <item x="1172"/>
        <item x="163"/>
        <item x="79"/>
        <item x="1094"/>
        <item x="552"/>
        <item x="464"/>
        <item x="1331"/>
        <item x="1013"/>
        <item x="1090"/>
        <item x="1335"/>
        <item x="442"/>
        <item x="506"/>
        <item x="105"/>
        <item x="456"/>
        <item x="334"/>
        <item x="157"/>
        <item x="828"/>
        <item x="199"/>
        <item x="96"/>
        <item x="239"/>
        <item x="530"/>
        <item x="410"/>
        <item x="325"/>
        <item x="1190"/>
        <item x="1032"/>
        <item x="432"/>
        <item x="892"/>
        <item x="588"/>
        <item x="836"/>
        <item x="25"/>
        <item x="1091"/>
        <item x="190"/>
        <item x="269"/>
        <item x="307"/>
        <item x="380"/>
        <item x="567"/>
        <item x="1264"/>
        <item x="597"/>
        <item x="543"/>
        <item x="497"/>
        <item x="297"/>
        <item x="1207"/>
        <item x="643"/>
        <item x="1140"/>
        <item x="678"/>
        <item x="469"/>
        <item x="1300"/>
        <item x="1137"/>
        <item x="5"/>
        <item x="487"/>
        <item x="580"/>
        <item x="328"/>
        <item x="1201"/>
        <item x="379"/>
        <item x="821"/>
        <item x="922"/>
        <item x="925"/>
        <item x="300"/>
        <item x="1296"/>
        <item x="265"/>
        <item x="1161"/>
        <item x="516"/>
        <item x="450"/>
        <item x="709"/>
        <item x="613"/>
        <item x="214"/>
        <item x="908"/>
        <item x="1209"/>
        <item x="774"/>
        <item x="1351"/>
        <item x="990"/>
        <item x="982"/>
        <item x="108"/>
        <item x="686"/>
        <item x="1110"/>
        <item x="963"/>
        <item x="485"/>
        <item x="529"/>
        <item x="1334"/>
        <item x="1357"/>
        <item x="754"/>
        <item x="375"/>
        <item x="1144"/>
        <item x="156"/>
        <item x="740"/>
        <item x="1258"/>
        <item x="62"/>
        <item x="377"/>
        <item x="626"/>
        <item x="299"/>
        <item x="667"/>
        <item x="501"/>
        <item x="1358"/>
        <item t="default"/>
      </items>
    </pivotField>
    <pivotField showAll="0"/>
    <pivotField showAll="0">
      <items count="6">
        <item x="1"/>
        <item x="3"/>
        <item x="0"/>
        <item x="2"/>
        <item x="4"/>
        <item t="default"/>
      </items>
    </pivotField>
    <pivotField numFmtId="171" showAll="0"/>
    <pivotField showAll="0"/>
    <pivotField numFmtId="164" showAll="0"/>
    <pivotField showAll="0">
      <items count="29">
        <item x="27"/>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axis="axisCol" multipleItemSelectionAllowed="1" showAll="0" defaultSubtotal="0">
      <items count="2">
        <item h="1" x="1"/>
        <item x="0"/>
      </items>
    </pivotField>
    <pivotField showAll="0">
      <items count="3">
        <item x="0"/>
        <item x="1"/>
        <item t="default"/>
      </items>
    </pivotField>
  </pivotFields>
  <rowFields count="1">
    <field x="6"/>
  </rowFields>
  <rowItems count="4">
    <i>
      <x/>
    </i>
    <i>
      <x v="1"/>
    </i>
    <i>
      <x v="2"/>
    </i>
    <i t="grand">
      <x/>
    </i>
  </rowItems>
  <colFields count="1">
    <field x="40"/>
  </colFields>
  <colItems count="1">
    <i>
      <x v="1"/>
    </i>
  </colItems>
  <dataFields count="1">
    <dataField name="Count of Order ID" fld="29" subtotal="count" baseField="6"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6" count="1" selected="0">
            <x v="0"/>
          </reference>
        </references>
      </pivotArea>
    </chartFormat>
    <chartFormat chart="3" format="7">
      <pivotArea type="data" outline="0" fieldPosition="0">
        <references count="2">
          <reference field="4294967294" count="1" selected="0">
            <x v="0"/>
          </reference>
          <reference field="6" count="1" selected="0">
            <x v="1"/>
          </reference>
        </references>
      </pivotArea>
    </chartFormat>
    <chartFormat chart="3" format="8">
      <pivotArea type="data" outline="0" fieldPosition="0">
        <references count="2">
          <reference field="4294967294" count="1" selected="0">
            <x v="0"/>
          </reference>
          <reference field="6" count="1" selected="0">
            <x v="2"/>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1B18983B-5252-44B6-B802-93CE77EB2A82}"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I21:J28" firstHeaderRow="1" firstDataRow="1" firstDataCol="1"/>
  <pivotFields count="48">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67" showAll="0">
      <items count="7">
        <item x="0"/>
        <item x="1"/>
        <item x="2"/>
        <item x="3"/>
        <item x="4"/>
        <item x="5"/>
        <item t="default"/>
      </items>
    </pivotField>
    <pivotField numFmtId="166" showAll="0">
      <items count="7">
        <item x="0"/>
        <item x="1"/>
        <item x="2"/>
        <item x="3"/>
        <item x="4"/>
        <item x="5"/>
        <item t="default"/>
      </items>
    </pivotField>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numFmtId="164" showAll="0"/>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showAll="0"/>
    <pivotField showAll="0">
      <items count="7">
        <item x="0"/>
        <item x="1"/>
        <item m="1" x="2"/>
        <item m="1" x="3"/>
        <item m="1" x="4"/>
        <item m="1" x="5"/>
        <item t="default"/>
      </items>
    </pivotField>
    <pivotField dataField="1" dragToRow="0" dragToCol="0" dragToPage="0" showAll="0" defaultSubtotal="0"/>
    <pivotField dragToRow="0" dragToCol="0" dragToPage="0" showAll="0" defaultSubtotal="0"/>
    <pivotField showAll="0"/>
    <pivotField axis="axisRow"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5"/>
  </rowFields>
  <rowItems count="7">
    <i>
      <x v="1"/>
    </i>
    <i>
      <x v="2"/>
    </i>
    <i>
      <x v="3"/>
    </i>
    <i>
      <x v="4"/>
    </i>
    <i>
      <x v="5"/>
    </i>
    <i>
      <x v="6"/>
    </i>
    <i t="grand">
      <x/>
    </i>
  </rowItems>
  <colItems count="1">
    <i/>
  </colItems>
  <dataFields count="1">
    <dataField name="Sum of Profit Margin2" fld="42" baseField="0" baseItem="0"/>
  </dataFields>
  <formats count="3">
    <format dxfId="137">
      <pivotArea outline="0" collapsedLevelsAreSubtotals="1" fieldPosition="0"/>
    </format>
    <format dxfId="136">
      <pivotArea dataOnly="0" labelOnly="1" outline="0" axis="axisValues" fieldPosition="0"/>
    </format>
    <format dxfId="135">
      <pivotArea dataOnly="0" labelOnly="1" outline="0" axis="axisValues" fieldPosition="0"/>
    </format>
  </formats>
  <chartFormats count="1">
    <chartFormat chart="0" format="2" series="1">
      <pivotArea type="data" outline="0" fieldPosition="0">
        <references count="1">
          <reference field="4294967294" count="1" selected="0">
            <x v="0"/>
          </reference>
        </references>
      </pivotArea>
    </chartFormat>
  </chartFormats>
  <pivotTableStyleInfo name="PivotStyleLight15"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D7BE6BA9-F3A2-4EC0-897B-111D5FD25515}" name="PivotTable8"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Months">
  <location ref="F21:G28" firstHeaderRow="1" firstDataRow="1" firstDataCol="1"/>
  <pivotFields count="2">
    <pivotField axis="axisRow" allDrilled="1" outline="0"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Average of Order fullfillment time" fld="1" subtotal="average" baseField="0" baseItem="0" numFmtId="170"/>
  </dataFields>
  <formats count="4">
    <format dxfId="141">
      <pivotArea field="0" type="button" dataOnly="0" labelOnly="1" outline="0" axis="axisRow" fieldPosition="0"/>
    </format>
    <format dxfId="140">
      <pivotArea dataOnly="0" labelOnly="1" outline="0" axis="axisValues" fieldPosition="0"/>
    </format>
    <format dxfId="139">
      <pivotArea outline="0" collapsedLevelsAreSubtotals="1" fieldPosition="0">
        <references count="1">
          <reference field="0" count="1" selected="0">
            <x v="0"/>
          </reference>
        </references>
      </pivotArea>
    </format>
    <format dxfId="138">
      <pivotArea outline="0" collapsedLevelsAreSubtotals="1" fieldPosition="0"/>
    </format>
  </formats>
  <pivotHierarchies count="3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Customer ID"/>
    <pivotHierarchy dragToData="1"/>
    <pivotHierarchy dragToData="1" caption="Distinct Count of Customer Name"/>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caption="Average of Order fullfillment ti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1"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Cleaning and Formation!$A:$AL">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6871CC37-A454-463B-ACB7-07916AABDD5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C21:D28" firstHeaderRow="1" firstDataRow="1" firstDataCol="1"/>
  <pivotFields count="48">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67" showAll="0">
      <items count="7">
        <item x="0"/>
        <item x="1"/>
        <item x="2"/>
        <item x="3"/>
        <item x="4"/>
        <item x="5"/>
        <item t="default"/>
      </items>
    </pivotField>
    <pivotField axis="axisRow" numFmtId="166" showAll="0">
      <items count="7">
        <item x="0"/>
        <item x="1"/>
        <item x="2"/>
        <item x="3"/>
        <item x="4"/>
        <item x="5"/>
        <item t="default"/>
      </items>
    </pivotField>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pivotField showAll="0"/>
    <pivotField showAll="0"/>
    <pivotField showAll="0"/>
    <pivotField dataField="1" showAll="0"/>
    <pivotField showAll="0"/>
    <pivotField showAll="0"/>
    <pivotField showAll="0"/>
    <pivotField showAll="0">
      <items count="5">
        <item x="1"/>
        <item x="3"/>
        <item x="0"/>
        <item x="2"/>
        <item t="default"/>
      </items>
    </pivotField>
    <pivotField showAll="0"/>
    <pivotField showAll="0"/>
    <pivotField numFmtId="164" showAll="0"/>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showAll="0"/>
    <pivotField showAll="0">
      <items count="7">
        <item x="0"/>
        <item x="1"/>
        <item m="1" x="2"/>
        <item m="1" x="3"/>
        <item m="1" x="4"/>
        <item m="1" x="5"/>
        <item t="default"/>
      </items>
    </pivotField>
    <pivotField dragToRow="0" dragToCol="0" dragToPage="0" showAll="0" defaultSubtotal="0"/>
    <pivotField dragToRow="0" dragToCol="0" dragToPage="0" showAll="0" defaultSubtota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h="1" sd="0" x="0"/>
        <item sd="0" x="1"/>
        <item sd="0" x="2"/>
        <item sd="0" x="3"/>
        <item sd="0" x="4"/>
        <item sd="0" x="5"/>
        <item sd="0" x="6"/>
        <item sd="0" x="7"/>
        <item sd="0" x="8"/>
        <item sd="0" x="9"/>
        <item sd="0" x="10"/>
        <item sd="0" x="11"/>
        <item sd="0" x="12"/>
        <item h="1" sd="0"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3">
    <field x="45"/>
    <field x="44"/>
    <field x="20"/>
  </rowFields>
  <rowItems count="7">
    <i>
      <x v="1"/>
    </i>
    <i>
      <x v="2"/>
    </i>
    <i>
      <x v="3"/>
    </i>
    <i>
      <x v="4"/>
    </i>
    <i>
      <x v="5"/>
    </i>
    <i>
      <x v="6"/>
    </i>
    <i t="grand">
      <x/>
    </i>
  </rowItems>
  <colItems count="1">
    <i/>
  </colItems>
  <dataFields count="1">
    <dataField name="Sum of Quantity ordered new" fld="27" baseField="0" baseItem="0"/>
  </dataFields>
  <formats count="3">
    <format dxfId="144">
      <pivotArea dataOnly="0" labelOnly="1" outline="0" axis="axisValues" fieldPosition="0"/>
    </format>
    <format dxfId="143">
      <pivotArea dataOnly="0" labelOnly="1" outline="0" axis="axisValues" fieldPosition="0"/>
    </format>
    <format dxfId="142">
      <pivotArea outline="0" collapsedLevelsAreSubtotals="1" fieldPosition="0"/>
    </format>
  </formats>
  <pivotTableStyleInfo name="PivotStyleLight15"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16EEE804-B3A8-40AC-9CDB-F57976770942}" name="PivotTable4" cacheId="0" applyNumberFormats="0" applyBorderFormats="0" applyFontFormats="0" applyPatternFormats="0" applyAlignmentFormats="0" applyWidthHeightFormats="1" dataCaption="Values" grandTotalCaption="Total " updatedVersion="8" minRefreshableVersion="3" useAutoFormatting="1" itemPrintTitles="1" createdVersion="8" indent="0" outline="1" outlineData="1" multipleFieldFilters="0" chartFormat="34" rowHeaderCaption="Category">
  <location ref="Q44:S48" firstHeaderRow="0" firstDataRow="1" firstDataCol="1"/>
  <pivotFields count="48">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items count="5">
        <item x="1"/>
        <item x="3"/>
        <item x="2"/>
        <item x="0"/>
        <item t="default"/>
      </items>
    </pivotField>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67" showAll="0">
      <items count="7">
        <item x="0"/>
        <item x="1"/>
        <item x="2"/>
        <item x="3"/>
        <item x="4"/>
        <item x="5"/>
        <item t="default"/>
      </items>
    </pivotField>
    <pivotField numFmtId="166" showAll="0">
      <items count="7">
        <item x="0"/>
        <item x="1"/>
        <item x="2"/>
        <item x="3"/>
        <item x="4"/>
        <item x="5"/>
        <item t="default"/>
      </items>
    </pivotField>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pivotField showAll="0"/>
    <pivotField showAll="0"/>
    <pivotField dataField="1" showAll="0"/>
    <pivotField showAll="0"/>
    <pivotField dataField="1" showAll="0"/>
    <pivotField showAll="0"/>
    <pivotField showAll="0"/>
    <pivotField showAll="0">
      <items count="5">
        <item x="1"/>
        <item x="3"/>
        <item x="0"/>
        <item x="2"/>
        <item t="default"/>
      </items>
    </pivotField>
    <pivotField showAll="0"/>
    <pivotField showAll="0"/>
    <pivotField numFmtId="164" showAll="0"/>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showAll="0">
      <items count="3">
        <item n="Repeated order ID" x="1"/>
        <item n="Unique Count of order ID" x="0"/>
        <item t="default"/>
      </items>
    </pivotField>
    <pivotField showAll="0">
      <items count="7">
        <item x="0"/>
        <item x="1"/>
        <item m="1" x="2"/>
        <item m="1" x="3"/>
        <item m="1" x="4"/>
        <item m="1" x="5"/>
        <item t="default"/>
      </items>
    </pivotField>
    <pivotField dragToRow="0" dragToCol="0" dragToPage="0" showAll="0" defaultSubtotal="0"/>
    <pivotField dragToRow="0" dragToCol="0" dragToPage="0" showAll="0" defaultSubtota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h="1" sd="0" x="0"/>
        <item sd="0" x="1"/>
        <item sd="0" x="2"/>
        <item sd="0" x="3"/>
        <item sd="0" x="4"/>
        <item sd="0" x="5"/>
        <item sd="0" x="6"/>
        <item sd="0" x="7"/>
        <item sd="0" x="8"/>
        <item sd="0" x="9"/>
        <item sd="0" x="10"/>
        <item sd="0" x="11"/>
        <item sd="0" x="12"/>
        <item h="1" sd="0" x="13"/>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8"/>
  </rowFields>
  <rowItems count="4">
    <i>
      <x v="2"/>
    </i>
    <i>
      <x/>
    </i>
    <i>
      <x v="1"/>
    </i>
    <i t="grand">
      <x/>
    </i>
  </rowItems>
  <colFields count="1">
    <field x="-2"/>
  </colFields>
  <colItems count="2">
    <i>
      <x/>
    </i>
    <i i="1">
      <x v="1"/>
    </i>
  </colItems>
  <dataFields count="2">
    <dataField name="Sum of Sales" fld="28" baseField="0" baseItem="0"/>
    <dataField name="Sum of Profit" fld="26" baseField="0" baseItem="0"/>
  </dataFields>
  <formats count="3">
    <format dxfId="147">
      <pivotArea dataOnly="0" labelOnly="1" outline="0" axis="axisValues" fieldPosition="0"/>
    </format>
    <format dxfId="146">
      <pivotArea dataOnly="0" labelOnly="1" outline="0" axis="axisValues" fieldPosition="0"/>
    </format>
    <format dxfId="145">
      <pivotArea outline="0" collapsedLevelsAreSubtotals="1" fieldPosition="0"/>
    </format>
  </formats>
  <pivotTableStyleInfo name="PivotStyleLight15"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8F9BC79C-82C4-4165-AA14-DA393F995A9B}" name="PivotTable1" cacheId="0" applyNumberFormats="0" applyBorderFormats="0" applyFontFormats="0" applyPatternFormats="0" applyAlignmentFormats="0" applyWidthHeightFormats="1" dataCaption="Values" grandTotalCaption="Total Count of Order ID" updatedVersion="8" minRefreshableVersion="3" useAutoFormatting="1" itemPrintTitles="1" createdVersion="8" indent="0" outline="1" outlineData="1" multipleFieldFilters="0" chartFormat="34" rowHeaderCaption="Months">
  <location ref="C70:F78" firstHeaderRow="1" firstDataRow="2" firstDataCol="1"/>
  <pivotFields count="48">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67" showAll="0">
      <items count="7">
        <item x="0"/>
        <item x="1"/>
        <item x="2"/>
        <item x="3"/>
        <item x="4"/>
        <item x="5"/>
        <item t="default"/>
      </items>
    </pivotField>
    <pivotField axis="axisRow" numFmtId="166" showAll="0">
      <items count="7">
        <item x="0"/>
        <item x="1"/>
        <item x="2"/>
        <item x="3"/>
        <item x="4"/>
        <item x="5"/>
        <item t="default"/>
      </items>
    </pivotField>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pivotField showAll="0"/>
    <pivotField showAll="0"/>
    <pivotField showAll="0"/>
    <pivotField showAll="0"/>
    <pivotField showAll="0"/>
    <pivotField dataField="1" showAll="0"/>
    <pivotField showAll="0"/>
    <pivotField showAll="0">
      <items count="5">
        <item x="1"/>
        <item x="3"/>
        <item x="0"/>
        <item x="2"/>
        <item t="default"/>
      </items>
    </pivotField>
    <pivotField showAll="0"/>
    <pivotField showAll="0"/>
    <pivotField numFmtId="164" showAll="0"/>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axis="axisCol" showAll="0">
      <items count="3">
        <item n="Repeated order ID" x="1"/>
        <item n="Unique Count of order ID" x="0"/>
        <item t="default"/>
      </items>
    </pivotField>
    <pivotField showAll="0">
      <items count="7">
        <item x="0"/>
        <item x="1"/>
        <item m="1" x="2"/>
        <item m="1" x="3"/>
        <item m="1" x="4"/>
        <item m="1" x="5"/>
        <item t="default"/>
      </items>
    </pivotField>
    <pivotField dragToRow="0" dragToCol="0" dragToPage="0" showAll="0" defaultSubtotal="0"/>
    <pivotField dragToRow="0" dragToCol="0" dragToPage="0" showAll="0" defaultSubtota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h="1" sd="0" x="0"/>
        <item sd="0" x="1"/>
        <item sd="0" x="2"/>
        <item sd="0" x="3"/>
        <item sd="0" x="4"/>
        <item sd="0" x="5"/>
        <item sd="0" x="6"/>
        <item sd="0" x="7"/>
        <item sd="0" x="8"/>
        <item sd="0" x="9"/>
        <item sd="0" x="10"/>
        <item sd="0" x="11"/>
        <item sd="0" x="12"/>
        <item h="1" sd="0"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3">
    <field x="45"/>
    <field x="44"/>
    <field x="20"/>
  </rowFields>
  <rowItems count="7">
    <i>
      <x v="1"/>
    </i>
    <i>
      <x v="2"/>
    </i>
    <i>
      <x v="3"/>
    </i>
    <i>
      <x v="4"/>
    </i>
    <i>
      <x v="5"/>
    </i>
    <i>
      <x v="6"/>
    </i>
    <i t="grand">
      <x/>
    </i>
  </rowItems>
  <colFields count="1">
    <field x="40"/>
  </colFields>
  <colItems count="3">
    <i>
      <x/>
    </i>
    <i>
      <x v="1"/>
    </i>
    <i t="grand">
      <x/>
    </i>
  </colItems>
  <dataFields count="1">
    <dataField name="Count of Order ID" fld="29" subtotal="count" baseField="45" baseItem="3"/>
  </dataFields>
  <formats count="3">
    <format dxfId="150">
      <pivotArea dataOnly="0" labelOnly="1" outline="0" axis="axisValues" fieldPosition="0"/>
    </format>
    <format dxfId="149">
      <pivotArea dataOnly="0" labelOnly="1" outline="0" axis="axisValues" fieldPosition="0"/>
    </format>
    <format dxfId="148">
      <pivotArea outline="0" collapsedLevelsAreSubtotals="1" fieldPosition="0"/>
    </format>
  </formats>
  <pivotTableStyleInfo name="PivotStyleLight15"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84C6B60B-6E43-45EC-A54C-ED38EB15B6FB}" name="PivotTable16"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Months">
  <location ref="L21:N22" firstHeaderRow="0" firstDataRow="1" firstDataCol="0"/>
  <pivotFields count="4">
    <pivotField dataField="1" subtotalTop="0" showAll="0" defaultSubtotal="0"/>
    <pivotField allDrilled="1" subtotalTop="0" showAll="0" dataSourceSort="1" defaultSubtotal="0" defaultAttributeDrillState="1">
      <items count="1124">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s="1" x="592"/>
        <item s="1" x="593"/>
        <item s="1" x="594"/>
        <item s="1" x="595"/>
        <item s="1" x="596"/>
        <item s="1" x="597"/>
        <item s="1" x="598"/>
        <item s="1" x="599"/>
        <item s="1" x="600"/>
        <item s="1" x="601"/>
        <item s="1" x="602"/>
        <item s="1" x="603"/>
        <item s="1" x="604"/>
        <item s="1" x="605"/>
        <item s="1" x="606"/>
        <item s="1" x="607"/>
        <item s="1" x="608"/>
        <item s="1" x="609"/>
        <item s="1" x="610"/>
        <item s="1" x="611"/>
        <item s="1" x="612"/>
        <item s="1" x="613"/>
        <item s="1" x="614"/>
        <item s="1" x="615"/>
        <item s="1" x="616"/>
        <item s="1" x="617"/>
        <item s="1" x="618"/>
        <item s="1" x="619"/>
        <item s="1" x="620"/>
        <item s="1" x="621"/>
        <item s="1" x="622"/>
        <item s="1" x="623"/>
        <item s="1" x="624"/>
        <item s="1" x="625"/>
        <item s="1" x="626"/>
        <item s="1" x="627"/>
        <item s="1" x="628"/>
        <item s="1" x="629"/>
        <item s="1" x="630"/>
        <item s="1" x="631"/>
        <item s="1" x="632"/>
        <item s="1" x="633"/>
        <item s="1" x="634"/>
        <item s="1" x="635"/>
        <item s="1" x="636"/>
        <item s="1" x="637"/>
        <item s="1" x="638"/>
        <item s="1" x="639"/>
        <item s="1" x="640"/>
        <item s="1" x="641"/>
        <item s="1" x="642"/>
        <item s="1" x="643"/>
        <item s="1" x="644"/>
        <item s="1" x="645"/>
        <item s="1" x="646"/>
        <item s="1" x="647"/>
        <item s="1" x="648"/>
        <item s="1" x="649"/>
        <item s="1" x="650"/>
        <item s="1" x="651"/>
        <item s="1" x="652"/>
        <item s="1" x="653"/>
        <item s="1" x="654"/>
        <item s="1" x="655"/>
        <item s="1" x="656"/>
        <item s="1" x="657"/>
        <item s="1" x="658"/>
        <item s="1" x="659"/>
        <item s="1" x="660"/>
        <item s="1" x="661"/>
        <item s="1" x="662"/>
        <item s="1" x="663"/>
        <item s="1" x="664"/>
        <item s="1" x="665"/>
        <item s="1" x="666"/>
        <item s="1" x="667"/>
        <item s="1" x="668"/>
        <item s="1" x="669"/>
        <item s="1" x="670"/>
        <item s="1" x="671"/>
        <item s="1" x="672"/>
        <item s="1" x="673"/>
        <item s="1" x="674"/>
        <item s="1" x="675"/>
        <item s="1" x="676"/>
        <item s="1" x="677"/>
        <item s="1" x="678"/>
        <item s="1" x="679"/>
        <item s="1" x="680"/>
        <item s="1" x="681"/>
        <item s="1" x="682"/>
        <item s="1" x="683"/>
        <item s="1" x="684"/>
        <item s="1" x="685"/>
        <item s="1" x="686"/>
        <item s="1" x="687"/>
        <item s="1" x="688"/>
        <item s="1" x="689"/>
        <item s="1" x="690"/>
        <item s="1" x="691"/>
        <item s="1" x="692"/>
        <item s="1" x="693"/>
        <item s="1" x="694"/>
        <item s="1" x="695"/>
        <item s="1" x="696"/>
        <item s="1" x="697"/>
        <item s="1" x="698"/>
        <item s="1" x="699"/>
        <item s="1" x="700"/>
        <item s="1" x="701"/>
        <item s="1" x="702"/>
        <item s="1" x="703"/>
        <item s="1" x="704"/>
        <item s="1" x="705"/>
        <item s="1" x="706"/>
        <item s="1" x="707"/>
        <item s="1" x="708"/>
        <item s="1" x="709"/>
        <item s="1" x="710"/>
        <item s="1" x="711"/>
        <item s="1" x="712"/>
        <item s="1" x="713"/>
        <item s="1" x="714"/>
        <item s="1" x="715"/>
        <item s="1" x="716"/>
        <item s="1" x="717"/>
        <item s="1" x="718"/>
        <item s="1" x="719"/>
        <item s="1" x="720"/>
        <item s="1" x="721"/>
        <item s="1" x="722"/>
        <item s="1" x="723"/>
        <item s="1" x="724"/>
        <item s="1" x="725"/>
        <item s="1" x="726"/>
        <item s="1" x="727"/>
        <item s="1" x="728"/>
        <item s="1" x="729"/>
        <item s="1" x="730"/>
        <item s="1" x="731"/>
        <item s="1" x="732"/>
        <item s="1" x="733"/>
        <item s="1" x="734"/>
        <item s="1" x="735"/>
        <item s="1" x="736"/>
        <item s="1" x="737"/>
        <item s="1" x="738"/>
        <item s="1" x="739"/>
        <item s="1" x="740"/>
        <item s="1" x="741"/>
        <item s="1" x="742"/>
        <item s="1" x="743"/>
        <item s="1" x="744"/>
        <item s="1" x="745"/>
        <item s="1" x="746"/>
        <item s="1" x="747"/>
        <item s="1" x="748"/>
        <item s="1" x="749"/>
        <item s="1" x="750"/>
        <item s="1" x="751"/>
        <item s="1" x="752"/>
        <item s="1" x="753"/>
        <item s="1" x="754"/>
        <item s="1" x="755"/>
        <item s="1" x="756"/>
        <item s="1" x="757"/>
        <item s="1" x="758"/>
        <item s="1" x="759"/>
        <item s="1" x="760"/>
        <item s="1" x="761"/>
        <item s="1" x="762"/>
        <item s="1" x="763"/>
        <item s="1" x="764"/>
        <item s="1" x="765"/>
        <item s="1" x="766"/>
        <item s="1" x="767"/>
        <item s="1" x="768"/>
        <item s="1" x="769"/>
        <item s="1" x="770"/>
        <item s="1" x="771"/>
        <item s="1" x="772"/>
        <item s="1" x="773"/>
        <item s="1" x="774"/>
        <item s="1" x="775"/>
        <item s="1" x="776"/>
        <item s="1" x="777"/>
        <item s="1" x="778"/>
        <item s="1" x="779"/>
        <item s="1" x="780"/>
        <item s="1" x="781"/>
        <item s="1" x="782"/>
        <item s="1" x="783"/>
        <item s="1" x="784"/>
        <item s="1" x="785"/>
        <item s="1" x="786"/>
        <item s="1" x="787"/>
        <item s="1" x="788"/>
        <item s="1" x="789"/>
        <item s="1" x="790"/>
        <item s="1" x="791"/>
        <item s="1" x="792"/>
        <item s="1" x="793"/>
        <item s="1" x="794"/>
        <item s="1" x="795"/>
        <item s="1" x="796"/>
        <item s="1" x="797"/>
        <item s="1" x="798"/>
        <item s="1" x="799"/>
        <item s="1" x="800"/>
        <item s="1" x="801"/>
        <item s="1" x="802"/>
        <item s="1" x="803"/>
        <item s="1" x="804"/>
        <item s="1" x="805"/>
        <item s="1" x="806"/>
        <item s="1" x="807"/>
        <item s="1" x="808"/>
        <item s="1" x="809"/>
        <item s="1" x="810"/>
        <item s="1" x="811"/>
        <item s="1" x="812"/>
        <item s="1" x="813"/>
        <item s="1" x="814"/>
        <item s="1" x="815"/>
        <item s="1" x="816"/>
        <item s="1" x="817"/>
        <item s="1" x="818"/>
        <item s="1" x="819"/>
        <item s="1" x="820"/>
        <item s="1" x="821"/>
        <item s="1" x="822"/>
        <item s="1" x="823"/>
        <item s="1" x="824"/>
        <item s="1" x="825"/>
        <item s="1" x="826"/>
        <item s="1" x="827"/>
        <item s="1" x="828"/>
        <item s="1" x="829"/>
        <item s="1" x="830"/>
        <item s="1" x="831"/>
        <item s="1" x="832"/>
        <item s="1" x="833"/>
        <item s="1" x="834"/>
        <item s="1" x="835"/>
        <item s="1" x="836"/>
        <item s="1" x="837"/>
        <item s="1" x="838"/>
        <item s="1" x="839"/>
        <item s="1" x="840"/>
        <item s="1" x="841"/>
        <item s="1" x="842"/>
        <item s="1" x="843"/>
        <item s="1" x="844"/>
        <item s="1" x="845"/>
        <item s="1" x="846"/>
        <item s="1" x="847"/>
        <item s="1" x="848"/>
        <item s="1" x="849"/>
        <item s="1" x="850"/>
        <item s="1" x="851"/>
        <item s="1" x="852"/>
        <item s="1" x="853"/>
        <item s="1" x="854"/>
        <item s="1" x="855"/>
        <item s="1" x="856"/>
        <item s="1" x="857"/>
        <item s="1" x="858"/>
        <item s="1" x="859"/>
        <item s="1" x="860"/>
        <item s="1" x="861"/>
        <item s="1" x="862"/>
        <item s="1" x="863"/>
        <item s="1" x="864"/>
        <item s="1" x="865"/>
        <item s="1" x="866"/>
        <item s="1" x="867"/>
        <item s="1" x="868"/>
        <item s="1" x="869"/>
        <item s="1" x="870"/>
        <item s="1" x="871"/>
        <item s="1" x="872"/>
        <item s="1" x="873"/>
        <item s="1" x="874"/>
        <item s="1" x="875"/>
        <item s="1" x="876"/>
        <item s="1" x="877"/>
        <item s="1" x="878"/>
        <item s="1" x="879"/>
        <item s="1" x="880"/>
        <item s="1" x="881"/>
        <item s="1" x="882"/>
        <item s="1" x="883"/>
        <item s="1" x="884"/>
        <item s="1" x="885"/>
        <item s="1" x="886"/>
        <item s="1" x="887"/>
        <item s="1" x="888"/>
        <item s="1" x="889"/>
        <item s="1" x="890"/>
        <item s="1" x="891"/>
        <item s="1" x="892"/>
        <item s="1" x="893"/>
        <item s="1" x="894"/>
        <item s="1" x="895"/>
        <item s="1" x="896"/>
        <item s="1" x="897"/>
        <item s="1" x="898"/>
        <item s="1" x="899"/>
        <item s="1" x="900"/>
        <item s="1" x="901"/>
        <item s="1" x="902"/>
        <item s="1" x="903"/>
        <item s="1" x="904"/>
        <item s="1" x="905"/>
        <item s="1" x="906"/>
        <item s="1" x="907"/>
        <item s="1" x="908"/>
        <item s="1" x="909"/>
        <item s="1" x="910"/>
        <item s="1" x="911"/>
        <item s="1" x="912"/>
        <item s="1" x="913"/>
        <item s="1" x="914"/>
        <item s="1" x="915"/>
        <item s="1" x="916"/>
        <item s="1" x="917"/>
        <item s="1" x="918"/>
        <item s="1" x="919"/>
        <item s="1" x="920"/>
        <item s="1" x="921"/>
        <item s="1" x="922"/>
        <item s="1" x="923"/>
        <item s="1" x="924"/>
        <item s="1" x="925"/>
        <item s="1" x="926"/>
        <item s="1" x="927"/>
        <item s="1" x="928"/>
        <item s="1" x="929"/>
        <item s="1" x="930"/>
        <item s="1" x="931"/>
        <item s="1" x="932"/>
        <item s="1" x="933"/>
        <item s="1" x="934"/>
        <item s="1" x="935"/>
        <item s="1" x="936"/>
        <item s="1" x="937"/>
        <item s="1" x="938"/>
        <item s="1" x="939"/>
        <item s="1" x="940"/>
        <item s="1" x="941"/>
        <item s="1" x="942"/>
        <item s="1" x="943"/>
        <item s="1" x="944"/>
        <item s="1" x="945"/>
        <item s="1" x="946"/>
        <item s="1" x="947"/>
        <item s="1" x="948"/>
        <item s="1" x="949"/>
        <item s="1" x="950"/>
        <item s="1" x="951"/>
        <item s="1" x="952"/>
        <item s="1" x="953"/>
        <item s="1" x="954"/>
        <item s="1" x="955"/>
        <item s="1" x="956"/>
        <item s="1" x="957"/>
        <item s="1" x="958"/>
        <item s="1" x="959"/>
        <item s="1" x="960"/>
        <item s="1" x="961"/>
        <item s="1" x="962"/>
        <item s="1" x="963"/>
        <item s="1" x="964"/>
        <item s="1" x="965"/>
        <item s="1" x="966"/>
        <item s="1" x="967"/>
        <item s="1" x="968"/>
        <item s="1" x="969"/>
        <item s="1" x="970"/>
        <item s="1" x="971"/>
        <item s="1" x="972"/>
        <item s="1" x="973"/>
        <item s="1" x="974"/>
        <item s="1" x="975"/>
        <item s="1" x="976"/>
        <item s="1" x="977"/>
        <item s="1" x="978"/>
        <item s="1" x="979"/>
        <item s="1" x="980"/>
        <item s="1" x="981"/>
        <item s="1" x="982"/>
        <item s="1" x="983"/>
        <item s="1" x="984"/>
        <item s="1" x="985"/>
        <item s="1" x="986"/>
        <item s="1" x="987"/>
        <item s="1" x="988"/>
        <item s="1" x="989"/>
        <item s="1" x="990"/>
        <item s="1" x="991"/>
        <item s="1" x="992"/>
        <item s="1" x="993"/>
        <item s="1" x="994"/>
        <item s="1" x="995"/>
        <item s="1" x="996"/>
        <item s="1" x="997"/>
        <item s="1" x="998"/>
        <item s="1" x="999"/>
        <item s="1" x="1000"/>
        <item s="1" x="1001"/>
        <item s="1" x="1002"/>
        <item s="1" x="1003"/>
        <item s="1" x="1004"/>
        <item s="1" x="1005"/>
        <item s="1" x="1006"/>
        <item s="1" x="1007"/>
        <item s="1" x="1008"/>
        <item s="1" x="1009"/>
        <item s="1" x="1010"/>
        <item s="1" x="1011"/>
        <item s="1" x="1012"/>
        <item s="1" x="1013"/>
        <item s="1" x="1014"/>
        <item s="1" x="1015"/>
        <item s="1" x="1016"/>
        <item s="1" x="1017"/>
        <item s="1" x="1018"/>
        <item s="1" x="1019"/>
        <item s="1" x="1020"/>
        <item s="1" x="1021"/>
        <item s="1" x="1022"/>
        <item s="1" x="1023"/>
        <item s="1" x="1024"/>
        <item s="1" x="1025"/>
        <item s="1" x="1026"/>
        <item s="1" x="1027"/>
        <item s="1" x="1028"/>
        <item s="1" x="1029"/>
        <item s="1" x="1030"/>
        <item s="1" x="1031"/>
        <item s="1" x="1032"/>
        <item s="1" x="1033"/>
        <item s="1" x="1034"/>
        <item s="1" x="1035"/>
        <item s="1" x="1036"/>
        <item s="1" x="1037"/>
        <item s="1" x="1038"/>
        <item s="1" x="1039"/>
        <item s="1" x="1040"/>
        <item s="1" x="1041"/>
        <item s="1" x="1042"/>
        <item s="1" x="1043"/>
        <item s="1" x="1044"/>
        <item s="1" x="1045"/>
        <item s="1" x="1046"/>
        <item s="1" x="1047"/>
        <item s="1" x="1048"/>
        <item s="1" x="1049"/>
        <item s="1" x="1050"/>
        <item s="1" x="1051"/>
        <item s="1" x="1052"/>
        <item s="1" x="1053"/>
        <item s="1" x="1054"/>
        <item s="1" x="1055"/>
        <item s="1" x="1056"/>
        <item s="1" x="1057"/>
        <item s="1" x="1058"/>
        <item s="1" x="1059"/>
        <item s="1" x="1060"/>
        <item s="1" x="1061"/>
        <item s="1" x="1062"/>
        <item s="1" x="1063"/>
        <item s="1" x="1064"/>
        <item s="1" x="1065"/>
        <item s="1" x="1066"/>
        <item s="1" x="1067"/>
        <item s="1" x="1068"/>
        <item s="1" x="1069"/>
        <item s="1" x="1070"/>
        <item s="1" x="1071"/>
        <item s="1" x="1072"/>
        <item s="1" x="1073"/>
        <item s="1" x="1074"/>
        <item s="1" x="1075"/>
        <item s="1" x="1076"/>
        <item s="1" x="1077"/>
        <item s="1" x="1078"/>
        <item s="1" x="1079"/>
        <item s="1" x="1080"/>
        <item s="1" x="1081"/>
        <item s="1" x="1082"/>
        <item s="1" x="1083"/>
        <item s="1" x="1084"/>
        <item s="1" x="1085"/>
        <item s="1" x="1086"/>
        <item s="1" x="1087"/>
        <item s="1" x="1088"/>
        <item s="1" x="1089"/>
        <item s="1" x="1090"/>
        <item s="1" x="1091"/>
        <item s="1" x="1092"/>
        <item s="1" x="1093"/>
        <item s="1" x="1094"/>
        <item s="1" x="1095"/>
        <item s="1" x="1096"/>
        <item s="1" x="1097"/>
        <item s="1" x="1098"/>
        <item s="1" x="1099"/>
        <item s="1" x="1100"/>
        <item s="1" x="1101"/>
        <item s="1" x="1102"/>
        <item s="1" x="1103"/>
        <item s="1" x="1104"/>
        <item s="1" x="1105"/>
        <item s="1" x="1106"/>
        <item s="1" x="1107"/>
        <item s="1" x="1108"/>
        <item s="1" x="1109"/>
        <item s="1" x="1110"/>
        <item s="1" x="1111"/>
        <item s="1" x="1112"/>
        <item s="1" x="1113"/>
        <item s="1" x="1114"/>
        <item s="1" x="1115"/>
        <item s="1" x="1116"/>
        <item s="1" x="1117"/>
        <item s="1" x="1118"/>
        <item s="1" x="1119"/>
        <item s="1" x="1120"/>
        <item s="1" x="1121"/>
        <item s="1" x="1122"/>
        <item s="1" x="1123"/>
      </items>
    </pivotField>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Average of Shipping Cost" fld="2" subtotal="average" baseField="0" baseItem="0" numFmtId="172"/>
    <dataField name="Distinct Count of City" fld="0" subtotal="count" baseField="0" baseItem="0">
      <extLst>
        <ext xmlns:x15="http://schemas.microsoft.com/office/spreadsheetml/2010/11/main" uri="{FABC7310-3BB5-11E1-824E-6D434824019B}">
          <x15:dataField isCountDistinct="1"/>
        </ext>
      </extLst>
    </dataField>
    <dataField name="Max of Discount" fld="3" subtotal="max" baseField="0" baseItem="0" numFmtId="10"/>
  </dataFields>
  <formats count="7">
    <format dxfId="157">
      <pivotArea dataOnly="0" labelOnly="1" outline="0" axis="axisValues" fieldPosition="0"/>
    </format>
    <format dxfId="156">
      <pivotArea outline="0" collapsedLevelsAreSubtotals="1" fieldPosition="0"/>
    </format>
    <format dxfId="155">
      <pivotArea dataOnly="0" labelOnly="1" outline="0" fieldPosition="0">
        <references count="1">
          <reference field="4294967294" count="2">
            <x v="0"/>
            <x v="1"/>
          </reference>
        </references>
      </pivotArea>
    </format>
    <format dxfId="154">
      <pivotArea outline="0" collapsedLevelsAreSubtotals="1" fieldPosition="0">
        <references count="1">
          <reference field="4294967294" count="1" selected="0">
            <x v="0"/>
          </reference>
        </references>
      </pivotArea>
    </format>
    <format dxfId="153">
      <pivotArea outline="0" fieldPosition="0">
        <references count="1">
          <reference field="4294967294" count="1">
            <x v="2"/>
          </reference>
        </references>
      </pivotArea>
    </format>
    <format dxfId="152">
      <pivotArea outline="0" collapsedLevelsAreSubtotals="1" fieldPosition="0">
        <references count="1">
          <reference field="4294967294" count="1" selected="0">
            <x v="2"/>
          </reference>
        </references>
      </pivotArea>
    </format>
    <format dxfId="151">
      <pivotArea dataOnly="0" labelOnly="1" outline="0" fieldPosition="0">
        <references count="1">
          <reference field="4294967294" count="1">
            <x v="2"/>
          </reference>
        </references>
      </pivotArea>
    </format>
  </formats>
  <chartFormats count="2">
    <chartFormat chart="5" format="3"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s>
  <pivotHierarchies count="3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Distinct Count of Customer ID"/>
    <pivotHierarchy dragToData="1"/>
    <pivotHierarchy dragToData="1" caption="Distinct Count of Customer Name"/>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caption="Average of Order fullfillment time"/>
    <pivotHierarchy dragToData="1"/>
    <pivotHierarchy dragToData="1" caption="Sum of Shipping Cost"/>
    <pivotHierarchy dragToData="1" caption="Average of Shipping Cost"/>
    <pivotHierarchy dragToData="1" caption="Max of Discount"/>
    <pivotHierarchy dragToData="1" caption="Average of Discount"/>
    <pivotHierarchy dragToData="1" caption="Distinct Count of Product Category"/>
    <pivotHierarchy dragToData="1"/>
    <pivotHierarchy dragToData="1"/>
    <pivotHierarchy dragToData="1" caption="Distinct Count of City"/>
    <pivotHierarchy dragToData="1" caption="Min of Dis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1"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Cleaning and Formation!$A:$AL">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77CC48BE-175C-4469-8FA6-3DBBDFD80AAD}" name="PivotTable12"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G34:G35" firstHeaderRow="1" firstDataRow="1" firstDataCol="0"/>
  <pivotFields count="1">
    <pivotField dataField="1" subtotalTop="0" showAll="0" defaultSubtotal="0"/>
  </pivotFields>
  <rowItems count="1">
    <i/>
  </rowItems>
  <colItems count="1">
    <i/>
  </colItems>
  <dataFields count="1">
    <dataField name="Count of Customer ID" fld="0" subtotal="count" baseField="0" baseItem="0"/>
  </dataFields>
  <pivotHierarchies count="3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B19564F7-4FB7-4F21-812D-3A0022B06D1F}" name="PivotTable6" cacheId="0" applyNumberFormats="0" applyBorderFormats="0" applyFontFormats="0" applyPatternFormats="0" applyAlignmentFormats="0" applyWidthHeightFormats="1" dataCaption="Values" grandTotalCaption="Total " updatedVersion="8" minRefreshableVersion="3" useAutoFormatting="1" itemPrintTitles="1" createdVersion="8" indent="0" outline="1" outlineData="1" multipleFieldFilters="0" chartFormat="47" rowHeaderCaption="Region">
  <location ref="U44:W49" firstHeaderRow="0" firstDataRow="1" firstDataCol="1"/>
  <pivotFields count="48">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axis="axisRow"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67" showAll="0">
      <items count="7">
        <item x="0"/>
        <item x="1"/>
        <item x="2"/>
        <item x="3"/>
        <item x="4"/>
        <item x="5"/>
        <item t="default"/>
      </items>
    </pivotField>
    <pivotField numFmtId="166" showAll="0">
      <items count="7">
        <item x="0"/>
        <item x="1"/>
        <item x="2"/>
        <item x="3"/>
        <item x="4"/>
        <item x="5"/>
        <item t="default"/>
      </items>
    </pivotField>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pivotField showAll="0"/>
    <pivotField showAll="0"/>
    <pivotField dataField="1" showAll="0"/>
    <pivotField showAll="0"/>
    <pivotField dataField="1" showAll="0"/>
    <pivotField showAll="0"/>
    <pivotField showAll="0"/>
    <pivotField showAll="0">
      <items count="5">
        <item x="1"/>
        <item x="3"/>
        <item x="0"/>
        <item x="2"/>
        <item t="default"/>
      </items>
    </pivotField>
    <pivotField showAll="0"/>
    <pivotField showAll="0"/>
    <pivotField numFmtId="164" showAll="0"/>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showAll="0">
      <items count="3">
        <item n="Repeated order ID" x="1"/>
        <item n="Unique Count of order ID" x="0"/>
        <item t="default"/>
      </items>
    </pivotField>
    <pivotField showAll="0">
      <items count="7">
        <item x="0"/>
        <item x="1"/>
        <item m="1" x="2"/>
        <item m="1" x="3"/>
        <item m="1" x="4"/>
        <item m="1" x="5"/>
        <item t="default"/>
      </items>
    </pivotField>
    <pivotField dragToRow="0" dragToCol="0" dragToPage="0" showAll="0" defaultSubtotal="0"/>
    <pivotField dragToRow="0" dragToCol="0" dragToPage="0" showAll="0" defaultSubtota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h="1" sd="0" x="0"/>
        <item sd="0" x="1"/>
        <item sd="0" x="2"/>
        <item sd="0" x="3"/>
        <item sd="0" x="4"/>
        <item sd="0" x="5"/>
        <item sd="0" x="6"/>
        <item sd="0" x="7"/>
        <item sd="0" x="8"/>
        <item sd="0" x="9"/>
        <item sd="0" x="10"/>
        <item sd="0" x="11"/>
        <item sd="0" x="12"/>
        <item h="1" sd="0" x="13"/>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4"/>
  </rowFields>
  <rowItems count="5">
    <i>
      <x v="1"/>
    </i>
    <i>
      <x v="3"/>
    </i>
    <i>
      <x/>
    </i>
    <i>
      <x v="2"/>
    </i>
    <i t="grand">
      <x/>
    </i>
  </rowItems>
  <colFields count="1">
    <field x="-2"/>
  </colFields>
  <colItems count="2">
    <i>
      <x/>
    </i>
    <i i="1">
      <x v="1"/>
    </i>
  </colItems>
  <dataFields count="2">
    <dataField name="Sum of Sales" fld="28" showDataAs="percentOfTotal" baseField="14" baseItem="1" numFmtId="10"/>
    <dataField name="Sum of Profit" fld="26" showDataAs="percentOfTotal" baseField="14" baseItem="1" numFmtId="10"/>
  </dataFields>
  <formats count="5">
    <format dxfId="162">
      <pivotArea dataOnly="0" labelOnly="1" outline="0" axis="axisValues" fieldPosition="0"/>
    </format>
    <format dxfId="161">
      <pivotArea dataOnly="0" labelOnly="1" outline="0" axis="axisValues" fieldPosition="0"/>
    </format>
    <format dxfId="160">
      <pivotArea outline="0" collapsedLevelsAreSubtotals="1" fieldPosition="0"/>
    </format>
    <format dxfId="159">
      <pivotArea outline="0" fieldPosition="0">
        <references count="1">
          <reference field="4294967294" count="1">
            <x v="0"/>
          </reference>
        </references>
      </pivotArea>
    </format>
    <format dxfId="158">
      <pivotArea outline="0" fieldPosition="0">
        <references count="1">
          <reference field="4294967294" count="1">
            <x v="1"/>
          </reference>
        </references>
      </pivotArea>
    </format>
  </formats>
  <chartFormats count="5">
    <chartFormat chart="37" format="4"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1"/>
          </reference>
        </references>
      </pivotArea>
    </chartFormat>
    <chartFormat chart="37" format="6">
      <pivotArea type="data" outline="0" fieldPosition="0">
        <references count="2">
          <reference field="4294967294" count="1" selected="0">
            <x v="1"/>
          </reference>
          <reference field="14" count="1" selected="0">
            <x v="0"/>
          </reference>
        </references>
      </pivotArea>
    </chartFormat>
    <chartFormat chart="37" format="7">
      <pivotArea type="data" outline="0" fieldPosition="0">
        <references count="2">
          <reference field="4294967294" count="1" selected="0">
            <x v="1"/>
          </reference>
          <reference field="14" count="1" selected="0">
            <x v="3"/>
          </reference>
        </references>
      </pivotArea>
    </chartFormat>
    <chartFormat chart="37" format="8">
      <pivotArea type="data" outline="0" fieldPosition="0">
        <references count="2">
          <reference field="4294967294" count="1" selected="0">
            <x v="1"/>
          </reference>
          <reference field="14" count="1" selected="0">
            <x v="1"/>
          </reference>
        </references>
      </pivotArea>
    </chartFormat>
  </chartFormats>
  <pivotTableStyleInfo name="PivotStyleLight15"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6A61CDA1-9F3B-4C35-BDD4-AA193C95AC30}"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26:L27" firstHeaderRow="1" firstDataRow="1" firstDataCol="0"/>
  <pivotFields count="2">
    <pivotField showAll="0"/>
    <pivotField dataField="1" showAll="0"/>
  </pivotFields>
  <rowItems count="1">
    <i/>
  </rowItems>
  <colItems count="1">
    <i/>
  </colItems>
  <dataFields count="1">
    <dataField name="Sum of Repeat Customers" fld="1" baseField="0" baseItem="0"/>
  </dataFields>
  <formats count="2">
    <format dxfId="164">
      <pivotArea dataOnly="0" labelOnly="1" outline="0" axis="axisValues" fieldPosition="0"/>
    </format>
    <format dxfId="163">
      <pivotArea dataOnly="0" labelOnly="1" outline="0" axis="axisValues" fieldPosition="0"/>
    </format>
  </formats>
  <pivotTableStyleInfo name="PivotStyleLight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75A15AE7-D2BC-4EF2-BDA9-7A5E67EA995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C32:E39" firstHeaderRow="0" firstDataRow="1" firstDataCol="1"/>
  <pivotFields count="48">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67" showAll="0">
      <items count="7">
        <item x="0"/>
        <item x="1"/>
        <item x="2"/>
        <item x="3"/>
        <item x="4"/>
        <item x="5"/>
        <item t="default"/>
      </items>
    </pivotField>
    <pivotField axis="axisRow" numFmtId="166" showAll="0">
      <items count="7">
        <item x="0"/>
        <item x="1"/>
        <item x="2"/>
        <item x="3"/>
        <item x="4"/>
        <item x="5"/>
        <item t="default"/>
      </items>
    </pivotField>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pivotField showAll="0"/>
    <pivotField showAll="0"/>
    <pivotField showAll="0"/>
    <pivotField showAll="0"/>
    <pivotField dataField="1" showAll="0"/>
    <pivotField showAll="0"/>
    <pivotField showAll="0"/>
    <pivotField showAll="0">
      <items count="5">
        <item x="1"/>
        <item x="3"/>
        <item x="0"/>
        <item x="2"/>
        <item t="default"/>
      </items>
    </pivotField>
    <pivotField showAll="0"/>
    <pivotField showAll="0"/>
    <pivotField numFmtId="164" showAll="0"/>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showAll="0"/>
    <pivotField showAll="0">
      <items count="7">
        <item x="0"/>
        <item x="1"/>
        <item m="1" x="2"/>
        <item m="1" x="3"/>
        <item m="1" x="4"/>
        <item m="1" x="5"/>
        <item t="default"/>
      </items>
    </pivotField>
    <pivotField dragToRow="0" dragToCol="0" dragToPage="0" showAll="0" defaultSubtotal="0"/>
    <pivotField dragToRow="0" dragToCol="0" dragToPage="0" showAll="0" defaultSubtota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3">
    <field x="45"/>
    <field x="44"/>
    <field x="20"/>
  </rowFields>
  <rowItems count="7">
    <i>
      <x v="1"/>
    </i>
    <i>
      <x v="2"/>
    </i>
    <i>
      <x v="3"/>
    </i>
    <i>
      <x v="4"/>
    </i>
    <i>
      <x v="5"/>
    </i>
    <i>
      <x v="6"/>
    </i>
    <i t="grand">
      <x/>
    </i>
  </rowItems>
  <colFields count="1">
    <field x="-2"/>
  </colFields>
  <colItems count="2">
    <i>
      <x/>
    </i>
    <i i="1">
      <x v="1"/>
    </i>
  </colItems>
  <dataFields count="2">
    <dataField name="Sum of Sales" fld="28" baseField="0" baseItem="0" numFmtId="169"/>
    <dataField name="Sum of Sales2" fld="28" baseField="0" baseItem="0"/>
  </dataFields>
  <formats count="3">
    <format dxfId="14">
      <pivotArea dataOnly="0" labelOnly="1" outline="0" axis="axisValues" fieldPosition="0"/>
    </format>
    <format dxfId="15">
      <pivotArea dataOnly="0" labelOnly="1" outline="0" axis="axisValues" fieldPosition="0"/>
    </format>
    <format dxfId="16">
      <pivotArea outline="0" collapsedLevelsAreSubtotals="1" fieldPosition="0"/>
    </format>
  </formats>
  <chartFormats count="14">
    <chartFormat chart="17" format="8" series="1">
      <pivotArea type="data" outline="0" fieldPosition="0">
        <references count="1">
          <reference field="4294967294" count="1" selected="0">
            <x v="0"/>
          </reference>
        </references>
      </pivotArea>
    </chartFormat>
    <chartFormat chart="17" format="16" series="1">
      <pivotArea type="data" outline="0" fieldPosition="0">
        <references count="1">
          <reference field="4294967294" count="1" selected="0">
            <x v="1"/>
          </reference>
        </references>
      </pivotArea>
    </chartFormat>
    <chartFormat chart="17" format="23">
      <pivotArea type="data" outline="0" fieldPosition="0">
        <references count="2">
          <reference field="4294967294" count="1" selected="0">
            <x v="1"/>
          </reference>
          <reference field="45" count="1" selected="0">
            <x v="1"/>
          </reference>
        </references>
      </pivotArea>
    </chartFormat>
    <chartFormat chart="17" format="24">
      <pivotArea type="data" outline="0" fieldPosition="0">
        <references count="2">
          <reference field="4294967294" count="1" selected="0">
            <x v="1"/>
          </reference>
          <reference field="45" count="1" selected="0">
            <x v="2"/>
          </reference>
        </references>
      </pivotArea>
    </chartFormat>
    <chartFormat chart="17" format="25">
      <pivotArea type="data" outline="0" fieldPosition="0">
        <references count="2">
          <reference field="4294967294" count="1" selected="0">
            <x v="1"/>
          </reference>
          <reference field="45" count="1" selected="0">
            <x v="3"/>
          </reference>
        </references>
      </pivotArea>
    </chartFormat>
    <chartFormat chart="17" format="26">
      <pivotArea type="data" outline="0" fieldPosition="0">
        <references count="2">
          <reference field="4294967294" count="1" selected="0">
            <x v="1"/>
          </reference>
          <reference field="45" count="1" selected="0">
            <x v="4"/>
          </reference>
        </references>
      </pivotArea>
    </chartFormat>
    <chartFormat chart="17" format="27">
      <pivotArea type="data" outline="0" fieldPosition="0">
        <references count="2">
          <reference field="4294967294" count="1" selected="0">
            <x v="1"/>
          </reference>
          <reference field="45" count="1" selected="0">
            <x v="5"/>
          </reference>
        </references>
      </pivotArea>
    </chartFormat>
    <chartFormat chart="17" format="28">
      <pivotArea type="data" outline="0" fieldPosition="0">
        <references count="2">
          <reference field="4294967294" count="1" selected="0">
            <x v="1"/>
          </reference>
          <reference field="45" count="1" selected="0">
            <x v="6"/>
          </reference>
        </references>
      </pivotArea>
    </chartFormat>
    <chartFormat chart="17" format="29">
      <pivotArea type="data" outline="0" fieldPosition="0">
        <references count="2">
          <reference field="4294967294" count="1" selected="0">
            <x v="0"/>
          </reference>
          <reference field="45" count="1" selected="0">
            <x v="1"/>
          </reference>
        </references>
      </pivotArea>
    </chartFormat>
    <chartFormat chart="17" format="30">
      <pivotArea type="data" outline="0" fieldPosition="0">
        <references count="2">
          <reference field="4294967294" count="1" selected="0">
            <x v="0"/>
          </reference>
          <reference field="45" count="1" selected="0">
            <x v="2"/>
          </reference>
        </references>
      </pivotArea>
    </chartFormat>
    <chartFormat chart="17" format="31">
      <pivotArea type="data" outline="0" fieldPosition="0">
        <references count="2">
          <reference field="4294967294" count="1" selected="0">
            <x v="0"/>
          </reference>
          <reference field="45" count="1" selected="0">
            <x v="3"/>
          </reference>
        </references>
      </pivotArea>
    </chartFormat>
    <chartFormat chart="17" format="32">
      <pivotArea type="data" outline="0" fieldPosition="0">
        <references count="2">
          <reference field="4294967294" count="1" selected="0">
            <x v="0"/>
          </reference>
          <reference field="45" count="1" selected="0">
            <x v="4"/>
          </reference>
        </references>
      </pivotArea>
    </chartFormat>
    <chartFormat chart="17" format="33">
      <pivotArea type="data" outline="0" fieldPosition="0">
        <references count="2">
          <reference field="4294967294" count="1" selected="0">
            <x v="0"/>
          </reference>
          <reference field="45" count="1" selected="0">
            <x v="5"/>
          </reference>
        </references>
      </pivotArea>
    </chartFormat>
    <chartFormat chart="17" format="34">
      <pivotArea type="data" outline="0" fieldPosition="0">
        <references count="2">
          <reference field="4294967294" count="1" selected="0">
            <x v="0"/>
          </reference>
          <reference field="45" count="1" selected="0">
            <x v="6"/>
          </reference>
        </references>
      </pivotArea>
    </chartFormat>
  </chartFormats>
  <pivotTableStyleInfo name="PivotStyleLight15"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8EDE0CAE-AAF3-4A38-AC4D-D6AEB63ADF36}" name="PivotTable3" cacheId="0" applyNumberFormats="0" applyBorderFormats="0" applyFontFormats="0" applyPatternFormats="0" applyAlignmentFormats="0" applyWidthHeightFormats="1" dataCaption="Values" grandTotalCaption="Total " updatedVersion="8" minRefreshableVersion="3" useAutoFormatting="1" itemPrintTitles="1" createdVersion="8" indent="0" outline="1" outlineData="1" multipleFieldFilters="0" chartFormat="34" rowHeaderCaption="Region">
  <location ref="L44:N49" firstHeaderRow="0" firstDataRow="1" firstDataCol="1"/>
  <pivotFields count="48">
    <pivotField showAll="0"/>
    <pivotField showAll="0"/>
    <pivotField showAll="0">
      <items count="6">
        <item x="0"/>
        <item x="1"/>
        <item x="2"/>
        <item x="4"/>
        <item x="3"/>
        <item t="default"/>
      </items>
    </pivotField>
    <pivotField showAll="0"/>
    <pivotField showAll="0"/>
    <pivotField dataField="1" showAll="0"/>
    <pivotField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axis="axisRow" showAll="0">
      <items count="5">
        <item x="1"/>
        <item x="3"/>
        <item x="0"/>
        <item x="2"/>
        <item t="default"/>
      </items>
    </pivotField>
    <pivotField showAll="0"/>
    <pivotField showAll="0"/>
    <pivotField showAll="0"/>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67" showAll="0">
      <items count="7">
        <item x="0"/>
        <item x="1"/>
        <item x="2"/>
        <item x="3"/>
        <item x="4"/>
        <item x="5"/>
        <item t="default"/>
      </items>
    </pivotField>
    <pivotField numFmtId="166" showAll="0">
      <items count="7">
        <item x="0"/>
        <item x="1"/>
        <item x="2"/>
        <item x="3"/>
        <item x="4"/>
        <item x="5"/>
        <item t="default"/>
      </items>
    </pivotField>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numFmtId="164" showAll="0"/>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dataField="1" showAll="0"/>
    <pivotField numFmtId="1" showAll="0"/>
    <pivotField showAll="0">
      <items count="3">
        <item n="Repeated order ID" x="1"/>
        <item n="Unique Count of order ID" x="0"/>
        <item t="default"/>
      </items>
    </pivotField>
    <pivotField showAll="0">
      <items count="7">
        <item x="0"/>
        <item x="1"/>
        <item m="1" x="2"/>
        <item m="1" x="3"/>
        <item m="1" x="4"/>
        <item m="1" x="5"/>
        <item t="default"/>
      </items>
    </pivotField>
    <pivotField dragToRow="0" dragToCol="0" dragToPage="0" showAll="0" defaultSubtotal="0"/>
    <pivotField dragToRow="0" dragToCol="0" dragToPage="0" showAll="0" defaultSubtota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h="1" sd="0" x="0"/>
        <item sd="0" x="1"/>
        <item sd="0" x="2"/>
        <item sd="0" x="3"/>
        <item sd="0" x="4"/>
        <item sd="0" x="5"/>
        <item sd="0" x="6"/>
        <item sd="0" x="7"/>
        <item sd="0" x="8"/>
        <item sd="0" x="9"/>
        <item sd="0" x="10"/>
        <item sd="0" x="11"/>
        <item sd="0" x="12"/>
        <item h="1" sd="0" x="13"/>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4"/>
  </rowFields>
  <rowItems count="5">
    <i>
      <x/>
    </i>
    <i>
      <x v="1"/>
    </i>
    <i>
      <x v="2"/>
    </i>
    <i>
      <x v="3"/>
    </i>
    <i t="grand">
      <x/>
    </i>
  </rowItems>
  <colFields count="1">
    <field x="-2"/>
  </colFields>
  <colItems count="2">
    <i>
      <x/>
    </i>
    <i i="1">
      <x v="1"/>
    </i>
  </colItems>
  <dataFields count="2">
    <dataField name="Sum of Shipping Cost" fld="5" baseField="14" baseItem="0">
      <extLst>
        <ext xmlns:x14="http://schemas.microsoft.com/office/spreadsheetml/2009/9/main" uri="{E15A36E0-9728-4e99-A89B-3F7291B0FE68}">
          <x14:dataField pivotShowAs="rankAscending"/>
        </ext>
      </extLst>
    </dataField>
    <dataField name="Sum of Unique Customers" fld="38" baseField="14" baseItem="0">
      <extLst>
        <ext xmlns:x14="http://schemas.microsoft.com/office/spreadsheetml/2009/9/main" uri="{E15A36E0-9728-4e99-A89B-3F7291B0FE68}">
          <x14:dataField pivotShowAs="rankAscending"/>
        </ext>
      </extLst>
    </dataField>
  </dataFields>
  <formats count="6">
    <format dxfId="170">
      <pivotArea dataOnly="0" labelOnly="1" outline="0" axis="axisValues" fieldPosition="0"/>
    </format>
    <format dxfId="169">
      <pivotArea dataOnly="0" labelOnly="1" outline="0" axis="axisValues" fieldPosition="0"/>
    </format>
    <format dxfId="168">
      <pivotArea outline="0" collapsedLevelsAreSubtotals="1" fieldPosition="0"/>
    </format>
    <format dxfId="167">
      <pivotArea outline="0" collapsedLevelsAreSubtotals="1" fieldPosition="0">
        <references count="1">
          <reference field="4294967294" count="1" selected="0">
            <x v="0"/>
          </reference>
        </references>
      </pivotArea>
    </format>
    <format dxfId="166">
      <pivotArea outline="0" fieldPosition="0">
        <references count="1">
          <reference field="4294967294" count="1">
            <x v="1"/>
          </reference>
        </references>
      </pivotArea>
    </format>
    <format dxfId="165">
      <pivotArea outline="0" fieldPosition="0">
        <references count="1">
          <reference field="4294967294" count="1">
            <x v="0"/>
          </reference>
        </references>
      </pivotArea>
    </format>
  </formats>
  <pivotTableStyleInfo name="PivotStyleLight15"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69315739-98EA-4D81-A181-EEBA483FBAE6}" name="PivotTable3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C44:D51" firstHeaderRow="1" firstDataRow="1" firstDataCol="1"/>
  <pivotFields count="48">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67" showAll="0">
      <items count="7">
        <item x="0"/>
        <item x="1"/>
        <item x="2"/>
        <item x="3"/>
        <item x="4"/>
        <item x="5"/>
        <item t="default"/>
      </items>
    </pivotField>
    <pivotField axis="axisRow" numFmtId="166" showAll="0">
      <items count="7">
        <item x="0"/>
        <item x="1"/>
        <item x="2"/>
        <item x="3"/>
        <item x="4"/>
        <item x="5"/>
        <item t="default"/>
      </items>
    </pivotField>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pivotField showAll="0"/>
    <pivotField showAll="0"/>
    <pivotField showAll="0"/>
    <pivotField showAll="0"/>
    <pivotField showAll="0"/>
    <pivotField dataField="1" showAll="0"/>
    <pivotField showAll="0"/>
    <pivotField showAll="0">
      <items count="5">
        <item x="1"/>
        <item x="3"/>
        <item x="0"/>
        <item x="2"/>
        <item t="default"/>
      </items>
    </pivotField>
    <pivotField showAll="0"/>
    <pivotField showAll="0"/>
    <pivotField numFmtId="164" showAll="0"/>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showAll="0"/>
    <pivotField showAll="0">
      <items count="7">
        <item x="0"/>
        <item x="1"/>
        <item m="1" x="2"/>
        <item m="1" x="3"/>
        <item m="1" x="4"/>
        <item m="1" x="5"/>
        <item t="default"/>
      </items>
    </pivotField>
    <pivotField dragToRow="0" dragToCol="0" dragToPage="0" showAll="0" defaultSubtotal="0"/>
    <pivotField dragToRow="0" dragToCol="0" dragToPage="0" showAll="0" defaultSubtota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h="1" sd="0" x="0"/>
        <item sd="0" x="1"/>
        <item sd="0" x="2"/>
        <item sd="0" x="3"/>
        <item sd="0" x="4"/>
        <item sd="0" x="5"/>
        <item sd="0" x="6"/>
        <item sd="0" x="7"/>
        <item sd="0" x="8"/>
        <item sd="0" x="9"/>
        <item sd="0" x="10"/>
        <item sd="0" x="11"/>
        <item sd="0" x="12"/>
        <item h="1" sd="0"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3">
    <field x="45"/>
    <field x="44"/>
    <field x="20"/>
  </rowFields>
  <rowItems count="7">
    <i>
      <x v="1"/>
    </i>
    <i>
      <x v="2"/>
    </i>
    <i>
      <x v="3"/>
    </i>
    <i>
      <x v="4"/>
    </i>
    <i>
      <x v="5"/>
    </i>
    <i>
      <x v="6"/>
    </i>
    <i t="grand">
      <x/>
    </i>
  </rowItems>
  <colItems count="1">
    <i/>
  </colItems>
  <dataFields count="1">
    <dataField name="Count of Order ID" fld="29" subtotal="countNums" baseField="45" baseItem="1" numFmtId="1"/>
  </dataFields>
  <formats count="3">
    <format dxfId="173">
      <pivotArea dataOnly="0" labelOnly="1" outline="0" axis="axisValues" fieldPosition="0"/>
    </format>
    <format dxfId="172">
      <pivotArea dataOnly="0" labelOnly="1" outline="0" axis="axisValues" fieldPosition="0"/>
    </format>
    <format dxfId="171">
      <pivotArea outline="0" collapsedLevelsAreSubtotals="1" fieldPosition="0"/>
    </format>
  </formats>
  <pivotTableStyleInfo name="PivotStyleLight15"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4DA8660E-9A3E-4288-BF7D-FA6D85A8E674}"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G44:J51" firstHeaderRow="0" firstDataRow="1" firstDataCol="1"/>
  <pivotFields count="48">
    <pivotField dataField="1"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67" showAll="0">
      <items count="7">
        <item x="0"/>
        <item x="1"/>
        <item x="2"/>
        <item x="3"/>
        <item x="4"/>
        <item x="5"/>
        <item t="default"/>
      </items>
    </pivotField>
    <pivotField numFmtId="166" showAll="0">
      <items count="7">
        <item x="0"/>
        <item x="1"/>
        <item x="2"/>
        <item x="3"/>
        <item x="4"/>
        <item x="5"/>
        <item t="default"/>
      </items>
    </pivotField>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numFmtId="164" showAll="0"/>
    <pivotField showAll="0"/>
    <pivotField showAll="0"/>
    <pivotField showAll="0"/>
    <pivotField dataField="1" showAll="0"/>
    <pivotField dataField="1" numFmtId="1" showAll="0"/>
    <pivotField showAll="0"/>
    <pivotField showAll="0">
      <items count="7">
        <item x="0"/>
        <item x="1"/>
        <item m="1" x="2"/>
        <item m="1" x="3"/>
        <item m="1" x="4"/>
        <item m="1" x="5"/>
        <item t="default"/>
      </items>
    </pivotField>
    <pivotField dragToRow="0" dragToCol="0" dragToPage="0" showAll="0" defaultSubtotal="0"/>
    <pivotField dragToRow="0" dragToCol="0" dragToPage="0" showAll="0" defaultSubtotal="0"/>
    <pivotField showAll="0"/>
    <pivotField axis="axisRow" showAll="0">
      <items count="15">
        <item h="1" x="0"/>
        <item x="1"/>
        <item x="2"/>
        <item x="3"/>
        <item x="4"/>
        <item x="5"/>
        <item x="6"/>
        <item x="7"/>
        <item x="8"/>
        <item x="9"/>
        <item x="10"/>
        <item x="11"/>
        <item x="12"/>
        <item h="1"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5"/>
  </rowFields>
  <rowItems count="7">
    <i>
      <x v="1"/>
    </i>
    <i>
      <x v="2"/>
    </i>
    <i>
      <x v="3"/>
    </i>
    <i>
      <x v="4"/>
    </i>
    <i>
      <x v="5"/>
    </i>
    <i>
      <x v="6"/>
    </i>
    <i t="grand">
      <x/>
    </i>
  </rowItems>
  <colFields count="1">
    <field x="-2"/>
  </colFields>
  <colItems count="3">
    <i>
      <x/>
    </i>
    <i i="1">
      <x v="1"/>
    </i>
    <i i="2">
      <x v="2"/>
    </i>
  </colItems>
  <dataFields count="3">
    <dataField name="Count of Customer ID" fld="0" subtotal="count" baseField="42" baseItem="1" numFmtId="1"/>
    <dataField name="Sum of Repeat Customers" fld="39" baseField="0" baseItem="0"/>
    <dataField name="Dis count of Customers" fld="38" baseField="45" baseItem="1"/>
  </dataFields>
  <formats count="3">
    <format dxfId="176">
      <pivotArea dataOnly="0" labelOnly="1" outline="0" axis="axisValues" fieldPosition="0"/>
    </format>
    <format dxfId="175">
      <pivotArea dataOnly="0" labelOnly="1" outline="0" axis="axisValues" fieldPosition="0"/>
    </format>
    <format dxfId="174">
      <pivotArea outline="0" collapsedLevelsAreSubtotals="1" fieldPosition="0"/>
    </format>
  </formats>
  <pivotTableStyleInfo name="PivotStyleLight15"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47588D0D-4E0D-48D3-83B2-E50677B31524}"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5" rowHeaderCaption="Months">
  <location ref="C4:I11" firstHeaderRow="0" firstDataRow="1" firstDataCol="1"/>
  <pivotFields count="48">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67" showAll="0">
      <items count="7">
        <item x="0"/>
        <item x="1"/>
        <item x="2"/>
        <item x="3"/>
        <item x="4"/>
        <item x="5"/>
        <item t="default"/>
      </items>
    </pivotField>
    <pivotField numFmtId="166" showAll="0">
      <items count="7">
        <item x="0"/>
        <item x="1"/>
        <item x="2"/>
        <item x="3"/>
        <item x="4"/>
        <item x="5"/>
        <item t="default"/>
      </items>
    </pivotField>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items count="188">
        <item x="1"/>
        <item x="2"/>
        <item x="0"/>
        <item x="4"/>
        <item x="3"/>
        <item x="7"/>
        <item x="8"/>
        <item x="6"/>
        <item x="5"/>
        <item x="9"/>
        <item x="13"/>
        <item x="11"/>
        <item x="10"/>
        <item x="12"/>
        <item x="14"/>
        <item x="16"/>
        <item x="15"/>
        <item x="17"/>
        <item x="18"/>
        <item x="19"/>
        <item x="20"/>
        <item x="21"/>
        <item x="24"/>
        <item x="23"/>
        <item x="22"/>
        <item x="27"/>
        <item x="26"/>
        <item x="25"/>
        <item x="28"/>
        <item x="30"/>
        <item x="31"/>
        <item x="29"/>
        <item x="33"/>
        <item x="34"/>
        <item x="35"/>
        <item x="32"/>
        <item x="36"/>
        <item x="37"/>
        <item x="38"/>
        <item x="40"/>
        <item x="41"/>
        <item x="39"/>
        <item x="43"/>
        <item x="42"/>
        <item x="45"/>
        <item x="47"/>
        <item x="44"/>
        <item x="51"/>
        <item x="49"/>
        <item x="50"/>
        <item x="46"/>
        <item x="48"/>
        <item x="52"/>
        <item x="54"/>
        <item x="55"/>
        <item x="53"/>
        <item x="56"/>
        <item x="57"/>
        <item x="62"/>
        <item x="58"/>
        <item x="60"/>
        <item x="64"/>
        <item x="61"/>
        <item x="59"/>
        <item x="66"/>
        <item x="67"/>
        <item x="63"/>
        <item x="65"/>
        <item x="69"/>
        <item x="68"/>
        <item x="71"/>
        <item x="72"/>
        <item x="70"/>
        <item x="75"/>
        <item x="74"/>
        <item x="76"/>
        <item x="73"/>
        <item x="79"/>
        <item x="80"/>
        <item x="81"/>
        <item x="83"/>
        <item x="78"/>
        <item x="77"/>
        <item x="82"/>
        <item x="86"/>
        <item x="85"/>
        <item x="84"/>
        <item x="89"/>
        <item x="91"/>
        <item x="88"/>
        <item x="87"/>
        <item x="90"/>
        <item x="94"/>
        <item x="95"/>
        <item x="92"/>
        <item x="97"/>
        <item x="98"/>
        <item x="93"/>
        <item x="103"/>
        <item x="96"/>
        <item x="101"/>
        <item x="99"/>
        <item x="102"/>
        <item x="100"/>
        <item x="106"/>
        <item x="107"/>
        <item x="109"/>
        <item x="105"/>
        <item x="104"/>
        <item x="110"/>
        <item x="115"/>
        <item x="112"/>
        <item x="108"/>
        <item x="113"/>
        <item x="114"/>
        <item x="111"/>
        <item x="116"/>
        <item x="119"/>
        <item x="118"/>
        <item x="120"/>
        <item x="121"/>
        <item x="117"/>
        <item x="123"/>
        <item x="124"/>
        <item x="122"/>
        <item x="127"/>
        <item x="128"/>
        <item x="125"/>
        <item x="126"/>
        <item x="131"/>
        <item x="132"/>
        <item x="129"/>
        <item x="133"/>
        <item x="130"/>
        <item x="134"/>
        <item x="137"/>
        <item x="136"/>
        <item x="140"/>
        <item x="138"/>
        <item x="135"/>
        <item x="144"/>
        <item x="139"/>
        <item x="143"/>
        <item x="145"/>
        <item x="141"/>
        <item x="142"/>
        <item x="146"/>
        <item x="148"/>
        <item x="147"/>
        <item x="151"/>
        <item x="150"/>
        <item x="149"/>
        <item x="155"/>
        <item x="154"/>
        <item x="152"/>
        <item x="158"/>
        <item x="153"/>
        <item x="156"/>
        <item x="157"/>
        <item x="159"/>
        <item x="162"/>
        <item x="160"/>
        <item x="163"/>
        <item x="161"/>
        <item x="168"/>
        <item x="164"/>
        <item x="166"/>
        <item x="167"/>
        <item x="165"/>
        <item x="171"/>
        <item x="169"/>
        <item x="170"/>
        <item x="173"/>
        <item x="175"/>
        <item x="172"/>
        <item x="176"/>
        <item x="174"/>
        <item x="179"/>
        <item x="181"/>
        <item x="177"/>
        <item x="178"/>
        <item x="182"/>
        <item x="180"/>
        <item x="186"/>
        <item x="184"/>
        <item x="183"/>
        <item x="185"/>
        <item t="default"/>
      </items>
    </pivotField>
    <pivotField showAll="0"/>
    <pivotField showAll="0"/>
    <pivotField showAll="0"/>
    <pivotField dataField="1" showAll="0"/>
    <pivotField showAll="0"/>
    <pivotField showAll="0"/>
    <pivotField showAll="0"/>
    <pivotField showAll="0"/>
    <pivotField showAll="0">
      <items count="5">
        <item x="1"/>
        <item x="3"/>
        <item x="0"/>
        <item x="2"/>
        <item t="default"/>
      </items>
    </pivotField>
    <pivotField showAll="0"/>
    <pivotField showAll="0"/>
    <pivotField numFmtId="164" showAll="0"/>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showAll="0"/>
    <pivotField showAll="0">
      <items count="7">
        <item x="0"/>
        <item x="1"/>
        <item m="1" x="2"/>
        <item m="1" x="3"/>
        <item m="1" x="4"/>
        <item m="1" x="5"/>
        <item t="default"/>
      </items>
    </pivotField>
    <pivotField dragToRow="0" dragToCol="0" dragToPage="0" showAll="0" defaultSubtotal="0"/>
    <pivotField dragToRow="0" dragToCol="0" dragToPage="0" showAll="0" defaultSubtotal="0"/>
    <pivotField showAll="0"/>
    <pivotField axis="axisRow" showAll="0">
      <items count="15">
        <item h="1" x="0"/>
        <item x="1"/>
        <item x="2"/>
        <item x="3"/>
        <item x="4"/>
        <item x="5"/>
        <item x="6"/>
        <item x="7"/>
        <item x="8"/>
        <item x="9"/>
        <item x="10"/>
        <item x="11"/>
        <item x="12"/>
        <item h="1"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5"/>
  </rowFields>
  <rowItems count="7">
    <i>
      <x v="1"/>
    </i>
    <i>
      <x v="2"/>
    </i>
    <i>
      <x v="3"/>
    </i>
    <i>
      <x v="4"/>
    </i>
    <i>
      <x v="5"/>
    </i>
    <i>
      <x v="6"/>
    </i>
    <i t="grand">
      <x/>
    </i>
  </rowItems>
  <colFields count="1">
    <field x="-2"/>
  </colFields>
  <colItems count="6">
    <i>
      <x/>
    </i>
    <i i="1">
      <x v="1"/>
    </i>
    <i i="2">
      <x v="2"/>
    </i>
    <i i="3">
      <x v="3"/>
    </i>
    <i i="4">
      <x v="4"/>
    </i>
    <i i="5">
      <x v="5"/>
    </i>
  </colItems>
  <dataFields count="6">
    <dataField name="Sum of Profit" fld="26" baseField="0" baseItem="0" numFmtId="169"/>
    <dataField name="Sum of Profit2" fld="26" baseField="0" baseItem="0"/>
    <dataField name="Sum of Profit3" fld="26" baseField="0" baseItem="0"/>
    <dataField name="Sum of Profit4" fld="26" baseField="0" baseItem="0"/>
    <dataField name="Sum of Profit5" fld="26" baseField="0" baseItem="0"/>
    <dataField name="Sum of Profit6" fld="26" baseField="0" baseItem="0"/>
  </dataFields>
  <formats count="3">
    <format dxfId="179">
      <pivotArea dataOnly="0" labelOnly="1" outline="0" axis="axisValues" fieldPosition="0"/>
    </format>
    <format dxfId="178">
      <pivotArea dataOnly="0" labelOnly="1" outline="0" axis="axisValues" fieldPosition="0"/>
    </format>
    <format dxfId="177">
      <pivotArea outline="0" collapsedLevelsAreSubtotals="1" fieldPosition="0"/>
    </format>
  </formats>
  <chartFormats count="42">
    <chartFormat chart="27" format="84" series="1">
      <pivotArea type="data" outline="0" fieldPosition="0">
        <references count="1">
          <reference field="4294967294" count="1" selected="0">
            <x v="0"/>
          </reference>
        </references>
      </pivotArea>
    </chartFormat>
    <chartFormat chart="27" format="85">
      <pivotArea type="data" outline="0" fieldPosition="0">
        <references count="2">
          <reference field="4294967294" count="1" selected="0">
            <x v="0"/>
          </reference>
          <reference field="45" count="1" selected="0">
            <x v="1"/>
          </reference>
        </references>
      </pivotArea>
    </chartFormat>
    <chartFormat chart="27" format="86">
      <pivotArea type="data" outline="0" fieldPosition="0">
        <references count="2">
          <reference field="4294967294" count="1" selected="0">
            <x v="0"/>
          </reference>
          <reference field="45" count="1" selected="0">
            <x v="2"/>
          </reference>
        </references>
      </pivotArea>
    </chartFormat>
    <chartFormat chart="27" format="87">
      <pivotArea type="data" outline="0" fieldPosition="0">
        <references count="2">
          <reference field="4294967294" count="1" selected="0">
            <x v="0"/>
          </reference>
          <reference field="45" count="1" selected="0">
            <x v="3"/>
          </reference>
        </references>
      </pivotArea>
    </chartFormat>
    <chartFormat chart="27" format="88">
      <pivotArea type="data" outline="0" fieldPosition="0">
        <references count="2">
          <reference field="4294967294" count="1" selected="0">
            <x v="0"/>
          </reference>
          <reference field="45" count="1" selected="0">
            <x v="4"/>
          </reference>
        </references>
      </pivotArea>
    </chartFormat>
    <chartFormat chart="27" format="89">
      <pivotArea type="data" outline="0" fieldPosition="0">
        <references count="2">
          <reference field="4294967294" count="1" selected="0">
            <x v="0"/>
          </reference>
          <reference field="45" count="1" selected="0">
            <x v="5"/>
          </reference>
        </references>
      </pivotArea>
    </chartFormat>
    <chartFormat chart="27" format="90">
      <pivotArea type="data" outline="0" fieldPosition="0">
        <references count="2">
          <reference field="4294967294" count="1" selected="0">
            <x v="0"/>
          </reference>
          <reference field="45" count="1" selected="0">
            <x v="6"/>
          </reference>
        </references>
      </pivotArea>
    </chartFormat>
    <chartFormat chart="27" format="91" series="1">
      <pivotArea type="data" outline="0" fieldPosition="0">
        <references count="1">
          <reference field="4294967294" count="1" selected="0">
            <x v="1"/>
          </reference>
        </references>
      </pivotArea>
    </chartFormat>
    <chartFormat chart="27" format="92">
      <pivotArea type="data" outline="0" fieldPosition="0">
        <references count="2">
          <reference field="4294967294" count="1" selected="0">
            <x v="1"/>
          </reference>
          <reference field="45" count="1" selected="0">
            <x v="1"/>
          </reference>
        </references>
      </pivotArea>
    </chartFormat>
    <chartFormat chart="27" format="93">
      <pivotArea type="data" outline="0" fieldPosition="0">
        <references count="2">
          <reference field="4294967294" count="1" selected="0">
            <x v="1"/>
          </reference>
          <reference field="45" count="1" selected="0">
            <x v="2"/>
          </reference>
        </references>
      </pivotArea>
    </chartFormat>
    <chartFormat chart="27" format="94">
      <pivotArea type="data" outline="0" fieldPosition="0">
        <references count="2">
          <reference field="4294967294" count="1" selected="0">
            <x v="1"/>
          </reference>
          <reference field="45" count="1" selected="0">
            <x v="3"/>
          </reference>
        </references>
      </pivotArea>
    </chartFormat>
    <chartFormat chart="27" format="95">
      <pivotArea type="data" outline="0" fieldPosition="0">
        <references count="2">
          <reference field="4294967294" count="1" selected="0">
            <x v="1"/>
          </reference>
          <reference field="45" count="1" selected="0">
            <x v="4"/>
          </reference>
        </references>
      </pivotArea>
    </chartFormat>
    <chartFormat chart="27" format="96">
      <pivotArea type="data" outline="0" fieldPosition="0">
        <references count="2">
          <reference field="4294967294" count="1" selected="0">
            <x v="1"/>
          </reference>
          <reference field="45" count="1" selected="0">
            <x v="5"/>
          </reference>
        </references>
      </pivotArea>
    </chartFormat>
    <chartFormat chart="27" format="97">
      <pivotArea type="data" outline="0" fieldPosition="0">
        <references count="2">
          <reference field="4294967294" count="1" selected="0">
            <x v="1"/>
          </reference>
          <reference field="45" count="1" selected="0">
            <x v="6"/>
          </reference>
        </references>
      </pivotArea>
    </chartFormat>
    <chartFormat chart="27" format="98" series="1">
      <pivotArea type="data" outline="0" fieldPosition="0">
        <references count="1">
          <reference field="4294967294" count="1" selected="0">
            <x v="2"/>
          </reference>
        </references>
      </pivotArea>
    </chartFormat>
    <chartFormat chart="27" format="99">
      <pivotArea type="data" outline="0" fieldPosition="0">
        <references count="2">
          <reference field="4294967294" count="1" selected="0">
            <x v="2"/>
          </reference>
          <reference field="45" count="1" selected="0">
            <x v="1"/>
          </reference>
        </references>
      </pivotArea>
    </chartFormat>
    <chartFormat chart="27" format="100">
      <pivotArea type="data" outline="0" fieldPosition="0">
        <references count="2">
          <reference field="4294967294" count="1" selected="0">
            <x v="2"/>
          </reference>
          <reference field="45" count="1" selected="0">
            <x v="2"/>
          </reference>
        </references>
      </pivotArea>
    </chartFormat>
    <chartFormat chart="27" format="101">
      <pivotArea type="data" outline="0" fieldPosition="0">
        <references count="2">
          <reference field="4294967294" count="1" selected="0">
            <x v="2"/>
          </reference>
          <reference field="45" count="1" selected="0">
            <x v="3"/>
          </reference>
        </references>
      </pivotArea>
    </chartFormat>
    <chartFormat chart="27" format="102">
      <pivotArea type="data" outline="0" fieldPosition="0">
        <references count="2">
          <reference field="4294967294" count="1" selected="0">
            <x v="2"/>
          </reference>
          <reference field="45" count="1" selected="0">
            <x v="4"/>
          </reference>
        </references>
      </pivotArea>
    </chartFormat>
    <chartFormat chart="27" format="103">
      <pivotArea type="data" outline="0" fieldPosition="0">
        <references count="2">
          <reference field="4294967294" count="1" selected="0">
            <x v="2"/>
          </reference>
          <reference field="45" count="1" selected="0">
            <x v="5"/>
          </reference>
        </references>
      </pivotArea>
    </chartFormat>
    <chartFormat chart="27" format="104">
      <pivotArea type="data" outline="0" fieldPosition="0">
        <references count="2">
          <reference field="4294967294" count="1" selected="0">
            <x v="2"/>
          </reference>
          <reference field="45" count="1" selected="0">
            <x v="6"/>
          </reference>
        </references>
      </pivotArea>
    </chartFormat>
    <chartFormat chart="27" format="105" series="1">
      <pivotArea type="data" outline="0" fieldPosition="0">
        <references count="1">
          <reference field="4294967294" count="1" selected="0">
            <x v="3"/>
          </reference>
        </references>
      </pivotArea>
    </chartFormat>
    <chartFormat chart="27" format="106">
      <pivotArea type="data" outline="0" fieldPosition="0">
        <references count="2">
          <reference field="4294967294" count="1" selected="0">
            <x v="3"/>
          </reference>
          <reference field="45" count="1" selected="0">
            <x v="1"/>
          </reference>
        </references>
      </pivotArea>
    </chartFormat>
    <chartFormat chart="27" format="107">
      <pivotArea type="data" outline="0" fieldPosition="0">
        <references count="2">
          <reference field="4294967294" count="1" selected="0">
            <x v="3"/>
          </reference>
          <reference field="45" count="1" selected="0">
            <x v="2"/>
          </reference>
        </references>
      </pivotArea>
    </chartFormat>
    <chartFormat chart="27" format="108">
      <pivotArea type="data" outline="0" fieldPosition="0">
        <references count="2">
          <reference field="4294967294" count="1" selected="0">
            <x v="3"/>
          </reference>
          <reference field="45" count="1" selected="0">
            <x v="3"/>
          </reference>
        </references>
      </pivotArea>
    </chartFormat>
    <chartFormat chart="27" format="109">
      <pivotArea type="data" outline="0" fieldPosition="0">
        <references count="2">
          <reference field="4294967294" count="1" selected="0">
            <x v="3"/>
          </reference>
          <reference field="45" count="1" selected="0">
            <x v="4"/>
          </reference>
        </references>
      </pivotArea>
    </chartFormat>
    <chartFormat chart="27" format="110">
      <pivotArea type="data" outline="0" fieldPosition="0">
        <references count="2">
          <reference field="4294967294" count="1" selected="0">
            <x v="3"/>
          </reference>
          <reference field="45" count="1" selected="0">
            <x v="5"/>
          </reference>
        </references>
      </pivotArea>
    </chartFormat>
    <chartFormat chart="27" format="111">
      <pivotArea type="data" outline="0" fieldPosition="0">
        <references count="2">
          <reference field="4294967294" count="1" selected="0">
            <x v="3"/>
          </reference>
          <reference field="45" count="1" selected="0">
            <x v="6"/>
          </reference>
        </references>
      </pivotArea>
    </chartFormat>
    <chartFormat chart="27" format="112" series="1">
      <pivotArea type="data" outline="0" fieldPosition="0">
        <references count="1">
          <reference field="4294967294" count="1" selected="0">
            <x v="4"/>
          </reference>
        </references>
      </pivotArea>
    </chartFormat>
    <chartFormat chart="27" format="113">
      <pivotArea type="data" outline="0" fieldPosition="0">
        <references count="2">
          <reference field="4294967294" count="1" selected="0">
            <x v="4"/>
          </reference>
          <reference field="45" count="1" selected="0">
            <x v="1"/>
          </reference>
        </references>
      </pivotArea>
    </chartFormat>
    <chartFormat chart="27" format="114">
      <pivotArea type="data" outline="0" fieldPosition="0">
        <references count="2">
          <reference field="4294967294" count="1" selected="0">
            <x v="4"/>
          </reference>
          <reference field="45" count="1" selected="0">
            <x v="2"/>
          </reference>
        </references>
      </pivotArea>
    </chartFormat>
    <chartFormat chart="27" format="115">
      <pivotArea type="data" outline="0" fieldPosition="0">
        <references count="2">
          <reference field="4294967294" count="1" selected="0">
            <x v="4"/>
          </reference>
          <reference field="45" count="1" selected="0">
            <x v="3"/>
          </reference>
        </references>
      </pivotArea>
    </chartFormat>
    <chartFormat chart="27" format="116">
      <pivotArea type="data" outline="0" fieldPosition="0">
        <references count="2">
          <reference field="4294967294" count="1" selected="0">
            <x v="4"/>
          </reference>
          <reference field="45" count="1" selected="0">
            <x v="4"/>
          </reference>
        </references>
      </pivotArea>
    </chartFormat>
    <chartFormat chart="27" format="117">
      <pivotArea type="data" outline="0" fieldPosition="0">
        <references count="2">
          <reference field="4294967294" count="1" selected="0">
            <x v="4"/>
          </reference>
          <reference field="45" count="1" selected="0">
            <x v="5"/>
          </reference>
        </references>
      </pivotArea>
    </chartFormat>
    <chartFormat chart="27" format="118">
      <pivotArea type="data" outline="0" fieldPosition="0">
        <references count="2">
          <reference field="4294967294" count="1" selected="0">
            <x v="4"/>
          </reference>
          <reference field="45" count="1" selected="0">
            <x v="6"/>
          </reference>
        </references>
      </pivotArea>
    </chartFormat>
    <chartFormat chart="27" format="119" series="1">
      <pivotArea type="data" outline="0" fieldPosition="0">
        <references count="1">
          <reference field="4294967294" count="1" selected="0">
            <x v="5"/>
          </reference>
        </references>
      </pivotArea>
    </chartFormat>
    <chartFormat chart="27" format="120">
      <pivotArea type="data" outline="0" fieldPosition="0">
        <references count="2">
          <reference field="4294967294" count="1" selected="0">
            <x v="5"/>
          </reference>
          <reference field="45" count="1" selected="0">
            <x v="1"/>
          </reference>
        </references>
      </pivotArea>
    </chartFormat>
    <chartFormat chart="27" format="121">
      <pivotArea type="data" outline="0" fieldPosition="0">
        <references count="2">
          <reference field="4294967294" count="1" selected="0">
            <x v="5"/>
          </reference>
          <reference field="45" count="1" selected="0">
            <x v="2"/>
          </reference>
        </references>
      </pivotArea>
    </chartFormat>
    <chartFormat chart="27" format="122">
      <pivotArea type="data" outline="0" fieldPosition="0">
        <references count="2">
          <reference field="4294967294" count="1" selected="0">
            <x v="5"/>
          </reference>
          <reference field="45" count="1" selected="0">
            <x v="3"/>
          </reference>
        </references>
      </pivotArea>
    </chartFormat>
    <chartFormat chart="27" format="123">
      <pivotArea type="data" outline="0" fieldPosition="0">
        <references count="2">
          <reference field="4294967294" count="1" selected="0">
            <x v="5"/>
          </reference>
          <reference field="45" count="1" selected="0">
            <x v="4"/>
          </reference>
        </references>
      </pivotArea>
    </chartFormat>
    <chartFormat chart="27" format="124">
      <pivotArea type="data" outline="0" fieldPosition="0">
        <references count="2">
          <reference field="4294967294" count="1" selected="0">
            <x v="5"/>
          </reference>
          <reference field="45" count="1" selected="0">
            <x v="5"/>
          </reference>
        </references>
      </pivotArea>
    </chartFormat>
    <chartFormat chart="27" format="125">
      <pivotArea type="data" outline="0" fieldPosition="0">
        <references count="2">
          <reference field="4294967294" count="1" selected="0">
            <x v="5"/>
          </reference>
          <reference field="45" count="1" selected="0">
            <x v="6"/>
          </reference>
        </references>
      </pivotArea>
    </chartFormat>
  </chartFormats>
  <pivotTableStyleInfo name="PivotStyleLight15"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AA53EFF7-B1A8-4407-9694-5A7482880F0B}" name="PivotTable4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C56:D63" firstHeaderRow="1" firstDataRow="1" firstDataCol="1"/>
  <pivotFields count="48">
    <pivotField showAll="0"/>
    <pivotField showAll="0"/>
    <pivotField showAll="0">
      <items count="6">
        <item x="0"/>
        <item x="1"/>
        <item x="2"/>
        <item x="4"/>
        <item x="3"/>
        <item t="default"/>
      </items>
    </pivotField>
    <pivotField showAll="0"/>
    <pivotField showAll="0"/>
    <pivotField showAll="0"/>
    <pivotField showAll="0">
      <items count="4">
        <item x="0"/>
        <item x="2"/>
        <item x="1"/>
        <item t="default"/>
      </items>
    </pivotField>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numFmtId="167" showAll="0">
      <items count="7">
        <item x="0"/>
        <item x="1"/>
        <item x="2"/>
        <item x="3"/>
        <item x="4"/>
        <item x="5"/>
        <item t="default"/>
      </items>
    </pivotField>
    <pivotField axis="axisRow" numFmtId="166" showAll="0">
      <items count="7">
        <item x="0"/>
        <item x="1"/>
        <item x="2"/>
        <item x="3"/>
        <item x="4"/>
        <item x="5"/>
        <item t="default"/>
      </items>
    </pivotField>
    <pivotField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dataField="1" numFmtId="164" showAll="0"/>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numFmtId="1" showAll="0"/>
    <pivotField showAll="0"/>
    <pivotField showAll="0">
      <items count="7">
        <item x="0"/>
        <item x="1"/>
        <item m="1" x="2"/>
        <item m="1" x="3"/>
        <item m="1" x="4"/>
        <item m="1" x="5"/>
        <item t="default"/>
      </items>
    </pivotField>
    <pivotField dragToRow="0" dragToCol="0" dragToPage="0" showAll="0" defaultSubtotal="0"/>
    <pivotField dragToRow="0" dragToCol="0" dragToPage="0" showAll="0" defaultSubtota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h="1" sd="0" x="0"/>
        <item sd="0" x="1"/>
        <item sd="0" x="2"/>
        <item sd="0" x="3"/>
        <item sd="0" x="4"/>
        <item sd="0" x="5"/>
        <item sd="0" x="6"/>
        <item sd="0" x="7"/>
        <item sd="0" x="8"/>
        <item sd="0" x="9"/>
        <item sd="0" x="10"/>
        <item sd="0" x="11"/>
        <item sd="0" x="12"/>
        <item h="1" sd="0"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3">
    <field x="45"/>
    <field x="44"/>
    <field x="20"/>
  </rowFields>
  <rowItems count="7">
    <i>
      <x v="1"/>
    </i>
    <i>
      <x v="2"/>
    </i>
    <i>
      <x v="3"/>
    </i>
    <i>
      <x v="4"/>
    </i>
    <i>
      <x v="5"/>
    </i>
    <i>
      <x v="6"/>
    </i>
    <i t="grand">
      <x/>
    </i>
  </rowItems>
  <colItems count="1">
    <i/>
  </colItems>
  <dataFields count="1">
    <dataField name="Sum of Revenue" fld="34" baseField="0" baseItem="0"/>
  </dataFields>
  <formats count="3">
    <format dxfId="182">
      <pivotArea dataOnly="0" labelOnly="1" outline="0" axis="axisValues" fieldPosition="0"/>
    </format>
    <format dxfId="181">
      <pivotArea dataOnly="0" labelOnly="1" outline="0" axis="axisValues" fieldPosition="0"/>
    </format>
    <format dxfId="180">
      <pivotArea outline="0" collapsedLevelsAreSubtotals="1" fieldPosition="0"/>
    </format>
  </formats>
  <pivotTableStyleInfo name="PivotStyleLight15"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1E32FEBE-94F1-46EA-9972-0B4959EAECDA}" name="PivotTable2" cacheId="17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6" firstHeaderRow="0" firstDataRow="1" firstDataCol="1"/>
  <pivotFields count="7">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
    <i>
      <x/>
    </i>
    <i>
      <x v="1"/>
    </i>
    <i t="grand">
      <x/>
    </i>
  </rowItems>
  <colFields count="1">
    <field x="-2"/>
  </colFields>
  <colItems count="6">
    <i>
      <x/>
    </i>
    <i i="1">
      <x v="1"/>
    </i>
    <i i="2">
      <x v="2"/>
    </i>
    <i i="3">
      <x v="3"/>
    </i>
    <i i="4">
      <x v="4"/>
    </i>
    <i i="5">
      <x v="5"/>
    </i>
  </colItems>
  <dataFields count="6">
    <dataField name="Sum of Sales" fld="1" baseField="0" baseItem="0"/>
    <dataField name="Sum of Profit" fld="2" baseField="0" baseItem="0"/>
    <dataField name="Sum of Revenue" fld="3" baseField="0" baseItem="0"/>
    <dataField name="Distinct Count of Order ID" fld="4" subtotal="count" baseField="0" baseItem="0">
      <extLst>
        <ext xmlns:x15="http://schemas.microsoft.com/office/spreadsheetml/2010/11/main" uri="{FABC7310-3BB5-11E1-824E-6D434824019B}">
          <x15:dataField isCountDistinct="1"/>
        </ext>
      </extLst>
    </dataField>
    <dataField name="Sum of Quantity ordered new" fld="5" baseField="0" baseItem="0"/>
    <dataField name="Distinct Count of Customer ID" fld="6" subtotal="count" baseField="0" baseItem="0">
      <extLst>
        <ext xmlns:x15="http://schemas.microsoft.com/office/spreadsheetml/2010/11/main" uri="{FABC7310-3BB5-11E1-824E-6D434824019B}">
          <x15:dataField isCountDistinct="1"/>
        </ext>
      </extLst>
    </dataField>
  </dataFields>
  <pivotHierarchies count="3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caption="Distinct Count of Custom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Project Data_Roshni(Sr (version 07).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8E66B3D1-B893-4B3F-B12E-EF3ABDDDDF71}" name="PivotTable3" cacheId="17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Order Date">
  <location ref="A11:D18" firstHeaderRow="0" firstDataRow="1" firstDataCol="1"/>
  <pivotFields count="5">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s>
    </pivotField>
    <pivotField axis="axisRow" allDrilled="1" subtotalTop="0" showAll="0" dataSourceSort="1" defaultSubtotal="0">
      <items count="6">
        <item s="1" x="0" e="0"/>
        <item s="1" x="1" e="0"/>
        <item s="1" x="2" e="0"/>
        <item s="1" x="3" e="0"/>
        <item s="1" x="4" e="0"/>
        <item s="1" x="5" e="0"/>
      </items>
    </pivotField>
  </pivotFields>
  <rowFields count="2">
    <field x="4"/>
    <field x="3"/>
  </rowFields>
  <rowItems count="7">
    <i>
      <x/>
    </i>
    <i>
      <x v="1"/>
    </i>
    <i>
      <x v="2"/>
    </i>
    <i>
      <x v="3"/>
    </i>
    <i>
      <x v="4"/>
    </i>
    <i>
      <x v="5"/>
    </i>
    <i t="grand">
      <x/>
    </i>
  </rowItems>
  <colFields count="1">
    <field x="-2"/>
  </colFields>
  <colItems count="3">
    <i>
      <x/>
    </i>
    <i i="1">
      <x v="1"/>
    </i>
    <i i="2">
      <x v="2"/>
    </i>
  </colItems>
  <dataFields count="3">
    <dataField name="Distinct Count of Order ID" fld="0" subtotal="count" baseField="0" baseItem="0">
      <extLst>
        <ext xmlns:x15="http://schemas.microsoft.com/office/spreadsheetml/2010/11/main" uri="{FABC7310-3BB5-11E1-824E-6D434824019B}">
          <x15:dataField isCountDistinct="1"/>
        </ext>
      </extLst>
    </dataField>
    <dataField name="Sum of Quantity ordered new" fld="1" baseField="0" baseItem="0"/>
    <dataField name="Distinct Count of Customer ID" fld="2" subtotal="count" baseField="0" baseItem="0">
      <extLst>
        <ext xmlns:x15="http://schemas.microsoft.com/office/spreadsheetml/2010/11/main" uri="{FABC7310-3BB5-11E1-824E-6D434824019B}">
          <x15:dataField isCountDistinct="1"/>
        </ext>
      </extLst>
    </dataField>
  </dataFields>
  <chartFormats count="6">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2"/>
          </reference>
        </references>
      </pivotArea>
    </chartFormat>
  </chartFormats>
  <pivotHierarchies count="3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caption="Distinct Count of Custom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4 2" showRowHeaders="1" showColHeaders="1" showRowStripes="0" showColStripes="0" showLastColumn="1"/>
  <rowHierarchiesUsage count="2">
    <rowHierarchyUsage hierarchyUsage="211"/>
    <rowHierarchyUsage hierarchyUsage="18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Project Data_Roshni(Sr (version 07).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B628C5CD-9560-4C94-B7FA-E5041ACBB689}" name="PivotTable11" cacheId="230"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gridDropZones="1" multipleFieldFilters="0" chartFormat="18" rowHeaderCaption="Category">
  <location ref="B94:D96" firstHeaderRow="1" firstDataRow="2" firstDataCol="1"/>
  <pivotFields count="5">
    <pivotField compact="0" allDrilled="1" outline="0" subtotalTop="0" showAll="0" measureFilter="1" defaultSubtotal="0" defaultAttributeDrillState="1">
      <items count="5">
        <item x="0"/>
        <item x="1"/>
        <item x="2"/>
        <item x="3"/>
        <item x="4"/>
      </items>
    </pivotField>
    <pivotField compact="0" allDrilled="1" outline="0" subtotalTop="0" showAll="0" dataSourceSort="1" defaultSubtotal="0" defaultAttributeDrillState="1"/>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2">
    <i>
      <x/>
    </i>
    <i i="1">
      <x v="1"/>
    </i>
  </colItems>
  <dataFields count="2">
    <dataField name="Distinct Count of City" fld="2" subtotal="count" baseField="0" baseItem="0">
      <extLst>
        <ext xmlns:x15="http://schemas.microsoft.com/office/spreadsheetml/2010/11/main" uri="{FABC7310-3BB5-11E1-824E-6D434824019B}">
          <x15:dataField isCountDistinct="1"/>
        </ext>
      </extLst>
    </dataField>
    <dataField name="Sum of Quantity ordered new" fld="3" baseField="0" baseItem="0"/>
  </dataFields>
  <pivotHierarchies count="3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members count="3" level="1">
        <member name="[Table_1].[Product Category].&amp;[Furniture]"/>
        <member name="[Table_1].[Product Category].&amp;[Office Supplies]"/>
        <member name="[Table_1].[Product Category].&amp;[Technology]"/>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caption="Count of Order ID"/>
    <pivotHierarchy dragToData="1"/>
    <pivotHierarchy dragToData="1"/>
    <pivotHierarchy dragToData="1"/>
    <pivotHierarchy dragToData="1" caption="Distinct Count of City"/>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7">
      <autoFilter ref="A1">
        <filterColumn colId="0">
          <top1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Project Data_Roshni(Sr (version 07).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E73983ED-B0E9-4E6F-8DBE-526B97AF2698}" name="PivotTable21" cacheId="2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rowHeaderCaption="Category">
  <location ref="K16:N21" firstHeaderRow="1" firstDataRow="2" firstDataCol="1"/>
  <pivotFields count="4">
    <pivotField axis="axisRow" allDrilled="1" subtotalTop="0" showAll="0" dataSourceSort="1" defaultSubtotal="0" defaultAttributeDrillState="1">
      <items count="3">
        <item s="1" x="0"/>
        <item s="1" x="1"/>
        <item s="1" x="2"/>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3">
    <i>
      <x/>
    </i>
    <i>
      <x v="1"/>
    </i>
    <i t="grand">
      <x/>
    </i>
  </colItems>
  <dataFields count="1">
    <dataField name="Count of Order ID" fld="2" subtotal="count" baseField="0" baseItem="0" numFmtId="1"/>
  </dataFields>
  <formats count="1">
    <format dxfId="62">
      <pivotArea outline="0" collapsedLevelsAreSubtotals="1" fieldPosition="0"/>
    </format>
  </formats>
  <chartFormats count="6">
    <chartFormat chart="9" format="0" series="1">
      <pivotArea type="data" outline="0" fieldPosition="0">
        <references count="2">
          <reference field="4294967294" count="1" selected="0">
            <x v="0"/>
          </reference>
          <reference field="1" count="1" selected="0">
            <x v="0"/>
          </reference>
        </references>
      </pivotArea>
    </chartFormat>
    <chartFormat chart="9" format="1" series="1">
      <pivotArea type="data" outline="0" fieldPosition="0">
        <references count="2">
          <reference field="4294967294" count="1" selected="0">
            <x v="0"/>
          </reference>
          <reference field="1" count="1" selected="0">
            <x v="1"/>
          </reference>
        </references>
      </pivotArea>
    </chartFormat>
    <chartFormat chart="10" format="2" series="1">
      <pivotArea type="data" outline="0" fieldPosition="0">
        <references count="2">
          <reference field="4294967294" count="1" selected="0">
            <x v="0"/>
          </reference>
          <reference field="1" count="1" selected="0">
            <x v="0"/>
          </reference>
        </references>
      </pivotArea>
    </chartFormat>
    <chartFormat chart="10" format="3" series="1">
      <pivotArea type="data" outline="0" fieldPosition="0">
        <references count="2">
          <reference field="4294967294" count="1" selected="0">
            <x v="0"/>
          </reference>
          <reference field="1" count="1" selected="0">
            <x v="1"/>
          </reference>
        </references>
      </pivotArea>
    </chartFormat>
    <chartFormat chart="14" format="4" series="1">
      <pivotArea type="data" outline="0" fieldPosition="0">
        <references count="2">
          <reference field="4294967294" count="1" selected="0">
            <x v="0"/>
          </reference>
          <reference field="1" count="1" selected="0">
            <x v="0"/>
          </reference>
        </references>
      </pivotArea>
    </chartFormat>
    <chartFormat chart="14" format="5" series="1">
      <pivotArea type="data" outline="0" fieldPosition="0">
        <references count="2">
          <reference field="4294967294" count="1" selected="0">
            <x v="0"/>
          </reference>
          <reference field="1" count="1" selected="0">
            <x v="1"/>
          </reference>
        </references>
      </pivotArea>
    </chartFormat>
  </chartFormats>
  <pivotHierarchies count="3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Order ID"/>
    <pivotHierarchy dragToData="1" caption="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7"/>
  </rowHierarchiesUsage>
  <colHierarchiesUsage count="1">
    <colHierarchyUsage hierarchyUsage="20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Project Data_Roshni(Sr (version 07).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4CCF2BC4-8D5E-4406-8EBD-4445B0703689}" name="PivotTable6" cacheId="221"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gridDropZones="1" multipleFieldFilters="0" chartFormat="11" rowHeaderCaption="Category">
  <location ref="N31:S36" firstHeaderRow="1" firstDataRow="2" firstDataCol="1"/>
  <pivotFields count="5">
    <pivotField compact="0" allDrilled="1" outline="0" subtotalTop="0" showAll="0" measureFilter="1" defaultSubtotal="0" defaultAttributeDrillState="1">
      <items count="5">
        <item x="0"/>
        <item x="1"/>
        <item x="2"/>
        <item x="3"/>
        <item x="4"/>
      </items>
    </pivotField>
    <pivotField axis="axisRow" compact="0" allDrilled="1" outline="0" subtotalTop="0" showAll="0" sortType="descending" defaultSubtotal="0" defaultAttributeDrillState="1">
      <items count="3">
        <item s="1" x="0"/>
        <item s="1" x="1"/>
        <item s="1" x="2"/>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Col" compact="0" allDrilled="1" outline="0"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1"/>
  </rowFields>
  <rowItems count="4">
    <i>
      <x v="1"/>
    </i>
    <i>
      <x v="2"/>
    </i>
    <i>
      <x/>
    </i>
    <i t="grand">
      <x/>
    </i>
  </rowItems>
  <colFields count="1">
    <field x="3"/>
  </colFields>
  <colItems count="5">
    <i>
      <x v="1"/>
    </i>
    <i>
      <x v="2"/>
    </i>
    <i>
      <x/>
    </i>
    <i>
      <x v="3"/>
    </i>
    <i t="grand">
      <x/>
    </i>
  </colItems>
  <dataFields count="1">
    <dataField name="Sum of Unique Customers" fld="2" baseField="1" baseItem="0"/>
  </dataFields>
  <pivotHierarchies count="3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 ID"/>
    <pivotHierarchy dragToData="1"/>
    <pivotHierarchy dragToData="1"/>
    <pivotHierarchy dragToData="1"/>
    <pivotHierarchy dragToData="1"/>
    <pivotHierarchy dragToData="1"/>
    <pivotHierarchy dragToData="1"/>
    <pivotHierarchy dragToData="1" caption="Average of Order fullfillment time"/>
    <pivotHierarchy dragToData="1"/>
    <pivotHierarchy dragToData="1"/>
    <pivotHierarchy dragToData="1"/>
  </pivotHierarchies>
  <pivotTableStyleInfo name="PivotStyleLight16" showRowHeaders="1" showColHeaders="1" showRowStripes="0" showColStripes="0" showLastColumn="1"/>
  <filters count="1">
    <filter fld="0" type="count" id="1" iMeasureHier="307">
      <autoFilter ref="A1">
        <filterColumn colId="0">
          <top10 val="5" filterVal="5"/>
        </filterColumn>
      </autoFilter>
    </filter>
  </filters>
  <rowHierarchiesUsage count="1">
    <rowHierarchyUsage hierarchyUsage="177"/>
  </rowHierarchiesUsage>
  <colHierarchiesUsage count="1">
    <colHierarchyUsage hierarchyUsage="17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Project Data_Roshni(Sr (version 07).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E2DA4417-D1FA-4405-A6A1-3699A7A92FC3}" name="PivotTable7" cacheId="223"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chartFormat="29" rowHeaderCaption="Category">
  <location ref="F14:I20" firstHeaderRow="1" firstDataRow="2" firstDataCol="1"/>
  <pivotFields count="4">
    <pivotField axis="axisCol" allDrilled="1" subtotalTop="0" showAll="0" dataSourceSort="1" defaultSubtotal="0" defaultAttributeDrillState="1">
      <items count="3">
        <item s="1" x="0"/>
        <item s="1" x="1"/>
        <item s="1" x="2"/>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0"/>
  </colFields>
  <colItems count="3">
    <i>
      <x/>
    </i>
    <i>
      <x v="1"/>
    </i>
    <i>
      <x v="2"/>
    </i>
  </colItems>
  <dataFields count="1">
    <dataField name="Sum of Quantity ordered new" fld="2" baseField="0" baseItem="0"/>
  </dataFields>
  <formats count="1">
    <format dxfId="44">
      <pivotArea outline="0" collapsedLevelsAreSubtotals="1" fieldPosition="0"/>
    </format>
  </formats>
  <chartFormats count="4">
    <chartFormat chart="26" format="6" series="1">
      <pivotArea type="data" outline="0" fieldPosition="0">
        <references count="2">
          <reference field="4294967294" count="1" selected="0">
            <x v="0"/>
          </reference>
          <reference field="0" count="1" selected="0">
            <x v="0"/>
          </reference>
        </references>
      </pivotArea>
    </chartFormat>
    <chartFormat chart="26" format="7" series="1">
      <pivotArea type="data" outline="0" fieldPosition="0">
        <references count="2">
          <reference field="4294967294" count="1" selected="0">
            <x v="0"/>
          </reference>
          <reference field="0" count="1" selected="0">
            <x v="1"/>
          </reference>
        </references>
      </pivotArea>
    </chartFormat>
    <chartFormat chart="26" format="8" series="1">
      <pivotArea type="data" outline="0" fieldPosition="0">
        <references count="2">
          <reference field="4294967294" count="1" selected="0">
            <x v="0"/>
          </reference>
          <reference field="0" count="1" selected="0">
            <x v="2"/>
          </reference>
        </references>
      </pivotArea>
    </chartFormat>
    <chartFormat chart="26" format="9" series="1">
      <pivotArea type="data" outline="0" fieldPosition="0">
        <references count="1">
          <reference field="4294967294" count="1" selected="0">
            <x v="0"/>
          </reference>
        </references>
      </pivotArea>
    </chartFormat>
  </chartFormats>
  <pivotHierarchies count="3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Order ID"/>
    <pivotHierarchy dragToData="1" caption="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3"/>
  </rowHierarchiesUsage>
  <colHierarchiesUsage count="1">
    <colHierarchyUsage hierarchyUsage="17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Project Data_Roshni(Sr (version 07).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3C959478-585E-4273-8B9C-5669587CED34}" name="PivotTable14" cacheId="20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Sub Category">
  <location ref="B10:E28" firstHeaderRow="0" firstDataRow="1" firstDataCol="1"/>
  <pivotFields count="6">
    <pivotField dataField="1" subtotalTop="0" showAll="0" defaultSubtotal="0"/>
    <pivotField dataField="1" subtotalTop="0" showAll="0" defaultSubtotal="0"/>
    <pivotField axis="axisRow"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2"/>
  </rowFields>
  <rowItems count="18">
    <i>
      <x v="12"/>
    </i>
    <i>
      <x v="7"/>
    </i>
    <i>
      <x v="13"/>
    </i>
    <i>
      <x v="6"/>
    </i>
    <i>
      <x v="11"/>
    </i>
    <i>
      <x v="10"/>
    </i>
    <i>
      <x/>
    </i>
    <i>
      <x v="4"/>
    </i>
    <i>
      <x v="8"/>
    </i>
    <i>
      <x v="5"/>
    </i>
    <i>
      <x v="2"/>
    </i>
    <i>
      <x v="15"/>
    </i>
    <i>
      <x v="14"/>
    </i>
    <i>
      <x v="1"/>
    </i>
    <i>
      <x v="16"/>
    </i>
    <i>
      <x v="3"/>
    </i>
    <i>
      <x v="9"/>
    </i>
    <i t="grand">
      <x/>
    </i>
  </rowItems>
  <colFields count="1">
    <field x="-2"/>
  </colFields>
  <colItems count="3">
    <i>
      <x/>
    </i>
    <i i="1">
      <x v="1"/>
    </i>
    <i i="2">
      <x v="2"/>
    </i>
  </colItems>
  <dataFields count="3">
    <dataField name="Sum of Sales" fld="0" baseField="0" baseItem="0"/>
    <dataField name="Sum of Profit" fld="1" baseField="0" baseItem="0"/>
    <dataField name="Average of Unit Price" fld="3" subtotal="average" baseField="2" baseItem="7"/>
  </dataFields>
  <pivotHierarchies count="3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members count="3" level="1">
        <member name="[Table_1].[Product Category].&amp;[Furniture]"/>
        <member name="[Table_1].[Product Category].&amp;[Office Supplies]"/>
        <member name="[Table_1].[Product Category].&amp;[Technology]"/>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Unit Pric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Project Data_Roshni(Sr (version 07).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E5BD5DC1-7D19-4731-850E-3CAD6127998B}" name="PivotTable8" cacheId="225"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gridDropZones="1" multipleFieldFilters="0" chartFormat="9" rowHeaderCaption="Category">
  <location ref="P16:R18" firstHeaderRow="1" firstDataRow="2" firstDataCol="1"/>
  <pivotFields count="5">
    <pivotField compact="0" allDrilled="1" outline="0" subtotalTop="0" showAll="0" measureFilter="1" defaultSubtotal="0" defaultAttributeDrillState="1">
      <items count="5">
        <item x="0"/>
        <item x="3"/>
        <item x="1"/>
        <item x="2"/>
        <item x="4"/>
      </items>
    </pivotField>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Items count="1">
    <i/>
  </rowItems>
  <colFields count="1">
    <field x="-2"/>
  </colFields>
  <colItems count="2">
    <i>
      <x/>
    </i>
    <i i="1">
      <x v="1"/>
    </i>
  </colItems>
  <dataFields count="2">
    <dataField name="Sum of Quantity ordered new" fld="1" baseField="0" baseItem="0"/>
    <dataField name="Distinct Count of City" fld="2" subtotal="count" baseField="0" baseItem="1">
      <extLst>
        <ext xmlns:x15="http://schemas.microsoft.com/office/spreadsheetml/2010/11/main" uri="{FABC7310-3BB5-11E1-824E-6D434824019B}">
          <x15:dataField isCountDistinct="1"/>
        </ext>
      </extLst>
    </dataField>
  </dataFields>
  <pivotHierarchies count="3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members count="3" level="1">
        <member name="[Table_1].[Product Category].&amp;[Furniture]"/>
        <member name="[Table_1].[Product Category].&amp;[Office Supplies]"/>
        <member name="[Table_1].[Product Category].&amp;[Technology]"/>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 ID"/>
    <pivotHierarchy dragToData="1"/>
    <pivotHierarchy dragToData="1"/>
    <pivotHierarchy dragToData="1"/>
    <pivotHierarchy dragToData="1" caption="Distinct Count of City"/>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7">
      <autoFilter ref="A1">
        <filterColumn colId="0">
          <top1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Project Data_Roshni(Sr (version 07).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D5EE41D0-7FB4-4725-B189-B4B80720F360}" name="PivotTable4" cacheId="21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gridDropZones="1" multipleFieldFilters="0" chartFormat="18" rowHeaderCaption="Category">
  <location ref="J33:K83" firstHeaderRow="1" firstDataRow="2" firstDataCol="1" rowPageCount="1" colPageCount="1"/>
  <pivotFields count="4">
    <pivotField axis="axisPage" compact="0" allDrilled="1" outline="0" subtotalTop="0" showAll="0" defaultSubtotal="0" defaultAttributeDrillState="1"/>
    <pivotField axis="axisRow" compact="0" allDrilled="1" outline="0"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xis="axisCol" compact="0" allDrilled="1" outline="0" subtotalTop="0" showAll="0" dataSourceSort="1" defaultSubtotal="0" defaultAttributeDrillState="1">
      <items count="1">
        <item s="1" x="0"/>
      </items>
    </pivotField>
    <pivotField dataField="1" compact="0" outline="0" subtotalTop="0" showAll="0" defaultSubtotal="0"/>
  </pivotFields>
  <rowFields count="1">
    <field x="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Fields count="1">
    <field x="2"/>
  </colFields>
  <colItems count="1">
    <i>
      <x/>
    </i>
  </colItems>
  <pageFields count="1">
    <pageField fld="0" hier="177" name="[Table_1].[Product Category].[All]" cap="All"/>
  </pageFields>
  <dataFields count="1">
    <dataField name="Sum of Unique Customers" fld="3" baseField="0" baseItem="0"/>
  </dataFields>
  <formats count="1">
    <format dxfId="59">
      <pivotArea outline="0" collapsedLevelsAreSubtotals="1" fieldPosition="0"/>
    </format>
  </formats>
  <pivotHierarchies count="3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members count="3" level="1">
        <member name="[Table_1].[Product Category].&amp;[Furniture]"/>
        <member name="[Table_1].[Product Category].&amp;[Office Supplies]"/>
        <member name="[Table_1].[Product Category].&amp;[Technology]"/>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 ID"/>
    <pivotHierarchy dragToData="1"/>
    <pivotHierarchy dragToData="1" caption="Average of Unit Price"/>
    <pivotHierarchy dragToData="1"/>
    <pivotHierarchy dragToData="1"/>
    <pivotHierarchy dragToData="1"/>
    <pivotHierarchy dragToData="1"/>
    <pivotHierarchy dragToData="1"/>
    <pivotHierarchy dragToData="1"/>
    <pivotHierarchy dragToData="1"/>
    <pivotHierarchy dragToData="1"/>
  </pivotHierarchies>
  <pivotTableStyleInfo name="PivotStyleDark1" showRowHeaders="1" showColHeaders="1" showRowStripes="0" showColStripes="0" showLastColumn="1"/>
  <rowHierarchiesUsage count="1">
    <rowHierarchyUsage hierarchyUsage="184"/>
  </rowHierarchiesUsage>
  <colHierarchiesUsage count="1">
    <colHierarchyUsage hierarchyUsage="20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Project Data_Roshni(Sr (version 07).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7F36A6AC-C8CA-44B5-A619-2C45B4FEF908}" name="PivotTable9" cacheId="227"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gridDropZones="1" multipleFieldFilters="0" chartFormat="13" rowHeaderCaption="Category">
  <location ref="B78:F83" firstHeaderRow="1" firstDataRow="2" firstDataCol="1"/>
  <pivotFields count="6">
    <pivotField compact="0" allDrilled="1" outline="0" subtotalTop="0" showAll="0" measureFilter="1" defaultSubtotal="0" defaultAttributeDrillState="1">
      <items count="5">
        <item x="0"/>
        <item x="1"/>
        <item x="2"/>
        <item x="3"/>
        <item x="4"/>
      </items>
    </pivotField>
    <pivotField axis="axisRow" compact="0" allDrilled="1" outline="0"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Col" compact="0" allDrilled="1" outline="0" subtotalTop="0" showAll="0" dataSourceSort="1" defaultSubtotal="0" defaultAttributeDrillState="1">
      <items count="4">
        <item s="1" x="0"/>
        <item s="1" x="1"/>
        <item s="1" x="2"/>
        <item x="3"/>
      </items>
    </pivotField>
    <pivotField compact="0" allDrilled="1" outline="0" subtotalTop="0" showAll="0" dataSourceSort="1" defaultSubtotal="0" defaultAttributeDrillState="1"/>
    <pivotField dataField="1" compact="0" outline="0" subtotalTop="0" showAll="0" defaultSubtotal="0"/>
    <pivotField compact="0" allDrilled="1" outline="0" subtotalTop="0" showAll="0" dataSourceSort="1" defaultSubtotal="0" defaultAttributeDrillState="1"/>
  </pivotFields>
  <rowFields count="1">
    <field x="1"/>
  </rowFields>
  <rowItems count="4">
    <i>
      <x v="2"/>
    </i>
    <i>
      <x/>
    </i>
    <i>
      <x v="1"/>
    </i>
    <i t="grand">
      <x/>
    </i>
  </rowItems>
  <colFields count="1">
    <field x="2"/>
  </colFields>
  <colItems count="4">
    <i>
      <x/>
    </i>
    <i>
      <x v="1"/>
    </i>
    <i>
      <x v="2"/>
    </i>
    <i t="grand">
      <x/>
    </i>
  </colItems>
  <dataFields count="1">
    <dataField name="Count of Repeted order" fld="4" subtotal="count" baseField="0" baseItem="0"/>
  </dataFields>
  <formats count="1">
    <format dxfId="43">
      <pivotArea outline="0" collapsedLevelsAreSubtotals="1" fieldPosition="0"/>
    </format>
  </formats>
  <chartFormats count="8">
    <chartFormat chart="11" format="9" series="1">
      <pivotArea type="data" outline="0" fieldPosition="0">
        <references count="1">
          <reference field="2" count="1" selected="0">
            <x v="2"/>
          </reference>
        </references>
      </pivotArea>
    </chartFormat>
    <chartFormat chart="11" format="10" series="1">
      <pivotArea type="data" outline="0" fieldPosition="0">
        <references count="1">
          <reference field="2" count="1" selected="0">
            <x v="3"/>
          </reference>
        </references>
      </pivotArea>
    </chartFormat>
    <chartFormat chart="11" format="11" series="1">
      <pivotArea type="data" outline="0" fieldPosition="0">
        <references count="1">
          <reference field="2" count="1" selected="0">
            <x v="0"/>
          </reference>
        </references>
      </pivotArea>
    </chartFormat>
    <chartFormat chart="11" format="12" series="1">
      <pivotArea type="data" outline="0" fieldPosition="0">
        <references count="1">
          <reference field="2" count="1" selected="0">
            <x v="1"/>
          </reference>
        </references>
      </pivotArea>
    </chartFormat>
    <chartFormat chart="11" format="17" series="1">
      <pivotArea type="data" outline="0" fieldPosition="0">
        <references count="2">
          <reference field="4294967294" count="1" selected="0">
            <x v="0"/>
          </reference>
          <reference field="2" count="1" selected="0">
            <x v="1"/>
          </reference>
        </references>
      </pivotArea>
    </chartFormat>
    <chartFormat chart="11" format="18" series="1">
      <pivotArea type="data" outline="0" fieldPosition="0">
        <references count="2">
          <reference field="4294967294" count="1" selected="0">
            <x v="0"/>
          </reference>
          <reference field="2" count="1" selected="0">
            <x v="0"/>
          </reference>
        </references>
      </pivotArea>
    </chartFormat>
    <chartFormat chart="11" format="19" series="1">
      <pivotArea type="data" outline="0" fieldPosition="0">
        <references count="2">
          <reference field="4294967294" count="1" selected="0">
            <x v="0"/>
          </reference>
          <reference field="2" count="1" selected="0">
            <x v="2"/>
          </reference>
        </references>
      </pivotArea>
    </chartFormat>
    <chartFormat chart="11" format="20" series="1">
      <pivotArea type="data" outline="0" fieldPosition="0">
        <references count="2">
          <reference field="4294967294" count="1" selected="0">
            <x v="0"/>
          </reference>
          <reference field="2" count="1" selected="0">
            <x v="3"/>
          </reference>
        </references>
      </pivotArea>
    </chartFormat>
  </chartFormats>
  <pivotHierarchies count="3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Table_1].[Repeted order].&amp;[Unique]"/>
      </members>
    </pivotHierarchy>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caption="Count of Order ID"/>
    <pivotHierarchy dragToData="1"/>
    <pivotHierarchy dragToData="1"/>
    <pivotHierarchy dragToData="1"/>
    <pivotHierarchy dragToData="1"/>
    <pivotHierarchy dragToData="1"/>
    <pivotHierarchy dragToData="1"/>
    <pivotHierarchy dragToData="1" caption="Average of Order fullfillment time"/>
    <pivotHierarchy dragToData="1"/>
    <pivotHierarchy dragToData="1"/>
    <pivotHierarchy dragToData="1"/>
  </pivotHierarchies>
  <pivotTableStyleInfo name="PivotStyleLight16" showRowHeaders="1" showColHeaders="1" showRowStripes="0" showColStripes="0" showLastColumn="1"/>
  <filters count="1">
    <filter fld="0" type="count" id="1" iMeasureHier="307">
      <autoFilter ref="A1">
        <filterColumn colId="0">
          <top10 val="5" filterVal="5"/>
        </filterColumn>
      </autoFilter>
    </filter>
  </filters>
  <rowHierarchiesUsage count="1">
    <rowHierarchyUsage hierarchyUsage="175"/>
  </rowHierarchiesUsage>
  <colHierarchiesUsage count="1">
    <colHierarchyUsage hierarchyUsage="17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Project Data_Roshni(Sr (version 07).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82F1D385-031C-422E-B890-F54AB4D44FCC}" name="PivotTable20" cacheId="2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rowHeaderCaption="Category">
  <location ref="K3:S12" firstHeaderRow="1" firstDataRow="3" firstDataCol="1"/>
  <pivotFields count="6">
    <pivotField axis="axisCol" allDrilled="1" subtotalTop="0" showAll="0" defaultSubtotal="0" defaultAttributeDrillState="1">
      <items count="3">
        <item s="1" x="0"/>
        <item s="1" x="1"/>
        <item s="1" x="2"/>
      </items>
    </pivotField>
    <pivotField dataField="1" subtotalTop="0" showAll="0" defaultSubtotal="0"/>
    <pivotField axis="axisRow" allDrilled="1" subtotalTop="0" showAll="0" dataSourceSort="1" defaultSubtotal="0" defaultAttributeDrillState="1">
      <items count="1">
        <item x="0"/>
      </items>
    </pivotField>
    <pivotField axis="axisRow" allDrilled="1" subtotalTop="0" showAll="0" dataSourceSort="1" defaultSubtotal="0">
      <items count="6">
        <item x="0" e="0"/>
        <item x="1" e="0"/>
        <item x="2" e="0"/>
        <item x="3" e="0"/>
        <item x="4" e="0"/>
        <item x="5" e="0"/>
      </items>
    </pivotField>
    <pivotField dataField="1" subtotalTop="0" showAll="0" defaultSubtotal="0"/>
    <pivotField allDrilled="1" subtotalTop="0" showAll="0" dataSourceSort="1" defaultSubtotal="0" defaultAttributeDrillState="1"/>
  </pivotFields>
  <rowFields count="2">
    <field x="3"/>
    <field x="2"/>
  </rowFields>
  <rowItems count="7">
    <i>
      <x/>
    </i>
    <i>
      <x v="1"/>
    </i>
    <i>
      <x v="2"/>
    </i>
    <i>
      <x v="3"/>
    </i>
    <i>
      <x v="4"/>
    </i>
    <i>
      <x v="5"/>
    </i>
    <i t="grand">
      <x/>
    </i>
  </rowItems>
  <colFields count="2">
    <field x="0"/>
    <field x="-2"/>
  </colFields>
  <colItems count="8">
    <i>
      <x/>
      <x/>
    </i>
    <i r="1" i="1">
      <x v="1"/>
    </i>
    <i>
      <x v="1"/>
      <x/>
    </i>
    <i r="1" i="1">
      <x v="1"/>
    </i>
    <i>
      <x v="2"/>
      <x/>
    </i>
    <i r="1" i="1">
      <x v="1"/>
    </i>
    <i t="grand">
      <x/>
    </i>
    <i t="grand" i="1">
      <x/>
    </i>
  </colItems>
  <dataFields count="2">
    <dataField name="Sum of Profit" fld="1" baseField="0" baseItem="0"/>
    <dataField name="Sum of Sales" fld="4" baseField="0" baseItem="0"/>
  </dataFields>
  <formats count="1">
    <format dxfId="63">
      <pivotArea outline="0" collapsedLevelsAreSubtotals="1" fieldPosition="0"/>
    </format>
  </formats>
  <chartFormats count="6">
    <chartFormat chart="15" format="12" series="1">
      <pivotArea type="data" outline="0" fieldPosition="0">
        <references count="2">
          <reference field="4294967294" count="1" selected="0">
            <x v="0"/>
          </reference>
          <reference field="0" count="1" selected="0">
            <x v="0"/>
          </reference>
        </references>
      </pivotArea>
    </chartFormat>
    <chartFormat chart="15" format="13" series="1">
      <pivotArea type="data" outline="0" fieldPosition="0">
        <references count="2">
          <reference field="4294967294" count="1" selected="0">
            <x v="1"/>
          </reference>
          <reference field="0" count="1" selected="0">
            <x v="0"/>
          </reference>
        </references>
      </pivotArea>
    </chartFormat>
    <chartFormat chart="15" format="14" series="1">
      <pivotArea type="data" outline="0" fieldPosition="0">
        <references count="2">
          <reference field="4294967294" count="1" selected="0">
            <x v="0"/>
          </reference>
          <reference field="0" count="1" selected="0">
            <x v="1"/>
          </reference>
        </references>
      </pivotArea>
    </chartFormat>
    <chartFormat chart="15" format="15" series="1">
      <pivotArea type="data" outline="0" fieldPosition="0">
        <references count="2">
          <reference field="4294967294" count="1" selected="0">
            <x v="1"/>
          </reference>
          <reference field="0" count="1" selected="0">
            <x v="1"/>
          </reference>
        </references>
      </pivotArea>
    </chartFormat>
    <chartFormat chart="15" format="16" series="1">
      <pivotArea type="data" outline="0" fieldPosition="0">
        <references count="2">
          <reference field="4294967294" count="1" selected="0">
            <x v="0"/>
          </reference>
          <reference field="0" count="1" selected="0">
            <x v="2"/>
          </reference>
        </references>
      </pivotArea>
    </chartFormat>
    <chartFormat chart="15" format="17" series="1">
      <pivotArea type="data" outline="0" fieldPosition="0">
        <references count="2">
          <reference field="4294967294" count="1" selected="0">
            <x v="1"/>
          </reference>
          <reference field="0" count="1" selected="0">
            <x v="2"/>
          </reference>
        </references>
      </pivotArea>
    </chartFormat>
  </chartFormats>
  <pivotHierarchies count="3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12"/>
    <rowHierarchyUsage hierarchyUsage="189"/>
  </rowHierarchiesUsage>
  <colHierarchiesUsage count="2">
    <colHierarchyUsage hierarchyUsage="177"/>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Project Data_Roshni(Sr (version 07).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9B611B3C-E226-4B19-8BC5-6CB845A0DE33}" name="PivotTable3" cacheId="2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rowHeaderCaption="Category">
  <location ref="G4:I8" firstHeaderRow="0" firstDataRow="1" firstDataCol="1"/>
  <pivotFields count="4">
    <pivotField axis="axisRow" allDrilled="1" subtotalTop="0" showAll="0" defaultSubtotal="0" defaultAttributeDrillState="1">
      <items count="4">
        <item s="1" x="0"/>
        <item s="1" x="1"/>
        <item s="1"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2">
    <i>
      <x/>
    </i>
    <i i="1">
      <x v="1"/>
    </i>
  </colItems>
  <dataFields count="2">
    <dataField name="Sum of Sales" fld="1" baseField="0" baseItem="0"/>
    <dataField name="Sum of Revenue" fld="2" baseField="0" baseItem="0"/>
  </dataFields>
  <formats count="2">
    <format dxfId="60">
      <pivotArea outline="0" collapsedLevelsAreSubtotals="1" fieldPosition="0"/>
    </format>
    <format dxfId="61">
      <pivotArea dataOnly="0" labelOnly="1" outline="0" fieldPosition="0">
        <references count="1">
          <reference field="4294967294" count="1">
            <x v="0"/>
          </reference>
        </references>
      </pivotArea>
    </format>
  </formats>
  <chartFormats count="10">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0" count="1" selected="0">
            <x v="0"/>
          </reference>
        </references>
      </pivotArea>
    </chartFormat>
    <chartFormat chart="7" format="8">
      <pivotArea type="data" outline="0" fieldPosition="0">
        <references count="2">
          <reference field="4294967294" count="1" selected="0">
            <x v="0"/>
          </reference>
          <reference field="0" count="1" selected="0">
            <x v="1"/>
          </reference>
        </references>
      </pivotArea>
    </chartFormat>
    <chartFormat chart="7" format="9">
      <pivotArea type="data" outline="0" fieldPosition="0">
        <references count="2">
          <reference field="4294967294" count="1" selected="0">
            <x v="0"/>
          </reference>
          <reference field="0" count="1" selected="0">
            <x v="2"/>
          </reference>
        </references>
      </pivotArea>
    </chartFormat>
    <chartFormat chart="7" format="14" series="1">
      <pivotArea type="data" outline="0" fieldPosition="0">
        <references count="1">
          <reference field="4294967294" count="1" selected="0">
            <x v="1"/>
          </reference>
        </references>
      </pivotArea>
    </chartFormat>
    <chartFormat chart="7" format="15">
      <pivotArea type="data" outline="0" fieldPosition="0">
        <references count="2">
          <reference field="4294967294" count="1" selected="0">
            <x v="0"/>
          </reference>
          <reference field="0" count="1" selected="0">
            <x v="3"/>
          </reference>
        </references>
      </pivotArea>
    </chartFormat>
    <chartFormat chart="7" format="16">
      <pivotArea type="data" outline="0" fieldPosition="0">
        <references count="2">
          <reference field="4294967294" count="1" selected="0">
            <x v="1"/>
          </reference>
          <reference field="0" count="1" selected="0">
            <x v="0"/>
          </reference>
        </references>
      </pivotArea>
    </chartFormat>
    <chartFormat chart="7" format="17">
      <pivotArea type="data" outline="0" fieldPosition="0">
        <references count="2">
          <reference field="4294967294" count="1" selected="0">
            <x v="1"/>
          </reference>
          <reference field="0" count="1" selected="0">
            <x v="1"/>
          </reference>
        </references>
      </pivotArea>
    </chartFormat>
    <chartFormat chart="7" format="18">
      <pivotArea type="data" outline="0" fieldPosition="0">
        <references count="2">
          <reference field="4294967294" count="1" selected="0">
            <x v="1"/>
          </reference>
          <reference field="0" count="1" selected="0">
            <x v="2"/>
          </reference>
        </references>
      </pivotArea>
    </chartFormat>
    <chartFormat chart="7" format="19">
      <pivotArea type="data" outline="0" fieldPosition="0">
        <references count="2">
          <reference field="4294967294" count="1" selected="0">
            <x v="1"/>
          </reference>
          <reference field="0" count="1" selected="0">
            <x v="3"/>
          </reference>
        </references>
      </pivotArea>
    </chartFormat>
  </chartFormats>
  <pivotHierarchies count="3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Unit Price"/>
    <pivotHierarchy dragToData="1"/>
    <pivotHierarchy dragToData="1"/>
    <pivotHierarchy dragToData="1"/>
    <pivotHierarchy dragToData="1"/>
    <pivotHierarchy dragToData="1"/>
    <pivotHierarchy dragToData="1"/>
    <pivotHierarchy dragToData="1"/>
    <pivotHierarchy dragToData="1"/>
  </pivotHierarchies>
  <pivotTableStyleInfo name="PivotStyleDark1" showRowHeaders="1" showColHeaders="1" showRowStripes="0" showColStripes="0" showLastColumn="1"/>
  <rowHierarchiesUsage count="1">
    <rowHierarchyUsage hierarchyUsage="17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Project Data_Roshni(Sr (version 07).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DF3DE9AF-8D77-4C04-84B3-8F4600F9B74F}" name="PivotTable5" cacheId="2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rowHeaderCaption="Category">
  <location ref="B58:E75" firstHeaderRow="0" firstDataRow="1" firstDataCol="1"/>
  <pivotFields count="6">
    <pivotField axis="axisRow" allDrilled="1" subtotalTop="0" showAll="0" sortType="descending" defaultSubtotal="0" defaultAttributeDrillState="1">
      <items count="3">
        <item s="1" x="0"/>
        <item s="1" x="1"/>
        <item s="1" x="2"/>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2">
    <field x="1"/>
    <field x="0"/>
  </rowFields>
  <rowItems count="17">
    <i>
      <x v="1"/>
    </i>
    <i r="1">
      <x v="2"/>
    </i>
    <i r="1">
      <x/>
    </i>
    <i r="1">
      <x v="1"/>
    </i>
    <i>
      <x v="2"/>
    </i>
    <i r="1">
      <x v="2"/>
    </i>
    <i r="1">
      <x v="1"/>
    </i>
    <i r="1">
      <x/>
    </i>
    <i>
      <x/>
    </i>
    <i r="1">
      <x v="2"/>
    </i>
    <i r="1">
      <x/>
    </i>
    <i r="1">
      <x v="1"/>
    </i>
    <i>
      <x v="3"/>
    </i>
    <i r="1">
      <x v="1"/>
    </i>
    <i r="1">
      <x v="2"/>
    </i>
    <i r="1">
      <x/>
    </i>
    <i t="grand">
      <x/>
    </i>
  </rowItems>
  <colFields count="1">
    <field x="-2"/>
  </colFields>
  <colItems count="3">
    <i>
      <x/>
    </i>
    <i i="1">
      <x v="1"/>
    </i>
    <i i="2">
      <x v="2"/>
    </i>
  </colItems>
  <dataFields count="3">
    <dataField name="Sum of Sales" fld="4" baseField="0" baseItem="0"/>
    <dataField name="Sum of Profit" fld="2" baseField="0" baseItem="0"/>
    <dataField name="Sum of Quantity ordered new" fld="3" baseField="0" baseItem="0"/>
  </dataFields>
  <formats count="14">
    <format dxfId="45">
      <pivotArea outline="0" collapsedLevelsAreSubtotals="1" fieldPosition="0"/>
    </format>
    <format dxfId="46">
      <pivotArea collapsedLevelsAreSubtotals="1" fieldPosition="0">
        <references count="2">
          <reference field="4294967294" count="1" selected="0">
            <x v="2"/>
          </reference>
          <reference field="1" count="1">
            <x v="1"/>
          </reference>
        </references>
      </pivotArea>
    </format>
    <format dxfId="47">
      <pivotArea collapsedLevelsAreSubtotals="1" fieldPosition="0">
        <references count="3">
          <reference field="4294967294" count="1" selected="0">
            <x v="2"/>
          </reference>
          <reference field="0" count="0"/>
          <reference field="1" count="1" selected="0">
            <x v="1"/>
          </reference>
        </references>
      </pivotArea>
    </format>
    <format dxfId="48">
      <pivotArea collapsedLevelsAreSubtotals="1" fieldPosition="0">
        <references count="2">
          <reference field="4294967294" count="1" selected="0">
            <x v="2"/>
          </reference>
          <reference field="1" count="1" defaultSubtotal="1">
            <x v="1"/>
          </reference>
        </references>
      </pivotArea>
    </format>
    <format dxfId="49">
      <pivotArea collapsedLevelsAreSubtotals="1" fieldPosition="0">
        <references count="2">
          <reference field="4294967294" count="1" selected="0">
            <x v="2"/>
          </reference>
          <reference field="1" count="1">
            <x v="2"/>
          </reference>
        </references>
      </pivotArea>
    </format>
    <format dxfId="50">
      <pivotArea collapsedLevelsAreSubtotals="1" fieldPosition="0">
        <references count="3">
          <reference field="4294967294" count="1" selected="0">
            <x v="2"/>
          </reference>
          <reference field="0" count="0"/>
          <reference field="1" count="1" selected="0">
            <x v="2"/>
          </reference>
        </references>
      </pivotArea>
    </format>
    <format dxfId="51">
      <pivotArea collapsedLevelsAreSubtotals="1" fieldPosition="0">
        <references count="2">
          <reference field="4294967294" count="1" selected="0">
            <x v="2"/>
          </reference>
          <reference field="1" count="1" defaultSubtotal="1">
            <x v="2"/>
          </reference>
        </references>
      </pivotArea>
    </format>
    <format dxfId="52">
      <pivotArea collapsedLevelsAreSubtotals="1" fieldPosition="0">
        <references count="2">
          <reference field="4294967294" count="1" selected="0">
            <x v="2"/>
          </reference>
          <reference field="1" count="1">
            <x v="3"/>
          </reference>
        </references>
      </pivotArea>
    </format>
    <format dxfId="53">
      <pivotArea collapsedLevelsAreSubtotals="1" fieldPosition="0">
        <references count="3">
          <reference field="4294967294" count="1" selected="0">
            <x v="2"/>
          </reference>
          <reference field="0" count="0"/>
          <reference field="1" count="1" selected="0">
            <x v="3"/>
          </reference>
        </references>
      </pivotArea>
    </format>
    <format dxfId="54">
      <pivotArea collapsedLevelsAreSubtotals="1" fieldPosition="0">
        <references count="2">
          <reference field="4294967294" count="1" selected="0">
            <x v="2"/>
          </reference>
          <reference field="1" count="1" defaultSubtotal="1">
            <x v="3"/>
          </reference>
        </references>
      </pivotArea>
    </format>
    <format dxfId="55">
      <pivotArea collapsedLevelsAreSubtotals="1" fieldPosition="0">
        <references count="2">
          <reference field="4294967294" count="1" selected="0">
            <x v="2"/>
          </reference>
          <reference field="1" count="1">
            <x v="0"/>
          </reference>
        </references>
      </pivotArea>
    </format>
    <format dxfId="56">
      <pivotArea collapsedLevelsAreSubtotals="1" fieldPosition="0">
        <references count="3">
          <reference field="4294967294" count="1" selected="0">
            <x v="2"/>
          </reference>
          <reference field="0" count="0"/>
          <reference field="1" count="1" selected="0">
            <x v="0"/>
          </reference>
        </references>
      </pivotArea>
    </format>
    <format dxfId="57">
      <pivotArea collapsedLevelsAreSubtotals="1" fieldPosition="0">
        <references count="2">
          <reference field="4294967294" count="1" selected="0">
            <x v="2"/>
          </reference>
          <reference field="1" count="1" defaultSubtotal="1">
            <x v="0"/>
          </reference>
        </references>
      </pivotArea>
    </format>
    <format dxfId="58">
      <pivotArea field="1" grandRow="1" outline="0" collapsedLevelsAreSubtotals="1" axis="axisRow" fieldPosition="0">
        <references count="1">
          <reference field="4294967294" count="1" selected="0">
            <x v="2"/>
          </reference>
        </references>
      </pivotArea>
    </format>
  </formats>
  <pivotHierarchies count="3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Unit Price"/>
    <pivotHierarchy dragToData="1"/>
    <pivotHierarchy dragToData="1"/>
    <pivotHierarchy dragToData="1"/>
    <pivotHierarchy dragToData="1"/>
    <pivotHierarchy dragToData="1"/>
    <pivotHierarchy dragToData="1"/>
    <pivotHierarchy dragToData="1"/>
    <pivotHierarchy dragToData="1"/>
  </pivotHierarchies>
  <pivotTableStyleInfo name="PivotStyleDark1" showRowHeaders="1" showColHeaders="1" showRowStripes="0" showColStripes="0" showLastColumn="1"/>
  <rowHierarchiesUsage count="2">
    <rowHierarchyUsage hierarchyUsage="176"/>
    <rowHierarchyUsage hierarchyUsage="17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Project Data_Roshni(Sr (version 07).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4864F5BE-43B2-443F-9B7B-23BD5FA68CAC}" name="PivotTable1" cacheId="202"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gridDropZones="1" multipleFieldFilters="0" chartFormat="9" rowHeaderCaption="Category">
  <location ref="G33:H40" firstHeaderRow="2" firstDataRow="2" firstDataCol="1"/>
  <pivotFields count="4">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6">
    <i>
      <x v="3"/>
    </i>
    <i>
      <x v="1"/>
    </i>
    <i>
      <x v="2"/>
    </i>
    <i>
      <x v="4"/>
    </i>
    <i>
      <x/>
    </i>
    <i t="grand">
      <x/>
    </i>
  </rowItems>
  <colItems count="1">
    <i/>
  </colItems>
  <dataFields count="1">
    <dataField name="Sum of Quantity ordered new" fld="1" baseField="0" baseItem="0"/>
  </dataFields>
  <pivotHierarchies count="3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members count="3" level="1">
        <member name="[Table_1].[Product Category].&amp;[Furniture]"/>
        <member name="[Table_1].[Product Category].&amp;[Office Supplies]"/>
        <member name="[Table_1].[Product Category].&amp;[Technology]"/>
      </members>
    </pivotHierarchy>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7">
      <autoFilter ref="A1">
        <filterColumn colId="0">
          <top10 val="5" filterVal="5"/>
        </filterColumn>
      </autoFilter>
    </filter>
  </filters>
  <rowHierarchiesUsage count="1">
    <rowHierarchyUsage hierarchyUsage="18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Project Data_Roshni(Sr (version 07).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2E4A015C-F6A1-403C-8B65-804ECF9AF91D}" name="PivotTable2" cacheId="20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rowHeaderCaption="Category">
  <location ref="B3:D7" firstHeaderRow="0" firstDataRow="1" firstDataCol="1"/>
  <pivotFields count="4">
    <pivotField axis="axisRow" allDrilled="1" subtotalTop="0" showAll="0" defaultSubtotal="0" defaultAttributeDrillState="1">
      <items count="4">
        <item s="1" x="0"/>
        <item s="1" x="1"/>
        <item s="1"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2">
    <i>
      <x/>
    </i>
    <i i="1">
      <x v="1"/>
    </i>
  </colItems>
  <dataFields count="2">
    <dataField name="Sum of Sales" fld="1" baseField="0" baseItem="0"/>
    <dataField name="Sum of Revenue" fld="2" baseField="0" baseItem="0"/>
  </dataFields>
  <formats count="2">
    <format dxfId="64">
      <pivotArea outline="0" collapsedLevelsAreSubtotals="1" fieldPosition="0"/>
    </format>
    <format dxfId="65">
      <pivotArea dataOnly="0" labelOnly="1" outline="0" fieldPosition="0">
        <references count="1">
          <reference field="4294967294" count="1">
            <x v="0"/>
          </reference>
        </references>
      </pivotArea>
    </format>
  </formats>
  <chartFormats count="10">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0" count="1" selected="0">
            <x v="0"/>
          </reference>
        </references>
      </pivotArea>
    </chartFormat>
    <chartFormat chart="7" format="8">
      <pivotArea type="data" outline="0" fieldPosition="0">
        <references count="2">
          <reference field="4294967294" count="1" selected="0">
            <x v="0"/>
          </reference>
          <reference field="0" count="1" selected="0">
            <x v="1"/>
          </reference>
        </references>
      </pivotArea>
    </chartFormat>
    <chartFormat chart="7" format="9">
      <pivotArea type="data" outline="0" fieldPosition="0">
        <references count="2">
          <reference field="4294967294" count="1" selected="0">
            <x v="0"/>
          </reference>
          <reference field="0" count="1" selected="0">
            <x v="2"/>
          </reference>
        </references>
      </pivotArea>
    </chartFormat>
    <chartFormat chart="7" format="14" series="1">
      <pivotArea type="data" outline="0" fieldPosition="0">
        <references count="1">
          <reference field="4294967294" count="1" selected="0">
            <x v="1"/>
          </reference>
        </references>
      </pivotArea>
    </chartFormat>
    <chartFormat chart="7" format="15">
      <pivotArea type="data" outline="0" fieldPosition="0">
        <references count="2">
          <reference field="4294967294" count="1" selected="0">
            <x v="0"/>
          </reference>
          <reference field="0" count="1" selected="0">
            <x v="3"/>
          </reference>
        </references>
      </pivotArea>
    </chartFormat>
    <chartFormat chart="7" format="16">
      <pivotArea type="data" outline="0" fieldPosition="0">
        <references count="2">
          <reference field="4294967294" count="1" selected="0">
            <x v="1"/>
          </reference>
          <reference field="0" count="1" selected="0">
            <x v="0"/>
          </reference>
        </references>
      </pivotArea>
    </chartFormat>
    <chartFormat chart="7" format="17">
      <pivotArea type="data" outline="0" fieldPosition="0">
        <references count="2">
          <reference field="4294967294" count="1" selected="0">
            <x v="1"/>
          </reference>
          <reference field="0" count="1" selected="0">
            <x v="1"/>
          </reference>
        </references>
      </pivotArea>
    </chartFormat>
    <chartFormat chart="7" format="18">
      <pivotArea type="data" outline="0" fieldPosition="0">
        <references count="2">
          <reference field="4294967294" count="1" selected="0">
            <x v="1"/>
          </reference>
          <reference field="0" count="1" selected="0">
            <x v="2"/>
          </reference>
        </references>
      </pivotArea>
    </chartFormat>
    <chartFormat chart="7" format="19">
      <pivotArea type="data" outline="0" fieldPosition="0">
        <references count="2">
          <reference field="4294967294" count="1" selected="0">
            <x v="1"/>
          </reference>
          <reference field="0" count="1" selected="0">
            <x v="3"/>
          </reference>
        </references>
      </pivotArea>
    </chartFormat>
  </chartFormats>
  <pivotHierarchies count="3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Unit Price"/>
    <pivotHierarchy dragToData="1"/>
    <pivotHierarchy dragToData="1"/>
    <pivotHierarchy dragToData="1"/>
    <pivotHierarchy dragToData="1"/>
    <pivotHierarchy dragToData="1"/>
    <pivotHierarchy dragToData="1"/>
    <pivotHierarchy dragToData="1"/>
    <pivotHierarchy dragToData="1"/>
  </pivotHierarchies>
  <pivotTableStyleInfo name="PivotStyleDark1" showRowHeaders="1" showColHeaders="1" showRowStripes="0" showColStripes="0" showLastColumn="1"/>
  <rowHierarchiesUsage count="1">
    <rowHierarchyUsage hierarchyUsage="17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Project Data_Roshni(Sr (version 07).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7B3D6B6C-53F7-4650-A56B-4D59ACB263A7}" name="PivotTable10" cacheId="204"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gridDropZones="1" multipleFieldFilters="0" chartFormat="18" rowHeaderCaption="Category">
  <location ref="B86:F91" firstHeaderRow="1" firstDataRow="2" firstDataCol="1"/>
  <pivotFields count="5">
    <pivotField compact="0" allDrilled="1" outline="0" subtotalTop="0" showAll="0" measureFilter="1" defaultSubtotal="0" defaultAttributeDrillState="1">
      <items count="5">
        <item x="0"/>
        <item x="1"/>
        <item x="2"/>
        <item x="3"/>
        <item x="4"/>
      </items>
    </pivotField>
    <pivotField axis="axisRow" compact="0" allDrilled="1" outline="0" subtotalTop="0" showAll="0" defaultSubtotal="0" defaultAttributeDrillState="1">
      <items count="3">
        <item x="0"/>
        <item x="1"/>
        <item x="2"/>
      </items>
    </pivotField>
    <pivotField axis="axisCol" compact="0" allDrilled="1" outline="0" subtotalTop="0" showAll="0" dataSourceSort="1" defaultSubtotal="0" defaultAttributeDrillState="1">
      <items count="4">
        <item s="1" x="0"/>
        <item s="1" x="1"/>
        <item s="1" x="2"/>
        <item x="3"/>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4">
    <i>
      <x/>
    </i>
    <i>
      <x v="1"/>
    </i>
    <i>
      <x v="2"/>
    </i>
    <i t="grand">
      <x/>
    </i>
  </rowItems>
  <colFields count="1">
    <field x="2"/>
  </colFields>
  <colItems count="4">
    <i>
      <x/>
    </i>
    <i>
      <x v="1"/>
    </i>
    <i>
      <x v="2"/>
    </i>
    <i t="grand">
      <x/>
    </i>
  </colItems>
  <dataFields count="1">
    <dataField name="Sum of Shipping Cost" fld="3" baseField="0" baseItem="0"/>
  </dataFields>
  <chartFormats count="11">
    <chartFormat chart="11" format="9" series="1">
      <pivotArea type="data" outline="0" fieldPosition="0">
        <references count="1">
          <reference field="2" count="1" selected="0">
            <x v="2"/>
          </reference>
        </references>
      </pivotArea>
    </chartFormat>
    <chartFormat chart="11" format="10" series="1">
      <pivotArea type="data" outline="0" fieldPosition="0">
        <references count="1">
          <reference field="2" count="1" selected="0">
            <x v="3"/>
          </reference>
        </references>
      </pivotArea>
    </chartFormat>
    <chartFormat chart="11" format="11" series="1">
      <pivotArea type="data" outline="0" fieldPosition="0">
        <references count="1">
          <reference field="2" count="1" selected="0">
            <x v="0"/>
          </reference>
        </references>
      </pivotArea>
    </chartFormat>
    <chartFormat chart="11" format="12" series="1">
      <pivotArea type="data" outline="0" fieldPosition="0">
        <references count="1">
          <reference field="2" count="1" selected="0">
            <x v="1"/>
          </reference>
        </references>
      </pivotArea>
    </chartFormat>
    <chartFormat chart="9" format="3" series="1">
      <pivotArea type="data" outline="0" fieldPosition="0">
        <references count="1">
          <reference field="2" count="1" selected="0">
            <x v="2"/>
          </reference>
        </references>
      </pivotArea>
    </chartFormat>
    <chartFormat chart="9" format="4" series="1">
      <pivotArea type="data" outline="0" fieldPosition="0">
        <references count="1">
          <reference field="2" count="1" selected="0">
            <x v="3"/>
          </reference>
        </references>
      </pivotArea>
    </chartFormat>
    <chartFormat chart="9" format="5" series="1">
      <pivotArea type="data" outline="0" fieldPosition="0">
        <references count="1">
          <reference field="2" count="1" selected="0">
            <x v="0"/>
          </reference>
        </references>
      </pivotArea>
    </chartFormat>
    <chartFormat chart="9" format="6" series="1">
      <pivotArea type="data" outline="0" fieldPosition="0">
        <references count="1">
          <reference field="2" count="1" selected="0">
            <x v="1"/>
          </reference>
        </references>
      </pivotArea>
    </chartFormat>
    <chartFormat chart="16" format="6" series="1">
      <pivotArea type="data" outline="0" fieldPosition="0">
        <references count="2">
          <reference field="4294967294" count="1" selected="0">
            <x v="0"/>
          </reference>
          <reference field="2" count="1" selected="0">
            <x v="0"/>
          </reference>
        </references>
      </pivotArea>
    </chartFormat>
    <chartFormat chart="16" format="7" series="1">
      <pivotArea type="data" outline="0" fieldPosition="0">
        <references count="2">
          <reference field="4294967294" count="1" selected="0">
            <x v="0"/>
          </reference>
          <reference field="2" count="1" selected="0">
            <x v="1"/>
          </reference>
        </references>
      </pivotArea>
    </chartFormat>
    <chartFormat chart="16" format="8" series="1">
      <pivotArea type="data" outline="0" fieldPosition="0">
        <references count="2">
          <reference field="4294967294" count="1" selected="0">
            <x v="0"/>
          </reference>
          <reference field="2" count="1" selected="0">
            <x v="2"/>
          </reference>
        </references>
      </pivotArea>
    </chartFormat>
  </chartFormats>
  <pivotHierarchies count="3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caption="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07">
      <autoFilter ref="A1">
        <filterColumn colId="0">
          <top10 val="5" filterVal="5"/>
        </filterColumn>
      </autoFilter>
    </filter>
  </filters>
  <rowHierarchiesUsage count="1">
    <rowHierarchyUsage hierarchyUsage="175"/>
  </rowHierarchiesUsage>
  <colHierarchiesUsage count="1">
    <colHierarchyUsage hierarchyUsage="17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Project Data_Roshni(Sr (version 07).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 xr10:uid="{E2CF568C-49ED-4793-B9B1-9CC75CD06E15}" sourceName="Order Month">
  <pivotTables>
    <pivotTable tabId="3" name="PivotTable2"/>
    <pivotTable tabId="5" name="PivotTable9"/>
    <pivotTable tabId="5" name="PivotTable15"/>
    <pivotTable tabId="5" name="PivotTable5"/>
    <pivotTable tabId="5" name="PivotTable20"/>
    <pivotTable tabId="5" name="PivotTable34"/>
    <pivotTable tabId="5" name="PivotTable44"/>
    <pivotTable tabId="5" name="PivotTable1"/>
    <pivotTable tabId="5" name="PivotTable2"/>
    <pivotTable tabId="5" name="PivotTable3"/>
    <pivotTable tabId="5" name="PivotTable4"/>
    <pivotTable tabId="5" name="PivotTable6"/>
    <pivotTable tabId="30" name="PivotTable7"/>
    <pivotTable tabId="30" name="PivotTable8"/>
    <pivotTable tabId="30" name="PivotTable9"/>
    <pivotTable tabId="30" name="PivotTable10"/>
    <pivotTable tabId="30" name="PivotTable11"/>
  </pivotTables>
  <data>
    <tabular pivotCacheId="704588567">
      <items count="6">
        <i x="0" s="1"/>
        <i x="1" s="1"/>
        <i x="2" s="1"/>
        <i x="3" s="1"/>
        <i x="4" s="1"/>
        <i x="5"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57F360EE-9E0D-4351-88E2-85F737FA4461}" sourceName="Quarter">
  <pivotTables>
    <pivotTable tabId="3" name="PivotTable2"/>
    <pivotTable tabId="5" name="PivotTable5"/>
    <pivotTable tabId="5" name="PivotTable9"/>
    <pivotTable tabId="5" name="PivotTable15"/>
    <pivotTable tabId="5" name="PivotTable20"/>
    <pivotTable tabId="5" name="PivotTable34"/>
    <pivotTable tabId="5" name="PivotTable44"/>
    <pivotTable tabId="5" name="PivotTable1"/>
    <pivotTable tabId="5" name="PivotTable2"/>
    <pivotTable tabId="5" name="PivotTable3"/>
    <pivotTable tabId="5" name="PivotTable4"/>
    <pivotTable tabId="5" name="PivotTable6"/>
    <pivotTable tabId="30" name="PivotTable7"/>
    <pivotTable tabId="30" name="PivotTable8"/>
    <pivotTable tabId="30" name="PivotTable9"/>
    <pivotTable tabId="30" name="PivotTable10"/>
    <pivotTable tabId="30" name="PivotTable11"/>
  </pivotTables>
  <data>
    <tabular pivotCacheId="704588567">
      <items count="6">
        <i x="0" s="1"/>
        <i x="1" s="1"/>
        <i x="2" s="1" nd="1"/>
        <i x="3" s="1" nd="1"/>
        <i x="4"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04FBD4A3-973F-44F6-9B6E-D8F16ADC9D47}" sourceName="Manager">
  <pivotTables>
    <pivotTable tabId="5" name="PivotTable5"/>
    <pivotTable tabId="5" name="PivotTable1"/>
    <pivotTable tabId="5" name="PivotTable15"/>
    <pivotTable tabId="5" name="PivotTable2"/>
    <pivotTable tabId="5" name="PivotTable20"/>
    <pivotTable tabId="5" name="PivotTable34"/>
    <pivotTable tabId="5" name="PivotTable44"/>
    <pivotTable tabId="5" name="PivotTable9"/>
    <pivotTable tabId="3" name="PivotTable2"/>
    <pivotTable tabId="5" name="PivotTable3"/>
    <pivotTable tabId="5" name="PivotTable4"/>
    <pivotTable tabId="5" name="PivotTable6"/>
    <pivotTable tabId="30" name="PivotTable7"/>
    <pivotTable tabId="30" name="PivotTable8"/>
    <pivotTable tabId="30" name="PivotTable9"/>
    <pivotTable tabId="30" name="PivotTable10"/>
    <pivotTable tabId="30" name="PivotTable11"/>
  </pivotTables>
  <data>
    <tabular pivotCacheId="704588567">
      <items count="4">
        <i x="1" s="1"/>
        <i x="3"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_Date" xr10:uid="{D93A6D83-3625-44A1-8E29-6CDB5FEA148D}" sourceName="O-Date">
  <pivotTables>
    <pivotTable tabId="5" name="PivotTable5"/>
    <pivotTable tabId="5" name="PivotTable1"/>
    <pivotTable tabId="5" name="PivotTable15"/>
    <pivotTable tabId="5" name="PivotTable2"/>
    <pivotTable tabId="5" name="PivotTable20"/>
    <pivotTable tabId="5" name="PivotTable34"/>
    <pivotTable tabId="5" name="PivotTable44"/>
    <pivotTable tabId="5" name="PivotTable9"/>
    <pivotTable tabId="3" name="PivotTable2"/>
    <pivotTable tabId="5" name="PivotTable3"/>
    <pivotTable tabId="5" name="PivotTable4"/>
    <pivotTable tabId="5" name="PivotTable6"/>
    <pivotTable tabId="30" name="PivotTable7"/>
    <pivotTable tabId="30" name="PivotTable8"/>
    <pivotTable tabId="30" name="PivotTable9"/>
    <pivotTable tabId="30" name="PivotTable10"/>
    <pivotTable tabId="30" name="PivotTable11"/>
  </pivotTables>
  <data>
    <tabular pivotCacheId="704588567">
      <items count="179">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43CA7AFB-9706-49D4-9BA6-7A66672FBD86}" sourceName="Order Year">
  <pivotTables>
    <pivotTable tabId="5" name="PivotTable5"/>
    <pivotTable tabId="5" name="PivotTable1"/>
    <pivotTable tabId="5" name="PivotTable15"/>
    <pivotTable tabId="5" name="PivotTable2"/>
    <pivotTable tabId="5" name="PivotTable20"/>
    <pivotTable tabId="5" name="PivotTable34"/>
    <pivotTable tabId="5" name="PivotTable44"/>
    <pivotTable tabId="5" name="PivotTable9"/>
    <pivotTable tabId="3" name="PivotTable2"/>
    <pivotTable tabId="5" name="PivotTable3"/>
    <pivotTable tabId="5" name="PivotTable4"/>
    <pivotTable tabId="5" name="PivotTable6"/>
    <pivotTable tabId="30" name="PivotTable7"/>
    <pivotTable tabId="30" name="PivotTable8"/>
    <pivotTable tabId="30" name="PivotTable9"/>
    <pivotTable tabId="30" name="PivotTable10"/>
    <pivotTable tabId="30" name="PivotTable11"/>
  </pivotTables>
  <data>
    <tabular pivotCacheId="704588567">
      <items count="6">
        <i x="0" s="1"/>
        <i x="1" s="1"/>
        <i x="2" s="1"/>
        <i x="3" s="1"/>
        <i x="4" s="1"/>
        <i x="5"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ly_sales" xr10:uid="{88D05980-438D-472A-AE0E-61994135983C}" sourceName="Weekly sales">
  <pivotTables>
    <pivotTable tabId="5" name="PivotTable5"/>
    <pivotTable tabId="5" name="PivotTable1"/>
    <pivotTable tabId="5" name="PivotTable15"/>
    <pivotTable tabId="5" name="PivotTable2"/>
    <pivotTable tabId="5" name="PivotTable34"/>
    <pivotTable tabId="5" name="PivotTable44"/>
    <pivotTable tabId="5" name="PivotTable9"/>
    <pivotTable tabId="3" name="PivotTable2"/>
    <pivotTable tabId="5" name="PivotTable3"/>
    <pivotTable tabId="5" name="PivotTable4"/>
    <pivotTable tabId="5" name="PivotTable6"/>
    <pivotTable tabId="30" name="PivotTable7"/>
    <pivotTable tabId="30" name="PivotTable8"/>
    <pivotTable tabId="30" name="PivotTable9"/>
    <pivotTable tabId="30" name="PivotTable10"/>
    <pivotTable tabId="30" name="PivotTable11"/>
  </pivotTables>
  <data>
    <tabular pivotCacheId="704588567">
      <items count="27">
        <i x="0" s="1"/>
        <i x="1" s="1"/>
        <i x="2" s="1"/>
        <i x="3" s="1"/>
        <i x="4" s="1"/>
        <i x="5" s="1"/>
        <i x="6" s="1"/>
        <i x="7" s="1"/>
        <i x="8" s="1"/>
        <i x="9" s="1"/>
        <i x="10" s="1"/>
        <i x="11" s="1"/>
        <i x="12" s="1"/>
        <i x="13" s="1"/>
        <i x="14" s="1"/>
        <i x="15" s="1"/>
        <i x="16" s="1"/>
        <i x="17" s="1"/>
        <i x="18" s="1"/>
        <i x="19" s="1"/>
        <i x="20" s="1"/>
        <i x="21" s="1"/>
        <i x="22" s="1"/>
        <i x="23" s="1"/>
        <i x="24" s="1"/>
        <i x="25" s="1"/>
        <i x="2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8D68FCE-AC51-4BCC-BC4C-05968693372B}" sourceName="Region">
  <pivotTables>
    <pivotTable tabId="5" name="PivotTable5"/>
    <pivotTable tabId="5" name="PivotTable1"/>
    <pivotTable tabId="5" name="PivotTable15"/>
    <pivotTable tabId="5" name="PivotTable2"/>
    <pivotTable tabId="5" name="PivotTable20"/>
    <pivotTable tabId="5" name="PivotTable3"/>
    <pivotTable tabId="5" name="PivotTable34"/>
    <pivotTable tabId="5" name="PivotTable4"/>
    <pivotTable tabId="5" name="PivotTable44"/>
    <pivotTable tabId="5" name="PivotTable9"/>
    <pivotTable tabId="3" name="PivotTable2"/>
    <pivotTable tabId="5" name="PivotTable6"/>
    <pivotTable tabId="30" name="PivotTable7"/>
    <pivotTable tabId="30" name="PivotTable8"/>
    <pivotTable tabId="30" name="PivotTable9"/>
    <pivotTable tabId="30" name="PivotTable10"/>
    <pivotTable tabId="30" name="PivotTable11"/>
  </pivotTables>
  <data>
    <tabular pivotCacheId="704588567">
      <items count="4">
        <i x="1" s="1"/>
        <i x="3" s="1"/>
        <i x="0"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18DCE969-AC1A-4D40-BFFC-19D9ECBDAC6B}" sourceName="Product Category">
  <pivotTables>
    <pivotTable tabId="5" name="PivotTable5"/>
    <pivotTable tabId="30" name="PivotTable10"/>
    <pivotTable tabId="30" name="PivotTable11"/>
    <pivotTable tabId="30" name="PivotTable7"/>
    <pivotTable tabId="30" name="PivotTable8"/>
    <pivotTable tabId="30" name="PivotTable9"/>
    <pivotTable tabId="5" name="PivotTable1"/>
    <pivotTable tabId="5" name="PivotTable15"/>
    <pivotTable tabId="5" name="PivotTable2"/>
    <pivotTable tabId="5" name="PivotTable20"/>
    <pivotTable tabId="5" name="PivotTable3"/>
    <pivotTable tabId="5" name="PivotTable34"/>
    <pivotTable tabId="5" name="PivotTable4"/>
    <pivotTable tabId="5" name="PivotTable44"/>
    <pivotTable tabId="5" name="PivotTable6"/>
    <pivotTable tabId="5" name="PivotTable9"/>
    <pivotTable tabId="3" name="PivotTable2"/>
  </pivotTables>
  <data>
    <tabular pivotCacheId="704588567">
      <items count="3">
        <i x="0" s="1"/>
        <i x="2"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2AD7076B-30AF-4E22-9AA3-200F6677483E}" sourceName="Ship Mode">
  <pivotTables>
    <pivotTable tabId="5" name="PivotTable5"/>
    <pivotTable tabId="30" name="PivotTable10"/>
    <pivotTable tabId="30" name="PivotTable11"/>
    <pivotTable tabId="30" name="PivotTable7"/>
    <pivotTable tabId="30" name="PivotTable8"/>
    <pivotTable tabId="30" name="PivotTable9"/>
    <pivotTable tabId="5" name="PivotTable1"/>
    <pivotTable tabId="5" name="PivotTable15"/>
    <pivotTable tabId="5" name="PivotTable2"/>
    <pivotTable tabId="5" name="PivotTable20"/>
    <pivotTable tabId="5" name="PivotTable3"/>
    <pivotTable tabId="5" name="PivotTable34"/>
    <pivotTable tabId="5" name="PivotTable4"/>
    <pivotTable tabId="5" name="PivotTable44"/>
    <pivotTable tabId="5" name="PivotTable6"/>
    <pivotTable tabId="5" name="PivotTable9"/>
    <pivotTable tabId="3" name="PivotTable2"/>
  </pivotTables>
  <data>
    <tabular pivotCacheId="704588567">
      <items count="3">
        <i x="0" s="1"/>
        <i x="2"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2E3B8146-36AE-477A-8B72-781B1E7D6BFA}" sourceName="Customer Segment">
  <pivotTables>
    <pivotTable tabId="5" name="PivotTable5"/>
    <pivotTable tabId="30" name="PivotTable10"/>
    <pivotTable tabId="30" name="PivotTable11"/>
    <pivotTable tabId="30" name="PivotTable7"/>
    <pivotTable tabId="30" name="PivotTable8"/>
    <pivotTable tabId="30" name="PivotTable9"/>
    <pivotTable tabId="5" name="PivotTable1"/>
    <pivotTable tabId="5" name="PivotTable15"/>
    <pivotTable tabId="5" name="PivotTable2"/>
    <pivotTable tabId="5" name="PivotTable20"/>
    <pivotTable tabId="5" name="PivotTable3"/>
    <pivotTable tabId="5" name="PivotTable34"/>
    <pivotTable tabId="5" name="PivotTable4"/>
    <pivotTable tabId="5" name="PivotTable44"/>
    <pivotTable tabId="5" name="PivotTable6"/>
    <pivotTable tabId="5" name="PivotTable9"/>
    <pivotTable tabId="3" name="PivotTable2"/>
  </pivotTables>
  <data>
    <tabular pivotCacheId="704588567">
      <items count="4">
        <i x="1" s="1"/>
        <i x="3" s="1"/>
        <i x="2" s="1"/>
        <i x="0"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75FA2758-4648-4672-9C10-DBC9FFF53FB4}" sourceName="[Table_1].[Product Category]">
  <pivotTables>
    <pivotTable tabId="28" name="PivotTable14"/>
    <pivotTable tabId="28" name="PivotTable2"/>
    <pivotTable tabId="28" name="PivotTable20"/>
    <pivotTable tabId="28" name="PivotTable21"/>
    <pivotTable tabId="28" name="PivotTable1"/>
    <pivotTable tabId="28" name="PivotTable3"/>
    <pivotTable tabId="28" name="PivotTable5"/>
    <pivotTable tabId="28" name="PivotTable4"/>
    <pivotTable tabId="28" name="PivotTable7"/>
    <pivotTable tabId="28" name="PivotTable8"/>
    <pivotTable tabId="28" name="PivotTable9"/>
    <pivotTable tabId="28" name="PivotTable10"/>
    <pivotTable tabId="28" name="PivotTable6"/>
    <pivotTable tabId="28" name="PivotTable11"/>
  </pivotTables>
  <data>
    <olap pivotCacheId="1440236088">
      <levels count="2">
        <level uniqueName="[Table_1].[Product Category].[(All)]" sourceCaption="(All)" count="0"/>
        <level uniqueName="[Table_1].[Product Category].[Product Category]" sourceCaption="Product Category" count="4">
          <ranges>
            <range startItem="0">
              <i n="[Table_1].[Product Category].&amp;[Furniture]" c="Furniture"/>
              <i n="[Table_1].[Product Category].&amp;[Office Supplies]" c="Office Supplies"/>
              <i n="[Table_1].[Product Category].&amp;[Technology]" c="Technology"/>
              <i n="[Table_1].[Product Category].&amp;" c="(blank)"/>
            </range>
          </ranges>
        </level>
      </levels>
      <selections count="3">
        <selection n="[Table_1].[Product Category].&amp;[Furniture]"/>
        <selection n="[Table_1].[Product Category].&amp;[Office Supplies]"/>
        <selection n="[Table_1].[Product Category].&amp;[Technology]"/>
      </selections>
    </olap>
  </data>
  <extLst>
    <x:ext xmlns:x15="http://schemas.microsoft.com/office/spreadsheetml/2010/11/main" uri="{470722E0-AACD-4C17-9CDC-17EF765DBC7E}">
      <x15:slicerCacheHideItemsWithNoData count="1">
        <x15:slicerCacheOlapLevelName uniqueName="[Table_1].[Product Category].[Product Category]" count="0"/>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1" xr10:uid="{7F1E00B5-2D6F-4E03-B90B-BFDCBEFFB50F}" sourceName="[Table_1].[Manager]">
  <pivotTables>
    <pivotTable tabId="28" name="PivotTable14"/>
    <pivotTable tabId="28" name="PivotTable1"/>
    <pivotTable tabId="28" name="PivotTable2"/>
    <pivotTable tabId="28" name="PivotTable20"/>
    <pivotTable tabId="28" name="PivotTable21"/>
    <pivotTable tabId="28" name="PivotTable3"/>
    <pivotTable tabId="28" name="PivotTable5"/>
    <pivotTable tabId="28" name="PivotTable4"/>
    <pivotTable tabId="28" name="PivotTable7"/>
    <pivotTable tabId="28" name="PivotTable8"/>
    <pivotTable tabId="28" name="PivotTable9"/>
    <pivotTable tabId="28" name="PivotTable10"/>
    <pivotTable tabId="28" name="PivotTable6"/>
    <pivotTable tabId="28" name="PivotTable11"/>
  </pivotTables>
  <data>
    <olap pivotCacheId="1440236088">
      <levels count="2">
        <level uniqueName="[Table_1].[Manager].[(All)]" sourceCaption="(All)" count="0"/>
        <level uniqueName="[Table_1].[Manager].[Manager]" sourceCaption="Manager" count="5">
          <ranges>
            <range startItem="0">
              <i n="[Table_1].[Manager].&amp;[Chris]" c="Chris"/>
              <i n="[Table_1].[Manager].&amp;[Erin]" c="Erin"/>
              <i n="[Table_1].[Manager].&amp;[Sam]" c="Sam"/>
              <i n="[Table_1].[Manager].&amp;[William]" c="William"/>
              <i n="[Table_1].[Manager].&amp;" c="(blank)" nd="1"/>
            </range>
          </ranges>
        </level>
      </levels>
      <selections count="1">
        <selection n="[Table_1].[Manager].[All]"/>
      </selections>
    </olap>
  </data>
  <extLst>
    <x:ext xmlns:x15="http://schemas.microsoft.com/office/spreadsheetml/2010/11/main" uri="{470722E0-AACD-4C17-9CDC-17EF765DBC7E}">
      <x15:slicerCacheHideItemsWithNoData count="1">
        <x15:slicerCacheOlapLevelName uniqueName="[Table_1].[Manager].[Manager]" count="1"/>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1" xr10:uid="{1FB97EA4-790B-46DF-B798-B61B43E73CD2}" sourceName="[Table_1].[Customer Segment]">
  <pivotTables>
    <pivotTable tabId="28" name="PivotTable1"/>
    <pivotTable tabId="28" name="PivotTable14"/>
    <pivotTable tabId="28" name="PivotTable2"/>
    <pivotTable tabId="28" name="PivotTable20"/>
    <pivotTable tabId="28" name="PivotTable21"/>
    <pivotTable tabId="28" name="PivotTable3"/>
    <pivotTable tabId="28" name="PivotTable5"/>
    <pivotTable tabId="28" name="PivotTable4"/>
    <pivotTable tabId="28" name="PivotTable7"/>
    <pivotTable tabId="28" name="PivotTable8"/>
    <pivotTable tabId="28" name="PivotTable9"/>
    <pivotTable tabId="28" name="PivotTable10"/>
    <pivotTable tabId="28" name="PivotTable6"/>
    <pivotTable tabId="28" name="PivotTable11"/>
  </pivotTables>
  <data>
    <olap pivotCacheId="1440236088">
      <levels count="2">
        <level uniqueName="[Table_1].[Customer Segment].[(All)]" sourceCaption="(All)" count="0"/>
        <level uniqueName="[Table_1].[Customer Segment].[Customer Segment]" sourceCaption="Customer Segment" count="5">
          <ranges>
            <range startItem="0">
              <i n="[Table_1].[Customer Segment].&amp;[Consumer]" c="Consumer"/>
              <i n="[Table_1].[Customer Segment].&amp;[Corporate]" c="Corporate"/>
              <i n="[Table_1].[Customer Segment].&amp;[Home Office]" c="Home Office"/>
              <i n="[Table_1].[Customer Segment].&amp;[Small Business]" c="Small Business"/>
              <i n="[Table_1].[Customer Segment].&amp;" c="(blank)" nd="1"/>
            </range>
          </ranges>
        </level>
      </levels>
      <selections count="1">
        <selection n="[Table_1].[Customer Segment].[All]"/>
      </selections>
    </olap>
  </data>
  <extLst>
    <x:ext xmlns:x15="http://schemas.microsoft.com/office/spreadsheetml/2010/11/main" uri="{470722E0-AACD-4C17-9CDC-17EF765DBC7E}">
      <x15:slicerCacheHideItemsWithNoData count="1">
        <x15:slicerCacheOlapLevelName uniqueName="[Table_1].[Customer Segment].[Customer Segment]" count="1"/>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or_Province" xr10:uid="{B0E35656-BA0F-4BA9-A9B2-A9311F309457}" sourceName="State or Province">
  <pivotTables>
    <pivotTable tabId="38" name="PivotTable12"/>
    <pivotTable tabId="38" name="PivotTable11"/>
    <pivotTable tabId="38" name="PivotTable15"/>
    <pivotTable tabId="38" name="PivotTable16"/>
    <pivotTable tabId="38" name="PivotTable13"/>
  </pivotTables>
  <data>
    <tabular pivotCacheId="1213304554">
      <items count="50">
        <i x="16" s="1"/>
        <i x="41" s="1"/>
        <i x="1" s="1"/>
        <i x="8" s="1"/>
        <i x="3" s="1"/>
        <i x="22" s="1"/>
        <i x="48" s="1"/>
        <i x="31" s="1"/>
        <i x="12" s="1"/>
        <i x="5" s="1"/>
        <i x="37" s="1"/>
        <i x="10" s="1"/>
        <i x="2" s="1"/>
        <i x="20" s="1"/>
        <i x="38" s="1"/>
        <i x="32" s="1"/>
        <i x="17" s="1"/>
        <i x="29" s="1"/>
        <i x="36" s="1"/>
        <i x="35" s="1"/>
        <i x="25" s="1"/>
        <i x="7" s="1"/>
        <i x="0" s="1"/>
        <i x="6" s="1"/>
        <i x="24" s="1"/>
        <i x="13" s="1"/>
        <i x="26" s="1"/>
        <i x="47" s="1"/>
        <i x="33" s="1"/>
        <i x="43" s="1"/>
        <i x="11" s="1"/>
        <i x="9" s="1"/>
        <i x="39" s="1"/>
        <i x="27" s="1"/>
        <i x="19" s="1"/>
        <i x="14" s="1"/>
        <i x="28" s="1"/>
        <i x="40" s="1"/>
        <i x="23" s="1"/>
        <i x="46" s="1"/>
        <i x="34" s="1"/>
        <i x="18" s="1"/>
        <i x="15" s="1"/>
        <i x="42" s="1"/>
        <i x="21" s="1"/>
        <i x="4" s="1"/>
        <i x="44" s="1"/>
        <i x="30" s="1"/>
        <i x="45" s="1"/>
        <i x="49"/>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09D2A0D7-B43A-4412-B1A2-93960071F9ED}" sourceName="[Table_1].[Ship Mode]">
  <pivotTables>
    <pivotTable tabId="28" name="PivotTable10"/>
    <pivotTable tabId="28" name="PivotTable1"/>
    <pivotTable tabId="28" name="PivotTable14"/>
    <pivotTable tabId="28" name="PivotTable2"/>
    <pivotTable tabId="28" name="PivotTable20"/>
    <pivotTable tabId="28" name="PivotTable21"/>
    <pivotTable tabId="28" name="PivotTable3"/>
    <pivotTable tabId="28" name="PivotTable4"/>
    <pivotTable tabId="28" name="PivotTable5"/>
    <pivotTable tabId="28" name="PivotTable7"/>
    <pivotTable tabId="28" name="PivotTable8"/>
    <pivotTable tabId="28" name="PivotTable9"/>
    <pivotTable tabId="28" name="PivotTable6"/>
    <pivotTable tabId="28" name="PivotTable11"/>
  </pivotTables>
  <data>
    <olap pivotCacheId="1440236088">
      <levels count="2">
        <level uniqueName="[Table_1].[Ship Mode].[(All)]" sourceCaption="(All)" count="0"/>
        <level uniqueName="[Table_1].[Ship Mode].[Ship Mode]" sourceCaption="Ship Mode" count="4">
          <ranges>
            <range startItem="0">
              <i n="[Table_1].[Ship Mode].&amp;[Delivery Truck]" c="Delivery Truck"/>
              <i n="[Table_1].[Ship Mode].&amp;[Express Air]" c="Express Air"/>
              <i n="[Table_1].[Ship Mode].&amp;[Regular Air]" c="Regular Air"/>
              <i n="[Table_1].[Ship Mode].&amp;" c="(blank)" nd="1"/>
            </range>
          </ranges>
        </level>
      </levels>
      <selections count="1">
        <selection n="[Table_1].[Ship Mode].[All]"/>
      </selections>
    </olap>
  </data>
  <extLst>
    <x:ext xmlns:x15="http://schemas.microsoft.com/office/spreadsheetml/2010/11/main" uri="{470722E0-AACD-4C17-9CDC-17EF765DBC7E}">
      <x15:slicerCacheHideItemsWithNoData count="1">
        <x15:slicerCacheOlapLevelName uniqueName="[Table_1].[Ship Mode].[Ship Mode]" count="1"/>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A3CCCE4D-EF69-4212-9DB2-D4B2724E3588}" sourceName="[Table_1].[Region]">
  <pivotTables>
    <pivotTable tabId="28" name="PivotTable3"/>
    <pivotTable tabId="28" name="PivotTable1"/>
    <pivotTable tabId="28" name="PivotTable10"/>
    <pivotTable tabId="28" name="PivotTable14"/>
    <pivotTable tabId="28" name="PivotTable2"/>
    <pivotTable tabId="28" name="PivotTable20"/>
    <pivotTable tabId="28" name="PivotTable21"/>
    <pivotTable tabId="28" name="PivotTable4"/>
    <pivotTable tabId="28" name="PivotTable5"/>
    <pivotTable tabId="28" name="PivotTable6"/>
    <pivotTable tabId="28" name="PivotTable7"/>
    <pivotTable tabId="28" name="PivotTable8"/>
    <pivotTable tabId="28" name="PivotTable9"/>
    <pivotTable tabId="28" name="PivotTable11"/>
  </pivotTables>
  <data>
    <olap pivotCacheId="1440236088">
      <levels count="2">
        <level uniqueName="[Table_1].[Region].[(All)]" sourceCaption="(All)" count="0"/>
        <level uniqueName="[Table_1].[Region].[Region]" sourceCaption="Region" count="5">
          <ranges>
            <range startItem="0">
              <i n="[Table_1].[Region].&amp;[Central]" c="Central"/>
              <i n="[Table_1].[Region].&amp;[East]" c="East"/>
              <i n="[Table_1].[Region].&amp;[South]" c="South"/>
              <i n="[Table_1].[Region].&amp;[West]" c="West"/>
              <i n="[Table_1].[Region].&amp;" c="(blank)" nd="1"/>
            </range>
          </ranges>
        </level>
      </levels>
      <selections count="1">
        <selection n="[Table_1].[Region].[All]"/>
      </selections>
    </olap>
  </data>
  <extLst>
    <x:ext xmlns:x15="http://schemas.microsoft.com/office/spreadsheetml/2010/11/main" uri="{470722E0-AACD-4C17-9CDC-17EF765DBC7E}">
      <x15:slicerCacheHideItemsWithNoData count="1">
        <x15:slicerCacheOlapLevelName uniqueName="[Table_1].[Region].[Region]" count="1"/>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7761A5FE-FEC7-4B50-9569-7544403B0D96}" sourceName="[Table_1].[Quarter]">
  <pivotTables>
    <pivotTable tabId="28" name="PivotTable7"/>
    <pivotTable tabId="28" name="PivotTable1"/>
    <pivotTable tabId="28" name="PivotTable10"/>
    <pivotTable tabId="28" name="PivotTable14"/>
    <pivotTable tabId="28" name="PivotTable2"/>
    <pivotTable tabId="28" name="PivotTable20"/>
    <pivotTable tabId="28" name="PivotTable21"/>
    <pivotTable tabId="28" name="PivotTable3"/>
    <pivotTable tabId="28" name="PivotTable4"/>
    <pivotTable tabId="28" name="PivotTable5"/>
    <pivotTable tabId="28" name="PivotTable6"/>
    <pivotTable tabId="28" name="PivotTable8"/>
    <pivotTable tabId="28" name="PivotTable9"/>
    <pivotTable tabId="28" name="PivotTable11"/>
  </pivotTables>
  <data>
    <olap pivotCacheId="1440236088">
      <levels count="2">
        <level uniqueName="[Table_1].[Quarter].[(All)]" sourceCaption="(All)" count="0"/>
        <level uniqueName="[Table_1].[Quarter].[Quarter]" sourceCaption="Quarter" count="2">
          <ranges>
            <range startItem="0">
              <i n="[Table_1].[Quarter].&amp;[Q1]" c="Q1"/>
              <i n="[Table_1].[Quarter].&amp;[Q2]" c="Q2"/>
            </range>
          </ranges>
        </level>
      </levels>
      <selections count="1">
        <selection n="[Table_1].[Quarter].[All]"/>
      </selections>
    </olap>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__Month" xr10:uid="{C933A793-7B71-4271-B44A-5ECB40336382}" sourceName="[Table_1].[Order Month (Month)]">
  <pivotTables>
    <pivotTable tabId="28" name="PivotTable7"/>
    <pivotTable tabId="28" name="PivotTable1"/>
    <pivotTable tabId="28" name="PivotTable10"/>
    <pivotTable tabId="28" name="PivotTable14"/>
    <pivotTable tabId="28" name="PivotTable2"/>
    <pivotTable tabId="28" name="PivotTable20"/>
    <pivotTable tabId="28" name="PivotTable21"/>
    <pivotTable tabId="28" name="PivotTable3"/>
    <pivotTable tabId="28" name="PivotTable4"/>
    <pivotTable tabId="28" name="PivotTable5"/>
    <pivotTable tabId="28" name="PivotTable6"/>
    <pivotTable tabId="28" name="PivotTable8"/>
    <pivotTable tabId="28" name="PivotTable9"/>
    <pivotTable tabId="28" name="PivotTable11"/>
  </pivotTables>
  <data>
    <olap pivotCacheId="1440236088">
      <levels count="2">
        <level uniqueName="[Table_1].[Order Month (Month)].[(All)]" sourceCaption="(All)" count="0"/>
        <level uniqueName="[Table_1].[Order Month (Month)].[Order Month (Month)]" sourceCaption="Order Month (Month)" count="6">
          <ranges>
            <range startItem="0">
              <i n="[Table_1].[Order Month (Month)].&amp;[Jan]" c="Jan"/>
              <i n="[Table_1].[Order Month (Month)].&amp;[Feb]" c="Feb"/>
              <i n="[Table_1].[Order Month (Month)].&amp;[Mar]" c="Mar"/>
              <i n="[Table_1].[Order Month (Month)].&amp;[Apr]" c="Apr"/>
              <i n="[Table_1].[Order Month (Month)].&amp;[May]" c="May"/>
              <i n="[Table_1].[Order Month (Month)].&amp;[Jun]" c="Jun"/>
            </range>
          </ranges>
        </level>
      </levels>
      <selections count="1">
        <selection n="[Table_1].[Order Month (Month)].[All]"/>
      </selections>
    </olap>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ly_sales1" xr10:uid="{0326C7CB-AF2F-49CC-9824-1F870F0E2FC4}" sourceName="[Table_1].[Weekly sales]">
  <pivotTables>
    <pivotTable tabId="28" name="PivotTable1"/>
    <pivotTable tabId="28" name="PivotTable10"/>
    <pivotTable tabId="28" name="PivotTable14"/>
    <pivotTable tabId="28" name="PivotTable2"/>
    <pivotTable tabId="28" name="PivotTable20"/>
    <pivotTable tabId="28" name="PivotTable21"/>
    <pivotTable tabId="28" name="PivotTable3"/>
    <pivotTable tabId="28" name="PivotTable4"/>
    <pivotTable tabId="28" name="PivotTable5"/>
    <pivotTable tabId="28" name="PivotTable6"/>
    <pivotTable tabId="28" name="PivotTable7"/>
    <pivotTable tabId="28" name="PivotTable8"/>
    <pivotTable tabId="28" name="PivotTable9"/>
    <pivotTable tabId="28" name="PivotTable11"/>
  </pivotTables>
  <data>
    <olap pivotCacheId="1440236088">
      <levels count="2">
        <level uniqueName="[Table_1].[Weekly sales].[(All)]" sourceCaption="(All)" count="0"/>
        <level uniqueName="[Table_1].[Weekly sales].[Weekly sales]" sourceCaption="Weekly sales" count="28">
          <ranges>
            <range startItem="0">
              <i n="[Table_1].[Weekly sales].&amp;[1]" c="1"/>
              <i n="[Table_1].[Weekly sales].&amp;[2]" c="2"/>
              <i n="[Table_1].[Weekly sales].&amp;[3]" c="3"/>
              <i n="[Table_1].[Weekly sales].&amp;[4]" c="4"/>
              <i n="[Table_1].[Weekly sales].&amp;[5]" c="5"/>
              <i n="[Table_1].[Weekly sales].&amp;[6]" c="6"/>
              <i n="[Table_1].[Weekly sales].&amp;[7]" c="7"/>
              <i n="[Table_1].[Weekly sales].&amp;[8]" c="8"/>
              <i n="[Table_1].[Weekly sales].&amp;[9]" c="9"/>
              <i n="[Table_1].[Weekly sales].&amp;[10]" c="10"/>
              <i n="[Table_1].[Weekly sales].&amp;[11]" c="11"/>
              <i n="[Table_1].[Weekly sales].&amp;[12]" c="12"/>
              <i n="[Table_1].[Weekly sales].&amp;[13]" c="13"/>
              <i n="[Table_1].[Weekly sales].&amp;[14]" c="14"/>
              <i n="[Table_1].[Weekly sales].&amp;[15]" c="15"/>
              <i n="[Table_1].[Weekly sales].&amp;[16]" c="16"/>
              <i n="[Table_1].[Weekly sales].&amp;[17]" c="17"/>
              <i n="[Table_1].[Weekly sales].&amp;[18]" c="18"/>
              <i n="[Table_1].[Weekly sales].&amp;[19]" c="19"/>
              <i n="[Table_1].[Weekly sales].&amp;[20]" c="20"/>
              <i n="[Table_1].[Weekly sales].&amp;[21]" c="21"/>
              <i n="[Table_1].[Weekly sales].&amp;[22]" c="22"/>
              <i n="[Table_1].[Weekly sales].&amp;[23]" c="23"/>
              <i n="[Table_1].[Weekly sales].&amp;[24]" c="24"/>
              <i n="[Table_1].[Weekly sales].&amp;[25]" c="25"/>
              <i n="[Table_1].[Weekly sales].&amp;[26]" c="26"/>
              <i n="[Table_1].[Weekly sales].&amp;[27]" c="27"/>
              <i n="[Table_1].[Weekly sales].&amp;[0]" c="0" nd="1"/>
            </range>
          </ranges>
        </level>
      </levels>
      <selections count="1">
        <selection n="[Table_1].[Weekly sales].[All]"/>
      </selections>
    </olap>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6BBE1FFF-9D4F-4249-9ACC-1B1066343C4D}" sourceName="[Table_1].[Order Date]">
  <pivotTables>
    <pivotTable tabId="28" name="PivotTable14"/>
    <pivotTable tabId="28" name="PivotTable1"/>
    <pivotTable tabId="28" name="PivotTable10"/>
    <pivotTable tabId="28" name="PivotTable2"/>
    <pivotTable tabId="28" name="PivotTable20"/>
    <pivotTable tabId="28" name="PivotTable21"/>
    <pivotTable tabId="28" name="PivotTable3"/>
    <pivotTable tabId="28" name="PivotTable4"/>
    <pivotTable tabId="28" name="PivotTable5"/>
    <pivotTable tabId="28" name="PivotTable7"/>
    <pivotTable tabId="28" name="PivotTable8"/>
    <pivotTable tabId="28" name="PivotTable9"/>
    <pivotTable tabId="28" name="PivotTable11"/>
  </pivotTables>
  <data>
    <olap pivotCacheId="1440236088">
      <levels count="2">
        <level uniqueName="[Table_1].[Order Date].[(All)]" sourceCaption="(All)" count="0"/>
        <level uniqueName="[Table_1].[Order Date].[Order Date]" sourceCaption="Order Date" count="180">
          <ranges>
            <range startItem="0">
              <i n="[Table_1].[Order Date].&amp;[2015-01-01T00:00:00]" c="2015-01-01"/>
              <i n="[Table_1].[Order Date].&amp;[2015-01-02T00:00:00]" c="2015-01-02"/>
              <i n="[Table_1].[Order Date].&amp;[2015-01-03T00:00:00]" c="2015-01-03"/>
              <i n="[Table_1].[Order Date].&amp;[2015-01-04T00:00:00]" c="2015-01-04"/>
              <i n="[Table_1].[Order Date].&amp;[2015-01-05T00:00:00]" c="2015-01-05"/>
              <i n="[Table_1].[Order Date].&amp;[2015-01-06T00:00:00]" c="2015-01-06"/>
              <i n="[Table_1].[Order Date].&amp;[2015-01-07T00:00:00]" c="2015-01-07"/>
              <i n="[Table_1].[Order Date].&amp;[2015-01-08T00:00:00]" c="2015-01-08"/>
              <i n="[Table_1].[Order Date].&amp;[2015-01-09T00:00:00]" c="2015-01-09"/>
              <i n="[Table_1].[Order Date].&amp;[2015-01-10T00:00:00]" c="2015-01-10"/>
              <i n="[Table_1].[Order Date].&amp;[2015-01-11T00:00:00]" c="2015-01-11"/>
              <i n="[Table_1].[Order Date].&amp;[2015-01-12T00:00:00]" c="2015-01-12"/>
              <i n="[Table_1].[Order Date].&amp;[2015-01-13T00:00:00]" c="2015-01-13"/>
              <i n="[Table_1].[Order Date].&amp;[2015-01-14T00:00:00]" c="2015-01-14"/>
              <i n="[Table_1].[Order Date].&amp;[2015-01-15T00:00:00]" c="2015-01-15"/>
              <i n="[Table_1].[Order Date].&amp;[2015-01-16T00:00:00]" c="2015-01-16"/>
              <i n="[Table_1].[Order Date].&amp;[2015-01-17T00:00:00]" c="2015-01-17"/>
              <i n="[Table_1].[Order Date].&amp;[2015-01-18T00:00:00]" c="2015-01-18"/>
              <i n="[Table_1].[Order Date].&amp;[2015-01-19T00:00:00]" c="2015-01-19"/>
              <i n="[Table_1].[Order Date].&amp;[2015-01-20T00:00:00]" c="2015-01-20"/>
              <i n="[Table_1].[Order Date].&amp;[2015-01-21T00:00:00]" c="2015-01-21"/>
              <i n="[Table_1].[Order Date].&amp;[2015-01-22T00:00:00]" c="2015-01-22"/>
              <i n="[Table_1].[Order Date].&amp;[2015-01-23T00:00:00]" c="2015-01-23"/>
              <i n="[Table_1].[Order Date].&amp;[2015-01-24T00:00:00]" c="2015-01-24"/>
              <i n="[Table_1].[Order Date].&amp;[2015-01-25T00:00:00]" c="2015-01-25"/>
              <i n="[Table_1].[Order Date].&amp;[2015-01-26T00:00:00]" c="2015-01-26"/>
              <i n="[Table_1].[Order Date].&amp;[2015-01-27T00:00:00]" c="2015-01-27"/>
              <i n="[Table_1].[Order Date].&amp;[2015-01-28T00:00:00]" c="2015-01-28"/>
              <i n="[Table_1].[Order Date].&amp;[2015-01-29T00:00:00]" c="2015-01-29"/>
              <i n="[Table_1].[Order Date].&amp;[2015-01-30T00:00:00]" c="2015-01-30"/>
              <i n="[Table_1].[Order Date].&amp;[2015-01-31T00:00:00]" c="2015-01-31"/>
              <i n="[Table_1].[Order Date].&amp;[2015-02-01T00:00:00]" c="2015-02-01"/>
              <i n="[Table_1].[Order Date].&amp;[2015-02-02T00:00:00]" c="2015-02-02"/>
              <i n="[Table_1].[Order Date].&amp;[2015-02-03T00:00:00]" c="2015-02-03"/>
              <i n="[Table_1].[Order Date].&amp;[2015-02-04T00:00:00]" c="2015-02-04"/>
              <i n="[Table_1].[Order Date].&amp;[2015-02-05T00:00:00]" c="2015-02-05"/>
              <i n="[Table_1].[Order Date].&amp;[2015-02-06T00:00:00]" c="2015-02-06"/>
              <i n="[Table_1].[Order Date].&amp;[2015-02-07T00:00:00]" c="2015-02-07"/>
              <i n="[Table_1].[Order Date].&amp;[2015-02-08T00:00:00]" c="2015-02-08"/>
              <i n="[Table_1].[Order Date].&amp;[2015-02-09T00:00:00]" c="2015-02-09"/>
              <i n="[Table_1].[Order Date].&amp;[2015-02-10T00:00:00]" c="2015-02-10"/>
              <i n="[Table_1].[Order Date].&amp;[2015-02-11T00:00:00]" c="2015-02-11"/>
              <i n="[Table_1].[Order Date].&amp;[2015-02-12T00:00:00]" c="2015-02-12"/>
              <i n="[Table_1].[Order Date].&amp;[2015-02-13T00:00:00]" c="2015-02-13"/>
              <i n="[Table_1].[Order Date].&amp;[2015-02-14T00:00:00]" c="2015-02-14"/>
              <i n="[Table_1].[Order Date].&amp;[2015-02-15T00:00:00]" c="2015-02-15"/>
              <i n="[Table_1].[Order Date].&amp;[2015-02-16T00:00:00]" c="2015-02-16"/>
              <i n="[Table_1].[Order Date].&amp;[2015-02-17T00:00:00]" c="2015-02-17"/>
              <i n="[Table_1].[Order Date].&amp;[2015-02-18T00:00:00]" c="2015-02-18"/>
              <i n="[Table_1].[Order Date].&amp;[2015-02-19T00:00:00]" c="2015-02-19"/>
              <i n="[Table_1].[Order Date].&amp;[2015-02-20T00:00:00]" c="2015-02-20"/>
              <i n="[Table_1].[Order Date].&amp;[2015-02-21T00:00:00]" c="2015-02-21"/>
              <i n="[Table_1].[Order Date].&amp;[2015-02-22T00:00:00]" c="2015-02-22"/>
              <i n="[Table_1].[Order Date].&amp;[2015-02-23T00:00:00]" c="2015-02-23"/>
              <i n="[Table_1].[Order Date].&amp;[2015-02-24T00:00:00]" c="2015-02-24"/>
              <i n="[Table_1].[Order Date].&amp;[2015-02-25T00:00:00]" c="2015-02-25"/>
              <i n="[Table_1].[Order Date].&amp;[2015-02-26T00:00:00]" c="2015-02-26"/>
              <i n="[Table_1].[Order Date].&amp;[2015-02-27T00:00:00]" c="2015-02-27"/>
              <i n="[Table_1].[Order Date].&amp;[2015-02-28T00:00:00]" c="2015-02-28"/>
              <i n="[Table_1].[Order Date].&amp;[2015-03-01T00:00:00]" c="2015-03-01"/>
              <i n="[Table_1].[Order Date].&amp;[2015-03-02T00:00:00]" c="2015-03-02"/>
              <i n="[Table_1].[Order Date].&amp;[2015-03-03T00:00:00]" c="2015-03-03"/>
              <i n="[Table_1].[Order Date].&amp;[2015-03-04T00:00:00]" c="2015-03-04"/>
              <i n="[Table_1].[Order Date].&amp;[2015-03-05T00:00:00]" c="2015-03-05"/>
              <i n="[Table_1].[Order Date].&amp;[2015-03-06T00:00:00]" c="2015-03-06"/>
              <i n="[Table_1].[Order Date].&amp;[2015-03-07T00:00:00]" c="2015-03-07"/>
              <i n="[Table_1].[Order Date].&amp;[2015-03-08T00:00:00]" c="2015-03-08"/>
              <i n="[Table_1].[Order Date].&amp;[2015-03-09T00:00:00]" c="2015-03-09"/>
              <i n="[Table_1].[Order Date].&amp;[2015-03-10T00:00:00]" c="2015-03-10"/>
              <i n="[Table_1].[Order Date].&amp;[2015-03-11T00:00:00]" c="2015-03-11"/>
              <i n="[Table_1].[Order Date].&amp;[2015-03-12T00:00:00]" c="2015-03-12"/>
              <i n="[Table_1].[Order Date].&amp;[2015-03-13T00:00:00]" c="2015-03-13"/>
              <i n="[Table_1].[Order Date].&amp;[2015-03-14T00:00:00]" c="2015-03-14"/>
              <i n="[Table_1].[Order Date].&amp;[2015-03-15T00:00:00]" c="2015-03-15"/>
              <i n="[Table_1].[Order Date].&amp;[2015-03-16T00:00:00]" c="2015-03-16"/>
              <i n="[Table_1].[Order Date].&amp;[2015-03-17T00:00:00]" c="2015-03-17"/>
              <i n="[Table_1].[Order Date].&amp;[2015-03-18T00:00:00]" c="2015-03-18"/>
              <i n="[Table_1].[Order Date].&amp;[2015-03-19T00:00:00]" c="2015-03-19"/>
              <i n="[Table_1].[Order Date].&amp;[2015-03-20T00:00:00]" c="2015-03-20"/>
              <i n="[Table_1].[Order Date].&amp;[2015-03-21T00:00:00]" c="2015-03-21"/>
              <i n="[Table_1].[Order Date].&amp;[2015-03-22T00:00:00]" c="2015-03-22"/>
              <i n="[Table_1].[Order Date].&amp;[2015-03-23T00:00:00]" c="2015-03-23"/>
              <i n="[Table_1].[Order Date].&amp;[2015-03-24T00:00:00]" c="2015-03-24"/>
              <i n="[Table_1].[Order Date].&amp;[2015-03-25T00:00:00]" c="2015-03-25"/>
              <i n="[Table_1].[Order Date].&amp;[2015-03-26T00:00:00]" c="2015-03-26"/>
              <i n="[Table_1].[Order Date].&amp;[2015-03-27T00:00:00]" c="2015-03-27"/>
              <i n="[Table_1].[Order Date].&amp;[2015-03-28T00:00:00]" c="2015-03-28"/>
              <i n="[Table_1].[Order Date].&amp;[2015-03-29T00:00:00]" c="2015-03-29"/>
              <i n="[Table_1].[Order Date].&amp;[2015-03-30T00:00:00]" c="2015-03-30"/>
              <i n="[Table_1].[Order Date].&amp;[2015-03-31T00:00:00]" c="2015-03-31"/>
              <i n="[Table_1].[Order Date].&amp;[2015-04-01T00:00:00]" c="2015-04-01"/>
              <i n="[Table_1].[Order Date].&amp;[2015-04-02T00:00:00]" c="2015-04-02"/>
              <i n="[Table_1].[Order Date].&amp;[2015-04-04T00:00:00]" c="2015-04-04"/>
              <i n="[Table_1].[Order Date].&amp;[2015-04-05T00:00:00]" c="2015-04-05"/>
              <i n="[Table_1].[Order Date].&amp;[2015-04-06T00:00:00]" c="2015-04-06"/>
              <i n="[Table_1].[Order Date].&amp;[2015-04-07T00:00:00]" c="2015-04-07"/>
              <i n="[Table_1].[Order Date].&amp;[2015-04-08T00:00:00]" c="2015-04-08"/>
              <i n="[Table_1].[Order Date].&amp;[2015-04-09T00:00:00]" c="2015-04-09"/>
              <i n="[Table_1].[Order Date].&amp;[2015-04-10T00:00:00]" c="2015-04-10"/>
              <i n="[Table_1].[Order Date].&amp;[2015-04-11T00:00:00]" c="2015-04-11"/>
              <i n="[Table_1].[Order Date].&amp;[2015-04-12T00:00:00]" c="2015-04-12"/>
              <i n="[Table_1].[Order Date].&amp;[2015-04-13T00:00:00]" c="2015-04-13"/>
              <i n="[Table_1].[Order Date].&amp;[2015-04-14T00:00:00]" c="2015-04-14"/>
              <i n="[Table_1].[Order Date].&amp;[2015-04-15T00:00:00]" c="2015-04-15"/>
              <i n="[Table_1].[Order Date].&amp;[2015-04-16T00:00:00]" c="2015-04-16"/>
              <i n="[Table_1].[Order Date].&amp;[2015-04-17T00:00:00]" c="2015-04-17"/>
              <i n="[Table_1].[Order Date].&amp;[2015-04-18T00:00:00]" c="2015-04-18"/>
              <i n="[Table_1].[Order Date].&amp;[2015-04-19T00:00:00]" c="2015-04-19"/>
              <i n="[Table_1].[Order Date].&amp;[2015-04-20T00:00:00]" c="2015-04-20"/>
              <i n="[Table_1].[Order Date].&amp;[2015-04-21T00:00:00]" c="2015-04-21"/>
              <i n="[Table_1].[Order Date].&amp;[2015-04-22T00:00:00]" c="2015-04-22"/>
              <i n="[Table_1].[Order Date].&amp;[2015-04-23T00:00:00]" c="2015-04-23"/>
              <i n="[Table_1].[Order Date].&amp;[2015-04-24T00:00:00]" c="2015-04-24"/>
              <i n="[Table_1].[Order Date].&amp;[2015-04-25T00:00:00]" c="2015-04-25"/>
              <i n="[Table_1].[Order Date].&amp;[2015-04-26T00:00:00]" c="2015-04-26"/>
              <i n="[Table_1].[Order Date].&amp;[2015-04-27T00:00:00]" c="2015-04-27"/>
              <i n="[Table_1].[Order Date].&amp;[2015-04-28T00:00:00]" c="2015-04-28"/>
              <i n="[Table_1].[Order Date].&amp;[2015-04-29T00:00:00]" c="2015-04-29"/>
              <i n="[Table_1].[Order Date].&amp;[2015-04-30T00:00:00]" c="2015-04-30"/>
              <i n="[Table_1].[Order Date].&amp;[2015-05-01T00:00:00]" c="2015-05-01"/>
              <i n="[Table_1].[Order Date].&amp;[2015-05-02T00:00:00]" c="2015-05-02"/>
              <i n="[Table_1].[Order Date].&amp;[2015-05-03T00:00:00]" c="2015-05-03"/>
              <i n="[Table_1].[Order Date].&amp;[2015-05-04T00:00:00]" c="2015-05-04"/>
              <i n="[Table_1].[Order Date].&amp;[2015-05-05T00:00:00]" c="2015-05-05"/>
              <i n="[Table_1].[Order Date].&amp;[2015-05-06T00:00:00]" c="2015-05-06"/>
              <i n="[Table_1].[Order Date].&amp;[2015-05-07T00:00:00]" c="2015-05-07"/>
              <i n="[Table_1].[Order Date].&amp;[2015-05-08T00:00:00]" c="2015-05-08"/>
              <i n="[Table_1].[Order Date].&amp;[2015-05-09T00:00:00]" c="2015-05-09"/>
              <i n="[Table_1].[Order Date].&amp;[2015-05-10T00:00:00]" c="2015-05-10"/>
              <i n="[Table_1].[Order Date].&amp;[2015-05-11T00:00:00]" c="2015-05-11"/>
              <i n="[Table_1].[Order Date].&amp;[2015-05-12T00:00:00]" c="2015-05-12"/>
              <i n="[Table_1].[Order Date].&amp;[2015-05-13T00:00:00]" c="2015-05-13"/>
              <i n="[Table_1].[Order Date].&amp;[2015-05-14T00:00:00]" c="2015-05-14"/>
              <i n="[Table_1].[Order Date].&amp;[2015-05-15T00:00:00]" c="2015-05-15"/>
              <i n="[Table_1].[Order Date].&amp;[2015-05-16T00:00:00]" c="2015-05-16"/>
              <i n="[Table_1].[Order Date].&amp;[2015-05-17T00:00:00]" c="2015-05-17"/>
              <i n="[Table_1].[Order Date].&amp;[2015-05-18T00:00:00]" c="2015-05-18"/>
              <i n="[Table_1].[Order Date].&amp;[2015-05-19T00:00:00]" c="2015-05-19"/>
              <i n="[Table_1].[Order Date].&amp;[2015-05-20T00:00:00]" c="2015-05-20"/>
              <i n="[Table_1].[Order Date].&amp;[2015-05-21T00:00:00]" c="2015-05-21"/>
              <i n="[Table_1].[Order Date].&amp;[2015-05-22T00:00:00]" c="2015-05-22"/>
              <i n="[Table_1].[Order Date].&amp;[2015-05-23T00:00:00]" c="2015-05-23"/>
              <i n="[Table_1].[Order Date].&amp;[2015-05-24T00:00:00]" c="2015-05-24"/>
              <i n="[Table_1].[Order Date].&amp;[2015-05-25T00:00:00]" c="2015-05-25"/>
              <i n="[Table_1].[Order Date].&amp;[2015-05-26T00:00:00]" c="2015-05-26"/>
              <i n="[Table_1].[Order Date].&amp;[2015-05-27T00:00:00]" c="2015-05-27"/>
              <i n="[Table_1].[Order Date].&amp;[2015-05-28T00:00:00]" c="2015-05-28"/>
              <i n="[Table_1].[Order Date].&amp;[2015-05-29T00:00:00]" c="2015-05-29"/>
              <i n="[Table_1].[Order Date].&amp;[2015-05-30T00:00:00]" c="2015-05-30"/>
              <i n="[Table_1].[Order Date].&amp;[2015-06-01T00:00:00]" c="2015-06-01"/>
              <i n="[Table_1].[Order Date].&amp;[2015-06-02T00:00:00]" c="2015-06-02"/>
              <i n="[Table_1].[Order Date].&amp;[2015-06-03T00:00:00]" c="2015-06-03"/>
              <i n="[Table_1].[Order Date].&amp;[2015-06-04T00:00:00]" c="2015-06-04"/>
              <i n="[Table_1].[Order Date].&amp;[2015-06-05T00:00:00]" c="2015-06-05"/>
              <i n="[Table_1].[Order Date].&amp;[2015-06-06T00:00:00]" c="2015-06-06"/>
              <i n="[Table_1].[Order Date].&amp;[2015-06-07T00:00:00]" c="2015-06-07"/>
              <i n="[Table_1].[Order Date].&amp;[2015-06-08T00:00:00]" c="2015-06-08"/>
              <i n="[Table_1].[Order Date].&amp;[2015-06-09T00:00:00]" c="2015-06-09"/>
              <i n="[Table_1].[Order Date].&amp;[2015-06-10T00:00:00]" c="2015-06-10"/>
              <i n="[Table_1].[Order Date].&amp;[2015-06-11T00:00:00]" c="2015-06-11"/>
              <i n="[Table_1].[Order Date].&amp;[2015-06-12T00:00:00]" c="2015-06-12"/>
              <i n="[Table_1].[Order Date].&amp;[2015-06-13T00:00:00]" c="2015-06-13"/>
              <i n="[Table_1].[Order Date].&amp;[2015-06-14T00:00:00]" c="2015-06-14"/>
              <i n="[Table_1].[Order Date].&amp;[2015-06-15T00:00:00]" c="2015-06-15"/>
              <i n="[Table_1].[Order Date].&amp;[2015-06-16T00:00:00]" c="2015-06-16"/>
              <i n="[Table_1].[Order Date].&amp;[2015-06-17T00:00:00]" c="2015-06-17"/>
              <i n="[Table_1].[Order Date].&amp;[2015-06-18T00:00:00]" c="2015-06-18"/>
              <i n="[Table_1].[Order Date].&amp;[2015-06-19T00:00:00]" c="2015-06-19"/>
              <i n="[Table_1].[Order Date].&amp;[2015-06-20T00:00:00]" c="2015-06-20"/>
              <i n="[Table_1].[Order Date].&amp;[2015-06-21T00:00:00]" c="2015-06-21"/>
              <i n="[Table_1].[Order Date].&amp;[2015-06-22T00:00:00]" c="2015-06-22"/>
              <i n="[Table_1].[Order Date].&amp;[2015-06-23T00:00:00]" c="2015-06-23"/>
              <i n="[Table_1].[Order Date].&amp;[2015-06-24T00:00:00]" c="2015-06-24"/>
              <i n="[Table_1].[Order Date].&amp;[2015-06-25T00:00:00]" c="2015-06-25"/>
              <i n="[Table_1].[Order Date].&amp;[2015-06-26T00:00:00]" c="2015-06-26"/>
              <i n="[Table_1].[Order Date].&amp;[2015-06-27T00:00:00]" c="2015-06-27"/>
              <i n="[Table_1].[Order Date].&amp;[2015-06-28T00:00:00]" c="2015-06-28"/>
              <i n="[Table_1].[Order Date].&amp;[2015-06-29T00:00:00]" c="2015-06-29"/>
              <i n="[Table_1].[Order Date].&amp;[2015-06-30T00:00:00]" c="2015-06-30"/>
              <i n="[Table_1].[Order Date].&amp;" c="(blank)" nd="1"/>
            </range>
          </ranges>
        </level>
      </levels>
      <selections count="1">
        <selection n="[Table_1].[Order Date].[All]"/>
      </selections>
    </olap>
  </data>
  <extLst>
    <x:ext xmlns:x15="http://schemas.microsoft.com/office/spreadsheetml/2010/11/main" uri="{470722E0-AACD-4C17-9CDC-17EF765DBC7E}">
      <x15:slicerCacheHideItemsWithNoData count="1">
        <x15:slicerCacheOlapLevelName uniqueName="[Table_1].[Order Date].[Order Date]" count="1"/>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2" xr10:uid="{9FB2B6F8-0866-4A4D-AA25-25B2B30B2E3A}" sourceName="Manager">
  <pivotTables>
    <pivotTable tabId="32" name="PivotTable1"/>
    <pivotTable tabId="32" name="PivotTable2"/>
    <pivotTable tabId="32" name="PivotTable3"/>
    <pivotTable tabId="32" name="PivotTable5"/>
    <pivotTable tabId="32" name="PivotTable6"/>
    <pivotTable tabId="32" name="PivotTable7"/>
    <pivotTable tabId="32" name="PivotTable8"/>
    <pivotTable tabId="32" name="PivotTable11"/>
    <pivotTable tabId="32" name="PivotTable4"/>
  </pivotTables>
  <data>
    <tabular pivotCacheId="1213304554">
      <items count="5">
        <i x="1" s="1"/>
        <i x="3" s="1"/>
        <i x="0" s="1"/>
        <i x="2" s="1"/>
        <i x="4" s="1" nd="1"/>
      </items>
    </tabular>
  </data>
  <extLs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2" xr10:uid="{025C51C0-7813-474C-86B4-BC0C4677112B}" sourceName="Ship Mode">
  <pivotTables>
    <pivotTable tabId="32" name="PivotTable1"/>
    <pivotTable tabId="32" name="PivotTable2"/>
    <pivotTable tabId="32" name="PivotTable3"/>
    <pivotTable tabId="32" name="PivotTable5"/>
    <pivotTable tabId="32" name="PivotTable6"/>
    <pivotTable tabId="32" name="PivotTable7"/>
    <pivotTable tabId="32" name="PivotTable8"/>
    <pivotTable tabId="32" name="PivotTable11"/>
    <pivotTable tabId="32" name="PivotTable4"/>
  </pivotTables>
  <data>
    <tabular pivotCacheId="1213304554">
      <items count="4">
        <i x="0" s="1"/>
        <i x="2" s="1"/>
        <i x="1" s="1"/>
        <i x="3" s="1" nd="1"/>
      </items>
    </tabular>
  </data>
  <extLs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6AB9AB46-D361-4DCC-A308-B2BB215981D7}" sourceName="Order Priority">
  <pivotTables>
    <pivotTable tabId="32" name="PivotTable1"/>
    <pivotTable tabId="32" name="PivotTable2"/>
    <pivotTable tabId="32" name="PivotTable3"/>
    <pivotTable tabId="32" name="PivotTable5"/>
    <pivotTable tabId="32" name="PivotTable6"/>
    <pivotTable tabId="32" name="PivotTable7"/>
    <pivotTable tabId="32" name="PivotTable8"/>
    <pivotTable tabId="32" name="PivotTable11"/>
    <pivotTable tabId="32" name="PivotTable4"/>
  </pivotTables>
  <data>
    <tabular pivotCacheId="1213304554">
      <items count="6">
        <i x="0" s="1"/>
        <i x="1" s="1"/>
        <i x="2" s="1"/>
        <i x="4" s="1"/>
        <i x="3" s="1"/>
        <i x="5" s="1" nd="1"/>
      </items>
    </tabular>
  </data>
  <extLs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2" xr10:uid="{32013D32-9884-444D-98C2-44AFF389C51B}" sourceName="Customer Segment">
  <pivotTables>
    <pivotTable tabId="32" name="PivotTable1"/>
    <pivotTable tabId="32" name="PivotTable2"/>
    <pivotTable tabId="32" name="PivotTable3"/>
    <pivotTable tabId="32" name="PivotTable5"/>
    <pivotTable tabId="32" name="PivotTable6"/>
    <pivotTable tabId="32" name="PivotTable7"/>
    <pivotTable tabId="32" name="PivotTable8"/>
    <pivotTable tabId="32" name="PivotTable11"/>
    <pivotTable tabId="32" name="PivotTable4"/>
  </pivotTables>
  <data>
    <tabular pivotCacheId="1213304554">
      <items count="5">
        <i x="1" s="1"/>
        <i x="3" s="1"/>
        <i x="2" s="1"/>
        <i x="0" s="1"/>
        <i x="4"/>
      </items>
    </tabular>
  </data>
  <extLs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1" xr10:uid="{4E08E7A5-6C2A-41CD-80FE-C8546A767BEC}" sourceName="Order Priority">
  <pivotTables>
    <pivotTable tabId="5" name="PivotTable5"/>
    <pivotTable tabId="30" name="PivotTable10"/>
    <pivotTable tabId="30" name="PivotTable11"/>
    <pivotTable tabId="30" name="PivotTable7"/>
    <pivotTable tabId="30" name="PivotTable8"/>
    <pivotTable tabId="30" name="PivotTable9"/>
    <pivotTable tabId="5" name="PivotTable1"/>
    <pivotTable tabId="5" name="PivotTable15"/>
    <pivotTable tabId="5" name="PivotTable2"/>
    <pivotTable tabId="5" name="PivotTable20"/>
    <pivotTable tabId="5" name="PivotTable3"/>
    <pivotTable tabId="5" name="PivotTable34"/>
    <pivotTable tabId="5" name="PivotTable4"/>
    <pivotTable tabId="5" name="PivotTable44"/>
    <pivotTable tabId="5" name="PivotTable6"/>
    <pivotTable tabId="5" name="PivotTable9"/>
    <pivotTable tabId="3" name="PivotTable2"/>
  </pivotTables>
  <data>
    <tabular pivotCacheId="704588567">
      <items count="5">
        <i x="0" s="1"/>
        <i x="1" s="1"/>
        <i x="2" s="1"/>
        <i x="4" s="1"/>
        <i x="3" s="1"/>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2" xr10:uid="{48E718EF-BA06-4049-8701-13C087F82138}" sourceName="[Table_1].[Order Priority]">
  <pivotTables>
    <pivotTable tabId="28" name="PivotTable14"/>
    <pivotTable tabId="28" name="PivotTable1"/>
    <pivotTable tabId="28" name="PivotTable10"/>
    <pivotTable tabId="28" name="PivotTable2"/>
    <pivotTable tabId="28" name="PivotTable20"/>
    <pivotTable tabId="28" name="PivotTable21"/>
    <pivotTable tabId="28" name="PivotTable3"/>
    <pivotTable tabId="28" name="PivotTable4"/>
    <pivotTable tabId="28" name="PivotTable5"/>
    <pivotTable tabId="28" name="PivotTable6"/>
    <pivotTable tabId="28" name="PivotTable8"/>
    <pivotTable tabId="28" name="PivotTable9"/>
    <pivotTable tabId="28" name="PivotTable11"/>
  </pivotTables>
  <data>
    <olap pivotCacheId="1440236088">
      <levels count="2">
        <level uniqueName="[Table_1].[Order Priority].[(All)]" sourceCaption="(All)" count="0"/>
        <level uniqueName="[Table_1].[Order Priority].[Order Priority]" sourceCaption="Order Priority" count="6">
          <ranges>
            <range startItem="0">
              <i n="[Table_1].[Order Priority].&amp;[Critical]" c="Critical"/>
              <i n="[Table_1].[Order Priority].&amp;[High]" c="High"/>
              <i n="[Table_1].[Order Priority].&amp;[Low]" c="Low"/>
              <i n="[Table_1].[Order Priority].&amp;[Medium]" c="Medium"/>
              <i n="[Table_1].[Order Priority].&amp;[Not Specified]" c="Not Specified"/>
              <i n="[Table_1].[Order Priority].&amp;" c="(blank)" nd="1"/>
            </range>
          </ranges>
        </level>
      </levels>
      <selections count="1">
        <selection n="[Table_1].[Order Priority].[All]"/>
      </selections>
    </olap>
  </data>
  <extLst>
    <x:ext xmlns:x15="http://schemas.microsoft.com/office/spreadsheetml/2010/11/main" uri="{470722E0-AACD-4C17-9CDC-17EF765DBC7E}">
      <x15:slicerCacheHideItemsWithNoData count="1">
        <x15:slicerCacheOlapLevelName uniqueName="[Table_1].[Order Priority].[Order Priority]" count="1"/>
      </x15:slicerCacheHideItemsWithNoData>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2" xr10:uid="{1A7C736B-3BE6-4719-B53D-EC4E4C49787B}" sourceName="Product Category">
  <pivotTables>
    <pivotTable tabId="32" name="PivotTable1"/>
    <pivotTable tabId="32" name="PivotTable11"/>
    <pivotTable tabId="32" name="PivotTable2"/>
    <pivotTable tabId="32" name="PivotTable3"/>
    <pivotTable tabId="32" name="PivotTable5"/>
    <pivotTable tabId="32" name="PivotTable6"/>
    <pivotTable tabId="32" name="PivotTable7"/>
    <pivotTable tabId="32" name="PivotTable8"/>
    <pivotTable tabId="32" name="PivotTable4"/>
  </pivotTables>
  <data>
    <tabular pivotCacheId="1213304554">
      <items count="4">
        <i x="0" s="1"/>
        <i x="2" s="1"/>
        <i x="1" s="1"/>
        <i x="3" s="1" nd="1"/>
      </items>
    </tabular>
  </data>
  <extLst>
    <x:ext xmlns:x15="http://schemas.microsoft.com/office/spreadsheetml/2010/11/main" uri="{470722E0-AACD-4C17-9CDC-17EF765DBC7E}">
      <x15:slicerCacheHideItemsWithNoData/>
    </x:ext>
  </extLst>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1" xr10:uid="{211174DA-876C-4E46-892F-22F45FE1089F}" sourceName="Order Year">
  <pivotTables>
    <pivotTable tabId="32" name="PivotTable1"/>
    <pivotTable tabId="32" name="PivotTable11"/>
    <pivotTable tabId="32" name="PivotTable2"/>
    <pivotTable tabId="32" name="PivotTable3"/>
    <pivotTable tabId="32" name="PivotTable5"/>
    <pivotTable tabId="32" name="PivotTable6"/>
    <pivotTable tabId="32" name="PivotTable7"/>
    <pivotTable tabId="32" name="PivotTable8"/>
    <pivotTable tabId="32" name="PivotTable4"/>
  </pivotTables>
  <data>
    <tabular pivotCacheId="1213304554">
      <items count="7">
        <i x="0" s="1"/>
        <i x="1" s="1"/>
        <i x="2" s="1"/>
        <i x="3" s="1"/>
        <i x="4" s="1"/>
        <i x="5" s="1"/>
        <i x="6" s="1" nd="1"/>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69959908-C83A-4077-A392-33DD371479E1}" sourceName="Region">
  <pivotTables>
    <pivotTable tabId="32" name="PivotTable1"/>
    <pivotTable tabId="32" name="PivotTable11"/>
    <pivotTable tabId="32" name="PivotTable2"/>
    <pivotTable tabId="32" name="PivotTable3"/>
    <pivotTable tabId="32" name="PivotTable5"/>
    <pivotTable tabId="32" name="PivotTable6"/>
    <pivotTable tabId="32" name="PivotTable7"/>
    <pivotTable tabId="32" name="PivotTable8"/>
    <pivotTable tabId="32" name="PivotTable4"/>
  </pivotTables>
  <data>
    <tabular pivotCacheId="1213304554">
      <items count="5">
        <i x="1" s="1"/>
        <i x="3" s="1"/>
        <i x="0" s="1"/>
        <i x="2" s="1"/>
        <i x="4" s="1" nd="1"/>
      </items>
    </tabular>
  </data>
  <extLst>
    <x:ext xmlns:x15="http://schemas.microsoft.com/office/spreadsheetml/2010/11/main" uri="{470722E0-AACD-4C17-9CDC-17EF765DBC7E}">
      <x15:slicerCacheHideItemsWithNoData/>
    </x:ext>
  </extLst>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89120387-B027-44FB-9B42-509704F5B96C}" sourceName="Quarter">
  <pivotTables>
    <pivotTable tabId="32" name="PivotTable1"/>
    <pivotTable tabId="32" name="PivotTable11"/>
    <pivotTable tabId="32" name="PivotTable2"/>
    <pivotTable tabId="32" name="PivotTable3"/>
    <pivotTable tabId="32" name="PivotTable5"/>
    <pivotTable tabId="32" name="PivotTable6"/>
    <pivotTable tabId="32" name="PivotTable7"/>
    <pivotTable tabId="32" name="PivotTable8"/>
    <pivotTable tabId="32" name="PivotTable4"/>
  </pivotTables>
  <data>
    <tabular pivotCacheId="1213304554">
      <items count="2">
        <i x="0" s="1"/>
        <i x="1" s="1"/>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1" xr10:uid="{428EF09C-D240-4C22-85F9-98DAE8F80ECB}" sourceName="Order Month">
  <pivotTables>
    <pivotTable tabId="32" name="PivotTable1"/>
    <pivotTable tabId="32" name="PivotTable11"/>
    <pivotTable tabId="32" name="PivotTable2"/>
    <pivotTable tabId="32" name="PivotTable3"/>
    <pivotTable tabId="32" name="PivotTable5"/>
    <pivotTable tabId="32" name="PivotTable6"/>
    <pivotTable tabId="32" name="PivotTable7"/>
    <pivotTable tabId="32" name="PivotTable8"/>
    <pivotTable tabId="32" name="PivotTable4"/>
  </pivotTables>
  <data>
    <tabular pivotCacheId="1213304554">
      <items count="7">
        <i x="0" s="1"/>
        <i x="1" s="1"/>
        <i x="2" s="1"/>
        <i x="3" s="1"/>
        <i x="4" s="1"/>
        <i x="5" s="1"/>
        <i x="6" s="1" nd="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_Date1" xr10:uid="{BEABE174-1742-47E7-A493-7B9C7ECEFD4D}" sourceName="O-Date">
  <pivotTables>
    <pivotTable tabId="32" name="PivotTable1"/>
    <pivotTable tabId="32" name="PivotTable11"/>
    <pivotTable tabId="32" name="PivotTable2"/>
    <pivotTable tabId="32" name="PivotTable3"/>
    <pivotTable tabId="32" name="PivotTable5"/>
    <pivotTable tabId="32" name="PivotTable6"/>
    <pivotTable tabId="32" name="PivotTable7"/>
    <pivotTable tabId="32" name="PivotTable8"/>
    <pivotTable tabId="32" name="PivotTable4"/>
  </pivotTables>
  <data>
    <tabular pivotCacheId="1213304554">
      <items count="180">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nd="1"/>
      </items>
    </tabular>
  </data>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ly_sales2" xr10:uid="{3AAE53E0-D57E-4CD7-BCFE-1A098184E0E3}" sourceName="Weekly sales">
  <pivotTables>
    <pivotTable tabId="32" name="PivotTable1"/>
    <pivotTable tabId="32" name="PivotTable11"/>
    <pivotTable tabId="32" name="PivotTable2"/>
    <pivotTable tabId="32" name="PivotTable3"/>
    <pivotTable tabId="32" name="PivotTable5"/>
    <pivotTable tabId="32" name="PivotTable6"/>
    <pivotTable tabId="32" name="PivotTable7"/>
    <pivotTable tabId="32" name="PivotTable8"/>
    <pivotTable tabId="32" name="PivotTable4"/>
  </pivotTables>
  <data>
    <tabular pivotCacheId="1213304554">
      <items count="28">
        <i x="0" s="1"/>
        <i x="1" s="1"/>
        <i x="2" s="1"/>
        <i x="3" s="1"/>
        <i x="4" s="1"/>
        <i x="5" s="1"/>
        <i x="6" s="1"/>
        <i x="7" s="1"/>
        <i x="8" s="1"/>
        <i x="9" s="1"/>
        <i x="10" s="1"/>
        <i x="11" s="1"/>
        <i x="12" s="1"/>
        <i x="13" s="1"/>
        <i x="14" s="1"/>
        <i x="15" s="1"/>
        <i x="16" s="1"/>
        <i x="17" s="1"/>
        <i x="18" s="1"/>
        <i x="19" s="1"/>
        <i x="20" s="1"/>
        <i x="21" s="1"/>
        <i x="22" s="1"/>
        <i x="23" s="1"/>
        <i x="24" s="1"/>
        <i x="25" s="1"/>
        <i x="26" s="1"/>
        <i x="27" s="1" nd="1"/>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3" xr10:uid="{5B9F8DE2-A73C-4227-89BB-B7FC5AA22C3F}" sourceName="Manager">
  <pivotTables>
    <pivotTable tabId="38" name="PivotTable11"/>
    <pivotTable tabId="38" name="PivotTable12"/>
    <pivotTable tabId="38" name="PivotTable15"/>
    <pivotTable tabId="38" name="PivotTable16"/>
    <pivotTable tabId="38" name="PivotTable13"/>
  </pivotTables>
  <data>
    <tabular pivotCacheId="1213304554">
      <items count="5">
        <i x="1" s="1"/>
        <i x="3" s="1"/>
        <i x="0" s="1"/>
        <i x="2" s="1"/>
        <i x="4" s="1" nd="1"/>
      </items>
    </tabular>
  </data>
  <extLst>
    <x:ext xmlns:x15="http://schemas.microsoft.com/office/spreadsheetml/2010/11/main" uri="{470722E0-AACD-4C17-9CDC-17EF765DBC7E}">
      <x15:slicerCacheHideItemsWithNoData/>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3" xr10:uid="{42DFF8F6-8E6D-41B1-B94A-E92A3CFA7720}" sourceName="Customer Segment">
  <pivotTables>
    <pivotTable tabId="38" name="PivotTable11"/>
    <pivotTable tabId="38" name="PivotTable12"/>
    <pivotTable tabId="38" name="PivotTable15"/>
    <pivotTable tabId="38" name="PivotTable16"/>
    <pivotTable tabId="38" name="PivotTable13"/>
  </pivotTables>
  <data>
    <tabular pivotCacheId="1213304554">
      <items count="5">
        <i x="1" s="1"/>
        <i x="3" s="1"/>
        <i x="2" s="1"/>
        <i x="0" s="1"/>
        <i x="4" s="1" nd="1"/>
      </items>
    </tabular>
  </data>
  <extLst>
    <x:ext xmlns:x15="http://schemas.microsoft.com/office/spreadsheetml/2010/11/main" uri="{470722E0-AACD-4C17-9CDC-17EF765DBC7E}">
      <x15:slicerCacheHideItemsWithNoData/>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or_Province1" xr10:uid="{213C1D47-F460-4DFC-8458-4A9AB9D39382}" sourceName="State or Province">
  <pivotTables>
    <pivotTable tabId="32" name="PivotTable7"/>
    <pivotTable tabId="32" name="PivotTable1"/>
    <pivotTable tabId="32" name="PivotTable11"/>
    <pivotTable tabId="32" name="PivotTable2"/>
    <pivotTable tabId="32" name="PivotTable3"/>
    <pivotTable tabId="32" name="PivotTable5"/>
    <pivotTable tabId="32" name="PivotTable6"/>
    <pivotTable tabId="32" name="PivotTable8"/>
    <pivotTable tabId="32" name="PivotTable4"/>
  </pivotTables>
  <data>
    <tabular pivotCacheId="1213304554">
      <items count="50">
        <i x="16" s="1"/>
        <i x="41" s="1"/>
        <i x="1" s="1"/>
        <i x="8" s="1"/>
        <i x="3" s="1"/>
        <i x="22" s="1"/>
        <i x="48" s="1"/>
        <i x="31" s="1"/>
        <i x="12" s="1"/>
        <i x="5" s="1"/>
        <i x="37" s="1"/>
        <i x="10" s="1"/>
        <i x="2" s="1"/>
        <i x="20" s="1"/>
        <i x="38" s="1"/>
        <i x="32" s="1"/>
        <i x="17" s="1"/>
        <i x="29" s="1"/>
        <i x="36" s="1"/>
        <i x="35" s="1"/>
        <i x="25" s="1"/>
        <i x="7" s="1"/>
        <i x="0" s="1"/>
        <i x="6" s="1"/>
        <i x="24" s="1"/>
        <i x="13" s="1"/>
        <i x="26" s="1"/>
        <i x="47" s="1"/>
        <i x="33" s="1"/>
        <i x="43" s="1"/>
        <i x="11" s="1"/>
        <i x="9" s="1"/>
        <i x="39" s="1"/>
        <i x="27" s="1"/>
        <i x="19" s="1"/>
        <i x="14" s="1"/>
        <i x="28" s="1"/>
        <i x="40" s="1"/>
        <i x="23" s="1"/>
        <i x="46" s="1"/>
        <i x="34" s="1"/>
        <i x="18" s="1"/>
        <i x="15" s="1"/>
        <i x="42" s="1"/>
        <i x="21" s="1"/>
        <i x="4" s="1"/>
        <i x="44" s="1"/>
        <i x="30" s="1"/>
        <i x="45" s="1"/>
        <i x="49" s="1" nd="1"/>
      </items>
    </tabular>
  </data>
  <extLst>
    <x:ext xmlns:x15="http://schemas.microsoft.com/office/spreadsheetml/2010/11/main" uri="{470722E0-AACD-4C17-9CDC-17EF765DBC7E}">
      <x15:slicerCacheHideItemsWithNoData/>
    </x:ext>
  </extLst>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or_Province2" xr10:uid="{8D411D4B-A344-4A9A-9765-270EE680326F}" sourceName="[Table_1].[State or Province]">
  <pivotTables>
    <pivotTable tabId="28" name="PivotTable11"/>
    <pivotTable tabId="28" name="PivotTable1"/>
    <pivotTable tabId="28" name="PivotTable10"/>
    <pivotTable tabId="28" name="PivotTable14"/>
    <pivotTable tabId="28" name="PivotTable2"/>
    <pivotTable tabId="28" name="PivotTable20"/>
    <pivotTable tabId="28" name="PivotTable21"/>
    <pivotTable tabId="28" name="PivotTable3"/>
    <pivotTable tabId="28" name="PivotTable4"/>
    <pivotTable tabId="28" name="PivotTable5"/>
    <pivotTable tabId="28" name="PivotTable6"/>
    <pivotTable tabId="28" name="PivotTable7"/>
    <pivotTable tabId="28" name="PivotTable8"/>
    <pivotTable tabId="28" name="PivotTable9"/>
  </pivotTables>
  <data>
    <olap pivotCacheId="733670895">
      <levels count="2">
        <level uniqueName="[Table_1].[State or Province].[(All)]" sourceCaption="(All)" count="0"/>
        <level uniqueName="[Table_1].[State or Province].[State or Province]" sourceCaption="State or Province" count="50">
          <ranges>
            <range startItem="0">
              <i n="[Table_1].[State or Province].&amp;[Alabama]" c="Alabama"/>
              <i n="[Table_1].[State or Province].&amp;[Arizona]" c="Arizona"/>
              <i n="[Table_1].[State or Province].&amp;[Arkansas]" c="Arkansas"/>
              <i n="[Table_1].[State or Province].&amp;[California]" c="California"/>
              <i n="[Table_1].[State or Province].&amp;[Colorado]" c="Colorado"/>
              <i n="[Table_1].[State or Province].&amp;[Connecticut]" c="Connecticut"/>
              <i n="[Table_1].[State or Province].&amp;[Delaware]" c="Delaware"/>
              <i n="[Table_1].[State or Province].&amp;[District of Columbia]" c="District of Columbia"/>
              <i n="[Table_1].[State or Province].&amp;[Florida]" c="Florida"/>
              <i n="[Table_1].[State or Province].&amp;[Georgia]" c="Georgia"/>
              <i n="[Table_1].[State or Province].&amp;[Idaho]" c="Idaho"/>
              <i n="[Table_1].[State or Province].&amp;[Illinois]" c="Illinois"/>
              <i n="[Table_1].[State or Province].&amp;[Indiana]" c="Indiana"/>
              <i n="[Table_1].[State or Province].&amp;[Iowa]" c="Iowa"/>
              <i n="[Table_1].[State or Province].&amp;[Kansas]" c="Kansas"/>
              <i n="[Table_1].[State or Province].&amp;[Kentucky]" c="Kentucky"/>
              <i n="[Table_1].[State or Province].&amp;[Louisiana]" c="Louisiana"/>
              <i n="[Table_1].[State or Province].&amp;[Maine]" c="Maine"/>
              <i n="[Table_1].[State or Province].&amp;[Maryland]" c="Maryland"/>
              <i n="[Table_1].[State or Province].&amp;[Massachusetts]" c="Massachusetts"/>
              <i n="[Table_1].[State or Province].&amp;[Michigan]" c="Michigan"/>
              <i n="[Table_1].[State or Province].&amp;[Minnesota]" c="Minnesota"/>
              <i n="[Table_1].[State or Province].&amp;[Mississippi]" c="Mississippi"/>
              <i n="[Table_1].[State or Province].&amp;[Missouri]" c="Missouri"/>
              <i n="[Table_1].[State or Province].&amp;[Montana]" c="Montana"/>
              <i n="[Table_1].[State or Province].&amp;[Nebraska]" c="Nebraska"/>
              <i n="[Table_1].[State or Province].&amp;[Nevada]" c="Nevada"/>
              <i n="[Table_1].[State or Province].&amp;[New Hampshire]" c="New Hampshire"/>
              <i n="[Table_1].[State or Province].&amp;[New Jersey]" c="New Jersey"/>
              <i n="[Table_1].[State or Province].&amp;[New Mexico]" c="New Mexico"/>
              <i n="[Table_1].[State or Province].&amp;[New York]" c="New York"/>
              <i n="[Table_1].[State or Province].&amp;[North Carolina]" c="North Carolina"/>
              <i n="[Table_1].[State or Province].&amp;[North Dakota]" c="North Dakota"/>
              <i n="[Table_1].[State or Province].&amp;[Ohio]" c="Ohio"/>
              <i n="[Table_1].[State or Province].&amp;[Oklahoma]" c="Oklahoma"/>
              <i n="[Table_1].[State or Province].&amp;[Oregon]" c="Oregon"/>
              <i n="[Table_1].[State or Province].&amp;[Pennsylvania]" c="Pennsylvania"/>
              <i n="[Table_1].[State or Province].&amp;[Rhode Island]" c="Rhode Island"/>
              <i n="[Table_1].[State or Province].&amp;[South Carolina]" c="South Carolina"/>
              <i n="[Table_1].[State or Province].&amp;[South Dakota]" c="South Dakota"/>
              <i n="[Table_1].[State or Province].&amp;[Tennessee]" c="Tennessee"/>
              <i n="[Table_1].[State or Province].&amp;[Texas]" c="Texas"/>
              <i n="[Table_1].[State or Province].&amp;[Utah]" c="Utah"/>
              <i n="[Table_1].[State or Province].&amp;[Vermont]" c="Vermont"/>
              <i n="[Table_1].[State or Province].&amp;[Virginia]" c="Virginia"/>
              <i n="[Table_1].[State or Province].&amp;[Washington]" c="Washington"/>
              <i n="[Table_1].[State or Province].&amp;[West Virginia]" c="West Virginia"/>
              <i n="[Table_1].[State or Province].&amp;[Wisconsin]" c="Wisconsin"/>
              <i n="[Table_1].[State or Province].&amp;[Wyoming]" c="Wyoming"/>
              <i n="[Table_1].[State or Province].&amp;" c="(blank)" nd="1"/>
            </range>
          </ranges>
        </level>
      </levels>
      <selections count="1">
        <selection n="[Table_1].[State or Province].[All]"/>
      </selections>
    </olap>
  </data>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3" xr10:uid="{7790E1E3-A246-4859-BE54-8BC9D6E8DB2D}" sourceName="Ship Mode">
  <pivotTables>
    <pivotTable tabId="38" name="PivotTable11"/>
    <pivotTable tabId="38" name="PivotTable12"/>
    <pivotTable tabId="38" name="PivotTable15"/>
    <pivotTable tabId="38" name="PivotTable16"/>
    <pivotTable tabId="38" name="PivotTable13"/>
  </pivotTables>
  <data>
    <tabular pivotCacheId="1213304554">
      <items count="4">
        <i x="0" s="1"/>
        <i x="2" s="1"/>
        <i x="1" s="1"/>
        <i x="3" s="1" nd="1"/>
      </items>
    </tabular>
  </data>
  <extLst>
    <x:ext xmlns:x15="http://schemas.microsoft.com/office/spreadsheetml/2010/11/main" uri="{470722E0-AACD-4C17-9CDC-17EF765DBC7E}">
      <x15:slicerCacheHideItemsWithNoData/>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3" xr10:uid="{C4B26744-EC04-4F59-9D4F-0C929E46008C}" sourceName="Region">
  <pivotTables>
    <pivotTable tabId="38" name="PivotTable11"/>
    <pivotTable tabId="38" name="PivotTable12"/>
    <pivotTable tabId="38" name="PivotTable15"/>
    <pivotTable tabId="38" name="PivotTable16"/>
    <pivotTable tabId="38" name="PivotTable13"/>
  </pivotTables>
  <data>
    <tabular pivotCacheId="1213304554">
      <items count="5">
        <i x="1" s="1"/>
        <i x="3" s="1"/>
        <i x="0" s="1"/>
        <i x="2" s="1"/>
        <i x="4" s="1" nd="1"/>
      </items>
    </tabular>
  </data>
  <extLst>
    <x:ext xmlns:x15="http://schemas.microsoft.com/office/spreadsheetml/2010/11/main" uri="{470722E0-AACD-4C17-9CDC-17EF765DBC7E}">
      <x15:slicerCacheHideItemsWithNoData/>
    </x:ext>
  </extLst>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3" xr10:uid="{990D0525-7589-4858-99C7-BC77FADBF8F9}" sourceName="Product Category">
  <pivotTables>
    <pivotTable tabId="38" name="PivotTable11"/>
    <pivotTable tabId="38" name="PivotTable12"/>
    <pivotTable tabId="38" name="PivotTable15"/>
    <pivotTable tabId="38" name="PivotTable16"/>
    <pivotTable tabId="38" name="PivotTable13"/>
  </pivotTables>
  <data>
    <tabular pivotCacheId="1213304554">
      <items count="4">
        <i x="0" s="1"/>
        <i x="2" s="1"/>
        <i x="1" s="1"/>
        <i x="3" s="1"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2" xr10:uid="{5871A6A2-9088-4446-8DFA-D2C6CC3446CA}" sourceName="Order Year">
  <pivotTables>
    <pivotTable tabId="38" name="PivotTable11"/>
    <pivotTable tabId="38" name="PivotTable12"/>
    <pivotTable tabId="38" name="PivotTable15"/>
    <pivotTable tabId="38" name="PivotTable16"/>
    <pivotTable tabId="38" name="PivotTable13"/>
  </pivotTables>
  <data>
    <tabular pivotCacheId="1213304554">
      <items count="7">
        <i x="0" s="1"/>
        <i x="1" s="1"/>
        <i x="2" s="1"/>
        <i x="3" s="1"/>
        <i x="4" s="1"/>
        <i x="5" s="1"/>
        <i x="6" s="1"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3" xr10:uid="{8CB1F859-7092-4A3F-A7F3-47D24C61809E}" sourceName="Quarter">
  <pivotTables>
    <pivotTable tabId="38" name="PivotTable11"/>
    <pivotTable tabId="38" name="PivotTable12"/>
    <pivotTable tabId="38" name="PivotTable15"/>
    <pivotTable tabId="38" name="PivotTable16"/>
    <pivotTable tabId="38" name="PivotTable13"/>
  </pivotTables>
  <data>
    <tabular pivotCacheId="1213304554">
      <items count="2">
        <i x="0" s="1"/>
        <i x="1" s="1"/>
      </items>
    </tabular>
  </data>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2" xr10:uid="{064893F0-EA29-40AF-B6C1-9890AF85FFA4}" sourceName="Order Month">
  <pivotTables>
    <pivotTable tabId="38" name="PivotTable11"/>
    <pivotTable tabId="38" name="PivotTable12"/>
    <pivotTable tabId="38" name="PivotTable15"/>
    <pivotTable tabId="38" name="PivotTable16"/>
    <pivotTable tabId="38" name="PivotTable13"/>
  </pivotTables>
  <data>
    <tabular pivotCacheId="1213304554">
      <items count="7">
        <i x="0" s="1"/>
        <i x="1" s="1"/>
        <i x="2" s="1"/>
        <i x="3" s="1"/>
        <i x="4" s="1"/>
        <i x="5" s="1"/>
        <i x="6" s="1" nd="1"/>
      </items>
    </tabular>
  </data>
  <extLst>
    <x:ext xmlns:x15="http://schemas.microsoft.com/office/spreadsheetml/2010/11/main" uri="{470722E0-AACD-4C17-9CDC-17EF765DBC7E}">
      <x15:slicerCacheHideItemsWithNoData/>
    </x:ext>
  </extLst>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ly_sales3" xr10:uid="{4623F7FF-DC7C-4339-A724-770FD3F73532}" sourceName="Weekly sales">
  <pivotTables>
    <pivotTable tabId="38" name="PivotTable11"/>
    <pivotTable tabId="38" name="PivotTable12"/>
    <pivotTable tabId="38" name="PivotTable15"/>
    <pivotTable tabId="38" name="PivotTable16"/>
    <pivotTable tabId="38" name="PivotTable13"/>
  </pivotTables>
  <data>
    <tabular pivotCacheId="1213304554">
      <items count="28">
        <i x="0" s="1"/>
        <i x="1" s="1"/>
        <i x="2" s="1"/>
        <i x="3" s="1"/>
        <i x="4" s="1"/>
        <i x="5" s="1"/>
        <i x="6" s="1"/>
        <i x="7" s="1"/>
        <i x="8" s="1"/>
        <i x="9" s="1"/>
        <i x="10" s="1"/>
        <i x="11" s="1"/>
        <i x="12" s="1"/>
        <i x="13" s="1"/>
        <i x="14" s="1"/>
        <i x="15" s="1"/>
        <i x="16" s="1"/>
        <i x="17" s="1"/>
        <i x="18" s="1"/>
        <i x="19" s="1"/>
        <i x="20" s="1"/>
        <i x="21" s="1"/>
        <i x="22" s="1"/>
        <i x="23" s="1"/>
        <i x="24" s="1"/>
        <i x="25" s="1"/>
        <i x="26" s="1"/>
        <i x="27" s="1" nd="1"/>
      </items>
    </tabular>
  </data>
  <extLst>
    <x:ext xmlns:x15="http://schemas.microsoft.com/office/spreadsheetml/2010/11/main" uri="{470722E0-AACD-4C17-9CDC-17EF765DBC7E}">
      <x15:slicerCacheHideItemsWithNoData/>
    </x:ext>
  </extLst>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_Date2" xr10:uid="{AB6AD42F-F0D7-45A7-B049-B5EA214BB880}" sourceName="O-Date">
  <pivotTables>
    <pivotTable tabId="38" name="PivotTable11"/>
    <pivotTable tabId="38" name="PivotTable12"/>
    <pivotTable tabId="38" name="PivotTable15"/>
    <pivotTable tabId="38" name="PivotTable16"/>
    <pivotTable tabId="38" name="PivotTable13"/>
  </pivotTables>
  <data>
    <tabular pivotCacheId="1213304554">
      <items count="180">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nd="1"/>
      </items>
    </tabular>
  </data>
  <extLst>
    <x:ext xmlns:x15="http://schemas.microsoft.com/office/spreadsheetml/2010/11/main" uri="{470722E0-AACD-4C17-9CDC-17EF765DBC7E}">
      <x15:slicerCacheHideItemsWithNoData/>
    </x:ext>
  </extLst>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3" xr10:uid="{674F51A7-D804-4908-9E5E-5F43F13B15B2}" sourceName="Order Priority">
  <pivotTables>
    <pivotTable tabId="38" name="PivotTable11"/>
    <pivotTable tabId="38" name="PivotTable12"/>
    <pivotTable tabId="38" name="PivotTable15"/>
    <pivotTable tabId="38" name="PivotTable16"/>
    <pivotTable tabId="38" name="PivotTable13"/>
  </pivotTables>
  <data>
    <tabular pivotCacheId="1213304554">
      <items count="6">
        <i x="0" s="1"/>
        <i x="1" s="1"/>
        <i x="2" s="1"/>
        <i x="4" s="1"/>
        <i x="3" s="1"/>
        <i x="5" s="1" nd="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4" xr10:uid="{E6FE1037-3BAE-4202-A7A7-127F51A50416}" sourceName="Manager">
  <pivotTables>
    <pivotTable tabId="41" name="PivotTable14"/>
    <pivotTable tabId="41" name="PivotTable15"/>
    <pivotTable tabId="41" name="PivotTable16"/>
    <pivotTable tabId="41" name="PivotTable17"/>
    <pivotTable tabId="41" name="PivotTable18"/>
    <pivotTable tabId="41" name="PivotTable19"/>
    <pivotTable tabId="41" name="PivotTable22"/>
    <pivotTable tabId="41" name="PivotTable23"/>
  </pivotTables>
  <data>
    <tabular pivotCacheId="1213304554">
      <items count="5">
        <i x="1" s="1"/>
        <i x="3" s="1"/>
        <i x="0" s="1"/>
        <i x="2" s="1"/>
        <i x="4" s="1" nd="1"/>
      </items>
    </tabular>
  </data>
  <extLst>
    <x:ext xmlns:x15="http://schemas.microsoft.com/office/spreadsheetml/2010/11/main" uri="{470722E0-AACD-4C17-9CDC-17EF765DBC7E}">
      <x15:slicerCacheHideItemsWithNoData/>
    </x:ext>
  </extLst>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4" xr10:uid="{A0E92043-2E56-4626-A24A-9E64225B3CDD}" sourceName="Customer Segment">
  <pivotTables>
    <pivotTable tabId="41" name="PivotTable14"/>
    <pivotTable tabId="41" name="PivotTable15"/>
    <pivotTable tabId="41" name="PivotTable16"/>
    <pivotTable tabId="41" name="PivotTable17"/>
    <pivotTable tabId="41" name="PivotTable18"/>
    <pivotTable tabId="41" name="PivotTable19"/>
    <pivotTable tabId="41" name="PivotTable22"/>
    <pivotTable tabId="41" name="PivotTable23"/>
  </pivotTables>
  <data>
    <tabular pivotCacheId="1213304554">
      <items count="5">
        <i x="1" s="1"/>
        <i x="3" s="1"/>
        <i x="2" s="1"/>
        <i x="0" s="1"/>
        <i x="4" s="1" nd="1"/>
      </items>
    </tabular>
  </data>
  <extLst>
    <x:ext xmlns:x15="http://schemas.microsoft.com/office/spreadsheetml/2010/11/main" uri="{470722E0-AACD-4C17-9CDC-17EF765DBC7E}">
      <x15:slicerCacheHideItemsWithNoData/>
    </x:ext>
  </extLst>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4" xr10:uid="{CD2037FE-E843-400E-82D8-C2E2A8EBFD63}" sourceName="Order Priority">
  <pivotTables>
    <pivotTable tabId="41" name="PivotTable14"/>
    <pivotTable tabId="41" name="PivotTable15"/>
    <pivotTable tabId="41" name="PivotTable16"/>
    <pivotTable tabId="41" name="PivotTable17"/>
    <pivotTable tabId="41" name="PivotTable18"/>
    <pivotTable tabId="41" name="PivotTable19"/>
    <pivotTable tabId="41" name="PivotTable22"/>
    <pivotTable tabId="41" name="PivotTable23"/>
  </pivotTables>
  <data>
    <tabular pivotCacheId="1213304554">
      <items count="6">
        <i x="0" s="1"/>
        <i x="1" s="1"/>
        <i x="2" s="1"/>
        <i x="4" s="1"/>
        <i x="3" s="1"/>
        <i x="5" s="1" nd="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4" xr10:uid="{07FF5F96-67AD-4A1B-BA8E-C937ED6368E9}" sourceName="Ship Mode">
  <pivotTables>
    <pivotTable tabId="41" name="PivotTable14"/>
    <pivotTable tabId="41" name="PivotTable15"/>
    <pivotTable tabId="41" name="PivotTable16"/>
    <pivotTable tabId="41" name="PivotTable17"/>
    <pivotTable tabId="41" name="PivotTable18"/>
    <pivotTable tabId="41" name="PivotTable19"/>
    <pivotTable tabId="41" name="PivotTable22"/>
    <pivotTable tabId="41" name="PivotTable23"/>
  </pivotTables>
  <data>
    <tabular pivotCacheId="1213304554">
      <items count="4">
        <i x="0" s="1"/>
        <i x="2" s="1"/>
        <i x="1" s="1"/>
        <i x="3"/>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4" xr10:uid="{BF5FCE25-1D12-436A-A147-996882958B07}" sourceName="Product Category">
  <pivotTables>
    <pivotTable tabId="41" name="PivotTable14"/>
  </pivotTables>
  <data>
    <tabular pivotCacheId="1213304554">
      <items count="4">
        <i x="0" s="1"/>
        <i x="2" s="1"/>
        <i x="1" s="1"/>
        <i x="3" s="1" nd="1"/>
      </items>
    </tabular>
  </data>
  <extLst>
    <x:ext xmlns:x15="http://schemas.microsoft.com/office/spreadsheetml/2010/11/main" uri="{470722E0-AACD-4C17-9CDC-17EF765DBC7E}">
      <x15:slicerCacheHideItemsWithNoData/>
    </x:ext>
  </extLst>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3" xr10:uid="{9F653C0B-11D8-4028-B24A-D37346482FE9}" sourceName="Order Year">
  <pivotTables>
    <pivotTable tabId="41" name="PivotTable15"/>
    <pivotTable tabId="41" name="PivotTable14"/>
    <pivotTable tabId="41" name="PivotTable16"/>
    <pivotTable tabId="41" name="PivotTable17"/>
    <pivotTable tabId="41" name="PivotTable18"/>
    <pivotTable tabId="41" name="PivotTable19"/>
    <pivotTable tabId="41" name="PivotTable22"/>
    <pivotTable tabId="41" name="PivotTable23"/>
  </pivotTables>
  <data>
    <tabular pivotCacheId="1213304554">
      <items count="7">
        <i x="0" s="1"/>
        <i x="1" s="1"/>
        <i x="2" s="1"/>
        <i x="3" s="1"/>
        <i x="4" s="1"/>
        <i x="5" s="1"/>
        <i x="6" s="1" nd="1"/>
      </items>
    </tabular>
  </data>
  <extLst>
    <x:ext xmlns:x15="http://schemas.microsoft.com/office/spreadsheetml/2010/11/main" uri="{470722E0-AACD-4C17-9CDC-17EF765DBC7E}">
      <x15:slicerCacheHideItemsWithNoData/>
    </x:ext>
  </extLst>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4" xr10:uid="{92EE70A2-D7C7-4B5A-BFF2-B0CEB4B44394}" sourceName="Quarter">
  <pivotTables>
    <pivotTable tabId="41" name="PivotTable15"/>
    <pivotTable tabId="41" name="PivotTable14"/>
    <pivotTable tabId="41" name="PivotTable16"/>
    <pivotTable tabId="41" name="PivotTable17"/>
    <pivotTable tabId="41" name="PivotTable18"/>
    <pivotTable tabId="41" name="PivotTable19"/>
    <pivotTable tabId="41" name="PivotTable22"/>
    <pivotTable tabId="41" name="PivotTable23"/>
  </pivotTables>
  <data>
    <tabular pivotCacheId="1213304554">
      <items count="2">
        <i x="0" s="1"/>
        <i x="1" s="1"/>
      </items>
    </tabular>
  </data>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3" xr10:uid="{1067FD63-C492-413B-8F1B-7E88BD584C13}" sourceName="Order Month">
  <pivotTables>
    <pivotTable tabId="41" name="PivotTable15"/>
    <pivotTable tabId="41" name="PivotTable14"/>
    <pivotTable tabId="41" name="PivotTable16"/>
    <pivotTable tabId="41" name="PivotTable17"/>
    <pivotTable tabId="41" name="PivotTable18"/>
    <pivotTable tabId="41" name="PivotTable19"/>
    <pivotTable tabId="41" name="PivotTable22"/>
    <pivotTable tabId="41" name="PivotTable23"/>
  </pivotTables>
  <data>
    <tabular pivotCacheId="1213304554">
      <items count="7">
        <i x="0" s="1"/>
        <i x="1" s="1"/>
        <i x="2" s="1"/>
        <i x="3" s="1"/>
        <i x="4" s="1"/>
        <i x="5" s="1"/>
        <i x="6" s="1" nd="1"/>
      </items>
    </tabular>
  </data>
  <extLst>
    <x:ext xmlns:x15="http://schemas.microsoft.com/office/spreadsheetml/2010/11/main" uri="{470722E0-AACD-4C17-9CDC-17EF765DBC7E}">
      <x15:slicerCacheHideItemsWithNoData/>
    </x:ext>
  </extLst>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ly_sales4" xr10:uid="{ADD0CAD1-8213-4ADA-8B31-0659152D08CD}" sourceName="Weekly sales">
  <pivotTables>
    <pivotTable tabId="41" name="PivotTable15"/>
    <pivotTable tabId="41" name="PivotTable14"/>
    <pivotTable tabId="41" name="PivotTable16"/>
    <pivotTable tabId="41" name="PivotTable17"/>
    <pivotTable tabId="41" name="PivotTable18"/>
    <pivotTable tabId="41" name="PivotTable19"/>
    <pivotTable tabId="41" name="PivotTable22"/>
    <pivotTable tabId="41" name="PivotTable23"/>
  </pivotTables>
  <data>
    <tabular pivotCacheId="1213304554">
      <items count="28">
        <i x="0" s="1"/>
        <i x="1" s="1"/>
        <i x="2" s="1"/>
        <i x="3" s="1"/>
        <i x="4" s="1"/>
        <i x="5" s="1"/>
        <i x="6" s="1"/>
        <i x="7" s="1"/>
        <i x="8" s="1"/>
        <i x="9" s="1"/>
        <i x="10" s="1"/>
        <i x="11" s="1"/>
        <i x="12" s="1"/>
        <i x="13" s="1"/>
        <i x="14" s="1"/>
        <i x="15" s="1"/>
        <i x="16" s="1"/>
        <i x="17" s="1"/>
        <i x="18" s="1"/>
        <i x="19" s="1"/>
        <i x="20" s="1"/>
        <i x="21" s="1"/>
        <i x="22" s="1"/>
        <i x="23" s="1"/>
        <i x="24" s="1"/>
        <i x="25" s="1"/>
        <i x="26" s="1"/>
        <i x="27" s="1" nd="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_Date3" xr10:uid="{500C353C-E9CC-4055-840C-AE6DDE47FD57}" sourceName="O-Date">
  <pivotTables>
    <pivotTable tabId="41" name="PivotTable15"/>
    <pivotTable tabId="41" name="PivotTable14"/>
    <pivotTable tabId="41" name="PivotTable16"/>
    <pivotTable tabId="41" name="PivotTable17"/>
    <pivotTable tabId="41" name="PivotTable18"/>
    <pivotTable tabId="41" name="PivotTable19"/>
    <pivotTable tabId="41" name="PivotTable22"/>
    <pivotTable tabId="41" name="PivotTable23"/>
  </pivotTables>
  <data>
    <tabular pivotCacheId="1213304554">
      <items count="180">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nd="1"/>
      </items>
    </tabular>
  </data>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4" xr10:uid="{3B93ACFD-1F21-487C-BB9C-02CB26D849B0}" sourceName="Region">
  <pivotTables>
    <pivotTable tabId="41" name="PivotTable14"/>
  </pivotTables>
  <data>
    <tabular pivotCacheId="1213304554">
      <items count="5">
        <i x="1" s="1"/>
        <i x="3" s="1"/>
        <i x="0" s="1"/>
        <i x="2" s="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Month 1" xr10:uid="{712AC2D2-34F8-4CEC-8030-2C6CA9AF1A1F}" cache="Slicer_Order_Month" caption="Month" columnCount="3" style="SlicerStyleLight1 3" rowHeight="209550"/>
  <slicer name="Order Month 2" xr10:uid="{5BA09380-2C1B-4EF6-9FE2-D2BD07B2BDAB}" cache="Slicer_Order_Month" caption="Month" columnCount="6" showCaption="0" style="SlicerStyleLight1 3" rowHeight="209550"/>
  <slicer name="Quarter 1" xr10:uid="{DC8BC135-6E3F-418F-AA5F-CE99664F1AB1}" cache="Slicer_Quarter" caption="Quarter" columnCount="2" style="SlicerStyleLight1 3" rowHeight="209550"/>
  <slicer name="Manager 1" xr10:uid="{09403699-A1A7-47FA-8697-8352D86DDB3F}" cache="Slicer_Manager" caption="Manager" style="SlicerStyleLight1 3" rowHeight="216000"/>
  <slicer name="O-Date 1" xr10:uid="{AC586D33-5B2B-4D74-8E66-73854E383D7A}" cache="Slicer_O_Date" caption="Date" columnCount="7" style="SlicerStyleLight1 3" rowHeight="180000"/>
  <slicer name="Order Year 1" xr10:uid="{206D9E6E-0A5F-4052-BEEA-9A1243BAD9CE}" cache="Slicer_Order_Year" caption="Year" style="SlicerStyleLight1 3" rowHeight="180000"/>
  <slicer name="Weekly sales 1" xr10:uid="{0E3018EA-044C-4696-B19F-B9BF9AFFA27C}" cache="Slicer_Weekly_sales" caption="Week" columnCount="4" style="SlicerStyleLight1 3" rowHeight="209550"/>
  <slicer name="Region 1" xr10:uid="{D32CA9B1-CFE7-4A46-9211-80721864E721}" cache="Slicer_Region" caption="Region" columnCount="4" style="SlicerStyleLight1 3" rowHeight="252000"/>
  <slicer name="Product Category 1" xr10:uid="{3779048F-6728-4D1D-BB1E-0E3264B75E17}" cache="Slicer_Product_Category" caption="Product Category" columnCount="3" showCaption="0" style="SlicerStyleLight1 3" rowHeight="209550"/>
  <slicer name="Ship Mode 1" xr10:uid="{DAD88C4A-F23B-46AB-9CD5-E1A1013FF0FB}" cache="Slicer_Ship_Mode" caption="Ship Mode" style="SlicerStyleLight1 3" rowHeight="360000"/>
  <slicer name="Customer Segment 1" xr10:uid="{FF66A659-8FC9-43E9-AD85-4595499156D8}" cache="Slicer_Customer_Segment" caption="Customer Segment" style="SlicerStyleLight1 3" rowHeight="209550"/>
  <slicer name="Order Priority 1" xr10:uid="{BD52D8FF-9E56-483A-9225-3C581D6E108F}" cache="Slicer_Order_Priority1" caption="Order Priority" style="SlicerStyleLight1 3"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2" xr10:uid="{19F013D4-737E-4F4B-966C-11B06A3550AE}" cache="Slicer_Order_Year" caption="Year" style="SlicerStyleLight1 3" rowHeight="180000"/>
  <slicer name="Product Category 2" xr10:uid="{E3D1BDFF-303C-407B-8F17-E942FAC021D8}" cache="Slicer_Product_Category1" caption="Product Category" columnCount="3" level="1" style="PURPLE" rowHeight="209550"/>
  <slicer name="Manager 3" xr10:uid="{F61B77B2-2806-46DC-B041-F9B6C9235A2B}" cache="Slicer_Manager1" caption="Manager" level="1" style="SlicerStyleLight1 3" rowHeight="209550"/>
  <slicer name="Customer Segment 3" xr10:uid="{98B88CAD-E03E-4407-99A1-D1C603A78BC2}" cache="Slicer_Customer_Segment1" caption="Customer Segment" level="1" style="SlicerStyleLight1 3" rowHeight="209550"/>
  <slicer name="Ship Mode 2" xr10:uid="{088B006D-0D01-41B0-8445-D1D869A306D7}" cache="Slicer_Ship_Mode1" caption="Ship Mode" columnCount="3" showCaption="0" level="1" style="SlicerStyleLight1 3" rowHeight="209550"/>
  <slicer name="Region 2" xr10:uid="{2C08C392-8A6E-4B61-A7E7-7A04DDEBC468}" cache="Slicer_Region1" caption="Region" columnCount="4" level="1" style="SlicerStyleLight1 3" rowHeight="209550"/>
  <slicer name="Quarter 5" xr10:uid="{1CE318FE-9FA3-4ECD-943A-857B0B8F686B}" cache="Slicer_Quarter1" caption="Quarter" columnCount="2" level="1" style="SlicerStyleLight1 3" rowHeight="209550"/>
  <slicer name="Order Month (Month)" xr10:uid="{F49B0298-C7C4-4B27-AA5F-021AC0C67FD6}" cache="Slicer_Order_Month__Month" caption="Order Month (Month)" columnCount="3" level="1" style="SlicerStyleLight1 3" rowHeight="209550"/>
  <slicer name="Weekly sales 5" xr10:uid="{C369A45E-12B4-4179-9008-C18F4E1EE698}" cache="Slicer_Weekly_sales1" caption="Weekly sales" columnCount="4" level="1" style="SlicerStyleLight1 3" rowHeight="209550"/>
  <slicer name="Order Date" xr10:uid="{BF153790-E8B2-4ECA-A05E-6E8F0750141E}" cache="Slicer_Order_Date" caption="Order Date" columnCount="2" level="1" style="SlicerStyleLight1 3" rowHeight="209550"/>
  <slicer name="Order Priority 2" xr10:uid="{FC355048-4C5A-4A3A-A92D-C08D6D58C1D9}" cache="Slicer_Order_Priority2" caption="Order Priority" level="1" style="SlicerStyleLight1 3" rowHeight="209550"/>
  <slicer name="State or Province 2" xr10:uid="{18F3DCD9-CCE5-482B-9442-FC96E9803738}" cache="Slicer_State_or_Province2" caption="State or Province" level="1" style="SlicerStyleLight1 3"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2" xr10:uid="{88F55CE0-64E4-4916-8109-DF0C333EEF73}" cache="Slicer_Manager2" caption="Manager" style="SlicerStyleLight1 3" rowHeight="209550"/>
  <slicer name="Ship Mode 4" xr10:uid="{FA207361-47AB-49B5-A786-E01C2E7E6D97}" cache="Slicer_Ship_Mode2" caption="Ship Mode" columnCount="3" style="SlicerStyleLight1 3" rowHeight="209550"/>
  <slicer name="Order Priority" xr10:uid="{E6C4B000-E6D6-4255-8848-E6C1AA452D70}" cache="Slicer_Order_Priority" caption="Order Priority" columnCount="5" style="SlicerStyleLight1 3" rowHeight="209550"/>
  <slicer name="Customer Segment 2" xr10:uid="{60C599C5-C550-4787-9BBC-6F5626D251CB}" cache="Slicer_Customer_Segment2" caption="Customer Segment" style="SlicerStyleLight6 2" rowHeight="252000"/>
  <slicer name="Product Category 3" xr10:uid="{53BA9A7C-2B06-4627-A452-8C1725769DD4}" cache="Slicer_Product_Category2" caption="Product Category" columnCount="3" style="SlicerStyleLight1 3" rowHeight="209550"/>
  <slicer name="Year " xr10:uid="{7E852864-E06E-4621-AFB7-46A18308D5EC}" cache="Slicer_Order_Year1" caption="Year" style="SlicerStyleLight1 3" rowHeight="209550"/>
  <slicer name="Region 3" xr10:uid="{86F2028E-9E6E-4D23-B3BC-F824FDE158AF}" cache="Slicer_Region2" caption="Region" columnCount="4" style="SlicerStyleLight1 3" rowHeight="209550"/>
  <slicer name="Quarter 2" xr10:uid="{78802615-8B72-4B7F-BC6E-0CD3F3E20300}" cache="Slicer_Quarter2" caption="Quarter" columnCount="2" style="SlicerStyleLight1 3" rowHeight="209550"/>
  <slicer name="Order Month 3" xr10:uid="{6344A9F6-754D-4644-B14F-1BAA7EEC53A3}" cache="Slicer_Order_Month1" caption="Month" columnCount="3" style="SlicerStyleLight1 3" rowHeight="209550"/>
  <slicer name="O-Date 2" xr10:uid="{CE626B75-77BF-44D1-8A85-5BA076C249BE}" cache="Slicer_O_Date1" caption="O-Date" columnCount="7" style="SlicerStyleLight1 3" rowHeight="209550"/>
  <slicer name="Weekly sales 2" xr10:uid="{F853124A-FE76-4E0C-AE8F-2A64F752773C}" cache="Slicer_Weekly_sales2" caption="Week" columnCount="4" style="SlicerStyleLight1 3" rowHeight="209550"/>
  <slicer name="State or Province" xr10:uid="{0B0FB441-D039-4AA5-B14B-C5D1ACB589E7}" cache="Slicer_State_or_Province1" caption="State or Province" columnCount="2" style="SlicerStyleLight1 3" rowHeight="2095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or Province 1" xr10:uid="{0B79E372-A10E-4BC3-BAE4-1B779F1F1E95}" cache="Slicer_State_or_Province" caption="State or Province" style="SlicerStyleLight2 2" rowHeight="180000"/>
  <slicer name="Manager 4" xr10:uid="{5913B2BE-AA6B-425F-B991-8C2E06114380}" cache="Slicer_Manager3" caption="Manager" style="SlicerStyleLight1 3" rowHeight="209550"/>
  <slicer name="Customer Segment 4" xr10:uid="{775A8AF2-9BFD-4B6A-AB87-F9DAC99D22D8}" cache="Slicer_Customer_Segment3" caption="Customer Segment" style="SlicerStyleLight1 3" rowHeight="209550"/>
  <slicer name="Ship Mode 3" xr10:uid="{9C220265-C35A-4FF8-B22A-B608E5B9C38A}" cache="Slicer_Ship_Mode3" caption="Ship Mode" columnCount="3" style="SlicerStyleLight1 3" rowHeight="209550"/>
  <slicer name="Region 4" xr10:uid="{A31CB10D-0167-47BA-A64B-C5A386CC6DB1}" cache="Slicer_Region3" caption="Region" columnCount="4" style="SlicerStyleLight2 2 2" rowHeight="360000"/>
  <slicer name="Product Category 4" xr10:uid="{5EC115DE-0513-4C6E-84CA-BC109C837829}" cache="Slicer_Product_Category3" caption="Product Category" columnCount="3" style="SlicerStyleLight1 3" rowHeight="209550"/>
  <slicer name="Order Year 3" xr10:uid="{57DD1C98-67E4-4671-8D44-989C48DFA231}" cache="Slicer_Order_Year2" caption="Year" style="SlicerStyleLight1 3" rowHeight="360000"/>
  <slicer name="Quarter 3" xr10:uid="{8BE40F5F-77A4-4D2F-B59E-DC3FDC96AAC6}" cache="Slicer_Quarter3" caption="Quarter" columnCount="2" style="SlicerStyleLight1 3" rowHeight="360000"/>
  <slicer name="Order Month 4" xr10:uid="{E1C62D7D-B0F9-4540-80C0-D06C93CAFF09}" cache="Slicer_Order_Month2" caption="Month" columnCount="3" style="SlicerStyleLight1 3" rowHeight="360000"/>
  <slicer name="Weekly sales 3" xr10:uid="{5A35CFA1-EDB8-4DBF-BF74-65FFCD20EFF7}" cache="Slicer_Weekly_sales3" caption="Week" columnCount="4" style="SlicerStyleLight1 3" rowHeight="360000"/>
  <slicer name="O-Date 3" xr10:uid="{D2941688-AF58-4C00-9145-1AC05802C282}" cache="Slicer_O_Date2" caption="Date" columnCount="7" style="SlicerStyleLight1 3" rowHeight="360000"/>
  <slicer name="Order Priority 3" xr10:uid="{45DD0AE1-CB1B-4E94-B6A0-9B43537036EE}" cache="Slicer_Order_Priority3" caption="Order Priority" columnCount="2" style="SlicerStyleLight1 3" rowHeight="2095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5" xr10:uid="{84BEA3C8-3442-4996-A719-F5E9450BB2AE}" cache="Slicer_Manager4" caption="Manager" style="SlicerStyleLight1 3" rowHeight="209550"/>
  <slicer name="Customer Segment 5" xr10:uid="{D00F9880-7EFB-45F2-8394-679D0CBD580D}" cache="Slicer_Customer_Segment4" caption="Customer Segment" style="SlicerStyleLight1 3" rowHeight="209550"/>
  <slicer name="Order Priority 4" xr10:uid="{5E6405AE-FBE7-4170-972B-3831C8445A41}" cache="Slicer_Order_Priority4" caption="Order Priority" columnCount="5" style="SlicerStyleLight1 3" rowHeight="209550"/>
  <slicer name="Ship Mode 5" xr10:uid="{7DC6135A-F3B5-4F9F-85F0-2F02EE55E069}" cache="Slicer_Ship_Mode4" caption="Ship Mode" columnCount="3" style="SlicerStyleLight6 2" rowHeight="209550"/>
  <slicer name="Product Category 5" xr10:uid="{2D27E0CA-DC33-4F1E-A2C8-744254EE9712}" cache="Slicer_Product_Category4" caption="Product Category" columnCount="3" style="SlicerStyleLight1 3" rowHeight="209550"/>
  <slicer name="Order Year 4" xr10:uid="{02C9FA54-AA7C-4FEC-96D2-0A33CAB14572}" cache="Slicer_Order_Year3" caption="Year" style="SlicerStyleLight1 3" rowHeight="209550"/>
  <slicer name="Quarter 4" xr10:uid="{29DCFE2D-BACA-45C7-919F-E6DF89BB5E26}" cache="Slicer_Quarter4" caption="Quarter" columnCount="2" style="SlicerStyleLight1 3" rowHeight="209550"/>
  <slicer name="Order Month 5" xr10:uid="{2E37991E-737B-4C56-BA40-1B83C535D521}" cache="Slicer_Order_Month3" caption="Month" columnCount="3" style="SlicerStyleLight1 3" rowHeight="209550"/>
  <slicer name="Weekly sales 4" xr10:uid="{44048AE5-2033-435B-B167-945311B5CEEA}" cache="Slicer_Weekly_sales4" caption="Weekly sales" columnCount="4" style="SlicerStyleLight1 3" rowHeight="209550"/>
  <slicer name="O-Date 4" xr10:uid="{0E8AB58C-E9C5-4960-8AD0-5CC8028F8D02}" cache="Slicer_O_Date3" caption="Date" columnCount="7" style="SlicerStyleLight1 3" rowHeight="209550"/>
  <slicer name="Region 5" xr10:uid="{C8E79971-56E0-4DAB-8329-08D5222F8B83}" cache="Slicer_Region4" caption="Region" columnCount="4" style="SlicerStyleLight1 3" rowHeight="2095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Month" xr10:uid="{444CB0B9-74D8-4396-A036-A9F9E2E06D51}" cache="Slicer_Order_Month" caption="Order Month" columnCount="6" rowHeight="209550"/>
  <slicer name="Quarter" xr10:uid="{484D9CDE-AC52-45ED-9CA7-D76B535730E2}" cache="Slicer_Quarter" caption="Quarter" columnCount="2" showCaption="0" rowHeight="2095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8A43F1A2-D47B-4942-BB0D-3A005038862D}" cache="Slicer_Manager" caption="Manager" style="SlicerStyleLight6 2" rowHeight="209550"/>
  <slicer name="O-Date" xr10:uid="{1951C124-F671-4F59-840E-C24DFC678289}" cache="Slicer_O_Date" caption="O-Date" columnCount="7" rowHeight="180000"/>
  <slicer name="Order Year" xr10:uid="{01BF1479-FE68-4995-921B-706318A53401}" cache="Slicer_Order_Year" caption="Order Year" style="SlicerStyleLight6 2" rowHeight="180000"/>
  <slicer name="Weekly sales" xr10:uid="{9104925E-DBCD-41FF-8777-ECEC95C51D5F}" cache="Slicer_Weekly_sales" caption="Weekly sales" columnCount="4" rowHeight="209550"/>
  <slicer name="Region" xr10:uid="{01F24BDD-DA7E-4DCE-9DB7-628DB264583C}" cache="Slicer_Region" caption="Region" columnCount="2" rowHeight="209550"/>
  <slicer name="Product Category" xr10:uid="{72CBF437-36B6-4B6E-9331-3211658CB513}" cache="Slicer_Product_Category" caption="Product Category" rowHeight="209550"/>
  <slicer name="Ship Mode" xr10:uid="{E8CF3771-F740-4D9C-A249-D401D9971439}" cache="Slicer_Ship_Mode" caption="Ship Mode" rowHeight="209550"/>
  <slicer name="Customer Segment" xr10:uid="{D4CB8D17-15AB-49CE-8974-80B234B3B329}" cache="Slicer_Customer_Segment" caption="Customer Segment"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P1939" totalsRowCount="1" headerRowDxfId="276" headerRowCellStyle="Style 1">
  <autoFilter ref="A1:AP1938" xr:uid="{00000000-000C-0000-FFFF-FFFF00000000}"/>
  <tableColumns count="42">
    <tableColumn id="1" xr3:uid="{00000000-0010-0000-0000-000001000000}" name="Customer ID" dataDxfId="275" totalsRowDxfId="274"/>
    <tableColumn id="2" xr3:uid="{00000000-0010-0000-0000-000002000000}" name="Customer Name" dataDxfId="273" totalsRowDxfId="272"/>
    <tableColumn id="3" xr3:uid="{00000000-0010-0000-0000-000003000000}" name="Order Priority" dataDxfId="271" totalsRowDxfId="270"/>
    <tableColumn id="4" xr3:uid="{00000000-0010-0000-0000-000004000000}" name="Discount" dataDxfId="269" totalsRowDxfId="268"/>
    <tableColumn id="5" xr3:uid="{00000000-0010-0000-0000-000005000000}" name="Unit Price" dataDxfId="267" totalsRowDxfId="266"/>
    <tableColumn id="6" xr3:uid="{00000000-0010-0000-0000-000006000000}" name="Shipping Cost" dataDxfId="265" totalsRowDxfId="264"/>
    <tableColumn id="7" xr3:uid="{00000000-0010-0000-0000-000007000000}" name="Ship Mode" dataDxfId="263" totalsRowDxfId="262"/>
    <tableColumn id="8" xr3:uid="{00000000-0010-0000-0000-000008000000}" name="Customer Segment" dataDxfId="261" totalsRowDxfId="260"/>
    <tableColumn id="9" xr3:uid="{00000000-0010-0000-0000-000009000000}" name="Product Category" dataDxfId="259" totalsRowDxfId="258"/>
    <tableColumn id="10" xr3:uid="{00000000-0010-0000-0000-00000A000000}" name="Product Sub-Category" totalsRowFunction="custom" dataDxfId="257" totalsRowDxfId="256">
      <totalsRowFormula>COUNT('DataCleaning and Transformation'!$J$2:$J$1938)</totalsRowFormula>
    </tableColumn>
    <tableColumn id="11" xr3:uid="{00000000-0010-0000-0000-00000B000000}" name="Product Container" dataDxfId="255" totalsRowDxfId="254"/>
    <tableColumn id="12" xr3:uid="{00000000-0010-0000-0000-00000C000000}" name="Product Name" dataDxfId="253" totalsRowDxfId="252"/>
    <tableColumn id="13" xr3:uid="{00000000-0010-0000-0000-00000D000000}" name="Product Base Margin" dataDxfId="251" totalsRowDxfId="250"/>
    <tableColumn id="14" xr3:uid="{00000000-0010-0000-0000-00000E000000}" name="Country" dataDxfId="249" totalsRowDxfId="248"/>
    <tableColumn id="15" xr3:uid="{00000000-0010-0000-0000-00000F000000}" name="Region" dataDxfId="247" totalsRowDxfId="246"/>
    <tableColumn id="16" xr3:uid="{00000000-0010-0000-0000-000010000000}" name="State or Province" dataDxfId="245" totalsRowDxfId="244"/>
    <tableColumn id="17" xr3:uid="{00000000-0010-0000-0000-000011000000}" name="City" dataDxfId="243" totalsRowDxfId="242"/>
    <tableColumn id="18" xr3:uid="{00000000-0010-0000-0000-000012000000}" name="Postal Code" dataDxfId="241" totalsRowDxfId="240"/>
    <tableColumn id="19" xr3:uid="{00000000-0010-0000-0000-000013000000}" name="Order Date" dataDxfId="239" totalsRowDxfId="238"/>
    <tableColumn id="32" xr3:uid="{25F2E863-946B-4571-819D-67EDCAA91467}" name="Order Year" dataDxfId="237" totalsRowDxfId="236">
      <calculatedColumnFormula>EOMONTH(Table_1[[#This Row],[Order Date]],0)</calculatedColumnFormula>
    </tableColumn>
    <tableColumn id="31" xr3:uid="{53B0BF99-C4D1-4BBF-8BCC-2973F574FBE5}" name="Order Month" dataDxfId="235" totalsRowDxfId="234">
      <calculatedColumnFormula>EOMONTH(Table_1[[#This Row],[Order Date]],0)</calculatedColumnFormula>
    </tableColumn>
    <tableColumn id="30" xr3:uid="{4A517BD9-61A2-4E6E-8907-A9AD684AD334}" name="O-Date" dataDxfId="233" totalsRowDxfId="232"/>
    <tableColumn id="20" xr3:uid="{00000000-0010-0000-0000-000014000000}" name="Ship date" dataDxfId="231" totalsRowDxfId="230"/>
    <tableColumn id="35" xr3:uid="{4D81F39D-6720-4864-83E6-0F4CC4489C8F}" name="Shipping years" dataDxfId="229" totalsRowDxfId="228"/>
    <tableColumn id="34" xr3:uid="{B19DB5A1-8A58-4E90-9615-66DEC181B1AE}" name="Shipping months" dataDxfId="227" totalsRowDxfId="226"/>
    <tableColumn id="33" xr3:uid="{4B327ED1-3619-467C-A738-350FAE87A2AE}" name="Shipping date" dataDxfId="225" totalsRowDxfId="224"/>
    <tableColumn id="21" xr3:uid="{00000000-0010-0000-0000-000015000000}" name="Profit" totalsRowFunction="custom" dataDxfId="223" totalsRowDxfId="222">
      <totalsRowFormula>SUM('DataCleaning and Transformation'!$AA$2:$AA$1938)</totalsRowFormula>
    </tableColumn>
    <tableColumn id="22" xr3:uid="{00000000-0010-0000-0000-000016000000}" name="Quantity ordered new" dataDxfId="221" totalsRowDxfId="220"/>
    <tableColumn id="23" xr3:uid="{00000000-0010-0000-0000-000017000000}" name="Sales" dataDxfId="219" totalsRowDxfId="218"/>
    <tableColumn id="24" xr3:uid="{00000000-0010-0000-0000-000018000000}" name="Order ID" dataDxfId="217" totalsRowDxfId="216"/>
    <tableColumn id="25" xr3:uid="{00000000-0010-0000-0000-000019000000}" name="Total" dataDxfId="215" totalsRowDxfId="214"/>
    <tableColumn id="26" xr3:uid="{00000000-0010-0000-0000-00001A000000}" name="Manager" dataDxfId="213" totalsRowDxfId="212">
      <calculatedColumnFormula>_xlfn.IFS('DataCleaning and Transformation'!$O2="Central","Chris",'DataCleaning and Transformation'!$O2="East","Erin",'DataCleaning and Transformation'!$O2="South","Sam",'DataCleaning and Transformation'!$O2="West","William")</calculatedColumnFormula>
    </tableColumn>
    <tableColumn id="27" xr3:uid="{51875F2E-4AE8-4DEB-84EC-B827130D3DB8}" name="Order fullfillment time" dataDxfId="211" totalsRowDxfId="210">
      <calculatedColumnFormula>Table_1[[#This Row],[Ship date]]-Table_1[[#This Row],[Order Date]]</calculatedColumnFormula>
    </tableColumn>
    <tableColumn id="28" xr3:uid="{7271A544-A85E-4274-A574-51FDF367846D}" name="Profit margin " dataDxfId="209" totalsRowDxfId="208">
      <calculatedColumnFormula>Table_1[[#This Row],[Profit]]/Table_1[[#This Row],[Sales]]</calculatedColumnFormula>
    </tableColumn>
    <tableColumn id="29" xr3:uid="{ADC01DBB-FFC2-4686-9AEE-4C9DF94B8768}" name="Revenue" dataDxfId="207" totalsRowDxfId="206">
      <calculatedColumnFormula>Table_1[[#This Row],[Profit]]+Table_1[[#This Row],[Sales]]</calculatedColumnFormula>
    </tableColumn>
    <tableColumn id="36" xr3:uid="{281F5611-C4FB-4579-B6D6-8DB2B44B3507}" name="Weekly sales" dataDxfId="205" totalsRowDxfId="204">
      <calculatedColumnFormula>WEEKNUM(Table_1[[#This Row],[Order Date]],1)</calculatedColumnFormula>
    </tableColumn>
    <tableColumn id="37" xr3:uid="{30DC1689-E81B-4C4B-8542-B1A306784495}" name="Monthly sales" dataDxfId="203" totalsRowDxfId="202">
      <calculatedColumnFormula>TEXT(Table_1[[#This Row],[Order Date]],"mmm yyyy")</calculatedColumnFormula>
    </tableColumn>
    <tableColumn id="38" xr3:uid="{80D69EC0-0350-48E7-ADDD-7B6962CAEE0F}" name="Weekly sales03" dataDxfId="201" totalsRowDxfId="200">
      <calculatedColumnFormula>Table_1[[#This Row],[Monthly sales]]&amp;"  Week "&amp;TEXT(Table_1[[#This Row],[Weekly sales]],"00")</calculatedColumnFormula>
    </tableColumn>
    <tableColumn id="39" xr3:uid="{42E7E8F3-2A4B-4CA6-9E34-5017F8A46869}" name="Unique Customers" dataDxfId="199" totalsRowDxfId="198">
      <calculatedColumnFormula>IF(COUNTIF($A$2:A2, A2)=1, 1, 0)</calculatedColumnFormula>
    </tableColumn>
    <tableColumn id="41" xr3:uid="{1DA0632F-F08E-4C40-B62D-EF16CDABF3D2}" name="Repeat Customers" dataDxfId="197">
      <calculatedColumnFormula>COUNTA(A2) - COUNTIF(Table_1[[#This Row],[Unique Customers]], 1)</calculatedColumnFormula>
    </tableColumn>
    <tableColumn id="42" xr3:uid="{D3ED3A2F-08E8-4B8D-825B-E93DE37E5E6C}" name="Repeted order" dataDxfId="196">
      <calculatedColumnFormula>IF(AD2=AD1, "Repeated", "Unique")</calculatedColumnFormula>
    </tableColumn>
    <tableColumn id="40" xr3:uid="{A7F77D40-6043-432D-9452-05282E580509}" name="Quarter" dataDxfId="195" totalsRowDxfId="194">
      <calculatedColumnFormula>"Q"&amp;_xlfn.CEILING.MATH(MONTH(Table_1[[#This Row],[Monthly sales]])/3,1)</calculatedColumnFormula>
    </tableColumn>
  </tableColumns>
  <tableStyleInfo name="TableStyleMedium9"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4FB80128-692A-47A4-80B2-897ED24591DC}" sourceName="Ship date">
  <pivotTables>
    <pivotTable tabId="5" name="PivotTable5"/>
  </pivotTables>
  <state minimalRefreshVersion="6" lastRefreshVersion="6" pivotCacheId="704588567"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81D418F3-E560-4051-B3F9-A535591AF8B1}" cache="NativeTimeline_Ship_date" caption="Ship date" level="2" selectionLevel="2" scrollPosition="2015-01-01T00:00:00" style="TimeSlicerStyleDark6"/>
</timeline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A789835-3847-4678-AB4F-1B59EC022976}">
  <we:reference id="wa104168603" version="1.0.0.6" store="en-US" storeType="OMEX"/>
  <we:alternateReferences>
    <we:reference id="WA104168603" version="1.0.0.6" store="WA104168603"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_rels/sheet4.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7.xml"/></Relationships>
</file>

<file path=xl/worksheets/_rels/sheet5.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0.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4.xml"/><Relationship Id="rId7" Type="http://schemas.openxmlformats.org/officeDocument/2006/relationships/drawing" Target="../drawings/drawing1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2.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16.xml"/><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10" Type="http://schemas.openxmlformats.org/officeDocument/2006/relationships/drawing" Target="../drawings/drawing13.xml"/><Relationship Id="rId4" Type="http://schemas.openxmlformats.org/officeDocument/2006/relationships/pivotTable" Target="../pivotTables/pivotTable12.xml"/><Relationship Id="rId9" Type="http://schemas.openxmlformats.org/officeDocument/2006/relationships/pivotTable" Target="../pivotTables/pivotTable17.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20.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drawing" Target="../drawings/drawing14.xml"/><Relationship Id="rId5" Type="http://schemas.openxmlformats.org/officeDocument/2006/relationships/pivotTable" Target="../pivotTables/pivotTable22.xml"/><Relationship Id="rId4" Type="http://schemas.openxmlformats.org/officeDocument/2006/relationships/pivotTable" Target="../pivotTables/pivotTable21.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30.xml"/><Relationship Id="rId3" Type="http://schemas.openxmlformats.org/officeDocument/2006/relationships/pivotTable" Target="../pivotTables/pivotTable25.xml"/><Relationship Id="rId7" Type="http://schemas.openxmlformats.org/officeDocument/2006/relationships/pivotTable" Target="../pivotTables/pivotTable29.xml"/><Relationship Id="rId2" Type="http://schemas.openxmlformats.org/officeDocument/2006/relationships/pivotTable" Target="../pivotTables/pivotTable24.xml"/><Relationship Id="rId1" Type="http://schemas.openxmlformats.org/officeDocument/2006/relationships/pivotTable" Target="../pivotTables/pivotTable23.xml"/><Relationship Id="rId6" Type="http://schemas.openxmlformats.org/officeDocument/2006/relationships/pivotTable" Target="../pivotTables/pivotTable28.xml"/><Relationship Id="rId5" Type="http://schemas.openxmlformats.org/officeDocument/2006/relationships/pivotTable" Target="../pivotTables/pivotTable27.xml"/><Relationship Id="rId4" Type="http://schemas.openxmlformats.org/officeDocument/2006/relationships/pivotTable" Target="../pivotTables/pivotTable26.xml"/><Relationship Id="rId9" Type="http://schemas.openxmlformats.org/officeDocument/2006/relationships/drawing" Target="../drawings/drawing15.xml"/></Relationships>
</file>

<file path=xl/worksheets/_rels/sheet13.xml.rels><?xml version="1.0" encoding="UTF-8" standalone="yes"?>
<Relationships xmlns="http://schemas.openxmlformats.org/package/2006/relationships"><Relationship Id="rId8" Type="http://schemas.openxmlformats.org/officeDocument/2006/relationships/pivotTable" Target="../pivotTables/pivotTable38.xml"/><Relationship Id="rId13" Type="http://schemas.openxmlformats.org/officeDocument/2006/relationships/pivotTable" Target="../pivotTables/pivotTable43.xml"/><Relationship Id="rId18" Type="http://schemas.microsoft.com/office/2011/relationships/timeline" Target="../timelines/timeline1.xml"/><Relationship Id="rId3" Type="http://schemas.openxmlformats.org/officeDocument/2006/relationships/pivotTable" Target="../pivotTables/pivotTable33.xml"/><Relationship Id="rId7" Type="http://schemas.openxmlformats.org/officeDocument/2006/relationships/pivotTable" Target="../pivotTables/pivotTable37.xml"/><Relationship Id="rId12" Type="http://schemas.openxmlformats.org/officeDocument/2006/relationships/pivotTable" Target="../pivotTables/pivotTable42.xml"/><Relationship Id="rId17" Type="http://schemas.microsoft.com/office/2007/relationships/slicer" Target="../slicers/slicer7.xml"/><Relationship Id="rId2" Type="http://schemas.openxmlformats.org/officeDocument/2006/relationships/pivotTable" Target="../pivotTables/pivotTable32.xml"/><Relationship Id="rId16" Type="http://schemas.openxmlformats.org/officeDocument/2006/relationships/drawing" Target="../drawings/drawing16.xml"/><Relationship Id="rId1" Type="http://schemas.openxmlformats.org/officeDocument/2006/relationships/pivotTable" Target="../pivotTables/pivotTable31.xml"/><Relationship Id="rId6" Type="http://schemas.openxmlformats.org/officeDocument/2006/relationships/pivotTable" Target="../pivotTables/pivotTable36.xml"/><Relationship Id="rId11" Type="http://schemas.openxmlformats.org/officeDocument/2006/relationships/pivotTable" Target="../pivotTables/pivotTable41.xml"/><Relationship Id="rId5" Type="http://schemas.openxmlformats.org/officeDocument/2006/relationships/pivotTable" Target="../pivotTables/pivotTable35.xml"/><Relationship Id="rId15" Type="http://schemas.openxmlformats.org/officeDocument/2006/relationships/pivotTable" Target="../pivotTables/pivotTable45.xml"/><Relationship Id="rId10" Type="http://schemas.openxmlformats.org/officeDocument/2006/relationships/pivotTable" Target="../pivotTables/pivotTable40.xml"/><Relationship Id="rId4" Type="http://schemas.openxmlformats.org/officeDocument/2006/relationships/pivotTable" Target="../pivotTables/pivotTable34.xml"/><Relationship Id="rId9" Type="http://schemas.openxmlformats.org/officeDocument/2006/relationships/pivotTable" Target="../pivotTables/pivotTable39.xml"/><Relationship Id="rId14" Type="http://schemas.openxmlformats.org/officeDocument/2006/relationships/pivotTable" Target="../pivotTables/pivotTable44.xml"/></Relationships>
</file>

<file path=xl/worksheets/_rels/sheet14.xml.rels><?xml version="1.0" encoding="UTF-8" standalone="yes"?>
<Relationships xmlns="http://schemas.openxmlformats.org/package/2006/relationships"><Relationship Id="rId2" Type="http://schemas.openxmlformats.org/officeDocument/2006/relationships/pivotTable" Target="../pivotTables/pivotTable47.xml"/><Relationship Id="rId1" Type="http://schemas.openxmlformats.org/officeDocument/2006/relationships/pivotTable" Target="../pivotTables/pivotTable46.xml"/></Relationships>
</file>

<file path=xl/worksheets/_rels/sheet15.xml.rels><?xml version="1.0" encoding="UTF-8" standalone="yes"?>
<Relationships xmlns="http://schemas.openxmlformats.org/package/2006/relationships"><Relationship Id="rId8" Type="http://schemas.openxmlformats.org/officeDocument/2006/relationships/pivotTable" Target="../pivotTables/pivotTable55.xml"/><Relationship Id="rId13" Type="http://schemas.openxmlformats.org/officeDocument/2006/relationships/pivotTable" Target="../pivotTables/pivotTable60.xml"/><Relationship Id="rId3" Type="http://schemas.openxmlformats.org/officeDocument/2006/relationships/pivotTable" Target="../pivotTables/pivotTable50.xml"/><Relationship Id="rId7" Type="http://schemas.openxmlformats.org/officeDocument/2006/relationships/pivotTable" Target="../pivotTables/pivotTable54.xml"/><Relationship Id="rId12" Type="http://schemas.openxmlformats.org/officeDocument/2006/relationships/pivotTable" Target="../pivotTables/pivotTable59.xml"/><Relationship Id="rId2" Type="http://schemas.openxmlformats.org/officeDocument/2006/relationships/pivotTable" Target="../pivotTables/pivotTable49.xml"/><Relationship Id="rId1" Type="http://schemas.openxmlformats.org/officeDocument/2006/relationships/pivotTable" Target="../pivotTables/pivotTable48.xml"/><Relationship Id="rId6" Type="http://schemas.openxmlformats.org/officeDocument/2006/relationships/pivotTable" Target="../pivotTables/pivotTable53.xml"/><Relationship Id="rId11" Type="http://schemas.openxmlformats.org/officeDocument/2006/relationships/pivotTable" Target="../pivotTables/pivotTable58.xml"/><Relationship Id="rId5" Type="http://schemas.openxmlformats.org/officeDocument/2006/relationships/pivotTable" Target="../pivotTables/pivotTable52.xml"/><Relationship Id="rId15" Type="http://schemas.openxmlformats.org/officeDocument/2006/relationships/drawing" Target="../drawings/drawing17.xml"/><Relationship Id="rId10" Type="http://schemas.openxmlformats.org/officeDocument/2006/relationships/pivotTable" Target="../pivotTables/pivotTable57.xml"/><Relationship Id="rId4" Type="http://schemas.openxmlformats.org/officeDocument/2006/relationships/pivotTable" Target="../pivotTables/pivotTable51.xml"/><Relationship Id="rId9" Type="http://schemas.openxmlformats.org/officeDocument/2006/relationships/pivotTable" Target="../pivotTables/pivotTable56.xml"/><Relationship Id="rId14" Type="http://schemas.openxmlformats.org/officeDocument/2006/relationships/pivotTable" Target="../pivotTables/pivotTable6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B0FCF-8A0E-47E3-BAF0-A122DD379C52}">
  <sheetPr codeName="Sheet6"/>
  <dimension ref="C7:Z27"/>
  <sheetViews>
    <sheetView tabSelected="1" zoomScale="75" zoomScaleNormal="75" workbookViewId="0"/>
  </sheetViews>
  <sheetFormatPr defaultRowHeight="13.2" x14ac:dyDescent="0.25"/>
  <cols>
    <col min="1" max="16384" width="8.88671875" style="36"/>
  </cols>
  <sheetData>
    <row r="7" spans="15:15" x14ac:dyDescent="0.25">
      <c r="O7" s="36" t="e" vm="2">
        <v>#VALUE!</v>
      </c>
    </row>
    <row r="24" spans="3:26" x14ac:dyDescent="0.25">
      <c r="Z24" s="39"/>
    </row>
    <row r="27" spans="3:26" x14ac:dyDescent="0.25">
      <c r="C27" s="37" t="s">
        <v>3052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7D370-3370-494A-8C7F-30EA512B569A}">
  <dimension ref="A1"/>
  <sheetViews>
    <sheetView showGridLines="0" zoomScale="78" zoomScaleNormal="78" workbookViewId="0"/>
  </sheetViews>
  <sheetFormatPr defaultRowHeight="13.2" x14ac:dyDescent="0.25"/>
  <cols>
    <col min="1" max="16384" width="8.88671875" style="4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542DF-C656-4CBC-BC35-1158F334ED7C}">
  <dimension ref="A1"/>
  <sheetViews>
    <sheetView zoomScale="73" zoomScaleNormal="73" workbookViewId="0"/>
  </sheetViews>
  <sheetFormatPr defaultRowHeight="13.2" x14ac:dyDescent="0.25"/>
  <cols>
    <col min="1" max="21" width="8.88671875" style="52"/>
    <col min="22" max="22" width="8.88671875" style="52" customWidth="1"/>
    <col min="23" max="16384" width="8.88671875" style="5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74F37-CB73-41ED-8CBC-89D699020504}">
  <dimension ref="A1"/>
  <sheetViews>
    <sheetView zoomScale="69" zoomScaleNormal="69" workbookViewId="0">
      <selection activeCell="B52" sqref="B52"/>
    </sheetView>
  </sheetViews>
  <sheetFormatPr defaultRowHeight="13.2" x14ac:dyDescent="0.25"/>
  <cols>
    <col min="1" max="16384" width="8.88671875" style="5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62179-7766-4CC4-B124-4D54A6D3A9BD}">
  <dimension ref="A1"/>
  <sheetViews>
    <sheetView zoomScale="76" zoomScaleNormal="76" workbookViewId="0"/>
  </sheetViews>
  <sheetFormatPr defaultRowHeight="13.2" x14ac:dyDescent="0.25"/>
  <cols>
    <col min="1" max="16384" width="8.88671875" style="49"/>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88CF5-0121-4FDF-993B-AE793D8EFC59}">
  <dimension ref="B2:I12"/>
  <sheetViews>
    <sheetView showGridLines="0" workbookViewId="0"/>
  </sheetViews>
  <sheetFormatPr defaultRowHeight="13.2" x14ac:dyDescent="0.25"/>
  <cols>
    <col min="1" max="2" width="2.77734375" customWidth="1"/>
    <col min="3" max="3" width="13.33203125" bestFit="1" customWidth="1"/>
    <col min="4" max="4" width="12.33203125" bestFit="1" customWidth="1"/>
    <col min="5" max="5" width="12.6640625" bestFit="1" customWidth="1"/>
    <col min="6" max="7" width="10" bestFit="1" customWidth="1"/>
    <col min="8" max="8" width="11.33203125" bestFit="1" customWidth="1"/>
  </cols>
  <sheetData>
    <row r="2" spans="2:9" x14ac:dyDescent="0.25">
      <c r="B2" s="17" t="s">
        <v>3134</v>
      </c>
    </row>
    <row r="4" spans="2:9" x14ac:dyDescent="0.25">
      <c r="C4" s="19" t="s">
        <v>3133</v>
      </c>
      <c r="D4" t="s">
        <v>3023</v>
      </c>
      <c r="E4" t="s">
        <v>3024</v>
      </c>
    </row>
    <row r="5" spans="2:9" x14ac:dyDescent="0.25">
      <c r="C5" s="20" t="s">
        <v>3130</v>
      </c>
      <c r="D5" s="60">
        <v>584724.18999999983</v>
      </c>
      <c r="E5" s="60">
        <v>85577.445846000017</v>
      </c>
      <c r="F5" t="str">
        <f>C5</f>
        <v>Erin</v>
      </c>
    </row>
    <row r="6" spans="2:9" x14ac:dyDescent="0.25">
      <c r="C6" s="20" t="s">
        <v>3132</v>
      </c>
      <c r="D6" s="60">
        <v>514026.64000000019</v>
      </c>
      <c r="E6" s="60">
        <v>68231.534402000005</v>
      </c>
    </row>
    <row r="7" spans="2:9" x14ac:dyDescent="0.25">
      <c r="C7" s="20" t="s">
        <v>3129</v>
      </c>
      <c r="D7" s="60">
        <v>441445.61999999982</v>
      </c>
      <c r="E7" s="60">
        <v>78645.775268600017</v>
      </c>
    </row>
    <row r="8" spans="2:9" x14ac:dyDescent="0.25">
      <c r="C8" s="20" t="s">
        <v>3131</v>
      </c>
      <c r="D8" s="60">
        <v>341328.31999999966</v>
      </c>
      <c r="E8" s="60">
        <v>-17431.355779449979</v>
      </c>
    </row>
    <row r="9" spans="2:9" x14ac:dyDescent="0.25">
      <c r="C9" s="20" t="s">
        <v>3022</v>
      </c>
      <c r="D9" s="60">
        <v>1881524.7699999993</v>
      </c>
      <c r="E9" s="60">
        <v>215023.39973715006</v>
      </c>
    </row>
    <row r="12" spans="2:9" x14ac:dyDescent="0.25">
      <c r="I12" s="72"/>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P1939"/>
  <sheetViews>
    <sheetView workbookViewId="0">
      <selection activeCell="M8" sqref="M8"/>
    </sheetView>
  </sheetViews>
  <sheetFormatPr defaultColWidth="12.6640625" defaultRowHeight="15.75" customHeight="1" x14ac:dyDescent="0.25"/>
  <cols>
    <col min="1" max="1" width="12.77734375" style="3" bestFit="1" customWidth="1"/>
    <col min="2" max="2" width="15.6640625" bestFit="1" customWidth="1"/>
    <col min="3" max="3" width="13.77734375" bestFit="1" customWidth="1"/>
    <col min="4" max="4" width="10" style="7" bestFit="1" customWidth="1"/>
    <col min="5" max="5" width="10.77734375" style="5" bestFit="1" customWidth="1"/>
    <col min="6" max="6" width="14.109375" style="5" bestFit="1" customWidth="1"/>
    <col min="7" max="7" width="11.44140625" bestFit="1" customWidth="1"/>
    <col min="8" max="8" width="18.21875" bestFit="1" customWidth="1"/>
    <col min="9" max="9" width="16.88671875" bestFit="1" customWidth="1"/>
    <col min="10" max="10" width="20.6640625" bestFit="1" customWidth="1"/>
    <col min="11" max="11" width="17.5546875" bestFit="1" customWidth="1"/>
    <col min="12" max="12" width="14.109375" bestFit="1" customWidth="1"/>
    <col min="13" max="13" width="19.77734375" style="7" bestFit="1" customWidth="1"/>
    <col min="14" max="14" width="9.21875" bestFit="1" customWidth="1"/>
    <col min="15" max="15" width="8.6640625" bestFit="1" customWidth="1"/>
    <col min="16" max="16" width="16.88671875" bestFit="1" customWidth="1"/>
    <col min="17" max="17" width="6" bestFit="1" customWidth="1"/>
    <col min="18" max="18" width="12.5546875" style="3" bestFit="1" customWidth="1"/>
    <col min="19" max="19" width="11.77734375" style="8" bestFit="1" customWidth="1"/>
    <col min="20" max="20" width="11.77734375" style="13" bestFit="1" customWidth="1"/>
    <col min="21" max="21" width="13.109375" style="11" bestFit="1" customWidth="1"/>
    <col min="22" max="22" width="8.5546875" style="8" bestFit="1" customWidth="1"/>
    <col min="23" max="23" width="10.44140625" style="8" bestFit="1" customWidth="1"/>
    <col min="24" max="24" width="14.6640625" style="8" bestFit="1" customWidth="1"/>
    <col min="25" max="25" width="16.33203125" style="8" bestFit="1" customWidth="1"/>
    <col min="26" max="26" width="13.88671875" style="8" bestFit="1" customWidth="1"/>
    <col min="27" max="27" width="11.109375" style="5" bestFit="1" customWidth="1"/>
    <col min="28" max="28" width="20.21875" style="3" bestFit="1" customWidth="1"/>
    <col min="29" max="29" width="10.109375" style="5" bestFit="1" customWidth="1"/>
    <col min="30" max="30" width="9.77734375" style="3" bestFit="1" customWidth="1"/>
    <col min="31" max="31" width="9.109375" style="5" bestFit="1" customWidth="1"/>
    <col min="32" max="32" width="9.88671875" bestFit="1" customWidth="1"/>
    <col min="33" max="33" width="20.33203125" style="17" bestFit="1" customWidth="1"/>
    <col min="34" max="34" width="13.5546875" style="34" bestFit="1" customWidth="1"/>
    <col min="35" max="35" width="10.21875" style="23" bestFit="1" customWidth="1"/>
    <col min="36" max="36" width="13.109375" style="17" bestFit="1" customWidth="1"/>
    <col min="37" max="37" width="13.77734375" style="17" bestFit="1" customWidth="1"/>
    <col min="38" max="38" width="17.6640625" style="17" bestFit="1" customWidth="1"/>
    <col min="39" max="39" width="17.77734375" style="17" bestFit="1" customWidth="1"/>
  </cols>
  <sheetData>
    <row r="1" spans="1:42" s="24" customFormat="1" ht="12" x14ac:dyDescent="0.25">
      <c r="A1" s="24" t="s">
        <v>0</v>
      </c>
      <c r="B1" s="25" t="s">
        <v>1</v>
      </c>
      <c r="C1" s="25" t="s">
        <v>2</v>
      </c>
      <c r="D1" s="26" t="s">
        <v>3</v>
      </c>
      <c r="E1" s="27" t="s">
        <v>4</v>
      </c>
      <c r="F1" s="27" t="s">
        <v>5</v>
      </c>
      <c r="G1" s="25" t="s">
        <v>6</v>
      </c>
      <c r="H1" s="25" t="s">
        <v>7</v>
      </c>
      <c r="I1" s="25" t="s">
        <v>8</v>
      </c>
      <c r="J1" s="25" t="s">
        <v>9</v>
      </c>
      <c r="K1" s="25" t="s">
        <v>10</v>
      </c>
      <c r="L1" s="25" t="s">
        <v>11</v>
      </c>
      <c r="M1" s="26" t="s">
        <v>12</v>
      </c>
      <c r="N1" s="25" t="s">
        <v>13</v>
      </c>
      <c r="O1" s="25" t="s">
        <v>14</v>
      </c>
      <c r="P1" s="25" t="s">
        <v>15</v>
      </c>
      <c r="Q1" s="25" t="s">
        <v>16</v>
      </c>
      <c r="R1" s="24" t="s">
        <v>17</v>
      </c>
      <c r="S1" s="28" t="s">
        <v>18</v>
      </c>
      <c r="T1" s="24" t="s">
        <v>3012</v>
      </c>
      <c r="U1" s="24" t="s">
        <v>3013</v>
      </c>
      <c r="V1" s="24" t="s">
        <v>3014</v>
      </c>
      <c r="W1" s="28" t="s">
        <v>3018</v>
      </c>
      <c r="X1" s="24" t="s">
        <v>3017</v>
      </c>
      <c r="Y1" s="24" t="s">
        <v>3015</v>
      </c>
      <c r="Z1" s="24" t="s">
        <v>3016</v>
      </c>
      <c r="AA1" s="27" t="s">
        <v>19</v>
      </c>
      <c r="AB1" s="24" t="s">
        <v>20</v>
      </c>
      <c r="AC1" s="27" t="s">
        <v>21</v>
      </c>
      <c r="AD1" s="24" t="s">
        <v>22</v>
      </c>
      <c r="AE1" s="27" t="s">
        <v>23</v>
      </c>
      <c r="AF1" s="25" t="s">
        <v>24</v>
      </c>
      <c r="AG1" s="29" t="s">
        <v>3019</v>
      </c>
      <c r="AH1" s="33" t="s">
        <v>3020</v>
      </c>
      <c r="AI1" s="30" t="s">
        <v>3026</v>
      </c>
      <c r="AJ1" s="29" t="s">
        <v>3033</v>
      </c>
      <c r="AK1" s="29" t="s">
        <v>3037</v>
      </c>
      <c r="AL1" s="29" t="s">
        <v>3036</v>
      </c>
      <c r="AM1" s="29" t="s">
        <v>3048</v>
      </c>
      <c r="AN1" s="24" t="s">
        <v>3049</v>
      </c>
      <c r="AO1" s="24" t="s">
        <v>3051</v>
      </c>
      <c r="AP1" s="24" t="s">
        <v>3055</v>
      </c>
    </row>
    <row r="2" spans="1:42" ht="15.75" customHeight="1" x14ac:dyDescent="0.3">
      <c r="A2" s="2">
        <v>1552</v>
      </c>
      <c r="B2" s="15" t="s">
        <v>25</v>
      </c>
      <c r="C2" s="15" t="s">
        <v>26</v>
      </c>
      <c r="D2" s="6">
        <v>0.01</v>
      </c>
      <c r="E2" s="4">
        <v>348.21</v>
      </c>
      <c r="F2" s="4">
        <v>40.19</v>
      </c>
      <c r="G2" s="15" t="s">
        <v>27</v>
      </c>
      <c r="H2" s="15" t="s">
        <v>28</v>
      </c>
      <c r="I2" s="15" t="s">
        <v>29</v>
      </c>
      <c r="J2" s="15" t="s">
        <v>30</v>
      </c>
      <c r="K2" s="15" t="s">
        <v>31</v>
      </c>
      <c r="L2" s="15" t="s">
        <v>32</v>
      </c>
      <c r="M2" s="6">
        <v>0.62</v>
      </c>
      <c r="N2" s="15" t="s">
        <v>33</v>
      </c>
      <c r="O2" s="15" t="s">
        <v>34</v>
      </c>
      <c r="P2" s="15" t="s">
        <v>35</v>
      </c>
      <c r="Q2" s="15" t="s">
        <v>36</v>
      </c>
      <c r="R2" s="2">
        <v>39056</v>
      </c>
      <c r="S2" s="1">
        <v>42005</v>
      </c>
      <c r="T2" s="12">
        <f>EOMONTH(Table_1[[#This Row],[Order Date]],0)</f>
        <v>42035</v>
      </c>
      <c r="U2" s="10">
        <f>EOMONTH(Table_1[[#This Row],[Order Date]],0)</f>
        <v>42035</v>
      </c>
      <c r="V2" s="14">
        <v>42005</v>
      </c>
      <c r="W2" s="1">
        <v>42008</v>
      </c>
      <c r="X2" s="12">
        <v>42008</v>
      </c>
      <c r="Y2" s="10">
        <f>EOMONTH(Table_1[[#This Row],[Ship date]],0)</f>
        <v>42035</v>
      </c>
      <c r="Z2" s="14">
        <v>42008</v>
      </c>
      <c r="AA2" s="4">
        <v>-337.09199999999998</v>
      </c>
      <c r="AB2" s="2">
        <v>2</v>
      </c>
      <c r="AC2" s="4">
        <v>723.54</v>
      </c>
      <c r="AD2" s="2">
        <v>87486</v>
      </c>
      <c r="AE2" s="4">
        <f>'DataCleaning and Transformation'!$E2-'DataCleaning and Transformation'!$D2</f>
        <v>348.2</v>
      </c>
      <c r="AF2" s="15" t="str">
        <f>_xlfn.IFS('DataCleaning and Transformation'!$O2="Central","Chris",'DataCleaning and Transformation'!$O2="East","Erin",'DataCleaning and Transformation'!$O2="South","Sam",'DataCleaning and Transformation'!$O2="West","William")</f>
        <v>Sam</v>
      </c>
      <c r="AG2" s="31">
        <f>Table_1[[#This Row],[Ship date]]-Table_1[[#This Row],[Order Date]]</f>
        <v>3</v>
      </c>
      <c r="AH2" s="22">
        <f>Table_1[[#This Row],[Profit]]/Table_1[[#This Row],[Sales]]</f>
        <v>-0.46589269425325486</v>
      </c>
      <c r="AI2" s="23">
        <f>Table_1[[#This Row],[Profit]]+Table_1[[#This Row],[Sales]]</f>
        <v>386.44799999999998</v>
      </c>
      <c r="AJ2" s="17">
        <f>WEEKNUM(Table_1[[#This Row],[Order Date]],1)</f>
        <v>1</v>
      </c>
      <c r="AK2" s="17" t="str">
        <f>TEXT(Table_1[[#This Row],[Order Date]],"mmm yyyy")</f>
        <v>Jan 2015</v>
      </c>
      <c r="AL2" s="17" t="str">
        <f>Table_1[[#This Row],[Monthly sales]]&amp;"  Week "&amp;TEXT(Table_1[[#This Row],[Weekly sales]],"00")</f>
        <v>Jan 2015  Week 01</v>
      </c>
      <c r="AM2" s="17">
        <f>IF(COUNTIF($A$2:A2, A2)=1, 1, 0)</f>
        <v>1</v>
      </c>
      <c r="AN2" s="3">
        <f>COUNTA(A2) - COUNTIF(Table_1[[#This Row],[Unique Customers]], 1)</f>
        <v>0</v>
      </c>
      <c r="AO2" s="17" t="str">
        <f t="shared" ref="AO2:AO65" si="0">IF(AD2=AD1, "Repeated", "Unique")</f>
        <v>Unique</v>
      </c>
      <c r="AP2" s="17" t="str">
        <f>"Q"&amp;_xlfn.CEILING.MATH(MONTH(Table_1[[#This Row],[Monthly sales]])/3,1)</f>
        <v>Q1</v>
      </c>
    </row>
    <row r="3" spans="1:42" ht="15.75" customHeight="1" x14ac:dyDescent="0.3">
      <c r="A3" s="2">
        <v>2124</v>
      </c>
      <c r="B3" s="15" t="s">
        <v>37</v>
      </c>
      <c r="C3" s="15" t="s">
        <v>38</v>
      </c>
      <c r="D3" s="6">
        <v>0.04</v>
      </c>
      <c r="E3" s="4">
        <v>45.19</v>
      </c>
      <c r="F3" s="4">
        <v>1.99</v>
      </c>
      <c r="G3" s="15" t="s">
        <v>39</v>
      </c>
      <c r="H3" s="15" t="s">
        <v>40</v>
      </c>
      <c r="I3" s="15" t="s">
        <v>41</v>
      </c>
      <c r="J3" s="15" t="s">
        <v>42</v>
      </c>
      <c r="K3" s="15" t="s">
        <v>43</v>
      </c>
      <c r="L3" s="15" t="s">
        <v>44</v>
      </c>
      <c r="M3" s="6">
        <v>0.55000000000000004</v>
      </c>
      <c r="N3" s="15" t="s">
        <v>33</v>
      </c>
      <c r="O3" s="15" t="s">
        <v>34</v>
      </c>
      <c r="P3" s="15" t="s">
        <v>45</v>
      </c>
      <c r="Q3" s="15" t="s">
        <v>46</v>
      </c>
      <c r="R3" s="2">
        <v>72301</v>
      </c>
      <c r="S3" s="1">
        <v>42005</v>
      </c>
      <c r="T3" s="12">
        <f>EOMONTH(Table_1[[#This Row],[Order Date]],0)</f>
        <v>42035</v>
      </c>
      <c r="U3" s="10">
        <f>EOMONTH(Table_1[[#This Row],[Order Date]],0)</f>
        <v>42035</v>
      </c>
      <c r="V3" s="14">
        <v>42005</v>
      </c>
      <c r="W3" s="1">
        <v>42006</v>
      </c>
      <c r="X3" s="12">
        <v>42006</v>
      </c>
      <c r="Y3" s="10">
        <f>EOMONTH(Table_1[[#This Row],[Ship date]],0)</f>
        <v>42035</v>
      </c>
      <c r="Z3" s="14">
        <v>42006</v>
      </c>
      <c r="AA3" s="4">
        <v>-61.194000000000003</v>
      </c>
      <c r="AB3" s="2">
        <v>13</v>
      </c>
      <c r="AC3" s="4">
        <v>609.09</v>
      </c>
      <c r="AD3" s="2">
        <v>89665</v>
      </c>
      <c r="AE3" s="4">
        <f>'DataCleaning and Transformation'!$E3-'DataCleaning and Transformation'!$D3</f>
        <v>45.15</v>
      </c>
      <c r="AF3" s="15" t="str">
        <f>_xlfn.IFS('DataCleaning and Transformation'!$O3="Central","Chris",'DataCleaning and Transformation'!$O3="East","Erin",'DataCleaning and Transformation'!$O3="South","Sam",'DataCleaning and Transformation'!$O3="West","William")</f>
        <v>Sam</v>
      </c>
      <c r="AG3" s="31">
        <f>Table_1[[#This Row],[Ship date]]-Table_1[[#This Row],[Order Date]]</f>
        <v>1</v>
      </c>
      <c r="AH3" s="22">
        <f>Table_1[[#This Row],[Profit]]/Table_1[[#This Row],[Sales]]</f>
        <v>-0.10046791114613604</v>
      </c>
      <c r="AI3" s="23">
        <f>Table_1[[#This Row],[Profit]]+Table_1[[#This Row],[Sales]]</f>
        <v>547.89600000000007</v>
      </c>
      <c r="AJ3" s="17">
        <f>WEEKNUM(Table_1[[#This Row],[Order Date]],1)</f>
        <v>1</v>
      </c>
      <c r="AK3" s="17" t="str">
        <f>TEXT(Table_1[[#This Row],[Order Date]],"mmm yyyy")</f>
        <v>Jan 2015</v>
      </c>
      <c r="AL3" s="17" t="str">
        <f>Table_1[[#This Row],[Monthly sales]]&amp;"  Week "&amp;TEXT(Table_1[[#This Row],[Weekly sales]],"00")</f>
        <v>Jan 2015  Week 01</v>
      </c>
      <c r="AM3" s="17">
        <f>IF(COUNTIF($A$2:A3, A3)=1, 1, 0)</f>
        <v>1</v>
      </c>
      <c r="AN3" s="3">
        <f>COUNTA(A3) - COUNTIF(Table_1[[#This Row],[Unique Customers]], 1)</f>
        <v>0</v>
      </c>
      <c r="AO3" s="17" t="str">
        <f t="shared" si="0"/>
        <v>Unique</v>
      </c>
      <c r="AP3" s="17" t="str">
        <f>"Q"&amp;_xlfn.CEILING.MATH(MONTH(Table_1[[#This Row],[Monthly sales]])/3,1)</f>
        <v>Q1</v>
      </c>
    </row>
    <row r="4" spans="1:42" ht="15.75" customHeight="1" x14ac:dyDescent="0.3">
      <c r="A4" s="2">
        <v>1418</v>
      </c>
      <c r="B4" s="15" t="s">
        <v>47</v>
      </c>
      <c r="C4" s="15" t="s">
        <v>48</v>
      </c>
      <c r="D4" s="6">
        <v>7.0000000000000007E-2</v>
      </c>
      <c r="E4" s="4">
        <v>4.84</v>
      </c>
      <c r="F4" s="4">
        <v>0.71</v>
      </c>
      <c r="G4" s="15" t="s">
        <v>39</v>
      </c>
      <c r="H4" s="15" t="s">
        <v>28</v>
      </c>
      <c r="I4" s="15" t="s">
        <v>49</v>
      </c>
      <c r="J4" s="15" t="s">
        <v>50</v>
      </c>
      <c r="K4" s="15" t="s">
        <v>51</v>
      </c>
      <c r="L4" s="15" t="s">
        <v>52</v>
      </c>
      <c r="M4" s="6">
        <v>0.52</v>
      </c>
      <c r="N4" s="15" t="s">
        <v>33</v>
      </c>
      <c r="O4" s="15" t="s">
        <v>53</v>
      </c>
      <c r="P4" s="15" t="s">
        <v>54</v>
      </c>
      <c r="Q4" s="15" t="s">
        <v>55</v>
      </c>
      <c r="R4" s="2">
        <v>46901</v>
      </c>
      <c r="S4" s="1">
        <v>42005</v>
      </c>
      <c r="T4" s="12">
        <f>EOMONTH(Table_1[[#This Row],[Order Date]],0)</f>
        <v>42035</v>
      </c>
      <c r="U4" s="10">
        <f>EOMONTH(Table_1[[#This Row],[Order Date]],0)</f>
        <v>42035</v>
      </c>
      <c r="V4" s="14">
        <v>42005</v>
      </c>
      <c r="W4" s="1">
        <v>42007</v>
      </c>
      <c r="X4" s="12">
        <v>42007</v>
      </c>
      <c r="Y4" s="10">
        <f>EOMONTH(Table_1[[#This Row],[Ship date]],0)</f>
        <v>42035</v>
      </c>
      <c r="Z4" s="14">
        <v>42007</v>
      </c>
      <c r="AA4" s="4">
        <v>25.240200000000002</v>
      </c>
      <c r="AB4" s="2">
        <v>8</v>
      </c>
      <c r="AC4" s="4">
        <v>36.58</v>
      </c>
      <c r="AD4" s="2">
        <v>90539</v>
      </c>
      <c r="AE4" s="4">
        <f>'DataCleaning and Transformation'!$E4-'DataCleaning and Transformation'!$D4</f>
        <v>4.7699999999999996</v>
      </c>
      <c r="AF4" s="15" t="str">
        <f>_xlfn.IFS('DataCleaning and Transformation'!$O4="Central","Chris",'DataCleaning and Transformation'!$O4="East","Erin",'DataCleaning and Transformation'!$O4="South","Sam",'DataCleaning and Transformation'!$O4="West","William")</f>
        <v>Chris</v>
      </c>
      <c r="AG4" s="31">
        <f>Table_1[[#This Row],[Ship date]]-Table_1[[#This Row],[Order Date]]</f>
        <v>2</v>
      </c>
      <c r="AH4" s="22">
        <f>Table_1[[#This Row],[Profit]]/Table_1[[#This Row],[Sales]]</f>
        <v>0.69000000000000006</v>
      </c>
      <c r="AI4" s="23">
        <f>Table_1[[#This Row],[Profit]]+Table_1[[#This Row],[Sales]]</f>
        <v>61.8202</v>
      </c>
      <c r="AJ4" s="17">
        <f>WEEKNUM(Table_1[[#This Row],[Order Date]],1)</f>
        <v>1</v>
      </c>
      <c r="AK4" s="17" t="str">
        <f>TEXT(Table_1[[#This Row],[Order Date]],"mmm yyyy")</f>
        <v>Jan 2015</v>
      </c>
      <c r="AL4" s="17" t="str">
        <f>Table_1[[#This Row],[Monthly sales]]&amp;"  Week "&amp;TEXT(Table_1[[#This Row],[Weekly sales]],"00")</f>
        <v>Jan 2015  Week 01</v>
      </c>
      <c r="AM4" s="17">
        <f>IF(COUNTIF($A$2:A4, A4)=1, 1, 0)</f>
        <v>1</v>
      </c>
      <c r="AN4" s="3">
        <f>COUNTA(A4) - COUNTIF(Table_1[[#This Row],[Unique Customers]], 1)</f>
        <v>0</v>
      </c>
      <c r="AO4" s="17" t="str">
        <f t="shared" si="0"/>
        <v>Unique</v>
      </c>
      <c r="AP4" s="17" t="str">
        <f>"Q"&amp;_xlfn.CEILING.MATH(MONTH(Table_1[[#This Row],[Monthly sales]])/3,1)</f>
        <v>Q1</v>
      </c>
    </row>
    <row r="5" spans="1:42" ht="15.75" customHeight="1" x14ac:dyDescent="0.3">
      <c r="A5" s="2">
        <v>1425</v>
      </c>
      <c r="B5" s="15" t="s">
        <v>56</v>
      </c>
      <c r="C5" s="15" t="s">
        <v>48</v>
      </c>
      <c r="D5" s="6">
        <v>0.04</v>
      </c>
      <c r="E5" s="4">
        <v>2036.48</v>
      </c>
      <c r="F5" s="4">
        <v>14.7</v>
      </c>
      <c r="G5" s="15" t="s">
        <v>27</v>
      </c>
      <c r="H5" s="15" t="s">
        <v>28</v>
      </c>
      <c r="I5" s="15" t="s">
        <v>41</v>
      </c>
      <c r="J5" s="15" t="s">
        <v>57</v>
      </c>
      <c r="K5" s="15" t="s">
        <v>58</v>
      </c>
      <c r="L5" s="15" t="s">
        <v>59</v>
      </c>
      <c r="M5" s="6">
        <v>0.55000000000000004</v>
      </c>
      <c r="N5" s="15" t="s">
        <v>33</v>
      </c>
      <c r="O5" s="15" t="s">
        <v>60</v>
      </c>
      <c r="P5" s="15" t="s">
        <v>61</v>
      </c>
      <c r="Q5" s="15" t="s">
        <v>62</v>
      </c>
      <c r="R5" s="2">
        <v>80525</v>
      </c>
      <c r="S5" s="1">
        <v>42005</v>
      </c>
      <c r="T5" s="12">
        <f>EOMONTH(Table_1[[#This Row],[Order Date]],0)</f>
        <v>42035</v>
      </c>
      <c r="U5" s="10">
        <f>EOMONTH(Table_1[[#This Row],[Order Date]],0)</f>
        <v>42035</v>
      </c>
      <c r="V5" s="14">
        <v>42005</v>
      </c>
      <c r="W5" s="1">
        <v>42010</v>
      </c>
      <c r="X5" s="12">
        <v>42010</v>
      </c>
      <c r="Y5" s="10">
        <f>EOMONTH(Table_1[[#This Row],[Ship date]],0)</f>
        <v>42035</v>
      </c>
      <c r="Z5" s="14">
        <v>42010</v>
      </c>
      <c r="AA5" s="4">
        <v>-4793.0039999999999</v>
      </c>
      <c r="AB5" s="2">
        <v>1</v>
      </c>
      <c r="AC5" s="4">
        <v>2013.67</v>
      </c>
      <c r="AD5" s="2">
        <v>89450</v>
      </c>
      <c r="AE5" s="4">
        <f>'DataCleaning and Transformation'!$E5-'DataCleaning and Transformation'!$D5</f>
        <v>2036.44</v>
      </c>
      <c r="AF5" s="15" t="str">
        <f>_xlfn.IFS('DataCleaning and Transformation'!$O5="Central","Chris",'DataCleaning and Transformation'!$O5="East","Erin",'DataCleaning and Transformation'!$O5="South","Sam",'DataCleaning and Transformation'!$O5="West","William")</f>
        <v>William</v>
      </c>
      <c r="AG5" s="31">
        <f>Table_1[[#This Row],[Ship date]]-Table_1[[#This Row],[Order Date]]</f>
        <v>5</v>
      </c>
      <c r="AH5" s="22">
        <f>Table_1[[#This Row],[Profit]]/Table_1[[#This Row],[Sales]]</f>
        <v>-2.3802331067155986</v>
      </c>
      <c r="AI5" s="23">
        <f>Table_1[[#This Row],[Profit]]+Table_1[[#This Row],[Sales]]</f>
        <v>-2779.3339999999998</v>
      </c>
      <c r="AJ5" s="17">
        <f>WEEKNUM(Table_1[[#This Row],[Order Date]],1)</f>
        <v>1</v>
      </c>
      <c r="AK5" s="17" t="str">
        <f>TEXT(Table_1[[#This Row],[Order Date]],"mmm yyyy")</f>
        <v>Jan 2015</v>
      </c>
      <c r="AL5" s="17" t="str">
        <f>Table_1[[#This Row],[Monthly sales]]&amp;"  Week "&amp;TEXT(Table_1[[#This Row],[Weekly sales]],"00")</f>
        <v>Jan 2015  Week 01</v>
      </c>
      <c r="AM5" s="17">
        <f>IF(COUNTIF($A$2:A5, A5)=1, 1, 0)</f>
        <v>1</v>
      </c>
      <c r="AN5" s="3">
        <f>COUNTA(A5) - COUNTIF(Table_1[[#This Row],[Unique Customers]], 1)</f>
        <v>0</v>
      </c>
      <c r="AO5" s="17" t="str">
        <f t="shared" si="0"/>
        <v>Unique</v>
      </c>
      <c r="AP5" s="17" t="str">
        <f>"Q"&amp;_xlfn.CEILING.MATH(MONTH(Table_1[[#This Row],[Monthly sales]])/3,1)</f>
        <v>Q1</v>
      </c>
    </row>
    <row r="6" spans="1:42" ht="15.75" customHeight="1" x14ac:dyDescent="0.3">
      <c r="A6" s="2">
        <v>3275</v>
      </c>
      <c r="B6" s="15" t="s">
        <v>63</v>
      </c>
      <c r="C6" s="15" t="s">
        <v>48</v>
      </c>
      <c r="D6" s="6">
        <v>0.04</v>
      </c>
      <c r="E6" s="4">
        <v>449.99</v>
      </c>
      <c r="F6" s="4">
        <v>24.49</v>
      </c>
      <c r="G6" s="15" t="s">
        <v>39</v>
      </c>
      <c r="H6" s="15" t="s">
        <v>28</v>
      </c>
      <c r="I6" s="15" t="s">
        <v>41</v>
      </c>
      <c r="J6" s="15" t="s">
        <v>64</v>
      </c>
      <c r="K6" s="15" t="s">
        <v>65</v>
      </c>
      <c r="L6" s="15" t="s">
        <v>66</v>
      </c>
      <c r="M6" s="6">
        <v>0.52</v>
      </c>
      <c r="N6" s="15" t="s">
        <v>33</v>
      </c>
      <c r="O6" s="15" t="s">
        <v>60</v>
      </c>
      <c r="P6" s="15" t="s">
        <v>67</v>
      </c>
      <c r="Q6" s="15" t="s">
        <v>68</v>
      </c>
      <c r="R6" s="2">
        <v>98273</v>
      </c>
      <c r="S6" s="1">
        <v>42005</v>
      </c>
      <c r="T6" s="12">
        <f>EOMONTH(Table_1[[#This Row],[Order Date]],0)</f>
        <v>42035</v>
      </c>
      <c r="U6" s="10">
        <f>EOMONTH(Table_1[[#This Row],[Order Date]],0)</f>
        <v>42035</v>
      </c>
      <c r="V6" s="14">
        <v>42005</v>
      </c>
      <c r="W6" s="1">
        <v>42009</v>
      </c>
      <c r="X6" s="12">
        <v>42009</v>
      </c>
      <c r="Y6" s="10">
        <f>EOMONTH(Table_1[[#This Row],[Ship date]],0)</f>
        <v>42035</v>
      </c>
      <c r="Z6" s="14">
        <v>42009</v>
      </c>
      <c r="AA6" s="4">
        <v>3576.8841000000002</v>
      </c>
      <c r="AB6" s="2">
        <v>12</v>
      </c>
      <c r="AC6" s="4">
        <v>5183.8900000000003</v>
      </c>
      <c r="AD6" s="2">
        <v>86234</v>
      </c>
      <c r="AE6" s="4">
        <f>'DataCleaning and Transformation'!$E6-'DataCleaning and Transformation'!$D6</f>
        <v>449.95</v>
      </c>
      <c r="AF6" s="15" t="str">
        <f>_xlfn.IFS('DataCleaning and Transformation'!$O6="Central","Chris",'DataCleaning and Transformation'!$O6="East","Erin",'DataCleaning and Transformation'!$O6="South","Sam",'DataCleaning and Transformation'!$O6="West","William")</f>
        <v>William</v>
      </c>
      <c r="AG6" s="31">
        <f>Table_1[[#This Row],[Ship date]]-Table_1[[#This Row],[Order Date]]</f>
        <v>4</v>
      </c>
      <c r="AH6" s="22">
        <f>Table_1[[#This Row],[Profit]]/Table_1[[#This Row],[Sales]]</f>
        <v>0.69</v>
      </c>
      <c r="AI6" s="23">
        <f>Table_1[[#This Row],[Profit]]+Table_1[[#This Row],[Sales]]</f>
        <v>8760.7741000000005</v>
      </c>
      <c r="AJ6" s="17">
        <f>WEEKNUM(Table_1[[#This Row],[Order Date]],1)</f>
        <v>1</v>
      </c>
      <c r="AK6" s="17" t="str">
        <f>TEXT(Table_1[[#This Row],[Order Date]],"mmm yyyy")</f>
        <v>Jan 2015</v>
      </c>
      <c r="AL6" s="17" t="str">
        <f>Table_1[[#This Row],[Monthly sales]]&amp;"  Week "&amp;TEXT(Table_1[[#This Row],[Weekly sales]],"00")</f>
        <v>Jan 2015  Week 01</v>
      </c>
      <c r="AM6" s="17">
        <f>IF(COUNTIF($A$2:A6, A6)=1, 1, 0)</f>
        <v>1</v>
      </c>
      <c r="AN6" s="3">
        <f>COUNTA(A6) - COUNTIF(Table_1[[#This Row],[Unique Customers]], 1)</f>
        <v>0</v>
      </c>
      <c r="AO6" s="17" t="str">
        <f t="shared" si="0"/>
        <v>Unique</v>
      </c>
      <c r="AP6" s="17" t="str">
        <f>"Q"&amp;_xlfn.CEILING.MATH(MONTH(Table_1[[#This Row],[Monthly sales]])/3,1)</f>
        <v>Q1</v>
      </c>
    </row>
    <row r="7" spans="1:42" ht="15.75" customHeight="1" x14ac:dyDescent="0.3">
      <c r="A7" s="2">
        <v>3275</v>
      </c>
      <c r="B7" s="15" t="s">
        <v>63</v>
      </c>
      <c r="C7" s="15" t="s">
        <v>48</v>
      </c>
      <c r="D7" s="6">
        <v>0.01</v>
      </c>
      <c r="E7" s="4">
        <v>5.84</v>
      </c>
      <c r="F7" s="4">
        <v>1.2</v>
      </c>
      <c r="G7" s="15" t="s">
        <v>39</v>
      </c>
      <c r="H7" s="15" t="s">
        <v>28</v>
      </c>
      <c r="I7" s="15" t="s">
        <v>49</v>
      </c>
      <c r="J7" s="15" t="s">
        <v>50</v>
      </c>
      <c r="K7" s="15" t="s">
        <v>51</v>
      </c>
      <c r="L7" s="15" t="s">
        <v>69</v>
      </c>
      <c r="M7" s="6">
        <v>0.55000000000000004</v>
      </c>
      <c r="N7" s="15" t="s">
        <v>33</v>
      </c>
      <c r="O7" s="15" t="s">
        <v>60</v>
      </c>
      <c r="P7" s="15" t="s">
        <v>67</v>
      </c>
      <c r="Q7" s="15" t="s">
        <v>68</v>
      </c>
      <c r="R7" s="2">
        <v>98273</v>
      </c>
      <c r="S7" s="1">
        <v>42005</v>
      </c>
      <c r="T7" s="12">
        <f>EOMONTH(Table_1[[#This Row],[Order Date]],0)</f>
        <v>42035</v>
      </c>
      <c r="U7" s="10">
        <f>EOMONTH(Table_1[[#This Row],[Order Date]],0)</f>
        <v>42035</v>
      </c>
      <c r="V7" s="14">
        <v>42005</v>
      </c>
      <c r="W7" s="1">
        <v>42014</v>
      </c>
      <c r="X7" s="12">
        <v>42014</v>
      </c>
      <c r="Y7" s="10">
        <f>EOMONTH(Table_1[[#This Row],[Ship date]],0)</f>
        <v>42035</v>
      </c>
      <c r="Z7" s="14">
        <v>42014</v>
      </c>
      <c r="AA7" s="4">
        <v>20.38</v>
      </c>
      <c r="AB7" s="2">
        <v>6</v>
      </c>
      <c r="AC7" s="4">
        <v>36.090000000000003</v>
      </c>
      <c r="AD7" s="2">
        <v>86234</v>
      </c>
      <c r="AE7" s="4">
        <f>'DataCleaning and Transformation'!$E7-'DataCleaning and Transformation'!$D7</f>
        <v>5.83</v>
      </c>
      <c r="AF7" s="15" t="str">
        <f>_xlfn.IFS('DataCleaning and Transformation'!$O7="Central","Chris",'DataCleaning and Transformation'!$O7="East","Erin",'DataCleaning and Transformation'!$O7="South","Sam",'DataCleaning and Transformation'!$O7="West","William")</f>
        <v>William</v>
      </c>
      <c r="AG7" s="31">
        <f>Table_1[[#This Row],[Ship date]]-Table_1[[#This Row],[Order Date]]</f>
        <v>9</v>
      </c>
      <c r="AH7" s="22">
        <f>Table_1[[#This Row],[Profit]]/Table_1[[#This Row],[Sales]]</f>
        <v>0.56469936270435017</v>
      </c>
      <c r="AI7" s="23">
        <f>Table_1[[#This Row],[Profit]]+Table_1[[#This Row],[Sales]]</f>
        <v>56.47</v>
      </c>
      <c r="AJ7" s="17">
        <f>WEEKNUM(Table_1[[#This Row],[Order Date]],1)</f>
        <v>1</v>
      </c>
      <c r="AK7" s="17" t="str">
        <f>TEXT(Table_1[[#This Row],[Order Date]],"mmm yyyy")</f>
        <v>Jan 2015</v>
      </c>
      <c r="AL7" s="17" t="str">
        <f>Table_1[[#This Row],[Monthly sales]]&amp;"  Week "&amp;TEXT(Table_1[[#This Row],[Weekly sales]],"00")</f>
        <v>Jan 2015  Week 01</v>
      </c>
      <c r="AM7" s="17">
        <f>IF(COUNTIF($A$2:A7, A7)=1, 1, 0)</f>
        <v>0</v>
      </c>
      <c r="AN7" s="3">
        <f>COUNTA(A7) - COUNTIF(Table_1[[#This Row],[Unique Customers]], 1)</f>
        <v>1</v>
      </c>
      <c r="AO7" s="17" t="str">
        <f t="shared" si="0"/>
        <v>Repeated</v>
      </c>
      <c r="AP7" s="17" t="str">
        <f>"Q"&amp;_xlfn.CEILING.MATH(MONTH(Table_1[[#This Row],[Monthly sales]])/3,1)</f>
        <v>Q1</v>
      </c>
    </row>
    <row r="8" spans="1:42" ht="15.75" customHeight="1" x14ac:dyDescent="0.3">
      <c r="A8" s="2">
        <v>1910</v>
      </c>
      <c r="B8" s="15" t="s">
        <v>70</v>
      </c>
      <c r="C8" s="15" t="s">
        <v>71</v>
      </c>
      <c r="D8" s="6">
        <v>0.02</v>
      </c>
      <c r="E8" s="4">
        <v>29.17</v>
      </c>
      <c r="F8" s="4">
        <v>6.27</v>
      </c>
      <c r="G8" s="15" t="s">
        <v>39</v>
      </c>
      <c r="H8" s="15" t="s">
        <v>72</v>
      </c>
      <c r="I8" s="15" t="s">
        <v>49</v>
      </c>
      <c r="J8" s="15" t="s">
        <v>73</v>
      </c>
      <c r="K8" s="15" t="s">
        <v>74</v>
      </c>
      <c r="L8" s="15" t="s">
        <v>75</v>
      </c>
      <c r="M8" s="6">
        <v>0.37</v>
      </c>
      <c r="N8" s="15" t="s">
        <v>33</v>
      </c>
      <c r="O8" s="15" t="s">
        <v>34</v>
      </c>
      <c r="P8" s="15" t="s">
        <v>76</v>
      </c>
      <c r="Q8" s="15" t="s">
        <v>77</v>
      </c>
      <c r="R8" s="2">
        <v>30269</v>
      </c>
      <c r="S8" s="1">
        <v>42005</v>
      </c>
      <c r="T8" s="12">
        <f>EOMONTH(Table_1[[#This Row],[Order Date]],0)</f>
        <v>42035</v>
      </c>
      <c r="U8" s="10">
        <f>EOMONTH(Table_1[[#This Row],[Order Date]],0)</f>
        <v>42035</v>
      </c>
      <c r="V8" s="14">
        <v>42005</v>
      </c>
      <c r="W8" s="1">
        <v>42006</v>
      </c>
      <c r="X8" s="12">
        <v>42006</v>
      </c>
      <c r="Y8" s="10">
        <f>EOMONTH(Table_1[[#This Row],[Ship date]],0)</f>
        <v>42035</v>
      </c>
      <c r="Z8" s="14">
        <v>42006</v>
      </c>
      <c r="AA8" s="4">
        <v>36.905999999999999</v>
      </c>
      <c r="AB8" s="2">
        <v>2</v>
      </c>
      <c r="AC8" s="4">
        <v>63.32</v>
      </c>
      <c r="AD8" s="2">
        <v>91371</v>
      </c>
      <c r="AE8" s="4">
        <f>'DataCleaning and Transformation'!$E8-'DataCleaning and Transformation'!$D8</f>
        <v>29.150000000000002</v>
      </c>
      <c r="AF8" s="15" t="str">
        <f>_xlfn.IFS('DataCleaning and Transformation'!$O8="Central","Chris",'DataCleaning and Transformation'!$O8="East","Erin",'DataCleaning and Transformation'!$O8="South","Sam",'DataCleaning and Transformation'!$O8="West","William")</f>
        <v>Sam</v>
      </c>
      <c r="AG8" s="31">
        <f>Table_1[[#This Row],[Ship date]]-Table_1[[#This Row],[Order Date]]</f>
        <v>1</v>
      </c>
      <c r="AH8" s="22">
        <f>Table_1[[#This Row],[Profit]]/Table_1[[#This Row],[Sales]]</f>
        <v>0.58284902084649393</v>
      </c>
      <c r="AI8" s="23">
        <f>Table_1[[#This Row],[Profit]]+Table_1[[#This Row],[Sales]]</f>
        <v>100.226</v>
      </c>
      <c r="AJ8" s="17">
        <f>WEEKNUM(Table_1[[#This Row],[Order Date]],1)</f>
        <v>1</v>
      </c>
      <c r="AK8" s="17" t="str">
        <f>TEXT(Table_1[[#This Row],[Order Date]],"mmm yyyy")</f>
        <v>Jan 2015</v>
      </c>
      <c r="AL8" s="17" t="str">
        <f>Table_1[[#This Row],[Monthly sales]]&amp;"  Week "&amp;TEXT(Table_1[[#This Row],[Weekly sales]],"00")</f>
        <v>Jan 2015  Week 01</v>
      </c>
      <c r="AM8" s="17">
        <f>IF(COUNTIF($A$2:A8, A8)=1, 1, 0)</f>
        <v>1</v>
      </c>
      <c r="AN8" s="3">
        <f>COUNTA(A8) - COUNTIF(Table_1[[#This Row],[Unique Customers]], 1)</f>
        <v>0</v>
      </c>
      <c r="AO8" s="17" t="str">
        <f t="shared" si="0"/>
        <v>Unique</v>
      </c>
      <c r="AP8" s="17" t="str">
        <f>"Q"&amp;_xlfn.CEILING.MATH(MONTH(Table_1[[#This Row],[Monthly sales]])/3,1)</f>
        <v>Q1</v>
      </c>
    </row>
    <row r="9" spans="1:42" ht="15.75" customHeight="1" x14ac:dyDescent="0.3">
      <c r="A9" s="2">
        <v>674</v>
      </c>
      <c r="B9" s="15" t="s">
        <v>78</v>
      </c>
      <c r="C9" s="15" t="s">
        <v>26</v>
      </c>
      <c r="D9" s="6">
        <v>0.06</v>
      </c>
      <c r="E9" s="4">
        <v>161.55000000000001</v>
      </c>
      <c r="F9" s="4">
        <v>19.989999999999998</v>
      </c>
      <c r="G9" s="15" t="s">
        <v>39</v>
      </c>
      <c r="H9" s="15" t="s">
        <v>28</v>
      </c>
      <c r="I9" s="15" t="s">
        <v>49</v>
      </c>
      <c r="J9" s="15" t="s">
        <v>79</v>
      </c>
      <c r="K9" s="15" t="s">
        <v>74</v>
      </c>
      <c r="L9" s="15" t="s">
        <v>80</v>
      </c>
      <c r="M9" s="6">
        <v>0.66</v>
      </c>
      <c r="N9" s="15" t="s">
        <v>33</v>
      </c>
      <c r="O9" s="15" t="s">
        <v>53</v>
      </c>
      <c r="P9" s="15" t="s">
        <v>81</v>
      </c>
      <c r="Q9" s="15" t="s">
        <v>82</v>
      </c>
      <c r="R9" s="2">
        <v>64133</v>
      </c>
      <c r="S9" s="1">
        <v>42006</v>
      </c>
      <c r="T9" s="12">
        <f>EOMONTH(Table_1[[#This Row],[Order Date]],0)</f>
        <v>42035</v>
      </c>
      <c r="U9" s="10">
        <f>EOMONTH(Table_1[[#This Row],[Order Date]],0)</f>
        <v>42035</v>
      </c>
      <c r="V9" s="14">
        <v>42006</v>
      </c>
      <c r="W9" s="1">
        <v>42007</v>
      </c>
      <c r="X9" s="12">
        <v>42007</v>
      </c>
      <c r="Y9" s="10">
        <f>EOMONTH(Table_1[[#This Row],[Ship date]],0)</f>
        <v>42035</v>
      </c>
      <c r="Z9" s="14">
        <v>42007</v>
      </c>
      <c r="AA9" s="4">
        <v>-7.58</v>
      </c>
      <c r="AB9" s="2">
        <v>3</v>
      </c>
      <c r="AC9" s="4">
        <v>485.01</v>
      </c>
      <c r="AD9" s="2">
        <v>88174</v>
      </c>
      <c r="AE9" s="4">
        <f>'DataCleaning and Transformation'!$E9-'DataCleaning and Transformation'!$D9</f>
        <v>161.49</v>
      </c>
      <c r="AF9" s="15" t="str">
        <f>_xlfn.IFS('DataCleaning and Transformation'!$O9="Central","Chris",'DataCleaning and Transformation'!$O9="East","Erin",'DataCleaning and Transformation'!$O9="South","Sam",'DataCleaning and Transformation'!$O9="West","William")</f>
        <v>Chris</v>
      </c>
      <c r="AG9" s="31">
        <f>Table_1[[#This Row],[Ship date]]-Table_1[[#This Row],[Order Date]]</f>
        <v>1</v>
      </c>
      <c r="AH9" s="22">
        <f>Table_1[[#This Row],[Profit]]/Table_1[[#This Row],[Sales]]</f>
        <v>-1.5628543741366158E-2</v>
      </c>
      <c r="AI9" s="23">
        <f>Table_1[[#This Row],[Profit]]+Table_1[[#This Row],[Sales]]</f>
        <v>477.43</v>
      </c>
      <c r="AJ9" s="17">
        <f>WEEKNUM(Table_1[[#This Row],[Order Date]],1)</f>
        <v>1</v>
      </c>
      <c r="AK9" s="17" t="str">
        <f>TEXT(Table_1[[#This Row],[Order Date]],"mmm yyyy")</f>
        <v>Jan 2015</v>
      </c>
      <c r="AL9" s="17" t="str">
        <f>Table_1[[#This Row],[Monthly sales]]&amp;"  Week "&amp;TEXT(Table_1[[#This Row],[Weekly sales]],"00")</f>
        <v>Jan 2015  Week 01</v>
      </c>
      <c r="AM9" s="17">
        <f>IF(COUNTIF($A$2:A9, A9)=1, 1, 0)</f>
        <v>1</v>
      </c>
      <c r="AN9" s="3">
        <f>COUNTA(A9) - COUNTIF(Table_1[[#This Row],[Unique Customers]], 1)</f>
        <v>0</v>
      </c>
      <c r="AO9" s="17" t="str">
        <f t="shared" si="0"/>
        <v>Unique</v>
      </c>
      <c r="AP9" s="17" t="str">
        <f>"Q"&amp;_xlfn.CEILING.MATH(MONTH(Table_1[[#This Row],[Monthly sales]])/3,1)</f>
        <v>Q1</v>
      </c>
    </row>
    <row r="10" spans="1:42" ht="15.75" customHeight="1" x14ac:dyDescent="0.3">
      <c r="A10" s="2">
        <v>950</v>
      </c>
      <c r="B10" s="15" t="s">
        <v>83</v>
      </c>
      <c r="C10" s="15" t="s">
        <v>26</v>
      </c>
      <c r="D10" s="6">
        <v>0.06</v>
      </c>
      <c r="E10" s="4">
        <v>40.98</v>
      </c>
      <c r="F10" s="4">
        <v>2.99</v>
      </c>
      <c r="G10" s="15" t="s">
        <v>39</v>
      </c>
      <c r="H10" s="15" t="s">
        <v>40</v>
      </c>
      <c r="I10" s="15" t="s">
        <v>49</v>
      </c>
      <c r="J10" s="15" t="s">
        <v>73</v>
      </c>
      <c r="K10" s="15" t="s">
        <v>74</v>
      </c>
      <c r="L10" s="15" t="s">
        <v>84</v>
      </c>
      <c r="M10" s="6">
        <v>0.36</v>
      </c>
      <c r="N10" s="15" t="s">
        <v>33</v>
      </c>
      <c r="O10" s="15" t="s">
        <v>53</v>
      </c>
      <c r="P10" s="15" t="s">
        <v>85</v>
      </c>
      <c r="Q10" s="15" t="s">
        <v>86</v>
      </c>
      <c r="R10" s="2">
        <v>55372</v>
      </c>
      <c r="S10" s="1">
        <v>42006</v>
      </c>
      <c r="T10" s="12">
        <f>EOMONTH(Table_1[[#This Row],[Order Date]],0)</f>
        <v>42035</v>
      </c>
      <c r="U10" s="10">
        <f>EOMONTH(Table_1[[#This Row],[Order Date]],0)</f>
        <v>42035</v>
      </c>
      <c r="V10" s="14">
        <v>42006</v>
      </c>
      <c r="W10" s="1">
        <v>42008</v>
      </c>
      <c r="X10" s="12">
        <v>42008</v>
      </c>
      <c r="Y10" s="10">
        <f>EOMONTH(Table_1[[#This Row],[Ship date]],0)</f>
        <v>42035</v>
      </c>
      <c r="Z10" s="14">
        <v>42008</v>
      </c>
      <c r="AA10" s="4">
        <v>-14.801880000000001</v>
      </c>
      <c r="AB10" s="2">
        <v>1</v>
      </c>
      <c r="AC10" s="4">
        <v>41.6</v>
      </c>
      <c r="AD10" s="2">
        <v>89083</v>
      </c>
      <c r="AE10" s="4">
        <f>'DataCleaning and Transformation'!$E10-'DataCleaning and Transformation'!$D10</f>
        <v>40.919999999999995</v>
      </c>
      <c r="AF10" s="15" t="str">
        <f>_xlfn.IFS('DataCleaning and Transformation'!$O10="Central","Chris",'DataCleaning and Transformation'!$O10="East","Erin",'DataCleaning and Transformation'!$O10="South","Sam",'DataCleaning and Transformation'!$O10="West","William")</f>
        <v>Chris</v>
      </c>
      <c r="AG10" s="31">
        <f>Table_1[[#This Row],[Ship date]]-Table_1[[#This Row],[Order Date]]</f>
        <v>2</v>
      </c>
      <c r="AH10" s="22">
        <f>Table_1[[#This Row],[Profit]]/Table_1[[#This Row],[Sales]]</f>
        <v>-0.35581442307692307</v>
      </c>
      <c r="AI10" s="23">
        <f>Table_1[[#This Row],[Profit]]+Table_1[[#This Row],[Sales]]</f>
        <v>26.798120000000001</v>
      </c>
      <c r="AJ10" s="17">
        <f>WEEKNUM(Table_1[[#This Row],[Order Date]],1)</f>
        <v>1</v>
      </c>
      <c r="AK10" s="17" t="str">
        <f>TEXT(Table_1[[#This Row],[Order Date]],"mmm yyyy")</f>
        <v>Jan 2015</v>
      </c>
      <c r="AL10" s="17" t="str">
        <f>Table_1[[#This Row],[Monthly sales]]&amp;"  Week "&amp;TEXT(Table_1[[#This Row],[Weekly sales]],"00")</f>
        <v>Jan 2015  Week 01</v>
      </c>
      <c r="AM10" s="17">
        <f>IF(COUNTIF($A$2:A10, A10)=1, 1, 0)</f>
        <v>1</v>
      </c>
      <c r="AN10" s="3">
        <f>COUNTA(A10) - COUNTIF(Table_1[[#This Row],[Unique Customers]], 1)</f>
        <v>0</v>
      </c>
      <c r="AO10" s="17" t="str">
        <f t="shared" si="0"/>
        <v>Unique</v>
      </c>
      <c r="AP10" s="17" t="str">
        <f>"Q"&amp;_xlfn.CEILING.MATH(MONTH(Table_1[[#This Row],[Monthly sales]])/3,1)</f>
        <v>Q1</v>
      </c>
    </row>
    <row r="11" spans="1:42" ht="15.75" customHeight="1" x14ac:dyDescent="0.3">
      <c r="A11" s="2">
        <v>1155</v>
      </c>
      <c r="B11" s="15" t="s">
        <v>87</v>
      </c>
      <c r="C11" s="15" t="s">
        <v>26</v>
      </c>
      <c r="D11" s="6">
        <v>0.09</v>
      </c>
      <c r="E11" s="4">
        <v>9.11</v>
      </c>
      <c r="F11" s="4">
        <v>2.15</v>
      </c>
      <c r="G11" s="15" t="s">
        <v>88</v>
      </c>
      <c r="H11" s="15" t="s">
        <v>40</v>
      </c>
      <c r="I11" s="15" t="s">
        <v>49</v>
      </c>
      <c r="J11" s="15" t="s">
        <v>89</v>
      </c>
      <c r="K11" s="15" t="s">
        <v>51</v>
      </c>
      <c r="L11" s="15" t="s">
        <v>90</v>
      </c>
      <c r="M11" s="6">
        <v>0.4</v>
      </c>
      <c r="N11" s="15" t="s">
        <v>33</v>
      </c>
      <c r="O11" s="15" t="s">
        <v>60</v>
      </c>
      <c r="P11" s="15" t="s">
        <v>91</v>
      </c>
      <c r="Q11" s="15" t="s">
        <v>92</v>
      </c>
      <c r="R11" s="2">
        <v>90640</v>
      </c>
      <c r="S11" s="1">
        <v>42006</v>
      </c>
      <c r="T11" s="12">
        <f>EOMONTH(Table_1[[#This Row],[Order Date]],0)</f>
        <v>42035</v>
      </c>
      <c r="U11" s="10">
        <f>EOMONTH(Table_1[[#This Row],[Order Date]],0)</f>
        <v>42035</v>
      </c>
      <c r="V11" s="14">
        <v>42006</v>
      </c>
      <c r="W11" s="1">
        <v>42008</v>
      </c>
      <c r="X11" s="12">
        <v>42008</v>
      </c>
      <c r="Y11" s="10">
        <f>EOMONTH(Table_1[[#This Row],[Ship date]],0)</f>
        <v>42035</v>
      </c>
      <c r="Z11" s="14">
        <v>42008</v>
      </c>
      <c r="AA11" s="4">
        <v>20.299600000000002</v>
      </c>
      <c r="AB11" s="2">
        <v>4</v>
      </c>
      <c r="AC11" s="4">
        <v>34.409999999999997</v>
      </c>
      <c r="AD11" s="2">
        <v>90853</v>
      </c>
      <c r="AE11" s="4">
        <f>'DataCleaning and Transformation'!$E11-'DataCleaning and Transformation'!$D11</f>
        <v>9.02</v>
      </c>
      <c r="AF11" s="15" t="str">
        <f>_xlfn.IFS('DataCleaning and Transformation'!$O11="Central","Chris",'DataCleaning and Transformation'!$O11="East","Erin",'DataCleaning and Transformation'!$O11="South","Sam",'DataCleaning and Transformation'!$O11="West","William")</f>
        <v>William</v>
      </c>
      <c r="AG11" s="31">
        <f>Table_1[[#This Row],[Ship date]]-Table_1[[#This Row],[Order Date]]</f>
        <v>2</v>
      </c>
      <c r="AH11" s="22">
        <f>Table_1[[#This Row],[Profit]]/Table_1[[#This Row],[Sales]]</f>
        <v>0.58993315896541709</v>
      </c>
      <c r="AI11" s="23">
        <f>Table_1[[#This Row],[Profit]]+Table_1[[#This Row],[Sales]]</f>
        <v>54.709599999999995</v>
      </c>
      <c r="AJ11" s="17">
        <f>WEEKNUM(Table_1[[#This Row],[Order Date]],1)</f>
        <v>1</v>
      </c>
      <c r="AK11" s="17" t="str">
        <f>TEXT(Table_1[[#This Row],[Order Date]],"mmm yyyy")</f>
        <v>Jan 2015</v>
      </c>
      <c r="AL11" s="17" t="str">
        <f>Table_1[[#This Row],[Monthly sales]]&amp;"  Week "&amp;TEXT(Table_1[[#This Row],[Weekly sales]],"00")</f>
        <v>Jan 2015  Week 01</v>
      </c>
      <c r="AM11" s="17">
        <f>IF(COUNTIF($A$2:A11, A11)=1, 1, 0)</f>
        <v>1</v>
      </c>
      <c r="AN11" s="3">
        <f>COUNTA(A11) - COUNTIF(Table_1[[#This Row],[Unique Customers]], 1)</f>
        <v>0</v>
      </c>
      <c r="AO11" s="17" t="str">
        <f t="shared" si="0"/>
        <v>Unique</v>
      </c>
      <c r="AP11" s="17" t="str">
        <f>"Q"&amp;_xlfn.CEILING.MATH(MONTH(Table_1[[#This Row],[Monthly sales]])/3,1)</f>
        <v>Q1</v>
      </c>
    </row>
    <row r="12" spans="1:42" ht="15.75" customHeight="1" x14ac:dyDescent="0.3">
      <c r="A12" s="2">
        <v>1155</v>
      </c>
      <c r="B12" s="15" t="s">
        <v>87</v>
      </c>
      <c r="C12" s="15" t="s">
        <v>26</v>
      </c>
      <c r="D12" s="6">
        <v>0.08</v>
      </c>
      <c r="E12" s="4">
        <v>15.04</v>
      </c>
      <c r="F12" s="4">
        <v>1.97</v>
      </c>
      <c r="G12" s="15" t="s">
        <v>39</v>
      </c>
      <c r="H12" s="15" t="s">
        <v>40</v>
      </c>
      <c r="I12" s="15" t="s">
        <v>49</v>
      </c>
      <c r="J12" s="15" t="s">
        <v>89</v>
      </c>
      <c r="K12" s="15" t="s">
        <v>51</v>
      </c>
      <c r="L12" s="15" t="s">
        <v>93</v>
      </c>
      <c r="M12" s="6">
        <v>0.39</v>
      </c>
      <c r="N12" s="15" t="s">
        <v>33</v>
      </c>
      <c r="O12" s="15" t="s">
        <v>60</v>
      </c>
      <c r="P12" s="15" t="s">
        <v>91</v>
      </c>
      <c r="Q12" s="15" t="s">
        <v>92</v>
      </c>
      <c r="R12" s="2">
        <v>90640</v>
      </c>
      <c r="S12" s="1">
        <v>42006</v>
      </c>
      <c r="T12" s="12">
        <f>EOMONTH(Table_1[[#This Row],[Order Date]],0)</f>
        <v>42035</v>
      </c>
      <c r="U12" s="10">
        <f>EOMONTH(Table_1[[#This Row],[Order Date]],0)</f>
        <v>42035</v>
      </c>
      <c r="V12" s="14">
        <v>42006</v>
      </c>
      <c r="W12" s="1">
        <v>42006</v>
      </c>
      <c r="X12" s="12">
        <v>42006</v>
      </c>
      <c r="Y12" s="10">
        <f>EOMONTH(Table_1[[#This Row],[Ship date]],0)</f>
        <v>42035</v>
      </c>
      <c r="Z12" s="14">
        <v>42006</v>
      </c>
      <c r="AA12" s="4">
        <v>108.5163</v>
      </c>
      <c r="AB12" s="2">
        <v>11</v>
      </c>
      <c r="AC12" s="4">
        <v>157.27000000000001</v>
      </c>
      <c r="AD12" s="2">
        <v>90853</v>
      </c>
      <c r="AE12" s="4">
        <f>'DataCleaning and Transformation'!$E12-'DataCleaning and Transformation'!$D12</f>
        <v>14.959999999999999</v>
      </c>
      <c r="AF12" s="15" t="str">
        <f>_xlfn.IFS('DataCleaning and Transformation'!$O12="Central","Chris",'DataCleaning and Transformation'!$O12="East","Erin",'DataCleaning and Transformation'!$O12="South","Sam",'DataCleaning and Transformation'!$O12="West","William")</f>
        <v>William</v>
      </c>
      <c r="AG12" s="31">
        <f>Table_1[[#This Row],[Ship date]]-Table_1[[#This Row],[Order Date]]</f>
        <v>0</v>
      </c>
      <c r="AH12" s="22">
        <f>Table_1[[#This Row],[Profit]]/Table_1[[#This Row],[Sales]]</f>
        <v>0.69</v>
      </c>
      <c r="AI12" s="23">
        <f>Table_1[[#This Row],[Profit]]+Table_1[[#This Row],[Sales]]</f>
        <v>265.78629999999998</v>
      </c>
      <c r="AJ12" s="17">
        <f>WEEKNUM(Table_1[[#This Row],[Order Date]],1)</f>
        <v>1</v>
      </c>
      <c r="AK12" s="17" t="str">
        <f>TEXT(Table_1[[#This Row],[Order Date]],"mmm yyyy")</f>
        <v>Jan 2015</v>
      </c>
      <c r="AL12" s="17" t="str">
        <f>Table_1[[#This Row],[Monthly sales]]&amp;"  Week "&amp;TEXT(Table_1[[#This Row],[Weekly sales]],"00")</f>
        <v>Jan 2015  Week 01</v>
      </c>
      <c r="AM12" s="17">
        <f>IF(COUNTIF($A$2:A12, A12)=1, 1, 0)</f>
        <v>0</v>
      </c>
      <c r="AN12" s="3">
        <f>COUNTA(A12) - COUNTIF(Table_1[[#This Row],[Unique Customers]], 1)</f>
        <v>1</v>
      </c>
      <c r="AO12" s="17" t="str">
        <f t="shared" si="0"/>
        <v>Repeated</v>
      </c>
      <c r="AP12" s="17" t="str">
        <f>"Q"&amp;_xlfn.CEILING.MATH(MONTH(Table_1[[#This Row],[Monthly sales]])/3,1)</f>
        <v>Q1</v>
      </c>
    </row>
    <row r="13" spans="1:42" ht="15.75" customHeight="1" x14ac:dyDescent="0.3">
      <c r="A13" s="2">
        <v>2256</v>
      </c>
      <c r="B13" s="15" t="s">
        <v>94</v>
      </c>
      <c r="C13" s="15" t="s">
        <v>26</v>
      </c>
      <c r="D13" s="6">
        <v>7.0000000000000007E-2</v>
      </c>
      <c r="E13" s="4">
        <v>60.97</v>
      </c>
      <c r="F13" s="4">
        <v>4.5</v>
      </c>
      <c r="G13" s="15" t="s">
        <v>88</v>
      </c>
      <c r="H13" s="15" t="s">
        <v>95</v>
      </c>
      <c r="I13" s="15" t="s">
        <v>49</v>
      </c>
      <c r="J13" s="15" t="s">
        <v>96</v>
      </c>
      <c r="K13" s="15" t="s">
        <v>74</v>
      </c>
      <c r="L13" s="15" t="s">
        <v>97</v>
      </c>
      <c r="M13" s="6">
        <v>0.56000000000000005</v>
      </c>
      <c r="N13" s="15" t="s">
        <v>33</v>
      </c>
      <c r="O13" s="15" t="s">
        <v>34</v>
      </c>
      <c r="P13" s="15" t="s">
        <v>98</v>
      </c>
      <c r="Q13" s="15" t="s">
        <v>99</v>
      </c>
      <c r="R13" s="2">
        <v>28560</v>
      </c>
      <c r="S13" s="1">
        <v>42006</v>
      </c>
      <c r="T13" s="12">
        <f>EOMONTH(Table_1[[#This Row],[Order Date]],0)</f>
        <v>42035</v>
      </c>
      <c r="U13" s="10">
        <f>EOMONTH(Table_1[[#This Row],[Order Date]],0)</f>
        <v>42035</v>
      </c>
      <c r="V13" s="14">
        <v>42006</v>
      </c>
      <c r="W13" s="1">
        <v>42008</v>
      </c>
      <c r="X13" s="12">
        <v>42008</v>
      </c>
      <c r="Y13" s="10">
        <f>EOMONTH(Table_1[[#This Row],[Ship date]],0)</f>
        <v>42035</v>
      </c>
      <c r="Z13" s="14">
        <v>42008</v>
      </c>
      <c r="AA13" s="4">
        <v>-42.588000000000001</v>
      </c>
      <c r="AB13" s="2">
        <v>6</v>
      </c>
      <c r="AC13" s="4">
        <v>361.72</v>
      </c>
      <c r="AD13" s="2">
        <v>87963</v>
      </c>
      <c r="AE13" s="4">
        <f>'DataCleaning and Transformation'!$E13-'DataCleaning and Transformation'!$D13</f>
        <v>60.9</v>
      </c>
      <c r="AF13" s="15" t="str">
        <f>_xlfn.IFS('DataCleaning and Transformation'!$O13="Central","Chris",'DataCleaning and Transformation'!$O13="East","Erin",'DataCleaning and Transformation'!$O13="South","Sam",'DataCleaning and Transformation'!$O13="West","William")</f>
        <v>Sam</v>
      </c>
      <c r="AG13" s="31">
        <f>Table_1[[#This Row],[Ship date]]-Table_1[[#This Row],[Order Date]]</f>
        <v>2</v>
      </c>
      <c r="AH13" s="22">
        <f>Table_1[[#This Row],[Profit]]/Table_1[[#This Row],[Sales]]</f>
        <v>-0.11773747650116111</v>
      </c>
      <c r="AI13" s="23">
        <f>Table_1[[#This Row],[Profit]]+Table_1[[#This Row],[Sales]]</f>
        <v>319.13200000000001</v>
      </c>
      <c r="AJ13" s="17">
        <f>WEEKNUM(Table_1[[#This Row],[Order Date]],1)</f>
        <v>1</v>
      </c>
      <c r="AK13" s="17" t="str">
        <f>TEXT(Table_1[[#This Row],[Order Date]],"mmm yyyy")</f>
        <v>Jan 2015</v>
      </c>
      <c r="AL13" s="17" t="str">
        <f>Table_1[[#This Row],[Monthly sales]]&amp;"  Week "&amp;TEXT(Table_1[[#This Row],[Weekly sales]],"00")</f>
        <v>Jan 2015  Week 01</v>
      </c>
      <c r="AM13" s="17">
        <f>IF(COUNTIF($A$2:A13, A13)=1, 1, 0)</f>
        <v>1</v>
      </c>
      <c r="AN13" s="3">
        <f>COUNTA(A13) - COUNTIF(Table_1[[#This Row],[Unique Customers]], 1)</f>
        <v>0</v>
      </c>
      <c r="AO13" s="17" t="str">
        <f t="shared" si="0"/>
        <v>Unique</v>
      </c>
      <c r="AP13" s="17" t="str">
        <f>"Q"&amp;_xlfn.CEILING.MATH(MONTH(Table_1[[#This Row],[Monthly sales]])/3,1)</f>
        <v>Q1</v>
      </c>
    </row>
    <row r="14" spans="1:42" ht="15.75" customHeight="1" x14ac:dyDescent="0.3">
      <c r="A14" s="2">
        <v>949</v>
      </c>
      <c r="B14" s="15" t="s">
        <v>100</v>
      </c>
      <c r="C14" s="15" t="s">
        <v>26</v>
      </c>
      <c r="D14" s="6">
        <v>0.06</v>
      </c>
      <c r="E14" s="4">
        <v>40.98</v>
      </c>
      <c r="F14" s="4">
        <v>2.99</v>
      </c>
      <c r="G14" s="15" t="s">
        <v>39</v>
      </c>
      <c r="H14" s="15" t="s">
        <v>40</v>
      </c>
      <c r="I14" s="15" t="s">
        <v>49</v>
      </c>
      <c r="J14" s="15" t="s">
        <v>73</v>
      </c>
      <c r="K14" s="15" t="s">
        <v>74</v>
      </c>
      <c r="L14" s="15" t="s">
        <v>84</v>
      </c>
      <c r="M14" s="6">
        <v>0.36</v>
      </c>
      <c r="N14" s="15" t="s">
        <v>33</v>
      </c>
      <c r="O14" s="15" t="s">
        <v>60</v>
      </c>
      <c r="P14" s="15" t="s">
        <v>91</v>
      </c>
      <c r="Q14" s="15" t="s">
        <v>101</v>
      </c>
      <c r="R14" s="2">
        <v>90049</v>
      </c>
      <c r="S14" s="1">
        <v>42006</v>
      </c>
      <c r="T14" s="12">
        <f>EOMONTH(Table_1[[#This Row],[Order Date]],0)</f>
        <v>42035</v>
      </c>
      <c r="U14" s="10">
        <f>EOMONTH(Table_1[[#This Row],[Order Date]],0)</f>
        <v>42035</v>
      </c>
      <c r="V14" s="14">
        <v>42006</v>
      </c>
      <c r="W14" s="1">
        <v>42008</v>
      </c>
      <c r="X14" s="12">
        <v>42008</v>
      </c>
      <c r="Y14" s="10">
        <f>EOMONTH(Table_1[[#This Row],[Ship date]],0)</f>
        <v>42035</v>
      </c>
      <c r="Z14" s="14">
        <v>42008</v>
      </c>
      <c r="AA14" s="4">
        <v>-19.0992</v>
      </c>
      <c r="AB14" s="2">
        <v>3</v>
      </c>
      <c r="AC14" s="4">
        <v>124.81</v>
      </c>
      <c r="AD14" s="2">
        <v>9285</v>
      </c>
      <c r="AE14" s="4">
        <f>'DataCleaning and Transformation'!$E14-'DataCleaning and Transformation'!$D14</f>
        <v>40.919999999999995</v>
      </c>
      <c r="AF14" s="15" t="str">
        <f>_xlfn.IFS('DataCleaning and Transformation'!$O14="Central","Chris",'DataCleaning and Transformation'!$O14="East","Erin",'DataCleaning and Transformation'!$O14="South","Sam",'DataCleaning and Transformation'!$O14="West","William")</f>
        <v>William</v>
      </c>
      <c r="AG14" s="31">
        <f>Table_1[[#This Row],[Ship date]]-Table_1[[#This Row],[Order Date]]</f>
        <v>2</v>
      </c>
      <c r="AH14" s="22">
        <f>Table_1[[#This Row],[Profit]]/Table_1[[#This Row],[Sales]]</f>
        <v>-0.15302619982373206</v>
      </c>
      <c r="AI14" s="23">
        <f>Table_1[[#This Row],[Profit]]+Table_1[[#This Row],[Sales]]</f>
        <v>105.71080000000001</v>
      </c>
      <c r="AJ14" s="17">
        <f>WEEKNUM(Table_1[[#This Row],[Order Date]],1)</f>
        <v>1</v>
      </c>
      <c r="AK14" s="17" t="str">
        <f>TEXT(Table_1[[#This Row],[Order Date]],"mmm yyyy")</f>
        <v>Jan 2015</v>
      </c>
      <c r="AL14" s="17" t="str">
        <f>Table_1[[#This Row],[Monthly sales]]&amp;"  Week "&amp;TEXT(Table_1[[#This Row],[Weekly sales]],"00")</f>
        <v>Jan 2015  Week 01</v>
      </c>
      <c r="AM14" s="17">
        <f>IF(COUNTIF($A$2:A14, A14)=1, 1, 0)</f>
        <v>1</v>
      </c>
      <c r="AN14" s="3">
        <f>COUNTA(A14) - COUNTIF(Table_1[[#This Row],[Unique Customers]], 1)</f>
        <v>0</v>
      </c>
      <c r="AO14" s="17" t="str">
        <f t="shared" si="0"/>
        <v>Unique</v>
      </c>
      <c r="AP14" s="17" t="str">
        <f>"Q"&amp;_xlfn.CEILING.MATH(MONTH(Table_1[[#This Row],[Monthly sales]])/3,1)</f>
        <v>Q1</v>
      </c>
    </row>
    <row r="15" spans="1:42" ht="15.75" customHeight="1" x14ac:dyDescent="0.3">
      <c r="A15" s="2">
        <v>1136</v>
      </c>
      <c r="B15" s="15" t="s">
        <v>102</v>
      </c>
      <c r="C15" s="15" t="s">
        <v>38</v>
      </c>
      <c r="D15" s="6">
        <v>0.09</v>
      </c>
      <c r="E15" s="4">
        <v>270.97000000000003</v>
      </c>
      <c r="F15" s="4">
        <v>28.06</v>
      </c>
      <c r="G15" s="15" t="s">
        <v>27</v>
      </c>
      <c r="H15" s="15" t="s">
        <v>40</v>
      </c>
      <c r="I15" s="15" t="s">
        <v>41</v>
      </c>
      <c r="J15" s="15" t="s">
        <v>57</v>
      </c>
      <c r="K15" s="15" t="s">
        <v>58</v>
      </c>
      <c r="L15" s="15" t="s">
        <v>103</v>
      </c>
      <c r="M15" s="6">
        <v>0.56000000000000005</v>
      </c>
      <c r="N15" s="15" t="s">
        <v>33</v>
      </c>
      <c r="O15" s="15" t="s">
        <v>53</v>
      </c>
      <c r="P15" s="15" t="s">
        <v>104</v>
      </c>
      <c r="Q15" s="15" t="s">
        <v>105</v>
      </c>
      <c r="R15" s="2">
        <v>60188</v>
      </c>
      <c r="S15" s="1">
        <v>42006</v>
      </c>
      <c r="T15" s="12">
        <f>EOMONTH(Table_1[[#This Row],[Order Date]],0)</f>
        <v>42035</v>
      </c>
      <c r="U15" s="10">
        <f>EOMONTH(Table_1[[#This Row],[Order Date]],0)</f>
        <v>42035</v>
      </c>
      <c r="V15" s="14">
        <v>42006</v>
      </c>
      <c r="W15" s="1">
        <v>42008</v>
      </c>
      <c r="X15" s="12">
        <v>42008</v>
      </c>
      <c r="Y15" s="10">
        <f>EOMONTH(Table_1[[#This Row],[Ship date]],0)</f>
        <v>42035</v>
      </c>
      <c r="Z15" s="14">
        <v>42008</v>
      </c>
      <c r="AA15" s="4">
        <v>2660.1432</v>
      </c>
      <c r="AB15" s="2">
        <v>15</v>
      </c>
      <c r="AC15" s="4">
        <v>3855.28</v>
      </c>
      <c r="AD15" s="2">
        <v>87940</v>
      </c>
      <c r="AE15" s="4">
        <f>'DataCleaning and Transformation'!$E15-'DataCleaning and Transformation'!$D15</f>
        <v>270.88000000000005</v>
      </c>
      <c r="AF15" s="15" t="str">
        <f>_xlfn.IFS('DataCleaning and Transformation'!$O15="Central","Chris",'DataCleaning and Transformation'!$O15="East","Erin",'DataCleaning and Transformation'!$O15="South","Sam",'DataCleaning and Transformation'!$O15="West","William")</f>
        <v>Chris</v>
      </c>
      <c r="AG15" s="31">
        <f>Table_1[[#This Row],[Ship date]]-Table_1[[#This Row],[Order Date]]</f>
        <v>2</v>
      </c>
      <c r="AH15" s="22">
        <f>Table_1[[#This Row],[Profit]]/Table_1[[#This Row],[Sales]]</f>
        <v>0.69</v>
      </c>
      <c r="AI15" s="23">
        <f>Table_1[[#This Row],[Profit]]+Table_1[[#This Row],[Sales]]</f>
        <v>6515.4232000000002</v>
      </c>
      <c r="AJ15" s="17">
        <f>WEEKNUM(Table_1[[#This Row],[Order Date]],1)</f>
        <v>1</v>
      </c>
      <c r="AK15" s="17" t="str">
        <f>TEXT(Table_1[[#This Row],[Order Date]],"mmm yyyy")</f>
        <v>Jan 2015</v>
      </c>
      <c r="AL15" s="17" t="str">
        <f>Table_1[[#This Row],[Monthly sales]]&amp;"  Week "&amp;TEXT(Table_1[[#This Row],[Weekly sales]],"00")</f>
        <v>Jan 2015  Week 01</v>
      </c>
      <c r="AM15" s="17">
        <f>IF(COUNTIF($A$2:A15, A15)=1, 1, 0)</f>
        <v>1</v>
      </c>
      <c r="AN15" s="3">
        <f>COUNTA(A15) - COUNTIF(Table_1[[#This Row],[Unique Customers]], 1)</f>
        <v>0</v>
      </c>
      <c r="AO15" s="17" t="str">
        <f t="shared" si="0"/>
        <v>Unique</v>
      </c>
      <c r="AP15" s="17" t="str">
        <f>"Q"&amp;_xlfn.CEILING.MATH(MONTH(Table_1[[#This Row],[Monthly sales]])/3,1)</f>
        <v>Q1</v>
      </c>
    </row>
    <row r="16" spans="1:42" ht="15.75" customHeight="1" x14ac:dyDescent="0.3">
      <c r="A16" s="2">
        <v>67</v>
      </c>
      <c r="B16" s="15" t="s">
        <v>106</v>
      </c>
      <c r="C16" s="15" t="s">
        <v>48</v>
      </c>
      <c r="D16" s="6">
        <v>0.05</v>
      </c>
      <c r="E16" s="4">
        <v>155.06</v>
      </c>
      <c r="F16" s="4">
        <v>7.07</v>
      </c>
      <c r="G16" s="15" t="s">
        <v>39</v>
      </c>
      <c r="H16" s="15" t="s">
        <v>95</v>
      </c>
      <c r="I16" s="15" t="s">
        <v>49</v>
      </c>
      <c r="J16" s="15" t="s">
        <v>79</v>
      </c>
      <c r="K16" s="15" t="s">
        <v>74</v>
      </c>
      <c r="L16" s="15" t="s">
        <v>107</v>
      </c>
      <c r="M16" s="6">
        <v>0.59</v>
      </c>
      <c r="N16" s="15" t="s">
        <v>33</v>
      </c>
      <c r="O16" s="15" t="s">
        <v>60</v>
      </c>
      <c r="P16" s="15" t="s">
        <v>91</v>
      </c>
      <c r="Q16" s="15" t="s">
        <v>108</v>
      </c>
      <c r="R16" s="2">
        <v>94559</v>
      </c>
      <c r="S16" s="1">
        <v>42006</v>
      </c>
      <c r="T16" s="12">
        <f>EOMONTH(Table_1[[#This Row],[Order Date]],0)</f>
        <v>42035</v>
      </c>
      <c r="U16" s="10">
        <f>EOMONTH(Table_1[[#This Row],[Order Date]],0)</f>
        <v>42035</v>
      </c>
      <c r="V16" s="14">
        <v>42006</v>
      </c>
      <c r="W16" s="1">
        <v>42013</v>
      </c>
      <c r="X16" s="12">
        <v>42013</v>
      </c>
      <c r="Y16" s="10">
        <f>EOMONTH(Table_1[[#This Row],[Ship date]],0)</f>
        <v>42035</v>
      </c>
      <c r="Z16" s="14">
        <v>42013</v>
      </c>
      <c r="AA16" s="4">
        <v>845.66399999999999</v>
      </c>
      <c r="AB16" s="2">
        <v>8</v>
      </c>
      <c r="AC16" s="4">
        <v>1225.5999999999999</v>
      </c>
      <c r="AD16" s="2">
        <v>87946</v>
      </c>
      <c r="AE16" s="4">
        <f>'DataCleaning and Transformation'!$E16-'DataCleaning and Transformation'!$D16</f>
        <v>155.01</v>
      </c>
      <c r="AF16" s="15" t="str">
        <f>_xlfn.IFS('DataCleaning and Transformation'!$O16="Central","Chris",'DataCleaning and Transformation'!$O16="East","Erin",'DataCleaning and Transformation'!$O16="South","Sam",'DataCleaning and Transformation'!$O16="West","William")</f>
        <v>William</v>
      </c>
      <c r="AG16" s="31">
        <f>Table_1[[#This Row],[Ship date]]-Table_1[[#This Row],[Order Date]]</f>
        <v>7</v>
      </c>
      <c r="AH16" s="22">
        <f>Table_1[[#This Row],[Profit]]/Table_1[[#This Row],[Sales]]</f>
        <v>0.69000000000000006</v>
      </c>
      <c r="AI16" s="23">
        <f>Table_1[[#This Row],[Profit]]+Table_1[[#This Row],[Sales]]</f>
        <v>2071.2640000000001</v>
      </c>
      <c r="AJ16" s="17">
        <f>WEEKNUM(Table_1[[#This Row],[Order Date]],1)</f>
        <v>1</v>
      </c>
      <c r="AK16" s="17" t="str">
        <f>TEXT(Table_1[[#This Row],[Order Date]],"mmm yyyy")</f>
        <v>Jan 2015</v>
      </c>
      <c r="AL16" s="17" t="str">
        <f>Table_1[[#This Row],[Monthly sales]]&amp;"  Week "&amp;TEXT(Table_1[[#This Row],[Weekly sales]],"00")</f>
        <v>Jan 2015  Week 01</v>
      </c>
      <c r="AM16" s="17">
        <f>IF(COUNTIF($A$2:A16, A16)=1, 1, 0)</f>
        <v>1</v>
      </c>
      <c r="AN16" s="3">
        <f>COUNTA(A16) - COUNTIF(Table_1[[#This Row],[Unique Customers]], 1)</f>
        <v>0</v>
      </c>
      <c r="AO16" s="17" t="str">
        <f t="shared" si="0"/>
        <v>Unique</v>
      </c>
      <c r="AP16" s="17" t="str">
        <f>"Q"&amp;_xlfn.CEILING.MATH(MONTH(Table_1[[#This Row],[Monthly sales]])/3,1)</f>
        <v>Q1</v>
      </c>
    </row>
    <row r="17" spans="1:42" ht="15.75" customHeight="1" x14ac:dyDescent="0.3">
      <c r="A17" s="2">
        <v>68</v>
      </c>
      <c r="B17" s="15" t="s">
        <v>109</v>
      </c>
      <c r="C17" s="15" t="s">
        <v>48</v>
      </c>
      <c r="D17" s="6">
        <v>0</v>
      </c>
      <c r="E17" s="4">
        <v>291.73</v>
      </c>
      <c r="F17" s="4">
        <v>48.8</v>
      </c>
      <c r="G17" s="15" t="s">
        <v>27</v>
      </c>
      <c r="H17" s="15" t="s">
        <v>95</v>
      </c>
      <c r="I17" s="15" t="s">
        <v>29</v>
      </c>
      <c r="J17" s="15" t="s">
        <v>110</v>
      </c>
      <c r="K17" s="15" t="s">
        <v>58</v>
      </c>
      <c r="L17" s="15" t="s">
        <v>111</v>
      </c>
      <c r="M17" s="6">
        <v>0.56000000000000005</v>
      </c>
      <c r="N17" s="15" t="s">
        <v>33</v>
      </c>
      <c r="O17" s="15" t="s">
        <v>112</v>
      </c>
      <c r="P17" s="15" t="s">
        <v>113</v>
      </c>
      <c r="Q17" s="15" t="s">
        <v>114</v>
      </c>
      <c r="R17" s="2">
        <v>10177</v>
      </c>
      <c r="S17" s="1">
        <v>42006</v>
      </c>
      <c r="T17" s="12">
        <f>EOMONTH(Table_1[[#This Row],[Order Date]],0)</f>
        <v>42035</v>
      </c>
      <c r="U17" s="10">
        <f>EOMONTH(Table_1[[#This Row],[Order Date]],0)</f>
        <v>42035</v>
      </c>
      <c r="V17" s="14">
        <v>42006</v>
      </c>
      <c r="W17" s="1">
        <v>42006</v>
      </c>
      <c r="X17" s="12">
        <v>42006</v>
      </c>
      <c r="Y17" s="10">
        <f>EOMONTH(Table_1[[#This Row],[Ship date]],0)</f>
        <v>42035</v>
      </c>
      <c r="Z17" s="14">
        <v>42006</v>
      </c>
      <c r="AA17" s="4">
        <v>-308.928</v>
      </c>
      <c r="AB17" s="2">
        <v>4</v>
      </c>
      <c r="AC17" s="4">
        <v>1239.06</v>
      </c>
      <c r="AD17" s="2">
        <v>37537</v>
      </c>
      <c r="AE17" s="4">
        <f>'DataCleaning and Transformation'!$E17-'DataCleaning and Transformation'!$D17</f>
        <v>291.73</v>
      </c>
      <c r="AF17" s="15" t="str">
        <f>_xlfn.IFS('DataCleaning and Transformation'!$O17="Central","Chris",'DataCleaning and Transformation'!$O17="East","Erin",'DataCleaning and Transformation'!$O17="South","Sam",'DataCleaning and Transformation'!$O17="West","William")</f>
        <v>Erin</v>
      </c>
      <c r="AG17" s="31">
        <f>Table_1[[#This Row],[Ship date]]-Table_1[[#This Row],[Order Date]]</f>
        <v>0</v>
      </c>
      <c r="AH17" s="22">
        <f>Table_1[[#This Row],[Profit]]/Table_1[[#This Row],[Sales]]</f>
        <v>-0.24932448791826062</v>
      </c>
      <c r="AI17" s="23">
        <f>Table_1[[#This Row],[Profit]]+Table_1[[#This Row],[Sales]]</f>
        <v>930.13199999999995</v>
      </c>
      <c r="AJ17" s="17">
        <f>WEEKNUM(Table_1[[#This Row],[Order Date]],1)</f>
        <v>1</v>
      </c>
      <c r="AK17" s="17" t="str">
        <f>TEXT(Table_1[[#This Row],[Order Date]],"mmm yyyy")</f>
        <v>Jan 2015</v>
      </c>
      <c r="AL17" s="17" t="str">
        <f>Table_1[[#This Row],[Monthly sales]]&amp;"  Week "&amp;TEXT(Table_1[[#This Row],[Weekly sales]],"00")</f>
        <v>Jan 2015  Week 01</v>
      </c>
      <c r="AM17" s="17">
        <f>IF(COUNTIF($A$2:A17, A17)=1, 1, 0)</f>
        <v>1</v>
      </c>
      <c r="AN17" s="3">
        <f>COUNTA(A17) - COUNTIF(Table_1[[#This Row],[Unique Customers]], 1)</f>
        <v>0</v>
      </c>
      <c r="AO17" s="17" t="str">
        <f t="shared" si="0"/>
        <v>Unique</v>
      </c>
      <c r="AP17" s="17" t="str">
        <f>"Q"&amp;_xlfn.CEILING.MATH(MONTH(Table_1[[#This Row],[Monthly sales]])/3,1)</f>
        <v>Q1</v>
      </c>
    </row>
    <row r="18" spans="1:42" ht="15.75" customHeight="1" x14ac:dyDescent="0.3">
      <c r="A18" s="2">
        <v>68</v>
      </c>
      <c r="B18" s="15" t="s">
        <v>109</v>
      </c>
      <c r="C18" s="15" t="s">
        <v>48</v>
      </c>
      <c r="D18" s="6">
        <v>7.0000000000000007E-2</v>
      </c>
      <c r="E18" s="4">
        <v>100.98</v>
      </c>
      <c r="F18" s="4">
        <v>45</v>
      </c>
      <c r="G18" s="15" t="s">
        <v>27</v>
      </c>
      <c r="H18" s="15" t="s">
        <v>95</v>
      </c>
      <c r="I18" s="15" t="s">
        <v>29</v>
      </c>
      <c r="J18" s="15" t="s">
        <v>110</v>
      </c>
      <c r="K18" s="15" t="s">
        <v>58</v>
      </c>
      <c r="L18" s="15" t="s">
        <v>115</v>
      </c>
      <c r="M18" s="6">
        <v>0.69</v>
      </c>
      <c r="N18" s="15" t="s">
        <v>33</v>
      </c>
      <c r="O18" s="15" t="s">
        <v>112</v>
      </c>
      <c r="P18" s="15" t="s">
        <v>113</v>
      </c>
      <c r="Q18" s="15" t="s">
        <v>114</v>
      </c>
      <c r="R18" s="2">
        <v>10177</v>
      </c>
      <c r="S18" s="1">
        <v>42006</v>
      </c>
      <c r="T18" s="12">
        <f>EOMONTH(Table_1[[#This Row],[Order Date]],0)</f>
        <v>42035</v>
      </c>
      <c r="U18" s="10">
        <f>EOMONTH(Table_1[[#This Row],[Order Date]],0)</f>
        <v>42035</v>
      </c>
      <c r="V18" s="14">
        <v>42006</v>
      </c>
      <c r="W18" s="1">
        <v>42008</v>
      </c>
      <c r="X18" s="12">
        <v>42008</v>
      </c>
      <c r="Y18" s="10">
        <f>EOMONTH(Table_1[[#This Row],[Ship date]],0)</f>
        <v>42035</v>
      </c>
      <c r="Z18" s="14">
        <v>42008</v>
      </c>
      <c r="AA18" s="4">
        <v>-1679.76</v>
      </c>
      <c r="AB18" s="2">
        <v>43</v>
      </c>
      <c r="AC18" s="4">
        <v>4083.19</v>
      </c>
      <c r="AD18" s="2">
        <v>37537</v>
      </c>
      <c r="AE18" s="4">
        <f>'DataCleaning and Transformation'!$E18-'DataCleaning and Transformation'!$D18</f>
        <v>100.91000000000001</v>
      </c>
      <c r="AF18" s="15" t="str">
        <f>_xlfn.IFS('DataCleaning and Transformation'!$O18="Central","Chris",'DataCleaning and Transformation'!$O18="East","Erin",'DataCleaning and Transformation'!$O18="South","Sam",'DataCleaning and Transformation'!$O18="West","William")</f>
        <v>Erin</v>
      </c>
      <c r="AG18" s="31">
        <f>Table_1[[#This Row],[Ship date]]-Table_1[[#This Row],[Order Date]]</f>
        <v>2</v>
      </c>
      <c r="AH18" s="22">
        <f>Table_1[[#This Row],[Profit]]/Table_1[[#This Row],[Sales]]</f>
        <v>-0.41138423634462268</v>
      </c>
      <c r="AI18" s="23">
        <f>Table_1[[#This Row],[Profit]]+Table_1[[#This Row],[Sales]]</f>
        <v>2403.4300000000003</v>
      </c>
      <c r="AJ18" s="17">
        <f>WEEKNUM(Table_1[[#This Row],[Order Date]],1)</f>
        <v>1</v>
      </c>
      <c r="AK18" s="17" t="str">
        <f>TEXT(Table_1[[#This Row],[Order Date]],"mmm yyyy")</f>
        <v>Jan 2015</v>
      </c>
      <c r="AL18" s="17" t="str">
        <f>Table_1[[#This Row],[Monthly sales]]&amp;"  Week "&amp;TEXT(Table_1[[#This Row],[Weekly sales]],"00")</f>
        <v>Jan 2015  Week 01</v>
      </c>
      <c r="AM18" s="17">
        <f>IF(COUNTIF($A$2:A18, A18)=1, 1, 0)</f>
        <v>0</v>
      </c>
      <c r="AN18" s="3">
        <f>COUNTA(A18) - COUNTIF(Table_1[[#This Row],[Unique Customers]], 1)</f>
        <v>1</v>
      </c>
      <c r="AO18" s="17" t="str">
        <f t="shared" si="0"/>
        <v>Repeated</v>
      </c>
      <c r="AP18" s="17" t="str">
        <f>"Q"&amp;_xlfn.CEILING.MATH(MONTH(Table_1[[#This Row],[Monthly sales]])/3,1)</f>
        <v>Q1</v>
      </c>
    </row>
    <row r="19" spans="1:42" ht="15.75" customHeight="1" x14ac:dyDescent="0.3">
      <c r="A19" s="2">
        <v>68</v>
      </c>
      <c r="B19" s="15" t="s">
        <v>109</v>
      </c>
      <c r="C19" s="15" t="s">
        <v>48</v>
      </c>
      <c r="D19" s="6">
        <v>0.05</v>
      </c>
      <c r="E19" s="4">
        <v>155.06</v>
      </c>
      <c r="F19" s="4">
        <v>7.07</v>
      </c>
      <c r="G19" s="15" t="s">
        <v>39</v>
      </c>
      <c r="H19" s="15" t="s">
        <v>95</v>
      </c>
      <c r="I19" s="15" t="s">
        <v>49</v>
      </c>
      <c r="J19" s="15" t="s">
        <v>79</v>
      </c>
      <c r="K19" s="15" t="s">
        <v>74</v>
      </c>
      <c r="L19" s="15" t="s">
        <v>107</v>
      </c>
      <c r="M19" s="6">
        <v>0.59</v>
      </c>
      <c r="N19" s="15" t="s">
        <v>33</v>
      </c>
      <c r="O19" s="15" t="s">
        <v>112</v>
      </c>
      <c r="P19" s="15" t="s">
        <v>113</v>
      </c>
      <c r="Q19" s="15" t="s">
        <v>114</v>
      </c>
      <c r="R19" s="2">
        <v>10177</v>
      </c>
      <c r="S19" s="1">
        <v>42006</v>
      </c>
      <c r="T19" s="12">
        <f>EOMONTH(Table_1[[#This Row],[Order Date]],0)</f>
        <v>42035</v>
      </c>
      <c r="U19" s="10">
        <f>EOMONTH(Table_1[[#This Row],[Order Date]],0)</f>
        <v>42035</v>
      </c>
      <c r="V19" s="14">
        <v>42006</v>
      </c>
      <c r="W19" s="1">
        <v>42013</v>
      </c>
      <c r="X19" s="12">
        <v>42013</v>
      </c>
      <c r="Y19" s="10">
        <f>EOMONTH(Table_1[[#This Row],[Ship date]],0)</f>
        <v>42035</v>
      </c>
      <c r="Z19" s="14">
        <v>42013</v>
      </c>
      <c r="AA19" s="4">
        <v>575.39599999999996</v>
      </c>
      <c r="AB19" s="2">
        <v>32</v>
      </c>
      <c r="AC19" s="4">
        <v>4902.38</v>
      </c>
      <c r="AD19" s="2">
        <v>37537</v>
      </c>
      <c r="AE19" s="4">
        <f>'DataCleaning and Transformation'!$E19-'DataCleaning and Transformation'!$D19</f>
        <v>155.01</v>
      </c>
      <c r="AF19" s="15" t="str">
        <f>_xlfn.IFS('DataCleaning and Transformation'!$O19="Central","Chris",'DataCleaning and Transformation'!$O19="East","Erin",'DataCleaning and Transformation'!$O19="South","Sam",'DataCleaning and Transformation'!$O19="West","William")</f>
        <v>Erin</v>
      </c>
      <c r="AG19" s="31">
        <f>Table_1[[#This Row],[Ship date]]-Table_1[[#This Row],[Order Date]]</f>
        <v>7</v>
      </c>
      <c r="AH19" s="22">
        <f>Table_1[[#This Row],[Profit]]/Table_1[[#This Row],[Sales]]</f>
        <v>0.11737074645376326</v>
      </c>
      <c r="AI19" s="23">
        <f>Table_1[[#This Row],[Profit]]+Table_1[[#This Row],[Sales]]</f>
        <v>5477.7759999999998</v>
      </c>
      <c r="AJ19" s="17">
        <f>WEEKNUM(Table_1[[#This Row],[Order Date]],1)</f>
        <v>1</v>
      </c>
      <c r="AK19" s="17" t="str">
        <f>TEXT(Table_1[[#This Row],[Order Date]],"mmm yyyy")</f>
        <v>Jan 2015</v>
      </c>
      <c r="AL19" s="17" t="str">
        <f>Table_1[[#This Row],[Monthly sales]]&amp;"  Week "&amp;TEXT(Table_1[[#This Row],[Weekly sales]],"00")</f>
        <v>Jan 2015  Week 01</v>
      </c>
      <c r="AM19" s="17">
        <f>IF(COUNTIF($A$2:A19, A19)=1, 1, 0)</f>
        <v>0</v>
      </c>
      <c r="AN19" s="3">
        <f>COUNTA(A19) - COUNTIF(Table_1[[#This Row],[Unique Customers]], 1)</f>
        <v>1</v>
      </c>
      <c r="AO19" s="17" t="str">
        <f t="shared" si="0"/>
        <v>Repeated</v>
      </c>
      <c r="AP19" s="17" t="str">
        <f>"Q"&amp;_xlfn.CEILING.MATH(MONTH(Table_1[[#This Row],[Monthly sales]])/3,1)</f>
        <v>Q1</v>
      </c>
    </row>
    <row r="20" spans="1:42" ht="15.75" customHeight="1" x14ac:dyDescent="0.3">
      <c r="A20" s="2">
        <v>164</v>
      </c>
      <c r="B20" s="15" t="s">
        <v>116</v>
      </c>
      <c r="C20" s="15" t="s">
        <v>117</v>
      </c>
      <c r="D20" s="6">
        <v>0.05</v>
      </c>
      <c r="E20" s="4">
        <v>100.98</v>
      </c>
      <c r="F20" s="4">
        <v>35.840000000000003</v>
      </c>
      <c r="G20" s="15" t="s">
        <v>27</v>
      </c>
      <c r="H20" s="15" t="s">
        <v>72</v>
      </c>
      <c r="I20" s="15" t="s">
        <v>29</v>
      </c>
      <c r="J20" s="15" t="s">
        <v>118</v>
      </c>
      <c r="K20" s="15" t="s">
        <v>31</v>
      </c>
      <c r="L20" s="15" t="s">
        <v>119</v>
      </c>
      <c r="M20" s="6">
        <v>0.62</v>
      </c>
      <c r="N20" s="15" t="s">
        <v>33</v>
      </c>
      <c r="O20" s="15" t="s">
        <v>60</v>
      </c>
      <c r="P20" s="15" t="s">
        <v>67</v>
      </c>
      <c r="Q20" s="15" t="s">
        <v>120</v>
      </c>
      <c r="R20" s="2">
        <v>99352</v>
      </c>
      <c r="S20" s="1">
        <v>42006</v>
      </c>
      <c r="T20" s="12">
        <f>EOMONTH(Table_1[[#This Row],[Order Date]],0)</f>
        <v>42035</v>
      </c>
      <c r="U20" s="10">
        <f>EOMONTH(Table_1[[#This Row],[Order Date]],0)</f>
        <v>42035</v>
      </c>
      <c r="V20" s="14">
        <v>42006</v>
      </c>
      <c r="W20" s="1">
        <v>42008</v>
      </c>
      <c r="X20" s="12">
        <v>42008</v>
      </c>
      <c r="Y20" s="10">
        <f>EOMONTH(Table_1[[#This Row],[Ship date]],0)</f>
        <v>42035</v>
      </c>
      <c r="Z20" s="14">
        <v>42008</v>
      </c>
      <c r="AA20" s="4">
        <v>-111.4</v>
      </c>
      <c r="AB20" s="2">
        <v>7</v>
      </c>
      <c r="AC20" s="4">
        <v>715.55</v>
      </c>
      <c r="AD20" s="2">
        <v>89961</v>
      </c>
      <c r="AE20" s="4">
        <f>'DataCleaning and Transformation'!$E20-'DataCleaning and Transformation'!$D20</f>
        <v>100.93</v>
      </c>
      <c r="AF20" s="15" t="str">
        <f>_xlfn.IFS('DataCleaning and Transformation'!$O20="Central","Chris",'DataCleaning and Transformation'!$O20="East","Erin",'DataCleaning and Transformation'!$O20="South","Sam",'DataCleaning and Transformation'!$O20="West","William")</f>
        <v>William</v>
      </c>
      <c r="AG20" s="31">
        <f>Table_1[[#This Row],[Ship date]]-Table_1[[#This Row],[Order Date]]</f>
        <v>2</v>
      </c>
      <c r="AH20" s="22">
        <f>Table_1[[#This Row],[Profit]]/Table_1[[#This Row],[Sales]]</f>
        <v>-0.15568443854377753</v>
      </c>
      <c r="AI20" s="23">
        <f>Table_1[[#This Row],[Profit]]+Table_1[[#This Row],[Sales]]</f>
        <v>604.15</v>
      </c>
      <c r="AJ20" s="17">
        <f>WEEKNUM(Table_1[[#This Row],[Order Date]],1)</f>
        <v>1</v>
      </c>
      <c r="AK20" s="17" t="str">
        <f>TEXT(Table_1[[#This Row],[Order Date]],"mmm yyyy")</f>
        <v>Jan 2015</v>
      </c>
      <c r="AL20" s="17" t="str">
        <f>Table_1[[#This Row],[Monthly sales]]&amp;"  Week "&amp;TEXT(Table_1[[#This Row],[Weekly sales]],"00")</f>
        <v>Jan 2015  Week 01</v>
      </c>
      <c r="AM20" s="17">
        <f>IF(COUNTIF($A$2:A20, A20)=1, 1, 0)</f>
        <v>1</v>
      </c>
      <c r="AN20" s="3">
        <f>COUNTA(A20) - COUNTIF(Table_1[[#This Row],[Unique Customers]], 1)</f>
        <v>0</v>
      </c>
      <c r="AO20" s="17" t="str">
        <f t="shared" si="0"/>
        <v>Unique</v>
      </c>
      <c r="AP20" s="17" t="str">
        <f>"Q"&amp;_xlfn.CEILING.MATH(MONTH(Table_1[[#This Row],[Monthly sales]])/3,1)</f>
        <v>Q1</v>
      </c>
    </row>
    <row r="21" spans="1:42" ht="15.75" customHeight="1" x14ac:dyDescent="0.3">
      <c r="A21" s="2">
        <v>164</v>
      </c>
      <c r="B21" s="15" t="s">
        <v>116</v>
      </c>
      <c r="C21" s="15" t="s">
        <v>117</v>
      </c>
      <c r="D21" s="6">
        <v>0.02</v>
      </c>
      <c r="E21" s="4">
        <v>4.9800000000000004</v>
      </c>
      <c r="F21" s="4">
        <v>5.49</v>
      </c>
      <c r="G21" s="15" t="s">
        <v>39</v>
      </c>
      <c r="H21" s="15" t="s">
        <v>72</v>
      </c>
      <c r="I21" s="15" t="s">
        <v>49</v>
      </c>
      <c r="J21" s="15" t="s">
        <v>89</v>
      </c>
      <c r="K21" s="15" t="s">
        <v>74</v>
      </c>
      <c r="L21" s="15" t="s">
        <v>121</v>
      </c>
      <c r="M21" s="6">
        <v>0.38</v>
      </c>
      <c r="N21" s="15" t="s">
        <v>33</v>
      </c>
      <c r="O21" s="15" t="s">
        <v>60</v>
      </c>
      <c r="P21" s="15" t="s">
        <v>67</v>
      </c>
      <c r="Q21" s="15" t="s">
        <v>120</v>
      </c>
      <c r="R21" s="2">
        <v>99352</v>
      </c>
      <c r="S21" s="1">
        <v>42006</v>
      </c>
      <c r="T21" s="12">
        <f>EOMONTH(Table_1[[#This Row],[Order Date]],0)</f>
        <v>42035</v>
      </c>
      <c r="U21" s="10">
        <f>EOMONTH(Table_1[[#This Row],[Order Date]],0)</f>
        <v>42035</v>
      </c>
      <c r="V21" s="14">
        <v>42006</v>
      </c>
      <c r="W21" s="1">
        <v>42007</v>
      </c>
      <c r="X21" s="12">
        <v>42007</v>
      </c>
      <c r="Y21" s="10">
        <f>EOMONTH(Table_1[[#This Row],[Ship date]],0)</f>
        <v>42035</v>
      </c>
      <c r="Z21" s="14">
        <v>42007</v>
      </c>
      <c r="AA21" s="4">
        <v>-77.03</v>
      </c>
      <c r="AB21" s="2">
        <v>9</v>
      </c>
      <c r="AC21" s="4">
        <v>45.63</v>
      </c>
      <c r="AD21" s="2">
        <v>89961</v>
      </c>
      <c r="AE21" s="4">
        <f>'DataCleaning and Transformation'!$E21-'DataCleaning and Transformation'!$D21</f>
        <v>4.9600000000000009</v>
      </c>
      <c r="AF21" s="15" t="str">
        <f>_xlfn.IFS('DataCleaning and Transformation'!$O21="Central","Chris",'DataCleaning and Transformation'!$O21="East","Erin",'DataCleaning and Transformation'!$O21="South","Sam",'DataCleaning and Transformation'!$O21="West","William")</f>
        <v>William</v>
      </c>
      <c r="AG21" s="31">
        <f>Table_1[[#This Row],[Ship date]]-Table_1[[#This Row],[Order Date]]</f>
        <v>1</v>
      </c>
      <c r="AH21" s="22">
        <f>Table_1[[#This Row],[Profit]]/Table_1[[#This Row],[Sales]]</f>
        <v>-1.6881437650668418</v>
      </c>
      <c r="AI21" s="23">
        <f>Table_1[[#This Row],[Profit]]+Table_1[[#This Row],[Sales]]</f>
        <v>-31.4</v>
      </c>
      <c r="AJ21" s="17">
        <f>WEEKNUM(Table_1[[#This Row],[Order Date]],1)</f>
        <v>1</v>
      </c>
      <c r="AK21" s="17" t="str">
        <f>TEXT(Table_1[[#This Row],[Order Date]],"mmm yyyy")</f>
        <v>Jan 2015</v>
      </c>
      <c r="AL21" s="17" t="str">
        <f>Table_1[[#This Row],[Monthly sales]]&amp;"  Week "&amp;TEXT(Table_1[[#This Row],[Weekly sales]],"00")</f>
        <v>Jan 2015  Week 01</v>
      </c>
      <c r="AM21" s="17">
        <f>IF(COUNTIF($A$2:A21, A21)=1, 1, 0)</f>
        <v>0</v>
      </c>
      <c r="AN21" s="3">
        <f>COUNTA(A21) - COUNTIF(Table_1[[#This Row],[Unique Customers]], 1)</f>
        <v>1</v>
      </c>
      <c r="AO21" s="17" t="str">
        <f t="shared" si="0"/>
        <v>Repeated</v>
      </c>
      <c r="AP21" s="17" t="str">
        <f>"Q"&amp;_xlfn.CEILING.MATH(MONTH(Table_1[[#This Row],[Monthly sales]])/3,1)</f>
        <v>Q1</v>
      </c>
    </row>
    <row r="22" spans="1:42" ht="15.75" customHeight="1" x14ac:dyDescent="0.3">
      <c r="A22" s="2">
        <v>258</v>
      </c>
      <c r="B22" s="15" t="s">
        <v>122</v>
      </c>
      <c r="C22" s="15" t="s">
        <v>117</v>
      </c>
      <c r="D22" s="6">
        <v>0.05</v>
      </c>
      <c r="E22" s="4">
        <v>17.48</v>
      </c>
      <c r="F22" s="4">
        <v>1.99</v>
      </c>
      <c r="G22" s="15" t="s">
        <v>39</v>
      </c>
      <c r="H22" s="15" t="s">
        <v>40</v>
      </c>
      <c r="I22" s="15" t="s">
        <v>41</v>
      </c>
      <c r="J22" s="15" t="s">
        <v>42</v>
      </c>
      <c r="K22" s="15" t="s">
        <v>43</v>
      </c>
      <c r="L22" s="15" t="s">
        <v>123</v>
      </c>
      <c r="M22" s="6">
        <v>0.45</v>
      </c>
      <c r="N22" s="15" t="s">
        <v>33</v>
      </c>
      <c r="O22" s="15" t="s">
        <v>34</v>
      </c>
      <c r="P22" s="15" t="s">
        <v>124</v>
      </c>
      <c r="Q22" s="15" t="s">
        <v>125</v>
      </c>
      <c r="R22" s="2">
        <v>33772</v>
      </c>
      <c r="S22" s="1">
        <v>42006</v>
      </c>
      <c r="T22" s="12">
        <f>EOMONTH(Table_1[[#This Row],[Order Date]],0)</f>
        <v>42035</v>
      </c>
      <c r="U22" s="10">
        <f>EOMONTH(Table_1[[#This Row],[Order Date]],0)</f>
        <v>42035</v>
      </c>
      <c r="V22" s="14">
        <v>42006</v>
      </c>
      <c r="W22" s="1">
        <v>42008</v>
      </c>
      <c r="X22" s="12">
        <v>42008</v>
      </c>
      <c r="Y22" s="10">
        <f>EOMONTH(Table_1[[#This Row],[Ship date]],0)</f>
        <v>42035</v>
      </c>
      <c r="Z22" s="14">
        <v>42008</v>
      </c>
      <c r="AA22" s="4">
        <v>-127.008</v>
      </c>
      <c r="AB22" s="2">
        <v>3</v>
      </c>
      <c r="AC22" s="4">
        <v>52.47</v>
      </c>
      <c r="AD22" s="2">
        <v>85858</v>
      </c>
      <c r="AE22" s="4">
        <f>'DataCleaning and Transformation'!$E22-'DataCleaning and Transformation'!$D22</f>
        <v>17.43</v>
      </c>
      <c r="AF22" s="15" t="str">
        <f>_xlfn.IFS('DataCleaning and Transformation'!$O22="Central","Chris",'DataCleaning and Transformation'!$O22="East","Erin",'DataCleaning and Transformation'!$O22="South","Sam",'DataCleaning and Transformation'!$O22="West","William")</f>
        <v>Sam</v>
      </c>
      <c r="AG22" s="31">
        <f>Table_1[[#This Row],[Ship date]]-Table_1[[#This Row],[Order Date]]</f>
        <v>2</v>
      </c>
      <c r="AH22" s="22">
        <f>Table_1[[#This Row],[Profit]]/Table_1[[#This Row],[Sales]]</f>
        <v>-2.420583190394511</v>
      </c>
      <c r="AI22" s="23">
        <f>Table_1[[#This Row],[Profit]]+Table_1[[#This Row],[Sales]]</f>
        <v>-74.537999999999997</v>
      </c>
      <c r="AJ22" s="17">
        <f>WEEKNUM(Table_1[[#This Row],[Order Date]],1)</f>
        <v>1</v>
      </c>
      <c r="AK22" s="17" t="str">
        <f>TEXT(Table_1[[#This Row],[Order Date]],"mmm yyyy")</f>
        <v>Jan 2015</v>
      </c>
      <c r="AL22" s="17" t="str">
        <f>Table_1[[#This Row],[Monthly sales]]&amp;"  Week "&amp;TEXT(Table_1[[#This Row],[Weekly sales]],"00")</f>
        <v>Jan 2015  Week 01</v>
      </c>
      <c r="AM22" s="17">
        <f>IF(COUNTIF($A$2:A22, A22)=1, 1, 0)</f>
        <v>1</v>
      </c>
      <c r="AN22" s="3">
        <f>COUNTA(A22) - COUNTIF(Table_1[[#This Row],[Unique Customers]], 1)</f>
        <v>0</v>
      </c>
      <c r="AO22" s="17" t="str">
        <f t="shared" si="0"/>
        <v>Unique</v>
      </c>
      <c r="AP22" s="17" t="str">
        <f>"Q"&amp;_xlfn.CEILING.MATH(MONTH(Table_1[[#This Row],[Monthly sales]])/3,1)</f>
        <v>Q1</v>
      </c>
    </row>
    <row r="23" spans="1:42" ht="15.75" customHeight="1" x14ac:dyDescent="0.3">
      <c r="A23" s="2">
        <v>349</v>
      </c>
      <c r="B23" s="15" t="s">
        <v>126</v>
      </c>
      <c r="C23" s="15" t="s">
        <v>117</v>
      </c>
      <c r="D23" s="6">
        <v>0.04</v>
      </c>
      <c r="E23" s="4">
        <v>99.23</v>
      </c>
      <c r="F23" s="4">
        <v>8.99</v>
      </c>
      <c r="G23" s="15" t="s">
        <v>39</v>
      </c>
      <c r="H23" s="15" t="s">
        <v>72</v>
      </c>
      <c r="I23" s="15" t="s">
        <v>29</v>
      </c>
      <c r="J23" s="15" t="s">
        <v>127</v>
      </c>
      <c r="K23" s="15" t="s">
        <v>43</v>
      </c>
      <c r="L23" s="15" t="s">
        <v>128</v>
      </c>
      <c r="M23" s="6">
        <v>0.35</v>
      </c>
      <c r="N23" s="15" t="s">
        <v>33</v>
      </c>
      <c r="O23" s="15" t="s">
        <v>34</v>
      </c>
      <c r="P23" s="15" t="s">
        <v>124</v>
      </c>
      <c r="Q23" s="15" t="s">
        <v>129</v>
      </c>
      <c r="R23" s="2">
        <v>33132</v>
      </c>
      <c r="S23" s="1">
        <v>42006</v>
      </c>
      <c r="T23" s="12">
        <f>EOMONTH(Table_1[[#This Row],[Order Date]],0)</f>
        <v>42035</v>
      </c>
      <c r="U23" s="10">
        <f>EOMONTH(Table_1[[#This Row],[Order Date]],0)</f>
        <v>42035</v>
      </c>
      <c r="V23" s="14">
        <v>42006</v>
      </c>
      <c r="W23" s="1">
        <v>42008</v>
      </c>
      <c r="X23" s="12">
        <v>42008</v>
      </c>
      <c r="Y23" s="10">
        <f>EOMONTH(Table_1[[#This Row],[Ship date]],0)</f>
        <v>42035</v>
      </c>
      <c r="Z23" s="14">
        <v>42008</v>
      </c>
      <c r="AA23" s="4">
        <v>1916.6757</v>
      </c>
      <c r="AB23" s="2">
        <v>54</v>
      </c>
      <c r="AC23" s="4">
        <v>5555.6</v>
      </c>
      <c r="AD23" s="2">
        <v>11527</v>
      </c>
      <c r="AE23" s="4">
        <f>'DataCleaning and Transformation'!$E23-'DataCleaning and Transformation'!$D23</f>
        <v>99.19</v>
      </c>
      <c r="AF23" s="15" t="str">
        <f>_xlfn.IFS('DataCleaning and Transformation'!$O23="Central","Chris",'DataCleaning and Transformation'!$O23="East","Erin",'DataCleaning and Transformation'!$O23="South","Sam",'DataCleaning and Transformation'!$O23="West","William")</f>
        <v>Sam</v>
      </c>
      <c r="AG23" s="31">
        <f>Table_1[[#This Row],[Ship date]]-Table_1[[#This Row],[Order Date]]</f>
        <v>2</v>
      </c>
      <c r="AH23" s="22">
        <f>Table_1[[#This Row],[Profit]]/Table_1[[#This Row],[Sales]]</f>
        <v>0.34499886600907193</v>
      </c>
      <c r="AI23" s="23">
        <f>Table_1[[#This Row],[Profit]]+Table_1[[#This Row],[Sales]]</f>
        <v>7472.2757000000001</v>
      </c>
      <c r="AJ23" s="17">
        <f>WEEKNUM(Table_1[[#This Row],[Order Date]],1)</f>
        <v>1</v>
      </c>
      <c r="AK23" s="17" t="str">
        <f>TEXT(Table_1[[#This Row],[Order Date]],"mmm yyyy")</f>
        <v>Jan 2015</v>
      </c>
      <c r="AL23" s="17" t="str">
        <f>Table_1[[#This Row],[Monthly sales]]&amp;"  Week "&amp;TEXT(Table_1[[#This Row],[Weekly sales]],"00")</f>
        <v>Jan 2015  Week 01</v>
      </c>
      <c r="AM23" s="17">
        <f>IF(COUNTIF($A$2:A23, A23)=1, 1, 0)</f>
        <v>1</v>
      </c>
      <c r="AN23" s="3">
        <f>COUNTA(A23) - COUNTIF(Table_1[[#This Row],[Unique Customers]], 1)</f>
        <v>0</v>
      </c>
      <c r="AO23" s="17" t="str">
        <f t="shared" si="0"/>
        <v>Unique</v>
      </c>
      <c r="AP23" s="17" t="str">
        <f>"Q"&amp;_xlfn.CEILING.MATH(MONTH(Table_1[[#This Row],[Monthly sales]])/3,1)</f>
        <v>Q1</v>
      </c>
    </row>
    <row r="24" spans="1:42" ht="15.75" customHeight="1" x14ac:dyDescent="0.3">
      <c r="A24" s="2">
        <v>351</v>
      </c>
      <c r="B24" s="15" t="s">
        <v>130</v>
      </c>
      <c r="C24" s="15" t="s">
        <v>117</v>
      </c>
      <c r="D24" s="6">
        <v>0.04</v>
      </c>
      <c r="E24" s="4">
        <v>99.23</v>
      </c>
      <c r="F24" s="4">
        <v>8.99</v>
      </c>
      <c r="G24" s="15" t="s">
        <v>39</v>
      </c>
      <c r="H24" s="15" t="s">
        <v>72</v>
      </c>
      <c r="I24" s="15" t="s">
        <v>29</v>
      </c>
      <c r="J24" s="15" t="s">
        <v>127</v>
      </c>
      <c r="K24" s="15" t="s">
        <v>43</v>
      </c>
      <c r="L24" s="15" t="s">
        <v>128</v>
      </c>
      <c r="M24" s="6">
        <v>0.35</v>
      </c>
      <c r="N24" s="15" t="s">
        <v>33</v>
      </c>
      <c r="O24" s="15" t="s">
        <v>112</v>
      </c>
      <c r="P24" s="15" t="s">
        <v>113</v>
      </c>
      <c r="Q24" s="15" t="s">
        <v>131</v>
      </c>
      <c r="R24" s="2">
        <v>13601</v>
      </c>
      <c r="S24" s="1">
        <v>42006</v>
      </c>
      <c r="T24" s="12">
        <f>EOMONTH(Table_1[[#This Row],[Order Date]],0)</f>
        <v>42035</v>
      </c>
      <c r="U24" s="10">
        <f>EOMONTH(Table_1[[#This Row],[Order Date]],0)</f>
        <v>42035</v>
      </c>
      <c r="V24" s="14">
        <v>42006</v>
      </c>
      <c r="W24" s="1">
        <v>42008</v>
      </c>
      <c r="X24" s="12">
        <v>42008</v>
      </c>
      <c r="Y24" s="10">
        <f>EOMONTH(Table_1[[#This Row],[Ship date]],0)</f>
        <v>42035</v>
      </c>
      <c r="Z24" s="14">
        <v>42008</v>
      </c>
      <c r="AA24" s="4">
        <v>993.83460000000002</v>
      </c>
      <c r="AB24" s="2">
        <v>14</v>
      </c>
      <c r="AC24" s="4">
        <v>1440.34</v>
      </c>
      <c r="AD24" s="2">
        <v>88686</v>
      </c>
      <c r="AE24" s="4">
        <f>'DataCleaning and Transformation'!$E24-'DataCleaning and Transformation'!$D24</f>
        <v>99.19</v>
      </c>
      <c r="AF24" s="15" t="str">
        <f>_xlfn.IFS('DataCleaning and Transformation'!$O24="Central","Chris",'DataCleaning and Transformation'!$O24="East","Erin",'DataCleaning and Transformation'!$O24="South","Sam",'DataCleaning and Transformation'!$O24="West","William")</f>
        <v>Erin</v>
      </c>
      <c r="AG24" s="31">
        <f>Table_1[[#This Row],[Ship date]]-Table_1[[#This Row],[Order Date]]</f>
        <v>2</v>
      </c>
      <c r="AH24" s="22">
        <f>Table_1[[#This Row],[Profit]]/Table_1[[#This Row],[Sales]]</f>
        <v>0.69000000000000006</v>
      </c>
      <c r="AI24" s="23">
        <f>Table_1[[#This Row],[Profit]]+Table_1[[#This Row],[Sales]]</f>
        <v>2434.1745999999998</v>
      </c>
      <c r="AJ24" s="17">
        <f>WEEKNUM(Table_1[[#This Row],[Order Date]],1)</f>
        <v>1</v>
      </c>
      <c r="AK24" s="17" t="str">
        <f>TEXT(Table_1[[#This Row],[Order Date]],"mmm yyyy")</f>
        <v>Jan 2015</v>
      </c>
      <c r="AL24" s="17" t="str">
        <f>Table_1[[#This Row],[Monthly sales]]&amp;"  Week "&amp;TEXT(Table_1[[#This Row],[Weekly sales]],"00")</f>
        <v>Jan 2015  Week 01</v>
      </c>
      <c r="AM24" s="17">
        <f>IF(COUNTIF($A$2:A24, A24)=1, 1, 0)</f>
        <v>1</v>
      </c>
      <c r="AN24" s="3">
        <f>COUNTA(A24) - COUNTIF(Table_1[[#This Row],[Unique Customers]], 1)</f>
        <v>0</v>
      </c>
      <c r="AO24" s="17" t="str">
        <f t="shared" si="0"/>
        <v>Unique</v>
      </c>
      <c r="AP24" s="17" t="str">
        <f>"Q"&amp;_xlfn.CEILING.MATH(MONTH(Table_1[[#This Row],[Monthly sales]])/3,1)</f>
        <v>Q1</v>
      </c>
    </row>
    <row r="25" spans="1:42" ht="15.75" customHeight="1" x14ac:dyDescent="0.3">
      <c r="A25" s="2">
        <v>388</v>
      </c>
      <c r="B25" s="15" t="s">
        <v>132</v>
      </c>
      <c r="C25" s="15" t="s">
        <v>26</v>
      </c>
      <c r="D25" s="6">
        <v>0.03</v>
      </c>
      <c r="E25" s="4">
        <v>5.28</v>
      </c>
      <c r="F25" s="4">
        <v>5.66</v>
      </c>
      <c r="G25" s="15" t="s">
        <v>39</v>
      </c>
      <c r="H25" s="15" t="s">
        <v>95</v>
      </c>
      <c r="I25" s="15" t="s">
        <v>49</v>
      </c>
      <c r="J25" s="15" t="s">
        <v>89</v>
      </c>
      <c r="K25" s="15" t="s">
        <v>74</v>
      </c>
      <c r="L25" s="15" t="s">
        <v>133</v>
      </c>
      <c r="M25" s="6">
        <v>0.4</v>
      </c>
      <c r="N25" s="15" t="s">
        <v>33</v>
      </c>
      <c r="O25" s="15" t="s">
        <v>53</v>
      </c>
      <c r="P25" s="15" t="s">
        <v>134</v>
      </c>
      <c r="Q25" s="15" t="s">
        <v>135</v>
      </c>
      <c r="R25" s="2">
        <v>68847</v>
      </c>
      <c r="S25" s="1">
        <v>42007</v>
      </c>
      <c r="T25" s="12">
        <f>EOMONTH(Table_1[[#This Row],[Order Date]],0)</f>
        <v>42035</v>
      </c>
      <c r="U25" s="10">
        <f>EOMONTH(Table_1[[#This Row],[Order Date]],0)</f>
        <v>42035</v>
      </c>
      <c r="V25" s="14">
        <v>42007</v>
      </c>
      <c r="W25" s="1">
        <v>42009</v>
      </c>
      <c r="X25" s="12">
        <v>42009</v>
      </c>
      <c r="Y25" s="10">
        <f>EOMONTH(Table_1[[#This Row],[Ship date]],0)</f>
        <v>42035</v>
      </c>
      <c r="Z25" s="14">
        <v>42009</v>
      </c>
      <c r="AA25" s="4">
        <v>-51.559199999999997</v>
      </c>
      <c r="AB25" s="2">
        <v>4</v>
      </c>
      <c r="AC25" s="4">
        <v>22.82</v>
      </c>
      <c r="AD25" s="2">
        <v>90337</v>
      </c>
      <c r="AE25" s="4">
        <f>'DataCleaning and Transformation'!$E25-'DataCleaning and Transformation'!$D25</f>
        <v>5.25</v>
      </c>
      <c r="AF25" s="15" t="str">
        <f>_xlfn.IFS('DataCleaning and Transformation'!$O25="Central","Chris",'DataCleaning and Transformation'!$O25="East","Erin",'DataCleaning and Transformation'!$O25="South","Sam",'DataCleaning and Transformation'!$O25="West","William")</f>
        <v>Chris</v>
      </c>
      <c r="AG25" s="31">
        <f>Table_1[[#This Row],[Ship date]]-Table_1[[#This Row],[Order Date]]</f>
        <v>2</v>
      </c>
      <c r="AH25" s="22">
        <f>Table_1[[#This Row],[Profit]]/Table_1[[#This Row],[Sales]]</f>
        <v>-2.2593865030674847</v>
      </c>
      <c r="AI25" s="23">
        <f>Table_1[[#This Row],[Profit]]+Table_1[[#This Row],[Sales]]</f>
        <v>-28.739199999999997</v>
      </c>
      <c r="AJ25" s="17">
        <f>WEEKNUM(Table_1[[#This Row],[Order Date]],1)</f>
        <v>1</v>
      </c>
      <c r="AK25" s="17" t="str">
        <f>TEXT(Table_1[[#This Row],[Order Date]],"mmm yyyy")</f>
        <v>Jan 2015</v>
      </c>
      <c r="AL25" s="17" t="str">
        <f>Table_1[[#This Row],[Monthly sales]]&amp;"  Week "&amp;TEXT(Table_1[[#This Row],[Weekly sales]],"00")</f>
        <v>Jan 2015  Week 01</v>
      </c>
      <c r="AM25" s="17">
        <f>IF(COUNTIF($A$2:A25, A25)=1, 1, 0)</f>
        <v>1</v>
      </c>
      <c r="AN25" s="3">
        <f>COUNTA(A25) - COUNTIF(Table_1[[#This Row],[Unique Customers]], 1)</f>
        <v>0</v>
      </c>
      <c r="AO25" s="17" t="str">
        <f t="shared" si="0"/>
        <v>Unique</v>
      </c>
      <c r="AP25" s="17" t="str">
        <f>"Q"&amp;_xlfn.CEILING.MATH(MONTH(Table_1[[#This Row],[Monthly sales]])/3,1)</f>
        <v>Q1</v>
      </c>
    </row>
    <row r="26" spans="1:42" ht="15.75" customHeight="1" x14ac:dyDescent="0.3">
      <c r="A26" s="2">
        <v>388</v>
      </c>
      <c r="B26" s="15" t="s">
        <v>132</v>
      </c>
      <c r="C26" s="15" t="s">
        <v>26</v>
      </c>
      <c r="D26" s="6">
        <v>0.01</v>
      </c>
      <c r="E26" s="4">
        <v>110.99</v>
      </c>
      <c r="F26" s="4">
        <v>2.5</v>
      </c>
      <c r="G26" s="15" t="s">
        <v>39</v>
      </c>
      <c r="H26" s="15" t="s">
        <v>95</v>
      </c>
      <c r="I26" s="15" t="s">
        <v>41</v>
      </c>
      <c r="J26" s="15" t="s">
        <v>136</v>
      </c>
      <c r="K26" s="15" t="s">
        <v>74</v>
      </c>
      <c r="L26" s="15" t="s">
        <v>137</v>
      </c>
      <c r="M26" s="6">
        <v>0.56999999999999995</v>
      </c>
      <c r="N26" s="15" t="s">
        <v>33</v>
      </c>
      <c r="O26" s="15" t="s">
        <v>53</v>
      </c>
      <c r="P26" s="15" t="s">
        <v>134</v>
      </c>
      <c r="Q26" s="15" t="s">
        <v>135</v>
      </c>
      <c r="R26" s="2">
        <v>68847</v>
      </c>
      <c r="S26" s="1">
        <v>42007</v>
      </c>
      <c r="T26" s="12">
        <f>EOMONTH(Table_1[[#This Row],[Order Date]],0)</f>
        <v>42035</v>
      </c>
      <c r="U26" s="10">
        <f>EOMONTH(Table_1[[#This Row],[Order Date]],0)</f>
        <v>42035</v>
      </c>
      <c r="V26" s="14">
        <v>42007</v>
      </c>
      <c r="W26" s="1">
        <v>42010</v>
      </c>
      <c r="X26" s="12">
        <v>42010</v>
      </c>
      <c r="Y26" s="10">
        <f>EOMONTH(Table_1[[#This Row],[Ship date]],0)</f>
        <v>42035</v>
      </c>
      <c r="Z26" s="14">
        <v>42010</v>
      </c>
      <c r="AA26" s="4">
        <v>-263.56572</v>
      </c>
      <c r="AB26" s="2">
        <v>2</v>
      </c>
      <c r="AC26" s="4">
        <v>188.66</v>
      </c>
      <c r="AD26" s="2">
        <v>90337</v>
      </c>
      <c r="AE26" s="4">
        <f>'DataCleaning and Transformation'!$E26-'DataCleaning and Transformation'!$D26</f>
        <v>110.97999999999999</v>
      </c>
      <c r="AF26" s="15" t="str">
        <f>_xlfn.IFS('DataCleaning and Transformation'!$O26="Central","Chris",'DataCleaning and Transformation'!$O26="East","Erin",'DataCleaning and Transformation'!$O26="South","Sam",'DataCleaning and Transformation'!$O26="West","William")</f>
        <v>Chris</v>
      </c>
      <c r="AG26" s="31">
        <f>Table_1[[#This Row],[Ship date]]-Table_1[[#This Row],[Order Date]]</f>
        <v>3</v>
      </c>
      <c r="AH26" s="22">
        <f>Table_1[[#This Row],[Profit]]/Table_1[[#This Row],[Sales]]</f>
        <v>-1.3970408141630446</v>
      </c>
      <c r="AI26" s="23">
        <f>Table_1[[#This Row],[Profit]]+Table_1[[#This Row],[Sales]]</f>
        <v>-74.905720000000002</v>
      </c>
      <c r="AJ26" s="17">
        <f>WEEKNUM(Table_1[[#This Row],[Order Date]],1)</f>
        <v>1</v>
      </c>
      <c r="AK26" s="17" t="str">
        <f>TEXT(Table_1[[#This Row],[Order Date]],"mmm yyyy")</f>
        <v>Jan 2015</v>
      </c>
      <c r="AL26" s="17" t="str">
        <f>Table_1[[#This Row],[Monthly sales]]&amp;"  Week "&amp;TEXT(Table_1[[#This Row],[Weekly sales]],"00")</f>
        <v>Jan 2015  Week 01</v>
      </c>
      <c r="AM26" s="17">
        <f>IF(COUNTIF($A$2:A26, A26)=1, 1, 0)</f>
        <v>0</v>
      </c>
      <c r="AN26" s="3">
        <f>COUNTA(A26) - COUNTIF(Table_1[[#This Row],[Unique Customers]], 1)</f>
        <v>1</v>
      </c>
      <c r="AO26" s="17" t="str">
        <f t="shared" si="0"/>
        <v>Repeated</v>
      </c>
      <c r="AP26" s="17" t="str">
        <f>"Q"&amp;_xlfn.CEILING.MATH(MONTH(Table_1[[#This Row],[Monthly sales]])/3,1)</f>
        <v>Q1</v>
      </c>
    </row>
    <row r="27" spans="1:42" ht="15.75" customHeight="1" x14ac:dyDescent="0.3">
      <c r="A27" s="2">
        <v>114</v>
      </c>
      <c r="B27" s="15" t="s">
        <v>138</v>
      </c>
      <c r="C27" s="15" t="s">
        <v>38</v>
      </c>
      <c r="D27" s="6">
        <v>0.03</v>
      </c>
      <c r="E27" s="4">
        <v>4.26</v>
      </c>
      <c r="F27" s="4">
        <v>1.2</v>
      </c>
      <c r="G27" s="15" t="s">
        <v>39</v>
      </c>
      <c r="H27" s="15" t="s">
        <v>72</v>
      </c>
      <c r="I27" s="15" t="s">
        <v>49</v>
      </c>
      <c r="J27" s="15" t="s">
        <v>50</v>
      </c>
      <c r="K27" s="15" t="s">
        <v>51</v>
      </c>
      <c r="L27" s="15" t="s">
        <v>139</v>
      </c>
      <c r="M27" s="6">
        <v>0.44</v>
      </c>
      <c r="N27" s="15" t="s">
        <v>33</v>
      </c>
      <c r="O27" s="15" t="s">
        <v>60</v>
      </c>
      <c r="P27" s="15" t="s">
        <v>140</v>
      </c>
      <c r="Q27" s="15" t="s">
        <v>141</v>
      </c>
      <c r="R27" s="2">
        <v>97035</v>
      </c>
      <c r="S27" s="1">
        <v>42007</v>
      </c>
      <c r="T27" s="12">
        <f>EOMONTH(Table_1[[#This Row],[Order Date]],0)</f>
        <v>42035</v>
      </c>
      <c r="U27" s="10">
        <f>EOMONTH(Table_1[[#This Row],[Order Date]],0)</f>
        <v>42035</v>
      </c>
      <c r="V27" s="14">
        <v>42007</v>
      </c>
      <c r="W27" s="1">
        <v>42008</v>
      </c>
      <c r="X27" s="12">
        <v>42008</v>
      </c>
      <c r="Y27" s="10">
        <f>EOMONTH(Table_1[[#This Row],[Ship date]],0)</f>
        <v>42035</v>
      </c>
      <c r="Z27" s="14">
        <v>42008</v>
      </c>
      <c r="AA27" s="4">
        <v>18.658000000000001</v>
      </c>
      <c r="AB27" s="2">
        <v>7</v>
      </c>
      <c r="AC27" s="4">
        <v>29.5</v>
      </c>
      <c r="AD27" s="2">
        <v>89583</v>
      </c>
      <c r="AE27" s="4">
        <f>'DataCleaning and Transformation'!$E27-'DataCleaning and Transformation'!$D27</f>
        <v>4.2299999999999995</v>
      </c>
      <c r="AF27" s="15" t="str">
        <f>_xlfn.IFS('DataCleaning and Transformation'!$O27="Central","Chris",'DataCleaning and Transformation'!$O27="East","Erin",'DataCleaning and Transformation'!$O27="South","Sam",'DataCleaning and Transformation'!$O27="West","William")</f>
        <v>William</v>
      </c>
      <c r="AG27" s="31">
        <f>Table_1[[#This Row],[Ship date]]-Table_1[[#This Row],[Order Date]]</f>
        <v>1</v>
      </c>
      <c r="AH27" s="22">
        <f>Table_1[[#This Row],[Profit]]/Table_1[[#This Row],[Sales]]</f>
        <v>0.63247457627118653</v>
      </c>
      <c r="AI27" s="23">
        <f>Table_1[[#This Row],[Profit]]+Table_1[[#This Row],[Sales]]</f>
        <v>48.158000000000001</v>
      </c>
      <c r="AJ27" s="17">
        <f>WEEKNUM(Table_1[[#This Row],[Order Date]],1)</f>
        <v>1</v>
      </c>
      <c r="AK27" s="17" t="str">
        <f>TEXT(Table_1[[#This Row],[Order Date]],"mmm yyyy")</f>
        <v>Jan 2015</v>
      </c>
      <c r="AL27" s="17" t="str">
        <f>Table_1[[#This Row],[Monthly sales]]&amp;"  Week "&amp;TEXT(Table_1[[#This Row],[Weekly sales]],"00")</f>
        <v>Jan 2015  Week 01</v>
      </c>
      <c r="AM27" s="17">
        <f>IF(COUNTIF($A$2:A27, A27)=1, 1, 0)</f>
        <v>1</v>
      </c>
      <c r="AN27" s="3">
        <f>COUNTA(A27) - COUNTIF(Table_1[[#This Row],[Unique Customers]], 1)</f>
        <v>0</v>
      </c>
      <c r="AO27" s="17" t="str">
        <f t="shared" si="0"/>
        <v>Unique</v>
      </c>
      <c r="AP27" s="17" t="str">
        <f>"Q"&amp;_xlfn.CEILING.MATH(MONTH(Table_1[[#This Row],[Monthly sales]])/3,1)</f>
        <v>Q1</v>
      </c>
    </row>
    <row r="28" spans="1:42" ht="15.75" customHeight="1" x14ac:dyDescent="0.3">
      <c r="A28" s="2">
        <v>117</v>
      </c>
      <c r="B28" s="15" t="s">
        <v>142</v>
      </c>
      <c r="C28" s="15" t="s">
        <v>38</v>
      </c>
      <c r="D28" s="6">
        <v>0.03</v>
      </c>
      <c r="E28" s="4">
        <v>4.26</v>
      </c>
      <c r="F28" s="4">
        <v>1.2</v>
      </c>
      <c r="G28" s="15" t="s">
        <v>39</v>
      </c>
      <c r="H28" s="15" t="s">
        <v>72</v>
      </c>
      <c r="I28" s="15" t="s">
        <v>49</v>
      </c>
      <c r="J28" s="15" t="s">
        <v>50</v>
      </c>
      <c r="K28" s="15" t="s">
        <v>51</v>
      </c>
      <c r="L28" s="15" t="s">
        <v>139</v>
      </c>
      <c r="M28" s="6">
        <v>0.44</v>
      </c>
      <c r="N28" s="15" t="s">
        <v>33</v>
      </c>
      <c r="O28" s="15" t="s">
        <v>60</v>
      </c>
      <c r="P28" s="15" t="s">
        <v>67</v>
      </c>
      <c r="Q28" s="15" t="s">
        <v>143</v>
      </c>
      <c r="R28" s="2">
        <v>98103</v>
      </c>
      <c r="S28" s="1">
        <v>42007</v>
      </c>
      <c r="T28" s="12">
        <f>EOMONTH(Table_1[[#This Row],[Order Date]],0)</f>
        <v>42035</v>
      </c>
      <c r="U28" s="10">
        <f>EOMONTH(Table_1[[#This Row],[Order Date]],0)</f>
        <v>42035</v>
      </c>
      <c r="V28" s="14">
        <v>42007</v>
      </c>
      <c r="W28" s="1">
        <v>42008</v>
      </c>
      <c r="X28" s="12">
        <v>42008</v>
      </c>
      <c r="Y28" s="10">
        <f>EOMONTH(Table_1[[#This Row],[Ship date]],0)</f>
        <v>42035</v>
      </c>
      <c r="Z28" s="14">
        <v>42008</v>
      </c>
      <c r="AA28" s="4">
        <v>9.82</v>
      </c>
      <c r="AB28" s="2">
        <v>29</v>
      </c>
      <c r="AC28" s="4">
        <v>122.23</v>
      </c>
      <c r="AD28" s="2">
        <v>7909</v>
      </c>
      <c r="AE28" s="4">
        <f>'DataCleaning and Transformation'!$E28-'DataCleaning and Transformation'!$D28</f>
        <v>4.2299999999999995</v>
      </c>
      <c r="AF28" s="15" t="str">
        <f>_xlfn.IFS('DataCleaning and Transformation'!$O28="Central","Chris",'DataCleaning and Transformation'!$O28="East","Erin",'DataCleaning and Transformation'!$O28="South","Sam",'DataCleaning and Transformation'!$O28="West","William")</f>
        <v>William</v>
      </c>
      <c r="AG28" s="31">
        <f>Table_1[[#This Row],[Ship date]]-Table_1[[#This Row],[Order Date]]</f>
        <v>1</v>
      </c>
      <c r="AH28" s="22">
        <f>Table_1[[#This Row],[Profit]]/Table_1[[#This Row],[Sales]]</f>
        <v>8.034034197823775E-2</v>
      </c>
      <c r="AI28" s="23">
        <f>Table_1[[#This Row],[Profit]]+Table_1[[#This Row],[Sales]]</f>
        <v>132.05000000000001</v>
      </c>
      <c r="AJ28" s="17">
        <f>WEEKNUM(Table_1[[#This Row],[Order Date]],1)</f>
        <v>1</v>
      </c>
      <c r="AK28" s="17" t="str">
        <f>TEXT(Table_1[[#This Row],[Order Date]],"mmm yyyy")</f>
        <v>Jan 2015</v>
      </c>
      <c r="AL28" s="17" t="str">
        <f>Table_1[[#This Row],[Monthly sales]]&amp;"  Week "&amp;TEXT(Table_1[[#This Row],[Weekly sales]],"00")</f>
        <v>Jan 2015  Week 01</v>
      </c>
      <c r="AM28" s="17">
        <f>IF(COUNTIF($A$2:A28, A28)=1, 1, 0)</f>
        <v>1</v>
      </c>
      <c r="AN28" s="3">
        <f>COUNTA(A28) - COUNTIF(Table_1[[#This Row],[Unique Customers]], 1)</f>
        <v>0</v>
      </c>
      <c r="AO28" s="17" t="str">
        <f t="shared" si="0"/>
        <v>Unique</v>
      </c>
      <c r="AP28" s="17" t="str">
        <f>"Q"&amp;_xlfn.CEILING.MATH(MONTH(Table_1[[#This Row],[Monthly sales]])/3,1)</f>
        <v>Q1</v>
      </c>
    </row>
    <row r="29" spans="1:42" ht="15.75" customHeight="1" x14ac:dyDescent="0.3">
      <c r="A29" s="2">
        <v>1988</v>
      </c>
      <c r="B29" s="15" t="s">
        <v>144</v>
      </c>
      <c r="C29" s="15" t="s">
        <v>38</v>
      </c>
      <c r="D29" s="6">
        <v>0.05</v>
      </c>
      <c r="E29" s="4">
        <v>20.98</v>
      </c>
      <c r="F29" s="4">
        <v>21.2</v>
      </c>
      <c r="G29" s="15" t="s">
        <v>39</v>
      </c>
      <c r="H29" s="15" t="s">
        <v>72</v>
      </c>
      <c r="I29" s="15" t="s">
        <v>29</v>
      </c>
      <c r="J29" s="15" t="s">
        <v>127</v>
      </c>
      <c r="K29" s="15" t="s">
        <v>145</v>
      </c>
      <c r="L29" s="15" t="s">
        <v>146</v>
      </c>
      <c r="M29" s="6">
        <v>0.78</v>
      </c>
      <c r="N29" s="15" t="s">
        <v>33</v>
      </c>
      <c r="O29" s="15" t="s">
        <v>60</v>
      </c>
      <c r="P29" s="15" t="s">
        <v>147</v>
      </c>
      <c r="Q29" s="15" t="s">
        <v>148</v>
      </c>
      <c r="R29" s="2">
        <v>84020</v>
      </c>
      <c r="S29" s="1">
        <v>42007</v>
      </c>
      <c r="T29" s="12">
        <f>EOMONTH(Table_1[[#This Row],[Order Date]],0)</f>
        <v>42035</v>
      </c>
      <c r="U29" s="10">
        <f>EOMONTH(Table_1[[#This Row],[Order Date]],0)</f>
        <v>42035</v>
      </c>
      <c r="V29" s="14">
        <v>42007</v>
      </c>
      <c r="W29" s="1">
        <v>42008</v>
      </c>
      <c r="X29" s="12">
        <v>42008</v>
      </c>
      <c r="Y29" s="10">
        <f>EOMONTH(Table_1[[#This Row],[Ship date]],0)</f>
        <v>42035</v>
      </c>
      <c r="Z29" s="14">
        <v>42008</v>
      </c>
      <c r="AA29" s="4">
        <v>-181.102</v>
      </c>
      <c r="AB29" s="2">
        <v>3</v>
      </c>
      <c r="AC29" s="4">
        <v>65.69</v>
      </c>
      <c r="AD29" s="2">
        <v>89999</v>
      </c>
      <c r="AE29" s="4">
        <f>'DataCleaning and Transformation'!$E29-'DataCleaning and Transformation'!$D29</f>
        <v>20.93</v>
      </c>
      <c r="AF29" s="15" t="str">
        <f>_xlfn.IFS('DataCleaning and Transformation'!$O29="Central","Chris",'DataCleaning and Transformation'!$O29="East","Erin",'DataCleaning and Transformation'!$O29="South","Sam",'DataCleaning and Transformation'!$O29="West","William")</f>
        <v>William</v>
      </c>
      <c r="AG29" s="31">
        <f>Table_1[[#This Row],[Ship date]]-Table_1[[#This Row],[Order Date]]</f>
        <v>1</v>
      </c>
      <c r="AH29" s="22">
        <f>Table_1[[#This Row],[Profit]]/Table_1[[#This Row],[Sales]]</f>
        <v>-2.7569188613183133</v>
      </c>
      <c r="AI29" s="23">
        <f>Table_1[[#This Row],[Profit]]+Table_1[[#This Row],[Sales]]</f>
        <v>-115.41200000000001</v>
      </c>
      <c r="AJ29" s="17">
        <f>WEEKNUM(Table_1[[#This Row],[Order Date]],1)</f>
        <v>1</v>
      </c>
      <c r="AK29" s="17" t="str">
        <f>TEXT(Table_1[[#This Row],[Order Date]],"mmm yyyy")</f>
        <v>Jan 2015</v>
      </c>
      <c r="AL29" s="17" t="str">
        <f>Table_1[[#This Row],[Monthly sales]]&amp;"  Week "&amp;TEXT(Table_1[[#This Row],[Weekly sales]],"00")</f>
        <v>Jan 2015  Week 01</v>
      </c>
      <c r="AM29" s="17">
        <f>IF(COUNTIF($A$2:A29, A29)=1, 1, 0)</f>
        <v>1</v>
      </c>
      <c r="AN29" s="3">
        <f>COUNTA(A29) - COUNTIF(Table_1[[#This Row],[Unique Customers]], 1)</f>
        <v>0</v>
      </c>
      <c r="AO29" s="17" t="str">
        <f t="shared" si="0"/>
        <v>Unique</v>
      </c>
      <c r="AP29" s="17" t="str">
        <f>"Q"&amp;_xlfn.CEILING.MATH(MONTH(Table_1[[#This Row],[Monthly sales]])/3,1)</f>
        <v>Q1</v>
      </c>
    </row>
    <row r="30" spans="1:42" ht="15.75" customHeight="1" x14ac:dyDescent="0.3">
      <c r="A30" s="2">
        <v>2131</v>
      </c>
      <c r="B30" s="15" t="s">
        <v>149</v>
      </c>
      <c r="C30" s="15" t="s">
        <v>38</v>
      </c>
      <c r="D30" s="6">
        <v>0.09</v>
      </c>
      <c r="E30" s="4">
        <v>150.97999999999999</v>
      </c>
      <c r="F30" s="4">
        <v>66.27</v>
      </c>
      <c r="G30" s="15" t="s">
        <v>27</v>
      </c>
      <c r="H30" s="15" t="s">
        <v>72</v>
      </c>
      <c r="I30" s="15" t="s">
        <v>29</v>
      </c>
      <c r="J30" s="15" t="s">
        <v>118</v>
      </c>
      <c r="K30" s="15" t="s">
        <v>31</v>
      </c>
      <c r="L30" s="15" t="s">
        <v>150</v>
      </c>
      <c r="M30" s="6">
        <v>0.65</v>
      </c>
      <c r="N30" s="15" t="s">
        <v>33</v>
      </c>
      <c r="O30" s="15" t="s">
        <v>53</v>
      </c>
      <c r="P30" s="15" t="s">
        <v>81</v>
      </c>
      <c r="Q30" s="15" t="s">
        <v>151</v>
      </c>
      <c r="R30" s="2">
        <v>64118</v>
      </c>
      <c r="S30" s="1">
        <v>42007</v>
      </c>
      <c r="T30" s="12">
        <f>EOMONTH(Table_1[[#This Row],[Order Date]],0)</f>
        <v>42035</v>
      </c>
      <c r="U30" s="10">
        <f>EOMONTH(Table_1[[#This Row],[Order Date]],0)</f>
        <v>42035</v>
      </c>
      <c r="V30" s="14">
        <v>42007</v>
      </c>
      <c r="W30" s="1">
        <v>42008</v>
      </c>
      <c r="X30" s="12">
        <v>42008</v>
      </c>
      <c r="Y30" s="10">
        <f>EOMONTH(Table_1[[#This Row],[Ship date]],0)</f>
        <v>42035</v>
      </c>
      <c r="Z30" s="14">
        <v>42008</v>
      </c>
      <c r="AA30" s="4">
        <v>-407.85</v>
      </c>
      <c r="AB30" s="2">
        <v>2</v>
      </c>
      <c r="AC30" s="4">
        <v>302.33999999999997</v>
      </c>
      <c r="AD30" s="2">
        <v>90079</v>
      </c>
      <c r="AE30" s="4">
        <f>'DataCleaning and Transformation'!$E30-'DataCleaning and Transformation'!$D30</f>
        <v>150.88999999999999</v>
      </c>
      <c r="AF30" s="15" t="str">
        <f>_xlfn.IFS('DataCleaning and Transformation'!$O30="Central","Chris",'DataCleaning and Transformation'!$O30="East","Erin",'DataCleaning and Transformation'!$O30="South","Sam",'DataCleaning and Transformation'!$O30="West","William")</f>
        <v>Chris</v>
      </c>
      <c r="AG30" s="31">
        <f>Table_1[[#This Row],[Ship date]]-Table_1[[#This Row],[Order Date]]</f>
        <v>1</v>
      </c>
      <c r="AH30" s="22">
        <f>Table_1[[#This Row],[Profit]]/Table_1[[#This Row],[Sales]]</f>
        <v>-1.3489779718198056</v>
      </c>
      <c r="AI30" s="23">
        <f>Table_1[[#This Row],[Profit]]+Table_1[[#This Row],[Sales]]</f>
        <v>-105.51000000000005</v>
      </c>
      <c r="AJ30" s="17">
        <f>WEEKNUM(Table_1[[#This Row],[Order Date]],1)</f>
        <v>1</v>
      </c>
      <c r="AK30" s="17" t="str">
        <f>TEXT(Table_1[[#This Row],[Order Date]],"mmm yyyy")</f>
        <v>Jan 2015</v>
      </c>
      <c r="AL30" s="17" t="str">
        <f>Table_1[[#This Row],[Monthly sales]]&amp;"  Week "&amp;TEXT(Table_1[[#This Row],[Weekly sales]],"00")</f>
        <v>Jan 2015  Week 01</v>
      </c>
      <c r="AM30" s="17">
        <f>IF(COUNTIF($A$2:A30, A30)=1, 1, 0)</f>
        <v>1</v>
      </c>
      <c r="AN30" s="3">
        <f>COUNTA(A30) - COUNTIF(Table_1[[#This Row],[Unique Customers]], 1)</f>
        <v>0</v>
      </c>
      <c r="AO30" s="17" t="str">
        <f t="shared" si="0"/>
        <v>Unique</v>
      </c>
      <c r="AP30" s="17" t="str">
        <f>"Q"&amp;_xlfn.CEILING.MATH(MONTH(Table_1[[#This Row],[Monthly sales]])/3,1)</f>
        <v>Q1</v>
      </c>
    </row>
    <row r="31" spans="1:42" ht="15.75" customHeight="1" x14ac:dyDescent="0.3">
      <c r="A31" s="2">
        <v>2302</v>
      </c>
      <c r="B31" s="15" t="s">
        <v>152</v>
      </c>
      <c r="C31" s="15" t="s">
        <v>38</v>
      </c>
      <c r="D31" s="6">
        <v>0.1</v>
      </c>
      <c r="E31" s="4">
        <v>12.53</v>
      </c>
      <c r="F31" s="4">
        <v>0.49</v>
      </c>
      <c r="G31" s="15" t="s">
        <v>39</v>
      </c>
      <c r="H31" s="15" t="s">
        <v>95</v>
      </c>
      <c r="I31" s="15" t="s">
        <v>49</v>
      </c>
      <c r="J31" s="15" t="s">
        <v>153</v>
      </c>
      <c r="K31" s="15" t="s">
        <v>74</v>
      </c>
      <c r="L31" s="15" t="s">
        <v>154</v>
      </c>
      <c r="M31" s="6">
        <v>0.38</v>
      </c>
      <c r="N31" s="15" t="s">
        <v>33</v>
      </c>
      <c r="O31" s="15" t="s">
        <v>34</v>
      </c>
      <c r="P31" s="15" t="s">
        <v>124</v>
      </c>
      <c r="Q31" s="15" t="s">
        <v>155</v>
      </c>
      <c r="R31" s="2">
        <v>32404</v>
      </c>
      <c r="S31" s="1">
        <v>42007</v>
      </c>
      <c r="T31" s="12">
        <f>EOMONTH(Table_1[[#This Row],[Order Date]],0)</f>
        <v>42035</v>
      </c>
      <c r="U31" s="10">
        <f>EOMONTH(Table_1[[#This Row],[Order Date]],0)</f>
        <v>42035</v>
      </c>
      <c r="V31" s="14">
        <v>42007</v>
      </c>
      <c r="W31" s="1">
        <v>42008</v>
      </c>
      <c r="X31" s="12">
        <v>42008</v>
      </c>
      <c r="Y31" s="10">
        <f>EOMONTH(Table_1[[#This Row],[Ship date]],0)</f>
        <v>42035</v>
      </c>
      <c r="Z31" s="14">
        <v>42008</v>
      </c>
      <c r="AA31" s="4">
        <v>244.464</v>
      </c>
      <c r="AB31" s="2">
        <v>8</v>
      </c>
      <c r="AC31" s="4">
        <v>92.02</v>
      </c>
      <c r="AD31" s="2">
        <v>87696</v>
      </c>
      <c r="AE31" s="4">
        <f>'DataCleaning and Transformation'!$E31-'DataCleaning and Transformation'!$D31</f>
        <v>12.43</v>
      </c>
      <c r="AF31" s="15" t="str">
        <f>_xlfn.IFS('DataCleaning and Transformation'!$O31="Central","Chris",'DataCleaning and Transformation'!$O31="East","Erin",'DataCleaning and Transformation'!$O31="South","Sam",'DataCleaning and Transformation'!$O31="West","William")</f>
        <v>Sam</v>
      </c>
      <c r="AG31" s="31">
        <f>Table_1[[#This Row],[Ship date]]-Table_1[[#This Row],[Order Date]]</f>
        <v>1</v>
      </c>
      <c r="AH31" s="22">
        <f>Table_1[[#This Row],[Profit]]/Table_1[[#This Row],[Sales]]</f>
        <v>2.6566398608998045</v>
      </c>
      <c r="AI31" s="23">
        <f>Table_1[[#This Row],[Profit]]+Table_1[[#This Row],[Sales]]</f>
        <v>336.48399999999998</v>
      </c>
      <c r="AJ31" s="17">
        <f>WEEKNUM(Table_1[[#This Row],[Order Date]],1)</f>
        <v>1</v>
      </c>
      <c r="AK31" s="17" t="str">
        <f>TEXT(Table_1[[#This Row],[Order Date]],"mmm yyyy")</f>
        <v>Jan 2015</v>
      </c>
      <c r="AL31" s="17" t="str">
        <f>Table_1[[#This Row],[Monthly sales]]&amp;"  Week "&amp;TEXT(Table_1[[#This Row],[Weekly sales]],"00")</f>
        <v>Jan 2015  Week 01</v>
      </c>
      <c r="AM31" s="17">
        <f>IF(COUNTIF($A$2:A31, A31)=1, 1, 0)</f>
        <v>1</v>
      </c>
      <c r="AN31" s="3">
        <f>COUNTA(A31) - COUNTIF(Table_1[[#This Row],[Unique Customers]], 1)</f>
        <v>0</v>
      </c>
      <c r="AO31" s="17" t="str">
        <f t="shared" si="0"/>
        <v>Unique</v>
      </c>
      <c r="AP31" s="17" t="str">
        <f>"Q"&amp;_xlfn.CEILING.MATH(MONTH(Table_1[[#This Row],[Monthly sales]])/3,1)</f>
        <v>Q1</v>
      </c>
    </row>
    <row r="32" spans="1:42" ht="15.75" customHeight="1" x14ac:dyDescent="0.3">
      <c r="A32" s="2">
        <v>2302</v>
      </c>
      <c r="B32" s="15" t="s">
        <v>152</v>
      </c>
      <c r="C32" s="15" t="s">
        <v>38</v>
      </c>
      <c r="D32" s="6">
        <v>0.1</v>
      </c>
      <c r="E32" s="4">
        <v>146.34</v>
      </c>
      <c r="F32" s="4">
        <v>43.75</v>
      </c>
      <c r="G32" s="15" t="s">
        <v>27</v>
      </c>
      <c r="H32" s="15" t="s">
        <v>95</v>
      </c>
      <c r="I32" s="15" t="s">
        <v>29</v>
      </c>
      <c r="J32" s="15" t="s">
        <v>30</v>
      </c>
      <c r="K32" s="15" t="s">
        <v>31</v>
      </c>
      <c r="L32" s="15" t="s">
        <v>156</v>
      </c>
      <c r="M32" s="6">
        <v>0.64</v>
      </c>
      <c r="N32" s="15" t="s">
        <v>33</v>
      </c>
      <c r="O32" s="15" t="s">
        <v>34</v>
      </c>
      <c r="P32" s="15" t="s">
        <v>124</v>
      </c>
      <c r="Q32" s="15" t="s">
        <v>155</v>
      </c>
      <c r="R32" s="2">
        <v>32404</v>
      </c>
      <c r="S32" s="1">
        <v>42007</v>
      </c>
      <c r="T32" s="12">
        <f>EOMONTH(Table_1[[#This Row],[Order Date]],0)</f>
        <v>42035</v>
      </c>
      <c r="U32" s="10">
        <f>EOMONTH(Table_1[[#This Row],[Order Date]],0)</f>
        <v>42035</v>
      </c>
      <c r="V32" s="14">
        <v>42007</v>
      </c>
      <c r="W32" s="1">
        <v>42008</v>
      </c>
      <c r="X32" s="12">
        <v>42008</v>
      </c>
      <c r="Y32" s="10">
        <f>EOMONTH(Table_1[[#This Row],[Ship date]],0)</f>
        <v>42035</v>
      </c>
      <c r="Z32" s="14">
        <v>42008</v>
      </c>
      <c r="AA32" s="4">
        <v>-473.57799999999997</v>
      </c>
      <c r="AB32" s="2">
        <v>2</v>
      </c>
      <c r="AC32" s="4">
        <v>283.55</v>
      </c>
      <c r="AD32" s="2">
        <v>87696</v>
      </c>
      <c r="AE32" s="4">
        <f>'DataCleaning and Transformation'!$E32-'DataCleaning and Transformation'!$D32</f>
        <v>146.24</v>
      </c>
      <c r="AF32" s="15" t="str">
        <f>_xlfn.IFS('DataCleaning and Transformation'!$O32="Central","Chris",'DataCleaning and Transformation'!$O32="East","Erin",'DataCleaning and Transformation'!$O32="South","Sam",'DataCleaning and Transformation'!$O32="West","William")</f>
        <v>Sam</v>
      </c>
      <c r="AG32" s="31">
        <f>Table_1[[#This Row],[Ship date]]-Table_1[[#This Row],[Order Date]]</f>
        <v>1</v>
      </c>
      <c r="AH32" s="22">
        <f>Table_1[[#This Row],[Profit]]/Table_1[[#This Row],[Sales]]</f>
        <v>-1.6701745723858223</v>
      </c>
      <c r="AI32" s="23">
        <f>Table_1[[#This Row],[Profit]]+Table_1[[#This Row],[Sales]]</f>
        <v>-190.02799999999996</v>
      </c>
      <c r="AJ32" s="17">
        <f>WEEKNUM(Table_1[[#This Row],[Order Date]],1)</f>
        <v>1</v>
      </c>
      <c r="AK32" s="17" t="str">
        <f>TEXT(Table_1[[#This Row],[Order Date]],"mmm yyyy")</f>
        <v>Jan 2015</v>
      </c>
      <c r="AL32" s="17" t="str">
        <f>Table_1[[#This Row],[Monthly sales]]&amp;"  Week "&amp;TEXT(Table_1[[#This Row],[Weekly sales]],"00")</f>
        <v>Jan 2015  Week 01</v>
      </c>
      <c r="AM32" s="17">
        <f>IF(COUNTIF($A$2:A32, A32)=1, 1, 0)</f>
        <v>0</v>
      </c>
      <c r="AN32" s="3">
        <f>COUNTA(A32) - COUNTIF(Table_1[[#This Row],[Unique Customers]], 1)</f>
        <v>1</v>
      </c>
      <c r="AO32" s="17" t="str">
        <f t="shared" si="0"/>
        <v>Repeated</v>
      </c>
      <c r="AP32" s="17" t="str">
        <f>"Q"&amp;_xlfn.CEILING.MATH(MONTH(Table_1[[#This Row],[Monthly sales]])/3,1)</f>
        <v>Q1</v>
      </c>
    </row>
    <row r="33" spans="1:42" ht="15.75" customHeight="1" x14ac:dyDescent="0.3">
      <c r="A33" s="2">
        <v>2303</v>
      </c>
      <c r="B33" s="15" t="s">
        <v>157</v>
      </c>
      <c r="C33" s="15" t="s">
        <v>38</v>
      </c>
      <c r="D33" s="6">
        <v>0.1</v>
      </c>
      <c r="E33" s="4">
        <v>146.34</v>
      </c>
      <c r="F33" s="4">
        <v>43.75</v>
      </c>
      <c r="G33" s="15" t="s">
        <v>27</v>
      </c>
      <c r="H33" s="15" t="s">
        <v>95</v>
      </c>
      <c r="I33" s="15" t="s">
        <v>29</v>
      </c>
      <c r="J33" s="15" t="s">
        <v>30</v>
      </c>
      <c r="K33" s="15" t="s">
        <v>31</v>
      </c>
      <c r="L33" s="15" t="s">
        <v>156</v>
      </c>
      <c r="M33" s="6">
        <v>0.64</v>
      </c>
      <c r="N33" s="15" t="s">
        <v>33</v>
      </c>
      <c r="O33" s="15" t="s">
        <v>112</v>
      </c>
      <c r="P33" s="15" t="s">
        <v>113</v>
      </c>
      <c r="Q33" s="15" t="s">
        <v>114</v>
      </c>
      <c r="R33" s="2">
        <v>10011</v>
      </c>
      <c r="S33" s="1">
        <v>42007</v>
      </c>
      <c r="T33" s="12">
        <f>EOMONTH(Table_1[[#This Row],[Order Date]],0)</f>
        <v>42035</v>
      </c>
      <c r="U33" s="10">
        <f>EOMONTH(Table_1[[#This Row],[Order Date]],0)</f>
        <v>42035</v>
      </c>
      <c r="V33" s="14">
        <v>42007</v>
      </c>
      <c r="W33" s="1">
        <v>42008</v>
      </c>
      <c r="X33" s="12">
        <v>42008</v>
      </c>
      <c r="Y33" s="10">
        <f>EOMONTH(Table_1[[#This Row],[Ship date]],0)</f>
        <v>42035</v>
      </c>
      <c r="Z33" s="14">
        <v>42008</v>
      </c>
      <c r="AA33" s="4">
        <v>-270.85000000000002</v>
      </c>
      <c r="AB33" s="2">
        <v>6</v>
      </c>
      <c r="AC33" s="4">
        <v>850.64</v>
      </c>
      <c r="AD33" s="2">
        <v>37987</v>
      </c>
      <c r="AE33" s="4">
        <f>'DataCleaning and Transformation'!$E33-'DataCleaning and Transformation'!$D33</f>
        <v>146.24</v>
      </c>
      <c r="AF33" s="15" t="str">
        <f>_xlfn.IFS('DataCleaning and Transformation'!$O33="Central","Chris",'DataCleaning and Transformation'!$O33="East","Erin",'DataCleaning and Transformation'!$O33="South","Sam",'DataCleaning and Transformation'!$O33="West","William")</f>
        <v>Erin</v>
      </c>
      <c r="AG33" s="31">
        <f>Table_1[[#This Row],[Ship date]]-Table_1[[#This Row],[Order Date]]</f>
        <v>1</v>
      </c>
      <c r="AH33" s="22">
        <f>Table_1[[#This Row],[Profit]]/Table_1[[#This Row],[Sales]]</f>
        <v>-0.31840731684378826</v>
      </c>
      <c r="AI33" s="23">
        <f>Table_1[[#This Row],[Profit]]+Table_1[[#This Row],[Sales]]</f>
        <v>579.79</v>
      </c>
      <c r="AJ33" s="17">
        <f>WEEKNUM(Table_1[[#This Row],[Order Date]],1)</f>
        <v>1</v>
      </c>
      <c r="AK33" s="17" t="str">
        <f>TEXT(Table_1[[#This Row],[Order Date]],"mmm yyyy")</f>
        <v>Jan 2015</v>
      </c>
      <c r="AL33" s="17" t="str">
        <f>Table_1[[#This Row],[Monthly sales]]&amp;"  Week "&amp;TEXT(Table_1[[#This Row],[Weekly sales]],"00")</f>
        <v>Jan 2015  Week 01</v>
      </c>
      <c r="AM33" s="17">
        <f>IF(COUNTIF($A$2:A33, A33)=1, 1, 0)</f>
        <v>1</v>
      </c>
      <c r="AN33" s="3">
        <f>COUNTA(A33) - COUNTIF(Table_1[[#This Row],[Unique Customers]], 1)</f>
        <v>0</v>
      </c>
      <c r="AO33" s="17" t="str">
        <f t="shared" si="0"/>
        <v>Unique</v>
      </c>
      <c r="AP33" s="17" t="str">
        <f>"Q"&amp;_xlfn.CEILING.MATH(MONTH(Table_1[[#This Row],[Monthly sales]])/3,1)</f>
        <v>Q1</v>
      </c>
    </row>
    <row r="34" spans="1:42" ht="15.75" customHeight="1" x14ac:dyDescent="0.3">
      <c r="A34" s="2">
        <v>2458</v>
      </c>
      <c r="B34" s="15" t="s">
        <v>158</v>
      </c>
      <c r="C34" s="15" t="s">
        <v>38</v>
      </c>
      <c r="D34" s="6">
        <v>0.03</v>
      </c>
      <c r="E34" s="4">
        <v>6.48</v>
      </c>
      <c r="F34" s="4">
        <v>8.73</v>
      </c>
      <c r="G34" s="15" t="s">
        <v>39</v>
      </c>
      <c r="H34" s="15" t="s">
        <v>72</v>
      </c>
      <c r="I34" s="15" t="s">
        <v>49</v>
      </c>
      <c r="J34" s="15" t="s">
        <v>89</v>
      </c>
      <c r="K34" s="15" t="s">
        <v>74</v>
      </c>
      <c r="L34" s="15" t="s">
        <v>159</v>
      </c>
      <c r="M34" s="6">
        <v>0.37</v>
      </c>
      <c r="N34" s="15" t="s">
        <v>33</v>
      </c>
      <c r="O34" s="15" t="s">
        <v>53</v>
      </c>
      <c r="P34" s="15" t="s">
        <v>85</v>
      </c>
      <c r="Q34" s="15" t="s">
        <v>160</v>
      </c>
      <c r="R34" s="2">
        <v>55410</v>
      </c>
      <c r="S34" s="1">
        <v>42007</v>
      </c>
      <c r="T34" s="12">
        <f>EOMONTH(Table_1[[#This Row],[Order Date]],0)</f>
        <v>42035</v>
      </c>
      <c r="U34" s="10">
        <f>EOMONTH(Table_1[[#This Row],[Order Date]],0)</f>
        <v>42035</v>
      </c>
      <c r="V34" s="14">
        <v>42007</v>
      </c>
      <c r="W34" s="1">
        <v>42009</v>
      </c>
      <c r="X34" s="12">
        <v>42009</v>
      </c>
      <c r="Y34" s="10">
        <f>EOMONTH(Table_1[[#This Row],[Ship date]],0)</f>
        <v>42035</v>
      </c>
      <c r="Z34" s="14">
        <v>42009</v>
      </c>
      <c r="AA34" s="4">
        <v>-35.04</v>
      </c>
      <c r="AB34" s="2">
        <v>2</v>
      </c>
      <c r="AC34" s="4">
        <v>15.95</v>
      </c>
      <c r="AD34" s="2">
        <v>91285</v>
      </c>
      <c r="AE34" s="4">
        <f>'DataCleaning and Transformation'!$E34-'DataCleaning and Transformation'!$D34</f>
        <v>6.45</v>
      </c>
      <c r="AF34" s="15" t="str">
        <f>_xlfn.IFS('DataCleaning and Transformation'!$O34="Central","Chris",'DataCleaning and Transformation'!$O34="East","Erin",'DataCleaning and Transformation'!$O34="South","Sam",'DataCleaning and Transformation'!$O34="West","William")</f>
        <v>Chris</v>
      </c>
      <c r="AG34" s="31">
        <f>Table_1[[#This Row],[Ship date]]-Table_1[[#This Row],[Order Date]]</f>
        <v>2</v>
      </c>
      <c r="AH34" s="22">
        <f>Table_1[[#This Row],[Profit]]/Table_1[[#This Row],[Sales]]</f>
        <v>-2.1968652037617553</v>
      </c>
      <c r="AI34" s="23">
        <f>Table_1[[#This Row],[Profit]]+Table_1[[#This Row],[Sales]]</f>
        <v>-19.09</v>
      </c>
      <c r="AJ34" s="17">
        <f>WEEKNUM(Table_1[[#This Row],[Order Date]],1)</f>
        <v>1</v>
      </c>
      <c r="AK34" s="17" t="str">
        <f>TEXT(Table_1[[#This Row],[Order Date]],"mmm yyyy")</f>
        <v>Jan 2015</v>
      </c>
      <c r="AL34" s="17" t="str">
        <f>Table_1[[#This Row],[Monthly sales]]&amp;"  Week "&amp;TEXT(Table_1[[#This Row],[Weekly sales]],"00")</f>
        <v>Jan 2015  Week 01</v>
      </c>
      <c r="AM34" s="17">
        <f>IF(COUNTIF($A$2:A34, A34)=1, 1, 0)</f>
        <v>1</v>
      </c>
      <c r="AN34" s="3">
        <f>COUNTA(A34) - COUNTIF(Table_1[[#This Row],[Unique Customers]], 1)</f>
        <v>0</v>
      </c>
      <c r="AO34" s="17" t="str">
        <f t="shared" si="0"/>
        <v>Unique</v>
      </c>
      <c r="AP34" s="17" t="str">
        <f>"Q"&amp;_xlfn.CEILING.MATH(MONTH(Table_1[[#This Row],[Monthly sales]])/3,1)</f>
        <v>Q1</v>
      </c>
    </row>
    <row r="35" spans="1:42" ht="15.75" customHeight="1" x14ac:dyDescent="0.3">
      <c r="A35" s="2">
        <v>2460</v>
      </c>
      <c r="B35" s="15" t="s">
        <v>161</v>
      </c>
      <c r="C35" s="15" t="s">
        <v>38</v>
      </c>
      <c r="D35" s="6">
        <v>0.03</v>
      </c>
      <c r="E35" s="4">
        <v>6.48</v>
      </c>
      <c r="F35" s="4">
        <v>8.73</v>
      </c>
      <c r="G35" s="15" t="s">
        <v>39</v>
      </c>
      <c r="H35" s="15" t="s">
        <v>72</v>
      </c>
      <c r="I35" s="15" t="s">
        <v>49</v>
      </c>
      <c r="J35" s="15" t="s">
        <v>89</v>
      </c>
      <c r="K35" s="15" t="s">
        <v>74</v>
      </c>
      <c r="L35" s="15" t="s">
        <v>159</v>
      </c>
      <c r="M35" s="6">
        <v>0.37</v>
      </c>
      <c r="N35" s="15" t="s">
        <v>33</v>
      </c>
      <c r="O35" s="15" t="s">
        <v>112</v>
      </c>
      <c r="P35" s="15" t="s">
        <v>113</v>
      </c>
      <c r="Q35" s="15" t="s">
        <v>114</v>
      </c>
      <c r="R35" s="2">
        <v>10035</v>
      </c>
      <c r="S35" s="1">
        <v>42007</v>
      </c>
      <c r="T35" s="12">
        <f>EOMONTH(Table_1[[#This Row],[Order Date]],0)</f>
        <v>42035</v>
      </c>
      <c r="U35" s="10">
        <f>EOMONTH(Table_1[[#This Row],[Order Date]],0)</f>
        <v>42035</v>
      </c>
      <c r="V35" s="14">
        <v>42007</v>
      </c>
      <c r="W35" s="1">
        <v>42009</v>
      </c>
      <c r="X35" s="12">
        <v>42009</v>
      </c>
      <c r="Y35" s="10">
        <f>EOMONTH(Table_1[[#This Row],[Ship date]],0)</f>
        <v>42035</v>
      </c>
      <c r="Z35" s="14">
        <v>42009</v>
      </c>
      <c r="AA35" s="4">
        <v>-35.04</v>
      </c>
      <c r="AB35" s="2">
        <v>8</v>
      </c>
      <c r="AC35" s="4">
        <v>63.78</v>
      </c>
      <c r="AD35" s="2">
        <v>30785</v>
      </c>
      <c r="AE35" s="4">
        <f>'DataCleaning and Transformation'!$E35-'DataCleaning and Transformation'!$D35</f>
        <v>6.45</v>
      </c>
      <c r="AF35" s="15" t="str">
        <f>_xlfn.IFS('DataCleaning and Transformation'!$O35="Central","Chris",'DataCleaning and Transformation'!$O35="East","Erin",'DataCleaning and Transformation'!$O35="South","Sam",'DataCleaning and Transformation'!$O35="West","William")</f>
        <v>Erin</v>
      </c>
      <c r="AG35" s="31">
        <f>Table_1[[#This Row],[Ship date]]-Table_1[[#This Row],[Order Date]]</f>
        <v>2</v>
      </c>
      <c r="AH35" s="22">
        <f>Table_1[[#This Row],[Profit]]/Table_1[[#This Row],[Sales]]</f>
        <v>-0.54938852304797736</v>
      </c>
      <c r="AI35" s="23">
        <f>Table_1[[#This Row],[Profit]]+Table_1[[#This Row],[Sales]]</f>
        <v>28.740000000000002</v>
      </c>
      <c r="AJ35" s="17">
        <f>WEEKNUM(Table_1[[#This Row],[Order Date]],1)</f>
        <v>1</v>
      </c>
      <c r="AK35" s="17" t="str">
        <f>TEXT(Table_1[[#This Row],[Order Date]],"mmm yyyy")</f>
        <v>Jan 2015</v>
      </c>
      <c r="AL35" s="17" t="str">
        <f>Table_1[[#This Row],[Monthly sales]]&amp;"  Week "&amp;TEXT(Table_1[[#This Row],[Weekly sales]],"00")</f>
        <v>Jan 2015  Week 01</v>
      </c>
      <c r="AM35" s="17">
        <f>IF(COUNTIF($A$2:A35, A35)=1, 1, 0)</f>
        <v>1</v>
      </c>
      <c r="AN35" s="3">
        <f>COUNTA(A35) - COUNTIF(Table_1[[#This Row],[Unique Customers]], 1)</f>
        <v>0</v>
      </c>
      <c r="AO35" s="17" t="str">
        <f t="shared" si="0"/>
        <v>Unique</v>
      </c>
      <c r="AP35" s="17" t="str">
        <f>"Q"&amp;_xlfn.CEILING.MATH(MONTH(Table_1[[#This Row],[Monthly sales]])/3,1)</f>
        <v>Q1</v>
      </c>
    </row>
    <row r="36" spans="1:42" ht="15.75" customHeight="1" x14ac:dyDescent="0.3">
      <c r="A36" s="2">
        <v>2460</v>
      </c>
      <c r="B36" s="15" t="s">
        <v>161</v>
      </c>
      <c r="C36" s="15" t="s">
        <v>38</v>
      </c>
      <c r="D36" s="6">
        <v>7.0000000000000007E-2</v>
      </c>
      <c r="E36" s="4">
        <v>9.93</v>
      </c>
      <c r="F36" s="4">
        <v>1.0900000000000001</v>
      </c>
      <c r="G36" s="15" t="s">
        <v>39</v>
      </c>
      <c r="H36" s="15" t="s">
        <v>72</v>
      </c>
      <c r="I36" s="15" t="s">
        <v>49</v>
      </c>
      <c r="J36" s="15" t="s">
        <v>50</v>
      </c>
      <c r="K36" s="15" t="s">
        <v>51</v>
      </c>
      <c r="L36" s="15" t="s">
        <v>162</v>
      </c>
      <c r="M36" s="6">
        <v>0.43</v>
      </c>
      <c r="N36" s="15" t="s">
        <v>33</v>
      </c>
      <c r="O36" s="15" t="s">
        <v>112</v>
      </c>
      <c r="P36" s="15" t="s">
        <v>113</v>
      </c>
      <c r="Q36" s="15" t="s">
        <v>114</v>
      </c>
      <c r="R36" s="2">
        <v>10035</v>
      </c>
      <c r="S36" s="1">
        <v>42007</v>
      </c>
      <c r="T36" s="12">
        <f>EOMONTH(Table_1[[#This Row],[Order Date]],0)</f>
        <v>42035</v>
      </c>
      <c r="U36" s="10">
        <f>EOMONTH(Table_1[[#This Row],[Order Date]],0)</f>
        <v>42035</v>
      </c>
      <c r="V36" s="14">
        <v>42007</v>
      </c>
      <c r="W36" s="1">
        <v>42010</v>
      </c>
      <c r="X36" s="12">
        <v>42010</v>
      </c>
      <c r="Y36" s="10">
        <f>EOMONTH(Table_1[[#This Row],[Ship date]],0)</f>
        <v>42035</v>
      </c>
      <c r="Z36" s="14">
        <v>42010</v>
      </c>
      <c r="AA36" s="4">
        <v>149.53</v>
      </c>
      <c r="AB36" s="2">
        <v>46</v>
      </c>
      <c r="AC36" s="4">
        <v>451.61</v>
      </c>
      <c r="AD36" s="2">
        <v>30785</v>
      </c>
      <c r="AE36" s="4">
        <f>'DataCleaning and Transformation'!$E36-'DataCleaning and Transformation'!$D36</f>
        <v>9.86</v>
      </c>
      <c r="AF36" s="15" t="str">
        <f>_xlfn.IFS('DataCleaning and Transformation'!$O36="Central","Chris",'DataCleaning and Transformation'!$O36="East","Erin",'DataCleaning and Transformation'!$O36="South","Sam",'DataCleaning and Transformation'!$O36="West","William")</f>
        <v>Erin</v>
      </c>
      <c r="AG36" s="31">
        <f>Table_1[[#This Row],[Ship date]]-Table_1[[#This Row],[Order Date]]</f>
        <v>3</v>
      </c>
      <c r="AH36" s="22">
        <f>Table_1[[#This Row],[Profit]]/Table_1[[#This Row],[Sales]]</f>
        <v>0.33110427138460174</v>
      </c>
      <c r="AI36" s="23">
        <f>Table_1[[#This Row],[Profit]]+Table_1[[#This Row],[Sales]]</f>
        <v>601.14</v>
      </c>
      <c r="AJ36" s="17">
        <f>WEEKNUM(Table_1[[#This Row],[Order Date]],1)</f>
        <v>1</v>
      </c>
      <c r="AK36" s="17" t="str">
        <f>TEXT(Table_1[[#This Row],[Order Date]],"mmm yyyy")</f>
        <v>Jan 2015</v>
      </c>
      <c r="AL36" s="17" t="str">
        <f>Table_1[[#This Row],[Monthly sales]]&amp;"  Week "&amp;TEXT(Table_1[[#This Row],[Weekly sales]],"00")</f>
        <v>Jan 2015  Week 01</v>
      </c>
      <c r="AM36" s="17">
        <f>IF(COUNTIF($A$2:A36, A36)=1, 1, 0)</f>
        <v>0</v>
      </c>
      <c r="AN36" s="3">
        <f>COUNTA(A36) - COUNTIF(Table_1[[#This Row],[Unique Customers]], 1)</f>
        <v>1</v>
      </c>
      <c r="AO36" s="17" t="str">
        <f t="shared" si="0"/>
        <v>Repeated</v>
      </c>
      <c r="AP36" s="17" t="str">
        <f>"Q"&amp;_xlfn.CEILING.MATH(MONTH(Table_1[[#This Row],[Monthly sales]])/3,1)</f>
        <v>Q1</v>
      </c>
    </row>
    <row r="37" spans="1:42" ht="14.4" x14ac:dyDescent="0.3">
      <c r="A37" s="2">
        <v>2579</v>
      </c>
      <c r="B37" s="15" t="s">
        <v>163</v>
      </c>
      <c r="C37" s="15" t="s">
        <v>38</v>
      </c>
      <c r="D37" s="6">
        <v>0.09</v>
      </c>
      <c r="E37" s="4">
        <v>212.6</v>
      </c>
      <c r="F37" s="4">
        <v>52.2</v>
      </c>
      <c r="G37" s="15" t="s">
        <v>27</v>
      </c>
      <c r="H37" s="15" t="s">
        <v>72</v>
      </c>
      <c r="I37" s="15" t="s">
        <v>29</v>
      </c>
      <c r="J37" s="15" t="s">
        <v>30</v>
      </c>
      <c r="K37" s="15" t="s">
        <v>31</v>
      </c>
      <c r="L37" s="15" t="s">
        <v>164</v>
      </c>
      <c r="M37" s="6">
        <v>0.64</v>
      </c>
      <c r="N37" s="15" t="s">
        <v>33</v>
      </c>
      <c r="O37" s="15" t="s">
        <v>34</v>
      </c>
      <c r="P37" s="15" t="s">
        <v>165</v>
      </c>
      <c r="Q37" s="15" t="s">
        <v>166</v>
      </c>
      <c r="R37" s="2">
        <v>36869</v>
      </c>
      <c r="S37" s="1">
        <v>42007</v>
      </c>
      <c r="T37" s="12">
        <f>EOMONTH(Table_1[[#This Row],[Order Date]],0)</f>
        <v>42035</v>
      </c>
      <c r="U37" s="10">
        <f>EOMONTH(Table_1[[#This Row],[Order Date]],0)</f>
        <v>42035</v>
      </c>
      <c r="V37" s="14">
        <v>42007</v>
      </c>
      <c r="W37" s="1">
        <v>42008</v>
      </c>
      <c r="X37" s="12">
        <v>42008</v>
      </c>
      <c r="Y37" s="10">
        <f>EOMONTH(Table_1[[#This Row],[Ship date]],0)</f>
        <v>42035</v>
      </c>
      <c r="Z37" s="14">
        <v>42008</v>
      </c>
      <c r="AA37" s="4">
        <v>-274.49799999999999</v>
      </c>
      <c r="AB37" s="2">
        <v>1</v>
      </c>
      <c r="AC37" s="4">
        <v>174.5</v>
      </c>
      <c r="AD37" s="2">
        <v>88296</v>
      </c>
      <c r="AE37" s="4">
        <f>'DataCleaning and Transformation'!$E37-'DataCleaning and Transformation'!$D37</f>
        <v>212.51</v>
      </c>
      <c r="AF37" s="15" t="str">
        <f>_xlfn.IFS('DataCleaning and Transformation'!$O37="Central","Chris",'DataCleaning and Transformation'!$O37="East","Erin",'DataCleaning and Transformation'!$O37="South","Sam",'DataCleaning and Transformation'!$O37="West","William")</f>
        <v>Sam</v>
      </c>
      <c r="AG37" s="31">
        <f>Table_1[[#This Row],[Ship date]]-Table_1[[#This Row],[Order Date]]</f>
        <v>1</v>
      </c>
      <c r="AH37" s="22">
        <f>Table_1[[#This Row],[Profit]]/Table_1[[#This Row],[Sales]]</f>
        <v>-1.573054441260745</v>
      </c>
      <c r="AI37" s="23">
        <f>Table_1[[#This Row],[Profit]]+Table_1[[#This Row],[Sales]]</f>
        <v>-99.99799999999999</v>
      </c>
      <c r="AJ37" s="17">
        <f>WEEKNUM(Table_1[[#This Row],[Order Date]],1)</f>
        <v>1</v>
      </c>
      <c r="AK37" s="17" t="str">
        <f>TEXT(Table_1[[#This Row],[Order Date]],"mmm yyyy")</f>
        <v>Jan 2015</v>
      </c>
      <c r="AL37" s="17" t="str">
        <f>Table_1[[#This Row],[Monthly sales]]&amp;"  Week "&amp;TEXT(Table_1[[#This Row],[Weekly sales]],"00")</f>
        <v>Jan 2015  Week 01</v>
      </c>
      <c r="AM37" s="17">
        <f>IF(COUNTIF($A$2:A37, A37)=1, 1, 0)</f>
        <v>1</v>
      </c>
      <c r="AN37" s="3">
        <f>COUNTA(A37) - COUNTIF(Table_1[[#This Row],[Unique Customers]], 1)</f>
        <v>0</v>
      </c>
      <c r="AO37" s="17" t="str">
        <f t="shared" si="0"/>
        <v>Unique</v>
      </c>
      <c r="AP37" s="17" t="str">
        <f>"Q"&amp;_xlfn.CEILING.MATH(MONTH(Table_1[[#This Row],[Monthly sales]])/3,1)</f>
        <v>Q1</v>
      </c>
    </row>
    <row r="38" spans="1:42" ht="14.4" x14ac:dyDescent="0.3">
      <c r="A38" s="2">
        <v>169</v>
      </c>
      <c r="B38" s="15" t="s">
        <v>167</v>
      </c>
      <c r="C38" s="15" t="s">
        <v>48</v>
      </c>
      <c r="D38" s="6">
        <v>0.08</v>
      </c>
      <c r="E38" s="4">
        <v>43.22</v>
      </c>
      <c r="F38" s="4">
        <v>16.71</v>
      </c>
      <c r="G38" s="15" t="s">
        <v>39</v>
      </c>
      <c r="H38" s="15" t="s">
        <v>95</v>
      </c>
      <c r="I38" s="15" t="s">
        <v>41</v>
      </c>
      <c r="J38" s="15" t="s">
        <v>42</v>
      </c>
      <c r="K38" s="15" t="s">
        <v>74</v>
      </c>
      <c r="L38" s="15" t="s">
        <v>168</v>
      </c>
      <c r="M38" s="6">
        <v>0.66</v>
      </c>
      <c r="N38" s="15" t="s">
        <v>33</v>
      </c>
      <c r="O38" s="15" t="s">
        <v>34</v>
      </c>
      <c r="P38" s="15" t="s">
        <v>169</v>
      </c>
      <c r="Q38" s="15" t="s">
        <v>170</v>
      </c>
      <c r="R38" s="2">
        <v>70802</v>
      </c>
      <c r="S38" s="1">
        <v>42007</v>
      </c>
      <c r="T38" s="12">
        <f>EOMONTH(Table_1[[#This Row],[Order Date]],0)</f>
        <v>42035</v>
      </c>
      <c r="U38" s="10">
        <f>EOMONTH(Table_1[[#This Row],[Order Date]],0)</f>
        <v>42035</v>
      </c>
      <c r="V38" s="14">
        <v>42007</v>
      </c>
      <c r="W38" s="1">
        <v>42009</v>
      </c>
      <c r="X38" s="12">
        <v>42009</v>
      </c>
      <c r="Y38" s="10">
        <f>EOMONTH(Table_1[[#This Row],[Ship date]],0)</f>
        <v>42035</v>
      </c>
      <c r="Z38" s="14">
        <v>42009</v>
      </c>
      <c r="AA38" s="4">
        <v>280.27458000000001</v>
      </c>
      <c r="AB38" s="2">
        <v>3</v>
      </c>
      <c r="AC38" s="4">
        <v>130.62</v>
      </c>
      <c r="AD38" s="2">
        <v>87463</v>
      </c>
      <c r="AE38" s="4">
        <f>'DataCleaning and Transformation'!$E38-'DataCleaning and Transformation'!$D38</f>
        <v>43.14</v>
      </c>
      <c r="AF38" s="15" t="str">
        <f>_xlfn.IFS('DataCleaning and Transformation'!$O38="Central","Chris",'DataCleaning and Transformation'!$O38="East","Erin",'DataCleaning and Transformation'!$O38="South","Sam",'DataCleaning and Transformation'!$O38="West","William")</f>
        <v>Sam</v>
      </c>
      <c r="AG38" s="31">
        <f>Table_1[[#This Row],[Ship date]]-Table_1[[#This Row],[Order Date]]</f>
        <v>2</v>
      </c>
      <c r="AH38" s="22">
        <f>Table_1[[#This Row],[Profit]]/Table_1[[#This Row],[Sales]]</f>
        <v>2.1457248507119888</v>
      </c>
      <c r="AI38" s="23">
        <f>Table_1[[#This Row],[Profit]]+Table_1[[#This Row],[Sales]]</f>
        <v>410.89458000000002</v>
      </c>
      <c r="AJ38" s="17">
        <f>WEEKNUM(Table_1[[#This Row],[Order Date]],1)</f>
        <v>1</v>
      </c>
      <c r="AK38" s="17" t="str">
        <f>TEXT(Table_1[[#This Row],[Order Date]],"mmm yyyy")</f>
        <v>Jan 2015</v>
      </c>
      <c r="AL38" s="17" t="str">
        <f>Table_1[[#This Row],[Monthly sales]]&amp;"  Week "&amp;TEXT(Table_1[[#This Row],[Weekly sales]],"00")</f>
        <v>Jan 2015  Week 01</v>
      </c>
      <c r="AM38" s="17">
        <f>IF(COUNTIF($A$2:A38, A38)=1, 1, 0)</f>
        <v>1</v>
      </c>
      <c r="AN38" s="3">
        <f>COUNTA(A38) - COUNTIF(Table_1[[#This Row],[Unique Customers]], 1)</f>
        <v>0</v>
      </c>
      <c r="AO38" s="17" t="str">
        <f t="shared" si="0"/>
        <v>Unique</v>
      </c>
      <c r="AP38" s="17" t="str">
        <f>"Q"&amp;_xlfn.CEILING.MATH(MONTH(Table_1[[#This Row],[Monthly sales]])/3,1)</f>
        <v>Q1</v>
      </c>
    </row>
    <row r="39" spans="1:42" ht="14.4" x14ac:dyDescent="0.3">
      <c r="A39" s="2">
        <v>169</v>
      </c>
      <c r="B39" s="15" t="s">
        <v>167</v>
      </c>
      <c r="C39" s="15" t="s">
        <v>48</v>
      </c>
      <c r="D39" s="6">
        <v>0.05</v>
      </c>
      <c r="E39" s="4">
        <v>574.74</v>
      </c>
      <c r="F39" s="4">
        <v>24.49</v>
      </c>
      <c r="G39" s="15" t="s">
        <v>39</v>
      </c>
      <c r="H39" s="15" t="s">
        <v>95</v>
      </c>
      <c r="I39" s="15" t="s">
        <v>41</v>
      </c>
      <c r="J39" s="15" t="s">
        <v>57</v>
      </c>
      <c r="K39" s="15" t="s">
        <v>65</v>
      </c>
      <c r="L39" s="15" t="s">
        <v>171</v>
      </c>
      <c r="M39" s="6">
        <v>0.37</v>
      </c>
      <c r="N39" s="15" t="s">
        <v>33</v>
      </c>
      <c r="O39" s="15" t="s">
        <v>34</v>
      </c>
      <c r="P39" s="15" t="s">
        <v>169</v>
      </c>
      <c r="Q39" s="15" t="s">
        <v>170</v>
      </c>
      <c r="R39" s="2">
        <v>70802</v>
      </c>
      <c r="S39" s="1">
        <v>42007</v>
      </c>
      <c r="T39" s="12">
        <f>EOMONTH(Table_1[[#This Row],[Order Date]],0)</f>
        <v>42035</v>
      </c>
      <c r="U39" s="10">
        <f>EOMONTH(Table_1[[#This Row],[Order Date]],0)</f>
        <v>42035</v>
      </c>
      <c r="V39" s="14">
        <v>42007</v>
      </c>
      <c r="W39" s="1">
        <v>42014</v>
      </c>
      <c r="X39" s="12">
        <v>42014</v>
      </c>
      <c r="Y39" s="10">
        <f>EOMONTH(Table_1[[#This Row],[Ship date]],0)</f>
        <v>42035</v>
      </c>
      <c r="Z39" s="14">
        <v>42014</v>
      </c>
      <c r="AA39" s="4">
        <v>-112.4263</v>
      </c>
      <c r="AB39" s="2">
        <v>12</v>
      </c>
      <c r="AC39" s="4">
        <v>6945.16</v>
      </c>
      <c r="AD39" s="2">
        <v>87463</v>
      </c>
      <c r="AE39" s="4">
        <f>'DataCleaning and Transformation'!$E39-'DataCleaning and Transformation'!$D39</f>
        <v>574.69000000000005</v>
      </c>
      <c r="AF39" s="15" t="str">
        <f>_xlfn.IFS('DataCleaning and Transformation'!$O39="Central","Chris",'DataCleaning and Transformation'!$O39="East","Erin",'DataCleaning and Transformation'!$O39="South","Sam",'DataCleaning and Transformation'!$O39="West","William")</f>
        <v>Sam</v>
      </c>
      <c r="AG39" s="31">
        <f>Table_1[[#This Row],[Ship date]]-Table_1[[#This Row],[Order Date]]</f>
        <v>7</v>
      </c>
      <c r="AH39" s="22">
        <f>Table_1[[#This Row],[Profit]]/Table_1[[#This Row],[Sales]]</f>
        <v>-1.6187719217411838E-2</v>
      </c>
      <c r="AI39" s="23">
        <f>Table_1[[#This Row],[Profit]]+Table_1[[#This Row],[Sales]]</f>
        <v>6832.7336999999998</v>
      </c>
      <c r="AJ39" s="17">
        <f>WEEKNUM(Table_1[[#This Row],[Order Date]],1)</f>
        <v>1</v>
      </c>
      <c r="AK39" s="17" t="str">
        <f>TEXT(Table_1[[#This Row],[Order Date]],"mmm yyyy")</f>
        <v>Jan 2015</v>
      </c>
      <c r="AL39" s="17" t="str">
        <f>Table_1[[#This Row],[Monthly sales]]&amp;"  Week "&amp;TEXT(Table_1[[#This Row],[Weekly sales]],"00")</f>
        <v>Jan 2015  Week 01</v>
      </c>
      <c r="AM39" s="17">
        <f>IF(COUNTIF($A$2:A39, A39)=1, 1, 0)</f>
        <v>0</v>
      </c>
      <c r="AN39" s="3">
        <f>COUNTA(A39) - COUNTIF(Table_1[[#This Row],[Unique Customers]], 1)</f>
        <v>1</v>
      </c>
      <c r="AO39" s="17" t="str">
        <f t="shared" si="0"/>
        <v>Repeated</v>
      </c>
      <c r="AP39" s="17" t="str">
        <f>"Q"&amp;_xlfn.CEILING.MATH(MONTH(Table_1[[#This Row],[Monthly sales]])/3,1)</f>
        <v>Q1</v>
      </c>
    </row>
    <row r="40" spans="1:42" ht="14.4" x14ac:dyDescent="0.3">
      <c r="A40" s="2">
        <v>169</v>
      </c>
      <c r="B40" s="15" t="s">
        <v>167</v>
      </c>
      <c r="C40" s="15" t="s">
        <v>48</v>
      </c>
      <c r="D40" s="6">
        <v>0.04</v>
      </c>
      <c r="E40" s="4">
        <v>10.14</v>
      </c>
      <c r="F40" s="4">
        <v>2.27</v>
      </c>
      <c r="G40" s="15" t="s">
        <v>39</v>
      </c>
      <c r="H40" s="15" t="s">
        <v>95</v>
      </c>
      <c r="I40" s="15" t="s">
        <v>49</v>
      </c>
      <c r="J40" s="15" t="s">
        <v>89</v>
      </c>
      <c r="K40" s="15" t="s">
        <v>51</v>
      </c>
      <c r="L40" s="15" t="s">
        <v>172</v>
      </c>
      <c r="M40" s="6">
        <v>0.36</v>
      </c>
      <c r="N40" s="15" t="s">
        <v>33</v>
      </c>
      <c r="O40" s="15" t="s">
        <v>34</v>
      </c>
      <c r="P40" s="15" t="s">
        <v>169</v>
      </c>
      <c r="Q40" s="15" t="s">
        <v>170</v>
      </c>
      <c r="R40" s="2">
        <v>70802</v>
      </c>
      <c r="S40" s="1">
        <v>42007</v>
      </c>
      <c r="T40" s="12">
        <f>EOMONTH(Table_1[[#This Row],[Order Date]],0)</f>
        <v>42035</v>
      </c>
      <c r="U40" s="10">
        <f>EOMONTH(Table_1[[#This Row],[Order Date]],0)</f>
        <v>42035</v>
      </c>
      <c r="V40" s="14">
        <v>42007</v>
      </c>
      <c r="W40" s="1">
        <v>42011</v>
      </c>
      <c r="X40" s="12">
        <v>42011</v>
      </c>
      <c r="Y40" s="10">
        <f>EOMONTH(Table_1[[#This Row],[Ship date]],0)</f>
        <v>42035</v>
      </c>
      <c r="Z40" s="14">
        <v>42011</v>
      </c>
      <c r="AA40" s="4">
        <v>24.923999999999999</v>
      </c>
      <c r="AB40" s="2">
        <v>3</v>
      </c>
      <c r="AC40" s="4">
        <v>30.94</v>
      </c>
      <c r="AD40" s="2">
        <v>87463</v>
      </c>
      <c r="AE40" s="4">
        <f>'DataCleaning and Transformation'!$E40-'DataCleaning and Transformation'!$D40</f>
        <v>10.100000000000001</v>
      </c>
      <c r="AF40" s="15" t="str">
        <f>_xlfn.IFS('DataCleaning and Transformation'!$O40="Central","Chris",'DataCleaning and Transformation'!$O40="East","Erin",'DataCleaning and Transformation'!$O40="South","Sam",'DataCleaning and Transformation'!$O40="West","William")</f>
        <v>Sam</v>
      </c>
      <c r="AG40" s="31">
        <f>Table_1[[#This Row],[Ship date]]-Table_1[[#This Row],[Order Date]]</f>
        <v>4</v>
      </c>
      <c r="AH40" s="22">
        <f>Table_1[[#This Row],[Profit]]/Table_1[[#This Row],[Sales]]</f>
        <v>0.80555914673561724</v>
      </c>
      <c r="AI40" s="23">
        <f>Table_1[[#This Row],[Profit]]+Table_1[[#This Row],[Sales]]</f>
        <v>55.864000000000004</v>
      </c>
      <c r="AJ40" s="17">
        <f>WEEKNUM(Table_1[[#This Row],[Order Date]],1)</f>
        <v>1</v>
      </c>
      <c r="AK40" s="17" t="str">
        <f>TEXT(Table_1[[#This Row],[Order Date]],"mmm yyyy")</f>
        <v>Jan 2015</v>
      </c>
      <c r="AL40" s="17" t="str">
        <f>Table_1[[#This Row],[Monthly sales]]&amp;"  Week "&amp;TEXT(Table_1[[#This Row],[Weekly sales]],"00")</f>
        <v>Jan 2015  Week 01</v>
      </c>
      <c r="AM40" s="17">
        <f>IF(COUNTIF($A$2:A40, A40)=1, 1, 0)</f>
        <v>0</v>
      </c>
      <c r="AN40" s="3">
        <f>COUNTA(A40) - COUNTIF(Table_1[[#This Row],[Unique Customers]], 1)</f>
        <v>1</v>
      </c>
      <c r="AO40" s="17" t="str">
        <f t="shared" si="0"/>
        <v>Repeated</v>
      </c>
      <c r="AP40" s="17" t="str">
        <f>"Q"&amp;_xlfn.CEILING.MATH(MONTH(Table_1[[#This Row],[Monthly sales]])/3,1)</f>
        <v>Q1</v>
      </c>
    </row>
    <row r="41" spans="1:42" ht="14.4" x14ac:dyDescent="0.3">
      <c r="A41" s="2">
        <v>1777</v>
      </c>
      <c r="B41" s="15" t="s">
        <v>173</v>
      </c>
      <c r="C41" s="15" t="s">
        <v>48</v>
      </c>
      <c r="D41" s="6">
        <v>0.02</v>
      </c>
      <c r="E41" s="4">
        <v>10.06</v>
      </c>
      <c r="F41" s="4">
        <v>2.06</v>
      </c>
      <c r="G41" s="15" t="s">
        <v>39</v>
      </c>
      <c r="H41" s="15" t="s">
        <v>40</v>
      </c>
      <c r="I41" s="15" t="s">
        <v>49</v>
      </c>
      <c r="J41" s="15" t="s">
        <v>89</v>
      </c>
      <c r="K41" s="15" t="s">
        <v>51</v>
      </c>
      <c r="L41" s="15" t="s">
        <v>174</v>
      </c>
      <c r="M41" s="6">
        <v>0.39</v>
      </c>
      <c r="N41" s="15" t="s">
        <v>33</v>
      </c>
      <c r="O41" s="15" t="s">
        <v>53</v>
      </c>
      <c r="P41" s="15" t="s">
        <v>54</v>
      </c>
      <c r="Q41" s="15" t="s">
        <v>175</v>
      </c>
      <c r="R41" s="2">
        <v>46383</v>
      </c>
      <c r="S41" s="1">
        <v>42007</v>
      </c>
      <c r="T41" s="12">
        <f>EOMONTH(Table_1[[#This Row],[Order Date]],0)</f>
        <v>42035</v>
      </c>
      <c r="U41" s="10">
        <f>EOMONTH(Table_1[[#This Row],[Order Date]],0)</f>
        <v>42035</v>
      </c>
      <c r="V41" s="14">
        <v>42007</v>
      </c>
      <c r="W41" s="1">
        <v>42012</v>
      </c>
      <c r="X41" s="12">
        <v>42012</v>
      </c>
      <c r="Y41" s="10">
        <f>EOMONTH(Table_1[[#This Row],[Ship date]],0)</f>
        <v>42035</v>
      </c>
      <c r="Z41" s="14">
        <v>42012</v>
      </c>
      <c r="AA41" s="4">
        <v>90.624600000000001</v>
      </c>
      <c r="AB41" s="2">
        <v>13</v>
      </c>
      <c r="AC41" s="4">
        <v>131.34</v>
      </c>
      <c r="AD41" s="2">
        <v>89940</v>
      </c>
      <c r="AE41" s="4">
        <f>'DataCleaning and Transformation'!$E41-'DataCleaning and Transformation'!$D41</f>
        <v>10.040000000000001</v>
      </c>
      <c r="AF41" s="15" t="str">
        <f>_xlfn.IFS('DataCleaning and Transformation'!$O41="Central","Chris",'DataCleaning and Transformation'!$O41="East","Erin",'DataCleaning and Transformation'!$O41="South","Sam",'DataCleaning and Transformation'!$O41="West","William")</f>
        <v>Chris</v>
      </c>
      <c r="AG41" s="31">
        <f>Table_1[[#This Row],[Ship date]]-Table_1[[#This Row],[Order Date]]</f>
        <v>5</v>
      </c>
      <c r="AH41" s="22">
        <f>Table_1[[#This Row],[Profit]]/Table_1[[#This Row],[Sales]]</f>
        <v>0.69</v>
      </c>
      <c r="AI41" s="23">
        <f>Table_1[[#This Row],[Profit]]+Table_1[[#This Row],[Sales]]</f>
        <v>221.96460000000002</v>
      </c>
      <c r="AJ41" s="17">
        <f>WEEKNUM(Table_1[[#This Row],[Order Date]],1)</f>
        <v>1</v>
      </c>
      <c r="AK41" s="17" t="str">
        <f>TEXT(Table_1[[#This Row],[Order Date]],"mmm yyyy")</f>
        <v>Jan 2015</v>
      </c>
      <c r="AL41" s="17" t="str">
        <f>Table_1[[#This Row],[Monthly sales]]&amp;"  Week "&amp;TEXT(Table_1[[#This Row],[Weekly sales]],"00")</f>
        <v>Jan 2015  Week 01</v>
      </c>
      <c r="AM41" s="17">
        <f>IF(COUNTIF($A$2:A41, A41)=1, 1, 0)</f>
        <v>1</v>
      </c>
      <c r="AN41" s="3">
        <f>COUNTA(A41) - COUNTIF(Table_1[[#This Row],[Unique Customers]], 1)</f>
        <v>0</v>
      </c>
      <c r="AO41" s="17" t="str">
        <f t="shared" si="0"/>
        <v>Unique</v>
      </c>
      <c r="AP41" s="17" t="str">
        <f>"Q"&amp;_xlfn.CEILING.MATH(MONTH(Table_1[[#This Row],[Monthly sales]])/3,1)</f>
        <v>Q1</v>
      </c>
    </row>
    <row r="42" spans="1:42" ht="14.4" x14ac:dyDescent="0.3">
      <c r="A42" s="2">
        <v>2081</v>
      </c>
      <c r="B42" s="15" t="s">
        <v>176</v>
      </c>
      <c r="C42" s="15" t="s">
        <v>48</v>
      </c>
      <c r="D42" s="6">
        <v>0.09</v>
      </c>
      <c r="E42" s="4">
        <v>1.48</v>
      </c>
      <c r="F42" s="4">
        <v>0.7</v>
      </c>
      <c r="G42" s="15" t="s">
        <v>39</v>
      </c>
      <c r="H42" s="15" t="s">
        <v>95</v>
      </c>
      <c r="I42" s="15" t="s">
        <v>49</v>
      </c>
      <c r="J42" s="15" t="s">
        <v>177</v>
      </c>
      <c r="K42" s="15" t="s">
        <v>51</v>
      </c>
      <c r="L42" s="15" t="s">
        <v>178</v>
      </c>
      <c r="M42" s="6">
        <v>0.37</v>
      </c>
      <c r="N42" s="15" t="s">
        <v>33</v>
      </c>
      <c r="O42" s="15" t="s">
        <v>112</v>
      </c>
      <c r="P42" s="15" t="s">
        <v>113</v>
      </c>
      <c r="Q42" s="15" t="s">
        <v>179</v>
      </c>
      <c r="R42" s="2">
        <v>14853</v>
      </c>
      <c r="S42" s="1">
        <v>42007</v>
      </c>
      <c r="T42" s="12">
        <f>EOMONTH(Table_1[[#This Row],[Order Date]],0)</f>
        <v>42035</v>
      </c>
      <c r="U42" s="10">
        <f>EOMONTH(Table_1[[#This Row],[Order Date]],0)</f>
        <v>42035</v>
      </c>
      <c r="V42" s="14">
        <v>42007</v>
      </c>
      <c r="W42" s="1">
        <v>42009</v>
      </c>
      <c r="X42" s="12">
        <v>42009</v>
      </c>
      <c r="Y42" s="10">
        <f>EOMONTH(Table_1[[#This Row],[Ship date]],0)</f>
        <v>42035</v>
      </c>
      <c r="Z42" s="14">
        <v>42009</v>
      </c>
      <c r="AA42" s="4">
        <v>1.68</v>
      </c>
      <c r="AB42" s="2">
        <v>6</v>
      </c>
      <c r="AC42" s="4">
        <v>8.9499999999999993</v>
      </c>
      <c r="AD42" s="2">
        <v>86092</v>
      </c>
      <c r="AE42" s="4">
        <f>'DataCleaning and Transformation'!$E42-'DataCleaning and Transformation'!$D42</f>
        <v>1.39</v>
      </c>
      <c r="AF42" s="15" t="str">
        <f>_xlfn.IFS('DataCleaning and Transformation'!$O42="Central","Chris",'DataCleaning and Transformation'!$O42="East","Erin",'DataCleaning and Transformation'!$O42="South","Sam",'DataCleaning and Transformation'!$O42="West","William")</f>
        <v>Erin</v>
      </c>
      <c r="AG42" s="31">
        <f>Table_1[[#This Row],[Ship date]]-Table_1[[#This Row],[Order Date]]</f>
        <v>2</v>
      </c>
      <c r="AH42" s="22">
        <f>Table_1[[#This Row],[Profit]]/Table_1[[#This Row],[Sales]]</f>
        <v>0.18770949720670391</v>
      </c>
      <c r="AI42" s="23">
        <f>Table_1[[#This Row],[Profit]]+Table_1[[#This Row],[Sales]]</f>
        <v>10.629999999999999</v>
      </c>
      <c r="AJ42" s="17">
        <f>WEEKNUM(Table_1[[#This Row],[Order Date]],1)</f>
        <v>1</v>
      </c>
      <c r="AK42" s="17" t="str">
        <f>TEXT(Table_1[[#This Row],[Order Date]],"mmm yyyy")</f>
        <v>Jan 2015</v>
      </c>
      <c r="AL42" s="17" t="str">
        <f>Table_1[[#This Row],[Monthly sales]]&amp;"  Week "&amp;TEXT(Table_1[[#This Row],[Weekly sales]],"00")</f>
        <v>Jan 2015  Week 01</v>
      </c>
      <c r="AM42" s="17">
        <f>IF(COUNTIF($A$2:A42, A42)=1, 1, 0)</f>
        <v>1</v>
      </c>
      <c r="AN42" s="3">
        <f>COUNTA(A42) - COUNTIF(Table_1[[#This Row],[Unique Customers]], 1)</f>
        <v>0</v>
      </c>
      <c r="AO42" s="17" t="str">
        <f t="shared" si="0"/>
        <v>Unique</v>
      </c>
      <c r="AP42" s="17" t="str">
        <f>"Q"&amp;_xlfn.CEILING.MATH(MONTH(Table_1[[#This Row],[Monthly sales]])/3,1)</f>
        <v>Q1</v>
      </c>
    </row>
    <row r="43" spans="1:42" ht="14.4" x14ac:dyDescent="0.3">
      <c r="A43" s="2">
        <v>193</v>
      </c>
      <c r="B43" s="15" t="s">
        <v>180</v>
      </c>
      <c r="C43" s="15" t="s">
        <v>71</v>
      </c>
      <c r="D43" s="6">
        <v>0</v>
      </c>
      <c r="E43" s="4">
        <v>213.45</v>
      </c>
      <c r="F43" s="4">
        <v>14.7</v>
      </c>
      <c r="G43" s="15" t="s">
        <v>27</v>
      </c>
      <c r="H43" s="15" t="s">
        <v>95</v>
      </c>
      <c r="I43" s="15" t="s">
        <v>41</v>
      </c>
      <c r="J43" s="15" t="s">
        <v>57</v>
      </c>
      <c r="K43" s="15" t="s">
        <v>58</v>
      </c>
      <c r="L43" s="15" t="s">
        <v>181</v>
      </c>
      <c r="M43" s="6">
        <v>0.59</v>
      </c>
      <c r="N43" s="15" t="s">
        <v>33</v>
      </c>
      <c r="O43" s="15" t="s">
        <v>60</v>
      </c>
      <c r="P43" s="15" t="s">
        <v>147</v>
      </c>
      <c r="Q43" s="15" t="s">
        <v>182</v>
      </c>
      <c r="R43" s="2">
        <v>84041</v>
      </c>
      <c r="S43" s="1">
        <v>42007</v>
      </c>
      <c r="T43" s="12">
        <f>EOMONTH(Table_1[[#This Row],[Order Date]],0)</f>
        <v>42035</v>
      </c>
      <c r="U43" s="10">
        <f>EOMONTH(Table_1[[#This Row],[Order Date]],0)</f>
        <v>42035</v>
      </c>
      <c r="V43" s="14">
        <v>42007</v>
      </c>
      <c r="W43" s="1">
        <v>42009</v>
      </c>
      <c r="X43" s="12">
        <v>42009</v>
      </c>
      <c r="Y43" s="10">
        <f>EOMONTH(Table_1[[#This Row],[Ship date]],0)</f>
        <v>42035</v>
      </c>
      <c r="Z43" s="14">
        <v>42009</v>
      </c>
      <c r="AA43" s="4">
        <v>-560.81417999999996</v>
      </c>
      <c r="AB43" s="2">
        <v>1</v>
      </c>
      <c r="AC43" s="4">
        <v>224.12</v>
      </c>
      <c r="AD43" s="2">
        <v>90430</v>
      </c>
      <c r="AE43" s="4">
        <f>'DataCleaning and Transformation'!$E43-'DataCleaning and Transformation'!$D43</f>
        <v>213.45</v>
      </c>
      <c r="AF43" s="15" t="str">
        <f>_xlfn.IFS('DataCleaning and Transformation'!$O43="Central","Chris",'DataCleaning and Transformation'!$O43="East","Erin",'DataCleaning and Transformation'!$O43="South","Sam",'DataCleaning and Transformation'!$O43="West","William")</f>
        <v>William</v>
      </c>
      <c r="AG43" s="31">
        <f>Table_1[[#This Row],[Ship date]]-Table_1[[#This Row],[Order Date]]</f>
        <v>2</v>
      </c>
      <c r="AH43" s="22">
        <f>Table_1[[#This Row],[Profit]]/Table_1[[#This Row],[Sales]]</f>
        <v>-2.5022942173835445</v>
      </c>
      <c r="AI43" s="23">
        <f>Table_1[[#This Row],[Profit]]+Table_1[[#This Row],[Sales]]</f>
        <v>-336.69417999999996</v>
      </c>
      <c r="AJ43" s="17">
        <f>WEEKNUM(Table_1[[#This Row],[Order Date]],1)</f>
        <v>1</v>
      </c>
      <c r="AK43" s="17" t="str">
        <f>TEXT(Table_1[[#This Row],[Order Date]],"mmm yyyy")</f>
        <v>Jan 2015</v>
      </c>
      <c r="AL43" s="17" t="str">
        <f>Table_1[[#This Row],[Monthly sales]]&amp;"  Week "&amp;TEXT(Table_1[[#This Row],[Weekly sales]],"00")</f>
        <v>Jan 2015  Week 01</v>
      </c>
      <c r="AM43" s="17">
        <f>IF(COUNTIF($A$2:A43, A43)=1, 1, 0)</f>
        <v>1</v>
      </c>
      <c r="AN43" s="3">
        <f>COUNTA(A43) - COUNTIF(Table_1[[#This Row],[Unique Customers]], 1)</f>
        <v>0</v>
      </c>
      <c r="AO43" s="17" t="str">
        <f t="shared" si="0"/>
        <v>Unique</v>
      </c>
      <c r="AP43" s="17" t="str">
        <f>"Q"&amp;_xlfn.CEILING.MATH(MONTH(Table_1[[#This Row],[Monthly sales]])/3,1)</f>
        <v>Q1</v>
      </c>
    </row>
    <row r="44" spans="1:42" ht="14.4" x14ac:dyDescent="0.3">
      <c r="A44" s="2">
        <v>2203</v>
      </c>
      <c r="B44" s="15" t="s">
        <v>183</v>
      </c>
      <c r="C44" s="15" t="s">
        <v>26</v>
      </c>
      <c r="D44" s="6">
        <v>0.03</v>
      </c>
      <c r="E44" s="4">
        <v>399.98</v>
      </c>
      <c r="F44" s="4">
        <v>12.06</v>
      </c>
      <c r="G44" s="15" t="s">
        <v>27</v>
      </c>
      <c r="H44" s="15" t="s">
        <v>72</v>
      </c>
      <c r="I44" s="15" t="s">
        <v>41</v>
      </c>
      <c r="J44" s="15" t="s">
        <v>57</v>
      </c>
      <c r="K44" s="15" t="s">
        <v>31</v>
      </c>
      <c r="L44" s="15" t="s">
        <v>184</v>
      </c>
      <c r="M44" s="6">
        <v>0.56000000000000005</v>
      </c>
      <c r="N44" s="15" t="s">
        <v>33</v>
      </c>
      <c r="O44" s="15" t="s">
        <v>53</v>
      </c>
      <c r="P44" s="15" t="s">
        <v>85</v>
      </c>
      <c r="Q44" s="15" t="s">
        <v>185</v>
      </c>
      <c r="R44" s="2">
        <v>55445</v>
      </c>
      <c r="S44" s="1">
        <v>42008</v>
      </c>
      <c r="T44" s="12">
        <f>EOMONTH(Table_1[[#This Row],[Order Date]],0)</f>
        <v>42035</v>
      </c>
      <c r="U44" s="10">
        <f>EOMONTH(Table_1[[#This Row],[Order Date]],0)</f>
        <v>42035</v>
      </c>
      <c r="V44" s="14">
        <v>42008</v>
      </c>
      <c r="W44" s="1">
        <v>42010</v>
      </c>
      <c r="X44" s="12">
        <v>42010</v>
      </c>
      <c r="Y44" s="10">
        <f>EOMONTH(Table_1[[#This Row],[Ship date]],0)</f>
        <v>42035</v>
      </c>
      <c r="Z44" s="14">
        <v>42010</v>
      </c>
      <c r="AA44" s="4">
        <v>-663.51419999999996</v>
      </c>
      <c r="AB44" s="2">
        <v>2</v>
      </c>
      <c r="AC44" s="4">
        <v>807</v>
      </c>
      <c r="AD44" s="2">
        <v>86052</v>
      </c>
      <c r="AE44" s="4">
        <f>'DataCleaning and Transformation'!$E44-'DataCleaning and Transformation'!$D44</f>
        <v>399.95000000000005</v>
      </c>
      <c r="AF44" s="15" t="str">
        <f>_xlfn.IFS('DataCleaning and Transformation'!$O44="Central","Chris",'DataCleaning and Transformation'!$O44="East","Erin",'DataCleaning and Transformation'!$O44="South","Sam",'DataCleaning and Transformation'!$O44="West","William")</f>
        <v>Chris</v>
      </c>
      <c r="AG44" s="31">
        <f>Table_1[[#This Row],[Ship date]]-Table_1[[#This Row],[Order Date]]</f>
        <v>2</v>
      </c>
      <c r="AH44" s="22">
        <f>Table_1[[#This Row],[Profit]]/Table_1[[#This Row],[Sales]]</f>
        <v>-0.82219851301115232</v>
      </c>
      <c r="AI44" s="23">
        <f>Table_1[[#This Row],[Profit]]+Table_1[[#This Row],[Sales]]</f>
        <v>143.48580000000004</v>
      </c>
      <c r="AJ44" s="17">
        <f>WEEKNUM(Table_1[[#This Row],[Order Date]],1)</f>
        <v>2</v>
      </c>
      <c r="AK44" s="17" t="str">
        <f>TEXT(Table_1[[#This Row],[Order Date]],"mmm yyyy")</f>
        <v>Jan 2015</v>
      </c>
      <c r="AL44" s="17" t="str">
        <f>Table_1[[#This Row],[Monthly sales]]&amp;"  Week "&amp;TEXT(Table_1[[#This Row],[Weekly sales]],"00")</f>
        <v>Jan 2015  Week 02</v>
      </c>
      <c r="AM44" s="17">
        <f>IF(COUNTIF($A$2:A44, A44)=1, 1, 0)</f>
        <v>1</v>
      </c>
      <c r="AN44" s="3">
        <f>COUNTA(A44) - COUNTIF(Table_1[[#This Row],[Unique Customers]], 1)</f>
        <v>0</v>
      </c>
      <c r="AO44" s="17" t="str">
        <f t="shared" si="0"/>
        <v>Unique</v>
      </c>
      <c r="AP44" s="17" t="str">
        <f>"Q"&amp;_xlfn.CEILING.MATH(MONTH(Table_1[[#This Row],[Monthly sales]])/3,1)</f>
        <v>Q1</v>
      </c>
    </row>
    <row r="45" spans="1:42" ht="14.4" x14ac:dyDescent="0.3">
      <c r="A45" s="2">
        <v>3146</v>
      </c>
      <c r="B45" s="15" t="s">
        <v>186</v>
      </c>
      <c r="C45" s="15" t="s">
        <v>26</v>
      </c>
      <c r="D45" s="6">
        <v>0.03</v>
      </c>
      <c r="E45" s="4">
        <v>3.36</v>
      </c>
      <c r="F45" s="4">
        <v>6.27</v>
      </c>
      <c r="G45" s="15" t="s">
        <v>39</v>
      </c>
      <c r="H45" s="15" t="s">
        <v>95</v>
      </c>
      <c r="I45" s="15" t="s">
        <v>49</v>
      </c>
      <c r="J45" s="15" t="s">
        <v>73</v>
      </c>
      <c r="K45" s="15" t="s">
        <v>74</v>
      </c>
      <c r="L45" s="15" t="s">
        <v>187</v>
      </c>
      <c r="M45" s="6">
        <v>0.4</v>
      </c>
      <c r="N45" s="15" t="s">
        <v>33</v>
      </c>
      <c r="O45" s="15" t="s">
        <v>53</v>
      </c>
      <c r="P45" s="15" t="s">
        <v>188</v>
      </c>
      <c r="Q45" s="15" t="s">
        <v>189</v>
      </c>
      <c r="R45" s="2">
        <v>78577</v>
      </c>
      <c r="S45" s="1">
        <v>42008</v>
      </c>
      <c r="T45" s="12">
        <f>EOMONTH(Table_1[[#This Row],[Order Date]],0)</f>
        <v>42035</v>
      </c>
      <c r="U45" s="10">
        <f>EOMONTH(Table_1[[#This Row],[Order Date]],0)</f>
        <v>42035</v>
      </c>
      <c r="V45" s="14">
        <v>42008</v>
      </c>
      <c r="W45" s="1">
        <v>42009</v>
      </c>
      <c r="X45" s="12">
        <v>42009</v>
      </c>
      <c r="Y45" s="10">
        <f>EOMONTH(Table_1[[#This Row],[Ship date]],0)</f>
        <v>42035</v>
      </c>
      <c r="Z45" s="14">
        <v>42009</v>
      </c>
      <c r="AA45" s="4">
        <v>-94.258600000000001</v>
      </c>
      <c r="AB45" s="2">
        <v>4</v>
      </c>
      <c r="AC45" s="4">
        <v>14.9</v>
      </c>
      <c r="AD45" s="2">
        <v>85850</v>
      </c>
      <c r="AE45" s="4">
        <f>'DataCleaning and Transformation'!$E45-'DataCleaning and Transformation'!$D45</f>
        <v>3.33</v>
      </c>
      <c r="AF45" s="15" t="str">
        <f>_xlfn.IFS('DataCleaning and Transformation'!$O45="Central","Chris",'DataCleaning and Transformation'!$O45="East","Erin",'DataCleaning and Transformation'!$O45="South","Sam",'DataCleaning and Transformation'!$O45="West","William")</f>
        <v>Chris</v>
      </c>
      <c r="AG45" s="31">
        <f>Table_1[[#This Row],[Ship date]]-Table_1[[#This Row],[Order Date]]</f>
        <v>1</v>
      </c>
      <c r="AH45" s="22">
        <f>Table_1[[#This Row],[Profit]]/Table_1[[#This Row],[Sales]]</f>
        <v>-6.3260805369127517</v>
      </c>
      <c r="AI45" s="23">
        <f>Table_1[[#This Row],[Profit]]+Table_1[[#This Row],[Sales]]</f>
        <v>-79.358599999999996</v>
      </c>
      <c r="AJ45" s="17">
        <f>WEEKNUM(Table_1[[#This Row],[Order Date]],1)</f>
        <v>2</v>
      </c>
      <c r="AK45" s="17" t="str">
        <f>TEXT(Table_1[[#This Row],[Order Date]],"mmm yyyy")</f>
        <v>Jan 2015</v>
      </c>
      <c r="AL45" s="17" t="str">
        <f>Table_1[[#This Row],[Monthly sales]]&amp;"  Week "&amp;TEXT(Table_1[[#This Row],[Weekly sales]],"00")</f>
        <v>Jan 2015  Week 02</v>
      </c>
      <c r="AM45" s="17">
        <f>IF(COUNTIF($A$2:A45, A45)=1, 1, 0)</f>
        <v>1</v>
      </c>
      <c r="AN45" s="3">
        <f>COUNTA(A45) - COUNTIF(Table_1[[#This Row],[Unique Customers]], 1)</f>
        <v>0</v>
      </c>
      <c r="AO45" s="17" t="str">
        <f t="shared" si="0"/>
        <v>Unique</v>
      </c>
      <c r="AP45" s="17" t="str">
        <f>"Q"&amp;_xlfn.CEILING.MATH(MONTH(Table_1[[#This Row],[Monthly sales]])/3,1)</f>
        <v>Q1</v>
      </c>
    </row>
    <row r="46" spans="1:42" ht="14.4" x14ac:dyDescent="0.3">
      <c r="A46" s="2">
        <v>3146</v>
      </c>
      <c r="B46" s="15" t="s">
        <v>186</v>
      </c>
      <c r="C46" s="15" t="s">
        <v>26</v>
      </c>
      <c r="D46" s="6">
        <v>7.0000000000000007E-2</v>
      </c>
      <c r="E46" s="4">
        <v>3.71</v>
      </c>
      <c r="F46" s="4">
        <v>1.93</v>
      </c>
      <c r="G46" s="15" t="s">
        <v>88</v>
      </c>
      <c r="H46" s="15" t="s">
        <v>95</v>
      </c>
      <c r="I46" s="15" t="s">
        <v>49</v>
      </c>
      <c r="J46" s="15" t="s">
        <v>89</v>
      </c>
      <c r="K46" s="15" t="s">
        <v>51</v>
      </c>
      <c r="L46" s="15" t="s">
        <v>190</v>
      </c>
      <c r="M46" s="6">
        <v>0.35</v>
      </c>
      <c r="N46" s="15" t="s">
        <v>33</v>
      </c>
      <c r="O46" s="15" t="s">
        <v>53</v>
      </c>
      <c r="P46" s="15" t="s">
        <v>188</v>
      </c>
      <c r="Q46" s="15" t="s">
        <v>189</v>
      </c>
      <c r="R46" s="2">
        <v>78577</v>
      </c>
      <c r="S46" s="1">
        <v>42008</v>
      </c>
      <c r="T46" s="12">
        <f>EOMONTH(Table_1[[#This Row],[Order Date]],0)</f>
        <v>42035</v>
      </c>
      <c r="U46" s="10">
        <f>EOMONTH(Table_1[[#This Row],[Order Date]],0)</f>
        <v>42035</v>
      </c>
      <c r="V46" s="14">
        <v>42008</v>
      </c>
      <c r="W46" s="1">
        <v>42010</v>
      </c>
      <c r="X46" s="12">
        <v>42010</v>
      </c>
      <c r="Y46" s="10">
        <f>EOMONTH(Table_1[[#This Row],[Ship date]],0)</f>
        <v>42035</v>
      </c>
      <c r="Z46" s="14">
        <v>42010</v>
      </c>
      <c r="AA46" s="4">
        <v>6.3308</v>
      </c>
      <c r="AB46" s="2">
        <v>11</v>
      </c>
      <c r="AC46" s="4">
        <v>39.64</v>
      </c>
      <c r="AD46" s="2">
        <v>85850</v>
      </c>
      <c r="AE46" s="4">
        <f>'DataCleaning and Transformation'!$E46-'DataCleaning and Transformation'!$D46</f>
        <v>3.64</v>
      </c>
      <c r="AF46" s="15" t="str">
        <f>_xlfn.IFS('DataCleaning and Transformation'!$O46="Central","Chris",'DataCleaning and Transformation'!$O46="East","Erin",'DataCleaning and Transformation'!$O46="South","Sam",'DataCleaning and Transformation'!$O46="West","William")</f>
        <v>Chris</v>
      </c>
      <c r="AG46" s="31">
        <f>Table_1[[#This Row],[Ship date]]-Table_1[[#This Row],[Order Date]]</f>
        <v>2</v>
      </c>
      <c r="AH46" s="22">
        <f>Table_1[[#This Row],[Profit]]/Table_1[[#This Row],[Sales]]</f>
        <v>0.15970736629667004</v>
      </c>
      <c r="AI46" s="23">
        <f>Table_1[[#This Row],[Profit]]+Table_1[[#This Row],[Sales]]</f>
        <v>45.970799999999997</v>
      </c>
      <c r="AJ46" s="17">
        <f>WEEKNUM(Table_1[[#This Row],[Order Date]],1)</f>
        <v>2</v>
      </c>
      <c r="AK46" s="17" t="str">
        <f>TEXT(Table_1[[#This Row],[Order Date]],"mmm yyyy")</f>
        <v>Jan 2015</v>
      </c>
      <c r="AL46" s="17" t="str">
        <f>Table_1[[#This Row],[Monthly sales]]&amp;"  Week "&amp;TEXT(Table_1[[#This Row],[Weekly sales]],"00")</f>
        <v>Jan 2015  Week 02</v>
      </c>
      <c r="AM46" s="17">
        <f>IF(COUNTIF($A$2:A46, A46)=1, 1, 0)</f>
        <v>0</v>
      </c>
      <c r="AN46" s="3">
        <f>COUNTA(A46) - COUNTIF(Table_1[[#This Row],[Unique Customers]], 1)</f>
        <v>1</v>
      </c>
      <c r="AO46" s="17" t="str">
        <f t="shared" si="0"/>
        <v>Repeated</v>
      </c>
      <c r="AP46" s="17" t="str">
        <f>"Q"&amp;_xlfn.CEILING.MATH(MONTH(Table_1[[#This Row],[Monthly sales]])/3,1)</f>
        <v>Q1</v>
      </c>
    </row>
    <row r="47" spans="1:42" ht="14.4" x14ac:dyDescent="0.3">
      <c r="A47" s="2">
        <v>915</v>
      </c>
      <c r="B47" s="15" t="s">
        <v>191</v>
      </c>
      <c r="C47" s="15" t="s">
        <v>38</v>
      </c>
      <c r="D47" s="6">
        <v>0.06</v>
      </c>
      <c r="E47" s="4">
        <v>350.98</v>
      </c>
      <c r="F47" s="4">
        <v>30</v>
      </c>
      <c r="G47" s="15" t="s">
        <v>27</v>
      </c>
      <c r="H47" s="15" t="s">
        <v>72</v>
      </c>
      <c r="I47" s="15" t="s">
        <v>29</v>
      </c>
      <c r="J47" s="15" t="s">
        <v>110</v>
      </c>
      <c r="K47" s="15" t="s">
        <v>58</v>
      </c>
      <c r="L47" s="15" t="s">
        <v>192</v>
      </c>
      <c r="M47" s="6">
        <v>0.61</v>
      </c>
      <c r="N47" s="15" t="s">
        <v>33</v>
      </c>
      <c r="O47" s="15" t="s">
        <v>53</v>
      </c>
      <c r="P47" s="15" t="s">
        <v>188</v>
      </c>
      <c r="Q47" s="15" t="s">
        <v>193</v>
      </c>
      <c r="R47" s="2">
        <v>77803</v>
      </c>
      <c r="S47" s="1">
        <v>42008</v>
      </c>
      <c r="T47" s="12">
        <f>EOMONTH(Table_1[[#This Row],[Order Date]],0)</f>
        <v>42035</v>
      </c>
      <c r="U47" s="10">
        <f>EOMONTH(Table_1[[#This Row],[Order Date]],0)</f>
        <v>42035</v>
      </c>
      <c r="V47" s="14">
        <v>42008</v>
      </c>
      <c r="W47" s="1">
        <v>42009</v>
      </c>
      <c r="X47" s="12">
        <v>42009</v>
      </c>
      <c r="Y47" s="10">
        <f>EOMONTH(Table_1[[#This Row],[Ship date]],0)</f>
        <v>42035</v>
      </c>
      <c r="Z47" s="14">
        <v>42009</v>
      </c>
      <c r="AA47" s="4">
        <v>-489.41559999999998</v>
      </c>
      <c r="AB47" s="2">
        <v>1</v>
      </c>
      <c r="AC47" s="4">
        <v>346.52</v>
      </c>
      <c r="AD47" s="2">
        <v>86356</v>
      </c>
      <c r="AE47" s="4">
        <f>'DataCleaning and Transformation'!$E47-'DataCleaning and Transformation'!$D47</f>
        <v>350.92</v>
      </c>
      <c r="AF47" s="15" t="str">
        <f>_xlfn.IFS('DataCleaning and Transformation'!$O47="Central","Chris",'DataCleaning and Transformation'!$O47="East","Erin",'DataCleaning and Transformation'!$O47="South","Sam",'DataCleaning and Transformation'!$O47="West","William")</f>
        <v>Chris</v>
      </c>
      <c r="AG47" s="31">
        <f>Table_1[[#This Row],[Ship date]]-Table_1[[#This Row],[Order Date]]</f>
        <v>1</v>
      </c>
      <c r="AH47" s="22">
        <f>Table_1[[#This Row],[Profit]]/Table_1[[#This Row],[Sales]]</f>
        <v>-1.4123733117857555</v>
      </c>
      <c r="AI47" s="23">
        <f>Table_1[[#This Row],[Profit]]+Table_1[[#This Row],[Sales]]</f>
        <v>-142.8956</v>
      </c>
      <c r="AJ47" s="17">
        <f>WEEKNUM(Table_1[[#This Row],[Order Date]],1)</f>
        <v>2</v>
      </c>
      <c r="AK47" s="17" t="str">
        <f>TEXT(Table_1[[#This Row],[Order Date]],"mmm yyyy")</f>
        <v>Jan 2015</v>
      </c>
      <c r="AL47" s="17" t="str">
        <f>Table_1[[#This Row],[Monthly sales]]&amp;"  Week "&amp;TEXT(Table_1[[#This Row],[Weekly sales]],"00")</f>
        <v>Jan 2015  Week 02</v>
      </c>
      <c r="AM47" s="17">
        <f>IF(COUNTIF($A$2:A47, A47)=1, 1, 0)</f>
        <v>1</v>
      </c>
      <c r="AN47" s="3">
        <f>COUNTA(A47) - COUNTIF(Table_1[[#This Row],[Unique Customers]], 1)</f>
        <v>0</v>
      </c>
      <c r="AO47" s="17" t="str">
        <f t="shared" si="0"/>
        <v>Unique</v>
      </c>
      <c r="AP47" s="17" t="str">
        <f>"Q"&amp;_xlfn.CEILING.MATH(MONTH(Table_1[[#This Row],[Monthly sales]])/3,1)</f>
        <v>Q1</v>
      </c>
    </row>
    <row r="48" spans="1:42" ht="14.4" x14ac:dyDescent="0.3">
      <c r="A48" s="2">
        <v>2393</v>
      </c>
      <c r="B48" s="15" t="s">
        <v>194</v>
      </c>
      <c r="C48" s="15" t="s">
        <v>38</v>
      </c>
      <c r="D48" s="6">
        <v>0.06</v>
      </c>
      <c r="E48" s="4">
        <v>105.29</v>
      </c>
      <c r="F48" s="4">
        <v>10.119999999999999</v>
      </c>
      <c r="G48" s="15" t="s">
        <v>39</v>
      </c>
      <c r="H48" s="15" t="s">
        <v>95</v>
      </c>
      <c r="I48" s="15" t="s">
        <v>29</v>
      </c>
      <c r="J48" s="15" t="s">
        <v>127</v>
      </c>
      <c r="K48" s="15" t="s">
        <v>65</v>
      </c>
      <c r="L48" s="15" t="s">
        <v>195</v>
      </c>
      <c r="M48" s="6">
        <v>0.79</v>
      </c>
      <c r="N48" s="15" t="s">
        <v>33</v>
      </c>
      <c r="O48" s="15" t="s">
        <v>34</v>
      </c>
      <c r="P48" s="15" t="s">
        <v>76</v>
      </c>
      <c r="Q48" s="15" t="s">
        <v>196</v>
      </c>
      <c r="R48" s="2">
        <v>30076</v>
      </c>
      <c r="S48" s="1">
        <v>42008</v>
      </c>
      <c r="T48" s="12">
        <f>EOMONTH(Table_1[[#This Row],[Order Date]],0)</f>
        <v>42035</v>
      </c>
      <c r="U48" s="10">
        <f>EOMONTH(Table_1[[#This Row],[Order Date]],0)</f>
        <v>42035</v>
      </c>
      <c r="V48" s="14">
        <v>42008</v>
      </c>
      <c r="W48" s="1">
        <v>42010</v>
      </c>
      <c r="X48" s="12">
        <v>42010</v>
      </c>
      <c r="Y48" s="10">
        <f>EOMONTH(Table_1[[#This Row],[Ship date]],0)</f>
        <v>42035</v>
      </c>
      <c r="Z48" s="14">
        <v>42010</v>
      </c>
      <c r="AA48" s="4">
        <v>-45.01</v>
      </c>
      <c r="AB48" s="2">
        <v>12</v>
      </c>
      <c r="AC48" s="4">
        <v>1202.6600000000001</v>
      </c>
      <c r="AD48" s="2">
        <v>86951</v>
      </c>
      <c r="AE48" s="4">
        <f>'DataCleaning and Transformation'!$E48-'DataCleaning and Transformation'!$D48</f>
        <v>105.23</v>
      </c>
      <c r="AF48" s="15" t="str">
        <f>_xlfn.IFS('DataCleaning and Transformation'!$O48="Central","Chris",'DataCleaning and Transformation'!$O48="East","Erin",'DataCleaning and Transformation'!$O48="South","Sam",'DataCleaning and Transformation'!$O48="West","William")</f>
        <v>Sam</v>
      </c>
      <c r="AG48" s="31">
        <f>Table_1[[#This Row],[Ship date]]-Table_1[[#This Row],[Order Date]]</f>
        <v>2</v>
      </c>
      <c r="AH48" s="22">
        <f>Table_1[[#This Row],[Profit]]/Table_1[[#This Row],[Sales]]</f>
        <v>-3.7425373754843429E-2</v>
      </c>
      <c r="AI48" s="23">
        <f>Table_1[[#This Row],[Profit]]+Table_1[[#This Row],[Sales]]</f>
        <v>1157.6500000000001</v>
      </c>
      <c r="AJ48" s="17">
        <f>WEEKNUM(Table_1[[#This Row],[Order Date]],1)</f>
        <v>2</v>
      </c>
      <c r="AK48" s="17" t="str">
        <f>TEXT(Table_1[[#This Row],[Order Date]],"mmm yyyy")</f>
        <v>Jan 2015</v>
      </c>
      <c r="AL48" s="17" t="str">
        <f>Table_1[[#This Row],[Monthly sales]]&amp;"  Week "&amp;TEXT(Table_1[[#This Row],[Weekly sales]],"00")</f>
        <v>Jan 2015  Week 02</v>
      </c>
      <c r="AM48" s="17">
        <f>IF(COUNTIF($A$2:A48, A48)=1, 1, 0)</f>
        <v>1</v>
      </c>
      <c r="AN48" s="3">
        <f>COUNTA(A48) - COUNTIF(Table_1[[#This Row],[Unique Customers]], 1)</f>
        <v>0</v>
      </c>
      <c r="AO48" s="17" t="str">
        <f t="shared" si="0"/>
        <v>Unique</v>
      </c>
      <c r="AP48" s="17" t="str">
        <f>"Q"&amp;_xlfn.CEILING.MATH(MONTH(Table_1[[#This Row],[Monthly sales]])/3,1)</f>
        <v>Q1</v>
      </c>
    </row>
    <row r="49" spans="1:42" ht="14.4" x14ac:dyDescent="0.3">
      <c r="A49" s="2">
        <v>916</v>
      </c>
      <c r="B49" s="15" t="s">
        <v>197</v>
      </c>
      <c r="C49" s="15" t="s">
        <v>48</v>
      </c>
      <c r="D49" s="6">
        <v>0.05</v>
      </c>
      <c r="E49" s="4">
        <v>161.55000000000001</v>
      </c>
      <c r="F49" s="4">
        <v>19.989999999999998</v>
      </c>
      <c r="G49" s="15" t="s">
        <v>39</v>
      </c>
      <c r="H49" s="15" t="s">
        <v>95</v>
      </c>
      <c r="I49" s="15" t="s">
        <v>49</v>
      </c>
      <c r="J49" s="15" t="s">
        <v>79</v>
      </c>
      <c r="K49" s="15" t="s">
        <v>74</v>
      </c>
      <c r="L49" s="15" t="s">
        <v>80</v>
      </c>
      <c r="M49" s="6">
        <v>0.66</v>
      </c>
      <c r="N49" s="15" t="s">
        <v>33</v>
      </c>
      <c r="O49" s="15" t="s">
        <v>53</v>
      </c>
      <c r="P49" s="15" t="s">
        <v>188</v>
      </c>
      <c r="Q49" s="15" t="s">
        <v>198</v>
      </c>
      <c r="R49" s="2">
        <v>76028</v>
      </c>
      <c r="S49" s="1">
        <v>42008</v>
      </c>
      <c r="T49" s="12">
        <f>EOMONTH(Table_1[[#This Row],[Order Date]],0)</f>
        <v>42035</v>
      </c>
      <c r="U49" s="10">
        <f>EOMONTH(Table_1[[#This Row],[Order Date]],0)</f>
        <v>42035</v>
      </c>
      <c r="V49" s="14">
        <v>42008</v>
      </c>
      <c r="W49" s="1">
        <v>42015</v>
      </c>
      <c r="X49" s="12">
        <v>42015</v>
      </c>
      <c r="Y49" s="10">
        <f>EOMONTH(Table_1[[#This Row],[Ship date]],0)</f>
        <v>42035</v>
      </c>
      <c r="Z49" s="14">
        <v>42015</v>
      </c>
      <c r="AA49" s="4">
        <v>35.31</v>
      </c>
      <c r="AB49" s="2">
        <v>3</v>
      </c>
      <c r="AC49" s="4">
        <v>499.31</v>
      </c>
      <c r="AD49" s="2">
        <v>86357</v>
      </c>
      <c r="AE49" s="4">
        <f>'DataCleaning and Transformation'!$E49-'DataCleaning and Transformation'!$D49</f>
        <v>161.5</v>
      </c>
      <c r="AF49" s="15" t="str">
        <f>_xlfn.IFS('DataCleaning and Transformation'!$O49="Central","Chris",'DataCleaning and Transformation'!$O49="East","Erin",'DataCleaning and Transformation'!$O49="South","Sam",'DataCleaning and Transformation'!$O49="West","William")</f>
        <v>Chris</v>
      </c>
      <c r="AG49" s="31">
        <f>Table_1[[#This Row],[Ship date]]-Table_1[[#This Row],[Order Date]]</f>
        <v>7</v>
      </c>
      <c r="AH49" s="22">
        <f>Table_1[[#This Row],[Profit]]/Table_1[[#This Row],[Sales]]</f>
        <v>7.0717590274578926E-2</v>
      </c>
      <c r="AI49" s="23">
        <f>Table_1[[#This Row],[Profit]]+Table_1[[#This Row],[Sales]]</f>
        <v>534.62</v>
      </c>
      <c r="AJ49" s="17">
        <f>WEEKNUM(Table_1[[#This Row],[Order Date]],1)</f>
        <v>2</v>
      </c>
      <c r="AK49" s="17" t="str">
        <f>TEXT(Table_1[[#This Row],[Order Date]],"mmm yyyy")</f>
        <v>Jan 2015</v>
      </c>
      <c r="AL49" s="17" t="str">
        <f>Table_1[[#This Row],[Monthly sales]]&amp;"  Week "&amp;TEXT(Table_1[[#This Row],[Weekly sales]],"00")</f>
        <v>Jan 2015  Week 02</v>
      </c>
      <c r="AM49" s="17">
        <f>IF(COUNTIF($A$2:A49, A49)=1, 1, 0)</f>
        <v>1</v>
      </c>
      <c r="AN49" s="3">
        <f>COUNTA(A49) - COUNTIF(Table_1[[#This Row],[Unique Customers]], 1)</f>
        <v>0</v>
      </c>
      <c r="AO49" s="17" t="str">
        <f t="shared" si="0"/>
        <v>Unique</v>
      </c>
      <c r="AP49" s="17" t="str">
        <f>"Q"&amp;_xlfn.CEILING.MATH(MONTH(Table_1[[#This Row],[Monthly sales]])/3,1)</f>
        <v>Q1</v>
      </c>
    </row>
    <row r="50" spans="1:42" ht="14.4" x14ac:dyDescent="0.3">
      <c r="A50" s="2">
        <v>1142</v>
      </c>
      <c r="B50" s="15" t="s">
        <v>199</v>
      </c>
      <c r="C50" s="15" t="s">
        <v>117</v>
      </c>
      <c r="D50" s="6">
        <v>0.05</v>
      </c>
      <c r="E50" s="4">
        <v>363.25</v>
      </c>
      <c r="F50" s="4">
        <v>19.989999999999998</v>
      </c>
      <c r="G50" s="15" t="s">
        <v>39</v>
      </c>
      <c r="H50" s="15" t="s">
        <v>72</v>
      </c>
      <c r="I50" s="15" t="s">
        <v>49</v>
      </c>
      <c r="J50" s="15" t="s">
        <v>96</v>
      </c>
      <c r="K50" s="15" t="s">
        <v>74</v>
      </c>
      <c r="L50" s="15" t="s">
        <v>200</v>
      </c>
      <c r="M50" s="6">
        <v>0.56999999999999995</v>
      </c>
      <c r="N50" s="15" t="s">
        <v>33</v>
      </c>
      <c r="O50" s="15" t="s">
        <v>53</v>
      </c>
      <c r="P50" s="15" t="s">
        <v>188</v>
      </c>
      <c r="Q50" s="15" t="s">
        <v>201</v>
      </c>
      <c r="R50" s="2">
        <v>76706</v>
      </c>
      <c r="S50" s="1">
        <v>42008</v>
      </c>
      <c r="T50" s="12">
        <f>EOMONTH(Table_1[[#This Row],[Order Date]],0)</f>
        <v>42035</v>
      </c>
      <c r="U50" s="10">
        <f>EOMONTH(Table_1[[#This Row],[Order Date]],0)</f>
        <v>42035</v>
      </c>
      <c r="V50" s="14">
        <v>42008</v>
      </c>
      <c r="W50" s="1">
        <v>42010</v>
      </c>
      <c r="X50" s="12">
        <v>42010</v>
      </c>
      <c r="Y50" s="10">
        <f>EOMONTH(Table_1[[#This Row],[Ship date]],0)</f>
        <v>42035</v>
      </c>
      <c r="Z50" s="14">
        <v>42010</v>
      </c>
      <c r="AA50" s="4">
        <v>1766.7795000000001</v>
      </c>
      <c r="AB50" s="2">
        <v>7</v>
      </c>
      <c r="AC50" s="4">
        <v>2560.5500000000002</v>
      </c>
      <c r="AD50" s="2">
        <v>86573</v>
      </c>
      <c r="AE50" s="4">
        <f>'DataCleaning and Transformation'!$E50-'DataCleaning and Transformation'!$D50</f>
        <v>363.2</v>
      </c>
      <c r="AF50" s="15" t="str">
        <f>_xlfn.IFS('DataCleaning and Transformation'!$O50="Central","Chris",'DataCleaning and Transformation'!$O50="East","Erin",'DataCleaning and Transformation'!$O50="South","Sam",'DataCleaning and Transformation'!$O50="West","William")</f>
        <v>Chris</v>
      </c>
      <c r="AG50" s="31">
        <f>Table_1[[#This Row],[Ship date]]-Table_1[[#This Row],[Order Date]]</f>
        <v>2</v>
      </c>
      <c r="AH50" s="22">
        <f>Table_1[[#This Row],[Profit]]/Table_1[[#This Row],[Sales]]</f>
        <v>0.69</v>
      </c>
      <c r="AI50" s="23">
        <f>Table_1[[#This Row],[Profit]]+Table_1[[#This Row],[Sales]]</f>
        <v>4327.3294999999998</v>
      </c>
      <c r="AJ50" s="17">
        <f>WEEKNUM(Table_1[[#This Row],[Order Date]],1)</f>
        <v>2</v>
      </c>
      <c r="AK50" s="17" t="str">
        <f>TEXT(Table_1[[#This Row],[Order Date]],"mmm yyyy")</f>
        <v>Jan 2015</v>
      </c>
      <c r="AL50" s="17" t="str">
        <f>Table_1[[#This Row],[Monthly sales]]&amp;"  Week "&amp;TEXT(Table_1[[#This Row],[Weekly sales]],"00")</f>
        <v>Jan 2015  Week 02</v>
      </c>
      <c r="AM50" s="17">
        <f>IF(COUNTIF($A$2:A50, A50)=1, 1, 0)</f>
        <v>1</v>
      </c>
      <c r="AN50" s="3">
        <f>COUNTA(A50) - COUNTIF(Table_1[[#This Row],[Unique Customers]], 1)</f>
        <v>0</v>
      </c>
      <c r="AO50" s="17" t="str">
        <f t="shared" si="0"/>
        <v>Unique</v>
      </c>
      <c r="AP50" s="17" t="str">
        <f>"Q"&amp;_xlfn.CEILING.MATH(MONTH(Table_1[[#This Row],[Monthly sales]])/3,1)</f>
        <v>Q1</v>
      </c>
    </row>
    <row r="51" spans="1:42" ht="14.4" x14ac:dyDescent="0.3">
      <c r="A51" s="2">
        <v>890</v>
      </c>
      <c r="B51" s="15" t="s">
        <v>202</v>
      </c>
      <c r="C51" s="15" t="s">
        <v>26</v>
      </c>
      <c r="D51" s="6">
        <v>0.08</v>
      </c>
      <c r="E51" s="4">
        <v>1.81</v>
      </c>
      <c r="F51" s="4">
        <v>0.75</v>
      </c>
      <c r="G51" s="15" t="s">
        <v>39</v>
      </c>
      <c r="H51" s="15" t="s">
        <v>40</v>
      </c>
      <c r="I51" s="15" t="s">
        <v>29</v>
      </c>
      <c r="J51" s="15" t="s">
        <v>110</v>
      </c>
      <c r="K51" s="15" t="s">
        <v>58</v>
      </c>
      <c r="L51" s="15" t="s">
        <v>203</v>
      </c>
      <c r="M51" s="6">
        <v>0.57999999999999996</v>
      </c>
      <c r="N51" s="15" t="s">
        <v>33</v>
      </c>
      <c r="O51" s="15" t="s">
        <v>53</v>
      </c>
      <c r="P51" s="15" t="s">
        <v>188</v>
      </c>
      <c r="Q51" s="15" t="s">
        <v>204</v>
      </c>
      <c r="R51" s="2">
        <v>76021</v>
      </c>
      <c r="S51" s="1">
        <v>42009</v>
      </c>
      <c r="T51" s="12">
        <f>EOMONTH(Table_1[[#This Row],[Order Date]],0)</f>
        <v>42035</v>
      </c>
      <c r="U51" s="10">
        <f>EOMONTH(Table_1[[#This Row],[Order Date]],0)</f>
        <v>42035</v>
      </c>
      <c r="V51" s="14">
        <v>42009</v>
      </c>
      <c r="W51" s="1">
        <v>42010</v>
      </c>
      <c r="X51" s="12">
        <v>42010</v>
      </c>
      <c r="Y51" s="10">
        <f>EOMONTH(Table_1[[#This Row],[Ship date]],0)</f>
        <v>42035</v>
      </c>
      <c r="Z51" s="14">
        <v>42010</v>
      </c>
      <c r="AA51" s="4">
        <v>1.3224</v>
      </c>
      <c r="AB51" s="2">
        <v>11</v>
      </c>
      <c r="AC51" s="4">
        <v>19.97</v>
      </c>
      <c r="AD51" s="2">
        <v>89536</v>
      </c>
      <c r="AE51" s="4">
        <f>'DataCleaning and Transformation'!$E51-'DataCleaning and Transformation'!$D51</f>
        <v>1.73</v>
      </c>
      <c r="AF51" s="15" t="str">
        <f>_xlfn.IFS('DataCleaning and Transformation'!$O51="Central","Chris",'DataCleaning and Transformation'!$O51="East","Erin",'DataCleaning and Transformation'!$O51="South","Sam",'DataCleaning and Transformation'!$O51="West","William")</f>
        <v>Chris</v>
      </c>
      <c r="AG51" s="31">
        <f>Table_1[[#This Row],[Ship date]]-Table_1[[#This Row],[Order Date]]</f>
        <v>1</v>
      </c>
      <c r="AH51" s="22">
        <f>Table_1[[#This Row],[Profit]]/Table_1[[#This Row],[Sales]]</f>
        <v>6.6219328993490242E-2</v>
      </c>
      <c r="AI51" s="23">
        <f>Table_1[[#This Row],[Profit]]+Table_1[[#This Row],[Sales]]</f>
        <v>21.292400000000001</v>
      </c>
      <c r="AJ51" s="17">
        <f>WEEKNUM(Table_1[[#This Row],[Order Date]],1)</f>
        <v>2</v>
      </c>
      <c r="AK51" s="17" t="str">
        <f>TEXT(Table_1[[#This Row],[Order Date]],"mmm yyyy")</f>
        <v>Jan 2015</v>
      </c>
      <c r="AL51" s="17" t="str">
        <f>Table_1[[#This Row],[Monthly sales]]&amp;"  Week "&amp;TEXT(Table_1[[#This Row],[Weekly sales]],"00")</f>
        <v>Jan 2015  Week 02</v>
      </c>
      <c r="AM51" s="17">
        <f>IF(COUNTIF($A$2:A51, A51)=1, 1, 0)</f>
        <v>1</v>
      </c>
      <c r="AN51" s="3">
        <f>COUNTA(A51) - COUNTIF(Table_1[[#This Row],[Unique Customers]], 1)</f>
        <v>0</v>
      </c>
      <c r="AO51" s="17" t="str">
        <f t="shared" si="0"/>
        <v>Unique</v>
      </c>
      <c r="AP51" s="17" t="str">
        <f>"Q"&amp;_xlfn.CEILING.MATH(MONTH(Table_1[[#This Row],[Monthly sales]])/3,1)</f>
        <v>Q1</v>
      </c>
    </row>
    <row r="52" spans="1:42" ht="14.4" x14ac:dyDescent="0.3">
      <c r="A52" s="2">
        <v>890</v>
      </c>
      <c r="B52" s="15" t="s">
        <v>202</v>
      </c>
      <c r="C52" s="15" t="s">
        <v>26</v>
      </c>
      <c r="D52" s="6">
        <v>0.04</v>
      </c>
      <c r="E52" s="4">
        <v>125.99</v>
      </c>
      <c r="F52" s="4">
        <v>5.26</v>
      </c>
      <c r="G52" s="15" t="s">
        <v>39</v>
      </c>
      <c r="H52" s="15" t="s">
        <v>40</v>
      </c>
      <c r="I52" s="15" t="s">
        <v>41</v>
      </c>
      <c r="J52" s="15" t="s">
        <v>136</v>
      </c>
      <c r="K52" s="15" t="s">
        <v>74</v>
      </c>
      <c r="L52" s="15" t="s">
        <v>205</v>
      </c>
      <c r="M52" s="6">
        <v>0.55000000000000004</v>
      </c>
      <c r="N52" s="15" t="s">
        <v>33</v>
      </c>
      <c r="O52" s="15" t="s">
        <v>53</v>
      </c>
      <c r="P52" s="15" t="s">
        <v>188</v>
      </c>
      <c r="Q52" s="15" t="s">
        <v>204</v>
      </c>
      <c r="R52" s="2">
        <v>76021</v>
      </c>
      <c r="S52" s="1">
        <v>42009</v>
      </c>
      <c r="T52" s="12">
        <f>EOMONTH(Table_1[[#This Row],[Order Date]],0)</f>
        <v>42035</v>
      </c>
      <c r="U52" s="10">
        <f>EOMONTH(Table_1[[#This Row],[Order Date]],0)</f>
        <v>42035</v>
      </c>
      <c r="V52" s="14">
        <v>42009</v>
      </c>
      <c r="W52" s="1">
        <v>42009</v>
      </c>
      <c r="X52" s="12">
        <v>42009</v>
      </c>
      <c r="Y52" s="10">
        <f>EOMONTH(Table_1[[#This Row],[Ship date]],0)</f>
        <v>42035</v>
      </c>
      <c r="Z52" s="14">
        <v>42009</v>
      </c>
      <c r="AA52" s="4">
        <v>455.42070000000001</v>
      </c>
      <c r="AB52" s="2">
        <v>6</v>
      </c>
      <c r="AC52" s="4">
        <v>660.03</v>
      </c>
      <c r="AD52" s="2">
        <v>89536</v>
      </c>
      <c r="AE52" s="4">
        <f>'DataCleaning and Transformation'!$E52-'DataCleaning and Transformation'!$D52</f>
        <v>125.94999999999999</v>
      </c>
      <c r="AF52" s="15" t="str">
        <f>_xlfn.IFS('DataCleaning and Transformation'!$O52="Central","Chris",'DataCleaning and Transformation'!$O52="East","Erin",'DataCleaning and Transformation'!$O52="South","Sam",'DataCleaning and Transformation'!$O52="West","William")</f>
        <v>Chris</v>
      </c>
      <c r="AG52" s="31">
        <f>Table_1[[#This Row],[Ship date]]-Table_1[[#This Row],[Order Date]]</f>
        <v>0</v>
      </c>
      <c r="AH52" s="22">
        <f>Table_1[[#This Row],[Profit]]/Table_1[[#This Row],[Sales]]</f>
        <v>0.69000000000000006</v>
      </c>
      <c r="AI52" s="23">
        <f>Table_1[[#This Row],[Profit]]+Table_1[[#This Row],[Sales]]</f>
        <v>1115.4506999999999</v>
      </c>
      <c r="AJ52" s="17">
        <f>WEEKNUM(Table_1[[#This Row],[Order Date]],1)</f>
        <v>2</v>
      </c>
      <c r="AK52" s="17" t="str">
        <f>TEXT(Table_1[[#This Row],[Order Date]],"mmm yyyy")</f>
        <v>Jan 2015</v>
      </c>
      <c r="AL52" s="17" t="str">
        <f>Table_1[[#This Row],[Monthly sales]]&amp;"  Week "&amp;TEXT(Table_1[[#This Row],[Weekly sales]],"00")</f>
        <v>Jan 2015  Week 02</v>
      </c>
      <c r="AM52" s="17">
        <f>IF(COUNTIF($A$2:A52, A52)=1, 1, 0)</f>
        <v>0</v>
      </c>
      <c r="AN52" s="3">
        <f>COUNTA(A52) - COUNTIF(Table_1[[#This Row],[Unique Customers]], 1)</f>
        <v>1</v>
      </c>
      <c r="AO52" s="17" t="str">
        <f t="shared" si="0"/>
        <v>Repeated</v>
      </c>
      <c r="AP52" s="17" t="str">
        <f>"Q"&amp;_xlfn.CEILING.MATH(MONTH(Table_1[[#This Row],[Monthly sales]])/3,1)</f>
        <v>Q1</v>
      </c>
    </row>
    <row r="53" spans="1:42" ht="14.4" x14ac:dyDescent="0.3">
      <c r="A53" s="2">
        <v>2630</v>
      </c>
      <c r="B53" s="15" t="s">
        <v>206</v>
      </c>
      <c r="C53" s="15" t="s">
        <v>26</v>
      </c>
      <c r="D53" s="6">
        <v>0.01</v>
      </c>
      <c r="E53" s="4">
        <v>194.3</v>
      </c>
      <c r="F53" s="4">
        <v>11.54</v>
      </c>
      <c r="G53" s="15" t="s">
        <v>39</v>
      </c>
      <c r="H53" s="15" t="s">
        <v>28</v>
      </c>
      <c r="I53" s="15" t="s">
        <v>29</v>
      </c>
      <c r="J53" s="15" t="s">
        <v>127</v>
      </c>
      <c r="K53" s="15" t="s">
        <v>65</v>
      </c>
      <c r="L53" s="15" t="s">
        <v>207</v>
      </c>
      <c r="M53" s="6">
        <v>0.59</v>
      </c>
      <c r="N53" s="15" t="s">
        <v>33</v>
      </c>
      <c r="O53" s="15" t="s">
        <v>53</v>
      </c>
      <c r="P53" s="15" t="s">
        <v>208</v>
      </c>
      <c r="Q53" s="15" t="s">
        <v>209</v>
      </c>
      <c r="R53" s="2">
        <v>73071</v>
      </c>
      <c r="S53" s="1">
        <v>42009</v>
      </c>
      <c r="T53" s="12">
        <f>EOMONTH(Table_1[[#This Row],[Order Date]],0)</f>
        <v>42035</v>
      </c>
      <c r="U53" s="10">
        <f>EOMONTH(Table_1[[#This Row],[Order Date]],0)</f>
        <v>42035</v>
      </c>
      <c r="V53" s="14">
        <v>42009</v>
      </c>
      <c r="W53" s="1">
        <v>42011</v>
      </c>
      <c r="X53" s="12">
        <v>42011</v>
      </c>
      <c r="Y53" s="10">
        <f>EOMONTH(Table_1[[#This Row],[Ship date]],0)</f>
        <v>42035</v>
      </c>
      <c r="Z53" s="14">
        <v>42011</v>
      </c>
      <c r="AA53" s="4">
        <v>690.17939999999999</v>
      </c>
      <c r="AB53" s="2">
        <v>5</v>
      </c>
      <c r="AC53" s="4">
        <v>1000.26</v>
      </c>
      <c r="AD53" s="2">
        <v>85914</v>
      </c>
      <c r="AE53" s="4">
        <f>'DataCleaning and Transformation'!$E53-'DataCleaning and Transformation'!$D53</f>
        <v>194.29000000000002</v>
      </c>
      <c r="AF53" s="15" t="str">
        <f>_xlfn.IFS('DataCleaning and Transformation'!$O53="Central","Chris",'DataCleaning and Transformation'!$O53="East","Erin",'DataCleaning and Transformation'!$O53="South","Sam",'DataCleaning and Transformation'!$O53="West","William")</f>
        <v>Chris</v>
      </c>
      <c r="AG53" s="31">
        <f>Table_1[[#This Row],[Ship date]]-Table_1[[#This Row],[Order Date]]</f>
        <v>2</v>
      </c>
      <c r="AH53" s="22">
        <f>Table_1[[#This Row],[Profit]]/Table_1[[#This Row],[Sales]]</f>
        <v>0.69</v>
      </c>
      <c r="AI53" s="23">
        <f>Table_1[[#This Row],[Profit]]+Table_1[[#This Row],[Sales]]</f>
        <v>1690.4394</v>
      </c>
      <c r="AJ53" s="17">
        <f>WEEKNUM(Table_1[[#This Row],[Order Date]],1)</f>
        <v>2</v>
      </c>
      <c r="AK53" s="17" t="str">
        <f>TEXT(Table_1[[#This Row],[Order Date]],"mmm yyyy")</f>
        <v>Jan 2015</v>
      </c>
      <c r="AL53" s="17" t="str">
        <f>Table_1[[#This Row],[Monthly sales]]&amp;"  Week "&amp;TEXT(Table_1[[#This Row],[Weekly sales]],"00")</f>
        <v>Jan 2015  Week 02</v>
      </c>
      <c r="AM53" s="17">
        <f>IF(COUNTIF($A$2:A53, A53)=1, 1, 0)</f>
        <v>1</v>
      </c>
      <c r="AN53" s="3">
        <f>COUNTA(A53) - COUNTIF(Table_1[[#This Row],[Unique Customers]], 1)</f>
        <v>0</v>
      </c>
      <c r="AO53" s="17" t="str">
        <f t="shared" si="0"/>
        <v>Unique</v>
      </c>
      <c r="AP53" s="17" t="str">
        <f>"Q"&amp;_xlfn.CEILING.MATH(MONTH(Table_1[[#This Row],[Monthly sales]])/3,1)</f>
        <v>Q1</v>
      </c>
    </row>
    <row r="54" spans="1:42" ht="14.4" x14ac:dyDescent="0.3">
      <c r="A54" s="2">
        <v>2630</v>
      </c>
      <c r="B54" s="15" t="s">
        <v>206</v>
      </c>
      <c r="C54" s="15" t="s">
        <v>26</v>
      </c>
      <c r="D54" s="6">
        <v>0.02</v>
      </c>
      <c r="E54" s="4">
        <v>209.84</v>
      </c>
      <c r="F54" s="4">
        <v>21.21</v>
      </c>
      <c r="G54" s="15" t="s">
        <v>39</v>
      </c>
      <c r="H54" s="15" t="s">
        <v>28</v>
      </c>
      <c r="I54" s="15" t="s">
        <v>29</v>
      </c>
      <c r="J54" s="15" t="s">
        <v>127</v>
      </c>
      <c r="K54" s="15" t="s">
        <v>65</v>
      </c>
      <c r="L54" s="15" t="s">
        <v>210</v>
      </c>
      <c r="M54" s="6">
        <v>0.59</v>
      </c>
      <c r="N54" s="15" t="s">
        <v>33</v>
      </c>
      <c r="O54" s="15" t="s">
        <v>53</v>
      </c>
      <c r="P54" s="15" t="s">
        <v>208</v>
      </c>
      <c r="Q54" s="15" t="s">
        <v>209</v>
      </c>
      <c r="R54" s="2">
        <v>73071</v>
      </c>
      <c r="S54" s="1">
        <v>42009</v>
      </c>
      <c r="T54" s="12">
        <f>EOMONTH(Table_1[[#This Row],[Order Date]],0)</f>
        <v>42035</v>
      </c>
      <c r="U54" s="10">
        <f>EOMONTH(Table_1[[#This Row],[Order Date]],0)</f>
        <v>42035</v>
      </c>
      <c r="V54" s="14">
        <v>42009</v>
      </c>
      <c r="W54" s="1">
        <v>42010</v>
      </c>
      <c r="X54" s="12">
        <v>42010</v>
      </c>
      <c r="Y54" s="10">
        <f>EOMONTH(Table_1[[#This Row],[Ship date]],0)</f>
        <v>42035</v>
      </c>
      <c r="Z54" s="14">
        <v>42010</v>
      </c>
      <c r="AA54" s="4">
        <v>1507.6431</v>
      </c>
      <c r="AB54" s="2">
        <v>10</v>
      </c>
      <c r="AC54" s="4">
        <v>2184.9899999999998</v>
      </c>
      <c r="AD54" s="2">
        <v>85914</v>
      </c>
      <c r="AE54" s="4">
        <f>'DataCleaning and Transformation'!$E54-'DataCleaning and Transformation'!$D54</f>
        <v>209.82</v>
      </c>
      <c r="AF54" s="15" t="str">
        <f>_xlfn.IFS('DataCleaning and Transformation'!$O54="Central","Chris",'DataCleaning and Transformation'!$O54="East","Erin",'DataCleaning and Transformation'!$O54="South","Sam",'DataCleaning and Transformation'!$O54="West","William")</f>
        <v>Chris</v>
      </c>
      <c r="AG54" s="31">
        <f>Table_1[[#This Row],[Ship date]]-Table_1[[#This Row],[Order Date]]</f>
        <v>1</v>
      </c>
      <c r="AH54" s="22">
        <f>Table_1[[#This Row],[Profit]]/Table_1[[#This Row],[Sales]]</f>
        <v>0.69000000000000006</v>
      </c>
      <c r="AI54" s="23">
        <f>Table_1[[#This Row],[Profit]]+Table_1[[#This Row],[Sales]]</f>
        <v>3692.6331</v>
      </c>
      <c r="AJ54" s="17">
        <f>WEEKNUM(Table_1[[#This Row],[Order Date]],1)</f>
        <v>2</v>
      </c>
      <c r="AK54" s="17" t="str">
        <f>TEXT(Table_1[[#This Row],[Order Date]],"mmm yyyy")</f>
        <v>Jan 2015</v>
      </c>
      <c r="AL54" s="17" t="str">
        <f>Table_1[[#This Row],[Monthly sales]]&amp;"  Week "&amp;TEXT(Table_1[[#This Row],[Weekly sales]],"00")</f>
        <v>Jan 2015  Week 02</v>
      </c>
      <c r="AM54" s="17">
        <f>IF(COUNTIF($A$2:A54, A54)=1, 1, 0)</f>
        <v>0</v>
      </c>
      <c r="AN54" s="3">
        <f>COUNTA(A54) - COUNTIF(Table_1[[#This Row],[Unique Customers]], 1)</f>
        <v>1</v>
      </c>
      <c r="AO54" s="17" t="str">
        <f t="shared" si="0"/>
        <v>Repeated</v>
      </c>
      <c r="AP54" s="17" t="str">
        <f>"Q"&amp;_xlfn.CEILING.MATH(MONTH(Table_1[[#This Row],[Monthly sales]])/3,1)</f>
        <v>Q1</v>
      </c>
    </row>
    <row r="55" spans="1:42" ht="14.4" x14ac:dyDescent="0.3">
      <c r="A55" s="2">
        <v>2630</v>
      </c>
      <c r="B55" s="15" t="s">
        <v>206</v>
      </c>
      <c r="C55" s="15" t="s">
        <v>26</v>
      </c>
      <c r="D55" s="6">
        <v>0</v>
      </c>
      <c r="E55" s="4">
        <v>145.44999999999999</v>
      </c>
      <c r="F55" s="4">
        <v>17.850000000000001</v>
      </c>
      <c r="G55" s="15" t="s">
        <v>27</v>
      </c>
      <c r="H55" s="15" t="s">
        <v>28</v>
      </c>
      <c r="I55" s="15" t="s">
        <v>41</v>
      </c>
      <c r="J55" s="15" t="s">
        <v>57</v>
      </c>
      <c r="K55" s="15" t="s">
        <v>58</v>
      </c>
      <c r="L55" s="15" t="s">
        <v>211</v>
      </c>
      <c r="M55" s="6">
        <v>0.56000000000000005</v>
      </c>
      <c r="N55" s="15" t="s">
        <v>33</v>
      </c>
      <c r="O55" s="15" t="s">
        <v>53</v>
      </c>
      <c r="P55" s="15" t="s">
        <v>208</v>
      </c>
      <c r="Q55" s="15" t="s">
        <v>209</v>
      </c>
      <c r="R55" s="2">
        <v>73071</v>
      </c>
      <c r="S55" s="1">
        <v>42009</v>
      </c>
      <c r="T55" s="12">
        <f>EOMONTH(Table_1[[#This Row],[Order Date]],0)</f>
        <v>42035</v>
      </c>
      <c r="U55" s="10">
        <f>EOMONTH(Table_1[[#This Row],[Order Date]],0)</f>
        <v>42035</v>
      </c>
      <c r="V55" s="14">
        <v>42009</v>
      </c>
      <c r="W55" s="1">
        <v>42011</v>
      </c>
      <c r="X55" s="12">
        <v>42011</v>
      </c>
      <c r="Y55" s="10">
        <f>EOMONTH(Table_1[[#This Row],[Ship date]],0)</f>
        <v>42035</v>
      </c>
      <c r="Z55" s="14">
        <v>42011</v>
      </c>
      <c r="AA55" s="4">
        <v>801.74680000000001</v>
      </c>
      <c r="AB55" s="2">
        <v>8</v>
      </c>
      <c r="AC55" s="4">
        <v>1191.2</v>
      </c>
      <c r="AD55" s="2">
        <v>85914</v>
      </c>
      <c r="AE55" s="4">
        <f>'DataCleaning and Transformation'!$E55-'DataCleaning and Transformation'!$D55</f>
        <v>145.44999999999999</v>
      </c>
      <c r="AF55" s="15" t="str">
        <f>_xlfn.IFS('DataCleaning and Transformation'!$O55="Central","Chris",'DataCleaning and Transformation'!$O55="East","Erin",'DataCleaning and Transformation'!$O55="South","Sam",'DataCleaning and Transformation'!$O55="West","William")</f>
        <v>Chris</v>
      </c>
      <c r="AG55" s="31">
        <f>Table_1[[#This Row],[Ship date]]-Table_1[[#This Row],[Order Date]]</f>
        <v>2</v>
      </c>
      <c r="AH55" s="22">
        <f>Table_1[[#This Row],[Profit]]/Table_1[[#This Row],[Sales]]</f>
        <v>0.67305809267965078</v>
      </c>
      <c r="AI55" s="23">
        <f>Table_1[[#This Row],[Profit]]+Table_1[[#This Row],[Sales]]</f>
        <v>1992.9468000000002</v>
      </c>
      <c r="AJ55" s="17">
        <f>WEEKNUM(Table_1[[#This Row],[Order Date]],1)</f>
        <v>2</v>
      </c>
      <c r="AK55" s="17" t="str">
        <f>TEXT(Table_1[[#This Row],[Order Date]],"mmm yyyy")</f>
        <v>Jan 2015</v>
      </c>
      <c r="AL55" s="17" t="str">
        <f>Table_1[[#This Row],[Monthly sales]]&amp;"  Week "&amp;TEXT(Table_1[[#This Row],[Weekly sales]],"00")</f>
        <v>Jan 2015  Week 02</v>
      </c>
      <c r="AM55" s="17">
        <f>IF(COUNTIF($A$2:A55, A55)=1, 1, 0)</f>
        <v>0</v>
      </c>
      <c r="AN55" s="3">
        <f>COUNTA(A55) - COUNTIF(Table_1[[#This Row],[Unique Customers]], 1)</f>
        <v>1</v>
      </c>
      <c r="AO55" s="17" t="str">
        <f t="shared" si="0"/>
        <v>Repeated</v>
      </c>
      <c r="AP55" s="17" t="str">
        <f>"Q"&amp;_xlfn.CEILING.MATH(MONTH(Table_1[[#This Row],[Monthly sales]])/3,1)</f>
        <v>Q1</v>
      </c>
    </row>
    <row r="56" spans="1:42" ht="14.4" x14ac:dyDescent="0.3">
      <c r="A56" s="2">
        <v>2206</v>
      </c>
      <c r="B56" s="15" t="s">
        <v>212</v>
      </c>
      <c r="C56" s="15" t="s">
        <v>38</v>
      </c>
      <c r="D56" s="6">
        <v>0.03</v>
      </c>
      <c r="E56" s="4">
        <v>28.48</v>
      </c>
      <c r="F56" s="4">
        <v>1.99</v>
      </c>
      <c r="G56" s="15" t="s">
        <v>39</v>
      </c>
      <c r="H56" s="15" t="s">
        <v>40</v>
      </c>
      <c r="I56" s="15" t="s">
        <v>41</v>
      </c>
      <c r="J56" s="15" t="s">
        <v>42</v>
      </c>
      <c r="K56" s="15" t="s">
        <v>43</v>
      </c>
      <c r="L56" s="15" t="s">
        <v>213</v>
      </c>
      <c r="M56" s="6">
        <v>0.4</v>
      </c>
      <c r="N56" s="15" t="s">
        <v>33</v>
      </c>
      <c r="O56" s="15" t="s">
        <v>53</v>
      </c>
      <c r="P56" s="15" t="s">
        <v>214</v>
      </c>
      <c r="Q56" s="15" t="s">
        <v>215</v>
      </c>
      <c r="R56" s="2">
        <v>50501</v>
      </c>
      <c r="S56" s="1">
        <v>42009</v>
      </c>
      <c r="T56" s="12">
        <f>EOMONTH(Table_1[[#This Row],[Order Date]],0)</f>
        <v>42035</v>
      </c>
      <c r="U56" s="10">
        <f>EOMONTH(Table_1[[#This Row],[Order Date]],0)</f>
        <v>42035</v>
      </c>
      <c r="V56" s="14">
        <v>42009</v>
      </c>
      <c r="W56" s="1">
        <v>42010</v>
      </c>
      <c r="X56" s="12">
        <v>42010</v>
      </c>
      <c r="Y56" s="10">
        <f>EOMONTH(Table_1[[#This Row],[Ship date]],0)</f>
        <v>42035</v>
      </c>
      <c r="Z56" s="14">
        <v>42010</v>
      </c>
      <c r="AA56" s="4">
        <v>-35.290399999999998</v>
      </c>
      <c r="AB56" s="2">
        <v>2</v>
      </c>
      <c r="AC56" s="4">
        <v>55.25</v>
      </c>
      <c r="AD56" s="2">
        <v>86258</v>
      </c>
      <c r="AE56" s="4">
        <f>'DataCleaning and Transformation'!$E56-'DataCleaning and Transformation'!$D56</f>
        <v>28.45</v>
      </c>
      <c r="AF56" s="15" t="str">
        <f>_xlfn.IFS('DataCleaning and Transformation'!$O56="Central","Chris",'DataCleaning and Transformation'!$O56="East","Erin",'DataCleaning and Transformation'!$O56="South","Sam",'DataCleaning and Transformation'!$O56="West","William")</f>
        <v>Chris</v>
      </c>
      <c r="AG56" s="31">
        <f>Table_1[[#This Row],[Ship date]]-Table_1[[#This Row],[Order Date]]</f>
        <v>1</v>
      </c>
      <c r="AH56" s="22">
        <f>Table_1[[#This Row],[Profit]]/Table_1[[#This Row],[Sales]]</f>
        <v>-0.63874027149321266</v>
      </c>
      <c r="AI56" s="23">
        <f>Table_1[[#This Row],[Profit]]+Table_1[[#This Row],[Sales]]</f>
        <v>19.959600000000002</v>
      </c>
      <c r="AJ56" s="17">
        <f>WEEKNUM(Table_1[[#This Row],[Order Date]],1)</f>
        <v>2</v>
      </c>
      <c r="AK56" s="17" t="str">
        <f>TEXT(Table_1[[#This Row],[Order Date]],"mmm yyyy")</f>
        <v>Jan 2015</v>
      </c>
      <c r="AL56" s="17" t="str">
        <f>Table_1[[#This Row],[Monthly sales]]&amp;"  Week "&amp;TEXT(Table_1[[#This Row],[Weekly sales]],"00")</f>
        <v>Jan 2015  Week 02</v>
      </c>
      <c r="AM56" s="17">
        <f>IF(COUNTIF($A$2:A56, A56)=1, 1, 0)</f>
        <v>1</v>
      </c>
      <c r="AN56" s="3">
        <f>COUNTA(A56) - COUNTIF(Table_1[[#This Row],[Unique Customers]], 1)</f>
        <v>0</v>
      </c>
      <c r="AO56" s="17" t="str">
        <f t="shared" si="0"/>
        <v>Unique</v>
      </c>
      <c r="AP56" s="17" t="str">
        <f>"Q"&amp;_xlfn.CEILING.MATH(MONTH(Table_1[[#This Row],[Monthly sales]])/3,1)</f>
        <v>Q1</v>
      </c>
    </row>
    <row r="57" spans="1:42" ht="14.4" x14ac:dyDescent="0.3">
      <c r="A57" s="2">
        <v>2206</v>
      </c>
      <c r="B57" s="15" t="s">
        <v>212</v>
      </c>
      <c r="C57" s="15" t="s">
        <v>38</v>
      </c>
      <c r="D57" s="6">
        <v>0.01</v>
      </c>
      <c r="E57" s="4">
        <v>205.99</v>
      </c>
      <c r="F57" s="4">
        <v>5.99</v>
      </c>
      <c r="G57" s="15" t="s">
        <v>39</v>
      </c>
      <c r="H57" s="15" t="s">
        <v>40</v>
      </c>
      <c r="I57" s="15" t="s">
        <v>41</v>
      </c>
      <c r="J57" s="15" t="s">
        <v>136</v>
      </c>
      <c r="K57" s="15" t="s">
        <v>74</v>
      </c>
      <c r="L57" s="15" t="s">
        <v>216</v>
      </c>
      <c r="M57" s="6">
        <v>0.59</v>
      </c>
      <c r="N57" s="15" t="s">
        <v>33</v>
      </c>
      <c r="O57" s="15" t="s">
        <v>53</v>
      </c>
      <c r="P57" s="15" t="s">
        <v>214</v>
      </c>
      <c r="Q57" s="15" t="s">
        <v>215</v>
      </c>
      <c r="R57" s="2">
        <v>50501</v>
      </c>
      <c r="S57" s="1">
        <v>42009</v>
      </c>
      <c r="T57" s="12">
        <f>EOMONTH(Table_1[[#This Row],[Order Date]],0)</f>
        <v>42035</v>
      </c>
      <c r="U57" s="10">
        <f>EOMONTH(Table_1[[#This Row],[Order Date]],0)</f>
        <v>42035</v>
      </c>
      <c r="V57" s="14">
        <v>42009</v>
      </c>
      <c r="W57" s="1">
        <v>42011</v>
      </c>
      <c r="X57" s="12">
        <v>42011</v>
      </c>
      <c r="Y57" s="10">
        <f>EOMONTH(Table_1[[#This Row],[Ship date]],0)</f>
        <v>42035</v>
      </c>
      <c r="Z57" s="14">
        <v>42011</v>
      </c>
      <c r="AA57" s="4">
        <v>-74.883600000000001</v>
      </c>
      <c r="AB57" s="2">
        <v>3</v>
      </c>
      <c r="AC57" s="4">
        <v>551.22</v>
      </c>
      <c r="AD57" s="2">
        <v>86258</v>
      </c>
      <c r="AE57" s="4">
        <f>'DataCleaning and Transformation'!$E57-'DataCleaning and Transformation'!$D57</f>
        <v>205.98000000000002</v>
      </c>
      <c r="AF57" s="15" t="str">
        <f>_xlfn.IFS('DataCleaning and Transformation'!$O57="Central","Chris",'DataCleaning and Transformation'!$O57="East","Erin",'DataCleaning and Transformation'!$O57="South","Sam",'DataCleaning and Transformation'!$O57="West","William")</f>
        <v>Chris</v>
      </c>
      <c r="AG57" s="31">
        <f>Table_1[[#This Row],[Ship date]]-Table_1[[#This Row],[Order Date]]</f>
        <v>2</v>
      </c>
      <c r="AH57" s="22">
        <f>Table_1[[#This Row],[Profit]]/Table_1[[#This Row],[Sales]]</f>
        <v>-0.13585065853924022</v>
      </c>
      <c r="AI57" s="23">
        <f>Table_1[[#This Row],[Profit]]+Table_1[[#This Row],[Sales]]</f>
        <v>476.33640000000003</v>
      </c>
      <c r="AJ57" s="17">
        <f>WEEKNUM(Table_1[[#This Row],[Order Date]],1)</f>
        <v>2</v>
      </c>
      <c r="AK57" s="17" t="str">
        <f>TEXT(Table_1[[#This Row],[Order Date]],"mmm yyyy")</f>
        <v>Jan 2015</v>
      </c>
      <c r="AL57" s="17" t="str">
        <f>Table_1[[#This Row],[Monthly sales]]&amp;"  Week "&amp;TEXT(Table_1[[#This Row],[Weekly sales]],"00")</f>
        <v>Jan 2015  Week 02</v>
      </c>
      <c r="AM57" s="17">
        <f>IF(COUNTIF($A$2:A57, A57)=1, 1, 0)</f>
        <v>0</v>
      </c>
      <c r="AN57" s="3">
        <f>COUNTA(A57) - COUNTIF(Table_1[[#This Row],[Unique Customers]], 1)</f>
        <v>1</v>
      </c>
      <c r="AO57" s="17" t="str">
        <f t="shared" si="0"/>
        <v>Repeated</v>
      </c>
      <c r="AP57" s="17" t="str">
        <f>"Q"&amp;_xlfn.CEILING.MATH(MONTH(Table_1[[#This Row],[Monthly sales]])/3,1)</f>
        <v>Q1</v>
      </c>
    </row>
    <row r="58" spans="1:42" ht="14.4" x14ac:dyDescent="0.3">
      <c r="A58" s="2">
        <v>3125</v>
      </c>
      <c r="B58" s="15" t="s">
        <v>217</v>
      </c>
      <c r="C58" s="15" t="s">
        <v>38</v>
      </c>
      <c r="D58" s="6">
        <v>0.08</v>
      </c>
      <c r="E58" s="4">
        <v>120.97</v>
      </c>
      <c r="F58" s="4">
        <v>26.3</v>
      </c>
      <c r="G58" s="15" t="s">
        <v>27</v>
      </c>
      <c r="H58" s="15" t="s">
        <v>72</v>
      </c>
      <c r="I58" s="15" t="s">
        <v>41</v>
      </c>
      <c r="J58" s="15" t="s">
        <v>57</v>
      </c>
      <c r="K58" s="15" t="s">
        <v>58</v>
      </c>
      <c r="L58" s="15" t="s">
        <v>218</v>
      </c>
      <c r="M58" s="6">
        <v>0.38</v>
      </c>
      <c r="N58" s="15" t="s">
        <v>33</v>
      </c>
      <c r="O58" s="15" t="s">
        <v>53</v>
      </c>
      <c r="P58" s="15" t="s">
        <v>104</v>
      </c>
      <c r="Q58" s="15" t="s">
        <v>219</v>
      </c>
      <c r="R58" s="2">
        <v>60056</v>
      </c>
      <c r="S58" s="1">
        <v>42009</v>
      </c>
      <c r="T58" s="12">
        <f>EOMONTH(Table_1[[#This Row],[Order Date]],0)</f>
        <v>42035</v>
      </c>
      <c r="U58" s="10">
        <f>EOMONTH(Table_1[[#This Row],[Order Date]],0)</f>
        <v>42035</v>
      </c>
      <c r="V58" s="14">
        <v>42009</v>
      </c>
      <c r="W58" s="1">
        <v>42011</v>
      </c>
      <c r="X58" s="12">
        <v>42011</v>
      </c>
      <c r="Y58" s="10">
        <f>EOMONTH(Table_1[[#This Row],[Ship date]],0)</f>
        <v>42035</v>
      </c>
      <c r="Z58" s="14">
        <v>42011</v>
      </c>
      <c r="AA58" s="4">
        <v>-233.840688</v>
      </c>
      <c r="AB58" s="2">
        <v>2</v>
      </c>
      <c r="AC58" s="4">
        <v>233.58</v>
      </c>
      <c r="AD58" s="2">
        <v>87285</v>
      </c>
      <c r="AE58" s="4">
        <f>'DataCleaning and Transformation'!$E58-'DataCleaning and Transformation'!$D58</f>
        <v>120.89</v>
      </c>
      <c r="AF58" s="15" t="str">
        <f>_xlfn.IFS('DataCleaning and Transformation'!$O58="Central","Chris",'DataCleaning and Transformation'!$O58="East","Erin",'DataCleaning and Transformation'!$O58="South","Sam",'DataCleaning and Transformation'!$O58="West","William")</f>
        <v>Chris</v>
      </c>
      <c r="AG58" s="31">
        <f>Table_1[[#This Row],[Ship date]]-Table_1[[#This Row],[Order Date]]</f>
        <v>2</v>
      </c>
      <c r="AH58" s="22">
        <f>Table_1[[#This Row],[Profit]]/Table_1[[#This Row],[Sales]]</f>
        <v>-1.001116054456717</v>
      </c>
      <c r="AI58" s="23">
        <f>Table_1[[#This Row],[Profit]]+Table_1[[#This Row],[Sales]]</f>
        <v>-0.2606879999999876</v>
      </c>
      <c r="AJ58" s="17">
        <f>WEEKNUM(Table_1[[#This Row],[Order Date]],1)</f>
        <v>2</v>
      </c>
      <c r="AK58" s="17" t="str">
        <f>TEXT(Table_1[[#This Row],[Order Date]],"mmm yyyy")</f>
        <v>Jan 2015</v>
      </c>
      <c r="AL58" s="17" t="str">
        <f>Table_1[[#This Row],[Monthly sales]]&amp;"  Week "&amp;TEXT(Table_1[[#This Row],[Weekly sales]],"00")</f>
        <v>Jan 2015  Week 02</v>
      </c>
      <c r="AM58" s="17">
        <f>IF(COUNTIF($A$2:A58, A58)=1, 1, 0)</f>
        <v>1</v>
      </c>
      <c r="AN58" s="3">
        <f>COUNTA(A58) - COUNTIF(Table_1[[#This Row],[Unique Customers]], 1)</f>
        <v>0</v>
      </c>
      <c r="AO58" s="17" t="str">
        <f t="shared" si="0"/>
        <v>Unique</v>
      </c>
      <c r="AP58" s="17" t="str">
        <f>"Q"&amp;_xlfn.CEILING.MATH(MONTH(Table_1[[#This Row],[Monthly sales]])/3,1)</f>
        <v>Q1</v>
      </c>
    </row>
    <row r="59" spans="1:42" ht="14.4" x14ac:dyDescent="0.3">
      <c r="A59" s="2">
        <v>451</v>
      </c>
      <c r="B59" s="15" t="s">
        <v>220</v>
      </c>
      <c r="C59" s="15" t="s">
        <v>48</v>
      </c>
      <c r="D59" s="6">
        <v>0.01</v>
      </c>
      <c r="E59" s="4">
        <v>8.8800000000000008</v>
      </c>
      <c r="F59" s="4">
        <v>6.28</v>
      </c>
      <c r="G59" s="15" t="s">
        <v>39</v>
      </c>
      <c r="H59" s="15" t="s">
        <v>72</v>
      </c>
      <c r="I59" s="15" t="s">
        <v>49</v>
      </c>
      <c r="J59" s="15" t="s">
        <v>73</v>
      </c>
      <c r="K59" s="15" t="s">
        <v>74</v>
      </c>
      <c r="L59" s="15" t="s">
        <v>221</v>
      </c>
      <c r="M59" s="6">
        <v>0.35</v>
      </c>
      <c r="N59" s="15" t="s">
        <v>33</v>
      </c>
      <c r="O59" s="15" t="s">
        <v>60</v>
      </c>
      <c r="P59" s="15" t="s">
        <v>91</v>
      </c>
      <c r="Q59" s="15" t="s">
        <v>222</v>
      </c>
      <c r="R59" s="2">
        <v>94024</v>
      </c>
      <c r="S59" s="1">
        <v>42009</v>
      </c>
      <c r="T59" s="12">
        <f>EOMONTH(Table_1[[#This Row],[Order Date]],0)</f>
        <v>42035</v>
      </c>
      <c r="U59" s="10">
        <f>EOMONTH(Table_1[[#This Row],[Order Date]],0)</f>
        <v>42035</v>
      </c>
      <c r="V59" s="14">
        <v>42009</v>
      </c>
      <c r="W59" s="1">
        <v>42014</v>
      </c>
      <c r="X59" s="12">
        <v>42014</v>
      </c>
      <c r="Y59" s="10">
        <f>EOMONTH(Table_1[[#This Row],[Ship date]],0)</f>
        <v>42035</v>
      </c>
      <c r="Z59" s="14">
        <v>42014</v>
      </c>
      <c r="AA59" s="4">
        <v>-15.456</v>
      </c>
      <c r="AB59" s="2">
        <v>2</v>
      </c>
      <c r="AC59" s="4">
        <v>19.86</v>
      </c>
      <c r="AD59" s="2">
        <v>86013</v>
      </c>
      <c r="AE59" s="4">
        <f>'DataCleaning and Transformation'!$E59-'DataCleaning and Transformation'!$D59</f>
        <v>8.870000000000001</v>
      </c>
      <c r="AF59" s="15" t="str">
        <f>_xlfn.IFS('DataCleaning and Transformation'!$O59="Central","Chris",'DataCleaning and Transformation'!$O59="East","Erin",'DataCleaning and Transformation'!$O59="South","Sam",'DataCleaning and Transformation'!$O59="West","William")</f>
        <v>William</v>
      </c>
      <c r="AG59" s="31">
        <f>Table_1[[#This Row],[Ship date]]-Table_1[[#This Row],[Order Date]]</f>
        <v>5</v>
      </c>
      <c r="AH59" s="22">
        <f>Table_1[[#This Row],[Profit]]/Table_1[[#This Row],[Sales]]</f>
        <v>-0.77824773413897286</v>
      </c>
      <c r="AI59" s="23">
        <f>Table_1[[#This Row],[Profit]]+Table_1[[#This Row],[Sales]]</f>
        <v>4.4039999999999999</v>
      </c>
      <c r="AJ59" s="17">
        <f>WEEKNUM(Table_1[[#This Row],[Order Date]],1)</f>
        <v>2</v>
      </c>
      <c r="AK59" s="17" t="str">
        <f>TEXT(Table_1[[#This Row],[Order Date]],"mmm yyyy")</f>
        <v>Jan 2015</v>
      </c>
      <c r="AL59" s="17" t="str">
        <f>Table_1[[#This Row],[Monthly sales]]&amp;"  Week "&amp;TEXT(Table_1[[#This Row],[Weekly sales]],"00")</f>
        <v>Jan 2015  Week 02</v>
      </c>
      <c r="AM59" s="17">
        <f>IF(COUNTIF($A$2:A59, A59)=1, 1, 0)</f>
        <v>1</v>
      </c>
      <c r="AN59" s="3">
        <f>COUNTA(A59) - COUNTIF(Table_1[[#This Row],[Unique Customers]], 1)</f>
        <v>0</v>
      </c>
      <c r="AO59" s="17" t="str">
        <f t="shared" si="0"/>
        <v>Unique</v>
      </c>
      <c r="AP59" s="17" t="str">
        <f>"Q"&amp;_xlfn.CEILING.MATH(MONTH(Table_1[[#This Row],[Monthly sales]])/3,1)</f>
        <v>Q1</v>
      </c>
    </row>
    <row r="60" spans="1:42" ht="14.4" x14ac:dyDescent="0.3">
      <c r="A60" s="2">
        <v>451</v>
      </c>
      <c r="B60" s="15" t="s">
        <v>220</v>
      </c>
      <c r="C60" s="15" t="s">
        <v>48</v>
      </c>
      <c r="D60" s="6">
        <v>0.06</v>
      </c>
      <c r="E60" s="4">
        <v>2.88</v>
      </c>
      <c r="F60" s="4">
        <v>0.99</v>
      </c>
      <c r="G60" s="15" t="s">
        <v>39</v>
      </c>
      <c r="H60" s="15" t="s">
        <v>72</v>
      </c>
      <c r="I60" s="15" t="s">
        <v>49</v>
      </c>
      <c r="J60" s="15" t="s">
        <v>153</v>
      </c>
      <c r="K60" s="15" t="s">
        <v>74</v>
      </c>
      <c r="L60" s="15" t="s">
        <v>223</v>
      </c>
      <c r="M60" s="6">
        <v>0.36</v>
      </c>
      <c r="N60" s="15" t="s">
        <v>33</v>
      </c>
      <c r="O60" s="15" t="s">
        <v>60</v>
      </c>
      <c r="P60" s="15" t="s">
        <v>91</v>
      </c>
      <c r="Q60" s="15" t="s">
        <v>222</v>
      </c>
      <c r="R60" s="2">
        <v>94024</v>
      </c>
      <c r="S60" s="1">
        <v>42009</v>
      </c>
      <c r="T60" s="12">
        <f>EOMONTH(Table_1[[#This Row],[Order Date]],0)</f>
        <v>42035</v>
      </c>
      <c r="U60" s="10">
        <f>EOMONTH(Table_1[[#This Row],[Order Date]],0)</f>
        <v>42035</v>
      </c>
      <c r="V60" s="14">
        <v>42009</v>
      </c>
      <c r="W60" s="1">
        <v>42018</v>
      </c>
      <c r="X60" s="12">
        <v>42018</v>
      </c>
      <c r="Y60" s="10">
        <f>EOMONTH(Table_1[[#This Row],[Ship date]],0)</f>
        <v>42035</v>
      </c>
      <c r="Z60" s="14">
        <v>42018</v>
      </c>
      <c r="AA60" s="4">
        <v>16.049399999999999</v>
      </c>
      <c r="AB60" s="2">
        <v>8</v>
      </c>
      <c r="AC60" s="4">
        <v>23.26</v>
      </c>
      <c r="AD60" s="2">
        <v>86013</v>
      </c>
      <c r="AE60" s="4">
        <f>'DataCleaning and Transformation'!$E60-'DataCleaning and Transformation'!$D60</f>
        <v>2.82</v>
      </c>
      <c r="AF60" s="15" t="str">
        <f>_xlfn.IFS('DataCleaning and Transformation'!$O60="Central","Chris",'DataCleaning and Transformation'!$O60="East","Erin",'DataCleaning and Transformation'!$O60="South","Sam",'DataCleaning and Transformation'!$O60="West","William")</f>
        <v>William</v>
      </c>
      <c r="AG60" s="31">
        <f>Table_1[[#This Row],[Ship date]]-Table_1[[#This Row],[Order Date]]</f>
        <v>9</v>
      </c>
      <c r="AH60" s="22">
        <f>Table_1[[#This Row],[Profit]]/Table_1[[#This Row],[Sales]]</f>
        <v>0.69</v>
      </c>
      <c r="AI60" s="23">
        <f>Table_1[[#This Row],[Profit]]+Table_1[[#This Row],[Sales]]</f>
        <v>39.309399999999997</v>
      </c>
      <c r="AJ60" s="17">
        <f>WEEKNUM(Table_1[[#This Row],[Order Date]],1)</f>
        <v>2</v>
      </c>
      <c r="AK60" s="17" t="str">
        <f>TEXT(Table_1[[#This Row],[Order Date]],"mmm yyyy")</f>
        <v>Jan 2015</v>
      </c>
      <c r="AL60" s="17" t="str">
        <f>Table_1[[#This Row],[Monthly sales]]&amp;"  Week "&amp;TEXT(Table_1[[#This Row],[Weekly sales]],"00")</f>
        <v>Jan 2015  Week 02</v>
      </c>
      <c r="AM60" s="17">
        <f>IF(COUNTIF($A$2:A60, A60)=1, 1, 0)</f>
        <v>0</v>
      </c>
      <c r="AN60" s="3">
        <f>COUNTA(A60) - COUNTIF(Table_1[[#This Row],[Unique Customers]], 1)</f>
        <v>1</v>
      </c>
      <c r="AO60" s="17" t="str">
        <f t="shared" si="0"/>
        <v>Repeated</v>
      </c>
      <c r="AP60" s="17" t="str">
        <f>"Q"&amp;_xlfn.CEILING.MATH(MONTH(Table_1[[#This Row],[Monthly sales]])/3,1)</f>
        <v>Q1</v>
      </c>
    </row>
    <row r="61" spans="1:42" ht="14.4" x14ac:dyDescent="0.3">
      <c r="A61" s="2">
        <v>1314</v>
      </c>
      <c r="B61" s="15" t="s">
        <v>224</v>
      </c>
      <c r="C61" s="15" t="s">
        <v>48</v>
      </c>
      <c r="D61" s="6">
        <v>0.05</v>
      </c>
      <c r="E61" s="4">
        <v>80.98</v>
      </c>
      <c r="F61" s="4">
        <v>35</v>
      </c>
      <c r="G61" s="15" t="s">
        <v>39</v>
      </c>
      <c r="H61" s="15" t="s">
        <v>72</v>
      </c>
      <c r="I61" s="15" t="s">
        <v>49</v>
      </c>
      <c r="J61" s="15" t="s">
        <v>79</v>
      </c>
      <c r="K61" s="15" t="s">
        <v>65</v>
      </c>
      <c r="L61" s="15" t="s">
        <v>225</v>
      </c>
      <c r="M61" s="6">
        <v>0.81</v>
      </c>
      <c r="N61" s="15" t="s">
        <v>33</v>
      </c>
      <c r="O61" s="15" t="s">
        <v>60</v>
      </c>
      <c r="P61" s="15" t="s">
        <v>91</v>
      </c>
      <c r="Q61" s="15" t="s">
        <v>101</v>
      </c>
      <c r="R61" s="2">
        <v>90058</v>
      </c>
      <c r="S61" s="1">
        <v>42009</v>
      </c>
      <c r="T61" s="12">
        <f>EOMONTH(Table_1[[#This Row],[Order Date]],0)</f>
        <v>42035</v>
      </c>
      <c r="U61" s="10">
        <f>EOMONTH(Table_1[[#This Row],[Order Date]],0)</f>
        <v>42035</v>
      </c>
      <c r="V61" s="14">
        <v>42009</v>
      </c>
      <c r="W61" s="1">
        <v>42013</v>
      </c>
      <c r="X61" s="12">
        <v>42013</v>
      </c>
      <c r="Y61" s="10">
        <f>EOMONTH(Table_1[[#This Row],[Ship date]],0)</f>
        <v>42035</v>
      </c>
      <c r="Z61" s="14">
        <v>42013</v>
      </c>
      <c r="AA61" s="4">
        <v>-746.44</v>
      </c>
      <c r="AB61" s="2">
        <v>34</v>
      </c>
      <c r="AC61" s="4">
        <v>2710.47</v>
      </c>
      <c r="AD61" s="2">
        <v>27013</v>
      </c>
      <c r="AE61" s="4">
        <f>'DataCleaning and Transformation'!$E61-'DataCleaning and Transformation'!$D61</f>
        <v>80.930000000000007</v>
      </c>
      <c r="AF61" s="15" t="str">
        <f>_xlfn.IFS('DataCleaning and Transformation'!$O61="Central","Chris",'DataCleaning and Transformation'!$O61="East","Erin",'DataCleaning and Transformation'!$O61="South","Sam",'DataCleaning and Transformation'!$O61="West","William")</f>
        <v>William</v>
      </c>
      <c r="AG61" s="31">
        <f>Table_1[[#This Row],[Ship date]]-Table_1[[#This Row],[Order Date]]</f>
        <v>4</v>
      </c>
      <c r="AH61" s="22">
        <f>Table_1[[#This Row],[Profit]]/Table_1[[#This Row],[Sales]]</f>
        <v>-0.27539135279121335</v>
      </c>
      <c r="AI61" s="23">
        <f>Table_1[[#This Row],[Profit]]+Table_1[[#This Row],[Sales]]</f>
        <v>1964.0299999999997</v>
      </c>
      <c r="AJ61" s="17">
        <f>WEEKNUM(Table_1[[#This Row],[Order Date]],1)</f>
        <v>2</v>
      </c>
      <c r="AK61" s="17" t="str">
        <f>TEXT(Table_1[[#This Row],[Order Date]],"mmm yyyy")</f>
        <v>Jan 2015</v>
      </c>
      <c r="AL61" s="17" t="str">
        <f>Table_1[[#This Row],[Monthly sales]]&amp;"  Week "&amp;TEXT(Table_1[[#This Row],[Weekly sales]],"00")</f>
        <v>Jan 2015  Week 02</v>
      </c>
      <c r="AM61" s="17">
        <f>IF(COUNTIF($A$2:A61, A61)=1, 1, 0)</f>
        <v>1</v>
      </c>
      <c r="AN61" s="3">
        <f>COUNTA(A61) - COUNTIF(Table_1[[#This Row],[Unique Customers]], 1)</f>
        <v>0</v>
      </c>
      <c r="AO61" s="17" t="str">
        <f t="shared" si="0"/>
        <v>Unique</v>
      </c>
      <c r="AP61" s="17" t="str">
        <f>"Q"&amp;_xlfn.CEILING.MATH(MONTH(Table_1[[#This Row],[Monthly sales]])/3,1)</f>
        <v>Q1</v>
      </c>
    </row>
    <row r="62" spans="1:42" ht="14.4" x14ac:dyDescent="0.3">
      <c r="A62" s="2">
        <v>1314</v>
      </c>
      <c r="B62" s="15" t="s">
        <v>224</v>
      </c>
      <c r="C62" s="15" t="s">
        <v>48</v>
      </c>
      <c r="D62" s="6">
        <v>0.05</v>
      </c>
      <c r="E62" s="4">
        <v>279.48</v>
      </c>
      <c r="F62" s="4">
        <v>35</v>
      </c>
      <c r="G62" s="15" t="s">
        <v>39</v>
      </c>
      <c r="H62" s="15" t="s">
        <v>72</v>
      </c>
      <c r="I62" s="15" t="s">
        <v>49</v>
      </c>
      <c r="J62" s="15" t="s">
        <v>79</v>
      </c>
      <c r="K62" s="15" t="s">
        <v>65</v>
      </c>
      <c r="L62" s="15" t="s">
        <v>226</v>
      </c>
      <c r="M62" s="6">
        <v>0.8</v>
      </c>
      <c r="N62" s="15" t="s">
        <v>33</v>
      </c>
      <c r="O62" s="15" t="s">
        <v>60</v>
      </c>
      <c r="P62" s="15" t="s">
        <v>91</v>
      </c>
      <c r="Q62" s="15" t="s">
        <v>101</v>
      </c>
      <c r="R62" s="2">
        <v>90058</v>
      </c>
      <c r="S62" s="1">
        <v>42009</v>
      </c>
      <c r="T62" s="12">
        <f>EOMONTH(Table_1[[#This Row],[Order Date]],0)</f>
        <v>42035</v>
      </c>
      <c r="U62" s="10">
        <f>EOMONTH(Table_1[[#This Row],[Order Date]],0)</f>
        <v>42035</v>
      </c>
      <c r="V62" s="14">
        <v>42009</v>
      </c>
      <c r="W62" s="1">
        <v>42009</v>
      </c>
      <c r="X62" s="12">
        <v>42009</v>
      </c>
      <c r="Y62" s="10">
        <f>EOMONTH(Table_1[[#This Row],[Ship date]],0)</f>
        <v>42035</v>
      </c>
      <c r="Z62" s="14">
        <v>42009</v>
      </c>
      <c r="AA62" s="4">
        <v>-274.95</v>
      </c>
      <c r="AB62" s="2">
        <v>31</v>
      </c>
      <c r="AC62" s="4">
        <v>8354.73</v>
      </c>
      <c r="AD62" s="2">
        <v>27013</v>
      </c>
      <c r="AE62" s="4">
        <f>'DataCleaning and Transformation'!$E62-'DataCleaning and Transformation'!$D62</f>
        <v>279.43</v>
      </c>
      <c r="AF62" s="15" t="str">
        <f>_xlfn.IFS('DataCleaning and Transformation'!$O62="Central","Chris",'DataCleaning and Transformation'!$O62="East","Erin",'DataCleaning and Transformation'!$O62="South","Sam",'DataCleaning and Transformation'!$O62="West","William")</f>
        <v>William</v>
      </c>
      <c r="AG62" s="31">
        <f>Table_1[[#This Row],[Ship date]]-Table_1[[#This Row],[Order Date]]</f>
        <v>0</v>
      </c>
      <c r="AH62" s="22">
        <f>Table_1[[#This Row],[Profit]]/Table_1[[#This Row],[Sales]]</f>
        <v>-3.2909501563784825E-2</v>
      </c>
      <c r="AI62" s="23">
        <f>Table_1[[#This Row],[Profit]]+Table_1[[#This Row],[Sales]]</f>
        <v>8079.78</v>
      </c>
      <c r="AJ62" s="17">
        <f>WEEKNUM(Table_1[[#This Row],[Order Date]],1)</f>
        <v>2</v>
      </c>
      <c r="AK62" s="17" t="str">
        <f>TEXT(Table_1[[#This Row],[Order Date]],"mmm yyyy")</f>
        <v>Jan 2015</v>
      </c>
      <c r="AL62" s="17" t="str">
        <f>Table_1[[#This Row],[Monthly sales]]&amp;"  Week "&amp;TEXT(Table_1[[#This Row],[Weekly sales]],"00")</f>
        <v>Jan 2015  Week 02</v>
      </c>
      <c r="AM62" s="17">
        <f>IF(COUNTIF($A$2:A62, A62)=1, 1, 0)</f>
        <v>0</v>
      </c>
      <c r="AN62" s="3">
        <f>COUNTA(A62) - COUNTIF(Table_1[[#This Row],[Unique Customers]], 1)</f>
        <v>1</v>
      </c>
      <c r="AO62" s="17" t="str">
        <f t="shared" si="0"/>
        <v>Repeated</v>
      </c>
      <c r="AP62" s="17" t="str">
        <f>"Q"&amp;_xlfn.CEILING.MATH(MONTH(Table_1[[#This Row],[Monthly sales]])/3,1)</f>
        <v>Q1</v>
      </c>
    </row>
    <row r="63" spans="1:42" ht="14.4" x14ac:dyDescent="0.3">
      <c r="A63" s="2">
        <v>1316</v>
      </c>
      <c r="B63" s="15" t="s">
        <v>227</v>
      </c>
      <c r="C63" s="15" t="s">
        <v>48</v>
      </c>
      <c r="D63" s="6">
        <v>0.05</v>
      </c>
      <c r="E63" s="4">
        <v>80.98</v>
      </c>
      <c r="F63" s="4">
        <v>35</v>
      </c>
      <c r="G63" s="15" t="s">
        <v>39</v>
      </c>
      <c r="H63" s="15" t="s">
        <v>72</v>
      </c>
      <c r="I63" s="15" t="s">
        <v>49</v>
      </c>
      <c r="J63" s="15" t="s">
        <v>79</v>
      </c>
      <c r="K63" s="15" t="s">
        <v>65</v>
      </c>
      <c r="L63" s="15" t="s">
        <v>225</v>
      </c>
      <c r="M63" s="6">
        <v>0.81</v>
      </c>
      <c r="N63" s="15" t="s">
        <v>33</v>
      </c>
      <c r="O63" s="15" t="s">
        <v>60</v>
      </c>
      <c r="P63" s="15" t="s">
        <v>61</v>
      </c>
      <c r="Q63" s="15" t="s">
        <v>228</v>
      </c>
      <c r="R63" s="2">
        <v>80022</v>
      </c>
      <c r="S63" s="1">
        <v>42009</v>
      </c>
      <c r="T63" s="12">
        <f>EOMONTH(Table_1[[#This Row],[Order Date]],0)</f>
        <v>42035</v>
      </c>
      <c r="U63" s="10">
        <f>EOMONTH(Table_1[[#This Row],[Order Date]],0)</f>
        <v>42035</v>
      </c>
      <c r="V63" s="14">
        <v>42009</v>
      </c>
      <c r="W63" s="1">
        <v>42013</v>
      </c>
      <c r="X63" s="12">
        <v>42013</v>
      </c>
      <c r="Y63" s="10">
        <f>EOMONTH(Table_1[[#This Row],[Ship date]],0)</f>
        <v>42035</v>
      </c>
      <c r="Z63" s="14">
        <v>42013</v>
      </c>
      <c r="AA63" s="4">
        <v>-746.44</v>
      </c>
      <c r="AB63" s="2">
        <v>8</v>
      </c>
      <c r="AC63" s="4">
        <v>637.76</v>
      </c>
      <c r="AD63" s="2">
        <v>87603</v>
      </c>
      <c r="AE63" s="4">
        <f>'DataCleaning and Transformation'!$E63-'DataCleaning and Transformation'!$D63</f>
        <v>80.930000000000007</v>
      </c>
      <c r="AF63" s="15" t="str">
        <f>_xlfn.IFS('DataCleaning and Transformation'!$O63="Central","Chris",'DataCleaning and Transformation'!$O63="East","Erin",'DataCleaning and Transformation'!$O63="South","Sam",'DataCleaning and Transformation'!$O63="West","William")</f>
        <v>William</v>
      </c>
      <c r="AG63" s="31">
        <f>Table_1[[#This Row],[Ship date]]-Table_1[[#This Row],[Order Date]]</f>
        <v>4</v>
      </c>
      <c r="AH63" s="22">
        <f>Table_1[[#This Row],[Profit]]/Table_1[[#This Row],[Sales]]</f>
        <v>-1.1704089312594079</v>
      </c>
      <c r="AI63" s="23">
        <f>Table_1[[#This Row],[Profit]]+Table_1[[#This Row],[Sales]]</f>
        <v>-108.68000000000006</v>
      </c>
      <c r="AJ63" s="17">
        <f>WEEKNUM(Table_1[[#This Row],[Order Date]],1)</f>
        <v>2</v>
      </c>
      <c r="AK63" s="17" t="str">
        <f>TEXT(Table_1[[#This Row],[Order Date]],"mmm yyyy")</f>
        <v>Jan 2015</v>
      </c>
      <c r="AL63" s="17" t="str">
        <f>Table_1[[#This Row],[Monthly sales]]&amp;"  Week "&amp;TEXT(Table_1[[#This Row],[Weekly sales]],"00")</f>
        <v>Jan 2015  Week 02</v>
      </c>
      <c r="AM63" s="17">
        <f>IF(COUNTIF($A$2:A63, A63)=1, 1, 0)</f>
        <v>1</v>
      </c>
      <c r="AN63" s="3">
        <f>COUNTA(A63) - COUNTIF(Table_1[[#This Row],[Unique Customers]], 1)</f>
        <v>0</v>
      </c>
      <c r="AO63" s="17" t="str">
        <f t="shared" si="0"/>
        <v>Unique</v>
      </c>
      <c r="AP63" s="17" t="str">
        <f>"Q"&amp;_xlfn.CEILING.MATH(MONTH(Table_1[[#This Row],[Monthly sales]])/3,1)</f>
        <v>Q1</v>
      </c>
    </row>
    <row r="64" spans="1:42" ht="14.4" x14ac:dyDescent="0.3">
      <c r="A64" s="2">
        <v>1316</v>
      </c>
      <c r="B64" s="15" t="s">
        <v>227</v>
      </c>
      <c r="C64" s="15" t="s">
        <v>48</v>
      </c>
      <c r="D64" s="6">
        <v>0.05</v>
      </c>
      <c r="E64" s="4">
        <v>279.48</v>
      </c>
      <c r="F64" s="4">
        <v>35</v>
      </c>
      <c r="G64" s="15" t="s">
        <v>39</v>
      </c>
      <c r="H64" s="15" t="s">
        <v>72</v>
      </c>
      <c r="I64" s="15" t="s">
        <v>49</v>
      </c>
      <c r="J64" s="15" t="s">
        <v>79</v>
      </c>
      <c r="K64" s="15" t="s">
        <v>65</v>
      </c>
      <c r="L64" s="15" t="s">
        <v>226</v>
      </c>
      <c r="M64" s="6">
        <v>0.8</v>
      </c>
      <c r="N64" s="15" t="s">
        <v>33</v>
      </c>
      <c r="O64" s="15" t="s">
        <v>60</v>
      </c>
      <c r="P64" s="15" t="s">
        <v>61</v>
      </c>
      <c r="Q64" s="15" t="s">
        <v>228</v>
      </c>
      <c r="R64" s="2">
        <v>80022</v>
      </c>
      <c r="S64" s="1">
        <v>42009</v>
      </c>
      <c r="T64" s="12">
        <f>EOMONTH(Table_1[[#This Row],[Order Date]],0)</f>
        <v>42035</v>
      </c>
      <c r="U64" s="10">
        <f>EOMONTH(Table_1[[#This Row],[Order Date]],0)</f>
        <v>42035</v>
      </c>
      <c r="V64" s="14">
        <v>42009</v>
      </c>
      <c r="W64" s="1">
        <v>42009</v>
      </c>
      <c r="X64" s="12">
        <v>42009</v>
      </c>
      <c r="Y64" s="10">
        <f>EOMONTH(Table_1[[#This Row],[Ship date]],0)</f>
        <v>42035</v>
      </c>
      <c r="Z64" s="14">
        <v>42009</v>
      </c>
      <c r="AA64" s="4">
        <v>-274.95</v>
      </c>
      <c r="AB64" s="2">
        <v>8</v>
      </c>
      <c r="AC64" s="4">
        <v>2156.06</v>
      </c>
      <c r="AD64" s="2">
        <v>87603</v>
      </c>
      <c r="AE64" s="4">
        <f>'DataCleaning and Transformation'!$E64-'DataCleaning and Transformation'!$D64</f>
        <v>279.43</v>
      </c>
      <c r="AF64" s="15" t="str">
        <f>_xlfn.IFS('DataCleaning and Transformation'!$O64="Central","Chris",'DataCleaning and Transformation'!$O64="East","Erin",'DataCleaning and Transformation'!$O64="South","Sam",'DataCleaning and Transformation'!$O64="West","William")</f>
        <v>William</v>
      </c>
      <c r="AG64" s="31">
        <f>Table_1[[#This Row],[Ship date]]-Table_1[[#This Row],[Order Date]]</f>
        <v>0</v>
      </c>
      <c r="AH64" s="22">
        <f>Table_1[[#This Row],[Profit]]/Table_1[[#This Row],[Sales]]</f>
        <v>-0.1275242804003599</v>
      </c>
      <c r="AI64" s="23">
        <f>Table_1[[#This Row],[Profit]]+Table_1[[#This Row],[Sales]]</f>
        <v>1881.11</v>
      </c>
      <c r="AJ64" s="17">
        <f>WEEKNUM(Table_1[[#This Row],[Order Date]],1)</f>
        <v>2</v>
      </c>
      <c r="AK64" s="17" t="str">
        <f>TEXT(Table_1[[#This Row],[Order Date]],"mmm yyyy")</f>
        <v>Jan 2015</v>
      </c>
      <c r="AL64" s="17" t="str">
        <f>Table_1[[#This Row],[Monthly sales]]&amp;"  Week "&amp;TEXT(Table_1[[#This Row],[Weekly sales]],"00")</f>
        <v>Jan 2015  Week 02</v>
      </c>
      <c r="AM64" s="17">
        <f>IF(COUNTIF($A$2:A64, A64)=1, 1, 0)</f>
        <v>0</v>
      </c>
      <c r="AN64" s="3">
        <f>COUNTA(A64) - COUNTIF(Table_1[[#This Row],[Unique Customers]], 1)</f>
        <v>1</v>
      </c>
      <c r="AO64" s="17" t="str">
        <f t="shared" si="0"/>
        <v>Repeated</v>
      </c>
      <c r="AP64" s="17" t="str">
        <f>"Q"&amp;_xlfn.CEILING.MATH(MONTH(Table_1[[#This Row],[Monthly sales]])/3,1)</f>
        <v>Q1</v>
      </c>
    </row>
    <row r="65" spans="1:42" ht="14.4" x14ac:dyDescent="0.3">
      <c r="A65" s="2">
        <v>3331</v>
      </c>
      <c r="B65" s="15" t="s">
        <v>229</v>
      </c>
      <c r="C65" s="15" t="s">
        <v>117</v>
      </c>
      <c r="D65" s="6">
        <v>0.09</v>
      </c>
      <c r="E65" s="4">
        <v>5.98</v>
      </c>
      <c r="F65" s="4">
        <v>4.6900000000000004</v>
      </c>
      <c r="G65" s="15" t="s">
        <v>39</v>
      </c>
      <c r="H65" s="15" t="s">
        <v>95</v>
      </c>
      <c r="I65" s="15" t="s">
        <v>49</v>
      </c>
      <c r="J65" s="15" t="s">
        <v>79</v>
      </c>
      <c r="K65" s="15" t="s">
        <v>74</v>
      </c>
      <c r="L65" s="15" t="s">
        <v>230</v>
      </c>
      <c r="M65" s="6">
        <v>0.68</v>
      </c>
      <c r="N65" s="15" t="s">
        <v>33</v>
      </c>
      <c r="O65" s="15" t="s">
        <v>34</v>
      </c>
      <c r="P65" s="15" t="s">
        <v>124</v>
      </c>
      <c r="Q65" s="15" t="s">
        <v>231</v>
      </c>
      <c r="R65" s="2">
        <v>32174</v>
      </c>
      <c r="S65" s="1">
        <v>42009</v>
      </c>
      <c r="T65" s="12">
        <f>EOMONTH(Table_1[[#This Row],[Order Date]],0)</f>
        <v>42035</v>
      </c>
      <c r="U65" s="10">
        <f>EOMONTH(Table_1[[#This Row],[Order Date]],0)</f>
        <v>42035</v>
      </c>
      <c r="V65" s="14">
        <v>42009</v>
      </c>
      <c r="W65" s="1">
        <v>42010</v>
      </c>
      <c r="X65" s="12">
        <v>42010</v>
      </c>
      <c r="Y65" s="10">
        <f>EOMONTH(Table_1[[#This Row],[Ship date]],0)</f>
        <v>42035</v>
      </c>
      <c r="Z65" s="14">
        <v>42010</v>
      </c>
      <c r="AA65" s="4">
        <v>-781.13419999999996</v>
      </c>
      <c r="AB65" s="2">
        <v>11</v>
      </c>
      <c r="AC65" s="4">
        <v>65.849999999999994</v>
      </c>
      <c r="AD65" s="2">
        <v>86283</v>
      </c>
      <c r="AE65" s="4">
        <f>'DataCleaning and Transformation'!$E65-'DataCleaning and Transformation'!$D65</f>
        <v>5.8900000000000006</v>
      </c>
      <c r="AF65" s="15" t="str">
        <f>_xlfn.IFS('DataCleaning and Transformation'!$O65="Central","Chris",'DataCleaning and Transformation'!$O65="East","Erin",'DataCleaning and Transformation'!$O65="South","Sam",'DataCleaning and Transformation'!$O65="West","William")</f>
        <v>Sam</v>
      </c>
      <c r="AG65" s="31">
        <f>Table_1[[#This Row],[Ship date]]-Table_1[[#This Row],[Order Date]]</f>
        <v>1</v>
      </c>
      <c r="AH65" s="22">
        <f>Table_1[[#This Row],[Profit]]/Table_1[[#This Row],[Sales]]</f>
        <v>-11.86232649962035</v>
      </c>
      <c r="AI65" s="23">
        <f>Table_1[[#This Row],[Profit]]+Table_1[[#This Row],[Sales]]</f>
        <v>-715.28419999999994</v>
      </c>
      <c r="AJ65" s="17">
        <f>WEEKNUM(Table_1[[#This Row],[Order Date]],1)</f>
        <v>2</v>
      </c>
      <c r="AK65" s="17" t="str">
        <f>TEXT(Table_1[[#This Row],[Order Date]],"mmm yyyy")</f>
        <v>Jan 2015</v>
      </c>
      <c r="AL65" s="17" t="str">
        <f>Table_1[[#This Row],[Monthly sales]]&amp;"  Week "&amp;TEXT(Table_1[[#This Row],[Weekly sales]],"00")</f>
        <v>Jan 2015  Week 02</v>
      </c>
      <c r="AM65" s="17">
        <f>IF(COUNTIF($A$2:A65, A65)=1, 1, 0)</f>
        <v>1</v>
      </c>
      <c r="AN65" s="3">
        <f>COUNTA(A65) - COUNTIF(Table_1[[#This Row],[Unique Customers]], 1)</f>
        <v>0</v>
      </c>
      <c r="AO65" s="17" t="str">
        <f t="shared" si="0"/>
        <v>Unique</v>
      </c>
      <c r="AP65" s="17" t="str">
        <f>"Q"&amp;_xlfn.CEILING.MATH(MONTH(Table_1[[#This Row],[Monthly sales]])/3,1)</f>
        <v>Q1</v>
      </c>
    </row>
    <row r="66" spans="1:42" ht="14.4" x14ac:dyDescent="0.3">
      <c r="A66" s="2">
        <v>1085</v>
      </c>
      <c r="B66" s="15" t="s">
        <v>232</v>
      </c>
      <c r="C66" s="15" t="s">
        <v>71</v>
      </c>
      <c r="D66" s="6">
        <v>0.05</v>
      </c>
      <c r="E66" s="4">
        <v>7.64</v>
      </c>
      <c r="F66" s="4">
        <v>5.83</v>
      </c>
      <c r="G66" s="15" t="s">
        <v>39</v>
      </c>
      <c r="H66" s="15" t="s">
        <v>72</v>
      </c>
      <c r="I66" s="15" t="s">
        <v>49</v>
      </c>
      <c r="J66" s="15" t="s">
        <v>89</v>
      </c>
      <c r="K66" s="15" t="s">
        <v>51</v>
      </c>
      <c r="L66" s="15" t="s">
        <v>233</v>
      </c>
      <c r="M66" s="6">
        <v>0.36</v>
      </c>
      <c r="N66" s="15" t="s">
        <v>33</v>
      </c>
      <c r="O66" s="15" t="s">
        <v>112</v>
      </c>
      <c r="P66" s="15" t="s">
        <v>113</v>
      </c>
      <c r="Q66" s="15" t="s">
        <v>234</v>
      </c>
      <c r="R66" s="2">
        <v>11729</v>
      </c>
      <c r="S66" s="1">
        <v>42009</v>
      </c>
      <c r="T66" s="12">
        <f>EOMONTH(Table_1[[#This Row],[Order Date]],0)</f>
        <v>42035</v>
      </c>
      <c r="U66" s="10">
        <f>EOMONTH(Table_1[[#This Row],[Order Date]],0)</f>
        <v>42035</v>
      </c>
      <c r="V66" s="14">
        <v>42009</v>
      </c>
      <c r="W66" s="1">
        <v>42010</v>
      </c>
      <c r="X66" s="12">
        <v>42010</v>
      </c>
      <c r="Y66" s="10">
        <f>EOMONTH(Table_1[[#This Row],[Ship date]],0)</f>
        <v>42035</v>
      </c>
      <c r="Z66" s="14">
        <v>42010</v>
      </c>
      <c r="AA66" s="4">
        <v>-40.275199999999998</v>
      </c>
      <c r="AB66" s="2">
        <v>6</v>
      </c>
      <c r="AC66" s="4">
        <v>47.18</v>
      </c>
      <c r="AD66" s="2">
        <v>86122</v>
      </c>
      <c r="AE66" s="4">
        <f>'DataCleaning and Transformation'!$E66-'DataCleaning and Transformation'!$D66</f>
        <v>7.59</v>
      </c>
      <c r="AF66" s="15" t="str">
        <f>_xlfn.IFS('DataCleaning and Transformation'!$O66="Central","Chris",'DataCleaning and Transformation'!$O66="East","Erin",'DataCleaning and Transformation'!$O66="South","Sam",'DataCleaning and Transformation'!$O66="West","William")</f>
        <v>Erin</v>
      </c>
      <c r="AG66" s="31">
        <f>Table_1[[#This Row],[Ship date]]-Table_1[[#This Row],[Order Date]]</f>
        <v>1</v>
      </c>
      <c r="AH66" s="22">
        <f>Table_1[[#This Row],[Profit]]/Table_1[[#This Row],[Sales]]</f>
        <v>-0.85364985163204743</v>
      </c>
      <c r="AI66" s="23">
        <f>Table_1[[#This Row],[Profit]]+Table_1[[#This Row],[Sales]]</f>
        <v>6.9048000000000016</v>
      </c>
      <c r="AJ66" s="17">
        <f>WEEKNUM(Table_1[[#This Row],[Order Date]],1)</f>
        <v>2</v>
      </c>
      <c r="AK66" s="17" t="str">
        <f>TEXT(Table_1[[#This Row],[Order Date]],"mmm yyyy")</f>
        <v>Jan 2015</v>
      </c>
      <c r="AL66" s="17" t="str">
        <f>Table_1[[#This Row],[Monthly sales]]&amp;"  Week "&amp;TEXT(Table_1[[#This Row],[Weekly sales]],"00")</f>
        <v>Jan 2015  Week 02</v>
      </c>
      <c r="AM66" s="17">
        <f>IF(COUNTIF($A$2:A66, A66)=1, 1, 0)</f>
        <v>1</v>
      </c>
      <c r="AN66" s="3">
        <f>COUNTA(A66) - COUNTIF(Table_1[[#This Row],[Unique Customers]], 1)</f>
        <v>0</v>
      </c>
      <c r="AO66" s="17" t="str">
        <f t="shared" ref="AO66:AO129" si="1">IF(AD66=AD65, "Repeated", "Unique")</f>
        <v>Unique</v>
      </c>
      <c r="AP66" s="17" t="str">
        <f>"Q"&amp;_xlfn.CEILING.MATH(MONTH(Table_1[[#This Row],[Monthly sales]])/3,1)</f>
        <v>Q1</v>
      </c>
    </row>
    <row r="67" spans="1:42" ht="14.4" x14ac:dyDescent="0.3">
      <c r="A67" s="2">
        <v>2151</v>
      </c>
      <c r="B67" s="15" t="s">
        <v>235</v>
      </c>
      <c r="C67" s="15" t="s">
        <v>71</v>
      </c>
      <c r="D67" s="6">
        <v>0.08</v>
      </c>
      <c r="E67" s="4">
        <v>243.98</v>
      </c>
      <c r="F67" s="4">
        <v>43.32</v>
      </c>
      <c r="G67" s="15" t="s">
        <v>27</v>
      </c>
      <c r="H67" s="15" t="s">
        <v>95</v>
      </c>
      <c r="I67" s="15" t="s">
        <v>29</v>
      </c>
      <c r="J67" s="15" t="s">
        <v>110</v>
      </c>
      <c r="K67" s="15" t="s">
        <v>58</v>
      </c>
      <c r="L67" s="15" t="s">
        <v>236</v>
      </c>
      <c r="M67" s="6">
        <v>0.55000000000000004</v>
      </c>
      <c r="N67" s="15" t="s">
        <v>33</v>
      </c>
      <c r="O67" s="15" t="s">
        <v>53</v>
      </c>
      <c r="P67" s="15" t="s">
        <v>214</v>
      </c>
      <c r="Q67" s="15" t="s">
        <v>237</v>
      </c>
      <c r="R67" s="2">
        <v>52001</v>
      </c>
      <c r="S67" s="1">
        <v>42009</v>
      </c>
      <c r="T67" s="12">
        <f>EOMONTH(Table_1[[#This Row],[Order Date]],0)</f>
        <v>42035</v>
      </c>
      <c r="U67" s="10">
        <f>EOMONTH(Table_1[[#This Row],[Order Date]],0)</f>
        <v>42035</v>
      </c>
      <c r="V67" s="14">
        <v>42009</v>
      </c>
      <c r="W67" s="1">
        <v>42010</v>
      </c>
      <c r="X67" s="12">
        <v>42010</v>
      </c>
      <c r="Y67" s="10">
        <f>EOMONTH(Table_1[[#This Row],[Ship date]],0)</f>
        <v>42035</v>
      </c>
      <c r="Z67" s="14">
        <v>42010</v>
      </c>
      <c r="AA67" s="4">
        <v>-162.8244</v>
      </c>
      <c r="AB67" s="2">
        <v>1</v>
      </c>
      <c r="AC67" s="4">
        <v>248.84</v>
      </c>
      <c r="AD67" s="2">
        <v>90404</v>
      </c>
      <c r="AE67" s="4">
        <f>'DataCleaning and Transformation'!$E67-'DataCleaning and Transformation'!$D67</f>
        <v>243.89999999999998</v>
      </c>
      <c r="AF67" s="15" t="str">
        <f>_xlfn.IFS('DataCleaning and Transformation'!$O67="Central","Chris",'DataCleaning and Transformation'!$O67="East","Erin",'DataCleaning and Transformation'!$O67="South","Sam",'DataCleaning and Transformation'!$O67="West","William")</f>
        <v>Chris</v>
      </c>
      <c r="AG67" s="31">
        <f>Table_1[[#This Row],[Ship date]]-Table_1[[#This Row],[Order Date]]</f>
        <v>1</v>
      </c>
      <c r="AH67" s="22">
        <f>Table_1[[#This Row],[Profit]]/Table_1[[#This Row],[Sales]]</f>
        <v>-0.65433370840700855</v>
      </c>
      <c r="AI67" s="23">
        <f>Table_1[[#This Row],[Profit]]+Table_1[[#This Row],[Sales]]</f>
        <v>86.015600000000006</v>
      </c>
      <c r="AJ67" s="17">
        <f>WEEKNUM(Table_1[[#This Row],[Order Date]],1)</f>
        <v>2</v>
      </c>
      <c r="AK67" s="17" t="str">
        <f>TEXT(Table_1[[#This Row],[Order Date]],"mmm yyyy")</f>
        <v>Jan 2015</v>
      </c>
      <c r="AL67" s="17" t="str">
        <f>Table_1[[#This Row],[Monthly sales]]&amp;"  Week "&amp;TEXT(Table_1[[#This Row],[Weekly sales]],"00")</f>
        <v>Jan 2015  Week 02</v>
      </c>
      <c r="AM67" s="17">
        <f>IF(COUNTIF($A$2:A67, A67)=1, 1, 0)</f>
        <v>1</v>
      </c>
      <c r="AN67" s="3">
        <f>COUNTA(A67) - COUNTIF(Table_1[[#This Row],[Unique Customers]], 1)</f>
        <v>0</v>
      </c>
      <c r="AO67" s="17" t="str">
        <f t="shared" si="1"/>
        <v>Unique</v>
      </c>
      <c r="AP67" s="17" t="str">
        <f>"Q"&amp;_xlfn.CEILING.MATH(MONTH(Table_1[[#This Row],[Monthly sales]])/3,1)</f>
        <v>Q1</v>
      </c>
    </row>
    <row r="68" spans="1:42" ht="14.4" x14ac:dyDescent="0.3">
      <c r="A68" s="2">
        <v>1793</v>
      </c>
      <c r="B68" s="15" t="s">
        <v>238</v>
      </c>
      <c r="C68" s="15" t="s">
        <v>26</v>
      </c>
      <c r="D68" s="6">
        <v>0.04</v>
      </c>
      <c r="E68" s="4">
        <v>880.98</v>
      </c>
      <c r="F68" s="4">
        <v>44.55</v>
      </c>
      <c r="G68" s="15" t="s">
        <v>27</v>
      </c>
      <c r="H68" s="15" t="s">
        <v>72</v>
      </c>
      <c r="I68" s="15" t="s">
        <v>29</v>
      </c>
      <c r="J68" s="15" t="s">
        <v>118</v>
      </c>
      <c r="K68" s="15" t="s">
        <v>31</v>
      </c>
      <c r="L68" s="15" t="s">
        <v>239</v>
      </c>
      <c r="M68" s="6">
        <v>0.62</v>
      </c>
      <c r="N68" s="15" t="s">
        <v>33</v>
      </c>
      <c r="O68" s="15" t="s">
        <v>53</v>
      </c>
      <c r="P68" s="15" t="s">
        <v>104</v>
      </c>
      <c r="Q68" s="15" t="s">
        <v>240</v>
      </c>
      <c r="R68" s="2">
        <v>61401</v>
      </c>
      <c r="S68" s="1">
        <v>42010</v>
      </c>
      <c r="T68" s="12">
        <f>EOMONTH(Table_1[[#This Row],[Order Date]],0)</f>
        <v>42035</v>
      </c>
      <c r="U68" s="10">
        <f>EOMONTH(Table_1[[#This Row],[Order Date]],0)</f>
        <v>42035</v>
      </c>
      <c r="V68" s="14">
        <v>42010</v>
      </c>
      <c r="W68" s="1">
        <v>42011</v>
      </c>
      <c r="X68" s="12">
        <v>42011</v>
      </c>
      <c r="Y68" s="10">
        <f>EOMONTH(Table_1[[#This Row],[Ship date]],0)</f>
        <v>42035</v>
      </c>
      <c r="Z68" s="14">
        <v>42011</v>
      </c>
      <c r="AA68" s="4">
        <v>-13706.464</v>
      </c>
      <c r="AB68" s="2">
        <v>8</v>
      </c>
      <c r="AC68" s="4">
        <v>6968.9</v>
      </c>
      <c r="AD68" s="2">
        <v>87853</v>
      </c>
      <c r="AE68" s="4">
        <f>'DataCleaning and Transformation'!$E68-'DataCleaning and Transformation'!$D68</f>
        <v>880.94</v>
      </c>
      <c r="AF68" s="15" t="str">
        <f>_xlfn.IFS('DataCleaning and Transformation'!$O68="Central","Chris",'DataCleaning and Transformation'!$O68="East","Erin",'DataCleaning and Transformation'!$O68="South","Sam",'DataCleaning and Transformation'!$O68="West","William")</f>
        <v>Chris</v>
      </c>
      <c r="AG68" s="31">
        <f>Table_1[[#This Row],[Ship date]]-Table_1[[#This Row],[Order Date]]</f>
        <v>1</v>
      </c>
      <c r="AH68" s="22">
        <f>Table_1[[#This Row],[Profit]]/Table_1[[#This Row],[Sales]]</f>
        <v>-1.9668045172121857</v>
      </c>
      <c r="AI68" s="23">
        <f>Table_1[[#This Row],[Profit]]+Table_1[[#This Row],[Sales]]</f>
        <v>-6737.5640000000003</v>
      </c>
      <c r="AJ68" s="17">
        <f>WEEKNUM(Table_1[[#This Row],[Order Date]],1)</f>
        <v>2</v>
      </c>
      <c r="AK68" s="17" t="str">
        <f>TEXT(Table_1[[#This Row],[Order Date]],"mmm yyyy")</f>
        <v>Jan 2015</v>
      </c>
      <c r="AL68" s="17" t="str">
        <f>Table_1[[#This Row],[Monthly sales]]&amp;"  Week "&amp;TEXT(Table_1[[#This Row],[Weekly sales]],"00")</f>
        <v>Jan 2015  Week 02</v>
      </c>
      <c r="AM68" s="17">
        <f>IF(COUNTIF($A$2:A68, A68)=1, 1, 0)</f>
        <v>1</v>
      </c>
      <c r="AN68" s="3">
        <f>COUNTA(A68) - COUNTIF(Table_1[[#This Row],[Unique Customers]], 1)</f>
        <v>0</v>
      </c>
      <c r="AO68" s="17" t="str">
        <f t="shared" si="1"/>
        <v>Unique</v>
      </c>
      <c r="AP68" s="17" t="str">
        <f>"Q"&amp;_xlfn.CEILING.MATH(MONTH(Table_1[[#This Row],[Monthly sales]])/3,1)</f>
        <v>Q1</v>
      </c>
    </row>
    <row r="69" spans="1:42" ht="14.4" x14ac:dyDescent="0.3">
      <c r="A69" s="2">
        <v>2418</v>
      </c>
      <c r="B69" s="15" t="s">
        <v>241</v>
      </c>
      <c r="C69" s="15" t="s">
        <v>26</v>
      </c>
      <c r="D69" s="6">
        <v>0.03</v>
      </c>
      <c r="E69" s="4">
        <v>2.1</v>
      </c>
      <c r="F69" s="4">
        <v>0.7</v>
      </c>
      <c r="G69" s="15" t="s">
        <v>39</v>
      </c>
      <c r="H69" s="15" t="s">
        <v>40</v>
      </c>
      <c r="I69" s="15" t="s">
        <v>49</v>
      </c>
      <c r="J69" s="15" t="s">
        <v>50</v>
      </c>
      <c r="K69" s="15" t="s">
        <v>51</v>
      </c>
      <c r="L69" s="15" t="s">
        <v>242</v>
      </c>
      <c r="M69" s="6">
        <v>0.56999999999999995</v>
      </c>
      <c r="N69" s="15" t="s">
        <v>33</v>
      </c>
      <c r="O69" s="15" t="s">
        <v>34</v>
      </c>
      <c r="P69" s="15" t="s">
        <v>243</v>
      </c>
      <c r="Q69" s="15" t="s">
        <v>244</v>
      </c>
      <c r="R69" s="2">
        <v>23805</v>
      </c>
      <c r="S69" s="1">
        <v>42010</v>
      </c>
      <c r="T69" s="12">
        <f>EOMONTH(Table_1[[#This Row],[Order Date]],0)</f>
        <v>42035</v>
      </c>
      <c r="U69" s="10">
        <f>EOMONTH(Table_1[[#This Row],[Order Date]],0)</f>
        <v>42035</v>
      </c>
      <c r="V69" s="14">
        <v>42010</v>
      </c>
      <c r="W69" s="1">
        <v>42011</v>
      </c>
      <c r="X69" s="12">
        <v>42011</v>
      </c>
      <c r="Y69" s="10">
        <f>EOMONTH(Table_1[[#This Row],[Ship date]],0)</f>
        <v>42035</v>
      </c>
      <c r="Z69" s="14">
        <v>42011</v>
      </c>
      <c r="AA69" s="4">
        <v>-1473.9059999999999</v>
      </c>
      <c r="AB69" s="2">
        <v>4</v>
      </c>
      <c r="AC69" s="4">
        <v>8.7200000000000006</v>
      </c>
      <c r="AD69" s="2">
        <v>86750</v>
      </c>
      <c r="AE69" s="4">
        <f>'DataCleaning and Transformation'!$E69-'DataCleaning and Transformation'!$D69</f>
        <v>2.0700000000000003</v>
      </c>
      <c r="AF69" s="15" t="str">
        <f>_xlfn.IFS('DataCleaning and Transformation'!$O69="Central","Chris",'DataCleaning and Transformation'!$O69="East","Erin",'DataCleaning and Transformation'!$O69="South","Sam",'DataCleaning and Transformation'!$O69="West","William")</f>
        <v>Sam</v>
      </c>
      <c r="AG69" s="31">
        <f>Table_1[[#This Row],[Ship date]]-Table_1[[#This Row],[Order Date]]</f>
        <v>1</v>
      </c>
      <c r="AH69" s="22">
        <f>Table_1[[#This Row],[Profit]]/Table_1[[#This Row],[Sales]]</f>
        <v>-169.02591743119265</v>
      </c>
      <c r="AI69" s="23">
        <f>Table_1[[#This Row],[Profit]]+Table_1[[#This Row],[Sales]]</f>
        <v>-1465.1859999999999</v>
      </c>
      <c r="AJ69" s="17">
        <f>WEEKNUM(Table_1[[#This Row],[Order Date]],1)</f>
        <v>2</v>
      </c>
      <c r="AK69" s="17" t="str">
        <f>TEXT(Table_1[[#This Row],[Order Date]],"mmm yyyy")</f>
        <v>Jan 2015</v>
      </c>
      <c r="AL69" s="17" t="str">
        <f>Table_1[[#This Row],[Monthly sales]]&amp;"  Week "&amp;TEXT(Table_1[[#This Row],[Weekly sales]],"00")</f>
        <v>Jan 2015  Week 02</v>
      </c>
      <c r="AM69" s="17">
        <f>IF(COUNTIF($A$2:A69, A69)=1, 1, 0)</f>
        <v>1</v>
      </c>
      <c r="AN69" s="3">
        <f>COUNTA(A69) - COUNTIF(Table_1[[#This Row],[Unique Customers]], 1)</f>
        <v>0</v>
      </c>
      <c r="AO69" s="17" t="str">
        <f t="shared" si="1"/>
        <v>Unique</v>
      </c>
      <c r="AP69" s="17" t="str">
        <f>"Q"&amp;_xlfn.CEILING.MATH(MONTH(Table_1[[#This Row],[Monthly sales]])/3,1)</f>
        <v>Q1</v>
      </c>
    </row>
    <row r="70" spans="1:42" ht="14.4" x14ac:dyDescent="0.3">
      <c r="A70" s="2">
        <v>1782</v>
      </c>
      <c r="B70" s="15" t="s">
        <v>245</v>
      </c>
      <c r="C70" s="15" t="s">
        <v>38</v>
      </c>
      <c r="D70" s="6">
        <v>0.03</v>
      </c>
      <c r="E70" s="4">
        <v>3.28</v>
      </c>
      <c r="F70" s="4">
        <v>3.97</v>
      </c>
      <c r="G70" s="15" t="s">
        <v>39</v>
      </c>
      <c r="H70" s="15" t="s">
        <v>72</v>
      </c>
      <c r="I70" s="15" t="s">
        <v>49</v>
      </c>
      <c r="J70" s="15" t="s">
        <v>50</v>
      </c>
      <c r="K70" s="15" t="s">
        <v>51</v>
      </c>
      <c r="L70" s="15" t="s">
        <v>246</v>
      </c>
      <c r="M70" s="6">
        <v>0.56000000000000005</v>
      </c>
      <c r="N70" s="15" t="s">
        <v>33</v>
      </c>
      <c r="O70" s="15" t="s">
        <v>60</v>
      </c>
      <c r="P70" s="15" t="s">
        <v>91</v>
      </c>
      <c r="Q70" s="15" t="s">
        <v>247</v>
      </c>
      <c r="R70" s="2">
        <v>92672</v>
      </c>
      <c r="S70" s="1">
        <v>42010</v>
      </c>
      <c r="T70" s="12">
        <f>EOMONTH(Table_1[[#This Row],[Order Date]],0)</f>
        <v>42035</v>
      </c>
      <c r="U70" s="10">
        <f>EOMONTH(Table_1[[#This Row],[Order Date]],0)</f>
        <v>42035</v>
      </c>
      <c r="V70" s="14">
        <v>42010</v>
      </c>
      <c r="W70" s="1">
        <v>42012</v>
      </c>
      <c r="X70" s="12">
        <v>42012</v>
      </c>
      <c r="Y70" s="10">
        <f>EOMONTH(Table_1[[#This Row],[Ship date]],0)</f>
        <v>42035</v>
      </c>
      <c r="Z70" s="14">
        <v>42012</v>
      </c>
      <c r="AA70" s="4">
        <v>-90.755600000000001</v>
      </c>
      <c r="AB70" s="2">
        <v>7</v>
      </c>
      <c r="AC70" s="4">
        <v>24.57</v>
      </c>
      <c r="AD70" s="2">
        <v>89856</v>
      </c>
      <c r="AE70" s="4">
        <f>'DataCleaning and Transformation'!$E70-'DataCleaning and Transformation'!$D70</f>
        <v>3.25</v>
      </c>
      <c r="AF70" s="15" t="str">
        <f>_xlfn.IFS('DataCleaning and Transformation'!$O70="Central","Chris",'DataCleaning and Transformation'!$O70="East","Erin",'DataCleaning and Transformation'!$O70="South","Sam",'DataCleaning and Transformation'!$O70="West","William")</f>
        <v>William</v>
      </c>
      <c r="AG70" s="31">
        <f>Table_1[[#This Row],[Ship date]]-Table_1[[#This Row],[Order Date]]</f>
        <v>2</v>
      </c>
      <c r="AH70" s="22">
        <f>Table_1[[#This Row],[Profit]]/Table_1[[#This Row],[Sales]]</f>
        <v>-3.6937566137566136</v>
      </c>
      <c r="AI70" s="23">
        <f>Table_1[[#This Row],[Profit]]+Table_1[[#This Row],[Sales]]</f>
        <v>-66.185599999999994</v>
      </c>
      <c r="AJ70" s="17">
        <f>WEEKNUM(Table_1[[#This Row],[Order Date]],1)</f>
        <v>2</v>
      </c>
      <c r="AK70" s="17" t="str">
        <f>TEXT(Table_1[[#This Row],[Order Date]],"mmm yyyy")</f>
        <v>Jan 2015</v>
      </c>
      <c r="AL70" s="17" t="str">
        <f>Table_1[[#This Row],[Monthly sales]]&amp;"  Week "&amp;TEXT(Table_1[[#This Row],[Weekly sales]],"00")</f>
        <v>Jan 2015  Week 02</v>
      </c>
      <c r="AM70" s="17">
        <f>IF(COUNTIF($A$2:A70, A70)=1, 1, 0)</f>
        <v>1</v>
      </c>
      <c r="AN70" s="3">
        <f>COUNTA(A70) - COUNTIF(Table_1[[#This Row],[Unique Customers]], 1)</f>
        <v>0</v>
      </c>
      <c r="AO70" s="17" t="str">
        <f t="shared" si="1"/>
        <v>Unique</v>
      </c>
      <c r="AP70" s="17" t="str">
        <f>"Q"&amp;_xlfn.CEILING.MATH(MONTH(Table_1[[#This Row],[Monthly sales]])/3,1)</f>
        <v>Q1</v>
      </c>
    </row>
    <row r="71" spans="1:42" ht="14.4" x14ac:dyDescent="0.3">
      <c r="A71" s="2">
        <v>783</v>
      </c>
      <c r="B71" s="15" t="s">
        <v>248</v>
      </c>
      <c r="C71" s="15" t="s">
        <v>48</v>
      </c>
      <c r="D71" s="6">
        <v>0.02</v>
      </c>
      <c r="E71" s="4">
        <v>100.98</v>
      </c>
      <c r="F71" s="4">
        <v>35.840000000000003</v>
      </c>
      <c r="G71" s="15" t="s">
        <v>27</v>
      </c>
      <c r="H71" s="15" t="s">
        <v>28</v>
      </c>
      <c r="I71" s="15" t="s">
        <v>29</v>
      </c>
      <c r="J71" s="15" t="s">
        <v>118</v>
      </c>
      <c r="K71" s="15" t="s">
        <v>31</v>
      </c>
      <c r="L71" s="15" t="s">
        <v>119</v>
      </c>
      <c r="M71" s="6">
        <v>0.62</v>
      </c>
      <c r="N71" s="15" t="s">
        <v>33</v>
      </c>
      <c r="O71" s="15" t="s">
        <v>112</v>
      </c>
      <c r="P71" s="15" t="s">
        <v>249</v>
      </c>
      <c r="Q71" s="15" t="s">
        <v>250</v>
      </c>
      <c r="R71" s="2">
        <v>6010</v>
      </c>
      <c r="S71" s="1">
        <v>42010</v>
      </c>
      <c r="T71" s="12">
        <f>EOMONTH(Table_1[[#This Row],[Order Date]],0)</f>
        <v>42035</v>
      </c>
      <c r="U71" s="10">
        <f>EOMONTH(Table_1[[#This Row],[Order Date]],0)</f>
        <v>42035</v>
      </c>
      <c r="V71" s="14">
        <v>42010</v>
      </c>
      <c r="W71" s="1">
        <v>42010</v>
      </c>
      <c r="X71" s="12">
        <v>42010</v>
      </c>
      <c r="Y71" s="10">
        <f>EOMONTH(Table_1[[#This Row],[Ship date]],0)</f>
        <v>42035</v>
      </c>
      <c r="Z71" s="14">
        <v>42010</v>
      </c>
      <c r="AA71" s="4">
        <v>-134.91200000000001</v>
      </c>
      <c r="AB71" s="2">
        <v>6</v>
      </c>
      <c r="AC71" s="4">
        <v>614.99</v>
      </c>
      <c r="AD71" s="2">
        <v>90961</v>
      </c>
      <c r="AE71" s="4">
        <f>'DataCleaning and Transformation'!$E71-'DataCleaning and Transformation'!$D71</f>
        <v>100.96000000000001</v>
      </c>
      <c r="AF71" s="15" t="str">
        <f>_xlfn.IFS('DataCleaning and Transformation'!$O71="Central","Chris",'DataCleaning and Transformation'!$O71="East","Erin",'DataCleaning and Transformation'!$O71="South","Sam",'DataCleaning and Transformation'!$O71="West","William")</f>
        <v>Erin</v>
      </c>
      <c r="AG71" s="31">
        <f>Table_1[[#This Row],[Ship date]]-Table_1[[#This Row],[Order Date]]</f>
        <v>0</v>
      </c>
      <c r="AH71" s="22">
        <f>Table_1[[#This Row],[Profit]]/Table_1[[#This Row],[Sales]]</f>
        <v>-0.2193726727263858</v>
      </c>
      <c r="AI71" s="23">
        <f>Table_1[[#This Row],[Profit]]+Table_1[[#This Row],[Sales]]</f>
        <v>480.07799999999997</v>
      </c>
      <c r="AJ71" s="17">
        <f>WEEKNUM(Table_1[[#This Row],[Order Date]],1)</f>
        <v>2</v>
      </c>
      <c r="AK71" s="17" t="str">
        <f>TEXT(Table_1[[#This Row],[Order Date]],"mmm yyyy")</f>
        <v>Jan 2015</v>
      </c>
      <c r="AL71" s="17" t="str">
        <f>Table_1[[#This Row],[Monthly sales]]&amp;"  Week "&amp;TEXT(Table_1[[#This Row],[Weekly sales]],"00")</f>
        <v>Jan 2015  Week 02</v>
      </c>
      <c r="AM71" s="17">
        <f>IF(COUNTIF($A$2:A71, A71)=1, 1, 0)</f>
        <v>1</v>
      </c>
      <c r="AN71" s="3">
        <f>COUNTA(A71) - COUNTIF(Table_1[[#This Row],[Unique Customers]], 1)</f>
        <v>0</v>
      </c>
      <c r="AO71" s="17" t="str">
        <f t="shared" si="1"/>
        <v>Unique</v>
      </c>
      <c r="AP71" s="17" t="str">
        <f>"Q"&amp;_xlfn.CEILING.MATH(MONTH(Table_1[[#This Row],[Monthly sales]])/3,1)</f>
        <v>Q1</v>
      </c>
    </row>
    <row r="72" spans="1:42" ht="14.4" x14ac:dyDescent="0.3">
      <c r="A72" s="2">
        <v>1828</v>
      </c>
      <c r="B72" s="15" t="s">
        <v>251</v>
      </c>
      <c r="C72" s="15" t="s">
        <v>48</v>
      </c>
      <c r="D72" s="6">
        <v>0.05</v>
      </c>
      <c r="E72" s="4">
        <v>7.1</v>
      </c>
      <c r="F72" s="4">
        <v>6.05</v>
      </c>
      <c r="G72" s="15" t="s">
        <v>39</v>
      </c>
      <c r="H72" s="15" t="s">
        <v>95</v>
      </c>
      <c r="I72" s="15" t="s">
        <v>49</v>
      </c>
      <c r="J72" s="15" t="s">
        <v>73</v>
      </c>
      <c r="K72" s="15" t="s">
        <v>74</v>
      </c>
      <c r="L72" s="15" t="s">
        <v>252</v>
      </c>
      <c r="M72" s="6">
        <v>0.39</v>
      </c>
      <c r="N72" s="15" t="s">
        <v>33</v>
      </c>
      <c r="O72" s="15" t="s">
        <v>53</v>
      </c>
      <c r="P72" s="15" t="s">
        <v>214</v>
      </c>
      <c r="Q72" s="15" t="s">
        <v>253</v>
      </c>
      <c r="R72" s="2">
        <v>50613</v>
      </c>
      <c r="S72" s="1">
        <v>42010</v>
      </c>
      <c r="T72" s="12">
        <f>EOMONTH(Table_1[[#This Row],[Order Date]],0)</f>
        <v>42035</v>
      </c>
      <c r="U72" s="10">
        <f>EOMONTH(Table_1[[#This Row],[Order Date]],0)</f>
        <v>42035</v>
      </c>
      <c r="V72" s="14">
        <v>42010</v>
      </c>
      <c r="W72" s="1">
        <v>42010</v>
      </c>
      <c r="X72" s="12">
        <v>42010</v>
      </c>
      <c r="Y72" s="10">
        <f>EOMONTH(Table_1[[#This Row],[Ship date]],0)</f>
        <v>42035</v>
      </c>
      <c r="Z72" s="14">
        <v>42010</v>
      </c>
      <c r="AA72" s="4">
        <v>-101.246</v>
      </c>
      <c r="AB72" s="2">
        <v>14</v>
      </c>
      <c r="AC72" s="4">
        <v>100.99</v>
      </c>
      <c r="AD72" s="2">
        <v>86960</v>
      </c>
      <c r="AE72" s="4">
        <f>'DataCleaning and Transformation'!$E72-'DataCleaning and Transformation'!$D72</f>
        <v>7.05</v>
      </c>
      <c r="AF72" s="15" t="str">
        <f>_xlfn.IFS('DataCleaning and Transformation'!$O72="Central","Chris",'DataCleaning and Transformation'!$O72="East","Erin",'DataCleaning and Transformation'!$O72="South","Sam",'DataCleaning and Transformation'!$O72="West","William")</f>
        <v>Chris</v>
      </c>
      <c r="AG72" s="31">
        <f>Table_1[[#This Row],[Ship date]]-Table_1[[#This Row],[Order Date]]</f>
        <v>0</v>
      </c>
      <c r="AH72" s="22">
        <f>Table_1[[#This Row],[Profit]]/Table_1[[#This Row],[Sales]]</f>
        <v>-1.0025349044459848</v>
      </c>
      <c r="AI72" s="23">
        <f>Table_1[[#This Row],[Profit]]+Table_1[[#This Row],[Sales]]</f>
        <v>-0.25600000000000023</v>
      </c>
      <c r="AJ72" s="17">
        <f>WEEKNUM(Table_1[[#This Row],[Order Date]],1)</f>
        <v>2</v>
      </c>
      <c r="AK72" s="17" t="str">
        <f>TEXT(Table_1[[#This Row],[Order Date]],"mmm yyyy")</f>
        <v>Jan 2015</v>
      </c>
      <c r="AL72" s="17" t="str">
        <f>Table_1[[#This Row],[Monthly sales]]&amp;"  Week "&amp;TEXT(Table_1[[#This Row],[Weekly sales]],"00")</f>
        <v>Jan 2015  Week 02</v>
      </c>
      <c r="AM72" s="17">
        <f>IF(COUNTIF($A$2:A72, A72)=1, 1, 0)</f>
        <v>1</v>
      </c>
      <c r="AN72" s="3">
        <f>COUNTA(A72) - COUNTIF(Table_1[[#This Row],[Unique Customers]], 1)</f>
        <v>0</v>
      </c>
      <c r="AO72" s="17" t="str">
        <f t="shared" si="1"/>
        <v>Unique</v>
      </c>
      <c r="AP72" s="17" t="str">
        <f>"Q"&amp;_xlfn.CEILING.MATH(MONTH(Table_1[[#This Row],[Monthly sales]])/3,1)</f>
        <v>Q1</v>
      </c>
    </row>
    <row r="73" spans="1:42" ht="14.4" x14ac:dyDescent="0.3">
      <c r="A73" s="2">
        <v>1828</v>
      </c>
      <c r="B73" s="15" t="s">
        <v>251</v>
      </c>
      <c r="C73" s="15" t="s">
        <v>48</v>
      </c>
      <c r="D73" s="6">
        <v>0.04</v>
      </c>
      <c r="E73" s="4">
        <v>20.95</v>
      </c>
      <c r="F73" s="4">
        <v>4</v>
      </c>
      <c r="G73" s="15" t="s">
        <v>39</v>
      </c>
      <c r="H73" s="15" t="s">
        <v>95</v>
      </c>
      <c r="I73" s="15" t="s">
        <v>41</v>
      </c>
      <c r="J73" s="15" t="s">
        <v>42</v>
      </c>
      <c r="K73" s="15" t="s">
        <v>74</v>
      </c>
      <c r="L73" s="15" t="s">
        <v>254</v>
      </c>
      <c r="M73" s="6">
        <v>0.6</v>
      </c>
      <c r="N73" s="15" t="s">
        <v>33</v>
      </c>
      <c r="O73" s="15" t="s">
        <v>53</v>
      </c>
      <c r="P73" s="15" t="s">
        <v>214</v>
      </c>
      <c r="Q73" s="15" t="s">
        <v>253</v>
      </c>
      <c r="R73" s="2">
        <v>50613</v>
      </c>
      <c r="S73" s="1">
        <v>42010</v>
      </c>
      <c r="T73" s="12">
        <f>EOMONTH(Table_1[[#This Row],[Order Date]],0)</f>
        <v>42035</v>
      </c>
      <c r="U73" s="10">
        <f>EOMONTH(Table_1[[#This Row],[Order Date]],0)</f>
        <v>42035</v>
      </c>
      <c r="V73" s="14">
        <v>42010</v>
      </c>
      <c r="W73" s="1">
        <v>42015</v>
      </c>
      <c r="X73" s="12">
        <v>42015</v>
      </c>
      <c r="Y73" s="10">
        <f>EOMONTH(Table_1[[#This Row],[Ship date]],0)</f>
        <v>42035</v>
      </c>
      <c r="Z73" s="14">
        <v>42015</v>
      </c>
      <c r="AA73" s="4">
        <v>-1.88</v>
      </c>
      <c r="AB73" s="2">
        <v>7</v>
      </c>
      <c r="AC73" s="4">
        <v>142.06</v>
      </c>
      <c r="AD73" s="2">
        <v>86960</v>
      </c>
      <c r="AE73" s="4">
        <f>'DataCleaning and Transformation'!$E73-'DataCleaning and Transformation'!$D73</f>
        <v>20.91</v>
      </c>
      <c r="AF73" s="15" t="str">
        <f>_xlfn.IFS('DataCleaning and Transformation'!$O73="Central","Chris",'DataCleaning and Transformation'!$O73="East","Erin",'DataCleaning and Transformation'!$O73="South","Sam",'DataCleaning and Transformation'!$O73="West","William")</f>
        <v>Chris</v>
      </c>
      <c r="AG73" s="31">
        <f>Table_1[[#This Row],[Ship date]]-Table_1[[#This Row],[Order Date]]</f>
        <v>5</v>
      </c>
      <c r="AH73" s="22">
        <f>Table_1[[#This Row],[Profit]]/Table_1[[#This Row],[Sales]]</f>
        <v>-1.3233844854286921E-2</v>
      </c>
      <c r="AI73" s="23">
        <f>Table_1[[#This Row],[Profit]]+Table_1[[#This Row],[Sales]]</f>
        <v>140.18</v>
      </c>
      <c r="AJ73" s="17">
        <f>WEEKNUM(Table_1[[#This Row],[Order Date]],1)</f>
        <v>2</v>
      </c>
      <c r="AK73" s="17" t="str">
        <f>TEXT(Table_1[[#This Row],[Order Date]],"mmm yyyy")</f>
        <v>Jan 2015</v>
      </c>
      <c r="AL73" s="17" t="str">
        <f>Table_1[[#This Row],[Monthly sales]]&amp;"  Week "&amp;TEXT(Table_1[[#This Row],[Weekly sales]],"00")</f>
        <v>Jan 2015  Week 02</v>
      </c>
      <c r="AM73" s="17">
        <f>IF(COUNTIF($A$2:A73, A73)=1, 1, 0)</f>
        <v>0</v>
      </c>
      <c r="AN73" s="3">
        <f>COUNTA(A73) - COUNTIF(Table_1[[#This Row],[Unique Customers]], 1)</f>
        <v>1</v>
      </c>
      <c r="AO73" s="17" t="str">
        <f t="shared" si="1"/>
        <v>Repeated</v>
      </c>
      <c r="AP73" s="17" t="str">
        <f>"Q"&amp;_xlfn.CEILING.MATH(MONTH(Table_1[[#This Row],[Monthly sales]])/3,1)</f>
        <v>Q1</v>
      </c>
    </row>
    <row r="74" spans="1:42" ht="14.4" x14ac:dyDescent="0.3">
      <c r="A74" s="2">
        <v>1829</v>
      </c>
      <c r="B74" s="15" t="s">
        <v>255</v>
      </c>
      <c r="C74" s="15" t="s">
        <v>48</v>
      </c>
      <c r="D74" s="6">
        <v>0.05</v>
      </c>
      <c r="E74" s="4">
        <v>39.06</v>
      </c>
      <c r="F74" s="4">
        <v>10.55</v>
      </c>
      <c r="G74" s="15" t="s">
        <v>39</v>
      </c>
      <c r="H74" s="15" t="s">
        <v>95</v>
      </c>
      <c r="I74" s="15" t="s">
        <v>49</v>
      </c>
      <c r="J74" s="15" t="s">
        <v>73</v>
      </c>
      <c r="K74" s="15" t="s">
        <v>74</v>
      </c>
      <c r="L74" s="15" t="s">
        <v>256</v>
      </c>
      <c r="M74" s="6">
        <v>0.37</v>
      </c>
      <c r="N74" s="15" t="s">
        <v>33</v>
      </c>
      <c r="O74" s="15" t="s">
        <v>53</v>
      </c>
      <c r="P74" s="15" t="s">
        <v>214</v>
      </c>
      <c r="Q74" s="15" t="s">
        <v>257</v>
      </c>
      <c r="R74" s="2">
        <v>52402</v>
      </c>
      <c r="S74" s="1">
        <v>42010</v>
      </c>
      <c r="T74" s="12">
        <f>EOMONTH(Table_1[[#This Row],[Order Date]],0)</f>
        <v>42035</v>
      </c>
      <c r="U74" s="10">
        <f>EOMONTH(Table_1[[#This Row],[Order Date]],0)</f>
        <v>42035</v>
      </c>
      <c r="V74" s="14">
        <v>42010</v>
      </c>
      <c r="W74" s="1">
        <v>42017</v>
      </c>
      <c r="X74" s="12">
        <v>42017</v>
      </c>
      <c r="Y74" s="10">
        <f>EOMONTH(Table_1[[#This Row],[Ship date]],0)</f>
        <v>42035</v>
      </c>
      <c r="Z74" s="14">
        <v>42017</v>
      </c>
      <c r="AA74" s="4">
        <v>250.98060000000001</v>
      </c>
      <c r="AB74" s="2">
        <v>9</v>
      </c>
      <c r="AC74" s="4">
        <v>363.74</v>
      </c>
      <c r="AD74" s="2">
        <v>86960</v>
      </c>
      <c r="AE74" s="4">
        <f>'DataCleaning and Transformation'!$E74-'DataCleaning and Transformation'!$D74</f>
        <v>39.010000000000005</v>
      </c>
      <c r="AF74" s="15" t="str">
        <f>_xlfn.IFS('DataCleaning and Transformation'!$O74="Central","Chris",'DataCleaning and Transformation'!$O74="East","Erin",'DataCleaning and Transformation'!$O74="South","Sam",'DataCleaning and Transformation'!$O74="West","William")</f>
        <v>Chris</v>
      </c>
      <c r="AG74" s="31">
        <f>Table_1[[#This Row],[Ship date]]-Table_1[[#This Row],[Order Date]]</f>
        <v>7</v>
      </c>
      <c r="AH74" s="22">
        <f>Table_1[[#This Row],[Profit]]/Table_1[[#This Row],[Sales]]</f>
        <v>0.69000000000000006</v>
      </c>
      <c r="AI74" s="23">
        <f>Table_1[[#This Row],[Profit]]+Table_1[[#This Row],[Sales]]</f>
        <v>614.72059999999999</v>
      </c>
      <c r="AJ74" s="17">
        <f>WEEKNUM(Table_1[[#This Row],[Order Date]],1)</f>
        <v>2</v>
      </c>
      <c r="AK74" s="17" t="str">
        <f>TEXT(Table_1[[#This Row],[Order Date]],"mmm yyyy")</f>
        <v>Jan 2015</v>
      </c>
      <c r="AL74" s="17" t="str">
        <f>Table_1[[#This Row],[Monthly sales]]&amp;"  Week "&amp;TEXT(Table_1[[#This Row],[Weekly sales]],"00")</f>
        <v>Jan 2015  Week 02</v>
      </c>
      <c r="AM74" s="17">
        <f>IF(COUNTIF($A$2:A74, A74)=1, 1, 0)</f>
        <v>1</v>
      </c>
      <c r="AN74" s="3">
        <f>COUNTA(A74) - COUNTIF(Table_1[[#This Row],[Unique Customers]], 1)</f>
        <v>0</v>
      </c>
      <c r="AO74" s="17" t="str">
        <f t="shared" si="1"/>
        <v>Repeated</v>
      </c>
      <c r="AP74" s="17" t="str">
        <f>"Q"&amp;_xlfn.CEILING.MATH(MONTH(Table_1[[#This Row],[Monthly sales]])/3,1)</f>
        <v>Q1</v>
      </c>
    </row>
    <row r="75" spans="1:42" ht="14.4" x14ac:dyDescent="0.3">
      <c r="A75" s="2">
        <v>1829</v>
      </c>
      <c r="B75" s="15" t="s">
        <v>255</v>
      </c>
      <c r="C75" s="15" t="s">
        <v>48</v>
      </c>
      <c r="D75" s="6">
        <v>0.04</v>
      </c>
      <c r="E75" s="4">
        <v>3.52</v>
      </c>
      <c r="F75" s="4">
        <v>6.83</v>
      </c>
      <c r="G75" s="15" t="s">
        <v>39</v>
      </c>
      <c r="H75" s="15" t="s">
        <v>95</v>
      </c>
      <c r="I75" s="15" t="s">
        <v>49</v>
      </c>
      <c r="J75" s="15" t="s">
        <v>73</v>
      </c>
      <c r="K75" s="15" t="s">
        <v>74</v>
      </c>
      <c r="L75" s="15" t="s">
        <v>258</v>
      </c>
      <c r="M75" s="6">
        <v>0.38</v>
      </c>
      <c r="N75" s="15" t="s">
        <v>33</v>
      </c>
      <c r="O75" s="15" t="s">
        <v>53</v>
      </c>
      <c r="P75" s="15" t="s">
        <v>214</v>
      </c>
      <c r="Q75" s="15" t="s">
        <v>257</v>
      </c>
      <c r="R75" s="2">
        <v>52402</v>
      </c>
      <c r="S75" s="1">
        <v>42010</v>
      </c>
      <c r="T75" s="12">
        <f>EOMONTH(Table_1[[#This Row],[Order Date]],0)</f>
        <v>42035</v>
      </c>
      <c r="U75" s="10">
        <f>EOMONTH(Table_1[[#This Row],[Order Date]],0)</f>
        <v>42035</v>
      </c>
      <c r="V75" s="14">
        <v>42010</v>
      </c>
      <c r="W75" s="1">
        <v>42019</v>
      </c>
      <c r="X75" s="12">
        <v>42019</v>
      </c>
      <c r="Y75" s="10">
        <f>EOMONTH(Table_1[[#This Row],[Ship date]],0)</f>
        <v>42035</v>
      </c>
      <c r="Z75" s="14">
        <v>42019</v>
      </c>
      <c r="AA75" s="4">
        <v>-57.753</v>
      </c>
      <c r="AB75" s="2">
        <v>4</v>
      </c>
      <c r="AC75" s="4">
        <v>15.93</v>
      </c>
      <c r="AD75" s="2">
        <v>86960</v>
      </c>
      <c r="AE75" s="4">
        <f>'DataCleaning and Transformation'!$E75-'DataCleaning and Transformation'!$D75</f>
        <v>3.48</v>
      </c>
      <c r="AF75" s="15" t="str">
        <f>_xlfn.IFS('DataCleaning and Transformation'!$O75="Central","Chris",'DataCleaning and Transformation'!$O75="East","Erin",'DataCleaning and Transformation'!$O75="South","Sam",'DataCleaning and Transformation'!$O75="West","William")</f>
        <v>Chris</v>
      </c>
      <c r="AG75" s="31">
        <f>Table_1[[#This Row],[Ship date]]-Table_1[[#This Row],[Order Date]]</f>
        <v>9</v>
      </c>
      <c r="AH75" s="22">
        <f>Table_1[[#This Row],[Profit]]/Table_1[[#This Row],[Sales]]</f>
        <v>-3.6254237288135593</v>
      </c>
      <c r="AI75" s="23">
        <f>Table_1[[#This Row],[Profit]]+Table_1[[#This Row],[Sales]]</f>
        <v>-41.823</v>
      </c>
      <c r="AJ75" s="17">
        <f>WEEKNUM(Table_1[[#This Row],[Order Date]],1)</f>
        <v>2</v>
      </c>
      <c r="AK75" s="17" t="str">
        <f>TEXT(Table_1[[#This Row],[Order Date]],"mmm yyyy")</f>
        <v>Jan 2015</v>
      </c>
      <c r="AL75" s="17" t="str">
        <f>Table_1[[#This Row],[Monthly sales]]&amp;"  Week "&amp;TEXT(Table_1[[#This Row],[Weekly sales]],"00")</f>
        <v>Jan 2015  Week 02</v>
      </c>
      <c r="AM75" s="17">
        <f>IF(COUNTIF($A$2:A75, A75)=1, 1, 0)</f>
        <v>0</v>
      </c>
      <c r="AN75" s="3">
        <f>COUNTA(A75) - COUNTIF(Table_1[[#This Row],[Unique Customers]], 1)</f>
        <v>1</v>
      </c>
      <c r="AO75" s="17" t="str">
        <f t="shared" si="1"/>
        <v>Repeated</v>
      </c>
      <c r="AP75" s="17" t="str">
        <f>"Q"&amp;_xlfn.CEILING.MATH(MONTH(Table_1[[#This Row],[Monthly sales]])/3,1)</f>
        <v>Q1</v>
      </c>
    </row>
    <row r="76" spans="1:42" ht="14.4" x14ac:dyDescent="0.3">
      <c r="A76" s="2">
        <v>1829</v>
      </c>
      <c r="B76" s="15" t="s">
        <v>255</v>
      </c>
      <c r="C76" s="15" t="s">
        <v>48</v>
      </c>
      <c r="D76" s="6">
        <v>0.02</v>
      </c>
      <c r="E76" s="4">
        <v>15.51</v>
      </c>
      <c r="F76" s="4">
        <v>17.78</v>
      </c>
      <c r="G76" s="15" t="s">
        <v>39</v>
      </c>
      <c r="H76" s="15" t="s">
        <v>95</v>
      </c>
      <c r="I76" s="15" t="s">
        <v>49</v>
      </c>
      <c r="J76" s="15" t="s">
        <v>79</v>
      </c>
      <c r="K76" s="15" t="s">
        <v>74</v>
      </c>
      <c r="L76" s="15" t="s">
        <v>259</v>
      </c>
      <c r="M76" s="6">
        <v>0.59</v>
      </c>
      <c r="N76" s="15" t="s">
        <v>33</v>
      </c>
      <c r="O76" s="15" t="s">
        <v>53</v>
      </c>
      <c r="P76" s="15" t="s">
        <v>214</v>
      </c>
      <c r="Q76" s="15" t="s">
        <v>257</v>
      </c>
      <c r="R76" s="2">
        <v>52402</v>
      </c>
      <c r="S76" s="1">
        <v>42010</v>
      </c>
      <c r="T76" s="12">
        <f>EOMONTH(Table_1[[#This Row],[Order Date]],0)</f>
        <v>42035</v>
      </c>
      <c r="U76" s="10">
        <f>EOMONTH(Table_1[[#This Row],[Order Date]],0)</f>
        <v>42035</v>
      </c>
      <c r="V76" s="14">
        <v>42010</v>
      </c>
      <c r="W76" s="1">
        <v>42017</v>
      </c>
      <c r="X76" s="12">
        <v>42017</v>
      </c>
      <c r="Y76" s="10">
        <f>EOMONTH(Table_1[[#This Row],[Ship date]],0)</f>
        <v>42035</v>
      </c>
      <c r="Z76" s="14">
        <v>42017</v>
      </c>
      <c r="AA76" s="4">
        <v>-47.97</v>
      </c>
      <c r="AB76" s="2">
        <v>1</v>
      </c>
      <c r="AC76" s="4">
        <v>21.28</v>
      </c>
      <c r="AD76" s="2">
        <v>86960</v>
      </c>
      <c r="AE76" s="4">
        <f>'DataCleaning and Transformation'!$E76-'DataCleaning and Transformation'!$D76</f>
        <v>15.49</v>
      </c>
      <c r="AF76" s="15" t="str">
        <f>_xlfn.IFS('DataCleaning and Transformation'!$O76="Central","Chris",'DataCleaning and Transformation'!$O76="East","Erin",'DataCleaning and Transformation'!$O76="South","Sam",'DataCleaning and Transformation'!$O76="West","William")</f>
        <v>Chris</v>
      </c>
      <c r="AG76" s="31">
        <f>Table_1[[#This Row],[Ship date]]-Table_1[[#This Row],[Order Date]]</f>
        <v>7</v>
      </c>
      <c r="AH76" s="22">
        <f>Table_1[[#This Row],[Profit]]/Table_1[[#This Row],[Sales]]</f>
        <v>-2.2542293233082704</v>
      </c>
      <c r="AI76" s="23">
        <f>Table_1[[#This Row],[Profit]]+Table_1[[#This Row],[Sales]]</f>
        <v>-26.689999999999998</v>
      </c>
      <c r="AJ76" s="17">
        <f>WEEKNUM(Table_1[[#This Row],[Order Date]],1)</f>
        <v>2</v>
      </c>
      <c r="AK76" s="17" t="str">
        <f>TEXT(Table_1[[#This Row],[Order Date]],"mmm yyyy")</f>
        <v>Jan 2015</v>
      </c>
      <c r="AL76" s="17" t="str">
        <f>Table_1[[#This Row],[Monthly sales]]&amp;"  Week "&amp;TEXT(Table_1[[#This Row],[Weekly sales]],"00")</f>
        <v>Jan 2015  Week 02</v>
      </c>
      <c r="AM76" s="17">
        <f>IF(COUNTIF($A$2:A76, A76)=1, 1, 0)</f>
        <v>0</v>
      </c>
      <c r="AN76" s="3">
        <f>COUNTA(A76) - COUNTIF(Table_1[[#This Row],[Unique Customers]], 1)</f>
        <v>1</v>
      </c>
      <c r="AO76" s="17" t="str">
        <f t="shared" si="1"/>
        <v>Repeated</v>
      </c>
      <c r="AP76" s="17" t="str">
        <f>"Q"&amp;_xlfn.CEILING.MATH(MONTH(Table_1[[#This Row],[Monthly sales]])/3,1)</f>
        <v>Q1</v>
      </c>
    </row>
    <row r="77" spans="1:42" ht="14.4" x14ac:dyDescent="0.3">
      <c r="A77" s="2">
        <v>2146</v>
      </c>
      <c r="B77" s="15" t="s">
        <v>260</v>
      </c>
      <c r="C77" s="15" t="s">
        <v>48</v>
      </c>
      <c r="D77" s="6">
        <v>0.05</v>
      </c>
      <c r="E77" s="4">
        <v>20.34</v>
      </c>
      <c r="F77" s="4">
        <v>35</v>
      </c>
      <c r="G77" s="15" t="s">
        <v>39</v>
      </c>
      <c r="H77" s="15" t="s">
        <v>95</v>
      </c>
      <c r="I77" s="15" t="s">
        <v>49</v>
      </c>
      <c r="J77" s="15" t="s">
        <v>79</v>
      </c>
      <c r="K77" s="15" t="s">
        <v>65</v>
      </c>
      <c r="L77" s="15" t="s">
        <v>261</v>
      </c>
      <c r="M77" s="6">
        <v>0.84</v>
      </c>
      <c r="N77" s="15" t="s">
        <v>33</v>
      </c>
      <c r="O77" s="15" t="s">
        <v>34</v>
      </c>
      <c r="P77" s="15" t="s">
        <v>243</v>
      </c>
      <c r="Q77" s="15" t="s">
        <v>262</v>
      </c>
      <c r="R77" s="2">
        <v>20151</v>
      </c>
      <c r="S77" s="1">
        <v>42010</v>
      </c>
      <c r="T77" s="12">
        <f>EOMONTH(Table_1[[#This Row],[Order Date]],0)</f>
        <v>42035</v>
      </c>
      <c r="U77" s="10">
        <f>EOMONTH(Table_1[[#This Row],[Order Date]],0)</f>
        <v>42035</v>
      </c>
      <c r="V77" s="14">
        <v>42010</v>
      </c>
      <c r="W77" s="1">
        <v>42014</v>
      </c>
      <c r="X77" s="12">
        <v>42014</v>
      </c>
      <c r="Y77" s="10">
        <f>EOMONTH(Table_1[[#This Row],[Ship date]],0)</f>
        <v>42035</v>
      </c>
      <c r="Z77" s="14">
        <v>42014</v>
      </c>
      <c r="AA77" s="4">
        <v>52.776000000000003</v>
      </c>
      <c r="AB77" s="2">
        <v>2</v>
      </c>
      <c r="AC77" s="4">
        <v>53.02</v>
      </c>
      <c r="AD77" s="2">
        <v>87071</v>
      </c>
      <c r="AE77" s="4">
        <f>'DataCleaning and Transformation'!$E77-'DataCleaning and Transformation'!$D77</f>
        <v>20.29</v>
      </c>
      <c r="AF77" s="15" t="str">
        <f>_xlfn.IFS('DataCleaning and Transformation'!$O77="Central","Chris",'DataCleaning and Transformation'!$O77="East","Erin",'DataCleaning and Transformation'!$O77="South","Sam",'DataCleaning and Transformation'!$O77="West","William")</f>
        <v>Sam</v>
      </c>
      <c r="AG77" s="31">
        <f>Table_1[[#This Row],[Ship date]]-Table_1[[#This Row],[Order Date]]</f>
        <v>4</v>
      </c>
      <c r="AH77" s="22">
        <f>Table_1[[#This Row],[Profit]]/Table_1[[#This Row],[Sales]]</f>
        <v>0.9953979630328178</v>
      </c>
      <c r="AI77" s="23">
        <f>Table_1[[#This Row],[Profit]]+Table_1[[#This Row],[Sales]]</f>
        <v>105.79600000000001</v>
      </c>
      <c r="AJ77" s="17">
        <f>WEEKNUM(Table_1[[#This Row],[Order Date]],1)</f>
        <v>2</v>
      </c>
      <c r="AK77" s="17" t="str">
        <f>TEXT(Table_1[[#This Row],[Order Date]],"mmm yyyy")</f>
        <v>Jan 2015</v>
      </c>
      <c r="AL77" s="17" t="str">
        <f>Table_1[[#This Row],[Monthly sales]]&amp;"  Week "&amp;TEXT(Table_1[[#This Row],[Weekly sales]],"00")</f>
        <v>Jan 2015  Week 02</v>
      </c>
      <c r="AM77" s="17">
        <f>IF(COUNTIF($A$2:A77, A77)=1, 1, 0)</f>
        <v>1</v>
      </c>
      <c r="AN77" s="3">
        <f>COUNTA(A77) - COUNTIF(Table_1[[#This Row],[Unique Customers]], 1)</f>
        <v>0</v>
      </c>
      <c r="AO77" s="17" t="str">
        <f t="shared" si="1"/>
        <v>Unique</v>
      </c>
      <c r="AP77" s="17" t="str">
        <f>"Q"&amp;_xlfn.CEILING.MATH(MONTH(Table_1[[#This Row],[Monthly sales]])/3,1)</f>
        <v>Q1</v>
      </c>
    </row>
    <row r="78" spans="1:42" ht="14.4" x14ac:dyDescent="0.3">
      <c r="A78" s="2">
        <v>211</v>
      </c>
      <c r="B78" s="15" t="s">
        <v>263</v>
      </c>
      <c r="C78" s="15" t="s">
        <v>117</v>
      </c>
      <c r="D78" s="6">
        <v>0.01</v>
      </c>
      <c r="E78" s="4">
        <v>10.06</v>
      </c>
      <c r="F78" s="4">
        <v>2.06</v>
      </c>
      <c r="G78" s="15" t="s">
        <v>39</v>
      </c>
      <c r="H78" s="15" t="s">
        <v>40</v>
      </c>
      <c r="I78" s="15" t="s">
        <v>49</v>
      </c>
      <c r="J78" s="15" t="s">
        <v>89</v>
      </c>
      <c r="K78" s="15" t="s">
        <v>51</v>
      </c>
      <c r="L78" s="15" t="s">
        <v>174</v>
      </c>
      <c r="M78" s="6">
        <v>0.39</v>
      </c>
      <c r="N78" s="15" t="s">
        <v>33</v>
      </c>
      <c r="O78" s="15" t="s">
        <v>112</v>
      </c>
      <c r="P78" s="15" t="s">
        <v>113</v>
      </c>
      <c r="Q78" s="15" t="s">
        <v>264</v>
      </c>
      <c r="R78" s="2">
        <v>13501</v>
      </c>
      <c r="S78" s="1">
        <v>42010</v>
      </c>
      <c r="T78" s="12">
        <f>EOMONTH(Table_1[[#This Row],[Order Date]],0)</f>
        <v>42035</v>
      </c>
      <c r="U78" s="10">
        <f>EOMONTH(Table_1[[#This Row],[Order Date]],0)</f>
        <v>42035</v>
      </c>
      <c r="V78" s="14">
        <v>42010</v>
      </c>
      <c r="W78" s="1">
        <v>42012</v>
      </c>
      <c r="X78" s="12">
        <v>42012</v>
      </c>
      <c r="Y78" s="10">
        <f>EOMONTH(Table_1[[#This Row],[Ship date]],0)</f>
        <v>42035</v>
      </c>
      <c r="Z78" s="14">
        <v>42012</v>
      </c>
      <c r="AA78" s="4">
        <v>7.59</v>
      </c>
      <c r="AB78" s="2">
        <v>2</v>
      </c>
      <c r="AC78" s="4">
        <v>21.2</v>
      </c>
      <c r="AD78" s="2">
        <v>85964</v>
      </c>
      <c r="AE78" s="4">
        <f>'DataCleaning and Transformation'!$E78-'DataCleaning and Transformation'!$D78</f>
        <v>10.050000000000001</v>
      </c>
      <c r="AF78" s="15" t="str">
        <f>_xlfn.IFS('DataCleaning and Transformation'!$O78="Central","Chris",'DataCleaning and Transformation'!$O78="East","Erin",'DataCleaning and Transformation'!$O78="South","Sam",'DataCleaning and Transformation'!$O78="West","William")</f>
        <v>Erin</v>
      </c>
      <c r="AG78" s="31">
        <f>Table_1[[#This Row],[Ship date]]-Table_1[[#This Row],[Order Date]]</f>
        <v>2</v>
      </c>
      <c r="AH78" s="22">
        <f>Table_1[[#This Row],[Profit]]/Table_1[[#This Row],[Sales]]</f>
        <v>0.35801886792452831</v>
      </c>
      <c r="AI78" s="23">
        <f>Table_1[[#This Row],[Profit]]+Table_1[[#This Row],[Sales]]</f>
        <v>28.79</v>
      </c>
      <c r="AJ78" s="17">
        <f>WEEKNUM(Table_1[[#This Row],[Order Date]],1)</f>
        <v>2</v>
      </c>
      <c r="AK78" s="17" t="str">
        <f>TEXT(Table_1[[#This Row],[Order Date]],"mmm yyyy")</f>
        <v>Jan 2015</v>
      </c>
      <c r="AL78" s="17" t="str">
        <f>Table_1[[#This Row],[Monthly sales]]&amp;"  Week "&amp;TEXT(Table_1[[#This Row],[Weekly sales]],"00")</f>
        <v>Jan 2015  Week 02</v>
      </c>
      <c r="AM78" s="17">
        <f>IF(COUNTIF($A$2:A78, A78)=1, 1, 0)</f>
        <v>1</v>
      </c>
      <c r="AN78" s="3">
        <f>COUNTA(A78) - COUNTIF(Table_1[[#This Row],[Unique Customers]], 1)</f>
        <v>0</v>
      </c>
      <c r="AO78" s="17" t="str">
        <f t="shared" si="1"/>
        <v>Unique</v>
      </c>
      <c r="AP78" s="17" t="str">
        <f>"Q"&amp;_xlfn.CEILING.MATH(MONTH(Table_1[[#This Row],[Monthly sales]])/3,1)</f>
        <v>Q1</v>
      </c>
    </row>
    <row r="79" spans="1:42" ht="14.4" x14ac:dyDescent="0.3">
      <c r="A79" s="2">
        <v>211</v>
      </c>
      <c r="B79" s="15" t="s">
        <v>263</v>
      </c>
      <c r="C79" s="15" t="s">
        <v>117</v>
      </c>
      <c r="D79" s="6">
        <v>0</v>
      </c>
      <c r="E79" s="4">
        <v>65.989999999999995</v>
      </c>
      <c r="F79" s="4">
        <v>5.92</v>
      </c>
      <c r="G79" s="15" t="s">
        <v>39</v>
      </c>
      <c r="H79" s="15" t="s">
        <v>40</v>
      </c>
      <c r="I79" s="15" t="s">
        <v>41</v>
      </c>
      <c r="J79" s="15" t="s">
        <v>136</v>
      </c>
      <c r="K79" s="15" t="s">
        <v>74</v>
      </c>
      <c r="L79" s="15" t="s">
        <v>265</v>
      </c>
      <c r="M79" s="6">
        <v>0.55000000000000004</v>
      </c>
      <c r="N79" s="15" t="s">
        <v>33</v>
      </c>
      <c r="O79" s="15" t="s">
        <v>112</v>
      </c>
      <c r="P79" s="15" t="s">
        <v>113</v>
      </c>
      <c r="Q79" s="15" t="s">
        <v>264</v>
      </c>
      <c r="R79" s="2">
        <v>13501</v>
      </c>
      <c r="S79" s="1">
        <v>42010</v>
      </c>
      <c r="T79" s="12">
        <f>EOMONTH(Table_1[[#This Row],[Order Date]],0)</f>
        <v>42035</v>
      </c>
      <c r="U79" s="10">
        <f>EOMONTH(Table_1[[#This Row],[Order Date]],0)</f>
        <v>42035</v>
      </c>
      <c r="V79" s="14">
        <v>42010</v>
      </c>
      <c r="W79" s="1">
        <v>42012</v>
      </c>
      <c r="X79" s="12">
        <v>42012</v>
      </c>
      <c r="Y79" s="10">
        <f>EOMONTH(Table_1[[#This Row],[Ship date]],0)</f>
        <v>42035</v>
      </c>
      <c r="Z79" s="14">
        <v>42012</v>
      </c>
      <c r="AA79" s="4">
        <v>-107.98699999999999</v>
      </c>
      <c r="AB79" s="2">
        <v>3</v>
      </c>
      <c r="AC79" s="4">
        <v>173.32</v>
      </c>
      <c r="AD79" s="2">
        <v>85964</v>
      </c>
      <c r="AE79" s="4">
        <f>'DataCleaning and Transformation'!$E79-'DataCleaning and Transformation'!$D79</f>
        <v>65.989999999999995</v>
      </c>
      <c r="AF79" s="15" t="str">
        <f>_xlfn.IFS('DataCleaning and Transformation'!$O79="Central","Chris",'DataCleaning and Transformation'!$O79="East","Erin",'DataCleaning and Transformation'!$O79="South","Sam",'DataCleaning and Transformation'!$O79="West","William")</f>
        <v>Erin</v>
      </c>
      <c r="AG79" s="31">
        <f>Table_1[[#This Row],[Ship date]]-Table_1[[#This Row],[Order Date]]</f>
        <v>2</v>
      </c>
      <c r="AH79" s="22">
        <f>Table_1[[#This Row],[Profit]]/Table_1[[#This Row],[Sales]]</f>
        <v>-0.62304984998846069</v>
      </c>
      <c r="AI79" s="23">
        <f>Table_1[[#This Row],[Profit]]+Table_1[[#This Row],[Sales]]</f>
        <v>65.332999999999998</v>
      </c>
      <c r="AJ79" s="17">
        <f>WEEKNUM(Table_1[[#This Row],[Order Date]],1)</f>
        <v>2</v>
      </c>
      <c r="AK79" s="17" t="str">
        <f>TEXT(Table_1[[#This Row],[Order Date]],"mmm yyyy")</f>
        <v>Jan 2015</v>
      </c>
      <c r="AL79" s="17" t="str">
        <f>Table_1[[#This Row],[Monthly sales]]&amp;"  Week "&amp;TEXT(Table_1[[#This Row],[Weekly sales]],"00")</f>
        <v>Jan 2015  Week 02</v>
      </c>
      <c r="AM79" s="17">
        <f>IF(COUNTIF($A$2:A79, A79)=1, 1, 0)</f>
        <v>0</v>
      </c>
      <c r="AN79" s="3">
        <f>COUNTA(A79) - COUNTIF(Table_1[[#This Row],[Unique Customers]], 1)</f>
        <v>1</v>
      </c>
      <c r="AO79" s="17" t="str">
        <f t="shared" si="1"/>
        <v>Repeated</v>
      </c>
      <c r="AP79" s="17" t="str">
        <f>"Q"&amp;_xlfn.CEILING.MATH(MONTH(Table_1[[#This Row],[Monthly sales]])/3,1)</f>
        <v>Q1</v>
      </c>
    </row>
    <row r="80" spans="1:42" ht="14.4" x14ac:dyDescent="0.3">
      <c r="A80" s="2">
        <v>3347</v>
      </c>
      <c r="B80" s="15" t="s">
        <v>266</v>
      </c>
      <c r="C80" s="15" t="s">
        <v>117</v>
      </c>
      <c r="D80" s="6">
        <v>7.0000000000000007E-2</v>
      </c>
      <c r="E80" s="4">
        <v>7.68</v>
      </c>
      <c r="F80" s="4">
        <v>6.16</v>
      </c>
      <c r="G80" s="15" t="s">
        <v>88</v>
      </c>
      <c r="H80" s="15" t="s">
        <v>40</v>
      </c>
      <c r="I80" s="15" t="s">
        <v>49</v>
      </c>
      <c r="J80" s="15" t="s">
        <v>73</v>
      </c>
      <c r="K80" s="15" t="s">
        <v>74</v>
      </c>
      <c r="L80" s="15" t="s">
        <v>267</v>
      </c>
      <c r="M80" s="6">
        <v>0.35</v>
      </c>
      <c r="N80" s="15" t="s">
        <v>33</v>
      </c>
      <c r="O80" s="15" t="s">
        <v>34</v>
      </c>
      <c r="P80" s="15" t="s">
        <v>124</v>
      </c>
      <c r="Q80" s="15" t="s">
        <v>268</v>
      </c>
      <c r="R80" s="2">
        <v>33411</v>
      </c>
      <c r="S80" s="1">
        <v>42010</v>
      </c>
      <c r="T80" s="12">
        <f>EOMONTH(Table_1[[#This Row],[Order Date]],0)</f>
        <v>42035</v>
      </c>
      <c r="U80" s="10">
        <f>EOMONTH(Table_1[[#This Row],[Order Date]],0)</f>
        <v>42035</v>
      </c>
      <c r="V80" s="14">
        <v>42010</v>
      </c>
      <c r="W80" s="1">
        <v>42012</v>
      </c>
      <c r="X80" s="12">
        <v>42012</v>
      </c>
      <c r="Y80" s="10">
        <f>EOMONTH(Table_1[[#This Row],[Ship date]],0)</f>
        <v>42035</v>
      </c>
      <c r="Z80" s="14">
        <v>42012</v>
      </c>
      <c r="AA80" s="4">
        <v>125.9982</v>
      </c>
      <c r="AB80" s="2">
        <v>1</v>
      </c>
      <c r="AC80" s="4">
        <v>22.13</v>
      </c>
      <c r="AD80" s="2">
        <v>89355</v>
      </c>
      <c r="AE80" s="4">
        <f>'DataCleaning and Transformation'!$E80-'DataCleaning and Transformation'!$D80</f>
        <v>7.6099999999999994</v>
      </c>
      <c r="AF80" s="15" t="str">
        <f>_xlfn.IFS('DataCleaning and Transformation'!$O80="Central","Chris",'DataCleaning and Transformation'!$O80="East","Erin",'DataCleaning and Transformation'!$O80="South","Sam",'DataCleaning and Transformation'!$O80="West","William")</f>
        <v>Sam</v>
      </c>
      <c r="AG80" s="31">
        <f>Table_1[[#This Row],[Ship date]]-Table_1[[#This Row],[Order Date]]</f>
        <v>2</v>
      </c>
      <c r="AH80" s="22">
        <f>Table_1[[#This Row],[Profit]]/Table_1[[#This Row],[Sales]]</f>
        <v>5.6935472209670133</v>
      </c>
      <c r="AI80" s="23">
        <f>Table_1[[#This Row],[Profit]]+Table_1[[#This Row],[Sales]]</f>
        <v>148.12819999999999</v>
      </c>
      <c r="AJ80" s="17">
        <f>WEEKNUM(Table_1[[#This Row],[Order Date]],1)</f>
        <v>2</v>
      </c>
      <c r="AK80" s="17" t="str">
        <f>TEXT(Table_1[[#This Row],[Order Date]],"mmm yyyy")</f>
        <v>Jan 2015</v>
      </c>
      <c r="AL80" s="17" t="str">
        <f>Table_1[[#This Row],[Monthly sales]]&amp;"  Week "&amp;TEXT(Table_1[[#This Row],[Weekly sales]],"00")</f>
        <v>Jan 2015  Week 02</v>
      </c>
      <c r="AM80" s="17">
        <f>IF(COUNTIF($A$2:A80, A80)=1, 1, 0)</f>
        <v>1</v>
      </c>
      <c r="AN80" s="3">
        <f>COUNTA(A80) - COUNTIF(Table_1[[#This Row],[Unique Customers]], 1)</f>
        <v>0</v>
      </c>
      <c r="AO80" s="17" t="str">
        <f t="shared" si="1"/>
        <v>Unique</v>
      </c>
      <c r="AP80" s="17" t="str">
        <f>"Q"&amp;_xlfn.CEILING.MATH(MONTH(Table_1[[#This Row],[Monthly sales]])/3,1)</f>
        <v>Q1</v>
      </c>
    </row>
    <row r="81" spans="1:42" ht="14.4" x14ac:dyDescent="0.3">
      <c r="A81" s="2">
        <v>3347</v>
      </c>
      <c r="B81" s="15" t="s">
        <v>266</v>
      </c>
      <c r="C81" s="15" t="s">
        <v>117</v>
      </c>
      <c r="D81" s="6">
        <v>0.05</v>
      </c>
      <c r="E81" s="4">
        <v>6.64</v>
      </c>
      <c r="F81" s="4">
        <v>4.95</v>
      </c>
      <c r="G81" s="15" t="s">
        <v>88</v>
      </c>
      <c r="H81" s="15" t="s">
        <v>40</v>
      </c>
      <c r="I81" s="15" t="s">
        <v>29</v>
      </c>
      <c r="J81" s="15" t="s">
        <v>127</v>
      </c>
      <c r="K81" s="15" t="s">
        <v>43</v>
      </c>
      <c r="L81" s="15" t="s">
        <v>269</v>
      </c>
      <c r="M81" s="6">
        <v>0.37</v>
      </c>
      <c r="N81" s="15" t="s">
        <v>33</v>
      </c>
      <c r="O81" s="15" t="s">
        <v>34</v>
      </c>
      <c r="P81" s="15" t="s">
        <v>124</v>
      </c>
      <c r="Q81" s="15" t="s">
        <v>268</v>
      </c>
      <c r="R81" s="2">
        <v>33411</v>
      </c>
      <c r="S81" s="1">
        <v>42010</v>
      </c>
      <c r="T81" s="12">
        <f>EOMONTH(Table_1[[#This Row],[Order Date]],0)</f>
        <v>42035</v>
      </c>
      <c r="U81" s="10">
        <f>EOMONTH(Table_1[[#This Row],[Order Date]],0)</f>
        <v>42035</v>
      </c>
      <c r="V81" s="14">
        <v>42010</v>
      </c>
      <c r="W81" s="1">
        <v>42012</v>
      </c>
      <c r="X81" s="12">
        <v>42012</v>
      </c>
      <c r="Y81" s="10">
        <f>EOMONTH(Table_1[[#This Row],[Ship date]],0)</f>
        <v>42035</v>
      </c>
      <c r="Z81" s="14">
        <v>42012</v>
      </c>
      <c r="AA81" s="4">
        <v>-92.929199999999994</v>
      </c>
      <c r="AB81" s="2">
        <v>5</v>
      </c>
      <c r="AC81" s="4">
        <v>34.17</v>
      </c>
      <c r="AD81" s="2">
        <v>89355</v>
      </c>
      <c r="AE81" s="4">
        <f>'DataCleaning and Transformation'!$E81-'DataCleaning and Transformation'!$D81</f>
        <v>6.59</v>
      </c>
      <c r="AF81" s="15" t="str">
        <f>_xlfn.IFS('DataCleaning and Transformation'!$O81="Central","Chris",'DataCleaning and Transformation'!$O81="East","Erin",'DataCleaning and Transformation'!$O81="South","Sam",'DataCleaning and Transformation'!$O81="West","William")</f>
        <v>Sam</v>
      </c>
      <c r="AG81" s="31">
        <f>Table_1[[#This Row],[Ship date]]-Table_1[[#This Row],[Order Date]]</f>
        <v>2</v>
      </c>
      <c r="AH81" s="22">
        <f>Table_1[[#This Row],[Profit]]/Table_1[[#This Row],[Sales]]</f>
        <v>-2.7196136962247581</v>
      </c>
      <c r="AI81" s="23">
        <f>Table_1[[#This Row],[Profit]]+Table_1[[#This Row],[Sales]]</f>
        <v>-58.759199999999993</v>
      </c>
      <c r="AJ81" s="17">
        <f>WEEKNUM(Table_1[[#This Row],[Order Date]],1)</f>
        <v>2</v>
      </c>
      <c r="AK81" s="17" t="str">
        <f>TEXT(Table_1[[#This Row],[Order Date]],"mmm yyyy")</f>
        <v>Jan 2015</v>
      </c>
      <c r="AL81" s="17" t="str">
        <f>Table_1[[#This Row],[Monthly sales]]&amp;"  Week "&amp;TEXT(Table_1[[#This Row],[Weekly sales]],"00")</f>
        <v>Jan 2015  Week 02</v>
      </c>
      <c r="AM81" s="17">
        <f>IF(COUNTIF($A$2:A81, A81)=1, 1, 0)</f>
        <v>0</v>
      </c>
      <c r="AN81" s="3">
        <f>COUNTA(A81) - COUNTIF(Table_1[[#This Row],[Unique Customers]], 1)</f>
        <v>1</v>
      </c>
      <c r="AO81" s="17" t="str">
        <f t="shared" si="1"/>
        <v>Repeated</v>
      </c>
      <c r="AP81" s="17" t="str">
        <f>"Q"&amp;_xlfn.CEILING.MATH(MONTH(Table_1[[#This Row],[Monthly sales]])/3,1)</f>
        <v>Q1</v>
      </c>
    </row>
    <row r="82" spans="1:42" ht="14.4" x14ac:dyDescent="0.3">
      <c r="A82" s="2">
        <v>799</v>
      </c>
      <c r="B82" s="15" t="s">
        <v>270</v>
      </c>
      <c r="C82" s="15" t="s">
        <v>71</v>
      </c>
      <c r="D82" s="6">
        <v>0.01</v>
      </c>
      <c r="E82" s="4">
        <v>150.97999999999999</v>
      </c>
      <c r="F82" s="4">
        <v>30</v>
      </c>
      <c r="G82" s="15" t="s">
        <v>27</v>
      </c>
      <c r="H82" s="15" t="s">
        <v>40</v>
      </c>
      <c r="I82" s="15" t="s">
        <v>29</v>
      </c>
      <c r="J82" s="15" t="s">
        <v>110</v>
      </c>
      <c r="K82" s="15" t="s">
        <v>58</v>
      </c>
      <c r="L82" s="15" t="s">
        <v>271</v>
      </c>
      <c r="M82" s="6">
        <v>0.74</v>
      </c>
      <c r="N82" s="15" t="s">
        <v>33</v>
      </c>
      <c r="O82" s="15" t="s">
        <v>34</v>
      </c>
      <c r="P82" s="15" t="s">
        <v>272</v>
      </c>
      <c r="Q82" s="15" t="s">
        <v>273</v>
      </c>
      <c r="R82" s="2">
        <v>29915</v>
      </c>
      <c r="S82" s="1">
        <v>42010</v>
      </c>
      <c r="T82" s="12">
        <f>EOMONTH(Table_1[[#This Row],[Order Date]],0)</f>
        <v>42035</v>
      </c>
      <c r="U82" s="10">
        <f>EOMONTH(Table_1[[#This Row],[Order Date]],0)</f>
        <v>42035</v>
      </c>
      <c r="V82" s="14">
        <v>42010</v>
      </c>
      <c r="W82" s="1">
        <v>42012</v>
      </c>
      <c r="X82" s="12">
        <v>42012</v>
      </c>
      <c r="Y82" s="10">
        <f>EOMONTH(Table_1[[#This Row],[Ship date]],0)</f>
        <v>42035</v>
      </c>
      <c r="Z82" s="14">
        <v>42012</v>
      </c>
      <c r="AA82" s="4">
        <v>131.38200000000001</v>
      </c>
      <c r="AB82" s="2">
        <v>6</v>
      </c>
      <c r="AC82" s="4">
        <v>958.46</v>
      </c>
      <c r="AD82" s="2">
        <v>89909</v>
      </c>
      <c r="AE82" s="4">
        <f>'DataCleaning and Transformation'!$E82-'DataCleaning and Transformation'!$D82</f>
        <v>150.97</v>
      </c>
      <c r="AF82" s="15" t="str">
        <f>_xlfn.IFS('DataCleaning and Transformation'!$O82="Central","Chris",'DataCleaning and Transformation'!$O82="East","Erin",'DataCleaning and Transformation'!$O82="South","Sam",'DataCleaning and Transformation'!$O82="West","William")</f>
        <v>Sam</v>
      </c>
      <c r="AG82" s="31">
        <f>Table_1[[#This Row],[Ship date]]-Table_1[[#This Row],[Order Date]]</f>
        <v>2</v>
      </c>
      <c r="AH82" s="22">
        <f>Table_1[[#This Row],[Profit]]/Table_1[[#This Row],[Sales]]</f>
        <v>0.13707614297936271</v>
      </c>
      <c r="AI82" s="23">
        <f>Table_1[[#This Row],[Profit]]+Table_1[[#This Row],[Sales]]</f>
        <v>1089.8420000000001</v>
      </c>
      <c r="AJ82" s="17">
        <f>WEEKNUM(Table_1[[#This Row],[Order Date]],1)</f>
        <v>2</v>
      </c>
      <c r="AK82" s="17" t="str">
        <f>TEXT(Table_1[[#This Row],[Order Date]],"mmm yyyy")</f>
        <v>Jan 2015</v>
      </c>
      <c r="AL82" s="17" t="str">
        <f>Table_1[[#This Row],[Monthly sales]]&amp;"  Week "&amp;TEXT(Table_1[[#This Row],[Weekly sales]],"00")</f>
        <v>Jan 2015  Week 02</v>
      </c>
      <c r="AM82" s="17">
        <f>IF(COUNTIF($A$2:A82, A82)=1, 1, 0)</f>
        <v>1</v>
      </c>
      <c r="AN82" s="3">
        <f>COUNTA(A82) - COUNTIF(Table_1[[#This Row],[Unique Customers]], 1)</f>
        <v>0</v>
      </c>
      <c r="AO82" s="17" t="str">
        <f t="shared" si="1"/>
        <v>Unique</v>
      </c>
      <c r="AP82" s="17" t="str">
        <f>"Q"&amp;_xlfn.CEILING.MATH(MONTH(Table_1[[#This Row],[Monthly sales]])/3,1)</f>
        <v>Q1</v>
      </c>
    </row>
    <row r="83" spans="1:42" ht="14.4" x14ac:dyDescent="0.3">
      <c r="A83" s="2">
        <v>799</v>
      </c>
      <c r="B83" s="15" t="s">
        <v>270</v>
      </c>
      <c r="C83" s="15" t="s">
        <v>71</v>
      </c>
      <c r="D83" s="6">
        <v>0.01</v>
      </c>
      <c r="E83" s="4">
        <v>28.28</v>
      </c>
      <c r="F83" s="4">
        <v>13.99</v>
      </c>
      <c r="G83" s="15" t="s">
        <v>88</v>
      </c>
      <c r="H83" s="15" t="s">
        <v>40</v>
      </c>
      <c r="I83" s="15" t="s">
        <v>49</v>
      </c>
      <c r="J83" s="15" t="s">
        <v>79</v>
      </c>
      <c r="K83" s="15" t="s">
        <v>145</v>
      </c>
      <c r="L83" s="15" t="s">
        <v>274</v>
      </c>
      <c r="M83" s="6">
        <v>0.57999999999999996</v>
      </c>
      <c r="N83" s="15" t="s">
        <v>33</v>
      </c>
      <c r="O83" s="15" t="s">
        <v>34</v>
      </c>
      <c r="P83" s="15" t="s">
        <v>272</v>
      </c>
      <c r="Q83" s="15" t="s">
        <v>273</v>
      </c>
      <c r="R83" s="2">
        <v>29915</v>
      </c>
      <c r="S83" s="1">
        <v>42010</v>
      </c>
      <c r="T83" s="12">
        <f>EOMONTH(Table_1[[#This Row],[Order Date]],0)</f>
        <v>42035</v>
      </c>
      <c r="U83" s="10">
        <f>EOMONTH(Table_1[[#This Row],[Order Date]],0)</f>
        <v>42035</v>
      </c>
      <c r="V83" s="14">
        <v>42010</v>
      </c>
      <c r="W83" s="1">
        <v>42012</v>
      </c>
      <c r="X83" s="12">
        <v>42012</v>
      </c>
      <c r="Y83" s="10">
        <f>EOMONTH(Table_1[[#This Row],[Ship date]],0)</f>
        <v>42035</v>
      </c>
      <c r="Z83" s="14">
        <v>42012</v>
      </c>
      <c r="AA83" s="4">
        <v>-89.292000000000002</v>
      </c>
      <c r="AB83" s="2">
        <v>12</v>
      </c>
      <c r="AC83" s="4">
        <v>368.84</v>
      </c>
      <c r="AD83" s="2">
        <v>89909</v>
      </c>
      <c r="AE83" s="4">
        <f>'DataCleaning and Transformation'!$E83-'DataCleaning and Transformation'!$D83</f>
        <v>28.27</v>
      </c>
      <c r="AF83" s="15" t="str">
        <f>_xlfn.IFS('DataCleaning and Transformation'!$O83="Central","Chris",'DataCleaning and Transformation'!$O83="East","Erin",'DataCleaning and Transformation'!$O83="South","Sam",'DataCleaning and Transformation'!$O83="West","William")</f>
        <v>Sam</v>
      </c>
      <c r="AG83" s="31">
        <f>Table_1[[#This Row],[Ship date]]-Table_1[[#This Row],[Order Date]]</f>
        <v>2</v>
      </c>
      <c r="AH83" s="22">
        <f>Table_1[[#This Row],[Profit]]/Table_1[[#This Row],[Sales]]</f>
        <v>-0.2420887105520009</v>
      </c>
      <c r="AI83" s="23">
        <f>Table_1[[#This Row],[Profit]]+Table_1[[#This Row],[Sales]]</f>
        <v>279.548</v>
      </c>
      <c r="AJ83" s="17">
        <f>WEEKNUM(Table_1[[#This Row],[Order Date]],1)</f>
        <v>2</v>
      </c>
      <c r="AK83" s="17" t="str">
        <f>TEXT(Table_1[[#This Row],[Order Date]],"mmm yyyy")</f>
        <v>Jan 2015</v>
      </c>
      <c r="AL83" s="17" t="str">
        <f>Table_1[[#This Row],[Monthly sales]]&amp;"  Week "&amp;TEXT(Table_1[[#This Row],[Weekly sales]],"00")</f>
        <v>Jan 2015  Week 02</v>
      </c>
      <c r="AM83" s="17">
        <f>IF(COUNTIF($A$2:A83, A83)=1, 1, 0)</f>
        <v>0</v>
      </c>
      <c r="AN83" s="3">
        <f>COUNTA(A83) - COUNTIF(Table_1[[#This Row],[Unique Customers]], 1)</f>
        <v>1</v>
      </c>
      <c r="AO83" s="17" t="str">
        <f t="shared" si="1"/>
        <v>Repeated</v>
      </c>
      <c r="AP83" s="17" t="str">
        <f>"Q"&amp;_xlfn.CEILING.MATH(MONTH(Table_1[[#This Row],[Monthly sales]])/3,1)</f>
        <v>Q1</v>
      </c>
    </row>
    <row r="84" spans="1:42" ht="14.4" x14ac:dyDescent="0.3">
      <c r="A84" s="2">
        <v>799</v>
      </c>
      <c r="B84" s="15" t="s">
        <v>270</v>
      </c>
      <c r="C84" s="15" t="s">
        <v>71</v>
      </c>
      <c r="D84" s="6">
        <v>0.03</v>
      </c>
      <c r="E84" s="4">
        <v>35.99</v>
      </c>
      <c r="F84" s="4">
        <v>1.1000000000000001</v>
      </c>
      <c r="G84" s="15" t="s">
        <v>39</v>
      </c>
      <c r="H84" s="15" t="s">
        <v>40</v>
      </c>
      <c r="I84" s="15" t="s">
        <v>41</v>
      </c>
      <c r="J84" s="15" t="s">
        <v>136</v>
      </c>
      <c r="K84" s="15" t="s">
        <v>74</v>
      </c>
      <c r="L84" s="15" t="s">
        <v>275</v>
      </c>
      <c r="M84" s="6">
        <v>0.55000000000000004</v>
      </c>
      <c r="N84" s="15" t="s">
        <v>33</v>
      </c>
      <c r="O84" s="15" t="s">
        <v>34</v>
      </c>
      <c r="P84" s="15" t="s">
        <v>272</v>
      </c>
      <c r="Q84" s="15" t="s">
        <v>273</v>
      </c>
      <c r="R84" s="2">
        <v>29915</v>
      </c>
      <c r="S84" s="1">
        <v>42010</v>
      </c>
      <c r="T84" s="12">
        <f>EOMONTH(Table_1[[#This Row],[Order Date]],0)</f>
        <v>42035</v>
      </c>
      <c r="U84" s="10">
        <f>EOMONTH(Table_1[[#This Row],[Order Date]],0)</f>
        <v>42035</v>
      </c>
      <c r="V84" s="14">
        <v>42010</v>
      </c>
      <c r="W84" s="1">
        <v>42011</v>
      </c>
      <c r="X84" s="12">
        <v>42011</v>
      </c>
      <c r="Y84" s="10">
        <f>EOMONTH(Table_1[[#This Row],[Ship date]],0)</f>
        <v>42035</v>
      </c>
      <c r="Z84" s="14">
        <v>42011</v>
      </c>
      <c r="AA84" s="4">
        <v>-211.036</v>
      </c>
      <c r="AB84" s="2">
        <v>1</v>
      </c>
      <c r="AC84" s="4">
        <v>30.86</v>
      </c>
      <c r="AD84" s="2">
        <v>89909</v>
      </c>
      <c r="AE84" s="4">
        <f>'DataCleaning and Transformation'!$E84-'DataCleaning and Transformation'!$D84</f>
        <v>35.96</v>
      </c>
      <c r="AF84" s="15" t="str">
        <f>_xlfn.IFS('DataCleaning and Transformation'!$O84="Central","Chris",'DataCleaning and Transformation'!$O84="East","Erin",'DataCleaning and Transformation'!$O84="South","Sam",'DataCleaning and Transformation'!$O84="West","William")</f>
        <v>Sam</v>
      </c>
      <c r="AG84" s="31">
        <f>Table_1[[#This Row],[Ship date]]-Table_1[[#This Row],[Order Date]]</f>
        <v>1</v>
      </c>
      <c r="AH84" s="22">
        <f>Table_1[[#This Row],[Profit]]/Table_1[[#This Row],[Sales]]</f>
        <v>-6.8384964355152302</v>
      </c>
      <c r="AI84" s="23">
        <f>Table_1[[#This Row],[Profit]]+Table_1[[#This Row],[Sales]]</f>
        <v>-180.17599999999999</v>
      </c>
      <c r="AJ84" s="17">
        <f>WEEKNUM(Table_1[[#This Row],[Order Date]],1)</f>
        <v>2</v>
      </c>
      <c r="AK84" s="17" t="str">
        <f>TEXT(Table_1[[#This Row],[Order Date]],"mmm yyyy")</f>
        <v>Jan 2015</v>
      </c>
      <c r="AL84" s="17" t="str">
        <f>Table_1[[#This Row],[Monthly sales]]&amp;"  Week "&amp;TEXT(Table_1[[#This Row],[Weekly sales]],"00")</f>
        <v>Jan 2015  Week 02</v>
      </c>
      <c r="AM84" s="17">
        <f>IF(COUNTIF($A$2:A84, A84)=1, 1, 0)</f>
        <v>0</v>
      </c>
      <c r="AN84" s="3">
        <f>COUNTA(A84) - COUNTIF(Table_1[[#This Row],[Unique Customers]], 1)</f>
        <v>1</v>
      </c>
      <c r="AO84" s="17" t="str">
        <f t="shared" si="1"/>
        <v>Repeated</v>
      </c>
      <c r="AP84" s="17" t="str">
        <f>"Q"&amp;_xlfn.CEILING.MATH(MONTH(Table_1[[#This Row],[Monthly sales]])/3,1)</f>
        <v>Q1</v>
      </c>
    </row>
    <row r="85" spans="1:42" ht="14.4" x14ac:dyDescent="0.3">
      <c r="A85" s="2">
        <v>1950</v>
      </c>
      <c r="B85" s="15" t="s">
        <v>276</v>
      </c>
      <c r="C85" s="15" t="s">
        <v>71</v>
      </c>
      <c r="D85" s="6">
        <v>0.01</v>
      </c>
      <c r="E85" s="4">
        <v>6.68</v>
      </c>
      <c r="F85" s="4">
        <v>4.91</v>
      </c>
      <c r="G85" s="15" t="s">
        <v>39</v>
      </c>
      <c r="H85" s="15" t="s">
        <v>28</v>
      </c>
      <c r="I85" s="15" t="s">
        <v>49</v>
      </c>
      <c r="J85" s="15" t="s">
        <v>89</v>
      </c>
      <c r="K85" s="15" t="s">
        <v>74</v>
      </c>
      <c r="L85" s="15" t="s">
        <v>277</v>
      </c>
      <c r="M85" s="6">
        <v>0.37</v>
      </c>
      <c r="N85" s="15" t="s">
        <v>33</v>
      </c>
      <c r="O85" s="15" t="s">
        <v>60</v>
      </c>
      <c r="P85" s="15" t="s">
        <v>278</v>
      </c>
      <c r="Q85" s="15" t="s">
        <v>279</v>
      </c>
      <c r="R85" s="2">
        <v>59750</v>
      </c>
      <c r="S85" s="1">
        <v>42010</v>
      </c>
      <c r="T85" s="12">
        <f>EOMONTH(Table_1[[#This Row],[Order Date]],0)</f>
        <v>42035</v>
      </c>
      <c r="U85" s="10">
        <f>EOMONTH(Table_1[[#This Row],[Order Date]],0)</f>
        <v>42035</v>
      </c>
      <c r="V85" s="14">
        <v>42010</v>
      </c>
      <c r="W85" s="1">
        <v>42012</v>
      </c>
      <c r="X85" s="12">
        <v>42012</v>
      </c>
      <c r="Y85" s="10">
        <f>EOMONTH(Table_1[[#This Row],[Ship date]],0)</f>
        <v>42035</v>
      </c>
      <c r="Z85" s="14">
        <v>42012</v>
      </c>
      <c r="AA85" s="4">
        <v>-15.48</v>
      </c>
      <c r="AB85" s="2">
        <v>7</v>
      </c>
      <c r="AC85" s="4">
        <v>51.03</v>
      </c>
      <c r="AD85" s="2">
        <v>90414</v>
      </c>
      <c r="AE85" s="4">
        <f>'DataCleaning and Transformation'!$E85-'DataCleaning and Transformation'!$D85</f>
        <v>6.67</v>
      </c>
      <c r="AF85" s="15" t="str">
        <f>_xlfn.IFS('DataCleaning and Transformation'!$O85="Central","Chris",'DataCleaning and Transformation'!$O85="East","Erin",'DataCleaning and Transformation'!$O85="South","Sam",'DataCleaning and Transformation'!$O85="West","William")</f>
        <v>William</v>
      </c>
      <c r="AG85" s="31">
        <f>Table_1[[#This Row],[Ship date]]-Table_1[[#This Row],[Order Date]]</f>
        <v>2</v>
      </c>
      <c r="AH85" s="22">
        <f>Table_1[[#This Row],[Profit]]/Table_1[[#This Row],[Sales]]</f>
        <v>-0.30335097001763667</v>
      </c>
      <c r="AI85" s="23">
        <f>Table_1[[#This Row],[Profit]]+Table_1[[#This Row],[Sales]]</f>
        <v>35.549999999999997</v>
      </c>
      <c r="AJ85" s="17">
        <f>WEEKNUM(Table_1[[#This Row],[Order Date]],1)</f>
        <v>2</v>
      </c>
      <c r="AK85" s="17" t="str">
        <f>TEXT(Table_1[[#This Row],[Order Date]],"mmm yyyy")</f>
        <v>Jan 2015</v>
      </c>
      <c r="AL85" s="17" t="str">
        <f>Table_1[[#This Row],[Monthly sales]]&amp;"  Week "&amp;TEXT(Table_1[[#This Row],[Weekly sales]],"00")</f>
        <v>Jan 2015  Week 02</v>
      </c>
      <c r="AM85" s="17">
        <f>IF(COUNTIF($A$2:A85, A85)=1, 1, 0)</f>
        <v>1</v>
      </c>
      <c r="AN85" s="3">
        <f>COUNTA(A85) - COUNTIF(Table_1[[#This Row],[Unique Customers]], 1)</f>
        <v>0</v>
      </c>
      <c r="AO85" s="17" t="str">
        <f t="shared" si="1"/>
        <v>Unique</v>
      </c>
      <c r="AP85" s="17" t="str">
        <f>"Q"&amp;_xlfn.CEILING.MATH(MONTH(Table_1[[#This Row],[Monthly sales]])/3,1)</f>
        <v>Q1</v>
      </c>
    </row>
    <row r="86" spans="1:42" ht="14.4" x14ac:dyDescent="0.3">
      <c r="A86" s="2">
        <v>2290</v>
      </c>
      <c r="B86" s="15" t="s">
        <v>280</v>
      </c>
      <c r="C86" s="15" t="s">
        <v>71</v>
      </c>
      <c r="D86" s="6">
        <v>0</v>
      </c>
      <c r="E86" s="4">
        <v>42.98</v>
      </c>
      <c r="F86" s="4">
        <v>4.62</v>
      </c>
      <c r="G86" s="15" t="s">
        <v>39</v>
      </c>
      <c r="H86" s="15" t="s">
        <v>72</v>
      </c>
      <c r="I86" s="15" t="s">
        <v>49</v>
      </c>
      <c r="J86" s="15" t="s">
        <v>96</v>
      </c>
      <c r="K86" s="15" t="s">
        <v>74</v>
      </c>
      <c r="L86" s="15" t="s">
        <v>281</v>
      </c>
      <c r="M86" s="6">
        <v>0.56000000000000005</v>
      </c>
      <c r="N86" s="15" t="s">
        <v>33</v>
      </c>
      <c r="O86" s="15" t="s">
        <v>53</v>
      </c>
      <c r="P86" s="15" t="s">
        <v>85</v>
      </c>
      <c r="Q86" s="15" t="s">
        <v>282</v>
      </c>
      <c r="R86" s="2">
        <v>55433</v>
      </c>
      <c r="S86" s="1">
        <v>42010</v>
      </c>
      <c r="T86" s="12">
        <f>EOMONTH(Table_1[[#This Row],[Order Date]],0)</f>
        <v>42035</v>
      </c>
      <c r="U86" s="10">
        <f>EOMONTH(Table_1[[#This Row],[Order Date]],0)</f>
        <v>42035</v>
      </c>
      <c r="V86" s="14">
        <v>42010</v>
      </c>
      <c r="W86" s="1">
        <v>42012</v>
      </c>
      <c r="X86" s="12">
        <v>42012</v>
      </c>
      <c r="Y86" s="10">
        <f>EOMONTH(Table_1[[#This Row],[Ship date]],0)</f>
        <v>42035</v>
      </c>
      <c r="Z86" s="14">
        <v>42012</v>
      </c>
      <c r="AA86" s="4">
        <v>385.30290000000002</v>
      </c>
      <c r="AB86" s="2">
        <v>12</v>
      </c>
      <c r="AC86" s="4">
        <v>558.41</v>
      </c>
      <c r="AD86" s="2">
        <v>88163</v>
      </c>
      <c r="AE86" s="4">
        <f>'DataCleaning and Transformation'!$E86-'DataCleaning and Transformation'!$D86</f>
        <v>42.98</v>
      </c>
      <c r="AF86" s="15" t="str">
        <f>_xlfn.IFS('DataCleaning and Transformation'!$O86="Central","Chris",'DataCleaning and Transformation'!$O86="East","Erin",'DataCleaning and Transformation'!$O86="South","Sam",'DataCleaning and Transformation'!$O86="West","William")</f>
        <v>Chris</v>
      </c>
      <c r="AG86" s="31">
        <f>Table_1[[#This Row],[Ship date]]-Table_1[[#This Row],[Order Date]]</f>
        <v>2</v>
      </c>
      <c r="AH86" s="22">
        <f>Table_1[[#This Row],[Profit]]/Table_1[[#This Row],[Sales]]</f>
        <v>0.69000000000000006</v>
      </c>
      <c r="AI86" s="23">
        <f>Table_1[[#This Row],[Profit]]+Table_1[[#This Row],[Sales]]</f>
        <v>943.71289999999999</v>
      </c>
      <c r="AJ86" s="17">
        <f>WEEKNUM(Table_1[[#This Row],[Order Date]],1)</f>
        <v>2</v>
      </c>
      <c r="AK86" s="17" t="str">
        <f>TEXT(Table_1[[#This Row],[Order Date]],"mmm yyyy")</f>
        <v>Jan 2015</v>
      </c>
      <c r="AL86" s="17" t="str">
        <f>Table_1[[#This Row],[Monthly sales]]&amp;"  Week "&amp;TEXT(Table_1[[#This Row],[Weekly sales]],"00")</f>
        <v>Jan 2015  Week 02</v>
      </c>
      <c r="AM86" s="17">
        <f>IF(COUNTIF($A$2:A86, A86)=1, 1, 0)</f>
        <v>1</v>
      </c>
      <c r="AN86" s="3">
        <f>COUNTA(A86) - COUNTIF(Table_1[[#This Row],[Unique Customers]], 1)</f>
        <v>0</v>
      </c>
      <c r="AO86" s="17" t="str">
        <f t="shared" si="1"/>
        <v>Unique</v>
      </c>
      <c r="AP86" s="17" t="str">
        <f>"Q"&amp;_xlfn.CEILING.MATH(MONTH(Table_1[[#This Row],[Monthly sales]])/3,1)</f>
        <v>Q1</v>
      </c>
    </row>
    <row r="87" spans="1:42" ht="14.4" x14ac:dyDescent="0.3">
      <c r="A87" s="2">
        <v>2290</v>
      </c>
      <c r="B87" s="15" t="s">
        <v>280</v>
      </c>
      <c r="C87" s="15" t="s">
        <v>71</v>
      </c>
      <c r="D87" s="6">
        <v>0.03</v>
      </c>
      <c r="E87" s="4">
        <v>21.78</v>
      </c>
      <c r="F87" s="4">
        <v>5.94</v>
      </c>
      <c r="G87" s="15" t="s">
        <v>39</v>
      </c>
      <c r="H87" s="15" t="s">
        <v>72</v>
      </c>
      <c r="I87" s="15" t="s">
        <v>49</v>
      </c>
      <c r="J87" s="15" t="s">
        <v>96</v>
      </c>
      <c r="K87" s="15" t="s">
        <v>145</v>
      </c>
      <c r="L87" s="15" t="s">
        <v>283</v>
      </c>
      <c r="M87" s="6">
        <v>0.5</v>
      </c>
      <c r="N87" s="15" t="s">
        <v>33</v>
      </c>
      <c r="O87" s="15" t="s">
        <v>53</v>
      </c>
      <c r="P87" s="15" t="s">
        <v>85</v>
      </c>
      <c r="Q87" s="15" t="s">
        <v>282</v>
      </c>
      <c r="R87" s="2">
        <v>55433</v>
      </c>
      <c r="S87" s="1">
        <v>42010</v>
      </c>
      <c r="T87" s="12">
        <f>EOMONTH(Table_1[[#This Row],[Order Date]],0)</f>
        <v>42035</v>
      </c>
      <c r="U87" s="10">
        <f>EOMONTH(Table_1[[#This Row],[Order Date]],0)</f>
        <v>42035</v>
      </c>
      <c r="V87" s="14">
        <v>42010</v>
      </c>
      <c r="W87" s="1">
        <v>42012</v>
      </c>
      <c r="X87" s="12">
        <v>42012</v>
      </c>
      <c r="Y87" s="10">
        <f>EOMONTH(Table_1[[#This Row],[Ship date]],0)</f>
        <v>42035</v>
      </c>
      <c r="Z87" s="14">
        <v>42012</v>
      </c>
      <c r="AA87" s="4">
        <v>187.2</v>
      </c>
      <c r="AB87" s="2">
        <v>13</v>
      </c>
      <c r="AC87" s="4">
        <v>290.22000000000003</v>
      </c>
      <c r="AD87" s="2">
        <v>88163</v>
      </c>
      <c r="AE87" s="4">
        <f>'DataCleaning and Transformation'!$E87-'DataCleaning and Transformation'!$D87</f>
        <v>21.75</v>
      </c>
      <c r="AF87" s="15" t="str">
        <f>_xlfn.IFS('DataCleaning and Transformation'!$O87="Central","Chris",'DataCleaning and Transformation'!$O87="East","Erin",'DataCleaning and Transformation'!$O87="South","Sam",'DataCleaning and Transformation'!$O87="West","William")</f>
        <v>Chris</v>
      </c>
      <c r="AG87" s="31">
        <f>Table_1[[#This Row],[Ship date]]-Table_1[[#This Row],[Order Date]]</f>
        <v>2</v>
      </c>
      <c r="AH87" s="22">
        <f>Table_1[[#This Row],[Profit]]/Table_1[[#This Row],[Sales]]</f>
        <v>0.64502790986148428</v>
      </c>
      <c r="AI87" s="23">
        <f>Table_1[[#This Row],[Profit]]+Table_1[[#This Row],[Sales]]</f>
        <v>477.42</v>
      </c>
      <c r="AJ87" s="17">
        <f>WEEKNUM(Table_1[[#This Row],[Order Date]],1)</f>
        <v>2</v>
      </c>
      <c r="AK87" s="17" t="str">
        <f>TEXT(Table_1[[#This Row],[Order Date]],"mmm yyyy")</f>
        <v>Jan 2015</v>
      </c>
      <c r="AL87" s="17" t="str">
        <f>Table_1[[#This Row],[Monthly sales]]&amp;"  Week "&amp;TEXT(Table_1[[#This Row],[Weekly sales]],"00")</f>
        <v>Jan 2015  Week 02</v>
      </c>
      <c r="AM87" s="17">
        <f>IF(COUNTIF($A$2:A87, A87)=1, 1, 0)</f>
        <v>0</v>
      </c>
      <c r="AN87" s="3">
        <f>COUNTA(A87) - COUNTIF(Table_1[[#This Row],[Unique Customers]], 1)</f>
        <v>1</v>
      </c>
      <c r="AO87" s="17" t="str">
        <f t="shared" si="1"/>
        <v>Repeated</v>
      </c>
      <c r="AP87" s="17" t="str">
        <f>"Q"&amp;_xlfn.CEILING.MATH(MONTH(Table_1[[#This Row],[Monthly sales]])/3,1)</f>
        <v>Q1</v>
      </c>
    </row>
    <row r="88" spans="1:42" ht="14.4" x14ac:dyDescent="0.3">
      <c r="A88" s="2">
        <v>3285</v>
      </c>
      <c r="B88" s="15" t="s">
        <v>284</v>
      </c>
      <c r="C88" s="15" t="s">
        <v>71</v>
      </c>
      <c r="D88" s="6">
        <v>0.06</v>
      </c>
      <c r="E88" s="4">
        <v>1.7</v>
      </c>
      <c r="F88" s="4">
        <v>1.99</v>
      </c>
      <c r="G88" s="15" t="s">
        <v>39</v>
      </c>
      <c r="H88" s="15" t="s">
        <v>40</v>
      </c>
      <c r="I88" s="15" t="s">
        <v>41</v>
      </c>
      <c r="J88" s="15" t="s">
        <v>42</v>
      </c>
      <c r="K88" s="15" t="s">
        <v>43</v>
      </c>
      <c r="L88" s="15" t="s">
        <v>285</v>
      </c>
      <c r="M88" s="6">
        <v>0.51</v>
      </c>
      <c r="N88" s="15" t="s">
        <v>33</v>
      </c>
      <c r="O88" s="15" t="s">
        <v>34</v>
      </c>
      <c r="P88" s="15" t="s">
        <v>243</v>
      </c>
      <c r="Q88" s="15" t="s">
        <v>286</v>
      </c>
      <c r="R88" s="2">
        <v>20170</v>
      </c>
      <c r="S88" s="1">
        <v>42010</v>
      </c>
      <c r="T88" s="12">
        <f>EOMONTH(Table_1[[#This Row],[Order Date]],0)</f>
        <v>42035</v>
      </c>
      <c r="U88" s="10">
        <f>EOMONTH(Table_1[[#This Row],[Order Date]],0)</f>
        <v>42035</v>
      </c>
      <c r="V88" s="14">
        <v>42010</v>
      </c>
      <c r="W88" s="1">
        <v>42011</v>
      </c>
      <c r="X88" s="12">
        <v>42011</v>
      </c>
      <c r="Y88" s="10">
        <f>EOMONTH(Table_1[[#This Row],[Ship date]],0)</f>
        <v>42035</v>
      </c>
      <c r="Z88" s="14">
        <v>42011</v>
      </c>
      <c r="AA88" s="4">
        <v>80.071200000000005</v>
      </c>
      <c r="AB88" s="2">
        <v>7</v>
      </c>
      <c r="AC88" s="4">
        <v>12.15</v>
      </c>
      <c r="AD88" s="2">
        <v>90750</v>
      </c>
      <c r="AE88" s="4">
        <f>'DataCleaning and Transformation'!$E88-'DataCleaning and Transformation'!$D88</f>
        <v>1.64</v>
      </c>
      <c r="AF88" s="15" t="str">
        <f>_xlfn.IFS('DataCleaning and Transformation'!$O88="Central","Chris",'DataCleaning and Transformation'!$O88="East","Erin",'DataCleaning and Transformation'!$O88="South","Sam",'DataCleaning and Transformation'!$O88="West","William")</f>
        <v>Sam</v>
      </c>
      <c r="AG88" s="31">
        <f>Table_1[[#This Row],[Ship date]]-Table_1[[#This Row],[Order Date]]</f>
        <v>1</v>
      </c>
      <c r="AH88" s="22">
        <f>Table_1[[#This Row],[Profit]]/Table_1[[#This Row],[Sales]]</f>
        <v>6.5902222222222226</v>
      </c>
      <c r="AI88" s="23">
        <f>Table_1[[#This Row],[Profit]]+Table_1[[#This Row],[Sales]]</f>
        <v>92.22120000000001</v>
      </c>
      <c r="AJ88" s="17">
        <f>WEEKNUM(Table_1[[#This Row],[Order Date]],1)</f>
        <v>2</v>
      </c>
      <c r="AK88" s="17" t="str">
        <f>TEXT(Table_1[[#This Row],[Order Date]],"mmm yyyy")</f>
        <v>Jan 2015</v>
      </c>
      <c r="AL88" s="17" t="str">
        <f>Table_1[[#This Row],[Monthly sales]]&amp;"  Week "&amp;TEXT(Table_1[[#This Row],[Weekly sales]],"00")</f>
        <v>Jan 2015  Week 02</v>
      </c>
      <c r="AM88" s="17">
        <f>IF(COUNTIF($A$2:A88, A88)=1, 1, 0)</f>
        <v>1</v>
      </c>
      <c r="AN88" s="3">
        <f>COUNTA(A88) - COUNTIF(Table_1[[#This Row],[Unique Customers]], 1)</f>
        <v>0</v>
      </c>
      <c r="AO88" s="17" t="str">
        <f t="shared" si="1"/>
        <v>Unique</v>
      </c>
      <c r="AP88" s="17" t="str">
        <f>"Q"&amp;_xlfn.CEILING.MATH(MONTH(Table_1[[#This Row],[Monthly sales]])/3,1)</f>
        <v>Q1</v>
      </c>
    </row>
    <row r="89" spans="1:42" ht="14.4" x14ac:dyDescent="0.3">
      <c r="A89" s="2">
        <v>3285</v>
      </c>
      <c r="B89" s="15" t="s">
        <v>284</v>
      </c>
      <c r="C89" s="15" t="s">
        <v>71</v>
      </c>
      <c r="D89" s="6">
        <v>0.01</v>
      </c>
      <c r="E89" s="4">
        <v>30.98</v>
      </c>
      <c r="F89" s="4">
        <v>5.09</v>
      </c>
      <c r="G89" s="15" t="s">
        <v>39</v>
      </c>
      <c r="H89" s="15" t="s">
        <v>40</v>
      </c>
      <c r="I89" s="15" t="s">
        <v>49</v>
      </c>
      <c r="J89" s="15" t="s">
        <v>89</v>
      </c>
      <c r="K89" s="15" t="s">
        <v>74</v>
      </c>
      <c r="L89" s="15" t="s">
        <v>287</v>
      </c>
      <c r="M89" s="6">
        <v>0.4</v>
      </c>
      <c r="N89" s="15" t="s">
        <v>33</v>
      </c>
      <c r="O89" s="15" t="s">
        <v>34</v>
      </c>
      <c r="P89" s="15" t="s">
        <v>243</v>
      </c>
      <c r="Q89" s="15" t="s">
        <v>286</v>
      </c>
      <c r="R89" s="2">
        <v>20170</v>
      </c>
      <c r="S89" s="1">
        <v>42010</v>
      </c>
      <c r="T89" s="12">
        <f>EOMONTH(Table_1[[#This Row],[Order Date]],0)</f>
        <v>42035</v>
      </c>
      <c r="U89" s="10">
        <f>EOMONTH(Table_1[[#This Row],[Order Date]],0)</f>
        <v>42035</v>
      </c>
      <c r="V89" s="14">
        <v>42010</v>
      </c>
      <c r="W89" s="1">
        <v>42012</v>
      </c>
      <c r="X89" s="12">
        <v>42012</v>
      </c>
      <c r="Y89" s="10">
        <f>EOMONTH(Table_1[[#This Row],[Ship date]],0)</f>
        <v>42035</v>
      </c>
      <c r="Z89" s="14">
        <v>42012</v>
      </c>
      <c r="AA89" s="4">
        <v>896.40599999999995</v>
      </c>
      <c r="AB89" s="2">
        <v>9</v>
      </c>
      <c r="AC89" s="4">
        <v>288.42</v>
      </c>
      <c r="AD89" s="2">
        <v>90750</v>
      </c>
      <c r="AE89" s="4">
        <f>'DataCleaning and Transformation'!$E89-'DataCleaning and Transformation'!$D89</f>
        <v>30.97</v>
      </c>
      <c r="AF89" s="15" t="str">
        <f>_xlfn.IFS('DataCleaning and Transformation'!$O89="Central","Chris",'DataCleaning and Transformation'!$O89="East","Erin",'DataCleaning and Transformation'!$O89="South","Sam",'DataCleaning and Transformation'!$O89="West","William")</f>
        <v>Sam</v>
      </c>
      <c r="AG89" s="31">
        <f>Table_1[[#This Row],[Ship date]]-Table_1[[#This Row],[Order Date]]</f>
        <v>2</v>
      </c>
      <c r="AH89" s="22">
        <f>Table_1[[#This Row],[Profit]]/Table_1[[#This Row],[Sales]]</f>
        <v>3.1079883503224459</v>
      </c>
      <c r="AI89" s="23">
        <f>Table_1[[#This Row],[Profit]]+Table_1[[#This Row],[Sales]]</f>
        <v>1184.826</v>
      </c>
      <c r="AJ89" s="17">
        <f>WEEKNUM(Table_1[[#This Row],[Order Date]],1)</f>
        <v>2</v>
      </c>
      <c r="AK89" s="17" t="str">
        <f>TEXT(Table_1[[#This Row],[Order Date]],"mmm yyyy")</f>
        <v>Jan 2015</v>
      </c>
      <c r="AL89" s="17" t="str">
        <f>Table_1[[#This Row],[Monthly sales]]&amp;"  Week "&amp;TEXT(Table_1[[#This Row],[Weekly sales]],"00")</f>
        <v>Jan 2015  Week 02</v>
      </c>
      <c r="AM89" s="17">
        <f>IF(COUNTIF($A$2:A89, A89)=1, 1, 0)</f>
        <v>0</v>
      </c>
      <c r="AN89" s="3">
        <f>COUNTA(A89) - COUNTIF(Table_1[[#This Row],[Unique Customers]], 1)</f>
        <v>1</v>
      </c>
      <c r="AO89" s="17" t="str">
        <f t="shared" si="1"/>
        <v>Repeated</v>
      </c>
      <c r="AP89" s="17" t="str">
        <f>"Q"&amp;_xlfn.CEILING.MATH(MONTH(Table_1[[#This Row],[Monthly sales]])/3,1)</f>
        <v>Q1</v>
      </c>
    </row>
    <row r="90" spans="1:42" ht="14.4" x14ac:dyDescent="0.3">
      <c r="A90" s="2">
        <v>619</v>
      </c>
      <c r="B90" s="15" t="s">
        <v>288</v>
      </c>
      <c r="C90" s="15" t="s">
        <v>26</v>
      </c>
      <c r="D90" s="6">
        <v>0.03</v>
      </c>
      <c r="E90" s="4">
        <v>14.2</v>
      </c>
      <c r="F90" s="4">
        <v>5.3</v>
      </c>
      <c r="G90" s="15" t="s">
        <v>39</v>
      </c>
      <c r="H90" s="15" t="s">
        <v>40</v>
      </c>
      <c r="I90" s="15" t="s">
        <v>29</v>
      </c>
      <c r="J90" s="15" t="s">
        <v>127</v>
      </c>
      <c r="K90" s="15" t="s">
        <v>51</v>
      </c>
      <c r="L90" s="15" t="s">
        <v>289</v>
      </c>
      <c r="M90" s="6">
        <v>0.46</v>
      </c>
      <c r="N90" s="15" t="s">
        <v>33</v>
      </c>
      <c r="O90" s="15" t="s">
        <v>53</v>
      </c>
      <c r="P90" s="15" t="s">
        <v>290</v>
      </c>
      <c r="Q90" s="15" t="s">
        <v>291</v>
      </c>
      <c r="R90" s="2">
        <v>48195</v>
      </c>
      <c r="S90" s="1">
        <v>42011</v>
      </c>
      <c r="T90" s="12">
        <f>EOMONTH(Table_1[[#This Row],[Order Date]],0)</f>
        <v>42035</v>
      </c>
      <c r="U90" s="10">
        <f>EOMONTH(Table_1[[#This Row],[Order Date]],0)</f>
        <v>42035</v>
      </c>
      <c r="V90" s="14">
        <v>42011</v>
      </c>
      <c r="W90" s="1">
        <v>42012</v>
      </c>
      <c r="X90" s="12">
        <v>42012</v>
      </c>
      <c r="Y90" s="10">
        <f>EOMONTH(Table_1[[#This Row],[Ship date]],0)</f>
        <v>42035</v>
      </c>
      <c r="Z90" s="14">
        <v>42012</v>
      </c>
      <c r="AA90" s="4">
        <v>107.02</v>
      </c>
      <c r="AB90" s="2">
        <v>14</v>
      </c>
      <c r="AC90" s="4">
        <v>205.98</v>
      </c>
      <c r="AD90" s="2">
        <v>88196</v>
      </c>
      <c r="AE90" s="4">
        <f>'DataCleaning and Transformation'!$E90-'DataCleaning and Transformation'!$D90</f>
        <v>14.17</v>
      </c>
      <c r="AF90" s="15" t="str">
        <f>_xlfn.IFS('DataCleaning and Transformation'!$O90="Central","Chris",'DataCleaning and Transformation'!$O90="East","Erin",'DataCleaning and Transformation'!$O90="South","Sam",'DataCleaning and Transformation'!$O90="West","William")</f>
        <v>Chris</v>
      </c>
      <c r="AG90" s="31">
        <f>Table_1[[#This Row],[Ship date]]-Table_1[[#This Row],[Order Date]]</f>
        <v>1</v>
      </c>
      <c r="AH90" s="22">
        <f>Table_1[[#This Row],[Profit]]/Table_1[[#This Row],[Sales]]</f>
        <v>0.51956500631129232</v>
      </c>
      <c r="AI90" s="23">
        <f>Table_1[[#This Row],[Profit]]+Table_1[[#This Row],[Sales]]</f>
        <v>313</v>
      </c>
      <c r="AJ90" s="17">
        <f>WEEKNUM(Table_1[[#This Row],[Order Date]],1)</f>
        <v>2</v>
      </c>
      <c r="AK90" s="17" t="str">
        <f>TEXT(Table_1[[#This Row],[Order Date]],"mmm yyyy")</f>
        <v>Jan 2015</v>
      </c>
      <c r="AL90" s="17" t="str">
        <f>Table_1[[#This Row],[Monthly sales]]&amp;"  Week "&amp;TEXT(Table_1[[#This Row],[Weekly sales]],"00")</f>
        <v>Jan 2015  Week 02</v>
      </c>
      <c r="AM90" s="17">
        <f>IF(COUNTIF($A$2:A90, A90)=1, 1, 0)</f>
        <v>1</v>
      </c>
      <c r="AN90" s="3">
        <f>COUNTA(A90) - COUNTIF(Table_1[[#This Row],[Unique Customers]], 1)</f>
        <v>0</v>
      </c>
      <c r="AO90" s="17" t="str">
        <f t="shared" si="1"/>
        <v>Unique</v>
      </c>
      <c r="AP90" s="17" t="str">
        <f>"Q"&amp;_xlfn.CEILING.MATH(MONTH(Table_1[[#This Row],[Monthly sales]])/3,1)</f>
        <v>Q1</v>
      </c>
    </row>
    <row r="91" spans="1:42" ht="14.4" x14ac:dyDescent="0.3">
      <c r="A91" s="2">
        <v>3</v>
      </c>
      <c r="B91" s="15" t="s">
        <v>292</v>
      </c>
      <c r="C91" s="15" t="s">
        <v>38</v>
      </c>
      <c r="D91" s="6">
        <v>0.01</v>
      </c>
      <c r="E91" s="4">
        <v>2.84</v>
      </c>
      <c r="F91" s="4">
        <v>0.93</v>
      </c>
      <c r="G91" s="15" t="s">
        <v>88</v>
      </c>
      <c r="H91" s="15" t="s">
        <v>95</v>
      </c>
      <c r="I91" s="15" t="s">
        <v>49</v>
      </c>
      <c r="J91" s="15" t="s">
        <v>50</v>
      </c>
      <c r="K91" s="15" t="s">
        <v>51</v>
      </c>
      <c r="L91" s="15" t="s">
        <v>293</v>
      </c>
      <c r="M91" s="6">
        <v>0.54</v>
      </c>
      <c r="N91" s="15" t="s">
        <v>33</v>
      </c>
      <c r="O91" s="15" t="s">
        <v>60</v>
      </c>
      <c r="P91" s="15" t="s">
        <v>67</v>
      </c>
      <c r="Q91" s="15" t="s">
        <v>294</v>
      </c>
      <c r="R91" s="2">
        <v>98221</v>
      </c>
      <c r="S91" s="1">
        <v>42011</v>
      </c>
      <c r="T91" s="12">
        <f>EOMONTH(Table_1[[#This Row],[Order Date]],0)</f>
        <v>42035</v>
      </c>
      <c r="U91" s="10">
        <f>EOMONTH(Table_1[[#This Row],[Order Date]],0)</f>
        <v>42035</v>
      </c>
      <c r="V91" s="14">
        <v>42011</v>
      </c>
      <c r="W91" s="1">
        <v>42012</v>
      </c>
      <c r="X91" s="12">
        <v>42012</v>
      </c>
      <c r="Y91" s="10">
        <f>EOMONTH(Table_1[[#This Row],[Ship date]],0)</f>
        <v>42035</v>
      </c>
      <c r="Z91" s="14">
        <v>42012</v>
      </c>
      <c r="AA91" s="4">
        <v>4.5599999999999996</v>
      </c>
      <c r="AB91" s="2">
        <v>4</v>
      </c>
      <c r="AC91" s="4">
        <v>13.01</v>
      </c>
      <c r="AD91" s="2">
        <v>88522</v>
      </c>
      <c r="AE91" s="4">
        <f>'DataCleaning and Transformation'!$E91-'DataCleaning and Transformation'!$D91</f>
        <v>2.83</v>
      </c>
      <c r="AF91" s="15" t="str">
        <f>_xlfn.IFS('DataCleaning and Transformation'!$O91="Central","Chris",'DataCleaning and Transformation'!$O91="East","Erin",'DataCleaning and Transformation'!$O91="South","Sam",'DataCleaning and Transformation'!$O91="West","William")</f>
        <v>William</v>
      </c>
      <c r="AG91" s="31">
        <f>Table_1[[#This Row],[Ship date]]-Table_1[[#This Row],[Order Date]]</f>
        <v>1</v>
      </c>
      <c r="AH91" s="22">
        <f>Table_1[[#This Row],[Profit]]/Table_1[[#This Row],[Sales]]</f>
        <v>0.35049961568024596</v>
      </c>
      <c r="AI91" s="23">
        <f>Table_1[[#This Row],[Profit]]+Table_1[[#This Row],[Sales]]</f>
        <v>17.57</v>
      </c>
      <c r="AJ91" s="17">
        <f>WEEKNUM(Table_1[[#This Row],[Order Date]],1)</f>
        <v>2</v>
      </c>
      <c r="AK91" s="17" t="str">
        <f>TEXT(Table_1[[#This Row],[Order Date]],"mmm yyyy")</f>
        <v>Jan 2015</v>
      </c>
      <c r="AL91" s="17" t="str">
        <f>Table_1[[#This Row],[Monthly sales]]&amp;"  Week "&amp;TEXT(Table_1[[#This Row],[Weekly sales]],"00")</f>
        <v>Jan 2015  Week 02</v>
      </c>
      <c r="AM91" s="17">
        <f>IF(COUNTIF($A$2:A91, A91)=1, 1, 0)</f>
        <v>1</v>
      </c>
      <c r="AN91" s="3">
        <f>COUNTA(A91) - COUNTIF(Table_1[[#This Row],[Unique Customers]], 1)</f>
        <v>0</v>
      </c>
      <c r="AO91" s="17" t="str">
        <f t="shared" si="1"/>
        <v>Unique</v>
      </c>
      <c r="AP91" s="17" t="str">
        <f>"Q"&amp;_xlfn.CEILING.MATH(MONTH(Table_1[[#This Row],[Monthly sales]])/3,1)</f>
        <v>Q1</v>
      </c>
    </row>
    <row r="92" spans="1:42" ht="14.4" x14ac:dyDescent="0.3">
      <c r="A92" s="2">
        <v>651</v>
      </c>
      <c r="B92" s="15" t="s">
        <v>295</v>
      </c>
      <c r="C92" s="15" t="s">
        <v>38</v>
      </c>
      <c r="D92" s="6">
        <v>0.08</v>
      </c>
      <c r="E92" s="4">
        <v>15.99</v>
      </c>
      <c r="F92" s="4">
        <v>13.18</v>
      </c>
      <c r="G92" s="15" t="s">
        <v>39</v>
      </c>
      <c r="H92" s="15" t="s">
        <v>40</v>
      </c>
      <c r="I92" s="15" t="s">
        <v>49</v>
      </c>
      <c r="J92" s="15" t="s">
        <v>73</v>
      </c>
      <c r="K92" s="15" t="s">
        <v>74</v>
      </c>
      <c r="L92" s="15" t="s">
        <v>296</v>
      </c>
      <c r="M92" s="6">
        <v>0.37</v>
      </c>
      <c r="N92" s="15" t="s">
        <v>33</v>
      </c>
      <c r="O92" s="15" t="s">
        <v>60</v>
      </c>
      <c r="P92" s="15" t="s">
        <v>297</v>
      </c>
      <c r="Q92" s="15" t="s">
        <v>298</v>
      </c>
      <c r="R92" s="2">
        <v>89115</v>
      </c>
      <c r="S92" s="1">
        <v>42011</v>
      </c>
      <c r="T92" s="12">
        <f>EOMONTH(Table_1[[#This Row],[Order Date]],0)</f>
        <v>42035</v>
      </c>
      <c r="U92" s="10">
        <f>EOMONTH(Table_1[[#This Row],[Order Date]],0)</f>
        <v>42035</v>
      </c>
      <c r="V92" s="14">
        <v>42011</v>
      </c>
      <c r="W92" s="1">
        <v>42012</v>
      </c>
      <c r="X92" s="12">
        <v>42012</v>
      </c>
      <c r="Y92" s="10">
        <f>EOMONTH(Table_1[[#This Row],[Ship date]],0)</f>
        <v>42035</v>
      </c>
      <c r="Z92" s="14">
        <v>42012</v>
      </c>
      <c r="AA92" s="4">
        <v>-246.92616000000001</v>
      </c>
      <c r="AB92" s="2">
        <v>12</v>
      </c>
      <c r="AC92" s="4">
        <v>192.33</v>
      </c>
      <c r="AD92" s="2">
        <v>91575</v>
      </c>
      <c r="AE92" s="4">
        <f>'DataCleaning and Transformation'!$E92-'DataCleaning and Transformation'!$D92</f>
        <v>15.91</v>
      </c>
      <c r="AF92" s="15" t="str">
        <f>_xlfn.IFS('DataCleaning and Transformation'!$O92="Central","Chris",'DataCleaning and Transformation'!$O92="East","Erin",'DataCleaning and Transformation'!$O92="South","Sam",'DataCleaning and Transformation'!$O92="West","William")</f>
        <v>William</v>
      </c>
      <c r="AG92" s="31">
        <f>Table_1[[#This Row],[Ship date]]-Table_1[[#This Row],[Order Date]]</f>
        <v>1</v>
      </c>
      <c r="AH92" s="22">
        <f>Table_1[[#This Row],[Profit]]/Table_1[[#This Row],[Sales]]</f>
        <v>-1.2838671034160036</v>
      </c>
      <c r="AI92" s="23">
        <f>Table_1[[#This Row],[Profit]]+Table_1[[#This Row],[Sales]]</f>
        <v>-54.596159999999998</v>
      </c>
      <c r="AJ92" s="17">
        <f>WEEKNUM(Table_1[[#This Row],[Order Date]],1)</f>
        <v>2</v>
      </c>
      <c r="AK92" s="17" t="str">
        <f>TEXT(Table_1[[#This Row],[Order Date]],"mmm yyyy")</f>
        <v>Jan 2015</v>
      </c>
      <c r="AL92" s="17" t="str">
        <f>Table_1[[#This Row],[Monthly sales]]&amp;"  Week "&amp;TEXT(Table_1[[#This Row],[Weekly sales]],"00")</f>
        <v>Jan 2015  Week 02</v>
      </c>
      <c r="AM92" s="17">
        <f>IF(COUNTIF($A$2:A92, A92)=1, 1, 0)</f>
        <v>1</v>
      </c>
      <c r="AN92" s="3">
        <f>COUNTA(A92) - COUNTIF(Table_1[[#This Row],[Unique Customers]], 1)</f>
        <v>0</v>
      </c>
      <c r="AO92" s="17" t="str">
        <f t="shared" si="1"/>
        <v>Unique</v>
      </c>
      <c r="AP92" s="17" t="str">
        <f>"Q"&amp;_xlfn.CEILING.MATH(MONTH(Table_1[[#This Row],[Monthly sales]])/3,1)</f>
        <v>Q1</v>
      </c>
    </row>
    <row r="93" spans="1:42" ht="14.4" x14ac:dyDescent="0.3">
      <c r="A93" s="2">
        <v>2630</v>
      </c>
      <c r="B93" s="15" t="s">
        <v>206</v>
      </c>
      <c r="C93" s="15" t="s">
        <v>38</v>
      </c>
      <c r="D93" s="6">
        <v>7.0000000000000007E-2</v>
      </c>
      <c r="E93" s="4">
        <v>65.989999999999995</v>
      </c>
      <c r="F93" s="4">
        <v>5.99</v>
      </c>
      <c r="G93" s="15" t="s">
        <v>39</v>
      </c>
      <c r="H93" s="15" t="s">
        <v>28</v>
      </c>
      <c r="I93" s="15" t="s">
        <v>41</v>
      </c>
      <c r="J93" s="15" t="s">
        <v>136</v>
      </c>
      <c r="K93" s="15" t="s">
        <v>74</v>
      </c>
      <c r="L93" s="15" t="s">
        <v>299</v>
      </c>
      <c r="M93" s="6">
        <v>0.57999999999999996</v>
      </c>
      <c r="N93" s="15" t="s">
        <v>33</v>
      </c>
      <c r="O93" s="15" t="s">
        <v>53</v>
      </c>
      <c r="P93" s="15" t="s">
        <v>208</v>
      </c>
      <c r="Q93" s="15" t="s">
        <v>209</v>
      </c>
      <c r="R93" s="2">
        <v>73071</v>
      </c>
      <c r="S93" s="1">
        <v>42011</v>
      </c>
      <c r="T93" s="12">
        <f>EOMONTH(Table_1[[#This Row],[Order Date]],0)</f>
        <v>42035</v>
      </c>
      <c r="U93" s="10">
        <f>EOMONTH(Table_1[[#This Row],[Order Date]],0)</f>
        <v>42035</v>
      </c>
      <c r="V93" s="14">
        <v>42011</v>
      </c>
      <c r="W93" s="1">
        <v>42012</v>
      </c>
      <c r="X93" s="12">
        <v>42012</v>
      </c>
      <c r="Y93" s="10">
        <f>EOMONTH(Table_1[[#This Row],[Ship date]],0)</f>
        <v>42035</v>
      </c>
      <c r="Z93" s="14">
        <v>42012</v>
      </c>
      <c r="AA93" s="4">
        <v>-139.18256</v>
      </c>
      <c r="AB93" s="2">
        <v>3</v>
      </c>
      <c r="AC93" s="4">
        <v>165.71</v>
      </c>
      <c r="AD93" s="2">
        <v>85915</v>
      </c>
      <c r="AE93" s="4">
        <f>'DataCleaning and Transformation'!$E93-'DataCleaning and Transformation'!$D93</f>
        <v>65.92</v>
      </c>
      <c r="AF93" s="15" t="str">
        <f>_xlfn.IFS('DataCleaning and Transformation'!$O93="Central","Chris",'DataCleaning and Transformation'!$O93="East","Erin",'DataCleaning and Transformation'!$O93="South","Sam",'DataCleaning and Transformation'!$O93="West","William")</f>
        <v>Chris</v>
      </c>
      <c r="AG93" s="31">
        <f>Table_1[[#This Row],[Ship date]]-Table_1[[#This Row],[Order Date]]</f>
        <v>1</v>
      </c>
      <c r="AH93" s="22">
        <f>Table_1[[#This Row],[Profit]]/Table_1[[#This Row],[Sales]]</f>
        <v>-0.83991648059863611</v>
      </c>
      <c r="AI93" s="23">
        <f>Table_1[[#This Row],[Profit]]+Table_1[[#This Row],[Sales]]</f>
        <v>26.527440000000013</v>
      </c>
      <c r="AJ93" s="17">
        <f>WEEKNUM(Table_1[[#This Row],[Order Date]],1)</f>
        <v>2</v>
      </c>
      <c r="AK93" s="17" t="str">
        <f>TEXT(Table_1[[#This Row],[Order Date]],"mmm yyyy")</f>
        <v>Jan 2015</v>
      </c>
      <c r="AL93" s="17" t="str">
        <f>Table_1[[#This Row],[Monthly sales]]&amp;"  Week "&amp;TEXT(Table_1[[#This Row],[Weekly sales]],"00")</f>
        <v>Jan 2015  Week 02</v>
      </c>
      <c r="AM93" s="17">
        <f>IF(COUNTIF($A$2:A93, A93)=1, 1, 0)</f>
        <v>0</v>
      </c>
      <c r="AN93" s="3">
        <f>COUNTA(A93) - COUNTIF(Table_1[[#This Row],[Unique Customers]], 1)</f>
        <v>1</v>
      </c>
      <c r="AO93" s="17" t="str">
        <f t="shared" si="1"/>
        <v>Unique</v>
      </c>
      <c r="AP93" s="17" t="str">
        <f>"Q"&amp;_xlfn.CEILING.MATH(MONTH(Table_1[[#This Row],[Monthly sales]])/3,1)</f>
        <v>Q1</v>
      </c>
    </row>
    <row r="94" spans="1:42" ht="14.4" x14ac:dyDescent="0.3">
      <c r="A94" s="2">
        <v>1781</v>
      </c>
      <c r="B94" s="15" t="s">
        <v>300</v>
      </c>
      <c r="C94" s="15" t="s">
        <v>48</v>
      </c>
      <c r="D94" s="6">
        <v>0.03</v>
      </c>
      <c r="E94" s="4">
        <v>5.08</v>
      </c>
      <c r="F94" s="4">
        <v>2.0299999999999998</v>
      </c>
      <c r="G94" s="15" t="s">
        <v>39</v>
      </c>
      <c r="H94" s="15" t="s">
        <v>72</v>
      </c>
      <c r="I94" s="15" t="s">
        <v>29</v>
      </c>
      <c r="J94" s="15" t="s">
        <v>127</v>
      </c>
      <c r="K94" s="15" t="s">
        <v>51</v>
      </c>
      <c r="L94" s="15" t="s">
        <v>301</v>
      </c>
      <c r="M94" s="6">
        <v>0.51</v>
      </c>
      <c r="N94" s="15" t="s">
        <v>33</v>
      </c>
      <c r="O94" s="15" t="s">
        <v>60</v>
      </c>
      <c r="P94" s="15" t="s">
        <v>91</v>
      </c>
      <c r="Q94" s="15" t="s">
        <v>302</v>
      </c>
      <c r="R94" s="2">
        <v>94070</v>
      </c>
      <c r="S94" s="1">
        <v>42011</v>
      </c>
      <c r="T94" s="12">
        <f>EOMONTH(Table_1[[#This Row],[Order Date]],0)</f>
        <v>42035</v>
      </c>
      <c r="U94" s="10">
        <f>EOMONTH(Table_1[[#This Row],[Order Date]],0)</f>
        <v>42035</v>
      </c>
      <c r="V94" s="14">
        <v>42011</v>
      </c>
      <c r="W94" s="1">
        <v>42016</v>
      </c>
      <c r="X94" s="12">
        <v>42016</v>
      </c>
      <c r="Y94" s="10">
        <f>EOMONTH(Table_1[[#This Row],[Ship date]],0)</f>
        <v>42035</v>
      </c>
      <c r="Z94" s="14">
        <v>42016</v>
      </c>
      <c r="AA94" s="4">
        <v>15.1524</v>
      </c>
      <c r="AB94" s="2">
        <v>4</v>
      </c>
      <c r="AC94" s="4">
        <v>21.96</v>
      </c>
      <c r="AD94" s="2">
        <v>89858</v>
      </c>
      <c r="AE94" s="4">
        <f>'DataCleaning and Transformation'!$E94-'DataCleaning and Transformation'!$D94</f>
        <v>5.05</v>
      </c>
      <c r="AF94" s="15" t="str">
        <f>_xlfn.IFS('DataCleaning and Transformation'!$O94="Central","Chris",'DataCleaning and Transformation'!$O94="East","Erin",'DataCleaning and Transformation'!$O94="South","Sam",'DataCleaning and Transformation'!$O94="West","William")</f>
        <v>William</v>
      </c>
      <c r="AG94" s="31">
        <f>Table_1[[#This Row],[Ship date]]-Table_1[[#This Row],[Order Date]]</f>
        <v>5</v>
      </c>
      <c r="AH94" s="22">
        <f>Table_1[[#This Row],[Profit]]/Table_1[[#This Row],[Sales]]</f>
        <v>0.69</v>
      </c>
      <c r="AI94" s="23">
        <f>Table_1[[#This Row],[Profit]]+Table_1[[#This Row],[Sales]]</f>
        <v>37.112400000000001</v>
      </c>
      <c r="AJ94" s="17">
        <f>WEEKNUM(Table_1[[#This Row],[Order Date]],1)</f>
        <v>2</v>
      </c>
      <c r="AK94" s="17" t="str">
        <f>TEXT(Table_1[[#This Row],[Order Date]],"mmm yyyy")</f>
        <v>Jan 2015</v>
      </c>
      <c r="AL94" s="17" t="str">
        <f>Table_1[[#This Row],[Monthly sales]]&amp;"  Week "&amp;TEXT(Table_1[[#This Row],[Weekly sales]],"00")</f>
        <v>Jan 2015  Week 02</v>
      </c>
      <c r="AM94" s="17">
        <f>IF(COUNTIF($A$2:A94, A94)=1, 1, 0)</f>
        <v>1</v>
      </c>
      <c r="AN94" s="3">
        <f>COUNTA(A94) - COUNTIF(Table_1[[#This Row],[Unique Customers]], 1)</f>
        <v>0</v>
      </c>
      <c r="AO94" s="17" t="str">
        <f t="shared" si="1"/>
        <v>Unique</v>
      </c>
      <c r="AP94" s="17" t="str">
        <f>"Q"&amp;_xlfn.CEILING.MATH(MONTH(Table_1[[#This Row],[Monthly sales]])/3,1)</f>
        <v>Q1</v>
      </c>
    </row>
    <row r="95" spans="1:42" ht="14.4" x14ac:dyDescent="0.3">
      <c r="A95" s="2">
        <v>3123</v>
      </c>
      <c r="B95" s="15" t="s">
        <v>303</v>
      </c>
      <c r="C95" s="15" t="s">
        <v>48</v>
      </c>
      <c r="D95" s="6">
        <v>0.02</v>
      </c>
      <c r="E95" s="4">
        <v>7.1</v>
      </c>
      <c r="F95" s="4">
        <v>6.05</v>
      </c>
      <c r="G95" s="15" t="s">
        <v>39</v>
      </c>
      <c r="H95" s="15" t="s">
        <v>72</v>
      </c>
      <c r="I95" s="15" t="s">
        <v>49</v>
      </c>
      <c r="J95" s="15" t="s">
        <v>73</v>
      </c>
      <c r="K95" s="15" t="s">
        <v>74</v>
      </c>
      <c r="L95" s="15" t="s">
        <v>252</v>
      </c>
      <c r="M95" s="6">
        <v>0.39</v>
      </c>
      <c r="N95" s="15" t="s">
        <v>33</v>
      </c>
      <c r="O95" s="15" t="s">
        <v>53</v>
      </c>
      <c r="P95" s="15" t="s">
        <v>104</v>
      </c>
      <c r="Q95" s="15" t="s">
        <v>304</v>
      </c>
      <c r="R95" s="2">
        <v>60160</v>
      </c>
      <c r="S95" s="1">
        <v>42011</v>
      </c>
      <c r="T95" s="12">
        <f>EOMONTH(Table_1[[#This Row],[Order Date]],0)</f>
        <v>42035</v>
      </c>
      <c r="U95" s="10">
        <f>EOMONTH(Table_1[[#This Row],[Order Date]],0)</f>
        <v>42035</v>
      </c>
      <c r="V95" s="14">
        <v>42011</v>
      </c>
      <c r="W95" s="1">
        <v>42013</v>
      </c>
      <c r="X95" s="12">
        <v>42013</v>
      </c>
      <c r="Y95" s="10">
        <f>EOMONTH(Table_1[[#This Row],[Ship date]],0)</f>
        <v>42035</v>
      </c>
      <c r="Z95" s="14">
        <v>42013</v>
      </c>
      <c r="AA95" s="4">
        <v>-48.875</v>
      </c>
      <c r="AB95" s="2">
        <v>8</v>
      </c>
      <c r="AC95" s="4">
        <v>61.5</v>
      </c>
      <c r="AD95" s="2">
        <v>87287</v>
      </c>
      <c r="AE95" s="4">
        <f>'DataCleaning and Transformation'!$E95-'DataCleaning and Transformation'!$D95</f>
        <v>7.08</v>
      </c>
      <c r="AF95" s="15" t="str">
        <f>_xlfn.IFS('DataCleaning and Transformation'!$O95="Central","Chris",'DataCleaning and Transformation'!$O95="East","Erin",'DataCleaning and Transformation'!$O95="South","Sam",'DataCleaning and Transformation'!$O95="West","William")</f>
        <v>Chris</v>
      </c>
      <c r="AG95" s="31">
        <f>Table_1[[#This Row],[Ship date]]-Table_1[[#This Row],[Order Date]]</f>
        <v>2</v>
      </c>
      <c r="AH95" s="22">
        <f>Table_1[[#This Row],[Profit]]/Table_1[[#This Row],[Sales]]</f>
        <v>-0.79471544715447151</v>
      </c>
      <c r="AI95" s="23">
        <f>Table_1[[#This Row],[Profit]]+Table_1[[#This Row],[Sales]]</f>
        <v>12.625</v>
      </c>
      <c r="AJ95" s="17">
        <f>WEEKNUM(Table_1[[#This Row],[Order Date]],1)</f>
        <v>2</v>
      </c>
      <c r="AK95" s="17" t="str">
        <f>TEXT(Table_1[[#This Row],[Order Date]],"mmm yyyy")</f>
        <v>Jan 2015</v>
      </c>
      <c r="AL95" s="17" t="str">
        <f>Table_1[[#This Row],[Monthly sales]]&amp;"  Week "&amp;TEXT(Table_1[[#This Row],[Weekly sales]],"00")</f>
        <v>Jan 2015  Week 02</v>
      </c>
      <c r="AM95" s="17">
        <f>IF(COUNTIF($A$2:A95, A95)=1, 1, 0)</f>
        <v>1</v>
      </c>
      <c r="AN95" s="3">
        <f>COUNTA(A95) - COUNTIF(Table_1[[#This Row],[Unique Customers]], 1)</f>
        <v>0</v>
      </c>
      <c r="AO95" s="17" t="str">
        <f t="shared" si="1"/>
        <v>Unique</v>
      </c>
      <c r="AP95" s="17" t="str">
        <f>"Q"&amp;_xlfn.CEILING.MATH(MONTH(Table_1[[#This Row],[Monthly sales]])/3,1)</f>
        <v>Q1</v>
      </c>
    </row>
    <row r="96" spans="1:42" ht="14.4" x14ac:dyDescent="0.3">
      <c r="A96" s="2">
        <v>3303</v>
      </c>
      <c r="B96" s="15" t="s">
        <v>305</v>
      </c>
      <c r="C96" s="15" t="s">
        <v>48</v>
      </c>
      <c r="D96" s="6">
        <v>0.04</v>
      </c>
      <c r="E96" s="4">
        <v>33.89</v>
      </c>
      <c r="F96" s="4">
        <v>5.0999999999999996</v>
      </c>
      <c r="G96" s="15" t="s">
        <v>39</v>
      </c>
      <c r="H96" s="15" t="s">
        <v>72</v>
      </c>
      <c r="I96" s="15" t="s">
        <v>49</v>
      </c>
      <c r="J96" s="15" t="s">
        <v>79</v>
      </c>
      <c r="K96" s="15" t="s">
        <v>74</v>
      </c>
      <c r="L96" s="15" t="s">
        <v>306</v>
      </c>
      <c r="M96" s="6">
        <v>0.6</v>
      </c>
      <c r="N96" s="15" t="s">
        <v>33</v>
      </c>
      <c r="O96" s="15" t="s">
        <v>34</v>
      </c>
      <c r="P96" s="15" t="s">
        <v>124</v>
      </c>
      <c r="Q96" s="15" t="s">
        <v>307</v>
      </c>
      <c r="R96" s="2">
        <v>33461</v>
      </c>
      <c r="S96" s="1">
        <v>42011</v>
      </c>
      <c r="T96" s="12">
        <f>EOMONTH(Table_1[[#This Row],[Order Date]],0)</f>
        <v>42035</v>
      </c>
      <c r="U96" s="10">
        <f>EOMONTH(Table_1[[#This Row],[Order Date]],0)</f>
        <v>42035</v>
      </c>
      <c r="V96" s="14">
        <v>42011</v>
      </c>
      <c r="W96" s="1">
        <v>42016</v>
      </c>
      <c r="X96" s="12">
        <v>42016</v>
      </c>
      <c r="Y96" s="10">
        <f>EOMONTH(Table_1[[#This Row],[Ship date]],0)</f>
        <v>42035</v>
      </c>
      <c r="Z96" s="14">
        <v>42016</v>
      </c>
      <c r="AA96" s="4">
        <v>68.676000000000002</v>
      </c>
      <c r="AB96" s="2">
        <v>6</v>
      </c>
      <c r="AC96" s="4">
        <v>200.64</v>
      </c>
      <c r="AD96" s="2">
        <v>87795</v>
      </c>
      <c r="AE96" s="4">
        <f>'DataCleaning and Transformation'!$E96-'DataCleaning and Transformation'!$D96</f>
        <v>33.85</v>
      </c>
      <c r="AF96" s="15" t="str">
        <f>_xlfn.IFS('DataCleaning and Transformation'!$O96="Central","Chris",'DataCleaning and Transformation'!$O96="East","Erin",'DataCleaning and Transformation'!$O96="South","Sam",'DataCleaning and Transformation'!$O96="West","William")</f>
        <v>Sam</v>
      </c>
      <c r="AG96" s="31">
        <f>Table_1[[#This Row],[Ship date]]-Table_1[[#This Row],[Order Date]]</f>
        <v>5</v>
      </c>
      <c r="AH96" s="22">
        <f>Table_1[[#This Row],[Profit]]/Table_1[[#This Row],[Sales]]</f>
        <v>0.34228468899521536</v>
      </c>
      <c r="AI96" s="23">
        <f>Table_1[[#This Row],[Profit]]+Table_1[[#This Row],[Sales]]</f>
        <v>269.31599999999997</v>
      </c>
      <c r="AJ96" s="17">
        <f>WEEKNUM(Table_1[[#This Row],[Order Date]],1)</f>
        <v>2</v>
      </c>
      <c r="AK96" s="17" t="str">
        <f>TEXT(Table_1[[#This Row],[Order Date]],"mmm yyyy")</f>
        <v>Jan 2015</v>
      </c>
      <c r="AL96" s="17" t="str">
        <f>Table_1[[#This Row],[Monthly sales]]&amp;"  Week "&amp;TEXT(Table_1[[#This Row],[Weekly sales]],"00")</f>
        <v>Jan 2015  Week 02</v>
      </c>
      <c r="AM96" s="17">
        <f>IF(COUNTIF($A$2:A96, A96)=1, 1, 0)</f>
        <v>1</v>
      </c>
      <c r="AN96" s="3">
        <f>COUNTA(A96) - COUNTIF(Table_1[[#This Row],[Unique Customers]], 1)</f>
        <v>0</v>
      </c>
      <c r="AO96" s="17" t="str">
        <f t="shared" si="1"/>
        <v>Unique</v>
      </c>
      <c r="AP96" s="17" t="str">
        <f>"Q"&amp;_xlfn.CEILING.MATH(MONTH(Table_1[[#This Row],[Monthly sales]])/3,1)</f>
        <v>Q1</v>
      </c>
    </row>
    <row r="97" spans="1:42" ht="14.4" x14ac:dyDescent="0.3">
      <c r="A97" s="2">
        <v>1367</v>
      </c>
      <c r="B97" s="15" t="s">
        <v>308</v>
      </c>
      <c r="C97" s="15" t="s">
        <v>117</v>
      </c>
      <c r="D97" s="6">
        <v>0.03</v>
      </c>
      <c r="E97" s="4">
        <v>73.98</v>
      </c>
      <c r="F97" s="4">
        <v>14.52</v>
      </c>
      <c r="G97" s="15" t="s">
        <v>39</v>
      </c>
      <c r="H97" s="15" t="s">
        <v>40</v>
      </c>
      <c r="I97" s="15" t="s">
        <v>41</v>
      </c>
      <c r="J97" s="15" t="s">
        <v>42</v>
      </c>
      <c r="K97" s="15" t="s">
        <v>74</v>
      </c>
      <c r="L97" s="15" t="s">
        <v>309</v>
      </c>
      <c r="M97" s="6">
        <v>0.65</v>
      </c>
      <c r="N97" s="15" t="s">
        <v>33</v>
      </c>
      <c r="O97" s="15" t="s">
        <v>53</v>
      </c>
      <c r="P97" s="15" t="s">
        <v>188</v>
      </c>
      <c r="Q97" s="15" t="s">
        <v>310</v>
      </c>
      <c r="R97" s="2">
        <v>79424</v>
      </c>
      <c r="S97" s="1">
        <v>42011</v>
      </c>
      <c r="T97" s="12">
        <f>EOMONTH(Table_1[[#This Row],[Order Date]],0)</f>
        <v>42035</v>
      </c>
      <c r="U97" s="10">
        <f>EOMONTH(Table_1[[#This Row],[Order Date]],0)</f>
        <v>42035</v>
      </c>
      <c r="V97" s="14">
        <v>42011</v>
      </c>
      <c r="W97" s="1">
        <v>42014</v>
      </c>
      <c r="X97" s="12">
        <v>42014</v>
      </c>
      <c r="Y97" s="10">
        <f>EOMONTH(Table_1[[#This Row],[Ship date]],0)</f>
        <v>42035</v>
      </c>
      <c r="Z97" s="14">
        <v>42014</v>
      </c>
      <c r="AA97" s="4">
        <v>-326.23160000000001</v>
      </c>
      <c r="AB97" s="2">
        <v>1</v>
      </c>
      <c r="AC97" s="4">
        <v>79.02</v>
      </c>
      <c r="AD97" s="2">
        <v>90513</v>
      </c>
      <c r="AE97" s="4">
        <f>'DataCleaning and Transformation'!$E97-'DataCleaning and Transformation'!$D97</f>
        <v>73.95</v>
      </c>
      <c r="AF97" s="15" t="str">
        <f>_xlfn.IFS('DataCleaning and Transformation'!$O97="Central","Chris",'DataCleaning and Transformation'!$O97="East","Erin",'DataCleaning and Transformation'!$O97="South","Sam",'DataCleaning and Transformation'!$O97="West","William")</f>
        <v>Chris</v>
      </c>
      <c r="AG97" s="31">
        <f>Table_1[[#This Row],[Ship date]]-Table_1[[#This Row],[Order Date]]</f>
        <v>3</v>
      </c>
      <c r="AH97" s="22">
        <f>Table_1[[#This Row],[Profit]]/Table_1[[#This Row],[Sales]]</f>
        <v>-4.1284687420906101</v>
      </c>
      <c r="AI97" s="23">
        <f>Table_1[[#This Row],[Profit]]+Table_1[[#This Row],[Sales]]</f>
        <v>-247.21160000000003</v>
      </c>
      <c r="AJ97" s="17">
        <f>WEEKNUM(Table_1[[#This Row],[Order Date]],1)</f>
        <v>2</v>
      </c>
      <c r="AK97" s="17" t="str">
        <f>TEXT(Table_1[[#This Row],[Order Date]],"mmm yyyy")</f>
        <v>Jan 2015</v>
      </c>
      <c r="AL97" s="17" t="str">
        <f>Table_1[[#This Row],[Monthly sales]]&amp;"  Week "&amp;TEXT(Table_1[[#This Row],[Weekly sales]],"00")</f>
        <v>Jan 2015  Week 02</v>
      </c>
      <c r="AM97" s="17">
        <f>IF(COUNTIF($A$2:A97, A97)=1, 1, 0)</f>
        <v>1</v>
      </c>
      <c r="AN97" s="3">
        <f>COUNTA(A97) - COUNTIF(Table_1[[#This Row],[Unique Customers]], 1)</f>
        <v>0</v>
      </c>
      <c r="AO97" s="17" t="str">
        <f t="shared" si="1"/>
        <v>Unique</v>
      </c>
      <c r="AP97" s="17" t="str">
        <f>"Q"&amp;_xlfn.CEILING.MATH(MONTH(Table_1[[#This Row],[Monthly sales]])/3,1)</f>
        <v>Q1</v>
      </c>
    </row>
    <row r="98" spans="1:42" ht="14.4" x14ac:dyDescent="0.3">
      <c r="A98" s="2">
        <v>1606</v>
      </c>
      <c r="B98" s="15" t="s">
        <v>311</v>
      </c>
      <c r="C98" s="15" t="s">
        <v>117</v>
      </c>
      <c r="D98" s="6">
        <v>0.05</v>
      </c>
      <c r="E98" s="4">
        <v>1.98</v>
      </c>
      <c r="F98" s="4">
        <v>4.7699999999999996</v>
      </c>
      <c r="G98" s="15" t="s">
        <v>39</v>
      </c>
      <c r="H98" s="15" t="s">
        <v>72</v>
      </c>
      <c r="I98" s="15" t="s">
        <v>49</v>
      </c>
      <c r="J98" s="15" t="s">
        <v>73</v>
      </c>
      <c r="K98" s="15" t="s">
        <v>74</v>
      </c>
      <c r="L98" s="15" t="s">
        <v>312</v>
      </c>
      <c r="M98" s="6">
        <v>0.4</v>
      </c>
      <c r="N98" s="15" t="s">
        <v>33</v>
      </c>
      <c r="O98" s="15" t="s">
        <v>112</v>
      </c>
      <c r="P98" s="15" t="s">
        <v>113</v>
      </c>
      <c r="Q98" s="15" t="s">
        <v>313</v>
      </c>
      <c r="R98" s="2">
        <v>11010</v>
      </c>
      <c r="S98" s="1">
        <v>42011</v>
      </c>
      <c r="T98" s="12">
        <f>EOMONTH(Table_1[[#This Row],[Order Date]],0)</f>
        <v>42035</v>
      </c>
      <c r="U98" s="10">
        <f>EOMONTH(Table_1[[#This Row],[Order Date]],0)</f>
        <v>42035</v>
      </c>
      <c r="V98" s="14">
        <v>42011</v>
      </c>
      <c r="W98" s="1">
        <v>42012</v>
      </c>
      <c r="X98" s="12">
        <v>42012</v>
      </c>
      <c r="Y98" s="10">
        <f>EOMONTH(Table_1[[#This Row],[Ship date]],0)</f>
        <v>42035</v>
      </c>
      <c r="Z98" s="14">
        <v>42012</v>
      </c>
      <c r="AA98" s="4">
        <v>-14.359819999999999</v>
      </c>
      <c r="AB98" s="2">
        <v>1</v>
      </c>
      <c r="AC98" s="4">
        <v>3.53</v>
      </c>
      <c r="AD98" s="2">
        <v>87993</v>
      </c>
      <c r="AE98" s="4">
        <f>'DataCleaning and Transformation'!$E98-'DataCleaning and Transformation'!$D98</f>
        <v>1.93</v>
      </c>
      <c r="AF98" s="15" t="str">
        <f>_xlfn.IFS('DataCleaning and Transformation'!$O98="Central","Chris",'DataCleaning and Transformation'!$O98="East","Erin",'DataCleaning and Transformation'!$O98="South","Sam",'DataCleaning and Transformation'!$O98="West","William")</f>
        <v>Erin</v>
      </c>
      <c r="AG98" s="31">
        <f>Table_1[[#This Row],[Ship date]]-Table_1[[#This Row],[Order Date]]</f>
        <v>1</v>
      </c>
      <c r="AH98" s="22">
        <f>Table_1[[#This Row],[Profit]]/Table_1[[#This Row],[Sales]]</f>
        <v>-4.0679376770538243</v>
      </c>
      <c r="AI98" s="23">
        <f>Table_1[[#This Row],[Profit]]+Table_1[[#This Row],[Sales]]</f>
        <v>-10.82982</v>
      </c>
      <c r="AJ98" s="17">
        <f>WEEKNUM(Table_1[[#This Row],[Order Date]],1)</f>
        <v>2</v>
      </c>
      <c r="AK98" s="17" t="str">
        <f>TEXT(Table_1[[#This Row],[Order Date]],"mmm yyyy")</f>
        <v>Jan 2015</v>
      </c>
      <c r="AL98" s="17" t="str">
        <f>Table_1[[#This Row],[Monthly sales]]&amp;"  Week "&amp;TEXT(Table_1[[#This Row],[Weekly sales]],"00")</f>
        <v>Jan 2015  Week 02</v>
      </c>
      <c r="AM98" s="17">
        <f>IF(COUNTIF($A$2:A98, A98)=1, 1, 0)</f>
        <v>1</v>
      </c>
      <c r="AN98" s="3">
        <f>COUNTA(A98) - COUNTIF(Table_1[[#This Row],[Unique Customers]], 1)</f>
        <v>0</v>
      </c>
      <c r="AO98" s="17" t="str">
        <f t="shared" si="1"/>
        <v>Unique</v>
      </c>
      <c r="AP98" s="17" t="str">
        <f>"Q"&amp;_xlfn.CEILING.MATH(MONTH(Table_1[[#This Row],[Monthly sales]])/3,1)</f>
        <v>Q1</v>
      </c>
    </row>
    <row r="99" spans="1:42" ht="14.4" x14ac:dyDescent="0.3">
      <c r="A99" s="2">
        <v>1606</v>
      </c>
      <c r="B99" s="15" t="s">
        <v>311</v>
      </c>
      <c r="C99" s="15" t="s">
        <v>117</v>
      </c>
      <c r="D99" s="6">
        <v>7.0000000000000007E-2</v>
      </c>
      <c r="E99" s="4">
        <v>699.99</v>
      </c>
      <c r="F99" s="4">
        <v>24.49</v>
      </c>
      <c r="G99" s="15" t="s">
        <v>88</v>
      </c>
      <c r="H99" s="15" t="s">
        <v>72</v>
      </c>
      <c r="I99" s="15" t="s">
        <v>41</v>
      </c>
      <c r="J99" s="15" t="s">
        <v>64</v>
      </c>
      <c r="K99" s="15" t="s">
        <v>65</v>
      </c>
      <c r="L99" s="15" t="s">
        <v>314</v>
      </c>
      <c r="M99" s="6">
        <v>0.41</v>
      </c>
      <c r="N99" s="15" t="s">
        <v>33</v>
      </c>
      <c r="O99" s="15" t="s">
        <v>112</v>
      </c>
      <c r="P99" s="15" t="s">
        <v>113</v>
      </c>
      <c r="Q99" s="15" t="s">
        <v>313</v>
      </c>
      <c r="R99" s="2">
        <v>11010</v>
      </c>
      <c r="S99" s="1">
        <v>42011</v>
      </c>
      <c r="T99" s="12">
        <f>EOMONTH(Table_1[[#This Row],[Order Date]],0)</f>
        <v>42035</v>
      </c>
      <c r="U99" s="10">
        <f>EOMONTH(Table_1[[#This Row],[Order Date]],0)</f>
        <v>42035</v>
      </c>
      <c r="V99" s="14">
        <v>42011</v>
      </c>
      <c r="W99" s="1">
        <v>42012</v>
      </c>
      <c r="X99" s="12">
        <v>42012</v>
      </c>
      <c r="Y99" s="10">
        <f>EOMONTH(Table_1[[#This Row],[Ship date]],0)</f>
        <v>42035</v>
      </c>
      <c r="Z99" s="14">
        <v>42012</v>
      </c>
      <c r="AA99" s="4">
        <v>-2870.2775999999999</v>
      </c>
      <c r="AB99" s="2">
        <v>1</v>
      </c>
      <c r="AC99" s="4">
        <v>706.56</v>
      </c>
      <c r="AD99" s="2">
        <v>87993</v>
      </c>
      <c r="AE99" s="4">
        <f>'DataCleaning and Transformation'!$E99-'DataCleaning and Transformation'!$D99</f>
        <v>699.92</v>
      </c>
      <c r="AF99" s="15" t="str">
        <f>_xlfn.IFS('DataCleaning and Transformation'!$O99="Central","Chris",'DataCleaning and Transformation'!$O99="East","Erin",'DataCleaning and Transformation'!$O99="South","Sam",'DataCleaning and Transformation'!$O99="West","William")</f>
        <v>Erin</v>
      </c>
      <c r="AG99" s="31">
        <f>Table_1[[#This Row],[Ship date]]-Table_1[[#This Row],[Order Date]]</f>
        <v>1</v>
      </c>
      <c r="AH99" s="22">
        <f>Table_1[[#This Row],[Profit]]/Table_1[[#This Row],[Sales]]</f>
        <v>-4.0623267663043476</v>
      </c>
      <c r="AI99" s="23">
        <f>Table_1[[#This Row],[Profit]]+Table_1[[#This Row],[Sales]]</f>
        <v>-2163.7175999999999</v>
      </c>
      <c r="AJ99" s="17">
        <f>WEEKNUM(Table_1[[#This Row],[Order Date]],1)</f>
        <v>2</v>
      </c>
      <c r="AK99" s="17" t="str">
        <f>TEXT(Table_1[[#This Row],[Order Date]],"mmm yyyy")</f>
        <v>Jan 2015</v>
      </c>
      <c r="AL99" s="17" t="str">
        <f>Table_1[[#This Row],[Monthly sales]]&amp;"  Week "&amp;TEXT(Table_1[[#This Row],[Weekly sales]],"00")</f>
        <v>Jan 2015  Week 02</v>
      </c>
      <c r="AM99" s="17">
        <f>IF(COUNTIF($A$2:A99, A99)=1, 1, 0)</f>
        <v>0</v>
      </c>
      <c r="AN99" s="3">
        <f>COUNTA(A99) - COUNTIF(Table_1[[#This Row],[Unique Customers]], 1)</f>
        <v>1</v>
      </c>
      <c r="AO99" s="17" t="str">
        <f t="shared" si="1"/>
        <v>Repeated</v>
      </c>
      <c r="AP99" s="17" t="str">
        <f>"Q"&amp;_xlfn.CEILING.MATH(MONTH(Table_1[[#This Row],[Monthly sales]])/3,1)</f>
        <v>Q1</v>
      </c>
    </row>
    <row r="100" spans="1:42" ht="14.4" x14ac:dyDescent="0.3">
      <c r="A100" s="2">
        <v>1606</v>
      </c>
      <c r="B100" s="15" t="s">
        <v>311</v>
      </c>
      <c r="C100" s="15" t="s">
        <v>117</v>
      </c>
      <c r="D100" s="6">
        <v>7.0000000000000007E-2</v>
      </c>
      <c r="E100" s="4">
        <v>6783.02</v>
      </c>
      <c r="F100" s="4">
        <v>24.49</v>
      </c>
      <c r="G100" s="15" t="s">
        <v>39</v>
      </c>
      <c r="H100" s="15" t="s">
        <v>72</v>
      </c>
      <c r="I100" s="15" t="s">
        <v>41</v>
      </c>
      <c r="J100" s="15" t="s">
        <v>57</v>
      </c>
      <c r="K100" s="15" t="s">
        <v>65</v>
      </c>
      <c r="L100" s="15" t="s">
        <v>315</v>
      </c>
      <c r="M100" s="6">
        <v>0.39</v>
      </c>
      <c r="N100" s="15" t="s">
        <v>33</v>
      </c>
      <c r="O100" s="15" t="s">
        <v>112</v>
      </c>
      <c r="P100" s="15" t="s">
        <v>113</v>
      </c>
      <c r="Q100" s="15" t="s">
        <v>313</v>
      </c>
      <c r="R100" s="2">
        <v>11010</v>
      </c>
      <c r="S100" s="1">
        <v>42011</v>
      </c>
      <c r="T100" s="12">
        <f>EOMONTH(Table_1[[#This Row],[Order Date]],0)</f>
        <v>42035</v>
      </c>
      <c r="U100" s="10">
        <f>EOMONTH(Table_1[[#This Row],[Order Date]],0)</f>
        <v>42035</v>
      </c>
      <c r="V100" s="14">
        <v>42011</v>
      </c>
      <c r="W100" s="1">
        <v>42012</v>
      </c>
      <c r="X100" s="12">
        <v>42012</v>
      </c>
      <c r="Y100" s="10">
        <f>EOMONTH(Table_1[[#This Row],[Ship date]],0)</f>
        <v>42035</v>
      </c>
      <c r="Z100" s="14">
        <v>42012</v>
      </c>
      <c r="AA100" s="4">
        <v>77.983599999999996</v>
      </c>
      <c r="AB100" s="2">
        <v>2</v>
      </c>
      <c r="AC100" s="4">
        <v>13121.07</v>
      </c>
      <c r="AD100" s="2">
        <v>87993</v>
      </c>
      <c r="AE100" s="4">
        <f>'DataCleaning and Transformation'!$E100-'DataCleaning and Transformation'!$D100</f>
        <v>6782.9500000000007</v>
      </c>
      <c r="AF100" s="15" t="str">
        <f>_xlfn.IFS('DataCleaning and Transformation'!$O100="Central","Chris",'DataCleaning and Transformation'!$O100="East","Erin",'DataCleaning and Transformation'!$O100="South","Sam",'DataCleaning and Transformation'!$O100="West","William")</f>
        <v>Erin</v>
      </c>
      <c r="AG100" s="31">
        <f>Table_1[[#This Row],[Ship date]]-Table_1[[#This Row],[Order Date]]</f>
        <v>1</v>
      </c>
      <c r="AH100" s="22">
        <f>Table_1[[#This Row],[Profit]]/Table_1[[#This Row],[Sales]]</f>
        <v>5.9433872389980389E-3</v>
      </c>
      <c r="AI100" s="23">
        <f>Table_1[[#This Row],[Profit]]+Table_1[[#This Row],[Sales]]</f>
        <v>13199.053599999999</v>
      </c>
      <c r="AJ100" s="17">
        <f>WEEKNUM(Table_1[[#This Row],[Order Date]],1)</f>
        <v>2</v>
      </c>
      <c r="AK100" s="17" t="str">
        <f>TEXT(Table_1[[#This Row],[Order Date]],"mmm yyyy")</f>
        <v>Jan 2015</v>
      </c>
      <c r="AL100" s="17" t="str">
        <f>Table_1[[#This Row],[Monthly sales]]&amp;"  Week "&amp;TEXT(Table_1[[#This Row],[Weekly sales]],"00")</f>
        <v>Jan 2015  Week 02</v>
      </c>
      <c r="AM100" s="17">
        <f>IF(COUNTIF($A$2:A100, A100)=1, 1, 0)</f>
        <v>0</v>
      </c>
      <c r="AN100" s="3">
        <f>COUNTA(A100) - COUNTIF(Table_1[[#This Row],[Unique Customers]], 1)</f>
        <v>1</v>
      </c>
      <c r="AO100" s="17" t="str">
        <f t="shared" si="1"/>
        <v>Repeated</v>
      </c>
      <c r="AP100" s="17" t="str">
        <f>"Q"&amp;_xlfn.CEILING.MATH(MONTH(Table_1[[#This Row],[Monthly sales]])/3,1)</f>
        <v>Q1</v>
      </c>
    </row>
    <row r="101" spans="1:42" ht="14.4" x14ac:dyDescent="0.3">
      <c r="A101" s="2">
        <v>3076</v>
      </c>
      <c r="B101" s="15" t="s">
        <v>316</v>
      </c>
      <c r="C101" s="15" t="s">
        <v>117</v>
      </c>
      <c r="D101" s="6">
        <v>0</v>
      </c>
      <c r="E101" s="4">
        <v>137.47999999999999</v>
      </c>
      <c r="F101" s="4">
        <v>32.18</v>
      </c>
      <c r="G101" s="15" t="s">
        <v>27</v>
      </c>
      <c r="H101" s="15" t="s">
        <v>28</v>
      </c>
      <c r="I101" s="15" t="s">
        <v>29</v>
      </c>
      <c r="J101" s="15" t="s">
        <v>118</v>
      </c>
      <c r="K101" s="15" t="s">
        <v>31</v>
      </c>
      <c r="L101" s="15" t="s">
        <v>317</v>
      </c>
      <c r="M101" s="6">
        <v>0.78</v>
      </c>
      <c r="N101" s="15" t="s">
        <v>33</v>
      </c>
      <c r="O101" s="15" t="s">
        <v>112</v>
      </c>
      <c r="P101" s="15" t="s">
        <v>318</v>
      </c>
      <c r="Q101" s="15" t="s">
        <v>319</v>
      </c>
      <c r="R101" s="2">
        <v>44224</v>
      </c>
      <c r="S101" s="1">
        <v>42011</v>
      </c>
      <c r="T101" s="12">
        <f>EOMONTH(Table_1[[#This Row],[Order Date]],0)</f>
        <v>42035</v>
      </c>
      <c r="U101" s="10">
        <f>EOMONTH(Table_1[[#This Row],[Order Date]],0)</f>
        <v>42035</v>
      </c>
      <c r="V101" s="14">
        <v>42011</v>
      </c>
      <c r="W101" s="1">
        <v>42012</v>
      </c>
      <c r="X101" s="12">
        <v>42012</v>
      </c>
      <c r="Y101" s="10">
        <f>EOMONTH(Table_1[[#This Row],[Ship date]],0)</f>
        <v>42035</v>
      </c>
      <c r="Z101" s="14">
        <v>42012</v>
      </c>
      <c r="AA101" s="4">
        <v>-203.27</v>
      </c>
      <c r="AB101" s="2">
        <v>2</v>
      </c>
      <c r="AC101" s="4">
        <v>296.75</v>
      </c>
      <c r="AD101" s="2">
        <v>88241</v>
      </c>
      <c r="AE101" s="4">
        <f>'DataCleaning and Transformation'!$E101-'DataCleaning and Transformation'!$D101</f>
        <v>137.47999999999999</v>
      </c>
      <c r="AF101" s="15" t="str">
        <f>_xlfn.IFS('DataCleaning and Transformation'!$O101="Central","Chris",'DataCleaning and Transformation'!$O101="East","Erin",'DataCleaning and Transformation'!$O101="South","Sam",'DataCleaning and Transformation'!$O101="West","William")</f>
        <v>Erin</v>
      </c>
      <c r="AG101" s="31">
        <f>Table_1[[#This Row],[Ship date]]-Table_1[[#This Row],[Order Date]]</f>
        <v>1</v>
      </c>
      <c r="AH101" s="22">
        <f>Table_1[[#This Row],[Profit]]/Table_1[[#This Row],[Sales]]</f>
        <v>-0.68498736310025277</v>
      </c>
      <c r="AI101" s="23">
        <f>Table_1[[#This Row],[Profit]]+Table_1[[#This Row],[Sales]]</f>
        <v>93.47999999999999</v>
      </c>
      <c r="AJ101" s="17">
        <f>WEEKNUM(Table_1[[#This Row],[Order Date]],1)</f>
        <v>2</v>
      </c>
      <c r="AK101" s="17" t="str">
        <f>TEXT(Table_1[[#This Row],[Order Date]],"mmm yyyy")</f>
        <v>Jan 2015</v>
      </c>
      <c r="AL101" s="17" t="str">
        <f>Table_1[[#This Row],[Monthly sales]]&amp;"  Week "&amp;TEXT(Table_1[[#This Row],[Weekly sales]],"00")</f>
        <v>Jan 2015  Week 02</v>
      </c>
      <c r="AM101" s="17">
        <f>IF(COUNTIF($A$2:A101, A101)=1, 1, 0)</f>
        <v>1</v>
      </c>
      <c r="AN101" s="3">
        <f>COUNTA(A101) - COUNTIF(Table_1[[#This Row],[Unique Customers]], 1)</f>
        <v>0</v>
      </c>
      <c r="AO101" s="17" t="str">
        <f t="shared" si="1"/>
        <v>Unique</v>
      </c>
      <c r="AP101" s="17" t="str">
        <f>"Q"&amp;_xlfn.CEILING.MATH(MONTH(Table_1[[#This Row],[Monthly sales]])/3,1)</f>
        <v>Q1</v>
      </c>
    </row>
    <row r="102" spans="1:42" ht="14.4" x14ac:dyDescent="0.3">
      <c r="A102" s="2">
        <v>3079</v>
      </c>
      <c r="B102" s="15" t="s">
        <v>320</v>
      </c>
      <c r="C102" s="15" t="s">
        <v>117</v>
      </c>
      <c r="D102" s="6">
        <v>0</v>
      </c>
      <c r="E102" s="4">
        <v>137.47999999999999</v>
      </c>
      <c r="F102" s="4">
        <v>32.18</v>
      </c>
      <c r="G102" s="15" t="s">
        <v>27</v>
      </c>
      <c r="H102" s="15" t="s">
        <v>28</v>
      </c>
      <c r="I102" s="15" t="s">
        <v>29</v>
      </c>
      <c r="J102" s="15" t="s">
        <v>118</v>
      </c>
      <c r="K102" s="15" t="s">
        <v>31</v>
      </c>
      <c r="L102" s="15" t="s">
        <v>317</v>
      </c>
      <c r="M102" s="6">
        <v>0.78</v>
      </c>
      <c r="N102" s="15" t="s">
        <v>33</v>
      </c>
      <c r="O102" s="15" t="s">
        <v>112</v>
      </c>
      <c r="P102" s="15" t="s">
        <v>321</v>
      </c>
      <c r="Q102" s="15" t="s">
        <v>322</v>
      </c>
      <c r="R102" s="2">
        <v>19112</v>
      </c>
      <c r="S102" s="1">
        <v>42011</v>
      </c>
      <c r="T102" s="12">
        <f>EOMONTH(Table_1[[#This Row],[Order Date]],0)</f>
        <v>42035</v>
      </c>
      <c r="U102" s="10">
        <f>EOMONTH(Table_1[[#This Row],[Order Date]],0)</f>
        <v>42035</v>
      </c>
      <c r="V102" s="14">
        <v>42011</v>
      </c>
      <c r="W102" s="1">
        <v>42012</v>
      </c>
      <c r="X102" s="12">
        <v>42012</v>
      </c>
      <c r="Y102" s="10">
        <f>EOMONTH(Table_1[[#This Row],[Ship date]],0)</f>
        <v>42035</v>
      </c>
      <c r="Z102" s="14">
        <v>42012</v>
      </c>
      <c r="AA102" s="4">
        <v>-203.27</v>
      </c>
      <c r="AB102" s="2">
        <v>10</v>
      </c>
      <c r="AC102" s="4">
        <v>1483.76</v>
      </c>
      <c r="AD102" s="2">
        <v>12480</v>
      </c>
      <c r="AE102" s="4">
        <f>'DataCleaning and Transformation'!$E102-'DataCleaning and Transformation'!$D102</f>
        <v>137.47999999999999</v>
      </c>
      <c r="AF102" s="15" t="str">
        <f>_xlfn.IFS('DataCleaning and Transformation'!$O102="Central","Chris",'DataCleaning and Transformation'!$O102="East","Erin",'DataCleaning and Transformation'!$O102="South","Sam",'DataCleaning and Transformation'!$O102="West","William")</f>
        <v>Erin</v>
      </c>
      <c r="AG102" s="31">
        <f>Table_1[[#This Row],[Ship date]]-Table_1[[#This Row],[Order Date]]</f>
        <v>1</v>
      </c>
      <c r="AH102" s="22">
        <f>Table_1[[#This Row],[Profit]]/Table_1[[#This Row],[Sales]]</f>
        <v>-0.13699654930716559</v>
      </c>
      <c r="AI102" s="23">
        <f>Table_1[[#This Row],[Profit]]+Table_1[[#This Row],[Sales]]</f>
        <v>1280.49</v>
      </c>
      <c r="AJ102" s="17">
        <f>WEEKNUM(Table_1[[#This Row],[Order Date]],1)</f>
        <v>2</v>
      </c>
      <c r="AK102" s="17" t="str">
        <f>TEXT(Table_1[[#This Row],[Order Date]],"mmm yyyy")</f>
        <v>Jan 2015</v>
      </c>
      <c r="AL102" s="17" t="str">
        <f>Table_1[[#This Row],[Monthly sales]]&amp;"  Week "&amp;TEXT(Table_1[[#This Row],[Weekly sales]],"00")</f>
        <v>Jan 2015  Week 02</v>
      </c>
      <c r="AM102" s="17">
        <f>IF(COUNTIF($A$2:A102, A102)=1, 1, 0)</f>
        <v>1</v>
      </c>
      <c r="AN102" s="3">
        <f>COUNTA(A102) - COUNTIF(Table_1[[#This Row],[Unique Customers]], 1)</f>
        <v>0</v>
      </c>
      <c r="AO102" s="17" t="str">
        <f t="shared" si="1"/>
        <v>Unique</v>
      </c>
      <c r="AP102" s="17" t="str">
        <f>"Q"&amp;_xlfn.CEILING.MATH(MONTH(Table_1[[#This Row],[Monthly sales]])/3,1)</f>
        <v>Q1</v>
      </c>
    </row>
    <row r="103" spans="1:42" ht="14.4" x14ac:dyDescent="0.3">
      <c r="A103" s="2">
        <v>2868</v>
      </c>
      <c r="B103" s="15" t="s">
        <v>323</v>
      </c>
      <c r="C103" s="15" t="s">
        <v>38</v>
      </c>
      <c r="D103" s="6">
        <v>0.03</v>
      </c>
      <c r="E103" s="4">
        <v>896.99</v>
      </c>
      <c r="F103" s="4">
        <v>19.989999999999998</v>
      </c>
      <c r="G103" s="15" t="s">
        <v>39</v>
      </c>
      <c r="H103" s="15" t="s">
        <v>95</v>
      </c>
      <c r="I103" s="15" t="s">
        <v>49</v>
      </c>
      <c r="J103" s="15" t="s">
        <v>73</v>
      </c>
      <c r="K103" s="15" t="s">
        <v>74</v>
      </c>
      <c r="L103" s="15" t="s">
        <v>324</v>
      </c>
      <c r="M103" s="6">
        <v>0.38</v>
      </c>
      <c r="N103" s="15" t="s">
        <v>33</v>
      </c>
      <c r="O103" s="15" t="s">
        <v>60</v>
      </c>
      <c r="P103" s="15" t="s">
        <v>67</v>
      </c>
      <c r="Q103" s="15" t="s">
        <v>325</v>
      </c>
      <c r="R103" s="2">
        <v>98026</v>
      </c>
      <c r="S103" s="1">
        <v>42012</v>
      </c>
      <c r="T103" s="12">
        <f>EOMONTH(Table_1[[#This Row],[Order Date]],0)</f>
        <v>42035</v>
      </c>
      <c r="U103" s="10">
        <f>EOMONTH(Table_1[[#This Row],[Order Date]],0)</f>
        <v>42035</v>
      </c>
      <c r="V103" s="14">
        <v>42012</v>
      </c>
      <c r="W103" s="1">
        <v>42014</v>
      </c>
      <c r="X103" s="12">
        <v>42014</v>
      </c>
      <c r="Y103" s="10">
        <f>EOMONTH(Table_1[[#This Row],[Ship date]],0)</f>
        <v>42035</v>
      </c>
      <c r="Z103" s="14">
        <v>42014</v>
      </c>
      <c r="AA103" s="4">
        <v>3602.1311999999998</v>
      </c>
      <c r="AB103" s="2">
        <v>6</v>
      </c>
      <c r="AC103" s="4">
        <v>5220.4799999999996</v>
      </c>
      <c r="AD103" s="2">
        <v>85826</v>
      </c>
      <c r="AE103" s="4">
        <f>'DataCleaning and Transformation'!$E103-'DataCleaning and Transformation'!$D103</f>
        <v>896.96</v>
      </c>
      <c r="AF103" s="15" t="str">
        <f>_xlfn.IFS('DataCleaning and Transformation'!$O103="Central","Chris",'DataCleaning and Transformation'!$O103="East","Erin",'DataCleaning and Transformation'!$O103="South","Sam",'DataCleaning and Transformation'!$O103="West","William")</f>
        <v>William</v>
      </c>
      <c r="AG103" s="31">
        <f>Table_1[[#This Row],[Ship date]]-Table_1[[#This Row],[Order Date]]</f>
        <v>2</v>
      </c>
      <c r="AH103" s="22">
        <f>Table_1[[#This Row],[Profit]]/Table_1[[#This Row],[Sales]]</f>
        <v>0.69000000000000006</v>
      </c>
      <c r="AI103" s="23">
        <f>Table_1[[#This Row],[Profit]]+Table_1[[#This Row],[Sales]]</f>
        <v>8822.6111999999994</v>
      </c>
      <c r="AJ103" s="17">
        <f>WEEKNUM(Table_1[[#This Row],[Order Date]],1)</f>
        <v>2</v>
      </c>
      <c r="AK103" s="17" t="str">
        <f>TEXT(Table_1[[#This Row],[Order Date]],"mmm yyyy")</f>
        <v>Jan 2015</v>
      </c>
      <c r="AL103" s="17" t="str">
        <f>Table_1[[#This Row],[Monthly sales]]&amp;"  Week "&amp;TEXT(Table_1[[#This Row],[Weekly sales]],"00")</f>
        <v>Jan 2015  Week 02</v>
      </c>
      <c r="AM103" s="17">
        <f>IF(COUNTIF($A$2:A103, A103)=1, 1, 0)</f>
        <v>1</v>
      </c>
      <c r="AN103" s="3">
        <f>COUNTA(A103) - COUNTIF(Table_1[[#This Row],[Unique Customers]], 1)</f>
        <v>0</v>
      </c>
      <c r="AO103" s="17" t="str">
        <f t="shared" si="1"/>
        <v>Unique</v>
      </c>
      <c r="AP103" s="17" t="str">
        <f>"Q"&amp;_xlfn.CEILING.MATH(MONTH(Table_1[[#This Row],[Monthly sales]])/3,1)</f>
        <v>Q1</v>
      </c>
    </row>
    <row r="104" spans="1:42" ht="14.4" x14ac:dyDescent="0.3">
      <c r="A104" s="2">
        <v>2908</v>
      </c>
      <c r="B104" s="15" t="s">
        <v>326</v>
      </c>
      <c r="C104" s="15" t="s">
        <v>38</v>
      </c>
      <c r="D104" s="6">
        <v>7.0000000000000007E-2</v>
      </c>
      <c r="E104" s="4">
        <v>4.13</v>
      </c>
      <c r="F104" s="4">
        <v>0.99</v>
      </c>
      <c r="G104" s="15" t="s">
        <v>39</v>
      </c>
      <c r="H104" s="15" t="s">
        <v>72</v>
      </c>
      <c r="I104" s="15" t="s">
        <v>49</v>
      </c>
      <c r="J104" s="15" t="s">
        <v>153</v>
      </c>
      <c r="K104" s="15" t="s">
        <v>74</v>
      </c>
      <c r="L104" s="15" t="s">
        <v>327</v>
      </c>
      <c r="M104" s="6">
        <v>0.39</v>
      </c>
      <c r="N104" s="15" t="s">
        <v>33</v>
      </c>
      <c r="O104" s="15" t="s">
        <v>112</v>
      </c>
      <c r="P104" s="15" t="s">
        <v>318</v>
      </c>
      <c r="Q104" s="15" t="s">
        <v>328</v>
      </c>
      <c r="R104" s="2">
        <v>44125</v>
      </c>
      <c r="S104" s="1">
        <v>42012</v>
      </c>
      <c r="T104" s="12">
        <f>EOMONTH(Table_1[[#This Row],[Order Date]],0)</f>
        <v>42035</v>
      </c>
      <c r="U104" s="10">
        <f>EOMONTH(Table_1[[#This Row],[Order Date]],0)</f>
        <v>42035</v>
      </c>
      <c r="V104" s="14">
        <v>42012</v>
      </c>
      <c r="W104" s="1">
        <v>42012</v>
      </c>
      <c r="X104" s="12">
        <v>42012</v>
      </c>
      <c r="Y104" s="10">
        <f>EOMONTH(Table_1[[#This Row],[Ship date]],0)</f>
        <v>42035</v>
      </c>
      <c r="Z104" s="14">
        <v>42012</v>
      </c>
      <c r="AA104" s="4">
        <v>10.959199999999999</v>
      </c>
      <c r="AB104" s="2">
        <v>4</v>
      </c>
      <c r="AC104" s="4">
        <v>16.07</v>
      </c>
      <c r="AD104" s="2">
        <v>88156</v>
      </c>
      <c r="AE104" s="4">
        <f>'DataCleaning and Transformation'!$E104-'DataCleaning and Transformation'!$D104</f>
        <v>4.0599999999999996</v>
      </c>
      <c r="AF104" s="15" t="str">
        <f>_xlfn.IFS('DataCleaning and Transformation'!$O104="Central","Chris",'DataCleaning and Transformation'!$O104="East","Erin",'DataCleaning and Transformation'!$O104="South","Sam",'DataCleaning and Transformation'!$O104="West","William")</f>
        <v>Erin</v>
      </c>
      <c r="AG104" s="31">
        <f>Table_1[[#This Row],[Ship date]]-Table_1[[#This Row],[Order Date]]</f>
        <v>0</v>
      </c>
      <c r="AH104" s="22">
        <f>Table_1[[#This Row],[Profit]]/Table_1[[#This Row],[Sales]]</f>
        <v>0.68196639701306772</v>
      </c>
      <c r="AI104" s="23">
        <f>Table_1[[#This Row],[Profit]]+Table_1[[#This Row],[Sales]]</f>
        <v>27.029199999999999</v>
      </c>
      <c r="AJ104" s="17">
        <f>WEEKNUM(Table_1[[#This Row],[Order Date]],1)</f>
        <v>2</v>
      </c>
      <c r="AK104" s="17" t="str">
        <f>TEXT(Table_1[[#This Row],[Order Date]],"mmm yyyy")</f>
        <v>Jan 2015</v>
      </c>
      <c r="AL104" s="17" t="str">
        <f>Table_1[[#This Row],[Monthly sales]]&amp;"  Week "&amp;TEXT(Table_1[[#This Row],[Weekly sales]],"00")</f>
        <v>Jan 2015  Week 02</v>
      </c>
      <c r="AM104" s="17">
        <f>IF(COUNTIF($A$2:A104, A104)=1, 1, 0)</f>
        <v>1</v>
      </c>
      <c r="AN104" s="3">
        <f>COUNTA(A104) - COUNTIF(Table_1[[#This Row],[Unique Customers]], 1)</f>
        <v>0</v>
      </c>
      <c r="AO104" s="17" t="str">
        <f t="shared" si="1"/>
        <v>Unique</v>
      </c>
      <c r="AP104" s="17" t="str">
        <f>"Q"&amp;_xlfn.CEILING.MATH(MONTH(Table_1[[#This Row],[Monthly sales]])/3,1)</f>
        <v>Q1</v>
      </c>
    </row>
    <row r="105" spans="1:42" ht="14.4" x14ac:dyDescent="0.3">
      <c r="A105" s="2">
        <v>2908</v>
      </c>
      <c r="B105" s="15" t="s">
        <v>326</v>
      </c>
      <c r="C105" s="15" t="s">
        <v>38</v>
      </c>
      <c r="D105" s="6">
        <v>0.03</v>
      </c>
      <c r="E105" s="4">
        <v>22.72</v>
      </c>
      <c r="F105" s="4">
        <v>8.99</v>
      </c>
      <c r="G105" s="15" t="s">
        <v>39</v>
      </c>
      <c r="H105" s="15" t="s">
        <v>72</v>
      </c>
      <c r="I105" s="15" t="s">
        <v>29</v>
      </c>
      <c r="J105" s="15" t="s">
        <v>127</v>
      </c>
      <c r="K105" s="15" t="s">
        <v>43</v>
      </c>
      <c r="L105" s="15" t="s">
        <v>329</v>
      </c>
      <c r="M105" s="6">
        <v>0.44</v>
      </c>
      <c r="N105" s="15" t="s">
        <v>33</v>
      </c>
      <c r="O105" s="15" t="s">
        <v>112</v>
      </c>
      <c r="P105" s="15" t="s">
        <v>318</v>
      </c>
      <c r="Q105" s="15" t="s">
        <v>328</v>
      </c>
      <c r="R105" s="2">
        <v>44125</v>
      </c>
      <c r="S105" s="1">
        <v>42012</v>
      </c>
      <c r="T105" s="12">
        <f>EOMONTH(Table_1[[#This Row],[Order Date]],0)</f>
        <v>42035</v>
      </c>
      <c r="U105" s="10">
        <f>EOMONTH(Table_1[[#This Row],[Order Date]],0)</f>
        <v>42035</v>
      </c>
      <c r="V105" s="14">
        <v>42012</v>
      </c>
      <c r="W105" s="1">
        <v>42012</v>
      </c>
      <c r="X105" s="12">
        <v>42012</v>
      </c>
      <c r="Y105" s="10">
        <f>EOMONTH(Table_1[[#This Row],[Ship date]],0)</f>
        <v>42035</v>
      </c>
      <c r="Z105" s="14">
        <v>42012</v>
      </c>
      <c r="AA105" s="4">
        <v>17.429400000000001</v>
      </c>
      <c r="AB105" s="2">
        <v>1</v>
      </c>
      <c r="AC105" s="4">
        <v>25.26</v>
      </c>
      <c r="AD105" s="2">
        <v>88156</v>
      </c>
      <c r="AE105" s="4">
        <f>'DataCleaning and Transformation'!$E105-'DataCleaning and Transformation'!$D105</f>
        <v>22.689999999999998</v>
      </c>
      <c r="AF105" s="15" t="str">
        <f>_xlfn.IFS('DataCleaning and Transformation'!$O105="Central","Chris",'DataCleaning and Transformation'!$O105="East","Erin",'DataCleaning and Transformation'!$O105="South","Sam",'DataCleaning and Transformation'!$O105="West","William")</f>
        <v>Erin</v>
      </c>
      <c r="AG105" s="31">
        <f>Table_1[[#This Row],[Ship date]]-Table_1[[#This Row],[Order Date]]</f>
        <v>0</v>
      </c>
      <c r="AH105" s="22">
        <f>Table_1[[#This Row],[Profit]]/Table_1[[#This Row],[Sales]]</f>
        <v>0.69</v>
      </c>
      <c r="AI105" s="23">
        <f>Table_1[[#This Row],[Profit]]+Table_1[[#This Row],[Sales]]</f>
        <v>42.689400000000006</v>
      </c>
      <c r="AJ105" s="17">
        <f>WEEKNUM(Table_1[[#This Row],[Order Date]],1)</f>
        <v>2</v>
      </c>
      <c r="AK105" s="17" t="str">
        <f>TEXT(Table_1[[#This Row],[Order Date]],"mmm yyyy")</f>
        <v>Jan 2015</v>
      </c>
      <c r="AL105" s="17" t="str">
        <f>Table_1[[#This Row],[Monthly sales]]&amp;"  Week "&amp;TEXT(Table_1[[#This Row],[Weekly sales]],"00")</f>
        <v>Jan 2015  Week 02</v>
      </c>
      <c r="AM105" s="17">
        <f>IF(COUNTIF($A$2:A105, A105)=1, 1, 0)</f>
        <v>0</v>
      </c>
      <c r="AN105" s="3">
        <f>COUNTA(A105) - COUNTIF(Table_1[[#This Row],[Unique Customers]], 1)</f>
        <v>1</v>
      </c>
      <c r="AO105" s="17" t="str">
        <f t="shared" si="1"/>
        <v>Repeated</v>
      </c>
      <c r="AP105" s="17" t="str">
        <f>"Q"&amp;_xlfn.CEILING.MATH(MONTH(Table_1[[#This Row],[Monthly sales]])/3,1)</f>
        <v>Q1</v>
      </c>
    </row>
    <row r="106" spans="1:42" ht="14.4" x14ac:dyDescent="0.3">
      <c r="A106" s="2">
        <v>2508</v>
      </c>
      <c r="B106" s="15" t="s">
        <v>330</v>
      </c>
      <c r="C106" s="15" t="s">
        <v>48</v>
      </c>
      <c r="D106" s="6">
        <v>0.02</v>
      </c>
      <c r="E106" s="4">
        <v>5.81</v>
      </c>
      <c r="F106" s="4">
        <v>8.49</v>
      </c>
      <c r="G106" s="15" t="s">
        <v>39</v>
      </c>
      <c r="H106" s="15" t="s">
        <v>72</v>
      </c>
      <c r="I106" s="15" t="s">
        <v>49</v>
      </c>
      <c r="J106" s="15" t="s">
        <v>73</v>
      </c>
      <c r="K106" s="15" t="s">
        <v>74</v>
      </c>
      <c r="L106" s="15" t="s">
        <v>331</v>
      </c>
      <c r="M106" s="6">
        <v>0.39</v>
      </c>
      <c r="N106" s="15" t="s">
        <v>33</v>
      </c>
      <c r="O106" s="15" t="s">
        <v>112</v>
      </c>
      <c r="P106" s="15" t="s">
        <v>332</v>
      </c>
      <c r="Q106" s="15" t="s">
        <v>333</v>
      </c>
      <c r="R106" s="2">
        <v>4073</v>
      </c>
      <c r="S106" s="1">
        <v>42012</v>
      </c>
      <c r="T106" s="12">
        <f>EOMONTH(Table_1[[#This Row],[Order Date]],0)</f>
        <v>42035</v>
      </c>
      <c r="U106" s="10">
        <f>EOMONTH(Table_1[[#This Row],[Order Date]],0)</f>
        <v>42035</v>
      </c>
      <c r="V106" s="14">
        <v>42012</v>
      </c>
      <c r="W106" s="1">
        <v>42016</v>
      </c>
      <c r="X106" s="12">
        <v>42016</v>
      </c>
      <c r="Y106" s="10">
        <f>EOMONTH(Table_1[[#This Row],[Ship date]],0)</f>
        <v>42035</v>
      </c>
      <c r="Z106" s="14">
        <v>42016</v>
      </c>
      <c r="AA106" s="4">
        <v>-137.494</v>
      </c>
      <c r="AB106" s="2">
        <v>7</v>
      </c>
      <c r="AC106" s="4">
        <v>42.44</v>
      </c>
      <c r="AD106" s="2">
        <v>87031</v>
      </c>
      <c r="AE106" s="4">
        <f>'DataCleaning and Transformation'!$E106-'DataCleaning and Transformation'!$D106</f>
        <v>5.79</v>
      </c>
      <c r="AF106" s="15" t="str">
        <f>_xlfn.IFS('DataCleaning and Transformation'!$O106="Central","Chris",'DataCleaning and Transformation'!$O106="East","Erin",'DataCleaning and Transformation'!$O106="South","Sam",'DataCleaning and Transformation'!$O106="West","William")</f>
        <v>Erin</v>
      </c>
      <c r="AG106" s="31">
        <f>Table_1[[#This Row],[Ship date]]-Table_1[[#This Row],[Order Date]]</f>
        <v>4</v>
      </c>
      <c r="AH106" s="22">
        <f>Table_1[[#This Row],[Profit]]/Table_1[[#This Row],[Sales]]</f>
        <v>-3.2397266729500473</v>
      </c>
      <c r="AI106" s="23">
        <f>Table_1[[#This Row],[Profit]]+Table_1[[#This Row],[Sales]]</f>
        <v>-95.054000000000002</v>
      </c>
      <c r="AJ106" s="17">
        <f>WEEKNUM(Table_1[[#This Row],[Order Date]],1)</f>
        <v>2</v>
      </c>
      <c r="AK106" s="17" t="str">
        <f>TEXT(Table_1[[#This Row],[Order Date]],"mmm yyyy")</f>
        <v>Jan 2015</v>
      </c>
      <c r="AL106" s="17" t="str">
        <f>Table_1[[#This Row],[Monthly sales]]&amp;"  Week "&amp;TEXT(Table_1[[#This Row],[Weekly sales]],"00")</f>
        <v>Jan 2015  Week 02</v>
      </c>
      <c r="AM106" s="17">
        <f>IF(COUNTIF($A$2:A106, A106)=1, 1, 0)</f>
        <v>1</v>
      </c>
      <c r="AN106" s="3">
        <f>COUNTA(A106) - COUNTIF(Table_1[[#This Row],[Unique Customers]], 1)</f>
        <v>0</v>
      </c>
      <c r="AO106" s="17" t="str">
        <f t="shared" si="1"/>
        <v>Unique</v>
      </c>
      <c r="AP106" s="17" t="str">
        <f>"Q"&amp;_xlfn.CEILING.MATH(MONTH(Table_1[[#This Row],[Monthly sales]])/3,1)</f>
        <v>Q1</v>
      </c>
    </row>
    <row r="107" spans="1:42" ht="14.4" x14ac:dyDescent="0.3">
      <c r="A107" s="2">
        <v>2099</v>
      </c>
      <c r="B107" s="15" t="s">
        <v>334</v>
      </c>
      <c r="C107" s="15" t="s">
        <v>71</v>
      </c>
      <c r="D107" s="6">
        <v>7.0000000000000007E-2</v>
      </c>
      <c r="E107" s="4">
        <v>14.56</v>
      </c>
      <c r="F107" s="4">
        <v>3.5</v>
      </c>
      <c r="G107" s="15" t="s">
        <v>39</v>
      </c>
      <c r="H107" s="15" t="s">
        <v>72</v>
      </c>
      <c r="I107" s="15" t="s">
        <v>49</v>
      </c>
      <c r="J107" s="15" t="s">
        <v>96</v>
      </c>
      <c r="K107" s="15" t="s">
        <v>74</v>
      </c>
      <c r="L107" s="15" t="s">
        <v>335</v>
      </c>
      <c r="M107" s="6">
        <v>0.57999999999999996</v>
      </c>
      <c r="N107" s="15" t="s">
        <v>33</v>
      </c>
      <c r="O107" s="15" t="s">
        <v>34</v>
      </c>
      <c r="P107" s="15" t="s">
        <v>272</v>
      </c>
      <c r="Q107" s="15" t="s">
        <v>336</v>
      </c>
      <c r="R107" s="2">
        <v>29577</v>
      </c>
      <c r="S107" s="1">
        <v>42012</v>
      </c>
      <c r="T107" s="12">
        <f>EOMONTH(Table_1[[#This Row],[Order Date]],0)</f>
        <v>42035</v>
      </c>
      <c r="U107" s="10">
        <f>EOMONTH(Table_1[[#This Row],[Order Date]],0)</f>
        <v>42035</v>
      </c>
      <c r="V107" s="14">
        <v>42012</v>
      </c>
      <c r="W107" s="1">
        <v>42013</v>
      </c>
      <c r="X107" s="12">
        <v>42013</v>
      </c>
      <c r="Y107" s="10">
        <f>EOMONTH(Table_1[[#This Row],[Ship date]],0)</f>
        <v>42035</v>
      </c>
      <c r="Z107" s="14">
        <v>42013</v>
      </c>
      <c r="AA107" s="4">
        <v>-45.527999999999999</v>
      </c>
      <c r="AB107" s="2">
        <v>6</v>
      </c>
      <c r="AC107" s="4">
        <v>84.59</v>
      </c>
      <c r="AD107" s="2">
        <v>87888</v>
      </c>
      <c r="AE107" s="4">
        <f>'DataCleaning and Transformation'!$E107-'DataCleaning and Transformation'!$D107</f>
        <v>14.49</v>
      </c>
      <c r="AF107" s="15" t="str">
        <f>_xlfn.IFS('DataCleaning and Transformation'!$O107="Central","Chris",'DataCleaning and Transformation'!$O107="East","Erin",'DataCleaning and Transformation'!$O107="South","Sam",'DataCleaning and Transformation'!$O107="West","William")</f>
        <v>Sam</v>
      </c>
      <c r="AG107" s="31">
        <f>Table_1[[#This Row],[Ship date]]-Table_1[[#This Row],[Order Date]]</f>
        <v>1</v>
      </c>
      <c r="AH107" s="22">
        <f>Table_1[[#This Row],[Profit]]/Table_1[[#This Row],[Sales]]</f>
        <v>-0.53821964771249553</v>
      </c>
      <c r="AI107" s="23">
        <f>Table_1[[#This Row],[Profit]]+Table_1[[#This Row],[Sales]]</f>
        <v>39.062000000000005</v>
      </c>
      <c r="AJ107" s="17">
        <f>WEEKNUM(Table_1[[#This Row],[Order Date]],1)</f>
        <v>2</v>
      </c>
      <c r="AK107" s="17" t="str">
        <f>TEXT(Table_1[[#This Row],[Order Date]],"mmm yyyy")</f>
        <v>Jan 2015</v>
      </c>
      <c r="AL107" s="17" t="str">
        <f>Table_1[[#This Row],[Monthly sales]]&amp;"  Week "&amp;TEXT(Table_1[[#This Row],[Weekly sales]],"00")</f>
        <v>Jan 2015  Week 02</v>
      </c>
      <c r="AM107" s="17">
        <f>IF(COUNTIF($A$2:A107, A107)=1, 1, 0)</f>
        <v>1</v>
      </c>
      <c r="AN107" s="3">
        <f>COUNTA(A107) - COUNTIF(Table_1[[#This Row],[Unique Customers]], 1)</f>
        <v>0</v>
      </c>
      <c r="AO107" s="17" t="str">
        <f t="shared" si="1"/>
        <v>Unique</v>
      </c>
      <c r="AP107" s="17" t="str">
        <f>"Q"&amp;_xlfn.CEILING.MATH(MONTH(Table_1[[#This Row],[Monthly sales]])/3,1)</f>
        <v>Q1</v>
      </c>
    </row>
    <row r="108" spans="1:42" ht="14.4" x14ac:dyDescent="0.3">
      <c r="A108" s="2">
        <v>806</v>
      </c>
      <c r="B108" s="15" t="s">
        <v>337</v>
      </c>
      <c r="C108" s="15" t="s">
        <v>26</v>
      </c>
      <c r="D108" s="6">
        <v>0.06</v>
      </c>
      <c r="E108" s="4">
        <v>179.99</v>
      </c>
      <c r="F108" s="4">
        <v>13.99</v>
      </c>
      <c r="G108" s="15" t="s">
        <v>88</v>
      </c>
      <c r="H108" s="15" t="s">
        <v>28</v>
      </c>
      <c r="I108" s="15" t="s">
        <v>41</v>
      </c>
      <c r="J108" s="15" t="s">
        <v>136</v>
      </c>
      <c r="K108" s="15" t="s">
        <v>145</v>
      </c>
      <c r="L108" s="15" t="s">
        <v>338</v>
      </c>
      <c r="M108" s="6">
        <v>0.56999999999999995</v>
      </c>
      <c r="N108" s="15" t="s">
        <v>33</v>
      </c>
      <c r="O108" s="15" t="s">
        <v>34</v>
      </c>
      <c r="P108" s="15" t="s">
        <v>124</v>
      </c>
      <c r="Q108" s="15" t="s">
        <v>129</v>
      </c>
      <c r="R108" s="2">
        <v>33132</v>
      </c>
      <c r="S108" s="1">
        <v>42013</v>
      </c>
      <c r="T108" s="12">
        <f>EOMONTH(Table_1[[#This Row],[Order Date]],0)</f>
        <v>42035</v>
      </c>
      <c r="U108" s="10">
        <f>EOMONTH(Table_1[[#This Row],[Order Date]],0)</f>
        <v>42035</v>
      </c>
      <c r="V108" s="14">
        <v>42013</v>
      </c>
      <c r="W108" s="1">
        <v>42015</v>
      </c>
      <c r="X108" s="12">
        <v>42015</v>
      </c>
      <c r="Y108" s="10">
        <f>EOMONTH(Table_1[[#This Row],[Ship date]],0)</f>
        <v>42035</v>
      </c>
      <c r="Z108" s="14">
        <v>42015</v>
      </c>
      <c r="AA108" s="4">
        <v>1220.03784</v>
      </c>
      <c r="AB108" s="2">
        <v>54</v>
      </c>
      <c r="AC108" s="4">
        <v>8332.91</v>
      </c>
      <c r="AD108" s="2">
        <v>40547</v>
      </c>
      <c r="AE108" s="4">
        <f>'DataCleaning and Transformation'!$E108-'DataCleaning and Transformation'!$D108</f>
        <v>179.93</v>
      </c>
      <c r="AF108" s="15" t="str">
        <f>_xlfn.IFS('DataCleaning and Transformation'!$O108="Central","Chris",'DataCleaning and Transformation'!$O108="East","Erin",'DataCleaning and Transformation'!$O108="South","Sam",'DataCleaning and Transformation'!$O108="West","William")</f>
        <v>Sam</v>
      </c>
      <c r="AG108" s="31">
        <f>Table_1[[#This Row],[Ship date]]-Table_1[[#This Row],[Order Date]]</f>
        <v>2</v>
      </c>
      <c r="AH108" s="22">
        <f>Table_1[[#This Row],[Profit]]/Table_1[[#This Row],[Sales]]</f>
        <v>0.14641197852850923</v>
      </c>
      <c r="AI108" s="23">
        <f>Table_1[[#This Row],[Profit]]+Table_1[[#This Row],[Sales]]</f>
        <v>9552.9478400000007</v>
      </c>
      <c r="AJ108" s="17">
        <f>WEEKNUM(Table_1[[#This Row],[Order Date]],1)</f>
        <v>2</v>
      </c>
      <c r="AK108" s="17" t="str">
        <f>TEXT(Table_1[[#This Row],[Order Date]],"mmm yyyy")</f>
        <v>Jan 2015</v>
      </c>
      <c r="AL108" s="17" t="str">
        <f>Table_1[[#This Row],[Monthly sales]]&amp;"  Week "&amp;TEXT(Table_1[[#This Row],[Weekly sales]],"00")</f>
        <v>Jan 2015  Week 02</v>
      </c>
      <c r="AM108" s="17">
        <f>IF(COUNTIF($A$2:A108, A108)=1, 1, 0)</f>
        <v>1</v>
      </c>
      <c r="AN108" s="3">
        <f>COUNTA(A108) - COUNTIF(Table_1[[#This Row],[Unique Customers]], 1)</f>
        <v>0</v>
      </c>
      <c r="AO108" s="17" t="str">
        <f t="shared" si="1"/>
        <v>Unique</v>
      </c>
      <c r="AP108" s="17" t="str">
        <f>"Q"&amp;_xlfn.CEILING.MATH(MONTH(Table_1[[#This Row],[Monthly sales]])/3,1)</f>
        <v>Q1</v>
      </c>
    </row>
    <row r="109" spans="1:42" ht="14.4" x14ac:dyDescent="0.3">
      <c r="A109" s="2">
        <v>1527</v>
      </c>
      <c r="B109" s="15" t="s">
        <v>339</v>
      </c>
      <c r="C109" s="15" t="s">
        <v>26</v>
      </c>
      <c r="D109" s="6">
        <v>0.03</v>
      </c>
      <c r="E109" s="4">
        <v>30.98</v>
      </c>
      <c r="F109" s="4">
        <v>8.99</v>
      </c>
      <c r="G109" s="15" t="s">
        <v>88</v>
      </c>
      <c r="H109" s="15" t="s">
        <v>28</v>
      </c>
      <c r="I109" s="15" t="s">
        <v>49</v>
      </c>
      <c r="J109" s="15" t="s">
        <v>50</v>
      </c>
      <c r="K109" s="15" t="s">
        <v>43</v>
      </c>
      <c r="L109" s="15" t="s">
        <v>340</v>
      </c>
      <c r="M109" s="6">
        <v>0.57999999999999996</v>
      </c>
      <c r="N109" s="15" t="s">
        <v>33</v>
      </c>
      <c r="O109" s="15" t="s">
        <v>34</v>
      </c>
      <c r="P109" s="15" t="s">
        <v>165</v>
      </c>
      <c r="Q109" s="15" t="s">
        <v>341</v>
      </c>
      <c r="R109" s="2">
        <v>35601</v>
      </c>
      <c r="S109" s="1">
        <v>42013</v>
      </c>
      <c r="T109" s="12">
        <f>EOMONTH(Table_1[[#This Row],[Order Date]],0)</f>
        <v>42035</v>
      </c>
      <c r="U109" s="10">
        <f>EOMONTH(Table_1[[#This Row],[Order Date]],0)</f>
        <v>42035</v>
      </c>
      <c r="V109" s="14">
        <v>42013</v>
      </c>
      <c r="W109" s="1">
        <v>42015</v>
      </c>
      <c r="X109" s="12">
        <v>42015</v>
      </c>
      <c r="Y109" s="10">
        <f>EOMONTH(Table_1[[#This Row],[Ship date]],0)</f>
        <v>42035</v>
      </c>
      <c r="Z109" s="14">
        <v>42015</v>
      </c>
      <c r="AA109" s="4">
        <v>0.51</v>
      </c>
      <c r="AB109" s="2">
        <v>5</v>
      </c>
      <c r="AC109" s="4">
        <v>162.38999999999999</v>
      </c>
      <c r="AD109" s="2">
        <v>86813</v>
      </c>
      <c r="AE109" s="4">
        <f>'DataCleaning and Transformation'!$E109-'DataCleaning and Transformation'!$D109</f>
        <v>30.95</v>
      </c>
      <c r="AF109" s="15" t="str">
        <f>_xlfn.IFS('DataCleaning and Transformation'!$O109="Central","Chris",'DataCleaning and Transformation'!$O109="East","Erin",'DataCleaning and Transformation'!$O109="South","Sam",'DataCleaning and Transformation'!$O109="West","William")</f>
        <v>Sam</v>
      </c>
      <c r="AG109" s="31">
        <f>Table_1[[#This Row],[Ship date]]-Table_1[[#This Row],[Order Date]]</f>
        <v>2</v>
      </c>
      <c r="AH109" s="22">
        <f>Table_1[[#This Row],[Profit]]/Table_1[[#This Row],[Sales]]</f>
        <v>3.14058747459819E-3</v>
      </c>
      <c r="AI109" s="23">
        <f>Table_1[[#This Row],[Profit]]+Table_1[[#This Row],[Sales]]</f>
        <v>162.89999999999998</v>
      </c>
      <c r="AJ109" s="17">
        <f>WEEKNUM(Table_1[[#This Row],[Order Date]],1)</f>
        <v>2</v>
      </c>
      <c r="AK109" s="17" t="str">
        <f>TEXT(Table_1[[#This Row],[Order Date]],"mmm yyyy")</f>
        <v>Jan 2015</v>
      </c>
      <c r="AL109" s="17" t="str">
        <f>Table_1[[#This Row],[Monthly sales]]&amp;"  Week "&amp;TEXT(Table_1[[#This Row],[Weekly sales]],"00")</f>
        <v>Jan 2015  Week 02</v>
      </c>
      <c r="AM109" s="17">
        <f>IF(COUNTIF($A$2:A109, A109)=1, 1, 0)</f>
        <v>1</v>
      </c>
      <c r="AN109" s="3">
        <f>COUNTA(A109) - COUNTIF(Table_1[[#This Row],[Unique Customers]], 1)</f>
        <v>0</v>
      </c>
      <c r="AO109" s="17" t="str">
        <f t="shared" si="1"/>
        <v>Unique</v>
      </c>
      <c r="AP109" s="17" t="str">
        <f>"Q"&amp;_xlfn.CEILING.MATH(MONTH(Table_1[[#This Row],[Monthly sales]])/3,1)</f>
        <v>Q1</v>
      </c>
    </row>
    <row r="110" spans="1:42" ht="14.4" x14ac:dyDescent="0.3">
      <c r="A110" s="2">
        <v>1528</v>
      </c>
      <c r="B110" s="15" t="s">
        <v>342</v>
      </c>
      <c r="C110" s="15" t="s">
        <v>26</v>
      </c>
      <c r="D110" s="6">
        <v>0.01</v>
      </c>
      <c r="E110" s="4">
        <v>525.98</v>
      </c>
      <c r="F110" s="4">
        <v>19.989999999999998</v>
      </c>
      <c r="G110" s="15" t="s">
        <v>39</v>
      </c>
      <c r="H110" s="15" t="s">
        <v>28</v>
      </c>
      <c r="I110" s="15" t="s">
        <v>49</v>
      </c>
      <c r="J110" s="15" t="s">
        <v>73</v>
      </c>
      <c r="K110" s="15" t="s">
        <v>74</v>
      </c>
      <c r="L110" s="15" t="s">
        <v>343</v>
      </c>
      <c r="M110" s="6">
        <v>0.37</v>
      </c>
      <c r="N110" s="15" t="s">
        <v>33</v>
      </c>
      <c r="O110" s="15" t="s">
        <v>34</v>
      </c>
      <c r="P110" s="15" t="s">
        <v>98</v>
      </c>
      <c r="Q110" s="15" t="s">
        <v>344</v>
      </c>
      <c r="R110" s="2">
        <v>27288</v>
      </c>
      <c r="S110" s="1">
        <v>42013</v>
      </c>
      <c r="T110" s="12">
        <f>EOMONTH(Table_1[[#This Row],[Order Date]],0)</f>
        <v>42035</v>
      </c>
      <c r="U110" s="10">
        <f>EOMONTH(Table_1[[#This Row],[Order Date]],0)</f>
        <v>42035</v>
      </c>
      <c r="V110" s="14">
        <v>42013</v>
      </c>
      <c r="W110" s="1">
        <v>42015</v>
      </c>
      <c r="X110" s="12">
        <v>42015</v>
      </c>
      <c r="Y110" s="10">
        <f>EOMONTH(Table_1[[#This Row],[Ship date]],0)</f>
        <v>42035</v>
      </c>
      <c r="Z110" s="14">
        <v>42015</v>
      </c>
      <c r="AA110" s="4">
        <v>-161.92400000000001</v>
      </c>
      <c r="AB110" s="2">
        <v>9</v>
      </c>
      <c r="AC110" s="4">
        <v>4920.8100000000004</v>
      </c>
      <c r="AD110" s="2">
        <v>86813</v>
      </c>
      <c r="AE110" s="4">
        <f>'DataCleaning and Transformation'!$E110-'DataCleaning and Transformation'!$D110</f>
        <v>525.97</v>
      </c>
      <c r="AF110" s="15" t="str">
        <f>_xlfn.IFS('DataCleaning and Transformation'!$O110="Central","Chris",'DataCleaning and Transformation'!$O110="East","Erin",'DataCleaning and Transformation'!$O110="South","Sam",'DataCleaning and Transformation'!$O110="West","William")</f>
        <v>Sam</v>
      </c>
      <c r="AG110" s="31">
        <f>Table_1[[#This Row],[Ship date]]-Table_1[[#This Row],[Order Date]]</f>
        <v>2</v>
      </c>
      <c r="AH110" s="22">
        <f>Table_1[[#This Row],[Profit]]/Table_1[[#This Row],[Sales]]</f>
        <v>-3.2905964668418407E-2</v>
      </c>
      <c r="AI110" s="23">
        <f>Table_1[[#This Row],[Profit]]+Table_1[[#This Row],[Sales]]</f>
        <v>4758.8860000000004</v>
      </c>
      <c r="AJ110" s="17">
        <f>WEEKNUM(Table_1[[#This Row],[Order Date]],1)</f>
        <v>2</v>
      </c>
      <c r="AK110" s="17" t="str">
        <f>TEXT(Table_1[[#This Row],[Order Date]],"mmm yyyy")</f>
        <v>Jan 2015</v>
      </c>
      <c r="AL110" s="17" t="str">
        <f>Table_1[[#This Row],[Monthly sales]]&amp;"  Week "&amp;TEXT(Table_1[[#This Row],[Weekly sales]],"00")</f>
        <v>Jan 2015  Week 02</v>
      </c>
      <c r="AM110" s="17">
        <f>IF(COUNTIF($A$2:A110, A110)=1, 1, 0)</f>
        <v>1</v>
      </c>
      <c r="AN110" s="3">
        <f>COUNTA(A110) - COUNTIF(Table_1[[#This Row],[Unique Customers]], 1)</f>
        <v>0</v>
      </c>
      <c r="AO110" s="17" t="str">
        <f t="shared" si="1"/>
        <v>Repeated</v>
      </c>
      <c r="AP110" s="17" t="str">
        <f>"Q"&amp;_xlfn.CEILING.MATH(MONTH(Table_1[[#This Row],[Monthly sales]])/3,1)</f>
        <v>Q1</v>
      </c>
    </row>
    <row r="111" spans="1:42" ht="14.4" x14ac:dyDescent="0.3">
      <c r="A111" s="2">
        <v>3017</v>
      </c>
      <c r="B111" s="15" t="s">
        <v>345</v>
      </c>
      <c r="C111" s="15" t="s">
        <v>26</v>
      </c>
      <c r="D111" s="6">
        <v>0.01</v>
      </c>
      <c r="E111" s="4">
        <v>5.58</v>
      </c>
      <c r="F111" s="4">
        <v>5.3</v>
      </c>
      <c r="G111" s="15" t="s">
        <v>39</v>
      </c>
      <c r="H111" s="15" t="s">
        <v>95</v>
      </c>
      <c r="I111" s="15" t="s">
        <v>49</v>
      </c>
      <c r="J111" s="15" t="s">
        <v>346</v>
      </c>
      <c r="K111" s="15" t="s">
        <v>74</v>
      </c>
      <c r="L111" s="15" t="s">
        <v>347</v>
      </c>
      <c r="M111" s="6">
        <v>0.35</v>
      </c>
      <c r="N111" s="15" t="s">
        <v>33</v>
      </c>
      <c r="O111" s="15" t="s">
        <v>60</v>
      </c>
      <c r="P111" s="15" t="s">
        <v>91</v>
      </c>
      <c r="Q111" s="15" t="s">
        <v>348</v>
      </c>
      <c r="R111" s="2">
        <v>92024</v>
      </c>
      <c r="S111" s="1">
        <v>42013</v>
      </c>
      <c r="T111" s="12">
        <f>EOMONTH(Table_1[[#This Row],[Order Date]],0)</f>
        <v>42035</v>
      </c>
      <c r="U111" s="10">
        <f>EOMONTH(Table_1[[#This Row],[Order Date]],0)</f>
        <v>42035</v>
      </c>
      <c r="V111" s="14">
        <v>42013</v>
      </c>
      <c r="W111" s="1">
        <v>42014</v>
      </c>
      <c r="X111" s="12">
        <v>42014</v>
      </c>
      <c r="Y111" s="10">
        <f>EOMONTH(Table_1[[#This Row],[Ship date]],0)</f>
        <v>42035</v>
      </c>
      <c r="Z111" s="14">
        <v>42014</v>
      </c>
      <c r="AA111" s="4">
        <v>-7.25</v>
      </c>
      <c r="AB111" s="2">
        <v>1</v>
      </c>
      <c r="AC111" s="4">
        <v>11.16</v>
      </c>
      <c r="AD111" s="2">
        <v>89071</v>
      </c>
      <c r="AE111" s="4">
        <f>'DataCleaning and Transformation'!$E111-'DataCleaning and Transformation'!$D111</f>
        <v>5.57</v>
      </c>
      <c r="AF111" s="15" t="str">
        <f>_xlfn.IFS('DataCleaning and Transformation'!$O111="Central","Chris",'DataCleaning and Transformation'!$O111="East","Erin",'DataCleaning and Transformation'!$O111="South","Sam",'DataCleaning and Transformation'!$O111="West","William")</f>
        <v>William</v>
      </c>
      <c r="AG111" s="31">
        <f>Table_1[[#This Row],[Ship date]]-Table_1[[#This Row],[Order Date]]</f>
        <v>1</v>
      </c>
      <c r="AH111" s="22">
        <f>Table_1[[#This Row],[Profit]]/Table_1[[#This Row],[Sales]]</f>
        <v>-0.64964157706093184</v>
      </c>
      <c r="AI111" s="23">
        <f>Table_1[[#This Row],[Profit]]+Table_1[[#This Row],[Sales]]</f>
        <v>3.91</v>
      </c>
      <c r="AJ111" s="17">
        <f>WEEKNUM(Table_1[[#This Row],[Order Date]],1)</f>
        <v>2</v>
      </c>
      <c r="AK111" s="17" t="str">
        <f>TEXT(Table_1[[#This Row],[Order Date]],"mmm yyyy")</f>
        <v>Jan 2015</v>
      </c>
      <c r="AL111" s="17" t="str">
        <f>Table_1[[#This Row],[Monthly sales]]&amp;"  Week "&amp;TEXT(Table_1[[#This Row],[Weekly sales]],"00")</f>
        <v>Jan 2015  Week 02</v>
      </c>
      <c r="AM111" s="17">
        <f>IF(COUNTIF($A$2:A111, A111)=1, 1, 0)</f>
        <v>1</v>
      </c>
      <c r="AN111" s="3">
        <f>COUNTA(A111) - COUNTIF(Table_1[[#This Row],[Unique Customers]], 1)</f>
        <v>0</v>
      </c>
      <c r="AO111" s="17" t="str">
        <f t="shared" si="1"/>
        <v>Unique</v>
      </c>
      <c r="AP111" s="17" t="str">
        <f>"Q"&amp;_xlfn.CEILING.MATH(MONTH(Table_1[[#This Row],[Monthly sales]])/3,1)</f>
        <v>Q1</v>
      </c>
    </row>
    <row r="112" spans="1:42" ht="14.4" x14ac:dyDescent="0.3">
      <c r="A112" s="2">
        <v>3017</v>
      </c>
      <c r="B112" s="15" t="s">
        <v>345</v>
      </c>
      <c r="C112" s="15" t="s">
        <v>26</v>
      </c>
      <c r="D112" s="6">
        <v>0.03</v>
      </c>
      <c r="E112" s="4">
        <v>3.98</v>
      </c>
      <c r="F112" s="4">
        <v>0.7</v>
      </c>
      <c r="G112" s="15" t="s">
        <v>39</v>
      </c>
      <c r="H112" s="15" t="s">
        <v>95</v>
      </c>
      <c r="I112" s="15" t="s">
        <v>49</v>
      </c>
      <c r="J112" s="15" t="s">
        <v>50</v>
      </c>
      <c r="K112" s="15" t="s">
        <v>51</v>
      </c>
      <c r="L112" s="15" t="s">
        <v>349</v>
      </c>
      <c r="M112" s="6">
        <v>0.52</v>
      </c>
      <c r="N112" s="15" t="s">
        <v>33</v>
      </c>
      <c r="O112" s="15" t="s">
        <v>60</v>
      </c>
      <c r="P112" s="15" t="s">
        <v>91</v>
      </c>
      <c r="Q112" s="15" t="s">
        <v>348</v>
      </c>
      <c r="R112" s="2">
        <v>92024</v>
      </c>
      <c r="S112" s="1">
        <v>42013</v>
      </c>
      <c r="T112" s="12">
        <f>EOMONTH(Table_1[[#This Row],[Order Date]],0)</f>
        <v>42035</v>
      </c>
      <c r="U112" s="10">
        <f>EOMONTH(Table_1[[#This Row],[Order Date]],0)</f>
        <v>42035</v>
      </c>
      <c r="V112" s="14">
        <v>42013</v>
      </c>
      <c r="W112" s="1">
        <v>42014</v>
      </c>
      <c r="X112" s="12">
        <v>42014</v>
      </c>
      <c r="Y112" s="10">
        <f>EOMONTH(Table_1[[#This Row],[Ship date]],0)</f>
        <v>42035</v>
      </c>
      <c r="Z112" s="14">
        <v>42014</v>
      </c>
      <c r="AA112" s="4">
        <v>31.201799999999999</v>
      </c>
      <c r="AB112" s="2">
        <v>11</v>
      </c>
      <c r="AC112" s="4">
        <v>45.22</v>
      </c>
      <c r="AD112" s="2">
        <v>89071</v>
      </c>
      <c r="AE112" s="4">
        <f>'DataCleaning and Transformation'!$E112-'DataCleaning and Transformation'!$D112</f>
        <v>3.95</v>
      </c>
      <c r="AF112" s="15" t="str">
        <f>_xlfn.IFS('DataCleaning and Transformation'!$O112="Central","Chris",'DataCleaning and Transformation'!$O112="East","Erin",'DataCleaning and Transformation'!$O112="South","Sam",'DataCleaning and Transformation'!$O112="West","William")</f>
        <v>William</v>
      </c>
      <c r="AG112" s="31">
        <f>Table_1[[#This Row],[Ship date]]-Table_1[[#This Row],[Order Date]]</f>
        <v>1</v>
      </c>
      <c r="AH112" s="22">
        <f>Table_1[[#This Row],[Profit]]/Table_1[[#This Row],[Sales]]</f>
        <v>0.69</v>
      </c>
      <c r="AI112" s="23">
        <f>Table_1[[#This Row],[Profit]]+Table_1[[#This Row],[Sales]]</f>
        <v>76.42179999999999</v>
      </c>
      <c r="AJ112" s="17">
        <f>WEEKNUM(Table_1[[#This Row],[Order Date]],1)</f>
        <v>2</v>
      </c>
      <c r="AK112" s="17" t="str">
        <f>TEXT(Table_1[[#This Row],[Order Date]],"mmm yyyy")</f>
        <v>Jan 2015</v>
      </c>
      <c r="AL112" s="17" t="str">
        <f>Table_1[[#This Row],[Monthly sales]]&amp;"  Week "&amp;TEXT(Table_1[[#This Row],[Weekly sales]],"00")</f>
        <v>Jan 2015  Week 02</v>
      </c>
      <c r="AM112" s="17">
        <f>IF(COUNTIF($A$2:A112, A112)=1, 1, 0)</f>
        <v>0</v>
      </c>
      <c r="AN112" s="3">
        <f>COUNTA(A112) - COUNTIF(Table_1[[#This Row],[Unique Customers]], 1)</f>
        <v>1</v>
      </c>
      <c r="AO112" s="17" t="str">
        <f t="shared" si="1"/>
        <v>Repeated</v>
      </c>
      <c r="AP112" s="17" t="str">
        <f>"Q"&amp;_xlfn.CEILING.MATH(MONTH(Table_1[[#This Row],[Monthly sales]])/3,1)</f>
        <v>Q1</v>
      </c>
    </row>
    <row r="113" spans="1:42" ht="14.4" x14ac:dyDescent="0.3">
      <c r="A113" s="2">
        <v>833</v>
      </c>
      <c r="B113" s="15" t="s">
        <v>350</v>
      </c>
      <c r="C113" s="15" t="s">
        <v>38</v>
      </c>
      <c r="D113" s="6">
        <v>0</v>
      </c>
      <c r="E113" s="4">
        <v>11.66</v>
      </c>
      <c r="F113" s="4">
        <v>8.99</v>
      </c>
      <c r="G113" s="15" t="s">
        <v>88</v>
      </c>
      <c r="H113" s="15" t="s">
        <v>95</v>
      </c>
      <c r="I113" s="15" t="s">
        <v>49</v>
      </c>
      <c r="J113" s="15" t="s">
        <v>50</v>
      </c>
      <c r="K113" s="15" t="s">
        <v>43</v>
      </c>
      <c r="L113" s="15" t="s">
        <v>351</v>
      </c>
      <c r="M113" s="6">
        <v>0.59</v>
      </c>
      <c r="N113" s="15" t="s">
        <v>33</v>
      </c>
      <c r="O113" s="15" t="s">
        <v>60</v>
      </c>
      <c r="P113" s="15" t="s">
        <v>91</v>
      </c>
      <c r="Q113" s="15" t="s">
        <v>352</v>
      </c>
      <c r="R113" s="2">
        <v>95020</v>
      </c>
      <c r="S113" s="1">
        <v>42013</v>
      </c>
      <c r="T113" s="12">
        <f>EOMONTH(Table_1[[#This Row],[Order Date]],0)</f>
        <v>42035</v>
      </c>
      <c r="U113" s="10">
        <f>EOMONTH(Table_1[[#This Row],[Order Date]],0)</f>
        <v>42035</v>
      </c>
      <c r="V113" s="14">
        <v>42013</v>
      </c>
      <c r="W113" s="1">
        <v>42015</v>
      </c>
      <c r="X113" s="12">
        <v>42015</v>
      </c>
      <c r="Y113" s="10">
        <f>EOMONTH(Table_1[[#This Row],[Ship date]],0)</f>
        <v>42035</v>
      </c>
      <c r="Z113" s="14">
        <v>42015</v>
      </c>
      <c r="AA113" s="4">
        <v>-203.67</v>
      </c>
      <c r="AB113" s="2">
        <v>11</v>
      </c>
      <c r="AC113" s="4">
        <v>138.51</v>
      </c>
      <c r="AD113" s="2">
        <v>89770</v>
      </c>
      <c r="AE113" s="4">
        <f>'DataCleaning and Transformation'!$E113-'DataCleaning and Transformation'!$D113</f>
        <v>11.66</v>
      </c>
      <c r="AF113" s="15" t="str">
        <f>_xlfn.IFS('DataCleaning and Transformation'!$O113="Central","Chris",'DataCleaning and Transformation'!$O113="East","Erin",'DataCleaning and Transformation'!$O113="South","Sam",'DataCleaning and Transformation'!$O113="West","William")</f>
        <v>William</v>
      </c>
      <c r="AG113" s="31">
        <f>Table_1[[#This Row],[Ship date]]-Table_1[[#This Row],[Order Date]]</f>
        <v>2</v>
      </c>
      <c r="AH113" s="22">
        <f>Table_1[[#This Row],[Profit]]/Table_1[[#This Row],[Sales]]</f>
        <v>-1.4704353476283301</v>
      </c>
      <c r="AI113" s="23">
        <f>Table_1[[#This Row],[Profit]]+Table_1[[#This Row],[Sales]]</f>
        <v>-65.16</v>
      </c>
      <c r="AJ113" s="17">
        <f>WEEKNUM(Table_1[[#This Row],[Order Date]],1)</f>
        <v>2</v>
      </c>
      <c r="AK113" s="17" t="str">
        <f>TEXT(Table_1[[#This Row],[Order Date]],"mmm yyyy")</f>
        <v>Jan 2015</v>
      </c>
      <c r="AL113" s="17" t="str">
        <f>Table_1[[#This Row],[Monthly sales]]&amp;"  Week "&amp;TEXT(Table_1[[#This Row],[Weekly sales]],"00")</f>
        <v>Jan 2015  Week 02</v>
      </c>
      <c r="AM113" s="17">
        <f>IF(COUNTIF($A$2:A113, A113)=1, 1, 0)</f>
        <v>1</v>
      </c>
      <c r="AN113" s="3">
        <f>COUNTA(A113) - COUNTIF(Table_1[[#This Row],[Unique Customers]], 1)</f>
        <v>0</v>
      </c>
      <c r="AO113" s="17" t="str">
        <f t="shared" si="1"/>
        <v>Unique</v>
      </c>
      <c r="AP113" s="17" t="str">
        <f>"Q"&amp;_xlfn.CEILING.MATH(MONTH(Table_1[[#This Row],[Monthly sales]])/3,1)</f>
        <v>Q1</v>
      </c>
    </row>
    <row r="114" spans="1:42" ht="14.4" x14ac:dyDescent="0.3">
      <c r="A114" s="2">
        <v>358</v>
      </c>
      <c r="B114" s="15" t="s">
        <v>353</v>
      </c>
      <c r="C114" s="15" t="s">
        <v>48</v>
      </c>
      <c r="D114" s="6">
        <v>0.04</v>
      </c>
      <c r="E114" s="4">
        <v>125.99</v>
      </c>
      <c r="F114" s="4">
        <v>8.99</v>
      </c>
      <c r="G114" s="15" t="s">
        <v>39</v>
      </c>
      <c r="H114" s="15" t="s">
        <v>95</v>
      </c>
      <c r="I114" s="15" t="s">
        <v>41</v>
      </c>
      <c r="J114" s="15" t="s">
        <v>136</v>
      </c>
      <c r="K114" s="15" t="s">
        <v>74</v>
      </c>
      <c r="L114" s="15" t="s">
        <v>354</v>
      </c>
      <c r="M114" s="6">
        <v>0.59</v>
      </c>
      <c r="N114" s="15" t="s">
        <v>33</v>
      </c>
      <c r="O114" s="15" t="s">
        <v>112</v>
      </c>
      <c r="P114" s="15" t="s">
        <v>321</v>
      </c>
      <c r="Q114" s="15" t="s">
        <v>355</v>
      </c>
      <c r="R114" s="2">
        <v>19406</v>
      </c>
      <c r="S114" s="1">
        <v>42013</v>
      </c>
      <c r="T114" s="12">
        <f>EOMONTH(Table_1[[#This Row],[Order Date]],0)</f>
        <v>42035</v>
      </c>
      <c r="U114" s="10">
        <f>EOMONTH(Table_1[[#This Row],[Order Date]],0)</f>
        <v>42035</v>
      </c>
      <c r="V114" s="14">
        <v>42013</v>
      </c>
      <c r="W114" s="1">
        <v>42020</v>
      </c>
      <c r="X114" s="12">
        <v>42020</v>
      </c>
      <c r="Y114" s="10">
        <f>EOMONTH(Table_1[[#This Row],[Ship date]],0)</f>
        <v>42035</v>
      </c>
      <c r="Z114" s="14">
        <v>42020</v>
      </c>
      <c r="AA114" s="4">
        <v>-627.82191999999998</v>
      </c>
      <c r="AB114" s="2">
        <v>1</v>
      </c>
      <c r="AC114" s="4">
        <v>107.95</v>
      </c>
      <c r="AD114" s="2">
        <v>91130</v>
      </c>
      <c r="AE114" s="4">
        <f>'DataCleaning and Transformation'!$E114-'DataCleaning and Transformation'!$D114</f>
        <v>125.94999999999999</v>
      </c>
      <c r="AF114" s="15" t="str">
        <f>_xlfn.IFS('DataCleaning and Transformation'!$O114="Central","Chris",'DataCleaning and Transformation'!$O114="East","Erin",'DataCleaning and Transformation'!$O114="South","Sam",'DataCleaning and Transformation'!$O114="West","William")</f>
        <v>Erin</v>
      </c>
      <c r="AG114" s="31">
        <f>Table_1[[#This Row],[Ship date]]-Table_1[[#This Row],[Order Date]]</f>
        <v>7</v>
      </c>
      <c r="AH114" s="22">
        <f>Table_1[[#This Row],[Profit]]/Table_1[[#This Row],[Sales]]</f>
        <v>-5.8158584529874942</v>
      </c>
      <c r="AI114" s="23">
        <f>Table_1[[#This Row],[Profit]]+Table_1[[#This Row],[Sales]]</f>
        <v>-519.87191999999993</v>
      </c>
      <c r="AJ114" s="17">
        <f>WEEKNUM(Table_1[[#This Row],[Order Date]],1)</f>
        <v>2</v>
      </c>
      <c r="AK114" s="17" t="str">
        <f>TEXT(Table_1[[#This Row],[Order Date]],"mmm yyyy")</f>
        <v>Jan 2015</v>
      </c>
      <c r="AL114" s="17" t="str">
        <f>Table_1[[#This Row],[Monthly sales]]&amp;"  Week "&amp;TEXT(Table_1[[#This Row],[Weekly sales]],"00")</f>
        <v>Jan 2015  Week 02</v>
      </c>
      <c r="AM114" s="17">
        <f>IF(COUNTIF($A$2:A114, A114)=1, 1, 0)</f>
        <v>1</v>
      </c>
      <c r="AN114" s="3">
        <f>COUNTA(A114) - COUNTIF(Table_1[[#This Row],[Unique Customers]], 1)</f>
        <v>0</v>
      </c>
      <c r="AO114" s="17" t="str">
        <f t="shared" si="1"/>
        <v>Unique</v>
      </c>
      <c r="AP114" s="17" t="str">
        <f>"Q"&amp;_xlfn.CEILING.MATH(MONTH(Table_1[[#This Row],[Monthly sales]])/3,1)</f>
        <v>Q1</v>
      </c>
    </row>
    <row r="115" spans="1:42" ht="14.4" x14ac:dyDescent="0.3">
      <c r="A115" s="2">
        <v>2555</v>
      </c>
      <c r="B115" s="15" t="s">
        <v>356</v>
      </c>
      <c r="C115" s="15" t="s">
        <v>48</v>
      </c>
      <c r="D115" s="6">
        <v>0.1</v>
      </c>
      <c r="E115" s="4">
        <v>2.6</v>
      </c>
      <c r="F115" s="4">
        <v>2.4</v>
      </c>
      <c r="G115" s="15" t="s">
        <v>39</v>
      </c>
      <c r="H115" s="15" t="s">
        <v>72</v>
      </c>
      <c r="I115" s="15" t="s">
        <v>49</v>
      </c>
      <c r="J115" s="15" t="s">
        <v>50</v>
      </c>
      <c r="K115" s="15" t="s">
        <v>51</v>
      </c>
      <c r="L115" s="15" t="s">
        <v>357</v>
      </c>
      <c r="M115" s="6">
        <v>0.57999999999999996</v>
      </c>
      <c r="N115" s="15" t="s">
        <v>33</v>
      </c>
      <c r="O115" s="15" t="s">
        <v>53</v>
      </c>
      <c r="P115" s="15" t="s">
        <v>358</v>
      </c>
      <c r="Q115" s="15" t="s">
        <v>359</v>
      </c>
      <c r="R115" s="2">
        <v>53711</v>
      </c>
      <c r="S115" s="1">
        <v>42013</v>
      </c>
      <c r="T115" s="12">
        <f>EOMONTH(Table_1[[#This Row],[Order Date]],0)</f>
        <v>42035</v>
      </c>
      <c r="U115" s="10">
        <f>EOMONTH(Table_1[[#This Row],[Order Date]],0)</f>
        <v>42035</v>
      </c>
      <c r="V115" s="14">
        <v>42013</v>
      </c>
      <c r="W115" s="1">
        <v>42018</v>
      </c>
      <c r="X115" s="12">
        <v>42018</v>
      </c>
      <c r="Y115" s="10">
        <f>EOMONTH(Table_1[[#This Row],[Ship date]],0)</f>
        <v>42035</v>
      </c>
      <c r="Z115" s="14">
        <v>42018</v>
      </c>
      <c r="AA115" s="4">
        <v>-88.04</v>
      </c>
      <c r="AB115" s="2">
        <v>12</v>
      </c>
      <c r="AC115" s="4">
        <v>30.1</v>
      </c>
      <c r="AD115" s="2">
        <v>86527</v>
      </c>
      <c r="AE115" s="4">
        <f>'DataCleaning and Transformation'!$E115-'DataCleaning and Transformation'!$D115</f>
        <v>2.5</v>
      </c>
      <c r="AF115" s="15" t="str">
        <f>_xlfn.IFS('DataCleaning and Transformation'!$O115="Central","Chris",'DataCleaning and Transformation'!$O115="East","Erin",'DataCleaning and Transformation'!$O115="South","Sam",'DataCleaning and Transformation'!$O115="West","William")</f>
        <v>Chris</v>
      </c>
      <c r="AG115" s="31">
        <f>Table_1[[#This Row],[Ship date]]-Table_1[[#This Row],[Order Date]]</f>
        <v>5</v>
      </c>
      <c r="AH115" s="22">
        <f>Table_1[[#This Row],[Profit]]/Table_1[[#This Row],[Sales]]</f>
        <v>-2.9249169435215947</v>
      </c>
      <c r="AI115" s="23">
        <f>Table_1[[#This Row],[Profit]]+Table_1[[#This Row],[Sales]]</f>
        <v>-57.940000000000005</v>
      </c>
      <c r="AJ115" s="17">
        <f>WEEKNUM(Table_1[[#This Row],[Order Date]],1)</f>
        <v>2</v>
      </c>
      <c r="AK115" s="17" t="str">
        <f>TEXT(Table_1[[#This Row],[Order Date]],"mmm yyyy")</f>
        <v>Jan 2015</v>
      </c>
      <c r="AL115" s="17" t="str">
        <f>Table_1[[#This Row],[Monthly sales]]&amp;"  Week "&amp;TEXT(Table_1[[#This Row],[Weekly sales]],"00")</f>
        <v>Jan 2015  Week 02</v>
      </c>
      <c r="AM115" s="17">
        <f>IF(COUNTIF($A$2:A115, A115)=1, 1, 0)</f>
        <v>1</v>
      </c>
      <c r="AN115" s="3">
        <f>COUNTA(A115) - COUNTIF(Table_1[[#This Row],[Unique Customers]], 1)</f>
        <v>0</v>
      </c>
      <c r="AO115" s="17" t="str">
        <f t="shared" si="1"/>
        <v>Unique</v>
      </c>
      <c r="AP115" s="17" t="str">
        <f>"Q"&amp;_xlfn.CEILING.MATH(MONTH(Table_1[[#This Row],[Monthly sales]])/3,1)</f>
        <v>Q1</v>
      </c>
    </row>
    <row r="116" spans="1:42" ht="14.4" x14ac:dyDescent="0.3">
      <c r="A116" s="2">
        <v>1745</v>
      </c>
      <c r="B116" s="15" t="s">
        <v>360</v>
      </c>
      <c r="C116" s="15" t="s">
        <v>71</v>
      </c>
      <c r="D116" s="6">
        <v>0.02</v>
      </c>
      <c r="E116" s="4">
        <v>4.13</v>
      </c>
      <c r="F116" s="4">
        <v>6.89</v>
      </c>
      <c r="G116" s="15" t="s">
        <v>39</v>
      </c>
      <c r="H116" s="15" t="s">
        <v>72</v>
      </c>
      <c r="I116" s="15" t="s">
        <v>49</v>
      </c>
      <c r="J116" s="15" t="s">
        <v>153</v>
      </c>
      <c r="K116" s="15" t="s">
        <v>74</v>
      </c>
      <c r="L116" s="15" t="s">
        <v>361</v>
      </c>
      <c r="M116" s="6">
        <v>0.39</v>
      </c>
      <c r="N116" s="15" t="s">
        <v>33</v>
      </c>
      <c r="O116" s="15" t="s">
        <v>34</v>
      </c>
      <c r="P116" s="15" t="s">
        <v>76</v>
      </c>
      <c r="Q116" s="15" t="s">
        <v>362</v>
      </c>
      <c r="R116" s="2">
        <v>30305</v>
      </c>
      <c r="S116" s="1">
        <v>42013</v>
      </c>
      <c r="T116" s="12">
        <f>EOMONTH(Table_1[[#This Row],[Order Date]],0)</f>
        <v>42035</v>
      </c>
      <c r="U116" s="10">
        <f>EOMONTH(Table_1[[#This Row],[Order Date]],0)</f>
        <v>42035</v>
      </c>
      <c r="V116" s="14">
        <v>42013</v>
      </c>
      <c r="W116" s="1">
        <v>42014</v>
      </c>
      <c r="X116" s="12">
        <v>42014</v>
      </c>
      <c r="Y116" s="10">
        <f>EOMONTH(Table_1[[#This Row],[Ship date]],0)</f>
        <v>42035</v>
      </c>
      <c r="Z116" s="14">
        <v>42014</v>
      </c>
      <c r="AA116" s="4">
        <v>-51.737000000000002</v>
      </c>
      <c r="AB116" s="2">
        <v>9</v>
      </c>
      <c r="AC116" s="4">
        <v>45.87</v>
      </c>
      <c r="AD116" s="2">
        <v>18561</v>
      </c>
      <c r="AE116" s="4">
        <f>'DataCleaning and Transformation'!$E116-'DataCleaning and Transformation'!$D116</f>
        <v>4.1100000000000003</v>
      </c>
      <c r="AF116" s="15" t="str">
        <f>_xlfn.IFS('DataCleaning and Transformation'!$O116="Central","Chris",'DataCleaning and Transformation'!$O116="East","Erin",'DataCleaning and Transformation'!$O116="South","Sam",'DataCleaning and Transformation'!$O116="West","William")</f>
        <v>Sam</v>
      </c>
      <c r="AG116" s="31">
        <f>Table_1[[#This Row],[Ship date]]-Table_1[[#This Row],[Order Date]]</f>
        <v>1</v>
      </c>
      <c r="AH116" s="22">
        <f>Table_1[[#This Row],[Profit]]/Table_1[[#This Row],[Sales]]</f>
        <v>-1.1279049487682582</v>
      </c>
      <c r="AI116" s="23">
        <f>Table_1[[#This Row],[Profit]]+Table_1[[#This Row],[Sales]]</f>
        <v>-5.8670000000000044</v>
      </c>
      <c r="AJ116" s="17">
        <f>WEEKNUM(Table_1[[#This Row],[Order Date]],1)</f>
        <v>2</v>
      </c>
      <c r="AK116" s="17" t="str">
        <f>TEXT(Table_1[[#This Row],[Order Date]],"mmm yyyy")</f>
        <v>Jan 2015</v>
      </c>
      <c r="AL116" s="17" t="str">
        <f>Table_1[[#This Row],[Monthly sales]]&amp;"  Week "&amp;TEXT(Table_1[[#This Row],[Weekly sales]],"00")</f>
        <v>Jan 2015  Week 02</v>
      </c>
      <c r="AM116" s="17">
        <f>IF(COUNTIF($A$2:A116, A116)=1, 1, 0)</f>
        <v>1</v>
      </c>
      <c r="AN116" s="3">
        <f>COUNTA(A116) - COUNTIF(Table_1[[#This Row],[Unique Customers]], 1)</f>
        <v>0</v>
      </c>
      <c r="AO116" s="17" t="str">
        <f t="shared" si="1"/>
        <v>Unique</v>
      </c>
      <c r="AP116" s="17" t="str">
        <f>"Q"&amp;_xlfn.CEILING.MATH(MONTH(Table_1[[#This Row],[Monthly sales]])/3,1)</f>
        <v>Q1</v>
      </c>
    </row>
    <row r="117" spans="1:42" ht="14.4" x14ac:dyDescent="0.3">
      <c r="A117" s="2">
        <v>1749</v>
      </c>
      <c r="B117" s="15" t="s">
        <v>363</v>
      </c>
      <c r="C117" s="15" t="s">
        <v>71</v>
      </c>
      <c r="D117" s="6">
        <v>0.02</v>
      </c>
      <c r="E117" s="4">
        <v>4.13</v>
      </c>
      <c r="F117" s="4">
        <v>6.89</v>
      </c>
      <c r="G117" s="15" t="s">
        <v>39</v>
      </c>
      <c r="H117" s="15" t="s">
        <v>72</v>
      </c>
      <c r="I117" s="15" t="s">
        <v>49</v>
      </c>
      <c r="J117" s="15" t="s">
        <v>153</v>
      </c>
      <c r="K117" s="15" t="s">
        <v>74</v>
      </c>
      <c r="L117" s="15" t="s">
        <v>361</v>
      </c>
      <c r="M117" s="6">
        <v>0.39</v>
      </c>
      <c r="N117" s="15" t="s">
        <v>33</v>
      </c>
      <c r="O117" s="15" t="s">
        <v>53</v>
      </c>
      <c r="P117" s="15" t="s">
        <v>208</v>
      </c>
      <c r="Q117" s="15" t="s">
        <v>364</v>
      </c>
      <c r="R117" s="2">
        <v>73505</v>
      </c>
      <c r="S117" s="1">
        <v>42013</v>
      </c>
      <c r="T117" s="12">
        <f>EOMONTH(Table_1[[#This Row],[Order Date]],0)</f>
        <v>42035</v>
      </c>
      <c r="U117" s="10">
        <f>EOMONTH(Table_1[[#This Row],[Order Date]],0)</f>
        <v>42035</v>
      </c>
      <c r="V117" s="14">
        <v>42013</v>
      </c>
      <c r="W117" s="1">
        <v>42014</v>
      </c>
      <c r="X117" s="12">
        <v>42014</v>
      </c>
      <c r="Y117" s="10">
        <f>EOMONTH(Table_1[[#This Row],[Ship date]],0)</f>
        <v>42035</v>
      </c>
      <c r="Z117" s="14">
        <v>42014</v>
      </c>
      <c r="AA117" s="4">
        <v>-48.235999999999997</v>
      </c>
      <c r="AB117" s="2">
        <v>2</v>
      </c>
      <c r="AC117" s="4">
        <v>10.19</v>
      </c>
      <c r="AD117" s="2">
        <v>87243</v>
      </c>
      <c r="AE117" s="4">
        <f>'DataCleaning and Transformation'!$E117-'DataCleaning and Transformation'!$D117</f>
        <v>4.1100000000000003</v>
      </c>
      <c r="AF117" s="15" t="str">
        <f>_xlfn.IFS('DataCleaning and Transformation'!$O117="Central","Chris",'DataCleaning and Transformation'!$O117="East","Erin",'DataCleaning and Transformation'!$O117="South","Sam",'DataCleaning and Transformation'!$O117="West","William")</f>
        <v>Chris</v>
      </c>
      <c r="AG117" s="31">
        <f>Table_1[[#This Row],[Ship date]]-Table_1[[#This Row],[Order Date]]</f>
        <v>1</v>
      </c>
      <c r="AH117" s="22">
        <f>Table_1[[#This Row],[Profit]]/Table_1[[#This Row],[Sales]]</f>
        <v>-4.7336604514229634</v>
      </c>
      <c r="AI117" s="23">
        <f>Table_1[[#This Row],[Profit]]+Table_1[[#This Row],[Sales]]</f>
        <v>-38.045999999999999</v>
      </c>
      <c r="AJ117" s="17">
        <f>WEEKNUM(Table_1[[#This Row],[Order Date]],1)</f>
        <v>2</v>
      </c>
      <c r="AK117" s="17" t="str">
        <f>TEXT(Table_1[[#This Row],[Order Date]],"mmm yyyy")</f>
        <v>Jan 2015</v>
      </c>
      <c r="AL117" s="17" t="str">
        <f>Table_1[[#This Row],[Monthly sales]]&amp;"  Week "&amp;TEXT(Table_1[[#This Row],[Weekly sales]],"00")</f>
        <v>Jan 2015  Week 02</v>
      </c>
      <c r="AM117" s="17">
        <f>IF(COUNTIF($A$2:A117, A117)=1, 1, 0)</f>
        <v>1</v>
      </c>
      <c r="AN117" s="3">
        <f>COUNTA(A117) - COUNTIF(Table_1[[#This Row],[Unique Customers]], 1)</f>
        <v>0</v>
      </c>
      <c r="AO117" s="17" t="str">
        <f t="shared" si="1"/>
        <v>Unique</v>
      </c>
      <c r="AP117" s="17" t="str">
        <f>"Q"&amp;_xlfn.CEILING.MATH(MONTH(Table_1[[#This Row],[Monthly sales]])/3,1)</f>
        <v>Q1</v>
      </c>
    </row>
    <row r="118" spans="1:42" ht="14.4" x14ac:dyDescent="0.3">
      <c r="A118" s="2">
        <v>2164</v>
      </c>
      <c r="B118" s="15" t="s">
        <v>365</v>
      </c>
      <c r="C118" s="15" t="s">
        <v>71</v>
      </c>
      <c r="D118" s="6">
        <v>0.01</v>
      </c>
      <c r="E118" s="4">
        <v>5.38</v>
      </c>
      <c r="F118" s="4">
        <v>7.57</v>
      </c>
      <c r="G118" s="15" t="s">
        <v>39</v>
      </c>
      <c r="H118" s="15" t="s">
        <v>28</v>
      </c>
      <c r="I118" s="15" t="s">
        <v>49</v>
      </c>
      <c r="J118" s="15" t="s">
        <v>73</v>
      </c>
      <c r="K118" s="15" t="s">
        <v>74</v>
      </c>
      <c r="L118" s="15" t="s">
        <v>366</v>
      </c>
      <c r="M118" s="6">
        <v>0.36</v>
      </c>
      <c r="N118" s="15" t="s">
        <v>33</v>
      </c>
      <c r="O118" s="15" t="s">
        <v>60</v>
      </c>
      <c r="P118" s="15" t="s">
        <v>91</v>
      </c>
      <c r="Q118" s="15" t="s">
        <v>367</v>
      </c>
      <c r="R118" s="2">
        <v>91104</v>
      </c>
      <c r="S118" s="1">
        <v>42013</v>
      </c>
      <c r="T118" s="12">
        <f>EOMONTH(Table_1[[#This Row],[Order Date]],0)</f>
        <v>42035</v>
      </c>
      <c r="U118" s="10">
        <f>EOMONTH(Table_1[[#This Row],[Order Date]],0)</f>
        <v>42035</v>
      </c>
      <c r="V118" s="14">
        <v>42013</v>
      </c>
      <c r="W118" s="1">
        <v>42014</v>
      </c>
      <c r="X118" s="12">
        <v>42014</v>
      </c>
      <c r="Y118" s="10">
        <f>EOMONTH(Table_1[[#This Row],[Ship date]],0)</f>
        <v>42035</v>
      </c>
      <c r="Z118" s="14">
        <v>42014</v>
      </c>
      <c r="AA118" s="4">
        <v>-66.779579999999996</v>
      </c>
      <c r="AB118" s="2">
        <v>3</v>
      </c>
      <c r="AC118" s="4">
        <v>18.68</v>
      </c>
      <c r="AD118" s="2">
        <v>88794</v>
      </c>
      <c r="AE118" s="4">
        <f>'DataCleaning and Transformation'!$E118-'DataCleaning and Transformation'!$D118</f>
        <v>5.37</v>
      </c>
      <c r="AF118" s="15" t="str">
        <f>_xlfn.IFS('DataCleaning and Transformation'!$O118="Central","Chris",'DataCleaning and Transformation'!$O118="East","Erin",'DataCleaning and Transformation'!$O118="South","Sam",'DataCleaning and Transformation'!$O118="West","William")</f>
        <v>William</v>
      </c>
      <c r="AG118" s="31">
        <f>Table_1[[#This Row],[Ship date]]-Table_1[[#This Row],[Order Date]]</f>
        <v>1</v>
      </c>
      <c r="AH118" s="22">
        <f>Table_1[[#This Row],[Profit]]/Table_1[[#This Row],[Sales]]</f>
        <v>-3.5749239828693788</v>
      </c>
      <c r="AI118" s="23">
        <f>Table_1[[#This Row],[Profit]]+Table_1[[#This Row],[Sales]]</f>
        <v>-48.099579999999996</v>
      </c>
      <c r="AJ118" s="17">
        <f>WEEKNUM(Table_1[[#This Row],[Order Date]],1)</f>
        <v>2</v>
      </c>
      <c r="AK118" s="17" t="str">
        <f>TEXT(Table_1[[#This Row],[Order Date]],"mmm yyyy")</f>
        <v>Jan 2015</v>
      </c>
      <c r="AL118" s="17" t="str">
        <f>Table_1[[#This Row],[Monthly sales]]&amp;"  Week "&amp;TEXT(Table_1[[#This Row],[Weekly sales]],"00")</f>
        <v>Jan 2015  Week 02</v>
      </c>
      <c r="AM118" s="17">
        <f>IF(COUNTIF($A$2:A118, A118)=1, 1, 0)</f>
        <v>1</v>
      </c>
      <c r="AN118" s="3">
        <f>COUNTA(A118) - COUNTIF(Table_1[[#This Row],[Unique Customers]], 1)</f>
        <v>0</v>
      </c>
      <c r="AO118" s="17" t="str">
        <f t="shared" si="1"/>
        <v>Unique</v>
      </c>
      <c r="AP118" s="17" t="str">
        <f>"Q"&amp;_xlfn.CEILING.MATH(MONTH(Table_1[[#This Row],[Monthly sales]])/3,1)</f>
        <v>Q1</v>
      </c>
    </row>
    <row r="119" spans="1:42" ht="14.4" x14ac:dyDescent="0.3">
      <c r="A119" s="2">
        <v>2164</v>
      </c>
      <c r="B119" s="15" t="s">
        <v>365</v>
      </c>
      <c r="C119" s="15" t="s">
        <v>71</v>
      </c>
      <c r="D119" s="6">
        <v>0.05</v>
      </c>
      <c r="E119" s="4">
        <v>3.28</v>
      </c>
      <c r="F119" s="4">
        <v>3.97</v>
      </c>
      <c r="G119" s="15" t="s">
        <v>39</v>
      </c>
      <c r="H119" s="15" t="s">
        <v>28</v>
      </c>
      <c r="I119" s="15" t="s">
        <v>49</v>
      </c>
      <c r="J119" s="15" t="s">
        <v>50</v>
      </c>
      <c r="K119" s="15" t="s">
        <v>51</v>
      </c>
      <c r="L119" s="15" t="s">
        <v>368</v>
      </c>
      <c r="M119" s="6">
        <v>0.56000000000000005</v>
      </c>
      <c r="N119" s="15" t="s">
        <v>33</v>
      </c>
      <c r="O119" s="15" t="s">
        <v>60</v>
      </c>
      <c r="P119" s="15" t="s">
        <v>91</v>
      </c>
      <c r="Q119" s="15" t="s">
        <v>367</v>
      </c>
      <c r="R119" s="2">
        <v>91104</v>
      </c>
      <c r="S119" s="1">
        <v>42013</v>
      </c>
      <c r="T119" s="12">
        <f>EOMONTH(Table_1[[#This Row],[Order Date]],0)</f>
        <v>42035</v>
      </c>
      <c r="U119" s="10">
        <f>EOMONTH(Table_1[[#This Row],[Order Date]],0)</f>
        <v>42035</v>
      </c>
      <c r="V119" s="14">
        <v>42013</v>
      </c>
      <c r="W119" s="1">
        <v>42013</v>
      </c>
      <c r="X119" s="12">
        <v>42013</v>
      </c>
      <c r="Y119" s="10">
        <f>EOMONTH(Table_1[[#This Row],[Ship date]],0)</f>
        <v>42035</v>
      </c>
      <c r="Z119" s="14">
        <v>42013</v>
      </c>
      <c r="AA119" s="4">
        <v>-144.9188</v>
      </c>
      <c r="AB119" s="2">
        <v>11</v>
      </c>
      <c r="AC119" s="4">
        <v>36.299999999999997</v>
      </c>
      <c r="AD119" s="2">
        <v>88794</v>
      </c>
      <c r="AE119" s="4">
        <f>'DataCleaning and Transformation'!$E119-'DataCleaning and Transformation'!$D119</f>
        <v>3.23</v>
      </c>
      <c r="AF119" s="15" t="str">
        <f>_xlfn.IFS('DataCleaning and Transformation'!$O119="Central","Chris",'DataCleaning and Transformation'!$O119="East","Erin",'DataCleaning and Transformation'!$O119="South","Sam",'DataCleaning and Transformation'!$O119="West","William")</f>
        <v>William</v>
      </c>
      <c r="AG119" s="31">
        <f>Table_1[[#This Row],[Ship date]]-Table_1[[#This Row],[Order Date]]</f>
        <v>0</v>
      </c>
      <c r="AH119" s="22">
        <f>Table_1[[#This Row],[Profit]]/Table_1[[#This Row],[Sales]]</f>
        <v>-3.9922534435261712</v>
      </c>
      <c r="AI119" s="23">
        <f>Table_1[[#This Row],[Profit]]+Table_1[[#This Row],[Sales]]</f>
        <v>-108.61880000000001</v>
      </c>
      <c r="AJ119" s="17">
        <f>WEEKNUM(Table_1[[#This Row],[Order Date]],1)</f>
        <v>2</v>
      </c>
      <c r="AK119" s="17" t="str">
        <f>TEXT(Table_1[[#This Row],[Order Date]],"mmm yyyy")</f>
        <v>Jan 2015</v>
      </c>
      <c r="AL119" s="17" t="str">
        <f>Table_1[[#This Row],[Monthly sales]]&amp;"  Week "&amp;TEXT(Table_1[[#This Row],[Weekly sales]],"00")</f>
        <v>Jan 2015  Week 02</v>
      </c>
      <c r="AM119" s="17">
        <f>IF(COUNTIF($A$2:A119, A119)=1, 1, 0)</f>
        <v>0</v>
      </c>
      <c r="AN119" s="3">
        <f>COUNTA(A119) - COUNTIF(Table_1[[#This Row],[Unique Customers]], 1)</f>
        <v>1</v>
      </c>
      <c r="AO119" s="17" t="str">
        <f t="shared" si="1"/>
        <v>Repeated</v>
      </c>
      <c r="AP119" s="17" t="str">
        <f>"Q"&amp;_xlfn.CEILING.MATH(MONTH(Table_1[[#This Row],[Monthly sales]])/3,1)</f>
        <v>Q1</v>
      </c>
    </row>
    <row r="120" spans="1:42" ht="14.4" x14ac:dyDescent="0.3">
      <c r="A120" s="2">
        <v>2165</v>
      </c>
      <c r="B120" s="15" t="s">
        <v>369</v>
      </c>
      <c r="C120" s="15" t="s">
        <v>71</v>
      </c>
      <c r="D120" s="6">
        <v>0.09</v>
      </c>
      <c r="E120" s="4">
        <v>2.78</v>
      </c>
      <c r="F120" s="4">
        <v>0.97</v>
      </c>
      <c r="G120" s="15" t="s">
        <v>39</v>
      </c>
      <c r="H120" s="15" t="s">
        <v>28</v>
      </c>
      <c r="I120" s="15" t="s">
        <v>49</v>
      </c>
      <c r="J120" s="15" t="s">
        <v>50</v>
      </c>
      <c r="K120" s="15" t="s">
        <v>51</v>
      </c>
      <c r="L120" s="15" t="s">
        <v>370</v>
      </c>
      <c r="M120" s="6">
        <v>0.59</v>
      </c>
      <c r="N120" s="15" t="s">
        <v>33</v>
      </c>
      <c r="O120" s="15" t="s">
        <v>112</v>
      </c>
      <c r="P120" s="15" t="s">
        <v>332</v>
      </c>
      <c r="Q120" s="15" t="s">
        <v>371</v>
      </c>
      <c r="R120" s="2">
        <v>4330</v>
      </c>
      <c r="S120" s="1">
        <v>42013</v>
      </c>
      <c r="T120" s="12">
        <f>EOMONTH(Table_1[[#This Row],[Order Date]],0)</f>
        <v>42035</v>
      </c>
      <c r="U120" s="10">
        <f>EOMONTH(Table_1[[#This Row],[Order Date]],0)</f>
        <v>42035</v>
      </c>
      <c r="V120" s="14">
        <v>42013</v>
      </c>
      <c r="W120" s="1">
        <v>42015</v>
      </c>
      <c r="X120" s="12">
        <v>42015</v>
      </c>
      <c r="Y120" s="10">
        <f>EOMONTH(Table_1[[#This Row],[Ship date]],0)</f>
        <v>42035</v>
      </c>
      <c r="Z120" s="14">
        <v>42015</v>
      </c>
      <c r="AA120" s="4">
        <v>-5.0716000000000001</v>
      </c>
      <c r="AB120" s="2">
        <v>6</v>
      </c>
      <c r="AC120" s="4">
        <v>16.03</v>
      </c>
      <c r="AD120" s="2">
        <v>88794</v>
      </c>
      <c r="AE120" s="4">
        <f>'DataCleaning and Transformation'!$E120-'DataCleaning and Transformation'!$D120</f>
        <v>2.69</v>
      </c>
      <c r="AF120" s="15" t="str">
        <f>_xlfn.IFS('DataCleaning and Transformation'!$O120="Central","Chris",'DataCleaning and Transformation'!$O120="East","Erin",'DataCleaning and Transformation'!$O120="South","Sam",'DataCleaning and Transformation'!$O120="West","William")</f>
        <v>Erin</v>
      </c>
      <c r="AG120" s="31">
        <f>Table_1[[#This Row],[Ship date]]-Table_1[[#This Row],[Order Date]]</f>
        <v>2</v>
      </c>
      <c r="AH120" s="22">
        <f>Table_1[[#This Row],[Profit]]/Table_1[[#This Row],[Sales]]</f>
        <v>-0.31638178415470991</v>
      </c>
      <c r="AI120" s="23">
        <f>Table_1[[#This Row],[Profit]]+Table_1[[#This Row],[Sales]]</f>
        <v>10.958400000000001</v>
      </c>
      <c r="AJ120" s="17">
        <f>WEEKNUM(Table_1[[#This Row],[Order Date]],1)</f>
        <v>2</v>
      </c>
      <c r="AK120" s="17" t="str">
        <f>TEXT(Table_1[[#This Row],[Order Date]],"mmm yyyy")</f>
        <v>Jan 2015</v>
      </c>
      <c r="AL120" s="17" t="str">
        <f>Table_1[[#This Row],[Monthly sales]]&amp;"  Week "&amp;TEXT(Table_1[[#This Row],[Weekly sales]],"00")</f>
        <v>Jan 2015  Week 02</v>
      </c>
      <c r="AM120" s="17">
        <f>IF(COUNTIF($A$2:A120, A120)=1, 1, 0)</f>
        <v>1</v>
      </c>
      <c r="AN120" s="3">
        <f>COUNTA(A120) - COUNTIF(Table_1[[#This Row],[Unique Customers]], 1)</f>
        <v>0</v>
      </c>
      <c r="AO120" s="17" t="str">
        <f t="shared" si="1"/>
        <v>Repeated</v>
      </c>
      <c r="AP120" s="17" t="str">
        <f>"Q"&amp;_xlfn.CEILING.MATH(MONTH(Table_1[[#This Row],[Monthly sales]])/3,1)</f>
        <v>Q1</v>
      </c>
    </row>
    <row r="121" spans="1:42" ht="14.4" x14ac:dyDescent="0.3">
      <c r="A121" s="2">
        <v>3331</v>
      </c>
      <c r="B121" s="15" t="s">
        <v>229</v>
      </c>
      <c r="C121" s="15" t="s">
        <v>71</v>
      </c>
      <c r="D121" s="6">
        <v>0.02</v>
      </c>
      <c r="E121" s="4">
        <v>4</v>
      </c>
      <c r="F121" s="4">
        <v>1.3</v>
      </c>
      <c r="G121" s="15" t="s">
        <v>39</v>
      </c>
      <c r="H121" s="15" t="s">
        <v>95</v>
      </c>
      <c r="I121" s="15" t="s">
        <v>49</v>
      </c>
      <c r="J121" s="15" t="s">
        <v>89</v>
      </c>
      <c r="K121" s="15" t="s">
        <v>51</v>
      </c>
      <c r="L121" s="15" t="s">
        <v>372</v>
      </c>
      <c r="M121" s="6">
        <v>0.37</v>
      </c>
      <c r="N121" s="15" t="s">
        <v>33</v>
      </c>
      <c r="O121" s="15" t="s">
        <v>34</v>
      </c>
      <c r="P121" s="15" t="s">
        <v>124</v>
      </c>
      <c r="Q121" s="15" t="s">
        <v>231</v>
      </c>
      <c r="R121" s="2">
        <v>32174</v>
      </c>
      <c r="S121" s="1">
        <v>42013</v>
      </c>
      <c r="T121" s="12">
        <f>EOMONTH(Table_1[[#This Row],[Order Date]],0)</f>
        <v>42035</v>
      </c>
      <c r="U121" s="10">
        <f>EOMONTH(Table_1[[#This Row],[Order Date]],0)</f>
        <v>42035</v>
      </c>
      <c r="V121" s="14">
        <v>42013</v>
      </c>
      <c r="W121" s="1">
        <v>42013</v>
      </c>
      <c r="X121" s="12">
        <v>42013</v>
      </c>
      <c r="Y121" s="10">
        <f>EOMONTH(Table_1[[#This Row],[Ship date]],0)</f>
        <v>42035</v>
      </c>
      <c r="Z121" s="14">
        <v>42013</v>
      </c>
      <c r="AA121" s="4">
        <v>-23.295999999999999</v>
      </c>
      <c r="AB121" s="2">
        <v>12</v>
      </c>
      <c r="AC121" s="4">
        <v>50.71</v>
      </c>
      <c r="AD121" s="2">
        <v>86284</v>
      </c>
      <c r="AE121" s="4">
        <f>'DataCleaning and Transformation'!$E121-'DataCleaning and Transformation'!$D121</f>
        <v>3.98</v>
      </c>
      <c r="AF121" s="15" t="str">
        <f>_xlfn.IFS('DataCleaning and Transformation'!$O121="Central","Chris",'DataCleaning and Transformation'!$O121="East","Erin",'DataCleaning and Transformation'!$O121="South","Sam",'DataCleaning and Transformation'!$O121="West","William")</f>
        <v>Sam</v>
      </c>
      <c r="AG121" s="31">
        <f>Table_1[[#This Row],[Ship date]]-Table_1[[#This Row],[Order Date]]</f>
        <v>0</v>
      </c>
      <c r="AH121" s="22">
        <f>Table_1[[#This Row],[Profit]]/Table_1[[#This Row],[Sales]]</f>
        <v>-0.45939656872411749</v>
      </c>
      <c r="AI121" s="23">
        <f>Table_1[[#This Row],[Profit]]+Table_1[[#This Row],[Sales]]</f>
        <v>27.414000000000001</v>
      </c>
      <c r="AJ121" s="17">
        <f>WEEKNUM(Table_1[[#This Row],[Order Date]],1)</f>
        <v>2</v>
      </c>
      <c r="AK121" s="17" t="str">
        <f>TEXT(Table_1[[#This Row],[Order Date]],"mmm yyyy")</f>
        <v>Jan 2015</v>
      </c>
      <c r="AL121" s="17" t="str">
        <f>Table_1[[#This Row],[Monthly sales]]&amp;"  Week "&amp;TEXT(Table_1[[#This Row],[Weekly sales]],"00")</f>
        <v>Jan 2015  Week 02</v>
      </c>
      <c r="AM121" s="17">
        <f>IF(COUNTIF($A$2:A121, A121)=1, 1, 0)</f>
        <v>0</v>
      </c>
      <c r="AN121" s="3">
        <f>COUNTA(A121) - COUNTIF(Table_1[[#This Row],[Unique Customers]], 1)</f>
        <v>1</v>
      </c>
      <c r="AO121" s="17" t="str">
        <f t="shared" si="1"/>
        <v>Unique</v>
      </c>
      <c r="AP121" s="17" t="str">
        <f>"Q"&amp;_xlfn.CEILING.MATH(MONTH(Table_1[[#This Row],[Monthly sales]])/3,1)</f>
        <v>Q1</v>
      </c>
    </row>
    <row r="122" spans="1:42" ht="14.4" x14ac:dyDescent="0.3">
      <c r="A122" s="2">
        <v>894</v>
      </c>
      <c r="B122" s="15" t="s">
        <v>373</v>
      </c>
      <c r="C122" s="15" t="s">
        <v>26</v>
      </c>
      <c r="D122" s="6">
        <v>0.01</v>
      </c>
      <c r="E122" s="4">
        <v>8.34</v>
      </c>
      <c r="F122" s="4">
        <v>0.96</v>
      </c>
      <c r="G122" s="15" t="s">
        <v>39</v>
      </c>
      <c r="H122" s="15" t="s">
        <v>95</v>
      </c>
      <c r="I122" s="15" t="s">
        <v>29</v>
      </c>
      <c r="J122" s="15" t="s">
        <v>127</v>
      </c>
      <c r="K122" s="15" t="s">
        <v>51</v>
      </c>
      <c r="L122" s="15" t="s">
        <v>374</v>
      </c>
      <c r="M122" s="6">
        <v>0.43</v>
      </c>
      <c r="N122" s="15" t="s">
        <v>33</v>
      </c>
      <c r="O122" s="15" t="s">
        <v>112</v>
      </c>
      <c r="P122" s="15" t="s">
        <v>375</v>
      </c>
      <c r="Q122" s="15" t="s">
        <v>67</v>
      </c>
      <c r="R122" s="2">
        <v>20024</v>
      </c>
      <c r="S122" s="1">
        <v>42014</v>
      </c>
      <c r="T122" s="12">
        <f>EOMONTH(Table_1[[#This Row],[Order Date]],0)</f>
        <v>42035</v>
      </c>
      <c r="U122" s="10">
        <f>EOMONTH(Table_1[[#This Row],[Order Date]],0)</f>
        <v>42035</v>
      </c>
      <c r="V122" s="14">
        <v>42014</v>
      </c>
      <c r="W122" s="1">
        <v>42016</v>
      </c>
      <c r="X122" s="12">
        <v>42016</v>
      </c>
      <c r="Y122" s="10">
        <f>EOMONTH(Table_1[[#This Row],[Ship date]],0)</f>
        <v>42035</v>
      </c>
      <c r="Z122" s="14">
        <v>42016</v>
      </c>
      <c r="AA122" s="4">
        <v>29.332000000000001</v>
      </c>
      <c r="AB122" s="2">
        <v>24</v>
      </c>
      <c r="AC122" s="4">
        <v>199.12</v>
      </c>
      <c r="AD122" s="2">
        <v>14596</v>
      </c>
      <c r="AE122" s="4">
        <f>'DataCleaning and Transformation'!$E122-'DataCleaning and Transformation'!$D122</f>
        <v>8.33</v>
      </c>
      <c r="AF122" s="15" t="str">
        <f>_xlfn.IFS('DataCleaning and Transformation'!$O122="Central","Chris",'DataCleaning and Transformation'!$O122="East","Erin",'DataCleaning and Transformation'!$O122="South","Sam",'DataCleaning and Transformation'!$O122="West","William")</f>
        <v>Erin</v>
      </c>
      <c r="AG122" s="31">
        <f>Table_1[[#This Row],[Ship date]]-Table_1[[#This Row],[Order Date]]</f>
        <v>2</v>
      </c>
      <c r="AH122" s="22">
        <f>Table_1[[#This Row],[Profit]]/Table_1[[#This Row],[Sales]]</f>
        <v>0.14730815588589796</v>
      </c>
      <c r="AI122" s="23">
        <f>Table_1[[#This Row],[Profit]]+Table_1[[#This Row],[Sales]]</f>
        <v>228.452</v>
      </c>
      <c r="AJ122" s="17">
        <f>WEEKNUM(Table_1[[#This Row],[Order Date]],1)</f>
        <v>2</v>
      </c>
      <c r="AK122" s="17" t="str">
        <f>TEXT(Table_1[[#This Row],[Order Date]],"mmm yyyy")</f>
        <v>Jan 2015</v>
      </c>
      <c r="AL122" s="17" t="str">
        <f>Table_1[[#This Row],[Monthly sales]]&amp;"  Week "&amp;TEXT(Table_1[[#This Row],[Weekly sales]],"00")</f>
        <v>Jan 2015  Week 02</v>
      </c>
      <c r="AM122" s="17">
        <f>IF(COUNTIF($A$2:A122, A122)=1, 1, 0)</f>
        <v>1</v>
      </c>
      <c r="AN122" s="3">
        <f>COUNTA(A122) - COUNTIF(Table_1[[#This Row],[Unique Customers]], 1)</f>
        <v>0</v>
      </c>
      <c r="AO122" s="17" t="str">
        <f t="shared" si="1"/>
        <v>Unique</v>
      </c>
      <c r="AP122" s="17" t="str">
        <f>"Q"&amp;_xlfn.CEILING.MATH(MONTH(Table_1[[#This Row],[Monthly sales]])/3,1)</f>
        <v>Q1</v>
      </c>
    </row>
    <row r="123" spans="1:42" ht="14.4" x14ac:dyDescent="0.3">
      <c r="A123" s="2">
        <v>894</v>
      </c>
      <c r="B123" s="15" t="s">
        <v>373</v>
      </c>
      <c r="C123" s="15" t="s">
        <v>26</v>
      </c>
      <c r="D123" s="6">
        <v>0.06</v>
      </c>
      <c r="E123" s="4">
        <v>3.28</v>
      </c>
      <c r="F123" s="4">
        <v>3.97</v>
      </c>
      <c r="G123" s="15" t="s">
        <v>39</v>
      </c>
      <c r="H123" s="15" t="s">
        <v>95</v>
      </c>
      <c r="I123" s="15" t="s">
        <v>49</v>
      </c>
      <c r="J123" s="15" t="s">
        <v>50</v>
      </c>
      <c r="K123" s="15" t="s">
        <v>51</v>
      </c>
      <c r="L123" s="15" t="s">
        <v>368</v>
      </c>
      <c r="M123" s="6">
        <v>0.56000000000000005</v>
      </c>
      <c r="N123" s="15" t="s">
        <v>33</v>
      </c>
      <c r="O123" s="15" t="s">
        <v>112</v>
      </c>
      <c r="P123" s="15" t="s">
        <v>375</v>
      </c>
      <c r="Q123" s="15" t="s">
        <v>67</v>
      </c>
      <c r="R123" s="2">
        <v>20024</v>
      </c>
      <c r="S123" s="1">
        <v>42014</v>
      </c>
      <c r="T123" s="12">
        <f>EOMONTH(Table_1[[#This Row],[Order Date]],0)</f>
        <v>42035</v>
      </c>
      <c r="U123" s="10">
        <f>EOMONTH(Table_1[[#This Row],[Order Date]],0)</f>
        <v>42035</v>
      </c>
      <c r="V123" s="14">
        <v>42014</v>
      </c>
      <c r="W123" s="1">
        <v>42015</v>
      </c>
      <c r="X123" s="12">
        <v>42015</v>
      </c>
      <c r="Y123" s="10">
        <f>EOMONTH(Table_1[[#This Row],[Ship date]],0)</f>
        <v>42035</v>
      </c>
      <c r="Z123" s="14">
        <v>42015</v>
      </c>
      <c r="AA123" s="4">
        <v>-86</v>
      </c>
      <c r="AB123" s="2">
        <v>19</v>
      </c>
      <c r="AC123" s="4">
        <v>63.14</v>
      </c>
      <c r="AD123" s="2">
        <v>14596</v>
      </c>
      <c r="AE123" s="4">
        <f>'DataCleaning and Transformation'!$E123-'DataCleaning and Transformation'!$D123</f>
        <v>3.2199999999999998</v>
      </c>
      <c r="AF123" s="15" t="str">
        <f>_xlfn.IFS('DataCleaning and Transformation'!$O123="Central","Chris",'DataCleaning and Transformation'!$O123="East","Erin",'DataCleaning and Transformation'!$O123="South","Sam",'DataCleaning and Transformation'!$O123="West","William")</f>
        <v>Erin</v>
      </c>
      <c r="AG123" s="31">
        <f>Table_1[[#This Row],[Ship date]]-Table_1[[#This Row],[Order Date]]</f>
        <v>1</v>
      </c>
      <c r="AH123" s="22">
        <f>Table_1[[#This Row],[Profit]]/Table_1[[#This Row],[Sales]]</f>
        <v>-1.3620525815647766</v>
      </c>
      <c r="AI123" s="23">
        <f>Table_1[[#This Row],[Profit]]+Table_1[[#This Row],[Sales]]</f>
        <v>-22.86</v>
      </c>
      <c r="AJ123" s="17">
        <f>WEEKNUM(Table_1[[#This Row],[Order Date]],1)</f>
        <v>2</v>
      </c>
      <c r="AK123" s="17" t="str">
        <f>TEXT(Table_1[[#This Row],[Order Date]],"mmm yyyy")</f>
        <v>Jan 2015</v>
      </c>
      <c r="AL123" s="17" t="str">
        <f>Table_1[[#This Row],[Monthly sales]]&amp;"  Week "&amp;TEXT(Table_1[[#This Row],[Weekly sales]],"00")</f>
        <v>Jan 2015  Week 02</v>
      </c>
      <c r="AM123" s="17">
        <f>IF(COUNTIF($A$2:A123, A123)=1, 1, 0)</f>
        <v>0</v>
      </c>
      <c r="AN123" s="3">
        <f>COUNTA(A123) - COUNTIF(Table_1[[#This Row],[Unique Customers]], 1)</f>
        <v>1</v>
      </c>
      <c r="AO123" s="17" t="str">
        <f t="shared" si="1"/>
        <v>Repeated</v>
      </c>
      <c r="AP123" s="17" t="str">
        <f>"Q"&amp;_xlfn.CEILING.MATH(MONTH(Table_1[[#This Row],[Monthly sales]])/3,1)</f>
        <v>Q1</v>
      </c>
    </row>
    <row r="124" spans="1:42" ht="14.4" x14ac:dyDescent="0.3">
      <c r="A124" s="2">
        <v>896</v>
      </c>
      <c r="B124" s="15" t="s">
        <v>376</v>
      </c>
      <c r="C124" s="15" t="s">
        <v>26</v>
      </c>
      <c r="D124" s="6">
        <v>0.01</v>
      </c>
      <c r="E124" s="4">
        <v>8.34</v>
      </c>
      <c r="F124" s="4">
        <v>0.96</v>
      </c>
      <c r="G124" s="15" t="s">
        <v>39</v>
      </c>
      <c r="H124" s="15" t="s">
        <v>95</v>
      </c>
      <c r="I124" s="15" t="s">
        <v>29</v>
      </c>
      <c r="J124" s="15" t="s">
        <v>127</v>
      </c>
      <c r="K124" s="15" t="s">
        <v>51</v>
      </c>
      <c r="L124" s="15" t="s">
        <v>374</v>
      </c>
      <c r="M124" s="6">
        <v>0.43</v>
      </c>
      <c r="N124" s="15" t="s">
        <v>33</v>
      </c>
      <c r="O124" s="15" t="s">
        <v>53</v>
      </c>
      <c r="P124" s="15" t="s">
        <v>188</v>
      </c>
      <c r="Q124" s="15" t="s">
        <v>377</v>
      </c>
      <c r="R124" s="2">
        <v>76201</v>
      </c>
      <c r="S124" s="1">
        <v>42014</v>
      </c>
      <c r="T124" s="12">
        <f>EOMONTH(Table_1[[#This Row],[Order Date]],0)</f>
        <v>42035</v>
      </c>
      <c r="U124" s="10">
        <f>EOMONTH(Table_1[[#This Row],[Order Date]],0)</f>
        <v>42035</v>
      </c>
      <c r="V124" s="14">
        <v>42014</v>
      </c>
      <c r="W124" s="1">
        <v>42016</v>
      </c>
      <c r="X124" s="12">
        <v>42016</v>
      </c>
      <c r="Y124" s="10">
        <f>EOMONTH(Table_1[[#This Row],[Ship date]],0)</f>
        <v>42035</v>
      </c>
      <c r="Z124" s="14">
        <v>42016</v>
      </c>
      <c r="AA124" s="4">
        <v>34.348199999999999</v>
      </c>
      <c r="AB124" s="2">
        <v>6</v>
      </c>
      <c r="AC124" s="4">
        <v>49.78</v>
      </c>
      <c r="AD124" s="2">
        <v>90166</v>
      </c>
      <c r="AE124" s="4">
        <f>'DataCleaning and Transformation'!$E124-'DataCleaning and Transformation'!$D124</f>
        <v>8.33</v>
      </c>
      <c r="AF124" s="15" t="str">
        <f>_xlfn.IFS('DataCleaning and Transformation'!$O124="Central","Chris",'DataCleaning and Transformation'!$O124="East","Erin",'DataCleaning and Transformation'!$O124="South","Sam",'DataCleaning and Transformation'!$O124="West","William")</f>
        <v>Chris</v>
      </c>
      <c r="AG124" s="31">
        <f>Table_1[[#This Row],[Ship date]]-Table_1[[#This Row],[Order Date]]</f>
        <v>2</v>
      </c>
      <c r="AH124" s="22">
        <f>Table_1[[#This Row],[Profit]]/Table_1[[#This Row],[Sales]]</f>
        <v>0.69</v>
      </c>
      <c r="AI124" s="23">
        <f>Table_1[[#This Row],[Profit]]+Table_1[[#This Row],[Sales]]</f>
        <v>84.128199999999993</v>
      </c>
      <c r="AJ124" s="17">
        <f>WEEKNUM(Table_1[[#This Row],[Order Date]],1)</f>
        <v>2</v>
      </c>
      <c r="AK124" s="17" t="str">
        <f>TEXT(Table_1[[#This Row],[Order Date]],"mmm yyyy")</f>
        <v>Jan 2015</v>
      </c>
      <c r="AL124" s="17" t="str">
        <f>Table_1[[#This Row],[Monthly sales]]&amp;"  Week "&amp;TEXT(Table_1[[#This Row],[Weekly sales]],"00")</f>
        <v>Jan 2015  Week 02</v>
      </c>
      <c r="AM124" s="17">
        <f>IF(COUNTIF($A$2:A124, A124)=1, 1, 0)</f>
        <v>1</v>
      </c>
      <c r="AN124" s="3">
        <f>COUNTA(A124) - COUNTIF(Table_1[[#This Row],[Unique Customers]], 1)</f>
        <v>0</v>
      </c>
      <c r="AO124" s="17" t="str">
        <f t="shared" si="1"/>
        <v>Unique</v>
      </c>
      <c r="AP124" s="17" t="str">
        <f>"Q"&amp;_xlfn.CEILING.MATH(MONTH(Table_1[[#This Row],[Monthly sales]])/3,1)</f>
        <v>Q1</v>
      </c>
    </row>
    <row r="125" spans="1:42" ht="14.4" x14ac:dyDescent="0.3">
      <c r="A125" s="2">
        <v>896</v>
      </c>
      <c r="B125" s="15" t="s">
        <v>376</v>
      </c>
      <c r="C125" s="15" t="s">
        <v>26</v>
      </c>
      <c r="D125" s="6">
        <v>0.06</v>
      </c>
      <c r="E125" s="4">
        <v>3.28</v>
      </c>
      <c r="F125" s="4">
        <v>3.97</v>
      </c>
      <c r="G125" s="15" t="s">
        <v>39</v>
      </c>
      <c r="H125" s="15" t="s">
        <v>95</v>
      </c>
      <c r="I125" s="15" t="s">
        <v>49</v>
      </c>
      <c r="J125" s="15" t="s">
        <v>50</v>
      </c>
      <c r="K125" s="15" t="s">
        <v>51</v>
      </c>
      <c r="L125" s="15" t="s">
        <v>368</v>
      </c>
      <c r="M125" s="6">
        <v>0.56000000000000005</v>
      </c>
      <c r="N125" s="15" t="s">
        <v>33</v>
      </c>
      <c r="O125" s="15" t="s">
        <v>53</v>
      </c>
      <c r="P125" s="15" t="s">
        <v>188</v>
      </c>
      <c r="Q125" s="15" t="s">
        <v>377</v>
      </c>
      <c r="R125" s="2">
        <v>76201</v>
      </c>
      <c r="S125" s="1">
        <v>42014</v>
      </c>
      <c r="T125" s="12">
        <f>EOMONTH(Table_1[[#This Row],[Order Date]],0)</f>
        <v>42035</v>
      </c>
      <c r="U125" s="10">
        <f>EOMONTH(Table_1[[#This Row],[Order Date]],0)</f>
        <v>42035</v>
      </c>
      <c r="V125" s="14">
        <v>42014</v>
      </c>
      <c r="W125" s="1">
        <v>42015</v>
      </c>
      <c r="X125" s="12">
        <v>42015</v>
      </c>
      <c r="Y125" s="10">
        <f>EOMONTH(Table_1[[#This Row],[Ship date]],0)</f>
        <v>42035</v>
      </c>
      <c r="Z125" s="14">
        <v>42015</v>
      </c>
      <c r="AA125" s="4">
        <v>-66.650000000000006</v>
      </c>
      <c r="AB125" s="2">
        <v>5</v>
      </c>
      <c r="AC125" s="4">
        <v>16.62</v>
      </c>
      <c r="AD125" s="2">
        <v>90166</v>
      </c>
      <c r="AE125" s="4">
        <f>'DataCleaning and Transformation'!$E125-'DataCleaning and Transformation'!$D125</f>
        <v>3.2199999999999998</v>
      </c>
      <c r="AF125" s="15" t="str">
        <f>_xlfn.IFS('DataCleaning and Transformation'!$O125="Central","Chris",'DataCleaning and Transformation'!$O125="East","Erin",'DataCleaning and Transformation'!$O125="South","Sam",'DataCleaning and Transformation'!$O125="West","William")</f>
        <v>Chris</v>
      </c>
      <c r="AG125" s="31">
        <f>Table_1[[#This Row],[Ship date]]-Table_1[[#This Row],[Order Date]]</f>
        <v>1</v>
      </c>
      <c r="AH125" s="22">
        <f>Table_1[[#This Row],[Profit]]/Table_1[[#This Row],[Sales]]</f>
        <v>-4.0102286401925396</v>
      </c>
      <c r="AI125" s="23">
        <f>Table_1[[#This Row],[Profit]]+Table_1[[#This Row],[Sales]]</f>
        <v>-50.03</v>
      </c>
      <c r="AJ125" s="17">
        <f>WEEKNUM(Table_1[[#This Row],[Order Date]],1)</f>
        <v>2</v>
      </c>
      <c r="AK125" s="17" t="str">
        <f>TEXT(Table_1[[#This Row],[Order Date]],"mmm yyyy")</f>
        <v>Jan 2015</v>
      </c>
      <c r="AL125" s="17" t="str">
        <f>Table_1[[#This Row],[Monthly sales]]&amp;"  Week "&amp;TEXT(Table_1[[#This Row],[Weekly sales]],"00")</f>
        <v>Jan 2015  Week 02</v>
      </c>
      <c r="AM125" s="17">
        <f>IF(COUNTIF($A$2:A125, A125)=1, 1, 0)</f>
        <v>0</v>
      </c>
      <c r="AN125" s="3">
        <f>COUNTA(A125) - COUNTIF(Table_1[[#This Row],[Unique Customers]], 1)</f>
        <v>1</v>
      </c>
      <c r="AO125" s="17" t="str">
        <f t="shared" si="1"/>
        <v>Repeated</v>
      </c>
      <c r="AP125" s="17" t="str">
        <f>"Q"&amp;_xlfn.CEILING.MATH(MONTH(Table_1[[#This Row],[Monthly sales]])/3,1)</f>
        <v>Q1</v>
      </c>
    </row>
    <row r="126" spans="1:42" ht="14.4" x14ac:dyDescent="0.3">
      <c r="A126" s="2">
        <v>1976</v>
      </c>
      <c r="B126" s="15" t="s">
        <v>378</v>
      </c>
      <c r="C126" s="15" t="s">
        <v>26</v>
      </c>
      <c r="D126" s="6">
        <v>0.05</v>
      </c>
      <c r="E126" s="4">
        <v>70.98</v>
      </c>
      <c r="F126" s="4">
        <v>46.74</v>
      </c>
      <c r="G126" s="15" t="s">
        <v>27</v>
      </c>
      <c r="H126" s="15" t="s">
        <v>40</v>
      </c>
      <c r="I126" s="15" t="s">
        <v>29</v>
      </c>
      <c r="J126" s="15" t="s">
        <v>118</v>
      </c>
      <c r="K126" s="15" t="s">
        <v>31</v>
      </c>
      <c r="L126" s="15" t="s">
        <v>379</v>
      </c>
      <c r="M126" s="6">
        <v>0.56000000000000005</v>
      </c>
      <c r="N126" s="15" t="s">
        <v>33</v>
      </c>
      <c r="O126" s="15" t="s">
        <v>53</v>
      </c>
      <c r="P126" s="15" t="s">
        <v>290</v>
      </c>
      <c r="Q126" s="15" t="s">
        <v>380</v>
      </c>
      <c r="R126" s="2">
        <v>48823</v>
      </c>
      <c r="S126" s="1">
        <v>42014</v>
      </c>
      <c r="T126" s="12">
        <f>EOMONTH(Table_1[[#This Row],[Order Date]],0)</f>
        <v>42035</v>
      </c>
      <c r="U126" s="10">
        <f>EOMONTH(Table_1[[#This Row],[Order Date]],0)</f>
        <v>42035</v>
      </c>
      <c r="V126" s="14">
        <v>42014</v>
      </c>
      <c r="W126" s="1">
        <v>42015</v>
      </c>
      <c r="X126" s="12">
        <v>42015</v>
      </c>
      <c r="Y126" s="10">
        <f>EOMONTH(Table_1[[#This Row],[Ship date]],0)</f>
        <v>42035</v>
      </c>
      <c r="Z126" s="14">
        <v>42015</v>
      </c>
      <c r="AA126" s="4">
        <v>-850.65239999999994</v>
      </c>
      <c r="AB126" s="2">
        <v>8</v>
      </c>
      <c r="AC126" s="4">
        <v>551.51</v>
      </c>
      <c r="AD126" s="2">
        <v>89039</v>
      </c>
      <c r="AE126" s="4">
        <f>'DataCleaning and Transformation'!$E126-'DataCleaning and Transformation'!$D126</f>
        <v>70.930000000000007</v>
      </c>
      <c r="AF126" s="15" t="str">
        <f>_xlfn.IFS('DataCleaning and Transformation'!$O126="Central","Chris",'DataCleaning and Transformation'!$O126="East","Erin",'DataCleaning and Transformation'!$O126="South","Sam",'DataCleaning and Transformation'!$O126="West","William")</f>
        <v>Chris</v>
      </c>
      <c r="AG126" s="31">
        <f>Table_1[[#This Row],[Ship date]]-Table_1[[#This Row],[Order Date]]</f>
        <v>1</v>
      </c>
      <c r="AH126" s="22">
        <f>Table_1[[#This Row],[Profit]]/Table_1[[#This Row],[Sales]]</f>
        <v>-1.5424061213758589</v>
      </c>
      <c r="AI126" s="23">
        <f>Table_1[[#This Row],[Profit]]+Table_1[[#This Row],[Sales]]</f>
        <v>-299.14239999999995</v>
      </c>
      <c r="AJ126" s="17">
        <f>WEEKNUM(Table_1[[#This Row],[Order Date]],1)</f>
        <v>2</v>
      </c>
      <c r="AK126" s="17" t="str">
        <f>TEXT(Table_1[[#This Row],[Order Date]],"mmm yyyy")</f>
        <v>Jan 2015</v>
      </c>
      <c r="AL126" s="17" t="str">
        <f>Table_1[[#This Row],[Monthly sales]]&amp;"  Week "&amp;TEXT(Table_1[[#This Row],[Weekly sales]],"00")</f>
        <v>Jan 2015  Week 02</v>
      </c>
      <c r="AM126" s="17">
        <f>IF(COUNTIF($A$2:A126, A126)=1, 1, 0)</f>
        <v>1</v>
      </c>
      <c r="AN126" s="3">
        <f>COUNTA(A126) - COUNTIF(Table_1[[#This Row],[Unique Customers]], 1)</f>
        <v>0</v>
      </c>
      <c r="AO126" s="17" t="str">
        <f t="shared" si="1"/>
        <v>Unique</v>
      </c>
      <c r="AP126" s="17" t="str">
        <f>"Q"&amp;_xlfn.CEILING.MATH(MONTH(Table_1[[#This Row],[Monthly sales]])/3,1)</f>
        <v>Q1</v>
      </c>
    </row>
    <row r="127" spans="1:42" ht="14.4" x14ac:dyDescent="0.3">
      <c r="A127" s="2">
        <v>1976</v>
      </c>
      <c r="B127" s="15" t="s">
        <v>378</v>
      </c>
      <c r="C127" s="15" t="s">
        <v>26</v>
      </c>
      <c r="D127" s="6">
        <v>0.05</v>
      </c>
      <c r="E127" s="4">
        <v>11.55</v>
      </c>
      <c r="F127" s="4">
        <v>2.36</v>
      </c>
      <c r="G127" s="15" t="s">
        <v>39</v>
      </c>
      <c r="H127" s="15" t="s">
        <v>40</v>
      </c>
      <c r="I127" s="15" t="s">
        <v>49</v>
      </c>
      <c r="J127" s="15" t="s">
        <v>50</v>
      </c>
      <c r="K127" s="15" t="s">
        <v>51</v>
      </c>
      <c r="L127" s="15" t="s">
        <v>381</v>
      </c>
      <c r="M127" s="6">
        <v>0.55000000000000004</v>
      </c>
      <c r="N127" s="15" t="s">
        <v>33</v>
      </c>
      <c r="O127" s="15" t="s">
        <v>53</v>
      </c>
      <c r="P127" s="15" t="s">
        <v>290</v>
      </c>
      <c r="Q127" s="15" t="s">
        <v>380</v>
      </c>
      <c r="R127" s="2">
        <v>48823</v>
      </c>
      <c r="S127" s="1">
        <v>42014</v>
      </c>
      <c r="T127" s="12">
        <f>EOMONTH(Table_1[[#This Row],[Order Date]],0)</f>
        <v>42035</v>
      </c>
      <c r="U127" s="10">
        <f>EOMONTH(Table_1[[#This Row],[Order Date]],0)</f>
        <v>42035</v>
      </c>
      <c r="V127" s="14">
        <v>42014</v>
      </c>
      <c r="W127" s="1">
        <v>42016</v>
      </c>
      <c r="X127" s="12">
        <v>42016</v>
      </c>
      <c r="Y127" s="10">
        <f>EOMONTH(Table_1[[#This Row],[Ship date]],0)</f>
        <v>42035</v>
      </c>
      <c r="Z127" s="14">
        <v>42016</v>
      </c>
      <c r="AA127" s="4">
        <v>98.525099999999995</v>
      </c>
      <c r="AB127" s="2">
        <v>12</v>
      </c>
      <c r="AC127" s="4">
        <v>142.79</v>
      </c>
      <c r="AD127" s="2">
        <v>89039</v>
      </c>
      <c r="AE127" s="4">
        <f>'DataCleaning and Transformation'!$E127-'DataCleaning and Transformation'!$D127</f>
        <v>11.5</v>
      </c>
      <c r="AF127" s="15" t="str">
        <f>_xlfn.IFS('DataCleaning and Transformation'!$O127="Central","Chris",'DataCleaning and Transformation'!$O127="East","Erin",'DataCleaning and Transformation'!$O127="South","Sam",'DataCleaning and Transformation'!$O127="West","William")</f>
        <v>Chris</v>
      </c>
      <c r="AG127" s="31">
        <f>Table_1[[#This Row],[Ship date]]-Table_1[[#This Row],[Order Date]]</f>
        <v>2</v>
      </c>
      <c r="AH127" s="22">
        <f>Table_1[[#This Row],[Profit]]/Table_1[[#This Row],[Sales]]</f>
        <v>0.69</v>
      </c>
      <c r="AI127" s="23">
        <f>Table_1[[#This Row],[Profit]]+Table_1[[#This Row],[Sales]]</f>
        <v>241.31509999999997</v>
      </c>
      <c r="AJ127" s="17">
        <f>WEEKNUM(Table_1[[#This Row],[Order Date]],1)</f>
        <v>2</v>
      </c>
      <c r="AK127" s="17" t="str">
        <f>TEXT(Table_1[[#This Row],[Order Date]],"mmm yyyy")</f>
        <v>Jan 2015</v>
      </c>
      <c r="AL127" s="17" t="str">
        <f>Table_1[[#This Row],[Monthly sales]]&amp;"  Week "&amp;TEXT(Table_1[[#This Row],[Weekly sales]],"00")</f>
        <v>Jan 2015  Week 02</v>
      </c>
      <c r="AM127" s="17">
        <f>IF(COUNTIF($A$2:A127, A127)=1, 1, 0)</f>
        <v>0</v>
      </c>
      <c r="AN127" s="3">
        <f>COUNTA(A127) - COUNTIF(Table_1[[#This Row],[Unique Customers]], 1)</f>
        <v>1</v>
      </c>
      <c r="AO127" s="17" t="str">
        <f t="shared" si="1"/>
        <v>Repeated</v>
      </c>
      <c r="AP127" s="17" t="str">
        <f>"Q"&amp;_xlfn.CEILING.MATH(MONTH(Table_1[[#This Row],[Monthly sales]])/3,1)</f>
        <v>Q1</v>
      </c>
    </row>
    <row r="128" spans="1:42" ht="14.4" x14ac:dyDescent="0.3">
      <c r="A128" s="2">
        <v>2418</v>
      </c>
      <c r="B128" s="15" t="s">
        <v>241</v>
      </c>
      <c r="C128" s="15" t="s">
        <v>38</v>
      </c>
      <c r="D128" s="6">
        <v>0.1</v>
      </c>
      <c r="E128" s="4">
        <v>599.99</v>
      </c>
      <c r="F128" s="4">
        <v>24.49</v>
      </c>
      <c r="G128" s="15" t="s">
        <v>39</v>
      </c>
      <c r="H128" s="15" t="s">
        <v>40</v>
      </c>
      <c r="I128" s="15" t="s">
        <v>41</v>
      </c>
      <c r="J128" s="15" t="s">
        <v>64</v>
      </c>
      <c r="K128" s="15" t="s">
        <v>65</v>
      </c>
      <c r="L128" s="15" t="s">
        <v>382</v>
      </c>
      <c r="M128" s="6">
        <v>0.5</v>
      </c>
      <c r="N128" s="15" t="s">
        <v>33</v>
      </c>
      <c r="O128" s="15" t="s">
        <v>34</v>
      </c>
      <c r="P128" s="15" t="s">
        <v>243</v>
      </c>
      <c r="Q128" s="15" t="s">
        <v>244</v>
      </c>
      <c r="R128" s="2">
        <v>23805</v>
      </c>
      <c r="S128" s="1">
        <v>42014</v>
      </c>
      <c r="T128" s="12">
        <f>EOMONTH(Table_1[[#This Row],[Order Date]],0)</f>
        <v>42035</v>
      </c>
      <c r="U128" s="10">
        <f>EOMONTH(Table_1[[#This Row],[Order Date]],0)</f>
        <v>42035</v>
      </c>
      <c r="V128" s="14">
        <v>42014</v>
      </c>
      <c r="W128" s="1">
        <v>42015</v>
      </c>
      <c r="X128" s="12">
        <v>42015</v>
      </c>
      <c r="Y128" s="10">
        <f>EOMONTH(Table_1[[#This Row],[Ship date]],0)</f>
        <v>42035</v>
      </c>
      <c r="Z128" s="14">
        <v>42015</v>
      </c>
      <c r="AA128" s="4">
        <v>-343.12599999999998</v>
      </c>
      <c r="AB128" s="2">
        <v>11</v>
      </c>
      <c r="AC128" s="4">
        <v>6355.69</v>
      </c>
      <c r="AD128" s="2">
        <v>86753</v>
      </c>
      <c r="AE128" s="4">
        <f>'DataCleaning and Transformation'!$E128-'DataCleaning and Transformation'!$D128</f>
        <v>599.89</v>
      </c>
      <c r="AF128" s="15" t="str">
        <f>_xlfn.IFS('DataCleaning and Transformation'!$O128="Central","Chris",'DataCleaning and Transformation'!$O128="East","Erin",'DataCleaning and Transformation'!$O128="South","Sam",'DataCleaning and Transformation'!$O128="West","William")</f>
        <v>Sam</v>
      </c>
      <c r="AG128" s="31">
        <f>Table_1[[#This Row],[Ship date]]-Table_1[[#This Row],[Order Date]]</f>
        <v>1</v>
      </c>
      <c r="AH128" s="22">
        <f>Table_1[[#This Row],[Profit]]/Table_1[[#This Row],[Sales]]</f>
        <v>-5.3987214606124594E-2</v>
      </c>
      <c r="AI128" s="23">
        <f>Table_1[[#This Row],[Profit]]+Table_1[[#This Row],[Sales]]</f>
        <v>6012.5639999999994</v>
      </c>
      <c r="AJ128" s="17">
        <f>WEEKNUM(Table_1[[#This Row],[Order Date]],1)</f>
        <v>2</v>
      </c>
      <c r="AK128" s="17" t="str">
        <f>TEXT(Table_1[[#This Row],[Order Date]],"mmm yyyy")</f>
        <v>Jan 2015</v>
      </c>
      <c r="AL128" s="17" t="str">
        <f>Table_1[[#This Row],[Monthly sales]]&amp;"  Week "&amp;TEXT(Table_1[[#This Row],[Weekly sales]],"00")</f>
        <v>Jan 2015  Week 02</v>
      </c>
      <c r="AM128" s="17">
        <f>IF(COUNTIF($A$2:A128, A128)=1, 1, 0)</f>
        <v>0</v>
      </c>
      <c r="AN128" s="3">
        <f>COUNTA(A128) - COUNTIF(Table_1[[#This Row],[Unique Customers]], 1)</f>
        <v>1</v>
      </c>
      <c r="AO128" s="17" t="str">
        <f t="shared" si="1"/>
        <v>Unique</v>
      </c>
      <c r="AP128" s="17" t="str">
        <f>"Q"&amp;_xlfn.CEILING.MATH(MONTH(Table_1[[#This Row],[Monthly sales]])/3,1)</f>
        <v>Q1</v>
      </c>
    </row>
    <row r="129" spans="1:42" ht="14.4" x14ac:dyDescent="0.3">
      <c r="A129" s="2">
        <v>2418</v>
      </c>
      <c r="B129" s="15" t="s">
        <v>241</v>
      </c>
      <c r="C129" s="15" t="s">
        <v>38</v>
      </c>
      <c r="D129" s="6">
        <v>0.06</v>
      </c>
      <c r="E129" s="4">
        <v>2.78</v>
      </c>
      <c r="F129" s="4">
        <v>1.25</v>
      </c>
      <c r="G129" s="15" t="s">
        <v>39</v>
      </c>
      <c r="H129" s="15" t="s">
        <v>40</v>
      </c>
      <c r="I129" s="15" t="s">
        <v>49</v>
      </c>
      <c r="J129" s="15" t="s">
        <v>50</v>
      </c>
      <c r="K129" s="15" t="s">
        <v>51</v>
      </c>
      <c r="L129" s="15" t="s">
        <v>383</v>
      </c>
      <c r="M129" s="6">
        <v>0.59</v>
      </c>
      <c r="N129" s="15" t="s">
        <v>33</v>
      </c>
      <c r="O129" s="15" t="s">
        <v>34</v>
      </c>
      <c r="P129" s="15" t="s">
        <v>243</v>
      </c>
      <c r="Q129" s="15" t="s">
        <v>244</v>
      </c>
      <c r="R129" s="2">
        <v>23805</v>
      </c>
      <c r="S129" s="1">
        <v>42014</v>
      </c>
      <c r="T129" s="12">
        <f>EOMONTH(Table_1[[#This Row],[Order Date]],0)</f>
        <v>42035</v>
      </c>
      <c r="U129" s="10">
        <f>EOMONTH(Table_1[[#This Row],[Order Date]],0)</f>
        <v>42035</v>
      </c>
      <c r="V129" s="14">
        <v>42014</v>
      </c>
      <c r="W129" s="1">
        <v>42016</v>
      </c>
      <c r="X129" s="12">
        <v>42016</v>
      </c>
      <c r="Y129" s="10">
        <f>EOMONTH(Table_1[[#This Row],[Ship date]],0)</f>
        <v>42035</v>
      </c>
      <c r="Z129" s="14">
        <v>42016</v>
      </c>
      <c r="AA129" s="4">
        <v>66.36</v>
      </c>
      <c r="AB129" s="2">
        <v>10</v>
      </c>
      <c r="AC129" s="4">
        <v>28.09</v>
      </c>
      <c r="AD129" s="2">
        <v>86753</v>
      </c>
      <c r="AE129" s="4">
        <f>'DataCleaning and Transformation'!$E129-'DataCleaning and Transformation'!$D129</f>
        <v>2.7199999999999998</v>
      </c>
      <c r="AF129" s="15" t="str">
        <f>_xlfn.IFS('DataCleaning and Transformation'!$O129="Central","Chris",'DataCleaning and Transformation'!$O129="East","Erin",'DataCleaning and Transformation'!$O129="South","Sam",'DataCleaning and Transformation'!$O129="West","William")</f>
        <v>Sam</v>
      </c>
      <c r="AG129" s="31">
        <f>Table_1[[#This Row],[Ship date]]-Table_1[[#This Row],[Order Date]]</f>
        <v>2</v>
      </c>
      <c r="AH129" s="22">
        <f>Table_1[[#This Row],[Profit]]/Table_1[[#This Row],[Sales]]</f>
        <v>2.3624065503737985</v>
      </c>
      <c r="AI129" s="23">
        <f>Table_1[[#This Row],[Profit]]+Table_1[[#This Row],[Sales]]</f>
        <v>94.45</v>
      </c>
      <c r="AJ129" s="17">
        <f>WEEKNUM(Table_1[[#This Row],[Order Date]],1)</f>
        <v>2</v>
      </c>
      <c r="AK129" s="17" t="str">
        <f>TEXT(Table_1[[#This Row],[Order Date]],"mmm yyyy")</f>
        <v>Jan 2015</v>
      </c>
      <c r="AL129" s="17" t="str">
        <f>Table_1[[#This Row],[Monthly sales]]&amp;"  Week "&amp;TEXT(Table_1[[#This Row],[Weekly sales]],"00")</f>
        <v>Jan 2015  Week 02</v>
      </c>
      <c r="AM129" s="17">
        <f>IF(COUNTIF($A$2:A129, A129)=1, 1, 0)</f>
        <v>0</v>
      </c>
      <c r="AN129" s="3">
        <f>COUNTA(A129) - COUNTIF(Table_1[[#This Row],[Unique Customers]], 1)</f>
        <v>1</v>
      </c>
      <c r="AO129" s="17" t="str">
        <f t="shared" si="1"/>
        <v>Repeated</v>
      </c>
      <c r="AP129" s="17" t="str">
        <f>"Q"&amp;_xlfn.CEILING.MATH(MONTH(Table_1[[#This Row],[Monthly sales]])/3,1)</f>
        <v>Q1</v>
      </c>
    </row>
    <row r="130" spans="1:42" ht="14.4" x14ac:dyDescent="0.3">
      <c r="A130" s="2">
        <v>2132</v>
      </c>
      <c r="B130" s="15" t="s">
        <v>384</v>
      </c>
      <c r="C130" s="15" t="s">
        <v>48</v>
      </c>
      <c r="D130" s="6">
        <v>0.05</v>
      </c>
      <c r="E130" s="4">
        <v>30.42</v>
      </c>
      <c r="F130" s="4">
        <v>8.65</v>
      </c>
      <c r="G130" s="15" t="s">
        <v>88</v>
      </c>
      <c r="H130" s="15" t="s">
        <v>72</v>
      </c>
      <c r="I130" s="15" t="s">
        <v>41</v>
      </c>
      <c r="J130" s="15" t="s">
        <v>42</v>
      </c>
      <c r="K130" s="15" t="s">
        <v>74</v>
      </c>
      <c r="L130" s="15" t="s">
        <v>385</v>
      </c>
      <c r="M130" s="6">
        <v>0.74</v>
      </c>
      <c r="N130" s="15" t="s">
        <v>33</v>
      </c>
      <c r="O130" s="15" t="s">
        <v>53</v>
      </c>
      <c r="P130" s="15" t="s">
        <v>81</v>
      </c>
      <c r="Q130" s="15" t="s">
        <v>386</v>
      </c>
      <c r="R130" s="2">
        <v>63042</v>
      </c>
      <c r="S130" s="1">
        <v>42014</v>
      </c>
      <c r="T130" s="12">
        <f>EOMONTH(Table_1[[#This Row],[Order Date]],0)</f>
        <v>42035</v>
      </c>
      <c r="U130" s="10">
        <f>EOMONTH(Table_1[[#This Row],[Order Date]],0)</f>
        <v>42035</v>
      </c>
      <c r="V130" s="14">
        <v>42014</v>
      </c>
      <c r="W130" s="1">
        <v>42018</v>
      </c>
      <c r="X130" s="12">
        <v>42018</v>
      </c>
      <c r="Y130" s="10">
        <f>EOMONTH(Table_1[[#This Row],[Ship date]],0)</f>
        <v>42035</v>
      </c>
      <c r="Z130" s="14">
        <v>42018</v>
      </c>
      <c r="AA130" s="4">
        <v>-191.2576</v>
      </c>
      <c r="AB130" s="2">
        <v>11</v>
      </c>
      <c r="AC130" s="4">
        <v>334.44</v>
      </c>
      <c r="AD130" s="2">
        <v>90078</v>
      </c>
      <c r="AE130" s="4">
        <f>'DataCleaning and Transformation'!$E130-'DataCleaning and Transformation'!$D130</f>
        <v>30.37</v>
      </c>
      <c r="AF130" s="15" t="str">
        <f>_xlfn.IFS('DataCleaning and Transformation'!$O130="Central","Chris",'DataCleaning and Transformation'!$O130="East","Erin",'DataCleaning and Transformation'!$O130="South","Sam",'DataCleaning and Transformation'!$O130="West","William")</f>
        <v>Chris</v>
      </c>
      <c r="AG130" s="31">
        <f>Table_1[[#This Row],[Ship date]]-Table_1[[#This Row],[Order Date]]</f>
        <v>4</v>
      </c>
      <c r="AH130" s="22">
        <f>Table_1[[#This Row],[Profit]]/Table_1[[#This Row],[Sales]]</f>
        <v>-0.57187417772993665</v>
      </c>
      <c r="AI130" s="23">
        <f>Table_1[[#This Row],[Profit]]+Table_1[[#This Row],[Sales]]</f>
        <v>143.1824</v>
      </c>
      <c r="AJ130" s="17">
        <f>WEEKNUM(Table_1[[#This Row],[Order Date]],1)</f>
        <v>2</v>
      </c>
      <c r="AK130" s="17" t="str">
        <f>TEXT(Table_1[[#This Row],[Order Date]],"mmm yyyy")</f>
        <v>Jan 2015</v>
      </c>
      <c r="AL130" s="17" t="str">
        <f>Table_1[[#This Row],[Monthly sales]]&amp;"  Week "&amp;TEXT(Table_1[[#This Row],[Weekly sales]],"00")</f>
        <v>Jan 2015  Week 02</v>
      </c>
      <c r="AM130" s="17">
        <f>IF(COUNTIF($A$2:A130, A130)=1, 1, 0)</f>
        <v>1</v>
      </c>
      <c r="AN130" s="3">
        <f>COUNTA(A130) - COUNTIF(Table_1[[#This Row],[Unique Customers]], 1)</f>
        <v>0</v>
      </c>
      <c r="AO130" s="17" t="str">
        <f t="shared" ref="AO130:AO193" si="2">IF(AD130=AD129, "Repeated", "Unique")</f>
        <v>Unique</v>
      </c>
      <c r="AP130" s="17" t="str">
        <f>"Q"&amp;_xlfn.CEILING.MATH(MONTH(Table_1[[#This Row],[Monthly sales]])/3,1)</f>
        <v>Q1</v>
      </c>
    </row>
    <row r="131" spans="1:42" ht="14.4" x14ac:dyDescent="0.3">
      <c r="A131" s="2">
        <v>2346</v>
      </c>
      <c r="B131" s="15" t="s">
        <v>387</v>
      </c>
      <c r="C131" s="15" t="s">
        <v>48</v>
      </c>
      <c r="D131" s="6">
        <v>0.03</v>
      </c>
      <c r="E131" s="4">
        <v>297.64</v>
      </c>
      <c r="F131" s="4">
        <v>14.7</v>
      </c>
      <c r="G131" s="15" t="s">
        <v>27</v>
      </c>
      <c r="H131" s="15" t="s">
        <v>95</v>
      </c>
      <c r="I131" s="15" t="s">
        <v>41</v>
      </c>
      <c r="J131" s="15" t="s">
        <v>57</v>
      </c>
      <c r="K131" s="15" t="s">
        <v>58</v>
      </c>
      <c r="L131" s="15" t="s">
        <v>388</v>
      </c>
      <c r="M131" s="6">
        <v>0.56999999999999995</v>
      </c>
      <c r="N131" s="15" t="s">
        <v>33</v>
      </c>
      <c r="O131" s="15" t="s">
        <v>34</v>
      </c>
      <c r="P131" s="15" t="s">
        <v>389</v>
      </c>
      <c r="Q131" s="15" t="s">
        <v>390</v>
      </c>
      <c r="R131" s="2">
        <v>40258</v>
      </c>
      <c r="S131" s="1">
        <v>42014</v>
      </c>
      <c r="T131" s="12">
        <f>EOMONTH(Table_1[[#This Row],[Order Date]],0)</f>
        <v>42035</v>
      </c>
      <c r="U131" s="10">
        <f>EOMONTH(Table_1[[#This Row],[Order Date]],0)</f>
        <v>42035</v>
      </c>
      <c r="V131" s="14">
        <v>42014</v>
      </c>
      <c r="W131" s="1">
        <v>42019</v>
      </c>
      <c r="X131" s="12">
        <v>42019</v>
      </c>
      <c r="Y131" s="10">
        <f>EOMONTH(Table_1[[#This Row],[Ship date]],0)</f>
        <v>42035</v>
      </c>
      <c r="Z131" s="14">
        <v>42019</v>
      </c>
      <c r="AA131" s="4">
        <v>-48.972000000000001</v>
      </c>
      <c r="AB131" s="2">
        <v>12</v>
      </c>
      <c r="AC131" s="4">
        <v>3707.05</v>
      </c>
      <c r="AD131" s="2">
        <v>89503</v>
      </c>
      <c r="AE131" s="4">
        <f>'DataCleaning and Transformation'!$E131-'DataCleaning and Transformation'!$D131</f>
        <v>297.61</v>
      </c>
      <c r="AF131" s="15" t="str">
        <f>_xlfn.IFS('DataCleaning and Transformation'!$O131="Central","Chris",'DataCleaning and Transformation'!$O131="East","Erin",'DataCleaning and Transformation'!$O131="South","Sam",'DataCleaning and Transformation'!$O131="West","William")</f>
        <v>Sam</v>
      </c>
      <c r="AG131" s="31">
        <f>Table_1[[#This Row],[Ship date]]-Table_1[[#This Row],[Order Date]]</f>
        <v>5</v>
      </c>
      <c r="AH131" s="22">
        <f>Table_1[[#This Row],[Profit]]/Table_1[[#This Row],[Sales]]</f>
        <v>-1.3210504309356497E-2</v>
      </c>
      <c r="AI131" s="23">
        <f>Table_1[[#This Row],[Profit]]+Table_1[[#This Row],[Sales]]</f>
        <v>3658.078</v>
      </c>
      <c r="AJ131" s="17">
        <f>WEEKNUM(Table_1[[#This Row],[Order Date]],1)</f>
        <v>2</v>
      </c>
      <c r="AK131" s="17" t="str">
        <f>TEXT(Table_1[[#This Row],[Order Date]],"mmm yyyy")</f>
        <v>Jan 2015</v>
      </c>
      <c r="AL131" s="17" t="str">
        <f>Table_1[[#This Row],[Monthly sales]]&amp;"  Week "&amp;TEXT(Table_1[[#This Row],[Weekly sales]],"00")</f>
        <v>Jan 2015  Week 02</v>
      </c>
      <c r="AM131" s="17">
        <f>IF(COUNTIF($A$2:A131, A131)=1, 1, 0)</f>
        <v>1</v>
      </c>
      <c r="AN131" s="3">
        <f>COUNTA(A131) - COUNTIF(Table_1[[#This Row],[Unique Customers]], 1)</f>
        <v>0</v>
      </c>
      <c r="AO131" s="17" t="str">
        <f t="shared" si="2"/>
        <v>Unique</v>
      </c>
      <c r="AP131" s="17" t="str">
        <f>"Q"&amp;_xlfn.CEILING.MATH(MONTH(Table_1[[#This Row],[Monthly sales]])/3,1)</f>
        <v>Q1</v>
      </c>
    </row>
    <row r="132" spans="1:42" ht="14.4" x14ac:dyDescent="0.3">
      <c r="A132" s="2">
        <v>2797</v>
      </c>
      <c r="B132" s="15" t="s">
        <v>391</v>
      </c>
      <c r="C132" s="15" t="s">
        <v>117</v>
      </c>
      <c r="D132" s="6">
        <v>0</v>
      </c>
      <c r="E132" s="4">
        <v>5.0199999999999996</v>
      </c>
      <c r="F132" s="4">
        <v>5.14</v>
      </c>
      <c r="G132" s="15" t="s">
        <v>39</v>
      </c>
      <c r="H132" s="15" t="s">
        <v>40</v>
      </c>
      <c r="I132" s="15" t="s">
        <v>41</v>
      </c>
      <c r="J132" s="15" t="s">
        <v>42</v>
      </c>
      <c r="K132" s="15" t="s">
        <v>43</v>
      </c>
      <c r="L132" s="15" t="s">
        <v>392</v>
      </c>
      <c r="M132" s="6">
        <v>0.79</v>
      </c>
      <c r="N132" s="15" t="s">
        <v>33</v>
      </c>
      <c r="O132" s="15" t="s">
        <v>112</v>
      </c>
      <c r="P132" s="15" t="s">
        <v>321</v>
      </c>
      <c r="Q132" s="15" t="s">
        <v>393</v>
      </c>
      <c r="R132" s="2">
        <v>15122</v>
      </c>
      <c r="S132" s="1">
        <v>42014</v>
      </c>
      <c r="T132" s="12">
        <f>EOMONTH(Table_1[[#This Row],[Order Date]],0)</f>
        <v>42035</v>
      </c>
      <c r="U132" s="10">
        <f>EOMONTH(Table_1[[#This Row],[Order Date]],0)</f>
        <v>42035</v>
      </c>
      <c r="V132" s="14">
        <v>42014</v>
      </c>
      <c r="W132" s="1">
        <v>42015</v>
      </c>
      <c r="X132" s="12">
        <v>42015</v>
      </c>
      <c r="Y132" s="10">
        <f>EOMONTH(Table_1[[#This Row],[Ship date]],0)</f>
        <v>42035</v>
      </c>
      <c r="Z132" s="14">
        <v>42015</v>
      </c>
      <c r="AA132" s="4">
        <v>-159.30279999999999</v>
      </c>
      <c r="AB132" s="2">
        <v>8</v>
      </c>
      <c r="AC132" s="4">
        <v>43.94</v>
      </c>
      <c r="AD132" s="2">
        <v>87552</v>
      </c>
      <c r="AE132" s="4">
        <f>'DataCleaning and Transformation'!$E132-'DataCleaning and Transformation'!$D132</f>
        <v>5.0199999999999996</v>
      </c>
      <c r="AF132" s="15" t="str">
        <f>_xlfn.IFS('DataCleaning and Transformation'!$O132="Central","Chris",'DataCleaning and Transformation'!$O132="East","Erin",'DataCleaning and Transformation'!$O132="South","Sam",'DataCleaning and Transformation'!$O132="West","William")</f>
        <v>Erin</v>
      </c>
      <c r="AG132" s="31">
        <f>Table_1[[#This Row],[Ship date]]-Table_1[[#This Row],[Order Date]]</f>
        <v>1</v>
      </c>
      <c r="AH132" s="22">
        <f>Table_1[[#This Row],[Profit]]/Table_1[[#This Row],[Sales]]</f>
        <v>-3.625461993627674</v>
      </c>
      <c r="AI132" s="23">
        <f>Table_1[[#This Row],[Profit]]+Table_1[[#This Row],[Sales]]</f>
        <v>-115.36279999999999</v>
      </c>
      <c r="AJ132" s="17">
        <f>WEEKNUM(Table_1[[#This Row],[Order Date]],1)</f>
        <v>2</v>
      </c>
      <c r="AK132" s="17" t="str">
        <f>TEXT(Table_1[[#This Row],[Order Date]],"mmm yyyy")</f>
        <v>Jan 2015</v>
      </c>
      <c r="AL132" s="17" t="str">
        <f>Table_1[[#This Row],[Monthly sales]]&amp;"  Week "&amp;TEXT(Table_1[[#This Row],[Weekly sales]],"00")</f>
        <v>Jan 2015  Week 02</v>
      </c>
      <c r="AM132" s="17">
        <f>IF(COUNTIF($A$2:A132, A132)=1, 1, 0)</f>
        <v>1</v>
      </c>
      <c r="AN132" s="3">
        <f>COUNTA(A132) - COUNTIF(Table_1[[#This Row],[Unique Customers]], 1)</f>
        <v>0</v>
      </c>
      <c r="AO132" s="17" t="str">
        <f t="shared" si="2"/>
        <v>Unique</v>
      </c>
      <c r="AP132" s="17" t="str">
        <f>"Q"&amp;_xlfn.CEILING.MATH(MONTH(Table_1[[#This Row],[Monthly sales]])/3,1)</f>
        <v>Q1</v>
      </c>
    </row>
    <row r="133" spans="1:42" ht="14.4" x14ac:dyDescent="0.3">
      <c r="A133" s="2">
        <v>194</v>
      </c>
      <c r="B133" s="15" t="s">
        <v>394</v>
      </c>
      <c r="C133" s="15" t="s">
        <v>71</v>
      </c>
      <c r="D133" s="6">
        <v>0.02</v>
      </c>
      <c r="E133" s="4">
        <v>6.48</v>
      </c>
      <c r="F133" s="4">
        <v>9.17</v>
      </c>
      <c r="G133" s="15" t="s">
        <v>39</v>
      </c>
      <c r="H133" s="15" t="s">
        <v>95</v>
      </c>
      <c r="I133" s="15" t="s">
        <v>49</v>
      </c>
      <c r="J133" s="15" t="s">
        <v>89</v>
      </c>
      <c r="K133" s="15" t="s">
        <v>74</v>
      </c>
      <c r="L133" s="15" t="s">
        <v>395</v>
      </c>
      <c r="M133" s="6">
        <v>0.37</v>
      </c>
      <c r="N133" s="15" t="s">
        <v>33</v>
      </c>
      <c r="O133" s="15" t="s">
        <v>60</v>
      </c>
      <c r="P133" s="15" t="s">
        <v>147</v>
      </c>
      <c r="Q133" s="15" t="s">
        <v>396</v>
      </c>
      <c r="R133" s="2">
        <v>84043</v>
      </c>
      <c r="S133" s="1">
        <v>42014</v>
      </c>
      <c r="T133" s="12">
        <f>EOMONTH(Table_1[[#This Row],[Order Date]],0)</f>
        <v>42035</v>
      </c>
      <c r="U133" s="10">
        <f>EOMONTH(Table_1[[#This Row],[Order Date]],0)</f>
        <v>42035</v>
      </c>
      <c r="V133" s="14">
        <v>42014</v>
      </c>
      <c r="W133" s="1">
        <v>42015</v>
      </c>
      <c r="X133" s="12">
        <v>42015</v>
      </c>
      <c r="Y133" s="10">
        <f>EOMONTH(Table_1[[#This Row],[Ship date]],0)</f>
        <v>42035</v>
      </c>
      <c r="Z133" s="14">
        <v>42015</v>
      </c>
      <c r="AA133" s="4">
        <v>-105.68519999999999</v>
      </c>
      <c r="AB133" s="2">
        <v>4</v>
      </c>
      <c r="AC133" s="4">
        <v>28.2</v>
      </c>
      <c r="AD133" s="2">
        <v>90431</v>
      </c>
      <c r="AE133" s="4">
        <f>'DataCleaning and Transformation'!$E133-'DataCleaning and Transformation'!$D133</f>
        <v>6.4600000000000009</v>
      </c>
      <c r="AF133" s="15" t="str">
        <f>_xlfn.IFS('DataCleaning and Transformation'!$O133="Central","Chris",'DataCleaning and Transformation'!$O133="East","Erin",'DataCleaning and Transformation'!$O133="South","Sam",'DataCleaning and Transformation'!$O133="West","William")</f>
        <v>William</v>
      </c>
      <c r="AG133" s="31">
        <f>Table_1[[#This Row],[Ship date]]-Table_1[[#This Row],[Order Date]]</f>
        <v>1</v>
      </c>
      <c r="AH133" s="22">
        <f>Table_1[[#This Row],[Profit]]/Table_1[[#This Row],[Sales]]</f>
        <v>-3.7477021276595743</v>
      </c>
      <c r="AI133" s="23">
        <f>Table_1[[#This Row],[Profit]]+Table_1[[#This Row],[Sales]]</f>
        <v>-77.485199999999992</v>
      </c>
      <c r="AJ133" s="17">
        <f>WEEKNUM(Table_1[[#This Row],[Order Date]],1)</f>
        <v>2</v>
      </c>
      <c r="AK133" s="17" t="str">
        <f>TEXT(Table_1[[#This Row],[Order Date]],"mmm yyyy")</f>
        <v>Jan 2015</v>
      </c>
      <c r="AL133" s="17" t="str">
        <f>Table_1[[#This Row],[Monthly sales]]&amp;"  Week "&amp;TEXT(Table_1[[#This Row],[Weekly sales]],"00")</f>
        <v>Jan 2015  Week 02</v>
      </c>
      <c r="AM133" s="17">
        <f>IF(COUNTIF($A$2:A133, A133)=1, 1, 0)</f>
        <v>1</v>
      </c>
      <c r="AN133" s="3">
        <f>COUNTA(A133) - COUNTIF(Table_1[[#This Row],[Unique Customers]], 1)</f>
        <v>0</v>
      </c>
      <c r="AO133" s="17" t="str">
        <f t="shared" si="2"/>
        <v>Unique</v>
      </c>
      <c r="AP133" s="17" t="str">
        <f>"Q"&amp;_xlfn.CEILING.MATH(MONTH(Table_1[[#This Row],[Monthly sales]])/3,1)</f>
        <v>Q1</v>
      </c>
    </row>
    <row r="134" spans="1:42" ht="14.4" x14ac:dyDescent="0.3">
      <c r="A134" s="2">
        <v>947</v>
      </c>
      <c r="B134" s="15" t="s">
        <v>397</v>
      </c>
      <c r="C134" s="15" t="s">
        <v>26</v>
      </c>
      <c r="D134" s="6">
        <v>0.08</v>
      </c>
      <c r="E134" s="4">
        <v>14.2</v>
      </c>
      <c r="F134" s="4">
        <v>5.3</v>
      </c>
      <c r="G134" s="15" t="s">
        <v>88</v>
      </c>
      <c r="H134" s="15" t="s">
        <v>72</v>
      </c>
      <c r="I134" s="15" t="s">
        <v>29</v>
      </c>
      <c r="J134" s="15" t="s">
        <v>127</v>
      </c>
      <c r="K134" s="15" t="s">
        <v>51</v>
      </c>
      <c r="L134" s="15" t="s">
        <v>289</v>
      </c>
      <c r="M134" s="6">
        <v>0.46</v>
      </c>
      <c r="N134" s="15" t="s">
        <v>33</v>
      </c>
      <c r="O134" s="15" t="s">
        <v>112</v>
      </c>
      <c r="P134" s="15" t="s">
        <v>398</v>
      </c>
      <c r="Q134" s="15" t="s">
        <v>399</v>
      </c>
      <c r="R134" s="2">
        <v>7002</v>
      </c>
      <c r="S134" s="1">
        <v>42015</v>
      </c>
      <c r="T134" s="12">
        <f>EOMONTH(Table_1[[#This Row],[Order Date]],0)</f>
        <v>42035</v>
      </c>
      <c r="U134" s="10">
        <f>EOMONTH(Table_1[[#This Row],[Order Date]],0)</f>
        <v>42035</v>
      </c>
      <c r="V134" s="14">
        <v>42015</v>
      </c>
      <c r="W134" s="1">
        <v>42017</v>
      </c>
      <c r="X134" s="12">
        <v>42017</v>
      </c>
      <c r="Y134" s="10">
        <f>EOMONTH(Table_1[[#This Row],[Ship date]],0)</f>
        <v>42035</v>
      </c>
      <c r="Z134" s="14">
        <v>42017</v>
      </c>
      <c r="AA134" s="4">
        <v>27.23</v>
      </c>
      <c r="AB134" s="2">
        <v>5</v>
      </c>
      <c r="AC134" s="4">
        <v>72.11</v>
      </c>
      <c r="AD134" s="2">
        <v>86565</v>
      </c>
      <c r="AE134" s="4">
        <f>'DataCleaning and Transformation'!$E134-'DataCleaning and Transformation'!$D134</f>
        <v>14.12</v>
      </c>
      <c r="AF134" s="15" t="str">
        <f>_xlfn.IFS('DataCleaning and Transformation'!$O134="Central","Chris",'DataCleaning and Transformation'!$O134="East","Erin",'DataCleaning and Transformation'!$O134="South","Sam",'DataCleaning and Transformation'!$O134="West","William")</f>
        <v>Erin</v>
      </c>
      <c r="AG134" s="31">
        <f>Table_1[[#This Row],[Ship date]]-Table_1[[#This Row],[Order Date]]</f>
        <v>2</v>
      </c>
      <c r="AH134" s="22">
        <f>Table_1[[#This Row],[Profit]]/Table_1[[#This Row],[Sales]]</f>
        <v>0.37761752877548194</v>
      </c>
      <c r="AI134" s="23">
        <f>Table_1[[#This Row],[Profit]]+Table_1[[#This Row],[Sales]]</f>
        <v>99.34</v>
      </c>
      <c r="AJ134" s="17">
        <f>WEEKNUM(Table_1[[#This Row],[Order Date]],1)</f>
        <v>3</v>
      </c>
      <c r="AK134" s="17" t="str">
        <f>TEXT(Table_1[[#This Row],[Order Date]],"mmm yyyy")</f>
        <v>Jan 2015</v>
      </c>
      <c r="AL134" s="17" t="str">
        <f>Table_1[[#This Row],[Monthly sales]]&amp;"  Week "&amp;TEXT(Table_1[[#This Row],[Weekly sales]],"00")</f>
        <v>Jan 2015  Week 03</v>
      </c>
      <c r="AM134" s="17">
        <f>IF(COUNTIF($A$2:A134, A134)=1, 1, 0)</f>
        <v>1</v>
      </c>
      <c r="AN134" s="3">
        <f>COUNTA(A134) - COUNTIF(Table_1[[#This Row],[Unique Customers]], 1)</f>
        <v>0</v>
      </c>
      <c r="AO134" s="17" t="str">
        <f t="shared" si="2"/>
        <v>Unique</v>
      </c>
      <c r="AP134" s="17" t="str">
        <f>"Q"&amp;_xlfn.CEILING.MATH(MONTH(Table_1[[#This Row],[Monthly sales]])/3,1)</f>
        <v>Q1</v>
      </c>
    </row>
    <row r="135" spans="1:42" ht="14.4" x14ac:dyDescent="0.3">
      <c r="A135" s="2">
        <v>166</v>
      </c>
      <c r="B135" s="15" t="s">
        <v>400</v>
      </c>
      <c r="C135" s="15" t="s">
        <v>48</v>
      </c>
      <c r="D135" s="6">
        <v>0.08</v>
      </c>
      <c r="E135" s="4">
        <v>399.98</v>
      </c>
      <c r="F135" s="4">
        <v>12.06</v>
      </c>
      <c r="G135" s="15" t="s">
        <v>27</v>
      </c>
      <c r="H135" s="15" t="s">
        <v>40</v>
      </c>
      <c r="I135" s="15" t="s">
        <v>41</v>
      </c>
      <c r="J135" s="15" t="s">
        <v>57</v>
      </c>
      <c r="K135" s="15" t="s">
        <v>31</v>
      </c>
      <c r="L135" s="15" t="s">
        <v>184</v>
      </c>
      <c r="M135" s="6">
        <v>0.56000000000000005</v>
      </c>
      <c r="N135" s="15" t="s">
        <v>33</v>
      </c>
      <c r="O135" s="15" t="s">
        <v>34</v>
      </c>
      <c r="P135" s="15" t="s">
        <v>401</v>
      </c>
      <c r="Q135" s="15" t="s">
        <v>402</v>
      </c>
      <c r="R135" s="2">
        <v>37087</v>
      </c>
      <c r="S135" s="1">
        <v>42015</v>
      </c>
      <c r="T135" s="12">
        <f>EOMONTH(Table_1[[#This Row],[Order Date]],0)</f>
        <v>42035</v>
      </c>
      <c r="U135" s="10">
        <f>EOMONTH(Table_1[[#This Row],[Order Date]],0)</f>
        <v>42035</v>
      </c>
      <c r="V135" s="14">
        <v>42015</v>
      </c>
      <c r="W135" s="1">
        <v>42022</v>
      </c>
      <c r="X135" s="12">
        <v>42022</v>
      </c>
      <c r="Y135" s="10">
        <f>EOMONTH(Table_1[[#This Row],[Ship date]],0)</f>
        <v>42035</v>
      </c>
      <c r="Z135" s="14">
        <v>42022</v>
      </c>
      <c r="AA135" s="4">
        <v>28.514099999999999</v>
      </c>
      <c r="AB135" s="2">
        <v>5</v>
      </c>
      <c r="AC135" s="4">
        <v>1839.91</v>
      </c>
      <c r="AD135" s="2">
        <v>89426</v>
      </c>
      <c r="AE135" s="4">
        <f>'DataCleaning and Transformation'!$E135-'DataCleaning and Transformation'!$D135</f>
        <v>399.90000000000003</v>
      </c>
      <c r="AF135" s="15" t="str">
        <f>_xlfn.IFS('DataCleaning and Transformation'!$O135="Central","Chris",'DataCleaning and Transformation'!$O135="East","Erin",'DataCleaning and Transformation'!$O135="South","Sam",'DataCleaning and Transformation'!$O135="West","William")</f>
        <v>Sam</v>
      </c>
      <c r="AG135" s="31">
        <f>Table_1[[#This Row],[Ship date]]-Table_1[[#This Row],[Order Date]]</f>
        <v>7</v>
      </c>
      <c r="AH135" s="22">
        <f>Table_1[[#This Row],[Profit]]/Table_1[[#This Row],[Sales]]</f>
        <v>1.5497551510671717E-2</v>
      </c>
      <c r="AI135" s="23">
        <f>Table_1[[#This Row],[Profit]]+Table_1[[#This Row],[Sales]]</f>
        <v>1868.4241000000002</v>
      </c>
      <c r="AJ135" s="17">
        <f>WEEKNUM(Table_1[[#This Row],[Order Date]],1)</f>
        <v>3</v>
      </c>
      <c r="AK135" s="17" t="str">
        <f>TEXT(Table_1[[#This Row],[Order Date]],"mmm yyyy")</f>
        <v>Jan 2015</v>
      </c>
      <c r="AL135" s="17" t="str">
        <f>Table_1[[#This Row],[Monthly sales]]&amp;"  Week "&amp;TEXT(Table_1[[#This Row],[Weekly sales]],"00")</f>
        <v>Jan 2015  Week 03</v>
      </c>
      <c r="AM135" s="17">
        <f>IF(COUNTIF($A$2:A135, A135)=1, 1, 0)</f>
        <v>1</v>
      </c>
      <c r="AN135" s="3">
        <f>COUNTA(A135) - COUNTIF(Table_1[[#This Row],[Unique Customers]], 1)</f>
        <v>0</v>
      </c>
      <c r="AO135" s="17" t="str">
        <f t="shared" si="2"/>
        <v>Unique</v>
      </c>
      <c r="AP135" s="17" t="str">
        <f>"Q"&amp;_xlfn.CEILING.MATH(MONTH(Table_1[[#This Row],[Monthly sales]])/3,1)</f>
        <v>Q1</v>
      </c>
    </row>
    <row r="136" spans="1:42" ht="14.4" x14ac:dyDescent="0.3">
      <c r="A136" s="2">
        <v>466</v>
      </c>
      <c r="B136" s="15" t="s">
        <v>403</v>
      </c>
      <c r="C136" s="15" t="s">
        <v>71</v>
      </c>
      <c r="D136" s="6">
        <v>0.08</v>
      </c>
      <c r="E136" s="4">
        <v>297.64</v>
      </c>
      <c r="F136" s="4">
        <v>14.7</v>
      </c>
      <c r="G136" s="15" t="s">
        <v>27</v>
      </c>
      <c r="H136" s="15" t="s">
        <v>28</v>
      </c>
      <c r="I136" s="15" t="s">
        <v>41</v>
      </c>
      <c r="J136" s="15" t="s">
        <v>57</v>
      </c>
      <c r="K136" s="15" t="s">
        <v>58</v>
      </c>
      <c r="L136" s="15" t="s">
        <v>388</v>
      </c>
      <c r="M136" s="6">
        <v>0.56999999999999995</v>
      </c>
      <c r="N136" s="15" t="s">
        <v>33</v>
      </c>
      <c r="O136" s="15" t="s">
        <v>112</v>
      </c>
      <c r="P136" s="15" t="s">
        <v>404</v>
      </c>
      <c r="Q136" s="15" t="s">
        <v>405</v>
      </c>
      <c r="R136" s="2">
        <v>2019</v>
      </c>
      <c r="S136" s="1">
        <v>42015</v>
      </c>
      <c r="T136" s="12">
        <f>EOMONTH(Table_1[[#This Row],[Order Date]],0)</f>
        <v>42035</v>
      </c>
      <c r="U136" s="10">
        <f>EOMONTH(Table_1[[#This Row],[Order Date]],0)</f>
        <v>42035</v>
      </c>
      <c r="V136" s="14">
        <v>42015</v>
      </c>
      <c r="W136" s="1">
        <v>42015</v>
      </c>
      <c r="X136" s="12">
        <v>42015</v>
      </c>
      <c r="Y136" s="10">
        <f>EOMONTH(Table_1[[#This Row],[Ship date]],0)</f>
        <v>42035</v>
      </c>
      <c r="Z136" s="14">
        <v>42015</v>
      </c>
      <c r="AA136" s="4">
        <v>496.79680000000002</v>
      </c>
      <c r="AB136" s="2">
        <v>5</v>
      </c>
      <c r="AC136" s="4">
        <v>1132.8399999999999</v>
      </c>
      <c r="AD136" s="2">
        <v>88060</v>
      </c>
      <c r="AE136" s="4">
        <f>'DataCleaning and Transformation'!$E136-'DataCleaning and Transformation'!$D136</f>
        <v>297.56</v>
      </c>
      <c r="AF136" s="15" t="str">
        <f>_xlfn.IFS('DataCleaning and Transformation'!$O136="Central","Chris",'DataCleaning and Transformation'!$O136="East","Erin",'DataCleaning and Transformation'!$O136="South","Sam",'DataCleaning and Transformation'!$O136="West","William")</f>
        <v>Erin</v>
      </c>
      <c r="AG136" s="31">
        <f>Table_1[[#This Row],[Ship date]]-Table_1[[#This Row],[Order Date]]</f>
        <v>0</v>
      </c>
      <c r="AH136" s="22">
        <f>Table_1[[#This Row],[Profit]]/Table_1[[#This Row],[Sales]]</f>
        <v>0.43854101196991635</v>
      </c>
      <c r="AI136" s="23">
        <f>Table_1[[#This Row],[Profit]]+Table_1[[#This Row],[Sales]]</f>
        <v>1629.6368</v>
      </c>
      <c r="AJ136" s="17">
        <f>WEEKNUM(Table_1[[#This Row],[Order Date]],1)</f>
        <v>3</v>
      </c>
      <c r="AK136" s="17" t="str">
        <f>TEXT(Table_1[[#This Row],[Order Date]],"mmm yyyy")</f>
        <v>Jan 2015</v>
      </c>
      <c r="AL136" s="17" t="str">
        <f>Table_1[[#This Row],[Monthly sales]]&amp;"  Week "&amp;TEXT(Table_1[[#This Row],[Weekly sales]],"00")</f>
        <v>Jan 2015  Week 03</v>
      </c>
      <c r="AM136" s="17">
        <f>IF(COUNTIF($A$2:A136, A136)=1, 1, 0)</f>
        <v>1</v>
      </c>
      <c r="AN136" s="3">
        <f>COUNTA(A136) - COUNTIF(Table_1[[#This Row],[Unique Customers]], 1)</f>
        <v>0</v>
      </c>
      <c r="AO136" s="17" t="str">
        <f t="shared" si="2"/>
        <v>Unique</v>
      </c>
      <c r="AP136" s="17" t="str">
        <f>"Q"&amp;_xlfn.CEILING.MATH(MONTH(Table_1[[#This Row],[Monthly sales]])/3,1)</f>
        <v>Q1</v>
      </c>
    </row>
    <row r="137" spans="1:42" ht="14.4" x14ac:dyDescent="0.3">
      <c r="A137" s="2">
        <v>467</v>
      </c>
      <c r="B137" s="15" t="s">
        <v>406</v>
      </c>
      <c r="C137" s="15" t="s">
        <v>71</v>
      </c>
      <c r="D137" s="6">
        <v>0.02</v>
      </c>
      <c r="E137" s="4">
        <v>12.99</v>
      </c>
      <c r="F137" s="4">
        <v>14.37</v>
      </c>
      <c r="G137" s="15" t="s">
        <v>39</v>
      </c>
      <c r="H137" s="15" t="s">
        <v>28</v>
      </c>
      <c r="I137" s="15" t="s">
        <v>29</v>
      </c>
      <c r="J137" s="15" t="s">
        <v>127</v>
      </c>
      <c r="K137" s="15" t="s">
        <v>65</v>
      </c>
      <c r="L137" s="15" t="s">
        <v>407</v>
      </c>
      <c r="M137" s="6">
        <v>0.73</v>
      </c>
      <c r="N137" s="15" t="s">
        <v>33</v>
      </c>
      <c r="O137" s="15" t="s">
        <v>112</v>
      </c>
      <c r="P137" s="15" t="s">
        <v>404</v>
      </c>
      <c r="Q137" s="15" t="s">
        <v>408</v>
      </c>
      <c r="R137" s="2">
        <v>1915</v>
      </c>
      <c r="S137" s="1">
        <v>42015</v>
      </c>
      <c r="T137" s="12">
        <f>EOMONTH(Table_1[[#This Row],[Order Date]],0)</f>
        <v>42035</v>
      </c>
      <c r="U137" s="10">
        <f>EOMONTH(Table_1[[#This Row],[Order Date]],0)</f>
        <v>42035</v>
      </c>
      <c r="V137" s="14">
        <v>42015</v>
      </c>
      <c r="W137" s="1">
        <v>42016</v>
      </c>
      <c r="X137" s="12">
        <v>42016</v>
      </c>
      <c r="Y137" s="10">
        <f>EOMONTH(Table_1[[#This Row],[Ship date]],0)</f>
        <v>42035</v>
      </c>
      <c r="Z137" s="14">
        <v>42016</v>
      </c>
      <c r="AA137" s="4">
        <v>-556.80960000000005</v>
      </c>
      <c r="AB137" s="2">
        <v>11</v>
      </c>
      <c r="AC137" s="4">
        <v>143.63</v>
      </c>
      <c r="AD137" s="2">
        <v>88060</v>
      </c>
      <c r="AE137" s="4">
        <f>'DataCleaning and Transformation'!$E137-'DataCleaning and Transformation'!$D137</f>
        <v>12.97</v>
      </c>
      <c r="AF137" s="15" t="str">
        <f>_xlfn.IFS('DataCleaning and Transformation'!$O137="Central","Chris",'DataCleaning and Transformation'!$O137="East","Erin",'DataCleaning and Transformation'!$O137="South","Sam",'DataCleaning and Transformation'!$O137="West","William")</f>
        <v>Erin</v>
      </c>
      <c r="AG137" s="31">
        <f>Table_1[[#This Row],[Ship date]]-Table_1[[#This Row],[Order Date]]</f>
        <v>1</v>
      </c>
      <c r="AH137" s="22">
        <f>Table_1[[#This Row],[Profit]]/Table_1[[#This Row],[Sales]]</f>
        <v>-3.876694283923972</v>
      </c>
      <c r="AI137" s="23">
        <f>Table_1[[#This Row],[Profit]]+Table_1[[#This Row],[Sales]]</f>
        <v>-413.17960000000005</v>
      </c>
      <c r="AJ137" s="17">
        <f>WEEKNUM(Table_1[[#This Row],[Order Date]],1)</f>
        <v>3</v>
      </c>
      <c r="AK137" s="17" t="str">
        <f>TEXT(Table_1[[#This Row],[Order Date]],"mmm yyyy")</f>
        <v>Jan 2015</v>
      </c>
      <c r="AL137" s="17" t="str">
        <f>Table_1[[#This Row],[Monthly sales]]&amp;"  Week "&amp;TEXT(Table_1[[#This Row],[Weekly sales]],"00")</f>
        <v>Jan 2015  Week 03</v>
      </c>
      <c r="AM137" s="17">
        <f>IF(COUNTIF($A$2:A137, A137)=1, 1, 0)</f>
        <v>1</v>
      </c>
      <c r="AN137" s="3">
        <f>COUNTA(A137) - COUNTIF(Table_1[[#This Row],[Unique Customers]], 1)</f>
        <v>0</v>
      </c>
      <c r="AO137" s="17" t="str">
        <f t="shared" si="2"/>
        <v>Repeated</v>
      </c>
      <c r="AP137" s="17" t="str">
        <f>"Q"&amp;_xlfn.CEILING.MATH(MONTH(Table_1[[#This Row],[Monthly sales]])/3,1)</f>
        <v>Q1</v>
      </c>
    </row>
    <row r="138" spans="1:42" ht="14.4" x14ac:dyDescent="0.3">
      <c r="A138" s="2">
        <v>468</v>
      </c>
      <c r="B138" s="15" t="s">
        <v>409</v>
      </c>
      <c r="C138" s="15" t="s">
        <v>71</v>
      </c>
      <c r="D138" s="6">
        <v>0.06</v>
      </c>
      <c r="E138" s="4">
        <v>14.42</v>
      </c>
      <c r="F138" s="4">
        <v>6.75</v>
      </c>
      <c r="G138" s="15" t="s">
        <v>39</v>
      </c>
      <c r="H138" s="15" t="s">
        <v>28</v>
      </c>
      <c r="I138" s="15" t="s">
        <v>49</v>
      </c>
      <c r="J138" s="15" t="s">
        <v>96</v>
      </c>
      <c r="K138" s="15" t="s">
        <v>145</v>
      </c>
      <c r="L138" s="15" t="s">
        <v>410</v>
      </c>
      <c r="M138" s="6">
        <v>0.52</v>
      </c>
      <c r="N138" s="15" t="s">
        <v>33</v>
      </c>
      <c r="O138" s="15" t="s">
        <v>112</v>
      </c>
      <c r="P138" s="15" t="s">
        <v>404</v>
      </c>
      <c r="Q138" s="15" t="s">
        <v>411</v>
      </c>
      <c r="R138" s="2">
        <v>2341</v>
      </c>
      <c r="S138" s="1">
        <v>42015</v>
      </c>
      <c r="T138" s="12">
        <f>EOMONTH(Table_1[[#This Row],[Order Date]],0)</f>
        <v>42035</v>
      </c>
      <c r="U138" s="10">
        <f>EOMONTH(Table_1[[#This Row],[Order Date]],0)</f>
        <v>42035</v>
      </c>
      <c r="V138" s="14">
        <v>42015</v>
      </c>
      <c r="W138" s="1">
        <v>42016</v>
      </c>
      <c r="X138" s="12">
        <v>42016</v>
      </c>
      <c r="Y138" s="10">
        <f>EOMONTH(Table_1[[#This Row],[Ship date]],0)</f>
        <v>42035</v>
      </c>
      <c r="Z138" s="14">
        <v>42016</v>
      </c>
      <c r="AA138" s="4">
        <v>-27.738800000000001</v>
      </c>
      <c r="AB138" s="2">
        <v>5</v>
      </c>
      <c r="AC138" s="4">
        <v>73.040000000000006</v>
      </c>
      <c r="AD138" s="2">
        <v>88060</v>
      </c>
      <c r="AE138" s="4">
        <f>'DataCleaning and Transformation'!$E138-'DataCleaning and Transformation'!$D138</f>
        <v>14.36</v>
      </c>
      <c r="AF138" s="15" t="str">
        <f>_xlfn.IFS('DataCleaning and Transformation'!$O138="Central","Chris",'DataCleaning and Transformation'!$O138="East","Erin",'DataCleaning and Transformation'!$O138="South","Sam",'DataCleaning and Transformation'!$O138="West","William")</f>
        <v>Erin</v>
      </c>
      <c r="AG138" s="31">
        <f>Table_1[[#This Row],[Ship date]]-Table_1[[#This Row],[Order Date]]</f>
        <v>1</v>
      </c>
      <c r="AH138" s="22">
        <f>Table_1[[#This Row],[Profit]]/Table_1[[#This Row],[Sales]]</f>
        <v>-0.37977546549835706</v>
      </c>
      <c r="AI138" s="23">
        <f>Table_1[[#This Row],[Profit]]+Table_1[[#This Row],[Sales]]</f>
        <v>45.301200000000009</v>
      </c>
      <c r="AJ138" s="17">
        <f>WEEKNUM(Table_1[[#This Row],[Order Date]],1)</f>
        <v>3</v>
      </c>
      <c r="AK138" s="17" t="str">
        <f>TEXT(Table_1[[#This Row],[Order Date]],"mmm yyyy")</f>
        <v>Jan 2015</v>
      </c>
      <c r="AL138" s="17" t="str">
        <f>Table_1[[#This Row],[Monthly sales]]&amp;"  Week "&amp;TEXT(Table_1[[#This Row],[Weekly sales]],"00")</f>
        <v>Jan 2015  Week 03</v>
      </c>
      <c r="AM138" s="17">
        <f>IF(COUNTIF($A$2:A138, A138)=1, 1, 0)</f>
        <v>1</v>
      </c>
      <c r="AN138" s="3">
        <f>COUNTA(A138) - COUNTIF(Table_1[[#This Row],[Unique Customers]], 1)</f>
        <v>0</v>
      </c>
      <c r="AO138" s="17" t="str">
        <f t="shared" si="2"/>
        <v>Repeated</v>
      </c>
      <c r="AP138" s="17" t="str">
        <f>"Q"&amp;_xlfn.CEILING.MATH(MONTH(Table_1[[#This Row],[Monthly sales]])/3,1)</f>
        <v>Q1</v>
      </c>
    </row>
    <row r="139" spans="1:42" ht="14.4" x14ac:dyDescent="0.3">
      <c r="A139" s="2">
        <v>469</v>
      </c>
      <c r="B139" s="15" t="s">
        <v>412</v>
      </c>
      <c r="C139" s="15" t="s">
        <v>71</v>
      </c>
      <c r="D139" s="6">
        <v>0.05</v>
      </c>
      <c r="E139" s="4">
        <v>4.1399999999999997</v>
      </c>
      <c r="F139" s="4">
        <v>6.6</v>
      </c>
      <c r="G139" s="15" t="s">
        <v>88</v>
      </c>
      <c r="H139" s="15" t="s">
        <v>28</v>
      </c>
      <c r="I139" s="15" t="s">
        <v>29</v>
      </c>
      <c r="J139" s="15" t="s">
        <v>127</v>
      </c>
      <c r="K139" s="15" t="s">
        <v>74</v>
      </c>
      <c r="L139" s="15" t="s">
        <v>413</v>
      </c>
      <c r="M139" s="6">
        <v>0.49</v>
      </c>
      <c r="N139" s="15" t="s">
        <v>33</v>
      </c>
      <c r="O139" s="15" t="s">
        <v>112</v>
      </c>
      <c r="P139" s="15" t="s">
        <v>398</v>
      </c>
      <c r="Q139" s="15" t="s">
        <v>414</v>
      </c>
      <c r="R139" s="2">
        <v>7506</v>
      </c>
      <c r="S139" s="1">
        <v>42015</v>
      </c>
      <c r="T139" s="12">
        <f>EOMONTH(Table_1[[#This Row],[Order Date]],0)</f>
        <v>42035</v>
      </c>
      <c r="U139" s="10">
        <f>EOMONTH(Table_1[[#This Row],[Order Date]],0)</f>
        <v>42035</v>
      </c>
      <c r="V139" s="14">
        <v>42015</v>
      </c>
      <c r="W139" s="1">
        <v>42017</v>
      </c>
      <c r="X139" s="12">
        <v>42017</v>
      </c>
      <c r="Y139" s="10">
        <f>EOMONTH(Table_1[[#This Row],[Ship date]],0)</f>
        <v>42035</v>
      </c>
      <c r="Z139" s="14">
        <v>42017</v>
      </c>
      <c r="AA139" s="4">
        <v>-128.68719999999999</v>
      </c>
      <c r="AB139" s="2">
        <v>7</v>
      </c>
      <c r="AC139" s="4">
        <v>33.35</v>
      </c>
      <c r="AD139" s="2">
        <v>88060</v>
      </c>
      <c r="AE139" s="4">
        <f>'DataCleaning and Transformation'!$E139-'DataCleaning and Transformation'!$D139</f>
        <v>4.09</v>
      </c>
      <c r="AF139" s="15" t="str">
        <f>_xlfn.IFS('DataCleaning and Transformation'!$O139="Central","Chris",'DataCleaning and Transformation'!$O139="East","Erin",'DataCleaning and Transformation'!$O139="South","Sam",'DataCleaning and Transformation'!$O139="West","William")</f>
        <v>Erin</v>
      </c>
      <c r="AG139" s="31">
        <f>Table_1[[#This Row],[Ship date]]-Table_1[[#This Row],[Order Date]]</f>
        <v>2</v>
      </c>
      <c r="AH139" s="22">
        <f>Table_1[[#This Row],[Profit]]/Table_1[[#This Row],[Sales]]</f>
        <v>-3.8586866566716638</v>
      </c>
      <c r="AI139" s="23">
        <f>Table_1[[#This Row],[Profit]]+Table_1[[#This Row],[Sales]]</f>
        <v>-95.337199999999996</v>
      </c>
      <c r="AJ139" s="17">
        <f>WEEKNUM(Table_1[[#This Row],[Order Date]],1)</f>
        <v>3</v>
      </c>
      <c r="AK139" s="17" t="str">
        <f>TEXT(Table_1[[#This Row],[Order Date]],"mmm yyyy")</f>
        <v>Jan 2015</v>
      </c>
      <c r="AL139" s="17" t="str">
        <f>Table_1[[#This Row],[Monthly sales]]&amp;"  Week "&amp;TEXT(Table_1[[#This Row],[Weekly sales]],"00")</f>
        <v>Jan 2015  Week 03</v>
      </c>
      <c r="AM139" s="17">
        <f>IF(COUNTIF($A$2:A139, A139)=1, 1, 0)</f>
        <v>1</v>
      </c>
      <c r="AN139" s="3">
        <f>COUNTA(A139) - COUNTIF(Table_1[[#This Row],[Unique Customers]], 1)</f>
        <v>0</v>
      </c>
      <c r="AO139" s="17" t="str">
        <f t="shared" si="2"/>
        <v>Repeated</v>
      </c>
      <c r="AP139" s="17" t="str">
        <f>"Q"&amp;_xlfn.CEILING.MATH(MONTH(Table_1[[#This Row],[Monthly sales]])/3,1)</f>
        <v>Q1</v>
      </c>
    </row>
    <row r="140" spans="1:42" ht="14.4" x14ac:dyDescent="0.3">
      <c r="A140" s="2">
        <v>470</v>
      </c>
      <c r="B140" s="15" t="s">
        <v>415</v>
      </c>
      <c r="C140" s="15" t="s">
        <v>71</v>
      </c>
      <c r="D140" s="6">
        <v>0.03</v>
      </c>
      <c r="E140" s="4">
        <v>11.34</v>
      </c>
      <c r="F140" s="4">
        <v>5.01</v>
      </c>
      <c r="G140" s="15" t="s">
        <v>39</v>
      </c>
      <c r="H140" s="15" t="s">
        <v>28</v>
      </c>
      <c r="I140" s="15" t="s">
        <v>49</v>
      </c>
      <c r="J140" s="15" t="s">
        <v>89</v>
      </c>
      <c r="K140" s="15" t="s">
        <v>74</v>
      </c>
      <c r="L140" s="15" t="s">
        <v>416</v>
      </c>
      <c r="M140" s="6">
        <v>0.36</v>
      </c>
      <c r="N140" s="15" t="s">
        <v>33</v>
      </c>
      <c r="O140" s="15" t="s">
        <v>112</v>
      </c>
      <c r="P140" s="15" t="s">
        <v>398</v>
      </c>
      <c r="Q140" s="15" t="s">
        <v>417</v>
      </c>
      <c r="R140" s="2">
        <v>8601</v>
      </c>
      <c r="S140" s="1">
        <v>42015</v>
      </c>
      <c r="T140" s="12">
        <f>EOMONTH(Table_1[[#This Row],[Order Date]],0)</f>
        <v>42035</v>
      </c>
      <c r="U140" s="10">
        <f>EOMONTH(Table_1[[#This Row],[Order Date]],0)</f>
        <v>42035</v>
      </c>
      <c r="V140" s="14">
        <v>42015</v>
      </c>
      <c r="W140" s="1">
        <v>42015</v>
      </c>
      <c r="X140" s="12">
        <v>42015</v>
      </c>
      <c r="Y140" s="10">
        <f>EOMONTH(Table_1[[#This Row],[Ship date]],0)</f>
        <v>42035</v>
      </c>
      <c r="Z140" s="14">
        <v>42015</v>
      </c>
      <c r="AA140" s="4">
        <v>23.2028</v>
      </c>
      <c r="AB140" s="2">
        <v>5</v>
      </c>
      <c r="AC140" s="4">
        <v>60.24</v>
      </c>
      <c r="AD140" s="2">
        <v>88060</v>
      </c>
      <c r="AE140" s="4">
        <f>'DataCleaning and Transformation'!$E140-'DataCleaning and Transformation'!$D140</f>
        <v>11.31</v>
      </c>
      <c r="AF140" s="15" t="str">
        <f>_xlfn.IFS('DataCleaning and Transformation'!$O140="Central","Chris",'DataCleaning and Transformation'!$O140="East","Erin",'DataCleaning and Transformation'!$O140="South","Sam",'DataCleaning and Transformation'!$O140="West","William")</f>
        <v>Erin</v>
      </c>
      <c r="AG140" s="31">
        <f>Table_1[[#This Row],[Ship date]]-Table_1[[#This Row],[Order Date]]</f>
        <v>0</v>
      </c>
      <c r="AH140" s="22">
        <f>Table_1[[#This Row],[Profit]]/Table_1[[#This Row],[Sales]]</f>
        <v>0.38517264276228419</v>
      </c>
      <c r="AI140" s="23">
        <f>Table_1[[#This Row],[Profit]]+Table_1[[#This Row],[Sales]]</f>
        <v>83.442800000000005</v>
      </c>
      <c r="AJ140" s="17">
        <f>WEEKNUM(Table_1[[#This Row],[Order Date]],1)</f>
        <v>3</v>
      </c>
      <c r="AK140" s="17" t="str">
        <f>TEXT(Table_1[[#This Row],[Order Date]],"mmm yyyy")</f>
        <v>Jan 2015</v>
      </c>
      <c r="AL140" s="17" t="str">
        <f>Table_1[[#This Row],[Monthly sales]]&amp;"  Week "&amp;TEXT(Table_1[[#This Row],[Weekly sales]],"00")</f>
        <v>Jan 2015  Week 03</v>
      </c>
      <c r="AM140" s="17">
        <f>IF(COUNTIF($A$2:A140, A140)=1, 1, 0)</f>
        <v>1</v>
      </c>
      <c r="AN140" s="3">
        <f>COUNTA(A140) - COUNTIF(Table_1[[#This Row],[Unique Customers]], 1)</f>
        <v>0</v>
      </c>
      <c r="AO140" s="17" t="str">
        <f t="shared" si="2"/>
        <v>Repeated</v>
      </c>
      <c r="AP140" s="17" t="str">
        <f>"Q"&amp;_xlfn.CEILING.MATH(MONTH(Table_1[[#This Row],[Monthly sales]])/3,1)</f>
        <v>Q1</v>
      </c>
    </row>
    <row r="141" spans="1:42" ht="14.4" x14ac:dyDescent="0.3">
      <c r="A141" s="2">
        <v>2776</v>
      </c>
      <c r="B141" s="15" t="s">
        <v>418</v>
      </c>
      <c r="C141" s="15" t="s">
        <v>26</v>
      </c>
      <c r="D141" s="6">
        <v>0.03</v>
      </c>
      <c r="E141" s="4">
        <v>350.98</v>
      </c>
      <c r="F141" s="4">
        <v>30</v>
      </c>
      <c r="G141" s="15" t="s">
        <v>27</v>
      </c>
      <c r="H141" s="15" t="s">
        <v>40</v>
      </c>
      <c r="I141" s="15" t="s">
        <v>29</v>
      </c>
      <c r="J141" s="15" t="s">
        <v>110</v>
      </c>
      <c r="K141" s="15" t="s">
        <v>58</v>
      </c>
      <c r="L141" s="15" t="s">
        <v>192</v>
      </c>
      <c r="M141" s="6">
        <v>0.61</v>
      </c>
      <c r="N141" s="15" t="s">
        <v>33</v>
      </c>
      <c r="O141" s="15" t="s">
        <v>112</v>
      </c>
      <c r="P141" s="15" t="s">
        <v>419</v>
      </c>
      <c r="Q141" s="15" t="s">
        <v>420</v>
      </c>
      <c r="R141" s="2">
        <v>20877</v>
      </c>
      <c r="S141" s="1">
        <v>42016</v>
      </c>
      <c r="T141" s="12">
        <f>EOMONTH(Table_1[[#This Row],[Order Date]],0)</f>
        <v>42035</v>
      </c>
      <c r="U141" s="10">
        <f>EOMONTH(Table_1[[#This Row],[Order Date]],0)</f>
        <v>42035</v>
      </c>
      <c r="V141" s="14">
        <v>42016</v>
      </c>
      <c r="W141" s="1">
        <v>42019</v>
      </c>
      <c r="X141" s="12">
        <v>42019</v>
      </c>
      <c r="Y141" s="10">
        <f>EOMONTH(Table_1[[#This Row],[Ship date]],0)</f>
        <v>42035</v>
      </c>
      <c r="Z141" s="14">
        <v>42019</v>
      </c>
      <c r="AA141" s="4">
        <v>2692.4421000000002</v>
      </c>
      <c r="AB141" s="2">
        <v>11</v>
      </c>
      <c r="AC141" s="4">
        <v>3902.09</v>
      </c>
      <c r="AD141" s="2">
        <v>91228</v>
      </c>
      <c r="AE141" s="4">
        <f>'DataCleaning and Transformation'!$E141-'DataCleaning and Transformation'!$D141</f>
        <v>350.95000000000005</v>
      </c>
      <c r="AF141" s="15" t="str">
        <f>_xlfn.IFS('DataCleaning and Transformation'!$O141="Central","Chris",'DataCleaning and Transformation'!$O141="East","Erin",'DataCleaning and Transformation'!$O141="South","Sam",'DataCleaning and Transformation'!$O141="West","William")</f>
        <v>Erin</v>
      </c>
      <c r="AG141" s="31">
        <f>Table_1[[#This Row],[Ship date]]-Table_1[[#This Row],[Order Date]]</f>
        <v>3</v>
      </c>
      <c r="AH141" s="22">
        <f>Table_1[[#This Row],[Profit]]/Table_1[[#This Row],[Sales]]</f>
        <v>0.69000000000000006</v>
      </c>
      <c r="AI141" s="23">
        <f>Table_1[[#This Row],[Profit]]+Table_1[[#This Row],[Sales]]</f>
        <v>6594.5321000000004</v>
      </c>
      <c r="AJ141" s="17">
        <f>WEEKNUM(Table_1[[#This Row],[Order Date]],1)</f>
        <v>3</v>
      </c>
      <c r="AK141" s="17" t="str">
        <f>TEXT(Table_1[[#This Row],[Order Date]],"mmm yyyy")</f>
        <v>Jan 2015</v>
      </c>
      <c r="AL141" s="17" t="str">
        <f>Table_1[[#This Row],[Monthly sales]]&amp;"  Week "&amp;TEXT(Table_1[[#This Row],[Weekly sales]],"00")</f>
        <v>Jan 2015  Week 03</v>
      </c>
      <c r="AM141" s="17">
        <f>IF(COUNTIF($A$2:A141, A141)=1, 1, 0)</f>
        <v>1</v>
      </c>
      <c r="AN141" s="3">
        <f>COUNTA(A141) - COUNTIF(Table_1[[#This Row],[Unique Customers]], 1)</f>
        <v>0</v>
      </c>
      <c r="AO141" s="17" t="str">
        <f t="shared" si="2"/>
        <v>Unique</v>
      </c>
      <c r="AP141" s="17" t="str">
        <f>"Q"&amp;_xlfn.CEILING.MATH(MONTH(Table_1[[#This Row],[Monthly sales]])/3,1)</f>
        <v>Q1</v>
      </c>
    </row>
    <row r="142" spans="1:42" ht="14.4" x14ac:dyDescent="0.3">
      <c r="A142" s="2">
        <v>2776</v>
      </c>
      <c r="B142" s="15" t="s">
        <v>418</v>
      </c>
      <c r="C142" s="15" t="s">
        <v>26</v>
      </c>
      <c r="D142" s="6">
        <v>0.04</v>
      </c>
      <c r="E142" s="4">
        <v>1.68</v>
      </c>
      <c r="F142" s="4">
        <v>1</v>
      </c>
      <c r="G142" s="15" t="s">
        <v>39</v>
      </c>
      <c r="H142" s="15" t="s">
        <v>40</v>
      </c>
      <c r="I142" s="15" t="s">
        <v>49</v>
      </c>
      <c r="J142" s="15" t="s">
        <v>50</v>
      </c>
      <c r="K142" s="15" t="s">
        <v>51</v>
      </c>
      <c r="L142" s="15" t="s">
        <v>421</v>
      </c>
      <c r="M142" s="6">
        <v>0.35</v>
      </c>
      <c r="N142" s="15" t="s">
        <v>33</v>
      </c>
      <c r="O142" s="15" t="s">
        <v>112</v>
      </c>
      <c r="P142" s="15" t="s">
        <v>419</v>
      </c>
      <c r="Q142" s="15" t="s">
        <v>420</v>
      </c>
      <c r="R142" s="2">
        <v>20877</v>
      </c>
      <c r="S142" s="1">
        <v>42016</v>
      </c>
      <c r="T142" s="12">
        <f>EOMONTH(Table_1[[#This Row],[Order Date]],0)</f>
        <v>42035</v>
      </c>
      <c r="U142" s="10">
        <f>EOMONTH(Table_1[[#This Row],[Order Date]],0)</f>
        <v>42035</v>
      </c>
      <c r="V142" s="14">
        <v>42016</v>
      </c>
      <c r="W142" s="1">
        <v>42018</v>
      </c>
      <c r="X142" s="12">
        <v>42018</v>
      </c>
      <c r="Y142" s="10">
        <f>EOMONTH(Table_1[[#This Row],[Ship date]],0)</f>
        <v>42035</v>
      </c>
      <c r="Z142" s="14">
        <v>42018</v>
      </c>
      <c r="AA142" s="4">
        <v>2.0672000000000001</v>
      </c>
      <c r="AB142" s="2">
        <v>8</v>
      </c>
      <c r="AC142" s="4">
        <v>14.18</v>
      </c>
      <c r="AD142" s="2">
        <v>91228</v>
      </c>
      <c r="AE142" s="4">
        <f>'DataCleaning and Transformation'!$E142-'DataCleaning and Transformation'!$D142</f>
        <v>1.64</v>
      </c>
      <c r="AF142" s="15" t="str">
        <f>_xlfn.IFS('DataCleaning and Transformation'!$O142="Central","Chris",'DataCleaning and Transformation'!$O142="East","Erin",'DataCleaning and Transformation'!$O142="South","Sam",'DataCleaning and Transformation'!$O142="West","William")</f>
        <v>Erin</v>
      </c>
      <c r="AG142" s="31">
        <f>Table_1[[#This Row],[Ship date]]-Table_1[[#This Row],[Order Date]]</f>
        <v>2</v>
      </c>
      <c r="AH142" s="22">
        <f>Table_1[[#This Row],[Profit]]/Table_1[[#This Row],[Sales]]</f>
        <v>0.14578279266572639</v>
      </c>
      <c r="AI142" s="23">
        <f>Table_1[[#This Row],[Profit]]+Table_1[[#This Row],[Sales]]</f>
        <v>16.247199999999999</v>
      </c>
      <c r="AJ142" s="17">
        <f>WEEKNUM(Table_1[[#This Row],[Order Date]],1)</f>
        <v>3</v>
      </c>
      <c r="AK142" s="17" t="str">
        <f>TEXT(Table_1[[#This Row],[Order Date]],"mmm yyyy")</f>
        <v>Jan 2015</v>
      </c>
      <c r="AL142" s="17" t="str">
        <f>Table_1[[#This Row],[Monthly sales]]&amp;"  Week "&amp;TEXT(Table_1[[#This Row],[Weekly sales]],"00")</f>
        <v>Jan 2015  Week 03</v>
      </c>
      <c r="AM142" s="17">
        <f>IF(COUNTIF($A$2:A142, A142)=1, 1, 0)</f>
        <v>0</v>
      </c>
      <c r="AN142" s="3">
        <f>COUNTA(A142) - COUNTIF(Table_1[[#This Row],[Unique Customers]], 1)</f>
        <v>1</v>
      </c>
      <c r="AO142" s="17" t="str">
        <f t="shared" si="2"/>
        <v>Repeated</v>
      </c>
      <c r="AP142" s="17" t="str">
        <f>"Q"&amp;_xlfn.CEILING.MATH(MONTH(Table_1[[#This Row],[Monthly sales]])/3,1)</f>
        <v>Q1</v>
      </c>
    </row>
    <row r="143" spans="1:42" ht="14.4" x14ac:dyDescent="0.3">
      <c r="A143" s="2">
        <v>120</v>
      </c>
      <c r="B143" s="15" t="s">
        <v>422</v>
      </c>
      <c r="C143" s="15" t="s">
        <v>38</v>
      </c>
      <c r="D143" s="6">
        <v>0.05</v>
      </c>
      <c r="E143" s="4">
        <v>6.3</v>
      </c>
      <c r="F143" s="4">
        <v>0.5</v>
      </c>
      <c r="G143" s="15" t="s">
        <v>39</v>
      </c>
      <c r="H143" s="15" t="s">
        <v>95</v>
      </c>
      <c r="I143" s="15" t="s">
        <v>49</v>
      </c>
      <c r="J143" s="15" t="s">
        <v>153</v>
      </c>
      <c r="K143" s="15" t="s">
        <v>74</v>
      </c>
      <c r="L143" s="15" t="s">
        <v>423</v>
      </c>
      <c r="M143" s="6">
        <v>0.39</v>
      </c>
      <c r="N143" s="15" t="s">
        <v>33</v>
      </c>
      <c r="O143" s="15" t="s">
        <v>60</v>
      </c>
      <c r="P143" s="15" t="s">
        <v>147</v>
      </c>
      <c r="Q143" s="15" t="s">
        <v>182</v>
      </c>
      <c r="R143" s="2">
        <v>84041</v>
      </c>
      <c r="S143" s="1">
        <v>42016</v>
      </c>
      <c r="T143" s="12">
        <f>EOMONTH(Table_1[[#This Row],[Order Date]],0)</f>
        <v>42035</v>
      </c>
      <c r="U143" s="10">
        <f>EOMONTH(Table_1[[#This Row],[Order Date]],0)</f>
        <v>42035</v>
      </c>
      <c r="V143" s="14">
        <v>42016</v>
      </c>
      <c r="W143" s="1">
        <v>42017</v>
      </c>
      <c r="X143" s="12">
        <v>42017</v>
      </c>
      <c r="Y143" s="10">
        <f>EOMONTH(Table_1[[#This Row],[Ship date]],0)</f>
        <v>42035</v>
      </c>
      <c r="Z143" s="14">
        <v>42017</v>
      </c>
      <c r="AA143" s="4">
        <v>41.296500000000002</v>
      </c>
      <c r="AB143" s="2">
        <v>10</v>
      </c>
      <c r="AC143" s="4">
        <v>59.85</v>
      </c>
      <c r="AD143" s="2">
        <v>86520</v>
      </c>
      <c r="AE143" s="4">
        <f>'DataCleaning and Transformation'!$E143-'DataCleaning and Transformation'!$D143</f>
        <v>6.25</v>
      </c>
      <c r="AF143" s="15" t="str">
        <f>_xlfn.IFS('DataCleaning and Transformation'!$O143="Central","Chris",'DataCleaning and Transformation'!$O143="East","Erin",'DataCleaning and Transformation'!$O143="South","Sam",'DataCleaning and Transformation'!$O143="West","William")</f>
        <v>William</v>
      </c>
      <c r="AG143" s="31">
        <f>Table_1[[#This Row],[Ship date]]-Table_1[[#This Row],[Order Date]]</f>
        <v>1</v>
      </c>
      <c r="AH143" s="22">
        <f>Table_1[[#This Row],[Profit]]/Table_1[[#This Row],[Sales]]</f>
        <v>0.69000000000000006</v>
      </c>
      <c r="AI143" s="23">
        <f>Table_1[[#This Row],[Profit]]+Table_1[[#This Row],[Sales]]</f>
        <v>101.1465</v>
      </c>
      <c r="AJ143" s="17">
        <f>WEEKNUM(Table_1[[#This Row],[Order Date]],1)</f>
        <v>3</v>
      </c>
      <c r="AK143" s="17" t="str">
        <f>TEXT(Table_1[[#This Row],[Order Date]],"mmm yyyy")</f>
        <v>Jan 2015</v>
      </c>
      <c r="AL143" s="17" t="str">
        <f>Table_1[[#This Row],[Monthly sales]]&amp;"  Week "&amp;TEXT(Table_1[[#This Row],[Weekly sales]],"00")</f>
        <v>Jan 2015  Week 03</v>
      </c>
      <c r="AM143" s="17">
        <f>IF(COUNTIF($A$2:A143, A143)=1, 1, 0)</f>
        <v>1</v>
      </c>
      <c r="AN143" s="3">
        <f>COUNTA(A143) - COUNTIF(Table_1[[#This Row],[Unique Customers]], 1)</f>
        <v>0</v>
      </c>
      <c r="AO143" s="17" t="str">
        <f t="shared" si="2"/>
        <v>Unique</v>
      </c>
      <c r="AP143" s="17" t="str">
        <f>"Q"&amp;_xlfn.CEILING.MATH(MONTH(Table_1[[#This Row],[Monthly sales]])/3,1)</f>
        <v>Q1</v>
      </c>
    </row>
    <row r="144" spans="1:42" ht="14.4" x14ac:dyDescent="0.3">
      <c r="A144" s="2">
        <v>120</v>
      </c>
      <c r="B144" s="15" t="s">
        <v>422</v>
      </c>
      <c r="C144" s="15" t="s">
        <v>38</v>
      </c>
      <c r="D144" s="6">
        <v>0.09</v>
      </c>
      <c r="E144" s="4">
        <v>205.99</v>
      </c>
      <c r="F144" s="4">
        <v>3</v>
      </c>
      <c r="G144" s="15" t="s">
        <v>88</v>
      </c>
      <c r="H144" s="15" t="s">
        <v>95</v>
      </c>
      <c r="I144" s="15" t="s">
        <v>41</v>
      </c>
      <c r="J144" s="15" t="s">
        <v>136</v>
      </c>
      <c r="K144" s="15" t="s">
        <v>74</v>
      </c>
      <c r="L144" s="15" t="s">
        <v>424</v>
      </c>
      <c r="M144" s="6">
        <v>0.57999999999999996</v>
      </c>
      <c r="N144" s="15" t="s">
        <v>33</v>
      </c>
      <c r="O144" s="15" t="s">
        <v>60</v>
      </c>
      <c r="P144" s="15" t="s">
        <v>147</v>
      </c>
      <c r="Q144" s="15" t="s">
        <v>182</v>
      </c>
      <c r="R144" s="2">
        <v>84041</v>
      </c>
      <c r="S144" s="1">
        <v>42016</v>
      </c>
      <c r="T144" s="12">
        <f>EOMONTH(Table_1[[#This Row],[Order Date]],0)</f>
        <v>42035</v>
      </c>
      <c r="U144" s="10">
        <f>EOMONTH(Table_1[[#This Row],[Order Date]],0)</f>
        <v>42035</v>
      </c>
      <c r="V144" s="14">
        <v>42016</v>
      </c>
      <c r="W144" s="1">
        <v>42018</v>
      </c>
      <c r="X144" s="12">
        <v>42018</v>
      </c>
      <c r="Y144" s="10">
        <f>EOMONTH(Table_1[[#This Row],[Ship date]],0)</f>
        <v>42035</v>
      </c>
      <c r="Z144" s="14">
        <v>42018</v>
      </c>
      <c r="AA144" s="4">
        <v>1179.0237</v>
      </c>
      <c r="AB144" s="2">
        <v>10</v>
      </c>
      <c r="AC144" s="4">
        <v>1708.73</v>
      </c>
      <c r="AD144" s="2">
        <v>86520</v>
      </c>
      <c r="AE144" s="4">
        <f>'DataCleaning and Transformation'!$E144-'DataCleaning and Transformation'!$D144</f>
        <v>205.9</v>
      </c>
      <c r="AF144" s="15" t="str">
        <f>_xlfn.IFS('DataCleaning and Transformation'!$O144="Central","Chris",'DataCleaning and Transformation'!$O144="East","Erin",'DataCleaning and Transformation'!$O144="South","Sam",'DataCleaning and Transformation'!$O144="West","William")</f>
        <v>William</v>
      </c>
      <c r="AG144" s="31">
        <f>Table_1[[#This Row],[Ship date]]-Table_1[[#This Row],[Order Date]]</f>
        <v>2</v>
      </c>
      <c r="AH144" s="22">
        <f>Table_1[[#This Row],[Profit]]/Table_1[[#This Row],[Sales]]</f>
        <v>0.69</v>
      </c>
      <c r="AI144" s="23">
        <f>Table_1[[#This Row],[Profit]]+Table_1[[#This Row],[Sales]]</f>
        <v>2887.7537000000002</v>
      </c>
      <c r="AJ144" s="17">
        <f>WEEKNUM(Table_1[[#This Row],[Order Date]],1)</f>
        <v>3</v>
      </c>
      <c r="AK144" s="17" t="str">
        <f>TEXT(Table_1[[#This Row],[Order Date]],"mmm yyyy")</f>
        <v>Jan 2015</v>
      </c>
      <c r="AL144" s="17" t="str">
        <f>Table_1[[#This Row],[Monthly sales]]&amp;"  Week "&amp;TEXT(Table_1[[#This Row],[Weekly sales]],"00")</f>
        <v>Jan 2015  Week 03</v>
      </c>
      <c r="AM144" s="17">
        <f>IF(COUNTIF($A$2:A144, A144)=1, 1, 0)</f>
        <v>0</v>
      </c>
      <c r="AN144" s="3">
        <f>COUNTA(A144) - COUNTIF(Table_1[[#This Row],[Unique Customers]], 1)</f>
        <v>1</v>
      </c>
      <c r="AO144" s="17" t="str">
        <f t="shared" si="2"/>
        <v>Repeated</v>
      </c>
      <c r="AP144" s="17" t="str">
        <f>"Q"&amp;_xlfn.CEILING.MATH(MONTH(Table_1[[#This Row],[Monthly sales]])/3,1)</f>
        <v>Q1</v>
      </c>
    </row>
    <row r="145" spans="1:42" ht="14.4" x14ac:dyDescent="0.3">
      <c r="A145" s="2">
        <v>898</v>
      </c>
      <c r="B145" s="15" t="s">
        <v>425</v>
      </c>
      <c r="C145" s="15" t="s">
        <v>38</v>
      </c>
      <c r="D145" s="6">
        <v>0.04</v>
      </c>
      <c r="E145" s="4">
        <v>90.97</v>
      </c>
      <c r="F145" s="4">
        <v>28</v>
      </c>
      <c r="G145" s="15" t="s">
        <v>27</v>
      </c>
      <c r="H145" s="15" t="s">
        <v>28</v>
      </c>
      <c r="I145" s="15" t="s">
        <v>41</v>
      </c>
      <c r="J145" s="15" t="s">
        <v>57</v>
      </c>
      <c r="K145" s="15" t="s">
        <v>58</v>
      </c>
      <c r="L145" s="15" t="s">
        <v>426</v>
      </c>
      <c r="M145" s="6">
        <v>0.38</v>
      </c>
      <c r="N145" s="15" t="s">
        <v>33</v>
      </c>
      <c r="O145" s="15" t="s">
        <v>112</v>
      </c>
      <c r="P145" s="15" t="s">
        <v>113</v>
      </c>
      <c r="Q145" s="15" t="s">
        <v>114</v>
      </c>
      <c r="R145" s="2">
        <v>10039</v>
      </c>
      <c r="S145" s="1">
        <v>42016</v>
      </c>
      <c r="T145" s="12">
        <f>EOMONTH(Table_1[[#This Row],[Order Date]],0)</f>
        <v>42035</v>
      </c>
      <c r="U145" s="10">
        <f>EOMONTH(Table_1[[#This Row],[Order Date]],0)</f>
        <v>42035</v>
      </c>
      <c r="V145" s="14">
        <v>42016</v>
      </c>
      <c r="W145" s="1">
        <v>42017</v>
      </c>
      <c r="X145" s="12">
        <v>42017</v>
      </c>
      <c r="Y145" s="10">
        <f>EOMONTH(Table_1[[#This Row],[Ship date]],0)</f>
        <v>42035</v>
      </c>
      <c r="Z145" s="14">
        <v>42017</v>
      </c>
      <c r="AA145" s="4">
        <v>-173.09520000000001</v>
      </c>
      <c r="AB145" s="2">
        <v>6</v>
      </c>
      <c r="AC145" s="4">
        <v>573.30999999999995</v>
      </c>
      <c r="AD145" s="2">
        <v>33635</v>
      </c>
      <c r="AE145" s="4">
        <f>'DataCleaning and Transformation'!$E145-'DataCleaning and Transformation'!$D145</f>
        <v>90.929999999999993</v>
      </c>
      <c r="AF145" s="15" t="str">
        <f>_xlfn.IFS('DataCleaning and Transformation'!$O145="Central","Chris",'DataCleaning and Transformation'!$O145="East","Erin",'DataCleaning and Transformation'!$O145="South","Sam",'DataCleaning and Transformation'!$O145="West","William")</f>
        <v>Erin</v>
      </c>
      <c r="AG145" s="31">
        <f>Table_1[[#This Row],[Ship date]]-Table_1[[#This Row],[Order Date]]</f>
        <v>1</v>
      </c>
      <c r="AH145" s="22">
        <f>Table_1[[#This Row],[Profit]]/Table_1[[#This Row],[Sales]]</f>
        <v>-0.30192252010256238</v>
      </c>
      <c r="AI145" s="23">
        <f>Table_1[[#This Row],[Profit]]+Table_1[[#This Row],[Sales]]</f>
        <v>400.21479999999997</v>
      </c>
      <c r="AJ145" s="17">
        <f>WEEKNUM(Table_1[[#This Row],[Order Date]],1)</f>
        <v>3</v>
      </c>
      <c r="AK145" s="17" t="str">
        <f>TEXT(Table_1[[#This Row],[Order Date]],"mmm yyyy")</f>
        <v>Jan 2015</v>
      </c>
      <c r="AL145" s="17" t="str">
        <f>Table_1[[#This Row],[Monthly sales]]&amp;"  Week "&amp;TEXT(Table_1[[#This Row],[Weekly sales]],"00")</f>
        <v>Jan 2015  Week 03</v>
      </c>
      <c r="AM145" s="17">
        <f>IF(COUNTIF($A$2:A145, A145)=1, 1, 0)</f>
        <v>1</v>
      </c>
      <c r="AN145" s="3">
        <f>COUNTA(A145) - COUNTIF(Table_1[[#This Row],[Unique Customers]], 1)</f>
        <v>0</v>
      </c>
      <c r="AO145" s="17" t="str">
        <f t="shared" si="2"/>
        <v>Unique</v>
      </c>
      <c r="AP145" s="17" t="str">
        <f>"Q"&amp;_xlfn.CEILING.MATH(MONTH(Table_1[[#This Row],[Monthly sales]])/3,1)</f>
        <v>Q1</v>
      </c>
    </row>
    <row r="146" spans="1:42" ht="14.4" x14ac:dyDescent="0.3">
      <c r="A146" s="2">
        <v>898</v>
      </c>
      <c r="B146" s="15" t="s">
        <v>425</v>
      </c>
      <c r="C146" s="15" t="s">
        <v>38</v>
      </c>
      <c r="D146" s="6">
        <v>7.0000000000000007E-2</v>
      </c>
      <c r="E146" s="4">
        <v>20.34</v>
      </c>
      <c r="F146" s="4">
        <v>35</v>
      </c>
      <c r="G146" s="15" t="s">
        <v>39</v>
      </c>
      <c r="H146" s="15" t="s">
        <v>28</v>
      </c>
      <c r="I146" s="15" t="s">
        <v>49</v>
      </c>
      <c r="J146" s="15" t="s">
        <v>79</v>
      </c>
      <c r="K146" s="15" t="s">
        <v>65</v>
      </c>
      <c r="L146" s="15" t="s">
        <v>261</v>
      </c>
      <c r="M146" s="6">
        <v>0.84</v>
      </c>
      <c r="N146" s="15" t="s">
        <v>33</v>
      </c>
      <c r="O146" s="15" t="s">
        <v>112</v>
      </c>
      <c r="P146" s="15" t="s">
        <v>113</v>
      </c>
      <c r="Q146" s="15" t="s">
        <v>114</v>
      </c>
      <c r="R146" s="2">
        <v>10039</v>
      </c>
      <c r="S146" s="1">
        <v>42016</v>
      </c>
      <c r="T146" s="12">
        <f>EOMONTH(Table_1[[#This Row],[Order Date]],0)</f>
        <v>42035</v>
      </c>
      <c r="U146" s="10">
        <f>EOMONTH(Table_1[[#This Row],[Order Date]],0)</f>
        <v>42035</v>
      </c>
      <c r="V146" s="14">
        <v>42016</v>
      </c>
      <c r="W146" s="1">
        <v>42017</v>
      </c>
      <c r="X146" s="12">
        <v>42017</v>
      </c>
      <c r="Y146" s="10">
        <f>EOMONTH(Table_1[[#This Row],[Ship date]],0)</f>
        <v>42035</v>
      </c>
      <c r="Z146" s="14">
        <v>42017</v>
      </c>
      <c r="AA146" s="4">
        <v>-96.16</v>
      </c>
      <c r="AB146" s="2">
        <v>5</v>
      </c>
      <c r="AC146" s="4">
        <v>140.22999999999999</v>
      </c>
      <c r="AD146" s="2">
        <v>33635</v>
      </c>
      <c r="AE146" s="4">
        <f>'DataCleaning and Transformation'!$E146-'DataCleaning and Transformation'!$D146</f>
        <v>20.27</v>
      </c>
      <c r="AF146" s="15" t="str">
        <f>_xlfn.IFS('DataCleaning and Transformation'!$O146="Central","Chris",'DataCleaning and Transformation'!$O146="East","Erin",'DataCleaning and Transformation'!$O146="South","Sam",'DataCleaning and Transformation'!$O146="West","William")</f>
        <v>Erin</v>
      </c>
      <c r="AG146" s="31">
        <f>Table_1[[#This Row],[Ship date]]-Table_1[[#This Row],[Order Date]]</f>
        <v>1</v>
      </c>
      <c r="AH146" s="22">
        <f>Table_1[[#This Row],[Profit]]/Table_1[[#This Row],[Sales]]</f>
        <v>-0.68573058546673327</v>
      </c>
      <c r="AI146" s="23">
        <f>Table_1[[#This Row],[Profit]]+Table_1[[#This Row],[Sales]]</f>
        <v>44.069999999999993</v>
      </c>
      <c r="AJ146" s="17">
        <f>WEEKNUM(Table_1[[#This Row],[Order Date]],1)</f>
        <v>3</v>
      </c>
      <c r="AK146" s="17" t="str">
        <f>TEXT(Table_1[[#This Row],[Order Date]],"mmm yyyy")</f>
        <v>Jan 2015</v>
      </c>
      <c r="AL146" s="17" t="str">
        <f>Table_1[[#This Row],[Monthly sales]]&amp;"  Week "&amp;TEXT(Table_1[[#This Row],[Weekly sales]],"00")</f>
        <v>Jan 2015  Week 03</v>
      </c>
      <c r="AM146" s="17">
        <f>IF(COUNTIF($A$2:A146, A146)=1, 1, 0)</f>
        <v>0</v>
      </c>
      <c r="AN146" s="3">
        <f>COUNTA(A146) - COUNTIF(Table_1[[#This Row],[Unique Customers]], 1)</f>
        <v>1</v>
      </c>
      <c r="AO146" s="17" t="str">
        <f t="shared" si="2"/>
        <v>Repeated</v>
      </c>
      <c r="AP146" s="17" t="str">
        <f>"Q"&amp;_xlfn.CEILING.MATH(MONTH(Table_1[[#This Row],[Monthly sales]])/3,1)</f>
        <v>Q1</v>
      </c>
    </row>
    <row r="147" spans="1:42" ht="14.4" x14ac:dyDescent="0.3">
      <c r="A147" s="2">
        <v>899</v>
      </c>
      <c r="B147" s="15" t="s">
        <v>427</v>
      </c>
      <c r="C147" s="15" t="s">
        <v>38</v>
      </c>
      <c r="D147" s="6">
        <v>0.04</v>
      </c>
      <c r="E147" s="4">
        <v>90.97</v>
      </c>
      <c r="F147" s="4">
        <v>28</v>
      </c>
      <c r="G147" s="15" t="s">
        <v>27</v>
      </c>
      <c r="H147" s="15" t="s">
        <v>28</v>
      </c>
      <c r="I147" s="15" t="s">
        <v>41</v>
      </c>
      <c r="J147" s="15" t="s">
        <v>57</v>
      </c>
      <c r="K147" s="15" t="s">
        <v>58</v>
      </c>
      <c r="L147" s="15" t="s">
        <v>426</v>
      </c>
      <c r="M147" s="6">
        <v>0.38</v>
      </c>
      <c r="N147" s="15" t="s">
        <v>33</v>
      </c>
      <c r="O147" s="15" t="s">
        <v>112</v>
      </c>
      <c r="P147" s="15" t="s">
        <v>321</v>
      </c>
      <c r="Q147" s="15" t="s">
        <v>428</v>
      </c>
      <c r="R147" s="2">
        <v>16602</v>
      </c>
      <c r="S147" s="1">
        <v>42016</v>
      </c>
      <c r="T147" s="12">
        <f>EOMONTH(Table_1[[#This Row],[Order Date]],0)</f>
        <v>42035</v>
      </c>
      <c r="U147" s="10">
        <f>EOMONTH(Table_1[[#This Row],[Order Date]],0)</f>
        <v>42035</v>
      </c>
      <c r="V147" s="14">
        <v>42016</v>
      </c>
      <c r="W147" s="1">
        <v>42017</v>
      </c>
      <c r="X147" s="12">
        <v>42017</v>
      </c>
      <c r="Y147" s="10">
        <f>EOMONTH(Table_1[[#This Row],[Ship date]],0)</f>
        <v>42035</v>
      </c>
      <c r="Z147" s="14">
        <v>42017</v>
      </c>
      <c r="AA147" s="4">
        <v>-173.09520000000001</v>
      </c>
      <c r="AB147" s="2">
        <v>2</v>
      </c>
      <c r="AC147" s="4">
        <v>191.1</v>
      </c>
      <c r="AD147" s="2">
        <v>86263</v>
      </c>
      <c r="AE147" s="4">
        <f>'DataCleaning and Transformation'!$E147-'DataCleaning and Transformation'!$D147</f>
        <v>90.929999999999993</v>
      </c>
      <c r="AF147" s="15" t="str">
        <f>_xlfn.IFS('DataCleaning and Transformation'!$O147="Central","Chris",'DataCleaning and Transformation'!$O147="East","Erin",'DataCleaning and Transformation'!$O147="South","Sam",'DataCleaning and Transformation'!$O147="West","William")</f>
        <v>Erin</v>
      </c>
      <c r="AG147" s="31">
        <f>Table_1[[#This Row],[Ship date]]-Table_1[[#This Row],[Order Date]]</f>
        <v>1</v>
      </c>
      <c r="AH147" s="22">
        <f>Table_1[[#This Row],[Profit]]/Table_1[[#This Row],[Sales]]</f>
        <v>-0.90578335949764521</v>
      </c>
      <c r="AI147" s="23">
        <f>Table_1[[#This Row],[Profit]]+Table_1[[#This Row],[Sales]]</f>
        <v>18.004799999999989</v>
      </c>
      <c r="AJ147" s="17">
        <f>WEEKNUM(Table_1[[#This Row],[Order Date]],1)</f>
        <v>3</v>
      </c>
      <c r="AK147" s="17" t="str">
        <f>TEXT(Table_1[[#This Row],[Order Date]],"mmm yyyy")</f>
        <v>Jan 2015</v>
      </c>
      <c r="AL147" s="17" t="str">
        <f>Table_1[[#This Row],[Monthly sales]]&amp;"  Week "&amp;TEXT(Table_1[[#This Row],[Weekly sales]],"00")</f>
        <v>Jan 2015  Week 03</v>
      </c>
      <c r="AM147" s="17">
        <f>IF(COUNTIF($A$2:A147, A147)=1, 1, 0)</f>
        <v>1</v>
      </c>
      <c r="AN147" s="3">
        <f>COUNTA(A147) - COUNTIF(Table_1[[#This Row],[Unique Customers]], 1)</f>
        <v>0</v>
      </c>
      <c r="AO147" s="17" t="str">
        <f t="shared" si="2"/>
        <v>Unique</v>
      </c>
      <c r="AP147" s="17" t="str">
        <f>"Q"&amp;_xlfn.CEILING.MATH(MONTH(Table_1[[#This Row],[Monthly sales]])/3,1)</f>
        <v>Q1</v>
      </c>
    </row>
    <row r="148" spans="1:42" ht="14.4" x14ac:dyDescent="0.3">
      <c r="A148" s="2">
        <v>899</v>
      </c>
      <c r="B148" s="15" t="s">
        <v>427</v>
      </c>
      <c r="C148" s="15" t="s">
        <v>38</v>
      </c>
      <c r="D148" s="6">
        <v>7.0000000000000007E-2</v>
      </c>
      <c r="E148" s="4">
        <v>20.34</v>
      </c>
      <c r="F148" s="4">
        <v>35</v>
      </c>
      <c r="G148" s="15" t="s">
        <v>39</v>
      </c>
      <c r="H148" s="15" t="s">
        <v>28</v>
      </c>
      <c r="I148" s="15" t="s">
        <v>49</v>
      </c>
      <c r="J148" s="15" t="s">
        <v>79</v>
      </c>
      <c r="K148" s="15" t="s">
        <v>65</v>
      </c>
      <c r="L148" s="15" t="s">
        <v>261</v>
      </c>
      <c r="M148" s="6">
        <v>0.84</v>
      </c>
      <c r="N148" s="15" t="s">
        <v>33</v>
      </c>
      <c r="O148" s="15" t="s">
        <v>112</v>
      </c>
      <c r="P148" s="15" t="s">
        <v>321</v>
      </c>
      <c r="Q148" s="15" t="s">
        <v>428</v>
      </c>
      <c r="R148" s="2">
        <v>16602</v>
      </c>
      <c r="S148" s="1">
        <v>42016</v>
      </c>
      <c r="T148" s="12">
        <f>EOMONTH(Table_1[[#This Row],[Order Date]],0)</f>
        <v>42035</v>
      </c>
      <c r="U148" s="10">
        <f>EOMONTH(Table_1[[#This Row],[Order Date]],0)</f>
        <v>42035</v>
      </c>
      <c r="V148" s="14">
        <v>42016</v>
      </c>
      <c r="W148" s="1">
        <v>42017</v>
      </c>
      <c r="X148" s="12">
        <v>42017</v>
      </c>
      <c r="Y148" s="10">
        <f>EOMONTH(Table_1[[#This Row],[Ship date]],0)</f>
        <v>42035</v>
      </c>
      <c r="Z148" s="14">
        <v>42017</v>
      </c>
      <c r="AA148" s="4">
        <v>-96.16</v>
      </c>
      <c r="AB148" s="2">
        <v>1</v>
      </c>
      <c r="AC148" s="4">
        <v>28.05</v>
      </c>
      <c r="AD148" s="2">
        <v>86263</v>
      </c>
      <c r="AE148" s="4">
        <f>'DataCleaning and Transformation'!$E148-'DataCleaning and Transformation'!$D148</f>
        <v>20.27</v>
      </c>
      <c r="AF148" s="15" t="str">
        <f>_xlfn.IFS('DataCleaning and Transformation'!$O148="Central","Chris",'DataCleaning and Transformation'!$O148="East","Erin",'DataCleaning and Transformation'!$O148="South","Sam",'DataCleaning and Transformation'!$O148="West","William")</f>
        <v>Erin</v>
      </c>
      <c r="AG148" s="31">
        <f>Table_1[[#This Row],[Ship date]]-Table_1[[#This Row],[Order Date]]</f>
        <v>1</v>
      </c>
      <c r="AH148" s="22">
        <f>Table_1[[#This Row],[Profit]]/Table_1[[#This Row],[Sales]]</f>
        <v>-3.4281639928698748</v>
      </c>
      <c r="AI148" s="23">
        <f>Table_1[[#This Row],[Profit]]+Table_1[[#This Row],[Sales]]</f>
        <v>-68.11</v>
      </c>
      <c r="AJ148" s="17">
        <f>WEEKNUM(Table_1[[#This Row],[Order Date]],1)</f>
        <v>3</v>
      </c>
      <c r="AK148" s="17" t="str">
        <f>TEXT(Table_1[[#This Row],[Order Date]],"mmm yyyy")</f>
        <v>Jan 2015</v>
      </c>
      <c r="AL148" s="17" t="str">
        <f>Table_1[[#This Row],[Monthly sales]]&amp;"  Week "&amp;TEXT(Table_1[[#This Row],[Weekly sales]],"00")</f>
        <v>Jan 2015  Week 03</v>
      </c>
      <c r="AM148" s="17">
        <f>IF(COUNTIF($A$2:A148, A148)=1, 1, 0)</f>
        <v>0</v>
      </c>
      <c r="AN148" s="3">
        <f>COUNTA(A148) - COUNTIF(Table_1[[#This Row],[Unique Customers]], 1)</f>
        <v>1</v>
      </c>
      <c r="AO148" s="17" t="str">
        <f t="shared" si="2"/>
        <v>Repeated</v>
      </c>
      <c r="AP148" s="17" t="str">
        <f>"Q"&amp;_xlfn.CEILING.MATH(MONTH(Table_1[[#This Row],[Monthly sales]])/3,1)</f>
        <v>Q1</v>
      </c>
    </row>
    <row r="149" spans="1:42" ht="14.4" x14ac:dyDescent="0.3">
      <c r="A149" s="2">
        <v>1636</v>
      </c>
      <c r="B149" s="15" t="s">
        <v>429</v>
      </c>
      <c r="C149" s="15" t="s">
        <v>38</v>
      </c>
      <c r="D149" s="6">
        <v>0.04</v>
      </c>
      <c r="E149" s="4">
        <v>136.97999999999999</v>
      </c>
      <c r="F149" s="4">
        <v>24.49</v>
      </c>
      <c r="G149" s="15" t="s">
        <v>88</v>
      </c>
      <c r="H149" s="15" t="s">
        <v>72</v>
      </c>
      <c r="I149" s="15" t="s">
        <v>29</v>
      </c>
      <c r="J149" s="15" t="s">
        <v>127</v>
      </c>
      <c r="K149" s="15" t="s">
        <v>65</v>
      </c>
      <c r="L149" s="15" t="s">
        <v>430</v>
      </c>
      <c r="M149" s="6">
        <v>0.59</v>
      </c>
      <c r="N149" s="15" t="s">
        <v>33</v>
      </c>
      <c r="O149" s="15" t="s">
        <v>60</v>
      </c>
      <c r="P149" s="15" t="s">
        <v>91</v>
      </c>
      <c r="Q149" s="15" t="s">
        <v>431</v>
      </c>
      <c r="R149" s="2">
        <v>93905</v>
      </c>
      <c r="S149" s="1">
        <v>42016</v>
      </c>
      <c r="T149" s="12">
        <f>EOMONTH(Table_1[[#This Row],[Order Date]],0)</f>
        <v>42035</v>
      </c>
      <c r="U149" s="10">
        <f>EOMONTH(Table_1[[#This Row],[Order Date]],0)</f>
        <v>42035</v>
      </c>
      <c r="V149" s="14">
        <v>42016</v>
      </c>
      <c r="W149" s="1">
        <v>42018</v>
      </c>
      <c r="X149" s="12">
        <v>42018</v>
      </c>
      <c r="Y149" s="10">
        <f>EOMONTH(Table_1[[#This Row],[Ship date]],0)</f>
        <v>42035</v>
      </c>
      <c r="Z149" s="14">
        <v>42018</v>
      </c>
      <c r="AA149" s="4">
        <v>1127.5497</v>
      </c>
      <c r="AB149" s="2">
        <v>12</v>
      </c>
      <c r="AC149" s="4">
        <v>1634.13</v>
      </c>
      <c r="AD149" s="2">
        <v>89706</v>
      </c>
      <c r="AE149" s="4">
        <f>'DataCleaning and Transformation'!$E149-'DataCleaning and Transformation'!$D149</f>
        <v>136.94</v>
      </c>
      <c r="AF149" s="15" t="str">
        <f>_xlfn.IFS('DataCleaning and Transformation'!$O149="Central","Chris",'DataCleaning and Transformation'!$O149="East","Erin",'DataCleaning and Transformation'!$O149="South","Sam",'DataCleaning and Transformation'!$O149="West","William")</f>
        <v>William</v>
      </c>
      <c r="AG149" s="31">
        <f>Table_1[[#This Row],[Ship date]]-Table_1[[#This Row],[Order Date]]</f>
        <v>2</v>
      </c>
      <c r="AH149" s="22">
        <f>Table_1[[#This Row],[Profit]]/Table_1[[#This Row],[Sales]]</f>
        <v>0.69</v>
      </c>
      <c r="AI149" s="23">
        <f>Table_1[[#This Row],[Profit]]+Table_1[[#This Row],[Sales]]</f>
        <v>2761.6797000000001</v>
      </c>
      <c r="AJ149" s="17">
        <f>WEEKNUM(Table_1[[#This Row],[Order Date]],1)</f>
        <v>3</v>
      </c>
      <c r="AK149" s="17" t="str">
        <f>TEXT(Table_1[[#This Row],[Order Date]],"mmm yyyy")</f>
        <v>Jan 2015</v>
      </c>
      <c r="AL149" s="17" t="str">
        <f>Table_1[[#This Row],[Monthly sales]]&amp;"  Week "&amp;TEXT(Table_1[[#This Row],[Weekly sales]],"00")</f>
        <v>Jan 2015  Week 03</v>
      </c>
      <c r="AM149" s="17">
        <f>IF(COUNTIF($A$2:A149, A149)=1, 1, 0)</f>
        <v>1</v>
      </c>
      <c r="AN149" s="3">
        <f>COUNTA(A149) - COUNTIF(Table_1[[#This Row],[Unique Customers]], 1)</f>
        <v>0</v>
      </c>
      <c r="AO149" s="17" t="str">
        <f t="shared" si="2"/>
        <v>Unique</v>
      </c>
      <c r="AP149" s="17" t="str">
        <f>"Q"&amp;_xlfn.CEILING.MATH(MONTH(Table_1[[#This Row],[Monthly sales]])/3,1)</f>
        <v>Q1</v>
      </c>
    </row>
    <row r="150" spans="1:42" ht="14.4" x14ac:dyDescent="0.3">
      <c r="A150" s="2">
        <v>823</v>
      </c>
      <c r="B150" s="15" t="s">
        <v>432</v>
      </c>
      <c r="C150" s="15" t="s">
        <v>48</v>
      </c>
      <c r="D150" s="6">
        <v>0.04</v>
      </c>
      <c r="E150" s="4">
        <v>6.24</v>
      </c>
      <c r="F150" s="4">
        <v>5.22</v>
      </c>
      <c r="G150" s="15" t="s">
        <v>39</v>
      </c>
      <c r="H150" s="15" t="s">
        <v>28</v>
      </c>
      <c r="I150" s="15" t="s">
        <v>29</v>
      </c>
      <c r="J150" s="15" t="s">
        <v>127</v>
      </c>
      <c r="K150" s="15" t="s">
        <v>74</v>
      </c>
      <c r="L150" s="15" t="s">
        <v>433</v>
      </c>
      <c r="M150" s="6">
        <v>0.6</v>
      </c>
      <c r="N150" s="15" t="s">
        <v>33</v>
      </c>
      <c r="O150" s="15" t="s">
        <v>34</v>
      </c>
      <c r="P150" s="15" t="s">
        <v>401</v>
      </c>
      <c r="Q150" s="15" t="s">
        <v>434</v>
      </c>
      <c r="R150" s="2">
        <v>37167</v>
      </c>
      <c r="S150" s="1">
        <v>42016</v>
      </c>
      <c r="T150" s="12">
        <f>EOMONTH(Table_1[[#This Row],[Order Date]],0)</f>
        <v>42035</v>
      </c>
      <c r="U150" s="10">
        <f>EOMONTH(Table_1[[#This Row],[Order Date]],0)</f>
        <v>42035</v>
      </c>
      <c r="V150" s="14">
        <v>42016</v>
      </c>
      <c r="W150" s="1">
        <v>42021</v>
      </c>
      <c r="X150" s="12">
        <v>42021</v>
      </c>
      <c r="Y150" s="10">
        <f>EOMONTH(Table_1[[#This Row],[Ship date]],0)</f>
        <v>42035</v>
      </c>
      <c r="Z150" s="14">
        <v>42021</v>
      </c>
      <c r="AA150" s="4">
        <v>4.3808999999999996</v>
      </c>
      <c r="AB150" s="2">
        <v>13</v>
      </c>
      <c r="AC150" s="4">
        <v>80.23</v>
      </c>
      <c r="AD150" s="2">
        <v>89257</v>
      </c>
      <c r="AE150" s="4">
        <f>'DataCleaning and Transformation'!$E150-'DataCleaning and Transformation'!$D150</f>
        <v>6.2</v>
      </c>
      <c r="AF150" s="15" t="str">
        <f>_xlfn.IFS('DataCleaning and Transformation'!$O150="Central","Chris",'DataCleaning and Transformation'!$O150="East","Erin",'DataCleaning and Transformation'!$O150="South","Sam",'DataCleaning and Transformation'!$O150="West","William")</f>
        <v>Sam</v>
      </c>
      <c r="AG150" s="31">
        <f>Table_1[[#This Row],[Ship date]]-Table_1[[#This Row],[Order Date]]</f>
        <v>5</v>
      </c>
      <c r="AH150" s="22">
        <f>Table_1[[#This Row],[Profit]]/Table_1[[#This Row],[Sales]]</f>
        <v>5.4604262744609243E-2</v>
      </c>
      <c r="AI150" s="23">
        <f>Table_1[[#This Row],[Profit]]+Table_1[[#This Row],[Sales]]</f>
        <v>84.610900000000001</v>
      </c>
      <c r="AJ150" s="17">
        <f>WEEKNUM(Table_1[[#This Row],[Order Date]],1)</f>
        <v>3</v>
      </c>
      <c r="AK150" s="17" t="str">
        <f>TEXT(Table_1[[#This Row],[Order Date]],"mmm yyyy")</f>
        <v>Jan 2015</v>
      </c>
      <c r="AL150" s="17" t="str">
        <f>Table_1[[#This Row],[Monthly sales]]&amp;"  Week "&amp;TEXT(Table_1[[#This Row],[Weekly sales]],"00")</f>
        <v>Jan 2015  Week 03</v>
      </c>
      <c r="AM150" s="17">
        <f>IF(COUNTIF($A$2:A150, A150)=1, 1, 0)</f>
        <v>1</v>
      </c>
      <c r="AN150" s="3">
        <f>COUNTA(A150) - COUNTIF(Table_1[[#This Row],[Unique Customers]], 1)</f>
        <v>0</v>
      </c>
      <c r="AO150" s="17" t="str">
        <f t="shared" si="2"/>
        <v>Unique</v>
      </c>
      <c r="AP150" s="17" t="str">
        <f>"Q"&amp;_xlfn.CEILING.MATH(MONTH(Table_1[[#This Row],[Monthly sales]])/3,1)</f>
        <v>Q1</v>
      </c>
    </row>
    <row r="151" spans="1:42" ht="14.4" x14ac:dyDescent="0.3">
      <c r="A151" s="2">
        <v>824</v>
      </c>
      <c r="B151" s="15" t="s">
        <v>435</v>
      </c>
      <c r="C151" s="15" t="s">
        <v>48</v>
      </c>
      <c r="D151" s="6">
        <v>0.09</v>
      </c>
      <c r="E151" s="4">
        <v>260.98</v>
      </c>
      <c r="F151" s="4">
        <v>41.91</v>
      </c>
      <c r="G151" s="15" t="s">
        <v>27</v>
      </c>
      <c r="H151" s="15" t="s">
        <v>28</v>
      </c>
      <c r="I151" s="15" t="s">
        <v>29</v>
      </c>
      <c r="J151" s="15" t="s">
        <v>118</v>
      </c>
      <c r="K151" s="15" t="s">
        <v>31</v>
      </c>
      <c r="L151" s="15" t="s">
        <v>436</v>
      </c>
      <c r="M151" s="6">
        <v>0.59</v>
      </c>
      <c r="N151" s="15" t="s">
        <v>33</v>
      </c>
      <c r="O151" s="15" t="s">
        <v>34</v>
      </c>
      <c r="P151" s="15" t="s">
        <v>401</v>
      </c>
      <c r="Q151" s="15" t="s">
        <v>437</v>
      </c>
      <c r="R151" s="2">
        <v>37174</v>
      </c>
      <c r="S151" s="1">
        <v>42016</v>
      </c>
      <c r="T151" s="12">
        <f>EOMONTH(Table_1[[#This Row],[Order Date]],0)</f>
        <v>42035</v>
      </c>
      <c r="U151" s="10">
        <f>EOMONTH(Table_1[[#This Row],[Order Date]],0)</f>
        <v>42035</v>
      </c>
      <c r="V151" s="14">
        <v>42016</v>
      </c>
      <c r="W151" s="1">
        <v>42023</v>
      </c>
      <c r="X151" s="12">
        <v>42023</v>
      </c>
      <c r="Y151" s="10">
        <f>EOMONTH(Table_1[[#This Row],[Ship date]],0)</f>
        <v>42035</v>
      </c>
      <c r="Z151" s="14">
        <v>42023</v>
      </c>
      <c r="AA151" s="4">
        <v>-100.744</v>
      </c>
      <c r="AB151" s="2">
        <v>8</v>
      </c>
      <c r="AC151" s="4">
        <v>2044.9</v>
      </c>
      <c r="AD151" s="2">
        <v>89257</v>
      </c>
      <c r="AE151" s="4">
        <f>'DataCleaning and Transformation'!$E151-'DataCleaning and Transformation'!$D151</f>
        <v>260.89000000000004</v>
      </c>
      <c r="AF151" s="15" t="str">
        <f>_xlfn.IFS('DataCleaning and Transformation'!$O151="Central","Chris",'DataCleaning and Transformation'!$O151="East","Erin",'DataCleaning and Transformation'!$O151="South","Sam",'DataCleaning and Transformation'!$O151="West","William")</f>
        <v>Sam</v>
      </c>
      <c r="AG151" s="31">
        <f>Table_1[[#This Row],[Ship date]]-Table_1[[#This Row],[Order Date]]</f>
        <v>7</v>
      </c>
      <c r="AH151" s="22">
        <f>Table_1[[#This Row],[Profit]]/Table_1[[#This Row],[Sales]]</f>
        <v>-4.9265978776468287E-2</v>
      </c>
      <c r="AI151" s="23">
        <f>Table_1[[#This Row],[Profit]]+Table_1[[#This Row],[Sales]]</f>
        <v>1944.1560000000002</v>
      </c>
      <c r="AJ151" s="17">
        <f>WEEKNUM(Table_1[[#This Row],[Order Date]],1)</f>
        <v>3</v>
      </c>
      <c r="AK151" s="17" t="str">
        <f>TEXT(Table_1[[#This Row],[Order Date]],"mmm yyyy")</f>
        <v>Jan 2015</v>
      </c>
      <c r="AL151" s="17" t="str">
        <f>Table_1[[#This Row],[Monthly sales]]&amp;"  Week "&amp;TEXT(Table_1[[#This Row],[Weekly sales]],"00")</f>
        <v>Jan 2015  Week 03</v>
      </c>
      <c r="AM151" s="17">
        <f>IF(COUNTIF($A$2:A151, A151)=1, 1, 0)</f>
        <v>1</v>
      </c>
      <c r="AN151" s="3">
        <f>COUNTA(A151) - COUNTIF(Table_1[[#This Row],[Unique Customers]], 1)</f>
        <v>0</v>
      </c>
      <c r="AO151" s="17" t="str">
        <f t="shared" si="2"/>
        <v>Repeated</v>
      </c>
      <c r="AP151" s="17" t="str">
        <f>"Q"&amp;_xlfn.CEILING.MATH(MONTH(Table_1[[#This Row],[Monthly sales]])/3,1)</f>
        <v>Q1</v>
      </c>
    </row>
    <row r="152" spans="1:42" ht="14.4" x14ac:dyDescent="0.3">
      <c r="A152" s="2">
        <v>1424</v>
      </c>
      <c r="B152" s="15" t="s">
        <v>438</v>
      </c>
      <c r="C152" s="15" t="s">
        <v>48</v>
      </c>
      <c r="D152" s="6">
        <v>0.05</v>
      </c>
      <c r="E152" s="4">
        <v>350.99</v>
      </c>
      <c r="F152" s="4">
        <v>39</v>
      </c>
      <c r="G152" s="15" t="s">
        <v>27</v>
      </c>
      <c r="H152" s="15" t="s">
        <v>72</v>
      </c>
      <c r="I152" s="15" t="s">
        <v>29</v>
      </c>
      <c r="J152" s="15" t="s">
        <v>110</v>
      </c>
      <c r="K152" s="15" t="s">
        <v>58</v>
      </c>
      <c r="L152" s="15" t="s">
        <v>439</v>
      </c>
      <c r="M152" s="6">
        <v>0.55000000000000004</v>
      </c>
      <c r="N152" s="15" t="s">
        <v>33</v>
      </c>
      <c r="O152" s="15" t="s">
        <v>60</v>
      </c>
      <c r="P152" s="15" t="s">
        <v>61</v>
      </c>
      <c r="Q152" s="15" t="s">
        <v>440</v>
      </c>
      <c r="R152" s="2">
        <v>80112</v>
      </c>
      <c r="S152" s="1">
        <v>42016</v>
      </c>
      <c r="T152" s="12">
        <f>EOMONTH(Table_1[[#This Row],[Order Date]],0)</f>
        <v>42035</v>
      </c>
      <c r="U152" s="10">
        <f>EOMONTH(Table_1[[#This Row],[Order Date]],0)</f>
        <v>42035</v>
      </c>
      <c r="V152" s="14">
        <v>42016</v>
      </c>
      <c r="W152" s="1">
        <v>42018</v>
      </c>
      <c r="X152" s="12">
        <v>42018</v>
      </c>
      <c r="Y152" s="10">
        <f>EOMONTH(Table_1[[#This Row],[Ship date]],0)</f>
        <v>42035</v>
      </c>
      <c r="Z152" s="14">
        <v>42018</v>
      </c>
      <c r="AA152" s="4">
        <v>451.28039999999999</v>
      </c>
      <c r="AB152" s="2">
        <v>3</v>
      </c>
      <c r="AC152" s="4">
        <v>1020.08</v>
      </c>
      <c r="AD152" s="2">
        <v>89448</v>
      </c>
      <c r="AE152" s="4">
        <f>'DataCleaning and Transformation'!$E152-'DataCleaning and Transformation'!$D152</f>
        <v>350.94</v>
      </c>
      <c r="AF152" s="15" t="str">
        <f>_xlfn.IFS('DataCleaning and Transformation'!$O152="Central","Chris",'DataCleaning and Transformation'!$O152="East","Erin",'DataCleaning and Transformation'!$O152="South","Sam",'DataCleaning and Transformation'!$O152="West","William")</f>
        <v>William</v>
      </c>
      <c r="AG152" s="31">
        <f>Table_1[[#This Row],[Ship date]]-Table_1[[#This Row],[Order Date]]</f>
        <v>2</v>
      </c>
      <c r="AH152" s="22">
        <f>Table_1[[#This Row],[Profit]]/Table_1[[#This Row],[Sales]]</f>
        <v>0.44239706689671393</v>
      </c>
      <c r="AI152" s="23">
        <f>Table_1[[#This Row],[Profit]]+Table_1[[#This Row],[Sales]]</f>
        <v>1471.3604</v>
      </c>
      <c r="AJ152" s="17">
        <f>WEEKNUM(Table_1[[#This Row],[Order Date]],1)</f>
        <v>3</v>
      </c>
      <c r="AK152" s="17" t="str">
        <f>TEXT(Table_1[[#This Row],[Order Date]],"mmm yyyy")</f>
        <v>Jan 2015</v>
      </c>
      <c r="AL152" s="17" t="str">
        <f>Table_1[[#This Row],[Monthly sales]]&amp;"  Week "&amp;TEXT(Table_1[[#This Row],[Weekly sales]],"00")</f>
        <v>Jan 2015  Week 03</v>
      </c>
      <c r="AM152" s="17">
        <f>IF(COUNTIF($A$2:A152, A152)=1, 1, 0)</f>
        <v>1</v>
      </c>
      <c r="AN152" s="3">
        <f>COUNTA(A152) - COUNTIF(Table_1[[#This Row],[Unique Customers]], 1)</f>
        <v>0</v>
      </c>
      <c r="AO152" s="17" t="str">
        <f t="shared" si="2"/>
        <v>Unique</v>
      </c>
      <c r="AP152" s="17" t="str">
        <f>"Q"&amp;_xlfn.CEILING.MATH(MONTH(Table_1[[#This Row],[Monthly sales]])/3,1)</f>
        <v>Q1</v>
      </c>
    </row>
    <row r="153" spans="1:42" ht="14.4" x14ac:dyDescent="0.3">
      <c r="A153" s="2">
        <v>1424</v>
      </c>
      <c r="B153" s="15" t="s">
        <v>438</v>
      </c>
      <c r="C153" s="15" t="s">
        <v>48</v>
      </c>
      <c r="D153" s="6">
        <v>0</v>
      </c>
      <c r="E153" s="4">
        <v>8.74</v>
      </c>
      <c r="F153" s="4">
        <v>1.39</v>
      </c>
      <c r="G153" s="15" t="s">
        <v>39</v>
      </c>
      <c r="H153" s="15" t="s">
        <v>72</v>
      </c>
      <c r="I153" s="15" t="s">
        <v>49</v>
      </c>
      <c r="J153" s="15" t="s">
        <v>346</v>
      </c>
      <c r="K153" s="15" t="s">
        <v>74</v>
      </c>
      <c r="L153" s="15" t="s">
        <v>441</v>
      </c>
      <c r="M153" s="6">
        <v>0.38</v>
      </c>
      <c r="N153" s="15" t="s">
        <v>33</v>
      </c>
      <c r="O153" s="15" t="s">
        <v>60</v>
      </c>
      <c r="P153" s="15" t="s">
        <v>61</v>
      </c>
      <c r="Q153" s="15" t="s">
        <v>440</v>
      </c>
      <c r="R153" s="2">
        <v>80112</v>
      </c>
      <c r="S153" s="1">
        <v>42016</v>
      </c>
      <c r="T153" s="12">
        <f>EOMONTH(Table_1[[#This Row],[Order Date]],0)</f>
        <v>42035</v>
      </c>
      <c r="U153" s="10">
        <f>EOMONTH(Table_1[[#This Row],[Order Date]],0)</f>
        <v>42035</v>
      </c>
      <c r="V153" s="14">
        <v>42016</v>
      </c>
      <c r="W153" s="1">
        <v>42020</v>
      </c>
      <c r="X153" s="12">
        <v>42020</v>
      </c>
      <c r="Y153" s="10">
        <f>EOMONTH(Table_1[[#This Row],[Ship date]],0)</f>
        <v>42035</v>
      </c>
      <c r="Z153" s="14">
        <v>42020</v>
      </c>
      <c r="AA153" s="4">
        <v>44.988</v>
      </c>
      <c r="AB153" s="2">
        <v>7</v>
      </c>
      <c r="AC153" s="4">
        <v>65.2</v>
      </c>
      <c r="AD153" s="2">
        <v>89448</v>
      </c>
      <c r="AE153" s="4">
        <f>'DataCleaning and Transformation'!$E153-'DataCleaning and Transformation'!$D153</f>
        <v>8.74</v>
      </c>
      <c r="AF153" s="15" t="str">
        <f>_xlfn.IFS('DataCleaning and Transformation'!$O153="Central","Chris",'DataCleaning and Transformation'!$O153="East","Erin",'DataCleaning and Transformation'!$O153="South","Sam",'DataCleaning and Transformation'!$O153="West","William")</f>
        <v>William</v>
      </c>
      <c r="AG153" s="31">
        <f>Table_1[[#This Row],[Ship date]]-Table_1[[#This Row],[Order Date]]</f>
        <v>4</v>
      </c>
      <c r="AH153" s="22">
        <f>Table_1[[#This Row],[Profit]]/Table_1[[#This Row],[Sales]]</f>
        <v>0.69</v>
      </c>
      <c r="AI153" s="23">
        <f>Table_1[[#This Row],[Profit]]+Table_1[[#This Row],[Sales]]</f>
        <v>110.188</v>
      </c>
      <c r="AJ153" s="17">
        <f>WEEKNUM(Table_1[[#This Row],[Order Date]],1)</f>
        <v>3</v>
      </c>
      <c r="AK153" s="17" t="str">
        <f>TEXT(Table_1[[#This Row],[Order Date]],"mmm yyyy")</f>
        <v>Jan 2015</v>
      </c>
      <c r="AL153" s="17" t="str">
        <f>Table_1[[#This Row],[Monthly sales]]&amp;"  Week "&amp;TEXT(Table_1[[#This Row],[Weekly sales]],"00")</f>
        <v>Jan 2015  Week 03</v>
      </c>
      <c r="AM153" s="17">
        <f>IF(COUNTIF($A$2:A153, A153)=1, 1, 0)</f>
        <v>0</v>
      </c>
      <c r="AN153" s="3">
        <f>COUNTA(A153) - COUNTIF(Table_1[[#This Row],[Unique Customers]], 1)</f>
        <v>1</v>
      </c>
      <c r="AO153" s="17" t="str">
        <f t="shared" si="2"/>
        <v>Repeated</v>
      </c>
      <c r="AP153" s="17" t="str">
        <f>"Q"&amp;_xlfn.CEILING.MATH(MONTH(Table_1[[#This Row],[Monthly sales]])/3,1)</f>
        <v>Q1</v>
      </c>
    </row>
    <row r="154" spans="1:42" ht="14.4" x14ac:dyDescent="0.3">
      <c r="A154" s="2">
        <v>1424</v>
      </c>
      <c r="B154" s="15" t="s">
        <v>438</v>
      </c>
      <c r="C154" s="15" t="s">
        <v>48</v>
      </c>
      <c r="D154" s="6">
        <v>0.02</v>
      </c>
      <c r="E154" s="4">
        <v>1.98</v>
      </c>
      <c r="F154" s="4">
        <v>0.7</v>
      </c>
      <c r="G154" s="15" t="s">
        <v>39</v>
      </c>
      <c r="H154" s="15" t="s">
        <v>72</v>
      </c>
      <c r="I154" s="15" t="s">
        <v>49</v>
      </c>
      <c r="J154" s="15" t="s">
        <v>177</v>
      </c>
      <c r="K154" s="15" t="s">
        <v>51</v>
      </c>
      <c r="L154" s="15" t="s">
        <v>442</v>
      </c>
      <c r="M154" s="6">
        <v>0.83</v>
      </c>
      <c r="N154" s="15" t="s">
        <v>33</v>
      </c>
      <c r="O154" s="15" t="s">
        <v>60</v>
      </c>
      <c r="P154" s="15" t="s">
        <v>61</v>
      </c>
      <c r="Q154" s="15" t="s">
        <v>440</v>
      </c>
      <c r="R154" s="2">
        <v>80112</v>
      </c>
      <c r="S154" s="1">
        <v>42016</v>
      </c>
      <c r="T154" s="12">
        <f>EOMONTH(Table_1[[#This Row],[Order Date]],0)</f>
        <v>42035</v>
      </c>
      <c r="U154" s="10">
        <f>EOMONTH(Table_1[[#This Row],[Order Date]],0)</f>
        <v>42035</v>
      </c>
      <c r="V154" s="14">
        <v>42016</v>
      </c>
      <c r="W154" s="1">
        <v>42020</v>
      </c>
      <c r="X154" s="12">
        <v>42020</v>
      </c>
      <c r="Y154" s="10">
        <f>EOMONTH(Table_1[[#This Row],[Ship date]],0)</f>
        <v>42035</v>
      </c>
      <c r="Z154" s="14">
        <v>42020</v>
      </c>
      <c r="AA154" s="4">
        <v>-20.732800000000001</v>
      </c>
      <c r="AB154" s="2">
        <v>11</v>
      </c>
      <c r="AC154" s="4">
        <v>22.59</v>
      </c>
      <c r="AD154" s="2">
        <v>89448</v>
      </c>
      <c r="AE154" s="4">
        <f>'DataCleaning and Transformation'!$E154-'DataCleaning and Transformation'!$D154</f>
        <v>1.96</v>
      </c>
      <c r="AF154" s="15" t="str">
        <f>_xlfn.IFS('DataCleaning and Transformation'!$O154="Central","Chris",'DataCleaning and Transformation'!$O154="East","Erin",'DataCleaning and Transformation'!$O154="South","Sam",'DataCleaning and Transformation'!$O154="West","William")</f>
        <v>William</v>
      </c>
      <c r="AG154" s="31">
        <f>Table_1[[#This Row],[Ship date]]-Table_1[[#This Row],[Order Date]]</f>
        <v>4</v>
      </c>
      <c r="AH154" s="22">
        <f>Table_1[[#This Row],[Profit]]/Table_1[[#This Row],[Sales]]</f>
        <v>-0.91778663125276672</v>
      </c>
      <c r="AI154" s="23">
        <f>Table_1[[#This Row],[Profit]]+Table_1[[#This Row],[Sales]]</f>
        <v>1.8571999999999989</v>
      </c>
      <c r="AJ154" s="17">
        <f>WEEKNUM(Table_1[[#This Row],[Order Date]],1)</f>
        <v>3</v>
      </c>
      <c r="AK154" s="17" t="str">
        <f>TEXT(Table_1[[#This Row],[Order Date]],"mmm yyyy")</f>
        <v>Jan 2015</v>
      </c>
      <c r="AL154" s="17" t="str">
        <f>Table_1[[#This Row],[Monthly sales]]&amp;"  Week "&amp;TEXT(Table_1[[#This Row],[Weekly sales]],"00")</f>
        <v>Jan 2015  Week 03</v>
      </c>
      <c r="AM154" s="17">
        <f>IF(COUNTIF($A$2:A154, A154)=1, 1, 0)</f>
        <v>0</v>
      </c>
      <c r="AN154" s="3">
        <f>COUNTA(A154) - COUNTIF(Table_1[[#This Row],[Unique Customers]], 1)</f>
        <v>1</v>
      </c>
      <c r="AO154" s="17" t="str">
        <f t="shared" si="2"/>
        <v>Repeated</v>
      </c>
      <c r="AP154" s="17" t="str">
        <f>"Q"&amp;_xlfn.CEILING.MATH(MONTH(Table_1[[#This Row],[Monthly sales]])/3,1)</f>
        <v>Q1</v>
      </c>
    </row>
    <row r="155" spans="1:42" ht="14.4" x14ac:dyDescent="0.3">
      <c r="A155" s="2">
        <v>2715</v>
      </c>
      <c r="B155" s="15" t="s">
        <v>443</v>
      </c>
      <c r="C155" s="15" t="s">
        <v>48</v>
      </c>
      <c r="D155" s="6">
        <v>0.01</v>
      </c>
      <c r="E155" s="4">
        <v>29.89</v>
      </c>
      <c r="F155" s="4">
        <v>1.99</v>
      </c>
      <c r="G155" s="15" t="s">
        <v>39</v>
      </c>
      <c r="H155" s="15" t="s">
        <v>95</v>
      </c>
      <c r="I155" s="15" t="s">
        <v>41</v>
      </c>
      <c r="J155" s="15" t="s">
        <v>42</v>
      </c>
      <c r="K155" s="15" t="s">
        <v>43</v>
      </c>
      <c r="L155" s="15" t="s">
        <v>444</v>
      </c>
      <c r="M155" s="6">
        <v>0.5</v>
      </c>
      <c r="N155" s="15" t="s">
        <v>33</v>
      </c>
      <c r="O155" s="15" t="s">
        <v>53</v>
      </c>
      <c r="P155" s="15" t="s">
        <v>290</v>
      </c>
      <c r="Q155" s="15" t="s">
        <v>445</v>
      </c>
      <c r="R155" s="2">
        <v>48911</v>
      </c>
      <c r="S155" s="1">
        <v>42016</v>
      </c>
      <c r="T155" s="12">
        <f>EOMONTH(Table_1[[#This Row],[Order Date]],0)</f>
        <v>42035</v>
      </c>
      <c r="U155" s="10">
        <f>EOMONTH(Table_1[[#This Row],[Order Date]],0)</f>
        <v>42035</v>
      </c>
      <c r="V155" s="14">
        <v>42016</v>
      </c>
      <c r="W155" s="1">
        <v>42020</v>
      </c>
      <c r="X155" s="12">
        <v>42020</v>
      </c>
      <c r="Y155" s="10">
        <f>EOMONTH(Table_1[[#This Row],[Ship date]],0)</f>
        <v>42035</v>
      </c>
      <c r="Z155" s="14">
        <v>42020</v>
      </c>
      <c r="AA155" s="4">
        <v>-74.64</v>
      </c>
      <c r="AB155" s="2">
        <v>1</v>
      </c>
      <c r="AC155" s="4">
        <v>31.96</v>
      </c>
      <c r="AD155" s="2">
        <v>88702</v>
      </c>
      <c r="AE155" s="4">
        <f>'DataCleaning and Transformation'!$E155-'DataCleaning and Transformation'!$D155</f>
        <v>29.88</v>
      </c>
      <c r="AF155" s="15" t="str">
        <f>_xlfn.IFS('DataCleaning and Transformation'!$O155="Central","Chris",'DataCleaning and Transformation'!$O155="East","Erin",'DataCleaning and Transformation'!$O155="South","Sam",'DataCleaning and Transformation'!$O155="West","William")</f>
        <v>Chris</v>
      </c>
      <c r="AG155" s="31">
        <f>Table_1[[#This Row],[Ship date]]-Table_1[[#This Row],[Order Date]]</f>
        <v>4</v>
      </c>
      <c r="AH155" s="22">
        <f>Table_1[[#This Row],[Profit]]/Table_1[[#This Row],[Sales]]</f>
        <v>-2.3354192740926156</v>
      </c>
      <c r="AI155" s="23">
        <f>Table_1[[#This Row],[Profit]]+Table_1[[#This Row],[Sales]]</f>
        <v>-42.68</v>
      </c>
      <c r="AJ155" s="17">
        <f>WEEKNUM(Table_1[[#This Row],[Order Date]],1)</f>
        <v>3</v>
      </c>
      <c r="AK155" s="17" t="str">
        <f>TEXT(Table_1[[#This Row],[Order Date]],"mmm yyyy")</f>
        <v>Jan 2015</v>
      </c>
      <c r="AL155" s="17" t="str">
        <f>Table_1[[#This Row],[Monthly sales]]&amp;"  Week "&amp;TEXT(Table_1[[#This Row],[Weekly sales]],"00")</f>
        <v>Jan 2015  Week 03</v>
      </c>
      <c r="AM155" s="17">
        <f>IF(COUNTIF($A$2:A155, A155)=1, 1, 0)</f>
        <v>1</v>
      </c>
      <c r="AN155" s="3">
        <f>COUNTA(A155) - COUNTIF(Table_1[[#This Row],[Unique Customers]], 1)</f>
        <v>0</v>
      </c>
      <c r="AO155" s="17" t="str">
        <f t="shared" si="2"/>
        <v>Unique</v>
      </c>
      <c r="AP155" s="17" t="str">
        <f>"Q"&amp;_xlfn.CEILING.MATH(MONTH(Table_1[[#This Row],[Monthly sales]])/3,1)</f>
        <v>Q1</v>
      </c>
    </row>
    <row r="156" spans="1:42" ht="14.4" x14ac:dyDescent="0.3">
      <c r="A156" s="2">
        <v>2069</v>
      </c>
      <c r="B156" s="15" t="s">
        <v>446</v>
      </c>
      <c r="C156" s="15" t="s">
        <v>117</v>
      </c>
      <c r="D156" s="6">
        <v>0.1</v>
      </c>
      <c r="E156" s="4">
        <v>40.98</v>
      </c>
      <c r="F156" s="4">
        <v>6.5</v>
      </c>
      <c r="G156" s="15" t="s">
        <v>39</v>
      </c>
      <c r="H156" s="15" t="s">
        <v>40</v>
      </c>
      <c r="I156" s="15" t="s">
        <v>41</v>
      </c>
      <c r="J156" s="15" t="s">
        <v>42</v>
      </c>
      <c r="K156" s="15" t="s">
        <v>74</v>
      </c>
      <c r="L156" s="15" t="s">
        <v>447</v>
      </c>
      <c r="M156" s="6">
        <v>0.74</v>
      </c>
      <c r="N156" s="15" t="s">
        <v>33</v>
      </c>
      <c r="O156" s="15" t="s">
        <v>34</v>
      </c>
      <c r="P156" s="15" t="s">
        <v>389</v>
      </c>
      <c r="Q156" s="15" t="s">
        <v>448</v>
      </c>
      <c r="R156" s="2">
        <v>41075</v>
      </c>
      <c r="S156" s="1">
        <v>42016</v>
      </c>
      <c r="T156" s="12">
        <f>EOMONTH(Table_1[[#This Row],[Order Date]],0)</f>
        <v>42035</v>
      </c>
      <c r="U156" s="10">
        <f>EOMONTH(Table_1[[#This Row],[Order Date]],0)</f>
        <v>42035</v>
      </c>
      <c r="V156" s="14">
        <v>42016</v>
      </c>
      <c r="W156" s="1">
        <v>42018</v>
      </c>
      <c r="X156" s="12">
        <v>42018</v>
      </c>
      <c r="Y156" s="10">
        <f>EOMONTH(Table_1[[#This Row],[Ship date]],0)</f>
        <v>42035</v>
      </c>
      <c r="Z156" s="14">
        <v>42018</v>
      </c>
      <c r="AA156" s="4">
        <v>66.852000000000004</v>
      </c>
      <c r="AB156" s="2">
        <v>3</v>
      </c>
      <c r="AC156" s="4">
        <v>120.34</v>
      </c>
      <c r="AD156" s="2">
        <v>88554</v>
      </c>
      <c r="AE156" s="4">
        <f>'DataCleaning and Transformation'!$E156-'DataCleaning and Transformation'!$D156</f>
        <v>40.879999999999995</v>
      </c>
      <c r="AF156" s="15" t="str">
        <f>_xlfn.IFS('DataCleaning and Transformation'!$O156="Central","Chris",'DataCleaning and Transformation'!$O156="East","Erin",'DataCleaning and Transformation'!$O156="South","Sam",'DataCleaning and Transformation'!$O156="West","William")</f>
        <v>Sam</v>
      </c>
      <c r="AG156" s="31">
        <f>Table_1[[#This Row],[Ship date]]-Table_1[[#This Row],[Order Date]]</f>
        <v>2</v>
      </c>
      <c r="AH156" s="22">
        <f>Table_1[[#This Row],[Profit]]/Table_1[[#This Row],[Sales]]</f>
        <v>0.55552600963935517</v>
      </c>
      <c r="AI156" s="23">
        <f>Table_1[[#This Row],[Profit]]+Table_1[[#This Row],[Sales]]</f>
        <v>187.19200000000001</v>
      </c>
      <c r="AJ156" s="17">
        <f>WEEKNUM(Table_1[[#This Row],[Order Date]],1)</f>
        <v>3</v>
      </c>
      <c r="AK156" s="17" t="str">
        <f>TEXT(Table_1[[#This Row],[Order Date]],"mmm yyyy")</f>
        <v>Jan 2015</v>
      </c>
      <c r="AL156" s="17" t="str">
        <f>Table_1[[#This Row],[Monthly sales]]&amp;"  Week "&amp;TEXT(Table_1[[#This Row],[Weekly sales]],"00")</f>
        <v>Jan 2015  Week 03</v>
      </c>
      <c r="AM156" s="17">
        <f>IF(COUNTIF($A$2:A156, A156)=1, 1, 0)</f>
        <v>1</v>
      </c>
      <c r="AN156" s="3">
        <f>COUNTA(A156) - COUNTIF(Table_1[[#This Row],[Unique Customers]], 1)</f>
        <v>0</v>
      </c>
      <c r="AO156" s="17" t="str">
        <f t="shared" si="2"/>
        <v>Unique</v>
      </c>
      <c r="AP156" s="17" t="str">
        <f>"Q"&amp;_xlfn.CEILING.MATH(MONTH(Table_1[[#This Row],[Monthly sales]])/3,1)</f>
        <v>Q1</v>
      </c>
    </row>
    <row r="157" spans="1:42" ht="14.4" x14ac:dyDescent="0.3">
      <c r="A157" s="2">
        <v>750</v>
      </c>
      <c r="B157" s="15" t="s">
        <v>449</v>
      </c>
      <c r="C157" s="15" t="s">
        <v>71</v>
      </c>
      <c r="D157" s="6">
        <v>0.09</v>
      </c>
      <c r="E157" s="4">
        <v>27.75</v>
      </c>
      <c r="F157" s="4">
        <v>19.989999999999998</v>
      </c>
      <c r="G157" s="15" t="s">
        <v>39</v>
      </c>
      <c r="H157" s="15" t="s">
        <v>95</v>
      </c>
      <c r="I157" s="15" t="s">
        <v>49</v>
      </c>
      <c r="J157" s="15" t="s">
        <v>79</v>
      </c>
      <c r="K157" s="15" t="s">
        <v>74</v>
      </c>
      <c r="L157" s="15" t="s">
        <v>450</v>
      </c>
      <c r="M157" s="6">
        <v>0.67</v>
      </c>
      <c r="N157" s="15" t="s">
        <v>33</v>
      </c>
      <c r="O157" s="15" t="s">
        <v>34</v>
      </c>
      <c r="P157" s="15" t="s">
        <v>389</v>
      </c>
      <c r="Q157" s="15" t="s">
        <v>451</v>
      </c>
      <c r="R157" s="2">
        <v>41042</v>
      </c>
      <c r="S157" s="1">
        <v>42016</v>
      </c>
      <c r="T157" s="12">
        <f>EOMONTH(Table_1[[#This Row],[Order Date]],0)</f>
        <v>42035</v>
      </c>
      <c r="U157" s="10">
        <f>EOMONTH(Table_1[[#This Row],[Order Date]],0)</f>
        <v>42035</v>
      </c>
      <c r="V157" s="14">
        <v>42016</v>
      </c>
      <c r="W157" s="1">
        <v>42017</v>
      </c>
      <c r="X157" s="12">
        <v>42017</v>
      </c>
      <c r="Y157" s="10">
        <f>EOMONTH(Table_1[[#This Row],[Ship date]],0)</f>
        <v>42035</v>
      </c>
      <c r="Z157" s="14">
        <v>42017</v>
      </c>
      <c r="AA157" s="4">
        <v>-224.64400000000001</v>
      </c>
      <c r="AB157" s="2">
        <v>10</v>
      </c>
      <c r="AC157" s="4">
        <v>257.52</v>
      </c>
      <c r="AD157" s="2">
        <v>91200</v>
      </c>
      <c r="AE157" s="4">
        <f>'DataCleaning and Transformation'!$E157-'DataCleaning and Transformation'!$D157</f>
        <v>27.66</v>
      </c>
      <c r="AF157" s="15" t="str">
        <f>_xlfn.IFS('DataCleaning and Transformation'!$O157="Central","Chris",'DataCleaning and Transformation'!$O157="East","Erin",'DataCleaning and Transformation'!$O157="South","Sam",'DataCleaning and Transformation'!$O157="West","William")</f>
        <v>Sam</v>
      </c>
      <c r="AG157" s="31">
        <f>Table_1[[#This Row],[Ship date]]-Table_1[[#This Row],[Order Date]]</f>
        <v>1</v>
      </c>
      <c r="AH157" s="22">
        <f>Table_1[[#This Row],[Profit]]/Table_1[[#This Row],[Sales]]</f>
        <v>-0.872336129232681</v>
      </c>
      <c r="AI157" s="23">
        <f>Table_1[[#This Row],[Profit]]+Table_1[[#This Row],[Sales]]</f>
        <v>32.875999999999976</v>
      </c>
      <c r="AJ157" s="17">
        <f>WEEKNUM(Table_1[[#This Row],[Order Date]],1)</f>
        <v>3</v>
      </c>
      <c r="AK157" s="17" t="str">
        <f>TEXT(Table_1[[#This Row],[Order Date]],"mmm yyyy")</f>
        <v>Jan 2015</v>
      </c>
      <c r="AL157" s="17" t="str">
        <f>Table_1[[#This Row],[Monthly sales]]&amp;"  Week "&amp;TEXT(Table_1[[#This Row],[Weekly sales]],"00")</f>
        <v>Jan 2015  Week 03</v>
      </c>
      <c r="AM157" s="17">
        <f>IF(COUNTIF($A$2:A157, A157)=1, 1, 0)</f>
        <v>1</v>
      </c>
      <c r="AN157" s="3">
        <f>COUNTA(A157) - COUNTIF(Table_1[[#This Row],[Unique Customers]], 1)</f>
        <v>0</v>
      </c>
      <c r="AO157" s="17" t="str">
        <f t="shared" si="2"/>
        <v>Unique</v>
      </c>
      <c r="AP157" s="17" t="str">
        <f>"Q"&amp;_xlfn.CEILING.MATH(MONTH(Table_1[[#This Row],[Monthly sales]])/3,1)</f>
        <v>Q1</v>
      </c>
    </row>
    <row r="158" spans="1:42" ht="14.4" x14ac:dyDescent="0.3">
      <c r="A158" s="2">
        <v>2489</v>
      </c>
      <c r="B158" s="15" t="s">
        <v>452</v>
      </c>
      <c r="C158" s="15" t="s">
        <v>71</v>
      </c>
      <c r="D158" s="6">
        <v>7.0000000000000007E-2</v>
      </c>
      <c r="E158" s="4">
        <v>65.989999999999995</v>
      </c>
      <c r="F158" s="4">
        <v>8.8000000000000007</v>
      </c>
      <c r="G158" s="15" t="s">
        <v>39</v>
      </c>
      <c r="H158" s="15" t="s">
        <v>72</v>
      </c>
      <c r="I158" s="15" t="s">
        <v>41</v>
      </c>
      <c r="J158" s="15" t="s">
        <v>136</v>
      </c>
      <c r="K158" s="15" t="s">
        <v>74</v>
      </c>
      <c r="L158" s="15" t="s">
        <v>453</v>
      </c>
      <c r="M158" s="6">
        <v>0.57999999999999996</v>
      </c>
      <c r="N158" s="15" t="s">
        <v>33</v>
      </c>
      <c r="O158" s="15" t="s">
        <v>60</v>
      </c>
      <c r="P158" s="15" t="s">
        <v>91</v>
      </c>
      <c r="Q158" s="15" t="s">
        <v>454</v>
      </c>
      <c r="R158" s="2">
        <v>94521</v>
      </c>
      <c r="S158" s="1">
        <v>42016</v>
      </c>
      <c r="T158" s="12">
        <f>EOMONTH(Table_1[[#This Row],[Order Date]],0)</f>
        <v>42035</v>
      </c>
      <c r="U158" s="10">
        <f>EOMONTH(Table_1[[#This Row],[Order Date]],0)</f>
        <v>42035</v>
      </c>
      <c r="V158" s="14">
        <v>42016</v>
      </c>
      <c r="W158" s="1">
        <v>42016</v>
      </c>
      <c r="X158" s="12">
        <v>42016</v>
      </c>
      <c r="Y158" s="10">
        <f>EOMONTH(Table_1[[#This Row],[Ship date]],0)</f>
        <v>42035</v>
      </c>
      <c r="Z158" s="14">
        <v>42016</v>
      </c>
      <c r="AA158" s="4">
        <v>109.836</v>
      </c>
      <c r="AB158" s="2">
        <v>9</v>
      </c>
      <c r="AC158" s="4">
        <v>471.66</v>
      </c>
      <c r="AD158" s="2">
        <v>86886</v>
      </c>
      <c r="AE158" s="4">
        <f>'DataCleaning and Transformation'!$E158-'DataCleaning and Transformation'!$D158</f>
        <v>65.92</v>
      </c>
      <c r="AF158" s="15" t="str">
        <f>_xlfn.IFS('DataCleaning and Transformation'!$O158="Central","Chris",'DataCleaning and Transformation'!$O158="East","Erin",'DataCleaning and Transformation'!$O158="South","Sam",'DataCleaning and Transformation'!$O158="West","William")</f>
        <v>William</v>
      </c>
      <c r="AG158" s="31">
        <f>Table_1[[#This Row],[Ship date]]-Table_1[[#This Row],[Order Date]]</f>
        <v>0</v>
      </c>
      <c r="AH158" s="22">
        <f>Table_1[[#This Row],[Profit]]/Table_1[[#This Row],[Sales]]</f>
        <v>0.2328711359877878</v>
      </c>
      <c r="AI158" s="23">
        <f>Table_1[[#This Row],[Profit]]+Table_1[[#This Row],[Sales]]</f>
        <v>581.49599999999998</v>
      </c>
      <c r="AJ158" s="17">
        <f>WEEKNUM(Table_1[[#This Row],[Order Date]],1)</f>
        <v>3</v>
      </c>
      <c r="AK158" s="17" t="str">
        <f>TEXT(Table_1[[#This Row],[Order Date]],"mmm yyyy")</f>
        <v>Jan 2015</v>
      </c>
      <c r="AL158" s="17" t="str">
        <f>Table_1[[#This Row],[Monthly sales]]&amp;"  Week "&amp;TEXT(Table_1[[#This Row],[Weekly sales]],"00")</f>
        <v>Jan 2015  Week 03</v>
      </c>
      <c r="AM158" s="17">
        <f>IF(COUNTIF($A$2:A158, A158)=1, 1, 0)</f>
        <v>1</v>
      </c>
      <c r="AN158" s="3">
        <f>COUNTA(A158) - COUNTIF(Table_1[[#This Row],[Unique Customers]], 1)</f>
        <v>0</v>
      </c>
      <c r="AO158" s="17" t="str">
        <f t="shared" si="2"/>
        <v>Unique</v>
      </c>
      <c r="AP158" s="17" t="str">
        <f>"Q"&amp;_xlfn.CEILING.MATH(MONTH(Table_1[[#This Row],[Monthly sales]])/3,1)</f>
        <v>Q1</v>
      </c>
    </row>
    <row r="159" spans="1:42" ht="14.4" x14ac:dyDescent="0.3">
      <c r="A159" s="2">
        <v>2490</v>
      </c>
      <c r="B159" s="15" t="s">
        <v>455</v>
      </c>
      <c r="C159" s="15" t="s">
        <v>71</v>
      </c>
      <c r="D159" s="6">
        <v>0</v>
      </c>
      <c r="E159" s="4">
        <v>10.01</v>
      </c>
      <c r="F159" s="4">
        <v>1.99</v>
      </c>
      <c r="G159" s="15" t="s">
        <v>88</v>
      </c>
      <c r="H159" s="15" t="s">
        <v>72</v>
      </c>
      <c r="I159" s="15" t="s">
        <v>41</v>
      </c>
      <c r="J159" s="15" t="s">
        <v>42</v>
      </c>
      <c r="K159" s="15" t="s">
        <v>43</v>
      </c>
      <c r="L159" s="15" t="s">
        <v>456</v>
      </c>
      <c r="M159" s="6">
        <v>0.41</v>
      </c>
      <c r="N159" s="15" t="s">
        <v>33</v>
      </c>
      <c r="O159" s="15" t="s">
        <v>60</v>
      </c>
      <c r="P159" s="15" t="s">
        <v>91</v>
      </c>
      <c r="Q159" s="15" t="s">
        <v>457</v>
      </c>
      <c r="R159" s="2">
        <v>92627</v>
      </c>
      <c r="S159" s="1">
        <v>42016</v>
      </c>
      <c r="T159" s="12">
        <f>EOMONTH(Table_1[[#This Row],[Order Date]],0)</f>
        <v>42035</v>
      </c>
      <c r="U159" s="10">
        <f>EOMONTH(Table_1[[#This Row],[Order Date]],0)</f>
        <v>42035</v>
      </c>
      <c r="V159" s="14">
        <v>42016</v>
      </c>
      <c r="W159" s="1">
        <v>42018</v>
      </c>
      <c r="X159" s="12">
        <v>42018</v>
      </c>
      <c r="Y159" s="10">
        <f>EOMONTH(Table_1[[#This Row],[Ship date]],0)</f>
        <v>42035</v>
      </c>
      <c r="Z159" s="14">
        <v>42018</v>
      </c>
      <c r="AA159" s="4">
        <v>82.703400000000002</v>
      </c>
      <c r="AB159" s="2">
        <v>11</v>
      </c>
      <c r="AC159" s="4">
        <v>119.86</v>
      </c>
      <c r="AD159" s="2">
        <v>86886</v>
      </c>
      <c r="AE159" s="4">
        <f>'DataCleaning and Transformation'!$E159-'DataCleaning and Transformation'!$D159</f>
        <v>10.01</v>
      </c>
      <c r="AF159" s="15" t="str">
        <f>_xlfn.IFS('DataCleaning and Transformation'!$O159="Central","Chris",'DataCleaning and Transformation'!$O159="East","Erin",'DataCleaning and Transformation'!$O159="South","Sam",'DataCleaning and Transformation'!$O159="West","William")</f>
        <v>William</v>
      </c>
      <c r="AG159" s="31">
        <f>Table_1[[#This Row],[Ship date]]-Table_1[[#This Row],[Order Date]]</f>
        <v>2</v>
      </c>
      <c r="AH159" s="22">
        <f>Table_1[[#This Row],[Profit]]/Table_1[[#This Row],[Sales]]</f>
        <v>0.69000000000000006</v>
      </c>
      <c r="AI159" s="23">
        <f>Table_1[[#This Row],[Profit]]+Table_1[[#This Row],[Sales]]</f>
        <v>202.5634</v>
      </c>
      <c r="AJ159" s="17">
        <f>WEEKNUM(Table_1[[#This Row],[Order Date]],1)</f>
        <v>3</v>
      </c>
      <c r="AK159" s="17" t="str">
        <f>TEXT(Table_1[[#This Row],[Order Date]],"mmm yyyy")</f>
        <v>Jan 2015</v>
      </c>
      <c r="AL159" s="17" t="str">
        <f>Table_1[[#This Row],[Monthly sales]]&amp;"  Week "&amp;TEXT(Table_1[[#This Row],[Weekly sales]],"00")</f>
        <v>Jan 2015  Week 03</v>
      </c>
      <c r="AM159" s="17">
        <f>IF(COUNTIF($A$2:A159, A159)=1, 1, 0)</f>
        <v>1</v>
      </c>
      <c r="AN159" s="3">
        <f>COUNTA(A159) - COUNTIF(Table_1[[#This Row],[Unique Customers]], 1)</f>
        <v>0</v>
      </c>
      <c r="AO159" s="17" t="str">
        <f t="shared" si="2"/>
        <v>Repeated</v>
      </c>
      <c r="AP159" s="17" t="str">
        <f>"Q"&amp;_xlfn.CEILING.MATH(MONTH(Table_1[[#This Row],[Monthly sales]])/3,1)</f>
        <v>Q1</v>
      </c>
    </row>
    <row r="160" spans="1:42" ht="14.4" x14ac:dyDescent="0.3">
      <c r="A160" s="2">
        <v>2491</v>
      </c>
      <c r="B160" s="15" t="s">
        <v>458</v>
      </c>
      <c r="C160" s="15" t="s">
        <v>71</v>
      </c>
      <c r="D160" s="6">
        <v>7.0000000000000007E-2</v>
      </c>
      <c r="E160" s="4">
        <v>65.989999999999995</v>
      </c>
      <c r="F160" s="4">
        <v>8.8000000000000007</v>
      </c>
      <c r="G160" s="15" t="s">
        <v>39</v>
      </c>
      <c r="H160" s="15" t="s">
        <v>72</v>
      </c>
      <c r="I160" s="15" t="s">
        <v>41</v>
      </c>
      <c r="J160" s="15" t="s">
        <v>136</v>
      </c>
      <c r="K160" s="15" t="s">
        <v>74</v>
      </c>
      <c r="L160" s="15" t="s">
        <v>453</v>
      </c>
      <c r="M160" s="6">
        <v>0.57999999999999996</v>
      </c>
      <c r="N160" s="15" t="s">
        <v>33</v>
      </c>
      <c r="O160" s="15" t="s">
        <v>60</v>
      </c>
      <c r="P160" s="15" t="s">
        <v>91</v>
      </c>
      <c r="Q160" s="15" t="s">
        <v>101</v>
      </c>
      <c r="R160" s="2">
        <v>90045</v>
      </c>
      <c r="S160" s="1">
        <v>42016</v>
      </c>
      <c r="T160" s="12">
        <f>EOMONTH(Table_1[[#This Row],[Order Date]],0)</f>
        <v>42035</v>
      </c>
      <c r="U160" s="10">
        <f>EOMONTH(Table_1[[#This Row],[Order Date]],0)</f>
        <v>42035</v>
      </c>
      <c r="V160" s="14">
        <v>42016</v>
      </c>
      <c r="W160" s="1">
        <v>42016</v>
      </c>
      <c r="X160" s="12">
        <v>42016</v>
      </c>
      <c r="Y160" s="10">
        <f>EOMONTH(Table_1[[#This Row],[Ship date]],0)</f>
        <v>42035</v>
      </c>
      <c r="Z160" s="14">
        <v>42016</v>
      </c>
      <c r="AA160" s="4">
        <v>109.836</v>
      </c>
      <c r="AB160" s="2">
        <v>37</v>
      </c>
      <c r="AC160" s="4">
        <v>1939.03</v>
      </c>
      <c r="AD160" s="2">
        <v>23877</v>
      </c>
      <c r="AE160" s="4">
        <f>'DataCleaning and Transformation'!$E160-'DataCleaning and Transformation'!$D160</f>
        <v>65.92</v>
      </c>
      <c r="AF160" s="15" t="str">
        <f>_xlfn.IFS('DataCleaning and Transformation'!$O160="Central","Chris",'DataCleaning and Transformation'!$O160="East","Erin",'DataCleaning and Transformation'!$O160="South","Sam",'DataCleaning and Transformation'!$O160="West","William")</f>
        <v>William</v>
      </c>
      <c r="AG160" s="31">
        <f>Table_1[[#This Row],[Ship date]]-Table_1[[#This Row],[Order Date]]</f>
        <v>0</v>
      </c>
      <c r="AH160" s="22">
        <f>Table_1[[#This Row],[Profit]]/Table_1[[#This Row],[Sales]]</f>
        <v>5.6644817253987817E-2</v>
      </c>
      <c r="AI160" s="23">
        <f>Table_1[[#This Row],[Profit]]+Table_1[[#This Row],[Sales]]</f>
        <v>2048.866</v>
      </c>
      <c r="AJ160" s="17">
        <f>WEEKNUM(Table_1[[#This Row],[Order Date]],1)</f>
        <v>3</v>
      </c>
      <c r="AK160" s="17" t="str">
        <f>TEXT(Table_1[[#This Row],[Order Date]],"mmm yyyy")</f>
        <v>Jan 2015</v>
      </c>
      <c r="AL160" s="17" t="str">
        <f>Table_1[[#This Row],[Monthly sales]]&amp;"  Week "&amp;TEXT(Table_1[[#This Row],[Weekly sales]],"00")</f>
        <v>Jan 2015  Week 03</v>
      </c>
      <c r="AM160" s="17">
        <f>IF(COUNTIF($A$2:A160, A160)=1, 1, 0)</f>
        <v>1</v>
      </c>
      <c r="AN160" s="3">
        <f>COUNTA(A160) - COUNTIF(Table_1[[#This Row],[Unique Customers]], 1)</f>
        <v>0</v>
      </c>
      <c r="AO160" s="17" t="str">
        <f t="shared" si="2"/>
        <v>Unique</v>
      </c>
      <c r="AP160" s="17" t="str">
        <f>"Q"&amp;_xlfn.CEILING.MATH(MONTH(Table_1[[#This Row],[Monthly sales]])/3,1)</f>
        <v>Q1</v>
      </c>
    </row>
    <row r="161" spans="1:42" ht="14.4" x14ac:dyDescent="0.3">
      <c r="A161" s="2">
        <v>2491</v>
      </c>
      <c r="B161" s="15" t="s">
        <v>458</v>
      </c>
      <c r="C161" s="15" t="s">
        <v>71</v>
      </c>
      <c r="D161" s="6">
        <v>0</v>
      </c>
      <c r="E161" s="4">
        <v>10.01</v>
      </c>
      <c r="F161" s="4">
        <v>1.99</v>
      </c>
      <c r="G161" s="15" t="s">
        <v>88</v>
      </c>
      <c r="H161" s="15" t="s">
        <v>72</v>
      </c>
      <c r="I161" s="15" t="s">
        <v>41</v>
      </c>
      <c r="J161" s="15" t="s">
        <v>42</v>
      </c>
      <c r="K161" s="15" t="s">
        <v>43</v>
      </c>
      <c r="L161" s="15" t="s">
        <v>456</v>
      </c>
      <c r="M161" s="6">
        <v>0.41</v>
      </c>
      <c r="N161" s="15" t="s">
        <v>33</v>
      </c>
      <c r="O161" s="15" t="s">
        <v>60</v>
      </c>
      <c r="P161" s="15" t="s">
        <v>91</v>
      </c>
      <c r="Q161" s="15" t="s">
        <v>101</v>
      </c>
      <c r="R161" s="2">
        <v>90045</v>
      </c>
      <c r="S161" s="1">
        <v>42016</v>
      </c>
      <c r="T161" s="12">
        <f>EOMONTH(Table_1[[#This Row],[Order Date]],0)</f>
        <v>42035</v>
      </c>
      <c r="U161" s="10">
        <f>EOMONTH(Table_1[[#This Row],[Order Date]],0)</f>
        <v>42035</v>
      </c>
      <c r="V161" s="14">
        <v>42016</v>
      </c>
      <c r="W161" s="1">
        <v>42018</v>
      </c>
      <c r="X161" s="12">
        <v>42018</v>
      </c>
      <c r="Y161" s="10">
        <f>EOMONTH(Table_1[[#This Row],[Ship date]],0)</f>
        <v>42035</v>
      </c>
      <c r="Z161" s="14">
        <v>42018</v>
      </c>
      <c r="AA161" s="4">
        <v>128.03</v>
      </c>
      <c r="AB161" s="2">
        <v>42</v>
      </c>
      <c r="AC161" s="4">
        <v>457.63</v>
      </c>
      <c r="AD161" s="2">
        <v>23877</v>
      </c>
      <c r="AE161" s="4">
        <f>'DataCleaning and Transformation'!$E161-'DataCleaning and Transformation'!$D161</f>
        <v>10.01</v>
      </c>
      <c r="AF161" s="15" t="str">
        <f>_xlfn.IFS('DataCleaning and Transformation'!$O161="Central","Chris",'DataCleaning and Transformation'!$O161="East","Erin",'DataCleaning and Transformation'!$O161="South","Sam",'DataCleaning and Transformation'!$O161="West","William")</f>
        <v>William</v>
      </c>
      <c r="AG161" s="31">
        <f>Table_1[[#This Row],[Ship date]]-Table_1[[#This Row],[Order Date]]</f>
        <v>2</v>
      </c>
      <c r="AH161" s="22">
        <f>Table_1[[#This Row],[Profit]]/Table_1[[#This Row],[Sales]]</f>
        <v>0.27976749776019927</v>
      </c>
      <c r="AI161" s="23">
        <f>Table_1[[#This Row],[Profit]]+Table_1[[#This Row],[Sales]]</f>
        <v>585.66</v>
      </c>
      <c r="AJ161" s="17">
        <f>WEEKNUM(Table_1[[#This Row],[Order Date]],1)</f>
        <v>3</v>
      </c>
      <c r="AK161" s="17" t="str">
        <f>TEXT(Table_1[[#This Row],[Order Date]],"mmm yyyy")</f>
        <v>Jan 2015</v>
      </c>
      <c r="AL161" s="17" t="str">
        <f>Table_1[[#This Row],[Monthly sales]]&amp;"  Week "&amp;TEXT(Table_1[[#This Row],[Weekly sales]],"00")</f>
        <v>Jan 2015  Week 03</v>
      </c>
      <c r="AM161" s="17">
        <f>IF(COUNTIF($A$2:A161, A161)=1, 1, 0)</f>
        <v>0</v>
      </c>
      <c r="AN161" s="3">
        <f>COUNTA(A161) - COUNTIF(Table_1[[#This Row],[Unique Customers]], 1)</f>
        <v>1</v>
      </c>
      <c r="AO161" s="17" t="str">
        <f t="shared" si="2"/>
        <v>Repeated</v>
      </c>
      <c r="AP161" s="17" t="str">
        <f>"Q"&amp;_xlfn.CEILING.MATH(MONTH(Table_1[[#This Row],[Monthly sales]])/3,1)</f>
        <v>Q1</v>
      </c>
    </row>
    <row r="162" spans="1:42" ht="14.4" x14ac:dyDescent="0.3">
      <c r="A162" s="2">
        <v>2338</v>
      </c>
      <c r="B162" s="15" t="s">
        <v>459</v>
      </c>
      <c r="C162" s="15" t="s">
        <v>26</v>
      </c>
      <c r="D162" s="6">
        <v>0.06</v>
      </c>
      <c r="E162" s="4">
        <v>2.08</v>
      </c>
      <c r="F162" s="4">
        <v>5.33</v>
      </c>
      <c r="G162" s="15" t="s">
        <v>39</v>
      </c>
      <c r="H162" s="15" t="s">
        <v>72</v>
      </c>
      <c r="I162" s="15" t="s">
        <v>29</v>
      </c>
      <c r="J162" s="15" t="s">
        <v>127</v>
      </c>
      <c r="K162" s="15" t="s">
        <v>74</v>
      </c>
      <c r="L162" s="15" t="s">
        <v>460</v>
      </c>
      <c r="M162" s="6">
        <v>0.43</v>
      </c>
      <c r="N162" s="15" t="s">
        <v>33</v>
      </c>
      <c r="O162" s="15" t="s">
        <v>112</v>
      </c>
      <c r="P162" s="15" t="s">
        <v>419</v>
      </c>
      <c r="Q162" s="15" t="s">
        <v>461</v>
      </c>
      <c r="R162" s="2">
        <v>20740</v>
      </c>
      <c r="S162" s="1">
        <v>42017</v>
      </c>
      <c r="T162" s="12">
        <f>EOMONTH(Table_1[[#This Row],[Order Date]],0)</f>
        <v>42035</v>
      </c>
      <c r="U162" s="10">
        <f>EOMONTH(Table_1[[#This Row],[Order Date]],0)</f>
        <v>42035</v>
      </c>
      <c r="V162" s="14">
        <v>42017</v>
      </c>
      <c r="W162" s="1">
        <v>42017</v>
      </c>
      <c r="X162" s="12">
        <v>42017</v>
      </c>
      <c r="Y162" s="10">
        <f>EOMONTH(Table_1[[#This Row],[Ship date]],0)</f>
        <v>42035</v>
      </c>
      <c r="Z162" s="14">
        <v>42017</v>
      </c>
      <c r="AA162" s="4">
        <v>-82.559200000000004</v>
      </c>
      <c r="AB162" s="2">
        <v>4</v>
      </c>
      <c r="AC162" s="4">
        <v>9.23</v>
      </c>
      <c r="AD162" s="2">
        <v>91480</v>
      </c>
      <c r="AE162" s="4">
        <f>'DataCleaning and Transformation'!$E162-'DataCleaning and Transformation'!$D162</f>
        <v>2.02</v>
      </c>
      <c r="AF162" s="15" t="str">
        <f>_xlfn.IFS('DataCleaning and Transformation'!$O162="Central","Chris",'DataCleaning and Transformation'!$O162="East","Erin",'DataCleaning and Transformation'!$O162="South","Sam",'DataCleaning and Transformation'!$O162="West","William")</f>
        <v>Erin</v>
      </c>
      <c r="AG162" s="31">
        <f>Table_1[[#This Row],[Ship date]]-Table_1[[#This Row],[Order Date]]</f>
        <v>0</v>
      </c>
      <c r="AH162" s="22">
        <f>Table_1[[#This Row],[Profit]]/Table_1[[#This Row],[Sales]]</f>
        <v>-8.9446587215601294</v>
      </c>
      <c r="AI162" s="23">
        <f>Table_1[[#This Row],[Profit]]+Table_1[[#This Row],[Sales]]</f>
        <v>-73.3292</v>
      </c>
      <c r="AJ162" s="17">
        <f>WEEKNUM(Table_1[[#This Row],[Order Date]],1)</f>
        <v>3</v>
      </c>
      <c r="AK162" s="17" t="str">
        <f>TEXT(Table_1[[#This Row],[Order Date]],"mmm yyyy")</f>
        <v>Jan 2015</v>
      </c>
      <c r="AL162" s="17" t="str">
        <f>Table_1[[#This Row],[Monthly sales]]&amp;"  Week "&amp;TEXT(Table_1[[#This Row],[Weekly sales]],"00")</f>
        <v>Jan 2015  Week 03</v>
      </c>
      <c r="AM162" s="17">
        <f>IF(COUNTIF($A$2:A162, A162)=1, 1, 0)</f>
        <v>1</v>
      </c>
      <c r="AN162" s="3">
        <f>COUNTA(A162) - COUNTIF(Table_1[[#This Row],[Unique Customers]], 1)</f>
        <v>0</v>
      </c>
      <c r="AO162" s="17" t="str">
        <f t="shared" si="2"/>
        <v>Unique</v>
      </c>
      <c r="AP162" s="17" t="str">
        <f>"Q"&amp;_xlfn.CEILING.MATH(MONTH(Table_1[[#This Row],[Monthly sales]])/3,1)</f>
        <v>Q1</v>
      </c>
    </row>
    <row r="163" spans="1:42" ht="14.4" x14ac:dyDescent="0.3">
      <c r="A163" s="2">
        <v>510</v>
      </c>
      <c r="B163" s="15" t="s">
        <v>462</v>
      </c>
      <c r="C163" s="15" t="s">
        <v>48</v>
      </c>
      <c r="D163" s="6">
        <v>0.02</v>
      </c>
      <c r="E163" s="4">
        <v>48.04</v>
      </c>
      <c r="F163" s="4">
        <v>5.09</v>
      </c>
      <c r="G163" s="15" t="s">
        <v>39</v>
      </c>
      <c r="H163" s="15" t="s">
        <v>95</v>
      </c>
      <c r="I163" s="15" t="s">
        <v>49</v>
      </c>
      <c r="J163" s="15" t="s">
        <v>89</v>
      </c>
      <c r="K163" s="15" t="s">
        <v>74</v>
      </c>
      <c r="L163" s="15" t="s">
        <v>463</v>
      </c>
      <c r="M163" s="6">
        <v>0.37</v>
      </c>
      <c r="N163" s="15" t="s">
        <v>33</v>
      </c>
      <c r="O163" s="15" t="s">
        <v>60</v>
      </c>
      <c r="P163" s="15" t="s">
        <v>91</v>
      </c>
      <c r="Q163" s="15" t="s">
        <v>464</v>
      </c>
      <c r="R163" s="2">
        <v>95336</v>
      </c>
      <c r="S163" s="1">
        <v>42017</v>
      </c>
      <c r="T163" s="12">
        <f>EOMONTH(Table_1[[#This Row],[Order Date]],0)</f>
        <v>42035</v>
      </c>
      <c r="U163" s="10">
        <f>EOMONTH(Table_1[[#This Row],[Order Date]],0)</f>
        <v>42035</v>
      </c>
      <c r="V163" s="14">
        <v>42017</v>
      </c>
      <c r="W163" s="1">
        <v>42017</v>
      </c>
      <c r="X163" s="12">
        <v>42017</v>
      </c>
      <c r="Y163" s="10">
        <f>EOMONTH(Table_1[[#This Row],[Ship date]],0)</f>
        <v>42035</v>
      </c>
      <c r="Z163" s="14">
        <v>42017</v>
      </c>
      <c r="AA163" s="4">
        <v>105.2526</v>
      </c>
      <c r="AB163" s="2">
        <v>3</v>
      </c>
      <c r="AC163" s="4">
        <v>152.54</v>
      </c>
      <c r="AD163" s="2">
        <v>90058</v>
      </c>
      <c r="AE163" s="4">
        <f>'DataCleaning and Transformation'!$E163-'DataCleaning and Transformation'!$D163</f>
        <v>48.019999999999996</v>
      </c>
      <c r="AF163" s="15" t="str">
        <f>_xlfn.IFS('DataCleaning and Transformation'!$O163="Central","Chris",'DataCleaning and Transformation'!$O163="East","Erin",'DataCleaning and Transformation'!$O163="South","Sam",'DataCleaning and Transformation'!$O163="West","William")</f>
        <v>William</v>
      </c>
      <c r="AG163" s="31">
        <f>Table_1[[#This Row],[Ship date]]-Table_1[[#This Row],[Order Date]]</f>
        <v>0</v>
      </c>
      <c r="AH163" s="22">
        <f>Table_1[[#This Row],[Profit]]/Table_1[[#This Row],[Sales]]</f>
        <v>0.69000000000000006</v>
      </c>
      <c r="AI163" s="23">
        <f>Table_1[[#This Row],[Profit]]+Table_1[[#This Row],[Sales]]</f>
        <v>257.79259999999999</v>
      </c>
      <c r="AJ163" s="17">
        <f>WEEKNUM(Table_1[[#This Row],[Order Date]],1)</f>
        <v>3</v>
      </c>
      <c r="AK163" s="17" t="str">
        <f>TEXT(Table_1[[#This Row],[Order Date]],"mmm yyyy")</f>
        <v>Jan 2015</v>
      </c>
      <c r="AL163" s="17" t="str">
        <f>Table_1[[#This Row],[Monthly sales]]&amp;"  Week "&amp;TEXT(Table_1[[#This Row],[Weekly sales]],"00")</f>
        <v>Jan 2015  Week 03</v>
      </c>
      <c r="AM163" s="17">
        <f>IF(COUNTIF($A$2:A163, A163)=1, 1, 0)</f>
        <v>1</v>
      </c>
      <c r="AN163" s="3">
        <f>COUNTA(A163) - COUNTIF(Table_1[[#This Row],[Unique Customers]], 1)</f>
        <v>0</v>
      </c>
      <c r="AO163" s="17" t="str">
        <f t="shared" si="2"/>
        <v>Unique</v>
      </c>
      <c r="AP163" s="17" t="str">
        <f>"Q"&amp;_xlfn.CEILING.MATH(MONTH(Table_1[[#This Row],[Monthly sales]])/3,1)</f>
        <v>Q1</v>
      </c>
    </row>
    <row r="164" spans="1:42" ht="14.4" x14ac:dyDescent="0.3">
      <c r="A164" s="2">
        <v>570</v>
      </c>
      <c r="B164" s="15" t="s">
        <v>465</v>
      </c>
      <c r="C164" s="15" t="s">
        <v>48</v>
      </c>
      <c r="D164" s="6">
        <v>0.06</v>
      </c>
      <c r="E164" s="4">
        <v>7.99</v>
      </c>
      <c r="F164" s="4">
        <v>5.03</v>
      </c>
      <c r="G164" s="15" t="s">
        <v>39</v>
      </c>
      <c r="H164" s="15" t="s">
        <v>40</v>
      </c>
      <c r="I164" s="15" t="s">
        <v>41</v>
      </c>
      <c r="J164" s="15" t="s">
        <v>136</v>
      </c>
      <c r="K164" s="15" t="s">
        <v>145</v>
      </c>
      <c r="L164" s="15" t="s">
        <v>466</v>
      </c>
      <c r="M164" s="6">
        <v>0.6</v>
      </c>
      <c r="N164" s="15" t="s">
        <v>33</v>
      </c>
      <c r="O164" s="15" t="s">
        <v>60</v>
      </c>
      <c r="P164" s="15" t="s">
        <v>297</v>
      </c>
      <c r="Q164" s="15" t="s">
        <v>467</v>
      </c>
      <c r="R164" s="2">
        <v>89015</v>
      </c>
      <c r="S164" s="1">
        <v>42017</v>
      </c>
      <c r="T164" s="12">
        <f>EOMONTH(Table_1[[#This Row],[Order Date]],0)</f>
        <v>42035</v>
      </c>
      <c r="U164" s="10">
        <f>EOMONTH(Table_1[[#This Row],[Order Date]],0)</f>
        <v>42035</v>
      </c>
      <c r="V164" s="14">
        <v>42017</v>
      </c>
      <c r="W164" s="1">
        <v>42017</v>
      </c>
      <c r="X164" s="12">
        <v>42017</v>
      </c>
      <c r="Y164" s="10">
        <f>EOMONTH(Table_1[[#This Row],[Ship date]],0)</f>
        <v>42035</v>
      </c>
      <c r="Z164" s="14">
        <v>42017</v>
      </c>
      <c r="AA164" s="4">
        <v>-122.133</v>
      </c>
      <c r="AB164" s="2">
        <v>10</v>
      </c>
      <c r="AC164" s="4">
        <v>65.739999999999995</v>
      </c>
      <c r="AD164" s="2">
        <v>88881</v>
      </c>
      <c r="AE164" s="4">
        <f>'DataCleaning and Transformation'!$E164-'DataCleaning and Transformation'!$D164</f>
        <v>7.9300000000000006</v>
      </c>
      <c r="AF164" s="15" t="str">
        <f>_xlfn.IFS('DataCleaning and Transformation'!$O164="Central","Chris",'DataCleaning and Transformation'!$O164="East","Erin",'DataCleaning and Transformation'!$O164="South","Sam",'DataCleaning and Transformation'!$O164="West","William")</f>
        <v>William</v>
      </c>
      <c r="AG164" s="31">
        <f>Table_1[[#This Row],[Ship date]]-Table_1[[#This Row],[Order Date]]</f>
        <v>0</v>
      </c>
      <c r="AH164" s="22">
        <f>Table_1[[#This Row],[Profit]]/Table_1[[#This Row],[Sales]]</f>
        <v>-1.8578186796470948</v>
      </c>
      <c r="AI164" s="23">
        <f>Table_1[[#This Row],[Profit]]+Table_1[[#This Row],[Sales]]</f>
        <v>-56.393000000000001</v>
      </c>
      <c r="AJ164" s="17">
        <f>WEEKNUM(Table_1[[#This Row],[Order Date]],1)</f>
        <v>3</v>
      </c>
      <c r="AK164" s="17" t="str">
        <f>TEXT(Table_1[[#This Row],[Order Date]],"mmm yyyy")</f>
        <v>Jan 2015</v>
      </c>
      <c r="AL164" s="17" t="str">
        <f>Table_1[[#This Row],[Monthly sales]]&amp;"  Week "&amp;TEXT(Table_1[[#This Row],[Weekly sales]],"00")</f>
        <v>Jan 2015  Week 03</v>
      </c>
      <c r="AM164" s="17">
        <f>IF(COUNTIF($A$2:A164, A164)=1, 1, 0)</f>
        <v>1</v>
      </c>
      <c r="AN164" s="3">
        <f>COUNTA(A164) - COUNTIF(Table_1[[#This Row],[Unique Customers]], 1)</f>
        <v>0</v>
      </c>
      <c r="AO164" s="17" t="str">
        <f t="shared" si="2"/>
        <v>Unique</v>
      </c>
      <c r="AP164" s="17" t="str">
        <f>"Q"&amp;_xlfn.CEILING.MATH(MONTH(Table_1[[#This Row],[Monthly sales]])/3,1)</f>
        <v>Q1</v>
      </c>
    </row>
    <row r="165" spans="1:42" ht="14.4" x14ac:dyDescent="0.3">
      <c r="A165" s="2">
        <v>576</v>
      </c>
      <c r="B165" s="15" t="s">
        <v>468</v>
      </c>
      <c r="C165" s="15" t="s">
        <v>48</v>
      </c>
      <c r="D165" s="6">
        <v>0.06</v>
      </c>
      <c r="E165" s="4">
        <v>4.4800000000000004</v>
      </c>
      <c r="F165" s="4">
        <v>49</v>
      </c>
      <c r="G165" s="15" t="s">
        <v>39</v>
      </c>
      <c r="H165" s="15" t="s">
        <v>95</v>
      </c>
      <c r="I165" s="15" t="s">
        <v>49</v>
      </c>
      <c r="J165" s="15" t="s">
        <v>96</v>
      </c>
      <c r="K165" s="15" t="s">
        <v>65</v>
      </c>
      <c r="L165" s="15" t="s">
        <v>469</v>
      </c>
      <c r="M165" s="6">
        <v>0.6</v>
      </c>
      <c r="N165" s="15" t="s">
        <v>33</v>
      </c>
      <c r="O165" s="15" t="s">
        <v>60</v>
      </c>
      <c r="P165" s="15" t="s">
        <v>91</v>
      </c>
      <c r="Q165" s="15" t="s">
        <v>470</v>
      </c>
      <c r="R165" s="2">
        <v>91767</v>
      </c>
      <c r="S165" s="1">
        <v>42017</v>
      </c>
      <c r="T165" s="12">
        <f>EOMONTH(Table_1[[#This Row],[Order Date]],0)</f>
        <v>42035</v>
      </c>
      <c r="U165" s="10">
        <f>EOMONTH(Table_1[[#This Row],[Order Date]],0)</f>
        <v>42035</v>
      </c>
      <c r="V165" s="14">
        <v>42017</v>
      </c>
      <c r="W165" s="1">
        <v>42021</v>
      </c>
      <c r="X165" s="12">
        <v>42021</v>
      </c>
      <c r="Y165" s="10">
        <f>EOMONTH(Table_1[[#This Row],[Ship date]],0)</f>
        <v>42035</v>
      </c>
      <c r="Z165" s="14">
        <v>42021</v>
      </c>
      <c r="AA165" s="4">
        <v>-566</v>
      </c>
      <c r="AB165" s="2">
        <v>4</v>
      </c>
      <c r="AC165" s="4">
        <v>32.6</v>
      </c>
      <c r="AD165" s="2">
        <v>88645</v>
      </c>
      <c r="AE165" s="4">
        <f>'DataCleaning and Transformation'!$E165-'DataCleaning and Transformation'!$D165</f>
        <v>4.4200000000000008</v>
      </c>
      <c r="AF165" s="15" t="str">
        <f>_xlfn.IFS('DataCleaning and Transformation'!$O165="Central","Chris",'DataCleaning and Transformation'!$O165="East","Erin",'DataCleaning and Transformation'!$O165="South","Sam",'DataCleaning and Transformation'!$O165="West","William")</f>
        <v>William</v>
      </c>
      <c r="AG165" s="31">
        <f>Table_1[[#This Row],[Ship date]]-Table_1[[#This Row],[Order Date]]</f>
        <v>4</v>
      </c>
      <c r="AH165" s="22">
        <f>Table_1[[#This Row],[Profit]]/Table_1[[#This Row],[Sales]]</f>
        <v>-17.361963190184049</v>
      </c>
      <c r="AI165" s="23">
        <f>Table_1[[#This Row],[Profit]]+Table_1[[#This Row],[Sales]]</f>
        <v>-533.4</v>
      </c>
      <c r="AJ165" s="17">
        <f>WEEKNUM(Table_1[[#This Row],[Order Date]],1)</f>
        <v>3</v>
      </c>
      <c r="AK165" s="17" t="str">
        <f>TEXT(Table_1[[#This Row],[Order Date]],"mmm yyyy")</f>
        <v>Jan 2015</v>
      </c>
      <c r="AL165" s="17" t="str">
        <f>Table_1[[#This Row],[Monthly sales]]&amp;"  Week "&amp;TEXT(Table_1[[#This Row],[Weekly sales]],"00")</f>
        <v>Jan 2015  Week 03</v>
      </c>
      <c r="AM165" s="17">
        <f>IF(COUNTIF($A$2:A165, A165)=1, 1, 0)</f>
        <v>1</v>
      </c>
      <c r="AN165" s="3">
        <f>COUNTA(A165) - COUNTIF(Table_1[[#This Row],[Unique Customers]], 1)</f>
        <v>0</v>
      </c>
      <c r="AO165" s="17" t="str">
        <f t="shared" si="2"/>
        <v>Unique</v>
      </c>
      <c r="AP165" s="17" t="str">
        <f>"Q"&amp;_xlfn.CEILING.MATH(MONTH(Table_1[[#This Row],[Monthly sales]])/3,1)</f>
        <v>Q1</v>
      </c>
    </row>
    <row r="166" spans="1:42" ht="14.4" x14ac:dyDescent="0.3">
      <c r="A166" s="2">
        <v>2369</v>
      </c>
      <c r="B166" s="15" t="s">
        <v>471</v>
      </c>
      <c r="C166" s="15" t="s">
        <v>48</v>
      </c>
      <c r="D166" s="6">
        <v>7.0000000000000007E-2</v>
      </c>
      <c r="E166" s="4">
        <v>5.98</v>
      </c>
      <c r="F166" s="4">
        <v>5.79</v>
      </c>
      <c r="G166" s="15" t="s">
        <v>39</v>
      </c>
      <c r="H166" s="15" t="s">
        <v>40</v>
      </c>
      <c r="I166" s="15" t="s">
        <v>49</v>
      </c>
      <c r="J166" s="15" t="s">
        <v>89</v>
      </c>
      <c r="K166" s="15" t="s">
        <v>74</v>
      </c>
      <c r="L166" s="15" t="s">
        <v>472</v>
      </c>
      <c r="M166" s="6">
        <v>0.36</v>
      </c>
      <c r="N166" s="15" t="s">
        <v>33</v>
      </c>
      <c r="O166" s="15" t="s">
        <v>34</v>
      </c>
      <c r="P166" s="15" t="s">
        <v>124</v>
      </c>
      <c r="Q166" s="15" t="s">
        <v>473</v>
      </c>
      <c r="R166" s="2">
        <v>33024</v>
      </c>
      <c r="S166" s="1">
        <v>42017</v>
      </c>
      <c r="T166" s="12">
        <f>EOMONTH(Table_1[[#This Row],[Order Date]],0)</f>
        <v>42035</v>
      </c>
      <c r="U166" s="10">
        <f>EOMONTH(Table_1[[#This Row],[Order Date]],0)</f>
        <v>42035</v>
      </c>
      <c r="V166" s="14">
        <v>42017</v>
      </c>
      <c r="W166" s="1">
        <v>42019</v>
      </c>
      <c r="X166" s="12">
        <v>42019</v>
      </c>
      <c r="Y166" s="10">
        <f>EOMONTH(Table_1[[#This Row],[Ship date]],0)</f>
        <v>42035</v>
      </c>
      <c r="Z166" s="14">
        <v>42019</v>
      </c>
      <c r="AA166" s="4">
        <v>-41.972700000000003</v>
      </c>
      <c r="AB166" s="2">
        <v>13</v>
      </c>
      <c r="AC166" s="4">
        <v>77.42</v>
      </c>
      <c r="AD166" s="2">
        <v>90408</v>
      </c>
      <c r="AE166" s="4">
        <f>'DataCleaning and Transformation'!$E166-'DataCleaning and Transformation'!$D166</f>
        <v>5.91</v>
      </c>
      <c r="AF166" s="15" t="str">
        <f>_xlfn.IFS('DataCleaning and Transformation'!$O166="Central","Chris",'DataCleaning and Transformation'!$O166="East","Erin",'DataCleaning and Transformation'!$O166="South","Sam",'DataCleaning and Transformation'!$O166="West","William")</f>
        <v>Sam</v>
      </c>
      <c r="AG166" s="31">
        <f>Table_1[[#This Row],[Ship date]]-Table_1[[#This Row],[Order Date]]</f>
        <v>2</v>
      </c>
      <c r="AH166" s="22">
        <f>Table_1[[#This Row],[Profit]]/Table_1[[#This Row],[Sales]]</f>
        <v>-0.54214285714285715</v>
      </c>
      <c r="AI166" s="23">
        <f>Table_1[[#This Row],[Profit]]+Table_1[[#This Row],[Sales]]</f>
        <v>35.447299999999998</v>
      </c>
      <c r="AJ166" s="17">
        <f>WEEKNUM(Table_1[[#This Row],[Order Date]],1)</f>
        <v>3</v>
      </c>
      <c r="AK166" s="17" t="str">
        <f>TEXT(Table_1[[#This Row],[Order Date]],"mmm yyyy")</f>
        <v>Jan 2015</v>
      </c>
      <c r="AL166" s="17" t="str">
        <f>Table_1[[#This Row],[Monthly sales]]&amp;"  Week "&amp;TEXT(Table_1[[#This Row],[Weekly sales]],"00")</f>
        <v>Jan 2015  Week 03</v>
      </c>
      <c r="AM166" s="17">
        <f>IF(COUNTIF($A$2:A166, A166)=1, 1, 0)</f>
        <v>1</v>
      </c>
      <c r="AN166" s="3">
        <f>COUNTA(A166) - COUNTIF(Table_1[[#This Row],[Unique Customers]], 1)</f>
        <v>0</v>
      </c>
      <c r="AO166" s="17" t="str">
        <f t="shared" si="2"/>
        <v>Unique</v>
      </c>
      <c r="AP166" s="17" t="str">
        <f>"Q"&amp;_xlfn.CEILING.MATH(MONTH(Table_1[[#This Row],[Monthly sales]])/3,1)</f>
        <v>Q1</v>
      </c>
    </row>
    <row r="167" spans="1:42" ht="14.4" x14ac:dyDescent="0.3">
      <c r="A167" s="2">
        <v>3340</v>
      </c>
      <c r="B167" s="15" t="s">
        <v>474</v>
      </c>
      <c r="C167" s="15" t="s">
        <v>117</v>
      </c>
      <c r="D167" s="6">
        <v>0.08</v>
      </c>
      <c r="E167" s="4">
        <v>125.99</v>
      </c>
      <c r="F167" s="4">
        <v>4.2</v>
      </c>
      <c r="G167" s="15" t="s">
        <v>39</v>
      </c>
      <c r="H167" s="15" t="s">
        <v>40</v>
      </c>
      <c r="I167" s="15" t="s">
        <v>41</v>
      </c>
      <c r="J167" s="15" t="s">
        <v>136</v>
      </c>
      <c r="K167" s="15" t="s">
        <v>74</v>
      </c>
      <c r="L167" s="15" t="s">
        <v>475</v>
      </c>
      <c r="M167" s="6">
        <v>0.56999999999999995</v>
      </c>
      <c r="N167" s="15" t="s">
        <v>33</v>
      </c>
      <c r="O167" s="15" t="s">
        <v>60</v>
      </c>
      <c r="P167" s="15" t="s">
        <v>140</v>
      </c>
      <c r="Q167" s="15" t="s">
        <v>476</v>
      </c>
      <c r="R167" s="2">
        <v>97060</v>
      </c>
      <c r="S167" s="1">
        <v>42017</v>
      </c>
      <c r="T167" s="12">
        <f>EOMONTH(Table_1[[#This Row],[Order Date]],0)</f>
        <v>42035</v>
      </c>
      <c r="U167" s="10">
        <f>EOMONTH(Table_1[[#This Row],[Order Date]],0)</f>
        <v>42035</v>
      </c>
      <c r="V167" s="14">
        <v>42017</v>
      </c>
      <c r="W167" s="1">
        <v>42018</v>
      </c>
      <c r="X167" s="12">
        <v>42018</v>
      </c>
      <c r="Y167" s="10">
        <f>EOMONTH(Table_1[[#This Row],[Ship date]],0)</f>
        <v>42035</v>
      </c>
      <c r="Z167" s="14">
        <v>42018</v>
      </c>
      <c r="AA167" s="4">
        <v>989.81190000000004</v>
      </c>
      <c r="AB167" s="2">
        <v>14</v>
      </c>
      <c r="AC167" s="4">
        <v>1434.51</v>
      </c>
      <c r="AD167" s="2">
        <v>85980</v>
      </c>
      <c r="AE167" s="4">
        <f>'DataCleaning and Transformation'!$E167-'DataCleaning and Transformation'!$D167</f>
        <v>125.91</v>
      </c>
      <c r="AF167" s="15" t="str">
        <f>_xlfn.IFS('DataCleaning and Transformation'!$O167="Central","Chris",'DataCleaning and Transformation'!$O167="East","Erin",'DataCleaning and Transformation'!$O167="South","Sam",'DataCleaning and Transformation'!$O167="West","William")</f>
        <v>William</v>
      </c>
      <c r="AG167" s="31">
        <f>Table_1[[#This Row],[Ship date]]-Table_1[[#This Row],[Order Date]]</f>
        <v>1</v>
      </c>
      <c r="AH167" s="22">
        <f>Table_1[[#This Row],[Profit]]/Table_1[[#This Row],[Sales]]</f>
        <v>0.69000000000000006</v>
      </c>
      <c r="AI167" s="23">
        <f>Table_1[[#This Row],[Profit]]+Table_1[[#This Row],[Sales]]</f>
        <v>2424.3218999999999</v>
      </c>
      <c r="AJ167" s="17">
        <f>WEEKNUM(Table_1[[#This Row],[Order Date]],1)</f>
        <v>3</v>
      </c>
      <c r="AK167" s="17" t="str">
        <f>TEXT(Table_1[[#This Row],[Order Date]],"mmm yyyy")</f>
        <v>Jan 2015</v>
      </c>
      <c r="AL167" s="17" t="str">
        <f>Table_1[[#This Row],[Monthly sales]]&amp;"  Week "&amp;TEXT(Table_1[[#This Row],[Weekly sales]],"00")</f>
        <v>Jan 2015  Week 03</v>
      </c>
      <c r="AM167" s="17">
        <f>IF(COUNTIF($A$2:A167, A167)=1, 1, 0)</f>
        <v>1</v>
      </c>
      <c r="AN167" s="3">
        <f>COUNTA(A167) - COUNTIF(Table_1[[#This Row],[Unique Customers]], 1)</f>
        <v>0</v>
      </c>
      <c r="AO167" s="17" t="str">
        <f t="shared" si="2"/>
        <v>Unique</v>
      </c>
      <c r="AP167" s="17" t="str">
        <f>"Q"&amp;_xlfn.CEILING.MATH(MONTH(Table_1[[#This Row],[Monthly sales]])/3,1)</f>
        <v>Q1</v>
      </c>
    </row>
    <row r="168" spans="1:42" ht="14.4" x14ac:dyDescent="0.3">
      <c r="A168" s="2">
        <v>772</v>
      </c>
      <c r="B168" s="15" t="s">
        <v>477</v>
      </c>
      <c r="C168" s="15" t="s">
        <v>26</v>
      </c>
      <c r="D168" s="6">
        <v>0.08</v>
      </c>
      <c r="E168" s="4">
        <v>7.77</v>
      </c>
      <c r="F168" s="4">
        <v>9.23</v>
      </c>
      <c r="G168" s="15" t="s">
        <v>39</v>
      </c>
      <c r="H168" s="15" t="s">
        <v>28</v>
      </c>
      <c r="I168" s="15" t="s">
        <v>49</v>
      </c>
      <c r="J168" s="15" t="s">
        <v>96</v>
      </c>
      <c r="K168" s="15" t="s">
        <v>74</v>
      </c>
      <c r="L168" s="15" t="s">
        <v>478</v>
      </c>
      <c r="M168" s="6">
        <v>0.57999999999999996</v>
      </c>
      <c r="N168" s="15" t="s">
        <v>33</v>
      </c>
      <c r="O168" s="15" t="s">
        <v>112</v>
      </c>
      <c r="P168" s="15" t="s">
        <v>321</v>
      </c>
      <c r="Q168" s="15" t="s">
        <v>479</v>
      </c>
      <c r="R168" s="2">
        <v>18103</v>
      </c>
      <c r="S168" s="1">
        <v>42018</v>
      </c>
      <c r="T168" s="12">
        <f>EOMONTH(Table_1[[#This Row],[Order Date]],0)</f>
        <v>42035</v>
      </c>
      <c r="U168" s="10">
        <f>EOMONTH(Table_1[[#This Row],[Order Date]],0)</f>
        <v>42035</v>
      </c>
      <c r="V168" s="14">
        <v>42018</v>
      </c>
      <c r="W168" s="1">
        <v>42020</v>
      </c>
      <c r="X168" s="12">
        <v>42020</v>
      </c>
      <c r="Y168" s="10">
        <f>EOMONTH(Table_1[[#This Row],[Ship date]],0)</f>
        <v>42035</v>
      </c>
      <c r="Z168" s="14">
        <v>42020</v>
      </c>
      <c r="AA168" s="4">
        <v>-209.25</v>
      </c>
      <c r="AB168" s="2">
        <v>7</v>
      </c>
      <c r="AC168" s="4">
        <v>56.44</v>
      </c>
      <c r="AD168" s="2">
        <v>88666</v>
      </c>
      <c r="AE168" s="4">
        <f>'DataCleaning and Transformation'!$E168-'DataCleaning and Transformation'!$D168</f>
        <v>7.6899999999999995</v>
      </c>
      <c r="AF168" s="15" t="str">
        <f>_xlfn.IFS('DataCleaning and Transformation'!$O168="Central","Chris",'DataCleaning and Transformation'!$O168="East","Erin",'DataCleaning and Transformation'!$O168="South","Sam",'DataCleaning and Transformation'!$O168="West","William")</f>
        <v>Erin</v>
      </c>
      <c r="AG168" s="31">
        <f>Table_1[[#This Row],[Ship date]]-Table_1[[#This Row],[Order Date]]</f>
        <v>2</v>
      </c>
      <c r="AH168" s="22">
        <f>Table_1[[#This Row],[Profit]]/Table_1[[#This Row],[Sales]]</f>
        <v>-3.7074769666902907</v>
      </c>
      <c r="AI168" s="23">
        <f>Table_1[[#This Row],[Profit]]+Table_1[[#This Row],[Sales]]</f>
        <v>-152.81</v>
      </c>
      <c r="AJ168" s="17">
        <f>WEEKNUM(Table_1[[#This Row],[Order Date]],1)</f>
        <v>3</v>
      </c>
      <c r="AK168" s="17" t="str">
        <f>TEXT(Table_1[[#This Row],[Order Date]],"mmm yyyy")</f>
        <v>Jan 2015</v>
      </c>
      <c r="AL168" s="17" t="str">
        <f>Table_1[[#This Row],[Monthly sales]]&amp;"  Week "&amp;TEXT(Table_1[[#This Row],[Weekly sales]],"00")</f>
        <v>Jan 2015  Week 03</v>
      </c>
      <c r="AM168" s="17">
        <f>IF(COUNTIF($A$2:A168, A168)=1, 1, 0)</f>
        <v>1</v>
      </c>
      <c r="AN168" s="3">
        <f>COUNTA(A168) - COUNTIF(Table_1[[#This Row],[Unique Customers]], 1)</f>
        <v>0</v>
      </c>
      <c r="AO168" s="17" t="str">
        <f t="shared" si="2"/>
        <v>Unique</v>
      </c>
      <c r="AP168" s="17" t="str">
        <f>"Q"&amp;_xlfn.CEILING.MATH(MONTH(Table_1[[#This Row],[Monthly sales]])/3,1)</f>
        <v>Q1</v>
      </c>
    </row>
    <row r="169" spans="1:42" ht="14.4" x14ac:dyDescent="0.3">
      <c r="A169" s="2">
        <v>772</v>
      </c>
      <c r="B169" s="15" t="s">
        <v>477</v>
      </c>
      <c r="C169" s="15" t="s">
        <v>26</v>
      </c>
      <c r="D169" s="6">
        <v>0.1</v>
      </c>
      <c r="E169" s="4">
        <v>18.97</v>
      </c>
      <c r="F169" s="4">
        <v>9.5399999999999991</v>
      </c>
      <c r="G169" s="15" t="s">
        <v>88</v>
      </c>
      <c r="H169" s="15" t="s">
        <v>28</v>
      </c>
      <c r="I169" s="15" t="s">
        <v>49</v>
      </c>
      <c r="J169" s="15" t="s">
        <v>89</v>
      </c>
      <c r="K169" s="15" t="s">
        <v>74</v>
      </c>
      <c r="L169" s="15" t="s">
        <v>480</v>
      </c>
      <c r="M169" s="6">
        <v>0.37</v>
      </c>
      <c r="N169" s="15" t="s">
        <v>33</v>
      </c>
      <c r="O169" s="15" t="s">
        <v>112</v>
      </c>
      <c r="P169" s="15" t="s">
        <v>321</v>
      </c>
      <c r="Q169" s="15" t="s">
        <v>479</v>
      </c>
      <c r="R169" s="2">
        <v>18103</v>
      </c>
      <c r="S169" s="1">
        <v>42018</v>
      </c>
      <c r="T169" s="12">
        <f>EOMONTH(Table_1[[#This Row],[Order Date]],0)</f>
        <v>42035</v>
      </c>
      <c r="U169" s="10">
        <f>EOMONTH(Table_1[[#This Row],[Order Date]],0)</f>
        <v>42035</v>
      </c>
      <c r="V169" s="14">
        <v>42018</v>
      </c>
      <c r="W169" s="1">
        <v>42020</v>
      </c>
      <c r="X169" s="12">
        <v>42020</v>
      </c>
      <c r="Y169" s="10">
        <f>EOMONTH(Table_1[[#This Row],[Ship date]],0)</f>
        <v>42035</v>
      </c>
      <c r="Z169" s="14">
        <v>42020</v>
      </c>
      <c r="AA169" s="4">
        <v>-9.1636000000000006</v>
      </c>
      <c r="AB169" s="2">
        <v>3</v>
      </c>
      <c r="AC169" s="4">
        <v>56.73</v>
      </c>
      <c r="AD169" s="2">
        <v>88666</v>
      </c>
      <c r="AE169" s="4">
        <f>'DataCleaning and Transformation'!$E169-'DataCleaning and Transformation'!$D169</f>
        <v>18.869999999999997</v>
      </c>
      <c r="AF169" s="15" t="str">
        <f>_xlfn.IFS('DataCleaning and Transformation'!$O169="Central","Chris",'DataCleaning and Transformation'!$O169="East","Erin",'DataCleaning and Transformation'!$O169="South","Sam",'DataCleaning and Transformation'!$O169="West","William")</f>
        <v>Erin</v>
      </c>
      <c r="AG169" s="31">
        <f>Table_1[[#This Row],[Ship date]]-Table_1[[#This Row],[Order Date]]</f>
        <v>2</v>
      </c>
      <c r="AH169" s="22">
        <f>Table_1[[#This Row],[Profit]]/Table_1[[#This Row],[Sales]]</f>
        <v>-0.16153005464480877</v>
      </c>
      <c r="AI169" s="23">
        <f>Table_1[[#This Row],[Profit]]+Table_1[[#This Row],[Sales]]</f>
        <v>47.566399999999994</v>
      </c>
      <c r="AJ169" s="17">
        <f>WEEKNUM(Table_1[[#This Row],[Order Date]],1)</f>
        <v>3</v>
      </c>
      <c r="AK169" s="17" t="str">
        <f>TEXT(Table_1[[#This Row],[Order Date]],"mmm yyyy")</f>
        <v>Jan 2015</v>
      </c>
      <c r="AL169" s="17" t="str">
        <f>Table_1[[#This Row],[Monthly sales]]&amp;"  Week "&amp;TEXT(Table_1[[#This Row],[Weekly sales]],"00")</f>
        <v>Jan 2015  Week 03</v>
      </c>
      <c r="AM169" s="17">
        <f>IF(COUNTIF($A$2:A169, A169)=1, 1, 0)</f>
        <v>0</v>
      </c>
      <c r="AN169" s="3">
        <f>COUNTA(A169) - COUNTIF(Table_1[[#This Row],[Unique Customers]], 1)</f>
        <v>1</v>
      </c>
      <c r="AO169" s="17" t="str">
        <f t="shared" si="2"/>
        <v>Repeated</v>
      </c>
      <c r="AP169" s="17" t="str">
        <f>"Q"&amp;_xlfn.CEILING.MATH(MONTH(Table_1[[#This Row],[Monthly sales]])/3,1)</f>
        <v>Q1</v>
      </c>
    </row>
    <row r="170" spans="1:42" ht="14.4" x14ac:dyDescent="0.3">
      <c r="A170" s="2">
        <v>1636</v>
      </c>
      <c r="B170" s="15" t="s">
        <v>429</v>
      </c>
      <c r="C170" s="15" t="s">
        <v>26</v>
      </c>
      <c r="D170" s="6">
        <v>0.08</v>
      </c>
      <c r="E170" s="4">
        <v>115.99</v>
      </c>
      <c r="F170" s="4">
        <v>56.14</v>
      </c>
      <c r="G170" s="15" t="s">
        <v>27</v>
      </c>
      <c r="H170" s="15" t="s">
        <v>72</v>
      </c>
      <c r="I170" s="15" t="s">
        <v>41</v>
      </c>
      <c r="J170" s="15" t="s">
        <v>57</v>
      </c>
      <c r="K170" s="15" t="s">
        <v>58</v>
      </c>
      <c r="L170" s="15" t="s">
        <v>481</v>
      </c>
      <c r="M170" s="6">
        <v>0.4</v>
      </c>
      <c r="N170" s="15" t="s">
        <v>33</v>
      </c>
      <c r="O170" s="15" t="s">
        <v>60</v>
      </c>
      <c r="P170" s="15" t="s">
        <v>91</v>
      </c>
      <c r="Q170" s="15" t="s">
        <v>431</v>
      </c>
      <c r="R170" s="2">
        <v>93905</v>
      </c>
      <c r="S170" s="1">
        <v>42018</v>
      </c>
      <c r="T170" s="12">
        <f>EOMONTH(Table_1[[#This Row],[Order Date]],0)</f>
        <v>42035</v>
      </c>
      <c r="U170" s="10">
        <f>EOMONTH(Table_1[[#This Row],[Order Date]],0)</f>
        <v>42035</v>
      </c>
      <c r="V170" s="14">
        <v>42018</v>
      </c>
      <c r="W170" s="1">
        <v>42020</v>
      </c>
      <c r="X170" s="12">
        <v>42020</v>
      </c>
      <c r="Y170" s="10">
        <f>EOMONTH(Table_1[[#This Row],[Ship date]],0)</f>
        <v>42035</v>
      </c>
      <c r="Z170" s="14">
        <v>42020</v>
      </c>
      <c r="AA170" s="4">
        <v>-272.860884</v>
      </c>
      <c r="AB170" s="2">
        <v>5</v>
      </c>
      <c r="AC170" s="4">
        <v>562.92999999999995</v>
      </c>
      <c r="AD170" s="2">
        <v>89704</v>
      </c>
      <c r="AE170" s="4">
        <f>'DataCleaning and Transformation'!$E170-'DataCleaning and Transformation'!$D170</f>
        <v>115.91</v>
      </c>
      <c r="AF170" s="15" t="str">
        <f>_xlfn.IFS('DataCleaning and Transformation'!$O170="Central","Chris",'DataCleaning and Transformation'!$O170="East","Erin",'DataCleaning and Transformation'!$O170="South","Sam",'DataCleaning and Transformation'!$O170="West","William")</f>
        <v>William</v>
      </c>
      <c r="AG170" s="31">
        <f>Table_1[[#This Row],[Ship date]]-Table_1[[#This Row],[Order Date]]</f>
        <v>2</v>
      </c>
      <c r="AH170" s="22">
        <f>Table_1[[#This Row],[Profit]]/Table_1[[#This Row],[Sales]]</f>
        <v>-0.48471547794574815</v>
      </c>
      <c r="AI170" s="23">
        <f>Table_1[[#This Row],[Profit]]+Table_1[[#This Row],[Sales]]</f>
        <v>290.06911599999995</v>
      </c>
      <c r="AJ170" s="17">
        <f>WEEKNUM(Table_1[[#This Row],[Order Date]],1)</f>
        <v>3</v>
      </c>
      <c r="AK170" s="17" t="str">
        <f>TEXT(Table_1[[#This Row],[Order Date]],"mmm yyyy")</f>
        <v>Jan 2015</v>
      </c>
      <c r="AL170" s="17" t="str">
        <f>Table_1[[#This Row],[Monthly sales]]&amp;"  Week "&amp;TEXT(Table_1[[#This Row],[Weekly sales]],"00")</f>
        <v>Jan 2015  Week 03</v>
      </c>
      <c r="AM170" s="17">
        <f>IF(COUNTIF($A$2:A170, A170)=1, 1, 0)</f>
        <v>0</v>
      </c>
      <c r="AN170" s="3">
        <f>COUNTA(A170) - COUNTIF(Table_1[[#This Row],[Unique Customers]], 1)</f>
        <v>1</v>
      </c>
      <c r="AO170" s="17" t="str">
        <f t="shared" si="2"/>
        <v>Unique</v>
      </c>
      <c r="AP170" s="17" t="str">
        <f>"Q"&amp;_xlfn.CEILING.MATH(MONTH(Table_1[[#This Row],[Monthly sales]])/3,1)</f>
        <v>Q1</v>
      </c>
    </row>
    <row r="171" spans="1:42" ht="14.4" x14ac:dyDescent="0.3">
      <c r="A171" s="2">
        <v>1636</v>
      </c>
      <c r="B171" s="15" t="s">
        <v>429</v>
      </c>
      <c r="C171" s="15" t="s">
        <v>26</v>
      </c>
      <c r="D171" s="6">
        <v>0.08</v>
      </c>
      <c r="E171" s="4">
        <v>4.28</v>
      </c>
      <c r="F171" s="4">
        <v>0.94</v>
      </c>
      <c r="G171" s="15" t="s">
        <v>39</v>
      </c>
      <c r="H171" s="15" t="s">
        <v>72</v>
      </c>
      <c r="I171" s="15" t="s">
        <v>49</v>
      </c>
      <c r="J171" s="15" t="s">
        <v>50</v>
      </c>
      <c r="K171" s="15" t="s">
        <v>51</v>
      </c>
      <c r="L171" s="15" t="s">
        <v>482</v>
      </c>
      <c r="M171" s="6">
        <v>0.56000000000000005</v>
      </c>
      <c r="N171" s="15" t="s">
        <v>33</v>
      </c>
      <c r="O171" s="15" t="s">
        <v>60</v>
      </c>
      <c r="P171" s="15" t="s">
        <v>91</v>
      </c>
      <c r="Q171" s="15" t="s">
        <v>431</v>
      </c>
      <c r="R171" s="2">
        <v>93905</v>
      </c>
      <c r="S171" s="1">
        <v>42018</v>
      </c>
      <c r="T171" s="12">
        <f>EOMONTH(Table_1[[#This Row],[Order Date]],0)</f>
        <v>42035</v>
      </c>
      <c r="U171" s="10">
        <f>EOMONTH(Table_1[[#This Row],[Order Date]],0)</f>
        <v>42035</v>
      </c>
      <c r="V171" s="14">
        <v>42018</v>
      </c>
      <c r="W171" s="1">
        <v>42021</v>
      </c>
      <c r="X171" s="12">
        <v>42021</v>
      </c>
      <c r="Y171" s="10">
        <f>EOMONTH(Table_1[[#This Row],[Ship date]],0)</f>
        <v>42035</v>
      </c>
      <c r="Z171" s="14">
        <v>42021</v>
      </c>
      <c r="AA171" s="4">
        <v>10.5792</v>
      </c>
      <c r="AB171" s="2">
        <v>7</v>
      </c>
      <c r="AC171" s="4">
        <v>29.18</v>
      </c>
      <c r="AD171" s="2">
        <v>89704</v>
      </c>
      <c r="AE171" s="4">
        <f>'DataCleaning and Transformation'!$E171-'DataCleaning and Transformation'!$D171</f>
        <v>4.2</v>
      </c>
      <c r="AF171" s="15" t="str">
        <f>_xlfn.IFS('DataCleaning and Transformation'!$O171="Central","Chris",'DataCleaning and Transformation'!$O171="East","Erin",'DataCleaning and Transformation'!$O171="South","Sam",'DataCleaning and Transformation'!$O171="West","William")</f>
        <v>William</v>
      </c>
      <c r="AG171" s="31">
        <f>Table_1[[#This Row],[Ship date]]-Table_1[[#This Row],[Order Date]]</f>
        <v>3</v>
      </c>
      <c r="AH171" s="22">
        <f>Table_1[[#This Row],[Profit]]/Table_1[[#This Row],[Sales]]</f>
        <v>0.36254969156956823</v>
      </c>
      <c r="AI171" s="23">
        <f>Table_1[[#This Row],[Profit]]+Table_1[[#This Row],[Sales]]</f>
        <v>39.7592</v>
      </c>
      <c r="AJ171" s="17">
        <f>WEEKNUM(Table_1[[#This Row],[Order Date]],1)</f>
        <v>3</v>
      </c>
      <c r="AK171" s="17" t="str">
        <f>TEXT(Table_1[[#This Row],[Order Date]],"mmm yyyy")</f>
        <v>Jan 2015</v>
      </c>
      <c r="AL171" s="17" t="str">
        <f>Table_1[[#This Row],[Monthly sales]]&amp;"  Week "&amp;TEXT(Table_1[[#This Row],[Weekly sales]],"00")</f>
        <v>Jan 2015  Week 03</v>
      </c>
      <c r="AM171" s="17">
        <f>IF(COUNTIF($A$2:A171, A171)=1, 1, 0)</f>
        <v>0</v>
      </c>
      <c r="AN171" s="3">
        <f>COUNTA(A171) - COUNTIF(Table_1[[#This Row],[Unique Customers]], 1)</f>
        <v>1</v>
      </c>
      <c r="AO171" s="17" t="str">
        <f t="shared" si="2"/>
        <v>Repeated</v>
      </c>
      <c r="AP171" s="17" t="str">
        <f>"Q"&amp;_xlfn.CEILING.MATH(MONTH(Table_1[[#This Row],[Monthly sales]])/3,1)</f>
        <v>Q1</v>
      </c>
    </row>
    <row r="172" spans="1:42" ht="14.4" x14ac:dyDescent="0.3">
      <c r="A172" s="2">
        <v>463</v>
      </c>
      <c r="B172" s="15" t="s">
        <v>483</v>
      </c>
      <c r="C172" s="15" t="s">
        <v>48</v>
      </c>
      <c r="D172" s="6">
        <v>7.0000000000000007E-2</v>
      </c>
      <c r="E172" s="4">
        <v>165.2</v>
      </c>
      <c r="F172" s="4">
        <v>19.989999999999998</v>
      </c>
      <c r="G172" s="15" t="s">
        <v>39</v>
      </c>
      <c r="H172" s="15" t="s">
        <v>28</v>
      </c>
      <c r="I172" s="15" t="s">
        <v>49</v>
      </c>
      <c r="J172" s="15" t="s">
        <v>79</v>
      </c>
      <c r="K172" s="15" t="s">
        <v>74</v>
      </c>
      <c r="L172" s="15" t="s">
        <v>484</v>
      </c>
      <c r="M172" s="6">
        <v>0.59</v>
      </c>
      <c r="N172" s="15" t="s">
        <v>33</v>
      </c>
      <c r="O172" s="15" t="s">
        <v>60</v>
      </c>
      <c r="P172" s="15" t="s">
        <v>91</v>
      </c>
      <c r="Q172" s="15" t="s">
        <v>485</v>
      </c>
      <c r="R172" s="2">
        <v>90069</v>
      </c>
      <c r="S172" s="1">
        <v>42018</v>
      </c>
      <c r="T172" s="12">
        <f>EOMONTH(Table_1[[#This Row],[Order Date]],0)</f>
        <v>42035</v>
      </c>
      <c r="U172" s="10">
        <f>EOMONTH(Table_1[[#This Row],[Order Date]],0)</f>
        <v>42035</v>
      </c>
      <c r="V172" s="14">
        <v>42018</v>
      </c>
      <c r="W172" s="1">
        <v>42020</v>
      </c>
      <c r="X172" s="12">
        <v>42020</v>
      </c>
      <c r="Y172" s="10">
        <f>EOMONTH(Table_1[[#This Row],[Ship date]],0)</f>
        <v>42035</v>
      </c>
      <c r="Z172" s="14">
        <v>42020</v>
      </c>
      <c r="AA172" s="4">
        <v>521.69000000000005</v>
      </c>
      <c r="AB172" s="2">
        <v>7</v>
      </c>
      <c r="AC172" s="4">
        <v>1081.54</v>
      </c>
      <c r="AD172" s="2">
        <v>88061</v>
      </c>
      <c r="AE172" s="4">
        <f>'DataCleaning and Transformation'!$E172-'DataCleaning and Transformation'!$D172</f>
        <v>165.13</v>
      </c>
      <c r="AF172" s="15" t="str">
        <f>_xlfn.IFS('DataCleaning and Transformation'!$O172="Central","Chris",'DataCleaning and Transformation'!$O172="East","Erin",'DataCleaning and Transformation'!$O172="South","Sam",'DataCleaning and Transformation'!$O172="West","William")</f>
        <v>William</v>
      </c>
      <c r="AG172" s="31">
        <f>Table_1[[#This Row],[Ship date]]-Table_1[[#This Row],[Order Date]]</f>
        <v>2</v>
      </c>
      <c r="AH172" s="22">
        <f>Table_1[[#This Row],[Profit]]/Table_1[[#This Row],[Sales]]</f>
        <v>0.48235848882149535</v>
      </c>
      <c r="AI172" s="23">
        <f>Table_1[[#This Row],[Profit]]+Table_1[[#This Row],[Sales]]</f>
        <v>1603.23</v>
      </c>
      <c r="AJ172" s="17">
        <f>WEEKNUM(Table_1[[#This Row],[Order Date]],1)</f>
        <v>3</v>
      </c>
      <c r="AK172" s="17" t="str">
        <f>TEXT(Table_1[[#This Row],[Order Date]],"mmm yyyy")</f>
        <v>Jan 2015</v>
      </c>
      <c r="AL172" s="17" t="str">
        <f>Table_1[[#This Row],[Monthly sales]]&amp;"  Week "&amp;TEXT(Table_1[[#This Row],[Weekly sales]],"00")</f>
        <v>Jan 2015  Week 03</v>
      </c>
      <c r="AM172" s="17">
        <f>IF(COUNTIF($A$2:A172, A172)=1, 1, 0)</f>
        <v>1</v>
      </c>
      <c r="AN172" s="3">
        <f>COUNTA(A172) - COUNTIF(Table_1[[#This Row],[Unique Customers]], 1)</f>
        <v>0</v>
      </c>
      <c r="AO172" s="17" t="str">
        <f t="shared" si="2"/>
        <v>Unique</v>
      </c>
      <c r="AP172" s="17" t="str">
        <f>"Q"&amp;_xlfn.CEILING.MATH(MONTH(Table_1[[#This Row],[Monthly sales]])/3,1)</f>
        <v>Q1</v>
      </c>
    </row>
    <row r="173" spans="1:42" ht="14.4" x14ac:dyDescent="0.3">
      <c r="A173" s="2">
        <v>3064</v>
      </c>
      <c r="B173" s="15" t="s">
        <v>486</v>
      </c>
      <c r="C173" s="15" t="s">
        <v>48</v>
      </c>
      <c r="D173" s="6">
        <v>0.03</v>
      </c>
      <c r="E173" s="4">
        <v>6.45</v>
      </c>
      <c r="F173" s="4">
        <v>1.34</v>
      </c>
      <c r="G173" s="15" t="s">
        <v>39</v>
      </c>
      <c r="H173" s="15" t="s">
        <v>40</v>
      </c>
      <c r="I173" s="15" t="s">
        <v>49</v>
      </c>
      <c r="J173" s="15" t="s">
        <v>89</v>
      </c>
      <c r="K173" s="15" t="s">
        <v>51</v>
      </c>
      <c r="L173" s="15" t="s">
        <v>487</v>
      </c>
      <c r="M173" s="6">
        <v>0.36</v>
      </c>
      <c r="N173" s="15" t="s">
        <v>33</v>
      </c>
      <c r="O173" s="15" t="s">
        <v>60</v>
      </c>
      <c r="P173" s="15" t="s">
        <v>67</v>
      </c>
      <c r="Q173" s="15" t="s">
        <v>488</v>
      </c>
      <c r="R173" s="2">
        <v>98503</v>
      </c>
      <c r="S173" s="1">
        <v>42018</v>
      </c>
      <c r="T173" s="12">
        <f>EOMONTH(Table_1[[#This Row],[Order Date]],0)</f>
        <v>42035</v>
      </c>
      <c r="U173" s="10">
        <f>EOMONTH(Table_1[[#This Row],[Order Date]],0)</f>
        <v>42035</v>
      </c>
      <c r="V173" s="14">
        <v>42018</v>
      </c>
      <c r="W173" s="1">
        <v>42023</v>
      </c>
      <c r="X173" s="12">
        <v>42023</v>
      </c>
      <c r="Y173" s="10">
        <f>EOMONTH(Table_1[[#This Row],[Ship date]],0)</f>
        <v>42035</v>
      </c>
      <c r="Z173" s="14">
        <v>42023</v>
      </c>
      <c r="AA173" s="4">
        <v>39.129899999999999</v>
      </c>
      <c r="AB173" s="2">
        <v>9</v>
      </c>
      <c r="AC173" s="4">
        <v>56.71</v>
      </c>
      <c r="AD173" s="2">
        <v>88448</v>
      </c>
      <c r="AE173" s="4">
        <f>'DataCleaning and Transformation'!$E173-'DataCleaning and Transformation'!$D173</f>
        <v>6.42</v>
      </c>
      <c r="AF173" s="15" t="str">
        <f>_xlfn.IFS('DataCleaning and Transformation'!$O173="Central","Chris",'DataCleaning and Transformation'!$O173="East","Erin",'DataCleaning and Transformation'!$O173="South","Sam",'DataCleaning and Transformation'!$O173="West","William")</f>
        <v>William</v>
      </c>
      <c r="AG173" s="31">
        <f>Table_1[[#This Row],[Ship date]]-Table_1[[#This Row],[Order Date]]</f>
        <v>5</v>
      </c>
      <c r="AH173" s="22">
        <f>Table_1[[#This Row],[Profit]]/Table_1[[#This Row],[Sales]]</f>
        <v>0.69</v>
      </c>
      <c r="AI173" s="23">
        <f>Table_1[[#This Row],[Profit]]+Table_1[[#This Row],[Sales]]</f>
        <v>95.8399</v>
      </c>
      <c r="AJ173" s="17">
        <f>WEEKNUM(Table_1[[#This Row],[Order Date]],1)</f>
        <v>3</v>
      </c>
      <c r="AK173" s="17" t="str">
        <f>TEXT(Table_1[[#This Row],[Order Date]],"mmm yyyy")</f>
        <v>Jan 2015</v>
      </c>
      <c r="AL173" s="17" t="str">
        <f>Table_1[[#This Row],[Monthly sales]]&amp;"  Week "&amp;TEXT(Table_1[[#This Row],[Weekly sales]],"00")</f>
        <v>Jan 2015  Week 03</v>
      </c>
      <c r="AM173" s="17">
        <f>IF(COUNTIF($A$2:A173, A173)=1, 1, 0)</f>
        <v>1</v>
      </c>
      <c r="AN173" s="3">
        <f>COUNTA(A173) - COUNTIF(Table_1[[#This Row],[Unique Customers]], 1)</f>
        <v>0</v>
      </c>
      <c r="AO173" s="17" t="str">
        <f t="shared" si="2"/>
        <v>Unique</v>
      </c>
      <c r="AP173" s="17" t="str">
        <f>"Q"&amp;_xlfn.CEILING.MATH(MONTH(Table_1[[#This Row],[Monthly sales]])/3,1)</f>
        <v>Q1</v>
      </c>
    </row>
    <row r="174" spans="1:42" ht="14.4" x14ac:dyDescent="0.3">
      <c r="A174" s="2">
        <v>3148</v>
      </c>
      <c r="B174" s="15" t="s">
        <v>489</v>
      </c>
      <c r="C174" s="15" t="s">
        <v>117</v>
      </c>
      <c r="D174" s="6">
        <v>0.06</v>
      </c>
      <c r="E174" s="4">
        <v>19.989999999999998</v>
      </c>
      <c r="F174" s="4">
        <v>11.17</v>
      </c>
      <c r="G174" s="15" t="s">
        <v>39</v>
      </c>
      <c r="H174" s="15" t="s">
        <v>95</v>
      </c>
      <c r="I174" s="15" t="s">
        <v>29</v>
      </c>
      <c r="J174" s="15" t="s">
        <v>127</v>
      </c>
      <c r="K174" s="15" t="s">
        <v>65</v>
      </c>
      <c r="L174" s="15" t="s">
        <v>490</v>
      </c>
      <c r="M174" s="6">
        <v>0.6</v>
      </c>
      <c r="N174" s="15" t="s">
        <v>33</v>
      </c>
      <c r="O174" s="15" t="s">
        <v>60</v>
      </c>
      <c r="P174" s="15" t="s">
        <v>491</v>
      </c>
      <c r="Q174" s="15" t="s">
        <v>492</v>
      </c>
      <c r="R174" s="2">
        <v>83854</v>
      </c>
      <c r="S174" s="1">
        <v>42018</v>
      </c>
      <c r="T174" s="12">
        <f>EOMONTH(Table_1[[#This Row],[Order Date]],0)</f>
        <v>42035</v>
      </c>
      <c r="U174" s="10">
        <f>EOMONTH(Table_1[[#This Row],[Order Date]],0)</f>
        <v>42035</v>
      </c>
      <c r="V174" s="14">
        <v>42018</v>
      </c>
      <c r="W174" s="1">
        <v>42018</v>
      </c>
      <c r="X174" s="12">
        <v>42018</v>
      </c>
      <c r="Y174" s="10">
        <f>EOMONTH(Table_1[[#This Row],[Ship date]],0)</f>
        <v>42035</v>
      </c>
      <c r="Z174" s="14">
        <v>42018</v>
      </c>
      <c r="AA174" s="4">
        <v>-66.823599999999999</v>
      </c>
      <c r="AB174" s="2">
        <v>7</v>
      </c>
      <c r="AC174" s="4">
        <v>139.49</v>
      </c>
      <c r="AD174" s="2">
        <v>89716</v>
      </c>
      <c r="AE174" s="4">
        <f>'DataCleaning and Transformation'!$E174-'DataCleaning and Transformation'!$D174</f>
        <v>19.93</v>
      </c>
      <c r="AF174" s="15" t="str">
        <f>_xlfn.IFS('DataCleaning and Transformation'!$O174="Central","Chris",'DataCleaning and Transformation'!$O174="East","Erin",'DataCleaning and Transformation'!$O174="South","Sam",'DataCleaning and Transformation'!$O174="West","William")</f>
        <v>William</v>
      </c>
      <c r="AG174" s="31">
        <f>Table_1[[#This Row],[Ship date]]-Table_1[[#This Row],[Order Date]]</f>
        <v>0</v>
      </c>
      <c r="AH174" s="22">
        <f>Table_1[[#This Row],[Profit]]/Table_1[[#This Row],[Sales]]</f>
        <v>-0.47905656319449419</v>
      </c>
      <c r="AI174" s="23">
        <f>Table_1[[#This Row],[Profit]]+Table_1[[#This Row],[Sales]]</f>
        <v>72.66640000000001</v>
      </c>
      <c r="AJ174" s="17">
        <f>WEEKNUM(Table_1[[#This Row],[Order Date]],1)</f>
        <v>3</v>
      </c>
      <c r="AK174" s="17" t="str">
        <f>TEXT(Table_1[[#This Row],[Order Date]],"mmm yyyy")</f>
        <v>Jan 2015</v>
      </c>
      <c r="AL174" s="17" t="str">
        <f>Table_1[[#This Row],[Monthly sales]]&amp;"  Week "&amp;TEXT(Table_1[[#This Row],[Weekly sales]],"00")</f>
        <v>Jan 2015  Week 03</v>
      </c>
      <c r="AM174" s="17">
        <f>IF(COUNTIF($A$2:A174, A174)=1, 1, 0)</f>
        <v>1</v>
      </c>
      <c r="AN174" s="3">
        <f>COUNTA(A174) - COUNTIF(Table_1[[#This Row],[Unique Customers]], 1)</f>
        <v>0</v>
      </c>
      <c r="AO174" s="17" t="str">
        <f t="shared" si="2"/>
        <v>Unique</v>
      </c>
      <c r="AP174" s="17" t="str">
        <f>"Q"&amp;_xlfn.CEILING.MATH(MONTH(Table_1[[#This Row],[Monthly sales]])/3,1)</f>
        <v>Q1</v>
      </c>
    </row>
    <row r="175" spans="1:42" ht="14.4" x14ac:dyDescent="0.3">
      <c r="A175" s="2">
        <v>3149</v>
      </c>
      <c r="B175" s="15" t="s">
        <v>493</v>
      </c>
      <c r="C175" s="15" t="s">
        <v>117</v>
      </c>
      <c r="D175" s="6">
        <v>0.06</v>
      </c>
      <c r="E175" s="4">
        <v>320.98</v>
      </c>
      <c r="F175" s="4">
        <v>58.95</v>
      </c>
      <c r="G175" s="15" t="s">
        <v>27</v>
      </c>
      <c r="H175" s="15" t="s">
        <v>95</v>
      </c>
      <c r="I175" s="15" t="s">
        <v>29</v>
      </c>
      <c r="J175" s="15" t="s">
        <v>110</v>
      </c>
      <c r="K175" s="15" t="s">
        <v>58</v>
      </c>
      <c r="L175" s="15" t="s">
        <v>494</v>
      </c>
      <c r="M175" s="6">
        <v>0.56999999999999995</v>
      </c>
      <c r="N175" s="15" t="s">
        <v>33</v>
      </c>
      <c r="O175" s="15" t="s">
        <v>60</v>
      </c>
      <c r="P175" s="15" t="s">
        <v>491</v>
      </c>
      <c r="Q175" s="15" t="s">
        <v>495</v>
      </c>
      <c r="R175" s="2">
        <v>83440</v>
      </c>
      <c r="S175" s="1">
        <v>42018</v>
      </c>
      <c r="T175" s="12">
        <f>EOMONTH(Table_1[[#This Row],[Order Date]],0)</f>
        <v>42035</v>
      </c>
      <c r="U175" s="10">
        <f>EOMONTH(Table_1[[#This Row],[Order Date]],0)</f>
        <v>42035</v>
      </c>
      <c r="V175" s="14">
        <v>42018</v>
      </c>
      <c r="W175" s="1">
        <v>42020</v>
      </c>
      <c r="X175" s="12">
        <v>42020</v>
      </c>
      <c r="Y175" s="10">
        <f>EOMONTH(Table_1[[#This Row],[Ship date]],0)</f>
        <v>42035</v>
      </c>
      <c r="Z175" s="14">
        <v>42020</v>
      </c>
      <c r="AA175" s="4">
        <v>971.62199999999996</v>
      </c>
      <c r="AB175" s="2">
        <v>6</v>
      </c>
      <c r="AC175" s="4">
        <v>1952.43</v>
      </c>
      <c r="AD175" s="2">
        <v>89716</v>
      </c>
      <c r="AE175" s="4">
        <f>'DataCleaning and Transformation'!$E175-'DataCleaning and Transformation'!$D175</f>
        <v>320.92</v>
      </c>
      <c r="AF175" s="15" t="str">
        <f>_xlfn.IFS('DataCleaning and Transformation'!$O175="Central","Chris",'DataCleaning and Transformation'!$O175="East","Erin",'DataCleaning and Transformation'!$O175="South","Sam",'DataCleaning and Transformation'!$O175="West","William")</f>
        <v>William</v>
      </c>
      <c r="AG175" s="31">
        <f>Table_1[[#This Row],[Ship date]]-Table_1[[#This Row],[Order Date]]</f>
        <v>2</v>
      </c>
      <c r="AH175" s="22">
        <f>Table_1[[#This Row],[Profit]]/Table_1[[#This Row],[Sales]]</f>
        <v>0.49764754690308993</v>
      </c>
      <c r="AI175" s="23">
        <f>Table_1[[#This Row],[Profit]]+Table_1[[#This Row],[Sales]]</f>
        <v>2924.0520000000001</v>
      </c>
      <c r="AJ175" s="17">
        <f>WEEKNUM(Table_1[[#This Row],[Order Date]],1)</f>
        <v>3</v>
      </c>
      <c r="AK175" s="17" t="str">
        <f>TEXT(Table_1[[#This Row],[Order Date]],"mmm yyyy")</f>
        <v>Jan 2015</v>
      </c>
      <c r="AL175" s="17" t="str">
        <f>Table_1[[#This Row],[Monthly sales]]&amp;"  Week "&amp;TEXT(Table_1[[#This Row],[Weekly sales]],"00")</f>
        <v>Jan 2015  Week 03</v>
      </c>
      <c r="AM175" s="17">
        <f>IF(COUNTIF($A$2:A175, A175)=1, 1, 0)</f>
        <v>1</v>
      </c>
      <c r="AN175" s="3">
        <f>COUNTA(A175) - COUNTIF(Table_1[[#This Row],[Unique Customers]], 1)</f>
        <v>0</v>
      </c>
      <c r="AO175" s="17" t="str">
        <f t="shared" si="2"/>
        <v>Repeated</v>
      </c>
      <c r="AP175" s="17" t="str">
        <f>"Q"&amp;_xlfn.CEILING.MATH(MONTH(Table_1[[#This Row],[Monthly sales]])/3,1)</f>
        <v>Q1</v>
      </c>
    </row>
    <row r="176" spans="1:42" ht="14.4" x14ac:dyDescent="0.3">
      <c r="A176" s="2">
        <v>2820</v>
      </c>
      <c r="B176" s="15" t="s">
        <v>496</v>
      </c>
      <c r="C176" s="15" t="s">
        <v>71</v>
      </c>
      <c r="D176" s="6">
        <v>0.1</v>
      </c>
      <c r="E176" s="4">
        <v>22.01</v>
      </c>
      <c r="F176" s="4">
        <v>5.53</v>
      </c>
      <c r="G176" s="15" t="s">
        <v>39</v>
      </c>
      <c r="H176" s="15" t="s">
        <v>72</v>
      </c>
      <c r="I176" s="15" t="s">
        <v>49</v>
      </c>
      <c r="J176" s="15" t="s">
        <v>50</v>
      </c>
      <c r="K176" s="15" t="s">
        <v>43</v>
      </c>
      <c r="L176" s="15" t="s">
        <v>497</v>
      </c>
      <c r="M176" s="6">
        <v>0.59</v>
      </c>
      <c r="N176" s="15" t="s">
        <v>33</v>
      </c>
      <c r="O176" s="15" t="s">
        <v>53</v>
      </c>
      <c r="P176" s="15" t="s">
        <v>81</v>
      </c>
      <c r="Q176" s="15" t="s">
        <v>498</v>
      </c>
      <c r="R176" s="2">
        <v>63129</v>
      </c>
      <c r="S176" s="1">
        <v>42018</v>
      </c>
      <c r="T176" s="12">
        <f>EOMONTH(Table_1[[#This Row],[Order Date]],0)</f>
        <v>42035</v>
      </c>
      <c r="U176" s="10">
        <f>EOMONTH(Table_1[[#This Row],[Order Date]],0)</f>
        <v>42035</v>
      </c>
      <c r="V176" s="14">
        <v>42018</v>
      </c>
      <c r="W176" s="1">
        <v>42019</v>
      </c>
      <c r="X176" s="12">
        <v>42019</v>
      </c>
      <c r="Y176" s="10">
        <f>EOMONTH(Table_1[[#This Row],[Ship date]],0)</f>
        <v>42035</v>
      </c>
      <c r="Z176" s="14">
        <v>42019</v>
      </c>
      <c r="AA176" s="4">
        <v>31.59</v>
      </c>
      <c r="AB176" s="2">
        <v>14</v>
      </c>
      <c r="AC176" s="4">
        <v>281.75</v>
      </c>
      <c r="AD176" s="2">
        <v>87900</v>
      </c>
      <c r="AE176" s="4">
        <f>'DataCleaning and Transformation'!$E176-'DataCleaning and Transformation'!$D176</f>
        <v>21.91</v>
      </c>
      <c r="AF176" s="15" t="str">
        <f>_xlfn.IFS('DataCleaning and Transformation'!$O176="Central","Chris",'DataCleaning and Transformation'!$O176="East","Erin",'DataCleaning and Transformation'!$O176="South","Sam",'DataCleaning and Transformation'!$O176="West","William")</f>
        <v>Chris</v>
      </c>
      <c r="AG176" s="31">
        <f>Table_1[[#This Row],[Ship date]]-Table_1[[#This Row],[Order Date]]</f>
        <v>1</v>
      </c>
      <c r="AH176" s="22">
        <f>Table_1[[#This Row],[Profit]]/Table_1[[#This Row],[Sales]]</f>
        <v>0.1121206743566992</v>
      </c>
      <c r="AI176" s="23">
        <f>Table_1[[#This Row],[Profit]]+Table_1[[#This Row],[Sales]]</f>
        <v>313.33999999999997</v>
      </c>
      <c r="AJ176" s="17">
        <f>WEEKNUM(Table_1[[#This Row],[Order Date]],1)</f>
        <v>3</v>
      </c>
      <c r="AK176" s="17" t="str">
        <f>TEXT(Table_1[[#This Row],[Order Date]],"mmm yyyy")</f>
        <v>Jan 2015</v>
      </c>
      <c r="AL176" s="17" t="str">
        <f>Table_1[[#This Row],[Monthly sales]]&amp;"  Week "&amp;TEXT(Table_1[[#This Row],[Weekly sales]],"00")</f>
        <v>Jan 2015  Week 03</v>
      </c>
      <c r="AM176" s="17">
        <f>IF(COUNTIF($A$2:A176, A176)=1, 1, 0)</f>
        <v>1</v>
      </c>
      <c r="AN176" s="3">
        <f>COUNTA(A176) - COUNTIF(Table_1[[#This Row],[Unique Customers]], 1)</f>
        <v>0</v>
      </c>
      <c r="AO176" s="17" t="str">
        <f t="shared" si="2"/>
        <v>Unique</v>
      </c>
      <c r="AP176" s="17" t="str">
        <f>"Q"&amp;_xlfn.CEILING.MATH(MONTH(Table_1[[#This Row],[Monthly sales]])/3,1)</f>
        <v>Q1</v>
      </c>
    </row>
    <row r="177" spans="1:42" ht="14.4" x14ac:dyDescent="0.3">
      <c r="A177" s="2">
        <v>3225</v>
      </c>
      <c r="B177" s="15" t="s">
        <v>499</v>
      </c>
      <c r="C177" s="15" t="s">
        <v>71</v>
      </c>
      <c r="D177" s="6">
        <v>0.1</v>
      </c>
      <c r="E177" s="4">
        <v>208.16</v>
      </c>
      <c r="F177" s="4">
        <v>68.02</v>
      </c>
      <c r="G177" s="15" t="s">
        <v>27</v>
      </c>
      <c r="H177" s="15" t="s">
        <v>28</v>
      </c>
      <c r="I177" s="15" t="s">
        <v>49</v>
      </c>
      <c r="J177" s="15" t="s">
        <v>96</v>
      </c>
      <c r="K177" s="15" t="s">
        <v>58</v>
      </c>
      <c r="L177" s="15" t="s">
        <v>500</v>
      </c>
      <c r="M177" s="6">
        <v>0.57999999999999996</v>
      </c>
      <c r="N177" s="15" t="s">
        <v>33</v>
      </c>
      <c r="O177" s="15" t="s">
        <v>34</v>
      </c>
      <c r="P177" s="15" t="s">
        <v>401</v>
      </c>
      <c r="Q177" s="15" t="s">
        <v>501</v>
      </c>
      <c r="R177" s="2">
        <v>38138</v>
      </c>
      <c r="S177" s="1">
        <v>42018</v>
      </c>
      <c r="T177" s="12">
        <f>EOMONTH(Table_1[[#This Row],[Order Date]],0)</f>
        <v>42035</v>
      </c>
      <c r="U177" s="10">
        <f>EOMONTH(Table_1[[#This Row],[Order Date]],0)</f>
        <v>42035</v>
      </c>
      <c r="V177" s="14">
        <v>42018</v>
      </c>
      <c r="W177" s="1">
        <v>42018</v>
      </c>
      <c r="X177" s="12">
        <v>42018</v>
      </c>
      <c r="Y177" s="10">
        <f>EOMONTH(Table_1[[#This Row],[Ship date]],0)</f>
        <v>42035</v>
      </c>
      <c r="Z177" s="14">
        <v>42018</v>
      </c>
      <c r="AA177" s="4">
        <v>-137.52199999999999</v>
      </c>
      <c r="AB177" s="2">
        <v>4</v>
      </c>
      <c r="AC177" s="4">
        <v>768.81</v>
      </c>
      <c r="AD177" s="2">
        <v>86507</v>
      </c>
      <c r="AE177" s="4">
        <f>'DataCleaning and Transformation'!$E177-'DataCleaning and Transformation'!$D177</f>
        <v>208.06</v>
      </c>
      <c r="AF177" s="15" t="str">
        <f>_xlfn.IFS('DataCleaning and Transformation'!$O177="Central","Chris",'DataCleaning and Transformation'!$O177="East","Erin",'DataCleaning and Transformation'!$O177="South","Sam",'DataCleaning and Transformation'!$O177="West","William")</f>
        <v>Sam</v>
      </c>
      <c r="AG177" s="31">
        <f>Table_1[[#This Row],[Ship date]]-Table_1[[#This Row],[Order Date]]</f>
        <v>0</v>
      </c>
      <c r="AH177" s="22">
        <f>Table_1[[#This Row],[Profit]]/Table_1[[#This Row],[Sales]]</f>
        <v>-0.17887644541564235</v>
      </c>
      <c r="AI177" s="23">
        <f>Table_1[[#This Row],[Profit]]+Table_1[[#This Row],[Sales]]</f>
        <v>631.28800000000001</v>
      </c>
      <c r="AJ177" s="17">
        <f>WEEKNUM(Table_1[[#This Row],[Order Date]],1)</f>
        <v>3</v>
      </c>
      <c r="AK177" s="17" t="str">
        <f>TEXT(Table_1[[#This Row],[Order Date]],"mmm yyyy")</f>
        <v>Jan 2015</v>
      </c>
      <c r="AL177" s="17" t="str">
        <f>Table_1[[#This Row],[Monthly sales]]&amp;"  Week "&amp;TEXT(Table_1[[#This Row],[Weekly sales]],"00")</f>
        <v>Jan 2015  Week 03</v>
      </c>
      <c r="AM177" s="17">
        <f>IF(COUNTIF($A$2:A177, A177)=1, 1, 0)</f>
        <v>1</v>
      </c>
      <c r="AN177" s="3">
        <f>COUNTA(A177) - COUNTIF(Table_1[[#This Row],[Unique Customers]], 1)</f>
        <v>0</v>
      </c>
      <c r="AO177" s="17" t="str">
        <f t="shared" si="2"/>
        <v>Unique</v>
      </c>
      <c r="AP177" s="17" t="str">
        <f>"Q"&amp;_xlfn.CEILING.MATH(MONTH(Table_1[[#This Row],[Monthly sales]])/3,1)</f>
        <v>Q1</v>
      </c>
    </row>
    <row r="178" spans="1:42" ht="14.4" x14ac:dyDescent="0.3">
      <c r="A178" s="2">
        <v>3226</v>
      </c>
      <c r="B178" s="15" t="s">
        <v>502</v>
      </c>
      <c r="C178" s="15" t="s">
        <v>71</v>
      </c>
      <c r="D178" s="6">
        <v>7.0000000000000007E-2</v>
      </c>
      <c r="E178" s="4">
        <v>90.48</v>
      </c>
      <c r="F178" s="4">
        <v>19.989999999999998</v>
      </c>
      <c r="G178" s="15" t="s">
        <v>39</v>
      </c>
      <c r="H178" s="15" t="s">
        <v>28</v>
      </c>
      <c r="I178" s="15" t="s">
        <v>49</v>
      </c>
      <c r="J178" s="15" t="s">
        <v>346</v>
      </c>
      <c r="K178" s="15" t="s">
        <v>74</v>
      </c>
      <c r="L178" s="15" t="s">
        <v>503</v>
      </c>
      <c r="M178" s="6">
        <v>0.4</v>
      </c>
      <c r="N178" s="15" t="s">
        <v>33</v>
      </c>
      <c r="O178" s="15" t="s">
        <v>34</v>
      </c>
      <c r="P178" s="15" t="s">
        <v>401</v>
      </c>
      <c r="Q178" s="15" t="s">
        <v>504</v>
      </c>
      <c r="R178" s="2">
        <v>37075</v>
      </c>
      <c r="S178" s="1">
        <v>42018</v>
      </c>
      <c r="T178" s="12">
        <f>EOMONTH(Table_1[[#This Row],[Order Date]],0)</f>
        <v>42035</v>
      </c>
      <c r="U178" s="10">
        <f>EOMONTH(Table_1[[#This Row],[Order Date]],0)</f>
        <v>42035</v>
      </c>
      <c r="V178" s="14">
        <v>42018</v>
      </c>
      <c r="W178" s="1">
        <v>42019</v>
      </c>
      <c r="X178" s="12">
        <v>42019</v>
      </c>
      <c r="Y178" s="10">
        <f>EOMONTH(Table_1[[#This Row],[Ship date]],0)</f>
        <v>42035</v>
      </c>
      <c r="Z178" s="14">
        <v>42019</v>
      </c>
      <c r="AA178" s="4">
        <v>-11.816000000000001</v>
      </c>
      <c r="AB178" s="2">
        <v>2</v>
      </c>
      <c r="AC178" s="4">
        <v>183.39</v>
      </c>
      <c r="AD178" s="2">
        <v>86507</v>
      </c>
      <c r="AE178" s="4">
        <f>'DataCleaning and Transformation'!$E178-'DataCleaning and Transformation'!$D178</f>
        <v>90.410000000000011</v>
      </c>
      <c r="AF178" s="15" t="str">
        <f>_xlfn.IFS('DataCleaning and Transformation'!$O178="Central","Chris",'DataCleaning and Transformation'!$O178="East","Erin",'DataCleaning and Transformation'!$O178="South","Sam",'DataCleaning and Transformation'!$O178="West","William")</f>
        <v>Sam</v>
      </c>
      <c r="AG178" s="31">
        <f>Table_1[[#This Row],[Ship date]]-Table_1[[#This Row],[Order Date]]</f>
        <v>1</v>
      </c>
      <c r="AH178" s="22">
        <f>Table_1[[#This Row],[Profit]]/Table_1[[#This Row],[Sales]]</f>
        <v>-6.4430994056382584E-2</v>
      </c>
      <c r="AI178" s="23">
        <f>Table_1[[#This Row],[Profit]]+Table_1[[#This Row],[Sales]]</f>
        <v>171.57399999999998</v>
      </c>
      <c r="AJ178" s="17">
        <f>WEEKNUM(Table_1[[#This Row],[Order Date]],1)</f>
        <v>3</v>
      </c>
      <c r="AK178" s="17" t="str">
        <f>TEXT(Table_1[[#This Row],[Order Date]],"mmm yyyy")</f>
        <v>Jan 2015</v>
      </c>
      <c r="AL178" s="17" t="str">
        <f>Table_1[[#This Row],[Monthly sales]]&amp;"  Week "&amp;TEXT(Table_1[[#This Row],[Weekly sales]],"00")</f>
        <v>Jan 2015  Week 03</v>
      </c>
      <c r="AM178" s="17">
        <f>IF(COUNTIF($A$2:A178, A178)=1, 1, 0)</f>
        <v>1</v>
      </c>
      <c r="AN178" s="3">
        <f>COUNTA(A178) - COUNTIF(Table_1[[#This Row],[Unique Customers]], 1)</f>
        <v>0</v>
      </c>
      <c r="AO178" s="17" t="str">
        <f t="shared" si="2"/>
        <v>Repeated</v>
      </c>
      <c r="AP178" s="17" t="str">
        <f>"Q"&amp;_xlfn.CEILING.MATH(MONTH(Table_1[[#This Row],[Monthly sales]])/3,1)</f>
        <v>Q1</v>
      </c>
    </row>
    <row r="179" spans="1:42" ht="14.4" x14ac:dyDescent="0.3">
      <c r="A179" s="2">
        <v>3226</v>
      </c>
      <c r="B179" s="15" t="s">
        <v>502</v>
      </c>
      <c r="C179" s="15" t="s">
        <v>71</v>
      </c>
      <c r="D179" s="6">
        <v>0.01</v>
      </c>
      <c r="E179" s="4">
        <v>9.48</v>
      </c>
      <c r="F179" s="4">
        <v>7.29</v>
      </c>
      <c r="G179" s="15" t="s">
        <v>88</v>
      </c>
      <c r="H179" s="15" t="s">
        <v>28</v>
      </c>
      <c r="I179" s="15" t="s">
        <v>29</v>
      </c>
      <c r="J179" s="15" t="s">
        <v>127</v>
      </c>
      <c r="K179" s="15" t="s">
        <v>43</v>
      </c>
      <c r="L179" s="15" t="s">
        <v>505</v>
      </c>
      <c r="M179" s="6">
        <v>0.45</v>
      </c>
      <c r="N179" s="15" t="s">
        <v>33</v>
      </c>
      <c r="O179" s="15" t="s">
        <v>34</v>
      </c>
      <c r="P179" s="15" t="s">
        <v>401</v>
      </c>
      <c r="Q179" s="15" t="s">
        <v>504</v>
      </c>
      <c r="R179" s="2">
        <v>37075</v>
      </c>
      <c r="S179" s="1">
        <v>42018</v>
      </c>
      <c r="T179" s="12">
        <f>EOMONTH(Table_1[[#This Row],[Order Date]],0)</f>
        <v>42035</v>
      </c>
      <c r="U179" s="10">
        <f>EOMONTH(Table_1[[#This Row],[Order Date]],0)</f>
        <v>42035</v>
      </c>
      <c r="V179" s="14">
        <v>42018</v>
      </c>
      <c r="W179" s="1">
        <v>42020</v>
      </c>
      <c r="X179" s="12">
        <v>42020</v>
      </c>
      <c r="Y179" s="10">
        <f>EOMONTH(Table_1[[#This Row],[Ship date]],0)</f>
        <v>42035</v>
      </c>
      <c r="Z179" s="14">
        <v>42020</v>
      </c>
      <c r="AA179" s="4">
        <v>238.93379999999999</v>
      </c>
      <c r="AB179" s="2">
        <v>1</v>
      </c>
      <c r="AC179" s="4">
        <v>12.9</v>
      </c>
      <c r="AD179" s="2">
        <v>86507</v>
      </c>
      <c r="AE179" s="4">
        <f>'DataCleaning and Transformation'!$E179-'DataCleaning and Transformation'!$D179</f>
        <v>9.4700000000000006</v>
      </c>
      <c r="AF179" s="15" t="str">
        <f>_xlfn.IFS('DataCleaning and Transformation'!$O179="Central","Chris",'DataCleaning and Transformation'!$O179="East","Erin",'DataCleaning and Transformation'!$O179="South","Sam",'DataCleaning and Transformation'!$O179="West","William")</f>
        <v>Sam</v>
      </c>
      <c r="AG179" s="31">
        <f>Table_1[[#This Row],[Ship date]]-Table_1[[#This Row],[Order Date]]</f>
        <v>2</v>
      </c>
      <c r="AH179" s="22">
        <f>Table_1[[#This Row],[Profit]]/Table_1[[#This Row],[Sales]]</f>
        <v>18.521999999999998</v>
      </c>
      <c r="AI179" s="23">
        <f>Table_1[[#This Row],[Profit]]+Table_1[[#This Row],[Sales]]</f>
        <v>251.8338</v>
      </c>
      <c r="AJ179" s="17">
        <f>WEEKNUM(Table_1[[#This Row],[Order Date]],1)</f>
        <v>3</v>
      </c>
      <c r="AK179" s="17" t="str">
        <f>TEXT(Table_1[[#This Row],[Order Date]],"mmm yyyy")</f>
        <v>Jan 2015</v>
      </c>
      <c r="AL179" s="17" t="str">
        <f>Table_1[[#This Row],[Monthly sales]]&amp;"  Week "&amp;TEXT(Table_1[[#This Row],[Weekly sales]],"00")</f>
        <v>Jan 2015  Week 03</v>
      </c>
      <c r="AM179" s="17">
        <f>IF(COUNTIF($A$2:A179, A179)=1, 1, 0)</f>
        <v>0</v>
      </c>
      <c r="AN179" s="3">
        <f>COUNTA(A179) - COUNTIF(Table_1[[#This Row],[Unique Customers]], 1)</f>
        <v>1</v>
      </c>
      <c r="AO179" s="17" t="str">
        <f t="shared" si="2"/>
        <v>Repeated</v>
      </c>
      <c r="AP179" s="17" t="str">
        <f>"Q"&amp;_xlfn.CEILING.MATH(MONTH(Table_1[[#This Row],[Monthly sales]])/3,1)</f>
        <v>Q1</v>
      </c>
    </row>
    <row r="180" spans="1:42" ht="14.4" x14ac:dyDescent="0.3">
      <c r="A180" s="2">
        <v>3226</v>
      </c>
      <c r="B180" s="15" t="s">
        <v>502</v>
      </c>
      <c r="C180" s="15" t="s">
        <v>71</v>
      </c>
      <c r="D180" s="6">
        <v>0.02</v>
      </c>
      <c r="E180" s="4">
        <v>4.28</v>
      </c>
      <c r="F180" s="4">
        <v>0.94</v>
      </c>
      <c r="G180" s="15" t="s">
        <v>39</v>
      </c>
      <c r="H180" s="15" t="s">
        <v>28</v>
      </c>
      <c r="I180" s="15" t="s">
        <v>49</v>
      </c>
      <c r="J180" s="15" t="s">
        <v>50</v>
      </c>
      <c r="K180" s="15" t="s">
        <v>51</v>
      </c>
      <c r="L180" s="15" t="s">
        <v>482</v>
      </c>
      <c r="M180" s="6">
        <v>0.56000000000000005</v>
      </c>
      <c r="N180" s="15" t="s">
        <v>33</v>
      </c>
      <c r="O180" s="15" t="s">
        <v>34</v>
      </c>
      <c r="P180" s="15" t="s">
        <v>401</v>
      </c>
      <c r="Q180" s="15" t="s">
        <v>504</v>
      </c>
      <c r="R180" s="2">
        <v>37075</v>
      </c>
      <c r="S180" s="1">
        <v>42018</v>
      </c>
      <c r="T180" s="12">
        <f>EOMONTH(Table_1[[#This Row],[Order Date]],0)</f>
        <v>42035</v>
      </c>
      <c r="U180" s="10">
        <f>EOMONTH(Table_1[[#This Row],[Order Date]],0)</f>
        <v>42035</v>
      </c>
      <c r="V180" s="14">
        <v>42018</v>
      </c>
      <c r="W180" s="1">
        <v>42019</v>
      </c>
      <c r="X180" s="12">
        <v>42019</v>
      </c>
      <c r="Y180" s="10">
        <f>EOMONTH(Table_1[[#This Row],[Ship date]],0)</f>
        <v>42035</v>
      </c>
      <c r="Z180" s="14">
        <v>42019</v>
      </c>
      <c r="AA180" s="4">
        <v>-105.126</v>
      </c>
      <c r="AB180" s="2">
        <v>4</v>
      </c>
      <c r="AC180" s="4">
        <v>17.89</v>
      </c>
      <c r="AD180" s="2">
        <v>86507</v>
      </c>
      <c r="AE180" s="4">
        <f>'DataCleaning and Transformation'!$E180-'DataCleaning and Transformation'!$D180</f>
        <v>4.2600000000000007</v>
      </c>
      <c r="AF180" s="15" t="str">
        <f>_xlfn.IFS('DataCleaning and Transformation'!$O180="Central","Chris",'DataCleaning and Transformation'!$O180="East","Erin",'DataCleaning and Transformation'!$O180="South","Sam",'DataCleaning and Transformation'!$O180="West","William")</f>
        <v>Sam</v>
      </c>
      <c r="AG180" s="31">
        <f>Table_1[[#This Row],[Ship date]]-Table_1[[#This Row],[Order Date]]</f>
        <v>1</v>
      </c>
      <c r="AH180" s="22">
        <f>Table_1[[#This Row],[Profit]]/Table_1[[#This Row],[Sales]]</f>
        <v>-5.8762437115707096</v>
      </c>
      <c r="AI180" s="23">
        <f>Table_1[[#This Row],[Profit]]+Table_1[[#This Row],[Sales]]</f>
        <v>-87.236000000000004</v>
      </c>
      <c r="AJ180" s="17">
        <f>WEEKNUM(Table_1[[#This Row],[Order Date]],1)</f>
        <v>3</v>
      </c>
      <c r="AK180" s="17" t="str">
        <f>TEXT(Table_1[[#This Row],[Order Date]],"mmm yyyy")</f>
        <v>Jan 2015</v>
      </c>
      <c r="AL180" s="17" t="str">
        <f>Table_1[[#This Row],[Monthly sales]]&amp;"  Week "&amp;TEXT(Table_1[[#This Row],[Weekly sales]],"00")</f>
        <v>Jan 2015  Week 03</v>
      </c>
      <c r="AM180" s="17">
        <f>IF(COUNTIF($A$2:A180, A180)=1, 1, 0)</f>
        <v>0</v>
      </c>
      <c r="AN180" s="3">
        <f>COUNTA(A180) - COUNTIF(Table_1[[#This Row],[Unique Customers]], 1)</f>
        <v>1</v>
      </c>
      <c r="AO180" s="17" t="str">
        <f t="shared" si="2"/>
        <v>Repeated</v>
      </c>
      <c r="AP180" s="17" t="str">
        <f>"Q"&amp;_xlfn.CEILING.MATH(MONTH(Table_1[[#This Row],[Monthly sales]])/3,1)</f>
        <v>Q1</v>
      </c>
    </row>
    <row r="181" spans="1:42" ht="14.4" x14ac:dyDescent="0.3">
      <c r="A181" s="2">
        <v>152</v>
      </c>
      <c r="B181" s="15" t="s">
        <v>506</v>
      </c>
      <c r="C181" s="15" t="s">
        <v>26</v>
      </c>
      <c r="D181" s="6">
        <v>0.09</v>
      </c>
      <c r="E181" s="4">
        <v>2.88</v>
      </c>
      <c r="F181" s="4">
        <v>0.7</v>
      </c>
      <c r="G181" s="15" t="s">
        <v>39</v>
      </c>
      <c r="H181" s="15" t="s">
        <v>40</v>
      </c>
      <c r="I181" s="15" t="s">
        <v>49</v>
      </c>
      <c r="J181" s="15" t="s">
        <v>50</v>
      </c>
      <c r="K181" s="15" t="s">
        <v>51</v>
      </c>
      <c r="L181" s="15" t="s">
        <v>507</v>
      </c>
      <c r="M181" s="6">
        <v>0.56000000000000005</v>
      </c>
      <c r="N181" s="15" t="s">
        <v>33</v>
      </c>
      <c r="O181" s="15" t="s">
        <v>34</v>
      </c>
      <c r="P181" s="15" t="s">
        <v>401</v>
      </c>
      <c r="Q181" s="15" t="s">
        <v>508</v>
      </c>
      <c r="R181" s="2">
        <v>37918</v>
      </c>
      <c r="S181" s="1">
        <v>42019</v>
      </c>
      <c r="T181" s="12">
        <f>EOMONTH(Table_1[[#This Row],[Order Date]],0)</f>
        <v>42035</v>
      </c>
      <c r="U181" s="10">
        <f>EOMONTH(Table_1[[#This Row],[Order Date]],0)</f>
        <v>42035</v>
      </c>
      <c r="V181" s="14">
        <v>42019</v>
      </c>
      <c r="W181" s="1">
        <v>42020</v>
      </c>
      <c r="X181" s="12">
        <v>42020</v>
      </c>
      <c r="Y181" s="10">
        <f>EOMONTH(Table_1[[#This Row],[Ship date]],0)</f>
        <v>42035</v>
      </c>
      <c r="Z181" s="14">
        <v>42020</v>
      </c>
      <c r="AA181" s="4">
        <v>-172.71799999999999</v>
      </c>
      <c r="AB181" s="2">
        <v>2</v>
      </c>
      <c r="AC181" s="4">
        <v>5.5</v>
      </c>
      <c r="AD181" s="2">
        <v>89520</v>
      </c>
      <c r="AE181" s="4">
        <f>'DataCleaning and Transformation'!$E181-'DataCleaning and Transformation'!$D181</f>
        <v>2.79</v>
      </c>
      <c r="AF181" s="15" t="str">
        <f>_xlfn.IFS('DataCleaning and Transformation'!$O181="Central","Chris",'DataCleaning and Transformation'!$O181="East","Erin",'DataCleaning and Transformation'!$O181="South","Sam",'DataCleaning and Transformation'!$O181="West","William")</f>
        <v>Sam</v>
      </c>
      <c r="AG181" s="31">
        <f>Table_1[[#This Row],[Ship date]]-Table_1[[#This Row],[Order Date]]</f>
        <v>1</v>
      </c>
      <c r="AH181" s="22">
        <f>Table_1[[#This Row],[Profit]]/Table_1[[#This Row],[Sales]]</f>
        <v>-31.403272727272725</v>
      </c>
      <c r="AI181" s="23">
        <f>Table_1[[#This Row],[Profit]]+Table_1[[#This Row],[Sales]]</f>
        <v>-167.21799999999999</v>
      </c>
      <c r="AJ181" s="17">
        <f>WEEKNUM(Table_1[[#This Row],[Order Date]],1)</f>
        <v>3</v>
      </c>
      <c r="AK181" s="17" t="str">
        <f>TEXT(Table_1[[#This Row],[Order Date]],"mmm yyyy")</f>
        <v>Jan 2015</v>
      </c>
      <c r="AL181" s="17" t="str">
        <f>Table_1[[#This Row],[Monthly sales]]&amp;"  Week "&amp;TEXT(Table_1[[#This Row],[Weekly sales]],"00")</f>
        <v>Jan 2015  Week 03</v>
      </c>
      <c r="AM181" s="17">
        <f>IF(COUNTIF($A$2:A181, A181)=1, 1, 0)</f>
        <v>1</v>
      </c>
      <c r="AN181" s="3">
        <f>COUNTA(A181) - COUNTIF(Table_1[[#This Row],[Unique Customers]], 1)</f>
        <v>0</v>
      </c>
      <c r="AO181" s="17" t="str">
        <f t="shared" si="2"/>
        <v>Unique</v>
      </c>
      <c r="AP181" s="17" t="str">
        <f>"Q"&amp;_xlfn.CEILING.MATH(MONTH(Table_1[[#This Row],[Monthly sales]])/3,1)</f>
        <v>Q1</v>
      </c>
    </row>
    <row r="182" spans="1:42" ht="14.4" x14ac:dyDescent="0.3">
      <c r="A182" s="2">
        <v>2791</v>
      </c>
      <c r="B182" s="15" t="s">
        <v>509</v>
      </c>
      <c r="C182" s="15" t="s">
        <v>26</v>
      </c>
      <c r="D182" s="6">
        <v>0.09</v>
      </c>
      <c r="E182" s="4">
        <v>2.88</v>
      </c>
      <c r="F182" s="4">
        <v>0.7</v>
      </c>
      <c r="G182" s="15" t="s">
        <v>39</v>
      </c>
      <c r="H182" s="15" t="s">
        <v>95</v>
      </c>
      <c r="I182" s="15" t="s">
        <v>49</v>
      </c>
      <c r="J182" s="15" t="s">
        <v>50</v>
      </c>
      <c r="K182" s="15" t="s">
        <v>51</v>
      </c>
      <c r="L182" s="15" t="s">
        <v>510</v>
      </c>
      <c r="M182" s="6">
        <v>0.56000000000000005</v>
      </c>
      <c r="N182" s="15" t="s">
        <v>33</v>
      </c>
      <c r="O182" s="15" t="s">
        <v>53</v>
      </c>
      <c r="P182" s="15" t="s">
        <v>290</v>
      </c>
      <c r="Q182" s="15" t="s">
        <v>511</v>
      </c>
      <c r="R182" s="2">
        <v>48071</v>
      </c>
      <c r="S182" s="1">
        <v>42019</v>
      </c>
      <c r="T182" s="12">
        <f>EOMONTH(Table_1[[#This Row],[Order Date]],0)</f>
        <v>42035</v>
      </c>
      <c r="U182" s="10">
        <f>EOMONTH(Table_1[[#This Row],[Order Date]],0)</f>
        <v>42035</v>
      </c>
      <c r="V182" s="14">
        <v>42019</v>
      </c>
      <c r="W182" s="1">
        <v>42019</v>
      </c>
      <c r="X182" s="12">
        <v>42019</v>
      </c>
      <c r="Y182" s="10">
        <f>EOMONTH(Table_1[[#This Row],[Ship date]],0)</f>
        <v>42035</v>
      </c>
      <c r="Z182" s="14">
        <v>42019</v>
      </c>
      <c r="AA182" s="4">
        <v>4.8499999999999996</v>
      </c>
      <c r="AB182" s="2">
        <v>7</v>
      </c>
      <c r="AC182" s="4">
        <v>19.29</v>
      </c>
      <c r="AD182" s="2">
        <v>88758</v>
      </c>
      <c r="AE182" s="4">
        <f>'DataCleaning and Transformation'!$E182-'DataCleaning and Transformation'!$D182</f>
        <v>2.79</v>
      </c>
      <c r="AF182" s="15" t="str">
        <f>_xlfn.IFS('DataCleaning and Transformation'!$O182="Central","Chris",'DataCleaning and Transformation'!$O182="East","Erin",'DataCleaning and Transformation'!$O182="South","Sam",'DataCleaning and Transformation'!$O182="West","William")</f>
        <v>Chris</v>
      </c>
      <c r="AG182" s="31">
        <f>Table_1[[#This Row],[Ship date]]-Table_1[[#This Row],[Order Date]]</f>
        <v>0</v>
      </c>
      <c r="AH182" s="22">
        <f>Table_1[[#This Row],[Profit]]/Table_1[[#This Row],[Sales]]</f>
        <v>0.25142560912389839</v>
      </c>
      <c r="AI182" s="23">
        <f>Table_1[[#This Row],[Profit]]+Table_1[[#This Row],[Sales]]</f>
        <v>24.14</v>
      </c>
      <c r="AJ182" s="17">
        <f>WEEKNUM(Table_1[[#This Row],[Order Date]],1)</f>
        <v>3</v>
      </c>
      <c r="AK182" s="17" t="str">
        <f>TEXT(Table_1[[#This Row],[Order Date]],"mmm yyyy")</f>
        <v>Jan 2015</v>
      </c>
      <c r="AL182" s="17" t="str">
        <f>Table_1[[#This Row],[Monthly sales]]&amp;"  Week "&amp;TEXT(Table_1[[#This Row],[Weekly sales]],"00")</f>
        <v>Jan 2015  Week 03</v>
      </c>
      <c r="AM182" s="17">
        <f>IF(COUNTIF($A$2:A182, A182)=1, 1, 0)</f>
        <v>1</v>
      </c>
      <c r="AN182" s="3">
        <f>COUNTA(A182) - COUNTIF(Table_1[[#This Row],[Unique Customers]], 1)</f>
        <v>0</v>
      </c>
      <c r="AO182" s="17" t="str">
        <f t="shared" si="2"/>
        <v>Unique</v>
      </c>
      <c r="AP182" s="17" t="str">
        <f>"Q"&amp;_xlfn.CEILING.MATH(MONTH(Table_1[[#This Row],[Monthly sales]])/3,1)</f>
        <v>Q1</v>
      </c>
    </row>
    <row r="183" spans="1:42" ht="14.4" x14ac:dyDescent="0.3">
      <c r="A183" s="2">
        <v>428</v>
      </c>
      <c r="B183" s="15" t="s">
        <v>512</v>
      </c>
      <c r="C183" s="15" t="s">
        <v>38</v>
      </c>
      <c r="D183" s="6">
        <v>0.02</v>
      </c>
      <c r="E183" s="4">
        <v>15.28</v>
      </c>
      <c r="F183" s="4">
        <v>1.99</v>
      </c>
      <c r="G183" s="15" t="s">
        <v>39</v>
      </c>
      <c r="H183" s="15" t="s">
        <v>95</v>
      </c>
      <c r="I183" s="15" t="s">
        <v>41</v>
      </c>
      <c r="J183" s="15" t="s">
        <v>42</v>
      </c>
      <c r="K183" s="15" t="s">
        <v>43</v>
      </c>
      <c r="L183" s="15" t="s">
        <v>513</v>
      </c>
      <c r="M183" s="6">
        <v>0.42</v>
      </c>
      <c r="N183" s="15" t="s">
        <v>33</v>
      </c>
      <c r="O183" s="15" t="s">
        <v>60</v>
      </c>
      <c r="P183" s="15" t="s">
        <v>297</v>
      </c>
      <c r="Q183" s="15" t="s">
        <v>514</v>
      </c>
      <c r="R183" s="2">
        <v>89701</v>
      </c>
      <c r="S183" s="1">
        <v>42019</v>
      </c>
      <c r="T183" s="12">
        <f>EOMONTH(Table_1[[#This Row],[Order Date]],0)</f>
        <v>42035</v>
      </c>
      <c r="U183" s="10">
        <f>EOMONTH(Table_1[[#This Row],[Order Date]],0)</f>
        <v>42035</v>
      </c>
      <c r="V183" s="14">
        <v>42019</v>
      </c>
      <c r="W183" s="1">
        <v>42020</v>
      </c>
      <c r="X183" s="12">
        <v>42020</v>
      </c>
      <c r="Y183" s="10">
        <f>EOMONTH(Table_1[[#This Row],[Ship date]],0)</f>
        <v>42035</v>
      </c>
      <c r="Z183" s="14">
        <v>42020</v>
      </c>
      <c r="AA183" s="4">
        <v>163.1574</v>
      </c>
      <c r="AB183" s="2">
        <v>15</v>
      </c>
      <c r="AC183" s="4">
        <v>236.46</v>
      </c>
      <c r="AD183" s="2">
        <v>88479</v>
      </c>
      <c r="AE183" s="4">
        <f>'DataCleaning and Transformation'!$E183-'DataCleaning and Transformation'!$D183</f>
        <v>15.26</v>
      </c>
      <c r="AF183" s="15" t="str">
        <f>_xlfn.IFS('DataCleaning and Transformation'!$O183="Central","Chris",'DataCleaning and Transformation'!$O183="East","Erin",'DataCleaning and Transformation'!$O183="South","Sam",'DataCleaning and Transformation'!$O183="West","William")</f>
        <v>William</v>
      </c>
      <c r="AG183" s="31">
        <f>Table_1[[#This Row],[Ship date]]-Table_1[[#This Row],[Order Date]]</f>
        <v>1</v>
      </c>
      <c r="AH183" s="22">
        <f>Table_1[[#This Row],[Profit]]/Table_1[[#This Row],[Sales]]</f>
        <v>0.69</v>
      </c>
      <c r="AI183" s="23">
        <f>Table_1[[#This Row],[Profit]]+Table_1[[#This Row],[Sales]]</f>
        <v>399.61739999999998</v>
      </c>
      <c r="AJ183" s="17">
        <f>WEEKNUM(Table_1[[#This Row],[Order Date]],1)</f>
        <v>3</v>
      </c>
      <c r="AK183" s="17" t="str">
        <f>TEXT(Table_1[[#This Row],[Order Date]],"mmm yyyy")</f>
        <v>Jan 2015</v>
      </c>
      <c r="AL183" s="17" t="str">
        <f>Table_1[[#This Row],[Monthly sales]]&amp;"  Week "&amp;TEXT(Table_1[[#This Row],[Weekly sales]],"00")</f>
        <v>Jan 2015  Week 03</v>
      </c>
      <c r="AM183" s="17">
        <f>IF(COUNTIF($A$2:A183, A183)=1, 1, 0)</f>
        <v>1</v>
      </c>
      <c r="AN183" s="3">
        <f>COUNTA(A183) - COUNTIF(Table_1[[#This Row],[Unique Customers]], 1)</f>
        <v>0</v>
      </c>
      <c r="AO183" s="17" t="str">
        <f t="shared" si="2"/>
        <v>Unique</v>
      </c>
      <c r="AP183" s="17" t="str">
        <f>"Q"&amp;_xlfn.CEILING.MATH(MONTH(Table_1[[#This Row],[Monthly sales]])/3,1)</f>
        <v>Q1</v>
      </c>
    </row>
    <row r="184" spans="1:42" ht="14.4" x14ac:dyDescent="0.3">
      <c r="A184" s="2">
        <v>428</v>
      </c>
      <c r="B184" s="15" t="s">
        <v>512</v>
      </c>
      <c r="C184" s="15" t="s">
        <v>38</v>
      </c>
      <c r="D184" s="6">
        <v>0</v>
      </c>
      <c r="E184" s="4">
        <v>85.99</v>
      </c>
      <c r="F184" s="4">
        <v>3.3</v>
      </c>
      <c r="G184" s="15" t="s">
        <v>39</v>
      </c>
      <c r="H184" s="15" t="s">
        <v>95</v>
      </c>
      <c r="I184" s="15" t="s">
        <v>41</v>
      </c>
      <c r="J184" s="15" t="s">
        <v>136</v>
      </c>
      <c r="K184" s="15" t="s">
        <v>43</v>
      </c>
      <c r="L184" s="15" t="s">
        <v>515</v>
      </c>
      <c r="M184" s="6">
        <v>0.37</v>
      </c>
      <c r="N184" s="15" t="s">
        <v>33</v>
      </c>
      <c r="O184" s="15" t="s">
        <v>60</v>
      </c>
      <c r="P184" s="15" t="s">
        <v>297</v>
      </c>
      <c r="Q184" s="15" t="s">
        <v>514</v>
      </c>
      <c r="R184" s="2">
        <v>89701</v>
      </c>
      <c r="S184" s="1">
        <v>42019</v>
      </c>
      <c r="T184" s="12">
        <f>EOMONTH(Table_1[[#This Row],[Order Date]],0)</f>
        <v>42035</v>
      </c>
      <c r="U184" s="10">
        <f>EOMONTH(Table_1[[#This Row],[Order Date]],0)</f>
        <v>42035</v>
      </c>
      <c r="V184" s="14">
        <v>42019</v>
      </c>
      <c r="W184" s="1">
        <v>42020</v>
      </c>
      <c r="X184" s="12">
        <v>42020</v>
      </c>
      <c r="Y184" s="10">
        <f>EOMONTH(Table_1[[#This Row],[Ship date]],0)</f>
        <v>42035</v>
      </c>
      <c r="Z184" s="14">
        <v>42020</v>
      </c>
      <c r="AA184" s="4">
        <v>-302.22500000000002</v>
      </c>
      <c r="AB184" s="2">
        <v>1</v>
      </c>
      <c r="AC184" s="4">
        <v>73.819999999999993</v>
      </c>
      <c r="AD184" s="2">
        <v>88479</v>
      </c>
      <c r="AE184" s="4">
        <f>'DataCleaning and Transformation'!$E184-'DataCleaning and Transformation'!$D184</f>
        <v>85.99</v>
      </c>
      <c r="AF184" s="15" t="str">
        <f>_xlfn.IFS('DataCleaning and Transformation'!$O184="Central","Chris",'DataCleaning and Transformation'!$O184="East","Erin",'DataCleaning and Transformation'!$O184="South","Sam",'DataCleaning and Transformation'!$O184="West","William")</f>
        <v>William</v>
      </c>
      <c r="AG184" s="31">
        <f>Table_1[[#This Row],[Ship date]]-Table_1[[#This Row],[Order Date]]</f>
        <v>1</v>
      </c>
      <c r="AH184" s="22">
        <f>Table_1[[#This Row],[Profit]]/Table_1[[#This Row],[Sales]]</f>
        <v>-4.0940801950690879</v>
      </c>
      <c r="AI184" s="23">
        <f>Table_1[[#This Row],[Profit]]+Table_1[[#This Row],[Sales]]</f>
        <v>-228.40500000000003</v>
      </c>
      <c r="AJ184" s="17">
        <f>WEEKNUM(Table_1[[#This Row],[Order Date]],1)</f>
        <v>3</v>
      </c>
      <c r="AK184" s="17" t="str">
        <f>TEXT(Table_1[[#This Row],[Order Date]],"mmm yyyy")</f>
        <v>Jan 2015</v>
      </c>
      <c r="AL184" s="17" t="str">
        <f>Table_1[[#This Row],[Monthly sales]]&amp;"  Week "&amp;TEXT(Table_1[[#This Row],[Weekly sales]],"00")</f>
        <v>Jan 2015  Week 03</v>
      </c>
      <c r="AM184" s="17">
        <f>IF(COUNTIF($A$2:A184, A184)=1, 1, 0)</f>
        <v>0</v>
      </c>
      <c r="AN184" s="3">
        <f>COUNTA(A184) - COUNTIF(Table_1[[#This Row],[Unique Customers]], 1)</f>
        <v>1</v>
      </c>
      <c r="AO184" s="17" t="str">
        <f t="shared" si="2"/>
        <v>Repeated</v>
      </c>
      <c r="AP184" s="17" t="str">
        <f>"Q"&amp;_xlfn.CEILING.MATH(MONTH(Table_1[[#This Row],[Monthly sales]])/3,1)</f>
        <v>Q1</v>
      </c>
    </row>
    <row r="185" spans="1:42" ht="14.4" x14ac:dyDescent="0.3">
      <c r="A185" s="2">
        <v>1212</v>
      </c>
      <c r="B185" s="15" t="s">
        <v>516</v>
      </c>
      <c r="C185" s="15" t="s">
        <v>38</v>
      </c>
      <c r="D185" s="6">
        <v>0.08</v>
      </c>
      <c r="E185" s="4">
        <v>4.91</v>
      </c>
      <c r="F185" s="4">
        <v>4.97</v>
      </c>
      <c r="G185" s="15" t="s">
        <v>39</v>
      </c>
      <c r="H185" s="15" t="s">
        <v>95</v>
      </c>
      <c r="I185" s="15" t="s">
        <v>49</v>
      </c>
      <c r="J185" s="15" t="s">
        <v>73</v>
      </c>
      <c r="K185" s="15" t="s">
        <v>74</v>
      </c>
      <c r="L185" s="15" t="s">
        <v>517</v>
      </c>
      <c r="M185" s="6">
        <v>0.38</v>
      </c>
      <c r="N185" s="15" t="s">
        <v>33</v>
      </c>
      <c r="O185" s="15" t="s">
        <v>53</v>
      </c>
      <c r="P185" s="15" t="s">
        <v>54</v>
      </c>
      <c r="Q185" s="15" t="s">
        <v>518</v>
      </c>
      <c r="R185" s="2">
        <v>46404</v>
      </c>
      <c r="S185" s="1">
        <v>42019</v>
      </c>
      <c r="T185" s="12">
        <f>EOMONTH(Table_1[[#This Row],[Order Date]],0)</f>
        <v>42035</v>
      </c>
      <c r="U185" s="10">
        <f>EOMONTH(Table_1[[#This Row],[Order Date]],0)</f>
        <v>42035</v>
      </c>
      <c r="V185" s="14">
        <v>42019</v>
      </c>
      <c r="W185" s="1">
        <v>42020</v>
      </c>
      <c r="X185" s="12">
        <v>42020</v>
      </c>
      <c r="Y185" s="10">
        <f>EOMONTH(Table_1[[#This Row],[Ship date]],0)</f>
        <v>42035</v>
      </c>
      <c r="Z185" s="14">
        <v>42020</v>
      </c>
      <c r="AA185" s="4">
        <v>-99.762500000000003</v>
      </c>
      <c r="AB185" s="2">
        <v>12</v>
      </c>
      <c r="AC185" s="4">
        <v>58.95</v>
      </c>
      <c r="AD185" s="2">
        <v>88600</v>
      </c>
      <c r="AE185" s="4">
        <f>'DataCleaning and Transformation'!$E185-'DataCleaning and Transformation'!$D185</f>
        <v>4.83</v>
      </c>
      <c r="AF185" s="15" t="str">
        <f>_xlfn.IFS('DataCleaning and Transformation'!$O185="Central","Chris",'DataCleaning and Transformation'!$O185="East","Erin",'DataCleaning and Transformation'!$O185="South","Sam",'DataCleaning and Transformation'!$O185="West","William")</f>
        <v>Chris</v>
      </c>
      <c r="AG185" s="31">
        <f>Table_1[[#This Row],[Ship date]]-Table_1[[#This Row],[Order Date]]</f>
        <v>1</v>
      </c>
      <c r="AH185" s="22">
        <f>Table_1[[#This Row],[Profit]]/Table_1[[#This Row],[Sales]]</f>
        <v>-1.6923240033927056</v>
      </c>
      <c r="AI185" s="23">
        <f>Table_1[[#This Row],[Profit]]+Table_1[[#This Row],[Sales]]</f>
        <v>-40.8125</v>
      </c>
      <c r="AJ185" s="17">
        <f>WEEKNUM(Table_1[[#This Row],[Order Date]],1)</f>
        <v>3</v>
      </c>
      <c r="AK185" s="17" t="str">
        <f>TEXT(Table_1[[#This Row],[Order Date]],"mmm yyyy")</f>
        <v>Jan 2015</v>
      </c>
      <c r="AL185" s="17" t="str">
        <f>Table_1[[#This Row],[Monthly sales]]&amp;"  Week "&amp;TEXT(Table_1[[#This Row],[Weekly sales]],"00")</f>
        <v>Jan 2015  Week 03</v>
      </c>
      <c r="AM185" s="17">
        <f>IF(COUNTIF($A$2:A185, A185)=1, 1, 0)</f>
        <v>1</v>
      </c>
      <c r="AN185" s="3">
        <f>COUNTA(A185) - COUNTIF(Table_1[[#This Row],[Unique Customers]], 1)</f>
        <v>0</v>
      </c>
      <c r="AO185" s="17" t="str">
        <f t="shared" si="2"/>
        <v>Unique</v>
      </c>
      <c r="AP185" s="17" t="str">
        <f>"Q"&amp;_xlfn.CEILING.MATH(MONTH(Table_1[[#This Row],[Monthly sales]])/3,1)</f>
        <v>Q1</v>
      </c>
    </row>
    <row r="186" spans="1:42" ht="14.4" x14ac:dyDescent="0.3">
      <c r="A186" s="2">
        <v>1212</v>
      </c>
      <c r="B186" s="15" t="s">
        <v>516</v>
      </c>
      <c r="C186" s="15" t="s">
        <v>38</v>
      </c>
      <c r="D186" s="6">
        <v>0.01</v>
      </c>
      <c r="E186" s="4">
        <v>3499.99</v>
      </c>
      <c r="F186" s="4">
        <v>24.49</v>
      </c>
      <c r="G186" s="15" t="s">
        <v>39</v>
      </c>
      <c r="H186" s="15" t="s">
        <v>95</v>
      </c>
      <c r="I186" s="15" t="s">
        <v>41</v>
      </c>
      <c r="J186" s="15" t="s">
        <v>64</v>
      </c>
      <c r="K186" s="15" t="s">
        <v>65</v>
      </c>
      <c r="L186" s="15" t="s">
        <v>519</v>
      </c>
      <c r="M186" s="6">
        <v>0.37</v>
      </c>
      <c r="N186" s="15" t="s">
        <v>33</v>
      </c>
      <c r="O186" s="15" t="s">
        <v>53</v>
      </c>
      <c r="P186" s="15" t="s">
        <v>54</v>
      </c>
      <c r="Q186" s="15" t="s">
        <v>518</v>
      </c>
      <c r="R186" s="2">
        <v>46404</v>
      </c>
      <c r="S186" s="1">
        <v>42019</v>
      </c>
      <c r="T186" s="12">
        <f>EOMONTH(Table_1[[#This Row],[Order Date]],0)</f>
        <v>42035</v>
      </c>
      <c r="U186" s="10">
        <f>EOMONTH(Table_1[[#This Row],[Order Date]],0)</f>
        <v>42035</v>
      </c>
      <c r="V186" s="14">
        <v>42019</v>
      </c>
      <c r="W186" s="1">
        <v>42020</v>
      </c>
      <c r="X186" s="12">
        <v>42020</v>
      </c>
      <c r="Y186" s="10">
        <f>EOMONTH(Table_1[[#This Row],[Ship date]],0)</f>
        <v>42035</v>
      </c>
      <c r="Z186" s="14">
        <v>42020</v>
      </c>
      <c r="AA186" s="4">
        <v>-3061.82</v>
      </c>
      <c r="AB186" s="2">
        <v>1</v>
      </c>
      <c r="AC186" s="4">
        <v>3672.89</v>
      </c>
      <c r="AD186" s="2">
        <v>88600</v>
      </c>
      <c r="AE186" s="4">
        <f>'DataCleaning and Transformation'!$E186-'DataCleaning and Transformation'!$D186</f>
        <v>3499.9799999999996</v>
      </c>
      <c r="AF186" s="15" t="str">
        <f>_xlfn.IFS('DataCleaning and Transformation'!$O186="Central","Chris",'DataCleaning and Transformation'!$O186="East","Erin",'DataCleaning and Transformation'!$O186="South","Sam",'DataCleaning and Transformation'!$O186="West","William")</f>
        <v>Chris</v>
      </c>
      <c r="AG186" s="31">
        <f>Table_1[[#This Row],[Ship date]]-Table_1[[#This Row],[Order Date]]</f>
        <v>1</v>
      </c>
      <c r="AH186" s="22">
        <f>Table_1[[#This Row],[Profit]]/Table_1[[#This Row],[Sales]]</f>
        <v>-0.83362692593570742</v>
      </c>
      <c r="AI186" s="23">
        <f>Table_1[[#This Row],[Profit]]+Table_1[[#This Row],[Sales]]</f>
        <v>611.06999999999971</v>
      </c>
      <c r="AJ186" s="17">
        <f>WEEKNUM(Table_1[[#This Row],[Order Date]],1)</f>
        <v>3</v>
      </c>
      <c r="AK186" s="17" t="str">
        <f>TEXT(Table_1[[#This Row],[Order Date]],"mmm yyyy")</f>
        <v>Jan 2015</v>
      </c>
      <c r="AL186" s="17" t="str">
        <f>Table_1[[#This Row],[Monthly sales]]&amp;"  Week "&amp;TEXT(Table_1[[#This Row],[Weekly sales]],"00")</f>
        <v>Jan 2015  Week 03</v>
      </c>
      <c r="AM186" s="17">
        <f>IF(COUNTIF($A$2:A186, A186)=1, 1, 0)</f>
        <v>0</v>
      </c>
      <c r="AN186" s="3">
        <f>COUNTA(A186) - COUNTIF(Table_1[[#This Row],[Unique Customers]], 1)</f>
        <v>1</v>
      </c>
      <c r="AO186" s="17" t="str">
        <f t="shared" si="2"/>
        <v>Repeated</v>
      </c>
      <c r="AP186" s="17" t="str">
        <f>"Q"&amp;_xlfn.CEILING.MATH(MONTH(Table_1[[#This Row],[Monthly sales]])/3,1)</f>
        <v>Q1</v>
      </c>
    </row>
    <row r="187" spans="1:42" ht="14.4" x14ac:dyDescent="0.3">
      <c r="A187" s="2">
        <v>1213</v>
      </c>
      <c r="B187" s="15" t="s">
        <v>520</v>
      </c>
      <c r="C187" s="15" t="s">
        <v>38</v>
      </c>
      <c r="D187" s="6">
        <v>0.03</v>
      </c>
      <c r="E187" s="4">
        <v>5.84</v>
      </c>
      <c r="F187" s="4">
        <v>1.2</v>
      </c>
      <c r="G187" s="15" t="s">
        <v>39</v>
      </c>
      <c r="H187" s="15" t="s">
        <v>95</v>
      </c>
      <c r="I187" s="15" t="s">
        <v>49</v>
      </c>
      <c r="J187" s="15" t="s">
        <v>50</v>
      </c>
      <c r="K187" s="15" t="s">
        <v>51</v>
      </c>
      <c r="L187" s="15" t="s">
        <v>69</v>
      </c>
      <c r="M187" s="6">
        <v>0.55000000000000004</v>
      </c>
      <c r="N187" s="15" t="s">
        <v>33</v>
      </c>
      <c r="O187" s="15" t="s">
        <v>53</v>
      </c>
      <c r="P187" s="15" t="s">
        <v>54</v>
      </c>
      <c r="Q187" s="15" t="s">
        <v>521</v>
      </c>
      <c r="R187" s="2">
        <v>46530</v>
      </c>
      <c r="S187" s="1">
        <v>42019</v>
      </c>
      <c r="T187" s="12">
        <f>EOMONTH(Table_1[[#This Row],[Order Date]],0)</f>
        <v>42035</v>
      </c>
      <c r="U187" s="10">
        <f>EOMONTH(Table_1[[#This Row],[Order Date]],0)</f>
        <v>42035</v>
      </c>
      <c r="V187" s="14">
        <v>42019</v>
      </c>
      <c r="W187" s="1">
        <v>42021</v>
      </c>
      <c r="X187" s="12">
        <v>42021</v>
      </c>
      <c r="Y187" s="10">
        <f>EOMONTH(Table_1[[#This Row],[Ship date]],0)</f>
        <v>42035</v>
      </c>
      <c r="Z187" s="14">
        <v>42021</v>
      </c>
      <c r="AA187" s="4">
        <v>-0.01</v>
      </c>
      <c r="AB187" s="2">
        <v>2</v>
      </c>
      <c r="AC187" s="4">
        <v>11.74</v>
      </c>
      <c r="AD187" s="2">
        <v>88600</v>
      </c>
      <c r="AE187" s="4">
        <f>'DataCleaning and Transformation'!$E187-'DataCleaning and Transformation'!$D187</f>
        <v>5.81</v>
      </c>
      <c r="AF187" s="15" t="str">
        <f>_xlfn.IFS('DataCleaning and Transformation'!$O187="Central","Chris",'DataCleaning and Transformation'!$O187="East","Erin",'DataCleaning and Transformation'!$O187="South","Sam",'DataCleaning and Transformation'!$O187="West","William")</f>
        <v>Chris</v>
      </c>
      <c r="AG187" s="31">
        <f>Table_1[[#This Row],[Ship date]]-Table_1[[#This Row],[Order Date]]</f>
        <v>2</v>
      </c>
      <c r="AH187" s="22">
        <f>Table_1[[#This Row],[Profit]]/Table_1[[#This Row],[Sales]]</f>
        <v>-8.5178875638841568E-4</v>
      </c>
      <c r="AI187" s="23">
        <f>Table_1[[#This Row],[Profit]]+Table_1[[#This Row],[Sales]]</f>
        <v>11.73</v>
      </c>
      <c r="AJ187" s="17">
        <f>WEEKNUM(Table_1[[#This Row],[Order Date]],1)</f>
        <v>3</v>
      </c>
      <c r="AK187" s="17" t="str">
        <f>TEXT(Table_1[[#This Row],[Order Date]],"mmm yyyy")</f>
        <v>Jan 2015</v>
      </c>
      <c r="AL187" s="17" t="str">
        <f>Table_1[[#This Row],[Monthly sales]]&amp;"  Week "&amp;TEXT(Table_1[[#This Row],[Weekly sales]],"00")</f>
        <v>Jan 2015  Week 03</v>
      </c>
      <c r="AM187" s="17">
        <f>IF(COUNTIF($A$2:A187, A187)=1, 1, 0)</f>
        <v>1</v>
      </c>
      <c r="AN187" s="3">
        <f>COUNTA(A187) - COUNTIF(Table_1[[#This Row],[Unique Customers]], 1)</f>
        <v>0</v>
      </c>
      <c r="AO187" s="17" t="str">
        <f t="shared" si="2"/>
        <v>Repeated</v>
      </c>
      <c r="AP187" s="17" t="str">
        <f>"Q"&amp;_xlfn.CEILING.MATH(MONTH(Table_1[[#This Row],[Monthly sales]])/3,1)</f>
        <v>Q1</v>
      </c>
    </row>
    <row r="188" spans="1:42" ht="14.4" x14ac:dyDescent="0.3">
      <c r="A188" s="2">
        <v>1632</v>
      </c>
      <c r="B188" s="15" t="s">
        <v>522</v>
      </c>
      <c r="C188" s="15" t="s">
        <v>38</v>
      </c>
      <c r="D188" s="6">
        <v>0.08</v>
      </c>
      <c r="E188" s="4">
        <v>8.09</v>
      </c>
      <c r="F188" s="4">
        <v>7.96</v>
      </c>
      <c r="G188" s="15" t="s">
        <v>88</v>
      </c>
      <c r="H188" s="15" t="s">
        <v>72</v>
      </c>
      <c r="I188" s="15" t="s">
        <v>29</v>
      </c>
      <c r="J188" s="15" t="s">
        <v>127</v>
      </c>
      <c r="K188" s="15" t="s">
        <v>74</v>
      </c>
      <c r="L188" s="15" t="s">
        <v>523</v>
      </c>
      <c r="M188" s="6">
        <v>0.49</v>
      </c>
      <c r="N188" s="15" t="s">
        <v>33</v>
      </c>
      <c r="O188" s="15" t="s">
        <v>34</v>
      </c>
      <c r="P188" s="15" t="s">
        <v>35</v>
      </c>
      <c r="Q188" s="15" t="s">
        <v>524</v>
      </c>
      <c r="R188" s="2">
        <v>39401</v>
      </c>
      <c r="S188" s="1">
        <v>42019</v>
      </c>
      <c r="T188" s="12">
        <f>EOMONTH(Table_1[[#This Row],[Order Date]],0)</f>
        <v>42035</v>
      </c>
      <c r="U188" s="10">
        <f>EOMONTH(Table_1[[#This Row],[Order Date]],0)</f>
        <v>42035</v>
      </c>
      <c r="V188" s="14">
        <v>42019</v>
      </c>
      <c r="W188" s="1">
        <v>42020</v>
      </c>
      <c r="X188" s="12">
        <v>42020</v>
      </c>
      <c r="Y188" s="10">
        <f>EOMONTH(Table_1[[#This Row],[Ship date]],0)</f>
        <v>42035</v>
      </c>
      <c r="Z188" s="14">
        <v>42020</v>
      </c>
      <c r="AA188" s="4">
        <v>15.984</v>
      </c>
      <c r="AB188" s="2">
        <v>6</v>
      </c>
      <c r="AC188" s="4">
        <v>48.25</v>
      </c>
      <c r="AD188" s="2">
        <v>90530</v>
      </c>
      <c r="AE188" s="4">
        <f>'DataCleaning and Transformation'!$E188-'DataCleaning and Transformation'!$D188</f>
        <v>8.01</v>
      </c>
      <c r="AF188" s="15" t="str">
        <f>_xlfn.IFS('DataCleaning and Transformation'!$O188="Central","Chris",'DataCleaning and Transformation'!$O188="East","Erin",'DataCleaning and Transformation'!$O188="South","Sam",'DataCleaning and Transformation'!$O188="West","William")</f>
        <v>Sam</v>
      </c>
      <c r="AG188" s="31">
        <f>Table_1[[#This Row],[Ship date]]-Table_1[[#This Row],[Order Date]]</f>
        <v>1</v>
      </c>
      <c r="AH188" s="22">
        <f>Table_1[[#This Row],[Profit]]/Table_1[[#This Row],[Sales]]</f>
        <v>0.33127461139896375</v>
      </c>
      <c r="AI188" s="23">
        <f>Table_1[[#This Row],[Profit]]+Table_1[[#This Row],[Sales]]</f>
        <v>64.233999999999995</v>
      </c>
      <c r="AJ188" s="17">
        <f>WEEKNUM(Table_1[[#This Row],[Order Date]],1)</f>
        <v>3</v>
      </c>
      <c r="AK188" s="17" t="str">
        <f>TEXT(Table_1[[#This Row],[Order Date]],"mmm yyyy")</f>
        <v>Jan 2015</v>
      </c>
      <c r="AL188" s="17" t="str">
        <f>Table_1[[#This Row],[Monthly sales]]&amp;"  Week "&amp;TEXT(Table_1[[#This Row],[Weekly sales]],"00")</f>
        <v>Jan 2015  Week 03</v>
      </c>
      <c r="AM188" s="17">
        <f>IF(COUNTIF($A$2:A188, A188)=1, 1, 0)</f>
        <v>1</v>
      </c>
      <c r="AN188" s="3">
        <f>COUNTA(A188) - COUNTIF(Table_1[[#This Row],[Unique Customers]], 1)</f>
        <v>0</v>
      </c>
      <c r="AO188" s="17" t="str">
        <f t="shared" si="2"/>
        <v>Unique</v>
      </c>
      <c r="AP188" s="17" t="str">
        <f>"Q"&amp;_xlfn.CEILING.MATH(MONTH(Table_1[[#This Row],[Monthly sales]])/3,1)</f>
        <v>Q1</v>
      </c>
    </row>
    <row r="189" spans="1:42" ht="14.4" x14ac:dyDescent="0.3">
      <c r="A189" s="2">
        <v>3035</v>
      </c>
      <c r="B189" s="15" t="s">
        <v>525</v>
      </c>
      <c r="C189" s="15" t="s">
        <v>48</v>
      </c>
      <c r="D189" s="6">
        <v>0.01</v>
      </c>
      <c r="E189" s="4">
        <v>4.9800000000000004</v>
      </c>
      <c r="F189" s="4">
        <v>4.75</v>
      </c>
      <c r="G189" s="15" t="s">
        <v>39</v>
      </c>
      <c r="H189" s="15" t="s">
        <v>72</v>
      </c>
      <c r="I189" s="15" t="s">
        <v>49</v>
      </c>
      <c r="J189" s="15" t="s">
        <v>89</v>
      </c>
      <c r="K189" s="15" t="s">
        <v>74</v>
      </c>
      <c r="L189" s="15" t="s">
        <v>526</v>
      </c>
      <c r="M189" s="6">
        <v>0.36</v>
      </c>
      <c r="N189" s="15" t="s">
        <v>33</v>
      </c>
      <c r="O189" s="15" t="s">
        <v>53</v>
      </c>
      <c r="P189" s="15" t="s">
        <v>104</v>
      </c>
      <c r="Q189" s="15" t="s">
        <v>527</v>
      </c>
      <c r="R189" s="2">
        <v>60148</v>
      </c>
      <c r="S189" s="1">
        <v>42019</v>
      </c>
      <c r="T189" s="12">
        <f>EOMONTH(Table_1[[#This Row],[Order Date]],0)</f>
        <v>42035</v>
      </c>
      <c r="U189" s="10">
        <f>EOMONTH(Table_1[[#This Row],[Order Date]],0)</f>
        <v>42035</v>
      </c>
      <c r="V189" s="14">
        <v>42019</v>
      </c>
      <c r="W189" s="1">
        <v>42024</v>
      </c>
      <c r="X189" s="12">
        <v>42024</v>
      </c>
      <c r="Y189" s="10">
        <f>EOMONTH(Table_1[[#This Row],[Ship date]],0)</f>
        <v>42035</v>
      </c>
      <c r="Z189" s="14">
        <v>42024</v>
      </c>
      <c r="AA189" s="4">
        <v>-75.900400000000005</v>
      </c>
      <c r="AB189" s="2">
        <v>10</v>
      </c>
      <c r="AC189" s="4">
        <v>52.93</v>
      </c>
      <c r="AD189" s="2">
        <v>89128</v>
      </c>
      <c r="AE189" s="4">
        <f>'DataCleaning and Transformation'!$E189-'DataCleaning and Transformation'!$D189</f>
        <v>4.9700000000000006</v>
      </c>
      <c r="AF189" s="15" t="str">
        <f>_xlfn.IFS('DataCleaning and Transformation'!$O189="Central","Chris",'DataCleaning and Transformation'!$O189="East","Erin",'DataCleaning and Transformation'!$O189="South","Sam",'DataCleaning and Transformation'!$O189="West","William")</f>
        <v>Chris</v>
      </c>
      <c r="AG189" s="31">
        <f>Table_1[[#This Row],[Ship date]]-Table_1[[#This Row],[Order Date]]</f>
        <v>5</v>
      </c>
      <c r="AH189" s="22">
        <f>Table_1[[#This Row],[Profit]]/Table_1[[#This Row],[Sales]]</f>
        <v>-1.4339769506895901</v>
      </c>
      <c r="AI189" s="23">
        <f>Table_1[[#This Row],[Profit]]+Table_1[[#This Row],[Sales]]</f>
        <v>-22.970400000000005</v>
      </c>
      <c r="AJ189" s="17">
        <f>WEEKNUM(Table_1[[#This Row],[Order Date]],1)</f>
        <v>3</v>
      </c>
      <c r="AK189" s="17" t="str">
        <f>TEXT(Table_1[[#This Row],[Order Date]],"mmm yyyy")</f>
        <v>Jan 2015</v>
      </c>
      <c r="AL189" s="17" t="str">
        <f>Table_1[[#This Row],[Monthly sales]]&amp;"  Week "&amp;TEXT(Table_1[[#This Row],[Weekly sales]],"00")</f>
        <v>Jan 2015  Week 03</v>
      </c>
      <c r="AM189" s="17">
        <f>IF(COUNTIF($A$2:A189, A189)=1, 1, 0)</f>
        <v>1</v>
      </c>
      <c r="AN189" s="3">
        <f>COUNTA(A189) - COUNTIF(Table_1[[#This Row],[Unique Customers]], 1)</f>
        <v>0</v>
      </c>
      <c r="AO189" s="17" t="str">
        <f t="shared" si="2"/>
        <v>Unique</v>
      </c>
      <c r="AP189" s="17" t="str">
        <f>"Q"&amp;_xlfn.CEILING.MATH(MONTH(Table_1[[#This Row],[Monthly sales]])/3,1)</f>
        <v>Q1</v>
      </c>
    </row>
    <row r="190" spans="1:42" ht="14.4" x14ac:dyDescent="0.3">
      <c r="A190" s="2">
        <v>3035</v>
      </c>
      <c r="B190" s="15" t="s">
        <v>525</v>
      </c>
      <c r="C190" s="15" t="s">
        <v>48</v>
      </c>
      <c r="D190" s="6">
        <v>0.04</v>
      </c>
      <c r="E190" s="4">
        <v>6.35</v>
      </c>
      <c r="F190" s="4">
        <v>1.02</v>
      </c>
      <c r="G190" s="15" t="s">
        <v>39</v>
      </c>
      <c r="H190" s="15" t="s">
        <v>72</v>
      </c>
      <c r="I190" s="15" t="s">
        <v>49</v>
      </c>
      <c r="J190" s="15" t="s">
        <v>89</v>
      </c>
      <c r="K190" s="15" t="s">
        <v>51</v>
      </c>
      <c r="L190" s="15" t="s">
        <v>528</v>
      </c>
      <c r="M190" s="6">
        <v>0.39</v>
      </c>
      <c r="N190" s="15" t="s">
        <v>33</v>
      </c>
      <c r="O190" s="15" t="s">
        <v>53</v>
      </c>
      <c r="P190" s="15" t="s">
        <v>104</v>
      </c>
      <c r="Q190" s="15" t="s">
        <v>527</v>
      </c>
      <c r="R190" s="2">
        <v>60148</v>
      </c>
      <c r="S190" s="1">
        <v>42019</v>
      </c>
      <c r="T190" s="12">
        <f>EOMONTH(Table_1[[#This Row],[Order Date]],0)</f>
        <v>42035</v>
      </c>
      <c r="U190" s="10">
        <f>EOMONTH(Table_1[[#This Row],[Order Date]],0)</f>
        <v>42035</v>
      </c>
      <c r="V190" s="14">
        <v>42019</v>
      </c>
      <c r="W190" s="1">
        <v>42024</v>
      </c>
      <c r="X190" s="12">
        <v>42024</v>
      </c>
      <c r="Y190" s="10">
        <f>EOMONTH(Table_1[[#This Row],[Ship date]],0)</f>
        <v>42035</v>
      </c>
      <c r="Z190" s="14">
        <v>42024</v>
      </c>
      <c r="AA190" s="4">
        <v>52.170900000000003</v>
      </c>
      <c r="AB190" s="2">
        <v>12</v>
      </c>
      <c r="AC190" s="4">
        <v>75.61</v>
      </c>
      <c r="AD190" s="2">
        <v>89128</v>
      </c>
      <c r="AE190" s="4">
        <f>'DataCleaning and Transformation'!$E190-'DataCleaning and Transformation'!$D190</f>
        <v>6.31</v>
      </c>
      <c r="AF190" s="15" t="str">
        <f>_xlfn.IFS('DataCleaning and Transformation'!$O190="Central","Chris",'DataCleaning and Transformation'!$O190="East","Erin",'DataCleaning and Transformation'!$O190="South","Sam",'DataCleaning and Transformation'!$O190="West","William")</f>
        <v>Chris</v>
      </c>
      <c r="AG190" s="31">
        <f>Table_1[[#This Row],[Ship date]]-Table_1[[#This Row],[Order Date]]</f>
        <v>5</v>
      </c>
      <c r="AH190" s="22">
        <f>Table_1[[#This Row],[Profit]]/Table_1[[#This Row],[Sales]]</f>
        <v>0.69000000000000006</v>
      </c>
      <c r="AI190" s="23">
        <f>Table_1[[#This Row],[Profit]]+Table_1[[#This Row],[Sales]]</f>
        <v>127.7809</v>
      </c>
      <c r="AJ190" s="17">
        <f>WEEKNUM(Table_1[[#This Row],[Order Date]],1)</f>
        <v>3</v>
      </c>
      <c r="AK190" s="17" t="str">
        <f>TEXT(Table_1[[#This Row],[Order Date]],"mmm yyyy")</f>
        <v>Jan 2015</v>
      </c>
      <c r="AL190" s="17" t="str">
        <f>Table_1[[#This Row],[Monthly sales]]&amp;"  Week "&amp;TEXT(Table_1[[#This Row],[Weekly sales]],"00")</f>
        <v>Jan 2015  Week 03</v>
      </c>
      <c r="AM190" s="17">
        <f>IF(COUNTIF($A$2:A190, A190)=1, 1, 0)</f>
        <v>0</v>
      </c>
      <c r="AN190" s="3">
        <f>COUNTA(A190) - COUNTIF(Table_1[[#This Row],[Unique Customers]], 1)</f>
        <v>1</v>
      </c>
      <c r="AO190" s="17" t="str">
        <f t="shared" si="2"/>
        <v>Repeated</v>
      </c>
      <c r="AP190" s="17" t="str">
        <f>"Q"&amp;_xlfn.CEILING.MATH(MONTH(Table_1[[#This Row],[Monthly sales]])/3,1)</f>
        <v>Q1</v>
      </c>
    </row>
    <row r="191" spans="1:42" ht="14.4" x14ac:dyDescent="0.3">
      <c r="A191" s="2">
        <v>145</v>
      </c>
      <c r="B191" s="15" t="s">
        <v>529</v>
      </c>
      <c r="C191" s="15" t="s">
        <v>117</v>
      </c>
      <c r="D191" s="6">
        <v>0.06</v>
      </c>
      <c r="E191" s="4">
        <v>7.04</v>
      </c>
      <c r="F191" s="4">
        <v>2.17</v>
      </c>
      <c r="G191" s="15" t="s">
        <v>39</v>
      </c>
      <c r="H191" s="15" t="s">
        <v>28</v>
      </c>
      <c r="I191" s="15" t="s">
        <v>49</v>
      </c>
      <c r="J191" s="15" t="s">
        <v>89</v>
      </c>
      <c r="K191" s="15" t="s">
        <v>51</v>
      </c>
      <c r="L191" s="15" t="s">
        <v>530</v>
      </c>
      <c r="M191" s="6">
        <v>0.38</v>
      </c>
      <c r="N191" s="15" t="s">
        <v>33</v>
      </c>
      <c r="O191" s="15" t="s">
        <v>112</v>
      </c>
      <c r="P191" s="15" t="s">
        <v>321</v>
      </c>
      <c r="Q191" s="15" t="s">
        <v>531</v>
      </c>
      <c r="R191" s="2">
        <v>15122</v>
      </c>
      <c r="S191" s="1">
        <v>42019</v>
      </c>
      <c r="T191" s="12">
        <f>EOMONTH(Table_1[[#This Row],[Order Date]],0)</f>
        <v>42035</v>
      </c>
      <c r="U191" s="10">
        <f>EOMONTH(Table_1[[#This Row],[Order Date]],0)</f>
        <v>42035</v>
      </c>
      <c r="V191" s="14">
        <v>42019</v>
      </c>
      <c r="W191" s="1">
        <v>42021</v>
      </c>
      <c r="X191" s="12">
        <v>42021</v>
      </c>
      <c r="Y191" s="10">
        <f>EOMONTH(Table_1[[#This Row],[Ship date]],0)</f>
        <v>42035</v>
      </c>
      <c r="Z191" s="14">
        <v>42021</v>
      </c>
      <c r="AA191" s="4">
        <v>2.4851999999999999</v>
      </c>
      <c r="AB191" s="2">
        <v>2</v>
      </c>
      <c r="AC191" s="4">
        <v>14.65</v>
      </c>
      <c r="AD191" s="2">
        <v>91086</v>
      </c>
      <c r="AE191" s="4">
        <f>'DataCleaning and Transformation'!$E191-'DataCleaning and Transformation'!$D191</f>
        <v>6.98</v>
      </c>
      <c r="AF191" s="15" t="str">
        <f>_xlfn.IFS('DataCleaning and Transformation'!$O191="Central","Chris",'DataCleaning and Transformation'!$O191="East","Erin",'DataCleaning and Transformation'!$O191="South","Sam",'DataCleaning and Transformation'!$O191="West","William")</f>
        <v>Erin</v>
      </c>
      <c r="AG191" s="31">
        <f>Table_1[[#This Row],[Ship date]]-Table_1[[#This Row],[Order Date]]</f>
        <v>2</v>
      </c>
      <c r="AH191" s="22">
        <f>Table_1[[#This Row],[Profit]]/Table_1[[#This Row],[Sales]]</f>
        <v>0.16963822525597269</v>
      </c>
      <c r="AI191" s="23">
        <f>Table_1[[#This Row],[Profit]]+Table_1[[#This Row],[Sales]]</f>
        <v>17.135200000000001</v>
      </c>
      <c r="AJ191" s="17">
        <f>WEEKNUM(Table_1[[#This Row],[Order Date]],1)</f>
        <v>3</v>
      </c>
      <c r="AK191" s="17" t="str">
        <f>TEXT(Table_1[[#This Row],[Order Date]],"mmm yyyy")</f>
        <v>Jan 2015</v>
      </c>
      <c r="AL191" s="17" t="str">
        <f>Table_1[[#This Row],[Monthly sales]]&amp;"  Week "&amp;TEXT(Table_1[[#This Row],[Weekly sales]],"00")</f>
        <v>Jan 2015  Week 03</v>
      </c>
      <c r="AM191" s="17">
        <f>IF(COUNTIF($A$2:A191, A191)=1, 1, 0)</f>
        <v>1</v>
      </c>
      <c r="AN191" s="3">
        <f>COUNTA(A191) - COUNTIF(Table_1[[#This Row],[Unique Customers]], 1)</f>
        <v>0</v>
      </c>
      <c r="AO191" s="17" t="str">
        <f t="shared" si="2"/>
        <v>Unique</v>
      </c>
      <c r="AP191" s="17" t="str">
        <f>"Q"&amp;_xlfn.CEILING.MATH(MONTH(Table_1[[#This Row],[Monthly sales]])/3,1)</f>
        <v>Q1</v>
      </c>
    </row>
    <row r="192" spans="1:42" ht="14.4" x14ac:dyDescent="0.3">
      <c r="A192" s="2">
        <v>1402</v>
      </c>
      <c r="B192" s="15" t="s">
        <v>532</v>
      </c>
      <c r="C192" s="15" t="s">
        <v>71</v>
      </c>
      <c r="D192" s="6">
        <v>0</v>
      </c>
      <c r="E192" s="4">
        <v>8.6</v>
      </c>
      <c r="F192" s="4">
        <v>6.19</v>
      </c>
      <c r="G192" s="15" t="s">
        <v>39</v>
      </c>
      <c r="H192" s="15" t="s">
        <v>95</v>
      </c>
      <c r="I192" s="15" t="s">
        <v>49</v>
      </c>
      <c r="J192" s="15" t="s">
        <v>73</v>
      </c>
      <c r="K192" s="15" t="s">
        <v>74</v>
      </c>
      <c r="L192" s="15" t="s">
        <v>533</v>
      </c>
      <c r="M192" s="6">
        <v>0.38</v>
      </c>
      <c r="N192" s="15" t="s">
        <v>33</v>
      </c>
      <c r="O192" s="15" t="s">
        <v>53</v>
      </c>
      <c r="P192" s="15" t="s">
        <v>104</v>
      </c>
      <c r="Q192" s="15" t="s">
        <v>534</v>
      </c>
      <c r="R192" s="2">
        <v>60653</v>
      </c>
      <c r="S192" s="1">
        <v>42019</v>
      </c>
      <c r="T192" s="12">
        <f>EOMONTH(Table_1[[#This Row],[Order Date]],0)</f>
        <v>42035</v>
      </c>
      <c r="U192" s="10">
        <f>EOMONTH(Table_1[[#This Row],[Order Date]],0)</f>
        <v>42035</v>
      </c>
      <c r="V192" s="14">
        <v>42019</v>
      </c>
      <c r="W192" s="1">
        <v>42019</v>
      </c>
      <c r="X192" s="12">
        <v>42019</v>
      </c>
      <c r="Y192" s="10">
        <f>EOMONTH(Table_1[[#This Row],[Ship date]],0)</f>
        <v>42035</v>
      </c>
      <c r="Z192" s="14">
        <v>42019</v>
      </c>
      <c r="AA192" s="4">
        <v>-42.8536</v>
      </c>
      <c r="AB192" s="2">
        <v>48</v>
      </c>
      <c r="AC192" s="4">
        <v>447.89</v>
      </c>
      <c r="AD192" s="2">
        <v>37729</v>
      </c>
      <c r="AE192" s="4">
        <f>'DataCleaning and Transformation'!$E192-'DataCleaning and Transformation'!$D192</f>
        <v>8.6</v>
      </c>
      <c r="AF192" s="15" t="str">
        <f>_xlfn.IFS('DataCleaning and Transformation'!$O192="Central","Chris",'DataCleaning and Transformation'!$O192="East","Erin",'DataCleaning and Transformation'!$O192="South","Sam",'DataCleaning and Transformation'!$O192="West","William")</f>
        <v>Chris</v>
      </c>
      <c r="AG192" s="31">
        <f>Table_1[[#This Row],[Ship date]]-Table_1[[#This Row],[Order Date]]</f>
        <v>0</v>
      </c>
      <c r="AH192" s="22">
        <f>Table_1[[#This Row],[Profit]]/Table_1[[#This Row],[Sales]]</f>
        <v>-9.5678849717564587E-2</v>
      </c>
      <c r="AI192" s="23">
        <f>Table_1[[#This Row],[Profit]]+Table_1[[#This Row],[Sales]]</f>
        <v>405.03639999999996</v>
      </c>
      <c r="AJ192" s="17">
        <f>WEEKNUM(Table_1[[#This Row],[Order Date]],1)</f>
        <v>3</v>
      </c>
      <c r="AK192" s="17" t="str">
        <f>TEXT(Table_1[[#This Row],[Order Date]],"mmm yyyy")</f>
        <v>Jan 2015</v>
      </c>
      <c r="AL192" s="17" t="str">
        <f>Table_1[[#This Row],[Monthly sales]]&amp;"  Week "&amp;TEXT(Table_1[[#This Row],[Weekly sales]],"00")</f>
        <v>Jan 2015  Week 03</v>
      </c>
      <c r="AM192" s="17">
        <f>IF(COUNTIF($A$2:A192, A192)=1, 1, 0)</f>
        <v>1</v>
      </c>
      <c r="AN192" s="3">
        <f>COUNTA(A192) - COUNTIF(Table_1[[#This Row],[Unique Customers]], 1)</f>
        <v>0</v>
      </c>
      <c r="AO192" s="17" t="str">
        <f t="shared" si="2"/>
        <v>Unique</v>
      </c>
      <c r="AP192" s="17" t="str">
        <f>"Q"&amp;_xlfn.CEILING.MATH(MONTH(Table_1[[#This Row],[Monthly sales]])/3,1)</f>
        <v>Q1</v>
      </c>
    </row>
    <row r="193" spans="1:42" ht="14.4" x14ac:dyDescent="0.3">
      <c r="A193" s="2">
        <v>1405</v>
      </c>
      <c r="B193" s="15" t="s">
        <v>535</v>
      </c>
      <c r="C193" s="15" t="s">
        <v>71</v>
      </c>
      <c r="D193" s="6">
        <v>0</v>
      </c>
      <c r="E193" s="4">
        <v>8.6</v>
      </c>
      <c r="F193" s="4">
        <v>6.19</v>
      </c>
      <c r="G193" s="15" t="s">
        <v>39</v>
      </c>
      <c r="H193" s="15" t="s">
        <v>95</v>
      </c>
      <c r="I193" s="15" t="s">
        <v>49</v>
      </c>
      <c r="J193" s="15" t="s">
        <v>73</v>
      </c>
      <c r="K193" s="15" t="s">
        <v>74</v>
      </c>
      <c r="L193" s="15" t="s">
        <v>533</v>
      </c>
      <c r="M193" s="6">
        <v>0.38</v>
      </c>
      <c r="N193" s="15" t="s">
        <v>33</v>
      </c>
      <c r="O193" s="15" t="s">
        <v>53</v>
      </c>
      <c r="P193" s="15" t="s">
        <v>290</v>
      </c>
      <c r="Q193" s="15" t="s">
        <v>536</v>
      </c>
      <c r="R193" s="2">
        <v>49017</v>
      </c>
      <c r="S193" s="1">
        <v>42019</v>
      </c>
      <c r="T193" s="12">
        <f>EOMONTH(Table_1[[#This Row],[Order Date]],0)</f>
        <v>42035</v>
      </c>
      <c r="U193" s="10">
        <f>EOMONTH(Table_1[[#This Row],[Order Date]],0)</f>
        <v>42035</v>
      </c>
      <c r="V193" s="14">
        <v>42019</v>
      </c>
      <c r="W193" s="1">
        <v>42019</v>
      </c>
      <c r="X193" s="12">
        <v>42019</v>
      </c>
      <c r="Y193" s="10">
        <f>EOMONTH(Table_1[[#This Row],[Ship date]],0)</f>
        <v>42035</v>
      </c>
      <c r="Z193" s="14">
        <v>42019</v>
      </c>
      <c r="AA193" s="4">
        <v>-33.211539999999999</v>
      </c>
      <c r="AB193" s="2">
        <v>12</v>
      </c>
      <c r="AC193" s="4">
        <v>111.97</v>
      </c>
      <c r="AD193" s="2">
        <v>86144</v>
      </c>
      <c r="AE193" s="4">
        <f>'DataCleaning and Transformation'!$E193-'DataCleaning and Transformation'!$D193</f>
        <v>8.6</v>
      </c>
      <c r="AF193" s="15" t="str">
        <f>_xlfn.IFS('DataCleaning and Transformation'!$O193="Central","Chris",'DataCleaning and Transformation'!$O193="East","Erin",'DataCleaning and Transformation'!$O193="South","Sam",'DataCleaning and Transformation'!$O193="West","William")</f>
        <v>Chris</v>
      </c>
      <c r="AG193" s="31">
        <f>Table_1[[#This Row],[Ship date]]-Table_1[[#This Row],[Order Date]]</f>
        <v>0</v>
      </c>
      <c r="AH193" s="22">
        <f>Table_1[[#This Row],[Profit]]/Table_1[[#This Row],[Sales]]</f>
        <v>-0.29661105653299991</v>
      </c>
      <c r="AI193" s="23">
        <f>Table_1[[#This Row],[Profit]]+Table_1[[#This Row],[Sales]]</f>
        <v>78.758459999999999</v>
      </c>
      <c r="AJ193" s="17">
        <f>WEEKNUM(Table_1[[#This Row],[Order Date]],1)</f>
        <v>3</v>
      </c>
      <c r="AK193" s="17" t="str">
        <f>TEXT(Table_1[[#This Row],[Order Date]],"mmm yyyy")</f>
        <v>Jan 2015</v>
      </c>
      <c r="AL193" s="17" t="str">
        <f>Table_1[[#This Row],[Monthly sales]]&amp;"  Week "&amp;TEXT(Table_1[[#This Row],[Weekly sales]],"00")</f>
        <v>Jan 2015  Week 03</v>
      </c>
      <c r="AM193" s="17">
        <f>IF(COUNTIF($A$2:A193, A193)=1, 1, 0)</f>
        <v>1</v>
      </c>
      <c r="AN193" s="3">
        <f>COUNTA(A193) - COUNTIF(Table_1[[#This Row],[Unique Customers]], 1)</f>
        <v>0</v>
      </c>
      <c r="AO193" s="17" t="str">
        <f t="shared" si="2"/>
        <v>Unique</v>
      </c>
      <c r="AP193" s="17" t="str">
        <f>"Q"&amp;_xlfn.CEILING.MATH(MONTH(Table_1[[#This Row],[Monthly sales]])/3,1)</f>
        <v>Q1</v>
      </c>
    </row>
    <row r="194" spans="1:42" ht="14.4" x14ac:dyDescent="0.3">
      <c r="A194" s="2">
        <v>288</v>
      </c>
      <c r="B194" s="15" t="s">
        <v>537</v>
      </c>
      <c r="C194" s="15" t="s">
        <v>26</v>
      </c>
      <c r="D194" s="6">
        <v>0.09</v>
      </c>
      <c r="E194" s="4">
        <v>28.48</v>
      </c>
      <c r="F194" s="4">
        <v>1.99</v>
      </c>
      <c r="G194" s="15" t="s">
        <v>39</v>
      </c>
      <c r="H194" s="15" t="s">
        <v>28</v>
      </c>
      <c r="I194" s="15" t="s">
        <v>41</v>
      </c>
      <c r="J194" s="15" t="s">
        <v>42</v>
      </c>
      <c r="K194" s="15" t="s">
        <v>43</v>
      </c>
      <c r="L194" s="15" t="s">
        <v>213</v>
      </c>
      <c r="M194" s="6">
        <v>0.4</v>
      </c>
      <c r="N194" s="15" t="s">
        <v>33</v>
      </c>
      <c r="O194" s="15" t="s">
        <v>53</v>
      </c>
      <c r="P194" s="15" t="s">
        <v>538</v>
      </c>
      <c r="Q194" s="15" t="s">
        <v>539</v>
      </c>
      <c r="R194" s="2">
        <v>67212</v>
      </c>
      <c r="S194" s="1">
        <v>42020</v>
      </c>
      <c r="T194" s="12">
        <f>EOMONTH(Table_1[[#This Row],[Order Date]],0)</f>
        <v>42035</v>
      </c>
      <c r="U194" s="10">
        <f>EOMONTH(Table_1[[#This Row],[Order Date]],0)</f>
        <v>42035</v>
      </c>
      <c r="V194" s="14">
        <v>42020</v>
      </c>
      <c r="W194" s="1">
        <v>42023</v>
      </c>
      <c r="X194" s="12">
        <v>42023</v>
      </c>
      <c r="Y194" s="10">
        <f>EOMONTH(Table_1[[#This Row],[Ship date]],0)</f>
        <v>42035</v>
      </c>
      <c r="Z194" s="14">
        <v>42023</v>
      </c>
      <c r="AA194" s="4">
        <v>132.68700000000001</v>
      </c>
      <c r="AB194" s="2">
        <v>7</v>
      </c>
      <c r="AC194" s="4">
        <v>192.3</v>
      </c>
      <c r="AD194" s="2">
        <v>89762</v>
      </c>
      <c r="AE194" s="4">
        <f>'DataCleaning and Transformation'!$E194-'DataCleaning and Transformation'!$D194</f>
        <v>28.39</v>
      </c>
      <c r="AF194" s="15" t="str">
        <f>_xlfn.IFS('DataCleaning and Transformation'!$O194="Central","Chris",'DataCleaning and Transformation'!$O194="East","Erin",'DataCleaning and Transformation'!$O194="South","Sam",'DataCleaning and Transformation'!$O194="West","William")</f>
        <v>Chris</v>
      </c>
      <c r="AG194" s="31">
        <f>Table_1[[#This Row],[Ship date]]-Table_1[[#This Row],[Order Date]]</f>
        <v>3</v>
      </c>
      <c r="AH194" s="22">
        <f>Table_1[[#This Row],[Profit]]/Table_1[[#This Row],[Sales]]</f>
        <v>0.69000000000000006</v>
      </c>
      <c r="AI194" s="23">
        <f>Table_1[[#This Row],[Profit]]+Table_1[[#This Row],[Sales]]</f>
        <v>324.98700000000002</v>
      </c>
      <c r="AJ194" s="17">
        <f>WEEKNUM(Table_1[[#This Row],[Order Date]],1)</f>
        <v>3</v>
      </c>
      <c r="AK194" s="17" t="str">
        <f>TEXT(Table_1[[#This Row],[Order Date]],"mmm yyyy")</f>
        <v>Jan 2015</v>
      </c>
      <c r="AL194" s="17" t="str">
        <f>Table_1[[#This Row],[Monthly sales]]&amp;"  Week "&amp;TEXT(Table_1[[#This Row],[Weekly sales]],"00")</f>
        <v>Jan 2015  Week 03</v>
      </c>
      <c r="AM194" s="17">
        <f>IF(COUNTIF($A$2:A194, A194)=1, 1, 0)</f>
        <v>1</v>
      </c>
      <c r="AN194" s="3">
        <f>COUNTA(A194) - COUNTIF(Table_1[[#This Row],[Unique Customers]], 1)</f>
        <v>0</v>
      </c>
      <c r="AO194" s="17" t="str">
        <f t="shared" ref="AO194:AO257" si="3">IF(AD194=AD193, "Repeated", "Unique")</f>
        <v>Unique</v>
      </c>
      <c r="AP194" s="17" t="str">
        <f>"Q"&amp;_xlfn.CEILING.MATH(MONTH(Table_1[[#This Row],[Monthly sales]])/3,1)</f>
        <v>Q1</v>
      </c>
    </row>
    <row r="195" spans="1:42" ht="14.4" x14ac:dyDescent="0.3">
      <c r="A195" s="2">
        <v>288</v>
      </c>
      <c r="B195" s="15" t="s">
        <v>537</v>
      </c>
      <c r="C195" s="15" t="s">
        <v>26</v>
      </c>
      <c r="D195" s="6">
        <v>0.08</v>
      </c>
      <c r="E195" s="4">
        <v>65.989999999999995</v>
      </c>
      <c r="F195" s="4">
        <v>4.99</v>
      </c>
      <c r="G195" s="15" t="s">
        <v>88</v>
      </c>
      <c r="H195" s="15" t="s">
        <v>28</v>
      </c>
      <c r="I195" s="15" t="s">
        <v>41</v>
      </c>
      <c r="J195" s="15" t="s">
        <v>136</v>
      </c>
      <c r="K195" s="15" t="s">
        <v>74</v>
      </c>
      <c r="L195" s="15" t="s">
        <v>540</v>
      </c>
      <c r="M195" s="6">
        <v>0.57999999999999996</v>
      </c>
      <c r="N195" s="15" t="s">
        <v>33</v>
      </c>
      <c r="O195" s="15" t="s">
        <v>53</v>
      </c>
      <c r="P195" s="15" t="s">
        <v>538</v>
      </c>
      <c r="Q195" s="15" t="s">
        <v>539</v>
      </c>
      <c r="R195" s="2">
        <v>67212</v>
      </c>
      <c r="S195" s="1">
        <v>42020</v>
      </c>
      <c r="T195" s="12">
        <f>EOMONTH(Table_1[[#This Row],[Order Date]],0)</f>
        <v>42035</v>
      </c>
      <c r="U195" s="10">
        <f>EOMONTH(Table_1[[#This Row],[Order Date]],0)</f>
        <v>42035</v>
      </c>
      <c r="V195" s="14">
        <v>42020</v>
      </c>
      <c r="W195" s="1">
        <v>42022</v>
      </c>
      <c r="X195" s="12">
        <v>42022</v>
      </c>
      <c r="Y195" s="10">
        <f>EOMONTH(Table_1[[#This Row],[Ship date]],0)</f>
        <v>42035</v>
      </c>
      <c r="Z195" s="14">
        <v>42022</v>
      </c>
      <c r="AA195" s="4">
        <v>496.89</v>
      </c>
      <c r="AB195" s="2">
        <v>14</v>
      </c>
      <c r="AC195" s="4">
        <v>748.1</v>
      </c>
      <c r="AD195" s="2">
        <v>89762</v>
      </c>
      <c r="AE195" s="4">
        <f>'DataCleaning and Transformation'!$E195-'DataCleaning and Transformation'!$D195</f>
        <v>65.91</v>
      </c>
      <c r="AF195" s="15" t="str">
        <f>_xlfn.IFS('DataCleaning and Transformation'!$O195="Central","Chris",'DataCleaning and Transformation'!$O195="East","Erin",'DataCleaning and Transformation'!$O195="South","Sam",'DataCleaning and Transformation'!$O195="West","William")</f>
        <v>Chris</v>
      </c>
      <c r="AG195" s="31">
        <f>Table_1[[#This Row],[Ship date]]-Table_1[[#This Row],[Order Date]]</f>
        <v>2</v>
      </c>
      <c r="AH195" s="22">
        <f>Table_1[[#This Row],[Profit]]/Table_1[[#This Row],[Sales]]</f>
        <v>0.66420264670498597</v>
      </c>
      <c r="AI195" s="23">
        <f>Table_1[[#This Row],[Profit]]+Table_1[[#This Row],[Sales]]</f>
        <v>1244.99</v>
      </c>
      <c r="AJ195" s="17">
        <f>WEEKNUM(Table_1[[#This Row],[Order Date]],1)</f>
        <v>3</v>
      </c>
      <c r="AK195" s="17" t="str">
        <f>TEXT(Table_1[[#This Row],[Order Date]],"mmm yyyy")</f>
        <v>Jan 2015</v>
      </c>
      <c r="AL195" s="17" t="str">
        <f>Table_1[[#This Row],[Monthly sales]]&amp;"  Week "&amp;TEXT(Table_1[[#This Row],[Weekly sales]],"00")</f>
        <v>Jan 2015  Week 03</v>
      </c>
      <c r="AM195" s="17">
        <f>IF(COUNTIF($A$2:A195, A195)=1, 1, 0)</f>
        <v>0</v>
      </c>
      <c r="AN195" s="3">
        <f>COUNTA(A195) - COUNTIF(Table_1[[#This Row],[Unique Customers]], 1)</f>
        <v>1</v>
      </c>
      <c r="AO195" s="17" t="str">
        <f t="shared" si="3"/>
        <v>Repeated</v>
      </c>
      <c r="AP195" s="17" t="str">
        <f>"Q"&amp;_xlfn.CEILING.MATH(MONTH(Table_1[[#This Row],[Monthly sales]])/3,1)</f>
        <v>Q1</v>
      </c>
    </row>
    <row r="196" spans="1:42" ht="14.4" x14ac:dyDescent="0.3">
      <c r="A196" s="2">
        <v>1603</v>
      </c>
      <c r="B196" s="15" t="s">
        <v>541</v>
      </c>
      <c r="C196" s="15" t="s">
        <v>26</v>
      </c>
      <c r="D196" s="6">
        <v>0.09</v>
      </c>
      <c r="E196" s="4">
        <v>2.1800000000000002</v>
      </c>
      <c r="F196" s="4">
        <v>0.78</v>
      </c>
      <c r="G196" s="15" t="s">
        <v>39</v>
      </c>
      <c r="H196" s="15" t="s">
        <v>28</v>
      </c>
      <c r="I196" s="15" t="s">
        <v>49</v>
      </c>
      <c r="J196" s="15" t="s">
        <v>177</v>
      </c>
      <c r="K196" s="15" t="s">
        <v>51</v>
      </c>
      <c r="L196" s="15" t="s">
        <v>542</v>
      </c>
      <c r="M196" s="6">
        <v>0.52</v>
      </c>
      <c r="N196" s="15" t="s">
        <v>33</v>
      </c>
      <c r="O196" s="15" t="s">
        <v>112</v>
      </c>
      <c r="P196" s="15" t="s">
        <v>113</v>
      </c>
      <c r="Q196" s="15" t="s">
        <v>543</v>
      </c>
      <c r="R196" s="2">
        <v>11598</v>
      </c>
      <c r="S196" s="1">
        <v>42020</v>
      </c>
      <c r="T196" s="12">
        <f>EOMONTH(Table_1[[#This Row],[Order Date]],0)</f>
        <v>42035</v>
      </c>
      <c r="U196" s="10">
        <f>EOMONTH(Table_1[[#This Row],[Order Date]],0)</f>
        <v>42035</v>
      </c>
      <c r="V196" s="14">
        <v>42020</v>
      </c>
      <c r="W196" s="1">
        <v>42022</v>
      </c>
      <c r="X196" s="12">
        <v>42022</v>
      </c>
      <c r="Y196" s="10">
        <f>EOMONTH(Table_1[[#This Row],[Ship date]],0)</f>
        <v>42035</v>
      </c>
      <c r="Z196" s="14">
        <v>42022</v>
      </c>
      <c r="AA196" s="4">
        <v>2.4548000000000001</v>
      </c>
      <c r="AB196" s="2">
        <v>9</v>
      </c>
      <c r="AC196" s="4">
        <v>19.12</v>
      </c>
      <c r="AD196" s="2">
        <v>89679</v>
      </c>
      <c r="AE196" s="4">
        <f>'DataCleaning and Transformation'!$E196-'DataCleaning and Transformation'!$D196</f>
        <v>2.0900000000000003</v>
      </c>
      <c r="AF196" s="15" t="str">
        <f>_xlfn.IFS('DataCleaning and Transformation'!$O196="Central","Chris",'DataCleaning and Transformation'!$O196="East","Erin",'DataCleaning and Transformation'!$O196="South","Sam",'DataCleaning and Transformation'!$O196="West","William")</f>
        <v>Erin</v>
      </c>
      <c r="AG196" s="31">
        <f>Table_1[[#This Row],[Ship date]]-Table_1[[#This Row],[Order Date]]</f>
        <v>2</v>
      </c>
      <c r="AH196" s="22">
        <f>Table_1[[#This Row],[Profit]]/Table_1[[#This Row],[Sales]]</f>
        <v>0.12838912133891214</v>
      </c>
      <c r="AI196" s="23">
        <f>Table_1[[#This Row],[Profit]]+Table_1[[#This Row],[Sales]]</f>
        <v>21.5748</v>
      </c>
      <c r="AJ196" s="17">
        <f>WEEKNUM(Table_1[[#This Row],[Order Date]],1)</f>
        <v>3</v>
      </c>
      <c r="AK196" s="17" t="str">
        <f>TEXT(Table_1[[#This Row],[Order Date]],"mmm yyyy")</f>
        <v>Jan 2015</v>
      </c>
      <c r="AL196" s="17" t="str">
        <f>Table_1[[#This Row],[Monthly sales]]&amp;"  Week "&amp;TEXT(Table_1[[#This Row],[Weekly sales]],"00")</f>
        <v>Jan 2015  Week 03</v>
      </c>
      <c r="AM196" s="17">
        <f>IF(COUNTIF($A$2:A196, A196)=1, 1, 0)</f>
        <v>1</v>
      </c>
      <c r="AN196" s="3">
        <f>COUNTA(A196) - COUNTIF(Table_1[[#This Row],[Unique Customers]], 1)</f>
        <v>0</v>
      </c>
      <c r="AO196" s="17" t="str">
        <f t="shared" si="3"/>
        <v>Unique</v>
      </c>
      <c r="AP196" s="17" t="str">
        <f>"Q"&amp;_xlfn.CEILING.MATH(MONTH(Table_1[[#This Row],[Monthly sales]])/3,1)</f>
        <v>Q1</v>
      </c>
    </row>
    <row r="197" spans="1:42" ht="14.4" x14ac:dyDescent="0.3">
      <c r="A197" s="2">
        <v>1603</v>
      </c>
      <c r="B197" s="15" t="s">
        <v>541</v>
      </c>
      <c r="C197" s="15" t="s">
        <v>26</v>
      </c>
      <c r="D197" s="6">
        <v>0.05</v>
      </c>
      <c r="E197" s="4">
        <v>179.29</v>
      </c>
      <c r="F197" s="4">
        <v>29.21</v>
      </c>
      <c r="G197" s="15" t="s">
        <v>27</v>
      </c>
      <c r="H197" s="15" t="s">
        <v>28</v>
      </c>
      <c r="I197" s="15" t="s">
        <v>29</v>
      </c>
      <c r="J197" s="15" t="s">
        <v>30</v>
      </c>
      <c r="K197" s="15" t="s">
        <v>31</v>
      </c>
      <c r="L197" s="15" t="s">
        <v>544</v>
      </c>
      <c r="M197" s="6">
        <v>0.76</v>
      </c>
      <c r="N197" s="15" t="s">
        <v>33</v>
      </c>
      <c r="O197" s="15" t="s">
        <v>112</v>
      </c>
      <c r="P197" s="15" t="s">
        <v>113</v>
      </c>
      <c r="Q197" s="15" t="s">
        <v>543</v>
      </c>
      <c r="R197" s="2">
        <v>11598</v>
      </c>
      <c r="S197" s="1">
        <v>42020</v>
      </c>
      <c r="T197" s="12">
        <f>EOMONTH(Table_1[[#This Row],[Order Date]],0)</f>
        <v>42035</v>
      </c>
      <c r="U197" s="10">
        <f>EOMONTH(Table_1[[#This Row],[Order Date]],0)</f>
        <v>42035</v>
      </c>
      <c r="V197" s="14">
        <v>42020</v>
      </c>
      <c r="W197" s="1">
        <v>42022</v>
      </c>
      <c r="X197" s="12">
        <v>42022</v>
      </c>
      <c r="Y197" s="10">
        <f>EOMONTH(Table_1[[#This Row],[Ship date]],0)</f>
        <v>42035</v>
      </c>
      <c r="Z197" s="14">
        <v>42022</v>
      </c>
      <c r="AA197" s="4">
        <v>-537.27977731999999</v>
      </c>
      <c r="AB197" s="2">
        <v>1</v>
      </c>
      <c r="AC197" s="4">
        <v>186.64</v>
      </c>
      <c r="AD197" s="2">
        <v>89679</v>
      </c>
      <c r="AE197" s="4">
        <f>'DataCleaning and Transformation'!$E197-'DataCleaning and Transformation'!$D197</f>
        <v>179.23999999999998</v>
      </c>
      <c r="AF197" s="15" t="str">
        <f>_xlfn.IFS('DataCleaning and Transformation'!$O197="Central","Chris",'DataCleaning and Transformation'!$O197="East","Erin",'DataCleaning and Transformation'!$O197="South","Sam",'DataCleaning and Transformation'!$O197="West","William")</f>
        <v>Erin</v>
      </c>
      <c r="AG197" s="31">
        <f>Table_1[[#This Row],[Ship date]]-Table_1[[#This Row],[Order Date]]</f>
        <v>2</v>
      </c>
      <c r="AH197" s="22">
        <f>Table_1[[#This Row],[Profit]]/Table_1[[#This Row],[Sales]]</f>
        <v>-2.8786957636090871</v>
      </c>
      <c r="AI197" s="23">
        <f>Table_1[[#This Row],[Profit]]+Table_1[[#This Row],[Sales]]</f>
        <v>-350.63977732000001</v>
      </c>
      <c r="AJ197" s="17">
        <f>WEEKNUM(Table_1[[#This Row],[Order Date]],1)</f>
        <v>3</v>
      </c>
      <c r="AK197" s="17" t="str">
        <f>TEXT(Table_1[[#This Row],[Order Date]],"mmm yyyy")</f>
        <v>Jan 2015</v>
      </c>
      <c r="AL197" s="17" t="str">
        <f>Table_1[[#This Row],[Monthly sales]]&amp;"  Week "&amp;TEXT(Table_1[[#This Row],[Weekly sales]],"00")</f>
        <v>Jan 2015  Week 03</v>
      </c>
      <c r="AM197" s="17">
        <f>IF(COUNTIF($A$2:A197, A197)=1, 1, 0)</f>
        <v>0</v>
      </c>
      <c r="AN197" s="3">
        <f>COUNTA(A197) - COUNTIF(Table_1[[#This Row],[Unique Customers]], 1)</f>
        <v>1</v>
      </c>
      <c r="AO197" s="17" t="str">
        <f t="shared" si="3"/>
        <v>Repeated</v>
      </c>
      <c r="AP197" s="17" t="str">
        <f>"Q"&amp;_xlfn.CEILING.MATH(MONTH(Table_1[[#This Row],[Monthly sales]])/3,1)</f>
        <v>Q1</v>
      </c>
    </row>
    <row r="198" spans="1:42" ht="14.4" x14ac:dyDescent="0.3">
      <c r="A198" s="2">
        <v>2924</v>
      </c>
      <c r="B198" s="15" t="s">
        <v>545</v>
      </c>
      <c r="C198" s="15" t="s">
        <v>26</v>
      </c>
      <c r="D198" s="6">
        <v>0.02</v>
      </c>
      <c r="E198" s="4">
        <v>110.98</v>
      </c>
      <c r="F198" s="4">
        <v>13.99</v>
      </c>
      <c r="G198" s="15" t="s">
        <v>39</v>
      </c>
      <c r="H198" s="15" t="s">
        <v>40</v>
      </c>
      <c r="I198" s="15" t="s">
        <v>29</v>
      </c>
      <c r="J198" s="15" t="s">
        <v>127</v>
      </c>
      <c r="K198" s="15" t="s">
        <v>145</v>
      </c>
      <c r="L198" s="15" t="s">
        <v>546</v>
      </c>
      <c r="M198" s="6">
        <v>0.69</v>
      </c>
      <c r="N198" s="15" t="s">
        <v>33</v>
      </c>
      <c r="O198" s="15" t="s">
        <v>112</v>
      </c>
      <c r="P198" s="15" t="s">
        <v>419</v>
      </c>
      <c r="Q198" s="15" t="s">
        <v>547</v>
      </c>
      <c r="R198" s="2">
        <v>20707</v>
      </c>
      <c r="S198" s="1">
        <v>42020</v>
      </c>
      <c r="T198" s="12">
        <f>EOMONTH(Table_1[[#This Row],[Order Date]],0)</f>
        <v>42035</v>
      </c>
      <c r="U198" s="10">
        <f>EOMONTH(Table_1[[#This Row],[Order Date]],0)</f>
        <v>42035</v>
      </c>
      <c r="V198" s="14">
        <v>42020</v>
      </c>
      <c r="W198" s="1">
        <v>42022</v>
      </c>
      <c r="X198" s="12">
        <v>42022</v>
      </c>
      <c r="Y198" s="10">
        <f>EOMONTH(Table_1[[#This Row],[Ship date]],0)</f>
        <v>42035</v>
      </c>
      <c r="Z198" s="14">
        <v>42022</v>
      </c>
      <c r="AA198" s="4">
        <v>-106.3424</v>
      </c>
      <c r="AB198" s="2">
        <v>2</v>
      </c>
      <c r="AC198" s="4">
        <v>226.53</v>
      </c>
      <c r="AD198" s="2">
        <v>86591</v>
      </c>
      <c r="AE198" s="4">
        <f>'DataCleaning and Transformation'!$E198-'DataCleaning and Transformation'!$D198</f>
        <v>110.96000000000001</v>
      </c>
      <c r="AF198" s="15" t="str">
        <f>_xlfn.IFS('DataCleaning and Transformation'!$O198="Central","Chris",'DataCleaning and Transformation'!$O198="East","Erin",'DataCleaning and Transformation'!$O198="South","Sam",'DataCleaning and Transformation'!$O198="West","William")</f>
        <v>Erin</v>
      </c>
      <c r="AG198" s="31">
        <f>Table_1[[#This Row],[Ship date]]-Table_1[[#This Row],[Order Date]]</f>
        <v>2</v>
      </c>
      <c r="AH198" s="22">
        <f>Table_1[[#This Row],[Profit]]/Table_1[[#This Row],[Sales]]</f>
        <v>-0.46944069218205092</v>
      </c>
      <c r="AI198" s="23">
        <f>Table_1[[#This Row],[Profit]]+Table_1[[#This Row],[Sales]]</f>
        <v>120.1876</v>
      </c>
      <c r="AJ198" s="17">
        <f>WEEKNUM(Table_1[[#This Row],[Order Date]],1)</f>
        <v>3</v>
      </c>
      <c r="AK198" s="17" t="str">
        <f>TEXT(Table_1[[#This Row],[Order Date]],"mmm yyyy")</f>
        <v>Jan 2015</v>
      </c>
      <c r="AL198" s="17" t="str">
        <f>Table_1[[#This Row],[Monthly sales]]&amp;"  Week "&amp;TEXT(Table_1[[#This Row],[Weekly sales]],"00")</f>
        <v>Jan 2015  Week 03</v>
      </c>
      <c r="AM198" s="17">
        <f>IF(COUNTIF($A$2:A198, A198)=1, 1, 0)</f>
        <v>1</v>
      </c>
      <c r="AN198" s="3">
        <f>COUNTA(A198) - COUNTIF(Table_1[[#This Row],[Unique Customers]], 1)</f>
        <v>0</v>
      </c>
      <c r="AO198" s="17" t="str">
        <f t="shared" si="3"/>
        <v>Unique</v>
      </c>
      <c r="AP198" s="17" t="str">
        <f>"Q"&amp;_xlfn.CEILING.MATH(MONTH(Table_1[[#This Row],[Monthly sales]])/3,1)</f>
        <v>Q1</v>
      </c>
    </row>
    <row r="199" spans="1:42" ht="14.4" x14ac:dyDescent="0.3">
      <c r="A199" s="2">
        <v>2924</v>
      </c>
      <c r="B199" s="15" t="s">
        <v>545</v>
      </c>
      <c r="C199" s="15" t="s">
        <v>26</v>
      </c>
      <c r="D199" s="6">
        <v>0.01</v>
      </c>
      <c r="E199" s="4">
        <v>8.01</v>
      </c>
      <c r="F199" s="4">
        <v>2.87</v>
      </c>
      <c r="G199" s="15" t="s">
        <v>39</v>
      </c>
      <c r="H199" s="15" t="s">
        <v>40</v>
      </c>
      <c r="I199" s="15" t="s">
        <v>49</v>
      </c>
      <c r="J199" s="15" t="s">
        <v>89</v>
      </c>
      <c r="K199" s="15" t="s">
        <v>51</v>
      </c>
      <c r="L199" s="15" t="s">
        <v>548</v>
      </c>
      <c r="M199" s="6">
        <v>0.4</v>
      </c>
      <c r="N199" s="15" t="s">
        <v>33</v>
      </c>
      <c r="O199" s="15" t="s">
        <v>112</v>
      </c>
      <c r="P199" s="15" t="s">
        <v>419</v>
      </c>
      <c r="Q199" s="15" t="s">
        <v>547</v>
      </c>
      <c r="R199" s="2">
        <v>20707</v>
      </c>
      <c r="S199" s="1">
        <v>42020</v>
      </c>
      <c r="T199" s="12">
        <f>EOMONTH(Table_1[[#This Row],[Order Date]],0)</f>
        <v>42035</v>
      </c>
      <c r="U199" s="10">
        <f>EOMONTH(Table_1[[#This Row],[Order Date]],0)</f>
        <v>42035</v>
      </c>
      <c r="V199" s="14">
        <v>42020</v>
      </c>
      <c r="W199" s="1">
        <v>42022</v>
      </c>
      <c r="X199" s="12">
        <v>42022</v>
      </c>
      <c r="Y199" s="10">
        <f>EOMONTH(Table_1[[#This Row],[Ship date]],0)</f>
        <v>42035</v>
      </c>
      <c r="Z199" s="14">
        <v>42022</v>
      </c>
      <c r="AA199" s="4">
        <v>44.976799999999997</v>
      </c>
      <c r="AB199" s="2">
        <v>8</v>
      </c>
      <c r="AC199" s="4">
        <v>68.650000000000006</v>
      </c>
      <c r="AD199" s="2">
        <v>86591</v>
      </c>
      <c r="AE199" s="4">
        <f>'DataCleaning and Transformation'!$E199-'DataCleaning and Transformation'!$D199</f>
        <v>8</v>
      </c>
      <c r="AF199" s="15" t="str">
        <f>_xlfn.IFS('DataCleaning and Transformation'!$O199="Central","Chris",'DataCleaning and Transformation'!$O199="East","Erin",'DataCleaning and Transformation'!$O199="South","Sam",'DataCleaning and Transformation'!$O199="West","William")</f>
        <v>Erin</v>
      </c>
      <c r="AG199" s="31">
        <f>Table_1[[#This Row],[Ship date]]-Table_1[[#This Row],[Order Date]]</f>
        <v>2</v>
      </c>
      <c r="AH199" s="22">
        <f>Table_1[[#This Row],[Profit]]/Table_1[[#This Row],[Sales]]</f>
        <v>0.65516096139839752</v>
      </c>
      <c r="AI199" s="23">
        <f>Table_1[[#This Row],[Profit]]+Table_1[[#This Row],[Sales]]</f>
        <v>113.6268</v>
      </c>
      <c r="AJ199" s="17">
        <f>WEEKNUM(Table_1[[#This Row],[Order Date]],1)</f>
        <v>3</v>
      </c>
      <c r="AK199" s="17" t="str">
        <f>TEXT(Table_1[[#This Row],[Order Date]],"mmm yyyy")</f>
        <v>Jan 2015</v>
      </c>
      <c r="AL199" s="17" t="str">
        <f>Table_1[[#This Row],[Monthly sales]]&amp;"  Week "&amp;TEXT(Table_1[[#This Row],[Weekly sales]],"00")</f>
        <v>Jan 2015  Week 03</v>
      </c>
      <c r="AM199" s="17">
        <f>IF(COUNTIF($A$2:A199, A199)=1, 1, 0)</f>
        <v>0</v>
      </c>
      <c r="AN199" s="3">
        <f>COUNTA(A199) - COUNTIF(Table_1[[#This Row],[Unique Customers]], 1)</f>
        <v>1</v>
      </c>
      <c r="AO199" s="17" t="str">
        <f t="shared" si="3"/>
        <v>Repeated</v>
      </c>
      <c r="AP199" s="17" t="str">
        <f>"Q"&amp;_xlfn.CEILING.MATH(MONTH(Table_1[[#This Row],[Monthly sales]])/3,1)</f>
        <v>Q1</v>
      </c>
    </row>
    <row r="200" spans="1:42" ht="14.4" x14ac:dyDescent="0.3">
      <c r="A200" s="2">
        <v>202</v>
      </c>
      <c r="B200" s="15" t="s">
        <v>549</v>
      </c>
      <c r="C200" s="15" t="s">
        <v>38</v>
      </c>
      <c r="D200" s="6">
        <v>0.03</v>
      </c>
      <c r="E200" s="4">
        <v>7.37</v>
      </c>
      <c r="F200" s="4">
        <v>5.53</v>
      </c>
      <c r="G200" s="15" t="s">
        <v>39</v>
      </c>
      <c r="H200" s="15" t="s">
        <v>95</v>
      </c>
      <c r="I200" s="15" t="s">
        <v>41</v>
      </c>
      <c r="J200" s="15" t="s">
        <v>42</v>
      </c>
      <c r="K200" s="15" t="s">
        <v>43</v>
      </c>
      <c r="L200" s="15" t="s">
        <v>550</v>
      </c>
      <c r="M200" s="6">
        <v>0.69</v>
      </c>
      <c r="N200" s="15" t="s">
        <v>33</v>
      </c>
      <c r="O200" s="15" t="s">
        <v>53</v>
      </c>
      <c r="P200" s="15" t="s">
        <v>208</v>
      </c>
      <c r="Q200" s="15" t="s">
        <v>551</v>
      </c>
      <c r="R200" s="2">
        <v>74006</v>
      </c>
      <c r="S200" s="1">
        <v>42020</v>
      </c>
      <c r="T200" s="12">
        <f>EOMONTH(Table_1[[#This Row],[Order Date]],0)</f>
        <v>42035</v>
      </c>
      <c r="U200" s="10">
        <f>EOMONTH(Table_1[[#This Row],[Order Date]],0)</f>
        <v>42035</v>
      </c>
      <c r="V200" s="14">
        <v>42020</v>
      </c>
      <c r="W200" s="1">
        <v>42022</v>
      </c>
      <c r="X200" s="12">
        <v>42022</v>
      </c>
      <c r="Y200" s="10">
        <f>EOMONTH(Table_1[[#This Row],[Ship date]],0)</f>
        <v>42035</v>
      </c>
      <c r="Z200" s="14">
        <v>42022</v>
      </c>
      <c r="AA200" s="4">
        <v>-133.69999999999999</v>
      </c>
      <c r="AB200" s="2">
        <v>11</v>
      </c>
      <c r="AC200" s="4">
        <v>85.79</v>
      </c>
      <c r="AD200" s="2">
        <v>88972</v>
      </c>
      <c r="AE200" s="4">
        <f>'DataCleaning and Transformation'!$E200-'DataCleaning and Transformation'!$D200</f>
        <v>7.34</v>
      </c>
      <c r="AF200" s="15" t="str">
        <f>_xlfn.IFS('DataCleaning and Transformation'!$O200="Central","Chris",'DataCleaning and Transformation'!$O200="East","Erin",'DataCleaning and Transformation'!$O200="South","Sam",'DataCleaning and Transformation'!$O200="West","William")</f>
        <v>Chris</v>
      </c>
      <c r="AG200" s="31">
        <f>Table_1[[#This Row],[Ship date]]-Table_1[[#This Row],[Order Date]]</f>
        <v>2</v>
      </c>
      <c r="AH200" s="22">
        <f>Table_1[[#This Row],[Profit]]/Table_1[[#This Row],[Sales]]</f>
        <v>-1.5584566965846833</v>
      </c>
      <c r="AI200" s="23">
        <f>Table_1[[#This Row],[Profit]]+Table_1[[#This Row],[Sales]]</f>
        <v>-47.909999999999982</v>
      </c>
      <c r="AJ200" s="17">
        <f>WEEKNUM(Table_1[[#This Row],[Order Date]],1)</f>
        <v>3</v>
      </c>
      <c r="AK200" s="17" t="str">
        <f>TEXT(Table_1[[#This Row],[Order Date]],"mmm yyyy")</f>
        <v>Jan 2015</v>
      </c>
      <c r="AL200" s="17" t="str">
        <f>Table_1[[#This Row],[Monthly sales]]&amp;"  Week "&amp;TEXT(Table_1[[#This Row],[Weekly sales]],"00")</f>
        <v>Jan 2015  Week 03</v>
      </c>
      <c r="AM200" s="17">
        <f>IF(COUNTIF($A$2:A200, A200)=1, 1, 0)</f>
        <v>1</v>
      </c>
      <c r="AN200" s="3">
        <f>COUNTA(A200) - COUNTIF(Table_1[[#This Row],[Unique Customers]], 1)</f>
        <v>0</v>
      </c>
      <c r="AO200" s="17" t="str">
        <f t="shared" si="3"/>
        <v>Unique</v>
      </c>
      <c r="AP200" s="17" t="str">
        <f>"Q"&amp;_xlfn.CEILING.MATH(MONTH(Table_1[[#This Row],[Monthly sales]])/3,1)</f>
        <v>Q1</v>
      </c>
    </row>
    <row r="201" spans="1:42" ht="14.4" x14ac:dyDescent="0.3">
      <c r="A201" s="2">
        <v>665</v>
      </c>
      <c r="B201" s="15" t="s">
        <v>552</v>
      </c>
      <c r="C201" s="15" t="s">
        <v>48</v>
      </c>
      <c r="D201" s="6">
        <v>0.04</v>
      </c>
      <c r="E201" s="4">
        <v>22.72</v>
      </c>
      <c r="F201" s="4">
        <v>8.99</v>
      </c>
      <c r="G201" s="15" t="s">
        <v>39</v>
      </c>
      <c r="H201" s="15" t="s">
        <v>95</v>
      </c>
      <c r="I201" s="15" t="s">
        <v>29</v>
      </c>
      <c r="J201" s="15" t="s">
        <v>127</v>
      </c>
      <c r="K201" s="15" t="s">
        <v>43</v>
      </c>
      <c r="L201" s="15" t="s">
        <v>329</v>
      </c>
      <c r="M201" s="6">
        <v>0.44</v>
      </c>
      <c r="N201" s="15" t="s">
        <v>33</v>
      </c>
      <c r="O201" s="15" t="s">
        <v>34</v>
      </c>
      <c r="P201" s="15" t="s">
        <v>401</v>
      </c>
      <c r="Q201" s="15" t="s">
        <v>553</v>
      </c>
      <c r="R201" s="2">
        <v>37130</v>
      </c>
      <c r="S201" s="1">
        <v>42020</v>
      </c>
      <c r="T201" s="12">
        <f>EOMONTH(Table_1[[#This Row],[Order Date]],0)</f>
        <v>42035</v>
      </c>
      <c r="U201" s="10">
        <f>EOMONTH(Table_1[[#This Row],[Order Date]],0)</f>
        <v>42035</v>
      </c>
      <c r="V201" s="14">
        <v>42020</v>
      </c>
      <c r="W201" s="1">
        <v>42024</v>
      </c>
      <c r="X201" s="12">
        <v>42024</v>
      </c>
      <c r="Y201" s="10">
        <f>EOMONTH(Table_1[[#This Row],[Ship date]],0)</f>
        <v>42035</v>
      </c>
      <c r="Z201" s="14">
        <v>42024</v>
      </c>
      <c r="AA201" s="4">
        <v>-678.49599999999998</v>
      </c>
      <c r="AB201" s="2">
        <v>9</v>
      </c>
      <c r="AC201" s="4">
        <v>202.41</v>
      </c>
      <c r="AD201" s="2">
        <v>88677</v>
      </c>
      <c r="AE201" s="4">
        <f>'DataCleaning and Transformation'!$E201-'DataCleaning and Transformation'!$D201</f>
        <v>22.68</v>
      </c>
      <c r="AF201" s="15" t="str">
        <f>_xlfn.IFS('DataCleaning and Transformation'!$O201="Central","Chris",'DataCleaning and Transformation'!$O201="East","Erin",'DataCleaning and Transformation'!$O201="South","Sam",'DataCleaning and Transformation'!$O201="West","William")</f>
        <v>Sam</v>
      </c>
      <c r="AG201" s="31">
        <f>Table_1[[#This Row],[Ship date]]-Table_1[[#This Row],[Order Date]]</f>
        <v>4</v>
      </c>
      <c r="AH201" s="22">
        <f>Table_1[[#This Row],[Profit]]/Table_1[[#This Row],[Sales]]</f>
        <v>-3.3520873474630699</v>
      </c>
      <c r="AI201" s="23">
        <f>Table_1[[#This Row],[Profit]]+Table_1[[#This Row],[Sales]]</f>
        <v>-476.08600000000001</v>
      </c>
      <c r="AJ201" s="17">
        <f>WEEKNUM(Table_1[[#This Row],[Order Date]],1)</f>
        <v>3</v>
      </c>
      <c r="AK201" s="17" t="str">
        <f>TEXT(Table_1[[#This Row],[Order Date]],"mmm yyyy")</f>
        <v>Jan 2015</v>
      </c>
      <c r="AL201" s="17" t="str">
        <f>Table_1[[#This Row],[Monthly sales]]&amp;"  Week "&amp;TEXT(Table_1[[#This Row],[Weekly sales]],"00")</f>
        <v>Jan 2015  Week 03</v>
      </c>
      <c r="AM201" s="17">
        <f>IF(COUNTIF($A$2:A201, A201)=1, 1, 0)</f>
        <v>1</v>
      </c>
      <c r="AN201" s="3">
        <f>COUNTA(A201) - COUNTIF(Table_1[[#This Row],[Unique Customers]], 1)</f>
        <v>0</v>
      </c>
      <c r="AO201" s="17" t="str">
        <f t="shared" si="3"/>
        <v>Unique</v>
      </c>
      <c r="AP201" s="17" t="str">
        <f>"Q"&amp;_xlfn.CEILING.MATH(MONTH(Table_1[[#This Row],[Monthly sales]])/3,1)</f>
        <v>Q1</v>
      </c>
    </row>
    <row r="202" spans="1:42" ht="14.4" x14ac:dyDescent="0.3">
      <c r="A202" s="2">
        <v>667</v>
      </c>
      <c r="B202" s="15" t="s">
        <v>554</v>
      </c>
      <c r="C202" s="15" t="s">
        <v>48</v>
      </c>
      <c r="D202" s="6">
        <v>0.04</v>
      </c>
      <c r="E202" s="4">
        <v>22.72</v>
      </c>
      <c r="F202" s="4">
        <v>8.99</v>
      </c>
      <c r="G202" s="15" t="s">
        <v>39</v>
      </c>
      <c r="H202" s="15" t="s">
        <v>95</v>
      </c>
      <c r="I202" s="15" t="s">
        <v>29</v>
      </c>
      <c r="J202" s="15" t="s">
        <v>127</v>
      </c>
      <c r="K202" s="15" t="s">
        <v>43</v>
      </c>
      <c r="L202" s="15" t="s">
        <v>329</v>
      </c>
      <c r="M202" s="6">
        <v>0.44</v>
      </c>
      <c r="N202" s="15" t="s">
        <v>33</v>
      </c>
      <c r="O202" s="15" t="s">
        <v>53</v>
      </c>
      <c r="P202" s="15" t="s">
        <v>188</v>
      </c>
      <c r="Q202" s="15" t="s">
        <v>555</v>
      </c>
      <c r="R202" s="2">
        <v>75203</v>
      </c>
      <c r="S202" s="1">
        <v>42020</v>
      </c>
      <c r="T202" s="12">
        <f>EOMONTH(Table_1[[#This Row],[Order Date]],0)</f>
        <v>42035</v>
      </c>
      <c r="U202" s="10">
        <f>EOMONTH(Table_1[[#This Row],[Order Date]],0)</f>
        <v>42035</v>
      </c>
      <c r="V202" s="14">
        <v>42020</v>
      </c>
      <c r="W202" s="1">
        <v>42024</v>
      </c>
      <c r="X202" s="12">
        <v>42024</v>
      </c>
      <c r="Y202" s="10">
        <f>EOMONTH(Table_1[[#This Row],[Ship date]],0)</f>
        <v>42035</v>
      </c>
      <c r="Z202" s="14">
        <v>42024</v>
      </c>
      <c r="AA202" s="4">
        <v>70.028000000000006</v>
      </c>
      <c r="AB202" s="2">
        <v>37</v>
      </c>
      <c r="AC202" s="4">
        <v>832.14</v>
      </c>
      <c r="AD202" s="2">
        <v>22147</v>
      </c>
      <c r="AE202" s="4">
        <f>'DataCleaning and Transformation'!$E202-'DataCleaning and Transformation'!$D202</f>
        <v>22.68</v>
      </c>
      <c r="AF202" s="15" t="str">
        <f>_xlfn.IFS('DataCleaning and Transformation'!$O202="Central","Chris",'DataCleaning and Transformation'!$O202="East","Erin",'DataCleaning and Transformation'!$O202="South","Sam",'DataCleaning and Transformation'!$O202="West","William")</f>
        <v>Chris</v>
      </c>
      <c r="AG202" s="31">
        <f>Table_1[[#This Row],[Ship date]]-Table_1[[#This Row],[Order Date]]</f>
        <v>4</v>
      </c>
      <c r="AH202" s="22">
        <f>Table_1[[#This Row],[Profit]]/Table_1[[#This Row],[Sales]]</f>
        <v>8.4154108683634973E-2</v>
      </c>
      <c r="AI202" s="23">
        <f>Table_1[[#This Row],[Profit]]+Table_1[[#This Row],[Sales]]</f>
        <v>902.16800000000001</v>
      </c>
      <c r="AJ202" s="17">
        <f>WEEKNUM(Table_1[[#This Row],[Order Date]],1)</f>
        <v>3</v>
      </c>
      <c r="AK202" s="17" t="str">
        <f>TEXT(Table_1[[#This Row],[Order Date]],"mmm yyyy")</f>
        <v>Jan 2015</v>
      </c>
      <c r="AL202" s="17" t="str">
        <f>Table_1[[#This Row],[Monthly sales]]&amp;"  Week "&amp;TEXT(Table_1[[#This Row],[Weekly sales]],"00")</f>
        <v>Jan 2015  Week 03</v>
      </c>
      <c r="AM202" s="17">
        <f>IF(COUNTIF($A$2:A202, A202)=1, 1, 0)</f>
        <v>1</v>
      </c>
      <c r="AN202" s="3">
        <f>COUNTA(A202) - COUNTIF(Table_1[[#This Row],[Unique Customers]], 1)</f>
        <v>0</v>
      </c>
      <c r="AO202" s="17" t="str">
        <f t="shared" si="3"/>
        <v>Unique</v>
      </c>
      <c r="AP202" s="17" t="str">
        <f>"Q"&amp;_xlfn.CEILING.MATH(MONTH(Table_1[[#This Row],[Monthly sales]])/3,1)</f>
        <v>Q1</v>
      </c>
    </row>
    <row r="203" spans="1:42" ht="14.4" x14ac:dyDescent="0.3">
      <c r="A203" s="2">
        <v>3385</v>
      </c>
      <c r="B203" s="15" t="s">
        <v>556</v>
      </c>
      <c r="C203" s="15" t="s">
        <v>48</v>
      </c>
      <c r="D203" s="6">
        <v>0.04</v>
      </c>
      <c r="E203" s="4">
        <v>2.98</v>
      </c>
      <c r="F203" s="4">
        <v>2.0299999999999998</v>
      </c>
      <c r="G203" s="15" t="s">
        <v>88</v>
      </c>
      <c r="H203" s="15" t="s">
        <v>95</v>
      </c>
      <c r="I203" s="15" t="s">
        <v>49</v>
      </c>
      <c r="J203" s="15" t="s">
        <v>50</v>
      </c>
      <c r="K203" s="15" t="s">
        <v>51</v>
      </c>
      <c r="L203" s="15" t="s">
        <v>557</v>
      </c>
      <c r="M203" s="6">
        <v>0.56999999999999995</v>
      </c>
      <c r="N203" s="15" t="s">
        <v>33</v>
      </c>
      <c r="O203" s="15" t="s">
        <v>112</v>
      </c>
      <c r="P203" s="15" t="s">
        <v>318</v>
      </c>
      <c r="Q203" s="15" t="s">
        <v>558</v>
      </c>
      <c r="R203" s="2">
        <v>44512</v>
      </c>
      <c r="S203" s="1">
        <v>42020</v>
      </c>
      <c r="T203" s="12">
        <f>EOMONTH(Table_1[[#This Row],[Order Date]],0)</f>
        <v>42035</v>
      </c>
      <c r="U203" s="10">
        <f>EOMONTH(Table_1[[#This Row],[Order Date]],0)</f>
        <v>42035</v>
      </c>
      <c r="V203" s="14">
        <v>42020</v>
      </c>
      <c r="W203" s="1">
        <v>42020</v>
      </c>
      <c r="X203" s="12">
        <v>42020</v>
      </c>
      <c r="Y203" s="10">
        <f>EOMONTH(Table_1[[#This Row],[Ship date]],0)</f>
        <v>42035</v>
      </c>
      <c r="Z203" s="14">
        <v>42020</v>
      </c>
      <c r="AA203" s="4">
        <v>-22.01</v>
      </c>
      <c r="AB203" s="2">
        <v>5</v>
      </c>
      <c r="AC203" s="4">
        <v>15.7</v>
      </c>
      <c r="AD203" s="2">
        <v>88745</v>
      </c>
      <c r="AE203" s="4">
        <f>'DataCleaning and Transformation'!$E203-'DataCleaning and Transformation'!$D203</f>
        <v>2.94</v>
      </c>
      <c r="AF203" s="15" t="str">
        <f>_xlfn.IFS('DataCleaning and Transformation'!$O203="Central","Chris",'DataCleaning and Transformation'!$O203="East","Erin",'DataCleaning and Transformation'!$O203="South","Sam",'DataCleaning and Transformation'!$O203="West","William")</f>
        <v>Erin</v>
      </c>
      <c r="AG203" s="31">
        <f>Table_1[[#This Row],[Ship date]]-Table_1[[#This Row],[Order Date]]</f>
        <v>0</v>
      </c>
      <c r="AH203" s="22">
        <f>Table_1[[#This Row],[Profit]]/Table_1[[#This Row],[Sales]]</f>
        <v>-1.401910828025478</v>
      </c>
      <c r="AI203" s="23">
        <f>Table_1[[#This Row],[Profit]]+Table_1[[#This Row],[Sales]]</f>
        <v>-6.3100000000000023</v>
      </c>
      <c r="AJ203" s="17">
        <f>WEEKNUM(Table_1[[#This Row],[Order Date]],1)</f>
        <v>3</v>
      </c>
      <c r="AK203" s="17" t="str">
        <f>TEXT(Table_1[[#This Row],[Order Date]],"mmm yyyy")</f>
        <v>Jan 2015</v>
      </c>
      <c r="AL203" s="17" t="str">
        <f>Table_1[[#This Row],[Monthly sales]]&amp;"  Week "&amp;TEXT(Table_1[[#This Row],[Weekly sales]],"00")</f>
        <v>Jan 2015  Week 03</v>
      </c>
      <c r="AM203" s="17">
        <f>IF(COUNTIF($A$2:A203, A203)=1, 1, 0)</f>
        <v>1</v>
      </c>
      <c r="AN203" s="3">
        <f>COUNTA(A203) - COUNTIF(Table_1[[#This Row],[Unique Customers]], 1)</f>
        <v>0</v>
      </c>
      <c r="AO203" s="17" t="str">
        <f t="shared" si="3"/>
        <v>Unique</v>
      </c>
      <c r="AP203" s="17" t="str">
        <f>"Q"&amp;_xlfn.CEILING.MATH(MONTH(Table_1[[#This Row],[Monthly sales]])/3,1)</f>
        <v>Q1</v>
      </c>
    </row>
    <row r="204" spans="1:42" ht="14.4" x14ac:dyDescent="0.3">
      <c r="A204" s="2">
        <v>3385</v>
      </c>
      <c r="B204" s="15" t="s">
        <v>556</v>
      </c>
      <c r="C204" s="15" t="s">
        <v>48</v>
      </c>
      <c r="D204" s="6">
        <v>0.01</v>
      </c>
      <c r="E204" s="4">
        <v>125.99</v>
      </c>
      <c r="F204" s="4">
        <v>8.99</v>
      </c>
      <c r="G204" s="15" t="s">
        <v>39</v>
      </c>
      <c r="H204" s="15" t="s">
        <v>95</v>
      </c>
      <c r="I204" s="15" t="s">
        <v>41</v>
      </c>
      <c r="J204" s="15" t="s">
        <v>136</v>
      </c>
      <c r="K204" s="15" t="s">
        <v>74</v>
      </c>
      <c r="L204" s="15" t="s">
        <v>354</v>
      </c>
      <c r="M204" s="6">
        <v>0.59</v>
      </c>
      <c r="N204" s="15" t="s">
        <v>33</v>
      </c>
      <c r="O204" s="15" t="s">
        <v>112</v>
      </c>
      <c r="P204" s="15" t="s">
        <v>318</v>
      </c>
      <c r="Q204" s="15" t="s">
        <v>558</v>
      </c>
      <c r="R204" s="2">
        <v>44512</v>
      </c>
      <c r="S204" s="1">
        <v>42020</v>
      </c>
      <c r="T204" s="12">
        <f>EOMONTH(Table_1[[#This Row],[Order Date]],0)</f>
        <v>42035</v>
      </c>
      <c r="U204" s="10">
        <f>EOMONTH(Table_1[[#This Row],[Order Date]],0)</f>
        <v>42035</v>
      </c>
      <c r="V204" s="14">
        <v>42020</v>
      </c>
      <c r="W204" s="1">
        <v>42025</v>
      </c>
      <c r="X204" s="12">
        <v>42025</v>
      </c>
      <c r="Y204" s="10">
        <f>EOMONTH(Table_1[[#This Row],[Ship date]],0)</f>
        <v>42035</v>
      </c>
      <c r="Z204" s="14">
        <v>42025</v>
      </c>
      <c r="AA204" s="4">
        <v>426.46032000000002</v>
      </c>
      <c r="AB204" s="2">
        <v>6</v>
      </c>
      <c r="AC204" s="4">
        <v>680.65</v>
      </c>
      <c r="AD204" s="2">
        <v>88745</v>
      </c>
      <c r="AE204" s="4">
        <f>'DataCleaning and Transformation'!$E204-'DataCleaning and Transformation'!$D204</f>
        <v>125.97999999999999</v>
      </c>
      <c r="AF204" s="15" t="str">
        <f>_xlfn.IFS('DataCleaning and Transformation'!$O204="Central","Chris",'DataCleaning and Transformation'!$O204="East","Erin",'DataCleaning and Transformation'!$O204="South","Sam",'DataCleaning and Transformation'!$O204="West","William")</f>
        <v>Erin</v>
      </c>
      <c r="AG204" s="31">
        <f>Table_1[[#This Row],[Ship date]]-Table_1[[#This Row],[Order Date]]</f>
        <v>5</v>
      </c>
      <c r="AH204" s="22">
        <f>Table_1[[#This Row],[Profit]]/Table_1[[#This Row],[Sales]]</f>
        <v>0.62654862264012345</v>
      </c>
      <c r="AI204" s="23">
        <f>Table_1[[#This Row],[Profit]]+Table_1[[#This Row],[Sales]]</f>
        <v>1107.11032</v>
      </c>
      <c r="AJ204" s="17">
        <f>WEEKNUM(Table_1[[#This Row],[Order Date]],1)</f>
        <v>3</v>
      </c>
      <c r="AK204" s="17" t="str">
        <f>TEXT(Table_1[[#This Row],[Order Date]],"mmm yyyy")</f>
        <v>Jan 2015</v>
      </c>
      <c r="AL204" s="17" t="str">
        <f>Table_1[[#This Row],[Monthly sales]]&amp;"  Week "&amp;TEXT(Table_1[[#This Row],[Weekly sales]],"00")</f>
        <v>Jan 2015  Week 03</v>
      </c>
      <c r="AM204" s="17">
        <f>IF(COUNTIF($A$2:A204, A204)=1, 1, 0)</f>
        <v>0</v>
      </c>
      <c r="AN204" s="3">
        <f>COUNTA(A204) - COUNTIF(Table_1[[#This Row],[Unique Customers]], 1)</f>
        <v>1</v>
      </c>
      <c r="AO204" s="17" t="str">
        <f t="shared" si="3"/>
        <v>Repeated</v>
      </c>
      <c r="AP204" s="17" t="str">
        <f>"Q"&amp;_xlfn.CEILING.MATH(MONTH(Table_1[[#This Row],[Monthly sales]])/3,1)</f>
        <v>Q1</v>
      </c>
    </row>
    <row r="205" spans="1:42" ht="14.4" x14ac:dyDescent="0.3">
      <c r="A205" s="2">
        <v>1697</v>
      </c>
      <c r="B205" s="15" t="s">
        <v>559</v>
      </c>
      <c r="C205" s="15" t="s">
        <v>117</v>
      </c>
      <c r="D205" s="6">
        <v>0</v>
      </c>
      <c r="E205" s="4">
        <v>13.43</v>
      </c>
      <c r="F205" s="4">
        <v>5.5</v>
      </c>
      <c r="G205" s="15" t="s">
        <v>39</v>
      </c>
      <c r="H205" s="15" t="s">
        <v>72</v>
      </c>
      <c r="I205" s="15" t="s">
        <v>49</v>
      </c>
      <c r="J205" s="15" t="s">
        <v>79</v>
      </c>
      <c r="K205" s="15" t="s">
        <v>74</v>
      </c>
      <c r="L205" s="15" t="s">
        <v>560</v>
      </c>
      <c r="M205" s="6">
        <v>0.56999999999999995</v>
      </c>
      <c r="N205" s="15" t="s">
        <v>33</v>
      </c>
      <c r="O205" s="15" t="s">
        <v>34</v>
      </c>
      <c r="P205" s="15" t="s">
        <v>45</v>
      </c>
      <c r="Q205" s="15" t="s">
        <v>561</v>
      </c>
      <c r="R205" s="2">
        <v>71901</v>
      </c>
      <c r="S205" s="1">
        <v>42020</v>
      </c>
      <c r="T205" s="12">
        <f>EOMONTH(Table_1[[#This Row],[Order Date]],0)</f>
        <v>42035</v>
      </c>
      <c r="U205" s="10">
        <f>EOMONTH(Table_1[[#This Row],[Order Date]],0)</f>
        <v>42035</v>
      </c>
      <c r="V205" s="14">
        <v>42020</v>
      </c>
      <c r="W205" s="1">
        <v>42021</v>
      </c>
      <c r="X205" s="12">
        <v>42021</v>
      </c>
      <c r="Y205" s="10">
        <f>EOMONTH(Table_1[[#This Row],[Ship date]],0)</f>
        <v>42035</v>
      </c>
      <c r="Z205" s="14">
        <v>42021</v>
      </c>
      <c r="AA205" s="4">
        <v>-253.77799999999999</v>
      </c>
      <c r="AB205" s="2">
        <v>9</v>
      </c>
      <c r="AC205" s="4">
        <v>129.54</v>
      </c>
      <c r="AD205" s="2">
        <v>86338</v>
      </c>
      <c r="AE205" s="4">
        <f>'DataCleaning and Transformation'!$E205-'DataCleaning and Transformation'!$D205</f>
        <v>13.43</v>
      </c>
      <c r="AF205" s="15" t="str">
        <f>_xlfn.IFS('DataCleaning and Transformation'!$O205="Central","Chris",'DataCleaning and Transformation'!$O205="East","Erin",'DataCleaning and Transformation'!$O205="South","Sam",'DataCleaning and Transformation'!$O205="West","William")</f>
        <v>Sam</v>
      </c>
      <c r="AG205" s="31">
        <f>Table_1[[#This Row],[Ship date]]-Table_1[[#This Row],[Order Date]]</f>
        <v>1</v>
      </c>
      <c r="AH205" s="22">
        <f>Table_1[[#This Row],[Profit]]/Table_1[[#This Row],[Sales]]</f>
        <v>-1.959070557356801</v>
      </c>
      <c r="AI205" s="23">
        <f>Table_1[[#This Row],[Profit]]+Table_1[[#This Row],[Sales]]</f>
        <v>-124.238</v>
      </c>
      <c r="AJ205" s="17">
        <f>WEEKNUM(Table_1[[#This Row],[Order Date]],1)</f>
        <v>3</v>
      </c>
      <c r="AK205" s="17" t="str">
        <f>TEXT(Table_1[[#This Row],[Order Date]],"mmm yyyy")</f>
        <v>Jan 2015</v>
      </c>
      <c r="AL205" s="17" t="str">
        <f>Table_1[[#This Row],[Monthly sales]]&amp;"  Week "&amp;TEXT(Table_1[[#This Row],[Weekly sales]],"00")</f>
        <v>Jan 2015  Week 03</v>
      </c>
      <c r="AM205" s="17">
        <f>IF(COUNTIF($A$2:A205, A205)=1, 1, 0)</f>
        <v>1</v>
      </c>
      <c r="AN205" s="3">
        <f>COUNTA(A205) - COUNTIF(Table_1[[#This Row],[Unique Customers]], 1)</f>
        <v>0</v>
      </c>
      <c r="AO205" s="17" t="str">
        <f t="shared" si="3"/>
        <v>Unique</v>
      </c>
      <c r="AP205" s="17" t="str">
        <f>"Q"&amp;_xlfn.CEILING.MATH(MONTH(Table_1[[#This Row],[Monthly sales]])/3,1)</f>
        <v>Q1</v>
      </c>
    </row>
    <row r="206" spans="1:42" ht="14.4" x14ac:dyDescent="0.3">
      <c r="A206" s="2">
        <v>3133</v>
      </c>
      <c r="B206" s="15" t="s">
        <v>562</v>
      </c>
      <c r="C206" s="15" t="s">
        <v>117</v>
      </c>
      <c r="D206" s="6">
        <v>0.1</v>
      </c>
      <c r="E206" s="4">
        <v>5.81</v>
      </c>
      <c r="F206" s="4">
        <v>8.49</v>
      </c>
      <c r="G206" s="15" t="s">
        <v>39</v>
      </c>
      <c r="H206" s="15" t="s">
        <v>95</v>
      </c>
      <c r="I206" s="15" t="s">
        <v>49</v>
      </c>
      <c r="J206" s="15" t="s">
        <v>73</v>
      </c>
      <c r="K206" s="15" t="s">
        <v>74</v>
      </c>
      <c r="L206" s="15" t="s">
        <v>331</v>
      </c>
      <c r="M206" s="6">
        <v>0.39</v>
      </c>
      <c r="N206" s="15" t="s">
        <v>33</v>
      </c>
      <c r="O206" s="15" t="s">
        <v>53</v>
      </c>
      <c r="P206" s="15" t="s">
        <v>104</v>
      </c>
      <c r="Q206" s="15" t="s">
        <v>563</v>
      </c>
      <c r="R206" s="2">
        <v>60540</v>
      </c>
      <c r="S206" s="1">
        <v>42020</v>
      </c>
      <c r="T206" s="12">
        <f>EOMONTH(Table_1[[#This Row],[Order Date]],0)</f>
        <v>42035</v>
      </c>
      <c r="U206" s="10">
        <f>EOMONTH(Table_1[[#This Row],[Order Date]],0)</f>
        <v>42035</v>
      </c>
      <c r="V206" s="14">
        <v>42020</v>
      </c>
      <c r="W206" s="1">
        <v>42021</v>
      </c>
      <c r="X206" s="12">
        <v>42021</v>
      </c>
      <c r="Y206" s="10">
        <f>EOMONTH(Table_1[[#This Row],[Ship date]],0)</f>
        <v>42035</v>
      </c>
      <c r="Z206" s="14">
        <v>42021</v>
      </c>
      <c r="AA206" s="4">
        <v>-350.43950000000001</v>
      </c>
      <c r="AB206" s="2">
        <v>12</v>
      </c>
      <c r="AC206" s="4">
        <v>64.959999999999994</v>
      </c>
      <c r="AD206" s="2">
        <v>86789</v>
      </c>
      <c r="AE206" s="4">
        <f>'DataCleaning and Transformation'!$E206-'DataCleaning and Transformation'!$D206</f>
        <v>5.71</v>
      </c>
      <c r="AF206" s="15" t="str">
        <f>_xlfn.IFS('DataCleaning and Transformation'!$O206="Central","Chris",'DataCleaning and Transformation'!$O206="East","Erin",'DataCleaning and Transformation'!$O206="South","Sam",'DataCleaning and Transformation'!$O206="West","William")</f>
        <v>Chris</v>
      </c>
      <c r="AG206" s="31">
        <f>Table_1[[#This Row],[Ship date]]-Table_1[[#This Row],[Order Date]]</f>
        <v>1</v>
      </c>
      <c r="AH206" s="22">
        <f>Table_1[[#This Row],[Profit]]/Table_1[[#This Row],[Sales]]</f>
        <v>-5.394696736453203</v>
      </c>
      <c r="AI206" s="23">
        <f>Table_1[[#This Row],[Profit]]+Table_1[[#This Row],[Sales]]</f>
        <v>-285.47950000000003</v>
      </c>
      <c r="AJ206" s="17">
        <f>WEEKNUM(Table_1[[#This Row],[Order Date]],1)</f>
        <v>3</v>
      </c>
      <c r="AK206" s="17" t="str">
        <f>TEXT(Table_1[[#This Row],[Order Date]],"mmm yyyy")</f>
        <v>Jan 2015</v>
      </c>
      <c r="AL206" s="17" t="str">
        <f>Table_1[[#This Row],[Monthly sales]]&amp;"  Week "&amp;TEXT(Table_1[[#This Row],[Weekly sales]],"00")</f>
        <v>Jan 2015  Week 03</v>
      </c>
      <c r="AM206" s="17">
        <f>IF(COUNTIF($A$2:A206, A206)=1, 1, 0)</f>
        <v>1</v>
      </c>
      <c r="AN206" s="3">
        <f>COUNTA(A206) - COUNTIF(Table_1[[#This Row],[Unique Customers]], 1)</f>
        <v>0</v>
      </c>
      <c r="AO206" s="17" t="str">
        <f t="shared" si="3"/>
        <v>Unique</v>
      </c>
      <c r="AP206" s="17" t="str">
        <f>"Q"&amp;_xlfn.CEILING.MATH(MONTH(Table_1[[#This Row],[Monthly sales]])/3,1)</f>
        <v>Q1</v>
      </c>
    </row>
    <row r="207" spans="1:42" ht="14.4" x14ac:dyDescent="0.3">
      <c r="A207" s="2">
        <v>3133</v>
      </c>
      <c r="B207" s="15" t="s">
        <v>562</v>
      </c>
      <c r="C207" s="15" t="s">
        <v>117</v>
      </c>
      <c r="D207" s="6">
        <v>0.03</v>
      </c>
      <c r="E207" s="4">
        <v>1.81</v>
      </c>
      <c r="F207" s="4">
        <v>0.75</v>
      </c>
      <c r="G207" s="15" t="s">
        <v>39</v>
      </c>
      <c r="H207" s="15" t="s">
        <v>95</v>
      </c>
      <c r="I207" s="15" t="s">
        <v>49</v>
      </c>
      <c r="J207" s="15" t="s">
        <v>177</v>
      </c>
      <c r="K207" s="15" t="s">
        <v>51</v>
      </c>
      <c r="L207" s="15" t="s">
        <v>564</v>
      </c>
      <c r="M207" s="6">
        <v>0.52</v>
      </c>
      <c r="N207" s="15" t="s">
        <v>33</v>
      </c>
      <c r="O207" s="15" t="s">
        <v>53</v>
      </c>
      <c r="P207" s="15" t="s">
        <v>104</v>
      </c>
      <c r="Q207" s="15" t="s">
        <v>563</v>
      </c>
      <c r="R207" s="2">
        <v>60540</v>
      </c>
      <c r="S207" s="1">
        <v>42020</v>
      </c>
      <c r="T207" s="12">
        <f>EOMONTH(Table_1[[#This Row],[Order Date]],0)</f>
        <v>42035</v>
      </c>
      <c r="U207" s="10">
        <f>EOMONTH(Table_1[[#This Row],[Order Date]],0)</f>
        <v>42035</v>
      </c>
      <c r="V207" s="14">
        <v>42020</v>
      </c>
      <c r="W207" s="1">
        <v>42021</v>
      </c>
      <c r="X207" s="12">
        <v>42021</v>
      </c>
      <c r="Y207" s="10">
        <f>EOMONTH(Table_1[[#This Row],[Ship date]],0)</f>
        <v>42035</v>
      </c>
      <c r="Z207" s="14">
        <v>42021</v>
      </c>
      <c r="AA207" s="4">
        <v>4.2027999999999999</v>
      </c>
      <c r="AB207" s="2">
        <v>10</v>
      </c>
      <c r="AC207" s="4">
        <v>19.14</v>
      </c>
      <c r="AD207" s="2">
        <v>86789</v>
      </c>
      <c r="AE207" s="4">
        <f>'DataCleaning and Transformation'!$E207-'DataCleaning and Transformation'!$D207</f>
        <v>1.78</v>
      </c>
      <c r="AF207" s="15" t="str">
        <f>_xlfn.IFS('DataCleaning and Transformation'!$O207="Central","Chris",'DataCleaning and Transformation'!$O207="East","Erin",'DataCleaning and Transformation'!$O207="South","Sam",'DataCleaning and Transformation'!$O207="West","William")</f>
        <v>Chris</v>
      </c>
      <c r="AG207" s="31">
        <f>Table_1[[#This Row],[Ship date]]-Table_1[[#This Row],[Order Date]]</f>
        <v>1</v>
      </c>
      <c r="AH207" s="22">
        <f>Table_1[[#This Row],[Profit]]/Table_1[[#This Row],[Sales]]</f>
        <v>0.21958202716823405</v>
      </c>
      <c r="AI207" s="23">
        <f>Table_1[[#This Row],[Profit]]+Table_1[[#This Row],[Sales]]</f>
        <v>23.3428</v>
      </c>
      <c r="AJ207" s="17">
        <f>WEEKNUM(Table_1[[#This Row],[Order Date]],1)</f>
        <v>3</v>
      </c>
      <c r="AK207" s="17" t="str">
        <f>TEXT(Table_1[[#This Row],[Order Date]],"mmm yyyy")</f>
        <v>Jan 2015</v>
      </c>
      <c r="AL207" s="17" t="str">
        <f>Table_1[[#This Row],[Monthly sales]]&amp;"  Week "&amp;TEXT(Table_1[[#This Row],[Weekly sales]],"00")</f>
        <v>Jan 2015  Week 03</v>
      </c>
      <c r="AM207" s="17">
        <f>IF(COUNTIF($A$2:A207, A207)=1, 1, 0)</f>
        <v>0</v>
      </c>
      <c r="AN207" s="3">
        <f>COUNTA(A207) - COUNTIF(Table_1[[#This Row],[Unique Customers]], 1)</f>
        <v>1</v>
      </c>
      <c r="AO207" s="17" t="str">
        <f t="shared" si="3"/>
        <v>Repeated</v>
      </c>
      <c r="AP207" s="17" t="str">
        <f>"Q"&amp;_xlfn.CEILING.MATH(MONTH(Table_1[[#This Row],[Monthly sales]])/3,1)</f>
        <v>Q1</v>
      </c>
    </row>
    <row r="208" spans="1:42" ht="14.4" x14ac:dyDescent="0.3">
      <c r="A208" s="2">
        <v>3036</v>
      </c>
      <c r="B208" s="15" t="s">
        <v>565</v>
      </c>
      <c r="C208" s="15" t="s">
        <v>71</v>
      </c>
      <c r="D208" s="6">
        <v>0.02</v>
      </c>
      <c r="E208" s="4">
        <v>12.99</v>
      </c>
      <c r="F208" s="4">
        <v>14.37</v>
      </c>
      <c r="G208" s="15" t="s">
        <v>39</v>
      </c>
      <c r="H208" s="15" t="s">
        <v>72</v>
      </c>
      <c r="I208" s="15" t="s">
        <v>29</v>
      </c>
      <c r="J208" s="15" t="s">
        <v>127</v>
      </c>
      <c r="K208" s="15" t="s">
        <v>65</v>
      </c>
      <c r="L208" s="15" t="s">
        <v>407</v>
      </c>
      <c r="M208" s="6">
        <v>0.73</v>
      </c>
      <c r="N208" s="15" t="s">
        <v>33</v>
      </c>
      <c r="O208" s="15" t="s">
        <v>53</v>
      </c>
      <c r="P208" s="15" t="s">
        <v>566</v>
      </c>
      <c r="Q208" s="15" t="s">
        <v>567</v>
      </c>
      <c r="R208" s="2">
        <v>58554</v>
      </c>
      <c r="S208" s="1">
        <v>42020</v>
      </c>
      <c r="T208" s="12">
        <f>EOMONTH(Table_1[[#This Row],[Order Date]],0)</f>
        <v>42035</v>
      </c>
      <c r="U208" s="10">
        <f>EOMONTH(Table_1[[#This Row],[Order Date]],0)</f>
        <v>42035</v>
      </c>
      <c r="V208" s="14">
        <v>42020</v>
      </c>
      <c r="W208" s="1">
        <v>42022</v>
      </c>
      <c r="X208" s="12">
        <v>42022</v>
      </c>
      <c r="Y208" s="10">
        <f>EOMONTH(Table_1[[#This Row],[Ship date]],0)</f>
        <v>42035</v>
      </c>
      <c r="Z208" s="14">
        <v>42022</v>
      </c>
      <c r="AA208" s="4">
        <v>-159.86000000000001</v>
      </c>
      <c r="AB208" s="2">
        <v>5</v>
      </c>
      <c r="AC208" s="4">
        <v>67.64</v>
      </c>
      <c r="AD208" s="2">
        <v>89129</v>
      </c>
      <c r="AE208" s="4">
        <f>'DataCleaning and Transformation'!$E208-'DataCleaning and Transformation'!$D208</f>
        <v>12.97</v>
      </c>
      <c r="AF208" s="15" t="str">
        <f>_xlfn.IFS('DataCleaning and Transformation'!$O208="Central","Chris",'DataCleaning and Transformation'!$O208="East","Erin",'DataCleaning and Transformation'!$O208="South","Sam",'DataCleaning and Transformation'!$O208="West","William")</f>
        <v>Chris</v>
      </c>
      <c r="AG208" s="31">
        <f>Table_1[[#This Row],[Ship date]]-Table_1[[#This Row],[Order Date]]</f>
        <v>2</v>
      </c>
      <c r="AH208" s="22">
        <f>Table_1[[#This Row],[Profit]]/Table_1[[#This Row],[Sales]]</f>
        <v>-2.3633944411590777</v>
      </c>
      <c r="AI208" s="23">
        <f>Table_1[[#This Row],[Profit]]+Table_1[[#This Row],[Sales]]</f>
        <v>-92.220000000000013</v>
      </c>
      <c r="AJ208" s="17">
        <f>WEEKNUM(Table_1[[#This Row],[Order Date]],1)</f>
        <v>3</v>
      </c>
      <c r="AK208" s="17" t="str">
        <f>TEXT(Table_1[[#This Row],[Order Date]],"mmm yyyy")</f>
        <v>Jan 2015</v>
      </c>
      <c r="AL208" s="17" t="str">
        <f>Table_1[[#This Row],[Monthly sales]]&amp;"  Week "&amp;TEXT(Table_1[[#This Row],[Weekly sales]],"00")</f>
        <v>Jan 2015  Week 03</v>
      </c>
      <c r="AM208" s="17">
        <f>IF(COUNTIF($A$2:A208, A208)=1, 1, 0)</f>
        <v>1</v>
      </c>
      <c r="AN208" s="3">
        <f>COUNTA(A208) - COUNTIF(Table_1[[#This Row],[Unique Customers]], 1)</f>
        <v>0</v>
      </c>
      <c r="AO208" s="17" t="str">
        <f t="shared" si="3"/>
        <v>Unique</v>
      </c>
      <c r="AP208" s="17" t="str">
        <f>"Q"&amp;_xlfn.CEILING.MATH(MONTH(Table_1[[#This Row],[Monthly sales]])/3,1)</f>
        <v>Q1</v>
      </c>
    </row>
    <row r="209" spans="1:42" ht="14.4" x14ac:dyDescent="0.3">
      <c r="A209" s="2">
        <v>3036</v>
      </c>
      <c r="B209" s="15" t="s">
        <v>565</v>
      </c>
      <c r="C209" s="15" t="s">
        <v>71</v>
      </c>
      <c r="D209" s="6">
        <v>0.05</v>
      </c>
      <c r="E209" s="4">
        <v>35.44</v>
      </c>
      <c r="F209" s="4">
        <v>7.5</v>
      </c>
      <c r="G209" s="15" t="s">
        <v>39</v>
      </c>
      <c r="H209" s="15" t="s">
        <v>72</v>
      </c>
      <c r="I209" s="15" t="s">
        <v>49</v>
      </c>
      <c r="J209" s="15" t="s">
        <v>89</v>
      </c>
      <c r="K209" s="15" t="s">
        <v>74</v>
      </c>
      <c r="L209" s="15" t="s">
        <v>568</v>
      </c>
      <c r="M209" s="6">
        <v>0.38</v>
      </c>
      <c r="N209" s="15" t="s">
        <v>33</v>
      </c>
      <c r="O209" s="15" t="s">
        <v>53</v>
      </c>
      <c r="P209" s="15" t="s">
        <v>566</v>
      </c>
      <c r="Q209" s="15" t="s">
        <v>567</v>
      </c>
      <c r="R209" s="2">
        <v>58554</v>
      </c>
      <c r="S209" s="1">
        <v>42020</v>
      </c>
      <c r="T209" s="12">
        <f>EOMONTH(Table_1[[#This Row],[Order Date]],0)</f>
        <v>42035</v>
      </c>
      <c r="U209" s="10">
        <f>EOMONTH(Table_1[[#This Row],[Order Date]],0)</f>
        <v>42035</v>
      </c>
      <c r="V209" s="14">
        <v>42020</v>
      </c>
      <c r="W209" s="1">
        <v>42022</v>
      </c>
      <c r="X209" s="12">
        <v>42022</v>
      </c>
      <c r="Y209" s="10">
        <f>EOMONTH(Table_1[[#This Row],[Ship date]],0)</f>
        <v>42035</v>
      </c>
      <c r="Z209" s="14">
        <v>42022</v>
      </c>
      <c r="AA209" s="4">
        <v>165.88980000000001</v>
      </c>
      <c r="AB209" s="2">
        <v>7</v>
      </c>
      <c r="AC209" s="4">
        <v>240.42</v>
      </c>
      <c r="AD209" s="2">
        <v>89129</v>
      </c>
      <c r="AE209" s="4">
        <f>'DataCleaning and Transformation'!$E209-'DataCleaning and Transformation'!$D209</f>
        <v>35.39</v>
      </c>
      <c r="AF209" s="15" t="str">
        <f>_xlfn.IFS('DataCleaning and Transformation'!$O209="Central","Chris",'DataCleaning and Transformation'!$O209="East","Erin",'DataCleaning and Transformation'!$O209="South","Sam",'DataCleaning and Transformation'!$O209="West","William")</f>
        <v>Chris</v>
      </c>
      <c r="AG209" s="31">
        <f>Table_1[[#This Row],[Ship date]]-Table_1[[#This Row],[Order Date]]</f>
        <v>2</v>
      </c>
      <c r="AH209" s="22">
        <f>Table_1[[#This Row],[Profit]]/Table_1[[#This Row],[Sales]]</f>
        <v>0.69000000000000006</v>
      </c>
      <c r="AI209" s="23">
        <f>Table_1[[#This Row],[Profit]]+Table_1[[#This Row],[Sales]]</f>
        <v>406.3098</v>
      </c>
      <c r="AJ209" s="17">
        <f>WEEKNUM(Table_1[[#This Row],[Order Date]],1)</f>
        <v>3</v>
      </c>
      <c r="AK209" s="17" t="str">
        <f>TEXT(Table_1[[#This Row],[Order Date]],"mmm yyyy")</f>
        <v>Jan 2015</v>
      </c>
      <c r="AL209" s="17" t="str">
        <f>Table_1[[#This Row],[Monthly sales]]&amp;"  Week "&amp;TEXT(Table_1[[#This Row],[Weekly sales]],"00")</f>
        <v>Jan 2015  Week 03</v>
      </c>
      <c r="AM209" s="17">
        <f>IF(COUNTIF($A$2:A209, A209)=1, 1, 0)</f>
        <v>0</v>
      </c>
      <c r="AN209" s="3">
        <f>COUNTA(A209) - COUNTIF(Table_1[[#This Row],[Unique Customers]], 1)</f>
        <v>1</v>
      </c>
      <c r="AO209" s="17" t="str">
        <f t="shared" si="3"/>
        <v>Repeated</v>
      </c>
      <c r="AP209" s="17" t="str">
        <f>"Q"&amp;_xlfn.CEILING.MATH(MONTH(Table_1[[#This Row],[Monthly sales]])/3,1)</f>
        <v>Q1</v>
      </c>
    </row>
    <row r="210" spans="1:42" ht="14.4" x14ac:dyDescent="0.3">
      <c r="A210" s="2">
        <v>3036</v>
      </c>
      <c r="B210" s="15" t="s">
        <v>565</v>
      </c>
      <c r="C210" s="15" t="s">
        <v>71</v>
      </c>
      <c r="D210" s="6">
        <v>0.02</v>
      </c>
      <c r="E210" s="4">
        <v>12.98</v>
      </c>
      <c r="F210" s="4">
        <v>3.14</v>
      </c>
      <c r="G210" s="15" t="s">
        <v>39</v>
      </c>
      <c r="H210" s="15" t="s">
        <v>72</v>
      </c>
      <c r="I210" s="15" t="s">
        <v>49</v>
      </c>
      <c r="J210" s="15" t="s">
        <v>569</v>
      </c>
      <c r="K210" s="15" t="s">
        <v>43</v>
      </c>
      <c r="L210" s="15" t="s">
        <v>570</v>
      </c>
      <c r="M210" s="6">
        <v>0.6</v>
      </c>
      <c r="N210" s="15" t="s">
        <v>33</v>
      </c>
      <c r="O210" s="15" t="s">
        <v>53</v>
      </c>
      <c r="P210" s="15" t="s">
        <v>566</v>
      </c>
      <c r="Q210" s="15" t="s">
        <v>567</v>
      </c>
      <c r="R210" s="2">
        <v>58554</v>
      </c>
      <c r="S210" s="1">
        <v>42020</v>
      </c>
      <c r="T210" s="12">
        <f>EOMONTH(Table_1[[#This Row],[Order Date]],0)</f>
        <v>42035</v>
      </c>
      <c r="U210" s="10">
        <f>EOMONTH(Table_1[[#This Row],[Order Date]],0)</f>
        <v>42035</v>
      </c>
      <c r="V210" s="14">
        <v>42020</v>
      </c>
      <c r="W210" s="1">
        <v>42023</v>
      </c>
      <c r="X210" s="12">
        <v>42023</v>
      </c>
      <c r="Y210" s="10">
        <f>EOMONTH(Table_1[[#This Row],[Ship date]],0)</f>
        <v>42035</v>
      </c>
      <c r="Z210" s="14">
        <v>42023</v>
      </c>
      <c r="AA210" s="4">
        <v>75.010000000000005</v>
      </c>
      <c r="AB210" s="2">
        <v>14</v>
      </c>
      <c r="AC210" s="4">
        <v>184.4</v>
      </c>
      <c r="AD210" s="2">
        <v>89129</v>
      </c>
      <c r="AE210" s="4">
        <f>'DataCleaning and Transformation'!$E210-'DataCleaning and Transformation'!$D210</f>
        <v>12.96</v>
      </c>
      <c r="AF210" s="15" t="str">
        <f>_xlfn.IFS('DataCleaning and Transformation'!$O210="Central","Chris",'DataCleaning and Transformation'!$O210="East","Erin",'DataCleaning and Transformation'!$O210="South","Sam",'DataCleaning and Transformation'!$O210="West","William")</f>
        <v>Chris</v>
      </c>
      <c r="AG210" s="31">
        <f>Table_1[[#This Row],[Ship date]]-Table_1[[#This Row],[Order Date]]</f>
        <v>3</v>
      </c>
      <c r="AH210" s="22">
        <f>Table_1[[#This Row],[Profit]]/Table_1[[#This Row],[Sales]]</f>
        <v>0.40677874186550977</v>
      </c>
      <c r="AI210" s="23">
        <f>Table_1[[#This Row],[Profit]]+Table_1[[#This Row],[Sales]]</f>
        <v>259.41000000000003</v>
      </c>
      <c r="AJ210" s="17">
        <f>WEEKNUM(Table_1[[#This Row],[Order Date]],1)</f>
        <v>3</v>
      </c>
      <c r="AK210" s="17" t="str">
        <f>TEXT(Table_1[[#This Row],[Order Date]],"mmm yyyy")</f>
        <v>Jan 2015</v>
      </c>
      <c r="AL210" s="17" t="str">
        <f>Table_1[[#This Row],[Monthly sales]]&amp;"  Week "&amp;TEXT(Table_1[[#This Row],[Weekly sales]],"00")</f>
        <v>Jan 2015  Week 03</v>
      </c>
      <c r="AM210" s="17">
        <f>IF(COUNTIF($A$2:A210, A210)=1, 1, 0)</f>
        <v>0</v>
      </c>
      <c r="AN210" s="3">
        <f>COUNTA(A210) - COUNTIF(Table_1[[#This Row],[Unique Customers]], 1)</f>
        <v>1</v>
      </c>
      <c r="AO210" s="17" t="str">
        <f t="shared" si="3"/>
        <v>Repeated</v>
      </c>
      <c r="AP210" s="17" t="str">
        <f>"Q"&amp;_xlfn.CEILING.MATH(MONTH(Table_1[[#This Row],[Monthly sales]])/3,1)</f>
        <v>Q1</v>
      </c>
    </row>
    <row r="211" spans="1:42" ht="14.4" x14ac:dyDescent="0.3">
      <c r="A211" s="2">
        <v>592</v>
      </c>
      <c r="B211" s="15" t="s">
        <v>571</v>
      </c>
      <c r="C211" s="15" t="s">
        <v>26</v>
      </c>
      <c r="D211" s="6">
        <v>0.08</v>
      </c>
      <c r="E211" s="4">
        <v>30.53</v>
      </c>
      <c r="F211" s="4">
        <v>19.989999999999998</v>
      </c>
      <c r="G211" s="15" t="s">
        <v>39</v>
      </c>
      <c r="H211" s="15" t="s">
        <v>28</v>
      </c>
      <c r="I211" s="15" t="s">
        <v>49</v>
      </c>
      <c r="J211" s="15" t="s">
        <v>153</v>
      </c>
      <c r="K211" s="15" t="s">
        <v>74</v>
      </c>
      <c r="L211" s="15" t="s">
        <v>572</v>
      </c>
      <c r="M211" s="6">
        <v>0.39</v>
      </c>
      <c r="N211" s="15" t="s">
        <v>33</v>
      </c>
      <c r="O211" s="15" t="s">
        <v>53</v>
      </c>
      <c r="P211" s="15" t="s">
        <v>104</v>
      </c>
      <c r="Q211" s="15" t="s">
        <v>573</v>
      </c>
      <c r="R211" s="2">
        <v>60091</v>
      </c>
      <c r="S211" s="1">
        <v>42021</v>
      </c>
      <c r="T211" s="12">
        <f>EOMONTH(Table_1[[#This Row],[Order Date]],0)</f>
        <v>42035</v>
      </c>
      <c r="U211" s="10">
        <f>EOMONTH(Table_1[[#This Row],[Order Date]],0)</f>
        <v>42035</v>
      </c>
      <c r="V211" s="14">
        <v>42021</v>
      </c>
      <c r="W211" s="1">
        <v>42021</v>
      </c>
      <c r="X211" s="12">
        <v>42021</v>
      </c>
      <c r="Y211" s="10">
        <f>EOMONTH(Table_1[[#This Row],[Ship date]],0)</f>
        <v>42035</v>
      </c>
      <c r="Z211" s="14">
        <v>42021</v>
      </c>
      <c r="AA211" s="4">
        <v>-239.8656</v>
      </c>
      <c r="AB211" s="2">
        <v>10</v>
      </c>
      <c r="AC211" s="4">
        <v>285.87</v>
      </c>
      <c r="AD211" s="2">
        <v>86307</v>
      </c>
      <c r="AE211" s="4">
        <f>'DataCleaning and Transformation'!$E211-'DataCleaning and Transformation'!$D211</f>
        <v>30.450000000000003</v>
      </c>
      <c r="AF211" s="15" t="str">
        <f>_xlfn.IFS('DataCleaning and Transformation'!$O211="Central","Chris",'DataCleaning and Transformation'!$O211="East","Erin",'DataCleaning and Transformation'!$O211="South","Sam",'DataCleaning and Transformation'!$O211="West","William")</f>
        <v>Chris</v>
      </c>
      <c r="AG211" s="31">
        <f>Table_1[[#This Row],[Ship date]]-Table_1[[#This Row],[Order Date]]</f>
        <v>0</v>
      </c>
      <c r="AH211" s="22">
        <f>Table_1[[#This Row],[Profit]]/Table_1[[#This Row],[Sales]]</f>
        <v>-0.83907230559345158</v>
      </c>
      <c r="AI211" s="23">
        <f>Table_1[[#This Row],[Profit]]+Table_1[[#This Row],[Sales]]</f>
        <v>46.004400000000004</v>
      </c>
      <c r="AJ211" s="17">
        <f>WEEKNUM(Table_1[[#This Row],[Order Date]],1)</f>
        <v>3</v>
      </c>
      <c r="AK211" s="17" t="str">
        <f>TEXT(Table_1[[#This Row],[Order Date]],"mmm yyyy")</f>
        <v>Jan 2015</v>
      </c>
      <c r="AL211" s="17" t="str">
        <f>Table_1[[#This Row],[Monthly sales]]&amp;"  Week "&amp;TEXT(Table_1[[#This Row],[Weekly sales]],"00")</f>
        <v>Jan 2015  Week 03</v>
      </c>
      <c r="AM211" s="17">
        <f>IF(COUNTIF($A$2:A211, A211)=1, 1, 0)</f>
        <v>1</v>
      </c>
      <c r="AN211" s="3">
        <f>COUNTA(A211) - COUNTIF(Table_1[[#This Row],[Unique Customers]], 1)</f>
        <v>0</v>
      </c>
      <c r="AO211" s="17" t="str">
        <f t="shared" si="3"/>
        <v>Unique</v>
      </c>
      <c r="AP211" s="17" t="str">
        <f>"Q"&amp;_xlfn.CEILING.MATH(MONTH(Table_1[[#This Row],[Monthly sales]])/3,1)</f>
        <v>Q1</v>
      </c>
    </row>
    <row r="212" spans="1:42" ht="14.4" x14ac:dyDescent="0.3">
      <c r="A212" s="2">
        <v>593</v>
      </c>
      <c r="B212" s="15" t="s">
        <v>574</v>
      </c>
      <c r="C212" s="15" t="s">
        <v>26</v>
      </c>
      <c r="D212" s="6">
        <v>0.01</v>
      </c>
      <c r="E212" s="4">
        <v>1.68</v>
      </c>
      <c r="F212" s="4">
        <v>1.57</v>
      </c>
      <c r="G212" s="15" t="s">
        <v>39</v>
      </c>
      <c r="H212" s="15" t="s">
        <v>28</v>
      </c>
      <c r="I212" s="15" t="s">
        <v>49</v>
      </c>
      <c r="J212" s="15" t="s">
        <v>50</v>
      </c>
      <c r="K212" s="15" t="s">
        <v>51</v>
      </c>
      <c r="L212" s="15" t="s">
        <v>575</v>
      </c>
      <c r="M212" s="6">
        <v>0.59</v>
      </c>
      <c r="N212" s="15" t="s">
        <v>33</v>
      </c>
      <c r="O212" s="15" t="s">
        <v>53</v>
      </c>
      <c r="P212" s="15" t="s">
        <v>104</v>
      </c>
      <c r="Q212" s="15" t="s">
        <v>576</v>
      </c>
      <c r="R212" s="2">
        <v>60517</v>
      </c>
      <c r="S212" s="1">
        <v>42021</v>
      </c>
      <c r="T212" s="12">
        <f>EOMONTH(Table_1[[#This Row],[Order Date]],0)</f>
        <v>42035</v>
      </c>
      <c r="U212" s="10">
        <f>EOMONTH(Table_1[[#This Row],[Order Date]],0)</f>
        <v>42035</v>
      </c>
      <c r="V212" s="14">
        <v>42021</v>
      </c>
      <c r="W212" s="1">
        <v>42023</v>
      </c>
      <c r="X212" s="12">
        <v>42023</v>
      </c>
      <c r="Y212" s="10">
        <f>EOMONTH(Table_1[[#This Row],[Ship date]],0)</f>
        <v>42035</v>
      </c>
      <c r="Z212" s="14">
        <v>42023</v>
      </c>
      <c r="AA212" s="4">
        <v>-53.444000000000003</v>
      </c>
      <c r="AB212" s="2">
        <v>12</v>
      </c>
      <c r="AC212" s="4">
        <v>20.37</v>
      </c>
      <c r="AD212" s="2">
        <v>86307</v>
      </c>
      <c r="AE212" s="4">
        <f>'DataCleaning and Transformation'!$E212-'DataCleaning and Transformation'!$D212</f>
        <v>1.67</v>
      </c>
      <c r="AF212" s="15" t="str">
        <f>_xlfn.IFS('DataCleaning and Transformation'!$O212="Central","Chris",'DataCleaning and Transformation'!$O212="East","Erin",'DataCleaning and Transformation'!$O212="South","Sam",'DataCleaning and Transformation'!$O212="West","William")</f>
        <v>Chris</v>
      </c>
      <c r="AG212" s="31">
        <f>Table_1[[#This Row],[Ship date]]-Table_1[[#This Row],[Order Date]]</f>
        <v>2</v>
      </c>
      <c r="AH212" s="22">
        <f>Table_1[[#This Row],[Profit]]/Table_1[[#This Row],[Sales]]</f>
        <v>-2.6236622484045165</v>
      </c>
      <c r="AI212" s="23">
        <f>Table_1[[#This Row],[Profit]]+Table_1[[#This Row],[Sales]]</f>
        <v>-33.073999999999998</v>
      </c>
      <c r="AJ212" s="17">
        <f>WEEKNUM(Table_1[[#This Row],[Order Date]],1)</f>
        <v>3</v>
      </c>
      <c r="AK212" s="17" t="str">
        <f>TEXT(Table_1[[#This Row],[Order Date]],"mmm yyyy")</f>
        <v>Jan 2015</v>
      </c>
      <c r="AL212" s="17" t="str">
        <f>Table_1[[#This Row],[Monthly sales]]&amp;"  Week "&amp;TEXT(Table_1[[#This Row],[Weekly sales]],"00")</f>
        <v>Jan 2015  Week 03</v>
      </c>
      <c r="AM212" s="17">
        <f>IF(COUNTIF($A$2:A212, A212)=1, 1, 0)</f>
        <v>1</v>
      </c>
      <c r="AN212" s="3">
        <f>COUNTA(A212) - COUNTIF(Table_1[[#This Row],[Unique Customers]], 1)</f>
        <v>0</v>
      </c>
      <c r="AO212" s="17" t="str">
        <f t="shared" si="3"/>
        <v>Repeated</v>
      </c>
      <c r="AP212" s="17" t="str">
        <f>"Q"&amp;_xlfn.CEILING.MATH(MONTH(Table_1[[#This Row],[Monthly sales]])/3,1)</f>
        <v>Q1</v>
      </c>
    </row>
    <row r="213" spans="1:42" ht="14.4" x14ac:dyDescent="0.3">
      <c r="A213" s="2">
        <v>1531</v>
      </c>
      <c r="B213" s="15" t="s">
        <v>577</v>
      </c>
      <c r="C213" s="15" t="s">
        <v>26</v>
      </c>
      <c r="D213" s="6">
        <v>7.0000000000000007E-2</v>
      </c>
      <c r="E213" s="4">
        <v>4.91</v>
      </c>
      <c r="F213" s="4">
        <v>0.5</v>
      </c>
      <c r="G213" s="15" t="s">
        <v>39</v>
      </c>
      <c r="H213" s="15" t="s">
        <v>40</v>
      </c>
      <c r="I213" s="15" t="s">
        <v>49</v>
      </c>
      <c r="J213" s="15" t="s">
        <v>153</v>
      </c>
      <c r="K213" s="15" t="s">
        <v>74</v>
      </c>
      <c r="L213" s="15" t="s">
        <v>578</v>
      </c>
      <c r="M213" s="6">
        <v>0.36</v>
      </c>
      <c r="N213" s="15" t="s">
        <v>33</v>
      </c>
      <c r="O213" s="15" t="s">
        <v>34</v>
      </c>
      <c r="P213" s="15" t="s">
        <v>124</v>
      </c>
      <c r="Q213" s="15" t="s">
        <v>579</v>
      </c>
      <c r="R213" s="2">
        <v>32137</v>
      </c>
      <c r="S213" s="1">
        <v>42021</v>
      </c>
      <c r="T213" s="12">
        <f>EOMONTH(Table_1[[#This Row],[Order Date]],0)</f>
        <v>42035</v>
      </c>
      <c r="U213" s="10">
        <f>EOMONTH(Table_1[[#This Row],[Order Date]],0)</f>
        <v>42035</v>
      </c>
      <c r="V213" s="14">
        <v>42021</v>
      </c>
      <c r="W213" s="1">
        <v>42022</v>
      </c>
      <c r="X213" s="12">
        <v>42022</v>
      </c>
      <c r="Y213" s="10">
        <f>EOMONTH(Table_1[[#This Row],[Ship date]],0)</f>
        <v>42035</v>
      </c>
      <c r="Z213" s="14">
        <v>42022</v>
      </c>
      <c r="AA213" s="4">
        <v>-157.696</v>
      </c>
      <c r="AB213" s="2">
        <v>6</v>
      </c>
      <c r="AC213" s="4">
        <v>28.22</v>
      </c>
      <c r="AD213" s="2">
        <v>88852</v>
      </c>
      <c r="AE213" s="4">
        <f>'DataCleaning and Transformation'!$E213-'DataCleaning and Transformation'!$D213</f>
        <v>4.84</v>
      </c>
      <c r="AF213" s="15" t="str">
        <f>_xlfn.IFS('DataCleaning and Transformation'!$O213="Central","Chris",'DataCleaning and Transformation'!$O213="East","Erin",'DataCleaning and Transformation'!$O213="South","Sam",'DataCleaning and Transformation'!$O213="West","William")</f>
        <v>Sam</v>
      </c>
      <c r="AG213" s="31">
        <f>Table_1[[#This Row],[Ship date]]-Table_1[[#This Row],[Order Date]]</f>
        <v>1</v>
      </c>
      <c r="AH213" s="22">
        <f>Table_1[[#This Row],[Profit]]/Table_1[[#This Row],[Sales]]</f>
        <v>-5.5880935506732818</v>
      </c>
      <c r="AI213" s="23">
        <f>Table_1[[#This Row],[Profit]]+Table_1[[#This Row],[Sales]]</f>
        <v>-129.476</v>
      </c>
      <c r="AJ213" s="17">
        <f>WEEKNUM(Table_1[[#This Row],[Order Date]],1)</f>
        <v>3</v>
      </c>
      <c r="AK213" s="17" t="str">
        <f>TEXT(Table_1[[#This Row],[Order Date]],"mmm yyyy")</f>
        <v>Jan 2015</v>
      </c>
      <c r="AL213" s="17" t="str">
        <f>Table_1[[#This Row],[Monthly sales]]&amp;"  Week "&amp;TEXT(Table_1[[#This Row],[Weekly sales]],"00")</f>
        <v>Jan 2015  Week 03</v>
      </c>
      <c r="AM213" s="17">
        <f>IF(COUNTIF($A$2:A213, A213)=1, 1, 0)</f>
        <v>1</v>
      </c>
      <c r="AN213" s="3">
        <f>COUNTA(A213) - COUNTIF(Table_1[[#This Row],[Unique Customers]], 1)</f>
        <v>0</v>
      </c>
      <c r="AO213" s="17" t="str">
        <f t="shared" si="3"/>
        <v>Unique</v>
      </c>
      <c r="AP213" s="17" t="str">
        <f>"Q"&amp;_xlfn.CEILING.MATH(MONTH(Table_1[[#This Row],[Monthly sales]])/3,1)</f>
        <v>Q1</v>
      </c>
    </row>
    <row r="214" spans="1:42" ht="14.4" x14ac:dyDescent="0.3">
      <c r="A214" s="2">
        <v>210</v>
      </c>
      <c r="B214" s="15" t="s">
        <v>580</v>
      </c>
      <c r="C214" s="15" t="s">
        <v>48</v>
      </c>
      <c r="D214" s="6">
        <v>0.05</v>
      </c>
      <c r="E214" s="4">
        <v>1.86</v>
      </c>
      <c r="F214" s="4">
        <v>2.58</v>
      </c>
      <c r="G214" s="15" t="s">
        <v>39</v>
      </c>
      <c r="H214" s="15" t="s">
        <v>72</v>
      </c>
      <c r="I214" s="15" t="s">
        <v>49</v>
      </c>
      <c r="J214" s="15" t="s">
        <v>177</v>
      </c>
      <c r="K214" s="15" t="s">
        <v>51</v>
      </c>
      <c r="L214" s="15" t="s">
        <v>581</v>
      </c>
      <c r="M214" s="6">
        <v>0.82</v>
      </c>
      <c r="N214" s="15" t="s">
        <v>33</v>
      </c>
      <c r="O214" s="15" t="s">
        <v>112</v>
      </c>
      <c r="P214" s="15" t="s">
        <v>113</v>
      </c>
      <c r="Q214" s="15" t="s">
        <v>582</v>
      </c>
      <c r="R214" s="2">
        <v>12180</v>
      </c>
      <c r="S214" s="1">
        <v>42021</v>
      </c>
      <c r="T214" s="12">
        <f>EOMONTH(Table_1[[#This Row],[Order Date]],0)</f>
        <v>42035</v>
      </c>
      <c r="U214" s="10">
        <f>EOMONTH(Table_1[[#This Row],[Order Date]],0)</f>
        <v>42035</v>
      </c>
      <c r="V214" s="14">
        <v>42021</v>
      </c>
      <c r="W214" s="1">
        <v>42025</v>
      </c>
      <c r="X214" s="12">
        <v>42025</v>
      </c>
      <c r="Y214" s="10">
        <f>EOMONTH(Table_1[[#This Row],[Ship date]],0)</f>
        <v>42035</v>
      </c>
      <c r="Z214" s="14">
        <v>42025</v>
      </c>
      <c r="AA214" s="4">
        <v>-66.62</v>
      </c>
      <c r="AB214" s="2">
        <v>9</v>
      </c>
      <c r="AC214" s="4">
        <v>17.61</v>
      </c>
      <c r="AD214" s="2">
        <v>85965</v>
      </c>
      <c r="AE214" s="4">
        <f>'DataCleaning and Transformation'!$E214-'DataCleaning and Transformation'!$D214</f>
        <v>1.81</v>
      </c>
      <c r="AF214" s="15" t="str">
        <f>_xlfn.IFS('DataCleaning and Transformation'!$O214="Central","Chris",'DataCleaning and Transformation'!$O214="East","Erin",'DataCleaning and Transformation'!$O214="South","Sam",'DataCleaning and Transformation'!$O214="West","William")</f>
        <v>Erin</v>
      </c>
      <c r="AG214" s="31">
        <f>Table_1[[#This Row],[Ship date]]-Table_1[[#This Row],[Order Date]]</f>
        <v>4</v>
      </c>
      <c r="AH214" s="22">
        <f>Table_1[[#This Row],[Profit]]/Table_1[[#This Row],[Sales]]</f>
        <v>-3.7830777967064173</v>
      </c>
      <c r="AI214" s="23">
        <f>Table_1[[#This Row],[Profit]]+Table_1[[#This Row],[Sales]]</f>
        <v>-49.010000000000005</v>
      </c>
      <c r="AJ214" s="17">
        <f>WEEKNUM(Table_1[[#This Row],[Order Date]],1)</f>
        <v>3</v>
      </c>
      <c r="AK214" s="17" t="str">
        <f>TEXT(Table_1[[#This Row],[Order Date]],"mmm yyyy")</f>
        <v>Jan 2015</v>
      </c>
      <c r="AL214" s="17" t="str">
        <f>Table_1[[#This Row],[Monthly sales]]&amp;"  Week "&amp;TEXT(Table_1[[#This Row],[Weekly sales]],"00")</f>
        <v>Jan 2015  Week 03</v>
      </c>
      <c r="AM214" s="17">
        <f>IF(COUNTIF($A$2:A214, A214)=1, 1, 0)</f>
        <v>1</v>
      </c>
      <c r="AN214" s="3">
        <f>COUNTA(A214) - COUNTIF(Table_1[[#This Row],[Unique Customers]], 1)</f>
        <v>0</v>
      </c>
      <c r="AO214" s="17" t="str">
        <f t="shared" si="3"/>
        <v>Unique</v>
      </c>
      <c r="AP214" s="17" t="str">
        <f>"Q"&amp;_xlfn.CEILING.MATH(MONTH(Table_1[[#This Row],[Monthly sales]])/3,1)</f>
        <v>Q1</v>
      </c>
    </row>
    <row r="215" spans="1:42" ht="14.4" x14ac:dyDescent="0.3">
      <c r="A215" s="2">
        <v>366</v>
      </c>
      <c r="B215" s="15" t="s">
        <v>583</v>
      </c>
      <c r="C215" s="15" t="s">
        <v>117</v>
      </c>
      <c r="D215" s="6">
        <v>0.05</v>
      </c>
      <c r="E215" s="4">
        <v>328.14</v>
      </c>
      <c r="F215" s="4">
        <v>91.05</v>
      </c>
      <c r="G215" s="15" t="s">
        <v>27</v>
      </c>
      <c r="H215" s="15" t="s">
        <v>28</v>
      </c>
      <c r="I215" s="15" t="s">
        <v>49</v>
      </c>
      <c r="J215" s="15" t="s">
        <v>96</v>
      </c>
      <c r="K215" s="15" t="s">
        <v>58</v>
      </c>
      <c r="L215" s="15" t="s">
        <v>584</v>
      </c>
      <c r="M215" s="6">
        <v>0.56999999999999995</v>
      </c>
      <c r="N215" s="15" t="s">
        <v>33</v>
      </c>
      <c r="O215" s="15" t="s">
        <v>112</v>
      </c>
      <c r="P215" s="15" t="s">
        <v>585</v>
      </c>
      <c r="Q215" s="15" t="s">
        <v>586</v>
      </c>
      <c r="R215" s="2">
        <v>2910</v>
      </c>
      <c r="S215" s="1">
        <v>42021</v>
      </c>
      <c r="T215" s="12">
        <f>EOMONTH(Table_1[[#This Row],[Order Date]],0)</f>
        <v>42035</v>
      </c>
      <c r="U215" s="10">
        <f>EOMONTH(Table_1[[#This Row],[Order Date]],0)</f>
        <v>42035</v>
      </c>
      <c r="V215" s="14">
        <v>42021</v>
      </c>
      <c r="W215" s="1">
        <v>42023</v>
      </c>
      <c r="X215" s="12">
        <v>42023</v>
      </c>
      <c r="Y215" s="10">
        <f>EOMONTH(Table_1[[#This Row],[Ship date]],0)</f>
        <v>42035</v>
      </c>
      <c r="Z215" s="14">
        <v>42023</v>
      </c>
      <c r="AA215" s="4">
        <v>411.5172</v>
      </c>
      <c r="AB215" s="2">
        <v>6</v>
      </c>
      <c r="AC215" s="4">
        <v>1967.98</v>
      </c>
      <c r="AD215" s="2">
        <v>87347</v>
      </c>
      <c r="AE215" s="4">
        <f>'DataCleaning and Transformation'!$E215-'DataCleaning and Transformation'!$D215</f>
        <v>328.09</v>
      </c>
      <c r="AF215" s="15" t="str">
        <f>_xlfn.IFS('DataCleaning and Transformation'!$O215="Central","Chris",'DataCleaning and Transformation'!$O215="East","Erin",'DataCleaning and Transformation'!$O215="South","Sam",'DataCleaning and Transformation'!$O215="West","William")</f>
        <v>Erin</v>
      </c>
      <c r="AG215" s="31">
        <f>Table_1[[#This Row],[Ship date]]-Table_1[[#This Row],[Order Date]]</f>
        <v>2</v>
      </c>
      <c r="AH215" s="22">
        <f>Table_1[[#This Row],[Profit]]/Table_1[[#This Row],[Sales]]</f>
        <v>0.20910639335765607</v>
      </c>
      <c r="AI215" s="23">
        <f>Table_1[[#This Row],[Profit]]+Table_1[[#This Row],[Sales]]</f>
        <v>2379.4971999999998</v>
      </c>
      <c r="AJ215" s="17">
        <f>WEEKNUM(Table_1[[#This Row],[Order Date]],1)</f>
        <v>3</v>
      </c>
      <c r="AK215" s="17" t="str">
        <f>TEXT(Table_1[[#This Row],[Order Date]],"mmm yyyy")</f>
        <v>Jan 2015</v>
      </c>
      <c r="AL215" s="17" t="str">
        <f>Table_1[[#This Row],[Monthly sales]]&amp;"  Week "&amp;TEXT(Table_1[[#This Row],[Weekly sales]],"00")</f>
        <v>Jan 2015  Week 03</v>
      </c>
      <c r="AM215" s="17">
        <f>IF(COUNTIF($A$2:A215, A215)=1, 1, 0)</f>
        <v>1</v>
      </c>
      <c r="AN215" s="3">
        <f>COUNTA(A215) - COUNTIF(Table_1[[#This Row],[Unique Customers]], 1)</f>
        <v>0</v>
      </c>
      <c r="AO215" s="17" t="str">
        <f t="shared" si="3"/>
        <v>Unique</v>
      </c>
      <c r="AP215" s="17" t="str">
        <f>"Q"&amp;_xlfn.CEILING.MATH(MONTH(Table_1[[#This Row],[Monthly sales]])/3,1)</f>
        <v>Q1</v>
      </c>
    </row>
    <row r="216" spans="1:42" ht="14.4" x14ac:dyDescent="0.3">
      <c r="A216" s="2">
        <v>744</v>
      </c>
      <c r="B216" s="15" t="s">
        <v>587</v>
      </c>
      <c r="C216" s="15" t="s">
        <v>117</v>
      </c>
      <c r="D216" s="6">
        <v>0.03</v>
      </c>
      <c r="E216" s="4">
        <v>119.99</v>
      </c>
      <c r="F216" s="4">
        <v>56.14</v>
      </c>
      <c r="G216" s="15" t="s">
        <v>27</v>
      </c>
      <c r="H216" s="15" t="s">
        <v>40</v>
      </c>
      <c r="I216" s="15" t="s">
        <v>41</v>
      </c>
      <c r="J216" s="15" t="s">
        <v>57</v>
      </c>
      <c r="K216" s="15" t="s">
        <v>31</v>
      </c>
      <c r="L216" s="15" t="s">
        <v>588</v>
      </c>
      <c r="M216" s="6">
        <v>0.39</v>
      </c>
      <c r="N216" s="15" t="s">
        <v>33</v>
      </c>
      <c r="O216" s="15" t="s">
        <v>60</v>
      </c>
      <c r="P216" s="15" t="s">
        <v>589</v>
      </c>
      <c r="Q216" s="15" t="s">
        <v>590</v>
      </c>
      <c r="R216" s="2">
        <v>85737</v>
      </c>
      <c r="S216" s="1">
        <v>42021</v>
      </c>
      <c r="T216" s="12">
        <f>EOMONTH(Table_1[[#This Row],[Order Date]],0)</f>
        <v>42035</v>
      </c>
      <c r="U216" s="10">
        <f>EOMONTH(Table_1[[#This Row],[Order Date]],0)</f>
        <v>42035</v>
      </c>
      <c r="V216" s="14">
        <v>42021</v>
      </c>
      <c r="W216" s="1">
        <v>42023</v>
      </c>
      <c r="X216" s="12">
        <v>42023</v>
      </c>
      <c r="Y216" s="10">
        <f>EOMONTH(Table_1[[#This Row],[Ship date]],0)</f>
        <v>42035</v>
      </c>
      <c r="Z216" s="14">
        <v>42023</v>
      </c>
      <c r="AA216" s="4">
        <v>1400.1</v>
      </c>
      <c r="AB216" s="2">
        <v>13</v>
      </c>
      <c r="AC216" s="4">
        <v>1545.58</v>
      </c>
      <c r="AD216" s="2">
        <v>87726</v>
      </c>
      <c r="AE216" s="4">
        <f>'DataCleaning and Transformation'!$E216-'DataCleaning and Transformation'!$D216</f>
        <v>119.96</v>
      </c>
      <c r="AF216" s="15" t="str">
        <f>_xlfn.IFS('DataCleaning and Transformation'!$O216="Central","Chris",'DataCleaning and Transformation'!$O216="East","Erin",'DataCleaning and Transformation'!$O216="South","Sam",'DataCleaning and Transformation'!$O216="West","William")</f>
        <v>William</v>
      </c>
      <c r="AG216" s="31">
        <f>Table_1[[#This Row],[Ship date]]-Table_1[[#This Row],[Order Date]]</f>
        <v>2</v>
      </c>
      <c r="AH216" s="22">
        <f>Table_1[[#This Row],[Profit]]/Table_1[[#This Row],[Sales]]</f>
        <v>0.90587352320811598</v>
      </c>
      <c r="AI216" s="23">
        <f>Table_1[[#This Row],[Profit]]+Table_1[[#This Row],[Sales]]</f>
        <v>2945.68</v>
      </c>
      <c r="AJ216" s="17">
        <f>WEEKNUM(Table_1[[#This Row],[Order Date]],1)</f>
        <v>3</v>
      </c>
      <c r="AK216" s="17" t="str">
        <f>TEXT(Table_1[[#This Row],[Order Date]],"mmm yyyy")</f>
        <v>Jan 2015</v>
      </c>
      <c r="AL216" s="17" t="str">
        <f>Table_1[[#This Row],[Monthly sales]]&amp;"  Week "&amp;TEXT(Table_1[[#This Row],[Weekly sales]],"00")</f>
        <v>Jan 2015  Week 03</v>
      </c>
      <c r="AM216" s="17">
        <f>IF(COUNTIF($A$2:A216, A216)=1, 1, 0)</f>
        <v>1</v>
      </c>
      <c r="AN216" s="3">
        <f>COUNTA(A216) - COUNTIF(Table_1[[#This Row],[Unique Customers]], 1)</f>
        <v>0</v>
      </c>
      <c r="AO216" s="17" t="str">
        <f t="shared" si="3"/>
        <v>Unique</v>
      </c>
      <c r="AP216" s="17" t="str">
        <f>"Q"&amp;_xlfn.CEILING.MATH(MONTH(Table_1[[#This Row],[Monthly sales]])/3,1)</f>
        <v>Q1</v>
      </c>
    </row>
    <row r="217" spans="1:42" ht="14.4" x14ac:dyDescent="0.3">
      <c r="A217" s="2">
        <v>745</v>
      </c>
      <c r="B217" s="15" t="s">
        <v>591</v>
      </c>
      <c r="C217" s="15" t="s">
        <v>117</v>
      </c>
      <c r="D217" s="6">
        <v>0.05</v>
      </c>
      <c r="E217" s="4">
        <v>115.79</v>
      </c>
      <c r="F217" s="4">
        <v>1.99</v>
      </c>
      <c r="G217" s="15" t="s">
        <v>39</v>
      </c>
      <c r="H217" s="15" t="s">
        <v>40</v>
      </c>
      <c r="I217" s="15" t="s">
        <v>41</v>
      </c>
      <c r="J217" s="15" t="s">
        <v>42</v>
      </c>
      <c r="K217" s="15" t="s">
        <v>43</v>
      </c>
      <c r="L217" s="15" t="s">
        <v>592</v>
      </c>
      <c r="M217" s="6">
        <v>0.49</v>
      </c>
      <c r="N217" s="15" t="s">
        <v>33</v>
      </c>
      <c r="O217" s="15" t="s">
        <v>60</v>
      </c>
      <c r="P217" s="15" t="s">
        <v>589</v>
      </c>
      <c r="Q217" s="15" t="s">
        <v>593</v>
      </c>
      <c r="R217" s="2">
        <v>85345</v>
      </c>
      <c r="S217" s="1">
        <v>42021</v>
      </c>
      <c r="T217" s="12">
        <f>EOMONTH(Table_1[[#This Row],[Order Date]],0)</f>
        <v>42035</v>
      </c>
      <c r="U217" s="10">
        <f>EOMONTH(Table_1[[#This Row],[Order Date]],0)</f>
        <v>42035</v>
      </c>
      <c r="V217" s="14">
        <v>42021</v>
      </c>
      <c r="W217" s="1">
        <v>42023</v>
      </c>
      <c r="X217" s="12">
        <v>42023</v>
      </c>
      <c r="Y217" s="10">
        <f>EOMONTH(Table_1[[#This Row],[Ship date]],0)</f>
        <v>42035</v>
      </c>
      <c r="Z217" s="14">
        <v>42023</v>
      </c>
      <c r="AA217" s="4">
        <v>67.599999999999994</v>
      </c>
      <c r="AB217" s="2">
        <v>3</v>
      </c>
      <c r="AC217" s="4">
        <v>353.1</v>
      </c>
      <c r="AD217" s="2">
        <v>87726</v>
      </c>
      <c r="AE217" s="4">
        <f>'DataCleaning and Transformation'!$E217-'DataCleaning and Transformation'!$D217</f>
        <v>115.74000000000001</v>
      </c>
      <c r="AF217" s="15" t="str">
        <f>_xlfn.IFS('DataCleaning and Transformation'!$O217="Central","Chris",'DataCleaning and Transformation'!$O217="East","Erin",'DataCleaning and Transformation'!$O217="South","Sam",'DataCleaning and Transformation'!$O217="West","William")</f>
        <v>William</v>
      </c>
      <c r="AG217" s="31">
        <f>Table_1[[#This Row],[Ship date]]-Table_1[[#This Row],[Order Date]]</f>
        <v>2</v>
      </c>
      <c r="AH217" s="22">
        <f>Table_1[[#This Row],[Profit]]/Table_1[[#This Row],[Sales]]</f>
        <v>0.19144718210138767</v>
      </c>
      <c r="AI217" s="23">
        <f>Table_1[[#This Row],[Profit]]+Table_1[[#This Row],[Sales]]</f>
        <v>420.70000000000005</v>
      </c>
      <c r="AJ217" s="17">
        <f>WEEKNUM(Table_1[[#This Row],[Order Date]],1)</f>
        <v>3</v>
      </c>
      <c r="AK217" s="17" t="str">
        <f>TEXT(Table_1[[#This Row],[Order Date]],"mmm yyyy")</f>
        <v>Jan 2015</v>
      </c>
      <c r="AL217" s="17" t="str">
        <f>Table_1[[#This Row],[Monthly sales]]&amp;"  Week "&amp;TEXT(Table_1[[#This Row],[Weekly sales]],"00")</f>
        <v>Jan 2015  Week 03</v>
      </c>
      <c r="AM217" s="17">
        <f>IF(COUNTIF($A$2:A217, A217)=1, 1, 0)</f>
        <v>1</v>
      </c>
      <c r="AN217" s="3">
        <f>COUNTA(A217) - COUNTIF(Table_1[[#This Row],[Unique Customers]], 1)</f>
        <v>0</v>
      </c>
      <c r="AO217" s="17" t="str">
        <f t="shared" si="3"/>
        <v>Repeated</v>
      </c>
      <c r="AP217" s="17" t="str">
        <f>"Q"&amp;_xlfn.CEILING.MATH(MONTH(Table_1[[#This Row],[Monthly sales]])/3,1)</f>
        <v>Q1</v>
      </c>
    </row>
    <row r="218" spans="1:42" ht="14.4" x14ac:dyDescent="0.3">
      <c r="A218" s="2">
        <v>1702</v>
      </c>
      <c r="B218" s="15" t="s">
        <v>594</v>
      </c>
      <c r="C218" s="15" t="s">
        <v>117</v>
      </c>
      <c r="D218" s="6">
        <v>0.05</v>
      </c>
      <c r="E218" s="4">
        <v>14.81</v>
      </c>
      <c r="F218" s="4">
        <v>13.32</v>
      </c>
      <c r="G218" s="15" t="s">
        <v>39</v>
      </c>
      <c r="H218" s="15" t="s">
        <v>72</v>
      </c>
      <c r="I218" s="15" t="s">
        <v>49</v>
      </c>
      <c r="J218" s="15" t="s">
        <v>96</v>
      </c>
      <c r="K218" s="15" t="s">
        <v>74</v>
      </c>
      <c r="L218" s="15" t="s">
        <v>595</v>
      </c>
      <c r="M218" s="6">
        <v>0.43</v>
      </c>
      <c r="N218" s="15" t="s">
        <v>33</v>
      </c>
      <c r="O218" s="15" t="s">
        <v>34</v>
      </c>
      <c r="P218" s="15" t="s">
        <v>35</v>
      </c>
      <c r="Q218" s="15" t="s">
        <v>596</v>
      </c>
      <c r="R218" s="2">
        <v>39301</v>
      </c>
      <c r="S218" s="1">
        <v>42021</v>
      </c>
      <c r="T218" s="12">
        <f>EOMONTH(Table_1[[#This Row],[Order Date]],0)</f>
        <v>42035</v>
      </c>
      <c r="U218" s="10">
        <f>EOMONTH(Table_1[[#This Row],[Order Date]],0)</f>
        <v>42035</v>
      </c>
      <c r="V218" s="14">
        <v>42021</v>
      </c>
      <c r="W218" s="1">
        <v>42024</v>
      </c>
      <c r="X218" s="12">
        <v>42024</v>
      </c>
      <c r="Y218" s="10">
        <f>EOMONTH(Table_1[[#This Row],[Ship date]],0)</f>
        <v>42035</v>
      </c>
      <c r="Z218" s="14">
        <v>42024</v>
      </c>
      <c r="AA218" s="4">
        <v>-220.05199999999999</v>
      </c>
      <c r="AB218" s="2">
        <v>3</v>
      </c>
      <c r="AC218" s="4">
        <v>45.28</v>
      </c>
      <c r="AD218" s="2">
        <v>90473</v>
      </c>
      <c r="AE218" s="4">
        <f>'DataCleaning and Transformation'!$E218-'DataCleaning and Transformation'!$D218</f>
        <v>14.76</v>
      </c>
      <c r="AF218" s="15" t="str">
        <f>_xlfn.IFS('DataCleaning and Transformation'!$O218="Central","Chris",'DataCleaning and Transformation'!$O218="East","Erin",'DataCleaning and Transformation'!$O218="South","Sam",'DataCleaning and Transformation'!$O218="West","William")</f>
        <v>Sam</v>
      </c>
      <c r="AG218" s="31">
        <f>Table_1[[#This Row],[Ship date]]-Table_1[[#This Row],[Order Date]]</f>
        <v>3</v>
      </c>
      <c r="AH218" s="22">
        <f>Table_1[[#This Row],[Profit]]/Table_1[[#This Row],[Sales]]</f>
        <v>-4.8598056537102474</v>
      </c>
      <c r="AI218" s="23">
        <f>Table_1[[#This Row],[Profit]]+Table_1[[#This Row],[Sales]]</f>
        <v>-174.77199999999999</v>
      </c>
      <c r="AJ218" s="17">
        <f>WEEKNUM(Table_1[[#This Row],[Order Date]],1)</f>
        <v>3</v>
      </c>
      <c r="AK218" s="17" t="str">
        <f>TEXT(Table_1[[#This Row],[Order Date]],"mmm yyyy")</f>
        <v>Jan 2015</v>
      </c>
      <c r="AL218" s="17" t="str">
        <f>Table_1[[#This Row],[Monthly sales]]&amp;"  Week "&amp;TEXT(Table_1[[#This Row],[Weekly sales]],"00")</f>
        <v>Jan 2015  Week 03</v>
      </c>
      <c r="AM218" s="17">
        <f>IF(COUNTIF($A$2:A218, A218)=1, 1, 0)</f>
        <v>1</v>
      </c>
      <c r="AN218" s="3">
        <f>COUNTA(A218) - COUNTIF(Table_1[[#This Row],[Unique Customers]], 1)</f>
        <v>0</v>
      </c>
      <c r="AO218" s="17" t="str">
        <f t="shared" si="3"/>
        <v>Unique</v>
      </c>
      <c r="AP218" s="17" t="str">
        <f>"Q"&amp;_xlfn.CEILING.MATH(MONTH(Table_1[[#This Row],[Monthly sales]])/3,1)</f>
        <v>Q1</v>
      </c>
    </row>
    <row r="219" spans="1:42" ht="14.4" x14ac:dyDescent="0.3">
      <c r="A219" s="2">
        <v>1702</v>
      </c>
      <c r="B219" s="15" t="s">
        <v>594</v>
      </c>
      <c r="C219" s="15" t="s">
        <v>117</v>
      </c>
      <c r="D219" s="6">
        <v>0.05</v>
      </c>
      <c r="E219" s="4">
        <v>4.2</v>
      </c>
      <c r="F219" s="4">
        <v>2.2599999999999998</v>
      </c>
      <c r="G219" s="15" t="s">
        <v>88</v>
      </c>
      <c r="H219" s="15" t="s">
        <v>72</v>
      </c>
      <c r="I219" s="15" t="s">
        <v>49</v>
      </c>
      <c r="J219" s="15" t="s">
        <v>89</v>
      </c>
      <c r="K219" s="15" t="s">
        <v>51</v>
      </c>
      <c r="L219" s="15" t="s">
        <v>597</v>
      </c>
      <c r="M219" s="6">
        <v>0.36</v>
      </c>
      <c r="N219" s="15" t="s">
        <v>33</v>
      </c>
      <c r="O219" s="15" t="s">
        <v>34</v>
      </c>
      <c r="P219" s="15" t="s">
        <v>35</v>
      </c>
      <c r="Q219" s="15" t="s">
        <v>596</v>
      </c>
      <c r="R219" s="2">
        <v>39301</v>
      </c>
      <c r="S219" s="1">
        <v>42021</v>
      </c>
      <c r="T219" s="12">
        <f>EOMONTH(Table_1[[#This Row],[Order Date]],0)</f>
        <v>42035</v>
      </c>
      <c r="U219" s="10">
        <f>EOMONTH(Table_1[[#This Row],[Order Date]],0)</f>
        <v>42035</v>
      </c>
      <c r="V219" s="14">
        <v>42021</v>
      </c>
      <c r="W219" s="1">
        <v>42023</v>
      </c>
      <c r="X219" s="12">
        <v>42023</v>
      </c>
      <c r="Y219" s="10">
        <f>EOMONTH(Table_1[[#This Row],[Ship date]],0)</f>
        <v>42035</v>
      </c>
      <c r="Z219" s="14">
        <v>42023</v>
      </c>
      <c r="AA219" s="4">
        <v>20.393370000000001</v>
      </c>
      <c r="AB219" s="2">
        <v>3</v>
      </c>
      <c r="AC219" s="4">
        <v>13.57</v>
      </c>
      <c r="AD219" s="2">
        <v>90473</v>
      </c>
      <c r="AE219" s="4">
        <f>'DataCleaning and Transformation'!$E219-'DataCleaning and Transformation'!$D219</f>
        <v>4.1500000000000004</v>
      </c>
      <c r="AF219" s="15" t="str">
        <f>_xlfn.IFS('DataCleaning and Transformation'!$O219="Central","Chris",'DataCleaning and Transformation'!$O219="East","Erin",'DataCleaning and Transformation'!$O219="South","Sam",'DataCleaning and Transformation'!$O219="West","William")</f>
        <v>Sam</v>
      </c>
      <c r="AG219" s="31">
        <f>Table_1[[#This Row],[Ship date]]-Table_1[[#This Row],[Order Date]]</f>
        <v>2</v>
      </c>
      <c r="AH219" s="22">
        <f>Table_1[[#This Row],[Profit]]/Table_1[[#This Row],[Sales]]</f>
        <v>1.5028275607958732</v>
      </c>
      <c r="AI219" s="23">
        <f>Table_1[[#This Row],[Profit]]+Table_1[[#This Row],[Sales]]</f>
        <v>33.963369999999998</v>
      </c>
      <c r="AJ219" s="17">
        <f>WEEKNUM(Table_1[[#This Row],[Order Date]],1)</f>
        <v>3</v>
      </c>
      <c r="AK219" s="17" t="str">
        <f>TEXT(Table_1[[#This Row],[Order Date]],"mmm yyyy")</f>
        <v>Jan 2015</v>
      </c>
      <c r="AL219" s="17" t="str">
        <f>Table_1[[#This Row],[Monthly sales]]&amp;"  Week "&amp;TEXT(Table_1[[#This Row],[Weekly sales]],"00")</f>
        <v>Jan 2015  Week 03</v>
      </c>
      <c r="AM219" s="17">
        <f>IF(COUNTIF($A$2:A219, A219)=1, 1, 0)</f>
        <v>0</v>
      </c>
      <c r="AN219" s="3">
        <f>COUNTA(A219) - COUNTIF(Table_1[[#This Row],[Unique Customers]], 1)</f>
        <v>1</v>
      </c>
      <c r="AO219" s="17" t="str">
        <f t="shared" si="3"/>
        <v>Repeated</v>
      </c>
      <c r="AP219" s="17" t="str">
        <f>"Q"&amp;_xlfn.CEILING.MATH(MONTH(Table_1[[#This Row],[Monthly sales]])/3,1)</f>
        <v>Q1</v>
      </c>
    </row>
    <row r="220" spans="1:42" ht="14.4" x14ac:dyDescent="0.3">
      <c r="A220" s="2">
        <v>1708</v>
      </c>
      <c r="B220" s="15" t="s">
        <v>598</v>
      </c>
      <c r="C220" s="15" t="s">
        <v>117</v>
      </c>
      <c r="D220" s="6">
        <v>0.05</v>
      </c>
      <c r="E220" s="4">
        <v>5.68</v>
      </c>
      <c r="F220" s="4">
        <v>1.39</v>
      </c>
      <c r="G220" s="15" t="s">
        <v>39</v>
      </c>
      <c r="H220" s="15" t="s">
        <v>28</v>
      </c>
      <c r="I220" s="15" t="s">
        <v>49</v>
      </c>
      <c r="J220" s="15" t="s">
        <v>346</v>
      </c>
      <c r="K220" s="15" t="s">
        <v>74</v>
      </c>
      <c r="L220" s="15" t="s">
        <v>599</v>
      </c>
      <c r="M220" s="6">
        <v>0.38</v>
      </c>
      <c r="N220" s="15" t="s">
        <v>33</v>
      </c>
      <c r="O220" s="15" t="s">
        <v>112</v>
      </c>
      <c r="P220" s="15" t="s">
        <v>318</v>
      </c>
      <c r="Q220" s="15" t="s">
        <v>600</v>
      </c>
      <c r="R220" s="2">
        <v>44118</v>
      </c>
      <c r="S220" s="1">
        <v>42021</v>
      </c>
      <c r="T220" s="12">
        <f>EOMONTH(Table_1[[#This Row],[Order Date]],0)</f>
        <v>42035</v>
      </c>
      <c r="U220" s="10">
        <f>EOMONTH(Table_1[[#This Row],[Order Date]],0)</f>
        <v>42035</v>
      </c>
      <c r="V220" s="14">
        <v>42021</v>
      </c>
      <c r="W220" s="1">
        <v>42022</v>
      </c>
      <c r="X220" s="12">
        <v>42022</v>
      </c>
      <c r="Y220" s="10">
        <f>EOMONTH(Table_1[[#This Row],[Ship date]],0)</f>
        <v>42035</v>
      </c>
      <c r="Z220" s="14">
        <v>42022</v>
      </c>
      <c r="AA220" s="4">
        <v>38.281199999999998</v>
      </c>
      <c r="AB220" s="2">
        <v>10</v>
      </c>
      <c r="AC220" s="4">
        <v>55.48</v>
      </c>
      <c r="AD220" s="2">
        <v>88781</v>
      </c>
      <c r="AE220" s="4">
        <f>'DataCleaning and Transformation'!$E220-'DataCleaning and Transformation'!$D220</f>
        <v>5.63</v>
      </c>
      <c r="AF220" s="15" t="str">
        <f>_xlfn.IFS('DataCleaning and Transformation'!$O220="Central","Chris",'DataCleaning and Transformation'!$O220="East","Erin",'DataCleaning and Transformation'!$O220="South","Sam",'DataCleaning and Transformation'!$O220="West","William")</f>
        <v>Erin</v>
      </c>
      <c r="AG220" s="31">
        <f>Table_1[[#This Row],[Ship date]]-Table_1[[#This Row],[Order Date]]</f>
        <v>1</v>
      </c>
      <c r="AH220" s="22">
        <f>Table_1[[#This Row],[Profit]]/Table_1[[#This Row],[Sales]]</f>
        <v>0.69000000000000006</v>
      </c>
      <c r="AI220" s="23">
        <f>Table_1[[#This Row],[Profit]]+Table_1[[#This Row],[Sales]]</f>
        <v>93.761200000000002</v>
      </c>
      <c r="AJ220" s="17">
        <f>WEEKNUM(Table_1[[#This Row],[Order Date]],1)</f>
        <v>3</v>
      </c>
      <c r="AK220" s="17" t="str">
        <f>TEXT(Table_1[[#This Row],[Order Date]],"mmm yyyy")</f>
        <v>Jan 2015</v>
      </c>
      <c r="AL220" s="17" t="str">
        <f>Table_1[[#This Row],[Monthly sales]]&amp;"  Week "&amp;TEXT(Table_1[[#This Row],[Weekly sales]],"00")</f>
        <v>Jan 2015  Week 03</v>
      </c>
      <c r="AM220" s="17">
        <f>IF(COUNTIF($A$2:A220, A220)=1, 1, 0)</f>
        <v>1</v>
      </c>
      <c r="AN220" s="3">
        <f>COUNTA(A220) - COUNTIF(Table_1[[#This Row],[Unique Customers]], 1)</f>
        <v>0</v>
      </c>
      <c r="AO220" s="17" t="str">
        <f t="shared" si="3"/>
        <v>Unique</v>
      </c>
      <c r="AP220" s="17" t="str">
        <f>"Q"&amp;_xlfn.CEILING.MATH(MONTH(Table_1[[#This Row],[Monthly sales]])/3,1)</f>
        <v>Q1</v>
      </c>
    </row>
    <row r="221" spans="1:42" ht="14.4" x14ac:dyDescent="0.3">
      <c r="A221" s="2">
        <v>1719</v>
      </c>
      <c r="B221" s="15" t="s">
        <v>601</v>
      </c>
      <c r="C221" s="15" t="s">
        <v>117</v>
      </c>
      <c r="D221" s="6">
        <v>0.06</v>
      </c>
      <c r="E221" s="4">
        <v>16.48</v>
      </c>
      <c r="F221" s="4">
        <v>1.99</v>
      </c>
      <c r="G221" s="15" t="s">
        <v>39</v>
      </c>
      <c r="H221" s="15" t="s">
        <v>95</v>
      </c>
      <c r="I221" s="15" t="s">
        <v>41</v>
      </c>
      <c r="J221" s="15" t="s">
        <v>42</v>
      </c>
      <c r="K221" s="15" t="s">
        <v>43</v>
      </c>
      <c r="L221" s="15" t="s">
        <v>602</v>
      </c>
      <c r="M221" s="6">
        <v>0.42</v>
      </c>
      <c r="N221" s="15" t="s">
        <v>33</v>
      </c>
      <c r="O221" s="15" t="s">
        <v>34</v>
      </c>
      <c r="P221" s="15" t="s">
        <v>165</v>
      </c>
      <c r="Q221" s="15" t="s">
        <v>603</v>
      </c>
      <c r="R221" s="2">
        <v>35473</v>
      </c>
      <c r="S221" s="1">
        <v>42021</v>
      </c>
      <c r="T221" s="12">
        <f>EOMONTH(Table_1[[#This Row],[Order Date]],0)</f>
        <v>42035</v>
      </c>
      <c r="U221" s="10">
        <f>EOMONTH(Table_1[[#This Row],[Order Date]],0)</f>
        <v>42035</v>
      </c>
      <c r="V221" s="14">
        <v>42021</v>
      </c>
      <c r="W221" s="1">
        <v>42023</v>
      </c>
      <c r="X221" s="12">
        <v>42023</v>
      </c>
      <c r="Y221" s="10">
        <f>EOMONTH(Table_1[[#This Row],[Ship date]],0)</f>
        <v>42035</v>
      </c>
      <c r="Z221" s="14">
        <v>42023</v>
      </c>
      <c r="AA221" s="4">
        <v>-144.59200000000001</v>
      </c>
      <c r="AB221" s="2">
        <v>8</v>
      </c>
      <c r="AC221" s="4">
        <v>128.13</v>
      </c>
      <c r="AD221" s="2">
        <v>90786</v>
      </c>
      <c r="AE221" s="4">
        <f>'DataCleaning and Transformation'!$E221-'DataCleaning and Transformation'!$D221</f>
        <v>16.420000000000002</v>
      </c>
      <c r="AF221" s="15" t="str">
        <f>_xlfn.IFS('DataCleaning and Transformation'!$O221="Central","Chris",'DataCleaning and Transformation'!$O221="East","Erin",'DataCleaning and Transformation'!$O221="South","Sam",'DataCleaning and Transformation'!$O221="West","William")</f>
        <v>Sam</v>
      </c>
      <c r="AG221" s="31">
        <f>Table_1[[#This Row],[Ship date]]-Table_1[[#This Row],[Order Date]]</f>
        <v>2</v>
      </c>
      <c r="AH221" s="22">
        <f>Table_1[[#This Row],[Profit]]/Table_1[[#This Row],[Sales]]</f>
        <v>-1.1284788886287367</v>
      </c>
      <c r="AI221" s="23">
        <f>Table_1[[#This Row],[Profit]]+Table_1[[#This Row],[Sales]]</f>
        <v>-16.462000000000018</v>
      </c>
      <c r="AJ221" s="17">
        <f>WEEKNUM(Table_1[[#This Row],[Order Date]],1)</f>
        <v>3</v>
      </c>
      <c r="AK221" s="17" t="str">
        <f>TEXT(Table_1[[#This Row],[Order Date]],"mmm yyyy")</f>
        <v>Jan 2015</v>
      </c>
      <c r="AL221" s="17" t="str">
        <f>Table_1[[#This Row],[Monthly sales]]&amp;"  Week "&amp;TEXT(Table_1[[#This Row],[Weekly sales]],"00")</f>
        <v>Jan 2015  Week 03</v>
      </c>
      <c r="AM221" s="17">
        <f>IF(COUNTIF($A$2:A221, A221)=1, 1, 0)</f>
        <v>1</v>
      </c>
      <c r="AN221" s="3">
        <f>COUNTA(A221) - COUNTIF(Table_1[[#This Row],[Unique Customers]], 1)</f>
        <v>0</v>
      </c>
      <c r="AO221" s="17" t="str">
        <f t="shared" si="3"/>
        <v>Unique</v>
      </c>
      <c r="AP221" s="17" t="str">
        <f>"Q"&amp;_xlfn.CEILING.MATH(MONTH(Table_1[[#This Row],[Monthly sales]])/3,1)</f>
        <v>Q1</v>
      </c>
    </row>
    <row r="222" spans="1:42" ht="14.4" x14ac:dyDescent="0.3">
      <c r="A222" s="2">
        <v>1873</v>
      </c>
      <c r="B222" s="15" t="s">
        <v>604</v>
      </c>
      <c r="C222" s="15" t="s">
        <v>117</v>
      </c>
      <c r="D222" s="6">
        <v>0.03</v>
      </c>
      <c r="E222" s="4">
        <v>90.48</v>
      </c>
      <c r="F222" s="4">
        <v>19.989999999999998</v>
      </c>
      <c r="G222" s="15" t="s">
        <v>39</v>
      </c>
      <c r="H222" s="15" t="s">
        <v>95</v>
      </c>
      <c r="I222" s="15" t="s">
        <v>49</v>
      </c>
      <c r="J222" s="15" t="s">
        <v>346</v>
      </c>
      <c r="K222" s="15" t="s">
        <v>74</v>
      </c>
      <c r="L222" s="15" t="s">
        <v>503</v>
      </c>
      <c r="M222" s="6">
        <v>0.4</v>
      </c>
      <c r="N222" s="15" t="s">
        <v>33</v>
      </c>
      <c r="O222" s="15" t="s">
        <v>34</v>
      </c>
      <c r="P222" s="15" t="s">
        <v>124</v>
      </c>
      <c r="Q222" s="15" t="s">
        <v>605</v>
      </c>
      <c r="R222" s="2">
        <v>33403</v>
      </c>
      <c r="S222" s="1">
        <v>42021</v>
      </c>
      <c r="T222" s="12">
        <f>EOMONTH(Table_1[[#This Row],[Order Date]],0)</f>
        <v>42035</v>
      </c>
      <c r="U222" s="10">
        <f>EOMONTH(Table_1[[#This Row],[Order Date]],0)</f>
        <v>42035</v>
      </c>
      <c r="V222" s="14">
        <v>42021</v>
      </c>
      <c r="W222" s="1">
        <v>42023</v>
      </c>
      <c r="X222" s="12">
        <v>42023</v>
      </c>
      <c r="Y222" s="10">
        <f>EOMONTH(Table_1[[#This Row],[Ship date]],0)</f>
        <v>42035</v>
      </c>
      <c r="Z222" s="14">
        <v>42023</v>
      </c>
      <c r="AA222" s="4">
        <v>15.353999999999999</v>
      </c>
      <c r="AB222" s="2">
        <v>1</v>
      </c>
      <c r="AC222" s="4">
        <v>99.69</v>
      </c>
      <c r="AD222" s="2">
        <v>90099</v>
      </c>
      <c r="AE222" s="4">
        <f>'DataCleaning and Transformation'!$E222-'DataCleaning and Transformation'!$D222</f>
        <v>90.45</v>
      </c>
      <c r="AF222" s="15" t="str">
        <f>_xlfn.IFS('DataCleaning and Transformation'!$O222="Central","Chris",'DataCleaning and Transformation'!$O222="East","Erin",'DataCleaning and Transformation'!$O222="South","Sam",'DataCleaning and Transformation'!$O222="West","William")</f>
        <v>Sam</v>
      </c>
      <c r="AG222" s="31">
        <f>Table_1[[#This Row],[Ship date]]-Table_1[[#This Row],[Order Date]]</f>
        <v>2</v>
      </c>
      <c r="AH222" s="22">
        <f>Table_1[[#This Row],[Profit]]/Table_1[[#This Row],[Sales]]</f>
        <v>0.15401745410773396</v>
      </c>
      <c r="AI222" s="23">
        <f>Table_1[[#This Row],[Profit]]+Table_1[[#This Row],[Sales]]</f>
        <v>115.044</v>
      </c>
      <c r="AJ222" s="17">
        <f>WEEKNUM(Table_1[[#This Row],[Order Date]],1)</f>
        <v>3</v>
      </c>
      <c r="AK222" s="17" t="str">
        <f>TEXT(Table_1[[#This Row],[Order Date]],"mmm yyyy")</f>
        <v>Jan 2015</v>
      </c>
      <c r="AL222" s="17" t="str">
        <f>Table_1[[#This Row],[Monthly sales]]&amp;"  Week "&amp;TEXT(Table_1[[#This Row],[Weekly sales]],"00")</f>
        <v>Jan 2015  Week 03</v>
      </c>
      <c r="AM222" s="17">
        <f>IF(COUNTIF($A$2:A222, A222)=1, 1, 0)</f>
        <v>1</v>
      </c>
      <c r="AN222" s="3">
        <f>COUNTA(A222) - COUNTIF(Table_1[[#This Row],[Unique Customers]], 1)</f>
        <v>0</v>
      </c>
      <c r="AO222" s="17" t="str">
        <f t="shared" si="3"/>
        <v>Unique</v>
      </c>
      <c r="AP222" s="17" t="str">
        <f>"Q"&amp;_xlfn.CEILING.MATH(MONTH(Table_1[[#This Row],[Monthly sales]])/3,1)</f>
        <v>Q1</v>
      </c>
    </row>
    <row r="223" spans="1:42" ht="14.4" x14ac:dyDescent="0.3">
      <c r="A223" s="2">
        <v>1873</v>
      </c>
      <c r="B223" s="15" t="s">
        <v>604</v>
      </c>
      <c r="C223" s="15" t="s">
        <v>117</v>
      </c>
      <c r="D223" s="6">
        <v>0.06</v>
      </c>
      <c r="E223" s="4">
        <v>22.84</v>
      </c>
      <c r="F223" s="4">
        <v>8.18</v>
      </c>
      <c r="G223" s="15" t="s">
        <v>39</v>
      </c>
      <c r="H223" s="15" t="s">
        <v>95</v>
      </c>
      <c r="I223" s="15" t="s">
        <v>49</v>
      </c>
      <c r="J223" s="15" t="s">
        <v>89</v>
      </c>
      <c r="K223" s="15" t="s">
        <v>74</v>
      </c>
      <c r="L223" s="15" t="s">
        <v>606</v>
      </c>
      <c r="M223" s="6">
        <v>0.39</v>
      </c>
      <c r="N223" s="15" t="s">
        <v>33</v>
      </c>
      <c r="O223" s="15" t="s">
        <v>34</v>
      </c>
      <c r="P223" s="15" t="s">
        <v>124</v>
      </c>
      <c r="Q223" s="15" t="s">
        <v>605</v>
      </c>
      <c r="R223" s="2">
        <v>33403</v>
      </c>
      <c r="S223" s="1">
        <v>42021</v>
      </c>
      <c r="T223" s="12">
        <f>EOMONTH(Table_1[[#This Row],[Order Date]],0)</f>
        <v>42035</v>
      </c>
      <c r="U223" s="10">
        <f>EOMONTH(Table_1[[#This Row],[Order Date]],0)</f>
        <v>42035</v>
      </c>
      <c r="V223" s="14">
        <v>42021</v>
      </c>
      <c r="W223" s="1">
        <v>42021</v>
      </c>
      <c r="X223" s="12">
        <v>42021</v>
      </c>
      <c r="Y223" s="10">
        <f>EOMONTH(Table_1[[#This Row],[Ship date]],0)</f>
        <v>42035</v>
      </c>
      <c r="Z223" s="14">
        <v>42021</v>
      </c>
      <c r="AA223" s="4">
        <v>-357.92399999999998</v>
      </c>
      <c r="AB223" s="2">
        <v>7</v>
      </c>
      <c r="AC223" s="4">
        <v>152.49</v>
      </c>
      <c r="AD223" s="2">
        <v>90099</v>
      </c>
      <c r="AE223" s="4">
        <f>'DataCleaning and Transformation'!$E223-'DataCleaning and Transformation'!$D223</f>
        <v>22.78</v>
      </c>
      <c r="AF223" s="15" t="str">
        <f>_xlfn.IFS('DataCleaning and Transformation'!$O223="Central","Chris",'DataCleaning and Transformation'!$O223="East","Erin",'DataCleaning and Transformation'!$O223="South","Sam",'DataCleaning and Transformation'!$O223="West","William")</f>
        <v>Sam</v>
      </c>
      <c r="AG223" s="31">
        <f>Table_1[[#This Row],[Ship date]]-Table_1[[#This Row],[Order Date]]</f>
        <v>0</v>
      </c>
      <c r="AH223" s="22">
        <f>Table_1[[#This Row],[Profit]]/Table_1[[#This Row],[Sales]]</f>
        <v>-2.3471965374778669</v>
      </c>
      <c r="AI223" s="23">
        <f>Table_1[[#This Row],[Profit]]+Table_1[[#This Row],[Sales]]</f>
        <v>-205.43399999999997</v>
      </c>
      <c r="AJ223" s="17">
        <f>WEEKNUM(Table_1[[#This Row],[Order Date]],1)</f>
        <v>3</v>
      </c>
      <c r="AK223" s="17" t="str">
        <f>TEXT(Table_1[[#This Row],[Order Date]],"mmm yyyy")</f>
        <v>Jan 2015</v>
      </c>
      <c r="AL223" s="17" t="str">
        <f>Table_1[[#This Row],[Monthly sales]]&amp;"  Week "&amp;TEXT(Table_1[[#This Row],[Weekly sales]],"00")</f>
        <v>Jan 2015  Week 03</v>
      </c>
      <c r="AM223" s="17">
        <f>IF(COUNTIF($A$2:A223, A223)=1, 1, 0)</f>
        <v>0</v>
      </c>
      <c r="AN223" s="3">
        <f>COUNTA(A223) - COUNTIF(Table_1[[#This Row],[Unique Customers]], 1)</f>
        <v>1</v>
      </c>
      <c r="AO223" s="17" t="str">
        <f t="shared" si="3"/>
        <v>Repeated</v>
      </c>
      <c r="AP223" s="17" t="str">
        <f>"Q"&amp;_xlfn.CEILING.MATH(MONTH(Table_1[[#This Row],[Monthly sales]])/3,1)</f>
        <v>Q1</v>
      </c>
    </row>
    <row r="224" spans="1:42" ht="14.4" x14ac:dyDescent="0.3">
      <c r="A224" s="2">
        <v>2579</v>
      </c>
      <c r="B224" s="15" t="s">
        <v>163</v>
      </c>
      <c r="C224" s="15" t="s">
        <v>117</v>
      </c>
      <c r="D224" s="6">
        <v>7.0000000000000007E-2</v>
      </c>
      <c r="E224" s="4">
        <v>1.76</v>
      </c>
      <c r="F224" s="4">
        <v>4.8600000000000003</v>
      </c>
      <c r="G224" s="15" t="s">
        <v>39</v>
      </c>
      <c r="H224" s="15" t="s">
        <v>72</v>
      </c>
      <c r="I224" s="15" t="s">
        <v>29</v>
      </c>
      <c r="J224" s="15" t="s">
        <v>127</v>
      </c>
      <c r="K224" s="15" t="s">
        <v>74</v>
      </c>
      <c r="L224" s="15" t="s">
        <v>607</v>
      </c>
      <c r="M224" s="6">
        <v>0.41</v>
      </c>
      <c r="N224" s="15" t="s">
        <v>33</v>
      </c>
      <c r="O224" s="15" t="s">
        <v>34</v>
      </c>
      <c r="P224" s="15" t="s">
        <v>165</v>
      </c>
      <c r="Q224" s="15" t="s">
        <v>166</v>
      </c>
      <c r="R224" s="2">
        <v>36869</v>
      </c>
      <c r="S224" s="1">
        <v>42021</v>
      </c>
      <c r="T224" s="12">
        <f>EOMONTH(Table_1[[#This Row],[Order Date]],0)</f>
        <v>42035</v>
      </c>
      <c r="U224" s="10">
        <f>EOMONTH(Table_1[[#This Row],[Order Date]],0)</f>
        <v>42035</v>
      </c>
      <c r="V224" s="14">
        <v>42021</v>
      </c>
      <c r="W224" s="1">
        <v>42021</v>
      </c>
      <c r="X224" s="12">
        <v>42021</v>
      </c>
      <c r="Y224" s="10">
        <f>EOMONTH(Table_1[[#This Row],[Ship date]],0)</f>
        <v>42035</v>
      </c>
      <c r="Z224" s="14">
        <v>42021</v>
      </c>
      <c r="AA224" s="4">
        <v>0.58799999999999997</v>
      </c>
      <c r="AB224" s="2">
        <v>15</v>
      </c>
      <c r="AC224" s="4">
        <v>26.01</v>
      </c>
      <c r="AD224" s="2">
        <v>88297</v>
      </c>
      <c r="AE224" s="4">
        <f>'DataCleaning and Transformation'!$E224-'DataCleaning and Transformation'!$D224</f>
        <v>1.69</v>
      </c>
      <c r="AF224" s="15" t="str">
        <f>_xlfn.IFS('DataCleaning and Transformation'!$O224="Central","Chris",'DataCleaning and Transformation'!$O224="East","Erin",'DataCleaning and Transformation'!$O224="South","Sam",'DataCleaning and Transformation'!$O224="West","William")</f>
        <v>Sam</v>
      </c>
      <c r="AG224" s="31">
        <f>Table_1[[#This Row],[Ship date]]-Table_1[[#This Row],[Order Date]]</f>
        <v>0</v>
      </c>
      <c r="AH224" s="22">
        <f>Table_1[[#This Row],[Profit]]/Table_1[[#This Row],[Sales]]</f>
        <v>2.2606689734717415E-2</v>
      </c>
      <c r="AI224" s="23">
        <f>Table_1[[#This Row],[Profit]]+Table_1[[#This Row],[Sales]]</f>
        <v>26.598000000000003</v>
      </c>
      <c r="AJ224" s="17">
        <f>WEEKNUM(Table_1[[#This Row],[Order Date]],1)</f>
        <v>3</v>
      </c>
      <c r="AK224" s="17" t="str">
        <f>TEXT(Table_1[[#This Row],[Order Date]],"mmm yyyy")</f>
        <v>Jan 2015</v>
      </c>
      <c r="AL224" s="17" t="str">
        <f>Table_1[[#This Row],[Monthly sales]]&amp;"  Week "&amp;TEXT(Table_1[[#This Row],[Weekly sales]],"00")</f>
        <v>Jan 2015  Week 03</v>
      </c>
      <c r="AM224" s="17">
        <f>IF(COUNTIF($A$2:A224, A224)=1, 1, 0)</f>
        <v>0</v>
      </c>
      <c r="AN224" s="3">
        <f>COUNTA(A224) - COUNTIF(Table_1[[#This Row],[Unique Customers]], 1)</f>
        <v>1</v>
      </c>
      <c r="AO224" s="17" t="str">
        <f t="shared" si="3"/>
        <v>Unique</v>
      </c>
      <c r="AP224" s="17" t="str">
        <f>"Q"&amp;_xlfn.CEILING.MATH(MONTH(Table_1[[#This Row],[Monthly sales]])/3,1)</f>
        <v>Q1</v>
      </c>
    </row>
    <row r="225" spans="1:42" ht="14.4" x14ac:dyDescent="0.3">
      <c r="A225" s="2">
        <v>2618</v>
      </c>
      <c r="B225" s="15" t="s">
        <v>608</v>
      </c>
      <c r="C225" s="15" t="s">
        <v>117</v>
      </c>
      <c r="D225" s="6">
        <v>0.1</v>
      </c>
      <c r="E225" s="4">
        <v>7.64</v>
      </c>
      <c r="F225" s="4">
        <v>1.39</v>
      </c>
      <c r="G225" s="15" t="s">
        <v>39</v>
      </c>
      <c r="H225" s="15" t="s">
        <v>95</v>
      </c>
      <c r="I225" s="15" t="s">
        <v>49</v>
      </c>
      <c r="J225" s="15" t="s">
        <v>346</v>
      </c>
      <c r="K225" s="15" t="s">
        <v>74</v>
      </c>
      <c r="L225" s="15" t="s">
        <v>609</v>
      </c>
      <c r="M225" s="6">
        <v>0.36</v>
      </c>
      <c r="N225" s="15" t="s">
        <v>33</v>
      </c>
      <c r="O225" s="15" t="s">
        <v>112</v>
      </c>
      <c r="P225" s="15" t="s">
        <v>113</v>
      </c>
      <c r="Q225" s="15" t="s">
        <v>114</v>
      </c>
      <c r="R225" s="2">
        <v>10004</v>
      </c>
      <c r="S225" s="1">
        <v>42021</v>
      </c>
      <c r="T225" s="12">
        <f>EOMONTH(Table_1[[#This Row],[Order Date]],0)</f>
        <v>42035</v>
      </c>
      <c r="U225" s="10">
        <f>EOMONTH(Table_1[[#This Row],[Order Date]],0)</f>
        <v>42035</v>
      </c>
      <c r="V225" s="14">
        <v>42021</v>
      </c>
      <c r="W225" s="1">
        <v>42023</v>
      </c>
      <c r="X225" s="12">
        <v>42023</v>
      </c>
      <c r="Y225" s="10">
        <f>EOMONTH(Table_1[[#This Row],[Ship date]],0)</f>
        <v>42035</v>
      </c>
      <c r="Z225" s="14">
        <v>42023</v>
      </c>
      <c r="AA225" s="4">
        <v>16.12</v>
      </c>
      <c r="AB225" s="2">
        <v>18</v>
      </c>
      <c r="AC225" s="4">
        <v>130.11000000000001</v>
      </c>
      <c r="AD225" s="2">
        <v>46884</v>
      </c>
      <c r="AE225" s="4">
        <f>'DataCleaning and Transformation'!$E225-'DataCleaning and Transformation'!$D225</f>
        <v>7.54</v>
      </c>
      <c r="AF225" s="15" t="str">
        <f>_xlfn.IFS('DataCleaning and Transformation'!$O225="Central","Chris",'DataCleaning and Transformation'!$O225="East","Erin",'DataCleaning and Transformation'!$O225="South","Sam",'DataCleaning and Transformation'!$O225="West","William")</f>
        <v>Erin</v>
      </c>
      <c r="AG225" s="31">
        <f>Table_1[[#This Row],[Ship date]]-Table_1[[#This Row],[Order Date]]</f>
        <v>2</v>
      </c>
      <c r="AH225" s="22">
        <f>Table_1[[#This Row],[Profit]]/Table_1[[#This Row],[Sales]]</f>
        <v>0.12389516562908308</v>
      </c>
      <c r="AI225" s="23">
        <f>Table_1[[#This Row],[Profit]]+Table_1[[#This Row],[Sales]]</f>
        <v>146.23000000000002</v>
      </c>
      <c r="AJ225" s="17">
        <f>WEEKNUM(Table_1[[#This Row],[Order Date]],1)</f>
        <v>3</v>
      </c>
      <c r="AK225" s="17" t="str">
        <f>TEXT(Table_1[[#This Row],[Order Date]],"mmm yyyy")</f>
        <v>Jan 2015</v>
      </c>
      <c r="AL225" s="17" t="str">
        <f>Table_1[[#This Row],[Monthly sales]]&amp;"  Week "&amp;TEXT(Table_1[[#This Row],[Weekly sales]],"00")</f>
        <v>Jan 2015  Week 03</v>
      </c>
      <c r="AM225" s="17">
        <f>IF(COUNTIF($A$2:A225, A225)=1, 1, 0)</f>
        <v>1</v>
      </c>
      <c r="AN225" s="3">
        <f>COUNTA(A225) - COUNTIF(Table_1[[#This Row],[Unique Customers]], 1)</f>
        <v>0</v>
      </c>
      <c r="AO225" s="17" t="str">
        <f t="shared" si="3"/>
        <v>Unique</v>
      </c>
      <c r="AP225" s="17" t="str">
        <f>"Q"&amp;_xlfn.CEILING.MATH(MONTH(Table_1[[#This Row],[Monthly sales]])/3,1)</f>
        <v>Q1</v>
      </c>
    </row>
    <row r="226" spans="1:42" ht="14.4" x14ac:dyDescent="0.3">
      <c r="A226" s="2">
        <v>2618</v>
      </c>
      <c r="B226" s="15" t="s">
        <v>608</v>
      </c>
      <c r="C226" s="15" t="s">
        <v>117</v>
      </c>
      <c r="D226" s="6">
        <v>0</v>
      </c>
      <c r="E226" s="4">
        <v>125.99</v>
      </c>
      <c r="F226" s="4">
        <v>2.5</v>
      </c>
      <c r="G226" s="15" t="s">
        <v>39</v>
      </c>
      <c r="H226" s="15" t="s">
        <v>95</v>
      </c>
      <c r="I226" s="15" t="s">
        <v>41</v>
      </c>
      <c r="J226" s="15" t="s">
        <v>136</v>
      </c>
      <c r="K226" s="15" t="s">
        <v>74</v>
      </c>
      <c r="L226" s="15" t="s">
        <v>610</v>
      </c>
      <c r="M226" s="6">
        <v>0.59</v>
      </c>
      <c r="N226" s="15" t="s">
        <v>33</v>
      </c>
      <c r="O226" s="15" t="s">
        <v>112</v>
      </c>
      <c r="P226" s="15" t="s">
        <v>113</v>
      </c>
      <c r="Q226" s="15" t="s">
        <v>114</v>
      </c>
      <c r="R226" s="2">
        <v>10004</v>
      </c>
      <c r="S226" s="1">
        <v>42021</v>
      </c>
      <c r="T226" s="12">
        <f>EOMONTH(Table_1[[#This Row],[Order Date]],0)</f>
        <v>42035</v>
      </c>
      <c r="U226" s="10">
        <f>EOMONTH(Table_1[[#This Row],[Order Date]],0)</f>
        <v>42035</v>
      </c>
      <c r="V226" s="14">
        <v>42021</v>
      </c>
      <c r="W226" s="1">
        <v>42023</v>
      </c>
      <c r="X226" s="12">
        <v>42023</v>
      </c>
      <c r="Y226" s="10">
        <f>EOMONTH(Table_1[[#This Row],[Ship date]],0)</f>
        <v>42035</v>
      </c>
      <c r="Z226" s="14">
        <v>42023</v>
      </c>
      <c r="AA226" s="4">
        <v>-815.9008</v>
      </c>
      <c r="AB226" s="2">
        <v>3</v>
      </c>
      <c r="AC226" s="4">
        <v>337.34</v>
      </c>
      <c r="AD226" s="2">
        <v>46884</v>
      </c>
      <c r="AE226" s="4">
        <f>'DataCleaning and Transformation'!$E226-'DataCleaning and Transformation'!$D226</f>
        <v>125.99</v>
      </c>
      <c r="AF226" s="15" t="str">
        <f>_xlfn.IFS('DataCleaning and Transformation'!$O226="Central","Chris",'DataCleaning and Transformation'!$O226="East","Erin",'DataCleaning and Transformation'!$O226="South","Sam",'DataCleaning and Transformation'!$O226="West","William")</f>
        <v>Erin</v>
      </c>
      <c r="AG226" s="31">
        <f>Table_1[[#This Row],[Ship date]]-Table_1[[#This Row],[Order Date]]</f>
        <v>2</v>
      </c>
      <c r="AH226" s="22">
        <f>Table_1[[#This Row],[Profit]]/Table_1[[#This Row],[Sales]]</f>
        <v>-2.4186304618485801</v>
      </c>
      <c r="AI226" s="23">
        <f>Table_1[[#This Row],[Profit]]+Table_1[[#This Row],[Sales]]</f>
        <v>-478.56080000000003</v>
      </c>
      <c r="AJ226" s="17">
        <f>WEEKNUM(Table_1[[#This Row],[Order Date]],1)</f>
        <v>3</v>
      </c>
      <c r="AK226" s="17" t="str">
        <f>TEXT(Table_1[[#This Row],[Order Date]],"mmm yyyy")</f>
        <v>Jan 2015</v>
      </c>
      <c r="AL226" s="17" t="str">
        <f>Table_1[[#This Row],[Monthly sales]]&amp;"  Week "&amp;TEXT(Table_1[[#This Row],[Weekly sales]],"00")</f>
        <v>Jan 2015  Week 03</v>
      </c>
      <c r="AM226" s="17">
        <f>IF(COUNTIF($A$2:A226, A226)=1, 1, 0)</f>
        <v>0</v>
      </c>
      <c r="AN226" s="3">
        <f>COUNTA(A226) - COUNTIF(Table_1[[#This Row],[Unique Customers]], 1)</f>
        <v>1</v>
      </c>
      <c r="AO226" s="17" t="str">
        <f t="shared" si="3"/>
        <v>Repeated</v>
      </c>
      <c r="AP226" s="17" t="str">
        <f>"Q"&amp;_xlfn.CEILING.MATH(MONTH(Table_1[[#This Row],[Monthly sales]])/3,1)</f>
        <v>Q1</v>
      </c>
    </row>
    <row r="227" spans="1:42" ht="14.4" x14ac:dyDescent="0.3">
      <c r="A227" s="2">
        <v>2618</v>
      </c>
      <c r="B227" s="15" t="s">
        <v>608</v>
      </c>
      <c r="C227" s="15" t="s">
        <v>117</v>
      </c>
      <c r="D227" s="6">
        <v>0.1</v>
      </c>
      <c r="E227" s="4">
        <v>11.55</v>
      </c>
      <c r="F227" s="4">
        <v>2.36</v>
      </c>
      <c r="G227" s="15" t="s">
        <v>39</v>
      </c>
      <c r="H227" s="15" t="s">
        <v>95</v>
      </c>
      <c r="I227" s="15" t="s">
        <v>49</v>
      </c>
      <c r="J227" s="15" t="s">
        <v>50</v>
      </c>
      <c r="K227" s="15" t="s">
        <v>51</v>
      </c>
      <c r="L227" s="15" t="s">
        <v>381</v>
      </c>
      <c r="M227" s="6">
        <v>0.55000000000000004</v>
      </c>
      <c r="N227" s="15" t="s">
        <v>33</v>
      </c>
      <c r="O227" s="15" t="s">
        <v>112</v>
      </c>
      <c r="P227" s="15" t="s">
        <v>113</v>
      </c>
      <c r="Q227" s="15" t="s">
        <v>114</v>
      </c>
      <c r="R227" s="2">
        <v>10004</v>
      </c>
      <c r="S227" s="1">
        <v>42021</v>
      </c>
      <c r="T227" s="12">
        <f>EOMONTH(Table_1[[#This Row],[Order Date]],0)</f>
        <v>42035</v>
      </c>
      <c r="U227" s="10">
        <f>EOMONTH(Table_1[[#This Row],[Order Date]],0)</f>
        <v>42035</v>
      </c>
      <c r="V227" s="14">
        <v>42021</v>
      </c>
      <c r="W227" s="1">
        <v>42022</v>
      </c>
      <c r="X227" s="12">
        <v>42022</v>
      </c>
      <c r="Y227" s="10">
        <f>EOMONTH(Table_1[[#This Row],[Ship date]],0)</f>
        <v>42035</v>
      </c>
      <c r="Z227" s="14">
        <v>42022</v>
      </c>
      <c r="AA227" s="4">
        <v>15.808</v>
      </c>
      <c r="AB227" s="2">
        <v>25</v>
      </c>
      <c r="AC227" s="4">
        <v>280.43</v>
      </c>
      <c r="AD227" s="2">
        <v>46884</v>
      </c>
      <c r="AE227" s="4">
        <f>'DataCleaning and Transformation'!$E227-'DataCleaning and Transformation'!$D227</f>
        <v>11.450000000000001</v>
      </c>
      <c r="AF227" s="15" t="str">
        <f>_xlfn.IFS('DataCleaning and Transformation'!$O227="Central","Chris",'DataCleaning and Transformation'!$O227="East","Erin",'DataCleaning and Transformation'!$O227="South","Sam",'DataCleaning and Transformation'!$O227="West","William")</f>
        <v>Erin</v>
      </c>
      <c r="AG227" s="31">
        <f>Table_1[[#This Row],[Ship date]]-Table_1[[#This Row],[Order Date]]</f>
        <v>1</v>
      </c>
      <c r="AH227" s="22">
        <f>Table_1[[#This Row],[Profit]]/Table_1[[#This Row],[Sales]]</f>
        <v>5.6370573761723067E-2</v>
      </c>
      <c r="AI227" s="23">
        <f>Table_1[[#This Row],[Profit]]+Table_1[[#This Row],[Sales]]</f>
        <v>296.238</v>
      </c>
      <c r="AJ227" s="17">
        <f>WEEKNUM(Table_1[[#This Row],[Order Date]],1)</f>
        <v>3</v>
      </c>
      <c r="AK227" s="17" t="str">
        <f>TEXT(Table_1[[#This Row],[Order Date]],"mmm yyyy")</f>
        <v>Jan 2015</v>
      </c>
      <c r="AL227" s="17" t="str">
        <f>Table_1[[#This Row],[Monthly sales]]&amp;"  Week "&amp;TEXT(Table_1[[#This Row],[Weekly sales]],"00")</f>
        <v>Jan 2015  Week 03</v>
      </c>
      <c r="AM227" s="17">
        <f>IF(COUNTIF($A$2:A227, A227)=1, 1, 0)</f>
        <v>0</v>
      </c>
      <c r="AN227" s="3">
        <f>COUNTA(A227) - COUNTIF(Table_1[[#This Row],[Unique Customers]], 1)</f>
        <v>1</v>
      </c>
      <c r="AO227" s="17" t="str">
        <f t="shared" si="3"/>
        <v>Repeated</v>
      </c>
      <c r="AP227" s="17" t="str">
        <f>"Q"&amp;_xlfn.CEILING.MATH(MONTH(Table_1[[#This Row],[Monthly sales]])/3,1)</f>
        <v>Q1</v>
      </c>
    </row>
    <row r="228" spans="1:42" ht="14.4" x14ac:dyDescent="0.3">
      <c r="A228" s="2">
        <v>2628</v>
      </c>
      <c r="B228" s="15" t="s">
        <v>611</v>
      </c>
      <c r="C228" s="15" t="s">
        <v>117</v>
      </c>
      <c r="D228" s="6">
        <v>0.02</v>
      </c>
      <c r="E228" s="4">
        <v>30.53</v>
      </c>
      <c r="F228" s="4">
        <v>19.989999999999998</v>
      </c>
      <c r="G228" s="15" t="s">
        <v>88</v>
      </c>
      <c r="H228" s="15" t="s">
        <v>95</v>
      </c>
      <c r="I228" s="15" t="s">
        <v>49</v>
      </c>
      <c r="J228" s="15" t="s">
        <v>153</v>
      </c>
      <c r="K228" s="15" t="s">
        <v>74</v>
      </c>
      <c r="L228" s="15" t="s">
        <v>572</v>
      </c>
      <c r="M228" s="6">
        <v>0.39</v>
      </c>
      <c r="N228" s="15" t="s">
        <v>33</v>
      </c>
      <c r="O228" s="15" t="s">
        <v>53</v>
      </c>
      <c r="P228" s="15" t="s">
        <v>208</v>
      </c>
      <c r="Q228" s="15" t="s">
        <v>612</v>
      </c>
      <c r="R228" s="2">
        <v>73160</v>
      </c>
      <c r="S228" s="1">
        <v>42021</v>
      </c>
      <c r="T228" s="12">
        <f>EOMONTH(Table_1[[#This Row],[Order Date]],0)</f>
        <v>42035</v>
      </c>
      <c r="U228" s="10">
        <f>EOMONTH(Table_1[[#This Row],[Order Date]],0)</f>
        <v>42035</v>
      </c>
      <c r="V228" s="14">
        <v>42021</v>
      </c>
      <c r="W228" s="1">
        <v>42023</v>
      </c>
      <c r="X228" s="12">
        <v>42023</v>
      </c>
      <c r="Y228" s="10">
        <f>EOMONTH(Table_1[[#This Row],[Ship date]],0)</f>
        <v>42035</v>
      </c>
      <c r="Z228" s="14">
        <v>42023</v>
      </c>
      <c r="AA228" s="4">
        <v>-54.63</v>
      </c>
      <c r="AB228" s="2">
        <v>14</v>
      </c>
      <c r="AC228" s="4">
        <v>448.47</v>
      </c>
      <c r="AD228" s="2">
        <v>85916</v>
      </c>
      <c r="AE228" s="4">
        <f>'DataCleaning and Transformation'!$E228-'DataCleaning and Transformation'!$D228</f>
        <v>30.51</v>
      </c>
      <c r="AF228" s="15" t="str">
        <f>_xlfn.IFS('DataCleaning and Transformation'!$O228="Central","Chris",'DataCleaning and Transformation'!$O228="East","Erin",'DataCleaning and Transformation'!$O228="South","Sam",'DataCleaning and Transformation'!$O228="West","William")</f>
        <v>Chris</v>
      </c>
      <c r="AG228" s="31">
        <f>Table_1[[#This Row],[Ship date]]-Table_1[[#This Row],[Order Date]]</f>
        <v>2</v>
      </c>
      <c r="AH228" s="22">
        <f>Table_1[[#This Row],[Profit]]/Table_1[[#This Row],[Sales]]</f>
        <v>-0.12181416817178406</v>
      </c>
      <c r="AI228" s="23">
        <f>Table_1[[#This Row],[Profit]]+Table_1[[#This Row],[Sales]]</f>
        <v>393.84000000000003</v>
      </c>
      <c r="AJ228" s="17">
        <f>WEEKNUM(Table_1[[#This Row],[Order Date]],1)</f>
        <v>3</v>
      </c>
      <c r="AK228" s="17" t="str">
        <f>TEXT(Table_1[[#This Row],[Order Date]],"mmm yyyy")</f>
        <v>Jan 2015</v>
      </c>
      <c r="AL228" s="17" t="str">
        <f>Table_1[[#This Row],[Monthly sales]]&amp;"  Week "&amp;TEXT(Table_1[[#This Row],[Weekly sales]],"00")</f>
        <v>Jan 2015  Week 03</v>
      </c>
      <c r="AM228" s="17">
        <f>IF(COUNTIF($A$2:A228, A228)=1, 1, 0)</f>
        <v>1</v>
      </c>
      <c r="AN228" s="3">
        <f>COUNTA(A228) - COUNTIF(Table_1[[#This Row],[Unique Customers]], 1)</f>
        <v>0</v>
      </c>
      <c r="AO228" s="17" t="str">
        <f t="shared" si="3"/>
        <v>Unique</v>
      </c>
      <c r="AP228" s="17" t="str">
        <f>"Q"&amp;_xlfn.CEILING.MATH(MONTH(Table_1[[#This Row],[Monthly sales]])/3,1)</f>
        <v>Q1</v>
      </c>
    </row>
    <row r="229" spans="1:42" ht="14.4" x14ac:dyDescent="0.3">
      <c r="A229" s="2">
        <v>526</v>
      </c>
      <c r="B229" s="15" t="s">
        <v>613</v>
      </c>
      <c r="C229" s="15" t="s">
        <v>71</v>
      </c>
      <c r="D229" s="6">
        <v>0</v>
      </c>
      <c r="E229" s="4">
        <v>1.88</v>
      </c>
      <c r="F229" s="4">
        <v>1.49</v>
      </c>
      <c r="G229" s="15" t="s">
        <v>39</v>
      </c>
      <c r="H229" s="15" t="s">
        <v>72</v>
      </c>
      <c r="I229" s="15" t="s">
        <v>49</v>
      </c>
      <c r="J229" s="15" t="s">
        <v>73</v>
      </c>
      <c r="K229" s="15" t="s">
        <v>74</v>
      </c>
      <c r="L229" s="15" t="s">
        <v>614</v>
      </c>
      <c r="M229" s="6">
        <v>0.37</v>
      </c>
      <c r="N229" s="15" t="s">
        <v>33</v>
      </c>
      <c r="O229" s="15" t="s">
        <v>60</v>
      </c>
      <c r="P229" s="15" t="s">
        <v>589</v>
      </c>
      <c r="Q229" s="15" t="s">
        <v>615</v>
      </c>
      <c r="R229" s="2">
        <v>85204</v>
      </c>
      <c r="S229" s="1">
        <v>42021</v>
      </c>
      <c r="T229" s="12">
        <f>EOMONTH(Table_1[[#This Row],[Order Date]],0)</f>
        <v>42035</v>
      </c>
      <c r="U229" s="10">
        <f>EOMONTH(Table_1[[#This Row],[Order Date]],0)</f>
        <v>42035</v>
      </c>
      <c r="V229" s="14">
        <v>42021</v>
      </c>
      <c r="W229" s="1">
        <v>42022</v>
      </c>
      <c r="X229" s="12">
        <v>42022</v>
      </c>
      <c r="Y229" s="10">
        <f>EOMONTH(Table_1[[#This Row],[Ship date]],0)</f>
        <v>42035</v>
      </c>
      <c r="Z229" s="14">
        <v>42022</v>
      </c>
      <c r="AA229" s="4">
        <v>-15.5595</v>
      </c>
      <c r="AB229" s="2">
        <v>13</v>
      </c>
      <c r="AC229" s="4">
        <v>25.39</v>
      </c>
      <c r="AD229" s="2">
        <v>90027</v>
      </c>
      <c r="AE229" s="4">
        <f>'DataCleaning and Transformation'!$E229-'DataCleaning and Transformation'!$D229</f>
        <v>1.88</v>
      </c>
      <c r="AF229" s="15" t="str">
        <f>_xlfn.IFS('DataCleaning and Transformation'!$O229="Central","Chris",'DataCleaning and Transformation'!$O229="East","Erin",'DataCleaning and Transformation'!$O229="South","Sam",'DataCleaning and Transformation'!$O229="West","William")</f>
        <v>William</v>
      </c>
      <c r="AG229" s="31">
        <f>Table_1[[#This Row],[Ship date]]-Table_1[[#This Row],[Order Date]]</f>
        <v>1</v>
      </c>
      <c r="AH229" s="22">
        <f>Table_1[[#This Row],[Profit]]/Table_1[[#This Row],[Sales]]</f>
        <v>-0.61282000787711699</v>
      </c>
      <c r="AI229" s="23">
        <f>Table_1[[#This Row],[Profit]]+Table_1[[#This Row],[Sales]]</f>
        <v>9.8305000000000007</v>
      </c>
      <c r="AJ229" s="17">
        <f>WEEKNUM(Table_1[[#This Row],[Order Date]],1)</f>
        <v>3</v>
      </c>
      <c r="AK229" s="17" t="str">
        <f>TEXT(Table_1[[#This Row],[Order Date]],"mmm yyyy")</f>
        <v>Jan 2015</v>
      </c>
      <c r="AL229" s="17" t="str">
        <f>Table_1[[#This Row],[Monthly sales]]&amp;"  Week "&amp;TEXT(Table_1[[#This Row],[Weekly sales]],"00")</f>
        <v>Jan 2015  Week 03</v>
      </c>
      <c r="AM229" s="17">
        <f>IF(COUNTIF($A$2:A229, A229)=1, 1, 0)</f>
        <v>1</v>
      </c>
      <c r="AN229" s="3">
        <f>COUNTA(A229) - COUNTIF(Table_1[[#This Row],[Unique Customers]], 1)</f>
        <v>0</v>
      </c>
      <c r="AO229" s="17" t="str">
        <f t="shared" si="3"/>
        <v>Unique</v>
      </c>
      <c r="AP229" s="17" t="str">
        <f>"Q"&amp;_xlfn.CEILING.MATH(MONTH(Table_1[[#This Row],[Monthly sales]])/3,1)</f>
        <v>Q1</v>
      </c>
    </row>
    <row r="230" spans="1:42" ht="14.4" x14ac:dyDescent="0.3">
      <c r="A230" s="2">
        <v>526</v>
      </c>
      <c r="B230" s="15" t="s">
        <v>613</v>
      </c>
      <c r="C230" s="15" t="s">
        <v>71</v>
      </c>
      <c r="D230" s="6">
        <v>0.06</v>
      </c>
      <c r="E230" s="4">
        <v>5.78</v>
      </c>
      <c r="F230" s="4">
        <v>5.67</v>
      </c>
      <c r="G230" s="15" t="s">
        <v>39</v>
      </c>
      <c r="H230" s="15" t="s">
        <v>72</v>
      </c>
      <c r="I230" s="15" t="s">
        <v>49</v>
      </c>
      <c r="J230" s="15" t="s">
        <v>89</v>
      </c>
      <c r="K230" s="15" t="s">
        <v>74</v>
      </c>
      <c r="L230" s="15" t="s">
        <v>616</v>
      </c>
      <c r="M230" s="6">
        <v>0.36</v>
      </c>
      <c r="N230" s="15" t="s">
        <v>33</v>
      </c>
      <c r="O230" s="15" t="s">
        <v>60</v>
      </c>
      <c r="P230" s="15" t="s">
        <v>589</v>
      </c>
      <c r="Q230" s="15" t="s">
        <v>615</v>
      </c>
      <c r="R230" s="2">
        <v>85204</v>
      </c>
      <c r="S230" s="1">
        <v>42021</v>
      </c>
      <c r="T230" s="12">
        <f>EOMONTH(Table_1[[#This Row],[Order Date]],0)</f>
        <v>42035</v>
      </c>
      <c r="U230" s="10">
        <f>EOMONTH(Table_1[[#This Row],[Order Date]],0)</f>
        <v>42035</v>
      </c>
      <c r="V230" s="14">
        <v>42021</v>
      </c>
      <c r="W230" s="1">
        <v>42022</v>
      </c>
      <c r="X230" s="12">
        <v>42022</v>
      </c>
      <c r="Y230" s="10">
        <f>EOMONTH(Table_1[[#This Row],[Ship date]],0)</f>
        <v>42035</v>
      </c>
      <c r="Z230" s="14">
        <v>42022</v>
      </c>
      <c r="AA230" s="4">
        <v>-108.19</v>
      </c>
      <c r="AB230" s="2">
        <v>15</v>
      </c>
      <c r="AC230" s="4">
        <v>87.27</v>
      </c>
      <c r="AD230" s="2">
        <v>90027</v>
      </c>
      <c r="AE230" s="4">
        <f>'DataCleaning and Transformation'!$E230-'DataCleaning and Transformation'!$D230</f>
        <v>5.7200000000000006</v>
      </c>
      <c r="AF230" s="15" t="str">
        <f>_xlfn.IFS('DataCleaning and Transformation'!$O230="Central","Chris",'DataCleaning and Transformation'!$O230="East","Erin",'DataCleaning and Transformation'!$O230="South","Sam",'DataCleaning and Transformation'!$O230="West","William")</f>
        <v>William</v>
      </c>
      <c r="AG230" s="31">
        <f>Table_1[[#This Row],[Ship date]]-Table_1[[#This Row],[Order Date]]</f>
        <v>1</v>
      </c>
      <c r="AH230" s="22">
        <f>Table_1[[#This Row],[Profit]]/Table_1[[#This Row],[Sales]]</f>
        <v>-1.2397158244528474</v>
      </c>
      <c r="AI230" s="23">
        <f>Table_1[[#This Row],[Profit]]+Table_1[[#This Row],[Sales]]</f>
        <v>-20.92</v>
      </c>
      <c r="AJ230" s="17">
        <f>WEEKNUM(Table_1[[#This Row],[Order Date]],1)</f>
        <v>3</v>
      </c>
      <c r="AK230" s="17" t="str">
        <f>TEXT(Table_1[[#This Row],[Order Date]],"mmm yyyy")</f>
        <v>Jan 2015</v>
      </c>
      <c r="AL230" s="17" t="str">
        <f>Table_1[[#This Row],[Monthly sales]]&amp;"  Week "&amp;TEXT(Table_1[[#This Row],[Weekly sales]],"00")</f>
        <v>Jan 2015  Week 03</v>
      </c>
      <c r="AM230" s="17">
        <f>IF(COUNTIF($A$2:A230, A230)=1, 1, 0)</f>
        <v>0</v>
      </c>
      <c r="AN230" s="3">
        <f>COUNTA(A230) - COUNTIF(Table_1[[#This Row],[Unique Customers]], 1)</f>
        <v>1</v>
      </c>
      <c r="AO230" s="17" t="str">
        <f t="shared" si="3"/>
        <v>Repeated</v>
      </c>
      <c r="AP230" s="17" t="str">
        <f>"Q"&amp;_xlfn.CEILING.MATH(MONTH(Table_1[[#This Row],[Monthly sales]])/3,1)</f>
        <v>Q1</v>
      </c>
    </row>
    <row r="231" spans="1:42" ht="14.4" x14ac:dyDescent="0.3">
      <c r="A231" s="2">
        <v>2059</v>
      </c>
      <c r="B231" s="15" t="s">
        <v>617</v>
      </c>
      <c r="C231" s="15" t="s">
        <v>71</v>
      </c>
      <c r="D231" s="6">
        <v>0.09</v>
      </c>
      <c r="E231" s="4">
        <v>28.48</v>
      </c>
      <c r="F231" s="4">
        <v>1.99</v>
      </c>
      <c r="G231" s="15" t="s">
        <v>39</v>
      </c>
      <c r="H231" s="15" t="s">
        <v>95</v>
      </c>
      <c r="I231" s="15" t="s">
        <v>41</v>
      </c>
      <c r="J231" s="15" t="s">
        <v>42</v>
      </c>
      <c r="K231" s="15" t="s">
        <v>43</v>
      </c>
      <c r="L231" s="15" t="s">
        <v>213</v>
      </c>
      <c r="M231" s="6">
        <v>0.4</v>
      </c>
      <c r="N231" s="15" t="s">
        <v>33</v>
      </c>
      <c r="O231" s="15" t="s">
        <v>34</v>
      </c>
      <c r="P231" s="15" t="s">
        <v>98</v>
      </c>
      <c r="Q231" s="15" t="s">
        <v>618</v>
      </c>
      <c r="R231" s="2">
        <v>27260</v>
      </c>
      <c r="S231" s="1">
        <v>42021</v>
      </c>
      <c r="T231" s="12">
        <f>EOMONTH(Table_1[[#This Row],[Order Date]],0)</f>
        <v>42035</v>
      </c>
      <c r="U231" s="10">
        <f>EOMONTH(Table_1[[#This Row],[Order Date]],0)</f>
        <v>42035</v>
      </c>
      <c r="V231" s="14">
        <v>42021</v>
      </c>
      <c r="W231" s="1">
        <v>42022</v>
      </c>
      <c r="X231" s="12">
        <v>42022</v>
      </c>
      <c r="Y231" s="10">
        <f>EOMONTH(Table_1[[#This Row],[Ship date]],0)</f>
        <v>42035</v>
      </c>
      <c r="Z231" s="14">
        <v>42022</v>
      </c>
      <c r="AA231" s="4">
        <v>-1250.7460000000001</v>
      </c>
      <c r="AB231" s="2">
        <v>13</v>
      </c>
      <c r="AC231" s="4">
        <v>336.92</v>
      </c>
      <c r="AD231" s="2">
        <v>88039</v>
      </c>
      <c r="AE231" s="4">
        <f>'DataCleaning and Transformation'!$E231-'DataCleaning and Transformation'!$D231</f>
        <v>28.39</v>
      </c>
      <c r="AF231" s="15" t="str">
        <f>_xlfn.IFS('DataCleaning and Transformation'!$O231="Central","Chris",'DataCleaning and Transformation'!$O231="East","Erin",'DataCleaning and Transformation'!$O231="South","Sam",'DataCleaning and Transformation'!$O231="West","William")</f>
        <v>Sam</v>
      </c>
      <c r="AG231" s="31">
        <f>Table_1[[#This Row],[Ship date]]-Table_1[[#This Row],[Order Date]]</f>
        <v>1</v>
      </c>
      <c r="AH231" s="22">
        <f>Table_1[[#This Row],[Profit]]/Table_1[[#This Row],[Sales]]</f>
        <v>-3.7122937195773478</v>
      </c>
      <c r="AI231" s="23">
        <f>Table_1[[#This Row],[Profit]]+Table_1[[#This Row],[Sales]]</f>
        <v>-913.82600000000002</v>
      </c>
      <c r="AJ231" s="17">
        <f>WEEKNUM(Table_1[[#This Row],[Order Date]],1)</f>
        <v>3</v>
      </c>
      <c r="AK231" s="17" t="str">
        <f>TEXT(Table_1[[#This Row],[Order Date]],"mmm yyyy")</f>
        <v>Jan 2015</v>
      </c>
      <c r="AL231" s="17" t="str">
        <f>Table_1[[#This Row],[Monthly sales]]&amp;"  Week "&amp;TEXT(Table_1[[#This Row],[Weekly sales]],"00")</f>
        <v>Jan 2015  Week 03</v>
      </c>
      <c r="AM231" s="17">
        <f>IF(COUNTIF($A$2:A231, A231)=1, 1, 0)</f>
        <v>1</v>
      </c>
      <c r="AN231" s="3">
        <f>COUNTA(A231) - COUNTIF(Table_1[[#This Row],[Unique Customers]], 1)</f>
        <v>0</v>
      </c>
      <c r="AO231" s="17" t="str">
        <f t="shared" si="3"/>
        <v>Unique</v>
      </c>
      <c r="AP231" s="17" t="str">
        <f>"Q"&amp;_xlfn.CEILING.MATH(MONTH(Table_1[[#This Row],[Monthly sales]])/3,1)</f>
        <v>Q1</v>
      </c>
    </row>
    <row r="232" spans="1:42" ht="14.4" x14ac:dyDescent="0.3">
      <c r="A232" s="2">
        <v>2725</v>
      </c>
      <c r="B232" s="15" t="s">
        <v>619</v>
      </c>
      <c r="C232" s="15" t="s">
        <v>71</v>
      </c>
      <c r="D232" s="6">
        <v>0.05</v>
      </c>
      <c r="E232" s="4">
        <v>28.15</v>
      </c>
      <c r="F232" s="4">
        <v>6.17</v>
      </c>
      <c r="G232" s="15" t="s">
        <v>39</v>
      </c>
      <c r="H232" s="15" t="s">
        <v>72</v>
      </c>
      <c r="I232" s="15" t="s">
        <v>49</v>
      </c>
      <c r="J232" s="15" t="s">
        <v>50</v>
      </c>
      <c r="K232" s="15" t="s">
        <v>43</v>
      </c>
      <c r="L232" s="15" t="s">
        <v>620</v>
      </c>
      <c r="M232" s="6">
        <v>0.55000000000000004</v>
      </c>
      <c r="N232" s="15" t="s">
        <v>33</v>
      </c>
      <c r="O232" s="15" t="s">
        <v>34</v>
      </c>
      <c r="P232" s="15" t="s">
        <v>401</v>
      </c>
      <c r="Q232" s="15" t="s">
        <v>621</v>
      </c>
      <c r="R232" s="2">
        <v>37042</v>
      </c>
      <c r="S232" s="1">
        <v>42021</v>
      </c>
      <c r="T232" s="12">
        <f>EOMONTH(Table_1[[#This Row],[Order Date]],0)</f>
        <v>42035</v>
      </c>
      <c r="U232" s="10">
        <f>EOMONTH(Table_1[[#This Row],[Order Date]],0)</f>
        <v>42035</v>
      </c>
      <c r="V232" s="14">
        <v>42021</v>
      </c>
      <c r="W232" s="1">
        <v>42022</v>
      </c>
      <c r="X232" s="12">
        <v>42022</v>
      </c>
      <c r="Y232" s="10">
        <f>EOMONTH(Table_1[[#This Row],[Ship date]],0)</f>
        <v>42035</v>
      </c>
      <c r="Z232" s="14">
        <v>42022</v>
      </c>
      <c r="AA232" s="4">
        <v>-66.248000000000005</v>
      </c>
      <c r="AB232" s="2">
        <v>10</v>
      </c>
      <c r="AC232" s="4">
        <v>282.38</v>
      </c>
      <c r="AD232" s="2">
        <v>88958</v>
      </c>
      <c r="AE232" s="4">
        <f>'DataCleaning and Transformation'!$E232-'DataCleaning and Transformation'!$D232</f>
        <v>28.099999999999998</v>
      </c>
      <c r="AF232" s="15" t="str">
        <f>_xlfn.IFS('DataCleaning and Transformation'!$O232="Central","Chris",'DataCleaning and Transformation'!$O232="East","Erin",'DataCleaning and Transformation'!$O232="South","Sam",'DataCleaning and Transformation'!$O232="West","William")</f>
        <v>Sam</v>
      </c>
      <c r="AG232" s="31">
        <f>Table_1[[#This Row],[Ship date]]-Table_1[[#This Row],[Order Date]]</f>
        <v>1</v>
      </c>
      <c r="AH232" s="22">
        <f>Table_1[[#This Row],[Profit]]/Table_1[[#This Row],[Sales]]</f>
        <v>-0.23460585027268221</v>
      </c>
      <c r="AI232" s="23">
        <f>Table_1[[#This Row],[Profit]]+Table_1[[#This Row],[Sales]]</f>
        <v>216.13200000000001</v>
      </c>
      <c r="AJ232" s="17">
        <f>WEEKNUM(Table_1[[#This Row],[Order Date]],1)</f>
        <v>3</v>
      </c>
      <c r="AK232" s="17" t="str">
        <f>TEXT(Table_1[[#This Row],[Order Date]],"mmm yyyy")</f>
        <v>Jan 2015</v>
      </c>
      <c r="AL232" s="17" t="str">
        <f>Table_1[[#This Row],[Monthly sales]]&amp;"  Week "&amp;TEXT(Table_1[[#This Row],[Weekly sales]],"00")</f>
        <v>Jan 2015  Week 03</v>
      </c>
      <c r="AM232" s="17">
        <f>IF(COUNTIF($A$2:A232, A232)=1, 1, 0)</f>
        <v>1</v>
      </c>
      <c r="AN232" s="3">
        <f>COUNTA(A232) - COUNTIF(Table_1[[#This Row],[Unique Customers]], 1)</f>
        <v>0</v>
      </c>
      <c r="AO232" s="17" t="str">
        <f t="shared" si="3"/>
        <v>Unique</v>
      </c>
      <c r="AP232" s="17" t="str">
        <f>"Q"&amp;_xlfn.CEILING.MATH(MONTH(Table_1[[#This Row],[Monthly sales]])/3,1)</f>
        <v>Q1</v>
      </c>
    </row>
    <row r="233" spans="1:42" ht="14.4" x14ac:dyDescent="0.3">
      <c r="A233" s="2">
        <v>2443</v>
      </c>
      <c r="B233" s="15" t="s">
        <v>622</v>
      </c>
      <c r="C233" s="15" t="s">
        <v>38</v>
      </c>
      <c r="D233" s="6">
        <v>0.05</v>
      </c>
      <c r="E233" s="4">
        <v>58.1</v>
      </c>
      <c r="F233" s="4">
        <v>1.49</v>
      </c>
      <c r="G233" s="15" t="s">
        <v>39</v>
      </c>
      <c r="H233" s="15" t="s">
        <v>95</v>
      </c>
      <c r="I233" s="15" t="s">
        <v>49</v>
      </c>
      <c r="J233" s="15" t="s">
        <v>73</v>
      </c>
      <c r="K233" s="15" t="s">
        <v>74</v>
      </c>
      <c r="L233" s="15" t="s">
        <v>623</v>
      </c>
      <c r="M233" s="6">
        <v>0.38</v>
      </c>
      <c r="N233" s="15" t="s">
        <v>33</v>
      </c>
      <c r="O233" s="15" t="s">
        <v>34</v>
      </c>
      <c r="P233" s="15" t="s">
        <v>124</v>
      </c>
      <c r="Q233" s="15" t="s">
        <v>129</v>
      </c>
      <c r="R233" s="2">
        <v>33142</v>
      </c>
      <c r="S233" s="1">
        <v>42022</v>
      </c>
      <c r="T233" s="12">
        <f>EOMONTH(Table_1[[#This Row],[Order Date]],0)</f>
        <v>42035</v>
      </c>
      <c r="U233" s="10">
        <f>EOMONTH(Table_1[[#This Row],[Order Date]],0)</f>
        <v>42035</v>
      </c>
      <c r="V233" s="14">
        <v>42022</v>
      </c>
      <c r="W233" s="1">
        <v>42022</v>
      </c>
      <c r="X233" s="12">
        <v>42022</v>
      </c>
      <c r="Y233" s="10">
        <f>EOMONTH(Table_1[[#This Row],[Ship date]],0)</f>
        <v>42035</v>
      </c>
      <c r="Z233" s="14">
        <v>42022</v>
      </c>
      <c r="AA233" s="4">
        <v>1633.9860000000001</v>
      </c>
      <c r="AB233" s="2">
        <v>13</v>
      </c>
      <c r="AC233" s="4">
        <v>739.06</v>
      </c>
      <c r="AD233" s="2">
        <v>89299</v>
      </c>
      <c r="AE233" s="4">
        <f>'DataCleaning and Transformation'!$E233-'DataCleaning and Transformation'!$D233</f>
        <v>58.050000000000004</v>
      </c>
      <c r="AF233" s="15" t="str">
        <f>_xlfn.IFS('DataCleaning and Transformation'!$O233="Central","Chris",'DataCleaning and Transformation'!$O233="East","Erin",'DataCleaning and Transformation'!$O233="South","Sam",'DataCleaning and Transformation'!$O233="West","William")</f>
        <v>Sam</v>
      </c>
      <c r="AG233" s="31">
        <f>Table_1[[#This Row],[Ship date]]-Table_1[[#This Row],[Order Date]]</f>
        <v>0</v>
      </c>
      <c r="AH233" s="22">
        <f>Table_1[[#This Row],[Profit]]/Table_1[[#This Row],[Sales]]</f>
        <v>2.2108976267150169</v>
      </c>
      <c r="AI233" s="23">
        <f>Table_1[[#This Row],[Profit]]+Table_1[[#This Row],[Sales]]</f>
        <v>2373.0460000000003</v>
      </c>
      <c r="AJ233" s="17">
        <f>WEEKNUM(Table_1[[#This Row],[Order Date]],1)</f>
        <v>4</v>
      </c>
      <c r="AK233" s="17" t="str">
        <f>TEXT(Table_1[[#This Row],[Order Date]],"mmm yyyy")</f>
        <v>Jan 2015</v>
      </c>
      <c r="AL233" s="17" t="str">
        <f>Table_1[[#This Row],[Monthly sales]]&amp;"  Week "&amp;TEXT(Table_1[[#This Row],[Weekly sales]],"00")</f>
        <v>Jan 2015  Week 04</v>
      </c>
      <c r="AM233" s="17">
        <f>IF(COUNTIF($A$2:A233, A233)=1, 1, 0)</f>
        <v>1</v>
      </c>
      <c r="AN233" s="3">
        <f>COUNTA(A233) - COUNTIF(Table_1[[#This Row],[Unique Customers]], 1)</f>
        <v>0</v>
      </c>
      <c r="AO233" s="17" t="str">
        <f t="shared" si="3"/>
        <v>Unique</v>
      </c>
      <c r="AP233" s="17" t="str">
        <f>"Q"&amp;_xlfn.CEILING.MATH(MONTH(Table_1[[#This Row],[Monthly sales]])/3,1)</f>
        <v>Q1</v>
      </c>
    </row>
    <row r="234" spans="1:42" ht="14.4" x14ac:dyDescent="0.3">
      <c r="A234" s="2">
        <v>1971</v>
      </c>
      <c r="B234" s="15" t="s">
        <v>624</v>
      </c>
      <c r="C234" s="15" t="s">
        <v>117</v>
      </c>
      <c r="D234" s="6">
        <v>0.02</v>
      </c>
      <c r="E234" s="4">
        <v>11.58</v>
      </c>
      <c r="F234" s="4">
        <v>5.72</v>
      </c>
      <c r="G234" s="15" t="s">
        <v>39</v>
      </c>
      <c r="H234" s="15" t="s">
        <v>95</v>
      </c>
      <c r="I234" s="15" t="s">
        <v>49</v>
      </c>
      <c r="J234" s="15" t="s">
        <v>346</v>
      </c>
      <c r="K234" s="15" t="s">
        <v>74</v>
      </c>
      <c r="L234" s="15" t="s">
        <v>625</v>
      </c>
      <c r="M234" s="6">
        <v>0.35</v>
      </c>
      <c r="N234" s="15" t="s">
        <v>33</v>
      </c>
      <c r="O234" s="15" t="s">
        <v>34</v>
      </c>
      <c r="P234" s="15" t="s">
        <v>35</v>
      </c>
      <c r="Q234" s="15" t="s">
        <v>626</v>
      </c>
      <c r="R234" s="2">
        <v>38801</v>
      </c>
      <c r="S234" s="1">
        <v>42022</v>
      </c>
      <c r="T234" s="12">
        <f>EOMONTH(Table_1[[#This Row],[Order Date]],0)</f>
        <v>42035</v>
      </c>
      <c r="U234" s="10">
        <f>EOMONTH(Table_1[[#This Row],[Order Date]],0)</f>
        <v>42035</v>
      </c>
      <c r="V234" s="14">
        <v>42022</v>
      </c>
      <c r="W234" s="1">
        <v>42023</v>
      </c>
      <c r="X234" s="12">
        <v>42023</v>
      </c>
      <c r="Y234" s="10">
        <f>EOMONTH(Table_1[[#This Row],[Ship date]],0)</f>
        <v>42035</v>
      </c>
      <c r="Z234" s="14">
        <v>42023</v>
      </c>
      <c r="AA234" s="4">
        <v>-259.75599999999997</v>
      </c>
      <c r="AB234" s="2">
        <v>3</v>
      </c>
      <c r="AC234" s="4">
        <v>35.479999999999997</v>
      </c>
      <c r="AD234" s="2">
        <v>91550</v>
      </c>
      <c r="AE234" s="4">
        <f>'DataCleaning and Transformation'!$E234-'DataCleaning and Transformation'!$D234</f>
        <v>11.56</v>
      </c>
      <c r="AF234" s="15" t="str">
        <f>_xlfn.IFS('DataCleaning and Transformation'!$O234="Central","Chris",'DataCleaning and Transformation'!$O234="East","Erin",'DataCleaning and Transformation'!$O234="South","Sam",'DataCleaning and Transformation'!$O234="West","William")</f>
        <v>Sam</v>
      </c>
      <c r="AG234" s="31">
        <f>Table_1[[#This Row],[Ship date]]-Table_1[[#This Row],[Order Date]]</f>
        <v>1</v>
      </c>
      <c r="AH234" s="22">
        <f>Table_1[[#This Row],[Profit]]/Table_1[[#This Row],[Sales]]</f>
        <v>-7.3211950394588499</v>
      </c>
      <c r="AI234" s="23">
        <f>Table_1[[#This Row],[Profit]]+Table_1[[#This Row],[Sales]]</f>
        <v>-224.27599999999998</v>
      </c>
      <c r="AJ234" s="17">
        <f>WEEKNUM(Table_1[[#This Row],[Order Date]],1)</f>
        <v>4</v>
      </c>
      <c r="AK234" s="17" t="str">
        <f>TEXT(Table_1[[#This Row],[Order Date]],"mmm yyyy")</f>
        <v>Jan 2015</v>
      </c>
      <c r="AL234" s="17" t="str">
        <f>Table_1[[#This Row],[Monthly sales]]&amp;"  Week "&amp;TEXT(Table_1[[#This Row],[Weekly sales]],"00")</f>
        <v>Jan 2015  Week 04</v>
      </c>
      <c r="AM234" s="17">
        <f>IF(COUNTIF($A$2:A234, A234)=1, 1, 0)</f>
        <v>1</v>
      </c>
      <c r="AN234" s="3">
        <f>COUNTA(A234) - COUNTIF(Table_1[[#This Row],[Unique Customers]], 1)</f>
        <v>0</v>
      </c>
      <c r="AO234" s="17" t="str">
        <f t="shared" si="3"/>
        <v>Unique</v>
      </c>
      <c r="AP234" s="17" t="str">
        <f>"Q"&amp;_xlfn.CEILING.MATH(MONTH(Table_1[[#This Row],[Monthly sales]])/3,1)</f>
        <v>Q1</v>
      </c>
    </row>
    <row r="235" spans="1:42" ht="14.4" x14ac:dyDescent="0.3">
      <c r="A235" s="2">
        <v>1972</v>
      </c>
      <c r="B235" s="15" t="s">
        <v>627</v>
      </c>
      <c r="C235" s="15" t="s">
        <v>117</v>
      </c>
      <c r="D235" s="6">
        <v>0.05</v>
      </c>
      <c r="E235" s="4">
        <v>350.99</v>
      </c>
      <c r="F235" s="4">
        <v>39</v>
      </c>
      <c r="G235" s="15" t="s">
        <v>27</v>
      </c>
      <c r="H235" s="15" t="s">
        <v>95</v>
      </c>
      <c r="I235" s="15" t="s">
        <v>29</v>
      </c>
      <c r="J235" s="15" t="s">
        <v>110</v>
      </c>
      <c r="K235" s="15" t="s">
        <v>58</v>
      </c>
      <c r="L235" s="15" t="s">
        <v>439</v>
      </c>
      <c r="M235" s="6">
        <v>0.55000000000000004</v>
      </c>
      <c r="N235" s="15" t="s">
        <v>33</v>
      </c>
      <c r="O235" s="15" t="s">
        <v>112</v>
      </c>
      <c r="P235" s="15" t="s">
        <v>321</v>
      </c>
      <c r="Q235" s="15" t="s">
        <v>628</v>
      </c>
      <c r="R235" s="2">
        <v>19090</v>
      </c>
      <c r="S235" s="1">
        <v>42022</v>
      </c>
      <c r="T235" s="12">
        <f>EOMONTH(Table_1[[#This Row],[Order Date]],0)</f>
        <v>42035</v>
      </c>
      <c r="U235" s="10">
        <f>EOMONTH(Table_1[[#This Row],[Order Date]],0)</f>
        <v>42035</v>
      </c>
      <c r="V235" s="14">
        <v>42022</v>
      </c>
      <c r="W235" s="1">
        <v>42024</v>
      </c>
      <c r="X235" s="12">
        <v>42024</v>
      </c>
      <c r="Y235" s="10">
        <f>EOMONTH(Table_1[[#This Row],[Ship date]],0)</f>
        <v>42035</v>
      </c>
      <c r="Z235" s="14">
        <v>42024</v>
      </c>
      <c r="AA235" s="4">
        <v>1469.7275999999999</v>
      </c>
      <c r="AB235" s="2">
        <v>6</v>
      </c>
      <c r="AC235" s="4">
        <v>2130.04</v>
      </c>
      <c r="AD235" s="2">
        <v>91550</v>
      </c>
      <c r="AE235" s="4">
        <f>'DataCleaning and Transformation'!$E235-'DataCleaning and Transformation'!$D235</f>
        <v>350.94</v>
      </c>
      <c r="AF235" s="15" t="str">
        <f>_xlfn.IFS('DataCleaning and Transformation'!$O235="Central","Chris",'DataCleaning and Transformation'!$O235="East","Erin",'DataCleaning and Transformation'!$O235="South","Sam",'DataCleaning and Transformation'!$O235="West","William")</f>
        <v>Erin</v>
      </c>
      <c r="AG235" s="31">
        <f>Table_1[[#This Row],[Ship date]]-Table_1[[#This Row],[Order Date]]</f>
        <v>2</v>
      </c>
      <c r="AH235" s="22">
        <f>Table_1[[#This Row],[Profit]]/Table_1[[#This Row],[Sales]]</f>
        <v>0.69</v>
      </c>
      <c r="AI235" s="23">
        <f>Table_1[[#This Row],[Profit]]+Table_1[[#This Row],[Sales]]</f>
        <v>3599.7676000000001</v>
      </c>
      <c r="AJ235" s="17">
        <f>WEEKNUM(Table_1[[#This Row],[Order Date]],1)</f>
        <v>4</v>
      </c>
      <c r="AK235" s="17" t="str">
        <f>TEXT(Table_1[[#This Row],[Order Date]],"mmm yyyy")</f>
        <v>Jan 2015</v>
      </c>
      <c r="AL235" s="17" t="str">
        <f>Table_1[[#This Row],[Monthly sales]]&amp;"  Week "&amp;TEXT(Table_1[[#This Row],[Weekly sales]],"00")</f>
        <v>Jan 2015  Week 04</v>
      </c>
      <c r="AM235" s="17">
        <f>IF(COUNTIF($A$2:A235, A235)=1, 1, 0)</f>
        <v>1</v>
      </c>
      <c r="AN235" s="3">
        <f>COUNTA(A235) - COUNTIF(Table_1[[#This Row],[Unique Customers]], 1)</f>
        <v>0</v>
      </c>
      <c r="AO235" s="17" t="str">
        <f t="shared" si="3"/>
        <v>Repeated</v>
      </c>
      <c r="AP235" s="17" t="str">
        <f>"Q"&amp;_xlfn.CEILING.MATH(MONTH(Table_1[[#This Row],[Monthly sales]])/3,1)</f>
        <v>Q1</v>
      </c>
    </row>
    <row r="236" spans="1:42" ht="14.4" x14ac:dyDescent="0.3">
      <c r="A236" s="2">
        <v>1972</v>
      </c>
      <c r="B236" s="15" t="s">
        <v>627</v>
      </c>
      <c r="C236" s="15" t="s">
        <v>117</v>
      </c>
      <c r="D236" s="6">
        <v>0.04</v>
      </c>
      <c r="E236" s="4">
        <v>15.99</v>
      </c>
      <c r="F236" s="4">
        <v>9.4</v>
      </c>
      <c r="G236" s="15" t="s">
        <v>88</v>
      </c>
      <c r="H236" s="15" t="s">
        <v>95</v>
      </c>
      <c r="I236" s="15" t="s">
        <v>41</v>
      </c>
      <c r="J236" s="15" t="s">
        <v>57</v>
      </c>
      <c r="K236" s="15" t="s">
        <v>74</v>
      </c>
      <c r="L236" s="15" t="s">
        <v>629</v>
      </c>
      <c r="M236" s="6">
        <v>0.49</v>
      </c>
      <c r="N236" s="15" t="s">
        <v>33</v>
      </c>
      <c r="O236" s="15" t="s">
        <v>112</v>
      </c>
      <c r="P236" s="15" t="s">
        <v>321</v>
      </c>
      <c r="Q236" s="15" t="s">
        <v>628</v>
      </c>
      <c r="R236" s="2">
        <v>19090</v>
      </c>
      <c r="S236" s="1">
        <v>42022</v>
      </c>
      <c r="T236" s="12">
        <f>EOMONTH(Table_1[[#This Row],[Order Date]],0)</f>
        <v>42035</v>
      </c>
      <c r="U236" s="10">
        <f>EOMONTH(Table_1[[#This Row],[Order Date]],0)</f>
        <v>42035</v>
      </c>
      <c r="V236" s="14">
        <v>42022</v>
      </c>
      <c r="W236" s="1">
        <v>42024</v>
      </c>
      <c r="X236" s="12">
        <v>42024</v>
      </c>
      <c r="Y236" s="10">
        <f>EOMONTH(Table_1[[#This Row],[Ship date]],0)</f>
        <v>42035</v>
      </c>
      <c r="Z236" s="14">
        <v>42024</v>
      </c>
      <c r="AA236" s="4">
        <v>-83.553060000000002</v>
      </c>
      <c r="AB236" s="2">
        <v>5</v>
      </c>
      <c r="AC236" s="4">
        <v>82.8</v>
      </c>
      <c r="AD236" s="2">
        <v>91550</v>
      </c>
      <c r="AE236" s="4">
        <f>'DataCleaning and Transformation'!$E236-'DataCleaning and Transformation'!$D236</f>
        <v>15.950000000000001</v>
      </c>
      <c r="AF236" s="15" t="str">
        <f>_xlfn.IFS('DataCleaning and Transformation'!$O236="Central","Chris",'DataCleaning and Transformation'!$O236="East","Erin",'DataCleaning and Transformation'!$O236="South","Sam",'DataCleaning and Transformation'!$O236="West","William")</f>
        <v>Erin</v>
      </c>
      <c r="AG236" s="31">
        <f>Table_1[[#This Row],[Ship date]]-Table_1[[#This Row],[Order Date]]</f>
        <v>2</v>
      </c>
      <c r="AH236" s="22">
        <f>Table_1[[#This Row],[Profit]]/Table_1[[#This Row],[Sales]]</f>
        <v>-1.009094927536232</v>
      </c>
      <c r="AI236" s="23">
        <f>Table_1[[#This Row],[Profit]]+Table_1[[#This Row],[Sales]]</f>
        <v>-0.75306000000000495</v>
      </c>
      <c r="AJ236" s="17">
        <f>WEEKNUM(Table_1[[#This Row],[Order Date]],1)</f>
        <v>4</v>
      </c>
      <c r="AK236" s="17" t="str">
        <f>TEXT(Table_1[[#This Row],[Order Date]],"mmm yyyy")</f>
        <v>Jan 2015</v>
      </c>
      <c r="AL236" s="17" t="str">
        <f>Table_1[[#This Row],[Monthly sales]]&amp;"  Week "&amp;TEXT(Table_1[[#This Row],[Weekly sales]],"00")</f>
        <v>Jan 2015  Week 04</v>
      </c>
      <c r="AM236" s="17">
        <f>IF(COUNTIF($A$2:A236, A236)=1, 1, 0)</f>
        <v>0</v>
      </c>
      <c r="AN236" s="3">
        <f>COUNTA(A236) - COUNTIF(Table_1[[#This Row],[Unique Customers]], 1)</f>
        <v>1</v>
      </c>
      <c r="AO236" s="17" t="str">
        <f t="shared" si="3"/>
        <v>Repeated</v>
      </c>
      <c r="AP236" s="17" t="str">
        <f>"Q"&amp;_xlfn.CEILING.MATH(MONTH(Table_1[[#This Row],[Monthly sales]])/3,1)</f>
        <v>Q1</v>
      </c>
    </row>
    <row r="237" spans="1:42" ht="14.4" x14ac:dyDescent="0.3">
      <c r="A237" s="2">
        <v>657</v>
      </c>
      <c r="B237" s="15" t="s">
        <v>630</v>
      </c>
      <c r="C237" s="15" t="s">
        <v>26</v>
      </c>
      <c r="D237" s="6">
        <v>0.1</v>
      </c>
      <c r="E237" s="4">
        <v>18.97</v>
      </c>
      <c r="F237" s="4">
        <v>9.0299999999999994</v>
      </c>
      <c r="G237" s="15" t="s">
        <v>39</v>
      </c>
      <c r="H237" s="15" t="s">
        <v>40</v>
      </c>
      <c r="I237" s="15" t="s">
        <v>49</v>
      </c>
      <c r="J237" s="15" t="s">
        <v>89</v>
      </c>
      <c r="K237" s="15" t="s">
        <v>74</v>
      </c>
      <c r="L237" s="15" t="s">
        <v>631</v>
      </c>
      <c r="M237" s="6">
        <v>0.37</v>
      </c>
      <c r="N237" s="15" t="s">
        <v>33</v>
      </c>
      <c r="O237" s="15" t="s">
        <v>112</v>
      </c>
      <c r="P237" s="15" t="s">
        <v>404</v>
      </c>
      <c r="Q237" s="15" t="s">
        <v>632</v>
      </c>
      <c r="R237" s="2">
        <v>1540</v>
      </c>
      <c r="S237" s="1">
        <v>42023</v>
      </c>
      <c r="T237" s="12">
        <f>EOMONTH(Table_1[[#This Row],[Order Date]],0)</f>
        <v>42035</v>
      </c>
      <c r="U237" s="10">
        <f>EOMONTH(Table_1[[#This Row],[Order Date]],0)</f>
        <v>42035</v>
      </c>
      <c r="V237" s="14">
        <v>42023</v>
      </c>
      <c r="W237" s="1">
        <v>42025</v>
      </c>
      <c r="X237" s="12">
        <v>42025</v>
      </c>
      <c r="Y237" s="10">
        <f>EOMONTH(Table_1[[#This Row],[Ship date]],0)</f>
        <v>42035</v>
      </c>
      <c r="Z237" s="14">
        <v>42025</v>
      </c>
      <c r="AA237" s="4">
        <v>-24.204799999999999</v>
      </c>
      <c r="AB237" s="2">
        <v>1</v>
      </c>
      <c r="AC237" s="4">
        <v>19.73</v>
      </c>
      <c r="AD237" s="2">
        <v>91212</v>
      </c>
      <c r="AE237" s="4">
        <f>'DataCleaning and Transformation'!$E237-'DataCleaning and Transformation'!$D237</f>
        <v>18.869999999999997</v>
      </c>
      <c r="AF237" s="15" t="str">
        <f>_xlfn.IFS('DataCleaning and Transformation'!$O237="Central","Chris",'DataCleaning and Transformation'!$O237="East","Erin",'DataCleaning and Transformation'!$O237="South","Sam",'DataCleaning and Transformation'!$O237="West","William")</f>
        <v>Erin</v>
      </c>
      <c r="AG237" s="31">
        <f>Table_1[[#This Row],[Ship date]]-Table_1[[#This Row],[Order Date]]</f>
        <v>2</v>
      </c>
      <c r="AH237" s="22">
        <f>Table_1[[#This Row],[Profit]]/Table_1[[#This Row],[Sales]]</f>
        <v>-1.2268018246325392</v>
      </c>
      <c r="AI237" s="23">
        <f>Table_1[[#This Row],[Profit]]+Table_1[[#This Row],[Sales]]</f>
        <v>-4.4747999999999983</v>
      </c>
      <c r="AJ237" s="17">
        <f>WEEKNUM(Table_1[[#This Row],[Order Date]],1)</f>
        <v>4</v>
      </c>
      <c r="AK237" s="17" t="str">
        <f>TEXT(Table_1[[#This Row],[Order Date]],"mmm yyyy")</f>
        <v>Jan 2015</v>
      </c>
      <c r="AL237" s="17" t="str">
        <f>Table_1[[#This Row],[Monthly sales]]&amp;"  Week "&amp;TEXT(Table_1[[#This Row],[Weekly sales]],"00")</f>
        <v>Jan 2015  Week 04</v>
      </c>
      <c r="AM237" s="17">
        <f>IF(COUNTIF($A$2:A237, A237)=1, 1, 0)</f>
        <v>1</v>
      </c>
      <c r="AN237" s="3">
        <f>COUNTA(A237) - COUNTIF(Table_1[[#This Row],[Unique Customers]], 1)</f>
        <v>0</v>
      </c>
      <c r="AO237" s="17" t="str">
        <f t="shared" si="3"/>
        <v>Unique</v>
      </c>
      <c r="AP237" s="17" t="str">
        <f>"Q"&amp;_xlfn.CEILING.MATH(MONTH(Table_1[[#This Row],[Monthly sales]])/3,1)</f>
        <v>Q1</v>
      </c>
    </row>
    <row r="238" spans="1:42" ht="14.4" x14ac:dyDescent="0.3">
      <c r="A238" s="2">
        <v>659</v>
      </c>
      <c r="B238" s="15" t="s">
        <v>633</v>
      </c>
      <c r="C238" s="15" t="s">
        <v>26</v>
      </c>
      <c r="D238" s="6">
        <v>0</v>
      </c>
      <c r="E238" s="4">
        <v>119.99</v>
      </c>
      <c r="F238" s="4">
        <v>56.14</v>
      </c>
      <c r="G238" s="15" t="s">
        <v>27</v>
      </c>
      <c r="H238" s="15" t="s">
        <v>40</v>
      </c>
      <c r="I238" s="15" t="s">
        <v>41</v>
      </c>
      <c r="J238" s="15" t="s">
        <v>57</v>
      </c>
      <c r="K238" s="15" t="s">
        <v>31</v>
      </c>
      <c r="L238" s="15" t="s">
        <v>588</v>
      </c>
      <c r="M238" s="6">
        <v>0.39</v>
      </c>
      <c r="N238" s="15" t="s">
        <v>33</v>
      </c>
      <c r="O238" s="15" t="s">
        <v>112</v>
      </c>
      <c r="P238" s="15" t="s">
        <v>634</v>
      </c>
      <c r="Q238" s="15" t="s">
        <v>635</v>
      </c>
      <c r="R238" s="2">
        <v>5403</v>
      </c>
      <c r="S238" s="1">
        <v>42023</v>
      </c>
      <c r="T238" s="12">
        <f>EOMONTH(Table_1[[#This Row],[Order Date]],0)</f>
        <v>42035</v>
      </c>
      <c r="U238" s="10">
        <f>EOMONTH(Table_1[[#This Row],[Order Date]],0)</f>
        <v>42035</v>
      </c>
      <c r="V238" s="14">
        <v>42023</v>
      </c>
      <c r="W238" s="1">
        <v>42024</v>
      </c>
      <c r="X238" s="12">
        <v>42024</v>
      </c>
      <c r="Y238" s="10">
        <f>EOMONTH(Table_1[[#This Row],[Ship date]],0)</f>
        <v>42035</v>
      </c>
      <c r="Z238" s="14">
        <v>42024</v>
      </c>
      <c r="AA238" s="4">
        <v>-126.05777999999999</v>
      </c>
      <c r="AB238" s="2">
        <v>5</v>
      </c>
      <c r="AC238" s="4">
        <v>615.54</v>
      </c>
      <c r="AD238" s="2">
        <v>91212</v>
      </c>
      <c r="AE238" s="4">
        <f>'DataCleaning and Transformation'!$E238-'DataCleaning and Transformation'!$D238</f>
        <v>119.99</v>
      </c>
      <c r="AF238" s="15" t="str">
        <f>_xlfn.IFS('DataCleaning and Transformation'!$O238="Central","Chris",'DataCleaning and Transformation'!$O238="East","Erin",'DataCleaning and Transformation'!$O238="South","Sam",'DataCleaning and Transformation'!$O238="West","William")</f>
        <v>Erin</v>
      </c>
      <c r="AG238" s="31">
        <f>Table_1[[#This Row],[Ship date]]-Table_1[[#This Row],[Order Date]]</f>
        <v>1</v>
      </c>
      <c r="AH238" s="22">
        <f>Table_1[[#This Row],[Profit]]/Table_1[[#This Row],[Sales]]</f>
        <v>-0.20479218247392533</v>
      </c>
      <c r="AI238" s="23">
        <f>Table_1[[#This Row],[Profit]]+Table_1[[#This Row],[Sales]]</f>
        <v>489.48221999999998</v>
      </c>
      <c r="AJ238" s="17">
        <f>WEEKNUM(Table_1[[#This Row],[Order Date]],1)</f>
        <v>4</v>
      </c>
      <c r="AK238" s="17" t="str">
        <f>TEXT(Table_1[[#This Row],[Order Date]],"mmm yyyy")</f>
        <v>Jan 2015</v>
      </c>
      <c r="AL238" s="17" t="str">
        <f>Table_1[[#This Row],[Monthly sales]]&amp;"  Week "&amp;TEXT(Table_1[[#This Row],[Weekly sales]],"00")</f>
        <v>Jan 2015  Week 04</v>
      </c>
      <c r="AM238" s="17">
        <f>IF(COUNTIF($A$2:A238, A238)=1, 1, 0)</f>
        <v>1</v>
      </c>
      <c r="AN238" s="3">
        <f>COUNTA(A238) - COUNTIF(Table_1[[#This Row],[Unique Customers]], 1)</f>
        <v>0</v>
      </c>
      <c r="AO238" s="17" t="str">
        <f t="shared" si="3"/>
        <v>Repeated</v>
      </c>
      <c r="AP238" s="17" t="str">
        <f>"Q"&amp;_xlfn.CEILING.MATH(MONTH(Table_1[[#This Row],[Monthly sales]])/3,1)</f>
        <v>Q1</v>
      </c>
    </row>
    <row r="239" spans="1:42" ht="14.4" x14ac:dyDescent="0.3">
      <c r="A239" s="2">
        <v>3095</v>
      </c>
      <c r="B239" s="15" t="s">
        <v>636</v>
      </c>
      <c r="C239" s="15" t="s">
        <v>26</v>
      </c>
      <c r="D239" s="6">
        <v>0.09</v>
      </c>
      <c r="E239" s="4">
        <v>207.48</v>
      </c>
      <c r="F239" s="4">
        <v>0.99</v>
      </c>
      <c r="G239" s="15" t="s">
        <v>39</v>
      </c>
      <c r="H239" s="15" t="s">
        <v>40</v>
      </c>
      <c r="I239" s="15" t="s">
        <v>49</v>
      </c>
      <c r="J239" s="15" t="s">
        <v>96</v>
      </c>
      <c r="K239" s="15" t="s">
        <v>74</v>
      </c>
      <c r="L239" s="15" t="s">
        <v>637</v>
      </c>
      <c r="M239" s="6">
        <v>0.55000000000000004</v>
      </c>
      <c r="N239" s="15" t="s">
        <v>33</v>
      </c>
      <c r="O239" s="15" t="s">
        <v>112</v>
      </c>
      <c r="P239" s="15" t="s">
        <v>318</v>
      </c>
      <c r="Q239" s="15" t="s">
        <v>638</v>
      </c>
      <c r="R239" s="2">
        <v>45011</v>
      </c>
      <c r="S239" s="1">
        <v>42023</v>
      </c>
      <c r="T239" s="12">
        <f>EOMONTH(Table_1[[#This Row],[Order Date]],0)</f>
        <v>42035</v>
      </c>
      <c r="U239" s="10">
        <f>EOMONTH(Table_1[[#This Row],[Order Date]],0)</f>
        <v>42035</v>
      </c>
      <c r="V239" s="14">
        <v>42023</v>
      </c>
      <c r="W239" s="1">
        <v>42025</v>
      </c>
      <c r="X239" s="12">
        <v>42025</v>
      </c>
      <c r="Y239" s="10">
        <f>EOMONTH(Table_1[[#This Row],[Ship date]],0)</f>
        <v>42035</v>
      </c>
      <c r="Z239" s="14">
        <v>42025</v>
      </c>
      <c r="AA239" s="4">
        <v>683.9556</v>
      </c>
      <c r="AB239" s="2">
        <v>5</v>
      </c>
      <c r="AC239" s="4">
        <v>991.24</v>
      </c>
      <c r="AD239" s="2">
        <v>86220</v>
      </c>
      <c r="AE239" s="4">
        <f>'DataCleaning and Transformation'!$E239-'DataCleaning and Transformation'!$D239</f>
        <v>207.39</v>
      </c>
      <c r="AF239" s="15" t="str">
        <f>_xlfn.IFS('DataCleaning and Transformation'!$O239="Central","Chris",'DataCleaning and Transformation'!$O239="East","Erin",'DataCleaning and Transformation'!$O239="South","Sam",'DataCleaning and Transformation'!$O239="West","William")</f>
        <v>Erin</v>
      </c>
      <c r="AG239" s="31">
        <f>Table_1[[#This Row],[Ship date]]-Table_1[[#This Row],[Order Date]]</f>
        <v>2</v>
      </c>
      <c r="AH239" s="22">
        <f>Table_1[[#This Row],[Profit]]/Table_1[[#This Row],[Sales]]</f>
        <v>0.69</v>
      </c>
      <c r="AI239" s="23">
        <f>Table_1[[#This Row],[Profit]]+Table_1[[#This Row],[Sales]]</f>
        <v>1675.1956</v>
      </c>
      <c r="AJ239" s="17">
        <f>WEEKNUM(Table_1[[#This Row],[Order Date]],1)</f>
        <v>4</v>
      </c>
      <c r="AK239" s="17" t="str">
        <f>TEXT(Table_1[[#This Row],[Order Date]],"mmm yyyy")</f>
        <v>Jan 2015</v>
      </c>
      <c r="AL239" s="17" t="str">
        <f>Table_1[[#This Row],[Monthly sales]]&amp;"  Week "&amp;TEXT(Table_1[[#This Row],[Weekly sales]],"00")</f>
        <v>Jan 2015  Week 04</v>
      </c>
      <c r="AM239" s="17">
        <f>IF(COUNTIF($A$2:A239, A239)=1, 1, 0)</f>
        <v>1</v>
      </c>
      <c r="AN239" s="3">
        <f>COUNTA(A239) - COUNTIF(Table_1[[#This Row],[Unique Customers]], 1)</f>
        <v>0</v>
      </c>
      <c r="AO239" s="17" t="str">
        <f t="shared" si="3"/>
        <v>Unique</v>
      </c>
      <c r="AP239" s="17" t="str">
        <f>"Q"&amp;_xlfn.CEILING.MATH(MONTH(Table_1[[#This Row],[Monthly sales]])/3,1)</f>
        <v>Q1</v>
      </c>
    </row>
    <row r="240" spans="1:42" ht="14.4" x14ac:dyDescent="0.3">
      <c r="A240" s="2">
        <v>259</v>
      </c>
      <c r="B240" s="15" t="s">
        <v>639</v>
      </c>
      <c r="C240" s="15" t="s">
        <v>48</v>
      </c>
      <c r="D240" s="6">
        <v>0.09</v>
      </c>
      <c r="E240" s="4">
        <v>2.88</v>
      </c>
      <c r="F240" s="4">
        <v>0.7</v>
      </c>
      <c r="G240" s="15" t="s">
        <v>39</v>
      </c>
      <c r="H240" s="15" t="s">
        <v>40</v>
      </c>
      <c r="I240" s="15" t="s">
        <v>49</v>
      </c>
      <c r="J240" s="15" t="s">
        <v>50</v>
      </c>
      <c r="K240" s="15" t="s">
        <v>51</v>
      </c>
      <c r="L240" s="15" t="s">
        <v>640</v>
      </c>
      <c r="M240" s="6">
        <v>0.56000000000000005</v>
      </c>
      <c r="N240" s="15" t="s">
        <v>33</v>
      </c>
      <c r="O240" s="15" t="s">
        <v>60</v>
      </c>
      <c r="P240" s="15" t="s">
        <v>641</v>
      </c>
      <c r="Q240" s="15" t="s">
        <v>642</v>
      </c>
      <c r="R240" s="2">
        <v>87505</v>
      </c>
      <c r="S240" s="1">
        <v>42023</v>
      </c>
      <c r="T240" s="12">
        <f>EOMONTH(Table_1[[#This Row],[Order Date]],0)</f>
        <v>42035</v>
      </c>
      <c r="U240" s="10">
        <f>EOMONTH(Table_1[[#This Row],[Order Date]],0)</f>
        <v>42035</v>
      </c>
      <c r="V240" s="14">
        <v>42023</v>
      </c>
      <c r="W240" s="1">
        <v>42023</v>
      </c>
      <c r="X240" s="12">
        <v>42023</v>
      </c>
      <c r="Y240" s="10">
        <f>EOMONTH(Table_1[[#This Row],[Ship date]],0)</f>
        <v>42035</v>
      </c>
      <c r="Z240" s="14">
        <v>42023</v>
      </c>
      <c r="AA240" s="4">
        <v>5.7531999999999996</v>
      </c>
      <c r="AB240" s="2">
        <v>10</v>
      </c>
      <c r="AC240" s="4">
        <v>26.38</v>
      </c>
      <c r="AD240" s="2">
        <v>85857</v>
      </c>
      <c r="AE240" s="4">
        <f>'DataCleaning and Transformation'!$E240-'DataCleaning and Transformation'!$D240</f>
        <v>2.79</v>
      </c>
      <c r="AF240" s="15" t="str">
        <f>_xlfn.IFS('DataCleaning and Transformation'!$O240="Central","Chris",'DataCleaning and Transformation'!$O240="East","Erin",'DataCleaning and Transformation'!$O240="South","Sam",'DataCleaning and Transformation'!$O240="West","William")</f>
        <v>William</v>
      </c>
      <c r="AG240" s="31">
        <f>Table_1[[#This Row],[Ship date]]-Table_1[[#This Row],[Order Date]]</f>
        <v>0</v>
      </c>
      <c r="AH240" s="22">
        <f>Table_1[[#This Row],[Profit]]/Table_1[[#This Row],[Sales]]</f>
        <v>0.21808946171341925</v>
      </c>
      <c r="AI240" s="23">
        <f>Table_1[[#This Row],[Profit]]+Table_1[[#This Row],[Sales]]</f>
        <v>32.133200000000002</v>
      </c>
      <c r="AJ240" s="17">
        <f>WEEKNUM(Table_1[[#This Row],[Order Date]],1)</f>
        <v>4</v>
      </c>
      <c r="AK240" s="17" t="str">
        <f>TEXT(Table_1[[#This Row],[Order Date]],"mmm yyyy")</f>
        <v>Jan 2015</v>
      </c>
      <c r="AL240" s="17" t="str">
        <f>Table_1[[#This Row],[Monthly sales]]&amp;"  Week "&amp;TEXT(Table_1[[#This Row],[Weekly sales]],"00")</f>
        <v>Jan 2015  Week 04</v>
      </c>
      <c r="AM240" s="17">
        <f>IF(COUNTIF($A$2:A240, A240)=1, 1, 0)</f>
        <v>1</v>
      </c>
      <c r="AN240" s="3">
        <f>COUNTA(A240) - COUNTIF(Table_1[[#This Row],[Unique Customers]], 1)</f>
        <v>0</v>
      </c>
      <c r="AO240" s="17" t="str">
        <f t="shared" si="3"/>
        <v>Unique</v>
      </c>
      <c r="AP240" s="17" t="str">
        <f>"Q"&amp;_xlfn.CEILING.MATH(MONTH(Table_1[[#This Row],[Monthly sales]])/3,1)</f>
        <v>Q1</v>
      </c>
    </row>
    <row r="241" spans="1:42" ht="14.4" x14ac:dyDescent="0.3">
      <c r="A241" s="2">
        <v>3155</v>
      </c>
      <c r="B241" s="15" t="s">
        <v>643</v>
      </c>
      <c r="C241" s="15" t="s">
        <v>26</v>
      </c>
      <c r="D241" s="6">
        <v>0.02</v>
      </c>
      <c r="E241" s="4">
        <v>60.22</v>
      </c>
      <c r="F241" s="4">
        <v>3.5</v>
      </c>
      <c r="G241" s="15" t="s">
        <v>39</v>
      </c>
      <c r="H241" s="15" t="s">
        <v>95</v>
      </c>
      <c r="I241" s="15" t="s">
        <v>49</v>
      </c>
      <c r="J241" s="15" t="s">
        <v>96</v>
      </c>
      <c r="K241" s="15" t="s">
        <v>74</v>
      </c>
      <c r="L241" s="15" t="s">
        <v>644</v>
      </c>
      <c r="M241" s="6">
        <v>0.56999999999999995</v>
      </c>
      <c r="N241" s="15" t="s">
        <v>33</v>
      </c>
      <c r="O241" s="15" t="s">
        <v>34</v>
      </c>
      <c r="P241" s="15" t="s">
        <v>124</v>
      </c>
      <c r="Q241" s="15" t="s">
        <v>333</v>
      </c>
      <c r="R241" s="2">
        <v>32771</v>
      </c>
      <c r="S241" s="1">
        <v>42024</v>
      </c>
      <c r="T241" s="12">
        <f>EOMONTH(Table_1[[#This Row],[Order Date]],0)</f>
        <v>42035</v>
      </c>
      <c r="U241" s="10">
        <f>EOMONTH(Table_1[[#This Row],[Order Date]],0)</f>
        <v>42035</v>
      </c>
      <c r="V241" s="14">
        <v>42024</v>
      </c>
      <c r="W241" s="1">
        <v>42025</v>
      </c>
      <c r="X241" s="12">
        <v>42025</v>
      </c>
      <c r="Y241" s="10">
        <f>EOMONTH(Table_1[[#This Row],[Ship date]],0)</f>
        <v>42035</v>
      </c>
      <c r="Z241" s="14">
        <v>42025</v>
      </c>
      <c r="AA241" s="4">
        <v>-193.91399999999999</v>
      </c>
      <c r="AB241" s="2">
        <v>9</v>
      </c>
      <c r="AC241" s="4">
        <v>541.76</v>
      </c>
      <c r="AD241" s="2">
        <v>86898</v>
      </c>
      <c r="AE241" s="4">
        <f>'DataCleaning and Transformation'!$E241-'DataCleaning and Transformation'!$D241</f>
        <v>60.199999999999996</v>
      </c>
      <c r="AF241" s="15" t="str">
        <f>_xlfn.IFS('DataCleaning and Transformation'!$O241="Central","Chris",'DataCleaning and Transformation'!$O241="East","Erin",'DataCleaning and Transformation'!$O241="South","Sam",'DataCleaning and Transformation'!$O241="West","William")</f>
        <v>Sam</v>
      </c>
      <c r="AG241" s="31">
        <f>Table_1[[#This Row],[Ship date]]-Table_1[[#This Row],[Order Date]]</f>
        <v>1</v>
      </c>
      <c r="AH241" s="22">
        <f>Table_1[[#This Row],[Profit]]/Table_1[[#This Row],[Sales]]</f>
        <v>-0.35793340224453629</v>
      </c>
      <c r="AI241" s="23">
        <f>Table_1[[#This Row],[Profit]]+Table_1[[#This Row],[Sales]]</f>
        <v>347.846</v>
      </c>
      <c r="AJ241" s="17">
        <f>WEEKNUM(Table_1[[#This Row],[Order Date]],1)</f>
        <v>4</v>
      </c>
      <c r="AK241" s="17" t="str">
        <f>TEXT(Table_1[[#This Row],[Order Date]],"mmm yyyy")</f>
        <v>Jan 2015</v>
      </c>
      <c r="AL241" s="17" t="str">
        <f>Table_1[[#This Row],[Monthly sales]]&amp;"  Week "&amp;TEXT(Table_1[[#This Row],[Weekly sales]],"00")</f>
        <v>Jan 2015  Week 04</v>
      </c>
      <c r="AM241" s="17">
        <f>IF(COUNTIF($A$2:A241, A241)=1, 1, 0)</f>
        <v>1</v>
      </c>
      <c r="AN241" s="3">
        <f>COUNTA(A241) - COUNTIF(Table_1[[#This Row],[Unique Customers]], 1)</f>
        <v>0</v>
      </c>
      <c r="AO241" s="17" t="str">
        <f t="shared" si="3"/>
        <v>Unique</v>
      </c>
      <c r="AP241" s="17" t="str">
        <f>"Q"&amp;_xlfn.CEILING.MATH(MONTH(Table_1[[#This Row],[Monthly sales]])/3,1)</f>
        <v>Q1</v>
      </c>
    </row>
    <row r="242" spans="1:42" ht="14.4" x14ac:dyDescent="0.3">
      <c r="A242" s="2">
        <v>32</v>
      </c>
      <c r="B242" s="15" t="s">
        <v>645</v>
      </c>
      <c r="C242" s="15" t="s">
        <v>117</v>
      </c>
      <c r="D242" s="6">
        <v>0.09</v>
      </c>
      <c r="E242" s="4">
        <v>125.99</v>
      </c>
      <c r="F242" s="4">
        <v>7.69</v>
      </c>
      <c r="G242" s="15" t="s">
        <v>88</v>
      </c>
      <c r="H242" s="15" t="s">
        <v>95</v>
      </c>
      <c r="I242" s="15" t="s">
        <v>41</v>
      </c>
      <c r="J242" s="15" t="s">
        <v>136</v>
      </c>
      <c r="K242" s="15" t="s">
        <v>74</v>
      </c>
      <c r="L242" s="15" t="s">
        <v>646</v>
      </c>
      <c r="M242" s="6">
        <v>0.59</v>
      </c>
      <c r="N242" s="15" t="s">
        <v>33</v>
      </c>
      <c r="O242" s="15" t="s">
        <v>60</v>
      </c>
      <c r="P242" s="15" t="s">
        <v>140</v>
      </c>
      <c r="Q242" s="15" t="s">
        <v>647</v>
      </c>
      <c r="R242" s="2">
        <v>97526</v>
      </c>
      <c r="S242" s="1">
        <v>42024</v>
      </c>
      <c r="T242" s="12">
        <f>EOMONTH(Table_1[[#This Row],[Order Date]],0)</f>
        <v>42035</v>
      </c>
      <c r="U242" s="10">
        <f>EOMONTH(Table_1[[#This Row],[Order Date]],0)</f>
        <v>42035</v>
      </c>
      <c r="V242" s="14">
        <v>42024</v>
      </c>
      <c r="W242" s="1">
        <v>42026</v>
      </c>
      <c r="X242" s="12">
        <v>42026</v>
      </c>
      <c r="Y242" s="10">
        <f>EOMONTH(Table_1[[#This Row],[Ship date]],0)</f>
        <v>42035</v>
      </c>
      <c r="Z242" s="14">
        <v>42026</v>
      </c>
      <c r="AA242" s="4">
        <v>209.99700000000001</v>
      </c>
      <c r="AB242" s="2">
        <v>8</v>
      </c>
      <c r="AC242" s="4">
        <v>783.55</v>
      </c>
      <c r="AD242" s="2">
        <v>89202</v>
      </c>
      <c r="AE242" s="4">
        <f>'DataCleaning and Transformation'!$E242-'DataCleaning and Transformation'!$D242</f>
        <v>125.89999999999999</v>
      </c>
      <c r="AF242" s="15" t="str">
        <f>_xlfn.IFS('DataCleaning and Transformation'!$O242="Central","Chris",'DataCleaning and Transformation'!$O242="East","Erin",'DataCleaning and Transformation'!$O242="South","Sam",'DataCleaning and Transformation'!$O242="West","William")</f>
        <v>William</v>
      </c>
      <c r="AG242" s="31">
        <f>Table_1[[#This Row],[Ship date]]-Table_1[[#This Row],[Order Date]]</f>
        <v>2</v>
      </c>
      <c r="AH242" s="22">
        <f>Table_1[[#This Row],[Profit]]/Table_1[[#This Row],[Sales]]</f>
        <v>0.26800714695935168</v>
      </c>
      <c r="AI242" s="23">
        <f>Table_1[[#This Row],[Profit]]+Table_1[[#This Row],[Sales]]</f>
        <v>993.54700000000003</v>
      </c>
      <c r="AJ242" s="17">
        <f>WEEKNUM(Table_1[[#This Row],[Order Date]],1)</f>
        <v>4</v>
      </c>
      <c r="AK242" s="17" t="str">
        <f>TEXT(Table_1[[#This Row],[Order Date]],"mmm yyyy")</f>
        <v>Jan 2015</v>
      </c>
      <c r="AL242" s="17" t="str">
        <f>Table_1[[#This Row],[Monthly sales]]&amp;"  Week "&amp;TEXT(Table_1[[#This Row],[Weekly sales]],"00")</f>
        <v>Jan 2015  Week 04</v>
      </c>
      <c r="AM242" s="17">
        <f>IF(COUNTIF($A$2:A242, A242)=1, 1, 0)</f>
        <v>1</v>
      </c>
      <c r="AN242" s="3">
        <f>COUNTA(A242) - COUNTIF(Table_1[[#This Row],[Unique Customers]], 1)</f>
        <v>0</v>
      </c>
      <c r="AO242" s="17" t="str">
        <f t="shared" si="3"/>
        <v>Unique</v>
      </c>
      <c r="AP242" s="17" t="str">
        <f>"Q"&amp;_xlfn.CEILING.MATH(MONTH(Table_1[[#This Row],[Monthly sales]])/3,1)</f>
        <v>Q1</v>
      </c>
    </row>
    <row r="243" spans="1:42" ht="14.4" x14ac:dyDescent="0.3">
      <c r="A243" s="2">
        <v>493</v>
      </c>
      <c r="B243" s="15" t="s">
        <v>648</v>
      </c>
      <c r="C243" s="15" t="s">
        <v>71</v>
      </c>
      <c r="D243" s="6">
        <v>0.02</v>
      </c>
      <c r="E243" s="4">
        <v>6.48</v>
      </c>
      <c r="F243" s="4">
        <v>6.6</v>
      </c>
      <c r="G243" s="15" t="s">
        <v>39</v>
      </c>
      <c r="H243" s="15" t="s">
        <v>40</v>
      </c>
      <c r="I243" s="15" t="s">
        <v>49</v>
      </c>
      <c r="J243" s="15" t="s">
        <v>89</v>
      </c>
      <c r="K243" s="15" t="s">
        <v>74</v>
      </c>
      <c r="L243" s="15" t="s">
        <v>649</v>
      </c>
      <c r="M243" s="6">
        <v>0.37</v>
      </c>
      <c r="N243" s="15" t="s">
        <v>33</v>
      </c>
      <c r="O243" s="15" t="s">
        <v>60</v>
      </c>
      <c r="P243" s="15" t="s">
        <v>67</v>
      </c>
      <c r="Q243" s="15" t="s">
        <v>650</v>
      </c>
      <c r="R243" s="2">
        <v>98158</v>
      </c>
      <c r="S243" s="1">
        <v>42024</v>
      </c>
      <c r="T243" s="12">
        <f>EOMONTH(Table_1[[#This Row],[Order Date]],0)</f>
        <v>42035</v>
      </c>
      <c r="U243" s="10">
        <f>EOMONTH(Table_1[[#This Row],[Order Date]],0)</f>
        <v>42035</v>
      </c>
      <c r="V243" s="14">
        <v>42024</v>
      </c>
      <c r="W243" s="1">
        <v>42026</v>
      </c>
      <c r="X243" s="12">
        <v>42026</v>
      </c>
      <c r="Y243" s="10">
        <f>EOMONTH(Table_1[[#This Row],[Ship date]],0)</f>
        <v>42035</v>
      </c>
      <c r="Z243" s="14">
        <v>42026</v>
      </c>
      <c r="AA243" s="4">
        <v>-92.05</v>
      </c>
      <c r="AB243" s="2">
        <v>10</v>
      </c>
      <c r="AC243" s="4">
        <v>66.709999999999994</v>
      </c>
      <c r="AD243" s="2">
        <v>88906</v>
      </c>
      <c r="AE243" s="4">
        <f>'DataCleaning and Transformation'!$E243-'DataCleaning and Transformation'!$D243</f>
        <v>6.4600000000000009</v>
      </c>
      <c r="AF243" s="15" t="str">
        <f>_xlfn.IFS('DataCleaning and Transformation'!$O243="Central","Chris",'DataCleaning and Transformation'!$O243="East","Erin",'DataCleaning and Transformation'!$O243="South","Sam",'DataCleaning and Transformation'!$O243="West","William")</f>
        <v>William</v>
      </c>
      <c r="AG243" s="31">
        <f>Table_1[[#This Row],[Ship date]]-Table_1[[#This Row],[Order Date]]</f>
        <v>2</v>
      </c>
      <c r="AH243" s="22">
        <f>Table_1[[#This Row],[Profit]]/Table_1[[#This Row],[Sales]]</f>
        <v>-1.3798530954879329</v>
      </c>
      <c r="AI243" s="23">
        <f>Table_1[[#This Row],[Profit]]+Table_1[[#This Row],[Sales]]</f>
        <v>-25.340000000000003</v>
      </c>
      <c r="AJ243" s="17">
        <f>WEEKNUM(Table_1[[#This Row],[Order Date]],1)</f>
        <v>4</v>
      </c>
      <c r="AK243" s="17" t="str">
        <f>TEXT(Table_1[[#This Row],[Order Date]],"mmm yyyy")</f>
        <v>Jan 2015</v>
      </c>
      <c r="AL243" s="17" t="str">
        <f>Table_1[[#This Row],[Monthly sales]]&amp;"  Week "&amp;TEXT(Table_1[[#This Row],[Weekly sales]],"00")</f>
        <v>Jan 2015  Week 04</v>
      </c>
      <c r="AM243" s="17">
        <f>IF(COUNTIF($A$2:A243, A243)=1, 1, 0)</f>
        <v>1</v>
      </c>
      <c r="AN243" s="3">
        <f>COUNTA(A243) - COUNTIF(Table_1[[#This Row],[Unique Customers]], 1)</f>
        <v>0</v>
      </c>
      <c r="AO243" s="17" t="str">
        <f t="shared" si="3"/>
        <v>Unique</v>
      </c>
      <c r="AP243" s="17" t="str">
        <f>"Q"&amp;_xlfn.CEILING.MATH(MONTH(Table_1[[#This Row],[Monthly sales]])/3,1)</f>
        <v>Q1</v>
      </c>
    </row>
    <row r="244" spans="1:42" ht="14.4" x14ac:dyDescent="0.3">
      <c r="A244" s="2">
        <v>493</v>
      </c>
      <c r="B244" s="15" t="s">
        <v>648</v>
      </c>
      <c r="C244" s="15" t="s">
        <v>71</v>
      </c>
      <c r="D244" s="6">
        <v>0.04</v>
      </c>
      <c r="E244" s="4">
        <v>17.149999999999999</v>
      </c>
      <c r="F244" s="4">
        <v>4.96</v>
      </c>
      <c r="G244" s="15" t="s">
        <v>39</v>
      </c>
      <c r="H244" s="15" t="s">
        <v>40</v>
      </c>
      <c r="I244" s="15" t="s">
        <v>49</v>
      </c>
      <c r="J244" s="15" t="s">
        <v>79</v>
      </c>
      <c r="K244" s="15" t="s">
        <v>74</v>
      </c>
      <c r="L244" s="15" t="s">
        <v>651</v>
      </c>
      <c r="M244" s="6">
        <v>0.57999999999999996</v>
      </c>
      <c r="N244" s="15" t="s">
        <v>33</v>
      </c>
      <c r="O244" s="15" t="s">
        <v>60</v>
      </c>
      <c r="P244" s="15" t="s">
        <v>67</v>
      </c>
      <c r="Q244" s="15" t="s">
        <v>650</v>
      </c>
      <c r="R244" s="2">
        <v>98158</v>
      </c>
      <c r="S244" s="1">
        <v>42024</v>
      </c>
      <c r="T244" s="12">
        <f>EOMONTH(Table_1[[#This Row],[Order Date]],0)</f>
        <v>42035</v>
      </c>
      <c r="U244" s="10">
        <f>EOMONTH(Table_1[[#This Row],[Order Date]],0)</f>
        <v>42035</v>
      </c>
      <c r="V244" s="14">
        <v>42024</v>
      </c>
      <c r="W244" s="1">
        <v>42025</v>
      </c>
      <c r="X244" s="12">
        <v>42025</v>
      </c>
      <c r="Y244" s="10">
        <f>EOMONTH(Table_1[[#This Row],[Ship date]],0)</f>
        <v>42035</v>
      </c>
      <c r="Z244" s="14">
        <v>42025</v>
      </c>
      <c r="AA244" s="4">
        <v>6.11</v>
      </c>
      <c r="AB244" s="2">
        <v>5</v>
      </c>
      <c r="AC244" s="4">
        <v>87.16</v>
      </c>
      <c r="AD244" s="2">
        <v>88906</v>
      </c>
      <c r="AE244" s="4">
        <f>'DataCleaning and Transformation'!$E244-'DataCleaning and Transformation'!$D244</f>
        <v>17.11</v>
      </c>
      <c r="AF244" s="15" t="str">
        <f>_xlfn.IFS('DataCleaning and Transformation'!$O244="Central","Chris",'DataCleaning and Transformation'!$O244="East","Erin",'DataCleaning and Transformation'!$O244="South","Sam",'DataCleaning and Transformation'!$O244="West","William")</f>
        <v>William</v>
      </c>
      <c r="AG244" s="31">
        <f>Table_1[[#This Row],[Ship date]]-Table_1[[#This Row],[Order Date]]</f>
        <v>1</v>
      </c>
      <c r="AH244" s="22">
        <f>Table_1[[#This Row],[Profit]]/Table_1[[#This Row],[Sales]]</f>
        <v>7.0100963744837083E-2</v>
      </c>
      <c r="AI244" s="23">
        <f>Table_1[[#This Row],[Profit]]+Table_1[[#This Row],[Sales]]</f>
        <v>93.27</v>
      </c>
      <c r="AJ244" s="17">
        <f>WEEKNUM(Table_1[[#This Row],[Order Date]],1)</f>
        <v>4</v>
      </c>
      <c r="AK244" s="17" t="str">
        <f>TEXT(Table_1[[#This Row],[Order Date]],"mmm yyyy")</f>
        <v>Jan 2015</v>
      </c>
      <c r="AL244" s="17" t="str">
        <f>Table_1[[#This Row],[Monthly sales]]&amp;"  Week "&amp;TEXT(Table_1[[#This Row],[Weekly sales]],"00")</f>
        <v>Jan 2015  Week 04</v>
      </c>
      <c r="AM244" s="17">
        <f>IF(COUNTIF($A$2:A244, A244)=1, 1, 0)</f>
        <v>0</v>
      </c>
      <c r="AN244" s="3">
        <f>COUNTA(A244) - COUNTIF(Table_1[[#This Row],[Unique Customers]], 1)</f>
        <v>1</v>
      </c>
      <c r="AO244" s="17" t="str">
        <f t="shared" si="3"/>
        <v>Repeated</v>
      </c>
      <c r="AP244" s="17" t="str">
        <f>"Q"&amp;_xlfn.CEILING.MATH(MONTH(Table_1[[#This Row],[Monthly sales]])/3,1)</f>
        <v>Q1</v>
      </c>
    </row>
    <row r="245" spans="1:42" ht="14.4" x14ac:dyDescent="0.3">
      <c r="A245" s="2">
        <v>524</v>
      </c>
      <c r="B245" s="15" t="s">
        <v>652</v>
      </c>
      <c r="C245" s="15" t="s">
        <v>71</v>
      </c>
      <c r="D245" s="6">
        <v>0.03</v>
      </c>
      <c r="E245" s="4">
        <v>1270.99</v>
      </c>
      <c r="F245" s="4">
        <v>19.989999999999998</v>
      </c>
      <c r="G245" s="15" t="s">
        <v>39</v>
      </c>
      <c r="H245" s="15" t="s">
        <v>40</v>
      </c>
      <c r="I245" s="15" t="s">
        <v>49</v>
      </c>
      <c r="J245" s="15" t="s">
        <v>73</v>
      </c>
      <c r="K245" s="15" t="s">
        <v>74</v>
      </c>
      <c r="L245" s="15" t="s">
        <v>653</v>
      </c>
      <c r="M245" s="6">
        <v>0.35</v>
      </c>
      <c r="N245" s="15" t="s">
        <v>33</v>
      </c>
      <c r="O245" s="15" t="s">
        <v>34</v>
      </c>
      <c r="P245" s="15" t="s">
        <v>401</v>
      </c>
      <c r="Q245" s="15" t="s">
        <v>654</v>
      </c>
      <c r="R245" s="2">
        <v>37922</v>
      </c>
      <c r="S245" s="1">
        <v>42024</v>
      </c>
      <c r="T245" s="12">
        <f>EOMONTH(Table_1[[#This Row],[Order Date]],0)</f>
        <v>42035</v>
      </c>
      <c r="U245" s="10">
        <f>EOMONTH(Table_1[[#This Row],[Order Date]],0)</f>
        <v>42035</v>
      </c>
      <c r="V245" s="14">
        <v>42024</v>
      </c>
      <c r="W245" s="1">
        <v>42026</v>
      </c>
      <c r="X245" s="12">
        <v>42026</v>
      </c>
      <c r="Y245" s="10">
        <f>EOMONTH(Table_1[[#This Row],[Ship date]],0)</f>
        <v>42035</v>
      </c>
      <c r="Z245" s="14">
        <v>42026</v>
      </c>
      <c r="AA245" s="4">
        <v>363.55200000000002</v>
      </c>
      <c r="AB245" s="2">
        <v>2</v>
      </c>
      <c r="AC245" s="4">
        <v>2589.0100000000002</v>
      </c>
      <c r="AD245" s="2">
        <v>91127</v>
      </c>
      <c r="AE245" s="4">
        <f>'DataCleaning and Transformation'!$E245-'DataCleaning and Transformation'!$D245</f>
        <v>1270.96</v>
      </c>
      <c r="AF245" s="15" t="str">
        <f>_xlfn.IFS('DataCleaning and Transformation'!$O245="Central","Chris",'DataCleaning and Transformation'!$O245="East","Erin",'DataCleaning and Transformation'!$O245="South","Sam",'DataCleaning and Transformation'!$O245="West","William")</f>
        <v>Sam</v>
      </c>
      <c r="AG245" s="31">
        <f>Table_1[[#This Row],[Ship date]]-Table_1[[#This Row],[Order Date]]</f>
        <v>2</v>
      </c>
      <c r="AH245" s="22">
        <f>Table_1[[#This Row],[Profit]]/Table_1[[#This Row],[Sales]]</f>
        <v>0.14042124209639978</v>
      </c>
      <c r="AI245" s="23">
        <f>Table_1[[#This Row],[Profit]]+Table_1[[#This Row],[Sales]]</f>
        <v>2952.5620000000004</v>
      </c>
      <c r="AJ245" s="17">
        <f>WEEKNUM(Table_1[[#This Row],[Order Date]],1)</f>
        <v>4</v>
      </c>
      <c r="AK245" s="17" t="str">
        <f>TEXT(Table_1[[#This Row],[Order Date]],"mmm yyyy")</f>
        <v>Jan 2015</v>
      </c>
      <c r="AL245" s="17" t="str">
        <f>Table_1[[#This Row],[Monthly sales]]&amp;"  Week "&amp;TEXT(Table_1[[#This Row],[Weekly sales]],"00")</f>
        <v>Jan 2015  Week 04</v>
      </c>
      <c r="AM245" s="17">
        <f>IF(COUNTIF($A$2:A245, A245)=1, 1, 0)</f>
        <v>1</v>
      </c>
      <c r="AN245" s="3">
        <f>COUNTA(A245) - COUNTIF(Table_1[[#This Row],[Unique Customers]], 1)</f>
        <v>0</v>
      </c>
      <c r="AO245" s="17" t="str">
        <f t="shared" si="3"/>
        <v>Unique</v>
      </c>
      <c r="AP245" s="17" t="str">
        <f>"Q"&amp;_xlfn.CEILING.MATH(MONTH(Table_1[[#This Row],[Monthly sales]])/3,1)</f>
        <v>Q1</v>
      </c>
    </row>
    <row r="246" spans="1:42" ht="14.4" x14ac:dyDescent="0.3">
      <c r="A246" s="2">
        <v>524</v>
      </c>
      <c r="B246" s="15" t="s">
        <v>652</v>
      </c>
      <c r="C246" s="15" t="s">
        <v>71</v>
      </c>
      <c r="D246" s="6">
        <v>7.0000000000000007E-2</v>
      </c>
      <c r="E246" s="4">
        <v>2036.48</v>
      </c>
      <c r="F246" s="4">
        <v>14.7</v>
      </c>
      <c r="G246" s="15" t="s">
        <v>27</v>
      </c>
      <c r="H246" s="15" t="s">
        <v>40</v>
      </c>
      <c r="I246" s="15" t="s">
        <v>41</v>
      </c>
      <c r="J246" s="15" t="s">
        <v>57</v>
      </c>
      <c r="K246" s="15" t="s">
        <v>58</v>
      </c>
      <c r="L246" s="15" t="s">
        <v>59</v>
      </c>
      <c r="M246" s="6">
        <v>0.55000000000000004</v>
      </c>
      <c r="N246" s="15" t="s">
        <v>33</v>
      </c>
      <c r="O246" s="15" t="s">
        <v>34</v>
      </c>
      <c r="P246" s="15" t="s">
        <v>401</v>
      </c>
      <c r="Q246" s="15" t="s">
        <v>654</v>
      </c>
      <c r="R246" s="2">
        <v>37922</v>
      </c>
      <c r="S246" s="1">
        <v>42024</v>
      </c>
      <c r="T246" s="12">
        <f>EOMONTH(Table_1[[#This Row],[Order Date]],0)</f>
        <v>42035</v>
      </c>
      <c r="U246" s="10">
        <f>EOMONTH(Table_1[[#This Row],[Order Date]],0)</f>
        <v>42035</v>
      </c>
      <c r="V246" s="14">
        <v>42024</v>
      </c>
      <c r="W246" s="1">
        <v>42026</v>
      </c>
      <c r="X246" s="12">
        <v>42026</v>
      </c>
      <c r="Y246" s="10">
        <f>EOMONTH(Table_1[[#This Row],[Ship date]],0)</f>
        <v>42035</v>
      </c>
      <c r="Z246" s="14">
        <v>42026</v>
      </c>
      <c r="AA246" s="4">
        <v>-11.536</v>
      </c>
      <c r="AB246" s="2">
        <v>1</v>
      </c>
      <c r="AC246" s="4">
        <v>1893.93</v>
      </c>
      <c r="AD246" s="2">
        <v>91127</v>
      </c>
      <c r="AE246" s="4">
        <f>'DataCleaning and Transformation'!$E246-'DataCleaning and Transformation'!$D246</f>
        <v>2036.41</v>
      </c>
      <c r="AF246" s="15" t="str">
        <f>_xlfn.IFS('DataCleaning and Transformation'!$O246="Central","Chris",'DataCleaning and Transformation'!$O246="East","Erin",'DataCleaning and Transformation'!$O246="South","Sam",'DataCleaning and Transformation'!$O246="West","William")</f>
        <v>Sam</v>
      </c>
      <c r="AG246" s="31">
        <f>Table_1[[#This Row],[Ship date]]-Table_1[[#This Row],[Order Date]]</f>
        <v>2</v>
      </c>
      <c r="AH246" s="22">
        <f>Table_1[[#This Row],[Profit]]/Table_1[[#This Row],[Sales]]</f>
        <v>-6.0910382115495288E-3</v>
      </c>
      <c r="AI246" s="23">
        <f>Table_1[[#This Row],[Profit]]+Table_1[[#This Row],[Sales]]</f>
        <v>1882.394</v>
      </c>
      <c r="AJ246" s="17">
        <f>WEEKNUM(Table_1[[#This Row],[Order Date]],1)</f>
        <v>4</v>
      </c>
      <c r="AK246" s="17" t="str">
        <f>TEXT(Table_1[[#This Row],[Order Date]],"mmm yyyy")</f>
        <v>Jan 2015</v>
      </c>
      <c r="AL246" s="17" t="str">
        <f>Table_1[[#This Row],[Monthly sales]]&amp;"  Week "&amp;TEXT(Table_1[[#This Row],[Weekly sales]],"00")</f>
        <v>Jan 2015  Week 04</v>
      </c>
      <c r="AM246" s="17">
        <f>IF(COUNTIF($A$2:A246, A246)=1, 1, 0)</f>
        <v>0</v>
      </c>
      <c r="AN246" s="3">
        <f>COUNTA(A246) - COUNTIF(Table_1[[#This Row],[Unique Customers]], 1)</f>
        <v>1</v>
      </c>
      <c r="AO246" s="17" t="str">
        <f t="shared" si="3"/>
        <v>Repeated</v>
      </c>
      <c r="AP246" s="17" t="str">
        <f>"Q"&amp;_xlfn.CEILING.MATH(MONTH(Table_1[[#This Row],[Monthly sales]])/3,1)</f>
        <v>Q1</v>
      </c>
    </row>
    <row r="247" spans="1:42" ht="14.4" x14ac:dyDescent="0.3">
      <c r="A247" s="2">
        <v>549</v>
      </c>
      <c r="B247" s="15" t="s">
        <v>655</v>
      </c>
      <c r="C247" s="15" t="s">
        <v>71</v>
      </c>
      <c r="D247" s="6">
        <v>0.02</v>
      </c>
      <c r="E247" s="4">
        <v>7.1</v>
      </c>
      <c r="F247" s="4">
        <v>6.05</v>
      </c>
      <c r="G247" s="15" t="s">
        <v>39</v>
      </c>
      <c r="H247" s="15" t="s">
        <v>95</v>
      </c>
      <c r="I247" s="15" t="s">
        <v>49</v>
      </c>
      <c r="J247" s="15" t="s">
        <v>73</v>
      </c>
      <c r="K247" s="15" t="s">
        <v>74</v>
      </c>
      <c r="L247" s="15" t="s">
        <v>252</v>
      </c>
      <c r="M247" s="6">
        <v>0.39</v>
      </c>
      <c r="N247" s="15" t="s">
        <v>33</v>
      </c>
      <c r="O247" s="15" t="s">
        <v>60</v>
      </c>
      <c r="P247" s="15" t="s">
        <v>641</v>
      </c>
      <c r="Q247" s="15" t="s">
        <v>196</v>
      </c>
      <c r="R247" s="2">
        <v>88201</v>
      </c>
      <c r="S247" s="1">
        <v>42024</v>
      </c>
      <c r="T247" s="12">
        <f>EOMONTH(Table_1[[#This Row],[Order Date]],0)</f>
        <v>42035</v>
      </c>
      <c r="U247" s="10">
        <f>EOMONTH(Table_1[[#This Row],[Order Date]],0)</f>
        <v>42035</v>
      </c>
      <c r="V247" s="14">
        <v>42024</v>
      </c>
      <c r="W247" s="1">
        <v>42024</v>
      </c>
      <c r="X247" s="12">
        <v>42024</v>
      </c>
      <c r="Y247" s="10">
        <f>EOMONTH(Table_1[[#This Row],[Ship date]],0)</f>
        <v>42035</v>
      </c>
      <c r="Z247" s="14">
        <v>42024</v>
      </c>
      <c r="AA247" s="4">
        <v>-66.378</v>
      </c>
      <c r="AB247" s="2">
        <v>9</v>
      </c>
      <c r="AC247" s="4">
        <v>66.319999999999993</v>
      </c>
      <c r="AD247" s="2">
        <v>90908</v>
      </c>
      <c r="AE247" s="4">
        <f>'DataCleaning and Transformation'!$E247-'DataCleaning and Transformation'!$D247</f>
        <v>7.08</v>
      </c>
      <c r="AF247" s="15" t="str">
        <f>_xlfn.IFS('DataCleaning and Transformation'!$O247="Central","Chris",'DataCleaning and Transformation'!$O247="East","Erin",'DataCleaning and Transformation'!$O247="South","Sam",'DataCleaning and Transformation'!$O247="West","William")</f>
        <v>William</v>
      </c>
      <c r="AG247" s="31">
        <f>Table_1[[#This Row],[Ship date]]-Table_1[[#This Row],[Order Date]]</f>
        <v>0</v>
      </c>
      <c r="AH247" s="22">
        <f>Table_1[[#This Row],[Profit]]/Table_1[[#This Row],[Sales]]</f>
        <v>-1.0008745476477685</v>
      </c>
      <c r="AI247" s="23">
        <f>Table_1[[#This Row],[Profit]]+Table_1[[#This Row],[Sales]]</f>
        <v>-5.8000000000006935E-2</v>
      </c>
      <c r="AJ247" s="17">
        <f>WEEKNUM(Table_1[[#This Row],[Order Date]],1)</f>
        <v>4</v>
      </c>
      <c r="AK247" s="17" t="str">
        <f>TEXT(Table_1[[#This Row],[Order Date]],"mmm yyyy")</f>
        <v>Jan 2015</v>
      </c>
      <c r="AL247" s="17" t="str">
        <f>Table_1[[#This Row],[Monthly sales]]&amp;"  Week "&amp;TEXT(Table_1[[#This Row],[Weekly sales]],"00")</f>
        <v>Jan 2015  Week 04</v>
      </c>
      <c r="AM247" s="17">
        <f>IF(COUNTIF($A$2:A247, A247)=1, 1, 0)</f>
        <v>1</v>
      </c>
      <c r="AN247" s="3">
        <f>COUNTA(A247) - COUNTIF(Table_1[[#This Row],[Unique Customers]], 1)</f>
        <v>0</v>
      </c>
      <c r="AO247" s="17" t="str">
        <f t="shared" si="3"/>
        <v>Unique</v>
      </c>
      <c r="AP247" s="17" t="str">
        <f>"Q"&amp;_xlfn.CEILING.MATH(MONTH(Table_1[[#This Row],[Monthly sales]])/3,1)</f>
        <v>Q1</v>
      </c>
    </row>
    <row r="248" spans="1:42" ht="14.4" x14ac:dyDescent="0.3">
      <c r="A248" s="2">
        <v>2464</v>
      </c>
      <c r="B248" s="15" t="s">
        <v>656</v>
      </c>
      <c r="C248" s="15" t="s">
        <v>71</v>
      </c>
      <c r="D248" s="6">
        <v>0.05</v>
      </c>
      <c r="E248" s="4">
        <v>6.28</v>
      </c>
      <c r="F248" s="4">
        <v>5.36</v>
      </c>
      <c r="G248" s="15" t="s">
        <v>39</v>
      </c>
      <c r="H248" s="15" t="s">
        <v>40</v>
      </c>
      <c r="I248" s="15" t="s">
        <v>49</v>
      </c>
      <c r="J248" s="15" t="s">
        <v>73</v>
      </c>
      <c r="K248" s="15" t="s">
        <v>74</v>
      </c>
      <c r="L248" s="15" t="s">
        <v>657</v>
      </c>
      <c r="M248" s="6">
        <v>0.4</v>
      </c>
      <c r="N248" s="15" t="s">
        <v>33</v>
      </c>
      <c r="O248" s="15" t="s">
        <v>34</v>
      </c>
      <c r="P248" s="15" t="s">
        <v>169</v>
      </c>
      <c r="Q248" s="15" t="s">
        <v>658</v>
      </c>
      <c r="R248" s="2">
        <v>71111</v>
      </c>
      <c r="S248" s="1">
        <v>42024</v>
      </c>
      <c r="T248" s="12">
        <f>EOMONTH(Table_1[[#This Row],[Order Date]],0)</f>
        <v>42035</v>
      </c>
      <c r="U248" s="10">
        <f>EOMONTH(Table_1[[#This Row],[Order Date]],0)</f>
        <v>42035</v>
      </c>
      <c r="V248" s="14">
        <v>42024</v>
      </c>
      <c r="W248" s="1">
        <v>42027</v>
      </c>
      <c r="X248" s="12">
        <v>42027</v>
      </c>
      <c r="Y248" s="10">
        <f>EOMONTH(Table_1[[#This Row],[Ship date]],0)</f>
        <v>42035</v>
      </c>
      <c r="Z248" s="14">
        <v>42027</v>
      </c>
      <c r="AA248" s="4">
        <v>1.278</v>
      </c>
      <c r="AB248" s="2">
        <v>6</v>
      </c>
      <c r="AC248" s="4">
        <v>38.04</v>
      </c>
      <c r="AD248" s="2">
        <v>88714</v>
      </c>
      <c r="AE248" s="4">
        <f>'DataCleaning and Transformation'!$E248-'DataCleaning and Transformation'!$D248</f>
        <v>6.23</v>
      </c>
      <c r="AF248" s="15" t="str">
        <f>_xlfn.IFS('DataCleaning and Transformation'!$O248="Central","Chris",'DataCleaning and Transformation'!$O248="East","Erin",'DataCleaning and Transformation'!$O248="South","Sam",'DataCleaning and Transformation'!$O248="West","William")</f>
        <v>Sam</v>
      </c>
      <c r="AG248" s="31">
        <f>Table_1[[#This Row],[Ship date]]-Table_1[[#This Row],[Order Date]]</f>
        <v>3</v>
      </c>
      <c r="AH248" s="22">
        <f>Table_1[[#This Row],[Profit]]/Table_1[[#This Row],[Sales]]</f>
        <v>3.3596214511041014E-2</v>
      </c>
      <c r="AI248" s="23">
        <f>Table_1[[#This Row],[Profit]]+Table_1[[#This Row],[Sales]]</f>
        <v>39.317999999999998</v>
      </c>
      <c r="AJ248" s="17">
        <f>WEEKNUM(Table_1[[#This Row],[Order Date]],1)</f>
        <v>4</v>
      </c>
      <c r="AK248" s="17" t="str">
        <f>TEXT(Table_1[[#This Row],[Order Date]],"mmm yyyy")</f>
        <v>Jan 2015</v>
      </c>
      <c r="AL248" s="17" t="str">
        <f>Table_1[[#This Row],[Monthly sales]]&amp;"  Week "&amp;TEXT(Table_1[[#This Row],[Weekly sales]],"00")</f>
        <v>Jan 2015  Week 04</v>
      </c>
      <c r="AM248" s="17">
        <f>IF(COUNTIF($A$2:A248, A248)=1, 1, 0)</f>
        <v>1</v>
      </c>
      <c r="AN248" s="3">
        <f>COUNTA(A248) - COUNTIF(Table_1[[#This Row],[Unique Customers]], 1)</f>
        <v>0</v>
      </c>
      <c r="AO248" s="17" t="str">
        <f t="shared" si="3"/>
        <v>Unique</v>
      </c>
      <c r="AP248" s="17" t="str">
        <f>"Q"&amp;_xlfn.CEILING.MATH(MONTH(Table_1[[#This Row],[Monthly sales]])/3,1)</f>
        <v>Q1</v>
      </c>
    </row>
    <row r="249" spans="1:42" ht="14.4" x14ac:dyDescent="0.3">
      <c r="A249" s="2">
        <v>2464</v>
      </c>
      <c r="B249" s="15" t="s">
        <v>656</v>
      </c>
      <c r="C249" s="15" t="s">
        <v>71</v>
      </c>
      <c r="D249" s="6">
        <v>0.04</v>
      </c>
      <c r="E249" s="4">
        <v>3.08</v>
      </c>
      <c r="F249" s="4">
        <v>0.99</v>
      </c>
      <c r="G249" s="15" t="s">
        <v>39</v>
      </c>
      <c r="H249" s="15" t="s">
        <v>40</v>
      </c>
      <c r="I249" s="15" t="s">
        <v>49</v>
      </c>
      <c r="J249" s="15" t="s">
        <v>153</v>
      </c>
      <c r="K249" s="15" t="s">
        <v>74</v>
      </c>
      <c r="L249" s="15" t="s">
        <v>659</v>
      </c>
      <c r="M249" s="6">
        <v>0.37</v>
      </c>
      <c r="N249" s="15" t="s">
        <v>33</v>
      </c>
      <c r="O249" s="15" t="s">
        <v>34</v>
      </c>
      <c r="P249" s="15" t="s">
        <v>169</v>
      </c>
      <c r="Q249" s="15" t="s">
        <v>658</v>
      </c>
      <c r="R249" s="2">
        <v>71111</v>
      </c>
      <c r="S249" s="1">
        <v>42024</v>
      </c>
      <c r="T249" s="12">
        <f>EOMONTH(Table_1[[#This Row],[Order Date]],0)</f>
        <v>42035</v>
      </c>
      <c r="U249" s="10">
        <f>EOMONTH(Table_1[[#This Row],[Order Date]],0)</f>
        <v>42035</v>
      </c>
      <c r="V249" s="14">
        <v>42024</v>
      </c>
      <c r="W249" s="1">
        <v>42025</v>
      </c>
      <c r="X249" s="12">
        <v>42025</v>
      </c>
      <c r="Y249" s="10">
        <f>EOMONTH(Table_1[[#This Row],[Ship date]],0)</f>
        <v>42035</v>
      </c>
      <c r="Z249" s="14">
        <v>42025</v>
      </c>
      <c r="AA249" s="4">
        <v>424.29</v>
      </c>
      <c r="AB249" s="2">
        <v>14</v>
      </c>
      <c r="AC249" s="4">
        <v>42.53</v>
      </c>
      <c r="AD249" s="2">
        <v>88714</v>
      </c>
      <c r="AE249" s="4">
        <f>'DataCleaning and Transformation'!$E249-'DataCleaning and Transformation'!$D249</f>
        <v>3.04</v>
      </c>
      <c r="AF249" s="15" t="str">
        <f>_xlfn.IFS('DataCleaning and Transformation'!$O249="Central","Chris",'DataCleaning and Transformation'!$O249="East","Erin",'DataCleaning and Transformation'!$O249="South","Sam",'DataCleaning and Transformation'!$O249="West","William")</f>
        <v>Sam</v>
      </c>
      <c r="AG249" s="31">
        <f>Table_1[[#This Row],[Ship date]]-Table_1[[#This Row],[Order Date]]</f>
        <v>1</v>
      </c>
      <c r="AH249" s="22">
        <f>Table_1[[#This Row],[Profit]]/Table_1[[#This Row],[Sales]]</f>
        <v>9.9762520573712674</v>
      </c>
      <c r="AI249" s="23">
        <f>Table_1[[#This Row],[Profit]]+Table_1[[#This Row],[Sales]]</f>
        <v>466.82000000000005</v>
      </c>
      <c r="AJ249" s="17">
        <f>WEEKNUM(Table_1[[#This Row],[Order Date]],1)</f>
        <v>4</v>
      </c>
      <c r="AK249" s="17" t="str">
        <f>TEXT(Table_1[[#This Row],[Order Date]],"mmm yyyy")</f>
        <v>Jan 2015</v>
      </c>
      <c r="AL249" s="17" t="str">
        <f>Table_1[[#This Row],[Monthly sales]]&amp;"  Week "&amp;TEXT(Table_1[[#This Row],[Weekly sales]],"00")</f>
        <v>Jan 2015  Week 04</v>
      </c>
      <c r="AM249" s="17">
        <f>IF(COUNTIF($A$2:A249, A249)=1, 1, 0)</f>
        <v>0</v>
      </c>
      <c r="AN249" s="3">
        <f>COUNTA(A249) - COUNTIF(Table_1[[#This Row],[Unique Customers]], 1)</f>
        <v>1</v>
      </c>
      <c r="AO249" s="17" t="str">
        <f t="shared" si="3"/>
        <v>Repeated</v>
      </c>
      <c r="AP249" s="17" t="str">
        <f>"Q"&amp;_xlfn.CEILING.MATH(MONTH(Table_1[[#This Row],[Monthly sales]])/3,1)</f>
        <v>Q1</v>
      </c>
    </row>
    <row r="250" spans="1:42" ht="14.4" x14ac:dyDescent="0.3">
      <c r="A250" s="2">
        <v>1473</v>
      </c>
      <c r="B250" s="15" t="s">
        <v>660</v>
      </c>
      <c r="C250" s="15" t="s">
        <v>26</v>
      </c>
      <c r="D250" s="6">
        <v>0.04</v>
      </c>
      <c r="E250" s="4">
        <v>9.7799999999999994</v>
      </c>
      <c r="F250" s="4">
        <v>1.99</v>
      </c>
      <c r="G250" s="15" t="s">
        <v>88</v>
      </c>
      <c r="H250" s="15" t="s">
        <v>72</v>
      </c>
      <c r="I250" s="15" t="s">
        <v>41</v>
      </c>
      <c r="J250" s="15" t="s">
        <v>42</v>
      </c>
      <c r="K250" s="15" t="s">
        <v>43</v>
      </c>
      <c r="L250" s="15" t="s">
        <v>661</v>
      </c>
      <c r="M250" s="6">
        <v>0.43</v>
      </c>
      <c r="N250" s="15" t="s">
        <v>33</v>
      </c>
      <c r="O250" s="15" t="s">
        <v>112</v>
      </c>
      <c r="P250" s="15" t="s">
        <v>318</v>
      </c>
      <c r="Q250" s="15" t="s">
        <v>662</v>
      </c>
      <c r="R250" s="2">
        <v>44691</v>
      </c>
      <c r="S250" s="1">
        <v>42025</v>
      </c>
      <c r="T250" s="12">
        <f>EOMONTH(Table_1[[#This Row],[Order Date]],0)</f>
        <v>42035</v>
      </c>
      <c r="U250" s="10">
        <f>EOMONTH(Table_1[[#This Row],[Order Date]],0)</f>
        <v>42035</v>
      </c>
      <c r="V250" s="14">
        <v>42025</v>
      </c>
      <c r="W250" s="1">
        <v>42026</v>
      </c>
      <c r="X250" s="12">
        <v>42026</v>
      </c>
      <c r="Y250" s="10">
        <f>EOMONTH(Table_1[[#This Row],[Ship date]],0)</f>
        <v>42035</v>
      </c>
      <c r="Z250" s="14">
        <v>42026</v>
      </c>
      <c r="AA250" s="4">
        <v>61.292700000000004</v>
      </c>
      <c r="AB250" s="2">
        <v>9</v>
      </c>
      <c r="AC250" s="4">
        <v>88.83</v>
      </c>
      <c r="AD250" s="2">
        <v>87076</v>
      </c>
      <c r="AE250" s="4">
        <f>'DataCleaning and Transformation'!$E250-'DataCleaning and Transformation'!$D250</f>
        <v>9.74</v>
      </c>
      <c r="AF250" s="15" t="str">
        <f>_xlfn.IFS('DataCleaning and Transformation'!$O250="Central","Chris",'DataCleaning and Transformation'!$O250="East","Erin",'DataCleaning and Transformation'!$O250="South","Sam",'DataCleaning and Transformation'!$O250="West","William")</f>
        <v>Erin</v>
      </c>
      <c r="AG250" s="31">
        <f>Table_1[[#This Row],[Ship date]]-Table_1[[#This Row],[Order Date]]</f>
        <v>1</v>
      </c>
      <c r="AH250" s="22">
        <f>Table_1[[#This Row],[Profit]]/Table_1[[#This Row],[Sales]]</f>
        <v>0.69000000000000006</v>
      </c>
      <c r="AI250" s="23">
        <f>Table_1[[#This Row],[Profit]]+Table_1[[#This Row],[Sales]]</f>
        <v>150.12270000000001</v>
      </c>
      <c r="AJ250" s="17">
        <f>WEEKNUM(Table_1[[#This Row],[Order Date]],1)</f>
        <v>4</v>
      </c>
      <c r="AK250" s="17" t="str">
        <f>TEXT(Table_1[[#This Row],[Order Date]],"mmm yyyy")</f>
        <v>Jan 2015</v>
      </c>
      <c r="AL250" s="17" t="str">
        <f>Table_1[[#This Row],[Monthly sales]]&amp;"  Week "&amp;TEXT(Table_1[[#This Row],[Weekly sales]],"00")</f>
        <v>Jan 2015  Week 04</v>
      </c>
      <c r="AM250" s="17">
        <f>IF(COUNTIF($A$2:A250, A250)=1, 1, 0)</f>
        <v>1</v>
      </c>
      <c r="AN250" s="3">
        <f>COUNTA(A250) - COUNTIF(Table_1[[#This Row],[Unique Customers]], 1)</f>
        <v>0</v>
      </c>
      <c r="AO250" s="17" t="str">
        <f t="shared" si="3"/>
        <v>Unique</v>
      </c>
      <c r="AP250" s="17" t="str">
        <f>"Q"&amp;_xlfn.CEILING.MATH(MONTH(Table_1[[#This Row],[Monthly sales]])/3,1)</f>
        <v>Q1</v>
      </c>
    </row>
    <row r="251" spans="1:42" ht="14.4" x14ac:dyDescent="0.3">
      <c r="A251" s="2">
        <v>1788</v>
      </c>
      <c r="B251" s="15" t="s">
        <v>663</v>
      </c>
      <c r="C251" s="15" t="s">
        <v>26</v>
      </c>
      <c r="D251" s="6">
        <v>0.04</v>
      </c>
      <c r="E251" s="4">
        <v>205.99</v>
      </c>
      <c r="F251" s="4">
        <v>8.99</v>
      </c>
      <c r="G251" s="15" t="s">
        <v>39</v>
      </c>
      <c r="H251" s="15" t="s">
        <v>40</v>
      </c>
      <c r="I251" s="15" t="s">
        <v>41</v>
      </c>
      <c r="J251" s="15" t="s">
        <v>136</v>
      </c>
      <c r="K251" s="15" t="s">
        <v>74</v>
      </c>
      <c r="L251" s="15" t="s">
        <v>664</v>
      </c>
      <c r="M251" s="6">
        <v>0.56000000000000005</v>
      </c>
      <c r="N251" s="15" t="s">
        <v>33</v>
      </c>
      <c r="O251" s="15" t="s">
        <v>34</v>
      </c>
      <c r="P251" s="15" t="s">
        <v>76</v>
      </c>
      <c r="Q251" s="15" t="s">
        <v>665</v>
      </c>
      <c r="R251" s="2">
        <v>30188</v>
      </c>
      <c r="S251" s="1">
        <v>42025</v>
      </c>
      <c r="T251" s="12">
        <f>EOMONTH(Table_1[[#This Row],[Order Date]],0)</f>
        <v>42035</v>
      </c>
      <c r="U251" s="10">
        <f>EOMONTH(Table_1[[#This Row],[Order Date]],0)</f>
        <v>42035</v>
      </c>
      <c r="V251" s="14">
        <v>42025</v>
      </c>
      <c r="W251" s="1">
        <v>42026</v>
      </c>
      <c r="X251" s="12">
        <v>42026</v>
      </c>
      <c r="Y251" s="10">
        <f>EOMONTH(Table_1[[#This Row],[Ship date]],0)</f>
        <v>42035</v>
      </c>
      <c r="Z251" s="14">
        <v>42026</v>
      </c>
      <c r="AA251" s="4">
        <v>960.98400000000004</v>
      </c>
      <c r="AB251" s="2">
        <v>6</v>
      </c>
      <c r="AC251" s="4">
        <v>1008.53</v>
      </c>
      <c r="AD251" s="2">
        <v>88256</v>
      </c>
      <c r="AE251" s="4">
        <f>'DataCleaning and Transformation'!$E251-'DataCleaning and Transformation'!$D251</f>
        <v>205.95000000000002</v>
      </c>
      <c r="AF251" s="15" t="str">
        <f>_xlfn.IFS('DataCleaning and Transformation'!$O251="Central","Chris",'DataCleaning and Transformation'!$O251="East","Erin",'DataCleaning and Transformation'!$O251="South","Sam",'DataCleaning and Transformation'!$O251="West","William")</f>
        <v>Sam</v>
      </c>
      <c r="AG251" s="31">
        <f>Table_1[[#This Row],[Ship date]]-Table_1[[#This Row],[Order Date]]</f>
        <v>1</v>
      </c>
      <c r="AH251" s="22">
        <f>Table_1[[#This Row],[Profit]]/Table_1[[#This Row],[Sales]]</f>
        <v>0.95285613715010964</v>
      </c>
      <c r="AI251" s="23">
        <f>Table_1[[#This Row],[Profit]]+Table_1[[#This Row],[Sales]]</f>
        <v>1969.5140000000001</v>
      </c>
      <c r="AJ251" s="17">
        <f>WEEKNUM(Table_1[[#This Row],[Order Date]],1)</f>
        <v>4</v>
      </c>
      <c r="AK251" s="17" t="str">
        <f>TEXT(Table_1[[#This Row],[Order Date]],"mmm yyyy")</f>
        <v>Jan 2015</v>
      </c>
      <c r="AL251" s="17" t="str">
        <f>Table_1[[#This Row],[Monthly sales]]&amp;"  Week "&amp;TEXT(Table_1[[#This Row],[Weekly sales]],"00")</f>
        <v>Jan 2015  Week 04</v>
      </c>
      <c r="AM251" s="17">
        <f>IF(COUNTIF($A$2:A251, A251)=1, 1, 0)</f>
        <v>1</v>
      </c>
      <c r="AN251" s="3">
        <f>COUNTA(A251) - COUNTIF(Table_1[[#This Row],[Unique Customers]], 1)</f>
        <v>0</v>
      </c>
      <c r="AO251" s="17" t="str">
        <f t="shared" si="3"/>
        <v>Unique</v>
      </c>
      <c r="AP251" s="17" t="str">
        <f>"Q"&amp;_xlfn.CEILING.MATH(MONTH(Table_1[[#This Row],[Monthly sales]])/3,1)</f>
        <v>Q1</v>
      </c>
    </row>
    <row r="252" spans="1:42" ht="14.4" x14ac:dyDescent="0.3">
      <c r="A252" s="2">
        <v>263</v>
      </c>
      <c r="B252" s="15" t="s">
        <v>666</v>
      </c>
      <c r="C252" s="15" t="s">
        <v>38</v>
      </c>
      <c r="D252" s="6">
        <v>0.05</v>
      </c>
      <c r="E252" s="4">
        <v>31.76</v>
      </c>
      <c r="F252" s="4">
        <v>45.51</v>
      </c>
      <c r="G252" s="15" t="s">
        <v>27</v>
      </c>
      <c r="H252" s="15" t="s">
        <v>28</v>
      </c>
      <c r="I252" s="15" t="s">
        <v>29</v>
      </c>
      <c r="J252" s="15" t="s">
        <v>30</v>
      </c>
      <c r="K252" s="15" t="s">
        <v>31</v>
      </c>
      <c r="L252" s="15" t="s">
        <v>667</v>
      </c>
      <c r="M252" s="6">
        <v>0.65</v>
      </c>
      <c r="N252" s="15" t="s">
        <v>33</v>
      </c>
      <c r="O252" s="15" t="s">
        <v>112</v>
      </c>
      <c r="P252" s="15" t="s">
        <v>318</v>
      </c>
      <c r="Q252" s="15" t="s">
        <v>668</v>
      </c>
      <c r="R252" s="2">
        <v>44106</v>
      </c>
      <c r="S252" s="1">
        <v>42025</v>
      </c>
      <c r="T252" s="12">
        <f>EOMONTH(Table_1[[#This Row],[Order Date]],0)</f>
        <v>42035</v>
      </c>
      <c r="U252" s="10">
        <f>EOMONTH(Table_1[[#This Row],[Order Date]],0)</f>
        <v>42035</v>
      </c>
      <c r="V252" s="14">
        <v>42025</v>
      </c>
      <c r="W252" s="1">
        <v>42027</v>
      </c>
      <c r="X252" s="12">
        <v>42027</v>
      </c>
      <c r="Y252" s="10">
        <f>EOMONTH(Table_1[[#This Row],[Ship date]],0)</f>
        <v>42035</v>
      </c>
      <c r="Z252" s="14">
        <v>42027</v>
      </c>
      <c r="AA252" s="4">
        <v>-2177.9860960000001</v>
      </c>
      <c r="AB252" s="2">
        <v>9</v>
      </c>
      <c r="AC252" s="4">
        <v>304.33999999999997</v>
      </c>
      <c r="AD252" s="2">
        <v>86297</v>
      </c>
      <c r="AE252" s="4">
        <f>'DataCleaning and Transformation'!$E252-'DataCleaning and Transformation'!$D252</f>
        <v>31.71</v>
      </c>
      <c r="AF252" s="15" t="str">
        <f>_xlfn.IFS('DataCleaning and Transformation'!$O252="Central","Chris",'DataCleaning and Transformation'!$O252="East","Erin",'DataCleaning and Transformation'!$O252="South","Sam",'DataCleaning and Transformation'!$O252="West","William")</f>
        <v>Erin</v>
      </c>
      <c r="AG252" s="31">
        <f>Table_1[[#This Row],[Ship date]]-Table_1[[#This Row],[Order Date]]</f>
        <v>2</v>
      </c>
      <c r="AH252" s="22">
        <f>Table_1[[#This Row],[Profit]]/Table_1[[#This Row],[Sales]]</f>
        <v>-7.1564240520470532</v>
      </c>
      <c r="AI252" s="23">
        <f>Table_1[[#This Row],[Profit]]+Table_1[[#This Row],[Sales]]</f>
        <v>-1873.6460960000002</v>
      </c>
      <c r="AJ252" s="17">
        <f>WEEKNUM(Table_1[[#This Row],[Order Date]],1)</f>
        <v>4</v>
      </c>
      <c r="AK252" s="17" t="str">
        <f>TEXT(Table_1[[#This Row],[Order Date]],"mmm yyyy")</f>
        <v>Jan 2015</v>
      </c>
      <c r="AL252" s="17" t="str">
        <f>Table_1[[#This Row],[Monthly sales]]&amp;"  Week "&amp;TEXT(Table_1[[#This Row],[Weekly sales]],"00")</f>
        <v>Jan 2015  Week 04</v>
      </c>
      <c r="AM252" s="17">
        <f>IF(COUNTIF($A$2:A252, A252)=1, 1, 0)</f>
        <v>1</v>
      </c>
      <c r="AN252" s="3">
        <f>COUNTA(A252) - COUNTIF(Table_1[[#This Row],[Unique Customers]], 1)</f>
        <v>0</v>
      </c>
      <c r="AO252" s="17" t="str">
        <f t="shared" si="3"/>
        <v>Unique</v>
      </c>
      <c r="AP252" s="17" t="str">
        <f>"Q"&amp;_xlfn.CEILING.MATH(MONTH(Table_1[[#This Row],[Monthly sales]])/3,1)</f>
        <v>Q1</v>
      </c>
    </row>
    <row r="253" spans="1:42" ht="14.4" x14ac:dyDescent="0.3">
      <c r="A253" s="2">
        <v>2423</v>
      </c>
      <c r="B253" s="15" t="s">
        <v>669</v>
      </c>
      <c r="C253" s="15" t="s">
        <v>48</v>
      </c>
      <c r="D253" s="6">
        <v>0.04</v>
      </c>
      <c r="E253" s="4">
        <v>100.98</v>
      </c>
      <c r="F253" s="4">
        <v>7.18</v>
      </c>
      <c r="G253" s="15" t="s">
        <v>39</v>
      </c>
      <c r="H253" s="15" t="s">
        <v>72</v>
      </c>
      <c r="I253" s="15" t="s">
        <v>41</v>
      </c>
      <c r="J253" s="15" t="s">
        <v>42</v>
      </c>
      <c r="K253" s="15" t="s">
        <v>74</v>
      </c>
      <c r="L253" s="15" t="s">
        <v>670</v>
      </c>
      <c r="M253" s="6">
        <v>0.4</v>
      </c>
      <c r="N253" s="15" t="s">
        <v>33</v>
      </c>
      <c r="O253" s="15" t="s">
        <v>53</v>
      </c>
      <c r="P253" s="15" t="s">
        <v>188</v>
      </c>
      <c r="Q253" s="15" t="s">
        <v>671</v>
      </c>
      <c r="R253" s="2">
        <v>76053</v>
      </c>
      <c r="S253" s="1">
        <v>42025</v>
      </c>
      <c r="T253" s="12">
        <f>EOMONTH(Table_1[[#This Row],[Order Date]],0)</f>
        <v>42035</v>
      </c>
      <c r="U253" s="10">
        <f>EOMONTH(Table_1[[#This Row],[Order Date]],0)</f>
        <v>42035</v>
      </c>
      <c r="V253" s="14">
        <v>42025</v>
      </c>
      <c r="W253" s="1">
        <v>42030</v>
      </c>
      <c r="X253" s="12">
        <v>42030</v>
      </c>
      <c r="Y253" s="10">
        <f>EOMONTH(Table_1[[#This Row],[Ship date]],0)</f>
        <v>42035</v>
      </c>
      <c r="Z253" s="14">
        <v>42030</v>
      </c>
      <c r="AA253" s="4">
        <v>269.94</v>
      </c>
      <c r="AB253" s="2">
        <v>4</v>
      </c>
      <c r="AC253" s="4">
        <v>414.91</v>
      </c>
      <c r="AD253" s="2">
        <v>89054</v>
      </c>
      <c r="AE253" s="4">
        <f>'DataCleaning and Transformation'!$E253-'DataCleaning and Transformation'!$D253</f>
        <v>100.94</v>
      </c>
      <c r="AF253" s="15" t="str">
        <f>_xlfn.IFS('DataCleaning and Transformation'!$O253="Central","Chris",'DataCleaning and Transformation'!$O253="East","Erin",'DataCleaning and Transformation'!$O253="South","Sam",'DataCleaning and Transformation'!$O253="West","William")</f>
        <v>Chris</v>
      </c>
      <c r="AG253" s="31">
        <f>Table_1[[#This Row],[Ship date]]-Table_1[[#This Row],[Order Date]]</f>
        <v>5</v>
      </c>
      <c r="AH253" s="22">
        <f>Table_1[[#This Row],[Profit]]/Table_1[[#This Row],[Sales]]</f>
        <v>0.65059892506808703</v>
      </c>
      <c r="AI253" s="23">
        <f>Table_1[[#This Row],[Profit]]+Table_1[[#This Row],[Sales]]</f>
        <v>684.85</v>
      </c>
      <c r="AJ253" s="17">
        <f>WEEKNUM(Table_1[[#This Row],[Order Date]],1)</f>
        <v>4</v>
      </c>
      <c r="AK253" s="17" t="str">
        <f>TEXT(Table_1[[#This Row],[Order Date]],"mmm yyyy")</f>
        <v>Jan 2015</v>
      </c>
      <c r="AL253" s="17" t="str">
        <f>Table_1[[#This Row],[Monthly sales]]&amp;"  Week "&amp;TEXT(Table_1[[#This Row],[Weekly sales]],"00")</f>
        <v>Jan 2015  Week 04</v>
      </c>
      <c r="AM253" s="17">
        <f>IF(COUNTIF($A$2:A253, A253)=1, 1, 0)</f>
        <v>1</v>
      </c>
      <c r="AN253" s="3">
        <f>COUNTA(A253) - COUNTIF(Table_1[[#This Row],[Unique Customers]], 1)</f>
        <v>0</v>
      </c>
      <c r="AO253" s="17" t="str">
        <f t="shared" si="3"/>
        <v>Unique</v>
      </c>
      <c r="AP253" s="17" t="str">
        <f>"Q"&amp;_xlfn.CEILING.MATH(MONTH(Table_1[[#This Row],[Monthly sales]])/3,1)</f>
        <v>Q1</v>
      </c>
    </row>
    <row r="254" spans="1:42" ht="14.4" x14ac:dyDescent="0.3">
      <c r="A254" s="2">
        <v>2882</v>
      </c>
      <c r="B254" s="15" t="s">
        <v>672</v>
      </c>
      <c r="C254" s="15" t="s">
        <v>48</v>
      </c>
      <c r="D254" s="6">
        <v>0.02</v>
      </c>
      <c r="E254" s="4">
        <v>43.98</v>
      </c>
      <c r="F254" s="4">
        <v>1.99</v>
      </c>
      <c r="G254" s="15" t="s">
        <v>39</v>
      </c>
      <c r="H254" s="15" t="s">
        <v>40</v>
      </c>
      <c r="I254" s="15" t="s">
        <v>41</v>
      </c>
      <c r="J254" s="15" t="s">
        <v>42</v>
      </c>
      <c r="K254" s="15" t="s">
        <v>43</v>
      </c>
      <c r="L254" s="15" t="s">
        <v>673</v>
      </c>
      <c r="M254" s="6">
        <v>0.44</v>
      </c>
      <c r="N254" s="15" t="s">
        <v>33</v>
      </c>
      <c r="O254" s="15" t="s">
        <v>34</v>
      </c>
      <c r="P254" s="15" t="s">
        <v>98</v>
      </c>
      <c r="Q254" s="15" t="s">
        <v>674</v>
      </c>
      <c r="R254" s="2">
        <v>28206</v>
      </c>
      <c r="S254" s="1">
        <v>42025</v>
      </c>
      <c r="T254" s="12">
        <f>EOMONTH(Table_1[[#This Row],[Order Date]],0)</f>
        <v>42035</v>
      </c>
      <c r="U254" s="10">
        <f>EOMONTH(Table_1[[#This Row],[Order Date]],0)</f>
        <v>42035</v>
      </c>
      <c r="V254" s="14">
        <v>42025</v>
      </c>
      <c r="W254" s="1">
        <v>42029</v>
      </c>
      <c r="X254" s="12">
        <v>42029</v>
      </c>
      <c r="Y254" s="10">
        <f>EOMONTH(Table_1[[#This Row],[Ship date]],0)</f>
        <v>42035</v>
      </c>
      <c r="Z254" s="14">
        <v>42029</v>
      </c>
      <c r="AA254" s="4">
        <v>333.76049999999998</v>
      </c>
      <c r="AB254" s="2">
        <v>40</v>
      </c>
      <c r="AC254" s="4">
        <v>1724.01</v>
      </c>
      <c r="AD254" s="2">
        <v>50917</v>
      </c>
      <c r="AE254" s="4">
        <f>'DataCleaning and Transformation'!$E254-'DataCleaning and Transformation'!$D254</f>
        <v>43.959999999999994</v>
      </c>
      <c r="AF254" s="15" t="str">
        <f>_xlfn.IFS('DataCleaning and Transformation'!$O254="Central","Chris",'DataCleaning and Transformation'!$O254="East","Erin",'DataCleaning and Transformation'!$O254="South","Sam",'DataCleaning and Transformation'!$O254="West","William")</f>
        <v>Sam</v>
      </c>
      <c r="AG254" s="31">
        <f>Table_1[[#This Row],[Ship date]]-Table_1[[#This Row],[Order Date]]</f>
        <v>4</v>
      </c>
      <c r="AH254" s="22">
        <f>Table_1[[#This Row],[Profit]]/Table_1[[#This Row],[Sales]]</f>
        <v>0.19359545478274487</v>
      </c>
      <c r="AI254" s="23">
        <f>Table_1[[#This Row],[Profit]]+Table_1[[#This Row],[Sales]]</f>
        <v>2057.7705000000001</v>
      </c>
      <c r="AJ254" s="17">
        <f>WEEKNUM(Table_1[[#This Row],[Order Date]],1)</f>
        <v>4</v>
      </c>
      <c r="AK254" s="17" t="str">
        <f>TEXT(Table_1[[#This Row],[Order Date]],"mmm yyyy")</f>
        <v>Jan 2015</v>
      </c>
      <c r="AL254" s="17" t="str">
        <f>Table_1[[#This Row],[Monthly sales]]&amp;"  Week "&amp;TEXT(Table_1[[#This Row],[Weekly sales]],"00")</f>
        <v>Jan 2015  Week 04</v>
      </c>
      <c r="AM254" s="17">
        <f>IF(COUNTIF($A$2:A254, A254)=1, 1, 0)</f>
        <v>1</v>
      </c>
      <c r="AN254" s="3">
        <f>COUNTA(A254) - COUNTIF(Table_1[[#This Row],[Unique Customers]], 1)</f>
        <v>0</v>
      </c>
      <c r="AO254" s="17" t="str">
        <f t="shared" si="3"/>
        <v>Unique</v>
      </c>
      <c r="AP254" s="17" t="str">
        <f>"Q"&amp;_xlfn.CEILING.MATH(MONTH(Table_1[[#This Row],[Monthly sales]])/3,1)</f>
        <v>Q1</v>
      </c>
    </row>
    <row r="255" spans="1:42" ht="14.4" x14ac:dyDescent="0.3">
      <c r="A255" s="2">
        <v>1402</v>
      </c>
      <c r="B255" s="15" t="s">
        <v>532</v>
      </c>
      <c r="C255" s="15" t="s">
        <v>117</v>
      </c>
      <c r="D255" s="6">
        <v>0.04</v>
      </c>
      <c r="E255" s="4">
        <v>30.73</v>
      </c>
      <c r="F255" s="4">
        <v>4</v>
      </c>
      <c r="G255" s="15" t="s">
        <v>39</v>
      </c>
      <c r="H255" s="15" t="s">
        <v>72</v>
      </c>
      <c r="I255" s="15" t="s">
        <v>41</v>
      </c>
      <c r="J255" s="15" t="s">
        <v>42</v>
      </c>
      <c r="K255" s="15" t="s">
        <v>74</v>
      </c>
      <c r="L255" s="15" t="s">
        <v>675</v>
      </c>
      <c r="M255" s="6">
        <v>0.75</v>
      </c>
      <c r="N255" s="15" t="s">
        <v>33</v>
      </c>
      <c r="O255" s="15" t="s">
        <v>53</v>
      </c>
      <c r="P255" s="15" t="s">
        <v>104</v>
      </c>
      <c r="Q255" s="15" t="s">
        <v>534</v>
      </c>
      <c r="R255" s="2">
        <v>60653</v>
      </c>
      <c r="S255" s="1">
        <v>42025</v>
      </c>
      <c r="T255" s="12">
        <f>EOMONTH(Table_1[[#This Row],[Order Date]],0)</f>
        <v>42035</v>
      </c>
      <c r="U255" s="10">
        <f>EOMONTH(Table_1[[#This Row],[Order Date]],0)</f>
        <v>42035</v>
      </c>
      <c r="V255" s="14">
        <v>42025</v>
      </c>
      <c r="W255" s="1">
        <v>42026</v>
      </c>
      <c r="X255" s="12">
        <v>42026</v>
      </c>
      <c r="Y255" s="10">
        <f>EOMONTH(Table_1[[#This Row],[Ship date]],0)</f>
        <v>42035</v>
      </c>
      <c r="Z255" s="14">
        <v>42026</v>
      </c>
      <c r="AA255" s="4">
        <v>-20.79</v>
      </c>
      <c r="AB255" s="2">
        <v>48</v>
      </c>
      <c r="AC255" s="4">
        <v>1420.84</v>
      </c>
      <c r="AD255" s="2">
        <v>43079</v>
      </c>
      <c r="AE255" s="4">
        <f>'DataCleaning and Transformation'!$E255-'DataCleaning and Transformation'!$D255</f>
        <v>30.69</v>
      </c>
      <c r="AF255" s="15" t="str">
        <f>_xlfn.IFS('DataCleaning and Transformation'!$O255="Central","Chris",'DataCleaning and Transformation'!$O255="East","Erin",'DataCleaning and Transformation'!$O255="South","Sam",'DataCleaning and Transformation'!$O255="West","William")</f>
        <v>Chris</v>
      </c>
      <c r="AG255" s="31">
        <f>Table_1[[#This Row],[Ship date]]-Table_1[[#This Row],[Order Date]]</f>
        <v>1</v>
      </c>
      <c r="AH255" s="22">
        <f>Table_1[[#This Row],[Profit]]/Table_1[[#This Row],[Sales]]</f>
        <v>-1.4632189409081951E-2</v>
      </c>
      <c r="AI255" s="23">
        <f>Table_1[[#This Row],[Profit]]+Table_1[[#This Row],[Sales]]</f>
        <v>1400.05</v>
      </c>
      <c r="AJ255" s="17">
        <f>WEEKNUM(Table_1[[#This Row],[Order Date]],1)</f>
        <v>4</v>
      </c>
      <c r="AK255" s="17" t="str">
        <f>TEXT(Table_1[[#This Row],[Order Date]],"mmm yyyy")</f>
        <v>Jan 2015</v>
      </c>
      <c r="AL255" s="17" t="str">
        <f>Table_1[[#This Row],[Monthly sales]]&amp;"  Week "&amp;TEXT(Table_1[[#This Row],[Weekly sales]],"00")</f>
        <v>Jan 2015  Week 04</v>
      </c>
      <c r="AM255" s="17">
        <f>IF(COUNTIF($A$2:A255, A255)=1, 1, 0)</f>
        <v>0</v>
      </c>
      <c r="AN255" s="3">
        <f>COUNTA(A255) - COUNTIF(Table_1[[#This Row],[Unique Customers]], 1)</f>
        <v>1</v>
      </c>
      <c r="AO255" s="17" t="str">
        <f t="shared" si="3"/>
        <v>Unique</v>
      </c>
      <c r="AP255" s="17" t="str">
        <f>"Q"&amp;_xlfn.CEILING.MATH(MONTH(Table_1[[#This Row],[Monthly sales]])/3,1)</f>
        <v>Q1</v>
      </c>
    </row>
    <row r="256" spans="1:42" ht="14.4" x14ac:dyDescent="0.3">
      <c r="A256" s="2">
        <v>1405</v>
      </c>
      <c r="B256" s="15" t="s">
        <v>535</v>
      </c>
      <c r="C256" s="15" t="s">
        <v>117</v>
      </c>
      <c r="D256" s="6">
        <v>0.04</v>
      </c>
      <c r="E256" s="4">
        <v>30.73</v>
      </c>
      <c r="F256" s="4">
        <v>4</v>
      </c>
      <c r="G256" s="15" t="s">
        <v>39</v>
      </c>
      <c r="H256" s="15" t="s">
        <v>72</v>
      </c>
      <c r="I256" s="15" t="s">
        <v>41</v>
      </c>
      <c r="J256" s="15" t="s">
        <v>42</v>
      </c>
      <c r="K256" s="15" t="s">
        <v>74</v>
      </c>
      <c r="L256" s="15" t="s">
        <v>675</v>
      </c>
      <c r="M256" s="6">
        <v>0.75</v>
      </c>
      <c r="N256" s="15" t="s">
        <v>33</v>
      </c>
      <c r="O256" s="15" t="s">
        <v>53</v>
      </c>
      <c r="P256" s="15" t="s">
        <v>290</v>
      </c>
      <c r="Q256" s="15" t="s">
        <v>536</v>
      </c>
      <c r="R256" s="2">
        <v>49017</v>
      </c>
      <c r="S256" s="1">
        <v>42025</v>
      </c>
      <c r="T256" s="12">
        <f>EOMONTH(Table_1[[#This Row],[Order Date]],0)</f>
        <v>42035</v>
      </c>
      <c r="U256" s="10">
        <f>EOMONTH(Table_1[[#This Row],[Order Date]],0)</f>
        <v>42035</v>
      </c>
      <c r="V256" s="14">
        <v>42025</v>
      </c>
      <c r="W256" s="1">
        <v>42026</v>
      </c>
      <c r="X256" s="12">
        <v>42026</v>
      </c>
      <c r="Y256" s="10">
        <f>EOMONTH(Table_1[[#This Row],[Ship date]],0)</f>
        <v>42035</v>
      </c>
      <c r="Z256" s="14">
        <v>42026</v>
      </c>
      <c r="AA256" s="4">
        <v>-20.79</v>
      </c>
      <c r="AB256" s="2">
        <v>12</v>
      </c>
      <c r="AC256" s="4">
        <v>355.21</v>
      </c>
      <c r="AD256" s="2">
        <v>86145</v>
      </c>
      <c r="AE256" s="4">
        <f>'DataCleaning and Transformation'!$E256-'DataCleaning and Transformation'!$D256</f>
        <v>30.69</v>
      </c>
      <c r="AF256" s="15" t="str">
        <f>_xlfn.IFS('DataCleaning and Transformation'!$O256="Central","Chris",'DataCleaning and Transformation'!$O256="East","Erin",'DataCleaning and Transformation'!$O256="South","Sam",'DataCleaning and Transformation'!$O256="West","William")</f>
        <v>Chris</v>
      </c>
      <c r="AG256" s="31">
        <f>Table_1[[#This Row],[Ship date]]-Table_1[[#This Row],[Order Date]]</f>
        <v>1</v>
      </c>
      <c r="AH256" s="22">
        <f>Table_1[[#This Row],[Profit]]/Table_1[[#This Row],[Sales]]</f>
        <v>-5.8528757636327804E-2</v>
      </c>
      <c r="AI256" s="23">
        <f>Table_1[[#This Row],[Profit]]+Table_1[[#This Row],[Sales]]</f>
        <v>334.41999999999996</v>
      </c>
      <c r="AJ256" s="17">
        <f>WEEKNUM(Table_1[[#This Row],[Order Date]],1)</f>
        <v>4</v>
      </c>
      <c r="AK256" s="17" t="str">
        <f>TEXT(Table_1[[#This Row],[Order Date]],"mmm yyyy")</f>
        <v>Jan 2015</v>
      </c>
      <c r="AL256" s="17" t="str">
        <f>Table_1[[#This Row],[Monthly sales]]&amp;"  Week "&amp;TEXT(Table_1[[#This Row],[Weekly sales]],"00")</f>
        <v>Jan 2015  Week 04</v>
      </c>
      <c r="AM256" s="17">
        <f>IF(COUNTIF($A$2:A256, A256)=1, 1, 0)</f>
        <v>0</v>
      </c>
      <c r="AN256" s="3">
        <f>COUNTA(A256) - COUNTIF(Table_1[[#This Row],[Unique Customers]], 1)</f>
        <v>1</v>
      </c>
      <c r="AO256" s="17" t="str">
        <f t="shared" si="3"/>
        <v>Unique</v>
      </c>
      <c r="AP256" s="17" t="str">
        <f>"Q"&amp;_xlfn.CEILING.MATH(MONTH(Table_1[[#This Row],[Monthly sales]])/3,1)</f>
        <v>Q1</v>
      </c>
    </row>
    <row r="257" spans="1:42" ht="14.4" x14ac:dyDescent="0.3">
      <c r="A257" s="2">
        <v>2796</v>
      </c>
      <c r="B257" s="15" t="s">
        <v>676</v>
      </c>
      <c r="C257" s="15" t="s">
        <v>117</v>
      </c>
      <c r="D257" s="6">
        <v>0.02</v>
      </c>
      <c r="E257" s="4">
        <v>30.44</v>
      </c>
      <c r="F257" s="4">
        <v>1.49</v>
      </c>
      <c r="G257" s="15" t="s">
        <v>39</v>
      </c>
      <c r="H257" s="15" t="s">
        <v>95</v>
      </c>
      <c r="I257" s="15" t="s">
        <v>49</v>
      </c>
      <c r="J257" s="15" t="s">
        <v>73</v>
      </c>
      <c r="K257" s="15" t="s">
        <v>74</v>
      </c>
      <c r="L257" s="15" t="s">
        <v>677</v>
      </c>
      <c r="M257" s="6">
        <v>0.37</v>
      </c>
      <c r="N257" s="15" t="s">
        <v>33</v>
      </c>
      <c r="O257" s="15" t="s">
        <v>53</v>
      </c>
      <c r="P257" s="15" t="s">
        <v>214</v>
      </c>
      <c r="Q257" s="15" t="s">
        <v>678</v>
      </c>
      <c r="R257" s="2">
        <v>51106</v>
      </c>
      <c r="S257" s="1">
        <v>42025</v>
      </c>
      <c r="T257" s="12">
        <f>EOMONTH(Table_1[[#This Row],[Order Date]],0)</f>
        <v>42035</v>
      </c>
      <c r="U257" s="10">
        <f>EOMONTH(Table_1[[#This Row],[Order Date]],0)</f>
        <v>42035</v>
      </c>
      <c r="V257" s="14">
        <v>42025</v>
      </c>
      <c r="W257" s="1">
        <v>42027</v>
      </c>
      <c r="X257" s="12">
        <v>42027</v>
      </c>
      <c r="Y257" s="10">
        <f>EOMONTH(Table_1[[#This Row],[Ship date]],0)</f>
        <v>42035</v>
      </c>
      <c r="Z257" s="14">
        <v>42027</v>
      </c>
      <c r="AA257" s="4">
        <v>266.76089999999999</v>
      </c>
      <c r="AB257" s="2">
        <v>12</v>
      </c>
      <c r="AC257" s="4">
        <v>386.61</v>
      </c>
      <c r="AD257" s="2">
        <v>87553</v>
      </c>
      <c r="AE257" s="4">
        <f>'DataCleaning and Transformation'!$E257-'DataCleaning and Transformation'!$D257</f>
        <v>30.42</v>
      </c>
      <c r="AF257" s="15" t="str">
        <f>_xlfn.IFS('DataCleaning and Transformation'!$O257="Central","Chris",'DataCleaning and Transformation'!$O257="East","Erin",'DataCleaning and Transformation'!$O257="South","Sam",'DataCleaning and Transformation'!$O257="West","William")</f>
        <v>Chris</v>
      </c>
      <c r="AG257" s="31">
        <f>Table_1[[#This Row],[Ship date]]-Table_1[[#This Row],[Order Date]]</f>
        <v>2</v>
      </c>
      <c r="AH257" s="22">
        <f>Table_1[[#This Row],[Profit]]/Table_1[[#This Row],[Sales]]</f>
        <v>0.69</v>
      </c>
      <c r="AI257" s="23">
        <f>Table_1[[#This Row],[Profit]]+Table_1[[#This Row],[Sales]]</f>
        <v>653.37090000000001</v>
      </c>
      <c r="AJ257" s="17">
        <f>WEEKNUM(Table_1[[#This Row],[Order Date]],1)</f>
        <v>4</v>
      </c>
      <c r="AK257" s="17" t="str">
        <f>TEXT(Table_1[[#This Row],[Order Date]],"mmm yyyy")</f>
        <v>Jan 2015</v>
      </c>
      <c r="AL257" s="17" t="str">
        <f>Table_1[[#This Row],[Monthly sales]]&amp;"  Week "&amp;TEXT(Table_1[[#This Row],[Weekly sales]],"00")</f>
        <v>Jan 2015  Week 04</v>
      </c>
      <c r="AM257" s="17">
        <f>IF(COUNTIF($A$2:A257, A257)=1, 1, 0)</f>
        <v>1</v>
      </c>
      <c r="AN257" s="3">
        <f>COUNTA(A257) - COUNTIF(Table_1[[#This Row],[Unique Customers]], 1)</f>
        <v>0</v>
      </c>
      <c r="AO257" s="17" t="str">
        <f t="shared" si="3"/>
        <v>Unique</v>
      </c>
      <c r="AP257" s="17" t="str">
        <f>"Q"&amp;_xlfn.CEILING.MATH(MONTH(Table_1[[#This Row],[Monthly sales]])/3,1)</f>
        <v>Q1</v>
      </c>
    </row>
    <row r="258" spans="1:42" ht="14.4" x14ac:dyDescent="0.3">
      <c r="A258" s="2">
        <v>2797</v>
      </c>
      <c r="B258" s="15" t="s">
        <v>391</v>
      </c>
      <c r="C258" s="15" t="s">
        <v>117</v>
      </c>
      <c r="D258" s="6">
        <v>0.02</v>
      </c>
      <c r="E258" s="4">
        <v>4.91</v>
      </c>
      <c r="F258" s="4">
        <v>0.5</v>
      </c>
      <c r="G258" s="15" t="s">
        <v>39</v>
      </c>
      <c r="H258" s="15" t="s">
        <v>95</v>
      </c>
      <c r="I258" s="15" t="s">
        <v>49</v>
      </c>
      <c r="J258" s="15" t="s">
        <v>153</v>
      </c>
      <c r="K258" s="15" t="s">
        <v>74</v>
      </c>
      <c r="L258" s="15" t="s">
        <v>578</v>
      </c>
      <c r="M258" s="6">
        <v>0.36</v>
      </c>
      <c r="N258" s="15" t="s">
        <v>33</v>
      </c>
      <c r="O258" s="15" t="s">
        <v>112</v>
      </c>
      <c r="P258" s="15" t="s">
        <v>321</v>
      </c>
      <c r="Q258" s="15" t="s">
        <v>393</v>
      </c>
      <c r="R258" s="2">
        <v>15122</v>
      </c>
      <c r="S258" s="1">
        <v>42025</v>
      </c>
      <c r="T258" s="12">
        <f>EOMONTH(Table_1[[#This Row],[Order Date]],0)</f>
        <v>42035</v>
      </c>
      <c r="U258" s="10">
        <f>EOMONTH(Table_1[[#This Row],[Order Date]],0)</f>
        <v>42035</v>
      </c>
      <c r="V258" s="14">
        <v>42025</v>
      </c>
      <c r="W258" s="1">
        <v>42026</v>
      </c>
      <c r="X258" s="12">
        <v>42026</v>
      </c>
      <c r="Y258" s="10">
        <f>EOMONTH(Table_1[[#This Row],[Ship date]],0)</f>
        <v>42035</v>
      </c>
      <c r="Z258" s="14">
        <v>42026</v>
      </c>
      <c r="AA258" s="4">
        <v>29.883900000000001</v>
      </c>
      <c r="AB258" s="2">
        <v>9</v>
      </c>
      <c r="AC258" s="4">
        <v>43.31</v>
      </c>
      <c r="AD258" s="2">
        <v>87553</v>
      </c>
      <c r="AE258" s="4">
        <f>'DataCleaning and Transformation'!$E258-'DataCleaning and Transformation'!$D258</f>
        <v>4.8900000000000006</v>
      </c>
      <c r="AF258" s="15" t="str">
        <f>_xlfn.IFS('DataCleaning and Transformation'!$O258="Central","Chris",'DataCleaning and Transformation'!$O258="East","Erin",'DataCleaning and Transformation'!$O258="South","Sam",'DataCleaning and Transformation'!$O258="West","William")</f>
        <v>Erin</v>
      </c>
      <c r="AG258" s="31">
        <f>Table_1[[#This Row],[Ship date]]-Table_1[[#This Row],[Order Date]]</f>
        <v>1</v>
      </c>
      <c r="AH258" s="22">
        <f>Table_1[[#This Row],[Profit]]/Table_1[[#This Row],[Sales]]</f>
        <v>0.69</v>
      </c>
      <c r="AI258" s="23">
        <f>Table_1[[#This Row],[Profit]]+Table_1[[#This Row],[Sales]]</f>
        <v>73.193899999999999</v>
      </c>
      <c r="AJ258" s="17">
        <f>WEEKNUM(Table_1[[#This Row],[Order Date]],1)</f>
        <v>4</v>
      </c>
      <c r="AK258" s="17" t="str">
        <f>TEXT(Table_1[[#This Row],[Order Date]],"mmm yyyy")</f>
        <v>Jan 2015</v>
      </c>
      <c r="AL258" s="17" t="str">
        <f>Table_1[[#This Row],[Monthly sales]]&amp;"  Week "&amp;TEXT(Table_1[[#This Row],[Weekly sales]],"00")</f>
        <v>Jan 2015  Week 04</v>
      </c>
      <c r="AM258" s="17">
        <f>IF(COUNTIF($A$2:A258, A258)=1, 1, 0)</f>
        <v>0</v>
      </c>
      <c r="AN258" s="3">
        <f>COUNTA(A258) - COUNTIF(Table_1[[#This Row],[Unique Customers]], 1)</f>
        <v>1</v>
      </c>
      <c r="AO258" s="17" t="str">
        <f t="shared" ref="AO258:AO321" si="4">IF(AD258=AD257, "Repeated", "Unique")</f>
        <v>Repeated</v>
      </c>
      <c r="AP258" s="17" t="str">
        <f>"Q"&amp;_xlfn.CEILING.MATH(MONTH(Table_1[[#This Row],[Monthly sales]])/3,1)</f>
        <v>Q1</v>
      </c>
    </row>
    <row r="259" spans="1:42" ht="14.4" x14ac:dyDescent="0.3">
      <c r="A259" s="2">
        <v>2855</v>
      </c>
      <c r="B259" s="15" t="s">
        <v>679</v>
      </c>
      <c r="C259" s="15" t="s">
        <v>117</v>
      </c>
      <c r="D259" s="6">
        <v>0.08</v>
      </c>
      <c r="E259" s="4">
        <v>7.84</v>
      </c>
      <c r="F259" s="4">
        <v>4.71</v>
      </c>
      <c r="G259" s="15" t="s">
        <v>39</v>
      </c>
      <c r="H259" s="15" t="s">
        <v>95</v>
      </c>
      <c r="I259" s="15" t="s">
        <v>49</v>
      </c>
      <c r="J259" s="15" t="s">
        <v>73</v>
      </c>
      <c r="K259" s="15" t="s">
        <v>74</v>
      </c>
      <c r="L259" s="15" t="s">
        <v>680</v>
      </c>
      <c r="M259" s="6">
        <v>0.35</v>
      </c>
      <c r="N259" s="15" t="s">
        <v>33</v>
      </c>
      <c r="O259" s="15" t="s">
        <v>60</v>
      </c>
      <c r="P259" s="15" t="s">
        <v>67</v>
      </c>
      <c r="Q259" s="15" t="s">
        <v>681</v>
      </c>
      <c r="R259" s="2">
        <v>98198</v>
      </c>
      <c r="S259" s="1">
        <v>42025</v>
      </c>
      <c r="T259" s="12">
        <f>EOMONTH(Table_1[[#This Row],[Order Date]],0)</f>
        <v>42035</v>
      </c>
      <c r="U259" s="10">
        <f>EOMONTH(Table_1[[#This Row],[Order Date]],0)</f>
        <v>42035</v>
      </c>
      <c r="V259" s="14">
        <v>42025</v>
      </c>
      <c r="W259" s="1">
        <v>42026</v>
      </c>
      <c r="X259" s="12">
        <v>42026</v>
      </c>
      <c r="Y259" s="10">
        <f>EOMONTH(Table_1[[#This Row],[Ship date]],0)</f>
        <v>42035</v>
      </c>
      <c r="Z259" s="14">
        <v>42026</v>
      </c>
      <c r="AA259" s="4">
        <v>-12.87678</v>
      </c>
      <c r="AB259" s="2">
        <v>10</v>
      </c>
      <c r="AC259" s="4">
        <v>76.16</v>
      </c>
      <c r="AD259" s="2">
        <v>87316</v>
      </c>
      <c r="AE259" s="4">
        <f>'DataCleaning and Transformation'!$E259-'DataCleaning and Transformation'!$D259</f>
        <v>7.76</v>
      </c>
      <c r="AF259" s="15" t="str">
        <f>_xlfn.IFS('DataCleaning and Transformation'!$O259="Central","Chris",'DataCleaning and Transformation'!$O259="East","Erin",'DataCleaning and Transformation'!$O259="South","Sam",'DataCleaning and Transformation'!$O259="West","William")</f>
        <v>William</v>
      </c>
      <c r="AG259" s="31">
        <f>Table_1[[#This Row],[Ship date]]-Table_1[[#This Row],[Order Date]]</f>
        <v>1</v>
      </c>
      <c r="AH259" s="22">
        <f>Table_1[[#This Row],[Profit]]/Table_1[[#This Row],[Sales]]</f>
        <v>-0.16907536764705883</v>
      </c>
      <c r="AI259" s="23">
        <f>Table_1[[#This Row],[Profit]]+Table_1[[#This Row],[Sales]]</f>
        <v>63.28322</v>
      </c>
      <c r="AJ259" s="17">
        <f>WEEKNUM(Table_1[[#This Row],[Order Date]],1)</f>
        <v>4</v>
      </c>
      <c r="AK259" s="17" t="str">
        <f>TEXT(Table_1[[#This Row],[Order Date]],"mmm yyyy")</f>
        <v>Jan 2015</v>
      </c>
      <c r="AL259" s="17" t="str">
        <f>Table_1[[#This Row],[Monthly sales]]&amp;"  Week "&amp;TEXT(Table_1[[#This Row],[Weekly sales]],"00")</f>
        <v>Jan 2015  Week 04</v>
      </c>
      <c r="AM259" s="17">
        <f>IF(COUNTIF($A$2:A259, A259)=1, 1, 0)</f>
        <v>1</v>
      </c>
      <c r="AN259" s="3">
        <f>COUNTA(A259) - COUNTIF(Table_1[[#This Row],[Unique Customers]], 1)</f>
        <v>0</v>
      </c>
      <c r="AO259" s="17" t="str">
        <f t="shared" si="4"/>
        <v>Unique</v>
      </c>
      <c r="AP259" s="17" t="str">
        <f>"Q"&amp;_xlfn.CEILING.MATH(MONTH(Table_1[[#This Row],[Monthly sales]])/3,1)</f>
        <v>Q1</v>
      </c>
    </row>
    <row r="260" spans="1:42" ht="14.4" x14ac:dyDescent="0.3">
      <c r="A260" s="2">
        <v>2855</v>
      </c>
      <c r="B260" s="15" t="s">
        <v>679</v>
      </c>
      <c r="C260" s="15" t="s">
        <v>117</v>
      </c>
      <c r="D260" s="6">
        <v>0.03</v>
      </c>
      <c r="E260" s="4">
        <v>105.34</v>
      </c>
      <c r="F260" s="4">
        <v>24.49</v>
      </c>
      <c r="G260" s="15" t="s">
        <v>39</v>
      </c>
      <c r="H260" s="15" t="s">
        <v>95</v>
      </c>
      <c r="I260" s="15" t="s">
        <v>29</v>
      </c>
      <c r="J260" s="15" t="s">
        <v>127</v>
      </c>
      <c r="K260" s="15" t="s">
        <v>65</v>
      </c>
      <c r="L260" s="15" t="s">
        <v>682</v>
      </c>
      <c r="M260" s="6">
        <v>0.61</v>
      </c>
      <c r="N260" s="15" t="s">
        <v>33</v>
      </c>
      <c r="O260" s="15" t="s">
        <v>60</v>
      </c>
      <c r="P260" s="15" t="s">
        <v>67</v>
      </c>
      <c r="Q260" s="15" t="s">
        <v>681</v>
      </c>
      <c r="R260" s="2">
        <v>98198</v>
      </c>
      <c r="S260" s="1">
        <v>42025</v>
      </c>
      <c r="T260" s="12">
        <f>EOMONTH(Table_1[[#This Row],[Order Date]],0)</f>
        <v>42035</v>
      </c>
      <c r="U260" s="10">
        <f>EOMONTH(Table_1[[#This Row],[Order Date]],0)</f>
        <v>42035</v>
      </c>
      <c r="V260" s="14">
        <v>42025</v>
      </c>
      <c r="W260" s="1">
        <v>42026</v>
      </c>
      <c r="X260" s="12">
        <v>42026</v>
      </c>
      <c r="Y260" s="10">
        <f>EOMONTH(Table_1[[#This Row],[Ship date]],0)</f>
        <v>42035</v>
      </c>
      <c r="Z260" s="14">
        <v>42026</v>
      </c>
      <c r="AA260" s="4">
        <v>618.13080000000002</v>
      </c>
      <c r="AB260" s="2">
        <v>10</v>
      </c>
      <c r="AC260" s="4">
        <v>1038.1400000000001</v>
      </c>
      <c r="AD260" s="2">
        <v>87316</v>
      </c>
      <c r="AE260" s="4">
        <f>'DataCleaning and Transformation'!$E260-'DataCleaning and Transformation'!$D260</f>
        <v>105.31</v>
      </c>
      <c r="AF260" s="15" t="str">
        <f>_xlfn.IFS('DataCleaning and Transformation'!$O260="Central","Chris",'DataCleaning and Transformation'!$O260="East","Erin",'DataCleaning and Transformation'!$O260="South","Sam",'DataCleaning and Transformation'!$O260="West","William")</f>
        <v>William</v>
      </c>
      <c r="AG260" s="31">
        <f>Table_1[[#This Row],[Ship date]]-Table_1[[#This Row],[Order Date]]</f>
        <v>1</v>
      </c>
      <c r="AH260" s="22">
        <f>Table_1[[#This Row],[Profit]]/Table_1[[#This Row],[Sales]]</f>
        <v>0.59542142678251486</v>
      </c>
      <c r="AI260" s="23">
        <f>Table_1[[#This Row],[Profit]]+Table_1[[#This Row],[Sales]]</f>
        <v>1656.2708000000002</v>
      </c>
      <c r="AJ260" s="17">
        <f>WEEKNUM(Table_1[[#This Row],[Order Date]],1)</f>
        <v>4</v>
      </c>
      <c r="AK260" s="17" t="str">
        <f>TEXT(Table_1[[#This Row],[Order Date]],"mmm yyyy")</f>
        <v>Jan 2015</v>
      </c>
      <c r="AL260" s="17" t="str">
        <f>Table_1[[#This Row],[Monthly sales]]&amp;"  Week "&amp;TEXT(Table_1[[#This Row],[Weekly sales]],"00")</f>
        <v>Jan 2015  Week 04</v>
      </c>
      <c r="AM260" s="17">
        <f>IF(COUNTIF($A$2:A260, A260)=1, 1, 0)</f>
        <v>0</v>
      </c>
      <c r="AN260" s="3">
        <f>COUNTA(A260) - COUNTIF(Table_1[[#This Row],[Unique Customers]], 1)</f>
        <v>1</v>
      </c>
      <c r="AO260" s="17" t="str">
        <f t="shared" si="4"/>
        <v>Repeated</v>
      </c>
      <c r="AP260" s="17" t="str">
        <f>"Q"&amp;_xlfn.CEILING.MATH(MONTH(Table_1[[#This Row],[Monthly sales]])/3,1)</f>
        <v>Q1</v>
      </c>
    </row>
    <row r="261" spans="1:42" ht="14.4" x14ac:dyDescent="0.3">
      <c r="A261" s="2">
        <v>584</v>
      </c>
      <c r="B261" s="15" t="s">
        <v>683</v>
      </c>
      <c r="C261" s="15" t="s">
        <v>71</v>
      </c>
      <c r="D261" s="6">
        <v>0.04</v>
      </c>
      <c r="E261" s="4">
        <v>15.51</v>
      </c>
      <c r="F261" s="4">
        <v>17.78</v>
      </c>
      <c r="G261" s="15" t="s">
        <v>39</v>
      </c>
      <c r="H261" s="15" t="s">
        <v>95</v>
      </c>
      <c r="I261" s="15" t="s">
        <v>49</v>
      </c>
      <c r="J261" s="15" t="s">
        <v>79</v>
      </c>
      <c r="K261" s="15" t="s">
        <v>74</v>
      </c>
      <c r="L261" s="15" t="s">
        <v>259</v>
      </c>
      <c r="M261" s="6">
        <v>0.59</v>
      </c>
      <c r="N261" s="15" t="s">
        <v>33</v>
      </c>
      <c r="O261" s="15" t="s">
        <v>112</v>
      </c>
      <c r="P261" s="15" t="s">
        <v>404</v>
      </c>
      <c r="Q261" s="15" t="s">
        <v>684</v>
      </c>
      <c r="R261" s="2">
        <v>1801</v>
      </c>
      <c r="S261" s="1">
        <v>42025</v>
      </c>
      <c r="T261" s="12">
        <f>EOMONTH(Table_1[[#This Row],[Order Date]],0)</f>
        <v>42035</v>
      </c>
      <c r="U261" s="10">
        <f>EOMONTH(Table_1[[#This Row],[Order Date]],0)</f>
        <v>42035</v>
      </c>
      <c r="V261" s="14">
        <v>42025</v>
      </c>
      <c r="W261" s="1">
        <v>42027</v>
      </c>
      <c r="X261" s="12">
        <v>42027</v>
      </c>
      <c r="Y261" s="10">
        <f>EOMONTH(Table_1[[#This Row],[Ship date]],0)</f>
        <v>42035</v>
      </c>
      <c r="Z261" s="14">
        <v>42027</v>
      </c>
      <c r="AA261" s="4">
        <v>-266.22000000000003</v>
      </c>
      <c r="AB261" s="2">
        <v>7</v>
      </c>
      <c r="AC261" s="4">
        <v>116.93</v>
      </c>
      <c r="AD261" s="2">
        <v>88646</v>
      </c>
      <c r="AE261" s="4">
        <f>'DataCleaning and Transformation'!$E261-'DataCleaning and Transformation'!$D261</f>
        <v>15.47</v>
      </c>
      <c r="AF261" s="15" t="str">
        <f>_xlfn.IFS('DataCleaning and Transformation'!$O261="Central","Chris",'DataCleaning and Transformation'!$O261="East","Erin",'DataCleaning and Transformation'!$O261="South","Sam",'DataCleaning and Transformation'!$O261="West","William")</f>
        <v>Erin</v>
      </c>
      <c r="AG261" s="31">
        <f>Table_1[[#This Row],[Ship date]]-Table_1[[#This Row],[Order Date]]</f>
        <v>2</v>
      </c>
      <c r="AH261" s="22">
        <f>Table_1[[#This Row],[Profit]]/Table_1[[#This Row],[Sales]]</f>
        <v>-2.2767467715727361</v>
      </c>
      <c r="AI261" s="23">
        <f>Table_1[[#This Row],[Profit]]+Table_1[[#This Row],[Sales]]</f>
        <v>-149.29000000000002</v>
      </c>
      <c r="AJ261" s="17">
        <f>WEEKNUM(Table_1[[#This Row],[Order Date]],1)</f>
        <v>4</v>
      </c>
      <c r="AK261" s="17" t="str">
        <f>TEXT(Table_1[[#This Row],[Order Date]],"mmm yyyy")</f>
        <v>Jan 2015</v>
      </c>
      <c r="AL261" s="17" t="str">
        <f>Table_1[[#This Row],[Monthly sales]]&amp;"  Week "&amp;TEXT(Table_1[[#This Row],[Weekly sales]],"00")</f>
        <v>Jan 2015  Week 04</v>
      </c>
      <c r="AM261" s="17">
        <f>IF(COUNTIF($A$2:A261, A261)=1, 1, 0)</f>
        <v>1</v>
      </c>
      <c r="AN261" s="3">
        <f>COUNTA(A261) - COUNTIF(Table_1[[#This Row],[Unique Customers]], 1)</f>
        <v>0</v>
      </c>
      <c r="AO261" s="17" t="str">
        <f t="shared" si="4"/>
        <v>Unique</v>
      </c>
      <c r="AP261" s="17" t="str">
        <f>"Q"&amp;_xlfn.CEILING.MATH(MONTH(Table_1[[#This Row],[Monthly sales]])/3,1)</f>
        <v>Q1</v>
      </c>
    </row>
    <row r="262" spans="1:42" ht="14.4" x14ac:dyDescent="0.3">
      <c r="A262" s="2">
        <v>1709</v>
      </c>
      <c r="B262" s="15" t="s">
        <v>685</v>
      </c>
      <c r="C262" s="15" t="s">
        <v>71</v>
      </c>
      <c r="D262" s="6">
        <v>0.01</v>
      </c>
      <c r="E262" s="4">
        <v>14.28</v>
      </c>
      <c r="F262" s="4">
        <v>2.99</v>
      </c>
      <c r="G262" s="15" t="s">
        <v>39</v>
      </c>
      <c r="H262" s="15" t="s">
        <v>40</v>
      </c>
      <c r="I262" s="15" t="s">
        <v>49</v>
      </c>
      <c r="J262" s="15" t="s">
        <v>73</v>
      </c>
      <c r="K262" s="15" t="s">
        <v>74</v>
      </c>
      <c r="L262" s="15" t="s">
        <v>686</v>
      </c>
      <c r="M262" s="6">
        <v>0.39</v>
      </c>
      <c r="N262" s="15" t="s">
        <v>33</v>
      </c>
      <c r="O262" s="15" t="s">
        <v>112</v>
      </c>
      <c r="P262" s="15" t="s">
        <v>321</v>
      </c>
      <c r="Q262" s="15" t="s">
        <v>687</v>
      </c>
      <c r="R262" s="2">
        <v>19464</v>
      </c>
      <c r="S262" s="1">
        <v>42025</v>
      </c>
      <c r="T262" s="12">
        <f>EOMONTH(Table_1[[#This Row],[Order Date]],0)</f>
        <v>42035</v>
      </c>
      <c r="U262" s="10">
        <f>EOMONTH(Table_1[[#This Row],[Order Date]],0)</f>
        <v>42035</v>
      </c>
      <c r="V262" s="14">
        <v>42025</v>
      </c>
      <c r="W262" s="1">
        <v>42026</v>
      </c>
      <c r="X262" s="12">
        <v>42026</v>
      </c>
      <c r="Y262" s="10">
        <f>EOMONTH(Table_1[[#This Row],[Ship date]],0)</f>
        <v>42035</v>
      </c>
      <c r="Z262" s="14">
        <v>42026</v>
      </c>
      <c r="AA262" s="4">
        <v>21.003499999999999</v>
      </c>
      <c r="AB262" s="2">
        <v>2</v>
      </c>
      <c r="AC262" s="4">
        <v>30.44</v>
      </c>
      <c r="AD262" s="2">
        <v>88782</v>
      </c>
      <c r="AE262" s="4">
        <f>'DataCleaning and Transformation'!$E262-'DataCleaning and Transformation'!$D262</f>
        <v>14.27</v>
      </c>
      <c r="AF262" s="15" t="str">
        <f>_xlfn.IFS('DataCleaning and Transformation'!$O262="Central","Chris",'DataCleaning and Transformation'!$O262="East","Erin",'DataCleaning and Transformation'!$O262="South","Sam",'DataCleaning and Transformation'!$O262="West","William")</f>
        <v>Erin</v>
      </c>
      <c r="AG262" s="31">
        <f>Table_1[[#This Row],[Ship date]]-Table_1[[#This Row],[Order Date]]</f>
        <v>1</v>
      </c>
      <c r="AH262" s="22">
        <f>Table_1[[#This Row],[Profit]]/Table_1[[#This Row],[Sales]]</f>
        <v>0.68999671484888303</v>
      </c>
      <c r="AI262" s="23">
        <f>Table_1[[#This Row],[Profit]]+Table_1[[#This Row],[Sales]]</f>
        <v>51.4435</v>
      </c>
      <c r="AJ262" s="17">
        <f>WEEKNUM(Table_1[[#This Row],[Order Date]],1)</f>
        <v>4</v>
      </c>
      <c r="AK262" s="17" t="str">
        <f>TEXT(Table_1[[#This Row],[Order Date]],"mmm yyyy")</f>
        <v>Jan 2015</v>
      </c>
      <c r="AL262" s="17" t="str">
        <f>Table_1[[#This Row],[Monthly sales]]&amp;"  Week "&amp;TEXT(Table_1[[#This Row],[Weekly sales]],"00")</f>
        <v>Jan 2015  Week 04</v>
      </c>
      <c r="AM262" s="17">
        <f>IF(COUNTIF($A$2:A262, A262)=1, 1, 0)</f>
        <v>1</v>
      </c>
      <c r="AN262" s="3">
        <f>COUNTA(A262) - COUNTIF(Table_1[[#This Row],[Unique Customers]], 1)</f>
        <v>0</v>
      </c>
      <c r="AO262" s="17" t="str">
        <f t="shared" si="4"/>
        <v>Unique</v>
      </c>
      <c r="AP262" s="17" t="str">
        <f>"Q"&amp;_xlfn.CEILING.MATH(MONTH(Table_1[[#This Row],[Monthly sales]])/3,1)</f>
        <v>Q1</v>
      </c>
    </row>
    <row r="263" spans="1:42" ht="14.4" x14ac:dyDescent="0.3">
      <c r="A263" s="2">
        <v>1727</v>
      </c>
      <c r="B263" s="15" t="s">
        <v>688</v>
      </c>
      <c r="C263" s="15" t="s">
        <v>71</v>
      </c>
      <c r="D263" s="6">
        <v>0.1</v>
      </c>
      <c r="E263" s="4">
        <v>14.98</v>
      </c>
      <c r="F263" s="4">
        <v>7.69</v>
      </c>
      <c r="G263" s="15" t="s">
        <v>88</v>
      </c>
      <c r="H263" s="15" t="s">
        <v>28</v>
      </c>
      <c r="I263" s="15" t="s">
        <v>49</v>
      </c>
      <c r="J263" s="15" t="s">
        <v>79</v>
      </c>
      <c r="K263" s="15" t="s">
        <v>74</v>
      </c>
      <c r="L263" s="15" t="s">
        <v>689</v>
      </c>
      <c r="M263" s="6">
        <v>0.56999999999999995</v>
      </c>
      <c r="N263" s="15" t="s">
        <v>33</v>
      </c>
      <c r="O263" s="15" t="s">
        <v>112</v>
      </c>
      <c r="P263" s="15" t="s">
        <v>318</v>
      </c>
      <c r="Q263" s="15" t="s">
        <v>690</v>
      </c>
      <c r="R263" s="2">
        <v>44240</v>
      </c>
      <c r="S263" s="1">
        <v>42025</v>
      </c>
      <c r="T263" s="12">
        <f>EOMONTH(Table_1[[#This Row],[Order Date]],0)</f>
        <v>42035</v>
      </c>
      <c r="U263" s="10">
        <f>EOMONTH(Table_1[[#This Row],[Order Date]],0)</f>
        <v>42035</v>
      </c>
      <c r="V263" s="14">
        <v>42025</v>
      </c>
      <c r="W263" s="1">
        <v>42027</v>
      </c>
      <c r="X263" s="12">
        <v>42027</v>
      </c>
      <c r="Y263" s="10">
        <f>EOMONTH(Table_1[[#This Row],[Ship date]],0)</f>
        <v>42035</v>
      </c>
      <c r="Z263" s="14">
        <v>42027</v>
      </c>
      <c r="AA263" s="4">
        <v>-76.900000000000006</v>
      </c>
      <c r="AB263" s="2">
        <v>8</v>
      </c>
      <c r="AC263" s="4">
        <v>114.81</v>
      </c>
      <c r="AD263" s="2">
        <v>87194</v>
      </c>
      <c r="AE263" s="4">
        <f>'DataCleaning and Transformation'!$E263-'DataCleaning and Transformation'!$D263</f>
        <v>14.88</v>
      </c>
      <c r="AF263" s="15" t="str">
        <f>_xlfn.IFS('DataCleaning and Transformation'!$O263="Central","Chris",'DataCleaning and Transformation'!$O263="East","Erin",'DataCleaning and Transformation'!$O263="South","Sam",'DataCleaning and Transformation'!$O263="West","William")</f>
        <v>Erin</v>
      </c>
      <c r="AG263" s="31">
        <f>Table_1[[#This Row],[Ship date]]-Table_1[[#This Row],[Order Date]]</f>
        <v>2</v>
      </c>
      <c r="AH263" s="22">
        <f>Table_1[[#This Row],[Profit]]/Table_1[[#This Row],[Sales]]</f>
        <v>-0.66980228203118197</v>
      </c>
      <c r="AI263" s="23">
        <f>Table_1[[#This Row],[Profit]]+Table_1[[#This Row],[Sales]]</f>
        <v>37.909999999999997</v>
      </c>
      <c r="AJ263" s="17">
        <f>WEEKNUM(Table_1[[#This Row],[Order Date]],1)</f>
        <v>4</v>
      </c>
      <c r="AK263" s="17" t="str">
        <f>TEXT(Table_1[[#This Row],[Order Date]],"mmm yyyy")</f>
        <v>Jan 2015</v>
      </c>
      <c r="AL263" s="17" t="str">
        <f>Table_1[[#This Row],[Monthly sales]]&amp;"  Week "&amp;TEXT(Table_1[[#This Row],[Weekly sales]],"00")</f>
        <v>Jan 2015  Week 04</v>
      </c>
      <c r="AM263" s="17">
        <f>IF(COUNTIF($A$2:A263, A263)=1, 1, 0)</f>
        <v>1</v>
      </c>
      <c r="AN263" s="3">
        <f>COUNTA(A263) - COUNTIF(Table_1[[#This Row],[Unique Customers]], 1)</f>
        <v>0</v>
      </c>
      <c r="AO263" s="17" t="str">
        <f t="shared" si="4"/>
        <v>Unique</v>
      </c>
      <c r="AP263" s="17" t="str">
        <f>"Q"&amp;_xlfn.CEILING.MATH(MONTH(Table_1[[#This Row],[Monthly sales]])/3,1)</f>
        <v>Q1</v>
      </c>
    </row>
    <row r="264" spans="1:42" ht="14.4" x14ac:dyDescent="0.3">
      <c r="A264" s="2">
        <v>1928</v>
      </c>
      <c r="B264" s="15" t="s">
        <v>691</v>
      </c>
      <c r="C264" s="15" t="s">
        <v>71</v>
      </c>
      <c r="D264" s="6">
        <v>0.1</v>
      </c>
      <c r="E264" s="4">
        <v>1889.99</v>
      </c>
      <c r="F264" s="4">
        <v>19.989999999999998</v>
      </c>
      <c r="G264" s="15" t="s">
        <v>39</v>
      </c>
      <c r="H264" s="15" t="s">
        <v>72</v>
      </c>
      <c r="I264" s="15" t="s">
        <v>49</v>
      </c>
      <c r="J264" s="15" t="s">
        <v>73</v>
      </c>
      <c r="K264" s="15" t="s">
        <v>74</v>
      </c>
      <c r="L264" s="15" t="s">
        <v>692</v>
      </c>
      <c r="M264" s="6">
        <v>0.36</v>
      </c>
      <c r="N264" s="15" t="s">
        <v>33</v>
      </c>
      <c r="O264" s="15" t="s">
        <v>34</v>
      </c>
      <c r="P264" s="15" t="s">
        <v>272</v>
      </c>
      <c r="Q264" s="15" t="s">
        <v>693</v>
      </c>
      <c r="R264" s="2">
        <v>29651</v>
      </c>
      <c r="S264" s="1">
        <v>42025</v>
      </c>
      <c r="T264" s="12">
        <f>EOMONTH(Table_1[[#This Row],[Order Date]],0)</f>
        <v>42035</v>
      </c>
      <c r="U264" s="10">
        <f>EOMONTH(Table_1[[#This Row],[Order Date]],0)</f>
        <v>42035</v>
      </c>
      <c r="V264" s="14">
        <v>42025</v>
      </c>
      <c r="W264" s="1">
        <v>42025</v>
      </c>
      <c r="X264" s="12">
        <v>42025</v>
      </c>
      <c r="Y264" s="10">
        <f>EOMONTH(Table_1[[#This Row],[Ship date]],0)</f>
        <v>42035</v>
      </c>
      <c r="Z264" s="14">
        <v>42025</v>
      </c>
      <c r="AA264" s="4">
        <v>-42.545999999999999</v>
      </c>
      <c r="AB264" s="2">
        <v>1</v>
      </c>
      <c r="AC264" s="4">
        <v>1786.04</v>
      </c>
      <c r="AD264" s="2">
        <v>88580</v>
      </c>
      <c r="AE264" s="4">
        <f>'DataCleaning and Transformation'!$E264-'DataCleaning and Transformation'!$D264</f>
        <v>1889.89</v>
      </c>
      <c r="AF264" s="15" t="str">
        <f>_xlfn.IFS('DataCleaning and Transformation'!$O264="Central","Chris",'DataCleaning and Transformation'!$O264="East","Erin",'DataCleaning and Transformation'!$O264="South","Sam",'DataCleaning and Transformation'!$O264="West","William")</f>
        <v>Sam</v>
      </c>
      <c r="AG264" s="31">
        <f>Table_1[[#This Row],[Ship date]]-Table_1[[#This Row],[Order Date]]</f>
        <v>0</v>
      </c>
      <c r="AH264" s="22">
        <f>Table_1[[#This Row],[Profit]]/Table_1[[#This Row],[Sales]]</f>
        <v>-2.3821414973908758E-2</v>
      </c>
      <c r="AI264" s="23">
        <f>Table_1[[#This Row],[Profit]]+Table_1[[#This Row],[Sales]]</f>
        <v>1743.4939999999999</v>
      </c>
      <c r="AJ264" s="17">
        <f>WEEKNUM(Table_1[[#This Row],[Order Date]],1)</f>
        <v>4</v>
      </c>
      <c r="AK264" s="17" t="str">
        <f>TEXT(Table_1[[#This Row],[Order Date]],"mmm yyyy")</f>
        <v>Jan 2015</v>
      </c>
      <c r="AL264" s="17" t="str">
        <f>Table_1[[#This Row],[Monthly sales]]&amp;"  Week "&amp;TEXT(Table_1[[#This Row],[Weekly sales]],"00")</f>
        <v>Jan 2015  Week 04</v>
      </c>
      <c r="AM264" s="17">
        <f>IF(COUNTIF($A$2:A264, A264)=1, 1, 0)</f>
        <v>1</v>
      </c>
      <c r="AN264" s="3">
        <f>COUNTA(A264) - COUNTIF(Table_1[[#This Row],[Unique Customers]], 1)</f>
        <v>0</v>
      </c>
      <c r="AO264" s="17" t="str">
        <f t="shared" si="4"/>
        <v>Unique</v>
      </c>
      <c r="AP264" s="17" t="str">
        <f>"Q"&amp;_xlfn.CEILING.MATH(MONTH(Table_1[[#This Row],[Monthly sales]])/3,1)</f>
        <v>Q1</v>
      </c>
    </row>
    <row r="265" spans="1:42" ht="14.4" x14ac:dyDescent="0.3">
      <c r="A265" s="2">
        <v>1989</v>
      </c>
      <c r="B265" s="15" t="s">
        <v>694</v>
      </c>
      <c r="C265" s="15" t="s">
        <v>71</v>
      </c>
      <c r="D265" s="6">
        <v>0.04</v>
      </c>
      <c r="E265" s="4">
        <v>355.98</v>
      </c>
      <c r="F265" s="4">
        <v>58.92</v>
      </c>
      <c r="G265" s="15" t="s">
        <v>27</v>
      </c>
      <c r="H265" s="15" t="s">
        <v>72</v>
      </c>
      <c r="I265" s="15" t="s">
        <v>29</v>
      </c>
      <c r="J265" s="15" t="s">
        <v>110</v>
      </c>
      <c r="K265" s="15" t="s">
        <v>58</v>
      </c>
      <c r="L265" s="15" t="s">
        <v>695</v>
      </c>
      <c r="M265" s="6">
        <v>0.64</v>
      </c>
      <c r="N265" s="15" t="s">
        <v>33</v>
      </c>
      <c r="O265" s="15" t="s">
        <v>60</v>
      </c>
      <c r="P265" s="15" t="s">
        <v>147</v>
      </c>
      <c r="Q265" s="15" t="s">
        <v>696</v>
      </c>
      <c r="R265" s="2">
        <v>84117</v>
      </c>
      <c r="S265" s="1">
        <v>42025</v>
      </c>
      <c r="T265" s="12">
        <f>EOMONTH(Table_1[[#This Row],[Order Date]],0)</f>
        <v>42035</v>
      </c>
      <c r="U265" s="10">
        <f>EOMONTH(Table_1[[#This Row],[Order Date]],0)</f>
        <v>42035</v>
      </c>
      <c r="V265" s="14">
        <v>42025</v>
      </c>
      <c r="W265" s="1">
        <v>42026</v>
      </c>
      <c r="X265" s="12">
        <v>42026</v>
      </c>
      <c r="Y265" s="10">
        <f>EOMONTH(Table_1[[#This Row],[Ship date]],0)</f>
        <v>42035</v>
      </c>
      <c r="Z265" s="14">
        <v>42026</v>
      </c>
      <c r="AA265" s="4">
        <v>882.93</v>
      </c>
      <c r="AB265" s="2">
        <v>8</v>
      </c>
      <c r="AC265" s="4">
        <v>2748.21</v>
      </c>
      <c r="AD265" s="2">
        <v>90000</v>
      </c>
      <c r="AE265" s="4">
        <f>'DataCleaning and Transformation'!$E265-'DataCleaning and Transformation'!$D265</f>
        <v>355.94</v>
      </c>
      <c r="AF265" s="15" t="str">
        <f>_xlfn.IFS('DataCleaning and Transformation'!$O265="Central","Chris",'DataCleaning and Transformation'!$O265="East","Erin",'DataCleaning and Transformation'!$O265="South","Sam",'DataCleaning and Transformation'!$O265="West","William")</f>
        <v>William</v>
      </c>
      <c r="AG265" s="31">
        <f>Table_1[[#This Row],[Ship date]]-Table_1[[#This Row],[Order Date]]</f>
        <v>1</v>
      </c>
      <c r="AH265" s="22">
        <f>Table_1[[#This Row],[Profit]]/Table_1[[#This Row],[Sales]]</f>
        <v>0.32127457508705665</v>
      </c>
      <c r="AI265" s="23">
        <f>Table_1[[#This Row],[Profit]]+Table_1[[#This Row],[Sales]]</f>
        <v>3631.14</v>
      </c>
      <c r="AJ265" s="17">
        <f>WEEKNUM(Table_1[[#This Row],[Order Date]],1)</f>
        <v>4</v>
      </c>
      <c r="AK265" s="17" t="str">
        <f>TEXT(Table_1[[#This Row],[Order Date]],"mmm yyyy")</f>
        <v>Jan 2015</v>
      </c>
      <c r="AL265" s="17" t="str">
        <f>Table_1[[#This Row],[Monthly sales]]&amp;"  Week "&amp;TEXT(Table_1[[#This Row],[Weekly sales]],"00")</f>
        <v>Jan 2015  Week 04</v>
      </c>
      <c r="AM265" s="17">
        <f>IF(COUNTIF($A$2:A265, A265)=1, 1, 0)</f>
        <v>1</v>
      </c>
      <c r="AN265" s="3">
        <f>COUNTA(A265) - COUNTIF(Table_1[[#This Row],[Unique Customers]], 1)</f>
        <v>0</v>
      </c>
      <c r="AO265" s="17" t="str">
        <f t="shared" si="4"/>
        <v>Unique</v>
      </c>
      <c r="AP265" s="17" t="str">
        <f>"Q"&amp;_xlfn.CEILING.MATH(MONTH(Table_1[[#This Row],[Monthly sales]])/3,1)</f>
        <v>Q1</v>
      </c>
    </row>
    <row r="266" spans="1:42" ht="14.4" x14ac:dyDescent="0.3">
      <c r="A266" s="2">
        <v>1989</v>
      </c>
      <c r="B266" s="15" t="s">
        <v>694</v>
      </c>
      <c r="C266" s="15" t="s">
        <v>71</v>
      </c>
      <c r="D266" s="6">
        <v>0.09</v>
      </c>
      <c r="E266" s="4">
        <v>19.98</v>
      </c>
      <c r="F266" s="4">
        <v>8.68</v>
      </c>
      <c r="G266" s="15" t="s">
        <v>39</v>
      </c>
      <c r="H266" s="15" t="s">
        <v>72</v>
      </c>
      <c r="I266" s="15" t="s">
        <v>49</v>
      </c>
      <c r="J266" s="15" t="s">
        <v>89</v>
      </c>
      <c r="K266" s="15" t="s">
        <v>74</v>
      </c>
      <c r="L266" s="15" t="s">
        <v>697</v>
      </c>
      <c r="M266" s="6">
        <v>0.37</v>
      </c>
      <c r="N266" s="15" t="s">
        <v>33</v>
      </c>
      <c r="O266" s="15" t="s">
        <v>60</v>
      </c>
      <c r="P266" s="15" t="s">
        <v>147</v>
      </c>
      <c r="Q266" s="15" t="s">
        <v>696</v>
      </c>
      <c r="R266" s="2">
        <v>84117</v>
      </c>
      <c r="S266" s="1">
        <v>42025</v>
      </c>
      <c r="T266" s="12">
        <f>EOMONTH(Table_1[[#This Row],[Order Date]],0)</f>
        <v>42035</v>
      </c>
      <c r="U266" s="10">
        <f>EOMONTH(Table_1[[#This Row],[Order Date]],0)</f>
        <v>42035</v>
      </c>
      <c r="V266" s="14">
        <v>42025</v>
      </c>
      <c r="W266" s="1">
        <v>42026</v>
      </c>
      <c r="X266" s="12">
        <v>42026</v>
      </c>
      <c r="Y266" s="10">
        <f>EOMONTH(Table_1[[#This Row],[Ship date]],0)</f>
        <v>42035</v>
      </c>
      <c r="Z266" s="14">
        <v>42026</v>
      </c>
      <c r="AA266" s="4">
        <v>6.6803999999999997</v>
      </c>
      <c r="AB266" s="2">
        <v>5</v>
      </c>
      <c r="AC266" s="4">
        <v>93.19</v>
      </c>
      <c r="AD266" s="2">
        <v>90000</v>
      </c>
      <c r="AE266" s="4">
        <f>'DataCleaning and Transformation'!$E266-'DataCleaning and Transformation'!$D266</f>
        <v>19.89</v>
      </c>
      <c r="AF266" s="15" t="str">
        <f>_xlfn.IFS('DataCleaning and Transformation'!$O266="Central","Chris",'DataCleaning and Transformation'!$O266="East","Erin",'DataCleaning and Transformation'!$O266="South","Sam",'DataCleaning and Transformation'!$O266="West","William")</f>
        <v>William</v>
      </c>
      <c r="AG266" s="31">
        <f>Table_1[[#This Row],[Ship date]]-Table_1[[#This Row],[Order Date]]</f>
        <v>1</v>
      </c>
      <c r="AH266" s="22">
        <f>Table_1[[#This Row],[Profit]]/Table_1[[#This Row],[Sales]]</f>
        <v>7.1685803197768003E-2</v>
      </c>
      <c r="AI266" s="23">
        <f>Table_1[[#This Row],[Profit]]+Table_1[[#This Row],[Sales]]</f>
        <v>99.870400000000004</v>
      </c>
      <c r="AJ266" s="17">
        <f>WEEKNUM(Table_1[[#This Row],[Order Date]],1)</f>
        <v>4</v>
      </c>
      <c r="AK266" s="17" t="str">
        <f>TEXT(Table_1[[#This Row],[Order Date]],"mmm yyyy")</f>
        <v>Jan 2015</v>
      </c>
      <c r="AL266" s="17" t="str">
        <f>Table_1[[#This Row],[Monthly sales]]&amp;"  Week "&amp;TEXT(Table_1[[#This Row],[Weekly sales]],"00")</f>
        <v>Jan 2015  Week 04</v>
      </c>
      <c r="AM266" s="17">
        <f>IF(COUNTIF($A$2:A266, A266)=1, 1, 0)</f>
        <v>0</v>
      </c>
      <c r="AN266" s="3">
        <f>COUNTA(A266) - COUNTIF(Table_1[[#This Row],[Unique Customers]], 1)</f>
        <v>1</v>
      </c>
      <c r="AO266" s="17" t="str">
        <f t="shared" si="4"/>
        <v>Repeated</v>
      </c>
      <c r="AP266" s="17" t="str">
        <f>"Q"&amp;_xlfn.CEILING.MATH(MONTH(Table_1[[#This Row],[Monthly sales]])/3,1)</f>
        <v>Q1</v>
      </c>
    </row>
    <row r="267" spans="1:42" ht="14.4" x14ac:dyDescent="0.3">
      <c r="A267" s="2">
        <v>3229</v>
      </c>
      <c r="B267" s="15" t="s">
        <v>698</v>
      </c>
      <c r="C267" s="15" t="s">
        <v>71</v>
      </c>
      <c r="D267" s="6">
        <v>0.01</v>
      </c>
      <c r="E267" s="4">
        <v>24.95</v>
      </c>
      <c r="F267" s="4">
        <v>2.99</v>
      </c>
      <c r="G267" s="15" t="s">
        <v>39</v>
      </c>
      <c r="H267" s="15" t="s">
        <v>28</v>
      </c>
      <c r="I267" s="15" t="s">
        <v>49</v>
      </c>
      <c r="J267" s="15" t="s">
        <v>73</v>
      </c>
      <c r="K267" s="15" t="s">
        <v>74</v>
      </c>
      <c r="L267" s="15" t="s">
        <v>699</v>
      </c>
      <c r="M267" s="6">
        <v>0.39</v>
      </c>
      <c r="N267" s="15" t="s">
        <v>33</v>
      </c>
      <c r="O267" s="15" t="s">
        <v>53</v>
      </c>
      <c r="P267" s="15" t="s">
        <v>358</v>
      </c>
      <c r="Q267" s="15" t="s">
        <v>700</v>
      </c>
      <c r="R267" s="2">
        <v>54880</v>
      </c>
      <c r="S267" s="1">
        <v>42025</v>
      </c>
      <c r="T267" s="12">
        <f>EOMONTH(Table_1[[#This Row],[Order Date]],0)</f>
        <v>42035</v>
      </c>
      <c r="U267" s="10">
        <f>EOMONTH(Table_1[[#This Row],[Order Date]],0)</f>
        <v>42035</v>
      </c>
      <c r="V267" s="14">
        <v>42025</v>
      </c>
      <c r="W267" s="1">
        <v>42026</v>
      </c>
      <c r="X267" s="12">
        <v>42026</v>
      </c>
      <c r="Y267" s="10">
        <f>EOMONTH(Table_1[[#This Row],[Ship date]],0)</f>
        <v>42035</v>
      </c>
      <c r="Z267" s="14">
        <v>42026</v>
      </c>
      <c r="AA267" s="4">
        <v>261.38580000000002</v>
      </c>
      <c r="AB267" s="2">
        <v>15</v>
      </c>
      <c r="AC267" s="4">
        <v>378.82</v>
      </c>
      <c r="AD267" s="2">
        <v>87435</v>
      </c>
      <c r="AE267" s="4">
        <f>'DataCleaning and Transformation'!$E267-'DataCleaning and Transformation'!$D267</f>
        <v>24.939999999999998</v>
      </c>
      <c r="AF267" s="15" t="str">
        <f>_xlfn.IFS('DataCleaning and Transformation'!$O267="Central","Chris",'DataCleaning and Transformation'!$O267="East","Erin",'DataCleaning and Transformation'!$O267="South","Sam",'DataCleaning and Transformation'!$O267="West","William")</f>
        <v>Chris</v>
      </c>
      <c r="AG267" s="31">
        <f>Table_1[[#This Row],[Ship date]]-Table_1[[#This Row],[Order Date]]</f>
        <v>1</v>
      </c>
      <c r="AH267" s="22">
        <f>Table_1[[#This Row],[Profit]]/Table_1[[#This Row],[Sales]]</f>
        <v>0.69000000000000006</v>
      </c>
      <c r="AI267" s="23">
        <f>Table_1[[#This Row],[Profit]]+Table_1[[#This Row],[Sales]]</f>
        <v>640.20579999999995</v>
      </c>
      <c r="AJ267" s="17">
        <f>WEEKNUM(Table_1[[#This Row],[Order Date]],1)</f>
        <v>4</v>
      </c>
      <c r="AK267" s="17" t="str">
        <f>TEXT(Table_1[[#This Row],[Order Date]],"mmm yyyy")</f>
        <v>Jan 2015</v>
      </c>
      <c r="AL267" s="17" t="str">
        <f>Table_1[[#This Row],[Monthly sales]]&amp;"  Week "&amp;TEXT(Table_1[[#This Row],[Weekly sales]],"00")</f>
        <v>Jan 2015  Week 04</v>
      </c>
      <c r="AM267" s="17">
        <f>IF(COUNTIF($A$2:A267, A267)=1, 1, 0)</f>
        <v>1</v>
      </c>
      <c r="AN267" s="3">
        <f>COUNTA(A267) - COUNTIF(Table_1[[#This Row],[Unique Customers]], 1)</f>
        <v>0</v>
      </c>
      <c r="AO267" s="17" t="str">
        <f t="shared" si="4"/>
        <v>Unique</v>
      </c>
      <c r="AP267" s="17" t="str">
        <f>"Q"&amp;_xlfn.CEILING.MATH(MONTH(Table_1[[#This Row],[Monthly sales]])/3,1)</f>
        <v>Q1</v>
      </c>
    </row>
    <row r="268" spans="1:42" ht="14.4" x14ac:dyDescent="0.3">
      <c r="A268" s="2">
        <v>3230</v>
      </c>
      <c r="B268" s="15" t="s">
        <v>701</v>
      </c>
      <c r="C268" s="15" t="s">
        <v>71</v>
      </c>
      <c r="D268" s="6">
        <v>0</v>
      </c>
      <c r="E268" s="4">
        <v>15.98</v>
      </c>
      <c r="F268" s="4">
        <v>8.99</v>
      </c>
      <c r="G268" s="15" t="s">
        <v>39</v>
      </c>
      <c r="H268" s="15" t="s">
        <v>28</v>
      </c>
      <c r="I268" s="15" t="s">
        <v>41</v>
      </c>
      <c r="J268" s="15" t="s">
        <v>42</v>
      </c>
      <c r="K268" s="15" t="s">
        <v>43</v>
      </c>
      <c r="L268" s="15" t="s">
        <v>702</v>
      </c>
      <c r="M268" s="6">
        <v>0.64</v>
      </c>
      <c r="N268" s="15" t="s">
        <v>33</v>
      </c>
      <c r="O268" s="15" t="s">
        <v>53</v>
      </c>
      <c r="P268" s="15" t="s">
        <v>358</v>
      </c>
      <c r="Q268" s="15" t="s">
        <v>703</v>
      </c>
      <c r="R268" s="2">
        <v>53186</v>
      </c>
      <c r="S268" s="1">
        <v>42025</v>
      </c>
      <c r="T268" s="12">
        <f>EOMONTH(Table_1[[#This Row],[Order Date]],0)</f>
        <v>42035</v>
      </c>
      <c r="U268" s="10">
        <f>EOMONTH(Table_1[[#This Row],[Order Date]],0)</f>
        <v>42035</v>
      </c>
      <c r="V268" s="14">
        <v>42025</v>
      </c>
      <c r="W268" s="1">
        <v>42027</v>
      </c>
      <c r="X268" s="12">
        <v>42027</v>
      </c>
      <c r="Y268" s="10">
        <f>EOMONTH(Table_1[[#This Row],[Ship date]],0)</f>
        <v>42035</v>
      </c>
      <c r="Z268" s="14">
        <v>42027</v>
      </c>
      <c r="AA268" s="4">
        <v>-135.46</v>
      </c>
      <c r="AB268" s="2">
        <v>9</v>
      </c>
      <c r="AC268" s="4">
        <v>152.18</v>
      </c>
      <c r="AD268" s="2">
        <v>87435</v>
      </c>
      <c r="AE268" s="4">
        <f>'DataCleaning and Transformation'!$E268-'DataCleaning and Transformation'!$D268</f>
        <v>15.98</v>
      </c>
      <c r="AF268" s="15" t="str">
        <f>_xlfn.IFS('DataCleaning and Transformation'!$O268="Central","Chris",'DataCleaning and Transformation'!$O268="East","Erin",'DataCleaning and Transformation'!$O268="South","Sam",'DataCleaning and Transformation'!$O268="West","William")</f>
        <v>Chris</v>
      </c>
      <c r="AG268" s="31">
        <f>Table_1[[#This Row],[Ship date]]-Table_1[[#This Row],[Order Date]]</f>
        <v>2</v>
      </c>
      <c r="AH268" s="22">
        <f>Table_1[[#This Row],[Profit]]/Table_1[[#This Row],[Sales]]</f>
        <v>-0.89013010908135104</v>
      </c>
      <c r="AI268" s="23">
        <f>Table_1[[#This Row],[Profit]]+Table_1[[#This Row],[Sales]]</f>
        <v>16.72</v>
      </c>
      <c r="AJ268" s="17">
        <f>WEEKNUM(Table_1[[#This Row],[Order Date]],1)</f>
        <v>4</v>
      </c>
      <c r="AK268" s="17" t="str">
        <f>TEXT(Table_1[[#This Row],[Order Date]],"mmm yyyy")</f>
        <v>Jan 2015</v>
      </c>
      <c r="AL268" s="17" t="str">
        <f>Table_1[[#This Row],[Monthly sales]]&amp;"  Week "&amp;TEXT(Table_1[[#This Row],[Weekly sales]],"00")</f>
        <v>Jan 2015  Week 04</v>
      </c>
      <c r="AM268" s="17">
        <f>IF(COUNTIF($A$2:A268, A268)=1, 1, 0)</f>
        <v>1</v>
      </c>
      <c r="AN268" s="3">
        <f>COUNTA(A268) - COUNTIF(Table_1[[#This Row],[Unique Customers]], 1)</f>
        <v>0</v>
      </c>
      <c r="AO268" s="17" t="str">
        <f t="shared" si="4"/>
        <v>Repeated</v>
      </c>
      <c r="AP268" s="17" t="str">
        <f>"Q"&amp;_xlfn.CEILING.MATH(MONTH(Table_1[[#This Row],[Monthly sales]])/3,1)</f>
        <v>Q1</v>
      </c>
    </row>
    <row r="269" spans="1:42" ht="14.4" x14ac:dyDescent="0.3">
      <c r="A269" s="2">
        <v>151</v>
      </c>
      <c r="B269" s="15" t="s">
        <v>704</v>
      </c>
      <c r="C269" s="15" t="s">
        <v>26</v>
      </c>
      <c r="D269" s="6">
        <v>0.09</v>
      </c>
      <c r="E269" s="4">
        <v>32.979999999999997</v>
      </c>
      <c r="F269" s="4">
        <v>5.5</v>
      </c>
      <c r="G269" s="15" t="s">
        <v>39</v>
      </c>
      <c r="H269" s="15" t="s">
        <v>72</v>
      </c>
      <c r="I269" s="15" t="s">
        <v>41</v>
      </c>
      <c r="J269" s="15" t="s">
        <v>42</v>
      </c>
      <c r="K269" s="15" t="s">
        <v>74</v>
      </c>
      <c r="L269" s="15" t="s">
        <v>705</v>
      </c>
      <c r="M269" s="6">
        <v>0.75</v>
      </c>
      <c r="N269" s="15" t="s">
        <v>33</v>
      </c>
      <c r="O269" s="15" t="s">
        <v>34</v>
      </c>
      <c r="P269" s="15" t="s">
        <v>401</v>
      </c>
      <c r="Q269" s="15" t="s">
        <v>706</v>
      </c>
      <c r="R269" s="2">
        <v>37664</v>
      </c>
      <c r="S269" s="1">
        <v>42026</v>
      </c>
      <c r="T269" s="12">
        <f>EOMONTH(Table_1[[#This Row],[Order Date]],0)</f>
        <v>42035</v>
      </c>
      <c r="U269" s="10">
        <f>EOMONTH(Table_1[[#This Row],[Order Date]],0)</f>
        <v>42035</v>
      </c>
      <c r="V269" s="14">
        <v>42026</v>
      </c>
      <c r="W269" s="1">
        <v>42027</v>
      </c>
      <c r="X269" s="12">
        <v>42027</v>
      </c>
      <c r="Y269" s="10">
        <f>EOMONTH(Table_1[[#This Row],[Ship date]],0)</f>
        <v>42035</v>
      </c>
      <c r="Z269" s="14">
        <v>42027</v>
      </c>
      <c r="AA269" s="4">
        <v>-20.257999999999999</v>
      </c>
      <c r="AB269" s="2">
        <v>2</v>
      </c>
      <c r="AC269" s="4">
        <v>62.46</v>
      </c>
      <c r="AD269" s="2">
        <v>89521</v>
      </c>
      <c r="AE269" s="4">
        <f>'DataCleaning and Transformation'!$E269-'DataCleaning and Transformation'!$D269</f>
        <v>32.889999999999993</v>
      </c>
      <c r="AF269" s="15" t="str">
        <f>_xlfn.IFS('DataCleaning and Transformation'!$O269="Central","Chris",'DataCleaning and Transformation'!$O269="East","Erin",'DataCleaning and Transformation'!$O269="South","Sam",'DataCleaning and Transformation'!$O269="West","William")</f>
        <v>Sam</v>
      </c>
      <c r="AG269" s="31">
        <f>Table_1[[#This Row],[Ship date]]-Table_1[[#This Row],[Order Date]]</f>
        <v>1</v>
      </c>
      <c r="AH269" s="22">
        <f>Table_1[[#This Row],[Profit]]/Table_1[[#This Row],[Sales]]</f>
        <v>-0.32433557476785141</v>
      </c>
      <c r="AI269" s="23">
        <f>Table_1[[#This Row],[Profit]]+Table_1[[#This Row],[Sales]]</f>
        <v>42.201999999999998</v>
      </c>
      <c r="AJ269" s="17">
        <f>WEEKNUM(Table_1[[#This Row],[Order Date]],1)</f>
        <v>4</v>
      </c>
      <c r="AK269" s="17" t="str">
        <f>TEXT(Table_1[[#This Row],[Order Date]],"mmm yyyy")</f>
        <v>Jan 2015</v>
      </c>
      <c r="AL269" s="17" t="str">
        <f>Table_1[[#This Row],[Monthly sales]]&amp;"  Week "&amp;TEXT(Table_1[[#This Row],[Weekly sales]],"00")</f>
        <v>Jan 2015  Week 04</v>
      </c>
      <c r="AM269" s="17">
        <f>IF(COUNTIF($A$2:A269, A269)=1, 1, 0)</f>
        <v>1</v>
      </c>
      <c r="AN269" s="3">
        <f>COUNTA(A269) - COUNTIF(Table_1[[#This Row],[Unique Customers]], 1)</f>
        <v>0</v>
      </c>
      <c r="AO269" s="17" t="str">
        <f t="shared" si="4"/>
        <v>Unique</v>
      </c>
      <c r="AP269" s="17" t="str">
        <f>"Q"&amp;_xlfn.CEILING.MATH(MONTH(Table_1[[#This Row],[Monthly sales]])/3,1)</f>
        <v>Q1</v>
      </c>
    </row>
    <row r="270" spans="1:42" ht="14.4" x14ac:dyDescent="0.3">
      <c r="A270" s="2">
        <v>1438</v>
      </c>
      <c r="B270" s="15" t="s">
        <v>707</v>
      </c>
      <c r="C270" s="15" t="s">
        <v>26</v>
      </c>
      <c r="D270" s="6">
        <v>0.01</v>
      </c>
      <c r="E270" s="4">
        <v>80.98</v>
      </c>
      <c r="F270" s="4">
        <v>35</v>
      </c>
      <c r="G270" s="15" t="s">
        <v>39</v>
      </c>
      <c r="H270" s="15" t="s">
        <v>95</v>
      </c>
      <c r="I270" s="15" t="s">
        <v>49</v>
      </c>
      <c r="J270" s="15" t="s">
        <v>79</v>
      </c>
      <c r="K270" s="15" t="s">
        <v>65</v>
      </c>
      <c r="L270" s="15" t="s">
        <v>708</v>
      </c>
      <c r="M270" s="6">
        <v>0.83</v>
      </c>
      <c r="N270" s="15" t="s">
        <v>33</v>
      </c>
      <c r="O270" s="15" t="s">
        <v>112</v>
      </c>
      <c r="P270" s="15" t="s">
        <v>318</v>
      </c>
      <c r="Q270" s="15" t="s">
        <v>709</v>
      </c>
      <c r="R270" s="2">
        <v>44035</v>
      </c>
      <c r="S270" s="1">
        <v>42026</v>
      </c>
      <c r="T270" s="12">
        <f>EOMONTH(Table_1[[#This Row],[Order Date]],0)</f>
        <v>42035</v>
      </c>
      <c r="U270" s="10">
        <f>EOMONTH(Table_1[[#This Row],[Order Date]],0)</f>
        <v>42035</v>
      </c>
      <c r="V270" s="14">
        <v>42026</v>
      </c>
      <c r="W270" s="1">
        <v>42028</v>
      </c>
      <c r="X270" s="12">
        <v>42028</v>
      </c>
      <c r="Y270" s="10">
        <f>EOMONTH(Table_1[[#This Row],[Ship date]],0)</f>
        <v>42035</v>
      </c>
      <c r="Z270" s="14">
        <v>42028</v>
      </c>
      <c r="AA270" s="4">
        <v>-409.37360000000001</v>
      </c>
      <c r="AB270" s="2">
        <v>3</v>
      </c>
      <c r="AC270" s="4">
        <v>267.83</v>
      </c>
      <c r="AD270" s="2">
        <v>90120</v>
      </c>
      <c r="AE270" s="4">
        <f>'DataCleaning and Transformation'!$E270-'DataCleaning and Transformation'!$D270</f>
        <v>80.97</v>
      </c>
      <c r="AF270" s="15" t="str">
        <f>_xlfn.IFS('DataCleaning and Transformation'!$O270="Central","Chris",'DataCleaning and Transformation'!$O270="East","Erin",'DataCleaning and Transformation'!$O270="South","Sam",'DataCleaning and Transformation'!$O270="West","William")</f>
        <v>Erin</v>
      </c>
      <c r="AG270" s="31">
        <f>Table_1[[#This Row],[Ship date]]-Table_1[[#This Row],[Order Date]]</f>
        <v>2</v>
      </c>
      <c r="AH270" s="22">
        <f>Table_1[[#This Row],[Profit]]/Table_1[[#This Row],[Sales]]</f>
        <v>-1.528482992943285</v>
      </c>
      <c r="AI270" s="23">
        <f>Table_1[[#This Row],[Profit]]+Table_1[[#This Row],[Sales]]</f>
        <v>-141.54360000000003</v>
      </c>
      <c r="AJ270" s="17">
        <f>WEEKNUM(Table_1[[#This Row],[Order Date]],1)</f>
        <v>4</v>
      </c>
      <c r="AK270" s="17" t="str">
        <f>TEXT(Table_1[[#This Row],[Order Date]],"mmm yyyy")</f>
        <v>Jan 2015</v>
      </c>
      <c r="AL270" s="17" t="str">
        <f>Table_1[[#This Row],[Monthly sales]]&amp;"  Week "&amp;TEXT(Table_1[[#This Row],[Weekly sales]],"00")</f>
        <v>Jan 2015  Week 04</v>
      </c>
      <c r="AM270" s="17">
        <f>IF(COUNTIF($A$2:A270, A270)=1, 1, 0)</f>
        <v>1</v>
      </c>
      <c r="AN270" s="3">
        <f>COUNTA(A270) - COUNTIF(Table_1[[#This Row],[Unique Customers]], 1)</f>
        <v>0</v>
      </c>
      <c r="AO270" s="17" t="str">
        <f t="shared" si="4"/>
        <v>Unique</v>
      </c>
      <c r="AP270" s="17" t="str">
        <f>"Q"&amp;_xlfn.CEILING.MATH(MONTH(Table_1[[#This Row],[Monthly sales]])/3,1)</f>
        <v>Q1</v>
      </c>
    </row>
    <row r="271" spans="1:42" ht="14.4" x14ac:dyDescent="0.3">
      <c r="A271" s="2">
        <v>1959</v>
      </c>
      <c r="B271" s="15" t="s">
        <v>710</v>
      </c>
      <c r="C271" s="15" t="s">
        <v>26</v>
      </c>
      <c r="D271" s="6">
        <v>0</v>
      </c>
      <c r="E271" s="4">
        <v>20.28</v>
      </c>
      <c r="F271" s="4">
        <v>14.39</v>
      </c>
      <c r="G271" s="15" t="s">
        <v>39</v>
      </c>
      <c r="H271" s="15" t="s">
        <v>95</v>
      </c>
      <c r="I271" s="15" t="s">
        <v>29</v>
      </c>
      <c r="J271" s="15" t="s">
        <v>127</v>
      </c>
      <c r="K271" s="15" t="s">
        <v>74</v>
      </c>
      <c r="L271" s="15" t="s">
        <v>711</v>
      </c>
      <c r="M271" s="6">
        <v>0.47</v>
      </c>
      <c r="N271" s="15" t="s">
        <v>33</v>
      </c>
      <c r="O271" s="15" t="s">
        <v>34</v>
      </c>
      <c r="P271" s="15" t="s">
        <v>124</v>
      </c>
      <c r="Q271" s="15" t="s">
        <v>129</v>
      </c>
      <c r="R271" s="2">
        <v>33916</v>
      </c>
      <c r="S271" s="1">
        <v>42026</v>
      </c>
      <c r="T271" s="12">
        <f>EOMONTH(Table_1[[#This Row],[Order Date]],0)</f>
        <v>42035</v>
      </c>
      <c r="U271" s="10">
        <f>EOMONTH(Table_1[[#This Row],[Order Date]],0)</f>
        <v>42035</v>
      </c>
      <c r="V271" s="14">
        <v>42026</v>
      </c>
      <c r="W271" s="1">
        <v>42026</v>
      </c>
      <c r="X271" s="12">
        <v>42026</v>
      </c>
      <c r="Y271" s="10">
        <f>EOMONTH(Table_1[[#This Row],[Ship date]],0)</f>
        <v>42035</v>
      </c>
      <c r="Z271" s="14">
        <v>42026</v>
      </c>
      <c r="AA271" s="4">
        <v>-66.247299999999996</v>
      </c>
      <c r="AB271" s="2">
        <v>9</v>
      </c>
      <c r="AC271" s="4">
        <v>206.04</v>
      </c>
      <c r="AD271" s="2">
        <v>28225</v>
      </c>
      <c r="AE271" s="4">
        <f>'DataCleaning and Transformation'!$E271-'DataCleaning and Transformation'!$D271</f>
        <v>20.28</v>
      </c>
      <c r="AF271" s="15" t="str">
        <f>_xlfn.IFS('DataCleaning and Transformation'!$O271="Central","Chris",'DataCleaning and Transformation'!$O271="East","Erin",'DataCleaning and Transformation'!$O271="South","Sam",'DataCleaning and Transformation'!$O271="West","William")</f>
        <v>Sam</v>
      </c>
      <c r="AG271" s="31">
        <f>Table_1[[#This Row],[Ship date]]-Table_1[[#This Row],[Order Date]]</f>
        <v>0</v>
      </c>
      <c r="AH271" s="22">
        <f>Table_1[[#This Row],[Profit]]/Table_1[[#This Row],[Sales]]</f>
        <v>-0.321526402640264</v>
      </c>
      <c r="AI271" s="23">
        <f>Table_1[[#This Row],[Profit]]+Table_1[[#This Row],[Sales]]</f>
        <v>139.7927</v>
      </c>
      <c r="AJ271" s="17">
        <f>WEEKNUM(Table_1[[#This Row],[Order Date]],1)</f>
        <v>4</v>
      </c>
      <c r="AK271" s="17" t="str">
        <f>TEXT(Table_1[[#This Row],[Order Date]],"mmm yyyy")</f>
        <v>Jan 2015</v>
      </c>
      <c r="AL271" s="17" t="str">
        <f>Table_1[[#This Row],[Monthly sales]]&amp;"  Week "&amp;TEXT(Table_1[[#This Row],[Weekly sales]],"00")</f>
        <v>Jan 2015  Week 04</v>
      </c>
      <c r="AM271" s="17">
        <f>IF(COUNTIF($A$2:A271, A271)=1, 1, 0)</f>
        <v>1</v>
      </c>
      <c r="AN271" s="3">
        <f>COUNTA(A271) - COUNTIF(Table_1[[#This Row],[Unique Customers]], 1)</f>
        <v>0</v>
      </c>
      <c r="AO271" s="17" t="str">
        <f t="shared" si="4"/>
        <v>Unique</v>
      </c>
      <c r="AP271" s="17" t="str">
        <f>"Q"&amp;_xlfn.CEILING.MATH(MONTH(Table_1[[#This Row],[Monthly sales]])/3,1)</f>
        <v>Q1</v>
      </c>
    </row>
    <row r="272" spans="1:42" ht="14.4" x14ac:dyDescent="0.3">
      <c r="A272" s="2">
        <v>1764</v>
      </c>
      <c r="B272" s="15" t="s">
        <v>712</v>
      </c>
      <c r="C272" s="15" t="s">
        <v>38</v>
      </c>
      <c r="D272" s="6">
        <v>0</v>
      </c>
      <c r="E272" s="4">
        <v>115.99</v>
      </c>
      <c r="F272" s="4">
        <v>5.92</v>
      </c>
      <c r="G272" s="15" t="s">
        <v>39</v>
      </c>
      <c r="H272" s="15" t="s">
        <v>40</v>
      </c>
      <c r="I272" s="15" t="s">
        <v>41</v>
      </c>
      <c r="J272" s="15" t="s">
        <v>136</v>
      </c>
      <c r="K272" s="15" t="s">
        <v>74</v>
      </c>
      <c r="L272" s="15" t="s">
        <v>713</v>
      </c>
      <c r="M272" s="6">
        <v>0.57999999999999996</v>
      </c>
      <c r="N272" s="15" t="s">
        <v>33</v>
      </c>
      <c r="O272" s="15" t="s">
        <v>34</v>
      </c>
      <c r="P272" s="15" t="s">
        <v>124</v>
      </c>
      <c r="Q272" s="15" t="s">
        <v>714</v>
      </c>
      <c r="R272" s="2">
        <v>34698</v>
      </c>
      <c r="S272" s="1">
        <v>42026</v>
      </c>
      <c r="T272" s="12">
        <f>EOMONTH(Table_1[[#This Row],[Order Date]],0)</f>
        <v>42035</v>
      </c>
      <c r="U272" s="10">
        <f>EOMONTH(Table_1[[#This Row],[Order Date]],0)</f>
        <v>42035</v>
      </c>
      <c r="V272" s="14">
        <v>42026</v>
      </c>
      <c r="W272" s="1">
        <v>42026</v>
      </c>
      <c r="X272" s="12">
        <v>42026</v>
      </c>
      <c r="Y272" s="10">
        <f>EOMONTH(Table_1[[#This Row],[Ship date]],0)</f>
        <v>42035</v>
      </c>
      <c r="Z272" s="14">
        <v>42026</v>
      </c>
      <c r="AA272" s="4">
        <v>-16.771999999999998</v>
      </c>
      <c r="AB272" s="2">
        <v>11</v>
      </c>
      <c r="AC272" s="4">
        <v>1160.42</v>
      </c>
      <c r="AD272" s="2">
        <v>89775</v>
      </c>
      <c r="AE272" s="4">
        <f>'DataCleaning and Transformation'!$E272-'DataCleaning and Transformation'!$D272</f>
        <v>115.99</v>
      </c>
      <c r="AF272" s="15" t="str">
        <f>_xlfn.IFS('DataCleaning and Transformation'!$O272="Central","Chris",'DataCleaning and Transformation'!$O272="East","Erin",'DataCleaning and Transformation'!$O272="South","Sam",'DataCleaning and Transformation'!$O272="West","William")</f>
        <v>Sam</v>
      </c>
      <c r="AG272" s="31">
        <f>Table_1[[#This Row],[Ship date]]-Table_1[[#This Row],[Order Date]]</f>
        <v>0</v>
      </c>
      <c r="AH272" s="22">
        <f>Table_1[[#This Row],[Profit]]/Table_1[[#This Row],[Sales]]</f>
        <v>-1.4453387566570722E-2</v>
      </c>
      <c r="AI272" s="23">
        <f>Table_1[[#This Row],[Profit]]+Table_1[[#This Row],[Sales]]</f>
        <v>1143.6480000000001</v>
      </c>
      <c r="AJ272" s="17">
        <f>WEEKNUM(Table_1[[#This Row],[Order Date]],1)</f>
        <v>4</v>
      </c>
      <c r="AK272" s="17" t="str">
        <f>TEXT(Table_1[[#This Row],[Order Date]],"mmm yyyy")</f>
        <v>Jan 2015</v>
      </c>
      <c r="AL272" s="17" t="str">
        <f>Table_1[[#This Row],[Monthly sales]]&amp;"  Week "&amp;TEXT(Table_1[[#This Row],[Weekly sales]],"00")</f>
        <v>Jan 2015  Week 04</v>
      </c>
      <c r="AM272" s="17">
        <f>IF(COUNTIF($A$2:A272, A272)=1, 1, 0)</f>
        <v>1</v>
      </c>
      <c r="AN272" s="3">
        <f>COUNTA(A272) - COUNTIF(Table_1[[#This Row],[Unique Customers]], 1)</f>
        <v>0</v>
      </c>
      <c r="AO272" s="17" t="str">
        <f t="shared" si="4"/>
        <v>Unique</v>
      </c>
      <c r="AP272" s="17" t="str">
        <f>"Q"&amp;_xlfn.CEILING.MATH(MONTH(Table_1[[#This Row],[Monthly sales]])/3,1)</f>
        <v>Q1</v>
      </c>
    </row>
    <row r="273" spans="1:42" ht="14.4" x14ac:dyDescent="0.3">
      <c r="A273" s="2">
        <v>2456</v>
      </c>
      <c r="B273" s="15" t="s">
        <v>715</v>
      </c>
      <c r="C273" s="15" t="s">
        <v>38</v>
      </c>
      <c r="D273" s="6">
        <v>7.0000000000000007E-2</v>
      </c>
      <c r="E273" s="4">
        <v>179.99</v>
      </c>
      <c r="F273" s="4">
        <v>19.989999999999998</v>
      </c>
      <c r="G273" s="15" t="s">
        <v>39</v>
      </c>
      <c r="H273" s="15" t="s">
        <v>72</v>
      </c>
      <c r="I273" s="15" t="s">
        <v>41</v>
      </c>
      <c r="J273" s="15" t="s">
        <v>42</v>
      </c>
      <c r="K273" s="15" t="s">
        <v>74</v>
      </c>
      <c r="L273" s="15" t="s">
        <v>716</v>
      </c>
      <c r="M273" s="6">
        <v>0.48</v>
      </c>
      <c r="N273" s="15" t="s">
        <v>33</v>
      </c>
      <c r="O273" s="15" t="s">
        <v>34</v>
      </c>
      <c r="P273" s="15" t="s">
        <v>165</v>
      </c>
      <c r="Q273" s="15" t="s">
        <v>717</v>
      </c>
      <c r="R273" s="2">
        <v>36608</v>
      </c>
      <c r="S273" s="1">
        <v>42026</v>
      </c>
      <c r="T273" s="12">
        <f>EOMONTH(Table_1[[#This Row],[Order Date]],0)</f>
        <v>42035</v>
      </c>
      <c r="U273" s="10">
        <f>EOMONTH(Table_1[[#This Row],[Order Date]],0)</f>
        <v>42035</v>
      </c>
      <c r="V273" s="14">
        <v>42026</v>
      </c>
      <c r="W273" s="1">
        <v>42027</v>
      </c>
      <c r="X273" s="12">
        <v>42027</v>
      </c>
      <c r="Y273" s="10">
        <f>EOMONTH(Table_1[[#This Row],[Ship date]],0)</f>
        <v>42035</v>
      </c>
      <c r="Z273" s="14">
        <v>42027</v>
      </c>
      <c r="AA273" s="4">
        <v>733.28219999999999</v>
      </c>
      <c r="AB273" s="2">
        <v>7</v>
      </c>
      <c r="AC273" s="4">
        <v>1188.6300000000001</v>
      </c>
      <c r="AD273" s="2">
        <v>89218</v>
      </c>
      <c r="AE273" s="4">
        <f>'DataCleaning and Transformation'!$E273-'DataCleaning and Transformation'!$D273</f>
        <v>179.92000000000002</v>
      </c>
      <c r="AF273" s="15" t="str">
        <f>_xlfn.IFS('DataCleaning and Transformation'!$O273="Central","Chris",'DataCleaning and Transformation'!$O273="East","Erin",'DataCleaning and Transformation'!$O273="South","Sam",'DataCleaning and Transformation'!$O273="West","William")</f>
        <v>Sam</v>
      </c>
      <c r="AG273" s="31">
        <f>Table_1[[#This Row],[Ship date]]-Table_1[[#This Row],[Order Date]]</f>
        <v>1</v>
      </c>
      <c r="AH273" s="22">
        <f>Table_1[[#This Row],[Profit]]/Table_1[[#This Row],[Sales]]</f>
        <v>0.61691375785568248</v>
      </c>
      <c r="AI273" s="23">
        <f>Table_1[[#This Row],[Profit]]+Table_1[[#This Row],[Sales]]</f>
        <v>1921.9122000000002</v>
      </c>
      <c r="AJ273" s="17">
        <f>WEEKNUM(Table_1[[#This Row],[Order Date]],1)</f>
        <v>4</v>
      </c>
      <c r="AK273" s="17" t="str">
        <f>TEXT(Table_1[[#This Row],[Order Date]],"mmm yyyy")</f>
        <v>Jan 2015</v>
      </c>
      <c r="AL273" s="17" t="str">
        <f>Table_1[[#This Row],[Monthly sales]]&amp;"  Week "&amp;TEXT(Table_1[[#This Row],[Weekly sales]],"00")</f>
        <v>Jan 2015  Week 04</v>
      </c>
      <c r="AM273" s="17">
        <f>IF(COUNTIF($A$2:A273, A273)=1, 1, 0)</f>
        <v>1</v>
      </c>
      <c r="AN273" s="3">
        <f>COUNTA(A273) - COUNTIF(Table_1[[#This Row],[Unique Customers]], 1)</f>
        <v>0</v>
      </c>
      <c r="AO273" s="17" t="str">
        <f t="shared" si="4"/>
        <v>Unique</v>
      </c>
      <c r="AP273" s="17" t="str">
        <f>"Q"&amp;_xlfn.CEILING.MATH(MONTH(Table_1[[#This Row],[Monthly sales]])/3,1)</f>
        <v>Q1</v>
      </c>
    </row>
    <row r="274" spans="1:42" ht="14.4" x14ac:dyDescent="0.3">
      <c r="A274" s="2">
        <v>2456</v>
      </c>
      <c r="B274" s="15" t="s">
        <v>715</v>
      </c>
      <c r="C274" s="15" t="s">
        <v>38</v>
      </c>
      <c r="D274" s="6">
        <v>0.02</v>
      </c>
      <c r="E274" s="4">
        <v>92.23</v>
      </c>
      <c r="F274" s="4">
        <v>39.61</v>
      </c>
      <c r="G274" s="15" t="s">
        <v>88</v>
      </c>
      <c r="H274" s="15" t="s">
        <v>72</v>
      </c>
      <c r="I274" s="15" t="s">
        <v>29</v>
      </c>
      <c r="J274" s="15" t="s">
        <v>127</v>
      </c>
      <c r="K274" s="15" t="s">
        <v>145</v>
      </c>
      <c r="L274" s="15" t="s">
        <v>718</v>
      </c>
      <c r="M274" s="6">
        <v>0.67</v>
      </c>
      <c r="N274" s="15" t="s">
        <v>33</v>
      </c>
      <c r="O274" s="15" t="s">
        <v>34</v>
      </c>
      <c r="P274" s="15" t="s">
        <v>165</v>
      </c>
      <c r="Q274" s="15" t="s">
        <v>717</v>
      </c>
      <c r="R274" s="2">
        <v>36608</v>
      </c>
      <c r="S274" s="1">
        <v>42026</v>
      </c>
      <c r="T274" s="12">
        <f>EOMONTH(Table_1[[#This Row],[Order Date]],0)</f>
        <v>42035</v>
      </c>
      <c r="U274" s="10">
        <f>EOMONTH(Table_1[[#This Row],[Order Date]],0)</f>
        <v>42035</v>
      </c>
      <c r="V274" s="14">
        <v>42026</v>
      </c>
      <c r="W274" s="1">
        <v>42027</v>
      </c>
      <c r="X274" s="12">
        <v>42027</v>
      </c>
      <c r="Y274" s="10">
        <f>EOMONTH(Table_1[[#This Row],[Ship date]],0)</f>
        <v>42035</v>
      </c>
      <c r="Z274" s="14">
        <v>42027</v>
      </c>
      <c r="AA274" s="4">
        <v>-905.99040000000002</v>
      </c>
      <c r="AB274" s="2">
        <v>11</v>
      </c>
      <c r="AC274" s="4">
        <v>1009.93</v>
      </c>
      <c r="AD274" s="2">
        <v>89218</v>
      </c>
      <c r="AE274" s="4">
        <f>'DataCleaning and Transformation'!$E274-'DataCleaning and Transformation'!$D274</f>
        <v>92.210000000000008</v>
      </c>
      <c r="AF274" s="15" t="str">
        <f>_xlfn.IFS('DataCleaning and Transformation'!$O274="Central","Chris",'DataCleaning and Transformation'!$O274="East","Erin",'DataCleaning and Transformation'!$O274="South","Sam",'DataCleaning and Transformation'!$O274="West","William")</f>
        <v>Sam</v>
      </c>
      <c r="AG274" s="31">
        <f>Table_1[[#This Row],[Ship date]]-Table_1[[#This Row],[Order Date]]</f>
        <v>1</v>
      </c>
      <c r="AH274" s="22">
        <f>Table_1[[#This Row],[Profit]]/Table_1[[#This Row],[Sales]]</f>
        <v>-0.89708237204558738</v>
      </c>
      <c r="AI274" s="23">
        <f>Table_1[[#This Row],[Profit]]+Table_1[[#This Row],[Sales]]</f>
        <v>103.93959999999993</v>
      </c>
      <c r="AJ274" s="17">
        <f>WEEKNUM(Table_1[[#This Row],[Order Date]],1)</f>
        <v>4</v>
      </c>
      <c r="AK274" s="17" t="str">
        <f>TEXT(Table_1[[#This Row],[Order Date]],"mmm yyyy")</f>
        <v>Jan 2015</v>
      </c>
      <c r="AL274" s="17" t="str">
        <f>Table_1[[#This Row],[Monthly sales]]&amp;"  Week "&amp;TEXT(Table_1[[#This Row],[Weekly sales]],"00")</f>
        <v>Jan 2015  Week 04</v>
      </c>
      <c r="AM274" s="17">
        <f>IF(COUNTIF($A$2:A274, A274)=1, 1, 0)</f>
        <v>0</v>
      </c>
      <c r="AN274" s="3">
        <f>COUNTA(A274) - COUNTIF(Table_1[[#This Row],[Unique Customers]], 1)</f>
        <v>1</v>
      </c>
      <c r="AO274" s="17" t="str">
        <f t="shared" si="4"/>
        <v>Repeated</v>
      </c>
      <c r="AP274" s="17" t="str">
        <f>"Q"&amp;_xlfn.CEILING.MATH(MONTH(Table_1[[#This Row],[Monthly sales]])/3,1)</f>
        <v>Q1</v>
      </c>
    </row>
    <row r="275" spans="1:42" ht="14.4" x14ac:dyDescent="0.3">
      <c r="A275" s="2">
        <v>2457</v>
      </c>
      <c r="B275" s="15" t="s">
        <v>719</v>
      </c>
      <c r="C275" s="15" t="s">
        <v>38</v>
      </c>
      <c r="D275" s="6">
        <v>0.02</v>
      </c>
      <c r="E275" s="4">
        <v>15.22</v>
      </c>
      <c r="F275" s="4">
        <v>9.73</v>
      </c>
      <c r="G275" s="15" t="s">
        <v>39</v>
      </c>
      <c r="H275" s="15" t="s">
        <v>72</v>
      </c>
      <c r="I275" s="15" t="s">
        <v>49</v>
      </c>
      <c r="J275" s="15" t="s">
        <v>73</v>
      </c>
      <c r="K275" s="15" t="s">
        <v>74</v>
      </c>
      <c r="L275" s="15" t="s">
        <v>720</v>
      </c>
      <c r="M275" s="6">
        <v>0.36</v>
      </c>
      <c r="N275" s="15" t="s">
        <v>33</v>
      </c>
      <c r="O275" s="15" t="s">
        <v>53</v>
      </c>
      <c r="P275" s="15" t="s">
        <v>85</v>
      </c>
      <c r="Q275" s="15" t="s">
        <v>721</v>
      </c>
      <c r="R275" s="2">
        <v>55014</v>
      </c>
      <c r="S275" s="1">
        <v>42026</v>
      </c>
      <c r="T275" s="12">
        <f>EOMONTH(Table_1[[#This Row],[Order Date]],0)</f>
        <v>42035</v>
      </c>
      <c r="U275" s="10">
        <f>EOMONTH(Table_1[[#This Row],[Order Date]],0)</f>
        <v>42035</v>
      </c>
      <c r="V275" s="14">
        <v>42026</v>
      </c>
      <c r="W275" s="1">
        <v>42026</v>
      </c>
      <c r="X275" s="12">
        <v>42026</v>
      </c>
      <c r="Y275" s="10">
        <f>EOMONTH(Table_1[[#This Row],[Ship date]],0)</f>
        <v>42035</v>
      </c>
      <c r="Z275" s="14">
        <v>42026</v>
      </c>
      <c r="AA275" s="4">
        <v>-21.63242</v>
      </c>
      <c r="AB275" s="2">
        <v>9</v>
      </c>
      <c r="AC275" s="4">
        <v>140.69999999999999</v>
      </c>
      <c r="AD275" s="2">
        <v>89218</v>
      </c>
      <c r="AE275" s="4">
        <f>'DataCleaning and Transformation'!$E275-'DataCleaning and Transformation'!$D275</f>
        <v>15.200000000000001</v>
      </c>
      <c r="AF275" s="15" t="str">
        <f>_xlfn.IFS('DataCleaning and Transformation'!$O275="Central","Chris",'DataCleaning and Transformation'!$O275="East","Erin",'DataCleaning and Transformation'!$O275="South","Sam",'DataCleaning and Transformation'!$O275="West","William")</f>
        <v>Chris</v>
      </c>
      <c r="AG275" s="31">
        <f>Table_1[[#This Row],[Ship date]]-Table_1[[#This Row],[Order Date]]</f>
        <v>0</v>
      </c>
      <c r="AH275" s="22">
        <f>Table_1[[#This Row],[Profit]]/Table_1[[#This Row],[Sales]]</f>
        <v>-0.15374854299928928</v>
      </c>
      <c r="AI275" s="23">
        <f>Table_1[[#This Row],[Profit]]+Table_1[[#This Row],[Sales]]</f>
        <v>119.06757999999999</v>
      </c>
      <c r="AJ275" s="17">
        <f>WEEKNUM(Table_1[[#This Row],[Order Date]],1)</f>
        <v>4</v>
      </c>
      <c r="AK275" s="17" t="str">
        <f>TEXT(Table_1[[#This Row],[Order Date]],"mmm yyyy")</f>
        <v>Jan 2015</v>
      </c>
      <c r="AL275" s="17" t="str">
        <f>Table_1[[#This Row],[Monthly sales]]&amp;"  Week "&amp;TEXT(Table_1[[#This Row],[Weekly sales]],"00")</f>
        <v>Jan 2015  Week 04</v>
      </c>
      <c r="AM275" s="17">
        <f>IF(COUNTIF($A$2:A275, A275)=1, 1, 0)</f>
        <v>1</v>
      </c>
      <c r="AN275" s="3">
        <f>COUNTA(A275) - COUNTIF(Table_1[[#This Row],[Unique Customers]], 1)</f>
        <v>0</v>
      </c>
      <c r="AO275" s="17" t="str">
        <f t="shared" si="4"/>
        <v>Repeated</v>
      </c>
      <c r="AP275" s="17" t="str">
        <f>"Q"&amp;_xlfn.CEILING.MATH(MONTH(Table_1[[#This Row],[Monthly sales]])/3,1)</f>
        <v>Q1</v>
      </c>
    </row>
    <row r="276" spans="1:42" ht="14.4" x14ac:dyDescent="0.3">
      <c r="A276" s="2">
        <v>2209</v>
      </c>
      <c r="B276" s="15" t="s">
        <v>722</v>
      </c>
      <c r="C276" s="15" t="s">
        <v>48</v>
      </c>
      <c r="D276" s="6">
        <v>0.06</v>
      </c>
      <c r="E276" s="4">
        <v>6.98</v>
      </c>
      <c r="F276" s="4">
        <v>1.6</v>
      </c>
      <c r="G276" s="15" t="s">
        <v>39</v>
      </c>
      <c r="H276" s="15" t="s">
        <v>72</v>
      </c>
      <c r="I276" s="15" t="s">
        <v>49</v>
      </c>
      <c r="J276" s="15" t="s">
        <v>89</v>
      </c>
      <c r="K276" s="15" t="s">
        <v>51</v>
      </c>
      <c r="L276" s="15" t="s">
        <v>723</v>
      </c>
      <c r="M276" s="6">
        <v>0.38</v>
      </c>
      <c r="N276" s="15" t="s">
        <v>33</v>
      </c>
      <c r="O276" s="15" t="s">
        <v>34</v>
      </c>
      <c r="P276" s="15" t="s">
        <v>76</v>
      </c>
      <c r="Q276" s="15" t="s">
        <v>461</v>
      </c>
      <c r="R276" s="2">
        <v>30337</v>
      </c>
      <c r="S276" s="1">
        <v>42026</v>
      </c>
      <c r="T276" s="12">
        <f>EOMONTH(Table_1[[#This Row],[Order Date]],0)</f>
        <v>42035</v>
      </c>
      <c r="U276" s="10">
        <f>EOMONTH(Table_1[[#This Row],[Order Date]],0)</f>
        <v>42035</v>
      </c>
      <c r="V276" s="14">
        <v>42026</v>
      </c>
      <c r="W276" s="1">
        <v>42033</v>
      </c>
      <c r="X276" s="12">
        <v>42033</v>
      </c>
      <c r="Y276" s="10">
        <f>EOMONTH(Table_1[[#This Row],[Ship date]],0)</f>
        <v>42035</v>
      </c>
      <c r="Z276" s="14">
        <v>42033</v>
      </c>
      <c r="AA276" s="4">
        <v>-98.055999999999997</v>
      </c>
      <c r="AB276" s="2">
        <v>12</v>
      </c>
      <c r="AC276" s="4">
        <v>83.93</v>
      </c>
      <c r="AD276" s="2">
        <v>88030</v>
      </c>
      <c r="AE276" s="4">
        <f>'DataCleaning and Transformation'!$E276-'DataCleaning and Transformation'!$D276</f>
        <v>6.9200000000000008</v>
      </c>
      <c r="AF276" s="15" t="str">
        <f>_xlfn.IFS('DataCleaning and Transformation'!$O276="Central","Chris",'DataCleaning and Transformation'!$O276="East","Erin",'DataCleaning and Transformation'!$O276="South","Sam",'DataCleaning and Transformation'!$O276="West","William")</f>
        <v>Sam</v>
      </c>
      <c r="AG276" s="31">
        <f>Table_1[[#This Row],[Ship date]]-Table_1[[#This Row],[Order Date]]</f>
        <v>7</v>
      </c>
      <c r="AH276" s="22">
        <f>Table_1[[#This Row],[Profit]]/Table_1[[#This Row],[Sales]]</f>
        <v>-1.1683069224353626</v>
      </c>
      <c r="AI276" s="23">
        <f>Table_1[[#This Row],[Profit]]+Table_1[[#This Row],[Sales]]</f>
        <v>-14.125999999999991</v>
      </c>
      <c r="AJ276" s="17">
        <f>WEEKNUM(Table_1[[#This Row],[Order Date]],1)</f>
        <v>4</v>
      </c>
      <c r="AK276" s="17" t="str">
        <f>TEXT(Table_1[[#This Row],[Order Date]],"mmm yyyy")</f>
        <v>Jan 2015</v>
      </c>
      <c r="AL276" s="17" t="str">
        <f>Table_1[[#This Row],[Monthly sales]]&amp;"  Week "&amp;TEXT(Table_1[[#This Row],[Weekly sales]],"00")</f>
        <v>Jan 2015  Week 04</v>
      </c>
      <c r="AM276" s="17">
        <f>IF(COUNTIF($A$2:A276, A276)=1, 1, 0)</f>
        <v>1</v>
      </c>
      <c r="AN276" s="3">
        <f>COUNTA(A276) - COUNTIF(Table_1[[#This Row],[Unique Customers]], 1)</f>
        <v>0</v>
      </c>
      <c r="AO276" s="17" t="str">
        <f t="shared" si="4"/>
        <v>Unique</v>
      </c>
      <c r="AP276" s="17" t="str">
        <f>"Q"&amp;_xlfn.CEILING.MATH(MONTH(Table_1[[#This Row],[Monthly sales]])/3,1)</f>
        <v>Q1</v>
      </c>
    </row>
    <row r="277" spans="1:42" ht="14.4" x14ac:dyDescent="0.3">
      <c r="A277" s="2">
        <v>2896</v>
      </c>
      <c r="B277" s="15" t="s">
        <v>724</v>
      </c>
      <c r="C277" s="15" t="s">
        <v>48</v>
      </c>
      <c r="D277" s="6">
        <v>0.02</v>
      </c>
      <c r="E277" s="4">
        <v>880.98</v>
      </c>
      <c r="F277" s="4">
        <v>44.55</v>
      </c>
      <c r="G277" s="15" t="s">
        <v>27</v>
      </c>
      <c r="H277" s="15" t="s">
        <v>72</v>
      </c>
      <c r="I277" s="15" t="s">
        <v>29</v>
      </c>
      <c r="J277" s="15" t="s">
        <v>118</v>
      </c>
      <c r="K277" s="15" t="s">
        <v>31</v>
      </c>
      <c r="L277" s="15" t="s">
        <v>239</v>
      </c>
      <c r="M277" s="6">
        <v>0.62</v>
      </c>
      <c r="N277" s="15" t="s">
        <v>33</v>
      </c>
      <c r="O277" s="15" t="s">
        <v>53</v>
      </c>
      <c r="P277" s="15" t="s">
        <v>85</v>
      </c>
      <c r="Q277" s="15" t="s">
        <v>725</v>
      </c>
      <c r="R277" s="2">
        <v>56001</v>
      </c>
      <c r="S277" s="1">
        <v>42026</v>
      </c>
      <c r="T277" s="12">
        <f>EOMONTH(Table_1[[#This Row],[Order Date]],0)</f>
        <v>42035</v>
      </c>
      <c r="U277" s="10">
        <f>EOMONTH(Table_1[[#This Row],[Order Date]],0)</f>
        <v>42035</v>
      </c>
      <c r="V277" s="14">
        <v>42026</v>
      </c>
      <c r="W277" s="1">
        <v>42030</v>
      </c>
      <c r="X277" s="12">
        <v>42030</v>
      </c>
      <c r="Y277" s="10">
        <f>EOMONTH(Table_1[[#This Row],[Ship date]],0)</f>
        <v>42035</v>
      </c>
      <c r="Z277" s="14">
        <v>42030</v>
      </c>
      <c r="AA277" s="4">
        <v>4861.0637999999999</v>
      </c>
      <c r="AB277" s="2">
        <v>8</v>
      </c>
      <c r="AC277" s="4">
        <v>7045.02</v>
      </c>
      <c r="AD277" s="2">
        <v>86925</v>
      </c>
      <c r="AE277" s="4">
        <f>'DataCleaning and Transformation'!$E277-'DataCleaning and Transformation'!$D277</f>
        <v>880.96</v>
      </c>
      <c r="AF277" s="15" t="str">
        <f>_xlfn.IFS('DataCleaning and Transformation'!$O277="Central","Chris",'DataCleaning and Transformation'!$O277="East","Erin",'DataCleaning and Transformation'!$O277="South","Sam",'DataCleaning and Transformation'!$O277="West","William")</f>
        <v>Chris</v>
      </c>
      <c r="AG277" s="31">
        <f>Table_1[[#This Row],[Ship date]]-Table_1[[#This Row],[Order Date]]</f>
        <v>4</v>
      </c>
      <c r="AH277" s="22">
        <f>Table_1[[#This Row],[Profit]]/Table_1[[#This Row],[Sales]]</f>
        <v>0.69</v>
      </c>
      <c r="AI277" s="23">
        <f>Table_1[[#This Row],[Profit]]+Table_1[[#This Row],[Sales]]</f>
        <v>11906.0838</v>
      </c>
      <c r="AJ277" s="17">
        <f>WEEKNUM(Table_1[[#This Row],[Order Date]],1)</f>
        <v>4</v>
      </c>
      <c r="AK277" s="17" t="str">
        <f>TEXT(Table_1[[#This Row],[Order Date]],"mmm yyyy")</f>
        <v>Jan 2015</v>
      </c>
      <c r="AL277" s="17" t="str">
        <f>Table_1[[#This Row],[Monthly sales]]&amp;"  Week "&amp;TEXT(Table_1[[#This Row],[Weekly sales]],"00")</f>
        <v>Jan 2015  Week 04</v>
      </c>
      <c r="AM277" s="17">
        <f>IF(COUNTIF($A$2:A277, A277)=1, 1, 0)</f>
        <v>1</v>
      </c>
      <c r="AN277" s="3">
        <f>COUNTA(A277) - COUNTIF(Table_1[[#This Row],[Unique Customers]], 1)</f>
        <v>0</v>
      </c>
      <c r="AO277" s="17" t="str">
        <f t="shared" si="4"/>
        <v>Unique</v>
      </c>
      <c r="AP277" s="17" t="str">
        <f>"Q"&amp;_xlfn.CEILING.MATH(MONTH(Table_1[[#This Row],[Monthly sales]])/3,1)</f>
        <v>Q1</v>
      </c>
    </row>
    <row r="278" spans="1:42" ht="14.4" x14ac:dyDescent="0.3">
      <c r="A278" s="2">
        <v>2422</v>
      </c>
      <c r="B278" s="15" t="s">
        <v>726</v>
      </c>
      <c r="C278" s="15" t="s">
        <v>117</v>
      </c>
      <c r="D278" s="6">
        <v>0.09</v>
      </c>
      <c r="E278" s="4">
        <v>3.89</v>
      </c>
      <c r="F278" s="4">
        <v>7.01</v>
      </c>
      <c r="G278" s="15" t="s">
        <v>88</v>
      </c>
      <c r="H278" s="15" t="s">
        <v>72</v>
      </c>
      <c r="I278" s="15" t="s">
        <v>49</v>
      </c>
      <c r="J278" s="15" t="s">
        <v>73</v>
      </c>
      <c r="K278" s="15" t="s">
        <v>74</v>
      </c>
      <c r="L278" s="15" t="s">
        <v>727</v>
      </c>
      <c r="M278" s="6">
        <v>0.37</v>
      </c>
      <c r="N278" s="15" t="s">
        <v>33</v>
      </c>
      <c r="O278" s="15" t="s">
        <v>53</v>
      </c>
      <c r="P278" s="15" t="s">
        <v>188</v>
      </c>
      <c r="Q278" s="15" t="s">
        <v>728</v>
      </c>
      <c r="R278" s="2">
        <v>77340</v>
      </c>
      <c r="S278" s="1">
        <v>42026</v>
      </c>
      <c r="T278" s="12">
        <f>EOMONTH(Table_1[[#This Row],[Order Date]],0)</f>
        <v>42035</v>
      </c>
      <c r="U278" s="10">
        <f>EOMONTH(Table_1[[#This Row],[Order Date]],0)</f>
        <v>42035</v>
      </c>
      <c r="V278" s="14">
        <v>42026</v>
      </c>
      <c r="W278" s="1">
        <v>42028</v>
      </c>
      <c r="X278" s="12">
        <v>42028</v>
      </c>
      <c r="Y278" s="10">
        <f>EOMONTH(Table_1[[#This Row],[Ship date]],0)</f>
        <v>42035</v>
      </c>
      <c r="Z278" s="14">
        <v>42028</v>
      </c>
      <c r="AA278" s="4">
        <v>-154.30699999999999</v>
      </c>
      <c r="AB278" s="2">
        <v>10</v>
      </c>
      <c r="AC278" s="4">
        <v>42.56</v>
      </c>
      <c r="AD278" s="2">
        <v>89055</v>
      </c>
      <c r="AE278" s="4">
        <f>'DataCleaning and Transformation'!$E278-'DataCleaning and Transformation'!$D278</f>
        <v>3.8000000000000003</v>
      </c>
      <c r="AF278" s="15" t="str">
        <f>_xlfn.IFS('DataCleaning and Transformation'!$O278="Central","Chris",'DataCleaning and Transformation'!$O278="East","Erin",'DataCleaning and Transformation'!$O278="South","Sam",'DataCleaning and Transformation'!$O278="West","William")</f>
        <v>Chris</v>
      </c>
      <c r="AG278" s="31">
        <f>Table_1[[#This Row],[Ship date]]-Table_1[[#This Row],[Order Date]]</f>
        <v>2</v>
      </c>
      <c r="AH278" s="22">
        <f>Table_1[[#This Row],[Profit]]/Table_1[[#This Row],[Sales]]</f>
        <v>-3.6256343984962403</v>
      </c>
      <c r="AI278" s="23">
        <f>Table_1[[#This Row],[Profit]]+Table_1[[#This Row],[Sales]]</f>
        <v>-111.74699999999999</v>
      </c>
      <c r="AJ278" s="17">
        <f>WEEKNUM(Table_1[[#This Row],[Order Date]],1)</f>
        <v>4</v>
      </c>
      <c r="AK278" s="17" t="str">
        <f>TEXT(Table_1[[#This Row],[Order Date]],"mmm yyyy")</f>
        <v>Jan 2015</v>
      </c>
      <c r="AL278" s="17" t="str">
        <f>Table_1[[#This Row],[Monthly sales]]&amp;"  Week "&amp;TEXT(Table_1[[#This Row],[Weekly sales]],"00")</f>
        <v>Jan 2015  Week 04</v>
      </c>
      <c r="AM278" s="17">
        <f>IF(COUNTIF($A$2:A278, A278)=1, 1, 0)</f>
        <v>1</v>
      </c>
      <c r="AN278" s="3">
        <f>COUNTA(A278) - COUNTIF(Table_1[[#This Row],[Unique Customers]], 1)</f>
        <v>0</v>
      </c>
      <c r="AO278" s="17" t="str">
        <f t="shared" si="4"/>
        <v>Unique</v>
      </c>
      <c r="AP278" s="17" t="str">
        <f>"Q"&amp;_xlfn.CEILING.MATH(MONTH(Table_1[[#This Row],[Monthly sales]])/3,1)</f>
        <v>Q1</v>
      </c>
    </row>
    <row r="279" spans="1:42" ht="14.4" x14ac:dyDescent="0.3">
      <c r="A279" s="2">
        <v>2873</v>
      </c>
      <c r="B279" s="15" t="s">
        <v>729</v>
      </c>
      <c r="C279" s="15" t="s">
        <v>117</v>
      </c>
      <c r="D279" s="6">
        <v>7.0000000000000007E-2</v>
      </c>
      <c r="E279" s="4">
        <v>2.89</v>
      </c>
      <c r="F279" s="4">
        <v>0.5</v>
      </c>
      <c r="G279" s="15" t="s">
        <v>39</v>
      </c>
      <c r="H279" s="15" t="s">
        <v>28</v>
      </c>
      <c r="I279" s="15" t="s">
        <v>49</v>
      </c>
      <c r="J279" s="15" t="s">
        <v>153</v>
      </c>
      <c r="K279" s="15" t="s">
        <v>74</v>
      </c>
      <c r="L279" s="15" t="s">
        <v>730</v>
      </c>
      <c r="M279" s="6">
        <v>0.38</v>
      </c>
      <c r="N279" s="15" t="s">
        <v>33</v>
      </c>
      <c r="O279" s="15" t="s">
        <v>34</v>
      </c>
      <c r="P279" s="15" t="s">
        <v>124</v>
      </c>
      <c r="Q279" s="15" t="s">
        <v>731</v>
      </c>
      <c r="R279" s="2">
        <v>33012</v>
      </c>
      <c r="S279" s="1">
        <v>42026</v>
      </c>
      <c r="T279" s="12">
        <f>EOMONTH(Table_1[[#This Row],[Order Date]],0)</f>
        <v>42035</v>
      </c>
      <c r="U279" s="10">
        <f>EOMONTH(Table_1[[#This Row],[Order Date]],0)</f>
        <v>42035</v>
      </c>
      <c r="V279" s="14">
        <v>42026</v>
      </c>
      <c r="W279" s="1">
        <v>42028</v>
      </c>
      <c r="X279" s="12">
        <v>42028</v>
      </c>
      <c r="Y279" s="10">
        <f>EOMONTH(Table_1[[#This Row],[Ship date]],0)</f>
        <v>42035</v>
      </c>
      <c r="Z279" s="14">
        <v>42028</v>
      </c>
      <c r="AA279" s="4">
        <v>441.59399999999999</v>
      </c>
      <c r="AB279" s="2">
        <v>12</v>
      </c>
      <c r="AC279" s="4">
        <v>33.020000000000003</v>
      </c>
      <c r="AD279" s="2">
        <v>89872</v>
      </c>
      <c r="AE279" s="4">
        <f>'DataCleaning and Transformation'!$E279-'DataCleaning and Transformation'!$D279</f>
        <v>2.8200000000000003</v>
      </c>
      <c r="AF279" s="15" t="str">
        <f>_xlfn.IFS('DataCleaning and Transformation'!$O279="Central","Chris",'DataCleaning and Transformation'!$O279="East","Erin",'DataCleaning and Transformation'!$O279="South","Sam",'DataCleaning and Transformation'!$O279="West","William")</f>
        <v>Sam</v>
      </c>
      <c r="AG279" s="31">
        <f>Table_1[[#This Row],[Ship date]]-Table_1[[#This Row],[Order Date]]</f>
        <v>2</v>
      </c>
      <c r="AH279" s="22">
        <f>Table_1[[#This Row],[Profit]]/Table_1[[#This Row],[Sales]]</f>
        <v>13.37353119321623</v>
      </c>
      <c r="AI279" s="23">
        <f>Table_1[[#This Row],[Profit]]+Table_1[[#This Row],[Sales]]</f>
        <v>474.61399999999998</v>
      </c>
      <c r="AJ279" s="17">
        <f>WEEKNUM(Table_1[[#This Row],[Order Date]],1)</f>
        <v>4</v>
      </c>
      <c r="AK279" s="17" t="str">
        <f>TEXT(Table_1[[#This Row],[Order Date]],"mmm yyyy")</f>
        <v>Jan 2015</v>
      </c>
      <c r="AL279" s="17" t="str">
        <f>Table_1[[#This Row],[Monthly sales]]&amp;"  Week "&amp;TEXT(Table_1[[#This Row],[Weekly sales]],"00")</f>
        <v>Jan 2015  Week 04</v>
      </c>
      <c r="AM279" s="17">
        <f>IF(COUNTIF($A$2:A279, A279)=1, 1, 0)</f>
        <v>1</v>
      </c>
      <c r="AN279" s="3">
        <f>COUNTA(A279) - COUNTIF(Table_1[[#This Row],[Unique Customers]], 1)</f>
        <v>0</v>
      </c>
      <c r="AO279" s="17" t="str">
        <f t="shared" si="4"/>
        <v>Unique</v>
      </c>
      <c r="AP279" s="17" t="str">
        <f>"Q"&amp;_xlfn.CEILING.MATH(MONTH(Table_1[[#This Row],[Monthly sales]])/3,1)</f>
        <v>Q1</v>
      </c>
    </row>
    <row r="280" spans="1:42" ht="14.4" x14ac:dyDescent="0.3">
      <c r="A280" s="2">
        <v>2873</v>
      </c>
      <c r="B280" s="15" t="s">
        <v>729</v>
      </c>
      <c r="C280" s="15" t="s">
        <v>117</v>
      </c>
      <c r="D280" s="6">
        <v>0</v>
      </c>
      <c r="E280" s="4">
        <v>217.85</v>
      </c>
      <c r="F280" s="4">
        <v>29.1</v>
      </c>
      <c r="G280" s="15" t="s">
        <v>27</v>
      </c>
      <c r="H280" s="15" t="s">
        <v>28</v>
      </c>
      <c r="I280" s="15" t="s">
        <v>29</v>
      </c>
      <c r="J280" s="15" t="s">
        <v>30</v>
      </c>
      <c r="K280" s="15" t="s">
        <v>31</v>
      </c>
      <c r="L280" s="15" t="s">
        <v>732</v>
      </c>
      <c r="M280" s="6">
        <v>0.68</v>
      </c>
      <c r="N280" s="15" t="s">
        <v>33</v>
      </c>
      <c r="O280" s="15" t="s">
        <v>34</v>
      </c>
      <c r="P280" s="15" t="s">
        <v>124</v>
      </c>
      <c r="Q280" s="15" t="s">
        <v>731</v>
      </c>
      <c r="R280" s="2">
        <v>33012</v>
      </c>
      <c r="S280" s="1">
        <v>42026</v>
      </c>
      <c r="T280" s="12">
        <f>EOMONTH(Table_1[[#This Row],[Order Date]],0)</f>
        <v>42035</v>
      </c>
      <c r="U280" s="10">
        <f>EOMONTH(Table_1[[#This Row],[Order Date]],0)</f>
        <v>42035</v>
      </c>
      <c r="V280" s="14">
        <v>42026</v>
      </c>
      <c r="W280" s="1">
        <v>42027</v>
      </c>
      <c r="X280" s="12">
        <v>42027</v>
      </c>
      <c r="Y280" s="10">
        <f>EOMONTH(Table_1[[#This Row],[Ship date]],0)</f>
        <v>42035</v>
      </c>
      <c r="Z280" s="14">
        <v>42027</v>
      </c>
      <c r="AA280" s="4">
        <v>394.17</v>
      </c>
      <c r="AB280" s="2">
        <v>10</v>
      </c>
      <c r="AC280" s="4">
        <v>2273.1</v>
      </c>
      <c r="AD280" s="2">
        <v>89872</v>
      </c>
      <c r="AE280" s="4">
        <f>'DataCleaning and Transformation'!$E280-'DataCleaning and Transformation'!$D280</f>
        <v>217.85</v>
      </c>
      <c r="AF280" s="15" t="str">
        <f>_xlfn.IFS('DataCleaning and Transformation'!$O280="Central","Chris",'DataCleaning and Transformation'!$O280="East","Erin",'DataCleaning and Transformation'!$O280="South","Sam",'DataCleaning and Transformation'!$O280="West","William")</f>
        <v>Sam</v>
      </c>
      <c r="AG280" s="31">
        <f>Table_1[[#This Row],[Ship date]]-Table_1[[#This Row],[Order Date]]</f>
        <v>1</v>
      </c>
      <c r="AH280" s="22">
        <f>Table_1[[#This Row],[Profit]]/Table_1[[#This Row],[Sales]]</f>
        <v>0.17340636135673751</v>
      </c>
      <c r="AI280" s="23">
        <f>Table_1[[#This Row],[Profit]]+Table_1[[#This Row],[Sales]]</f>
        <v>2667.27</v>
      </c>
      <c r="AJ280" s="17">
        <f>WEEKNUM(Table_1[[#This Row],[Order Date]],1)</f>
        <v>4</v>
      </c>
      <c r="AK280" s="17" t="str">
        <f>TEXT(Table_1[[#This Row],[Order Date]],"mmm yyyy")</f>
        <v>Jan 2015</v>
      </c>
      <c r="AL280" s="17" t="str">
        <f>Table_1[[#This Row],[Monthly sales]]&amp;"  Week "&amp;TEXT(Table_1[[#This Row],[Weekly sales]],"00")</f>
        <v>Jan 2015  Week 04</v>
      </c>
      <c r="AM280" s="17">
        <f>IF(COUNTIF($A$2:A280, A280)=1, 1, 0)</f>
        <v>0</v>
      </c>
      <c r="AN280" s="3">
        <f>COUNTA(A280) - COUNTIF(Table_1[[#This Row],[Unique Customers]], 1)</f>
        <v>1</v>
      </c>
      <c r="AO280" s="17" t="str">
        <f t="shared" si="4"/>
        <v>Repeated</v>
      </c>
      <c r="AP280" s="17" t="str">
        <f>"Q"&amp;_xlfn.CEILING.MATH(MONTH(Table_1[[#This Row],[Monthly sales]])/3,1)</f>
        <v>Q1</v>
      </c>
    </row>
    <row r="281" spans="1:42" ht="14.4" x14ac:dyDescent="0.3">
      <c r="A281" s="2">
        <v>3350</v>
      </c>
      <c r="B281" s="15" t="s">
        <v>733</v>
      </c>
      <c r="C281" s="15" t="s">
        <v>117</v>
      </c>
      <c r="D281" s="6">
        <v>0.01</v>
      </c>
      <c r="E281" s="4">
        <v>73.98</v>
      </c>
      <c r="F281" s="4">
        <v>12.14</v>
      </c>
      <c r="G281" s="15" t="s">
        <v>39</v>
      </c>
      <c r="H281" s="15" t="s">
        <v>28</v>
      </c>
      <c r="I281" s="15" t="s">
        <v>41</v>
      </c>
      <c r="J281" s="15" t="s">
        <v>42</v>
      </c>
      <c r="K281" s="15" t="s">
        <v>74</v>
      </c>
      <c r="L281" s="15" t="s">
        <v>734</v>
      </c>
      <c r="M281" s="6">
        <v>0.67</v>
      </c>
      <c r="N281" s="15" t="s">
        <v>33</v>
      </c>
      <c r="O281" s="15" t="s">
        <v>60</v>
      </c>
      <c r="P281" s="15" t="s">
        <v>67</v>
      </c>
      <c r="Q281" s="15" t="s">
        <v>735</v>
      </c>
      <c r="R281" s="2">
        <v>98444</v>
      </c>
      <c r="S281" s="1">
        <v>42027</v>
      </c>
      <c r="T281" s="12">
        <f>EOMONTH(Table_1[[#This Row],[Order Date]],0)</f>
        <v>42035</v>
      </c>
      <c r="U281" s="10">
        <f>EOMONTH(Table_1[[#This Row],[Order Date]],0)</f>
        <v>42035</v>
      </c>
      <c r="V281" s="14">
        <v>42027</v>
      </c>
      <c r="W281" s="1">
        <v>42029</v>
      </c>
      <c r="X281" s="12">
        <v>42029</v>
      </c>
      <c r="Y281" s="10">
        <f>EOMONTH(Table_1[[#This Row],[Ship date]],0)</f>
        <v>42035</v>
      </c>
      <c r="Z281" s="14">
        <v>42029</v>
      </c>
      <c r="AA281" s="4">
        <v>-29.0656</v>
      </c>
      <c r="AB281" s="2">
        <v>5</v>
      </c>
      <c r="AC281" s="4">
        <v>384.22</v>
      </c>
      <c r="AD281" s="2">
        <v>91296</v>
      </c>
      <c r="AE281" s="4">
        <f>'DataCleaning and Transformation'!$E281-'DataCleaning and Transformation'!$D281</f>
        <v>73.97</v>
      </c>
      <c r="AF281" s="15" t="str">
        <f>_xlfn.IFS('DataCleaning and Transformation'!$O281="Central","Chris",'DataCleaning and Transformation'!$O281="East","Erin",'DataCleaning and Transformation'!$O281="South","Sam",'DataCleaning and Transformation'!$O281="West","William")</f>
        <v>William</v>
      </c>
      <c r="AG281" s="31">
        <f>Table_1[[#This Row],[Ship date]]-Table_1[[#This Row],[Order Date]]</f>
        <v>2</v>
      </c>
      <c r="AH281" s="22">
        <f>Table_1[[#This Row],[Profit]]/Table_1[[#This Row],[Sales]]</f>
        <v>-7.5648326479621039E-2</v>
      </c>
      <c r="AI281" s="23">
        <f>Table_1[[#This Row],[Profit]]+Table_1[[#This Row],[Sales]]</f>
        <v>355.15440000000001</v>
      </c>
      <c r="AJ281" s="17">
        <f>WEEKNUM(Table_1[[#This Row],[Order Date]],1)</f>
        <v>4</v>
      </c>
      <c r="AK281" s="17" t="str">
        <f>TEXT(Table_1[[#This Row],[Order Date]],"mmm yyyy")</f>
        <v>Jan 2015</v>
      </c>
      <c r="AL281" s="17" t="str">
        <f>Table_1[[#This Row],[Monthly sales]]&amp;"  Week "&amp;TEXT(Table_1[[#This Row],[Weekly sales]],"00")</f>
        <v>Jan 2015  Week 04</v>
      </c>
      <c r="AM281" s="17">
        <f>IF(COUNTIF($A$2:A281, A281)=1, 1, 0)</f>
        <v>1</v>
      </c>
      <c r="AN281" s="3">
        <f>COUNTA(A281) - COUNTIF(Table_1[[#This Row],[Unique Customers]], 1)</f>
        <v>0</v>
      </c>
      <c r="AO281" s="17" t="str">
        <f t="shared" si="4"/>
        <v>Unique</v>
      </c>
      <c r="AP281" s="17" t="str">
        <f>"Q"&amp;_xlfn.CEILING.MATH(MONTH(Table_1[[#This Row],[Monthly sales]])/3,1)</f>
        <v>Q1</v>
      </c>
    </row>
    <row r="282" spans="1:42" ht="14.4" x14ac:dyDescent="0.3">
      <c r="A282" s="2">
        <v>1692</v>
      </c>
      <c r="B282" s="15" t="s">
        <v>736</v>
      </c>
      <c r="C282" s="15" t="s">
        <v>71</v>
      </c>
      <c r="D282" s="6">
        <v>0</v>
      </c>
      <c r="E282" s="4">
        <v>6.84</v>
      </c>
      <c r="F282" s="4">
        <v>8.3699999999999992</v>
      </c>
      <c r="G282" s="15" t="s">
        <v>39</v>
      </c>
      <c r="H282" s="15" t="s">
        <v>40</v>
      </c>
      <c r="I282" s="15" t="s">
        <v>49</v>
      </c>
      <c r="J282" s="15" t="s">
        <v>569</v>
      </c>
      <c r="K282" s="15" t="s">
        <v>43</v>
      </c>
      <c r="L282" s="15" t="s">
        <v>737</v>
      </c>
      <c r="M282" s="6">
        <v>0.57999999999999996</v>
      </c>
      <c r="N282" s="15" t="s">
        <v>33</v>
      </c>
      <c r="O282" s="15" t="s">
        <v>53</v>
      </c>
      <c r="P282" s="15" t="s">
        <v>538</v>
      </c>
      <c r="Q282" s="15" t="s">
        <v>738</v>
      </c>
      <c r="R282" s="2">
        <v>67114</v>
      </c>
      <c r="S282" s="1">
        <v>42027</v>
      </c>
      <c r="T282" s="12">
        <f>EOMONTH(Table_1[[#This Row],[Order Date]],0)</f>
        <v>42035</v>
      </c>
      <c r="U282" s="10">
        <f>EOMONTH(Table_1[[#This Row],[Order Date]],0)</f>
        <v>42035</v>
      </c>
      <c r="V282" s="14">
        <v>42027</v>
      </c>
      <c r="W282" s="1">
        <v>42028</v>
      </c>
      <c r="X282" s="12">
        <v>42028</v>
      </c>
      <c r="Y282" s="10">
        <f>EOMONTH(Table_1[[#This Row],[Ship date]],0)</f>
        <v>42035</v>
      </c>
      <c r="Z282" s="14">
        <v>42028</v>
      </c>
      <c r="AA282" s="4">
        <v>-123.1816</v>
      </c>
      <c r="AB282" s="2">
        <v>5</v>
      </c>
      <c r="AC282" s="4">
        <v>37.89</v>
      </c>
      <c r="AD282" s="2">
        <v>90189</v>
      </c>
      <c r="AE282" s="4">
        <f>'DataCleaning and Transformation'!$E282-'DataCleaning and Transformation'!$D282</f>
        <v>6.84</v>
      </c>
      <c r="AF282" s="15" t="str">
        <f>_xlfn.IFS('DataCleaning and Transformation'!$O282="Central","Chris",'DataCleaning and Transformation'!$O282="East","Erin",'DataCleaning and Transformation'!$O282="South","Sam",'DataCleaning and Transformation'!$O282="West","William")</f>
        <v>Chris</v>
      </c>
      <c r="AG282" s="31">
        <f>Table_1[[#This Row],[Ship date]]-Table_1[[#This Row],[Order Date]]</f>
        <v>1</v>
      </c>
      <c r="AH282" s="22">
        <f>Table_1[[#This Row],[Profit]]/Table_1[[#This Row],[Sales]]</f>
        <v>-3.2510319345473739</v>
      </c>
      <c r="AI282" s="23">
        <f>Table_1[[#This Row],[Profit]]+Table_1[[#This Row],[Sales]]</f>
        <v>-85.291600000000003</v>
      </c>
      <c r="AJ282" s="17">
        <f>WEEKNUM(Table_1[[#This Row],[Order Date]],1)</f>
        <v>4</v>
      </c>
      <c r="AK282" s="17" t="str">
        <f>TEXT(Table_1[[#This Row],[Order Date]],"mmm yyyy")</f>
        <v>Jan 2015</v>
      </c>
      <c r="AL282" s="17" t="str">
        <f>Table_1[[#This Row],[Monthly sales]]&amp;"  Week "&amp;TEXT(Table_1[[#This Row],[Weekly sales]],"00")</f>
        <v>Jan 2015  Week 04</v>
      </c>
      <c r="AM282" s="17">
        <f>IF(COUNTIF($A$2:A282, A282)=1, 1, 0)</f>
        <v>1</v>
      </c>
      <c r="AN282" s="3">
        <f>COUNTA(A282) - COUNTIF(Table_1[[#This Row],[Unique Customers]], 1)</f>
        <v>0</v>
      </c>
      <c r="AO282" s="17" t="str">
        <f t="shared" si="4"/>
        <v>Unique</v>
      </c>
      <c r="AP282" s="17" t="str">
        <f>"Q"&amp;_xlfn.CEILING.MATH(MONTH(Table_1[[#This Row],[Monthly sales]])/3,1)</f>
        <v>Q1</v>
      </c>
    </row>
    <row r="283" spans="1:42" ht="14.4" x14ac:dyDescent="0.3">
      <c r="A283" s="2">
        <v>1693</v>
      </c>
      <c r="B283" s="15" t="s">
        <v>739</v>
      </c>
      <c r="C283" s="15" t="s">
        <v>71</v>
      </c>
      <c r="D283" s="6">
        <v>7.0000000000000007E-2</v>
      </c>
      <c r="E283" s="4">
        <v>30.98</v>
      </c>
      <c r="F283" s="4">
        <v>5.76</v>
      </c>
      <c r="G283" s="15" t="s">
        <v>39</v>
      </c>
      <c r="H283" s="15" t="s">
        <v>40</v>
      </c>
      <c r="I283" s="15" t="s">
        <v>49</v>
      </c>
      <c r="J283" s="15" t="s">
        <v>89</v>
      </c>
      <c r="K283" s="15" t="s">
        <v>74</v>
      </c>
      <c r="L283" s="15" t="s">
        <v>740</v>
      </c>
      <c r="M283" s="6">
        <v>0.4</v>
      </c>
      <c r="N283" s="15" t="s">
        <v>33</v>
      </c>
      <c r="O283" s="15" t="s">
        <v>34</v>
      </c>
      <c r="P283" s="15" t="s">
        <v>243</v>
      </c>
      <c r="Q283" s="15" t="s">
        <v>741</v>
      </c>
      <c r="R283" s="2">
        <v>20190</v>
      </c>
      <c r="S283" s="1">
        <v>42027</v>
      </c>
      <c r="T283" s="12">
        <f>EOMONTH(Table_1[[#This Row],[Order Date]],0)</f>
        <v>42035</v>
      </c>
      <c r="U283" s="10">
        <f>EOMONTH(Table_1[[#This Row],[Order Date]],0)</f>
        <v>42035</v>
      </c>
      <c r="V283" s="14">
        <v>42027</v>
      </c>
      <c r="W283" s="1">
        <v>42029</v>
      </c>
      <c r="X283" s="12">
        <v>42029</v>
      </c>
      <c r="Y283" s="10">
        <f>EOMONTH(Table_1[[#This Row],[Ship date]],0)</f>
        <v>42035</v>
      </c>
      <c r="Z283" s="14">
        <v>42029</v>
      </c>
      <c r="AA283" s="4">
        <v>-28.797999999999998</v>
      </c>
      <c r="AB283" s="2">
        <v>11</v>
      </c>
      <c r="AC283" s="4">
        <v>343.79</v>
      </c>
      <c r="AD283" s="2">
        <v>90189</v>
      </c>
      <c r="AE283" s="4">
        <f>'DataCleaning and Transformation'!$E283-'DataCleaning and Transformation'!$D283</f>
        <v>30.91</v>
      </c>
      <c r="AF283" s="15" t="str">
        <f>_xlfn.IFS('DataCleaning and Transformation'!$O283="Central","Chris",'DataCleaning and Transformation'!$O283="East","Erin",'DataCleaning and Transformation'!$O283="South","Sam",'DataCleaning and Transformation'!$O283="West","William")</f>
        <v>Sam</v>
      </c>
      <c r="AG283" s="31">
        <f>Table_1[[#This Row],[Ship date]]-Table_1[[#This Row],[Order Date]]</f>
        <v>2</v>
      </c>
      <c r="AH283" s="22">
        <f>Table_1[[#This Row],[Profit]]/Table_1[[#This Row],[Sales]]</f>
        <v>-8.3766252654236595E-2</v>
      </c>
      <c r="AI283" s="23">
        <f>Table_1[[#This Row],[Profit]]+Table_1[[#This Row],[Sales]]</f>
        <v>314.99200000000002</v>
      </c>
      <c r="AJ283" s="17">
        <f>WEEKNUM(Table_1[[#This Row],[Order Date]],1)</f>
        <v>4</v>
      </c>
      <c r="AK283" s="17" t="str">
        <f>TEXT(Table_1[[#This Row],[Order Date]],"mmm yyyy")</f>
        <v>Jan 2015</v>
      </c>
      <c r="AL283" s="17" t="str">
        <f>Table_1[[#This Row],[Monthly sales]]&amp;"  Week "&amp;TEXT(Table_1[[#This Row],[Weekly sales]],"00")</f>
        <v>Jan 2015  Week 04</v>
      </c>
      <c r="AM283" s="17">
        <f>IF(COUNTIF($A$2:A283, A283)=1, 1, 0)</f>
        <v>1</v>
      </c>
      <c r="AN283" s="3">
        <f>COUNTA(A283) - COUNTIF(Table_1[[#This Row],[Unique Customers]], 1)</f>
        <v>0</v>
      </c>
      <c r="AO283" s="17" t="str">
        <f t="shared" si="4"/>
        <v>Repeated</v>
      </c>
      <c r="AP283" s="17" t="str">
        <f>"Q"&amp;_xlfn.CEILING.MATH(MONTH(Table_1[[#This Row],[Monthly sales]])/3,1)</f>
        <v>Q1</v>
      </c>
    </row>
    <row r="284" spans="1:42" ht="14.4" x14ac:dyDescent="0.3">
      <c r="A284" s="2">
        <v>604</v>
      </c>
      <c r="B284" s="15" t="s">
        <v>742</v>
      </c>
      <c r="C284" s="15" t="s">
        <v>26</v>
      </c>
      <c r="D284" s="6">
        <v>0.03</v>
      </c>
      <c r="E284" s="4">
        <v>1.88</v>
      </c>
      <c r="F284" s="4">
        <v>1.49</v>
      </c>
      <c r="G284" s="15" t="s">
        <v>39</v>
      </c>
      <c r="H284" s="15" t="s">
        <v>72</v>
      </c>
      <c r="I284" s="15" t="s">
        <v>49</v>
      </c>
      <c r="J284" s="15" t="s">
        <v>73</v>
      </c>
      <c r="K284" s="15" t="s">
        <v>74</v>
      </c>
      <c r="L284" s="15" t="s">
        <v>614</v>
      </c>
      <c r="M284" s="6">
        <v>0.37</v>
      </c>
      <c r="N284" s="15" t="s">
        <v>33</v>
      </c>
      <c r="O284" s="15" t="s">
        <v>60</v>
      </c>
      <c r="P284" s="15" t="s">
        <v>91</v>
      </c>
      <c r="Q284" s="15" t="s">
        <v>101</v>
      </c>
      <c r="R284" s="2">
        <v>90045</v>
      </c>
      <c r="S284" s="1">
        <v>42028</v>
      </c>
      <c r="T284" s="12">
        <f>EOMONTH(Table_1[[#This Row],[Order Date]],0)</f>
        <v>42035</v>
      </c>
      <c r="U284" s="10">
        <f>EOMONTH(Table_1[[#This Row],[Order Date]],0)</f>
        <v>42035</v>
      </c>
      <c r="V284" s="14">
        <v>42028</v>
      </c>
      <c r="W284" s="1">
        <v>42029</v>
      </c>
      <c r="X284" s="12">
        <v>42029</v>
      </c>
      <c r="Y284" s="10">
        <f>EOMONTH(Table_1[[#This Row],[Ship date]],0)</f>
        <v>42035</v>
      </c>
      <c r="Z284" s="14">
        <v>42029</v>
      </c>
      <c r="AA284" s="4">
        <v>-15.099500000000001</v>
      </c>
      <c r="AB284" s="2">
        <v>52</v>
      </c>
      <c r="AC284" s="4">
        <v>102.32</v>
      </c>
      <c r="AD284" s="2">
        <v>34882</v>
      </c>
      <c r="AE284" s="4">
        <f>'DataCleaning and Transformation'!$E284-'DataCleaning and Transformation'!$D284</f>
        <v>1.8499999999999999</v>
      </c>
      <c r="AF284" s="15" t="str">
        <f>_xlfn.IFS('DataCleaning and Transformation'!$O284="Central","Chris",'DataCleaning and Transformation'!$O284="East","Erin",'DataCleaning and Transformation'!$O284="South","Sam",'DataCleaning and Transformation'!$O284="West","William")</f>
        <v>William</v>
      </c>
      <c r="AG284" s="31">
        <f>Table_1[[#This Row],[Ship date]]-Table_1[[#This Row],[Order Date]]</f>
        <v>1</v>
      </c>
      <c r="AH284" s="22">
        <f>Table_1[[#This Row],[Profit]]/Table_1[[#This Row],[Sales]]</f>
        <v>-0.1475713448006255</v>
      </c>
      <c r="AI284" s="23">
        <f>Table_1[[#This Row],[Profit]]+Table_1[[#This Row],[Sales]]</f>
        <v>87.220499999999987</v>
      </c>
      <c r="AJ284" s="17">
        <f>WEEKNUM(Table_1[[#This Row],[Order Date]],1)</f>
        <v>4</v>
      </c>
      <c r="AK284" s="17" t="str">
        <f>TEXT(Table_1[[#This Row],[Order Date]],"mmm yyyy")</f>
        <v>Jan 2015</v>
      </c>
      <c r="AL284" s="17" t="str">
        <f>Table_1[[#This Row],[Monthly sales]]&amp;"  Week "&amp;TEXT(Table_1[[#This Row],[Weekly sales]],"00")</f>
        <v>Jan 2015  Week 04</v>
      </c>
      <c r="AM284" s="17">
        <f>IF(COUNTIF($A$2:A284, A284)=1, 1, 0)</f>
        <v>1</v>
      </c>
      <c r="AN284" s="3">
        <f>COUNTA(A284) - COUNTIF(Table_1[[#This Row],[Unique Customers]], 1)</f>
        <v>0</v>
      </c>
      <c r="AO284" s="17" t="str">
        <f t="shared" si="4"/>
        <v>Unique</v>
      </c>
      <c r="AP284" s="17" t="str">
        <f>"Q"&amp;_xlfn.CEILING.MATH(MONTH(Table_1[[#This Row],[Monthly sales]])/3,1)</f>
        <v>Q1</v>
      </c>
    </row>
    <row r="285" spans="1:42" ht="14.4" x14ac:dyDescent="0.3">
      <c r="A285" s="2">
        <v>830</v>
      </c>
      <c r="B285" s="15" t="s">
        <v>743</v>
      </c>
      <c r="C285" s="15" t="s">
        <v>38</v>
      </c>
      <c r="D285" s="6">
        <v>0.01</v>
      </c>
      <c r="E285" s="4">
        <v>14.42</v>
      </c>
      <c r="F285" s="4">
        <v>6.75</v>
      </c>
      <c r="G285" s="15" t="s">
        <v>39</v>
      </c>
      <c r="H285" s="15" t="s">
        <v>95</v>
      </c>
      <c r="I285" s="15" t="s">
        <v>49</v>
      </c>
      <c r="J285" s="15" t="s">
        <v>96</v>
      </c>
      <c r="K285" s="15" t="s">
        <v>145</v>
      </c>
      <c r="L285" s="15" t="s">
        <v>410</v>
      </c>
      <c r="M285" s="6">
        <v>0.52</v>
      </c>
      <c r="N285" s="15" t="s">
        <v>33</v>
      </c>
      <c r="O285" s="15" t="s">
        <v>60</v>
      </c>
      <c r="P285" s="15" t="s">
        <v>61</v>
      </c>
      <c r="Q285" s="15" t="s">
        <v>744</v>
      </c>
      <c r="R285" s="2">
        <v>80033</v>
      </c>
      <c r="S285" s="1">
        <v>42028</v>
      </c>
      <c r="T285" s="12">
        <f>EOMONTH(Table_1[[#This Row],[Order Date]],0)</f>
        <v>42035</v>
      </c>
      <c r="U285" s="10">
        <f>EOMONTH(Table_1[[#This Row],[Order Date]],0)</f>
        <v>42035</v>
      </c>
      <c r="V285" s="14">
        <v>42028</v>
      </c>
      <c r="W285" s="1">
        <v>42028</v>
      </c>
      <c r="X285" s="12">
        <v>42028</v>
      </c>
      <c r="Y285" s="10">
        <f>EOMONTH(Table_1[[#This Row],[Ship date]],0)</f>
        <v>42035</v>
      </c>
      <c r="Z285" s="14">
        <v>42028</v>
      </c>
      <c r="AA285" s="4">
        <v>-13.826000000000001</v>
      </c>
      <c r="AB285" s="2">
        <v>6</v>
      </c>
      <c r="AC285" s="4">
        <v>89.91</v>
      </c>
      <c r="AD285" s="2">
        <v>90270</v>
      </c>
      <c r="AE285" s="4">
        <f>'DataCleaning and Transformation'!$E285-'DataCleaning and Transformation'!$D285</f>
        <v>14.41</v>
      </c>
      <c r="AF285" s="15" t="str">
        <f>_xlfn.IFS('DataCleaning and Transformation'!$O285="Central","Chris",'DataCleaning and Transformation'!$O285="East","Erin",'DataCleaning and Transformation'!$O285="South","Sam",'DataCleaning and Transformation'!$O285="West","William")</f>
        <v>William</v>
      </c>
      <c r="AG285" s="31">
        <f>Table_1[[#This Row],[Ship date]]-Table_1[[#This Row],[Order Date]]</f>
        <v>0</v>
      </c>
      <c r="AH285" s="22">
        <f>Table_1[[#This Row],[Profit]]/Table_1[[#This Row],[Sales]]</f>
        <v>-0.15377599822044269</v>
      </c>
      <c r="AI285" s="23">
        <f>Table_1[[#This Row],[Profit]]+Table_1[[#This Row],[Sales]]</f>
        <v>76.084000000000003</v>
      </c>
      <c r="AJ285" s="17">
        <f>WEEKNUM(Table_1[[#This Row],[Order Date]],1)</f>
        <v>4</v>
      </c>
      <c r="AK285" s="17" t="str">
        <f>TEXT(Table_1[[#This Row],[Order Date]],"mmm yyyy")</f>
        <v>Jan 2015</v>
      </c>
      <c r="AL285" s="17" t="str">
        <f>Table_1[[#This Row],[Monthly sales]]&amp;"  Week "&amp;TEXT(Table_1[[#This Row],[Weekly sales]],"00")</f>
        <v>Jan 2015  Week 04</v>
      </c>
      <c r="AM285" s="17">
        <f>IF(COUNTIF($A$2:A285, A285)=1, 1, 0)</f>
        <v>1</v>
      </c>
      <c r="AN285" s="3">
        <f>COUNTA(A285) - COUNTIF(Table_1[[#This Row],[Unique Customers]], 1)</f>
        <v>0</v>
      </c>
      <c r="AO285" s="17" t="str">
        <f t="shared" si="4"/>
        <v>Unique</v>
      </c>
      <c r="AP285" s="17" t="str">
        <f>"Q"&amp;_xlfn.CEILING.MATH(MONTH(Table_1[[#This Row],[Monthly sales]])/3,1)</f>
        <v>Q1</v>
      </c>
    </row>
    <row r="286" spans="1:42" ht="14.4" x14ac:dyDescent="0.3">
      <c r="A286" s="2">
        <v>997</v>
      </c>
      <c r="B286" s="15" t="s">
        <v>745</v>
      </c>
      <c r="C286" s="15" t="s">
        <v>48</v>
      </c>
      <c r="D286" s="6">
        <v>0.08</v>
      </c>
      <c r="E286" s="4">
        <v>67.84</v>
      </c>
      <c r="F286" s="4">
        <v>0.99</v>
      </c>
      <c r="G286" s="15" t="s">
        <v>39</v>
      </c>
      <c r="H286" s="15" t="s">
        <v>28</v>
      </c>
      <c r="I286" s="15" t="s">
        <v>49</v>
      </c>
      <c r="J286" s="15" t="s">
        <v>96</v>
      </c>
      <c r="K286" s="15" t="s">
        <v>74</v>
      </c>
      <c r="L286" s="15" t="s">
        <v>746</v>
      </c>
      <c r="M286" s="6">
        <v>0.57999999999999996</v>
      </c>
      <c r="N286" s="15" t="s">
        <v>33</v>
      </c>
      <c r="O286" s="15" t="s">
        <v>112</v>
      </c>
      <c r="P286" s="15" t="s">
        <v>398</v>
      </c>
      <c r="Q286" s="15" t="s">
        <v>399</v>
      </c>
      <c r="R286" s="2">
        <v>7002</v>
      </c>
      <c r="S286" s="1">
        <v>42028</v>
      </c>
      <c r="T286" s="12">
        <f>EOMONTH(Table_1[[#This Row],[Order Date]],0)</f>
        <v>42035</v>
      </c>
      <c r="U286" s="10">
        <f>EOMONTH(Table_1[[#This Row],[Order Date]],0)</f>
        <v>42035</v>
      </c>
      <c r="V286" s="14">
        <v>42028</v>
      </c>
      <c r="W286" s="1">
        <v>42033</v>
      </c>
      <c r="X286" s="12">
        <v>42033</v>
      </c>
      <c r="Y286" s="10">
        <f>EOMONTH(Table_1[[#This Row],[Ship date]],0)</f>
        <v>42035</v>
      </c>
      <c r="Z286" s="14">
        <v>42033</v>
      </c>
      <c r="AA286" s="4">
        <v>-23.634399999999999</v>
      </c>
      <c r="AB286" s="2">
        <v>1</v>
      </c>
      <c r="AC286" s="4">
        <v>63.66</v>
      </c>
      <c r="AD286" s="2">
        <v>89431</v>
      </c>
      <c r="AE286" s="4">
        <f>'DataCleaning and Transformation'!$E286-'DataCleaning and Transformation'!$D286</f>
        <v>67.760000000000005</v>
      </c>
      <c r="AF286" s="15" t="str">
        <f>_xlfn.IFS('DataCleaning and Transformation'!$O286="Central","Chris",'DataCleaning and Transformation'!$O286="East","Erin",'DataCleaning and Transformation'!$O286="South","Sam",'DataCleaning and Transformation'!$O286="West","William")</f>
        <v>Erin</v>
      </c>
      <c r="AG286" s="31">
        <f>Table_1[[#This Row],[Ship date]]-Table_1[[#This Row],[Order Date]]</f>
        <v>5</v>
      </c>
      <c r="AH286" s="22">
        <f>Table_1[[#This Row],[Profit]]/Table_1[[#This Row],[Sales]]</f>
        <v>-0.37125981778196671</v>
      </c>
      <c r="AI286" s="23">
        <f>Table_1[[#This Row],[Profit]]+Table_1[[#This Row],[Sales]]</f>
        <v>40.025599999999997</v>
      </c>
      <c r="AJ286" s="17">
        <f>WEEKNUM(Table_1[[#This Row],[Order Date]],1)</f>
        <v>4</v>
      </c>
      <c r="AK286" s="17" t="str">
        <f>TEXT(Table_1[[#This Row],[Order Date]],"mmm yyyy")</f>
        <v>Jan 2015</v>
      </c>
      <c r="AL286" s="17" t="str">
        <f>Table_1[[#This Row],[Monthly sales]]&amp;"  Week "&amp;TEXT(Table_1[[#This Row],[Weekly sales]],"00")</f>
        <v>Jan 2015  Week 04</v>
      </c>
      <c r="AM286" s="17">
        <f>IF(COUNTIF($A$2:A286, A286)=1, 1, 0)</f>
        <v>1</v>
      </c>
      <c r="AN286" s="3">
        <f>COUNTA(A286) - COUNTIF(Table_1[[#This Row],[Unique Customers]], 1)</f>
        <v>0</v>
      </c>
      <c r="AO286" s="17" t="str">
        <f t="shared" si="4"/>
        <v>Unique</v>
      </c>
      <c r="AP286" s="17" t="str">
        <f>"Q"&amp;_xlfn.CEILING.MATH(MONTH(Table_1[[#This Row],[Monthly sales]])/3,1)</f>
        <v>Q1</v>
      </c>
    </row>
    <row r="287" spans="1:42" ht="14.4" x14ac:dyDescent="0.3">
      <c r="A287" s="2">
        <v>1281</v>
      </c>
      <c r="B287" s="15" t="s">
        <v>747</v>
      </c>
      <c r="C287" s="15" t="s">
        <v>48</v>
      </c>
      <c r="D287" s="6">
        <v>0.03</v>
      </c>
      <c r="E287" s="4">
        <v>199.99</v>
      </c>
      <c r="F287" s="4">
        <v>24.49</v>
      </c>
      <c r="G287" s="15" t="s">
        <v>88</v>
      </c>
      <c r="H287" s="15" t="s">
        <v>28</v>
      </c>
      <c r="I287" s="15" t="s">
        <v>41</v>
      </c>
      <c r="J287" s="15" t="s">
        <v>64</v>
      </c>
      <c r="K287" s="15" t="s">
        <v>65</v>
      </c>
      <c r="L287" s="15" t="s">
        <v>748</v>
      </c>
      <c r="M287" s="6">
        <v>0.46</v>
      </c>
      <c r="N287" s="15" t="s">
        <v>33</v>
      </c>
      <c r="O287" s="15" t="s">
        <v>53</v>
      </c>
      <c r="P287" s="15" t="s">
        <v>54</v>
      </c>
      <c r="Q287" s="15" t="s">
        <v>749</v>
      </c>
      <c r="R287" s="2">
        <v>47591</v>
      </c>
      <c r="S287" s="1">
        <v>42028</v>
      </c>
      <c r="T287" s="12">
        <f>EOMONTH(Table_1[[#This Row],[Order Date]],0)</f>
        <v>42035</v>
      </c>
      <c r="U287" s="10">
        <f>EOMONTH(Table_1[[#This Row],[Order Date]],0)</f>
        <v>42035</v>
      </c>
      <c r="V287" s="14">
        <v>42028</v>
      </c>
      <c r="W287" s="1">
        <v>42030</v>
      </c>
      <c r="X287" s="12">
        <v>42030</v>
      </c>
      <c r="Y287" s="10">
        <f>EOMONTH(Table_1[[#This Row],[Ship date]],0)</f>
        <v>42035</v>
      </c>
      <c r="Z287" s="14">
        <v>42030</v>
      </c>
      <c r="AA287" s="4">
        <v>727.73609999999996</v>
      </c>
      <c r="AB287" s="2">
        <v>5</v>
      </c>
      <c r="AC287" s="4">
        <v>1054.69</v>
      </c>
      <c r="AD287" s="2">
        <v>89112</v>
      </c>
      <c r="AE287" s="4">
        <f>'DataCleaning and Transformation'!$E287-'DataCleaning and Transformation'!$D287</f>
        <v>199.96</v>
      </c>
      <c r="AF287" s="15" t="str">
        <f>_xlfn.IFS('DataCleaning and Transformation'!$O287="Central","Chris",'DataCleaning and Transformation'!$O287="East","Erin",'DataCleaning and Transformation'!$O287="South","Sam",'DataCleaning and Transformation'!$O287="West","William")</f>
        <v>Chris</v>
      </c>
      <c r="AG287" s="31">
        <f>Table_1[[#This Row],[Ship date]]-Table_1[[#This Row],[Order Date]]</f>
        <v>2</v>
      </c>
      <c r="AH287" s="22">
        <f>Table_1[[#This Row],[Profit]]/Table_1[[#This Row],[Sales]]</f>
        <v>0.69</v>
      </c>
      <c r="AI287" s="23">
        <f>Table_1[[#This Row],[Profit]]+Table_1[[#This Row],[Sales]]</f>
        <v>1782.4261000000001</v>
      </c>
      <c r="AJ287" s="17">
        <f>WEEKNUM(Table_1[[#This Row],[Order Date]],1)</f>
        <v>4</v>
      </c>
      <c r="AK287" s="17" t="str">
        <f>TEXT(Table_1[[#This Row],[Order Date]],"mmm yyyy")</f>
        <v>Jan 2015</v>
      </c>
      <c r="AL287" s="17" t="str">
        <f>Table_1[[#This Row],[Monthly sales]]&amp;"  Week "&amp;TEXT(Table_1[[#This Row],[Weekly sales]],"00")</f>
        <v>Jan 2015  Week 04</v>
      </c>
      <c r="AM287" s="17">
        <f>IF(COUNTIF($A$2:A287, A287)=1, 1, 0)</f>
        <v>1</v>
      </c>
      <c r="AN287" s="3">
        <f>COUNTA(A287) - COUNTIF(Table_1[[#This Row],[Unique Customers]], 1)</f>
        <v>0</v>
      </c>
      <c r="AO287" s="17" t="str">
        <f t="shared" si="4"/>
        <v>Unique</v>
      </c>
      <c r="AP287" s="17" t="str">
        <f>"Q"&amp;_xlfn.CEILING.MATH(MONTH(Table_1[[#This Row],[Monthly sales]])/3,1)</f>
        <v>Q1</v>
      </c>
    </row>
    <row r="288" spans="1:42" ht="14.4" x14ac:dyDescent="0.3">
      <c r="A288" s="2">
        <v>1282</v>
      </c>
      <c r="B288" s="15" t="s">
        <v>750</v>
      </c>
      <c r="C288" s="15" t="s">
        <v>48</v>
      </c>
      <c r="D288" s="6">
        <v>0.03</v>
      </c>
      <c r="E288" s="4">
        <v>199.99</v>
      </c>
      <c r="F288" s="4">
        <v>24.49</v>
      </c>
      <c r="G288" s="15" t="s">
        <v>88</v>
      </c>
      <c r="H288" s="15" t="s">
        <v>28</v>
      </c>
      <c r="I288" s="15" t="s">
        <v>41</v>
      </c>
      <c r="J288" s="15" t="s">
        <v>64</v>
      </c>
      <c r="K288" s="15" t="s">
        <v>65</v>
      </c>
      <c r="L288" s="15" t="s">
        <v>748</v>
      </c>
      <c r="M288" s="6">
        <v>0.46</v>
      </c>
      <c r="N288" s="15" t="s">
        <v>33</v>
      </c>
      <c r="O288" s="15" t="s">
        <v>112</v>
      </c>
      <c r="P288" s="15" t="s">
        <v>321</v>
      </c>
      <c r="Q288" s="15" t="s">
        <v>322</v>
      </c>
      <c r="R288" s="2">
        <v>19134</v>
      </c>
      <c r="S288" s="1">
        <v>42028</v>
      </c>
      <c r="T288" s="12">
        <f>EOMONTH(Table_1[[#This Row],[Order Date]],0)</f>
        <v>42035</v>
      </c>
      <c r="U288" s="10">
        <f>EOMONTH(Table_1[[#This Row],[Order Date]],0)</f>
        <v>42035</v>
      </c>
      <c r="V288" s="14">
        <v>42028</v>
      </c>
      <c r="W288" s="1">
        <v>42030</v>
      </c>
      <c r="X288" s="12">
        <v>42030</v>
      </c>
      <c r="Y288" s="10">
        <f>EOMONTH(Table_1[[#This Row],[Ship date]],0)</f>
        <v>42035</v>
      </c>
      <c r="Z288" s="14">
        <v>42030</v>
      </c>
      <c r="AA288" s="4">
        <v>393.42</v>
      </c>
      <c r="AB288" s="2">
        <v>21</v>
      </c>
      <c r="AC288" s="4">
        <v>4429.6899999999996</v>
      </c>
      <c r="AD288" s="2">
        <v>29319</v>
      </c>
      <c r="AE288" s="4">
        <f>'DataCleaning and Transformation'!$E288-'DataCleaning and Transformation'!$D288</f>
        <v>199.96</v>
      </c>
      <c r="AF288" s="15" t="str">
        <f>_xlfn.IFS('DataCleaning and Transformation'!$O288="Central","Chris",'DataCleaning and Transformation'!$O288="East","Erin",'DataCleaning and Transformation'!$O288="South","Sam",'DataCleaning and Transformation'!$O288="West","William")</f>
        <v>Erin</v>
      </c>
      <c r="AG288" s="31">
        <f>Table_1[[#This Row],[Ship date]]-Table_1[[#This Row],[Order Date]]</f>
        <v>2</v>
      </c>
      <c r="AH288" s="22">
        <f>Table_1[[#This Row],[Profit]]/Table_1[[#This Row],[Sales]]</f>
        <v>8.8814341409895511E-2</v>
      </c>
      <c r="AI288" s="23">
        <f>Table_1[[#This Row],[Profit]]+Table_1[[#This Row],[Sales]]</f>
        <v>4823.1099999999997</v>
      </c>
      <c r="AJ288" s="17">
        <f>WEEKNUM(Table_1[[#This Row],[Order Date]],1)</f>
        <v>4</v>
      </c>
      <c r="AK288" s="17" t="str">
        <f>TEXT(Table_1[[#This Row],[Order Date]],"mmm yyyy")</f>
        <v>Jan 2015</v>
      </c>
      <c r="AL288" s="17" t="str">
        <f>Table_1[[#This Row],[Monthly sales]]&amp;"  Week "&amp;TEXT(Table_1[[#This Row],[Weekly sales]],"00")</f>
        <v>Jan 2015  Week 04</v>
      </c>
      <c r="AM288" s="17">
        <f>IF(COUNTIF($A$2:A288, A288)=1, 1, 0)</f>
        <v>1</v>
      </c>
      <c r="AN288" s="3">
        <f>COUNTA(A288) - COUNTIF(Table_1[[#This Row],[Unique Customers]], 1)</f>
        <v>0</v>
      </c>
      <c r="AO288" s="17" t="str">
        <f t="shared" si="4"/>
        <v>Unique</v>
      </c>
      <c r="AP288" s="17" t="str">
        <f>"Q"&amp;_xlfn.CEILING.MATH(MONTH(Table_1[[#This Row],[Monthly sales]])/3,1)</f>
        <v>Q1</v>
      </c>
    </row>
    <row r="289" spans="1:42" ht="14.4" x14ac:dyDescent="0.3">
      <c r="A289" s="2">
        <v>1690</v>
      </c>
      <c r="B289" s="15" t="s">
        <v>751</v>
      </c>
      <c r="C289" s="15" t="s">
        <v>48</v>
      </c>
      <c r="D289" s="6">
        <v>0.05</v>
      </c>
      <c r="E289" s="4">
        <v>115.99</v>
      </c>
      <c r="F289" s="4">
        <v>5.26</v>
      </c>
      <c r="G289" s="15" t="s">
        <v>39</v>
      </c>
      <c r="H289" s="15" t="s">
        <v>95</v>
      </c>
      <c r="I289" s="15" t="s">
        <v>41</v>
      </c>
      <c r="J289" s="15" t="s">
        <v>136</v>
      </c>
      <c r="K289" s="15" t="s">
        <v>74</v>
      </c>
      <c r="L289" s="15" t="s">
        <v>752</v>
      </c>
      <c r="M289" s="6">
        <v>0.56999999999999995</v>
      </c>
      <c r="N289" s="15" t="s">
        <v>33</v>
      </c>
      <c r="O289" s="15" t="s">
        <v>112</v>
      </c>
      <c r="P289" s="15" t="s">
        <v>321</v>
      </c>
      <c r="Q289" s="15" t="s">
        <v>753</v>
      </c>
      <c r="R289" s="2">
        <v>17112</v>
      </c>
      <c r="S289" s="1">
        <v>42028</v>
      </c>
      <c r="T289" s="12">
        <f>EOMONTH(Table_1[[#This Row],[Order Date]],0)</f>
        <v>42035</v>
      </c>
      <c r="U289" s="10">
        <f>EOMONTH(Table_1[[#This Row],[Order Date]],0)</f>
        <v>42035</v>
      </c>
      <c r="V289" s="14">
        <v>42028</v>
      </c>
      <c r="W289" s="1">
        <v>42032</v>
      </c>
      <c r="X289" s="12">
        <v>42032</v>
      </c>
      <c r="Y289" s="10">
        <f>EOMONTH(Table_1[[#This Row],[Ship date]],0)</f>
        <v>42035</v>
      </c>
      <c r="Z289" s="14">
        <v>42032</v>
      </c>
      <c r="AA289" s="4">
        <v>616.53570000000002</v>
      </c>
      <c r="AB289" s="2">
        <v>9</v>
      </c>
      <c r="AC289" s="4">
        <v>893.53</v>
      </c>
      <c r="AD289" s="2">
        <v>91076</v>
      </c>
      <c r="AE289" s="4">
        <f>'DataCleaning and Transformation'!$E289-'DataCleaning and Transformation'!$D289</f>
        <v>115.94</v>
      </c>
      <c r="AF289" s="15" t="str">
        <f>_xlfn.IFS('DataCleaning and Transformation'!$O289="Central","Chris",'DataCleaning and Transformation'!$O289="East","Erin",'DataCleaning and Transformation'!$O289="South","Sam",'DataCleaning and Transformation'!$O289="West","William")</f>
        <v>Erin</v>
      </c>
      <c r="AG289" s="31">
        <f>Table_1[[#This Row],[Ship date]]-Table_1[[#This Row],[Order Date]]</f>
        <v>4</v>
      </c>
      <c r="AH289" s="22">
        <f>Table_1[[#This Row],[Profit]]/Table_1[[#This Row],[Sales]]</f>
        <v>0.69000000000000006</v>
      </c>
      <c r="AI289" s="23">
        <f>Table_1[[#This Row],[Profit]]+Table_1[[#This Row],[Sales]]</f>
        <v>1510.0657000000001</v>
      </c>
      <c r="AJ289" s="17">
        <f>WEEKNUM(Table_1[[#This Row],[Order Date]],1)</f>
        <v>4</v>
      </c>
      <c r="AK289" s="17" t="str">
        <f>TEXT(Table_1[[#This Row],[Order Date]],"mmm yyyy")</f>
        <v>Jan 2015</v>
      </c>
      <c r="AL289" s="17" t="str">
        <f>Table_1[[#This Row],[Monthly sales]]&amp;"  Week "&amp;TEXT(Table_1[[#This Row],[Weekly sales]],"00")</f>
        <v>Jan 2015  Week 04</v>
      </c>
      <c r="AM289" s="17">
        <f>IF(COUNTIF($A$2:A289, A289)=1, 1, 0)</f>
        <v>1</v>
      </c>
      <c r="AN289" s="3">
        <f>COUNTA(A289) - COUNTIF(Table_1[[#This Row],[Unique Customers]], 1)</f>
        <v>0</v>
      </c>
      <c r="AO289" s="17" t="str">
        <f t="shared" si="4"/>
        <v>Unique</v>
      </c>
      <c r="AP289" s="17" t="str">
        <f>"Q"&amp;_xlfn.CEILING.MATH(MONTH(Table_1[[#This Row],[Monthly sales]])/3,1)</f>
        <v>Q1</v>
      </c>
    </row>
    <row r="290" spans="1:42" ht="14.4" x14ac:dyDescent="0.3">
      <c r="A290" s="2">
        <v>2613</v>
      </c>
      <c r="B290" s="15" t="s">
        <v>754</v>
      </c>
      <c r="C290" s="15" t="s">
        <v>48</v>
      </c>
      <c r="D290" s="6">
        <v>0.02</v>
      </c>
      <c r="E290" s="4">
        <v>50.98</v>
      </c>
      <c r="F290" s="4">
        <v>13.66</v>
      </c>
      <c r="G290" s="15" t="s">
        <v>88</v>
      </c>
      <c r="H290" s="15" t="s">
        <v>95</v>
      </c>
      <c r="I290" s="15" t="s">
        <v>49</v>
      </c>
      <c r="J290" s="15" t="s">
        <v>96</v>
      </c>
      <c r="K290" s="15" t="s">
        <v>74</v>
      </c>
      <c r="L290" s="15" t="s">
        <v>755</v>
      </c>
      <c r="M290" s="6">
        <v>0.57999999999999996</v>
      </c>
      <c r="N290" s="15" t="s">
        <v>33</v>
      </c>
      <c r="O290" s="15" t="s">
        <v>112</v>
      </c>
      <c r="P290" s="15" t="s">
        <v>398</v>
      </c>
      <c r="Q290" s="15" t="s">
        <v>756</v>
      </c>
      <c r="R290" s="2">
        <v>8863</v>
      </c>
      <c r="S290" s="1">
        <v>42028</v>
      </c>
      <c r="T290" s="12">
        <f>EOMONTH(Table_1[[#This Row],[Order Date]],0)</f>
        <v>42035</v>
      </c>
      <c r="U290" s="10">
        <f>EOMONTH(Table_1[[#This Row],[Order Date]],0)</f>
        <v>42035</v>
      </c>
      <c r="V290" s="14">
        <v>42028</v>
      </c>
      <c r="W290" s="1">
        <v>42028</v>
      </c>
      <c r="X290" s="12">
        <v>42028</v>
      </c>
      <c r="Y290" s="10">
        <f>EOMONTH(Table_1[[#This Row],[Ship date]],0)</f>
        <v>42035</v>
      </c>
      <c r="Z290" s="14">
        <v>42028</v>
      </c>
      <c r="AA290" s="4">
        <v>-25.76</v>
      </c>
      <c r="AB290" s="2">
        <v>1</v>
      </c>
      <c r="AC290" s="4">
        <v>68.45</v>
      </c>
      <c r="AD290" s="2">
        <v>86119</v>
      </c>
      <c r="AE290" s="4">
        <f>'DataCleaning and Transformation'!$E290-'DataCleaning and Transformation'!$D290</f>
        <v>50.959999999999994</v>
      </c>
      <c r="AF290" s="15" t="str">
        <f>_xlfn.IFS('DataCleaning and Transformation'!$O290="Central","Chris",'DataCleaning and Transformation'!$O290="East","Erin",'DataCleaning and Transformation'!$O290="South","Sam",'DataCleaning and Transformation'!$O290="West","William")</f>
        <v>Erin</v>
      </c>
      <c r="AG290" s="31">
        <f>Table_1[[#This Row],[Ship date]]-Table_1[[#This Row],[Order Date]]</f>
        <v>0</v>
      </c>
      <c r="AH290" s="22">
        <f>Table_1[[#This Row],[Profit]]/Table_1[[#This Row],[Sales]]</f>
        <v>-0.37633308984660335</v>
      </c>
      <c r="AI290" s="23">
        <f>Table_1[[#This Row],[Profit]]+Table_1[[#This Row],[Sales]]</f>
        <v>42.69</v>
      </c>
      <c r="AJ290" s="17">
        <f>WEEKNUM(Table_1[[#This Row],[Order Date]],1)</f>
        <v>4</v>
      </c>
      <c r="AK290" s="17" t="str">
        <f>TEXT(Table_1[[#This Row],[Order Date]],"mmm yyyy")</f>
        <v>Jan 2015</v>
      </c>
      <c r="AL290" s="17" t="str">
        <f>Table_1[[#This Row],[Monthly sales]]&amp;"  Week "&amp;TEXT(Table_1[[#This Row],[Weekly sales]],"00")</f>
        <v>Jan 2015  Week 04</v>
      </c>
      <c r="AM290" s="17">
        <f>IF(COUNTIF($A$2:A290, A290)=1, 1, 0)</f>
        <v>1</v>
      </c>
      <c r="AN290" s="3">
        <f>COUNTA(A290) - COUNTIF(Table_1[[#This Row],[Unique Customers]], 1)</f>
        <v>0</v>
      </c>
      <c r="AO290" s="17" t="str">
        <f t="shared" si="4"/>
        <v>Unique</v>
      </c>
      <c r="AP290" s="17" t="str">
        <f>"Q"&amp;_xlfn.CEILING.MATH(MONTH(Table_1[[#This Row],[Monthly sales]])/3,1)</f>
        <v>Q1</v>
      </c>
    </row>
    <row r="291" spans="1:42" ht="14.4" x14ac:dyDescent="0.3">
      <c r="A291" s="2">
        <v>3089</v>
      </c>
      <c r="B291" s="15" t="s">
        <v>757</v>
      </c>
      <c r="C291" s="15" t="s">
        <v>48</v>
      </c>
      <c r="D291" s="6">
        <v>7.0000000000000007E-2</v>
      </c>
      <c r="E291" s="4">
        <v>49.43</v>
      </c>
      <c r="F291" s="4">
        <v>19.989999999999998</v>
      </c>
      <c r="G291" s="15" t="s">
        <v>39</v>
      </c>
      <c r="H291" s="15" t="s">
        <v>95</v>
      </c>
      <c r="I291" s="15" t="s">
        <v>49</v>
      </c>
      <c r="J291" s="15" t="s">
        <v>96</v>
      </c>
      <c r="K291" s="15" t="s">
        <v>74</v>
      </c>
      <c r="L291" s="15" t="s">
        <v>758</v>
      </c>
      <c r="M291" s="6">
        <v>0.56999999999999995</v>
      </c>
      <c r="N291" s="15" t="s">
        <v>33</v>
      </c>
      <c r="O291" s="15" t="s">
        <v>53</v>
      </c>
      <c r="P291" s="15" t="s">
        <v>538</v>
      </c>
      <c r="Q291" s="15" t="s">
        <v>759</v>
      </c>
      <c r="R291" s="2">
        <v>66209</v>
      </c>
      <c r="S291" s="1">
        <v>42028</v>
      </c>
      <c r="T291" s="12">
        <f>EOMONTH(Table_1[[#This Row],[Order Date]],0)</f>
        <v>42035</v>
      </c>
      <c r="U291" s="10">
        <f>EOMONTH(Table_1[[#This Row],[Order Date]],0)</f>
        <v>42035</v>
      </c>
      <c r="V291" s="14">
        <v>42028</v>
      </c>
      <c r="W291" s="1">
        <v>42033</v>
      </c>
      <c r="X291" s="12">
        <v>42033</v>
      </c>
      <c r="Y291" s="10">
        <f>EOMONTH(Table_1[[#This Row],[Ship date]],0)</f>
        <v>42035</v>
      </c>
      <c r="Z291" s="14">
        <v>42033</v>
      </c>
      <c r="AA291" s="4">
        <v>-122.77</v>
      </c>
      <c r="AB291" s="2">
        <v>6</v>
      </c>
      <c r="AC291" s="4">
        <v>281.82</v>
      </c>
      <c r="AD291" s="2">
        <v>91219</v>
      </c>
      <c r="AE291" s="4">
        <f>'DataCleaning and Transformation'!$E291-'DataCleaning and Transformation'!$D291</f>
        <v>49.36</v>
      </c>
      <c r="AF291" s="15" t="str">
        <f>_xlfn.IFS('DataCleaning and Transformation'!$O291="Central","Chris",'DataCleaning and Transformation'!$O291="East","Erin",'DataCleaning and Transformation'!$O291="South","Sam",'DataCleaning and Transformation'!$O291="West","William")</f>
        <v>Chris</v>
      </c>
      <c r="AG291" s="31">
        <f>Table_1[[#This Row],[Ship date]]-Table_1[[#This Row],[Order Date]]</f>
        <v>5</v>
      </c>
      <c r="AH291" s="22">
        <f>Table_1[[#This Row],[Profit]]/Table_1[[#This Row],[Sales]]</f>
        <v>-0.43563267333759137</v>
      </c>
      <c r="AI291" s="23">
        <f>Table_1[[#This Row],[Profit]]+Table_1[[#This Row],[Sales]]</f>
        <v>159.05000000000001</v>
      </c>
      <c r="AJ291" s="17">
        <f>WEEKNUM(Table_1[[#This Row],[Order Date]],1)</f>
        <v>4</v>
      </c>
      <c r="AK291" s="17" t="str">
        <f>TEXT(Table_1[[#This Row],[Order Date]],"mmm yyyy")</f>
        <v>Jan 2015</v>
      </c>
      <c r="AL291" s="17" t="str">
        <f>Table_1[[#This Row],[Monthly sales]]&amp;"  Week "&amp;TEXT(Table_1[[#This Row],[Weekly sales]],"00")</f>
        <v>Jan 2015  Week 04</v>
      </c>
      <c r="AM291" s="17">
        <f>IF(COUNTIF($A$2:A291, A291)=1, 1, 0)</f>
        <v>1</v>
      </c>
      <c r="AN291" s="3">
        <f>COUNTA(A291) - COUNTIF(Table_1[[#This Row],[Unique Customers]], 1)</f>
        <v>0</v>
      </c>
      <c r="AO291" s="17" t="str">
        <f t="shared" si="4"/>
        <v>Unique</v>
      </c>
      <c r="AP291" s="17" t="str">
        <f>"Q"&amp;_xlfn.CEILING.MATH(MONTH(Table_1[[#This Row],[Monthly sales]])/3,1)</f>
        <v>Q1</v>
      </c>
    </row>
    <row r="292" spans="1:42" ht="14.4" x14ac:dyDescent="0.3">
      <c r="A292" s="2">
        <v>2283</v>
      </c>
      <c r="B292" s="15" t="s">
        <v>760</v>
      </c>
      <c r="C292" s="15" t="s">
        <v>117</v>
      </c>
      <c r="D292" s="6">
        <v>0.01</v>
      </c>
      <c r="E292" s="4">
        <v>11.7</v>
      </c>
      <c r="F292" s="4">
        <v>6.96</v>
      </c>
      <c r="G292" s="15" t="s">
        <v>39</v>
      </c>
      <c r="H292" s="15" t="s">
        <v>72</v>
      </c>
      <c r="I292" s="15" t="s">
        <v>49</v>
      </c>
      <c r="J292" s="15" t="s">
        <v>96</v>
      </c>
      <c r="K292" s="15" t="s">
        <v>145</v>
      </c>
      <c r="L292" s="15" t="s">
        <v>761</v>
      </c>
      <c r="M292" s="6">
        <v>0.5</v>
      </c>
      <c r="N292" s="15" t="s">
        <v>33</v>
      </c>
      <c r="O292" s="15" t="s">
        <v>53</v>
      </c>
      <c r="P292" s="15" t="s">
        <v>358</v>
      </c>
      <c r="Q292" s="15" t="s">
        <v>762</v>
      </c>
      <c r="R292" s="2">
        <v>53132</v>
      </c>
      <c r="S292" s="1">
        <v>42028</v>
      </c>
      <c r="T292" s="12">
        <f>EOMONTH(Table_1[[#This Row],[Order Date]],0)</f>
        <v>42035</v>
      </c>
      <c r="U292" s="10">
        <f>EOMONTH(Table_1[[#This Row],[Order Date]],0)</f>
        <v>42035</v>
      </c>
      <c r="V292" s="14">
        <v>42028</v>
      </c>
      <c r="W292" s="1">
        <v>42030</v>
      </c>
      <c r="X292" s="12">
        <v>42030</v>
      </c>
      <c r="Y292" s="10">
        <f>EOMONTH(Table_1[[#This Row],[Ship date]],0)</f>
        <v>42035</v>
      </c>
      <c r="Z292" s="14">
        <v>42030</v>
      </c>
      <c r="AA292" s="4">
        <v>-28.954000000000001</v>
      </c>
      <c r="AB292" s="2">
        <v>6</v>
      </c>
      <c r="AC292" s="4">
        <v>76.87</v>
      </c>
      <c r="AD292" s="2">
        <v>85947</v>
      </c>
      <c r="AE292" s="4">
        <f>'DataCleaning and Transformation'!$E292-'DataCleaning and Transformation'!$D292</f>
        <v>11.69</v>
      </c>
      <c r="AF292" s="15" t="str">
        <f>_xlfn.IFS('DataCleaning and Transformation'!$O292="Central","Chris",'DataCleaning and Transformation'!$O292="East","Erin",'DataCleaning and Transformation'!$O292="South","Sam",'DataCleaning and Transformation'!$O292="West","William")</f>
        <v>Chris</v>
      </c>
      <c r="AG292" s="31">
        <f>Table_1[[#This Row],[Ship date]]-Table_1[[#This Row],[Order Date]]</f>
        <v>2</v>
      </c>
      <c r="AH292" s="22">
        <f>Table_1[[#This Row],[Profit]]/Table_1[[#This Row],[Sales]]</f>
        <v>-0.37666189670872902</v>
      </c>
      <c r="AI292" s="23">
        <f>Table_1[[#This Row],[Profit]]+Table_1[[#This Row],[Sales]]</f>
        <v>47.916000000000004</v>
      </c>
      <c r="AJ292" s="17">
        <f>WEEKNUM(Table_1[[#This Row],[Order Date]],1)</f>
        <v>4</v>
      </c>
      <c r="AK292" s="17" t="str">
        <f>TEXT(Table_1[[#This Row],[Order Date]],"mmm yyyy")</f>
        <v>Jan 2015</v>
      </c>
      <c r="AL292" s="17" t="str">
        <f>Table_1[[#This Row],[Monthly sales]]&amp;"  Week "&amp;TEXT(Table_1[[#This Row],[Weekly sales]],"00")</f>
        <v>Jan 2015  Week 04</v>
      </c>
      <c r="AM292" s="17">
        <f>IF(COUNTIF($A$2:A292, A292)=1, 1, 0)</f>
        <v>1</v>
      </c>
      <c r="AN292" s="3">
        <f>COUNTA(A292) - COUNTIF(Table_1[[#This Row],[Unique Customers]], 1)</f>
        <v>0</v>
      </c>
      <c r="AO292" s="17" t="str">
        <f t="shared" si="4"/>
        <v>Unique</v>
      </c>
      <c r="AP292" s="17" t="str">
        <f>"Q"&amp;_xlfn.CEILING.MATH(MONTH(Table_1[[#This Row],[Monthly sales]])/3,1)</f>
        <v>Q1</v>
      </c>
    </row>
    <row r="293" spans="1:42" ht="14.4" x14ac:dyDescent="0.3">
      <c r="A293" s="2">
        <v>275</v>
      </c>
      <c r="B293" s="15" t="s">
        <v>763</v>
      </c>
      <c r="C293" s="15" t="s">
        <v>71</v>
      </c>
      <c r="D293" s="6">
        <v>0.09</v>
      </c>
      <c r="E293" s="4">
        <v>15.28</v>
      </c>
      <c r="F293" s="4">
        <v>10.91</v>
      </c>
      <c r="G293" s="15" t="s">
        <v>39</v>
      </c>
      <c r="H293" s="15" t="s">
        <v>95</v>
      </c>
      <c r="I293" s="15" t="s">
        <v>49</v>
      </c>
      <c r="J293" s="15" t="s">
        <v>73</v>
      </c>
      <c r="K293" s="15" t="s">
        <v>74</v>
      </c>
      <c r="L293" s="15" t="s">
        <v>764</v>
      </c>
      <c r="M293" s="6">
        <v>0.36</v>
      </c>
      <c r="N293" s="15" t="s">
        <v>33</v>
      </c>
      <c r="O293" s="15" t="s">
        <v>112</v>
      </c>
      <c r="P293" s="15" t="s">
        <v>249</v>
      </c>
      <c r="Q293" s="15" t="s">
        <v>765</v>
      </c>
      <c r="R293" s="2">
        <v>6824</v>
      </c>
      <c r="S293" s="1">
        <v>42028</v>
      </c>
      <c r="T293" s="12">
        <f>EOMONTH(Table_1[[#This Row],[Order Date]],0)</f>
        <v>42035</v>
      </c>
      <c r="U293" s="10">
        <f>EOMONTH(Table_1[[#This Row],[Order Date]],0)</f>
        <v>42035</v>
      </c>
      <c r="V293" s="14">
        <v>42028</v>
      </c>
      <c r="W293" s="1">
        <v>42029</v>
      </c>
      <c r="X293" s="12">
        <v>42029</v>
      </c>
      <c r="Y293" s="10">
        <f>EOMONTH(Table_1[[#This Row],[Ship date]],0)</f>
        <v>42035</v>
      </c>
      <c r="Z293" s="14">
        <v>42029</v>
      </c>
      <c r="AA293" s="4">
        <v>-51.75</v>
      </c>
      <c r="AB293" s="2">
        <v>4</v>
      </c>
      <c r="AC293" s="4">
        <v>61.52</v>
      </c>
      <c r="AD293" s="2">
        <v>89292</v>
      </c>
      <c r="AE293" s="4">
        <f>'DataCleaning and Transformation'!$E293-'DataCleaning and Transformation'!$D293</f>
        <v>15.19</v>
      </c>
      <c r="AF293" s="15" t="str">
        <f>_xlfn.IFS('DataCleaning and Transformation'!$O293="Central","Chris",'DataCleaning and Transformation'!$O293="East","Erin",'DataCleaning and Transformation'!$O293="South","Sam",'DataCleaning and Transformation'!$O293="West","William")</f>
        <v>Erin</v>
      </c>
      <c r="AG293" s="31">
        <f>Table_1[[#This Row],[Ship date]]-Table_1[[#This Row],[Order Date]]</f>
        <v>1</v>
      </c>
      <c r="AH293" s="22">
        <f>Table_1[[#This Row],[Profit]]/Table_1[[#This Row],[Sales]]</f>
        <v>-0.84118985695708703</v>
      </c>
      <c r="AI293" s="23">
        <f>Table_1[[#This Row],[Profit]]+Table_1[[#This Row],[Sales]]</f>
        <v>9.7700000000000031</v>
      </c>
      <c r="AJ293" s="17">
        <f>WEEKNUM(Table_1[[#This Row],[Order Date]],1)</f>
        <v>4</v>
      </c>
      <c r="AK293" s="17" t="str">
        <f>TEXT(Table_1[[#This Row],[Order Date]],"mmm yyyy")</f>
        <v>Jan 2015</v>
      </c>
      <c r="AL293" s="17" t="str">
        <f>Table_1[[#This Row],[Monthly sales]]&amp;"  Week "&amp;TEXT(Table_1[[#This Row],[Weekly sales]],"00")</f>
        <v>Jan 2015  Week 04</v>
      </c>
      <c r="AM293" s="17">
        <f>IF(COUNTIF($A$2:A293, A293)=1, 1, 0)</f>
        <v>1</v>
      </c>
      <c r="AN293" s="3">
        <f>COUNTA(A293) - COUNTIF(Table_1[[#This Row],[Unique Customers]], 1)</f>
        <v>0</v>
      </c>
      <c r="AO293" s="17" t="str">
        <f t="shared" si="4"/>
        <v>Unique</v>
      </c>
      <c r="AP293" s="17" t="str">
        <f>"Q"&amp;_xlfn.CEILING.MATH(MONTH(Table_1[[#This Row],[Monthly sales]])/3,1)</f>
        <v>Q1</v>
      </c>
    </row>
    <row r="294" spans="1:42" ht="14.4" x14ac:dyDescent="0.3">
      <c r="A294" s="2">
        <v>1653</v>
      </c>
      <c r="B294" s="15" t="s">
        <v>766</v>
      </c>
      <c r="C294" s="15" t="s">
        <v>71</v>
      </c>
      <c r="D294" s="6">
        <v>0</v>
      </c>
      <c r="E294" s="4">
        <v>101.41</v>
      </c>
      <c r="F294" s="4">
        <v>35</v>
      </c>
      <c r="G294" s="15" t="s">
        <v>88</v>
      </c>
      <c r="H294" s="15" t="s">
        <v>95</v>
      </c>
      <c r="I294" s="15" t="s">
        <v>49</v>
      </c>
      <c r="J294" s="15" t="s">
        <v>79</v>
      </c>
      <c r="K294" s="15" t="s">
        <v>65</v>
      </c>
      <c r="L294" s="15" t="s">
        <v>767</v>
      </c>
      <c r="M294" s="6">
        <v>0.82</v>
      </c>
      <c r="N294" s="15" t="s">
        <v>33</v>
      </c>
      <c r="O294" s="15" t="s">
        <v>60</v>
      </c>
      <c r="P294" s="15" t="s">
        <v>91</v>
      </c>
      <c r="Q294" s="15" t="s">
        <v>768</v>
      </c>
      <c r="R294" s="2">
        <v>91360</v>
      </c>
      <c r="S294" s="1">
        <v>42028</v>
      </c>
      <c r="T294" s="12">
        <f>EOMONTH(Table_1[[#This Row],[Order Date]],0)</f>
        <v>42035</v>
      </c>
      <c r="U294" s="10">
        <f>EOMONTH(Table_1[[#This Row],[Order Date]],0)</f>
        <v>42035</v>
      </c>
      <c r="V294" s="14">
        <v>42028</v>
      </c>
      <c r="W294" s="1">
        <v>42029</v>
      </c>
      <c r="X294" s="12">
        <v>42029</v>
      </c>
      <c r="Y294" s="10">
        <f>EOMONTH(Table_1[[#This Row],[Ship date]],0)</f>
        <v>42035</v>
      </c>
      <c r="Z294" s="14">
        <v>42029</v>
      </c>
      <c r="AA294" s="4">
        <v>-457.73</v>
      </c>
      <c r="AB294" s="2">
        <v>10</v>
      </c>
      <c r="AC294" s="4">
        <v>1104.32</v>
      </c>
      <c r="AD294" s="2">
        <v>89885</v>
      </c>
      <c r="AE294" s="4">
        <f>'DataCleaning and Transformation'!$E294-'DataCleaning and Transformation'!$D294</f>
        <v>101.41</v>
      </c>
      <c r="AF294" s="15" t="str">
        <f>_xlfn.IFS('DataCleaning and Transformation'!$O294="Central","Chris",'DataCleaning and Transformation'!$O294="East","Erin",'DataCleaning and Transformation'!$O294="South","Sam",'DataCleaning and Transformation'!$O294="West","William")</f>
        <v>William</v>
      </c>
      <c r="AG294" s="31">
        <f>Table_1[[#This Row],[Ship date]]-Table_1[[#This Row],[Order Date]]</f>
        <v>1</v>
      </c>
      <c r="AH294" s="22">
        <f>Table_1[[#This Row],[Profit]]/Table_1[[#This Row],[Sales]]</f>
        <v>-0.4144903651115619</v>
      </c>
      <c r="AI294" s="23">
        <f>Table_1[[#This Row],[Profit]]+Table_1[[#This Row],[Sales]]</f>
        <v>646.58999999999992</v>
      </c>
      <c r="AJ294" s="17">
        <f>WEEKNUM(Table_1[[#This Row],[Order Date]],1)</f>
        <v>4</v>
      </c>
      <c r="AK294" s="17" t="str">
        <f>TEXT(Table_1[[#This Row],[Order Date]],"mmm yyyy")</f>
        <v>Jan 2015</v>
      </c>
      <c r="AL294" s="17" t="str">
        <f>Table_1[[#This Row],[Monthly sales]]&amp;"  Week "&amp;TEXT(Table_1[[#This Row],[Weekly sales]],"00")</f>
        <v>Jan 2015  Week 04</v>
      </c>
      <c r="AM294" s="17">
        <f>IF(COUNTIF($A$2:A294, A294)=1, 1, 0)</f>
        <v>1</v>
      </c>
      <c r="AN294" s="3">
        <f>COUNTA(A294) - COUNTIF(Table_1[[#This Row],[Unique Customers]], 1)</f>
        <v>0</v>
      </c>
      <c r="AO294" s="17" t="str">
        <f t="shared" si="4"/>
        <v>Unique</v>
      </c>
      <c r="AP294" s="17" t="str">
        <f>"Q"&amp;_xlfn.CEILING.MATH(MONTH(Table_1[[#This Row],[Monthly sales]])/3,1)</f>
        <v>Q1</v>
      </c>
    </row>
    <row r="295" spans="1:42" ht="14.4" x14ac:dyDescent="0.3">
      <c r="A295" s="2">
        <v>1653</v>
      </c>
      <c r="B295" s="15" t="s">
        <v>766</v>
      </c>
      <c r="C295" s="15" t="s">
        <v>71</v>
      </c>
      <c r="D295" s="6">
        <v>0.1</v>
      </c>
      <c r="E295" s="4">
        <v>95.99</v>
      </c>
      <c r="F295" s="4">
        <v>4.9000000000000004</v>
      </c>
      <c r="G295" s="15" t="s">
        <v>39</v>
      </c>
      <c r="H295" s="15" t="s">
        <v>95</v>
      </c>
      <c r="I295" s="15" t="s">
        <v>41</v>
      </c>
      <c r="J295" s="15" t="s">
        <v>136</v>
      </c>
      <c r="K295" s="15" t="s">
        <v>74</v>
      </c>
      <c r="L295" s="15" t="s">
        <v>769</v>
      </c>
      <c r="M295" s="6">
        <v>0.56000000000000005</v>
      </c>
      <c r="N295" s="15" t="s">
        <v>33</v>
      </c>
      <c r="O295" s="15" t="s">
        <v>60</v>
      </c>
      <c r="P295" s="15" t="s">
        <v>91</v>
      </c>
      <c r="Q295" s="15" t="s">
        <v>768</v>
      </c>
      <c r="R295" s="2">
        <v>91360</v>
      </c>
      <c r="S295" s="1">
        <v>42028</v>
      </c>
      <c r="T295" s="12">
        <f>EOMONTH(Table_1[[#This Row],[Order Date]],0)</f>
        <v>42035</v>
      </c>
      <c r="U295" s="10">
        <f>EOMONTH(Table_1[[#This Row],[Order Date]],0)</f>
        <v>42035</v>
      </c>
      <c r="V295" s="14">
        <v>42028</v>
      </c>
      <c r="W295" s="1">
        <v>42029</v>
      </c>
      <c r="X295" s="12">
        <v>42029</v>
      </c>
      <c r="Y295" s="10">
        <f>EOMONTH(Table_1[[#This Row],[Ship date]],0)</f>
        <v>42035</v>
      </c>
      <c r="Z295" s="14">
        <v>42029</v>
      </c>
      <c r="AA295" s="4">
        <v>-268.66399999999999</v>
      </c>
      <c r="AB295" s="2">
        <v>2</v>
      </c>
      <c r="AC295" s="4">
        <v>149.80000000000001</v>
      </c>
      <c r="AD295" s="2">
        <v>89885</v>
      </c>
      <c r="AE295" s="4">
        <f>'DataCleaning and Transformation'!$E295-'DataCleaning and Transformation'!$D295</f>
        <v>95.89</v>
      </c>
      <c r="AF295" s="15" t="str">
        <f>_xlfn.IFS('DataCleaning and Transformation'!$O295="Central","Chris",'DataCleaning and Transformation'!$O295="East","Erin",'DataCleaning and Transformation'!$O295="South","Sam",'DataCleaning and Transformation'!$O295="West","William")</f>
        <v>William</v>
      </c>
      <c r="AG295" s="31">
        <f>Table_1[[#This Row],[Ship date]]-Table_1[[#This Row],[Order Date]]</f>
        <v>1</v>
      </c>
      <c r="AH295" s="22">
        <f>Table_1[[#This Row],[Profit]]/Table_1[[#This Row],[Sales]]</f>
        <v>-1.7934846461949263</v>
      </c>
      <c r="AI295" s="23">
        <f>Table_1[[#This Row],[Profit]]+Table_1[[#This Row],[Sales]]</f>
        <v>-118.86399999999998</v>
      </c>
      <c r="AJ295" s="17">
        <f>WEEKNUM(Table_1[[#This Row],[Order Date]],1)</f>
        <v>4</v>
      </c>
      <c r="AK295" s="17" t="str">
        <f>TEXT(Table_1[[#This Row],[Order Date]],"mmm yyyy")</f>
        <v>Jan 2015</v>
      </c>
      <c r="AL295" s="17" t="str">
        <f>Table_1[[#This Row],[Monthly sales]]&amp;"  Week "&amp;TEXT(Table_1[[#This Row],[Weekly sales]],"00")</f>
        <v>Jan 2015  Week 04</v>
      </c>
      <c r="AM295" s="17">
        <f>IF(COUNTIF($A$2:A295, A295)=1, 1, 0)</f>
        <v>0</v>
      </c>
      <c r="AN295" s="3">
        <f>COUNTA(A295) - COUNTIF(Table_1[[#This Row],[Unique Customers]], 1)</f>
        <v>1</v>
      </c>
      <c r="AO295" s="17" t="str">
        <f t="shared" si="4"/>
        <v>Repeated</v>
      </c>
      <c r="AP295" s="17" t="str">
        <f>"Q"&amp;_xlfn.CEILING.MATH(MONTH(Table_1[[#This Row],[Monthly sales]])/3,1)</f>
        <v>Q1</v>
      </c>
    </row>
    <row r="296" spans="1:42" ht="14.4" x14ac:dyDescent="0.3">
      <c r="A296" s="2">
        <v>1389</v>
      </c>
      <c r="B296" s="15" t="s">
        <v>770</v>
      </c>
      <c r="C296" s="15" t="s">
        <v>26</v>
      </c>
      <c r="D296" s="6">
        <v>0.06</v>
      </c>
      <c r="E296" s="4">
        <v>1.74</v>
      </c>
      <c r="F296" s="4">
        <v>4.08</v>
      </c>
      <c r="G296" s="15" t="s">
        <v>39</v>
      </c>
      <c r="H296" s="15" t="s">
        <v>95</v>
      </c>
      <c r="I296" s="15" t="s">
        <v>29</v>
      </c>
      <c r="J296" s="15" t="s">
        <v>127</v>
      </c>
      <c r="K296" s="15" t="s">
        <v>43</v>
      </c>
      <c r="L296" s="15" t="s">
        <v>771</v>
      </c>
      <c r="M296" s="6">
        <v>0.53</v>
      </c>
      <c r="N296" s="15" t="s">
        <v>33</v>
      </c>
      <c r="O296" s="15" t="s">
        <v>60</v>
      </c>
      <c r="P296" s="15" t="s">
        <v>91</v>
      </c>
      <c r="Q296" s="15" t="s">
        <v>772</v>
      </c>
      <c r="R296" s="2">
        <v>94025</v>
      </c>
      <c r="S296" s="1">
        <v>42029</v>
      </c>
      <c r="T296" s="12">
        <f>EOMONTH(Table_1[[#This Row],[Order Date]],0)</f>
        <v>42035</v>
      </c>
      <c r="U296" s="10">
        <f>EOMONTH(Table_1[[#This Row],[Order Date]],0)</f>
        <v>42035</v>
      </c>
      <c r="V296" s="14">
        <v>42029</v>
      </c>
      <c r="W296" s="1">
        <v>42030</v>
      </c>
      <c r="X296" s="12">
        <v>42030</v>
      </c>
      <c r="Y296" s="10">
        <f>EOMONTH(Table_1[[#This Row],[Ship date]],0)</f>
        <v>42035</v>
      </c>
      <c r="Z296" s="14">
        <v>42030</v>
      </c>
      <c r="AA296" s="4">
        <v>-11.0732</v>
      </c>
      <c r="AB296" s="2">
        <v>1</v>
      </c>
      <c r="AC296" s="4">
        <v>2.77</v>
      </c>
      <c r="AD296" s="2">
        <v>88726</v>
      </c>
      <c r="AE296" s="4">
        <f>'DataCleaning and Transformation'!$E296-'DataCleaning and Transformation'!$D296</f>
        <v>1.68</v>
      </c>
      <c r="AF296" s="15" t="str">
        <f>_xlfn.IFS('DataCleaning and Transformation'!$O296="Central","Chris",'DataCleaning and Transformation'!$O296="East","Erin",'DataCleaning and Transformation'!$O296="South","Sam",'DataCleaning and Transformation'!$O296="West","William")</f>
        <v>William</v>
      </c>
      <c r="AG296" s="31">
        <f>Table_1[[#This Row],[Ship date]]-Table_1[[#This Row],[Order Date]]</f>
        <v>1</v>
      </c>
      <c r="AH296" s="22">
        <f>Table_1[[#This Row],[Profit]]/Table_1[[#This Row],[Sales]]</f>
        <v>-3.9975451263537907</v>
      </c>
      <c r="AI296" s="23">
        <f>Table_1[[#This Row],[Profit]]+Table_1[[#This Row],[Sales]]</f>
        <v>-8.3032000000000004</v>
      </c>
      <c r="AJ296" s="17">
        <f>WEEKNUM(Table_1[[#This Row],[Order Date]],1)</f>
        <v>5</v>
      </c>
      <c r="AK296" s="17" t="str">
        <f>TEXT(Table_1[[#This Row],[Order Date]],"mmm yyyy")</f>
        <v>Jan 2015</v>
      </c>
      <c r="AL296" s="17" t="str">
        <f>Table_1[[#This Row],[Monthly sales]]&amp;"  Week "&amp;TEXT(Table_1[[#This Row],[Weekly sales]],"00")</f>
        <v>Jan 2015  Week 05</v>
      </c>
      <c r="AM296" s="17">
        <f>IF(COUNTIF($A$2:A296, A296)=1, 1, 0)</f>
        <v>1</v>
      </c>
      <c r="AN296" s="3">
        <f>COUNTA(A296) - COUNTIF(Table_1[[#This Row],[Unique Customers]], 1)</f>
        <v>0</v>
      </c>
      <c r="AO296" s="17" t="str">
        <f t="shared" si="4"/>
        <v>Unique</v>
      </c>
      <c r="AP296" s="17" t="str">
        <f>"Q"&amp;_xlfn.CEILING.MATH(MONTH(Table_1[[#This Row],[Monthly sales]])/3,1)</f>
        <v>Q1</v>
      </c>
    </row>
    <row r="297" spans="1:42" ht="14.4" x14ac:dyDescent="0.3">
      <c r="A297" s="2">
        <v>156</v>
      </c>
      <c r="B297" s="15" t="s">
        <v>773</v>
      </c>
      <c r="C297" s="15" t="s">
        <v>38</v>
      </c>
      <c r="D297" s="6">
        <v>0.03</v>
      </c>
      <c r="E297" s="4">
        <v>10.89</v>
      </c>
      <c r="F297" s="4">
        <v>4.5</v>
      </c>
      <c r="G297" s="15" t="s">
        <v>39</v>
      </c>
      <c r="H297" s="15" t="s">
        <v>95</v>
      </c>
      <c r="I297" s="15" t="s">
        <v>49</v>
      </c>
      <c r="J297" s="15" t="s">
        <v>96</v>
      </c>
      <c r="K297" s="15" t="s">
        <v>74</v>
      </c>
      <c r="L297" s="15" t="s">
        <v>774</v>
      </c>
      <c r="M297" s="6">
        <v>0.59</v>
      </c>
      <c r="N297" s="15" t="s">
        <v>33</v>
      </c>
      <c r="O297" s="15" t="s">
        <v>60</v>
      </c>
      <c r="P297" s="15" t="s">
        <v>61</v>
      </c>
      <c r="Q297" s="15" t="s">
        <v>62</v>
      </c>
      <c r="R297" s="2">
        <v>80525</v>
      </c>
      <c r="S297" s="1">
        <v>42029</v>
      </c>
      <c r="T297" s="12">
        <f>EOMONTH(Table_1[[#This Row],[Order Date]],0)</f>
        <v>42035</v>
      </c>
      <c r="U297" s="10">
        <f>EOMONTH(Table_1[[#This Row],[Order Date]],0)</f>
        <v>42035</v>
      </c>
      <c r="V297" s="14">
        <v>42029</v>
      </c>
      <c r="W297" s="1">
        <v>42030</v>
      </c>
      <c r="X297" s="12">
        <v>42030</v>
      </c>
      <c r="Y297" s="10">
        <f>EOMONTH(Table_1[[#This Row],[Ship date]],0)</f>
        <v>42035</v>
      </c>
      <c r="Z297" s="14">
        <v>42030</v>
      </c>
      <c r="AA297" s="4">
        <v>-18.64</v>
      </c>
      <c r="AB297" s="2">
        <v>3</v>
      </c>
      <c r="AC297" s="4">
        <v>33.82</v>
      </c>
      <c r="AD297" s="2">
        <v>87672</v>
      </c>
      <c r="AE297" s="4">
        <f>'DataCleaning and Transformation'!$E297-'DataCleaning and Transformation'!$D297</f>
        <v>10.860000000000001</v>
      </c>
      <c r="AF297" s="15" t="str">
        <f>_xlfn.IFS('DataCleaning and Transformation'!$O297="Central","Chris",'DataCleaning and Transformation'!$O297="East","Erin",'DataCleaning and Transformation'!$O297="South","Sam",'DataCleaning and Transformation'!$O297="West","William")</f>
        <v>William</v>
      </c>
      <c r="AG297" s="31">
        <f>Table_1[[#This Row],[Ship date]]-Table_1[[#This Row],[Order Date]]</f>
        <v>1</v>
      </c>
      <c r="AH297" s="22">
        <f>Table_1[[#This Row],[Profit]]/Table_1[[#This Row],[Sales]]</f>
        <v>-0.55115316380839741</v>
      </c>
      <c r="AI297" s="23">
        <f>Table_1[[#This Row],[Profit]]+Table_1[[#This Row],[Sales]]</f>
        <v>15.18</v>
      </c>
      <c r="AJ297" s="17">
        <f>WEEKNUM(Table_1[[#This Row],[Order Date]],1)</f>
        <v>5</v>
      </c>
      <c r="AK297" s="17" t="str">
        <f>TEXT(Table_1[[#This Row],[Order Date]],"mmm yyyy")</f>
        <v>Jan 2015</v>
      </c>
      <c r="AL297" s="17" t="str">
        <f>Table_1[[#This Row],[Monthly sales]]&amp;"  Week "&amp;TEXT(Table_1[[#This Row],[Weekly sales]],"00")</f>
        <v>Jan 2015  Week 05</v>
      </c>
      <c r="AM297" s="17">
        <f>IF(COUNTIF($A$2:A297, A297)=1, 1, 0)</f>
        <v>1</v>
      </c>
      <c r="AN297" s="3">
        <f>COUNTA(A297) - COUNTIF(Table_1[[#This Row],[Unique Customers]], 1)</f>
        <v>0</v>
      </c>
      <c r="AO297" s="17" t="str">
        <f t="shared" si="4"/>
        <v>Unique</v>
      </c>
      <c r="AP297" s="17" t="str">
        <f>"Q"&amp;_xlfn.CEILING.MATH(MONTH(Table_1[[#This Row],[Monthly sales]])/3,1)</f>
        <v>Q1</v>
      </c>
    </row>
    <row r="298" spans="1:42" ht="14.4" x14ac:dyDescent="0.3">
      <c r="A298" s="2">
        <v>1997</v>
      </c>
      <c r="B298" s="15" t="s">
        <v>775</v>
      </c>
      <c r="C298" s="15" t="s">
        <v>71</v>
      </c>
      <c r="D298" s="6">
        <v>0.1</v>
      </c>
      <c r="E298" s="4">
        <v>125.99</v>
      </c>
      <c r="F298" s="4">
        <v>8.99</v>
      </c>
      <c r="G298" s="15" t="s">
        <v>39</v>
      </c>
      <c r="H298" s="15" t="s">
        <v>40</v>
      </c>
      <c r="I298" s="15" t="s">
        <v>41</v>
      </c>
      <c r="J298" s="15" t="s">
        <v>136</v>
      </c>
      <c r="K298" s="15" t="s">
        <v>74</v>
      </c>
      <c r="L298" s="15" t="s">
        <v>776</v>
      </c>
      <c r="M298" s="6">
        <v>0.56999999999999995</v>
      </c>
      <c r="N298" s="15" t="s">
        <v>33</v>
      </c>
      <c r="O298" s="15" t="s">
        <v>34</v>
      </c>
      <c r="P298" s="15" t="s">
        <v>272</v>
      </c>
      <c r="Q298" s="15" t="s">
        <v>273</v>
      </c>
      <c r="R298" s="2">
        <v>29915</v>
      </c>
      <c r="S298" s="1">
        <v>42029</v>
      </c>
      <c r="T298" s="12">
        <f>EOMONTH(Table_1[[#This Row],[Order Date]],0)</f>
        <v>42035</v>
      </c>
      <c r="U298" s="10">
        <f>EOMONTH(Table_1[[#This Row],[Order Date]],0)</f>
        <v>42035</v>
      </c>
      <c r="V298" s="14">
        <v>42029</v>
      </c>
      <c r="W298" s="1">
        <v>42032</v>
      </c>
      <c r="X298" s="12">
        <v>42032</v>
      </c>
      <c r="Y298" s="10">
        <f>EOMONTH(Table_1[[#This Row],[Ship date]],0)</f>
        <v>42035</v>
      </c>
      <c r="Z298" s="14">
        <v>42032</v>
      </c>
      <c r="AA298" s="4">
        <v>17.652000000000001</v>
      </c>
      <c r="AB298" s="2">
        <v>4</v>
      </c>
      <c r="AC298" s="4">
        <v>408.66</v>
      </c>
      <c r="AD298" s="2">
        <v>90333</v>
      </c>
      <c r="AE298" s="4">
        <f>'DataCleaning and Transformation'!$E298-'DataCleaning and Transformation'!$D298</f>
        <v>125.89</v>
      </c>
      <c r="AF298" s="15" t="str">
        <f>_xlfn.IFS('DataCleaning and Transformation'!$O298="Central","Chris",'DataCleaning and Transformation'!$O298="East","Erin",'DataCleaning and Transformation'!$O298="South","Sam",'DataCleaning and Transformation'!$O298="West","William")</f>
        <v>Sam</v>
      </c>
      <c r="AG298" s="31">
        <f>Table_1[[#This Row],[Ship date]]-Table_1[[#This Row],[Order Date]]</f>
        <v>3</v>
      </c>
      <c r="AH298" s="22">
        <f>Table_1[[#This Row],[Profit]]/Table_1[[#This Row],[Sales]]</f>
        <v>4.319483188959037E-2</v>
      </c>
      <c r="AI298" s="23">
        <f>Table_1[[#This Row],[Profit]]+Table_1[[#This Row],[Sales]]</f>
        <v>426.31200000000001</v>
      </c>
      <c r="AJ298" s="17">
        <f>WEEKNUM(Table_1[[#This Row],[Order Date]],1)</f>
        <v>5</v>
      </c>
      <c r="AK298" s="17" t="str">
        <f>TEXT(Table_1[[#This Row],[Order Date]],"mmm yyyy")</f>
        <v>Jan 2015</v>
      </c>
      <c r="AL298" s="17" t="str">
        <f>Table_1[[#This Row],[Monthly sales]]&amp;"  Week "&amp;TEXT(Table_1[[#This Row],[Weekly sales]],"00")</f>
        <v>Jan 2015  Week 05</v>
      </c>
      <c r="AM298" s="17">
        <f>IF(COUNTIF($A$2:A298, A298)=1, 1, 0)</f>
        <v>1</v>
      </c>
      <c r="AN298" s="3">
        <f>COUNTA(A298) - COUNTIF(Table_1[[#This Row],[Unique Customers]], 1)</f>
        <v>0</v>
      </c>
      <c r="AO298" s="17" t="str">
        <f t="shared" si="4"/>
        <v>Unique</v>
      </c>
      <c r="AP298" s="17" t="str">
        <f>"Q"&amp;_xlfn.CEILING.MATH(MONTH(Table_1[[#This Row],[Monthly sales]])/3,1)</f>
        <v>Q1</v>
      </c>
    </row>
    <row r="299" spans="1:42" ht="14.4" x14ac:dyDescent="0.3">
      <c r="A299" s="2">
        <v>1360</v>
      </c>
      <c r="B299" s="15" t="s">
        <v>777</v>
      </c>
      <c r="C299" s="15" t="s">
        <v>38</v>
      </c>
      <c r="D299" s="6">
        <v>0.03</v>
      </c>
      <c r="E299" s="4">
        <v>14.34</v>
      </c>
      <c r="F299" s="4">
        <v>5</v>
      </c>
      <c r="G299" s="15" t="s">
        <v>39</v>
      </c>
      <c r="H299" s="15" t="s">
        <v>40</v>
      </c>
      <c r="I299" s="15" t="s">
        <v>29</v>
      </c>
      <c r="J299" s="15" t="s">
        <v>127</v>
      </c>
      <c r="K299" s="15" t="s">
        <v>43</v>
      </c>
      <c r="L299" s="15" t="s">
        <v>778</v>
      </c>
      <c r="M299" s="6">
        <v>0.49</v>
      </c>
      <c r="N299" s="15" t="s">
        <v>33</v>
      </c>
      <c r="O299" s="15" t="s">
        <v>53</v>
      </c>
      <c r="P299" s="15" t="s">
        <v>214</v>
      </c>
      <c r="Q299" s="15" t="s">
        <v>779</v>
      </c>
      <c r="R299" s="2">
        <v>52761</v>
      </c>
      <c r="S299" s="1">
        <v>42030</v>
      </c>
      <c r="T299" s="12">
        <f>EOMONTH(Table_1[[#This Row],[Order Date]],0)</f>
        <v>42035</v>
      </c>
      <c r="U299" s="10">
        <f>EOMONTH(Table_1[[#This Row],[Order Date]],0)</f>
        <v>42035</v>
      </c>
      <c r="V299" s="14">
        <v>42030</v>
      </c>
      <c r="W299" s="1">
        <v>42031</v>
      </c>
      <c r="X299" s="12">
        <v>42031</v>
      </c>
      <c r="Y299" s="10">
        <f>EOMONTH(Table_1[[#This Row],[Ship date]],0)</f>
        <v>42035</v>
      </c>
      <c r="Z299" s="14">
        <v>42031</v>
      </c>
      <c r="AA299" s="4">
        <v>82.310100000000006</v>
      </c>
      <c r="AB299" s="2">
        <v>8</v>
      </c>
      <c r="AC299" s="4">
        <v>119.29</v>
      </c>
      <c r="AD299" s="2">
        <v>89595</v>
      </c>
      <c r="AE299" s="4">
        <f>'DataCleaning and Transformation'!$E299-'DataCleaning and Transformation'!$D299</f>
        <v>14.31</v>
      </c>
      <c r="AF299" s="15" t="str">
        <f>_xlfn.IFS('DataCleaning and Transformation'!$O299="Central","Chris",'DataCleaning and Transformation'!$O299="East","Erin",'DataCleaning and Transformation'!$O299="South","Sam",'DataCleaning and Transformation'!$O299="West","William")</f>
        <v>Chris</v>
      </c>
      <c r="AG299" s="31">
        <f>Table_1[[#This Row],[Ship date]]-Table_1[[#This Row],[Order Date]]</f>
        <v>1</v>
      </c>
      <c r="AH299" s="22">
        <f>Table_1[[#This Row],[Profit]]/Table_1[[#This Row],[Sales]]</f>
        <v>0.69000000000000006</v>
      </c>
      <c r="AI299" s="23">
        <f>Table_1[[#This Row],[Profit]]+Table_1[[#This Row],[Sales]]</f>
        <v>201.6001</v>
      </c>
      <c r="AJ299" s="17">
        <f>WEEKNUM(Table_1[[#This Row],[Order Date]],1)</f>
        <v>5</v>
      </c>
      <c r="AK299" s="17" t="str">
        <f>TEXT(Table_1[[#This Row],[Order Date]],"mmm yyyy")</f>
        <v>Jan 2015</v>
      </c>
      <c r="AL299" s="17" t="str">
        <f>Table_1[[#This Row],[Monthly sales]]&amp;"  Week "&amp;TEXT(Table_1[[#This Row],[Weekly sales]],"00")</f>
        <v>Jan 2015  Week 05</v>
      </c>
      <c r="AM299" s="17">
        <f>IF(COUNTIF($A$2:A299, A299)=1, 1, 0)</f>
        <v>1</v>
      </c>
      <c r="AN299" s="3">
        <f>COUNTA(A299) - COUNTIF(Table_1[[#This Row],[Unique Customers]], 1)</f>
        <v>0</v>
      </c>
      <c r="AO299" s="17" t="str">
        <f t="shared" si="4"/>
        <v>Unique</v>
      </c>
      <c r="AP299" s="17" t="str">
        <f>"Q"&amp;_xlfn.CEILING.MATH(MONTH(Table_1[[#This Row],[Monthly sales]])/3,1)</f>
        <v>Q1</v>
      </c>
    </row>
    <row r="300" spans="1:42" ht="14.4" x14ac:dyDescent="0.3">
      <c r="A300" s="2">
        <v>1361</v>
      </c>
      <c r="B300" s="15" t="s">
        <v>780</v>
      </c>
      <c r="C300" s="15" t="s">
        <v>38</v>
      </c>
      <c r="D300" s="6">
        <v>0.01</v>
      </c>
      <c r="E300" s="4">
        <v>2.89</v>
      </c>
      <c r="F300" s="4">
        <v>0.5</v>
      </c>
      <c r="G300" s="15" t="s">
        <v>39</v>
      </c>
      <c r="H300" s="15" t="s">
        <v>40</v>
      </c>
      <c r="I300" s="15" t="s">
        <v>49</v>
      </c>
      <c r="J300" s="15" t="s">
        <v>153</v>
      </c>
      <c r="K300" s="15" t="s">
        <v>74</v>
      </c>
      <c r="L300" s="15" t="s">
        <v>730</v>
      </c>
      <c r="M300" s="6">
        <v>0.38</v>
      </c>
      <c r="N300" s="15" t="s">
        <v>33</v>
      </c>
      <c r="O300" s="15" t="s">
        <v>53</v>
      </c>
      <c r="P300" s="15" t="s">
        <v>290</v>
      </c>
      <c r="Q300" s="15" t="s">
        <v>781</v>
      </c>
      <c r="R300" s="2">
        <v>48101</v>
      </c>
      <c r="S300" s="1">
        <v>42030</v>
      </c>
      <c r="T300" s="12">
        <f>EOMONTH(Table_1[[#This Row],[Order Date]],0)</f>
        <v>42035</v>
      </c>
      <c r="U300" s="10">
        <f>EOMONTH(Table_1[[#This Row],[Order Date]],0)</f>
        <v>42035</v>
      </c>
      <c r="V300" s="14">
        <v>42030</v>
      </c>
      <c r="W300" s="1">
        <v>42032</v>
      </c>
      <c r="X300" s="12">
        <v>42032</v>
      </c>
      <c r="Y300" s="10">
        <f>EOMONTH(Table_1[[#This Row],[Ship date]],0)</f>
        <v>42035</v>
      </c>
      <c r="Z300" s="14">
        <v>42032</v>
      </c>
      <c r="AA300" s="4">
        <v>1.2236</v>
      </c>
      <c r="AB300" s="2">
        <v>1</v>
      </c>
      <c r="AC300" s="4">
        <v>3.08</v>
      </c>
      <c r="AD300" s="2">
        <v>89595</v>
      </c>
      <c r="AE300" s="4">
        <f>'DataCleaning and Transformation'!$E300-'DataCleaning and Transformation'!$D300</f>
        <v>2.8800000000000003</v>
      </c>
      <c r="AF300" s="15" t="str">
        <f>_xlfn.IFS('DataCleaning and Transformation'!$O300="Central","Chris",'DataCleaning and Transformation'!$O300="East","Erin",'DataCleaning and Transformation'!$O300="South","Sam",'DataCleaning and Transformation'!$O300="West","William")</f>
        <v>Chris</v>
      </c>
      <c r="AG300" s="31">
        <f>Table_1[[#This Row],[Ship date]]-Table_1[[#This Row],[Order Date]]</f>
        <v>2</v>
      </c>
      <c r="AH300" s="22">
        <f>Table_1[[#This Row],[Profit]]/Table_1[[#This Row],[Sales]]</f>
        <v>0.39727272727272728</v>
      </c>
      <c r="AI300" s="23">
        <f>Table_1[[#This Row],[Profit]]+Table_1[[#This Row],[Sales]]</f>
        <v>4.3036000000000003</v>
      </c>
      <c r="AJ300" s="17">
        <f>WEEKNUM(Table_1[[#This Row],[Order Date]],1)</f>
        <v>5</v>
      </c>
      <c r="AK300" s="17" t="str">
        <f>TEXT(Table_1[[#This Row],[Order Date]],"mmm yyyy")</f>
        <v>Jan 2015</v>
      </c>
      <c r="AL300" s="17" t="str">
        <f>Table_1[[#This Row],[Monthly sales]]&amp;"  Week "&amp;TEXT(Table_1[[#This Row],[Weekly sales]],"00")</f>
        <v>Jan 2015  Week 05</v>
      </c>
      <c r="AM300" s="17">
        <f>IF(COUNTIF($A$2:A300, A300)=1, 1, 0)</f>
        <v>1</v>
      </c>
      <c r="AN300" s="3">
        <f>COUNTA(A300) - COUNTIF(Table_1[[#This Row],[Unique Customers]], 1)</f>
        <v>0</v>
      </c>
      <c r="AO300" s="17" t="str">
        <f t="shared" si="4"/>
        <v>Repeated</v>
      </c>
      <c r="AP300" s="17" t="str">
        <f>"Q"&amp;_xlfn.CEILING.MATH(MONTH(Table_1[[#This Row],[Monthly sales]])/3,1)</f>
        <v>Q1</v>
      </c>
    </row>
    <row r="301" spans="1:42" ht="14.4" x14ac:dyDescent="0.3">
      <c r="A301" s="2">
        <v>3154</v>
      </c>
      <c r="B301" s="15" t="s">
        <v>782</v>
      </c>
      <c r="C301" s="15" t="s">
        <v>38</v>
      </c>
      <c r="D301" s="6">
        <v>0.08</v>
      </c>
      <c r="E301" s="4">
        <v>150.97999999999999</v>
      </c>
      <c r="F301" s="4">
        <v>13.99</v>
      </c>
      <c r="G301" s="15" t="s">
        <v>88</v>
      </c>
      <c r="H301" s="15" t="s">
        <v>95</v>
      </c>
      <c r="I301" s="15" t="s">
        <v>41</v>
      </c>
      <c r="J301" s="15" t="s">
        <v>57</v>
      </c>
      <c r="K301" s="15" t="s">
        <v>145</v>
      </c>
      <c r="L301" s="15" t="s">
        <v>783</v>
      </c>
      <c r="M301" s="6">
        <v>0.38</v>
      </c>
      <c r="N301" s="15" t="s">
        <v>33</v>
      </c>
      <c r="O301" s="15" t="s">
        <v>34</v>
      </c>
      <c r="P301" s="15" t="s">
        <v>124</v>
      </c>
      <c r="Q301" s="15" t="s">
        <v>784</v>
      </c>
      <c r="R301" s="2">
        <v>33710</v>
      </c>
      <c r="S301" s="1">
        <v>42030</v>
      </c>
      <c r="T301" s="12">
        <f>EOMONTH(Table_1[[#This Row],[Order Date]],0)</f>
        <v>42035</v>
      </c>
      <c r="U301" s="10">
        <f>EOMONTH(Table_1[[#This Row],[Order Date]],0)</f>
        <v>42035</v>
      </c>
      <c r="V301" s="14">
        <v>42030</v>
      </c>
      <c r="W301" s="1">
        <v>42031</v>
      </c>
      <c r="X301" s="12">
        <v>42031</v>
      </c>
      <c r="Y301" s="10">
        <f>EOMONTH(Table_1[[#This Row],[Ship date]],0)</f>
        <v>42035</v>
      </c>
      <c r="Z301" s="14">
        <v>42031</v>
      </c>
      <c r="AA301" s="4">
        <v>-3.948</v>
      </c>
      <c r="AB301" s="2">
        <v>8</v>
      </c>
      <c r="AC301" s="4">
        <v>1183.82</v>
      </c>
      <c r="AD301" s="2">
        <v>86899</v>
      </c>
      <c r="AE301" s="4">
        <f>'DataCleaning and Transformation'!$E301-'DataCleaning and Transformation'!$D301</f>
        <v>150.89999999999998</v>
      </c>
      <c r="AF301" s="15" t="str">
        <f>_xlfn.IFS('DataCleaning and Transformation'!$O301="Central","Chris",'DataCleaning and Transformation'!$O301="East","Erin",'DataCleaning and Transformation'!$O301="South","Sam",'DataCleaning and Transformation'!$O301="West","William")</f>
        <v>Sam</v>
      </c>
      <c r="AG301" s="31">
        <f>Table_1[[#This Row],[Ship date]]-Table_1[[#This Row],[Order Date]]</f>
        <v>1</v>
      </c>
      <c r="AH301" s="22">
        <f>Table_1[[#This Row],[Profit]]/Table_1[[#This Row],[Sales]]</f>
        <v>-3.3349664644962917E-3</v>
      </c>
      <c r="AI301" s="23">
        <f>Table_1[[#This Row],[Profit]]+Table_1[[#This Row],[Sales]]</f>
        <v>1179.8719999999998</v>
      </c>
      <c r="AJ301" s="17">
        <f>WEEKNUM(Table_1[[#This Row],[Order Date]],1)</f>
        <v>5</v>
      </c>
      <c r="AK301" s="17" t="str">
        <f>TEXT(Table_1[[#This Row],[Order Date]],"mmm yyyy")</f>
        <v>Jan 2015</v>
      </c>
      <c r="AL301" s="17" t="str">
        <f>Table_1[[#This Row],[Monthly sales]]&amp;"  Week "&amp;TEXT(Table_1[[#This Row],[Weekly sales]],"00")</f>
        <v>Jan 2015  Week 05</v>
      </c>
      <c r="AM301" s="17">
        <f>IF(COUNTIF($A$2:A301, A301)=1, 1, 0)</f>
        <v>1</v>
      </c>
      <c r="AN301" s="3">
        <f>COUNTA(A301) - COUNTIF(Table_1[[#This Row],[Unique Customers]], 1)</f>
        <v>0</v>
      </c>
      <c r="AO301" s="17" t="str">
        <f t="shared" si="4"/>
        <v>Unique</v>
      </c>
      <c r="AP301" s="17" t="str">
        <f>"Q"&amp;_xlfn.CEILING.MATH(MONTH(Table_1[[#This Row],[Monthly sales]])/3,1)</f>
        <v>Q1</v>
      </c>
    </row>
    <row r="302" spans="1:42" ht="14.4" x14ac:dyDescent="0.3">
      <c r="A302" s="2">
        <v>3155</v>
      </c>
      <c r="B302" s="15" t="s">
        <v>643</v>
      </c>
      <c r="C302" s="15" t="s">
        <v>38</v>
      </c>
      <c r="D302" s="6">
        <v>0.03</v>
      </c>
      <c r="E302" s="4">
        <v>25.98</v>
      </c>
      <c r="F302" s="4">
        <v>14.36</v>
      </c>
      <c r="G302" s="15" t="s">
        <v>27</v>
      </c>
      <c r="H302" s="15" t="s">
        <v>95</v>
      </c>
      <c r="I302" s="15" t="s">
        <v>29</v>
      </c>
      <c r="J302" s="15" t="s">
        <v>110</v>
      </c>
      <c r="K302" s="15" t="s">
        <v>58</v>
      </c>
      <c r="L302" s="15" t="s">
        <v>785</v>
      </c>
      <c r="M302" s="6">
        <v>0.6</v>
      </c>
      <c r="N302" s="15" t="s">
        <v>33</v>
      </c>
      <c r="O302" s="15" t="s">
        <v>34</v>
      </c>
      <c r="P302" s="15" t="s">
        <v>124</v>
      </c>
      <c r="Q302" s="15" t="s">
        <v>333</v>
      </c>
      <c r="R302" s="2">
        <v>32771</v>
      </c>
      <c r="S302" s="1">
        <v>42030</v>
      </c>
      <c r="T302" s="12">
        <f>EOMONTH(Table_1[[#This Row],[Order Date]],0)</f>
        <v>42035</v>
      </c>
      <c r="U302" s="10">
        <f>EOMONTH(Table_1[[#This Row],[Order Date]],0)</f>
        <v>42035</v>
      </c>
      <c r="V302" s="14">
        <v>42030</v>
      </c>
      <c r="W302" s="1">
        <v>42031</v>
      </c>
      <c r="X302" s="12">
        <v>42031</v>
      </c>
      <c r="Y302" s="10">
        <f>EOMONTH(Table_1[[#This Row],[Ship date]],0)</f>
        <v>42035</v>
      </c>
      <c r="Z302" s="14">
        <v>42031</v>
      </c>
      <c r="AA302" s="4">
        <v>57.545999999999999</v>
      </c>
      <c r="AB302" s="2">
        <v>4</v>
      </c>
      <c r="AC302" s="4">
        <v>107.66</v>
      </c>
      <c r="AD302" s="2">
        <v>86899</v>
      </c>
      <c r="AE302" s="4">
        <f>'DataCleaning and Transformation'!$E302-'DataCleaning and Transformation'!$D302</f>
        <v>25.95</v>
      </c>
      <c r="AF302" s="15" t="str">
        <f>_xlfn.IFS('DataCleaning and Transformation'!$O302="Central","Chris",'DataCleaning and Transformation'!$O302="East","Erin",'DataCleaning and Transformation'!$O302="South","Sam",'DataCleaning and Transformation'!$O302="West","William")</f>
        <v>Sam</v>
      </c>
      <c r="AG302" s="31">
        <f>Table_1[[#This Row],[Ship date]]-Table_1[[#This Row],[Order Date]]</f>
        <v>1</v>
      </c>
      <c r="AH302" s="22">
        <f>Table_1[[#This Row],[Profit]]/Table_1[[#This Row],[Sales]]</f>
        <v>0.53451606910644622</v>
      </c>
      <c r="AI302" s="23">
        <f>Table_1[[#This Row],[Profit]]+Table_1[[#This Row],[Sales]]</f>
        <v>165.20599999999999</v>
      </c>
      <c r="AJ302" s="17">
        <f>WEEKNUM(Table_1[[#This Row],[Order Date]],1)</f>
        <v>5</v>
      </c>
      <c r="AK302" s="17" t="str">
        <f>TEXT(Table_1[[#This Row],[Order Date]],"mmm yyyy")</f>
        <v>Jan 2015</v>
      </c>
      <c r="AL302" s="17" t="str">
        <f>Table_1[[#This Row],[Monthly sales]]&amp;"  Week "&amp;TEXT(Table_1[[#This Row],[Weekly sales]],"00")</f>
        <v>Jan 2015  Week 05</v>
      </c>
      <c r="AM302" s="17">
        <f>IF(COUNTIF($A$2:A302, A302)=1, 1, 0)</f>
        <v>0</v>
      </c>
      <c r="AN302" s="3">
        <f>COUNTA(A302) - COUNTIF(Table_1[[#This Row],[Unique Customers]], 1)</f>
        <v>1</v>
      </c>
      <c r="AO302" s="17" t="str">
        <f t="shared" si="4"/>
        <v>Repeated</v>
      </c>
      <c r="AP302" s="17" t="str">
        <f>"Q"&amp;_xlfn.CEILING.MATH(MONTH(Table_1[[#This Row],[Monthly sales]])/3,1)</f>
        <v>Q1</v>
      </c>
    </row>
    <row r="303" spans="1:42" ht="14.4" x14ac:dyDescent="0.3">
      <c r="A303" s="2">
        <v>3155</v>
      </c>
      <c r="B303" s="15" t="s">
        <v>643</v>
      </c>
      <c r="C303" s="15" t="s">
        <v>38</v>
      </c>
      <c r="D303" s="6">
        <v>0.1</v>
      </c>
      <c r="E303" s="4">
        <v>32.479999999999997</v>
      </c>
      <c r="F303" s="4">
        <v>35</v>
      </c>
      <c r="G303" s="15" t="s">
        <v>39</v>
      </c>
      <c r="H303" s="15" t="s">
        <v>95</v>
      </c>
      <c r="I303" s="15" t="s">
        <v>49</v>
      </c>
      <c r="J303" s="15" t="s">
        <v>79</v>
      </c>
      <c r="K303" s="15" t="s">
        <v>65</v>
      </c>
      <c r="L303" s="15" t="s">
        <v>786</v>
      </c>
      <c r="M303" s="6">
        <v>0.81</v>
      </c>
      <c r="N303" s="15" t="s">
        <v>33</v>
      </c>
      <c r="O303" s="15" t="s">
        <v>34</v>
      </c>
      <c r="P303" s="15" t="s">
        <v>124</v>
      </c>
      <c r="Q303" s="15" t="s">
        <v>333</v>
      </c>
      <c r="R303" s="2">
        <v>32771</v>
      </c>
      <c r="S303" s="1">
        <v>42030</v>
      </c>
      <c r="T303" s="12">
        <f>EOMONTH(Table_1[[#This Row],[Order Date]],0)</f>
        <v>42035</v>
      </c>
      <c r="U303" s="10">
        <f>EOMONTH(Table_1[[#This Row],[Order Date]],0)</f>
        <v>42035</v>
      </c>
      <c r="V303" s="14">
        <v>42030</v>
      </c>
      <c r="W303" s="1">
        <v>42031</v>
      </c>
      <c r="X303" s="12">
        <v>42031</v>
      </c>
      <c r="Y303" s="10">
        <f>EOMONTH(Table_1[[#This Row],[Ship date]],0)</f>
        <v>42035</v>
      </c>
      <c r="Z303" s="14">
        <v>42031</v>
      </c>
      <c r="AA303" s="4">
        <v>-333.42540000000002</v>
      </c>
      <c r="AB303" s="2">
        <v>10</v>
      </c>
      <c r="AC303" s="4">
        <v>318.83</v>
      </c>
      <c r="AD303" s="2">
        <v>86899</v>
      </c>
      <c r="AE303" s="4">
        <f>'DataCleaning and Transformation'!$E303-'DataCleaning and Transformation'!$D303</f>
        <v>32.379999999999995</v>
      </c>
      <c r="AF303" s="15" t="str">
        <f>_xlfn.IFS('DataCleaning and Transformation'!$O303="Central","Chris",'DataCleaning and Transformation'!$O303="East","Erin",'DataCleaning and Transformation'!$O303="South","Sam",'DataCleaning and Transformation'!$O303="West","William")</f>
        <v>Sam</v>
      </c>
      <c r="AG303" s="31">
        <f>Table_1[[#This Row],[Ship date]]-Table_1[[#This Row],[Order Date]]</f>
        <v>1</v>
      </c>
      <c r="AH303" s="22">
        <f>Table_1[[#This Row],[Profit]]/Table_1[[#This Row],[Sales]]</f>
        <v>-1.0457780008154818</v>
      </c>
      <c r="AI303" s="23">
        <f>Table_1[[#This Row],[Profit]]+Table_1[[#This Row],[Sales]]</f>
        <v>-14.595400000000041</v>
      </c>
      <c r="AJ303" s="17">
        <f>WEEKNUM(Table_1[[#This Row],[Order Date]],1)</f>
        <v>5</v>
      </c>
      <c r="AK303" s="17" t="str">
        <f>TEXT(Table_1[[#This Row],[Order Date]],"mmm yyyy")</f>
        <v>Jan 2015</v>
      </c>
      <c r="AL303" s="17" t="str">
        <f>Table_1[[#This Row],[Monthly sales]]&amp;"  Week "&amp;TEXT(Table_1[[#This Row],[Weekly sales]],"00")</f>
        <v>Jan 2015  Week 05</v>
      </c>
      <c r="AM303" s="17">
        <f>IF(COUNTIF($A$2:A303, A303)=1, 1, 0)</f>
        <v>0</v>
      </c>
      <c r="AN303" s="3">
        <f>COUNTA(A303) - COUNTIF(Table_1[[#This Row],[Unique Customers]], 1)</f>
        <v>1</v>
      </c>
      <c r="AO303" s="17" t="str">
        <f t="shared" si="4"/>
        <v>Repeated</v>
      </c>
      <c r="AP303" s="17" t="str">
        <f>"Q"&amp;_xlfn.CEILING.MATH(MONTH(Table_1[[#This Row],[Monthly sales]])/3,1)</f>
        <v>Q1</v>
      </c>
    </row>
    <row r="304" spans="1:42" ht="14.4" x14ac:dyDescent="0.3">
      <c r="A304" s="2">
        <v>1129</v>
      </c>
      <c r="B304" s="15" t="s">
        <v>787</v>
      </c>
      <c r="C304" s="15" t="s">
        <v>48</v>
      </c>
      <c r="D304" s="6">
        <v>0.02</v>
      </c>
      <c r="E304" s="4">
        <v>4.9800000000000004</v>
      </c>
      <c r="F304" s="4">
        <v>6.07</v>
      </c>
      <c r="G304" s="15" t="s">
        <v>39</v>
      </c>
      <c r="H304" s="15" t="s">
        <v>72</v>
      </c>
      <c r="I304" s="15" t="s">
        <v>49</v>
      </c>
      <c r="J304" s="15" t="s">
        <v>89</v>
      </c>
      <c r="K304" s="15" t="s">
        <v>74</v>
      </c>
      <c r="L304" s="15" t="s">
        <v>788</v>
      </c>
      <c r="M304" s="6">
        <v>0.36</v>
      </c>
      <c r="N304" s="15" t="s">
        <v>33</v>
      </c>
      <c r="O304" s="15" t="s">
        <v>112</v>
      </c>
      <c r="P304" s="15" t="s">
        <v>404</v>
      </c>
      <c r="Q304" s="15" t="s">
        <v>789</v>
      </c>
      <c r="R304" s="2">
        <v>2118</v>
      </c>
      <c r="S304" s="1">
        <v>42030</v>
      </c>
      <c r="T304" s="12">
        <f>EOMONTH(Table_1[[#This Row],[Order Date]],0)</f>
        <v>42035</v>
      </c>
      <c r="U304" s="10">
        <f>EOMONTH(Table_1[[#This Row],[Order Date]],0)</f>
        <v>42035</v>
      </c>
      <c r="V304" s="14">
        <v>42030</v>
      </c>
      <c r="W304" s="1">
        <v>42032</v>
      </c>
      <c r="X304" s="12">
        <v>42032</v>
      </c>
      <c r="Y304" s="10">
        <f>EOMONTH(Table_1[[#This Row],[Ship date]],0)</f>
        <v>42035</v>
      </c>
      <c r="Z304" s="14">
        <v>42032</v>
      </c>
      <c r="AA304" s="4">
        <v>-46.92</v>
      </c>
      <c r="AB304" s="2">
        <v>19</v>
      </c>
      <c r="AC304" s="4">
        <v>105.5</v>
      </c>
      <c r="AD304" s="2">
        <v>57794</v>
      </c>
      <c r="AE304" s="4">
        <f>'DataCleaning and Transformation'!$E304-'DataCleaning and Transformation'!$D304</f>
        <v>4.9600000000000009</v>
      </c>
      <c r="AF304" s="15" t="str">
        <f>_xlfn.IFS('DataCleaning and Transformation'!$O304="Central","Chris",'DataCleaning and Transformation'!$O304="East","Erin",'DataCleaning and Transformation'!$O304="South","Sam",'DataCleaning and Transformation'!$O304="West","William")</f>
        <v>Erin</v>
      </c>
      <c r="AG304" s="31">
        <f>Table_1[[#This Row],[Ship date]]-Table_1[[#This Row],[Order Date]]</f>
        <v>2</v>
      </c>
      <c r="AH304" s="22">
        <f>Table_1[[#This Row],[Profit]]/Table_1[[#This Row],[Sales]]</f>
        <v>-0.44473933649289099</v>
      </c>
      <c r="AI304" s="23">
        <f>Table_1[[#This Row],[Profit]]+Table_1[[#This Row],[Sales]]</f>
        <v>58.58</v>
      </c>
      <c r="AJ304" s="17">
        <f>WEEKNUM(Table_1[[#This Row],[Order Date]],1)</f>
        <v>5</v>
      </c>
      <c r="AK304" s="17" t="str">
        <f>TEXT(Table_1[[#This Row],[Order Date]],"mmm yyyy")</f>
        <v>Jan 2015</v>
      </c>
      <c r="AL304" s="17" t="str">
        <f>Table_1[[#This Row],[Monthly sales]]&amp;"  Week "&amp;TEXT(Table_1[[#This Row],[Weekly sales]],"00")</f>
        <v>Jan 2015  Week 05</v>
      </c>
      <c r="AM304" s="17">
        <f>IF(COUNTIF($A$2:A304, A304)=1, 1, 0)</f>
        <v>1</v>
      </c>
      <c r="AN304" s="3">
        <f>COUNTA(A304) - COUNTIF(Table_1[[#This Row],[Unique Customers]], 1)</f>
        <v>0</v>
      </c>
      <c r="AO304" s="17" t="str">
        <f t="shared" si="4"/>
        <v>Unique</v>
      </c>
      <c r="AP304" s="17" t="str">
        <f>"Q"&amp;_xlfn.CEILING.MATH(MONTH(Table_1[[#This Row],[Monthly sales]])/3,1)</f>
        <v>Q1</v>
      </c>
    </row>
    <row r="305" spans="1:42" ht="14.4" x14ac:dyDescent="0.3">
      <c r="A305" s="2">
        <v>1133</v>
      </c>
      <c r="B305" s="15" t="s">
        <v>790</v>
      </c>
      <c r="C305" s="15" t="s">
        <v>48</v>
      </c>
      <c r="D305" s="6">
        <v>0.02</v>
      </c>
      <c r="E305" s="4">
        <v>4.9800000000000004</v>
      </c>
      <c r="F305" s="4">
        <v>6.07</v>
      </c>
      <c r="G305" s="15" t="s">
        <v>39</v>
      </c>
      <c r="H305" s="15" t="s">
        <v>72</v>
      </c>
      <c r="I305" s="15" t="s">
        <v>49</v>
      </c>
      <c r="J305" s="15" t="s">
        <v>89</v>
      </c>
      <c r="K305" s="15" t="s">
        <v>74</v>
      </c>
      <c r="L305" s="15" t="s">
        <v>788</v>
      </c>
      <c r="M305" s="6">
        <v>0.36</v>
      </c>
      <c r="N305" s="15" t="s">
        <v>33</v>
      </c>
      <c r="O305" s="15" t="s">
        <v>53</v>
      </c>
      <c r="P305" s="15" t="s">
        <v>188</v>
      </c>
      <c r="Q305" s="15" t="s">
        <v>791</v>
      </c>
      <c r="R305" s="2">
        <v>75234</v>
      </c>
      <c r="S305" s="1">
        <v>42030</v>
      </c>
      <c r="T305" s="12">
        <f>EOMONTH(Table_1[[#This Row],[Order Date]],0)</f>
        <v>42035</v>
      </c>
      <c r="U305" s="10">
        <f>EOMONTH(Table_1[[#This Row],[Order Date]],0)</f>
        <v>42035</v>
      </c>
      <c r="V305" s="14">
        <v>42030</v>
      </c>
      <c r="W305" s="1">
        <v>42032</v>
      </c>
      <c r="X305" s="12">
        <v>42032</v>
      </c>
      <c r="Y305" s="10">
        <f>EOMONTH(Table_1[[#This Row],[Ship date]],0)</f>
        <v>42035</v>
      </c>
      <c r="Z305" s="14">
        <v>42032</v>
      </c>
      <c r="AA305" s="4">
        <v>-46.92</v>
      </c>
      <c r="AB305" s="2">
        <v>5</v>
      </c>
      <c r="AC305" s="4">
        <v>27.76</v>
      </c>
      <c r="AD305" s="2">
        <v>88105</v>
      </c>
      <c r="AE305" s="4">
        <f>'DataCleaning and Transformation'!$E305-'DataCleaning and Transformation'!$D305</f>
        <v>4.9600000000000009</v>
      </c>
      <c r="AF305" s="15" t="str">
        <f>_xlfn.IFS('DataCleaning and Transformation'!$O305="Central","Chris",'DataCleaning and Transformation'!$O305="East","Erin",'DataCleaning and Transformation'!$O305="South","Sam",'DataCleaning and Transformation'!$O305="West","William")</f>
        <v>Chris</v>
      </c>
      <c r="AG305" s="31">
        <f>Table_1[[#This Row],[Ship date]]-Table_1[[#This Row],[Order Date]]</f>
        <v>2</v>
      </c>
      <c r="AH305" s="22">
        <f>Table_1[[#This Row],[Profit]]/Table_1[[#This Row],[Sales]]</f>
        <v>-1.6902017291066282</v>
      </c>
      <c r="AI305" s="23">
        <f>Table_1[[#This Row],[Profit]]+Table_1[[#This Row],[Sales]]</f>
        <v>-19.16</v>
      </c>
      <c r="AJ305" s="17">
        <f>WEEKNUM(Table_1[[#This Row],[Order Date]],1)</f>
        <v>5</v>
      </c>
      <c r="AK305" s="17" t="str">
        <f>TEXT(Table_1[[#This Row],[Order Date]],"mmm yyyy")</f>
        <v>Jan 2015</v>
      </c>
      <c r="AL305" s="17" t="str">
        <f>Table_1[[#This Row],[Monthly sales]]&amp;"  Week "&amp;TEXT(Table_1[[#This Row],[Weekly sales]],"00")</f>
        <v>Jan 2015  Week 05</v>
      </c>
      <c r="AM305" s="17">
        <f>IF(COUNTIF($A$2:A305, A305)=1, 1, 0)</f>
        <v>1</v>
      </c>
      <c r="AN305" s="3">
        <f>COUNTA(A305) - COUNTIF(Table_1[[#This Row],[Unique Customers]], 1)</f>
        <v>0</v>
      </c>
      <c r="AO305" s="17" t="str">
        <f t="shared" si="4"/>
        <v>Unique</v>
      </c>
      <c r="AP305" s="17" t="str">
        <f>"Q"&amp;_xlfn.CEILING.MATH(MONTH(Table_1[[#This Row],[Monthly sales]])/3,1)</f>
        <v>Q1</v>
      </c>
    </row>
    <row r="306" spans="1:42" ht="14.4" x14ac:dyDescent="0.3">
      <c r="A306" s="2">
        <v>2795</v>
      </c>
      <c r="B306" s="15" t="s">
        <v>792</v>
      </c>
      <c r="C306" s="15" t="s">
        <v>48</v>
      </c>
      <c r="D306" s="6">
        <v>0.04</v>
      </c>
      <c r="E306" s="4">
        <v>3.57</v>
      </c>
      <c r="F306" s="4">
        <v>4.17</v>
      </c>
      <c r="G306" s="15" t="s">
        <v>39</v>
      </c>
      <c r="H306" s="15" t="s">
        <v>95</v>
      </c>
      <c r="I306" s="15" t="s">
        <v>49</v>
      </c>
      <c r="J306" s="15" t="s">
        <v>50</v>
      </c>
      <c r="K306" s="15" t="s">
        <v>43</v>
      </c>
      <c r="L306" s="15" t="s">
        <v>793</v>
      </c>
      <c r="M306" s="6">
        <v>0.59</v>
      </c>
      <c r="N306" s="15" t="s">
        <v>33</v>
      </c>
      <c r="O306" s="15" t="s">
        <v>53</v>
      </c>
      <c r="P306" s="15" t="s">
        <v>214</v>
      </c>
      <c r="Q306" s="15" t="s">
        <v>794</v>
      </c>
      <c r="R306" s="2">
        <v>50401</v>
      </c>
      <c r="S306" s="1">
        <v>42030</v>
      </c>
      <c r="T306" s="12">
        <f>EOMONTH(Table_1[[#This Row],[Order Date]],0)</f>
        <v>42035</v>
      </c>
      <c r="U306" s="10">
        <f>EOMONTH(Table_1[[#This Row],[Order Date]],0)</f>
        <v>42035</v>
      </c>
      <c r="V306" s="14">
        <v>42030</v>
      </c>
      <c r="W306" s="1">
        <v>42032</v>
      </c>
      <c r="X306" s="12">
        <v>42032</v>
      </c>
      <c r="Y306" s="10">
        <f>EOMONTH(Table_1[[#This Row],[Ship date]],0)</f>
        <v>42035</v>
      </c>
      <c r="Z306" s="14">
        <v>42032</v>
      </c>
      <c r="AA306" s="4">
        <v>-69.91</v>
      </c>
      <c r="AB306" s="2">
        <v>8</v>
      </c>
      <c r="AC306" s="4">
        <v>30.9</v>
      </c>
      <c r="AD306" s="2">
        <v>87556</v>
      </c>
      <c r="AE306" s="4">
        <f>'DataCleaning and Transformation'!$E306-'DataCleaning and Transformation'!$D306</f>
        <v>3.53</v>
      </c>
      <c r="AF306" s="15" t="str">
        <f>_xlfn.IFS('DataCleaning and Transformation'!$O306="Central","Chris",'DataCleaning and Transformation'!$O306="East","Erin",'DataCleaning and Transformation'!$O306="South","Sam",'DataCleaning and Transformation'!$O306="West","William")</f>
        <v>Chris</v>
      </c>
      <c r="AG306" s="31">
        <f>Table_1[[#This Row],[Ship date]]-Table_1[[#This Row],[Order Date]]</f>
        <v>2</v>
      </c>
      <c r="AH306" s="22">
        <f>Table_1[[#This Row],[Profit]]/Table_1[[#This Row],[Sales]]</f>
        <v>-2.2624595469255664</v>
      </c>
      <c r="AI306" s="23">
        <f>Table_1[[#This Row],[Profit]]+Table_1[[#This Row],[Sales]]</f>
        <v>-39.01</v>
      </c>
      <c r="AJ306" s="17">
        <f>WEEKNUM(Table_1[[#This Row],[Order Date]],1)</f>
        <v>5</v>
      </c>
      <c r="AK306" s="17" t="str">
        <f>TEXT(Table_1[[#This Row],[Order Date]],"mmm yyyy")</f>
        <v>Jan 2015</v>
      </c>
      <c r="AL306" s="17" t="str">
        <f>Table_1[[#This Row],[Monthly sales]]&amp;"  Week "&amp;TEXT(Table_1[[#This Row],[Weekly sales]],"00")</f>
        <v>Jan 2015  Week 05</v>
      </c>
      <c r="AM306" s="17">
        <f>IF(COUNTIF($A$2:A306, A306)=1, 1, 0)</f>
        <v>1</v>
      </c>
      <c r="AN306" s="3">
        <f>COUNTA(A306) - COUNTIF(Table_1[[#This Row],[Unique Customers]], 1)</f>
        <v>0</v>
      </c>
      <c r="AO306" s="17" t="str">
        <f t="shared" si="4"/>
        <v>Unique</v>
      </c>
      <c r="AP306" s="17" t="str">
        <f>"Q"&amp;_xlfn.CEILING.MATH(MONTH(Table_1[[#This Row],[Monthly sales]])/3,1)</f>
        <v>Q1</v>
      </c>
    </row>
    <row r="307" spans="1:42" ht="14.4" x14ac:dyDescent="0.3">
      <c r="A307" s="2">
        <v>2795</v>
      </c>
      <c r="B307" s="15" t="s">
        <v>792</v>
      </c>
      <c r="C307" s="15" t="s">
        <v>48</v>
      </c>
      <c r="D307" s="6">
        <v>0.05</v>
      </c>
      <c r="E307" s="4">
        <v>200.99</v>
      </c>
      <c r="F307" s="4">
        <v>4.2</v>
      </c>
      <c r="G307" s="15" t="s">
        <v>39</v>
      </c>
      <c r="H307" s="15" t="s">
        <v>95</v>
      </c>
      <c r="I307" s="15" t="s">
        <v>41</v>
      </c>
      <c r="J307" s="15" t="s">
        <v>136</v>
      </c>
      <c r="K307" s="15" t="s">
        <v>74</v>
      </c>
      <c r="L307" s="15" t="s">
        <v>795</v>
      </c>
      <c r="M307" s="6">
        <v>0.59</v>
      </c>
      <c r="N307" s="15" t="s">
        <v>33</v>
      </c>
      <c r="O307" s="15" t="s">
        <v>53</v>
      </c>
      <c r="P307" s="15" t="s">
        <v>214</v>
      </c>
      <c r="Q307" s="15" t="s">
        <v>794</v>
      </c>
      <c r="R307" s="2">
        <v>50401</v>
      </c>
      <c r="S307" s="1">
        <v>42030</v>
      </c>
      <c r="T307" s="12">
        <f>EOMONTH(Table_1[[#This Row],[Order Date]],0)</f>
        <v>42035</v>
      </c>
      <c r="U307" s="10">
        <f>EOMONTH(Table_1[[#This Row],[Order Date]],0)</f>
        <v>42035</v>
      </c>
      <c r="V307" s="14">
        <v>42030</v>
      </c>
      <c r="W307" s="1">
        <v>42034</v>
      </c>
      <c r="X307" s="12">
        <v>42034</v>
      </c>
      <c r="Y307" s="10">
        <f>EOMONTH(Table_1[[#This Row],[Ship date]],0)</f>
        <v>42035</v>
      </c>
      <c r="Z307" s="14">
        <v>42034</v>
      </c>
      <c r="AA307" s="4">
        <v>1630.5252</v>
      </c>
      <c r="AB307" s="2">
        <v>14</v>
      </c>
      <c r="AC307" s="4">
        <v>2363.08</v>
      </c>
      <c r="AD307" s="2">
        <v>87556</v>
      </c>
      <c r="AE307" s="4">
        <f>'DataCleaning and Transformation'!$E307-'DataCleaning and Transformation'!$D307</f>
        <v>200.94</v>
      </c>
      <c r="AF307" s="15" t="str">
        <f>_xlfn.IFS('DataCleaning and Transformation'!$O307="Central","Chris",'DataCleaning and Transformation'!$O307="East","Erin",'DataCleaning and Transformation'!$O307="South","Sam",'DataCleaning and Transformation'!$O307="West","William")</f>
        <v>Chris</v>
      </c>
      <c r="AG307" s="31">
        <f>Table_1[[#This Row],[Ship date]]-Table_1[[#This Row],[Order Date]]</f>
        <v>4</v>
      </c>
      <c r="AH307" s="22">
        <f>Table_1[[#This Row],[Profit]]/Table_1[[#This Row],[Sales]]</f>
        <v>0.69000000000000006</v>
      </c>
      <c r="AI307" s="23">
        <f>Table_1[[#This Row],[Profit]]+Table_1[[#This Row],[Sales]]</f>
        <v>3993.6052</v>
      </c>
      <c r="AJ307" s="17">
        <f>WEEKNUM(Table_1[[#This Row],[Order Date]],1)</f>
        <v>5</v>
      </c>
      <c r="AK307" s="17" t="str">
        <f>TEXT(Table_1[[#This Row],[Order Date]],"mmm yyyy")</f>
        <v>Jan 2015</v>
      </c>
      <c r="AL307" s="17" t="str">
        <f>Table_1[[#This Row],[Monthly sales]]&amp;"  Week "&amp;TEXT(Table_1[[#This Row],[Weekly sales]],"00")</f>
        <v>Jan 2015  Week 05</v>
      </c>
      <c r="AM307" s="17">
        <f>IF(COUNTIF($A$2:A307, A307)=1, 1, 0)</f>
        <v>0</v>
      </c>
      <c r="AN307" s="3">
        <f>COUNTA(A307) - COUNTIF(Table_1[[#This Row],[Unique Customers]], 1)</f>
        <v>1</v>
      </c>
      <c r="AO307" s="17" t="str">
        <f t="shared" si="4"/>
        <v>Repeated</v>
      </c>
      <c r="AP307" s="17" t="str">
        <f>"Q"&amp;_xlfn.CEILING.MATH(MONTH(Table_1[[#This Row],[Monthly sales]])/3,1)</f>
        <v>Q1</v>
      </c>
    </row>
    <row r="308" spans="1:42" ht="14.4" x14ac:dyDescent="0.3">
      <c r="A308" s="2">
        <v>2795</v>
      </c>
      <c r="B308" s="15" t="s">
        <v>792</v>
      </c>
      <c r="C308" s="15" t="s">
        <v>48</v>
      </c>
      <c r="D308" s="6">
        <v>7.0000000000000007E-2</v>
      </c>
      <c r="E308" s="4">
        <v>195.99</v>
      </c>
      <c r="F308" s="4">
        <v>8.99</v>
      </c>
      <c r="G308" s="15" t="s">
        <v>39</v>
      </c>
      <c r="H308" s="15" t="s">
        <v>95</v>
      </c>
      <c r="I308" s="15" t="s">
        <v>41</v>
      </c>
      <c r="J308" s="15" t="s">
        <v>136</v>
      </c>
      <c r="K308" s="15" t="s">
        <v>74</v>
      </c>
      <c r="L308" s="15" t="s">
        <v>796</v>
      </c>
      <c r="M308" s="6">
        <v>0.57999999999999996</v>
      </c>
      <c r="N308" s="15" t="s">
        <v>33</v>
      </c>
      <c r="O308" s="15" t="s">
        <v>53</v>
      </c>
      <c r="P308" s="15" t="s">
        <v>214</v>
      </c>
      <c r="Q308" s="15" t="s">
        <v>794</v>
      </c>
      <c r="R308" s="2">
        <v>50401</v>
      </c>
      <c r="S308" s="1">
        <v>42030</v>
      </c>
      <c r="T308" s="12">
        <f>EOMONTH(Table_1[[#This Row],[Order Date]],0)</f>
        <v>42035</v>
      </c>
      <c r="U308" s="10">
        <f>EOMONTH(Table_1[[#This Row],[Order Date]],0)</f>
        <v>42035</v>
      </c>
      <c r="V308" s="14">
        <v>42030</v>
      </c>
      <c r="W308" s="1">
        <v>42030</v>
      </c>
      <c r="X308" s="12">
        <v>42030</v>
      </c>
      <c r="Y308" s="10">
        <f>EOMONTH(Table_1[[#This Row],[Ship date]],0)</f>
        <v>42035</v>
      </c>
      <c r="Z308" s="14">
        <v>42030</v>
      </c>
      <c r="AA308" s="4">
        <v>-457.16</v>
      </c>
      <c r="AB308" s="2">
        <v>2</v>
      </c>
      <c r="AC308" s="4">
        <v>328.45</v>
      </c>
      <c r="AD308" s="2">
        <v>87556</v>
      </c>
      <c r="AE308" s="4">
        <f>'DataCleaning and Transformation'!$E308-'DataCleaning and Transformation'!$D308</f>
        <v>195.92000000000002</v>
      </c>
      <c r="AF308" s="15" t="str">
        <f>_xlfn.IFS('DataCleaning and Transformation'!$O308="Central","Chris",'DataCleaning and Transformation'!$O308="East","Erin",'DataCleaning and Transformation'!$O308="South","Sam",'DataCleaning and Transformation'!$O308="West","William")</f>
        <v>Chris</v>
      </c>
      <c r="AG308" s="31">
        <f>Table_1[[#This Row],[Ship date]]-Table_1[[#This Row],[Order Date]]</f>
        <v>0</v>
      </c>
      <c r="AH308" s="22">
        <f>Table_1[[#This Row],[Profit]]/Table_1[[#This Row],[Sales]]</f>
        <v>-1.391870908814127</v>
      </c>
      <c r="AI308" s="23">
        <f>Table_1[[#This Row],[Profit]]+Table_1[[#This Row],[Sales]]</f>
        <v>-128.71000000000004</v>
      </c>
      <c r="AJ308" s="17">
        <f>WEEKNUM(Table_1[[#This Row],[Order Date]],1)</f>
        <v>5</v>
      </c>
      <c r="AK308" s="17" t="str">
        <f>TEXT(Table_1[[#This Row],[Order Date]],"mmm yyyy")</f>
        <v>Jan 2015</v>
      </c>
      <c r="AL308" s="17" t="str">
        <f>Table_1[[#This Row],[Monthly sales]]&amp;"  Week "&amp;TEXT(Table_1[[#This Row],[Weekly sales]],"00")</f>
        <v>Jan 2015  Week 05</v>
      </c>
      <c r="AM308" s="17">
        <f>IF(COUNTIF($A$2:A308, A308)=1, 1, 0)</f>
        <v>0</v>
      </c>
      <c r="AN308" s="3">
        <f>COUNTA(A308) - COUNTIF(Table_1[[#This Row],[Unique Customers]], 1)</f>
        <v>1</v>
      </c>
      <c r="AO308" s="17" t="str">
        <f t="shared" si="4"/>
        <v>Repeated</v>
      </c>
      <c r="AP308" s="17" t="str">
        <f>"Q"&amp;_xlfn.CEILING.MATH(MONTH(Table_1[[#This Row],[Monthly sales]])/3,1)</f>
        <v>Q1</v>
      </c>
    </row>
    <row r="309" spans="1:42" ht="14.4" x14ac:dyDescent="0.3">
      <c r="A309" s="2">
        <v>3000</v>
      </c>
      <c r="B309" s="15" t="s">
        <v>797</v>
      </c>
      <c r="C309" s="15" t="s">
        <v>48</v>
      </c>
      <c r="D309" s="6">
        <v>0.01</v>
      </c>
      <c r="E309" s="4">
        <v>10.14</v>
      </c>
      <c r="F309" s="4">
        <v>2.27</v>
      </c>
      <c r="G309" s="15" t="s">
        <v>39</v>
      </c>
      <c r="H309" s="15" t="s">
        <v>40</v>
      </c>
      <c r="I309" s="15" t="s">
        <v>49</v>
      </c>
      <c r="J309" s="15" t="s">
        <v>89</v>
      </c>
      <c r="K309" s="15" t="s">
        <v>51</v>
      </c>
      <c r="L309" s="15" t="s">
        <v>172</v>
      </c>
      <c r="M309" s="6">
        <v>0.36</v>
      </c>
      <c r="N309" s="15" t="s">
        <v>33</v>
      </c>
      <c r="O309" s="15" t="s">
        <v>53</v>
      </c>
      <c r="P309" s="15" t="s">
        <v>290</v>
      </c>
      <c r="Q309" s="15" t="s">
        <v>798</v>
      </c>
      <c r="R309" s="2">
        <v>48342</v>
      </c>
      <c r="S309" s="1">
        <v>42030</v>
      </c>
      <c r="T309" s="12">
        <f>EOMONTH(Table_1[[#This Row],[Order Date]],0)</f>
        <v>42035</v>
      </c>
      <c r="U309" s="10">
        <f>EOMONTH(Table_1[[#This Row],[Order Date]],0)</f>
        <v>42035</v>
      </c>
      <c r="V309" s="14">
        <v>42030</v>
      </c>
      <c r="W309" s="1">
        <v>42032</v>
      </c>
      <c r="X309" s="12">
        <v>42032</v>
      </c>
      <c r="Y309" s="10">
        <f>EOMONTH(Table_1[[#This Row],[Ship date]],0)</f>
        <v>42035</v>
      </c>
      <c r="Z309" s="14">
        <v>42032</v>
      </c>
      <c r="AA309" s="4">
        <v>28.152000000000001</v>
      </c>
      <c r="AB309" s="2">
        <v>4</v>
      </c>
      <c r="AC309" s="4">
        <v>40.799999999999997</v>
      </c>
      <c r="AD309" s="2">
        <v>87042</v>
      </c>
      <c r="AE309" s="4">
        <f>'DataCleaning and Transformation'!$E309-'DataCleaning and Transformation'!$D309</f>
        <v>10.130000000000001</v>
      </c>
      <c r="AF309" s="15" t="str">
        <f>_xlfn.IFS('DataCleaning and Transformation'!$O309="Central","Chris",'DataCleaning and Transformation'!$O309="East","Erin",'DataCleaning and Transformation'!$O309="South","Sam",'DataCleaning and Transformation'!$O309="West","William")</f>
        <v>Chris</v>
      </c>
      <c r="AG309" s="31">
        <f>Table_1[[#This Row],[Ship date]]-Table_1[[#This Row],[Order Date]]</f>
        <v>2</v>
      </c>
      <c r="AH309" s="22">
        <f>Table_1[[#This Row],[Profit]]/Table_1[[#This Row],[Sales]]</f>
        <v>0.69000000000000006</v>
      </c>
      <c r="AI309" s="23">
        <f>Table_1[[#This Row],[Profit]]+Table_1[[#This Row],[Sales]]</f>
        <v>68.951999999999998</v>
      </c>
      <c r="AJ309" s="17">
        <f>WEEKNUM(Table_1[[#This Row],[Order Date]],1)</f>
        <v>5</v>
      </c>
      <c r="AK309" s="17" t="str">
        <f>TEXT(Table_1[[#This Row],[Order Date]],"mmm yyyy")</f>
        <v>Jan 2015</v>
      </c>
      <c r="AL309" s="17" t="str">
        <f>Table_1[[#This Row],[Monthly sales]]&amp;"  Week "&amp;TEXT(Table_1[[#This Row],[Weekly sales]],"00")</f>
        <v>Jan 2015  Week 05</v>
      </c>
      <c r="AM309" s="17">
        <f>IF(COUNTIF($A$2:A309, A309)=1, 1, 0)</f>
        <v>1</v>
      </c>
      <c r="AN309" s="3">
        <f>COUNTA(A309) - COUNTIF(Table_1[[#This Row],[Unique Customers]], 1)</f>
        <v>0</v>
      </c>
      <c r="AO309" s="17" t="str">
        <f t="shared" si="4"/>
        <v>Unique</v>
      </c>
      <c r="AP309" s="17" t="str">
        <f>"Q"&amp;_xlfn.CEILING.MATH(MONTH(Table_1[[#This Row],[Monthly sales]])/3,1)</f>
        <v>Q1</v>
      </c>
    </row>
    <row r="310" spans="1:42" ht="14.4" x14ac:dyDescent="0.3">
      <c r="A310" s="2">
        <v>3307</v>
      </c>
      <c r="B310" s="15" t="s">
        <v>799</v>
      </c>
      <c r="C310" s="15" t="s">
        <v>48</v>
      </c>
      <c r="D310" s="6">
        <v>7.0000000000000007E-2</v>
      </c>
      <c r="E310" s="4">
        <v>16.739999999999998</v>
      </c>
      <c r="F310" s="4">
        <v>7.04</v>
      </c>
      <c r="G310" s="15" t="s">
        <v>39</v>
      </c>
      <c r="H310" s="15" t="s">
        <v>28</v>
      </c>
      <c r="I310" s="15" t="s">
        <v>49</v>
      </c>
      <c r="J310" s="15" t="s">
        <v>79</v>
      </c>
      <c r="K310" s="15" t="s">
        <v>74</v>
      </c>
      <c r="L310" s="15" t="s">
        <v>800</v>
      </c>
      <c r="M310" s="6">
        <v>0.81</v>
      </c>
      <c r="N310" s="15" t="s">
        <v>33</v>
      </c>
      <c r="O310" s="15" t="s">
        <v>112</v>
      </c>
      <c r="P310" s="15" t="s">
        <v>404</v>
      </c>
      <c r="Q310" s="15" t="s">
        <v>801</v>
      </c>
      <c r="R310" s="2">
        <v>1001</v>
      </c>
      <c r="S310" s="1">
        <v>42030</v>
      </c>
      <c r="T310" s="12">
        <f>EOMONTH(Table_1[[#This Row],[Order Date]],0)</f>
        <v>42035</v>
      </c>
      <c r="U310" s="10">
        <f>EOMONTH(Table_1[[#This Row],[Order Date]],0)</f>
        <v>42035</v>
      </c>
      <c r="V310" s="14">
        <v>42030</v>
      </c>
      <c r="W310" s="1">
        <v>42037</v>
      </c>
      <c r="X310" s="12">
        <v>42037</v>
      </c>
      <c r="Y310" s="10">
        <f>EOMONTH(Table_1[[#This Row],[Ship date]],0)</f>
        <v>42063</v>
      </c>
      <c r="Z310" s="14">
        <v>42037</v>
      </c>
      <c r="AA310" s="4">
        <v>-114.2</v>
      </c>
      <c r="AB310" s="2">
        <v>5</v>
      </c>
      <c r="AC310" s="4">
        <v>80.58</v>
      </c>
      <c r="AD310" s="2">
        <v>90462</v>
      </c>
      <c r="AE310" s="4">
        <f>'DataCleaning and Transformation'!$E310-'DataCleaning and Transformation'!$D310</f>
        <v>16.669999999999998</v>
      </c>
      <c r="AF310" s="15" t="str">
        <f>_xlfn.IFS('DataCleaning and Transformation'!$O310="Central","Chris",'DataCleaning and Transformation'!$O310="East","Erin",'DataCleaning and Transformation'!$O310="South","Sam",'DataCleaning and Transformation'!$O310="West","William")</f>
        <v>Erin</v>
      </c>
      <c r="AG310" s="31">
        <f>Table_1[[#This Row],[Ship date]]-Table_1[[#This Row],[Order Date]]</f>
        <v>7</v>
      </c>
      <c r="AH310" s="22">
        <f>Table_1[[#This Row],[Profit]]/Table_1[[#This Row],[Sales]]</f>
        <v>-1.4172251178952595</v>
      </c>
      <c r="AI310" s="23">
        <f>Table_1[[#This Row],[Profit]]+Table_1[[#This Row],[Sales]]</f>
        <v>-33.620000000000005</v>
      </c>
      <c r="AJ310" s="17">
        <f>WEEKNUM(Table_1[[#This Row],[Order Date]],1)</f>
        <v>5</v>
      </c>
      <c r="AK310" s="17" t="str">
        <f>TEXT(Table_1[[#This Row],[Order Date]],"mmm yyyy")</f>
        <v>Jan 2015</v>
      </c>
      <c r="AL310" s="17" t="str">
        <f>Table_1[[#This Row],[Monthly sales]]&amp;"  Week "&amp;TEXT(Table_1[[#This Row],[Weekly sales]],"00")</f>
        <v>Jan 2015  Week 05</v>
      </c>
      <c r="AM310" s="17">
        <f>IF(COUNTIF($A$2:A310, A310)=1, 1, 0)</f>
        <v>1</v>
      </c>
      <c r="AN310" s="3">
        <f>COUNTA(A310) - COUNTIF(Table_1[[#This Row],[Unique Customers]], 1)</f>
        <v>0</v>
      </c>
      <c r="AO310" s="17" t="str">
        <f t="shared" si="4"/>
        <v>Unique</v>
      </c>
      <c r="AP310" s="17" t="str">
        <f>"Q"&amp;_xlfn.CEILING.MATH(MONTH(Table_1[[#This Row],[Monthly sales]])/3,1)</f>
        <v>Q1</v>
      </c>
    </row>
    <row r="311" spans="1:42" ht="14.4" x14ac:dyDescent="0.3">
      <c r="A311" s="2">
        <v>3311</v>
      </c>
      <c r="B311" s="15" t="s">
        <v>802</v>
      </c>
      <c r="C311" s="15" t="s">
        <v>48</v>
      </c>
      <c r="D311" s="6">
        <v>0.06</v>
      </c>
      <c r="E311" s="4">
        <v>6.45</v>
      </c>
      <c r="F311" s="4">
        <v>1.34</v>
      </c>
      <c r="G311" s="15" t="s">
        <v>39</v>
      </c>
      <c r="H311" s="15" t="s">
        <v>28</v>
      </c>
      <c r="I311" s="15" t="s">
        <v>49</v>
      </c>
      <c r="J311" s="15" t="s">
        <v>89</v>
      </c>
      <c r="K311" s="15" t="s">
        <v>51</v>
      </c>
      <c r="L311" s="15" t="s">
        <v>487</v>
      </c>
      <c r="M311" s="6">
        <v>0.36</v>
      </c>
      <c r="N311" s="15" t="s">
        <v>33</v>
      </c>
      <c r="O311" s="15" t="s">
        <v>112</v>
      </c>
      <c r="P311" s="15" t="s">
        <v>404</v>
      </c>
      <c r="Q311" s="15" t="s">
        <v>803</v>
      </c>
      <c r="R311" s="2">
        <v>1890</v>
      </c>
      <c r="S311" s="1">
        <v>42030</v>
      </c>
      <c r="T311" s="12">
        <f>EOMONTH(Table_1[[#This Row],[Order Date]],0)</f>
        <v>42035</v>
      </c>
      <c r="U311" s="10">
        <f>EOMONTH(Table_1[[#This Row],[Order Date]],0)</f>
        <v>42035</v>
      </c>
      <c r="V311" s="14">
        <v>42030</v>
      </c>
      <c r="W311" s="1">
        <v>42035</v>
      </c>
      <c r="X311" s="12">
        <v>42035</v>
      </c>
      <c r="Y311" s="10">
        <f>EOMONTH(Table_1[[#This Row],[Ship date]],0)</f>
        <v>42035</v>
      </c>
      <c r="Z311" s="14">
        <v>42035</v>
      </c>
      <c r="AA311" s="4">
        <v>39.426600000000001</v>
      </c>
      <c r="AB311" s="2">
        <v>9</v>
      </c>
      <c r="AC311" s="4">
        <v>57.14</v>
      </c>
      <c r="AD311" s="2">
        <v>90462</v>
      </c>
      <c r="AE311" s="4">
        <f>'DataCleaning and Transformation'!$E311-'DataCleaning and Transformation'!$D311</f>
        <v>6.3900000000000006</v>
      </c>
      <c r="AF311" s="15" t="str">
        <f>_xlfn.IFS('DataCleaning and Transformation'!$O311="Central","Chris",'DataCleaning and Transformation'!$O311="East","Erin",'DataCleaning and Transformation'!$O311="South","Sam",'DataCleaning and Transformation'!$O311="West","William")</f>
        <v>Erin</v>
      </c>
      <c r="AG311" s="31">
        <f>Table_1[[#This Row],[Ship date]]-Table_1[[#This Row],[Order Date]]</f>
        <v>5</v>
      </c>
      <c r="AH311" s="22">
        <f>Table_1[[#This Row],[Profit]]/Table_1[[#This Row],[Sales]]</f>
        <v>0.69000000000000006</v>
      </c>
      <c r="AI311" s="23">
        <f>Table_1[[#This Row],[Profit]]+Table_1[[#This Row],[Sales]]</f>
        <v>96.566599999999994</v>
      </c>
      <c r="AJ311" s="17">
        <f>WEEKNUM(Table_1[[#This Row],[Order Date]],1)</f>
        <v>5</v>
      </c>
      <c r="AK311" s="17" t="str">
        <f>TEXT(Table_1[[#This Row],[Order Date]],"mmm yyyy")</f>
        <v>Jan 2015</v>
      </c>
      <c r="AL311" s="17" t="str">
        <f>Table_1[[#This Row],[Monthly sales]]&amp;"  Week "&amp;TEXT(Table_1[[#This Row],[Weekly sales]],"00")</f>
        <v>Jan 2015  Week 05</v>
      </c>
      <c r="AM311" s="17">
        <f>IF(COUNTIF($A$2:A311, A311)=1, 1, 0)</f>
        <v>1</v>
      </c>
      <c r="AN311" s="3">
        <f>COUNTA(A311) - COUNTIF(Table_1[[#This Row],[Unique Customers]], 1)</f>
        <v>0</v>
      </c>
      <c r="AO311" s="17" t="str">
        <f t="shared" si="4"/>
        <v>Repeated</v>
      </c>
      <c r="AP311" s="17" t="str">
        <f>"Q"&amp;_xlfn.CEILING.MATH(MONTH(Table_1[[#This Row],[Monthly sales]])/3,1)</f>
        <v>Q1</v>
      </c>
    </row>
    <row r="312" spans="1:42" ht="14.4" x14ac:dyDescent="0.3">
      <c r="A312" s="2">
        <v>3314</v>
      </c>
      <c r="B312" s="15" t="s">
        <v>804</v>
      </c>
      <c r="C312" s="15" t="s">
        <v>48</v>
      </c>
      <c r="D312" s="6">
        <v>0.05</v>
      </c>
      <c r="E312" s="4">
        <v>122.99</v>
      </c>
      <c r="F312" s="4">
        <v>70.2</v>
      </c>
      <c r="G312" s="15" t="s">
        <v>27</v>
      </c>
      <c r="H312" s="15" t="s">
        <v>28</v>
      </c>
      <c r="I312" s="15" t="s">
        <v>29</v>
      </c>
      <c r="J312" s="15" t="s">
        <v>110</v>
      </c>
      <c r="K312" s="15" t="s">
        <v>58</v>
      </c>
      <c r="L312" s="15" t="s">
        <v>805</v>
      </c>
      <c r="M312" s="6">
        <v>0.74</v>
      </c>
      <c r="N312" s="15" t="s">
        <v>33</v>
      </c>
      <c r="O312" s="15" t="s">
        <v>112</v>
      </c>
      <c r="P312" s="15" t="s">
        <v>398</v>
      </c>
      <c r="Q312" s="15" t="s">
        <v>806</v>
      </c>
      <c r="R312" s="2">
        <v>7024</v>
      </c>
      <c r="S312" s="1">
        <v>42030</v>
      </c>
      <c r="T312" s="12">
        <f>EOMONTH(Table_1[[#This Row],[Order Date]],0)</f>
        <v>42035</v>
      </c>
      <c r="U312" s="10">
        <f>EOMONTH(Table_1[[#This Row],[Order Date]],0)</f>
        <v>42035</v>
      </c>
      <c r="V312" s="14">
        <v>42030</v>
      </c>
      <c r="W312" s="1">
        <v>42034</v>
      </c>
      <c r="X312" s="12">
        <v>42034</v>
      </c>
      <c r="Y312" s="10">
        <f>EOMONTH(Table_1[[#This Row],[Ship date]],0)</f>
        <v>42035</v>
      </c>
      <c r="Z312" s="14">
        <v>42034</v>
      </c>
      <c r="AA312" s="4">
        <v>-722.23</v>
      </c>
      <c r="AB312" s="2">
        <v>4</v>
      </c>
      <c r="AC312" s="4">
        <v>498.31</v>
      </c>
      <c r="AD312" s="2">
        <v>90462</v>
      </c>
      <c r="AE312" s="4">
        <f>'DataCleaning and Transformation'!$E312-'DataCleaning and Transformation'!$D312</f>
        <v>122.94</v>
      </c>
      <c r="AF312" s="15" t="str">
        <f>_xlfn.IFS('DataCleaning and Transformation'!$O312="Central","Chris",'DataCleaning and Transformation'!$O312="East","Erin",'DataCleaning and Transformation'!$O312="South","Sam",'DataCleaning and Transformation'!$O312="West","William")</f>
        <v>Erin</v>
      </c>
      <c r="AG312" s="31">
        <f>Table_1[[#This Row],[Ship date]]-Table_1[[#This Row],[Order Date]]</f>
        <v>4</v>
      </c>
      <c r="AH312" s="22">
        <f>Table_1[[#This Row],[Profit]]/Table_1[[#This Row],[Sales]]</f>
        <v>-1.4493588328550502</v>
      </c>
      <c r="AI312" s="23">
        <f>Table_1[[#This Row],[Profit]]+Table_1[[#This Row],[Sales]]</f>
        <v>-223.92000000000002</v>
      </c>
      <c r="AJ312" s="17">
        <f>WEEKNUM(Table_1[[#This Row],[Order Date]],1)</f>
        <v>5</v>
      </c>
      <c r="AK312" s="17" t="str">
        <f>TEXT(Table_1[[#This Row],[Order Date]],"mmm yyyy")</f>
        <v>Jan 2015</v>
      </c>
      <c r="AL312" s="17" t="str">
        <f>Table_1[[#This Row],[Monthly sales]]&amp;"  Week "&amp;TEXT(Table_1[[#This Row],[Weekly sales]],"00")</f>
        <v>Jan 2015  Week 05</v>
      </c>
      <c r="AM312" s="17">
        <f>IF(COUNTIF($A$2:A312, A312)=1, 1, 0)</f>
        <v>1</v>
      </c>
      <c r="AN312" s="3">
        <f>COUNTA(A312) - COUNTIF(Table_1[[#This Row],[Unique Customers]], 1)</f>
        <v>0</v>
      </c>
      <c r="AO312" s="17" t="str">
        <f t="shared" si="4"/>
        <v>Repeated</v>
      </c>
      <c r="AP312" s="17" t="str">
        <f>"Q"&amp;_xlfn.CEILING.MATH(MONTH(Table_1[[#This Row],[Monthly sales]])/3,1)</f>
        <v>Q1</v>
      </c>
    </row>
    <row r="313" spans="1:42" ht="14.4" x14ac:dyDescent="0.3">
      <c r="A313" s="2">
        <v>1946</v>
      </c>
      <c r="B313" s="15" t="s">
        <v>807</v>
      </c>
      <c r="C313" s="15" t="s">
        <v>117</v>
      </c>
      <c r="D313" s="6">
        <v>0.08</v>
      </c>
      <c r="E313" s="4">
        <v>90.98</v>
      </c>
      <c r="F313" s="4">
        <v>56.2</v>
      </c>
      <c r="G313" s="15" t="s">
        <v>39</v>
      </c>
      <c r="H313" s="15" t="s">
        <v>40</v>
      </c>
      <c r="I313" s="15" t="s">
        <v>29</v>
      </c>
      <c r="J313" s="15" t="s">
        <v>127</v>
      </c>
      <c r="K313" s="15" t="s">
        <v>145</v>
      </c>
      <c r="L313" s="15" t="s">
        <v>808</v>
      </c>
      <c r="M313" s="6">
        <v>0.74</v>
      </c>
      <c r="N313" s="15" t="s">
        <v>33</v>
      </c>
      <c r="O313" s="15" t="s">
        <v>112</v>
      </c>
      <c r="P313" s="15" t="s">
        <v>321</v>
      </c>
      <c r="Q313" s="15" t="s">
        <v>809</v>
      </c>
      <c r="R313" s="2">
        <v>15228</v>
      </c>
      <c r="S313" s="1">
        <v>42030</v>
      </c>
      <c r="T313" s="12">
        <f>EOMONTH(Table_1[[#This Row],[Order Date]],0)</f>
        <v>42035</v>
      </c>
      <c r="U313" s="10">
        <f>EOMONTH(Table_1[[#This Row],[Order Date]],0)</f>
        <v>42035</v>
      </c>
      <c r="V313" s="14">
        <v>42030</v>
      </c>
      <c r="W313" s="1">
        <v>42032</v>
      </c>
      <c r="X313" s="12">
        <v>42032</v>
      </c>
      <c r="Y313" s="10">
        <f>EOMONTH(Table_1[[#This Row],[Ship date]],0)</f>
        <v>42035</v>
      </c>
      <c r="Z313" s="14">
        <v>42032</v>
      </c>
      <c r="AA313" s="4">
        <v>-1920.9336000000001</v>
      </c>
      <c r="AB313" s="2">
        <v>12</v>
      </c>
      <c r="AC313" s="4">
        <v>1058.3599999999999</v>
      </c>
      <c r="AD313" s="2">
        <v>86331</v>
      </c>
      <c r="AE313" s="4">
        <f>'DataCleaning and Transformation'!$E313-'DataCleaning and Transformation'!$D313</f>
        <v>90.9</v>
      </c>
      <c r="AF313" s="15" t="str">
        <f>_xlfn.IFS('DataCleaning and Transformation'!$O313="Central","Chris",'DataCleaning and Transformation'!$O313="East","Erin",'DataCleaning and Transformation'!$O313="South","Sam",'DataCleaning and Transformation'!$O313="West","William")</f>
        <v>Erin</v>
      </c>
      <c r="AG313" s="31">
        <f>Table_1[[#This Row],[Ship date]]-Table_1[[#This Row],[Order Date]]</f>
        <v>2</v>
      </c>
      <c r="AH313" s="22">
        <f>Table_1[[#This Row],[Profit]]/Table_1[[#This Row],[Sales]]</f>
        <v>-1.8150096375524398</v>
      </c>
      <c r="AI313" s="23">
        <f>Table_1[[#This Row],[Profit]]+Table_1[[#This Row],[Sales]]</f>
        <v>-862.57360000000017</v>
      </c>
      <c r="AJ313" s="17">
        <f>WEEKNUM(Table_1[[#This Row],[Order Date]],1)</f>
        <v>5</v>
      </c>
      <c r="AK313" s="17" t="str">
        <f>TEXT(Table_1[[#This Row],[Order Date]],"mmm yyyy")</f>
        <v>Jan 2015</v>
      </c>
      <c r="AL313" s="17" t="str">
        <f>Table_1[[#This Row],[Monthly sales]]&amp;"  Week "&amp;TEXT(Table_1[[#This Row],[Weekly sales]],"00")</f>
        <v>Jan 2015  Week 05</v>
      </c>
      <c r="AM313" s="17">
        <f>IF(COUNTIF($A$2:A313, A313)=1, 1, 0)</f>
        <v>1</v>
      </c>
      <c r="AN313" s="3">
        <f>COUNTA(A313) - COUNTIF(Table_1[[#This Row],[Unique Customers]], 1)</f>
        <v>0</v>
      </c>
      <c r="AO313" s="17" t="str">
        <f t="shared" si="4"/>
        <v>Unique</v>
      </c>
      <c r="AP313" s="17" t="str">
        <f>"Q"&amp;_xlfn.CEILING.MATH(MONTH(Table_1[[#This Row],[Monthly sales]])/3,1)</f>
        <v>Q1</v>
      </c>
    </row>
    <row r="314" spans="1:42" ht="14.4" x14ac:dyDescent="0.3">
      <c r="A314" s="2">
        <v>1946</v>
      </c>
      <c r="B314" s="15" t="s">
        <v>807</v>
      </c>
      <c r="C314" s="15" t="s">
        <v>117</v>
      </c>
      <c r="D314" s="6">
        <v>7.0000000000000007E-2</v>
      </c>
      <c r="E314" s="4">
        <v>5.98</v>
      </c>
      <c r="F314" s="4">
        <v>5.35</v>
      </c>
      <c r="G314" s="15" t="s">
        <v>39</v>
      </c>
      <c r="H314" s="15" t="s">
        <v>40</v>
      </c>
      <c r="I314" s="15" t="s">
        <v>49</v>
      </c>
      <c r="J314" s="15" t="s">
        <v>89</v>
      </c>
      <c r="K314" s="15" t="s">
        <v>74</v>
      </c>
      <c r="L314" s="15" t="s">
        <v>810</v>
      </c>
      <c r="M314" s="6">
        <v>0.4</v>
      </c>
      <c r="N314" s="15" t="s">
        <v>33</v>
      </c>
      <c r="O314" s="15" t="s">
        <v>112</v>
      </c>
      <c r="P314" s="15" t="s">
        <v>321</v>
      </c>
      <c r="Q314" s="15" t="s">
        <v>809</v>
      </c>
      <c r="R314" s="2">
        <v>15228</v>
      </c>
      <c r="S314" s="1">
        <v>42030</v>
      </c>
      <c r="T314" s="12">
        <f>EOMONTH(Table_1[[#This Row],[Order Date]],0)</f>
        <v>42035</v>
      </c>
      <c r="U314" s="10">
        <f>EOMONTH(Table_1[[#This Row],[Order Date]],0)</f>
        <v>42035</v>
      </c>
      <c r="V314" s="14">
        <v>42030</v>
      </c>
      <c r="W314" s="1">
        <v>42032</v>
      </c>
      <c r="X314" s="12">
        <v>42032</v>
      </c>
      <c r="Y314" s="10">
        <f>EOMONTH(Table_1[[#This Row],[Ship date]],0)</f>
        <v>42035</v>
      </c>
      <c r="Z314" s="14">
        <v>42032</v>
      </c>
      <c r="AA314" s="4">
        <v>-37.175199999999997</v>
      </c>
      <c r="AB314" s="2">
        <v>3</v>
      </c>
      <c r="AC314" s="4">
        <v>18.309999999999999</v>
      </c>
      <c r="AD314" s="2">
        <v>86331</v>
      </c>
      <c r="AE314" s="4">
        <f>'DataCleaning and Transformation'!$E314-'DataCleaning and Transformation'!$D314</f>
        <v>5.91</v>
      </c>
      <c r="AF314" s="15" t="str">
        <f>_xlfn.IFS('DataCleaning and Transformation'!$O314="Central","Chris",'DataCleaning and Transformation'!$O314="East","Erin",'DataCleaning and Transformation'!$O314="South","Sam",'DataCleaning and Transformation'!$O314="West","William")</f>
        <v>Erin</v>
      </c>
      <c r="AG314" s="31">
        <f>Table_1[[#This Row],[Ship date]]-Table_1[[#This Row],[Order Date]]</f>
        <v>2</v>
      </c>
      <c r="AH314" s="22">
        <f>Table_1[[#This Row],[Profit]]/Table_1[[#This Row],[Sales]]</f>
        <v>-2.0303222282905518</v>
      </c>
      <c r="AI314" s="23">
        <f>Table_1[[#This Row],[Profit]]+Table_1[[#This Row],[Sales]]</f>
        <v>-18.865199999999998</v>
      </c>
      <c r="AJ314" s="17">
        <f>WEEKNUM(Table_1[[#This Row],[Order Date]],1)</f>
        <v>5</v>
      </c>
      <c r="AK314" s="17" t="str">
        <f>TEXT(Table_1[[#This Row],[Order Date]],"mmm yyyy")</f>
        <v>Jan 2015</v>
      </c>
      <c r="AL314" s="17" t="str">
        <f>Table_1[[#This Row],[Monthly sales]]&amp;"  Week "&amp;TEXT(Table_1[[#This Row],[Weekly sales]],"00")</f>
        <v>Jan 2015  Week 05</v>
      </c>
      <c r="AM314" s="17">
        <f>IF(COUNTIF($A$2:A314, A314)=1, 1, 0)</f>
        <v>0</v>
      </c>
      <c r="AN314" s="3">
        <f>COUNTA(A314) - COUNTIF(Table_1[[#This Row],[Unique Customers]], 1)</f>
        <v>1</v>
      </c>
      <c r="AO314" s="17" t="str">
        <f t="shared" si="4"/>
        <v>Repeated</v>
      </c>
      <c r="AP314" s="17" t="str">
        <f>"Q"&amp;_xlfn.CEILING.MATH(MONTH(Table_1[[#This Row],[Monthly sales]])/3,1)</f>
        <v>Q1</v>
      </c>
    </row>
    <row r="315" spans="1:42" ht="14.4" x14ac:dyDescent="0.3">
      <c r="A315" s="2">
        <v>3361</v>
      </c>
      <c r="B315" s="15" t="s">
        <v>811</v>
      </c>
      <c r="C315" s="15" t="s">
        <v>117</v>
      </c>
      <c r="D315" s="6">
        <v>0.04</v>
      </c>
      <c r="E315" s="4">
        <v>7.96</v>
      </c>
      <c r="F315" s="4">
        <v>4.95</v>
      </c>
      <c r="G315" s="15" t="s">
        <v>39</v>
      </c>
      <c r="H315" s="15" t="s">
        <v>72</v>
      </c>
      <c r="I315" s="15" t="s">
        <v>29</v>
      </c>
      <c r="J315" s="15" t="s">
        <v>127</v>
      </c>
      <c r="K315" s="15" t="s">
        <v>74</v>
      </c>
      <c r="L315" s="15" t="s">
        <v>812</v>
      </c>
      <c r="M315" s="6">
        <v>0.41</v>
      </c>
      <c r="N315" s="15" t="s">
        <v>33</v>
      </c>
      <c r="O315" s="15" t="s">
        <v>53</v>
      </c>
      <c r="P315" s="15" t="s">
        <v>358</v>
      </c>
      <c r="Q315" s="15" t="s">
        <v>813</v>
      </c>
      <c r="R315" s="2">
        <v>53095</v>
      </c>
      <c r="S315" s="1">
        <v>42030</v>
      </c>
      <c r="T315" s="12">
        <f>EOMONTH(Table_1[[#This Row],[Order Date]],0)</f>
        <v>42035</v>
      </c>
      <c r="U315" s="10">
        <f>EOMONTH(Table_1[[#This Row],[Order Date]],0)</f>
        <v>42035</v>
      </c>
      <c r="V315" s="14">
        <v>42030</v>
      </c>
      <c r="W315" s="1">
        <v>42030</v>
      </c>
      <c r="X315" s="12">
        <v>42030</v>
      </c>
      <c r="Y315" s="10">
        <f>EOMONTH(Table_1[[#This Row],[Ship date]],0)</f>
        <v>42035</v>
      </c>
      <c r="Z315" s="14">
        <v>42030</v>
      </c>
      <c r="AA315" s="4">
        <v>-7.73</v>
      </c>
      <c r="AB315" s="2">
        <v>15</v>
      </c>
      <c r="AC315" s="4">
        <v>116.11</v>
      </c>
      <c r="AD315" s="2">
        <v>91436</v>
      </c>
      <c r="AE315" s="4">
        <f>'DataCleaning and Transformation'!$E315-'DataCleaning and Transformation'!$D315</f>
        <v>7.92</v>
      </c>
      <c r="AF315" s="15" t="str">
        <f>_xlfn.IFS('DataCleaning and Transformation'!$O315="Central","Chris",'DataCleaning and Transformation'!$O315="East","Erin",'DataCleaning and Transformation'!$O315="South","Sam",'DataCleaning and Transformation'!$O315="West","William")</f>
        <v>Chris</v>
      </c>
      <c r="AG315" s="31">
        <f>Table_1[[#This Row],[Ship date]]-Table_1[[#This Row],[Order Date]]</f>
        <v>0</v>
      </c>
      <c r="AH315" s="22">
        <f>Table_1[[#This Row],[Profit]]/Table_1[[#This Row],[Sales]]</f>
        <v>-6.6574799758849376E-2</v>
      </c>
      <c r="AI315" s="23">
        <f>Table_1[[#This Row],[Profit]]+Table_1[[#This Row],[Sales]]</f>
        <v>108.38</v>
      </c>
      <c r="AJ315" s="17">
        <f>WEEKNUM(Table_1[[#This Row],[Order Date]],1)</f>
        <v>5</v>
      </c>
      <c r="AK315" s="17" t="str">
        <f>TEXT(Table_1[[#This Row],[Order Date]],"mmm yyyy")</f>
        <v>Jan 2015</v>
      </c>
      <c r="AL315" s="17" t="str">
        <f>Table_1[[#This Row],[Monthly sales]]&amp;"  Week "&amp;TEXT(Table_1[[#This Row],[Weekly sales]],"00")</f>
        <v>Jan 2015  Week 05</v>
      </c>
      <c r="AM315" s="17">
        <f>IF(COUNTIF($A$2:A315, A315)=1, 1, 0)</f>
        <v>1</v>
      </c>
      <c r="AN315" s="3">
        <f>COUNTA(A315) - COUNTIF(Table_1[[#This Row],[Unique Customers]], 1)</f>
        <v>0</v>
      </c>
      <c r="AO315" s="17" t="str">
        <f t="shared" si="4"/>
        <v>Unique</v>
      </c>
      <c r="AP315" s="17" t="str">
        <f>"Q"&amp;_xlfn.CEILING.MATH(MONTH(Table_1[[#This Row],[Monthly sales]])/3,1)</f>
        <v>Q1</v>
      </c>
    </row>
    <row r="316" spans="1:42" ht="14.4" x14ac:dyDescent="0.3">
      <c r="A316" s="2">
        <v>2264</v>
      </c>
      <c r="B316" s="15" t="s">
        <v>814</v>
      </c>
      <c r="C316" s="15" t="s">
        <v>71</v>
      </c>
      <c r="D316" s="6">
        <v>0.09</v>
      </c>
      <c r="E316" s="4">
        <v>207.48</v>
      </c>
      <c r="F316" s="4">
        <v>0.99</v>
      </c>
      <c r="G316" s="15" t="s">
        <v>39</v>
      </c>
      <c r="H316" s="15" t="s">
        <v>95</v>
      </c>
      <c r="I316" s="15" t="s">
        <v>49</v>
      </c>
      <c r="J316" s="15" t="s">
        <v>96</v>
      </c>
      <c r="K316" s="15" t="s">
        <v>74</v>
      </c>
      <c r="L316" s="15" t="s">
        <v>637</v>
      </c>
      <c r="M316" s="6">
        <v>0.55000000000000004</v>
      </c>
      <c r="N316" s="15" t="s">
        <v>33</v>
      </c>
      <c r="O316" s="15" t="s">
        <v>53</v>
      </c>
      <c r="P316" s="15" t="s">
        <v>81</v>
      </c>
      <c r="Q316" s="15" t="s">
        <v>815</v>
      </c>
      <c r="R316" s="2">
        <v>64804</v>
      </c>
      <c r="S316" s="1">
        <v>42030</v>
      </c>
      <c r="T316" s="12">
        <f>EOMONTH(Table_1[[#This Row],[Order Date]],0)</f>
        <v>42035</v>
      </c>
      <c r="U316" s="10">
        <f>EOMONTH(Table_1[[#This Row],[Order Date]],0)</f>
        <v>42035</v>
      </c>
      <c r="V316" s="14">
        <v>42030</v>
      </c>
      <c r="W316" s="1">
        <v>42033</v>
      </c>
      <c r="X316" s="12">
        <v>42033</v>
      </c>
      <c r="Y316" s="10">
        <f>EOMONTH(Table_1[[#This Row],[Ship date]],0)</f>
        <v>42035</v>
      </c>
      <c r="Z316" s="14">
        <v>42033</v>
      </c>
      <c r="AA316" s="4">
        <v>359.83</v>
      </c>
      <c r="AB316" s="2">
        <v>3</v>
      </c>
      <c r="AC316" s="4">
        <v>577.75</v>
      </c>
      <c r="AD316" s="2">
        <v>86611</v>
      </c>
      <c r="AE316" s="4">
        <f>'DataCleaning and Transformation'!$E316-'DataCleaning and Transformation'!$D316</f>
        <v>207.39</v>
      </c>
      <c r="AF316" s="15" t="str">
        <f>_xlfn.IFS('DataCleaning and Transformation'!$O316="Central","Chris",'DataCleaning and Transformation'!$O316="East","Erin",'DataCleaning and Transformation'!$O316="South","Sam",'DataCleaning and Transformation'!$O316="West","William")</f>
        <v>Chris</v>
      </c>
      <c r="AG316" s="31">
        <f>Table_1[[#This Row],[Ship date]]-Table_1[[#This Row],[Order Date]]</f>
        <v>3</v>
      </c>
      <c r="AH316" s="22">
        <f>Table_1[[#This Row],[Profit]]/Table_1[[#This Row],[Sales]]</f>
        <v>0.62281263522284724</v>
      </c>
      <c r="AI316" s="23">
        <f>Table_1[[#This Row],[Profit]]+Table_1[[#This Row],[Sales]]</f>
        <v>937.57999999999993</v>
      </c>
      <c r="AJ316" s="17">
        <f>WEEKNUM(Table_1[[#This Row],[Order Date]],1)</f>
        <v>5</v>
      </c>
      <c r="AK316" s="17" t="str">
        <f>TEXT(Table_1[[#This Row],[Order Date]],"mmm yyyy")</f>
        <v>Jan 2015</v>
      </c>
      <c r="AL316" s="17" t="str">
        <f>Table_1[[#This Row],[Monthly sales]]&amp;"  Week "&amp;TEXT(Table_1[[#This Row],[Weekly sales]],"00")</f>
        <v>Jan 2015  Week 05</v>
      </c>
      <c r="AM316" s="17">
        <f>IF(COUNTIF($A$2:A316, A316)=1, 1, 0)</f>
        <v>1</v>
      </c>
      <c r="AN316" s="3">
        <f>COUNTA(A316) - COUNTIF(Table_1[[#This Row],[Unique Customers]], 1)</f>
        <v>0</v>
      </c>
      <c r="AO316" s="17" t="str">
        <f t="shared" si="4"/>
        <v>Unique</v>
      </c>
      <c r="AP316" s="17" t="str">
        <f>"Q"&amp;_xlfn.CEILING.MATH(MONTH(Table_1[[#This Row],[Monthly sales]])/3,1)</f>
        <v>Q1</v>
      </c>
    </row>
    <row r="317" spans="1:42" ht="14.4" x14ac:dyDescent="0.3">
      <c r="A317" s="2">
        <v>483</v>
      </c>
      <c r="B317" s="15" t="s">
        <v>816</v>
      </c>
      <c r="C317" s="15" t="s">
        <v>26</v>
      </c>
      <c r="D317" s="6">
        <v>0.03</v>
      </c>
      <c r="E317" s="4">
        <v>11.97</v>
      </c>
      <c r="F317" s="4">
        <v>4.9800000000000004</v>
      </c>
      <c r="G317" s="15" t="s">
        <v>39</v>
      </c>
      <c r="H317" s="15" t="s">
        <v>95</v>
      </c>
      <c r="I317" s="15" t="s">
        <v>49</v>
      </c>
      <c r="J317" s="15" t="s">
        <v>96</v>
      </c>
      <c r="K317" s="15" t="s">
        <v>74</v>
      </c>
      <c r="L317" s="15" t="s">
        <v>817</v>
      </c>
      <c r="M317" s="6">
        <v>0.57999999999999996</v>
      </c>
      <c r="N317" s="15" t="s">
        <v>33</v>
      </c>
      <c r="O317" s="15" t="s">
        <v>53</v>
      </c>
      <c r="P317" s="15" t="s">
        <v>104</v>
      </c>
      <c r="Q317" s="15" t="s">
        <v>818</v>
      </c>
      <c r="R317" s="2">
        <v>60543</v>
      </c>
      <c r="S317" s="1">
        <v>42031</v>
      </c>
      <c r="T317" s="12">
        <f>EOMONTH(Table_1[[#This Row],[Order Date]],0)</f>
        <v>42035</v>
      </c>
      <c r="U317" s="10">
        <f>EOMONTH(Table_1[[#This Row],[Order Date]],0)</f>
        <v>42035</v>
      </c>
      <c r="V317" s="14">
        <v>42031</v>
      </c>
      <c r="W317" s="1">
        <v>42032</v>
      </c>
      <c r="X317" s="12">
        <v>42032</v>
      </c>
      <c r="Y317" s="10">
        <f>EOMONTH(Table_1[[#This Row],[Ship date]],0)</f>
        <v>42035</v>
      </c>
      <c r="Z317" s="14">
        <v>42032</v>
      </c>
      <c r="AA317" s="4">
        <v>-18.190000000000001</v>
      </c>
      <c r="AB317" s="2">
        <v>6</v>
      </c>
      <c r="AC317" s="4">
        <v>73.180000000000007</v>
      </c>
      <c r="AD317" s="2">
        <v>90353</v>
      </c>
      <c r="AE317" s="4">
        <f>'DataCleaning and Transformation'!$E317-'DataCleaning and Transformation'!$D317</f>
        <v>11.940000000000001</v>
      </c>
      <c r="AF317" s="15" t="str">
        <f>_xlfn.IFS('DataCleaning and Transformation'!$O317="Central","Chris",'DataCleaning and Transformation'!$O317="East","Erin",'DataCleaning and Transformation'!$O317="South","Sam",'DataCleaning and Transformation'!$O317="West","William")</f>
        <v>Chris</v>
      </c>
      <c r="AG317" s="31">
        <f>Table_1[[#This Row],[Ship date]]-Table_1[[#This Row],[Order Date]]</f>
        <v>1</v>
      </c>
      <c r="AH317" s="22">
        <f>Table_1[[#This Row],[Profit]]/Table_1[[#This Row],[Sales]]</f>
        <v>-0.24856518174364581</v>
      </c>
      <c r="AI317" s="23">
        <f>Table_1[[#This Row],[Profit]]+Table_1[[#This Row],[Sales]]</f>
        <v>54.990000000000009</v>
      </c>
      <c r="AJ317" s="17">
        <f>WEEKNUM(Table_1[[#This Row],[Order Date]],1)</f>
        <v>5</v>
      </c>
      <c r="AK317" s="17" t="str">
        <f>TEXT(Table_1[[#This Row],[Order Date]],"mmm yyyy")</f>
        <v>Jan 2015</v>
      </c>
      <c r="AL317" s="17" t="str">
        <f>Table_1[[#This Row],[Monthly sales]]&amp;"  Week "&amp;TEXT(Table_1[[#This Row],[Weekly sales]],"00")</f>
        <v>Jan 2015  Week 05</v>
      </c>
      <c r="AM317" s="17">
        <f>IF(COUNTIF($A$2:A317, A317)=1, 1, 0)</f>
        <v>1</v>
      </c>
      <c r="AN317" s="3">
        <f>COUNTA(A317) - COUNTIF(Table_1[[#This Row],[Unique Customers]], 1)</f>
        <v>0</v>
      </c>
      <c r="AO317" s="17" t="str">
        <f t="shared" si="4"/>
        <v>Unique</v>
      </c>
      <c r="AP317" s="17" t="str">
        <f>"Q"&amp;_xlfn.CEILING.MATH(MONTH(Table_1[[#This Row],[Monthly sales]])/3,1)</f>
        <v>Q1</v>
      </c>
    </row>
    <row r="318" spans="1:42" ht="14.4" x14ac:dyDescent="0.3">
      <c r="A318" s="2">
        <v>2979</v>
      </c>
      <c r="B318" s="15" t="s">
        <v>819</v>
      </c>
      <c r="C318" s="15" t="s">
        <v>26</v>
      </c>
      <c r="D318" s="6">
        <v>0.09</v>
      </c>
      <c r="E318" s="4">
        <v>2.94</v>
      </c>
      <c r="F318" s="4">
        <v>0.7</v>
      </c>
      <c r="G318" s="15" t="s">
        <v>39</v>
      </c>
      <c r="H318" s="15" t="s">
        <v>95</v>
      </c>
      <c r="I318" s="15" t="s">
        <v>49</v>
      </c>
      <c r="J318" s="15" t="s">
        <v>50</v>
      </c>
      <c r="K318" s="15" t="s">
        <v>51</v>
      </c>
      <c r="L318" s="15" t="s">
        <v>820</v>
      </c>
      <c r="M318" s="6">
        <v>0.57999999999999996</v>
      </c>
      <c r="N318" s="15" t="s">
        <v>33</v>
      </c>
      <c r="O318" s="15" t="s">
        <v>53</v>
      </c>
      <c r="P318" s="15" t="s">
        <v>566</v>
      </c>
      <c r="Q318" s="15" t="s">
        <v>821</v>
      </c>
      <c r="R318" s="2">
        <v>58601</v>
      </c>
      <c r="S318" s="1">
        <v>42031</v>
      </c>
      <c r="T318" s="12">
        <f>EOMONTH(Table_1[[#This Row],[Order Date]],0)</f>
        <v>42035</v>
      </c>
      <c r="U318" s="10">
        <f>EOMONTH(Table_1[[#This Row],[Order Date]],0)</f>
        <v>42035</v>
      </c>
      <c r="V318" s="14">
        <v>42031</v>
      </c>
      <c r="W318" s="1">
        <v>42032</v>
      </c>
      <c r="X318" s="12">
        <v>42032</v>
      </c>
      <c r="Y318" s="10">
        <f>EOMONTH(Table_1[[#This Row],[Ship date]],0)</f>
        <v>42035</v>
      </c>
      <c r="Z318" s="14">
        <v>42032</v>
      </c>
      <c r="AA318" s="4">
        <v>6.3840000000000003</v>
      </c>
      <c r="AB318" s="2">
        <v>9</v>
      </c>
      <c r="AC318" s="4">
        <v>25.22</v>
      </c>
      <c r="AD318" s="2">
        <v>86544</v>
      </c>
      <c r="AE318" s="4">
        <f>'DataCleaning and Transformation'!$E318-'DataCleaning and Transformation'!$D318</f>
        <v>2.85</v>
      </c>
      <c r="AF318" s="15" t="str">
        <f>_xlfn.IFS('DataCleaning and Transformation'!$O318="Central","Chris",'DataCleaning and Transformation'!$O318="East","Erin",'DataCleaning and Transformation'!$O318="South","Sam",'DataCleaning and Transformation'!$O318="West","William")</f>
        <v>Chris</v>
      </c>
      <c r="AG318" s="31">
        <f>Table_1[[#This Row],[Ship date]]-Table_1[[#This Row],[Order Date]]</f>
        <v>1</v>
      </c>
      <c r="AH318" s="22">
        <f>Table_1[[#This Row],[Profit]]/Table_1[[#This Row],[Sales]]</f>
        <v>0.25313243457573359</v>
      </c>
      <c r="AI318" s="23">
        <f>Table_1[[#This Row],[Profit]]+Table_1[[#This Row],[Sales]]</f>
        <v>31.603999999999999</v>
      </c>
      <c r="AJ318" s="17">
        <f>WEEKNUM(Table_1[[#This Row],[Order Date]],1)</f>
        <v>5</v>
      </c>
      <c r="AK318" s="17" t="str">
        <f>TEXT(Table_1[[#This Row],[Order Date]],"mmm yyyy")</f>
        <v>Jan 2015</v>
      </c>
      <c r="AL318" s="17" t="str">
        <f>Table_1[[#This Row],[Monthly sales]]&amp;"  Week "&amp;TEXT(Table_1[[#This Row],[Weekly sales]],"00")</f>
        <v>Jan 2015  Week 05</v>
      </c>
      <c r="AM318" s="17">
        <f>IF(COUNTIF($A$2:A318, A318)=1, 1, 0)</f>
        <v>1</v>
      </c>
      <c r="AN318" s="3">
        <f>COUNTA(A318) - COUNTIF(Table_1[[#This Row],[Unique Customers]], 1)</f>
        <v>0</v>
      </c>
      <c r="AO318" s="17" t="str">
        <f t="shared" si="4"/>
        <v>Unique</v>
      </c>
      <c r="AP318" s="17" t="str">
        <f>"Q"&amp;_xlfn.CEILING.MATH(MONTH(Table_1[[#This Row],[Monthly sales]])/3,1)</f>
        <v>Q1</v>
      </c>
    </row>
    <row r="319" spans="1:42" ht="14.4" x14ac:dyDescent="0.3">
      <c r="A319" s="2">
        <v>2980</v>
      </c>
      <c r="B319" s="15" t="s">
        <v>822</v>
      </c>
      <c r="C319" s="15" t="s">
        <v>26</v>
      </c>
      <c r="D319" s="6">
        <v>0.03</v>
      </c>
      <c r="E319" s="4">
        <v>43.98</v>
      </c>
      <c r="F319" s="4">
        <v>8.99</v>
      </c>
      <c r="G319" s="15" t="s">
        <v>39</v>
      </c>
      <c r="H319" s="15" t="s">
        <v>95</v>
      </c>
      <c r="I319" s="15" t="s">
        <v>49</v>
      </c>
      <c r="J319" s="15" t="s">
        <v>50</v>
      </c>
      <c r="K319" s="15" t="s">
        <v>43</v>
      </c>
      <c r="L319" s="15" t="s">
        <v>823</v>
      </c>
      <c r="M319" s="6">
        <v>0.57999999999999996</v>
      </c>
      <c r="N319" s="15" t="s">
        <v>33</v>
      </c>
      <c r="O319" s="15" t="s">
        <v>112</v>
      </c>
      <c r="P319" s="15" t="s">
        <v>318</v>
      </c>
      <c r="Q319" s="15" t="s">
        <v>824</v>
      </c>
      <c r="R319" s="2">
        <v>44870</v>
      </c>
      <c r="S319" s="1">
        <v>42031</v>
      </c>
      <c r="T319" s="12">
        <f>EOMONTH(Table_1[[#This Row],[Order Date]],0)</f>
        <v>42035</v>
      </c>
      <c r="U319" s="10">
        <f>EOMONTH(Table_1[[#This Row],[Order Date]],0)</f>
        <v>42035</v>
      </c>
      <c r="V319" s="14">
        <v>42031</v>
      </c>
      <c r="W319" s="1">
        <v>42033</v>
      </c>
      <c r="X319" s="12">
        <v>42033</v>
      </c>
      <c r="Y319" s="10">
        <f>EOMONTH(Table_1[[#This Row],[Ship date]],0)</f>
        <v>42035</v>
      </c>
      <c r="Z319" s="14">
        <v>42033</v>
      </c>
      <c r="AA319" s="4">
        <v>274.0788</v>
      </c>
      <c r="AB319" s="2">
        <v>10</v>
      </c>
      <c r="AC319" s="4">
        <v>454.4</v>
      </c>
      <c r="AD319" s="2">
        <v>86544</v>
      </c>
      <c r="AE319" s="4">
        <f>'DataCleaning and Transformation'!$E319-'DataCleaning and Transformation'!$D319</f>
        <v>43.949999999999996</v>
      </c>
      <c r="AF319" s="15" t="str">
        <f>_xlfn.IFS('DataCleaning and Transformation'!$O319="Central","Chris",'DataCleaning and Transformation'!$O319="East","Erin",'DataCleaning and Transformation'!$O319="South","Sam",'DataCleaning and Transformation'!$O319="West","William")</f>
        <v>Erin</v>
      </c>
      <c r="AG319" s="31">
        <f>Table_1[[#This Row],[Ship date]]-Table_1[[#This Row],[Order Date]]</f>
        <v>2</v>
      </c>
      <c r="AH319" s="22">
        <f>Table_1[[#This Row],[Profit]]/Table_1[[#This Row],[Sales]]</f>
        <v>0.60316637323943667</v>
      </c>
      <c r="AI319" s="23">
        <f>Table_1[[#This Row],[Profit]]+Table_1[[#This Row],[Sales]]</f>
        <v>728.47879999999998</v>
      </c>
      <c r="AJ319" s="17">
        <f>WEEKNUM(Table_1[[#This Row],[Order Date]],1)</f>
        <v>5</v>
      </c>
      <c r="AK319" s="17" t="str">
        <f>TEXT(Table_1[[#This Row],[Order Date]],"mmm yyyy")</f>
        <v>Jan 2015</v>
      </c>
      <c r="AL319" s="17" t="str">
        <f>Table_1[[#This Row],[Monthly sales]]&amp;"  Week "&amp;TEXT(Table_1[[#This Row],[Weekly sales]],"00")</f>
        <v>Jan 2015  Week 05</v>
      </c>
      <c r="AM319" s="17">
        <f>IF(COUNTIF($A$2:A319, A319)=1, 1, 0)</f>
        <v>1</v>
      </c>
      <c r="AN319" s="3">
        <f>COUNTA(A319) - COUNTIF(Table_1[[#This Row],[Unique Customers]], 1)</f>
        <v>0</v>
      </c>
      <c r="AO319" s="17" t="str">
        <f t="shared" si="4"/>
        <v>Repeated</v>
      </c>
      <c r="AP319" s="17" t="str">
        <f>"Q"&amp;_xlfn.CEILING.MATH(MONTH(Table_1[[#This Row],[Monthly sales]])/3,1)</f>
        <v>Q1</v>
      </c>
    </row>
    <row r="320" spans="1:42" ht="14.4" x14ac:dyDescent="0.3">
      <c r="A320" s="2">
        <v>2980</v>
      </c>
      <c r="B320" s="15" t="s">
        <v>822</v>
      </c>
      <c r="C320" s="15" t="s">
        <v>26</v>
      </c>
      <c r="D320" s="6">
        <v>0.06</v>
      </c>
      <c r="E320" s="4">
        <v>1.1399999999999999</v>
      </c>
      <c r="F320" s="4">
        <v>0.7</v>
      </c>
      <c r="G320" s="15" t="s">
        <v>39</v>
      </c>
      <c r="H320" s="15" t="s">
        <v>95</v>
      </c>
      <c r="I320" s="15" t="s">
        <v>49</v>
      </c>
      <c r="J320" s="15" t="s">
        <v>177</v>
      </c>
      <c r="K320" s="15" t="s">
        <v>51</v>
      </c>
      <c r="L320" s="15" t="s">
        <v>825</v>
      </c>
      <c r="M320" s="6">
        <v>0.38</v>
      </c>
      <c r="N320" s="15" t="s">
        <v>33</v>
      </c>
      <c r="O320" s="15" t="s">
        <v>112</v>
      </c>
      <c r="P320" s="15" t="s">
        <v>318</v>
      </c>
      <c r="Q320" s="15" t="s">
        <v>824</v>
      </c>
      <c r="R320" s="2">
        <v>44870</v>
      </c>
      <c r="S320" s="1">
        <v>42031</v>
      </c>
      <c r="T320" s="12">
        <f>EOMONTH(Table_1[[#This Row],[Order Date]],0)</f>
        <v>42035</v>
      </c>
      <c r="U320" s="10">
        <f>EOMONTH(Table_1[[#This Row],[Order Date]],0)</f>
        <v>42035</v>
      </c>
      <c r="V320" s="14">
        <v>42031</v>
      </c>
      <c r="W320" s="1">
        <v>42034</v>
      </c>
      <c r="X320" s="12">
        <v>42034</v>
      </c>
      <c r="Y320" s="10">
        <f>EOMONTH(Table_1[[#This Row],[Ship date]],0)</f>
        <v>42035</v>
      </c>
      <c r="Z320" s="14">
        <v>42034</v>
      </c>
      <c r="AA320" s="4">
        <v>-3.782</v>
      </c>
      <c r="AB320" s="2">
        <v>13</v>
      </c>
      <c r="AC320" s="4">
        <v>14.53</v>
      </c>
      <c r="AD320" s="2">
        <v>86544</v>
      </c>
      <c r="AE320" s="4">
        <f>'DataCleaning and Transformation'!$E320-'DataCleaning and Transformation'!$D320</f>
        <v>1.0799999999999998</v>
      </c>
      <c r="AF320" s="15" t="str">
        <f>_xlfn.IFS('DataCleaning and Transformation'!$O320="Central","Chris",'DataCleaning and Transformation'!$O320="East","Erin",'DataCleaning and Transformation'!$O320="South","Sam",'DataCleaning and Transformation'!$O320="West","William")</f>
        <v>Erin</v>
      </c>
      <c r="AG320" s="31">
        <f>Table_1[[#This Row],[Ship date]]-Table_1[[#This Row],[Order Date]]</f>
        <v>3</v>
      </c>
      <c r="AH320" s="22">
        <f>Table_1[[#This Row],[Profit]]/Table_1[[#This Row],[Sales]]</f>
        <v>-0.26028905712319339</v>
      </c>
      <c r="AI320" s="23">
        <f>Table_1[[#This Row],[Profit]]+Table_1[[#This Row],[Sales]]</f>
        <v>10.747999999999999</v>
      </c>
      <c r="AJ320" s="17">
        <f>WEEKNUM(Table_1[[#This Row],[Order Date]],1)</f>
        <v>5</v>
      </c>
      <c r="AK320" s="17" t="str">
        <f>TEXT(Table_1[[#This Row],[Order Date]],"mmm yyyy")</f>
        <v>Jan 2015</v>
      </c>
      <c r="AL320" s="17" t="str">
        <f>Table_1[[#This Row],[Monthly sales]]&amp;"  Week "&amp;TEXT(Table_1[[#This Row],[Weekly sales]],"00")</f>
        <v>Jan 2015  Week 05</v>
      </c>
      <c r="AM320" s="17">
        <f>IF(COUNTIF($A$2:A320, A320)=1, 1, 0)</f>
        <v>0</v>
      </c>
      <c r="AN320" s="3">
        <f>COUNTA(A320) - COUNTIF(Table_1[[#This Row],[Unique Customers]], 1)</f>
        <v>1</v>
      </c>
      <c r="AO320" s="17" t="str">
        <f t="shared" si="4"/>
        <v>Repeated</v>
      </c>
      <c r="AP320" s="17" t="str">
        <f>"Q"&amp;_xlfn.CEILING.MATH(MONTH(Table_1[[#This Row],[Monthly sales]])/3,1)</f>
        <v>Q1</v>
      </c>
    </row>
    <row r="321" spans="1:42" ht="14.4" x14ac:dyDescent="0.3">
      <c r="A321" s="2">
        <v>2254</v>
      </c>
      <c r="B321" s="15" t="s">
        <v>826</v>
      </c>
      <c r="C321" s="15" t="s">
        <v>48</v>
      </c>
      <c r="D321" s="6">
        <v>0.1</v>
      </c>
      <c r="E321" s="4">
        <v>6.3</v>
      </c>
      <c r="F321" s="4">
        <v>0.5</v>
      </c>
      <c r="G321" s="15" t="s">
        <v>39</v>
      </c>
      <c r="H321" s="15" t="s">
        <v>95</v>
      </c>
      <c r="I321" s="15" t="s">
        <v>49</v>
      </c>
      <c r="J321" s="15" t="s">
        <v>153</v>
      </c>
      <c r="K321" s="15" t="s">
        <v>74</v>
      </c>
      <c r="L321" s="15" t="s">
        <v>827</v>
      </c>
      <c r="M321" s="6">
        <v>0.39</v>
      </c>
      <c r="N321" s="15" t="s">
        <v>33</v>
      </c>
      <c r="O321" s="15" t="s">
        <v>34</v>
      </c>
      <c r="P321" s="15" t="s">
        <v>389</v>
      </c>
      <c r="Q321" s="15" t="s">
        <v>828</v>
      </c>
      <c r="R321" s="2">
        <v>42003</v>
      </c>
      <c r="S321" s="1">
        <v>42031</v>
      </c>
      <c r="T321" s="12">
        <f>EOMONTH(Table_1[[#This Row],[Order Date]],0)</f>
        <v>42035</v>
      </c>
      <c r="U321" s="10">
        <f>EOMONTH(Table_1[[#This Row],[Order Date]],0)</f>
        <v>42035</v>
      </c>
      <c r="V321" s="14">
        <v>42031</v>
      </c>
      <c r="W321" s="1">
        <v>42036</v>
      </c>
      <c r="X321" s="12">
        <v>42036</v>
      </c>
      <c r="Y321" s="10">
        <f>EOMONTH(Table_1[[#This Row],[Ship date]],0)</f>
        <v>42063</v>
      </c>
      <c r="Z321" s="14">
        <v>42036</v>
      </c>
      <c r="AA321" s="4">
        <v>-464.28199999999998</v>
      </c>
      <c r="AB321" s="2">
        <v>12</v>
      </c>
      <c r="AC321" s="4">
        <v>68.72</v>
      </c>
      <c r="AD321" s="2">
        <v>89278</v>
      </c>
      <c r="AE321" s="4">
        <f>'DataCleaning and Transformation'!$E321-'DataCleaning and Transformation'!$D321</f>
        <v>6.2</v>
      </c>
      <c r="AF321" s="15" t="str">
        <f>_xlfn.IFS('DataCleaning and Transformation'!$O321="Central","Chris",'DataCleaning and Transformation'!$O321="East","Erin",'DataCleaning and Transformation'!$O321="South","Sam",'DataCleaning and Transformation'!$O321="West","William")</f>
        <v>Sam</v>
      </c>
      <c r="AG321" s="31">
        <f>Table_1[[#This Row],[Ship date]]-Table_1[[#This Row],[Order Date]]</f>
        <v>5</v>
      </c>
      <c r="AH321" s="22">
        <f>Table_1[[#This Row],[Profit]]/Table_1[[#This Row],[Sales]]</f>
        <v>-6.7561408614668217</v>
      </c>
      <c r="AI321" s="23">
        <f>Table_1[[#This Row],[Profit]]+Table_1[[#This Row],[Sales]]</f>
        <v>-395.56200000000001</v>
      </c>
      <c r="AJ321" s="17">
        <f>WEEKNUM(Table_1[[#This Row],[Order Date]],1)</f>
        <v>5</v>
      </c>
      <c r="AK321" s="17" t="str">
        <f>TEXT(Table_1[[#This Row],[Order Date]],"mmm yyyy")</f>
        <v>Jan 2015</v>
      </c>
      <c r="AL321" s="17" t="str">
        <f>Table_1[[#This Row],[Monthly sales]]&amp;"  Week "&amp;TEXT(Table_1[[#This Row],[Weekly sales]],"00")</f>
        <v>Jan 2015  Week 05</v>
      </c>
      <c r="AM321" s="17">
        <f>IF(COUNTIF($A$2:A321, A321)=1, 1, 0)</f>
        <v>1</v>
      </c>
      <c r="AN321" s="3">
        <f>COUNTA(A321) - COUNTIF(Table_1[[#This Row],[Unique Customers]], 1)</f>
        <v>0</v>
      </c>
      <c r="AO321" s="17" t="str">
        <f t="shared" si="4"/>
        <v>Unique</v>
      </c>
      <c r="AP321" s="17" t="str">
        <f>"Q"&amp;_xlfn.CEILING.MATH(MONTH(Table_1[[#This Row],[Monthly sales]])/3,1)</f>
        <v>Q1</v>
      </c>
    </row>
    <row r="322" spans="1:42" ht="14.4" x14ac:dyDescent="0.3">
      <c r="A322" s="2">
        <v>2178</v>
      </c>
      <c r="B322" s="15" t="s">
        <v>829</v>
      </c>
      <c r="C322" s="15" t="s">
        <v>117</v>
      </c>
      <c r="D322" s="6">
        <v>0.08</v>
      </c>
      <c r="E322" s="4">
        <v>2.94</v>
      </c>
      <c r="F322" s="4">
        <v>0.96</v>
      </c>
      <c r="G322" s="15" t="s">
        <v>39</v>
      </c>
      <c r="H322" s="15" t="s">
        <v>28</v>
      </c>
      <c r="I322" s="15" t="s">
        <v>49</v>
      </c>
      <c r="J322" s="15" t="s">
        <v>50</v>
      </c>
      <c r="K322" s="15" t="s">
        <v>51</v>
      </c>
      <c r="L322" s="15" t="s">
        <v>830</v>
      </c>
      <c r="M322" s="6">
        <v>0.57999999999999996</v>
      </c>
      <c r="N322" s="15" t="s">
        <v>33</v>
      </c>
      <c r="O322" s="15" t="s">
        <v>112</v>
      </c>
      <c r="P322" s="15" t="s">
        <v>404</v>
      </c>
      <c r="Q322" s="15" t="s">
        <v>831</v>
      </c>
      <c r="R322" s="2">
        <v>1610</v>
      </c>
      <c r="S322" s="1">
        <v>42031</v>
      </c>
      <c r="T322" s="12">
        <f>EOMONTH(Table_1[[#This Row],[Order Date]],0)</f>
        <v>42035</v>
      </c>
      <c r="U322" s="10">
        <f>EOMONTH(Table_1[[#This Row],[Order Date]],0)</f>
        <v>42035</v>
      </c>
      <c r="V322" s="14">
        <v>42031</v>
      </c>
      <c r="W322" s="1">
        <v>42033</v>
      </c>
      <c r="X322" s="12">
        <v>42033</v>
      </c>
      <c r="Y322" s="10">
        <f>EOMONTH(Table_1[[#This Row],[Ship date]],0)</f>
        <v>42035</v>
      </c>
      <c r="Z322" s="14">
        <v>42033</v>
      </c>
      <c r="AA322" s="4">
        <v>-1.18</v>
      </c>
      <c r="AB322" s="2">
        <v>9</v>
      </c>
      <c r="AC322" s="4">
        <v>25.35</v>
      </c>
      <c r="AD322" s="2">
        <v>89465</v>
      </c>
      <c r="AE322" s="4">
        <f>'DataCleaning and Transformation'!$E322-'DataCleaning and Transformation'!$D322</f>
        <v>2.86</v>
      </c>
      <c r="AF322" s="15" t="str">
        <f>_xlfn.IFS('DataCleaning and Transformation'!$O322="Central","Chris",'DataCleaning and Transformation'!$O322="East","Erin",'DataCleaning and Transformation'!$O322="South","Sam",'DataCleaning and Transformation'!$O322="West","William")</f>
        <v>Erin</v>
      </c>
      <c r="AG322" s="31">
        <f>Table_1[[#This Row],[Ship date]]-Table_1[[#This Row],[Order Date]]</f>
        <v>2</v>
      </c>
      <c r="AH322" s="22">
        <f>Table_1[[#This Row],[Profit]]/Table_1[[#This Row],[Sales]]</f>
        <v>-4.6548323471400387E-2</v>
      </c>
      <c r="AI322" s="23">
        <f>Table_1[[#This Row],[Profit]]+Table_1[[#This Row],[Sales]]</f>
        <v>24.17</v>
      </c>
      <c r="AJ322" s="17">
        <f>WEEKNUM(Table_1[[#This Row],[Order Date]],1)</f>
        <v>5</v>
      </c>
      <c r="AK322" s="17" t="str">
        <f>TEXT(Table_1[[#This Row],[Order Date]],"mmm yyyy")</f>
        <v>Jan 2015</v>
      </c>
      <c r="AL322" s="17" t="str">
        <f>Table_1[[#This Row],[Monthly sales]]&amp;"  Week "&amp;TEXT(Table_1[[#This Row],[Weekly sales]],"00")</f>
        <v>Jan 2015  Week 05</v>
      </c>
      <c r="AM322" s="17">
        <f>IF(COUNTIF($A$2:A322, A322)=1, 1, 0)</f>
        <v>1</v>
      </c>
      <c r="AN322" s="3">
        <f>COUNTA(A322) - COUNTIF(Table_1[[#This Row],[Unique Customers]], 1)</f>
        <v>0</v>
      </c>
      <c r="AO322" s="17" t="str">
        <f t="shared" ref="AO322:AO385" si="5">IF(AD322=AD321, "Repeated", "Unique")</f>
        <v>Unique</v>
      </c>
      <c r="AP322" s="17" t="str">
        <f>"Q"&amp;_xlfn.CEILING.MATH(MONTH(Table_1[[#This Row],[Monthly sales]])/3,1)</f>
        <v>Q1</v>
      </c>
    </row>
    <row r="323" spans="1:42" ht="14.4" x14ac:dyDescent="0.3">
      <c r="A323" s="2">
        <v>3347</v>
      </c>
      <c r="B323" s="15" t="s">
        <v>266</v>
      </c>
      <c r="C323" s="15" t="s">
        <v>117</v>
      </c>
      <c r="D323" s="6">
        <v>0.02</v>
      </c>
      <c r="E323" s="4">
        <v>110.99</v>
      </c>
      <c r="F323" s="4">
        <v>2.5</v>
      </c>
      <c r="G323" s="15" t="s">
        <v>39</v>
      </c>
      <c r="H323" s="15" t="s">
        <v>40</v>
      </c>
      <c r="I323" s="15" t="s">
        <v>41</v>
      </c>
      <c r="J323" s="15" t="s">
        <v>136</v>
      </c>
      <c r="K323" s="15" t="s">
        <v>74</v>
      </c>
      <c r="L323" s="15" t="s">
        <v>137</v>
      </c>
      <c r="M323" s="6">
        <v>0.56999999999999995</v>
      </c>
      <c r="N323" s="15" t="s">
        <v>33</v>
      </c>
      <c r="O323" s="15" t="s">
        <v>34</v>
      </c>
      <c r="P323" s="15" t="s">
        <v>124</v>
      </c>
      <c r="Q323" s="15" t="s">
        <v>268</v>
      </c>
      <c r="R323" s="2">
        <v>33411</v>
      </c>
      <c r="S323" s="1">
        <v>42031</v>
      </c>
      <c r="T323" s="12">
        <f>EOMONTH(Table_1[[#This Row],[Order Date]],0)</f>
        <v>42035</v>
      </c>
      <c r="U323" s="10">
        <f>EOMONTH(Table_1[[#This Row],[Order Date]],0)</f>
        <v>42035</v>
      </c>
      <c r="V323" s="14">
        <v>42031</v>
      </c>
      <c r="W323" s="1">
        <v>42033</v>
      </c>
      <c r="X323" s="12">
        <v>42033</v>
      </c>
      <c r="Y323" s="10">
        <f>EOMONTH(Table_1[[#This Row],[Ship date]],0)</f>
        <v>42035</v>
      </c>
      <c r="Z323" s="14">
        <v>42033</v>
      </c>
      <c r="AA323" s="4">
        <v>-39.808999999999997</v>
      </c>
      <c r="AB323" s="2">
        <v>1</v>
      </c>
      <c r="AC323" s="4">
        <v>94.3</v>
      </c>
      <c r="AD323" s="2">
        <v>89356</v>
      </c>
      <c r="AE323" s="4">
        <f>'DataCleaning and Transformation'!$E323-'DataCleaning and Transformation'!$D323</f>
        <v>110.97</v>
      </c>
      <c r="AF323" s="15" t="str">
        <f>_xlfn.IFS('DataCleaning and Transformation'!$O323="Central","Chris",'DataCleaning and Transformation'!$O323="East","Erin",'DataCleaning and Transformation'!$O323="South","Sam",'DataCleaning and Transformation'!$O323="West","William")</f>
        <v>Sam</v>
      </c>
      <c r="AG323" s="31">
        <f>Table_1[[#This Row],[Ship date]]-Table_1[[#This Row],[Order Date]]</f>
        <v>2</v>
      </c>
      <c r="AH323" s="22">
        <f>Table_1[[#This Row],[Profit]]/Table_1[[#This Row],[Sales]]</f>
        <v>-0.42215270413573702</v>
      </c>
      <c r="AI323" s="23">
        <f>Table_1[[#This Row],[Profit]]+Table_1[[#This Row],[Sales]]</f>
        <v>54.491</v>
      </c>
      <c r="AJ323" s="17">
        <f>WEEKNUM(Table_1[[#This Row],[Order Date]],1)</f>
        <v>5</v>
      </c>
      <c r="AK323" s="17" t="str">
        <f>TEXT(Table_1[[#This Row],[Order Date]],"mmm yyyy")</f>
        <v>Jan 2015</v>
      </c>
      <c r="AL323" s="17" t="str">
        <f>Table_1[[#This Row],[Monthly sales]]&amp;"  Week "&amp;TEXT(Table_1[[#This Row],[Weekly sales]],"00")</f>
        <v>Jan 2015  Week 05</v>
      </c>
      <c r="AM323" s="17">
        <f>IF(COUNTIF($A$2:A323, A323)=1, 1, 0)</f>
        <v>0</v>
      </c>
      <c r="AN323" s="3">
        <f>COUNTA(A323) - COUNTIF(Table_1[[#This Row],[Unique Customers]], 1)</f>
        <v>1</v>
      </c>
      <c r="AO323" s="17" t="str">
        <f t="shared" si="5"/>
        <v>Unique</v>
      </c>
      <c r="AP323" s="17" t="str">
        <f>"Q"&amp;_xlfn.CEILING.MATH(MONTH(Table_1[[#This Row],[Monthly sales]])/3,1)</f>
        <v>Q1</v>
      </c>
    </row>
    <row r="324" spans="1:42" ht="14.4" x14ac:dyDescent="0.3">
      <c r="A324" s="2">
        <v>129</v>
      </c>
      <c r="B324" s="15" t="s">
        <v>832</v>
      </c>
      <c r="C324" s="15" t="s">
        <v>71</v>
      </c>
      <c r="D324" s="6">
        <v>0.02</v>
      </c>
      <c r="E324" s="4">
        <v>1.74</v>
      </c>
      <c r="F324" s="4">
        <v>4.08</v>
      </c>
      <c r="G324" s="15" t="s">
        <v>39</v>
      </c>
      <c r="H324" s="15" t="s">
        <v>28</v>
      </c>
      <c r="I324" s="15" t="s">
        <v>29</v>
      </c>
      <c r="J324" s="15" t="s">
        <v>127</v>
      </c>
      <c r="K324" s="15" t="s">
        <v>43</v>
      </c>
      <c r="L324" s="15" t="s">
        <v>771</v>
      </c>
      <c r="M324" s="6">
        <v>0.53</v>
      </c>
      <c r="N324" s="15" t="s">
        <v>33</v>
      </c>
      <c r="O324" s="15" t="s">
        <v>53</v>
      </c>
      <c r="P324" s="15" t="s">
        <v>104</v>
      </c>
      <c r="Q324" s="15" t="s">
        <v>833</v>
      </c>
      <c r="R324" s="2">
        <v>62002</v>
      </c>
      <c r="S324" s="1">
        <v>42031</v>
      </c>
      <c r="T324" s="12">
        <f>EOMONTH(Table_1[[#This Row],[Order Date]],0)</f>
        <v>42035</v>
      </c>
      <c r="U324" s="10">
        <f>EOMONTH(Table_1[[#This Row],[Order Date]],0)</f>
        <v>42035</v>
      </c>
      <c r="V324" s="14">
        <v>42031</v>
      </c>
      <c r="W324" s="1">
        <v>42032</v>
      </c>
      <c r="X324" s="12">
        <v>42032</v>
      </c>
      <c r="Y324" s="10">
        <f>EOMONTH(Table_1[[#This Row],[Ship date]],0)</f>
        <v>42035</v>
      </c>
      <c r="Z324" s="14">
        <v>42032</v>
      </c>
      <c r="AA324" s="4">
        <v>-37.39</v>
      </c>
      <c r="AB324" s="2">
        <v>5</v>
      </c>
      <c r="AC324" s="4">
        <v>10.23</v>
      </c>
      <c r="AD324" s="2">
        <v>86693</v>
      </c>
      <c r="AE324" s="4">
        <f>'DataCleaning and Transformation'!$E324-'DataCleaning and Transformation'!$D324</f>
        <v>1.72</v>
      </c>
      <c r="AF324" s="15" t="str">
        <f>_xlfn.IFS('DataCleaning and Transformation'!$O324="Central","Chris",'DataCleaning and Transformation'!$O324="East","Erin",'DataCleaning and Transformation'!$O324="South","Sam",'DataCleaning and Transformation'!$O324="West","William")</f>
        <v>Chris</v>
      </c>
      <c r="AG324" s="31">
        <f>Table_1[[#This Row],[Ship date]]-Table_1[[#This Row],[Order Date]]</f>
        <v>1</v>
      </c>
      <c r="AH324" s="22">
        <f>Table_1[[#This Row],[Profit]]/Table_1[[#This Row],[Sales]]</f>
        <v>-3.6549364613880742</v>
      </c>
      <c r="AI324" s="23">
        <f>Table_1[[#This Row],[Profit]]+Table_1[[#This Row],[Sales]]</f>
        <v>-27.16</v>
      </c>
      <c r="AJ324" s="17">
        <f>WEEKNUM(Table_1[[#This Row],[Order Date]],1)</f>
        <v>5</v>
      </c>
      <c r="AK324" s="17" t="str">
        <f>TEXT(Table_1[[#This Row],[Order Date]],"mmm yyyy")</f>
        <v>Jan 2015</v>
      </c>
      <c r="AL324" s="17" t="str">
        <f>Table_1[[#This Row],[Monthly sales]]&amp;"  Week "&amp;TEXT(Table_1[[#This Row],[Weekly sales]],"00")</f>
        <v>Jan 2015  Week 05</v>
      </c>
      <c r="AM324" s="17">
        <f>IF(COUNTIF($A$2:A324, A324)=1, 1, 0)</f>
        <v>1</v>
      </c>
      <c r="AN324" s="3">
        <f>COUNTA(A324) - COUNTIF(Table_1[[#This Row],[Unique Customers]], 1)</f>
        <v>0</v>
      </c>
      <c r="AO324" s="17" t="str">
        <f t="shared" si="5"/>
        <v>Unique</v>
      </c>
      <c r="AP324" s="17" t="str">
        <f>"Q"&amp;_xlfn.CEILING.MATH(MONTH(Table_1[[#This Row],[Monthly sales]])/3,1)</f>
        <v>Q1</v>
      </c>
    </row>
    <row r="325" spans="1:42" ht="14.4" x14ac:dyDescent="0.3">
      <c r="A325" s="2">
        <v>898</v>
      </c>
      <c r="B325" s="15" t="s">
        <v>425</v>
      </c>
      <c r="C325" s="15" t="s">
        <v>71</v>
      </c>
      <c r="D325" s="6">
        <v>0.02</v>
      </c>
      <c r="E325" s="4">
        <v>12.53</v>
      </c>
      <c r="F325" s="4">
        <v>0.49</v>
      </c>
      <c r="G325" s="15" t="s">
        <v>39</v>
      </c>
      <c r="H325" s="15" t="s">
        <v>28</v>
      </c>
      <c r="I325" s="15" t="s">
        <v>49</v>
      </c>
      <c r="J325" s="15" t="s">
        <v>153</v>
      </c>
      <c r="K325" s="15" t="s">
        <v>74</v>
      </c>
      <c r="L325" s="15" t="s">
        <v>154</v>
      </c>
      <c r="M325" s="6">
        <v>0.38</v>
      </c>
      <c r="N325" s="15" t="s">
        <v>33</v>
      </c>
      <c r="O325" s="15" t="s">
        <v>112</v>
      </c>
      <c r="P325" s="15" t="s">
        <v>113</v>
      </c>
      <c r="Q325" s="15" t="s">
        <v>114</v>
      </c>
      <c r="R325" s="2">
        <v>10039</v>
      </c>
      <c r="S325" s="1">
        <v>42031</v>
      </c>
      <c r="T325" s="12">
        <f>EOMONTH(Table_1[[#This Row],[Order Date]],0)</f>
        <v>42035</v>
      </c>
      <c r="U325" s="10">
        <f>EOMONTH(Table_1[[#This Row],[Order Date]],0)</f>
        <v>42035</v>
      </c>
      <c r="V325" s="14">
        <v>42031</v>
      </c>
      <c r="W325" s="1">
        <v>42031</v>
      </c>
      <c r="X325" s="12">
        <v>42031</v>
      </c>
      <c r="Y325" s="10">
        <f>EOMONTH(Table_1[[#This Row],[Ship date]],0)</f>
        <v>42035</v>
      </c>
      <c r="Z325" s="14">
        <v>42031</v>
      </c>
      <c r="AA325" s="4">
        <v>263.39999999999998</v>
      </c>
      <c r="AB325" s="2">
        <v>47</v>
      </c>
      <c r="AC325" s="4">
        <v>594.44000000000005</v>
      </c>
      <c r="AD325" s="2">
        <v>9606</v>
      </c>
      <c r="AE325" s="4">
        <f>'DataCleaning and Transformation'!$E325-'DataCleaning and Transformation'!$D325</f>
        <v>12.51</v>
      </c>
      <c r="AF325" s="15" t="str">
        <f>_xlfn.IFS('DataCleaning and Transformation'!$O325="Central","Chris",'DataCleaning and Transformation'!$O325="East","Erin",'DataCleaning and Transformation'!$O325="South","Sam",'DataCleaning and Transformation'!$O325="West","William")</f>
        <v>Erin</v>
      </c>
      <c r="AG325" s="31">
        <f>Table_1[[#This Row],[Ship date]]-Table_1[[#This Row],[Order Date]]</f>
        <v>0</v>
      </c>
      <c r="AH325" s="22">
        <f>Table_1[[#This Row],[Profit]]/Table_1[[#This Row],[Sales]]</f>
        <v>0.44310611668124611</v>
      </c>
      <c r="AI325" s="23">
        <f>Table_1[[#This Row],[Profit]]+Table_1[[#This Row],[Sales]]</f>
        <v>857.84</v>
      </c>
      <c r="AJ325" s="17">
        <f>WEEKNUM(Table_1[[#This Row],[Order Date]],1)</f>
        <v>5</v>
      </c>
      <c r="AK325" s="17" t="str">
        <f>TEXT(Table_1[[#This Row],[Order Date]],"mmm yyyy")</f>
        <v>Jan 2015</v>
      </c>
      <c r="AL325" s="17" t="str">
        <f>Table_1[[#This Row],[Monthly sales]]&amp;"  Week "&amp;TEXT(Table_1[[#This Row],[Weekly sales]],"00")</f>
        <v>Jan 2015  Week 05</v>
      </c>
      <c r="AM325" s="17">
        <f>IF(COUNTIF($A$2:A325, A325)=1, 1, 0)</f>
        <v>0</v>
      </c>
      <c r="AN325" s="3">
        <f>COUNTA(A325) - COUNTIF(Table_1[[#This Row],[Unique Customers]], 1)</f>
        <v>1</v>
      </c>
      <c r="AO325" s="17" t="str">
        <f t="shared" si="5"/>
        <v>Unique</v>
      </c>
      <c r="AP325" s="17" t="str">
        <f>"Q"&amp;_xlfn.CEILING.MATH(MONTH(Table_1[[#This Row],[Monthly sales]])/3,1)</f>
        <v>Q1</v>
      </c>
    </row>
    <row r="326" spans="1:42" ht="14.4" x14ac:dyDescent="0.3">
      <c r="A326" s="2">
        <v>898</v>
      </c>
      <c r="B326" s="15" t="s">
        <v>425</v>
      </c>
      <c r="C326" s="15" t="s">
        <v>71</v>
      </c>
      <c r="D326" s="6">
        <v>7.0000000000000007E-2</v>
      </c>
      <c r="E326" s="4">
        <v>5.18</v>
      </c>
      <c r="F326" s="4">
        <v>2.04</v>
      </c>
      <c r="G326" s="15" t="s">
        <v>88</v>
      </c>
      <c r="H326" s="15" t="s">
        <v>28</v>
      </c>
      <c r="I326" s="15" t="s">
        <v>49</v>
      </c>
      <c r="J326" s="15" t="s">
        <v>89</v>
      </c>
      <c r="K326" s="15" t="s">
        <v>51</v>
      </c>
      <c r="L326" s="15" t="s">
        <v>834</v>
      </c>
      <c r="M326" s="6">
        <v>0.36</v>
      </c>
      <c r="N326" s="15" t="s">
        <v>33</v>
      </c>
      <c r="O326" s="15" t="s">
        <v>112</v>
      </c>
      <c r="P326" s="15" t="s">
        <v>113</v>
      </c>
      <c r="Q326" s="15" t="s">
        <v>114</v>
      </c>
      <c r="R326" s="2">
        <v>10039</v>
      </c>
      <c r="S326" s="1">
        <v>42031</v>
      </c>
      <c r="T326" s="12">
        <f>EOMONTH(Table_1[[#This Row],[Order Date]],0)</f>
        <v>42035</v>
      </c>
      <c r="U326" s="10">
        <f>EOMONTH(Table_1[[#This Row],[Order Date]],0)</f>
        <v>42035</v>
      </c>
      <c r="V326" s="14">
        <v>42031</v>
      </c>
      <c r="W326" s="1">
        <v>42033</v>
      </c>
      <c r="X326" s="12">
        <v>42033</v>
      </c>
      <c r="Y326" s="10">
        <f>EOMONTH(Table_1[[#This Row],[Ship date]],0)</f>
        <v>42035</v>
      </c>
      <c r="Z326" s="14">
        <v>42033</v>
      </c>
      <c r="AA326" s="4">
        <v>37.31</v>
      </c>
      <c r="AB326" s="2">
        <v>44</v>
      </c>
      <c r="AC326" s="4">
        <v>228.5</v>
      </c>
      <c r="AD326" s="2">
        <v>9606</v>
      </c>
      <c r="AE326" s="4">
        <f>'DataCleaning and Transformation'!$E326-'DataCleaning and Transformation'!$D326</f>
        <v>5.1099999999999994</v>
      </c>
      <c r="AF326" s="15" t="str">
        <f>_xlfn.IFS('DataCleaning and Transformation'!$O326="Central","Chris",'DataCleaning and Transformation'!$O326="East","Erin",'DataCleaning and Transformation'!$O326="South","Sam",'DataCleaning and Transformation'!$O326="West","William")</f>
        <v>Erin</v>
      </c>
      <c r="AG326" s="31">
        <f>Table_1[[#This Row],[Ship date]]-Table_1[[#This Row],[Order Date]]</f>
        <v>2</v>
      </c>
      <c r="AH326" s="22">
        <f>Table_1[[#This Row],[Profit]]/Table_1[[#This Row],[Sales]]</f>
        <v>0.16328227571115975</v>
      </c>
      <c r="AI326" s="23">
        <f>Table_1[[#This Row],[Profit]]+Table_1[[#This Row],[Sales]]</f>
        <v>265.81</v>
      </c>
      <c r="AJ326" s="17">
        <f>WEEKNUM(Table_1[[#This Row],[Order Date]],1)</f>
        <v>5</v>
      </c>
      <c r="AK326" s="17" t="str">
        <f>TEXT(Table_1[[#This Row],[Order Date]],"mmm yyyy")</f>
        <v>Jan 2015</v>
      </c>
      <c r="AL326" s="17" t="str">
        <f>Table_1[[#This Row],[Monthly sales]]&amp;"  Week "&amp;TEXT(Table_1[[#This Row],[Weekly sales]],"00")</f>
        <v>Jan 2015  Week 05</v>
      </c>
      <c r="AM326" s="17">
        <f>IF(COUNTIF($A$2:A326, A326)=1, 1, 0)</f>
        <v>0</v>
      </c>
      <c r="AN326" s="3">
        <f>COUNTA(A326) - COUNTIF(Table_1[[#This Row],[Unique Customers]], 1)</f>
        <v>1</v>
      </c>
      <c r="AO326" s="17" t="str">
        <f t="shared" si="5"/>
        <v>Repeated</v>
      </c>
      <c r="AP326" s="17" t="str">
        <f>"Q"&amp;_xlfn.CEILING.MATH(MONTH(Table_1[[#This Row],[Monthly sales]])/3,1)</f>
        <v>Q1</v>
      </c>
    </row>
    <row r="327" spans="1:42" ht="14.4" x14ac:dyDescent="0.3">
      <c r="A327" s="2">
        <v>899</v>
      </c>
      <c r="B327" s="15" t="s">
        <v>427</v>
      </c>
      <c r="C327" s="15" t="s">
        <v>71</v>
      </c>
      <c r="D327" s="6">
        <v>0.02</v>
      </c>
      <c r="E327" s="4">
        <v>12.53</v>
      </c>
      <c r="F327" s="4">
        <v>0.49</v>
      </c>
      <c r="G327" s="15" t="s">
        <v>39</v>
      </c>
      <c r="H327" s="15" t="s">
        <v>28</v>
      </c>
      <c r="I327" s="15" t="s">
        <v>49</v>
      </c>
      <c r="J327" s="15" t="s">
        <v>153</v>
      </c>
      <c r="K327" s="15" t="s">
        <v>74</v>
      </c>
      <c r="L327" s="15" t="s">
        <v>154</v>
      </c>
      <c r="M327" s="6">
        <v>0.38</v>
      </c>
      <c r="N327" s="15" t="s">
        <v>33</v>
      </c>
      <c r="O327" s="15" t="s">
        <v>112</v>
      </c>
      <c r="P327" s="15" t="s">
        <v>321</v>
      </c>
      <c r="Q327" s="15" t="s">
        <v>428</v>
      </c>
      <c r="R327" s="2">
        <v>16602</v>
      </c>
      <c r="S327" s="1">
        <v>42031</v>
      </c>
      <c r="T327" s="12">
        <f>EOMONTH(Table_1[[#This Row],[Order Date]],0)</f>
        <v>42035</v>
      </c>
      <c r="U327" s="10">
        <f>EOMONTH(Table_1[[#This Row],[Order Date]],0)</f>
        <v>42035</v>
      </c>
      <c r="V327" s="14">
        <v>42031</v>
      </c>
      <c r="W327" s="1">
        <v>42031</v>
      </c>
      <c r="X327" s="12">
        <v>42031</v>
      </c>
      <c r="Y327" s="10">
        <f>EOMONTH(Table_1[[#This Row],[Ship date]],0)</f>
        <v>42035</v>
      </c>
      <c r="Z327" s="14">
        <v>42031</v>
      </c>
      <c r="AA327" s="4">
        <v>104.7213</v>
      </c>
      <c r="AB327" s="2">
        <v>12</v>
      </c>
      <c r="AC327" s="4">
        <v>151.77000000000001</v>
      </c>
      <c r="AD327" s="2">
        <v>86264</v>
      </c>
      <c r="AE327" s="4">
        <f>'DataCleaning and Transformation'!$E327-'DataCleaning and Transformation'!$D327</f>
        <v>12.51</v>
      </c>
      <c r="AF327" s="15" t="str">
        <f>_xlfn.IFS('DataCleaning and Transformation'!$O327="Central","Chris",'DataCleaning and Transformation'!$O327="East","Erin",'DataCleaning and Transformation'!$O327="South","Sam",'DataCleaning and Transformation'!$O327="West","William")</f>
        <v>Erin</v>
      </c>
      <c r="AG327" s="31">
        <f>Table_1[[#This Row],[Ship date]]-Table_1[[#This Row],[Order Date]]</f>
        <v>0</v>
      </c>
      <c r="AH327" s="22">
        <f>Table_1[[#This Row],[Profit]]/Table_1[[#This Row],[Sales]]</f>
        <v>0.69</v>
      </c>
      <c r="AI327" s="23">
        <f>Table_1[[#This Row],[Profit]]+Table_1[[#This Row],[Sales]]</f>
        <v>256.49130000000002</v>
      </c>
      <c r="AJ327" s="17">
        <f>WEEKNUM(Table_1[[#This Row],[Order Date]],1)</f>
        <v>5</v>
      </c>
      <c r="AK327" s="17" t="str">
        <f>TEXT(Table_1[[#This Row],[Order Date]],"mmm yyyy")</f>
        <v>Jan 2015</v>
      </c>
      <c r="AL327" s="17" t="str">
        <f>Table_1[[#This Row],[Monthly sales]]&amp;"  Week "&amp;TEXT(Table_1[[#This Row],[Weekly sales]],"00")</f>
        <v>Jan 2015  Week 05</v>
      </c>
      <c r="AM327" s="17">
        <f>IF(COUNTIF($A$2:A327, A327)=1, 1, 0)</f>
        <v>0</v>
      </c>
      <c r="AN327" s="3">
        <f>COUNTA(A327) - COUNTIF(Table_1[[#This Row],[Unique Customers]], 1)</f>
        <v>1</v>
      </c>
      <c r="AO327" s="17" t="str">
        <f t="shared" si="5"/>
        <v>Unique</v>
      </c>
      <c r="AP327" s="17" t="str">
        <f>"Q"&amp;_xlfn.CEILING.MATH(MONTH(Table_1[[#This Row],[Monthly sales]])/3,1)</f>
        <v>Q1</v>
      </c>
    </row>
    <row r="328" spans="1:42" ht="14.4" x14ac:dyDescent="0.3">
      <c r="A328" s="2">
        <v>899</v>
      </c>
      <c r="B328" s="15" t="s">
        <v>427</v>
      </c>
      <c r="C328" s="15" t="s">
        <v>71</v>
      </c>
      <c r="D328" s="6">
        <v>7.0000000000000007E-2</v>
      </c>
      <c r="E328" s="4">
        <v>5.18</v>
      </c>
      <c r="F328" s="4">
        <v>2.04</v>
      </c>
      <c r="G328" s="15" t="s">
        <v>88</v>
      </c>
      <c r="H328" s="15" t="s">
        <v>28</v>
      </c>
      <c r="I328" s="15" t="s">
        <v>49</v>
      </c>
      <c r="J328" s="15" t="s">
        <v>89</v>
      </c>
      <c r="K328" s="15" t="s">
        <v>51</v>
      </c>
      <c r="L328" s="15" t="s">
        <v>834</v>
      </c>
      <c r="M328" s="6">
        <v>0.36</v>
      </c>
      <c r="N328" s="15" t="s">
        <v>33</v>
      </c>
      <c r="O328" s="15" t="s">
        <v>112</v>
      </c>
      <c r="P328" s="15" t="s">
        <v>321</v>
      </c>
      <c r="Q328" s="15" t="s">
        <v>428</v>
      </c>
      <c r="R328" s="2">
        <v>16602</v>
      </c>
      <c r="S328" s="1">
        <v>42031</v>
      </c>
      <c r="T328" s="12">
        <f>EOMONTH(Table_1[[#This Row],[Order Date]],0)</f>
        <v>42035</v>
      </c>
      <c r="U328" s="10">
        <f>EOMONTH(Table_1[[#This Row],[Order Date]],0)</f>
        <v>42035</v>
      </c>
      <c r="V328" s="14">
        <v>42031</v>
      </c>
      <c r="W328" s="1">
        <v>42033</v>
      </c>
      <c r="X328" s="12">
        <v>42033</v>
      </c>
      <c r="Y328" s="10">
        <f>EOMONTH(Table_1[[#This Row],[Ship date]],0)</f>
        <v>42035</v>
      </c>
      <c r="Z328" s="14">
        <v>42033</v>
      </c>
      <c r="AA328" s="4">
        <v>37.31</v>
      </c>
      <c r="AB328" s="2">
        <v>11</v>
      </c>
      <c r="AC328" s="4">
        <v>57.13</v>
      </c>
      <c r="AD328" s="2">
        <v>86264</v>
      </c>
      <c r="AE328" s="4">
        <f>'DataCleaning and Transformation'!$E328-'DataCleaning and Transformation'!$D328</f>
        <v>5.1099999999999994</v>
      </c>
      <c r="AF328" s="15" t="str">
        <f>_xlfn.IFS('DataCleaning and Transformation'!$O328="Central","Chris",'DataCleaning and Transformation'!$O328="East","Erin",'DataCleaning and Transformation'!$O328="South","Sam",'DataCleaning and Transformation'!$O328="West","William")</f>
        <v>Erin</v>
      </c>
      <c r="AG328" s="31">
        <f>Table_1[[#This Row],[Ship date]]-Table_1[[#This Row],[Order Date]]</f>
        <v>2</v>
      </c>
      <c r="AH328" s="22">
        <f>Table_1[[#This Row],[Profit]]/Table_1[[#This Row],[Sales]]</f>
        <v>0.65307194118676704</v>
      </c>
      <c r="AI328" s="23">
        <f>Table_1[[#This Row],[Profit]]+Table_1[[#This Row],[Sales]]</f>
        <v>94.44</v>
      </c>
      <c r="AJ328" s="17">
        <f>WEEKNUM(Table_1[[#This Row],[Order Date]],1)</f>
        <v>5</v>
      </c>
      <c r="AK328" s="17" t="str">
        <f>TEXT(Table_1[[#This Row],[Order Date]],"mmm yyyy")</f>
        <v>Jan 2015</v>
      </c>
      <c r="AL328" s="17" t="str">
        <f>Table_1[[#This Row],[Monthly sales]]&amp;"  Week "&amp;TEXT(Table_1[[#This Row],[Weekly sales]],"00")</f>
        <v>Jan 2015  Week 05</v>
      </c>
      <c r="AM328" s="17">
        <f>IF(COUNTIF($A$2:A328, A328)=1, 1, 0)</f>
        <v>0</v>
      </c>
      <c r="AN328" s="3">
        <f>COUNTA(A328) - COUNTIF(Table_1[[#This Row],[Unique Customers]], 1)</f>
        <v>1</v>
      </c>
      <c r="AO328" s="17" t="str">
        <f t="shared" si="5"/>
        <v>Repeated</v>
      </c>
      <c r="AP328" s="17" t="str">
        <f>"Q"&amp;_xlfn.CEILING.MATH(MONTH(Table_1[[#This Row],[Monthly sales]])/3,1)</f>
        <v>Q1</v>
      </c>
    </row>
    <row r="329" spans="1:42" ht="14.4" x14ac:dyDescent="0.3">
      <c r="A329" s="2">
        <v>1351</v>
      </c>
      <c r="B329" s="15" t="s">
        <v>835</v>
      </c>
      <c r="C329" s="15" t="s">
        <v>71</v>
      </c>
      <c r="D329" s="6">
        <v>0.1</v>
      </c>
      <c r="E329" s="4">
        <v>110.99</v>
      </c>
      <c r="F329" s="4">
        <v>8.99</v>
      </c>
      <c r="G329" s="15" t="s">
        <v>88</v>
      </c>
      <c r="H329" s="15" t="s">
        <v>72</v>
      </c>
      <c r="I329" s="15" t="s">
        <v>41</v>
      </c>
      <c r="J329" s="15" t="s">
        <v>136</v>
      </c>
      <c r="K329" s="15" t="s">
        <v>74</v>
      </c>
      <c r="L329" s="15" t="s">
        <v>836</v>
      </c>
      <c r="M329" s="6">
        <v>0.56999999999999995</v>
      </c>
      <c r="N329" s="15" t="s">
        <v>33</v>
      </c>
      <c r="O329" s="15" t="s">
        <v>34</v>
      </c>
      <c r="P329" s="15" t="s">
        <v>124</v>
      </c>
      <c r="Q329" s="15" t="s">
        <v>837</v>
      </c>
      <c r="R329" s="2">
        <v>33063</v>
      </c>
      <c r="S329" s="1">
        <v>42031</v>
      </c>
      <c r="T329" s="12">
        <f>EOMONTH(Table_1[[#This Row],[Order Date]],0)</f>
        <v>42035</v>
      </c>
      <c r="U329" s="10">
        <f>EOMONTH(Table_1[[#This Row],[Order Date]],0)</f>
        <v>42035</v>
      </c>
      <c r="V329" s="14">
        <v>42031</v>
      </c>
      <c r="W329" s="1">
        <v>42033</v>
      </c>
      <c r="X329" s="12">
        <v>42033</v>
      </c>
      <c r="Y329" s="10">
        <f>EOMONTH(Table_1[[#This Row],[Ship date]],0)</f>
        <v>42035</v>
      </c>
      <c r="Z329" s="14">
        <v>42033</v>
      </c>
      <c r="AA329" s="4">
        <v>3285.48</v>
      </c>
      <c r="AB329" s="2">
        <v>7</v>
      </c>
      <c r="AC329" s="4">
        <v>627.78</v>
      </c>
      <c r="AD329" s="2">
        <v>88232</v>
      </c>
      <c r="AE329" s="4">
        <f>'DataCleaning and Transformation'!$E329-'DataCleaning and Transformation'!$D329</f>
        <v>110.89</v>
      </c>
      <c r="AF329" s="15" t="str">
        <f>_xlfn.IFS('DataCleaning and Transformation'!$O329="Central","Chris",'DataCleaning and Transformation'!$O329="East","Erin",'DataCleaning and Transformation'!$O329="South","Sam",'DataCleaning and Transformation'!$O329="West","William")</f>
        <v>Sam</v>
      </c>
      <c r="AG329" s="31">
        <f>Table_1[[#This Row],[Ship date]]-Table_1[[#This Row],[Order Date]]</f>
        <v>2</v>
      </c>
      <c r="AH329" s="22">
        <f>Table_1[[#This Row],[Profit]]/Table_1[[#This Row],[Sales]]</f>
        <v>5.2334894389754378</v>
      </c>
      <c r="AI329" s="23">
        <f>Table_1[[#This Row],[Profit]]+Table_1[[#This Row],[Sales]]</f>
        <v>3913.26</v>
      </c>
      <c r="AJ329" s="17">
        <f>WEEKNUM(Table_1[[#This Row],[Order Date]],1)</f>
        <v>5</v>
      </c>
      <c r="AK329" s="17" t="str">
        <f>TEXT(Table_1[[#This Row],[Order Date]],"mmm yyyy")</f>
        <v>Jan 2015</v>
      </c>
      <c r="AL329" s="17" t="str">
        <f>Table_1[[#This Row],[Monthly sales]]&amp;"  Week "&amp;TEXT(Table_1[[#This Row],[Weekly sales]],"00")</f>
        <v>Jan 2015  Week 05</v>
      </c>
      <c r="AM329" s="17">
        <f>IF(COUNTIF($A$2:A329, A329)=1, 1, 0)</f>
        <v>1</v>
      </c>
      <c r="AN329" s="3">
        <f>COUNTA(A329) - COUNTIF(Table_1[[#This Row],[Unique Customers]], 1)</f>
        <v>0</v>
      </c>
      <c r="AO329" s="17" t="str">
        <f t="shared" si="5"/>
        <v>Unique</v>
      </c>
      <c r="AP329" s="17" t="str">
        <f>"Q"&amp;_xlfn.CEILING.MATH(MONTH(Table_1[[#This Row],[Monthly sales]])/3,1)</f>
        <v>Q1</v>
      </c>
    </row>
    <row r="330" spans="1:42" ht="14.4" x14ac:dyDescent="0.3">
      <c r="A330" s="2">
        <v>2281</v>
      </c>
      <c r="B330" s="15" t="s">
        <v>838</v>
      </c>
      <c r="C330" s="15" t="s">
        <v>71</v>
      </c>
      <c r="D330" s="6">
        <v>0.08</v>
      </c>
      <c r="E330" s="4">
        <v>205.99</v>
      </c>
      <c r="F330" s="4">
        <v>2.5</v>
      </c>
      <c r="G330" s="15" t="s">
        <v>39</v>
      </c>
      <c r="H330" s="15" t="s">
        <v>72</v>
      </c>
      <c r="I330" s="15" t="s">
        <v>41</v>
      </c>
      <c r="J330" s="15" t="s">
        <v>136</v>
      </c>
      <c r="K330" s="15" t="s">
        <v>74</v>
      </c>
      <c r="L330" s="15" t="s">
        <v>839</v>
      </c>
      <c r="M330" s="6">
        <v>0.59</v>
      </c>
      <c r="N330" s="15" t="s">
        <v>33</v>
      </c>
      <c r="O330" s="15" t="s">
        <v>53</v>
      </c>
      <c r="P330" s="15" t="s">
        <v>358</v>
      </c>
      <c r="Q330" s="15" t="s">
        <v>840</v>
      </c>
      <c r="R330" s="2">
        <v>54703</v>
      </c>
      <c r="S330" s="1">
        <v>42031</v>
      </c>
      <c r="T330" s="12">
        <f>EOMONTH(Table_1[[#This Row],[Order Date]],0)</f>
        <v>42035</v>
      </c>
      <c r="U330" s="10">
        <f>EOMONTH(Table_1[[#This Row],[Order Date]],0)</f>
        <v>42035</v>
      </c>
      <c r="V330" s="14">
        <v>42031</v>
      </c>
      <c r="W330" s="1">
        <v>42032</v>
      </c>
      <c r="X330" s="12">
        <v>42032</v>
      </c>
      <c r="Y330" s="10">
        <f>EOMONTH(Table_1[[#This Row],[Ship date]],0)</f>
        <v>42035</v>
      </c>
      <c r="Z330" s="14">
        <v>42032</v>
      </c>
      <c r="AA330" s="4">
        <v>997.38144</v>
      </c>
      <c r="AB330" s="2">
        <v>10</v>
      </c>
      <c r="AC330" s="4">
        <v>1610.84</v>
      </c>
      <c r="AD330" s="2">
        <v>85948</v>
      </c>
      <c r="AE330" s="4">
        <f>'DataCleaning and Transformation'!$E330-'DataCleaning and Transformation'!$D330</f>
        <v>205.91</v>
      </c>
      <c r="AF330" s="15" t="str">
        <f>_xlfn.IFS('DataCleaning and Transformation'!$O330="Central","Chris",'DataCleaning and Transformation'!$O330="East","Erin",'DataCleaning and Transformation'!$O330="South","Sam",'DataCleaning and Transformation'!$O330="West","William")</f>
        <v>Chris</v>
      </c>
      <c r="AG330" s="31">
        <f>Table_1[[#This Row],[Ship date]]-Table_1[[#This Row],[Order Date]]</f>
        <v>1</v>
      </c>
      <c r="AH330" s="22">
        <f>Table_1[[#This Row],[Profit]]/Table_1[[#This Row],[Sales]]</f>
        <v>0.61916853318765364</v>
      </c>
      <c r="AI330" s="23">
        <f>Table_1[[#This Row],[Profit]]+Table_1[[#This Row],[Sales]]</f>
        <v>2608.2214399999998</v>
      </c>
      <c r="AJ330" s="17">
        <f>WEEKNUM(Table_1[[#This Row],[Order Date]],1)</f>
        <v>5</v>
      </c>
      <c r="AK330" s="17" t="str">
        <f>TEXT(Table_1[[#This Row],[Order Date]],"mmm yyyy")</f>
        <v>Jan 2015</v>
      </c>
      <c r="AL330" s="17" t="str">
        <f>Table_1[[#This Row],[Monthly sales]]&amp;"  Week "&amp;TEXT(Table_1[[#This Row],[Weekly sales]],"00")</f>
        <v>Jan 2015  Week 05</v>
      </c>
      <c r="AM330" s="17">
        <f>IF(COUNTIF($A$2:A330, A330)=1, 1, 0)</f>
        <v>1</v>
      </c>
      <c r="AN330" s="3">
        <f>COUNTA(A330) - COUNTIF(Table_1[[#This Row],[Unique Customers]], 1)</f>
        <v>0</v>
      </c>
      <c r="AO330" s="17" t="str">
        <f t="shared" si="5"/>
        <v>Unique</v>
      </c>
      <c r="AP330" s="17" t="str">
        <f>"Q"&amp;_xlfn.CEILING.MATH(MONTH(Table_1[[#This Row],[Monthly sales]])/3,1)</f>
        <v>Q1</v>
      </c>
    </row>
    <row r="331" spans="1:42" ht="14.4" x14ac:dyDescent="0.3">
      <c r="A331" s="2">
        <v>53</v>
      </c>
      <c r="B331" s="15" t="s">
        <v>841</v>
      </c>
      <c r="C331" s="15" t="s">
        <v>26</v>
      </c>
      <c r="D331" s="6">
        <v>7.0000000000000007E-2</v>
      </c>
      <c r="E331" s="4">
        <v>3502.14</v>
      </c>
      <c r="F331" s="4">
        <v>8.73</v>
      </c>
      <c r="G331" s="15" t="s">
        <v>27</v>
      </c>
      <c r="H331" s="15" t="s">
        <v>95</v>
      </c>
      <c r="I331" s="15" t="s">
        <v>41</v>
      </c>
      <c r="J331" s="15" t="s">
        <v>57</v>
      </c>
      <c r="K331" s="15" t="s">
        <v>31</v>
      </c>
      <c r="L331" s="15" t="s">
        <v>842</v>
      </c>
      <c r="M331" s="6">
        <v>0.56999999999999995</v>
      </c>
      <c r="N331" s="15" t="s">
        <v>33</v>
      </c>
      <c r="O331" s="15" t="s">
        <v>60</v>
      </c>
      <c r="P331" s="15" t="s">
        <v>67</v>
      </c>
      <c r="Q331" s="15" t="s">
        <v>843</v>
      </c>
      <c r="R331" s="2">
        <v>98052</v>
      </c>
      <c r="S331" s="1">
        <v>42032</v>
      </c>
      <c r="T331" s="12">
        <f>EOMONTH(Table_1[[#This Row],[Order Date]],0)</f>
        <v>42035</v>
      </c>
      <c r="U331" s="10">
        <f>EOMONTH(Table_1[[#This Row],[Order Date]],0)</f>
        <v>42035</v>
      </c>
      <c r="V331" s="14">
        <v>42032</v>
      </c>
      <c r="W331" s="1">
        <v>42034</v>
      </c>
      <c r="X331" s="12">
        <v>42034</v>
      </c>
      <c r="Y331" s="10">
        <f>EOMONTH(Table_1[[#This Row],[Ship date]],0)</f>
        <v>42035</v>
      </c>
      <c r="Z331" s="14">
        <v>42034</v>
      </c>
      <c r="AA331" s="4">
        <v>-6923.5991999999997</v>
      </c>
      <c r="AB331" s="2">
        <v>1</v>
      </c>
      <c r="AC331" s="4">
        <v>3267.55</v>
      </c>
      <c r="AD331" s="2">
        <v>88425</v>
      </c>
      <c r="AE331" s="4">
        <f>'DataCleaning and Transformation'!$E331-'DataCleaning and Transformation'!$D331</f>
        <v>3502.0699999999997</v>
      </c>
      <c r="AF331" s="15" t="str">
        <f>_xlfn.IFS('DataCleaning and Transformation'!$O331="Central","Chris",'DataCleaning and Transformation'!$O331="East","Erin",'DataCleaning and Transformation'!$O331="South","Sam",'DataCleaning and Transformation'!$O331="West","William")</f>
        <v>William</v>
      </c>
      <c r="AG331" s="31">
        <f>Table_1[[#This Row],[Ship date]]-Table_1[[#This Row],[Order Date]]</f>
        <v>2</v>
      </c>
      <c r="AH331" s="22">
        <f>Table_1[[#This Row],[Profit]]/Table_1[[#This Row],[Sales]]</f>
        <v>-2.1188961760340312</v>
      </c>
      <c r="AI331" s="23">
        <f>Table_1[[#This Row],[Profit]]+Table_1[[#This Row],[Sales]]</f>
        <v>-3656.0491999999995</v>
      </c>
      <c r="AJ331" s="17">
        <f>WEEKNUM(Table_1[[#This Row],[Order Date]],1)</f>
        <v>5</v>
      </c>
      <c r="AK331" s="17" t="str">
        <f>TEXT(Table_1[[#This Row],[Order Date]],"mmm yyyy")</f>
        <v>Jan 2015</v>
      </c>
      <c r="AL331" s="17" t="str">
        <f>Table_1[[#This Row],[Monthly sales]]&amp;"  Week "&amp;TEXT(Table_1[[#This Row],[Weekly sales]],"00")</f>
        <v>Jan 2015  Week 05</v>
      </c>
      <c r="AM331" s="17">
        <f>IF(COUNTIF($A$2:A331, A331)=1, 1, 0)</f>
        <v>1</v>
      </c>
      <c r="AN331" s="3">
        <f>COUNTA(A331) - COUNTIF(Table_1[[#This Row],[Unique Customers]], 1)</f>
        <v>0</v>
      </c>
      <c r="AO331" s="17" t="str">
        <f t="shared" si="5"/>
        <v>Unique</v>
      </c>
      <c r="AP331" s="17" t="str">
        <f>"Q"&amp;_xlfn.CEILING.MATH(MONTH(Table_1[[#This Row],[Monthly sales]])/3,1)</f>
        <v>Q1</v>
      </c>
    </row>
    <row r="332" spans="1:42" ht="14.4" x14ac:dyDescent="0.3">
      <c r="A332" s="2">
        <v>3266</v>
      </c>
      <c r="B332" s="15" t="s">
        <v>844</v>
      </c>
      <c r="C332" s="15" t="s">
        <v>26</v>
      </c>
      <c r="D332" s="6">
        <v>0</v>
      </c>
      <c r="E332" s="4">
        <v>122.99</v>
      </c>
      <c r="F332" s="4">
        <v>70.2</v>
      </c>
      <c r="G332" s="15" t="s">
        <v>27</v>
      </c>
      <c r="H332" s="15" t="s">
        <v>95</v>
      </c>
      <c r="I332" s="15" t="s">
        <v>29</v>
      </c>
      <c r="J332" s="15" t="s">
        <v>110</v>
      </c>
      <c r="K332" s="15" t="s">
        <v>58</v>
      </c>
      <c r="L332" s="15" t="s">
        <v>805</v>
      </c>
      <c r="M332" s="6">
        <v>0.74</v>
      </c>
      <c r="N332" s="15" t="s">
        <v>33</v>
      </c>
      <c r="O332" s="15" t="s">
        <v>112</v>
      </c>
      <c r="P332" s="15" t="s">
        <v>332</v>
      </c>
      <c r="Q332" s="15" t="s">
        <v>333</v>
      </c>
      <c r="R332" s="2">
        <v>4073</v>
      </c>
      <c r="S332" s="1">
        <v>42032</v>
      </c>
      <c r="T332" s="12">
        <f>EOMONTH(Table_1[[#This Row],[Order Date]],0)</f>
        <v>42035</v>
      </c>
      <c r="U332" s="10">
        <f>EOMONTH(Table_1[[#This Row],[Order Date]],0)</f>
        <v>42035</v>
      </c>
      <c r="V332" s="14">
        <v>42032</v>
      </c>
      <c r="W332" s="1">
        <v>42033</v>
      </c>
      <c r="X332" s="12">
        <v>42033</v>
      </c>
      <c r="Y332" s="10">
        <f>EOMONTH(Table_1[[#This Row],[Ship date]],0)</f>
        <v>42035</v>
      </c>
      <c r="Z332" s="14">
        <v>42033</v>
      </c>
      <c r="AA332" s="4">
        <v>-1764.29</v>
      </c>
      <c r="AB332" s="2">
        <v>14</v>
      </c>
      <c r="AC332" s="4">
        <v>1794.88</v>
      </c>
      <c r="AD332" s="2">
        <v>89836</v>
      </c>
      <c r="AE332" s="4">
        <f>'DataCleaning and Transformation'!$E332-'DataCleaning and Transformation'!$D332</f>
        <v>122.99</v>
      </c>
      <c r="AF332" s="15" t="str">
        <f>_xlfn.IFS('DataCleaning and Transformation'!$O332="Central","Chris",'DataCleaning and Transformation'!$O332="East","Erin",'DataCleaning and Transformation'!$O332="South","Sam",'DataCleaning and Transformation'!$O332="West","William")</f>
        <v>Erin</v>
      </c>
      <c r="AG332" s="31">
        <f>Table_1[[#This Row],[Ship date]]-Table_1[[#This Row],[Order Date]]</f>
        <v>1</v>
      </c>
      <c r="AH332" s="22">
        <f>Table_1[[#This Row],[Profit]]/Table_1[[#This Row],[Sales]]</f>
        <v>-0.98295707791050091</v>
      </c>
      <c r="AI332" s="23">
        <f>Table_1[[#This Row],[Profit]]+Table_1[[#This Row],[Sales]]</f>
        <v>30.590000000000146</v>
      </c>
      <c r="AJ332" s="17">
        <f>WEEKNUM(Table_1[[#This Row],[Order Date]],1)</f>
        <v>5</v>
      </c>
      <c r="AK332" s="17" t="str">
        <f>TEXT(Table_1[[#This Row],[Order Date]],"mmm yyyy")</f>
        <v>Jan 2015</v>
      </c>
      <c r="AL332" s="17" t="str">
        <f>Table_1[[#This Row],[Monthly sales]]&amp;"  Week "&amp;TEXT(Table_1[[#This Row],[Weekly sales]],"00")</f>
        <v>Jan 2015  Week 05</v>
      </c>
      <c r="AM332" s="17">
        <f>IF(COUNTIF($A$2:A332, A332)=1, 1, 0)</f>
        <v>1</v>
      </c>
      <c r="AN332" s="3">
        <f>COUNTA(A332) - COUNTIF(Table_1[[#This Row],[Unique Customers]], 1)</f>
        <v>0</v>
      </c>
      <c r="AO332" s="17" t="str">
        <f t="shared" si="5"/>
        <v>Unique</v>
      </c>
      <c r="AP332" s="17" t="str">
        <f>"Q"&amp;_xlfn.CEILING.MATH(MONTH(Table_1[[#This Row],[Monthly sales]])/3,1)</f>
        <v>Q1</v>
      </c>
    </row>
    <row r="333" spans="1:42" ht="14.4" x14ac:dyDescent="0.3">
      <c r="A333" s="2">
        <v>3269</v>
      </c>
      <c r="B333" s="15" t="s">
        <v>845</v>
      </c>
      <c r="C333" s="15" t="s">
        <v>26</v>
      </c>
      <c r="D333" s="6">
        <v>0.01</v>
      </c>
      <c r="E333" s="4">
        <v>60.97</v>
      </c>
      <c r="F333" s="4">
        <v>4.5</v>
      </c>
      <c r="G333" s="15" t="s">
        <v>88</v>
      </c>
      <c r="H333" s="15" t="s">
        <v>95</v>
      </c>
      <c r="I333" s="15" t="s">
        <v>49</v>
      </c>
      <c r="J333" s="15" t="s">
        <v>96</v>
      </c>
      <c r="K333" s="15" t="s">
        <v>74</v>
      </c>
      <c r="L333" s="15" t="s">
        <v>97</v>
      </c>
      <c r="M333" s="6">
        <v>0.56000000000000005</v>
      </c>
      <c r="N333" s="15" t="s">
        <v>33</v>
      </c>
      <c r="O333" s="15" t="s">
        <v>112</v>
      </c>
      <c r="P333" s="15" t="s">
        <v>398</v>
      </c>
      <c r="Q333" s="15" t="s">
        <v>846</v>
      </c>
      <c r="R333" s="2">
        <v>7060</v>
      </c>
      <c r="S333" s="1">
        <v>42032</v>
      </c>
      <c r="T333" s="12">
        <f>EOMONTH(Table_1[[#This Row],[Order Date]],0)</f>
        <v>42035</v>
      </c>
      <c r="U333" s="10">
        <f>EOMONTH(Table_1[[#This Row],[Order Date]],0)</f>
        <v>42035</v>
      </c>
      <c r="V333" s="14">
        <v>42032</v>
      </c>
      <c r="W333" s="1">
        <v>42034</v>
      </c>
      <c r="X333" s="12">
        <v>42034</v>
      </c>
      <c r="Y333" s="10">
        <f>EOMONTH(Table_1[[#This Row],[Ship date]],0)</f>
        <v>42035</v>
      </c>
      <c r="Z333" s="14">
        <v>42034</v>
      </c>
      <c r="AA333" s="4">
        <v>527.87760000000003</v>
      </c>
      <c r="AB333" s="2">
        <v>12</v>
      </c>
      <c r="AC333" s="4">
        <v>765.04</v>
      </c>
      <c r="AD333" s="2">
        <v>89836</v>
      </c>
      <c r="AE333" s="4">
        <f>'DataCleaning and Transformation'!$E333-'DataCleaning and Transformation'!$D333</f>
        <v>60.96</v>
      </c>
      <c r="AF333" s="15" t="str">
        <f>_xlfn.IFS('DataCleaning and Transformation'!$O333="Central","Chris",'DataCleaning and Transformation'!$O333="East","Erin",'DataCleaning and Transformation'!$O333="South","Sam",'DataCleaning and Transformation'!$O333="West","William")</f>
        <v>Erin</v>
      </c>
      <c r="AG333" s="31">
        <f>Table_1[[#This Row],[Ship date]]-Table_1[[#This Row],[Order Date]]</f>
        <v>2</v>
      </c>
      <c r="AH333" s="22">
        <f>Table_1[[#This Row],[Profit]]/Table_1[[#This Row],[Sales]]</f>
        <v>0.69000000000000006</v>
      </c>
      <c r="AI333" s="23">
        <f>Table_1[[#This Row],[Profit]]+Table_1[[#This Row],[Sales]]</f>
        <v>1292.9176</v>
      </c>
      <c r="AJ333" s="17">
        <f>WEEKNUM(Table_1[[#This Row],[Order Date]],1)</f>
        <v>5</v>
      </c>
      <c r="AK333" s="17" t="str">
        <f>TEXT(Table_1[[#This Row],[Order Date]],"mmm yyyy")</f>
        <v>Jan 2015</v>
      </c>
      <c r="AL333" s="17" t="str">
        <f>Table_1[[#This Row],[Monthly sales]]&amp;"  Week "&amp;TEXT(Table_1[[#This Row],[Weekly sales]],"00")</f>
        <v>Jan 2015  Week 05</v>
      </c>
      <c r="AM333" s="17">
        <f>IF(COUNTIF($A$2:A333, A333)=1, 1, 0)</f>
        <v>1</v>
      </c>
      <c r="AN333" s="3">
        <f>COUNTA(A333) - COUNTIF(Table_1[[#This Row],[Unique Customers]], 1)</f>
        <v>0</v>
      </c>
      <c r="AO333" s="17" t="str">
        <f t="shared" si="5"/>
        <v>Repeated</v>
      </c>
      <c r="AP333" s="17" t="str">
        <f>"Q"&amp;_xlfn.CEILING.MATH(MONTH(Table_1[[#This Row],[Monthly sales]])/3,1)</f>
        <v>Q1</v>
      </c>
    </row>
    <row r="334" spans="1:42" ht="14.4" x14ac:dyDescent="0.3">
      <c r="A334" s="2">
        <v>24</v>
      </c>
      <c r="B334" s="15" t="s">
        <v>847</v>
      </c>
      <c r="C334" s="15" t="s">
        <v>38</v>
      </c>
      <c r="D334" s="6">
        <v>0.06</v>
      </c>
      <c r="E334" s="4">
        <v>55.48</v>
      </c>
      <c r="F334" s="4">
        <v>14.3</v>
      </c>
      <c r="G334" s="15" t="s">
        <v>39</v>
      </c>
      <c r="H334" s="15" t="s">
        <v>95</v>
      </c>
      <c r="I334" s="15" t="s">
        <v>49</v>
      </c>
      <c r="J334" s="15" t="s">
        <v>89</v>
      </c>
      <c r="K334" s="15" t="s">
        <v>74</v>
      </c>
      <c r="L334" s="15" t="s">
        <v>848</v>
      </c>
      <c r="M334" s="6">
        <v>0.37</v>
      </c>
      <c r="N334" s="15" t="s">
        <v>33</v>
      </c>
      <c r="O334" s="15" t="s">
        <v>60</v>
      </c>
      <c r="P334" s="15" t="s">
        <v>91</v>
      </c>
      <c r="Q334" s="15" t="s">
        <v>849</v>
      </c>
      <c r="R334" s="2">
        <v>92677</v>
      </c>
      <c r="S334" s="1">
        <v>42032</v>
      </c>
      <c r="T334" s="12">
        <f>EOMONTH(Table_1[[#This Row],[Order Date]],0)</f>
        <v>42035</v>
      </c>
      <c r="U334" s="10">
        <f>EOMONTH(Table_1[[#This Row],[Order Date]],0)</f>
        <v>42035</v>
      </c>
      <c r="V334" s="14">
        <v>42032</v>
      </c>
      <c r="W334" s="1">
        <v>42033</v>
      </c>
      <c r="X334" s="12">
        <v>42033</v>
      </c>
      <c r="Y334" s="10">
        <f>EOMONTH(Table_1[[#This Row],[Ship date]],0)</f>
        <v>42035</v>
      </c>
      <c r="Z334" s="14">
        <v>42033</v>
      </c>
      <c r="AA334" s="4">
        <v>-28.296800000000001</v>
      </c>
      <c r="AB334" s="2">
        <v>1</v>
      </c>
      <c r="AC334" s="4">
        <v>67.489999999999995</v>
      </c>
      <c r="AD334" s="2">
        <v>87651</v>
      </c>
      <c r="AE334" s="4">
        <f>'DataCleaning and Transformation'!$E334-'DataCleaning and Transformation'!$D334</f>
        <v>55.419999999999995</v>
      </c>
      <c r="AF334" s="15" t="str">
        <f>_xlfn.IFS('DataCleaning and Transformation'!$O334="Central","Chris",'DataCleaning and Transformation'!$O334="East","Erin",'DataCleaning and Transformation'!$O334="South","Sam",'DataCleaning and Transformation'!$O334="West","William")</f>
        <v>William</v>
      </c>
      <c r="AG334" s="31">
        <f>Table_1[[#This Row],[Ship date]]-Table_1[[#This Row],[Order Date]]</f>
        <v>1</v>
      </c>
      <c r="AH334" s="22">
        <f>Table_1[[#This Row],[Profit]]/Table_1[[#This Row],[Sales]]</f>
        <v>-0.41927396651355764</v>
      </c>
      <c r="AI334" s="23">
        <f>Table_1[[#This Row],[Profit]]+Table_1[[#This Row],[Sales]]</f>
        <v>39.19319999999999</v>
      </c>
      <c r="AJ334" s="17">
        <f>WEEKNUM(Table_1[[#This Row],[Order Date]],1)</f>
        <v>5</v>
      </c>
      <c r="AK334" s="17" t="str">
        <f>TEXT(Table_1[[#This Row],[Order Date]],"mmm yyyy")</f>
        <v>Jan 2015</v>
      </c>
      <c r="AL334" s="17" t="str">
        <f>Table_1[[#This Row],[Monthly sales]]&amp;"  Week "&amp;TEXT(Table_1[[#This Row],[Weekly sales]],"00")</f>
        <v>Jan 2015  Week 05</v>
      </c>
      <c r="AM334" s="17">
        <f>IF(COUNTIF($A$2:A334, A334)=1, 1, 0)</f>
        <v>1</v>
      </c>
      <c r="AN334" s="3">
        <f>COUNTA(A334) - COUNTIF(Table_1[[#This Row],[Unique Customers]], 1)</f>
        <v>0</v>
      </c>
      <c r="AO334" s="17" t="str">
        <f t="shared" si="5"/>
        <v>Unique</v>
      </c>
      <c r="AP334" s="17" t="str">
        <f>"Q"&amp;_xlfn.CEILING.MATH(MONTH(Table_1[[#This Row],[Monthly sales]])/3,1)</f>
        <v>Q1</v>
      </c>
    </row>
    <row r="335" spans="1:42" ht="14.4" x14ac:dyDescent="0.3">
      <c r="A335" s="2">
        <v>24</v>
      </c>
      <c r="B335" s="15" t="s">
        <v>847</v>
      </c>
      <c r="C335" s="15" t="s">
        <v>38</v>
      </c>
      <c r="D335" s="6">
        <v>0.02</v>
      </c>
      <c r="E335" s="4">
        <v>1.68</v>
      </c>
      <c r="F335" s="4">
        <v>1.57</v>
      </c>
      <c r="G335" s="15" t="s">
        <v>39</v>
      </c>
      <c r="H335" s="15" t="s">
        <v>95</v>
      </c>
      <c r="I335" s="15" t="s">
        <v>49</v>
      </c>
      <c r="J335" s="15" t="s">
        <v>50</v>
      </c>
      <c r="K335" s="15" t="s">
        <v>51</v>
      </c>
      <c r="L335" s="15" t="s">
        <v>575</v>
      </c>
      <c r="M335" s="6">
        <v>0.59</v>
      </c>
      <c r="N335" s="15" t="s">
        <v>33</v>
      </c>
      <c r="O335" s="15" t="s">
        <v>60</v>
      </c>
      <c r="P335" s="15" t="s">
        <v>91</v>
      </c>
      <c r="Q335" s="15" t="s">
        <v>849</v>
      </c>
      <c r="R335" s="2">
        <v>92677</v>
      </c>
      <c r="S335" s="1">
        <v>42032</v>
      </c>
      <c r="T335" s="12">
        <f>EOMONTH(Table_1[[#This Row],[Order Date]],0)</f>
        <v>42035</v>
      </c>
      <c r="U335" s="10">
        <f>EOMONTH(Table_1[[#This Row],[Order Date]],0)</f>
        <v>42035</v>
      </c>
      <c r="V335" s="14">
        <v>42032</v>
      </c>
      <c r="W335" s="1">
        <v>42034</v>
      </c>
      <c r="X335" s="12">
        <v>42034</v>
      </c>
      <c r="Y335" s="10">
        <f>EOMONTH(Table_1[[#This Row],[Ship date]],0)</f>
        <v>42035</v>
      </c>
      <c r="Z335" s="14">
        <v>42034</v>
      </c>
      <c r="AA335" s="4">
        <v>-5.3071999999999999</v>
      </c>
      <c r="AB335" s="2">
        <v>1</v>
      </c>
      <c r="AC335" s="4">
        <v>2.25</v>
      </c>
      <c r="AD335" s="2">
        <v>87651</v>
      </c>
      <c r="AE335" s="4">
        <f>'DataCleaning and Transformation'!$E335-'DataCleaning and Transformation'!$D335</f>
        <v>1.66</v>
      </c>
      <c r="AF335" s="15" t="str">
        <f>_xlfn.IFS('DataCleaning and Transformation'!$O335="Central","Chris",'DataCleaning and Transformation'!$O335="East","Erin",'DataCleaning and Transformation'!$O335="South","Sam",'DataCleaning and Transformation'!$O335="West","William")</f>
        <v>William</v>
      </c>
      <c r="AG335" s="31">
        <f>Table_1[[#This Row],[Ship date]]-Table_1[[#This Row],[Order Date]]</f>
        <v>2</v>
      </c>
      <c r="AH335" s="22">
        <f>Table_1[[#This Row],[Profit]]/Table_1[[#This Row],[Sales]]</f>
        <v>-2.3587555555555557</v>
      </c>
      <c r="AI335" s="23">
        <f>Table_1[[#This Row],[Profit]]+Table_1[[#This Row],[Sales]]</f>
        <v>-3.0571999999999999</v>
      </c>
      <c r="AJ335" s="17">
        <f>WEEKNUM(Table_1[[#This Row],[Order Date]],1)</f>
        <v>5</v>
      </c>
      <c r="AK335" s="17" t="str">
        <f>TEXT(Table_1[[#This Row],[Order Date]],"mmm yyyy")</f>
        <v>Jan 2015</v>
      </c>
      <c r="AL335" s="17" t="str">
        <f>Table_1[[#This Row],[Monthly sales]]&amp;"  Week "&amp;TEXT(Table_1[[#This Row],[Weekly sales]],"00")</f>
        <v>Jan 2015  Week 05</v>
      </c>
      <c r="AM335" s="17">
        <f>IF(COUNTIF($A$2:A335, A335)=1, 1, 0)</f>
        <v>0</v>
      </c>
      <c r="AN335" s="3">
        <f>COUNTA(A335) - COUNTIF(Table_1[[#This Row],[Unique Customers]], 1)</f>
        <v>1</v>
      </c>
      <c r="AO335" s="17" t="str">
        <f t="shared" si="5"/>
        <v>Repeated</v>
      </c>
      <c r="AP335" s="17" t="str">
        <f>"Q"&amp;_xlfn.CEILING.MATH(MONTH(Table_1[[#This Row],[Monthly sales]])/3,1)</f>
        <v>Q1</v>
      </c>
    </row>
    <row r="336" spans="1:42" ht="14.4" x14ac:dyDescent="0.3">
      <c r="A336" s="2">
        <v>744</v>
      </c>
      <c r="B336" s="15" t="s">
        <v>587</v>
      </c>
      <c r="C336" s="15" t="s">
        <v>48</v>
      </c>
      <c r="D336" s="6">
        <v>0.02</v>
      </c>
      <c r="E336" s="4">
        <v>59.98</v>
      </c>
      <c r="F336" s="4">
        <v>3.99</v>
      </c>
      <c r="G336" s="15" t="s">
        <v>39</v>
      </c>
      <c r="H336" s="15" t="s">
        <v>95</v>
      </c>
      <c r="I336" s="15" t="s">
        <v>49</v>
      </c>
      <c r="J336" s="15" t="s">
        <v>96</v>
      </c>
      <c r="K336" s="15" t="s">
        <v>74</v>
      </c>
      <c r="L336" s="15" t="s">
        <v>850</v>
      </c>
      <c r="M336" s="6">
        <v>0.56999999999999995</v>
      </c>
      <c r="N336" s="15" t="s">
        <v>33</v>
      </c>
      <c r="O336" s="15" t="s">
        <v>60</v>
      </c>
      <c r="P336" s="15" t="s">
        <v>589</v>
      </c>
      <c r="Q336" s="15" t="s">
        <v>590</v>
      </c>
      <c r="R336" s="2">
        <v>85737</v>
      </c>
      <c r="S336" s="1">
        <v>42032</v>
      </c>
      <c r="T336" s="12">
        <f>EOMONTH(Table_1[[#This Row],[Order Date]],0)</f>
        <v>42035</v>
      </c>
      <c r="U336" s="10">
        <f>EOMONTH(Table_1[[#This Row],[Order Date]],0)</f>
        <v>42035</v>
      </c>
      <c r="V336" s="14">
        <v>42032</v>
      </c>
      <c r="W336" s="1">
        <v>42041</v>
      </c>
      <c r="X336" s="12">
        <v>42041</v>
      </c>
      <c r="Y336" s="10">
        <f>EOMONTH(Table_1[[#This Row],[Ship date]],0)</f>
        <v>42063</v>
      </c>
      <c r="Z336" s="14">
        <v>42041</v>
      </c>
      <c r="AA336" s="4">
        <v>-54.622</v>
      </c>
      <c r="AB336" s="2">
        <v>1</v>
      </c>
      <c r="AC336" s="4">
        <v>63.48</v>
      </c>
      <c r="AD336" s="2">
        <v>87725</v>
      </c>
      <c r="AE336" s="4">
        <f>'DataCleaning and Transformation'!$E336-'DataCleaning and Transformation'!$D336</f>
        <v>59.959999999999994</v>
      </c>
      <c r="AF336" s="15" t="str">
        <f>_xlfn.IFS('DataCleaning and Transformation'!$O336="Central","Chris",'DataCleaning and Transformation'!$O336="East","Erin",'DataCleaning and Transformation'!$O336="South","Sam",'DataCleaning and Transformation'!$O336="West","William")</f>
        <v>William</v>
      </c>
      <c r="AG336" s="31">
        <f>Table_1[[#This Row],[Ship date]]-Table_1[[#This Row],[Order Date]]</f>
        <v>9</v>
      </c>
      <c r="AH336" s="22">
        <f>Table_1[[#This Row],[Profit]]/Table_1[[#This Row],[Sales]]</f>
        <v>-0.86045998739760554</v>
      </c>
      <c r="AI336" s="23">
        <f>Table_1[[#This Row],[Profit]]+Table_1[[#This Row],[Sales]]</f>
        <v>8.857999999999997</v>
      </c>
      <c r="AJ336" s="17">
        <f>WEEKNUM(Table_1[[#This Row],[Order Date]],1)</f>
        <v>5</v>
      </c>
      <c r="AK336" s="17" t="str">
        <f>TEXT(Table_1[[#This Row],[Order Date]],"mmm yyyy")</f>
        <v>Jan 2015</v>
      </c>
      <c r="AL336" s="17" t="str">
        <f>Table_1[[#This Row],[Monthly sales]]&amp;"  Week "&amp;TEXT(Table_1[[#This Row],[Weekly sales]],"00")</f>
        <v>Jan 2015  Week 05</v>
      </c>
      <c r="AM336" s="17">
        <f>IF(COUNTIF($A$2:A336, A336)=1, 1, 0)</f>
        <v>0</v>
      </c>
      <c r="AN336" s="3">
        <f>COUNTA(A336) - COUNTIF(Table_1[[#This Row],[Unique Customers]], 1)</f>
        <v>1</v>
      </c>
      <c r="AO336" s="17" t="str">
        <f t="shared" si="5"/>
        <v>Unique</v>
      </c>
      <c r="AP336" s="17" t="str">
        <f>"Q"&amp;_xlfn.CEILING.MATH(MONTH(Table_1[[#This Row],[Monthly sales]])/3,1)</f>
        <v>Q1</v>
      </c>
    </row>
    <row r="337" spans="1:42" ht="14.4" x14ac:dyDescent="0.3">
      <c r="A337" s="2">
        <v>744</v>
      </c>
      <c r="B337" s="15" t="s">
        <v>587</v>
      </c>
      <c r="C337" s="15" t="s">
        <v>48</v>
      </c>
      <c r="D337" s="6">
        <v>0.03</v>
      </c>
      <c r="E337" s="4">
        <v>5.18</v>
      </c>
      <c r="F337" s="4">
        <v>5.74</v>
      </c>
      <c r="G337" s="15" t="s">
        <v>39</v>
      </c>
      <c r="H337" s="15" t="s">
        <v>95</v>
      </c>
      <c r="I337" s="15" t="s">
        <v>49</v>
      </c>
      <c r="J337" s="15" t="s">
        <v>73</v>
      </c>
      <c r="K337" s="15" t="s">
        <v>74</v>
      </c>
      <c r="L337" s="15" t="s">
        <v>851</v>
      </c>
      <c r="M337" s="6">
        <v>0.36</v>
      </c>
      <c r="N337" s="15" t="s">
        <v>33</v>
      </c>
      <c r="O337" s="15" t="s">
        <v>60</v>
      </c>
      <c r="P337" s="15" t="s">
        <v>589</v>
      </c>
      <c r="Q337" s="15" t="s">
        <v>590</v>
      </c>
      <c r="R337" s="2">
        <v>85737</v>
      </c>
      <c r="S337" s="1">
        <v>42032</v>
      </c>
      <c r="T337" s="12">
        <f>EOMONTH(Table_1[[#This Row],[Order Date]],0)</f>
        <v>42035</v>
      </c>
      <c r="U337" s="10">
        <f>EOMONTH(Table_1[[#This Row],[Order Date]],0)</f>
        <v>42035</v>
      </c>
      <c r="V337" s="14">
        <v>42032</v>
      </c>
      <c r="W337" s="1">
        <v>42036</v>
      </c>
      <c r="X337" s="12">
        <v>42036</v>
      </c>
      <c r="Y337" s="10">
        <f>EOMONTH(Table_1[[#This Row],[Ship date]],0)</f>
        <v>42063</v>
      </c>
      <c r="Z337" s="14">
        <v>42036</v>
      </c>
      <c r="AA337" s="4">
        <v>-126.81417999999999</v>
      </c>
      <c r="AB337" s="2">
        <v>9</v>
      </c>
      <c r="AC337" s="4">
        <v>47.64</v>
      </c>
      <c r="AD337" s="2">
        <v>87725</v>
      </c>
      <c r="AE337" s="4">
        <f>'DataCleaning and Transformation'!$E337-'DataCleaning and Transformation'!$D337</f>
        <v>5.1499999999999995</v>
      </c>
      <c r="AF337" s="15" t="str">
        <f>_xlfn.IFS('DataCleaning and Transformation'!$O337="Central","Chris",'DataCleaning and Transformation'!$O337="East","Erin",'DataCleaning and Transformation'!$O337="South","Sam",'DataCleaning and Transformation'!$O337="West","William")</f>
        <v>William</v>
      </c>
      <c r="AG337" s="31">
        <f>Table_1[[#This Row],[Ship date]]-Table_1[[#This Row],[Order Date]]</f>
        <v>4</v>
      </c>
      <c r="AH337" s="22">
        <f>Table_1[[#This Row],[Profit]]/Table_1[[#This Row],[Sales]]</f>
        <v>-2.6619265323257766</v>
      </c>
      <c r="AI337" s="23">
        <f>Table_1[[#This Row],[Profit]]+Table_1[[#This Row],[Sales]]</f>
        <v>-79.174179999999993</v>
      </c>
      <c r="AJ337" s="17">
        <f>WEEKNUM(Table_1[[#This Row],[Order Date]],1)</f>
        <v>5</v>
      </c>
      <c r="AK337" s="17" t="str">
        <f>TEXT(Table_1[[#This Row],[Order Date]],"mmm yyyy")</f>
        <v>Jan 2015</v>
      </c>
      <c r="AL337" s="17" t="str">
        <f>Table_1[[#This Row],[Monthly sales]]&amp;"  Week "&amp;TEXT(Table_1[[#This Row],[Weekly sales]],"00")</f>
        <v>Jan 2015  Week 05</v>
      </c>
      <c r="AM337" s="17">
        <f>IF(COUNTIF($A$2:A337, A337)=1, 1, 0)</f>
        <v>0</v>
      </c>
      <c r="AN337" s="3">
        <f>COUNTA(A337) - COUNTIF(Table_1[[#This Row],[Unique Customers]], 1)</f>
        <v>1</v>
      </c>
      <c r="AO337" s="17" t="str">
        <f t="shared" si="5"/>
        <v>Repeated</v>
      </c>
      <c r="AP337" s="17" t="str">
        <f>"Q"&amp;_xlfn.CEILING.MATH(MONTH(Table_1[[#This Row],[Monthly sales]])/3,1)</f>
        <v>Q1</v>
      </c>
    </row>
    <row r="338" spans="1:42" ht="14.4" x14ac:dyDescent="0.3">
      <c r="A338" s="2">
        <v>553</v>
      </c>
      <c r="B338" s="15" t="s">
        <v>852</v>
      </c>
      <c r="C338" s="15" t="s">
        <v>117</v>
      </c>
      <c r="D338" s="6">
        <v>0</v>
      </c>
      <c r="E338" s="4">
        <v>6.88</v>
      </c>
      <c r="F338" s="4">
        <v>2</v>
      </c>
      <c r="G338" s="15" t="s">
        <v>88</v>
      </c>
      <c r="H338" s="15" t="s">
        <v>72</v>
      </c>
      <c r="I338" s="15" t="s">
        <v>49</v>
      </c>
      <c r="J338" s="15" t="s">
        <v>89</v>
      </c>
      <c r="K338" s="15" t="s">
        <v>51</v>
      </c>
      <c r="L338" s="15" t="s">
        <v>853</v>
      </c>
      <c r="M338" s="6">
        <v>0.39</v>
      </c>
      <c r="N338" s="15" t="s">
        <v>33</v>
      </c>
      <c r="O338" s="15" t="s">
        <v>60</v>
      </c>
      <c r="P338" s="15" t="s">
        <v>91</v>
      </c>
      <c r="Q338" s="15" t="s">
        <v>101</v>
      </c>
      <c r="R338" s="2">
        <v>90008</v>
      </c>
      <c r="S338" s="1">
        <v>42032</v>
      </c>
      <c r="T338" s="12">
        <f>EOMONTH(Table_1[[#This Row],[Order Date]],0)</f>
        <v>42035</v>
      </c>
      <c r="U338" s="10">
        <f>EOMONTH(Table_1[[#This Row],[Order Date]],0)</f>
        <v>42035</v>
      </c>
      <c r="V338" s="14">
        <v>42032</v>
      </c>
      <c r="W338" s="1">
        <v>42033</v>
      </c>
      <c r="X338" s="12">
        <v>42033</v>
      </c>
      <c r="Y338" s="10">
        <f>EOMONTH(Table_1[[#This Row],[Ship date]],0)</f>
        <v>42035</v>
      </c>
      <c r="Z338" s="14">
        <v>42033</v>
      </c>
      <c r="AA338" s="4">
        <v>34.067999999999998</v>
      </c>
      <c r="AB338" s="2">
        <v>36</v>
      </c>
      <c r="AC338" s="4">
        <v>267.52999999999997</v>
      </c>
      <c r="AD338" s="2">
        <v>17155</v>
      </c>
      <c r="AE338" s="4">
        <f>'DataCleaning and Transformation'!$E338-'DataCleaning and Transformation'!$D338</f>
        <v>6.88</v>
      </c>
      <c r="AF338" s="15" t="str">
        <f>_xlfn.IFS('DataCleaning and Transformation'!$O338="Central","Chris",'DataCleaning and Transformation'!$O338="East","Erin",'DataCleaning and Transformation'!$O338="South","Sam",'DataCleaning and Transformation'!$O338="West","William")</f>
        <v>William</v>
      </c>
      <c r="AG338" s="31">
        <f>Table_1[[#This Row],[Ship date]]-Table_1[[#This Row],[Order Date]]</f>
        <v>1</v>
      </c>
      <c r="AH338" s="22">
        <f>Table_1[[#This Row],[Profit]]/Table_1[[#This Row],[Sales]]</f>
        <v>0.12734272791836429</v>
      </c>
      <c r="AI338" s="23">
        <f>Table_1[[#This Row],[Profit]]+Table_1[[#This Row],[Sales]]</f>
        <v>301.59799999999996</v>
      </c>
      <c r="AJ338" s="17">
        <f>WEEKNUM(Table_1[[#This Row],[Order Date]],1)</f>
        <v>5</v>
      </c>
      <c r="AK338" s="17" t="str">
        <f>TEXT(Table_1[[#This Row],[Order Date]],"mmm yyyy")</f>
        <v>Jan 2015</v>
      </c>
      <c r="AL338" s="17" t="str">
        <f>Table_1[[#This Row],[Monthly sales]]&amp;"  Week "&amp;TEXT(Table_1[[#This Row],[Weekly sales]],"00")</f>
        <v>Jan 2015  Week 05</v>
      </c>
      <c r="AM338" s="17">
        <f>IF(COUNTIF($A$2:A338, A338)=1, 1, 0)</f>
        <v>1</v>
      </c>
      <c r="AN338" s="3">
        <f>COUNTA(A338) - COUNTIF(Table_1[[#This Row],[Unique Customers]], 1)</f>
        <v>0</v>
      </c>
      <c r="AO338" s="17" t="str">
        <f t="shared" si="5"/>
        <v>Unique</v>
      </c>
      <c r="AP338" s="17" t="str">
        <f>"Q"&amp;_xlfn.CEILING.MATH(MONTH(Table_1[[#This Row],[Monthly sales]])/3,1)</f>
        <v>Q1</v>
      </c>
    </row>
    <row r="339" spans="1:42" ht="14.4" x14ac:dyDescent="0.3">
      <c r="A339" s="2">
        <v>556</v>
      </c>
      <c r="B339" s="15" t="s">
        <v>854</v>
      </c>
      <c r="C339" s="15" t="s">
        <v>117</v>
      </c>
      <c r="D339" s="6">
        <v>0</v>
      </c>
      <c r="E339" s="4">
        <v>6.88</v>
      </c>
      <c r="F339" s="4">
        <v>2</v>
      </c>
      <c r="G339" s="15" t="s">
        <v>88</v>
      </c>
      <c r="H339" s="15" t="s">
        <v>72</v>
      </c>
      <c r="I339" s="15" t="s">
        <v>49</v>
      </c>
      <c r="J339" s="15" t="s">
        <v>89</v>
      </c>
      <c r="K339" s="15" t="s">
        <v>51</v>
      </c>
      <c r="L339" s="15" t="s">
        <v>853</v>
      </c>
      <c r="M339" s="6">
        <v>0.39</v>
      </c>
      <c r="N339" s="15" t="s">
        <v>33</v>
      </c>
      <c r="O339" s="15" t="s">
        <v>60</v>
      </c>
      <c r="P339" s="15" t="s">
        <v>147</v>
      </c>
      <c r="Q339" s="15" t="s">
        <v>855</v>
      </c>
      <c r="R339" s="2">
        <v>84604</v>
      </c>
      <c r="S339" s="1">
        <v>42032</v>
      </c>
      <c r="T339" s="12">
        <f>EOMONTH(Table_1[[#This Row],[Order Date]],0)</f>
        <v>42035</v>
      </c>
      <c r="U339" s="10">
        <f>EOMONTH(Table_1[[#This Row],[Order Date]],0)</f>
        <v>42035</v>
      </c>
      <c r="V339" s="14">
        <v>42032</v>
      </c>
      <c r="W339" s="1">
        <v>42033</v>
      </c>
      <c r="X339" s="12">
        <v>42033</v>
      </c>
      <c r="Y339" s="10">
        <f>EOMONTH(Table_1[[#This Row],[Ship date]],0)</f>
        <v>42035</v>
      </c>
      <c r="Z339" s="14">
        <v>42033</v>
      </c>
      <c r="AA339" s="4">
        <v>46.147199999999998</v>
      </c>
      <c r="AB339" s="2">
        <v>9</v>
      </c>
      <c r="AC339" s="4">
        <v>66.88</v>
      </c>
      <c r="AD339" s="2">
        <v>86189</v>
      </c>
      <c r="AE339" s="4">
        <f>'DataCleaning and Transformation'!$E339-'DataCleaning and Transformation'!$D339</f>
        <v>6.88</v>
      </c>
      <c r="AF339" s="15" t="str">
        <f>_xlfn.IFS('DataCleaning and Transformation'!$O339="Central","Chris",'DataCleaning and Transformation'!$O339="East","Erin",'DataCleaning and Transformation'!$O339="South","Sam",'DataCleaning and Transformation'!$O339="West","William")</f>
        <v>William</v>
      </c>
      <c r="AG339" s="31">
        <f>Table_1[[#This Row],[Ship date]]-Table_1[[#This Row],[Order Date]]</f>
        <v>1</v>
      </c>
      <c r="AH339" s="22">
        <f>Table_1[[#This Row],[Profit]]/Table_1[[#This Row],[Sales]]</f>
        <v>0.69000000000000006</v>
      </c>
      <c r="AI339" s="23">
        <f>Table_1[[#This Row],[Profit]]+Table_1[[#This Row],[Sales]]</f>
        <v>113.02719999999999</v>
      </c>
      <c r="AJ339" s="17">
        <f>WEEKNUM(Table_1[[#This Row],[Order Date]],1)</f>
        <v>5</v>
      </c>
      <c r="AK339" s="17" t="str">
        <f>TEXT(Table_1[[#This Row],[Order Date]],"mmm yyyy")</f>
        <v>Jan 2015</v>
      </c>
      <c r="AL339" s="17" t="str">
        <f>Table_1[[#This Row],[Monthly sales]]&amp;"  Week "&amp;TEXT(Table_1[[#This Row],[Weekly sales]],"00")</f>
        <v>Jan 2015  Week 05</v>
      </c>
      <c r="AM339" s="17">
        <f>IF(COUNTIF($A$2:A339, A339)=1, 1, 0)</f>
        <v>1</v>
      </c>
      <c r="AN339" s="3">
        <f>COUNTA(A339) - COUNTIF(Table_1[[#This Row],[Unique Customers]], 1)</f>
        <v>0</v>
      </c>
      <c r="AO339" s="17" t="str">
        <f t="shared" si="5"/>
        <v>Unique</v>
      </c>
      <c r="AP339" s="17" t="str">
        <f>"Q"&amp;_xlfn.CEILING.MATH(MONTH(Table_1[[#This Row],[Monthly sales]])/3,1)</f>
        <v>Q1</v>
      </c>
    </row>
    <row r="340" spans="1:42" ht="14.4" x14ac:dyDescent="0.3">
      <c r="A340" s="2">
        <v>556</v>
      </c>
      <c r="B340" s="15" t="s">
        <v>854</v>
      </c>
      <c r="C340" s="15" t="s">
        <v>117</v>
      </c>
      <c r="D340" s="6">
        <v>0.03</v>
      </c>
      <c r="E340" s="4">
        <v>32.479999999999997</v>
      </c>
      <c r="F340" s="4">
        <v>35</v>
      </c>
      <c r="G340" s="15" t="s">
        <v>88</v>
      </c>
      <c r="H340" s="15" t="s">
        <v>72</v>
      </c>
      <c r="I340" s="15" t="s">
        <v>49</v>
      </c>
      <c r="J340" s="15" t="s">
        <v>79</v>
      </c>
      <c r="K340" s="15" t="s">
        <v>65</v>
      </c>
      <c r="L340" s="15" t="s">
        <v>786</v>
      </c>
      <c r="M340" s="6">
        <v>0.81</v>
      </c>
      <c r="N340" s="15" t="s">
        <v>33</v>
      </c>
      <c r="O340" s="15" t="s">
        <v>60</v>
      </c>
      <c r="P340" s="15" t="s">
        <v>147</v>
      </c>
      <c r="Q340" s="15" t="s">
        <v>855</v>
      </c>
      <c r="R340" s="2">
        <v>84604</v>
      </c>
      <c r="S340" s="1">
        <v>42032</v>
      </c>
      <c r="T340" s="12">
        <f>EOMONTH(Table_1[[#This Row],[Order Date]],0)</f>
        <v>42035</v>
      </c>
      <c r="U340" s="10">
        <f>EOMONTH(Table_1[[#This Row],[Order Date]],0)</f>
        <v>42035</v>
      </c>
      <c r="V340" s="14">
        <v>42032</v>
      </c>
      <c r="W340" s="1">
        <v>42032</v>
      </c>
      <c r="X340" s="12">
        <v>42032</v>
      </c>
      <c r="Y340" s="10">
        <f>EOMONTH(Table_1[[#This Row],[Ship date]],0)</f>
        <v>42035</v>
      </c>
      <c r="Z340" s="14">
        <v>42032</v>
      </c>
      <c r="AA340" s="4">
        <v>-1116.3348000000001</v>
      </c>
      <c r="AB340" s="2">
        <v>8</v>
      </c>
      <c r="AC340" s="4">
        <v>274.91000000000003</v>
      </c>
      <c r="AD340" s="2">
        <v>86189</v>
      </c>
      <c r="AE340" s="4">
        <f>'DataCleaning and Transformation'!$E340-'DataCleaning and Transformation'!$D340</f>
        <v>32.449999999999996</v>
      </c>
      <c r="AF340" s="15" t="str">
        <f>_xlfn.IFS('DataCleaning and Transformation'!$O340="Central","Chris",'DataCleaning and Transformation'!$O340="East","Erin",'DataCleaning and Transformation'!$O340="South","Sam",'DataCleaning and Transformation'!$O340="West","William")</f>
        <v>William</v>
      </c>
      <c r="AG340" s="31">
        <f>Table_1[[#This Row],[Ship date]]-Table_1[[#This Row],[Order Date]]</f>
        <v>0</v>
      </c>
      <c r="AH340" s="22">
        <f>Table_1[[#This Row],[Profit]]/Table_1[[#This Row],[Sales]]</f>
        <v>-4.0607282383325449</v>
      </c>
      <c r="AI340" s="23">
        <f>Table_1[[#This Row],[Profit]]+Table_1[[#This Row],[Sales]]</f>
        <v>-841.4248</v>
      </c>
      <c r="AJ340" s="17">
        <f>WEEKNUM(Table_1[[#This Row],[Order Date]],1)</f>
        <v>5</v>
      </c>
      <c r="AK340" s="17" t="str">
        <f>TEXT(Table_1[[#This Row],[Order Date]],"mmm yyyy")</f>
        <v>Jan 2015</v>
      </c>
      <c r="AL340" s="17" t="str">
        <f>Table_1[[#This Row],[Monthly sales]]&amp;"  Week "&amp;TEXT(Table_1[[#This Row],[Weekly sales]],"00")</f>
        <v>Jan 2015  Week 05</v>
      </c>
      <c r="AM340" s="17">
        <f>IF(COUNTIF($A$2:A340, A340)=1, 1, 0)</f>
        <v>0</v>
      </c>
      <c r="AN340" s="3">
        <f>COUNTA(A340) - COUNTIF(Table_1[[#This Row],[Unique Customers]], 1)</f>
        <v>1</v>
      </c>
      <c r="AO340" s="17" t="str">
        <f t="shared" si="5"/>
        <v>Repeated</v>
      </c>
      <c r="AP340" s="17" t="str">
        <f>"Q"&amp;_xlfn.CEILING.MATH(MONTH(Table_1[[#This Row],[Monthly sales]])/3,1)</f>
        <v>Q1</v>
      </c>
    </row>
    <row r="341" spans="1:42" ht="14.4" x14ac:dyDescent="0.3">
      <c r="A341" s="2">
        <v>1875</v>
      </c>
      <c r="B341" s="15" t="s">
        <v>856</v>
      </c>
      <c r="C341" s="15" t="s">
        <v>26</v>
      </c>
      <c r="D341" s="6">
        <v>0.09</v>
      </c>
      <c r="E341" s="4">
        <v>95.99</v>
      </c>
      <c r="F341" s="4">
        <v>4.9000000000000004</v>
      </c>
      <c r="G341" s="15" t="s">
        <v>39</v>
      </c>
      <c r="H341" s="15" t="s">
        <v>40</v>
      </c>
      <c r="I341" s="15" t="s">
        <v>41</v>
      </c>
      <c r="J341" s="15" t="s">
        <v>136</v>
      </c>
      <c r="K341" s="15" t="s">
        <v>74</v>
      </c>
      <c r="L341" s="15" t="s">
        <v>769</v>
      </c>
      <c r="M341" s="6">
        <v>0.56000000000000005</v>
      </c>
      <c r="N341" s="15" t="s">
        <v>33</v>
      </c>
      <c r="O341" s="15" t="s">
        <v>34</v>
      </c>
      <c r="P341" s="15" t="s">
        <v>243</v>
      </c>
      <c r="Q341" s="15" t="s">
        <v>857</v>
      </c>
      <c r="R341" s="2">
        <v>23320</v>
      </c>
      <c r="S341" s="1">
        <v>42033</v>
      </c>
      <c r="T341" s="12">
        <f>EOMONTH(Table_1[[#This Row],[Order Date]],0)</f>
        <v>42035</v>
      </c>
      <c r="U341" s="10">
        <f>EOMONTH(Table_1[[#This Row],[Order Date]],0)</f>
        <v>42035</v>
      </c>
      <c r="V341" s="14">
        <v>42033</v>
      </c>
      <c r="W341" s="1">
        <v>42035</v>
      </c>
      <c r="X341" s="12">
        <v>42035</v>
      </c>
      <c r="Y341" s="10">
        <f>EOMONTH(Table_1[[#This Row],[Ship date]],0)</f>
        <v>42035</v>
      </c>
      <c r="Z341" s="14">
        <v>42035</v>
      </c>
      <c r="AA341" s="4">
        <v>34.302</v>
      </c>
      <c r="AB341" s="2">
        <v>4</v>
      </c>
      <c r="AC341" s="4">
        <v>320.75</v>
      </c>
      <c r="AD341" s="2">
        <v>90899</v>
      </c>
      <c r="AE341" s="4">
        <f>'DataCleaning and Transformation'!$E341-'DataCleaning and Transformation'!$D341</f>
        <v>95.899999999999991</v>
      </c>
      <c r="AF341" s="15" t="str">
        <f>_xlfn.IFS('DataCleaning and Transformation'!$O341="Central","Chris",'DataCleaning and Transformation'!$O341="East","Erin",'DataCleaning and Transformation'!$O341="South","Sam",'DataCleaning and Transformation'!$O341="West","William")</f>
        <v>Sam</v>
      </c>
      <c r="AG341" s="31">
        <f>Table_1[[#This Row],[Ship date]]-Table_1[[#This Row],[Order Date]]</f>
        <v>2</v>
      </c>
      <c r="AH341" s="22">
        <f>Table_1[[#This Row],[Profit]]/Table_1[[#This Row],[Sales]]</f>
        <v>0.10694310210444272</v>
      </c>
      <c r="AI341" s="23">
        <f>Table_1[[#This Row],[Profit]]+Table_1[[#This Row],[Sales]]</f>
        <v>355.05200000000002</v>
      </c>
      <c r="AJ341" s="17">
        <f>WEEKNUM(Table_1[[#This Row],[Order Date]],1)</f>
        <v>5</v>
      </c>
      <c r="AK341" s="17" t="str">
        <f>TEXT(Table_1[[#This Row],[Order Date]],"mmm yyyy")</f>
        <v>Jan 2015</v>
      </c>
      <c r="AL341" s="17" t="str">
        <f>Table_1[[#This Row],[Monthly sales]]&amp;"  Week "&amp;TEXT(Table_1[[#This Row],[Weekly sales]],"00")</f>
        <v>Jan 2015  Week 05</v>
      </c>
      <c r="AM341" s="17">
        <f>IF(COUNTIF($A$2:A341, A341)=1, 1, 0)</f>
        <v>1</v>
      </c>
      <c r="AN341" s="3">
        <f>COUNTA(A341) - COUNTIF(Table_1[[#This Row],[Unique Customers]], 1)</f>
        <v>0</v>
      </c>
      <c r="AO341" s="17" t="str">
        <f t="shared" si="5"/>
        <v>Unique</v>
      </c>
      <c r="AP341" s="17" t="str">
        <f>"Q"&amp;_xlfn.CEILING.MATH(MONTH(Table_1[[#This Row],[Monthly sales]])/3,1)</f>
        <v>Q1</v>
      </c>
    </row>
    <row r="342" spans="1:42" ht="14.4" x14ac:dyDescent="0.3">
      <c r="A342" s="2">
        <v>2265</v>
      </c>
      <c r="B342" s="15" t="s">
        <v>858</v>
      </c>
      <c r="C342" s="15" t="s">
        <v>26</v>
      </c>
      <c r="D342" s="6">
        <v>0.1</v>
      </c>
      <c r="E342" s="4">
        <v>7.45</v>
      </c>
      <c r="F342" s="4">
        <v>6.28</v>
      </c>
      <c r="G342" s="15" t="s">
        <v>39</v>
      </c>
      <c r="H342" s="15" t="s">
        <v>95</v>
      </c>
      <c r="I342" s="15" t="s">
        <v>49</v>
      </c>
      <c r="J342" s="15" t="s">
        <v>73</v>
      </c>
      <c r="K342" s="15" t="s">
        <v>74</v>
      </c>
      <c r="L342" s="15" t="s">
        <v>859</v>
      </c>
      <c r="M342" s="6">
        <v>0.4</v>
      </c>
      <c r="N342" s="15" t="s">
        <v>33</v>
      </c>
      <c r="O342" s="15" t="s">
        <v>53</v>
      </c>
      <c r="P342" s="15" t="s">
        <v>81</v>
      </c>
      <c r="Q342" s="15" t="s">
        <v>860</v>
      </c>
      <c r="R342" s="2">
        <v>64130</v>
      </c>
      <c r="S342" s="1">
        <v>42033</v>
      </c>
      <c r="T342" s="12">
        <f>EOMONTH(Table_1[[#This Row],[Order Date]],0)</f>
        <v>42035</v>
      </c>
      <c r="U342" s="10">
        <f>EOMONTH(Table_1[[#This Row],[Order Date]],0)</f>
        <v>42035</v>
      </c>
      <c r="V342" s="14">
        <v>42033</v>
      </c>
      <c r="W342" s="1">
        <v>42036</v>
      </c>
      <c r="X342" s="12">
        <v>42036</v>
      </c>
      <c r="Y342" s="10">
        <f>EOMONTH(Table_1[[#This Row],[Ship date]],0)</f>
        <v>42063</v>
      </c>
      <c r="Z342" s="14">
        <v>42036</v>
      </c>
      <c r="AA342" s="4">
        <v>-69.873999999999995</v>
      </c>
      <c r="AB342" s="2">
        <v>8</v>
      </c>
      <c r="AC342" s="4">
        <v>59.4</v>
      </c>
      <c r="AD342" s="2">
        <v>86612</v>
      </c>
      <c r="AE342" s="4">
        <f>'DataCleaning and Transformation'!$E342-'DataCleaning and Transformation'!$D342</f>
        <v>7.3500000000000005</v>
      </c>
      <c r="AF342" s="15" t="str">
        <f>_xlfn.IFS('DataCleaning and Transformation'!$O342="Central","Chris",'DataCleaning and Transformation'!$O342="East","Erin",'DataCleaning and Transformation'!$O342="South","Sam",'DataCleaning and Transformation'!$O342="West","William")</f>
        <v>Chris</v>
      </c>
      <c r="AG342" s="31">
        <f>Table_1[[#This Row],[Ship date]]-Table_1[[#This Row],[Order Date]]</f>
        <v>3</v>
      </c>
      <c r="AH342" s="22">
        <f>Table_1[[#This Row],[Profit]]/Table_1[[#This Row],[Sales]]</f>
        <v>-1.1763299663299662</v>
      </c>
      <c r="AI342" s="23">
        <f>Table_1[[#This Row],[Profit]]+Table_1[[#This Row],[Sales]]</f>
        <v>-10.473999999999997</v>
      </c>
      <c r="AJ342" s="17">
        <f>WEEKNUM(Table_1[[#This Row],[Order Date]],1)</f>
        <v>5</v>
      </c>
      <c r="AK342" s="17" t="str">
        <f>TEXT(Table_1[[#This Row],[Order Date]],"mmm yyyy")</f>
        <v>Jan 2015</v>
      </c>
      <c r="AL342" s="17" t="str">
        <f>Table_1[[#This Row],[Monthly sales]]&amp;"  Week "&amp;TEXT(Table_1[[#This Row],[Weekly sales]],"00")</f>
        <v>Jan 2015  Week 05</v>
      </c>
      <c r="AM342" s="17">
        <f>IF(COUNTIF($A$2:A342, A342)=1, 1, 0)</f>
        <v>1</v>
      </c>
      <c r="AN342" s="3">
        <f>COUNTA(A342) - COUNTIF(Table_1[[#This Row],[Unique Customers]], 1)</f>
        <v>0</v>
      </c>
      <c r="AO342" s="17" t="str">
        <f t="shared" si="5"/>
        <v>Unique</v>
      </c>
      <c r="AP342" s="17" t="str">
        <f>"Q"&amp;_xlfn.CEILING.MATH(MONTH(Table_1[[#This Row],[Monthly sales]])/3,1)</f>
        <v>Q1</v>
      </c>
    </row>
    <row r="343" spans="1:42" ht="14.4" x14ac:dyDescent="0.3">
      <c r="A343" s="2">
        <v>2265</v>
      </c>
      <c r="B343" s="15" t="s">
        <v>858</v>
      </c>
      <c r="C343" s="15" t="s">
        <v>26</v>
      </c>
      <c r="D343" s="6">
        <v>0.01</v>
      </c>
      <c r="E343" s="4">
        <v>6.48</v>
      </c>
      <c r="F343" s="4">
        <v>7.86</v>
      </c>
      <c r="G343" s="15" t="s">
        <v>39</v>
      </c>
      <c r="H343" s="15" t="s">
        <v>95</v>
      </c>
      <c r="I343" s="15" t="s">
        <v>49</v>
      </c>
      <c r="J343" s="15" t="s">
        <v>89</v>
      </c>
      <c r="K343" s="15" t="s">
        <v>74</v>
      </c>
      <c r="L343" s="15" t="s">
        <v>861</v>
      </c>
      <c r="M343" s="6">
        <v>0.37</v>
      </c>
      <c r="N343" s="15" t="s">
        <v>33</v>
      </c>
      <c r="O343" s="15" t="s">
        <v>53</v>
      </c>
      <c r="P343" s="15" t="s">
        <v>81</v>
      </c>
      <c r="Q343" s="15" t="s">
        <v>860</v>
      </c>
      <c r="R343" s="2">
        <v>64130</v>
      </c>
      <c r="S343" s="1">
        <v>42033</v>
      </c>
      <c r="T343" s="12">
        <f>EOMONTH(Table_1[[#This Row],[Order Date]],0)</f>
        <v>42035</v>
      </c>
      <c r="U343" s="10">
        <f>EOMONTH(Table_1[[#This Row],[Order Date]],0)</f>
        <v>42035</v>
      </c>
      <c r="V343" s="14">
        <v>42033</v>
      </c>
      <c r="W343" s="1">
        <v>42035</v>
      </c>
      <c r="X343" s="12">
        <v>42035</v>
      </c>
      <c r="Y343" s="10">
        <f>EOMONTH(Table_1[[#This Row],[Ship date]],0)</f>
        <v>42035</v>
      </c>
      <c r="Z343" s="14">
        <v>42035</v>
      </c>
      <c r="AA343" s="4">
        <v>-135.74</v>
      </c>
      <c r="AB343" s="2">
        <v>10</v>
      </c>
      <c r="AC343" s="4">
        <v>66.459999999999994</v>
      </c>
      <c r="AD343" s="2">
        <v>86612</v>
      </c>
      <c r="AE343" s="4">
        <f>'DataCleaning and Transformation'!$E343-'DataCleaning and Transformation'!$D343</f>
        <v>6.4700000000000006</v>
      </c>
      <c r="AF343" s="15" t="str">
        <f>_xlfn.IFS('DataCleaning and Transformation'!$O343="Central","Chris",'DataCleaning and Transformation'!$O343="East","Erin",'DataCleaning and Transformation'!$O343="South","Sam",'DataCleaning and Transformation'!$O343="West","William")</f>
        <v>Chris</v>
      </c>
      <c r="AG343" s="31">
        <f>Table_1[[#This Row],[Ship date]]-Table_1[[#This Row],[Order Date]]</f>
        <v>2</v>
      </c>
      <c r="AH343" s="22">
        <f>Table_1[[#This Row],[Profit]]/Table_1[[#This Row],[Sales]]</f>
        <v>-2.0424315377670781</v>
      </c>
      <c r="AI343" s="23">
        <f>Table_1[[#This Row],[Profit]]+Table_1[[#This Row],[Sales]]</f>
        <v>-69.280000000000015</v>
      </c>
      <c r="AJ343" s="17">
        <f>WEEKNUM(Table_1[[#This Row],[Order Date]],1)</f>
        <v>5</v>
      </c>
      <c r="AK343" s="17" t="str">
        <f>TEXT(Table_1[[#This Row],[Order Date]],"mmm yyyy")</f>
        <v>Jan 2015</v>
      </c>
      <c r="AL343" s="17" t="str">
        <f>Table_1[[#This Row],[Monthly sales]]&amp;"  Week "&amp;TEXT(Table_1[[#This Row],[Weekly sales]],"00")</f>
        <v>Jan 2015  Week 05</v>
      </c>
      <c r="AM343" s="17">
        <f>IF(COUNTIF($A$2:A343, A343)=1, 1, 0)</f>
        <v>0</v>
      </c>
      <c r="AN343" s="3">
        <f>COUNTA(A343) - COUNTIF(Table_1[[#This Row],[Unique Customers]], 1)</f>
        <v>1</v>
      </c>
      <c r="AO343" s="17" t="str">
        <f t="shared" si="5"/>
        <v>Repeated</v>
      </c>
      <c r="AP343" s="17" t="str">
        <f>"Q"&amp;_xlfn.CEILING.MATH(MONTH(Table_1[[#This Row],[Monthly sales]])/3,1)</f>
        <v>Q1</v>
      </c>
    </row>
    <row r="344" spans="1:42" ht="14.4" x14ac:dyDescent="0.3">
      <c r="A344" s="2">
        <v>699</v>
      </c>
      <c r="B344" s="15" t="s">
        <v>862</v>
      </c>
      <c r="C344" s="15" t="s">
        <v>117</v>
      </c>
      <c r="D344" s="6">
        <v>7.0000000000000007E-2</v>
      </c>
      <c r="E344" s="4">
        <v>5.0199999999999996</v>
      </c>
      <c r="F344" s="4">
        <v>5.14</v>
      </c>
      <c r="G344" s="15" t="s">
        <v>39</v>
      </c>
      <c r="H344" s="15" t="s">
        <v>40</v>
      </c>
      <c r="I344" s="15" t="s">
        <v>41</v>
      </c>
      <c r="J344" s="15" t="s">
        <v>42</v>
      </c>
      <c r="K344" s="15" t="s">
        <v>43</v>
      </c>
      <c r="L344" s="15" t="s">
        <v>392</v>
      </c>
      <c r="M344" s="6">
        <v>0.79</v>
      </c>
      <c r="N344" s="15" t="s">
        <v>33</v>
      </c>
      <c r="O344" s="15" t="s">
        <v>60</v>
      </c>
      <c r="P344" s="15" t="s">
        <v>91</v>
      </c>
      <c r="Q344" s="15" t="s">
        <v>101</v>
      </c>
      <c r="R344" s="2">
        <v>90041</v>
      </c>
      <c r="S344" s="1">
        <v>42033</v>
      </c>
      <c r="T344" s="12">
        <f>EOMONTH(Table_1[[#This Row],[Order Date]],0)</f>
        <v>42035</v>
      </c>
      <c r="U344" s="10">
        <f>EOMONTH(Table_1[[#This Row],[Order Date]],0)</f>
        <v>42035</v>
      </c>
      <c r="V344" s="14">
        <v>42033</v>
      </c>
      <c r="W344" s="1">
        <v>42035</v>
      </c>
      <c r="X344" s="12">
        <v>42035</v>
      </c>
      <c r="Y344" s="10">
        <f>EOMONTH(Table_1[[#This Row],[Ship date]],0)</f>
        <v>42035</v>
      </c>
      <c r="Z344" s="14">
        <v>42035</v>
      </c>
      <c r="AA344" s="4">
        <v>-168.72</v>
      </c>
      <c r="AB344" s="2">
        <v>42</v>
      </c>
      <c r="AC344" s="4">
        <v>210.1</v>
      </c>
      <c r="AD344" s="2">
        <v>32420</v>
      </c>
      <c r="AE344" s="4">
        <f>'DataCleaning and Transformation'!$E344-'DataCleaning and Transformation'!$D344</f>
        <v>4.9499999999999993</v>
      </c>
      <c r="AF344" s="15" t="str">
        <f>_xlfn.IFS('DataCleaning and Transformation'!$O344="Central","Chris",'DataCleaning and Transformation'!$O344="East","Erin",'DataCleaning and Transformation'!$O344="South","Sam",'DataCleaning and Transformation'!$O344="West","William")</f>
        <v>William</v>
      </c>
      <c r="AG344" s="31">
        <f>Table_1[[#This Row],[Ship date]]-Table_1[[#This Row],[Order Date]]</f>
        <v>2</v>
      </c>
      <c r="AH344" s="22">
        <f>Table_1[[#This Row],[Profit]]/Table_1[[#This Row],[Sales]]</f>
        <v>-0.8030461684911947</v>
      </c>
      <c r="AI344" s="23">
        <f>Table_1[[#This Row],[Profit]]+Table_1[[#This Row],[Sales]]</f>
        <v>41.379999999999995</v>
      </c>
      <c r="AJ344" s="17">
        <f>WEEKNUM(Table_1[[#This Row],[Order Date]],1)</f>
        <v>5</v>
      </c>
      <c r="AK344" s="17" t="str">
        <f>TEXT(Table_1[[#This Row],[Order Date]],"mmm yyyy")</f>
        <v>Jan 2015</v>
      </c>
      <c r="AL344" s="17" t="str">
        <f>Table_1[[#This Row],[Monthly sales]]&amp;"  Week "&amp;TEXT(Table_1[[#This Row],[Weekly sales]],"00")</f>
        <v>Jan 2015  Week 05</v>
      </c>
      <c r="AM344" s="17">
        <f>IF(COUNTIF($A$2:A344, A344)=1, 1, 0)</f>
        <v>1</v>
      </c>
      <c r="AN344" s="3">
        <f>COUNTA(A344) - COUNTIF(Table_1[[#This Row],[Unique Customers]], 1)</f>
        <v>0</v>
      </c>
      <c r="AO344" s="17" t="str">
        <f t="shared" si="5"/>
        <v>Unique</v>
      </c>
      <c r="AP344" s="17" t="str">
        <f>"Q"&amp;_xlfn.CEILING.MATH(MONTH(Table_1[[#This Row],[Monthly sales]])/3,1)</f>
        <v>Q1</v>
      </c>
    </row>
    <row r="345" spans="1:42" ht="14.4" x14ac:dyDescent="0.3">
      <c r="A345" s="2">
        <v>699</v>
      </c>
      <c r="B345" s="15" t="s">
        <v>862</v>
      </c>
      <c r="C345" s="15" t="s">
        <v>117</v>
      </c>
      <c r="D345" s="6">
        <v>7.0000000000000007E-2</v>
      </c>
      <c r="E345" s="4">
        <v>280.98</v>
      </c>
      <c r="F345" s="4">
        <v>57</v>
      </c>
      <c r="G345" s="15" t="s">
        <v>27</v>
      </c>
      <c r="H345" s="15" t="s">
        <v>40</v>
      </c>
      <c r="I345" s="15" t="s">
        <v>29</v>
      </c>
      <c r="J345" s="15" t="s">
        <v>110</v>
      </c>
      <c r="K345" s="15" t="s">
        <v>58</v>
      </c>
      <c r="L345" s="15" t="s">
        <v>863</v>
      </c>
      <c r="M345" s="6">
        <v>0.78</v>
      </c>
      <c r="N345" s="15" t="s">
        <v>33</v>
      </c>
      <c r="O345" s="15" t="s">
        <v>60</v>
      </c>
      <c r="P345" s="15" t="s">
        <v>91</v>
      </c>
      <c r="Q345" s="15" t="s">
        <v>101</v>
      </c>
      <c r="R345" s="2">
        <v>90041</v>
      </c>
      <c r="S345" s="1">
        <v>42033</v>
      </c>
      <c r="T345" s="12">
        <f>EOMONTH(Table_1[[#This Row],[Order Date]],0)</f>
        <v>42035</v>
      </c>
      <c r="U345" s="10">
        <f>EOMONTH(Table_1[[#This Row],[Order Date]],0)</f>
        <v>42035</v>
      </c>
      <c r="V345" s="14">
        <v>42033</v>
      </c>
      <c r="W345" s="1">
        <v>42035</v>
      </c>
      <c r="X345" s="12">
        <v>42035</v>
      </c>
      <c r="Y345" s="10">
        <f>EOMONTH(Table_1[[#This Row],[Ship date]],0)</f>
        <v>42035</v>
      </c>
      <c r="Z345" s="14">
        <v>42035</v>
      </c>
      <c r="AA345" s="4">
        <v>-439.62</v>
      </c>
      <c r="AB345" s="2">
        <v>23</v>
      </c>
      <c r="AC345" s="4">
        <v>6499.87</v>
      </c>
      <c r="AD345" s="2">
        <v>32420</v>
      </c>
      <c r="AE345" s="4">
        <f>'DataCleaning and Transformation'!$E345-'DataCleaning and Transformation'!$D345</f>
        <v>280.91000000000003</v>
      </c>
      <c r="AF345" s="15" t="str">
        <f>_xlfn.IFS('DataCleaning and Transformation'!$O345="Central","Chris",'DataCleaning and Transformation'!$O345="East","Erin",'DataCleaning and Transformation'!$O345="South","Sam",'DataCleaning and Transformation'!$O345="West","William")</f>
        <v>William</v>
      </c>
      <c r="AG345" s="31">
        <f>Table_1[[#This Row],[Ship date]]-Table_1[[#This Row],[Order Date]]</f>
        <v>2</v>
      </c>
      <c r="AH345" s="22">
        <f>Table_1[[#This Row],[Profit]]/Table_1[[#This Row],[Sales]]</f>
        <v>-6.7635198857823306E-2</v>
      </c>
      <c r="AI345" s="23">
        <f>Table_1[[#This Row],[Profit]]+Table_1[[#This Row],[Sales]]</f>
        <v>6060.25</v>
      </c>
      <c r="AJ345" s="17">
        <f>WEEKNUM(Table_1[[#This Row],[Order Date]],1)</f>
        <v>5</v>
      </c>
      <c r="AK345" s="17" t="str">
        <f>TEXT(Table_1[[#This Row],[Order Date]],"mmm yyyy")</f>
        <v>Jan 2015</v>
      </c>
      <c r="AL345" s="17" t="str">
        <f>Table_1[[#This Row],[Monthly sales]]&amp;"  Week "&amp;TEXT(Table_1[[#This Row],[Weekly sales]],"00")</f>
        <v>Jan 2015  Week 05</v>
      </c>
      <c r="AM345" s="17">
        <f>IF(COUNTIF($A$2:A345, A345)=1, 1, 0)</f>
        <v>0</v>
      </c>
      <c r="AN345" s="3">
        <f>COUNTA(A345) - COUNTIF(Table_1[[#This Row],[Unique Customers]], 1)</f>
        <v>1</v>
      </c>
      <c r="AO345" s="17" t="str">
        <f t="shared" si="5"/>
        <v>Repeated</v>
      </c>
      <c r="AP345" s="17" t="str">
        <f>"Q"&amp;_xlfn.CEILING.MATH(MONTH(Table_1[[#This Row],[Monthly sales]])/3,1)</f>
        <v>Q1</v>
      </c>
    </row>
    <row r="346" spans="1:42" ht="14.4" x14ac:dyDescent="0.3">
      <c r="A346" s="2">
        <v>2061</v>
      </c>
      <c r="B346" s="15" t="s">
        <v>864</v>
      </c>
      <c r="C346" s="15" t="s">
        <v>117</v>
      </c>
      <c r="D346" s="6">
        <v>0.02</v>
      </c>
      <c r="E346" s="4">
        <v>240.98</v>
      </c>
      <c r="F346" s="4">
        <v>60.2</v>
      </c>
      <c r="G346" s="15" t="s">
        <v>27</v>
      </c>
      <c r="H346" s="15" t="s">
        <v>95</v>
      </c>
      <c r="I346" s="15" t="s">
        <v>29</v>
      </c>
      <c r="J346" s="15" t="s">
        <v>118</v>
      </c>
      <c r="K346" s="15" t="s">
        <v>31</v>
      </c>
      <c r="L346" s="15" t="s">
        <v>865</v>
      </c>
      <c r="M346" s="6">
        <v>0.56000000000000005</v>
      </c>
      <c r="N346" s="15" t="s">
        <v>33</v>
      </c>
      <c r="O346" s="15" t="s">
        <v>53</v>
      </c>
      <c r="P346" s="15" t="s">
        <v>134</v>
      </c>
      <c r="Q346" s="15" t="s">
        <v>866</v>
      </c>
      <c r="R346" s="2">
        <v>69101</v>
      </c>
      <c r="S346" s="1">
        <v>42033</v>
      </c>
      <c r="T346" s="12">
        <f>EOMONTH(Table_1[[#This Row],[Order Date]],0)</f>
        <v>42035</v>
      </c>
      <c r="U346" s="10">
        <f>EOMONTH(Table_1[[#This Row],[Order Date]],0)</f>
        <v>42035</v>
      </c>
      <c r="V346" s="14">
        <v>42033</v>
      </c>
      <c r="W346" s="1">
        <v>42035</v>
      </c>
      <c r="X346" s="12">
        <v>42035</v>
      </c>
      <c r="Y346" s="10">
        <f>EOMONTH(Table_1[[#This Row],[Ship date]],0)</f>
        <v>42035</v>
      </c>
      <c r="Z346" s="14">
        <v>42035</v>
      </c>
      <c r="AA346" s="4">
        <v>-272.71319999999997</v>
      </c>
      <c r="AB346" s="2">
        <v>1</v>
      </c>
      <c r="AC346" s="4">
        <v>260.66000000000003</v>
      </c>
      <c r="AD346" s="2">
        <v>87146</v>
      </c>
      <c r="AE346" s="4">
        <f>'DataCleaning and Transformation'!$E346-'DataCleaning and Transformation'!$D346</f>
        <v>240.95999999999998</v>
      </c>
      <c r="AF346" s="15" t="str">
        <f>_xlfn.IFS('DataCleaning and Transformation'!$O346="Central","Chris",'DataCleaning and Transformation'!$O346="East","Erin",'DataCleaning and Transformation'!$O346="South","Sam",'DataCleaning and Transformation'!$O346="West","William")</f>
        <v>Chris</v>
      </c>
      <c r="AG346" s="31">
        <f>Table_1[[#This Row],[Ship date]]-Table_1[[#This Row],[Order Date]]</f>
        <v>2</v>
      </c>
      <c r="AH346" s="22">
        <f>Table_1[[#This Row],[Profit]]/Table_1[[#This Row],[Sales]]</f>
        <v>-1.0462410803345352</v>
      </c>
      <c r="AI346" s="23">
        <f>Table_1[[#This Row],[Profit]]+Table_1[[#This Row],[Sales]]</f>
        <v>-12.053199999999947</v>
      </c>
      <c r="AJ346" s="17">
        <f>WEEKNUM(Table_1[[#This Row],[Order Date]],1)</f>
        <v>5</v>
      </c>
      <c r="AK346" s="17" t="str">
        <f>TEXT(Table_1[[#This Row],[Order Date]],"mmm yyyy")</f>
        <v>Jan 2015</v>
      </c>
      <c r="AL346" s="17" t="str">
        <f>Table_1[[#This Row],[Monthly sales]]&amp;"  Week "&amp;TEXT(Table_1[[#This Row],[Weekly sales]],"00")</f>
        <v>Jan 2015  Week 05</v>
      </c>
      <c r="AM346" s="17">
        <f>IF(COUNTIF($A$2:A346, A346)=1, 1, 0)</f>
        <v>1</v>
      </c>
      <c r="AN346" s="3">
        <f>COUNTA(A346) - COUNTIF(Table_1[[#This Row],[Unique Customers]], 1)</f>
        <v>0</v>
      </c>
      <c r="AO346" s="17" t="str">
        <f t="shared" si="5"/>
        <v>Unique</v>
      </c>
      <c r="AP346" s="17" t="str">
        <f>"Q"&amp;_xlfn.CEILING.MATH(MONTH(Table_1[[#This Row],[Monthly sales]])/3,1)</f>
        <v>Q1</v>
      </c>
    </row>
    <row r="347" spans="1:42" ht="14.4" x14ac:dyDescent="0.3">
      <c r="A347" s="2">
        <v>2062</v>
      </c>
      <c r="B347" s="15" t="s">
        <v>867</v>
      </c>
      <c r="C347" s="15" t="s">
        <v>117</v>
      </c>
      <c r="D347" s="6">
        <v>0.02</v>
      </c>
      <c r="E347" s="4">
        <v>420.98</v>
      </c>
      <c r="F347" s="4">
        <v>19.989999999999998</v>
      </c>
      <c r="G347" s="15" t="s">
        <v>39</v>
      </c>
      <c r="H347" s="15" t="s">
        <v>95</v>
      </c>
      <c r="I347" s="15" t="s">
        <v>49</v>
      </c>
      <c r="J347" s="15" t="s">
        <v>73</v>
      </c>
      <c r="K347" s="15" t="s">
        <v>74</v>
      </c>
      <c r="L347" s="15" t="s">
        <v>868</v>
      </c>
      <c r="M347" s="6">
        <v>0.35</v>
      </c>
      <c r="N347" s="15" t="s">
        <v>33</v>
      </c>
      <c r="O347" s="15" t="s">
        <v>34</v>
      </c>
      <c r="P347" s="15" t="s">
        <v>243</v>
      </c>
      <c r="Q347" s="15" t="s">
        <v>869</v>
      </c>
      <c r="R347" s="2">
        <v>23111</v>
      </c>
      <c r="S347" s="1">
        <v>42033</v>
      </c>
      <c r="T347" s="12">
        <f>EOMONTH(Table_1[[#This Row],[Order Date]],0)</f>
        <v>42035</v>
      </c>
      <c r="U347" s="10">
        <f>EOMONTH(Table_1[[#This Row],[Order Date]],0)</f>
        <v>42035</v>
      </c>
      <c r="V347" s="14">
        <v>42033</v>
      </c>
      <c r="W347" s="1">
        <v>42036</v>
      </c>
      <c r="X347" s="12">
        <v>42036</v>
      </c>
      <c r="Y347" s="10">
        <f>EOMONTH(Table_1[[#This Row],[Ship date]],0)</f>
        <v>42063</v>
      </c>
      <c r="Z347" s="14">
        <v>42036</v>
      </c>
      <c r="AA347" s="4">
        <v>-162.69399999999999</v>
      </c>
      <c r="AB347" s="2">
        <v>10</v>
      </c>
      <c r="AC347" s="4">
        <v>4249.37</v>
      </c>
      <c r="AD347" s="2">
        <v>87146</v>
      </c>
      <c r="AE347" s="4">
        <f>'DataCleaning and Transformation'!$E347-'DataCleaning and Transformation'!$D347</f>
        <v>420.96000000000004</v>
      </c>
      <c r="AF347" s="15" t="str">
        <f>_xlfn.IFS('DataCleaning and Transformation'!$O347="Central","Chris",'DataCleaning and Transformation'!$O347="East","Erin",'DataCleaning and Transformation'!$O347="South","Sam",'DataCleaning and Transformation'!$O347="West","William")</f>
        <v>Sam</v>
      </c>
      <c r="AG347" s="31">
        <f>Table_1[[#This Row],[Ship date]]-Table_1[[#This Row],[Order Date]]</f>
        <v>3</v>
      </c>
      <c r="AH347" s="22">
        <f>Table_1[[#This Row],[Profit]]/Table_1[[#This Row],[Sales]]</f>
        <v>-3.8286616604343703E-2</v>
      </c>
      <c r="AI347" s="23">
        <f>Table_1[[#This Row],[Profit]]+Table_1[[#This Row],[Sales]]</f>
        <v>4086.6759999999999</v>
      </c>
      <c r="AJ347" s="17">
        <f>WEEKNUM(Table_1[[#This Row],[Order Date]],1)</f>
        <v>5</v>
      </c>
      <c r="AK347" s="17" t="str">
        <f>TEXT(Table_1[[#This Row],[Order Date]],"mmm yyyy")</f>
        <v>Jan 2015</v>
      </c>
      <c r="AL347" s="17" t="str">
        <f>Table_1[[#This Row],[Monthly sales]]&amp;"  Week "&amp;TEXT(Table_1[[#This Row],[Weekly sales]],"00")</f>
        <v>Jan 2015  Week 05</v>
      </c>
      <c r="AM347" s="17">
        <f>IF(COUNTIF($A$2:A347, A347)=1, 1, 0)</f>
        <v>1</v>
      </c>
      <c r="AN347" s="3">
        <f>COUNTA(A347) - COUNTIF(Table_1[[#This Row],[Unique Customers]], 1)</f>
        <v>0</v>
      </c>
      <c r="AO347" s="17" t="str">
        <f t="shared" si="5"/>
        <v>Repeated</v>
      </c>
      <c r="AP347" s="17" t="str">
        <f>"Q"&amp;_xlfn.CEILING.MATH(MONTH(Table_1[[#This Row],[Monthly sales]])/3,1)</f>
        <v>Q1</v>
      </c>
    </row>
    <row r="348" spans="1:42" ht="14.4" x14ac:dyDescent="0.3">
      <c r="A348" s="2">
        <v>767</v>
      </c>
      <c r="B348" s="15" t="s">
        <v>870</v>
      </c>
      <c r="C348" s="15" t="s">
        <v>26</v>
      </c>
      <c r="D348" s="6">
        <v>0.1</v>
      </c>
      <c r="E348" s="4">
        <v>31.78</v>
      </c>
      <c r="F348" s="4">
        <v>1.99</v>
      </c>
      <c r="G348" s="15" t="s">
        <v>39</v>
      </c>
      <c r="H348" s="15" t="s">
        <v>95</v>
      </c>
      <c r="I348" s="15" t="s">
        <v>41</v>
      </c>
      <c r="J348" s="15" t="s">
        <v>42</v>
      </c>
      <c r="K348" s="15" t="s">
        <v>43</v>
      </c>
      <c r="L348" s="15" t="s">
        <v>871</v>
      </c>
      <c r="M348" s="6">
        <v>0.42</v>
      </c>
      <c r="N348" s="15" t="s">
        <v>33</v>
      </c>
      <c r="O348" s="15" t="s">
        <v>53</v>
      </c>
      <c r="P348" s="15" t="s">
        <v>104</v>
      </c>
      <c r="Q348" s="15" t="s">
        <v>872</v>
      </c>
      <c r="R348" s="2">
        <v>61201</v>
      </c>
      <c r="S348" s="1">
        <v>42034</v>
      </c>
      <c r="T348" s="12">
        <f>EOMONTH(Table_1[[#This Row],[Order Date]],0)</f>
        <v>42035</v>
      </c>
      <c r="U348" s="10">
        <f>EOMONTH(Table_1[[#This Row],[Order Date]],0)</f>
        <v>42035</v>
      </c>
      <c r="V348" s="14">
        <v>42034</v>
      </c>
      <c r="W348" s="1">
        <v>42036</v>
      </c>
      <c r="X348" s="12">
        <v>42036</v>
      </c>
      <c r="Y348" s="10">
        <f>EOMONTH(Table_1[[#This Row],[Ship date]],0)</f>
        <v>42063</v>
      </c>
      <c r="Z348" s="14">
        <v>42036</v>
      </c>
      <c r="AA348" s="4">
        <v>232.2816</v>
      </c>
      <c r="AB348" s="2">
        <v>11</v>
      </c>
      <c r="AC348" s="4">
        <v>336.64</v>
      </c>
      <c r="AD348" s="2">
        <v>86279</v>
      </c>
      <c r="AE348" s="4">
        <f>'DataCleaning and Transformation'!$E348-'DataCleaning and Transformation'!$D348</f>
        <v>31.68</v>
      </c>
      <c r="AF348" s="15" t="str">
        <f>_xlfn.IFS('DataCleaning and Transformation'!$O348="Central","Chris",'DataCleaning and Transformation'!$O348="East","Erin",'DataCleaning and Transformation'!$O348="South","Sam",'DataCleaning and Transformation'!$O348="West","William")</f>
        <v>Chris</v>
      </c>
      <c r="AG348" s="31">
        <f>Table_1[[#This Row],[Ship date]]-Table_1[[#This Row],[Order Date]]</f>
        <v>2</v>
      </c>
      <c r="AH348" s="22">
        <f>Table_1[[#This Row],[Profit]]/Table_1[[#This Row],[Sales]]</f>
        <v>0.69000000000000006</v>
      </c>
      <c r="AI348" s="23">
        <f>Table_1[[#This Row],[Profit]]+Table_1[[#This Row],[Sales]]</f>
        <v>568.92160000000001</v>
      </c>
      <c r="AJ348" s="17">
        <f>WEEKNUM(Table_1[[#This Row],[Order Date]],1)</f>
        <v>5</v>
      </c>
      <c r="AK348" s="17" t="str">
        <f>TEXT(Table_1[[#This Row],[Order Date]],"mmm yyyy")</f>
        <v>Jan 2015</v>
      </c>
      <c r="AL348" s="17" t="str">
        <f>Table_1[[#This Row],[Monthly sales]]&amp;"  Week "&amp;TEXT(Table_1[[#This Row],[Weekly sales]],"00")</f>
        <v>Jan 2015  Week 05</v>
      </c>
      <c r="AM348" s="17">
        <f>IF(COUNTIF($A$2:A348, A348)=1, 1, 0)</f>
        <v>1</v>
      </c>
      <c r="AN348" s="3">
        <f>COUNTA(A348) - COUNTIF(Table_1[[#This Row],[Unique Customers]], 1)</f>
        <v>0</v>
      </c>
      <c r="AO348" s="17" t="str">
        <f t="shared" si="5"/>
        <v>Unique</v>
      </c>
      <c r="AP348" s="17" t="str">
        <f>"Q"&amp;_xlfn.CEILING.MATH(MONTH(Table_1[[#This Row],[Monthly sales]])/3,1)</f>
        <v>Q1</v>
      </c>
    </row>
    <row r="349" spans="1:42" ht="14.4" x14ac:dyDescent="0.3">
      <c r="A349" s="2">
        <v>550</v>
      </c>
      <c r="B349" s="15" t="s">
        <v>873</v>
      </c>
      <c r="C349" s="15" t="s">
        <v>38</v>
      </c>
      <c r="D349" s="6">
        <v>0.05</v>
      </c>
      <c r="E349" s="4">
        <v>1.68</v>
      </c>
      <c r="F349" s="4">
        <v>1.57</v>
      </c>
      <c r="G349" s="15" t="s">
        <v>39</v>
      </c>
      <c r="H349" s="15" t="s">
        <v>95</v>
      </c>
      <c r="I349" s="15" t="s">
        <v>49</v>
      </c>
      <c r="J349" s="15" t="s">
        <v>50</v>
      </c>
      <c r="K349" s="15" t="s">
        <v>51</v>
      </c>
      <c r="L349" s="15" t="s">
        <v>575</v>
      </c>
      <c r="M349" s="6">
        <v>0.59</v>
      </c>
      <c r="N349" s="15" t="s">
        <v>33</v>
      </c>
      <c r="O349" s="15" t="s">
        <v>53</v>
      </c>
      <c r="P349" s="15" t="s">
        <v>188</v>
      </c>
      <c r="Q349" s="15" t="s">
        <v>874</v>
      </c>
      <c r="R349" s="2">
        <v>78155</v>
      </c>
      <c r="S349" s="1">
        <v>42034</v>
      </c>
      <c r="T349" s="12">
        <f>EOMONTH(Table_1[[#This Row],[Order Date]],0)</f>
        <v>42035</v>
      </c>
      <c r="U349" s="10">
        <f>EOMONTH(Table_1[[#This Row],[Order Date]],0)</f>
        <v>42035</v>
      </c>
      <c r="V349" s="14">
        <v>42034</v>
      </c>
      <c r="W349" s="1">
        <v>42035</v>
      </c>
      <c r="X349" s="12">
        <v>42035</v>
      </c>
      <c r="Y349" s="10">
        <f>EOMONTH(Table_1[[#This Row],[Ship date]],0)</f>
        <v>42035</v>
      </c>
      <c r="Z349" s="14">
        <v>42035</v>
      </c>
      <c r="AA349" s="4">
        <v>-33.340000000000003</v>
      </c>
      <c r="AB349" s="2">
        <v>11</v>
      </c>
      <c r="AC349" s="4">
        <v>18.75</v>
      </c>
      <c r="AD349" s="2">
        <v>90909</v>
      </c>
      <c r="AE349" s="4">
        <f>'DataCleaning and Transformation'!$E349-'DataCleaning and Transformation'!$D349</f>
        <v>1.63</v>
      </c>
      <c r="AF349" s="15" t="str">
        <f>_xlfn.IFS('DataCleaning and Transformation'!$O349="Central","Chris",'DataCleaning and Transformation'!$O349="East","Erin",'DataCleaning and Transformation'!$O349="South","Sam",'DataCleaning and Transformation'!$O349="West","William")</f>
        <v>Chris</v>
      </c>
      <c r="AG349" s="31">
        <f>Table_1[[#This Row],[Ship date]]-Table_1[[#This Row],[Order Date]]</f>
        <v>1</v>
      </c>
      <c r="AH349" s="22">
        <f>Table_1[[#This Row],[Profit]]/Table_1[[#This Row],[Sales]]</f>
        <v>-1.7781333333333336</v>
      </c>
      <c r="AI349" s="23">
        <f>Table_1[[#This Row],[Profit]]+Table_1[[#This Row],[Sales]]</f>
        <v>-14.590000000000003</v>
      </c>
      <c r="AJ349" s="17">
        <f>WEEKNUM(Table_1[[#This Row],[Order Date]],1)</f>
        <v>5</v>
      </c>
      <c r="AK349" s="17" t="str">
        <f>TEXT(Table_1[[#This Row],[Order Date]],"mmm yyyy")</f>
        <v>Jan 2015</v>
      </c>
      <c r="AL349" s="17" t="str">
        <f>Table_1[[#This Row],[Monthly sales]]&amp;"  Week "&amp;TEXT(Table_1[[#This Row],[Weekly sales]],"00")</f>
        <v>Jan 2015  Week 05</v>
      </c>
      <c r="AM349" s="17">
        <f>IF(COUNTIF($A$2:A349, A349)=1, 1, 0)</f>
        <v>1</v>
      </c>
      <c r="AN349" s="3">
        <f>COUNTA(A349) - COUNTIF(Table_1[[#This Row],[Unique Customers]], 1)</f>
        <v>0</v>
      </c>
      <c r="AO349" s="17" t="str">
        <f t="shared" si="5"/>
        <v>Unique</v>
      </c>
      <c r="AP349" s="17" t="str">
        <f>"Q"&amp;_xlfn.CEILING.MATH(MONTH(Table_1[[#This Row],[Monthly sales]])/3,1)</f>
        <v>Q1</v>
      </c>
    </row>
    <row r="350" spans="1:42" ht="14.4" x14ac:dyDescent="0.3">
      <c r="A350" s="2">
        <v>550</v>
      </c>
      <c r="B350" s="15" t="s">
        <v>873</v>
      </c>
      <c r="C350" s="15" t="s">
        <v>38</v>
      </c>
      <c r="D350" s="6">
        <v>0.1</v>
      </c>
      <c r="E350" s="4">
        <v>218.75</v>
      </c>
      <c r="F350" s="4">
        <v>69.64</v>
      </c>
      <c r="G350" s="15" t="s">
        <v>27</v>
      </c>
      <c r="H350" s="15" t="s">
        <v>95</v>
      </c>
      <c r="I350" s="15" t="s">
        <v>29</v>
      </c>
      <c r="J350" s="15" t="s">
        <v>30</v>
      </c>
      <c r="K350" s="15" t="s">
        <v>31</v>
      </c>
      <c r="L350" s="15" t="s">
        <v>875</v>
      </c>
      <c r="M350" s="6">
        <v>0.77</v>
      </c>
      <c r="N350" s="15" t="s">
        <v>33</v>
      </c>
      <c r="O350" s="15" t="s">
        <v>53</v>
      </c>
      <c r="P350" s="15" t="s">
        <v>188</v>
      </c>
      <c r="Q350" s="15" t="s">
        <v>874</v>
      </c>
      <c r="R350" s="2">
        <v>78155</v>
      </c>
      <c r="S350" s="1">
        <v>42034</v>
      </c>
      <c r="T350" s="12">
        <f>EOMONTH(Table_1[[#This Row],[Order Date]],0)</f>
        <v>42035</v>
      </c>
      <c r="U350" s="10">
        <f>EOMONTH(Table_1[[#This Row],[Order Date]],0)</f>
        <v>42035</v>
      </c>
      <c r="V350" s="14">
        <v>42034</v>
      </c>
      <c r="W350" s="1">
        <v>42036</v>
      </c>
      <c r="X350" s="12">
        <v>42036</v>
      </c>
      <c r="Y350" s="10">
        <f>EOMONTH(Table_1[[#This Row],[Ship date]],0)</f>
        <v>42063</v>
      </c>
      <c r="Z350" s="14">
        <v>42036</v>
      </c>
      <c r="AA350" s="4">
        <v>-201.27600000000001</v>
      </c>
      <c r="AB350" s="2">
        <v>1</v>
      </c>
      <c r="AC350" s="4">
        <v>188.51</v>
      </c>
      <c r="AD350" s="2">
        <v>90909</v>
      </c>
      <c r="AE350" s="4">
        <f>'DataCleaning and Transformation'!$E350-'DataCleaning and Transformation'!$D350</f>
        <v>218.65</v>
      </c>
      <c r="AF350" s="15" t="str">
        <f>_xlfn.IFS('DataCleaning and Transformation'!$O350="Central","Chris",'DataCleaning and Transformation'!$O350="East","Erin",'DataCleaning and Transformation'!$O350="South","Sam",'DataCleaning and Transformation'!$O350="West","William")</f>
        <v>Chris</v>
      </c>
      <c r="AG350" s="31">
        <f>Table_1[[#This Row],[Ship date]]-Table_1[[#This Row],[Order Date]]</f>
        <v>2</v>
      </c>
      <c r="AH350" s="22">
        <f>Table_1[[#This Row],[Profit]]/Table_1[[#This Row],[Sales]]</f>
        <v>-1.0677205453291603</v>
      </c>
      <c r="AI350" s="23">
        <f>Table_1[[#This Row],[Profit]]+Table_1[[#This Row],[Sales]]</f>
        <v>-12.76600000000002</v>
      </c>
      <c r="AJ350" s="17">
        <f>WEEKNUM(Table_1[[#This Row],[Order Date]],1)</f>
        <v>5</v>
      </c>
      <c r="AK350" s="17" t="str">
        <f>TEXT(Table_1[[#This Row],[Order Date]],"mmm yyyy")</f>
        <v>Jan 2015</v>
      </c>
      <c r="AL350" s="17" t="str">
        <f>Table_1[[#This Row],[Monthly sales]]&amp;"  Week "&amp;TEXT(Table_1[[#This Row],[Weekly sales]],"00")</f>
        <v>Jan 2015  Week 05</v>
      </c>
      <c r="AM350" s="17">
        <f>IF(COUNTIF($A$2:A350, A350)=1, 1, 0)</f>
        <v>0</v>
      </c>
      <c r="AN350" s="3">
        <f>COUNTA(A350) - COUNTIF(Table_1[[#This Row],[Unique Customers]], 1)</f>
        <v>1</v>
      </c>
      <c r="AO350" s="17" t="str">
        <f t="shared" si="5"/>
        <v>Repeated</v>
      </c>
      <c r="AP350" s="17" t="str">
        <f>"Q"&amp;_xlfn.CEILING.MATH(MONTH(Table_1[[#This Row],[Monthly sales]])/3,1)</f>
        <v>Q1</v>
      </c>
    </row>
    <row r="351" spans="1:42" ht="14.4" x14ac:dyDescent="0.3">
      <c r="A351" s="2">
        <v>551</v>
      </c>
      <c r="B351" s="15" t="s">
        <v>876</v>
      </c>
      <c r="C351" s="15" t="s">
        <v>38</v>
      </c>
      <c r="D351" s="6">
        <v>0</v>
      </c>
      <c r="E351" s="4">
        <v>15.04</v>
      </c>
      <c r="F351" s="4">
        <v>1.97</v>
      </c>
      <c r="G351" s="15" t="s">
        <v>39</v>
      </c>
      <c r="H351" s="15" t="s">
        <v>95</v>
      </c>
      <c r="I351" s="15" t="s">
        <v>49</v>
      </c>
      <c r="J351" s="15" t="s">
        <v>89</v>
      </c>
      <c r="K351" s="15" t="s">
        <v>51</v>
      </c>
      <c r="L351" s="15" t="s">
        <v>93</v>
      </c>
      <c r="M351" s="6">
        <v>0.39</v>
      </c>
      <c r="N351" s="15" t="s">
        <v>33</v>
      </c>
      <c r="O351" s="15" t="s">
        <v>53</v>
      </c>
      <c r="P351" s="15" t="s">
        <v>188</v>
      </c>
      <c r="Q351" s="15" t="s">
        <v>877</v>
      </c>
      <c r="R351" s="2">
        <v>75090</v>
      </c>
      <c r="S351" s="1">
        <v>42034</v>
      </c>
      <c r="T351" s="12">
        <f>EOMONTH(Table_1[[#This Row],[Order Date]],0)</f>
        <v>42035</v>
      </c>
      <c r="U351" s="10">
        <f>EOMONTH(Table_1[[#This Row],[Order Date]],0)</f>
        <v>42035</v>
      </c>
      <c r="V351" s="14">
        <v>42034</v>
      </c>
      <c r="W351" s="1">
        <v>42036</v>
      </c>
      <c r="X351" s="12">
        <v>42036</v>
      </c>
      <c r="Y351" s="10">
        <f>EOMONTH(Table_1[[#This Row],[Ship date]],0)</f>
        <v>42063</v>
      </c>
      <c r="Z351" s="14">
        <v>42036</v>
      </c>
      <c r="AA351" s="4">
        <v>21.514199999999999</v>
      </c>
      <c r="AB351" s="2">
        <v>2</v>
      </c>
      <c r="AC351" s="4">
        <v>31.18</v>
      </c>
      <c r="AD351" s="2">
        <v>90909</v>
      </c>
      <c r="AE351" s="4">
        <f>'DataCleaning and Transformation'!$E351-'DataCleaning and Transformation'!$D351</f>
        <v>15.04</v>
      </c>
      <c r="AF351" s="15" t="str">
        <f>_xlfn.IFS('DataCleaning and Transformation'!$O351="Central","Chris",'DataCleaning and Transformation'!$O351="East","Erin",'DataCleaning and Transformation'!$O351="South","Sam",'DataCleaning and Transformation'!$O351="West","William")</f>
        <v>Chris</v>
      </c>
      <c r="AG351" s="31">
        <f>Table_1[[#This Row],[Ship date]]-Table_1[[#This Row],[Order Date]]</f>
        <v>2</v>
      </c>
      <c r="AH351" s="22">
        <f>Table_1[[#This Row],[Profit]]/Table_1[[#This Row],[Sales]]</f>
        <v>0.69</v>
      </c>
      <c r="AI351" s="23">
        <f>Table_1[[#This Row],[Profit]]+Table_1[[#This Row],[Sales]]</f>
        <v>52.694199999999995</v>
      </c>
      <c r="AJ351" s="17">
        <f>WEEKNUM(Table_1[[#This Row],[Order Date]],1)</f>
        <v>5</v>
      </c>
      <c r="AK351" s="17" t="str">
        <f>TEXT(Table_1[[#This Row],[Order Date]],"mmm yyyy")</f>
        <v>Jan 2015</v>
      </c>
      <c r="AL351" s="17" t="str">
        <f>Table_1[[#This Row],[Monthly sales]]&amp;"  Week "&amp;TEXT(Table_1[[#This Row],[Weekly sales]],"00")</f>
        <v>Jan 2015  Week 05</v>
      </c>
      <c r="AM351" s="17">
        <f>IF(COUNTIF($A$2:A351, A351)=1, 1, 0)</f>
        <v>1</v>
      </c>
      <c r="AN351" s="3">
        <f>COUNTA(A351) - COUNTIF(Table_1[[#This Row],[Unique Customers]], 1)</f>
        <v>0</v>
      </c>
      <c r="AO351" s="17" t="str">
        <f t="shared" si="5"/>
        <v>Repeated</v>
      </c>
      <c r="AP351" s="17" t="str">
        <f>"Q"&amp;_xlfn.CEILING.MATH(MONTH(Table_1[[#This Row],[Monthly sales]])/3,1)</f>
        <v>Q1</v>
      </c>
    </row>
    <row r="352" spans="1:42" ht="14.4" x14ac:dyDescent="0.3">
      <c r="A352" s="2">
        <v>1442</v>
      </c>
      <c r="B352" s="15" t="s">
        <v>878</v>
      </c>
      <c r="C352" s="15" t="s">
        <v>48</v>
      </c>
      <c r="D352" s="6">
        <v>0.02</v>
      </c>
      <c r="E352" s="4">
        <v>15.99</v>
      </c>
      <c r="F352" s="4">
        <v>13.18</v>
      </c>
      <c r="G352" s="15" t="s">
        <v>88</v>
      </c>
      <c r="H352" s="15" t="s">
        <v>95</v>
      </c>
      <c r="I352" s="15" t="s">
        <v>49</v>
      </c>
      <c r="J352" s="15" t="s">
        <v>73</v>
      </c>
      <c r="K352" s="15" t="s">
        <v>74</v>
      </c>
      <c r="L352" s="15" t="s">
        <v>296</v>
      </c>
      <c r="M352" s="6">
        <v>0.37</v>
      </c>
      <c r="N352" s="15" t="s">
        <v>33</v>
      </c>
      <c r="O352" s="15" t="s">
        <v>53</v>
      </c>
      <c r="P352" s="15" t="s">
        <v>81</v>
      </c>
      <c r="Q352" s="15" t="s">
        <v>879</v>
      </c>
      <c r="R352" s="2">
        <v>65807</v>
      </c>
      <c r="S352" s="1">
        <v>42034</v>
      </c>
      <c r="T352" s="12">
        <f>EOMONTH(Table_1[[#This Row],[Order Date]],0)</f>
        <v>42035</v>
      </c>
      <c r="U352" s="10">
        <f>EOMONTH(Table_1[[#This Row],[Order Date]],0)</f>
        <v>42035</v>
      </c>
      <c r="V352" s="14">
        <v>42034</v>
      </c>
      <c r="W352" s="1">
        <v>42038</v>
      </c>
      <c r="X352" s="12">
        <v>42038</v>
      </c>
      <c r="Y352" s="10">
        <f>EOMONTH(Table_1[[#This Row],[Ship date]],0)</f>
        <v>42063</v>
      </c>
      <c r="Z352" s="14">
        <v>42038</v>
      </c>
      <c r="AA352" s="4">
        <v>-76.992500000000007</v>
      </c>
      <c r="AB352" s="2">
        <v>7</v>
      </c>
      <c r="AC352" s="4">
        <v>123.03</v>
      </c>
      <c r="AD352" s="2">
        <v>89077</v>
      </c>
      <c r="AE352" s="4">
        <f>'DataCleaning and Transformation'!$E352-'DataCleaning and Transformation'!$D352</f>
        <v>15.97</v>
      </c>
      <c r="AF352" s="15" t="str">
        <f>_xlfn.IFS('DataCleaning and Transformation'!$O352="Central","Chris",'DataCleaning and Transformation'!$O352="East","Erin",'DataCleaning and Transformation'!$O352="South","Sam",'DataCleaning and Transformation'!$O352="West","William")</f>
        <v>Chris</v>
      </c>
      <c r="AG352" s="31">
        <f>Table_1[[#This Row],[Ship date]]-Table_1[[#This Row],[Order Date]]</f>
        <v>4</v>
      </c>
      <c r="AH352" s="22">
        <f>Table_1[[#This Row],[Profit]]/Table_1[[#This Row],[Sales]]</f>
        <v>-0.62580264976022115</v>
      </c>
      <c r="AI352" s="23">
        <f>Table_1[[#This Row],[Profit]]+Table_1[[#This Row],[Sales]]</f>
        <v>46.037499999999994</v>
      </c>
      <c r="AJ352" s="17">
        <f>WEEKNUM(Table_1[[#This Row],[Order Date]],1)</f>
        <v>5</v>
      </c>
      <c r="AK352" s="17" t="str">
        <f>TEXT(Table_1[[#This Row],[Order Date]],"mmm yyyy")</f>
        <v>Jan 2015</v>
      </c>
      <c r="AL352" s="17" t="str">
        <f>Table_1[[#This Row],[Monthly sales]]&amp;"  Week "&amp;TEXT(Table_1[[#This Row],[Weekly sales]],"00")</f>
        <v>Jan 2015  Week 05</v>
      </c>
      <c r="AM352" s="17">
        <f>IF(COUNTIF($A$2:A352, A352)=1, 1, 0)</f>
        <v>1</v>
      </c>
      <c r="AN352" s="3">
        <f>COUNTA(A352) - COUNTIF(Table_1[[#This Row],[Unique Customers]], 1)</f>
        <v>0</v>
      </c>
      <c r="AO352" s="17" t="str">
        <f t="shared" si="5"/>
        <v>Unique</v>
      </c>
      <c r="AP352" s="17" t="str">
        <f>"Q"&amp;_xlfn.CEILING.MATH(MONTH(Table_1[[#This Row],[Monthly sales]])/3,1)</f>
        <v>Q1</v>
      </c>
    </row>
    <row r="353" spans="1:42" ht="14.4" x14ac:dyDescent="0.3">
      <c r="A353" s="2">
        <v>1442</v>
      </c>
      <c r="B353" s="15" t="s">
        <v>878</v>
      </c>
      <c r="C353" s="15" t="s">
        <v>48</v>
      </c>
      <c r="D353" s="6">
        <v>0.09</v>
      </c>
      <c r="E353" s="4">
        <v>46.94</v>
      </c>
      <c r="F353" s="4">
        <v>6.77</v>
      </c>
      <c r="G353" s="15" t="s">
        <v>88</v>
      </c>
      <c r="H353" s="15" t="s">
        <v>95</v>
      </c>
      <c r="I353" s="15" t="s">
        <v>29</v>
      </c>
      <c r="J353" s="15" t="s">
        <v>127</v>
      </c>
      <c r="K353" s="15" t="s">
        <v>74</v>
      </c>
      <c r="L353" s="15" t="s">
        <v>880</v>
      </c>
      <c r="M353" s="6">
        <v>0.44</v>
      </c>
      <c r="N353" s="15" t="s">
        <v>33</v>
      </c>
      <c r="O353" s="15" t="s">
        <v>53</v>
      </c>
      <c r="P353" s="15" t="s">
        <v>81</v>
      </c>
      <c r="Q353" s="15" t="s">
        <v>879</v>
      </c>
      <c r="R353" s="2">
        <v>65807</v>
      </c>
      <c r="S353" s="1">
        <v>42034</v>
      </c>
      <c r="T353" s="12">
        <f>EOMONTH(Table_1[[#This Row],[Order Date]],0)</f>
        <v>42035</v>
      </c>
      <c r="U353" s="10">
        <f>EOMONTH(Table_1[[#This Row],[Order Date]],0)</f>
        <v>42035</v>
      </c>
      <c r="V353" s="14">
        <v>42034</v>
      </c>
      <c r="W353" s="1">
        <v>42034</v>
      </c>
      <c r="X353" s="12">
        <v>42034</v>
      </c>
      <c r="Y353" s="10">
        <f>EOMONTH(Table_1[[#This Row],[Ship date]],0)</f>
        <v>42035</v>
      </c>
      <c r="Z353" s="14">
        <v>42034</v>
      </c>
      <c r="AA353" s="4">
        <v>297.96960000000001</v>
      </c>
      <c r="AB353" s="2">
        <v>10</v>
      </c>
      <c r="AC353" s="4">
        <v>431.84</v>
      </c>
      <c r="AD353" s="2">
        <v>89077</v>
      </c>
      <c r="AE353" s="4">
        <f>'DataCleaning and Transformation'!$E353-'DataCleaning and Transformation'!$D353</f>
        <v>46.849999999999994</v>
      </c>
      <c r="AF353" s="15" t="str">
        <f>_xlfn.IFS('DataCleaning and Transformation'!$O353="Central","Chris",'DataCleaning and Transformation'!$O353="East","Erin",'DataCleaning and Transformation'!$O353="South","Sam",'DataCleaning and Transformation'!$O353="West","William")</f>
        <v>Chris</v>
      </c>
      <c r="AG353" s="31">
        <f>Table_1[[#This Row],[Ship date]]-Table_1[[#This Row],[Order Date]]</f>
        <v>0</v>
      </c>
      <c r="AH353" s="22">
        <f>Table_1[[#This Row],[Profit]]/Table_1[[#This Row],[Sales]]</f>
        <v>0.69000000000000006</v>
      </c>
      <c r="AI353" s="23">
        <f>Table_1[[#This Row],[Profit]]+Table_1[[#This Row],[Sales]]</f>
        <v>729.80960000000005</v>
      </c>
      <c r="AJ353" s="17">
        <f>WEEKNUM(Table_1[[#This Row],[Order Date]],1)</f>
        <v>5</v>
      </c>
      <c r="AK353" s="17" t="str">
        <f>TEXT(Table_1[[#This Row],[Order Date]],"mmm yyyy")</f>
        <v>Jan 2015</v>
      </c>
      <c r="AL353" s="17" t="str">
        <f>Table_1[[#This Row],[Monthly sales]]&amp;"  Week "&amp;TEXT(Table_1[[#This Row],[Weekly sales]],"00")</f>
        <v>Jan 2015  Week 05</v>
      </c>
      <c r="AM353" s="17">
        <f>IF(COUNTIF($A$2:A353, A353)=1, 1, 0)</f>
        <v>0</v>
      </c>
      <c r="AN353" s="3">
        <f>COUNTA(A353) - COUNTIF(Table_1[[#This Row],[Unique Customers]], 1)</f>
        <v>1</v>
      </c>
      <c r="AO353" s="17" t="str">
        <f t="shared" si="5"/>
        <v>Repeated</v>
      </c>
      <c r="AP353" s="17" t="str">
        <f>"Q"&amp;_xlfn.CEILING.MATH(MONTH(Table_1[[#This Row],[Monthly sales]])/3,1)</f>
        <v>Q1</v>
      </c>
    </row>
    <row r="354" spans="1:42" ht="14.4" x14ac:dyDescent="0.3">
      <c r="A354" s="2">
        <v>2775</v>
      </c>
      <c r="B354" s="15" t="s">
        <v>881</v>
      </c>
      <c r="C354" s="15" t="s">
        <v>48</v>
      </c>
      <c r="D354" s="6">
        <v>7.0000000000000007E-2</v>
      </c>
      <c r="E354" s="4">
        <v>574.74</v>
      </c>
      <c r="F354" s="4">
        <v>24.49</v>
      </c>
      <c r="G354" s="15" t="s">
        <v>39</v>
      </c>
      <c r="H354" s="15" t="s">
        <v>40</v>
      </c>
      <c r="I354" s="15" t="s">
        <v>41</v>
      </c>
      <c r="J354" s="15" t="s">
        <v>57</v>
      </c>
      <c r="K354" s="15" t="s">
        <v>65</v>
      </c>
      <c r="L354" s="15" t="s">
        <v>171</v>
      </c>
      <c r="M354" s="6">
        <v>0.37</v>
      </c>
      <c r="N354" s="15" t="s">
        <v>33</v>
      </c>
      <c r="O354" s="15" t="s">
        <v>53</v>
      </c>
      <c r="P354" s="15" t="s">
        <v>104</v>
      </c>
      <c r="Q354" s="15" t="s">
        <v>882</v>
      </c>
      <c r="R354" s="2">
        <v>60131</v>
      </c>
      <c r="S354" s="1">
        <v>42034</v>
      </c>
      <c r="T354" s="12">
        <f>EOMONTH(Table_1[[#This Row],[Order Date]],0)</f>
        <v>42035</v>
      </c>
      <c r="U354" s="10">
        <f>EOMONTH(Table_1[[#This Row],[Order Date]],0)</f>
        <v>42035</v>
      </c>
      <c r="V354" s="14">
        <v>42034</v>
      </c>
      <c r="W354" s="1">
        <v>42039</v>
      </c>
      <c r="X354" s="12">
        <v>42039</v>
      </c>
      <c r="Y354" s="10">
        <f>EOMONTH(Table_1[[#This Row],[Ship date]],0)</f>
        <v>42063</v>
      </c>
      <c r="Z354" s="14">
        <v>42039</v>
      </c>
      <c r="AA354" s="4">
        <v>2860.9331999999999</v>
      </c>
      <c r="AB354" s="2">
        <v>8</v>
      </c>
      <c r="AC354" s="4">
        <v>4146.28</v>
      </c>
      <c r="AD354" s="2">
        <v>91229</v>
      </c>
      <c r="AE354" s="4">
        <f>'DataCleaning and Transformation'!$E354-'DataCleaning and Transformation'!$D354</f>
        <v>574.66999999999996</v>
      </c>
      <c r="AF354" s="15" t="str">
        <f>_xlfn.IFS('DataCleaning and Transformation'!$O354="Central","Chris",'DataCleaning and Transformation'!$O354="East","Erin",'DataCleaning and Transformation'!$O354="South","Sam",'DataCleaning and Transformation'!$O354="West","William")</f>
        <v>Chris</v>
      </c>
      <c r="AG354" s="31">
        <f>Table_1[[#This Row],[Ship date]]-Table_1[[#This Row],[Order Date]]</f>
        <v>5</v>
      </c>
      <c r="AH354" s="22">
        <f>Table_1[[#This Row],[Profit]]/Table_1[[#This Row],[Sales]]</f>
        <v>0.69000000000000006</v>
      </c>
      <c r="AI354" s="23">
        <f>Table_1[[#This Row],[Profit]]+Table_1[[#This Row],[Sales]]</f>
        <v>7007.2132000000001</v>
      </c>
      <c r="AJ354" s="17">
        <f>WEEKNUM(Table_1[[#This Row],[Order Date]],1)</f>
        <v>5</v>
      </c>
      <c r="AK354" s="17" t="str">
        <f>TEXT(Table_1[[#This Row],[Order Date]],"mmm yyyy")</f>
        <v>Jan 2015</v>
      </c>
      <c r="AL354" s="17" t="str">
        <f>Table_1[[#This Row],[Monthly sales]]&amp;"  Week "&amp;TEXT(Table_1[[#This Row],[Weekly sales]],"00")</f>
        <v>Jan 2015  Week 05</v>
      </c>
      <c r="AM354" s="17">
        <f>IF(COUNTIF($A$2:A354, A354)=1, 1, 0)</f>
        <v>1</v>
      </c>
      <c r="AN354" s="3">
        <f>COUNTA(A354) - COUNTIF(Table_1[[#This Row],[Unique Customers]], 1)</f>
        <v>0</v>
      </c>
      <c r="AO354" s="17" t="str">
        <f t="shared" si="5"/>
        <v>Unique</v>
      </c>
      <c r="AP354" s="17" t="str">
        <f>"Q"&amp;_xlfn.CEILING.MATH(MONTH(Table_1[[#This Row],[Monthly sales]])/3,1)</f>
        <v>Q1</v>
      </c>
    </row>
    <row r="355" spans="1:42" ht="14.4" x14ac:dyDescent="0.3">
      <c r="A355" s="2">
        <v>256</v>
      </c>
      <c r="B355" s="15" t="s">
        <v>883</v>
      </c>
      <c r="C355" s="15" t="s">
        <v>26</v>
      </c>
      <c r="D355" s="6">
        <v>0.03</v>
      </c>
      <c r="E355" s="4">
        <v>8.34</v>
      </c>
      <c r="F355" s="4">
        <v>2.64</v>
      </c>
      <c r="G355" s="15" t="s">
        <v>39</v>
      </c>
      <c r="H355" s="15" t="s">
        <v>72</v>
      </c>
      <c r="I355" s="15" t="s">
        <v>49</v>
      </c>
      <c r="J355" s="15" t="s">
        <v>569</v>
      </c>
      <c r="K355" s="15" t="s">
        <v>43</v>
      </c>
      <c r="L355" s="15" t="s">
        <v>884</v>
      </c>
      <c r="M355" s="6">
        <v>0.59</v>
      </c>
      <c r="N355" s="15" t="s">
        <v>33</v>
      </c>
      <c r="O355" s="15" t="s">
        <v>112</v>
      </c>
      <c r="P355" s="15" t="s">
        <v>321</v>
      </c>
      <c r="Q355" s="15" t="s">
        <v>885</v>
      </c>
      <c r="R355" s="2">
        <v>17331</v>
      </c>
      <c r="S355" s="1">
        <v>42035</v>
      </c>
      <c r="T355" s="12">
        <f>EOMONTH(Table_1[[#This Row],[Order Date]],0)</f>
        <v>42035</v>
      </c>
      <c r="U355" s="10">
        <f>EOMONTH(Table_1[[#This Row],[Order Date]],0)</f>
        <v>42035</v>
      </c>
      <c r="V355" s="14">
        <v>42035</v>
      </c>
      <c r="W355" s="1">
        <v>42037</v>
      </c>
      <c r="X355" s="12">
        <v>42037</v>
      </c>
      <c r="Y355" s="10">
        <f>EOMONTH(Table_1[[#This Row],[Ship date]],0)</f>
        <v>42063</v>
      </c>
      <c r="Z355" s="14">
        <v>42037</v>
      </c>
      <c r="AA355" s="4">
        <v>0.68400000000000005</v>
      </c>
      <c r="AB355" s="2">
        <v>4</v>
      </c>
      <c r="AC355" s="4">
        <v>34.64</v>
      </c>
      <c r="AD355" s="2">
        <v>86267</v>
      </c>
      <c r="AE355" s="4">
        <f>'DataCleaning and Transformation'!$E355-'DataCleaning and Transformation'!$D355</f>
        <v>8.31</v>
      </c>
      <c r="AF355" s="15" t="str">
        <f>_xlfn.IFS('DataCleaning and Transformation'!$O355="Central","Chris",'DataCleaning and Transformation'!$O355="East","Erin",'DataCleaning and Transformation'!$O355="South","Sam",'DataCleaning and Transformation'!$O355="West","William")</f>
        <v>Erin</v>
      </c>
      <c r="AG355" s="31">
        <f>Table_1[[#This Row],[Ship date]]-Table_1[[#This Row],[Order Date]]</f>
        <v>2</v>
      </c>
      <c r="AH355" s="22">
        <f>Table_1[[#This Row],[Profit]]/Table_1[[#This Row],[Sales]]</f>
        <v>1.9745958429561204E-2</v>
      </c>
      <c r="AI355" s="23">
        <f>Table_1[[#This Row],[Profit]]+Table_1[[#This Row],[Sales]]</f>
        <v>35.323999999999998</v>
      </c>
      <c r="AJ355" s="17">
        <f>WEEKNUM(Table_1[[#This Row],[Order Date]],1)</f>
        <v>5</v>
      </c>
      <c r="AK355" s="17" t="str">
        <f>TEXT(Table_1[[#This Row],[Order Date]],"mmm yyyy")</f>
        <v>Jan 2015</v>
      </c>
      <c r="AL355" s="17" t="str">
        <f>Table_1[[#This Row],[Monthly sales]]&amp;"  Week "&amp;TEXT(Table_1[[#This Row],[Weekly sales]],"00")</f>
        <v>Jan 2015  Week 05</v>
      </c>
      <c r="AM355" s="17">
        <f>IF(COUNTIF($A$2:A355, A355)=1, 1, 0)</f>
        <v>1</v>
      </c>
      <c r="AN355" s="3">
        <f>COUNTA(A355) - COUNTIF(Table_1[[#This Row],[Unique Customers]], 1)</f>
        <v>0</v>
      </c>
      <c r="AO355" s="17" t="str">
        <f t="shared" si="5"/>
        <v>Unique</v>
      </c>
      <c r="AP355" s="17" t="str">
        <f>"Q"&amp;_xlfn.CEILING.MATH(MONTH(Table_1[[#This Row],[Monthly sales]])/3,1)</f>
        <v>Q1</v>
      </c>
    </row>
    <row r="356" spans="1:42" ht="14.4" x14ac:dyDescent="0.3">
      <c r="A356" s="2">
        <v>343</v>
      </c>
      <c r="B356" s="15" t="s">
        <v>886</v>
      </c>
      <c r="C356" s="15" t="s">
        <v>26</v>
      </c>
      <c r="D356" s="6">
        <v>0.03</v>
      </c>
      <c r="E356" s="4">
        <v>15.23</v>
      </c>
      <c r="F356" s="4">
        <v>27.75</v>
      </c>
      <c r="G356" s="15" t="s">
        <v>27</v>
      </c>
      <c r="H356" s="15" t="s">
        <v>95</v>
      </c>
      <c r="I356" s="15" t="s">
        <v>29</v>
      </c>
      <c r="J356" s="15" t="s">
        <v>30</v>
      </c>
      <c r="K356" s="15" t="s">
        <v>31</v>
      </c>
      <c r="L356" s="15" t="s">
        <v>887</v>
      </c>
      <c r="M356" s="6">
        <v>0.76</v>
      </c>
      <c r="N356" s="15" t="s">
        <v>33</v>
      </c>
      <c r="O356" s="15" t="s">
        <v>112</v>
      </c>
      <c r="P356" s="15" t="s">
        <v>332</v>
      </c>
      <c r="Q356" s="15" t="s">
        <v>888</v>
      </c>
      <c r="R356" s="2">
        <v>4401</v>
      </c>
      <c r="S356" s="1">
        <v>42035</v>
      </c>
      <c r="T356" s="12">
        <f>EOMONTH(Table_1[[#This Row],[Order Date]],0)</f>
        <v>42035</v>
      </c>
      <c r="U356" s="10">
        <f>EOMONTH(Table_1[[#This Row],[Order Date]],0)</f>
        <v>42035</v>
      </c>
      <c r="V356" s="14">
        <v>42035</v>
      </c>
      <c r="W356" s="1">
        <v>42036</v>
      </c>
      <c r="X356" s="12">
        <v>42036</v>
      </c>
      <c r="Y356" s="10">
        <f>EOMONTH(Table_1[[#This Row],[Ship date]],0)</f>
        <v>42063</v>
      </c>
      <c r="Z356" s="14">
        <v>42036</v>
      </c>
      <c r="AA356" s="4">
        <v>11.65095</v>
      </c>
      <c r="AB356" s="2">
        <v>7</v>
      </c>
      <c r="AC356" s="4">
        <v>111.86</v>
      </c>
      <c r="AD356" s="2">
        <v>88151</v>
      </c>
      <c r="AE356" s="4">
        <f>'DataCleaning and Transformation'!$E356-'DataCleaning and Transformation'!$D356</f>
        <v>15.200000000000001</v>
      </c>
      <c r="AF356" s="15" t="str">
        <f>_xlfn.IFS('DataCleaning and Transformation'!$O356="Central","Chris",'DataCleaning and Transformation'!$O356="East","Erin",'DataCleaning and Transformation'!$O356="South","Sam",'DataCleaning and Transformation'!$O356="West","William")</f>
        <v>Erin</v>
      </c>
      <c r="AG356" s="31">
        <f>Table_1[[#This Row],[Ship date]]-Table_1[[#This Row],[Order Date]]</f>
        <v>1</v>
      </c>
      <c r="AH356" s="22">
        <f>Table_1[[#This Row],[Profit]]/Table_1[[#This Row],[Sales]]</f>
        <v>0.1041565349544073</v>
      </c>
      <c r="AI356" s="23">
        <f>Table_1[[#This Row],[Profit]]+Table_1[[#This Row],[Sales]]</f>
        <v>123.51094999999999</v>
      </c>
      <c r="AJ356" s="17">
        <f>WEEKNUM(Table_1[[#This Row],[Order Date]],1)</f>
        <v>5</v>
      </c>
      <c r="AK356" s="17" t="str">
        <f>TEXT(Table_1[[#This Row],[Order Date]],"mmm yyyy")</f>
        <v>Jan 2015</v>
      </c>
      <c r="AL356" s="17" t="str">
        <f>Table_1[[#This Row],[Monthly sales]]&amp;"  Week "&amp;TEXT(Table_1[[#This Row],[Weekly sales]],"00")</f>
        <v>Jan 2015  Week 05</v>
      </c>
      <c r="AM356" s="17">
        <f>IF(COUNTIF($A$2:A356, A356)=1, 1, 0)</f>
        <v>1</v>
      </c>
      <c r="AN356" s="3">
        <f>COUNTA(A356) - COUNTIF(Table_1[[#This Row],[Unique Customers]], 1)</f>
        <v>0</v>
      </c>
      <c r="AO356" s="17" t="str">
        <f t="shared" si="5"/>
        <v>Unique</v>
      </c>
      <c r="AP356" s="17" t="str">
        <f>"Q"&amp;_xlfn.CEILING.MATH(MONTH(Table_1[[#This Row],[Monthly sales]])/3,1)</f>
        <v>Q1</v>
      </c>
    </row>
    <row r="357" spans="1:42" ht="14.4" x14ac:dyDescent="0.3">
      <c r="A357" s="2">
        <v>1723</v>
      </c>
      <c r="B357" s="15" t="s">
        <v>889</v>
      </c>
      <c r="C357" s="15" t="s">
        <v>48</v>
      </c>
      <c r="D357" s="6">
        <v>0.1</v>
      </c>
      <c r="E357" s="4">
        <v>49.99</v>
      </c>
      <c r="F357" s="4">
        <v>19.989999999999998</v>
      </c>
      <c r="G357" s="15" t="s">
        <v>88</v>
      </c>
      <c r="H357" s="15" t="s">
        <v>95</v>
      </c>
      <c r="I357" s="15" t="s">
        <v>41</v>
      </c>
      <c r="J357" s="15" t="s">
        <v>42</v>
      </c>
      <c r="K357" s="15" t="s">
        <v>74</v>
      </c>
      <c r="L357" s="15" t="s">
        <v>890</v>
      </c>
      <c r="M357" s="6">
        <v>0.45</v>
      </c>
      <c r="N357" s="15" t="s">
        <v>33</v>
      </c>
      <c r="O357" s="15" t="s">
        <v>60</v>
      </c>
      <c r="P357" s="15" t="s">
        <v>91</v>
      </c>
      <c r="Q357" s="15" t="s">
        <v>891</v>
      </c>
      <c r="R357" s="2">
        <v>92037</v>
      </c>
      <c r="S357" s="1">
        <v>42035</v>
      </c>
      <c r="T357" s="12">
        <f>EOMONTH(Table_1[[#This Row],[Order Date]],0)</f>
        <v>42035</v>
      </c>
      <c r="U357" s="10">
        <f>EOMONTH(Table_1[[#This Row],[Order Date]],0)</f>
        <v>42035</v>
      </c>
      <c r="V357" s="14">
        <v>42035</v>
      </c>
      <c r="W357" s="1">
        <v>42040</v>
      </c>
      <c r="X357" s="12">
        <v>42040</v>
      </c>
      <c r="Y357" s="10">
        <f>EOMONTH(Table_1[[#This Row],[Ship date]],0)</f>
        <v>42063</v>
      </c>
      <c r="Z357" s="14">
        <v>42040</v>
      </c>
      <c r="AA357" s="4">
        <v>13.507999999999999</v>
      </c>
      <c r="AB357" s="2">
        <v>46</v>
      </c>
      <c r="AC357" s="4">
        <v>2188.06</v>
      </c>
      <c r="AD357" s="2">
        <v>40101</v>
      </c>
      <c r="AE357" s="4">
        <f>'DataCleaning and Transformation'!$E357-'DataCleaning and Transformation'!$D357</f>
        <v>49.89</v>
      </c>
      <c r="AF357" s="15" t="str">
        <f>_xlfn.IFS('DataCleaning and Transformation'!$O357="Central","Chris",'DataCleaning and Transformation'!$O357="East","Erin",'DataCleaning and Transformation'!$O357="South","Sam",'DataCleaning and Transformation'!$O357="West","William")</f>
        <v>William</v>
      </c>
      <c r="AG357" s="31">
        <f>Table_1[[#This Row],[Ship date]]-Table_1[[#This Row],[Order Date]]</f>
        <v>5</v>
      </c>
      <c r="AH357" s="22">
        <f>Table_1[[#This Row],[Profit]]/Table_1[[#This Row],[Sales]]</f>
        <v>6.1735052969296997E-3</v>
      </c>
      <c r="AI357" s="23">
        <f>Table_1[[#This Row],[Profit]]+Table_1[[#This Row],[Sales]]</f>
        <v>2201.5679999999998</v>
      </c>
      <c r="AJ357" s="17">
        <f>WEEKNUM(Table_1[[#This Row],[Order Date]],1)</f>
        <v>5</v>
      </c>
      <c r="AK357" s="17" t="str">
        <f>TEXT(Table_1[[#This Row],[Order Date]],"mmm yyyy")</f>
        <v>Jan 2015</v>
      </c>
      <c r="AL357" s="17" t="str">
        <f>Table_1[[#This Row],[Monthly sales]]&amp;"  Week "&amp;TEXT(Table_1[[#This Row],[Weekly sales]],"00")</f>
        <v>Jan 2015  Week 05</v>
      </c>
      <c r="AM357" s="17">
        <f>IF(COUNTIF($A$2:A357, A357)=1, 1, 0)</f>
        <v>1</v>
      </c>
      <c r="AN357" s="3">
        <f>COUNTA(A357) - COUNTIF(Table_1[[#This Row],[Unique Customers]], 1)</f>
        <v>0</v>
      </c>
      <c r="AO357" s="17" t="str">
        <f t="shared" si="5"/>
        <v>Unique</v>
      </c>
      <c r="AP357" s="17" t="str">
        <f>"Q"&amp;_xlfn.CEILING.MATH(MONTH(Table_1[[#This Row],[Monthly sales]])/3,1)</f>
        <v>Q1</v>
      </c>
    </row>
    <row r="358" spans="1:42" ht="14.4" x14ac:dyDescent="0.3">
      <c r="A358" s="2">
        <v>2202</v>
      </c>
      <c r="B358" s="15" t="s">
        <v>892</v>
      </c>
      <c r="C358" s="15" t="s">
        <v>48</v>
      </c>
      <c r="D358" s="6">
        <v>0.09</v>
      </c>
      <c r="E358" s="4">
        <v>160.97999999999999</v>
      </c>
      <c r="F358" s="4">
        <v>30</v>
      </c>
      <c r="G358" s="15" t="s">
        <v>27</v>
      </c>
      <c r="H358" s="15" t="s">
        <v>72</v>
      </c>
      <c r="I358" s="15" t="s">
        <v>29</v>
      </c>
      <c r="J358" s="15" t="s">
        <v>110</v>
      </c>
      <c r="K358" s="15" t="s">
        <v>58</v>
      </c>
      <c r="L358" s="15" t="s">
        <v>893</v>
      </c>
      <c r="M358" s="6">
        <v>0.62</v>
      </c>
      <c r="N358" s="15" t="s">
        <v>33</v>
      </c>
      <c r="O358" s="15" t="s">
        <v>53</v>
      </c>
      <c r="P358" s="15" t="s">
        <v>85</v>
      </c>
      <c r="Q358" s="15" t="s">
        <v>894</v>
      </c>
      <c r="R358" s="2">
        <v>55429</v>
      </c>
      <c r="S358" s="1">
        <v>42035</v>
      </c>
      <c r="T358" s="12">
        <f>EOMONTH(Table_1[[#This Row],[Order Date]],0)</f>
        <v>42035</v>
      </c>
      <c r="U358" s="10">
        <f>EOMONTH(Table_1[[#This Row],[Order Date]],0)</f>
        <v>42035</v>
      </c>
      <c r="V358" s="14">
        <v>42035</v>
      </c>
      <c r="W358" s="1">
        <v>42035</v>
      </c>
      <c r="X358" s="12">
        <v>42035</v>
      </c>
      <c r="Y358" s="10">
        <f>EOMONTH(Table_1[[#This Row],[Ship date]],0)</f>
        <v>42035</v>
      </c>
      <c r="Z358" s="14">
        <v>42035</v>
      </c>
      <c r="AA358" s="4">
        <v>357.428</v>
      </c>
      <c r="AB358" s="2">
        <v>11</v>
      </c>
      <c r="AC358" s="4">
        <v>1635.38</v>
      </c>
      <c r="AD358" s="2">
        <v>86050</v>
      </c>
      <c r="AE358" s="4">
        <f>'DataCleaning and Transformation'!$E358-'DataCleaning and Transformation'!$D358</f>
        <v>160.88999999999999</v>
      </c>
      <c r="AF358" s="15" t="str">
        <f>_xlfn.IFS('DataCleaning and Transformation'!$O358="Central","Chris",'DataCleaning and Transformation'!$O358="East","Erin",'DataCleaning and Transformation'!$O358="South","Sam",'DataCleaning and Transformation'!$O358="West","William")</f>
        <v>Chris</v>
      </c>
      <c r="AG358" s="31">
        <f>Table_1[[#This Row],[Ship date]]-Table_1[[#This Row],[Order Date]]</f>
        <v>0</v>
      </c>
      <c r="AH358" s="22">
        <f>Table_1[[#This Row],[Profit]]/Table_1[[#This Row],[Sales]]</f>
        <v>0.21855960082671916</v>
      </c>
      <c r="AI358" s="23">
        <f>Table_1[[#This Row],[Profit]]+Table_1[[#This Row],[Sales]]</f>
        <v>1992.808</v>
      </c>
      <c r="AJ358" s="17">
        <f>WEEKNUM(Table_1[[#This Row],[Order Date]],1)</f>
        <v>5</v>
      </c>
      <c r="AK358" s="17" t="str">
        <f>TEXT(Table_1[[#This Row],[Order Date]],"mmm yyyy")</f>
        <v>Jan 2015</v>
      </c>
      <c r="AL358" s="17" t="str">
        <f>Table_1[[#This Row],[Monthly sales]]&amp;"  Week "&amp;TEXT(Table_1[[#This Row],[Weekly sales]],"00")</f>
        <v>Jan 2015  Week 05</v>
      </c>
      <c r="AM358" s="17">
        <f>IF(COUNTIF($A$2:A358, A358)=1, 1, 0)</f>
        <v>1</v>
      </c>
      <c r="AN358" s="3">
        <f>COUNTA(A358) - COUNTIF(Table_1[[#This Row],[Unique Customers]], 1)</f>
        <v>0</v>
      </c>
      <c r="AO358" s="17" t="str">
        <f t="shared" si="5"/>
        <v>Unique</v>
      </c>
      <c r="AP358" s="17" t="str">
        <f>"Q"&amp;_xlfn.CEILING.MATH(MONTH(Table_1[[#This Row],[Monthly sales]])/3,1)</f>
        <v>Q1</v>
      </c>
    </row>
    <row r="359" spans="1:42" ht="14.4" x14ac:dyDescent="0.3">
      <c r="A359" s="2">
        <v>2202</v>
      </c>
      <c r="B359" s="15" t="s">
        <v>892</v>
      </c>
      <c r="C359" s="15" t="s">
        <v>48</v>
      </c>
      <c r="D359" s="6">
        <v>0.09</v>
      </c>
      <c r="E359" s="4">
        <v>6.3</v>
      </c>
      <c r="F359" s="4">
        <v>0.5</v>
      </c>
      <c r="G359" s="15" t="s">
        <v>39</v>
      </c>
      <c r="H359" s="15" t="s">
        <v>72</v>
      </c>
      <c r="I359" s="15" t="s">
        <v>49</v>
      </c>
      <c r="J359" s="15" t="s">
        <v>153</v>
      </c>
      <c r="K359" s="15" t="s">
        <v>74</v>
      </c>
      <c r="L359" s="15" t="s">
        <v>423</v>
      </c>
      <c r="M359" s="6">
        <v>0.39</v>
      </c>
      <c r="N359" s="15" t="s">
        <v>33</v>
      </c>
      <c r="O359" s="15" t="s">
        <v>53</v>
      </c>
      <c r="P359" s="15" t="s">
        <v>85</v>
      </c>
      <c r="Q359" s="15" t="s">
        <v>894</v>
      </c>
      <c r="R359" s="2">
        <v>55429</v>
      </c>
      <c r="S359" s="1">
        <v>42035</v>
      </c>
      <c r="T359" s="12">
        <f>EOMONTH(Table_1[[#This Row],[Order Date]],0)</f>
        <v>42035</v>
      </c>
      <c r="U359" s="10">
        <f>EOMONTH(Table_1[[#This Row],[Order Date]],0)</f>
        <v>42035</v>
      </c>
      <c r="V359" s="14">
        <v>42035</v>
      </c>
      <c r="W359" s="1">
        <v>42035</v>
      </c>
      <c r="X359" s="12">
        <v>42035</v>
      </c>
      <c r="Y359" s="10">
        <f>EOMONTH(Table_1[[#This Row],[Ship date]],0)</f>
        <v>42035</v>
      </c>
      <c r="Z359" s="14">
        <v>42035</v>
      </c>
      <c r="AA359" s="4">
        <v>40.351199999999999</v>
      </c>
      <c r="AB359" s="2">
        <v>10</v>
      </c>
      <c r="AC359" s="4">
        <v>58.48</v>
      </c>
      <c r="AD359" s="2">
        <v>86050</v>
      </c>
      <c r="AE359" s="4">
        <f>'DataCleaning and Transformation'!$E359-'DataCleaning and Transformation'!$D359</f>
        <v>6.21</v>
      </c>
      <c r="AF359" s="15" t="str">
        <f>_xlfn.IFS('DataCleaning and Transformation'!$O359="Central","Chris",'DataCleaning and Transformation'!$O359="East","Erin",'DataCleaning and Transformation'!$O359="South","Sam",'DataCleaning and Transformation'!$O359="West","William")</f>
        <v>Chris</v>
      </c>
      <c r="AG359" s="31">
        <f>Table_1[[#This Row],[Ship date]]-Table_1[[#This Row],[Order Date]]</f>
        <v>0</v>
      </c>
      <c r="AH359" s="22">
        <f>Table_1[[#This Row],[Profit]]/Table_1[[#This Row],[Sales]]</f>
        <v>0.69000000000000006</v>
      </c>
      <c r="AI359" s="23">
        <f>Table_1[[#This Row],[Profit]]+Table_1[[#This Row],[Sales]]</f>
        <v>98.831199999999995</v>
      </c>
      <c r="AJ359" s="17">
        <f>WEEKNUM(Table_1[[#This Row],[Order Date]],1)</f>
        <v>5</v>
      </c>
      <c r="AK359" s="17" t="str">
        <f>TEXT(Table_1[[#This Row],[Order Date]],"mmm yyyy")</f>
        <v>Jan 2015</v>
      </c>
      <c r="AL359" s="17" t="str">
        <f>Table_1[[#This Row],[Monthly sales]]&amp;"  Week "&amp;TEXT(Table_1[[#This Row],[Weekly sales]],"00")</f>
        <v>Jan 2015  Week 05</v>
      </c>
      <c r="AM359" s="17">
        <f>IF(COUNTIF($A$2:A359, A359)=1, 1, 0)</f>
        <v>0</v>
      </c>
      <c r="AN359" s="3">
        <f>COUNTA(A359) - COUNTIF(Table_1[[#This Row],[Unique Customers]], 1)</f>
        <v>1</v>
      </c>
      <c r="AO359" s="17" t="str">
        <f t="shared" si="5"/>
        <v>Repeated</v>
      </c>
      <c r="AP359" s="17" t="str">
        <f>"Q"&amp;_xlfn.CEILING.MATH(MONTH(Table_1[[#This Row],[Monthly sales]])/3,1)</f>
        <v>Q1</v>
      </c>
    </row>
    <row r="360" spans="1:42" ht="14.4" x14ac:dyDescent="0.3">
      <c r="A360" s="2">
        <v>2202</v>
      </c>
      <c r="B360" s="15" t="s">
        <v>892</v>
      </c>
      <c r="C360" s="15" t="s">
        <v>48</v>
      </c>
      <c r="D360" s="6">
        <v>0</v>
      </c>
      <c r="E360" s="4">
        <v>4.9800000000000004</v>
      </c>
      <c r="F360" s="4">
        <v>0.8</v>
      </c>
      <c r="G360" s="15" t="s">
        <v>39</v>
      </c>
      <c r="H360" s="15" t="s">
        <v>72</v>
      </c>
      <c r="I360" s="15" t="s">
        <v>49</v>
      </c>
      <c r="J360" s="15" t="s">
        <v>89</v>
      </c>
      <c r="K360" s="15" t="s">
        <v>51</v>
      </c>
      <c r="L360" s="15" t="s">
        <v>895</v>
      </c>
      <c r="M360" s="6">
        <v>0.36</v>
      </c>
      <c r="N360" s="15" t="s">
        <v>33</v>
      </c>
      <c r="O360" s="15" t="s">
        <v>53</v>
      </c>
      <c r="P360" s="15" t="s">
        <v>85</v>
      </c>
      <c r="Q360" s="15" t="s">
        <v>894</v>
      </c>
      <c r="R360" s="2">
        <v>55429</v>
      </c>
      <c r="S360" s="1">
        <v>42035</v>
      </c>
      <c r="T360" s="12">
        <f>EOMONTH(Table_1[[#This Row],[Order Date]],0)</f>
        <v>42035</v>
      </c>
      <c r="U360" s="10">
        <f>EOMONTH(Table_1[[#This Row],[Order Date]],0)</f>
        <v>42035</v>
      </c>
      <c r="V360" s="14">
        <v>42035</v>
      </c>
      <c r="W360" s="1">
        <v>42042</v>
      </c>
      <c r="X360" s="12">
        <v>42042</v>
      </c>
      <c r="Y360" s="10">
        <f>EOMONTH(Table_1[[#This Row],[Ship date]],0)</f>
        <v>42063</v>
      </c>
      <c r="Z360" s="14">
        <v>42042</v>
      </c>
      <c r="AA360" s="4">
        <v>27.634499999999999</v>
      </c>
      <c r="AB360" s="2">
        <v>8</v>
      </c>
      <c r="AC360" s="4">
        <v>40.049999999999997</v>
      </c>
      <c r="AD360" s="2">
        <v>86050</v>
      </c>
      <c r="AE360" s="4">
        <f>'DataCleaning and Transformation'!$E360-'DataCleaning and Transformation'!$D360</f>
        <v>4.9800000000000004</v>
      </c>
      <c r="AF360" s="15" t="str">
        <f>_xlfn.IFS('DataCleaning and Transformation'!$O360="Central","Chris",'DataCleaning and Transformation'!$O360="East","Erin",'DataCleaning and Transformation'!$O360="South","Sam",'DataCleaning and Transformation'!$O360="West","William")</f>
        <v>Chris</v>
      </c>
      <c r="AG360" s="31">
        <f>Table_1[[#This Row],[Ship date]]-Table_1[[#This Row],[Order Date]]</f>
        <v>7</v>
      </c>
      <c r="AH360" s="22">
        <f>Table_1[[#This Row],[Profit]]/Table_1[[#This Row],[Sales]]</f>
        <v>0.69000000000000006</v>
      </c>
      <c r="AI360" s="23">
        <f>Table_1[[#This Row],[Profit]]+Table_1[[#This Row],[Sales]]</f>
        <v>67.6845</v>
      </c>
      <c r="AJ360" s="17">
        <f>WEEKNUM(Table_1[[#This Row],[Order Date]],1)</f>
        <v>5</v>
      </c>
      <c r="AK360" s="17" t="str">
        <f>TEXT(Table_1[[#This Row],[Order Date]],"mmm yyyy")</f>
        <v>Jan 2015</v>
      </c>
      <c r="AL360" s="17" t="str">
        <f>Table_1[[#This Row],[Monthly sales]]&amp;"  Week "&amp;TEXT(Table_1[[#This Row],[Weekly sales]],"00")</f>
        <v>Jan 2015  Week 05</v>
      </c>
      <c r="AM360" s="17">
        <f>IF(COUNTIF($A$2:A360, A360)=1, 1, 0)</f>
        <v>0</v>
      </c>
      <c r="AN360" s="3">
        <f>COUNTA(A360) - COUNTIF(Table_1[[#This Row],[Unique Customers]], 1)</f>
        <v>1</v>
      </c>
      <c r="AO360" s="17" t="str">
        <f t="shared" si="5"/>
        <v>Repeated</v>
      </c>
      <c r="AP360" s="17" t="str">
        <f>"Q"&amp;_xlfn.CEILING.MATH(MONTH(Table_1[[#This Row],[Monthly sales]])/3,1)</f>
        <v>Q1</v>
      </c>
    </row>
    <row r="361" spans="1:42" ht="14.4" x14ac:dyDescent="0.3">
      <c r="A361" s="2">
        <v>2781</v>
      </c>
      <c r="B361" s="15" t="s">
        <v>896</v>
      </c>
      <c r="C361" s="15" t="s">
        <v>48</v>
      </c>
      <c r="D361" s="6">
        <v>0.09</v>
      </c>
      <c r="E361" s="4">
        <v>2.16</v>
      </c>
      <c r="F361" s="4">
        <v>6.05</v>
      </c>
      <c r="G361" s="15" t="s">
        <v>39</v>
      </c>
      <c r="H361" s="15" t="s">
        <v>40</v>
      </c>
      <c r="I361" s="15" t="s">
        <v>49</v>
      </c>
      <c r="J361" s="15" t="s">
        <v>73</v>
      </c>
      <c r="K361" s="15" t="s">
        <v>74</v>
      </c>
      <c r="L361" s="15" t="s">
        <v>897</v>
      </c>
      <c r="M361" s="6">
        <v>0.37</v>
      </c>
      <c r="N361" s="15" t="s">
        <v>33</v>
      </c>
      <c r="O361" s="15" t="s">
        <v>60</v>
      </c>
      <c r="P361" s="15" t="s">
        <v>140</v>
      </c>
      <c r="Q361" s="15" t="s">
        <v>898</v>
      </c>
      <c r="R361" s="2">
        <v>97071</v>
      </c>
      <c r="S361" s="1">
        <v>42035</v>
      </c>
      <c r="T361" s="12">
        <f>EOMONTH(Table_1[[#This Row],[Order Date]],0)</f>
        <v>42035</v>
      </c>
      <c r="U361" s="10">
        <f>EOMONTH(Table_1[[#This Row],[Order Date]],0)</f>
        <v>42035</v>
      </c>
      <c r="V361" s="14">
        <v>42035</v>
      </c>
      <c r="W361" s="1">
        <v>42039</v>
      </c>
      <c r="X361" s="12">
        <v>42039</v>
      </c>
      <c r="Y361" s="10">
        <f>EOMONTH(Table_1[[#This Row],[Ship date]],0)</f>
        <v>42063</v>
      </c>
      <c r="Z361" s="14">
        <v>42039</v>
      </c>
      <c r="AA361" s="4">
        <v>-37.789000000000001</v>
      </c>
      <c r="AB361" s="2">
        <v>2</v>
      </c>
      <c r="AC361" s="4">
        <v>5.48</v>
      </c>
      <c r="AD361" s="2">
        <v>87162</v>
      </c>
      <c r="AE361" s="4">
        <f>'DataCleaning and Transformation'!$E361-'DataCleaning and Transformation'!$D361</f>
        <v>2.0700000000000003</v>
      </c>
      <c r="AF361" s="15" t="str">
        <f>_xlfn.IFS('DataCleaning and Transformation'!$O361="Central","Chris",'DataCleaning and Transformation'!$O361="East","Erin",'DataCleaning and Transformation'!$O361="South","Sam",'DataCleaning and Transformation'!$O361="West","William")</f>
        <v>William</v>
      </c>
      <c r="AG361" s="31">
        <f>Table_1[[#This Row],[Ship date]]-Table_1[[#This Row],[Order Date]]</f>
        <v>4</v>
      </c>
      <c r="AH361" s="22">
        <f>Table_1[[#This Row],[Profit]]/Table_1[[#This Row],[Sales]]</f>
        <v>-6.8958029197080286</v>
      </c>
      <c r="AI361" s="23">
        <f>Table_1[[#This Row],[Profit]]+Table_1[[#This Row],[Sales]]</f>
        <v>-32.308999999999997</v>
      </c>
      <c r="AJ361" s="17">
        <f>WEEKNUM(Table_1[[#This Row],[Order Date]],1)</f>
        <v>5</v>
      </c>
      <c r="AK361" s="17" t="str">
        <f>TEXT(Table_1[[#This Row],[Order Date]],"mmm yyyy")</f>
        <v>Jan 2015</v>
      </c>
      <c r="AL361" s="17" t="str">
        <f>Table_1[[#This Row],[Monthly sales]]&amp;"  Week "&amp;TEXT(Table_1[[#This Row],[Weekly sales]],"00")</f>
        <v>Jan 2015  Week 05</v>
      </c>
      <c r="AM361" s="17">
        <f>IF(COUNTIF($A$2:A361, A361)=1, 1, 0)</f>
        <v>1</v>
      </c>
      <c r="AN361" s="3">
        <f>COUNTA(A361) - COUNTIF(Table_1[[#This Row],[Unique Customers]], 1)</f>
        <v>0</v>
      </c>
      <c r="AO361" s="17" t="str">
        <f t="shared" si="5"/>
        <v>Unique</v>
      </c>
      <c r="AP361" s="17" t="str">
        <f>"Q"&amp;_xlfn.CEILING.MATH(MONTH(Table_1[[#This Row],[Monthly sales]])/3,1)</f>
        <v>Q1</v>
      </c>
    </row>
    <row r="362" spans="1:42" ht="14.4" x14ac:dyDescent="0.3">
      <c r="A362" s="2">
        <v>2781</v>
      </c>
      <c r="B362" s="15" t="s">
        <v>896</v>
      </c>
      <c r="C362" s="15" t="s">
        <v>48</v>
      </c>
      <c r="D362" s="6">
        <v>0.03</v>
      </c>
      <c r="E362" s="4">
        <v>808.49</v>
      </c>
      <c r="F362" s="4">
        <v>55.3</v>
      </c>
      <c r="G362" s="15" t="s">
        <v>27</v>
      </c>
      <c r="H362" s="15" t="s">
        <v>40</v>
      </c>
      <c r="I362" s="15" t="s">
        <v>41</v>
      </c>
      <c r="J362" s="15" t="s">
        <v>57</v>
      </c>
      <c r="K362" s="15" t="s">
        <v>58</v>
      </c>
      <c r="L362" s="15" t="s">
        <v>899</v>
      </c>
      <c r="M362" s="6">
        <v>0.4</v>
      </c>
      <c r="N362" s="15" t="s">
        <v>33</v>
      </c>
      <c r="O362" s="15" t="s">
        <v>60</v>
      </c>
      <c r="P362" s="15" t="s">
        <v>140</v>
      </c>
      <c r="Q362" s="15" t="s">
        <v>898</v>
      </c>
      <c r="R362" s="2">
        <v>97071</v>
      </c>
      <c r="S362" s="1">
        <v>42035</v>
      </c>
      <c r="T362" s="12">
        <f>EOMONTH(Table_1[[#This Row],[Order Date]],0)</f>
        <v>42035</v>
      </c>
      <c r="U362" s="10">
        <f>EOMONTH(Table_1[[#This Row],[Order Date]],0)</f>
        <v>42035</v>
      </c>
      <c r="V362" s="14">
        <v>42035</v>
      </c>
      <c r="W362" s="1">
        <v>42042</v>
      </c>
      <c r="X362" s="12">
        <v>42042</v>
      </c>
      <c r="Y362" s="10">
        <f>EOMONTH(Table_1[[#This Row],[Ship date]],0)</f>
        <v>42063</v>
      </c>
      <c r="Z362" s="14">
        <v>42042</v>
      </c>
      <c r="AA362" s="4">
        <v>7576.11</v>
      </c>
      <c r="AB362" s="2">
        <v>11</v>
      </c>
      <c r="AC362" s="4">
        <v>8201.33</v>
      </c>
      <c r="AD362" s="2">
        <v>87162</v>
      </c>
      <c r="AE362" s="4">
        <f>'DataCleaning and Transformation'!$E362-'DataCleaning and Transformation'!$D362</f>
        <v>808.46</v>
      </c>
      <c r="AF362" s="15" t="str">
        <f>_xlfn.IFS('DataCleaning and Transformation'!$O362="Central","Chris",'DataCleaning and Transformation'!$O362="East","Erin",'DataCleaning and Transformation'!$O362="South","Sam",'DataCleaning and Transformation'!$O362="West","William")</f>
        <v>William</v>
      </c>
      <c r="AG362" s="31">
        <f>Table_1[[#This Row],[Ship date]]-Table_1[[#This Row],[Order Date]]</f>
        <v>7</v>
      </c>
      <c r="AH362" s="22">
        <f>Table_1[[#This Row],[Profit]]/Table_1[[#This Row],[Sales]]</f>
        <v>0.92376602331573043</v>
      </c>
      <c r="AI362" s="23">
        <f>Table_1[[#This Row],[Profit]]+Table_1[[#This Row],[Sales]]</f>
        <v>15777.439999999999</v>
      </c>
      <c r="AJ362" s="17">
        <f>WEEKNUM(Table_1[[#This Row],[Order Date]],1)</f>
        <v>5</v>
      </c>
      <c r="AK362" s="17" t="str">
        <f>TEXT(Table_1[[#This Row],[Order Date]],"mmm yyyy")</f>
        <v>Jan 2015</v>
      </c>
      <c r="AL362" s="17" t="str">
        <f>Table_1[[#This Row],[Monthly sales]]&amp;"  Week "&amp;TEXT(Table_1[[#This Row],[Weekly sales]],"00")</f>
        <v>Jan 2015  Week 05</v>
      </c>
      <c r="AM362" s="17">
        <f>IF(COUNTIF($A$2:A362, A362)=1, 1, 0)</f>
        <v>0</v>
      </c>
      <c r="AN362" s="3">
        <f>COUNTA(A362) - COUNTIF(Table_1[[#This Row],[Unique Customers]], 1)</f>
        <v>1</v>
      </c>
      <c r="AO362" s="17" t="str">
        <f t="shared" si="5"/>
        <v>Repeated</v>
      </c>
      <c r="AP362" s="17" t="str">
        <f>"Q"&amp;_xlfn.CEILING.MATH(MONTH(Table_1[[#This Row],[Monthly sales]])/3,1)</f>
        <v>Q1</v>
      </c>
    </row>
    <row r="363" spans="1:42" ht="14.4" x14ac:dyDescent="0.3">
      <c r="A363" s="2">
        <v>2781</v>
      </c>
      <c r="B363" s="15" t="s">
        <v>896</v>
      </c>
      <c r="C363" s="15" t="s">
        <v>48</v>
      </c>
      <c r="D363" s="6">
        <v>0</v>
      </c>
      <c r="E363" s="4">
        <v>6.48</v>
      </c>
      <c r="F363" s="4">
        <v>8.19</v>
      </c>
      <c r="G363" s="15" t="s">
        <v>39</v>
      </c>
      <c r="H363" s="15" t="s">
        <v>40</v>
      </c>
      <c r="I363" s="15" t="s">
        <v>49</v>
      </c>
      <c r="J363" s="15" t="s">
        <v>89</v>
      </c>
      <c r="K363" s="15" t="s">
        <v>74</v>
      </c>
      <c r="L363" s="15" t="s">
        <v>900</v>
      </c>
      <c r="M363" s="6">
        <v>0.37</v>
      </c>
      <c r="N363" s="15" t="s">
        <v>33</v>
      </c>
      <c r="O363" s="15" t="s">
        <v>60</v>
      </c>
      <c r="P363" s="15" t="s">
        <v>140</v>
      </c>
      <c r="Q363" s="15" t="s">
        <v>898</v>
      </c>
      <c r="R363" s="2">
        <v>97071</v>
      </c>
      <c r="S363" s="1">
        <v>42035</v>
      </c>
      <c r="T363" s="12">
        <f>EOMONTH(Table_1[[#This Row],[Order Date]],0)</f>
        <v>42035</v>
      </c>
      <c r="U363" s="10">
        <f>EOMONTH(Table_1[[#This Row],[Order Date]],0)</f>
        <v>42035</v>
      </c>
      <c r="V363" s="14">
        <v>42035</v>
      </c>
      <c r="W363" s="1">
        <v>42042</v>
      </c>
      <c r="X363" s="12">
        <v>42042</v>
      </c>
      <c r="Y363" s="10">
        <f>EOMONTH(Table_1[[#This Row],[Ship date]],0)</f>
        <v>42063</v>
      </c>
      <c r="Z363" s="14">
        <v>42042</v>
      </c>
      <c r="AA363" s="4">
        <v>-43.26</v>
      </c>
      <c r="AB363" s="2">
        <v>3</v>
      </c>
      <c r="AC363" s="4">
        <v>22.67</v>
      </c>
      <c r="AD363" s="2">
        <v>87162</v>
      </c>
      <c r="AE363" s="4">
        <f>'DataCleaning and Transformation'!$E363-'DataCleaning and Transformation'!$D363</f>
        <v>6.48</v>
      </c>
      <c r="AF363" s="15" t="str">
        <f>_xlfn.IFS('DataCleaning and Transformation'!$O363="Central","Chris",'DataCleaning and Transformation'!$O363="East","Erin",'DataCleaning and Transformation'!$O363="South","Sam",'DataCleaning and Transformation'!$O363="West","William")</f>
        <v>William</v>
      </c>
      <c r="AG363" s="31">
        <f>Table_1[[#This Row],[Ship date]]-Table_1[[#This Row],[Order Date]]</f>
        <v>7</v>
      </c>
      <c r="AH363" s="22">
        <f>Table_1[[#This Row],[Profit]]/Table_1[[#This Row],[Sales]]</f>
        <v>-1.9082487869430964</v>
      </c>
      <c r="AI363" s="23">
        <f>Table_1[[#This Row],[Profit]]+Table_1[[#This Row],[Sales]]</f>
        <v>-20.589999999999996</v>
      </c>
      <c r="AJ363" s="17">
        <f>WEEKNUM(Table_1[[#This Row],[Order Date]],1)</f>
        <v>5</v>
      </c>
      <c r="AK363" s="17" t="str">
        <f>TEXT(Table_1[[#This Row],[Order Date]],"mmm yyyy")</f>
        <v>Jan 2015</v>
      </c>
      <c r="AL363" s="17" t="str">
        <f>Table_1[[#This Row],[Monthly sales]]&amp;"  Week "&amp;TEXT(Table_1[[#This Row],[Weekly sales]],"00")</f>
        <v>Jan 2015  Week 05</v>
      </c>
      <c r="AM363" s="17">
        <f>IF(COUNTIF($A$2:A363, A363)=1, 1, 0)</f>
        <v>0</v>
      </c>
      <c r="AN363" s="3">
        <f>COUNTA(A363) - COUNTIF(Table_1[[#This Row],[Unique Customers]], 1)</f>
        <v>1</v>
      </c>
      <c r="AO363" s="17" t="str">
        <f t="shared" si="5"/>
        <v>Repeated</v>
      </c>
      <c r="AP363" s="17" t="str">
        <f>"Q"&amp;_xlfn.CEILING.MATH(MONTH(Table_1[[#This Row],[Monthly sales]])/3,1)</f>
        <v>Q1</v>
      </c>
    </row>
    <row r="364" spans="1:42" ht="14.4" x14ac:dyDescent="0.3">
      <c r="A364" s="2">
        <v>1238</v>
      </c>
      <c r="B364" s="15" t="s">
        <v>901</v>
      </c>
      <c r="C364" s="15" t="s">
        <v>117</v>
      </c>
      <c r="D364" s="6">
        <v>0.01</v>
      </c>
      <c r="E364" s="4">
        <v>160.97999999999999</v>
      </c>
      <c r="F364" s="4">
        <v>30</v>
      </c>
      <c r="G364" s="15" t="s">
        <v>27</v>
      </c>
      <c r="H364" s="15" t="s">
        <v>95</v>
      </c>
      <c r="I364" s="15" t="s">
        <v>29</v>
      </c>
      <c r="J364" s="15" t="s">
        <v>110</v>
      </c>
      <c r="K364" s="15" t="s">
        <v>58</v>
      </c>
      <c r="L364" s="15" t="s">
        <v>893</v>
      </c>
      <c r="M364" s="6">
        <v>0.62</v>
      </c>
      <c r="N364" s="15" t="s">
        <v>33</v>
      </c>
      <c r="O364" s="15" t="s">
        <v>53</v>
      </c>
      <c r="P364" s="15" t="s">
        <v>188</v>
      </c>
      <c r="Q364" s="15" t="s">
        <v>902</v>
      </c>
      <c r="R364" s="2">
        <v>75104</v>
      </c>
      <c r="S364" s="1">
        <v>42035</v>
      </c>
      <c r="T364" s="12">
        <f>EOMONTH(Table_1[[#This Row],[Order Date]],0)</f>
        <v>42035</v>
      </c>
      <c r="U364" s="10">
        <f>EOMONTH(Table_1[[#This Row],[Order Date]],0)</f>
        <v>42035</v>
      </c>
      <c r="V364" s="14">
        <v>42035</v>
      </c>
      <c r="W364" s="1">
        <v>42037</v>
      </c>
      <c r="X364" s="12">
        <v>42037</v>
      </c>
      <c r="Y364" s="10">
        <f>EOMONTH(Table_1[[#This Row],[Ship date]],0)</f>
        <v>42063</v>
      </c>
      <c r="Z364" s="14">
        <v>42037</v>
      </c>
      <c r="AA364" s="4">
        <v>788.79</v>
      </c>
      <c r="AB364" s="2">
        <v>10</v>
      </c>
      <c r="AC364" s="4">
        <v>1634.67</v>
      </c>
      <c r="AD364" s="2">
        <v>86075</v>
      </c>
      <c r="AE364" s="4">
        <f>'DataCleaning and Transformation'!$E364-'DataCleaning and Transformation'!$D364</f>
        <v>160.97</v>
      </c>
      <c r="AF364" s="15" t="str">
        <f>_xlfn.IFS('DataCleaning and Transformation'!$O364="Central","Chris",'DataCleaning and Transformation'!$O364="East","Erin",'DataCleaning and Transformation'!$O364="South","Sam",'DataCleaning and Transformation'!$O364="West","William")</f>
        <v>Chris</v>
      </c>
      <c r="AG364" s="31">
        <f>Table_1[[#This Row],[Ship date]]-Table_1[[#This Row],[Order Date]]</f>
        <v>2</v>
      </c>
      <c r="AH364" s="22">
        <f>Table_1[[#This Row],[Profit]]/Table_1[[#This Row],[Sales]]</f>
        <v>0.48253775991484515</v>
      </c>
      <c r="AI364" s="23">
        <f>Table_1[[#This Row],[Profit]]+Table_1[[#This Row],[Sales]]</f>
        <v>2423.46</v>
      </c>
      <c r="AJ364" s="17">
        <f>WEEKNUM(Table_1[[#This Row],[Order Date]],1)</f>
        <v>5</v>
      </c>
      <c r="AK364" s="17" t="str">
        <f>TEXT(Table_1[[#This Row],[Order Date]],"mmm yyyy")</f>
        <v>Jan 2015</v>
      </c>
      <c r="AL364" s="17" t="str">
        <f>Table_1[[#This Row],[Monthly sales]]&amp;"  Week "&amp;TEXT(Table_1[[#This Row],[Weekly sales]],"00")</f>
        <v>Jan 2015  Week 05</v>
      </c>
      <c r="AM364" s="17">
        <f>IF(COUNTIF($A$2:A364, A364)=1, 1, 0)</f>
        <v>1</v>
      </c>
      <c r="AN364" s="3">
        <f>COUNTA(A364) - COUNTIF(Table_1[[#This Row],[Unique Customers]], 1)</f>
        <v>0</v>
      </c>
      <c r="AO364" s="17" t="str">
        <f t="shared" si="5"/>
        <v>Unique</v>
      </c>
      <c r="AP364" s="17" t="str">
        <f>"Q"&amp;_xlfn.CEILING.MATH(MONTH(Table_1[[#This Row],[Monthly sales]])/3,1)</f>
        <v>Q1</v>
      </c>
    </row>
    <row r="365" spans="1:42" ht="14.4" x14ac:dyDescent="0.3">
      <c r="A365" s="2">
        <v>911</v>
      </c>
      <c r="B365" s="15" t="s">
        <v>903</v>
      </c>
      <c r="C365" s="15" t="s">
        <v>71</v>
      </c>
      <c r="D365" s="6">
        <v>0.05</v>
      </c>
      <c r="E365" s="4">
        <v>7.64</v>
      </c>
      <c r="F365" s="4">
        <v>5.83</v>
      </c>
      <c r="G365" s="15" t="s">
        <v>39</v>
      </c>
      <c r="H365" s="15" t="s">
        <v>95</v>
      </c>
      <c r="I365" s="15" t="s">
        <v>49</v>
      </c>
      <c r="J365" s="15" t="s">
        <v>89</v>
      </c>
      <c r="K365" s="15" t="s">
        <v>51</v>
      </c>
      <c r="L365" s="15" t="s">
        <v>233</v>
      </c>
      <c r="M365" s="6">
        <v>0.36</v>
      </c>
      <c r="N365" s="15" t="s">
        <v>33</v>
      </c>
      <c r="O365" s="15" t="s">
        <v>112</v>
      </c>
      <c r="P365" s="15" t="s">
        <v>904</v>
      </c>
      <c r="Q365" s="15" t="s">
        <v>905</v>
      </c>
      <c r="R365" s="2">
        <v>26003</v>
      </c>
      <c r="S365" s="1">
        <v>42035</v>
      </c>
      <c r="T365" s="12">
        <f>EOMONTH(Table_1[[#This Row],[Order Date]],0)</f>
        <v>42035</v>
      </c>
      <c r="U365" s="10">
        <f>EOMONTH(Table_1[[#This Row],[Order Date]],0)</f>
        <v>42035</v>
      </c>
      <c r="V365" s="14">
        <v>42035</v>
      </c>
      <c r="W365" s="1">
        <v>42037</v>
      </c>
      <c r="X365" s="12">
        <v>42037</v>
      </c>
      <c r="Y365" s="10">
        <f>EOMONTH(Table_1[[#This Row],[Ship date]],0)</f>
        <v>42063</v>
      </c>
      <c r="Z365" s="14">
        <v>42037</v>
      </c>
      <c r="AA365" s="4">
        <v>-21.018000000000001</v>
      </c>
      <c r="AB365" s="2">
        <v>2</v>
      </c>
      <c r="AC365" s="4">
        <v>16.600000000000001</v>
      </c>
      <c r="AD365" s="2">
        <v>90185</v>
      </c>
      <c r="AE365" s="4">
        <f>'DataCleaning and Transformation'!$E365-'DataCleaning and Transformation'!$D365</f>
        <v>7.59</v>
      </c>
      <c r="AF365" s="15" t="str">
        <f>_xlfn.IFS('DataCleaning and Transformation'!$O365="Central","Chris",'DataCleaning and Transformation'!$O365="East","Erin",'DataCleaning and Transformation'!$O365="South","Sam",'DataCleaning and Transformation'!$O365="West","William")</f>
        <v>Erin</v>
      </c>
      <c r="AG365" s="31">
        <f>Table_1[[#This Row],[Ship date]]-Table_1[[#This Row],[Order Date]]</f>
        <v>2</v>
      </c>
      <c r="AH365" s="22">
        <f>Table_1[[#This Row],[Profit]]/Table_1[[#This Row],[Sales]]</f>
        <v>-1.266144578313253</v>
      </c>
      <c r="AI365" s="23">
        <f>Table_1[[#This Row],[Profit]]+Table_1[[#This Row],[Sales]]</f>
        <v>-4.4179999999999993</v>
      </c>
      <c r="AJ365" s="17">
        <f>WEEKNUM(Table_1[[#This Row],[Order Date]],1)</f>
        <v>5</v>
      </c>
      <c r="AK365" s="17" t="str">
        <f>TEXT(Table_1[[#This Row],[Order Date]],"mmm yyyy")</f>
        <v>Jan 2015</v>
      </c>
      <c r="AL365" s="17" t="str">
        <f>Table_1[[#This Row],[Monthly sales]]&amp;"  Week "&amp;TEXT(Table_1[[#This Row],[Weekly sales]],"00")</f>
        <v>Jan 2015  Week 05</v>
      </c>
      <c r="AM365" s="17">
        <f>IF(COUNTIF($A$2:A365, A365)=1, 1, 0)</f>
        <v>1</v>
      </c>
      <c r="AN365" s="3">
        <f>COUNTA(A365) - COUNTIF(Table_1[[#This Row],[Unique Customers]], 1)</f>
        <v>0</v>
      </c>
      <c r="AO365" s="17" t="str">
        <f t="shared" si="5"/>
        <v>Unique</v>
      </c>
      <c r="AP365" s="17" t="str">
        <f>"Q"&amp;_xlfn.CEILING.MATH(MONTH(Table_1[[#This Row],[Monthly sales]])/3,1)</f>
        <v>Q1</v>
      </c>
    </row>
    <row r="366" spans="1:42" ht="14.4" x14ac:dyDescent="0.3">
      <c r="A366" s="2">
        <v>911</v>
      </c>
      <c r="B366" s="15" t="s">
        <v>903</v>
      </c>
      <c r="C366" s="15" t="s">
        <v>71</v>
      </c>
      <c r="D366" s="6">
        <v>0.04</v>
      </c>
      <c r="E366" s="4">
        <v>218.75</v>
      </c>
      <c r="F366" s="4">
        <v>69.64</v>
      </c>
      <c r="G366" s="15" t="s">
        <v>27</v>
      </c>
      <c r="H366" s="15" t="s">
        <v>95</v>
      </c>
      <c r="I366" s="15" t="s">
        <v>29</v>
      </c>
      <c r="J366" s="15" t="s">
        <v>30</v>
      </c>
      <c r="K366" s="15" t="s">
        <v>31</v>
      </c>
      <c r="L366" s="15" t="s">
        <v>875</v>
      </c>
      <c r="M366" s="6">
        <v>0.72</v>
      </c>
      <c r="N366" s="15" t="s">
        <v>33</v>
      </c>
      <c r="O366" s="15" t="s">
        <v>112</v>
      </c>
      <c r="P366" s="15" t="s">
        <v>904</v>
      </c>
      <c r="Q366" s="15" t="s">
        <v>905</v>
      </c>
      <c r="R366" s="2">
        <v>26003</v>
      </c>
      <c r="S366" s="1">
        <v>42035</v>
      </c>
      <c r="T366" s="12">
        <f>EOMONTH(Table_1[[#This Row],[Order Date]],0)</f>
        <v>42035</v>
      </c>
      <c r="U366" s="10">
        <f>EOMONTH(Table_1[[#This Row],[Order Date]],0)</f>
        <v>42035</v>
      </c>
      <c r="V366" s="14">
        <v>42035</v>
      </c>
      <c r="W366" s="1">
        <v>42036</v>
      </c>
      <c r="X366" s="12">
        <v>42036</v>
      </c>
      <c r="Y366" s="10">
        <f>EOMONTH(Table_1[[#This Row],[Ship date]],0)</f>
        <v>42063</v>
      </c>
      <c r="Z366" s="14">
        <v>42036</v>
      </c>
      <c r="AA366" s="4">
        <v>-655.52987499999995</v>
      </c>
      <c r="AB366" s="2">
        <v>10</v>
      </c>
      <c r="AC366" s="4">
        <v>2285.41</v>
      </c>
      <c r="AD366" s="2">
        <v>90185</v>
      </c>
      <c r="AE366" s="4">
        <f>'DataCleaning and Transformation'!$E366-'DataCleaning and Transformation'!$D366</f>
        <v>218.71</v>
      </c>
      <c r="AF366" s="15" t="str">
        <f>_xlfn.IFS('DataCleaning and Transformation'!$O366="Central","Chris",'DataCleaning and Transformation'!$O366="East","Erin",'DataCleaning and Transformation'!$O366="South","Sam",'DataCleaning and Transformation'!$O366="West","William")</f>
        <v>Erin</v>
      </c>
      <c r="AG366" s="31">
        <f>Table_1[[#This Row],[Ship date]]-Table_1[[#This Row],[Order Date]]</f>
        <v>1</v>
      </c>
      <c r="AH366" s="22">
        <f>Table_1[[#This Row],[Profit]]/Table_1[[#This Row],[Sales]]</f>
        <v>-0.28683250488971346</v>
      </c>
      <c r="AI366" s="23">
        <f>Table_1[[#This Row],[Profit]]+Table_1[[#This Row],[Sales]]</f>
        <v>1629.8801249999999</v>
      </c>
      <c r="AJ366" s="17">
        <f>WEEKNUM(Table_1[[#This Row],[Order Date]],1)</f>
        <v>5</v>
      </c>
      <c r="AK366" s="17" t="str">
        <f>TEXT(Table_1[[#This Row],[Order Date]],"mmm yyyy")</f>
        <v>Jan 2015</v>
      </c>
      <c r="AL366" s="17" t="str">
        <f>Table_1[[#This Row],[Monthly sales]]&amp;"  Week "&amp;TEXT(Table_1[[#This Row],[Weekly sales]],"00")</f>
        <v>Jan 2015  Week 05</v>
      </c>
      <c r="AM366" s="17">
        <f>IF(COUNTIF($A$2:A366, A366)=1, 1, 0)</f>
        <v>0</v>
      </c>
      <c r="AN366" s="3">
        <f>COUNTA(A366) - COUNTIF(Table_1[[#This Row],[Unique Customers]], 1)</f>
        <v>1</v>
      </c>
      <c r="AO366" s="17" t="str">
        <f t="shared" si="5"/>
        <v>Repeated</v>
      </c>
      <c r="AP366" s="17" t="str">
        <f>"Q"&amp;_xlfn.CEILING.MATH(MONTH(Table_1[[#This Row],[Monthly sales]])/3,1)</f>
        <v>Q1</v>
      </c>
    </row>
    <row r="367" spans="1:42" ht="14.4" x14ac:dyDescent="0.3">
      <c r="A367" s="2">
        <v>2137</v>
      </c>
      <c r="B367" s="15" t="s">
        <v>906</v>
      </c>
      <c r="C367" s="15" t="s">
        <v>71</v>
      </c>
      <c r="D367" s="6">
        <v>0</v>
      </c>
      <c r="E367" s="4">
        <v>6.98</v>
      </c>
      <c r="F367" s="4">
        <v>1.6</v>
      </c>
      <c r="G367" s="15" t="s">
        <v>39</v>
      </c>
      <c r="H367" s="15" t="s">
        <v>95</v>
      </c>
      <c r="I367" s="15" t="s">
        <v>49</v>
      </c>
      <c r="J367" s="15" t="s">
        <v>89</v>
      </c>
      <c r="K367" s="15" t="s">
        <v>51</v>
      </c>
      <c r="L367" s="15" t="s">
        <v>723</v>
      </c>
      <c r="M367" s="6">
        <v>0.38</v>
      </c>
      <c r="N367" s="15" t="s">
        <v>33</v>
      </c>
      <c r="O367" s="15" t="s">
        <v>34</v>
      </c>
      <c r="P367" s="15" t="s">
        <v>124</v>
      </c>
      <c r="Q367" s="15" t="s">
        <v>907</v>
      </c>
      <c r="R367" s="2">
        <v>33407</v>
      </c>
      <c r="S367" s="1">
        <v>42035</v>
      </c>
      <c r="T367" s="12">
        <f>EOMONTH(Table_1[[#This Row],[Order Date]],0)</f>
        <v>42035</v>
      </c>
      <c r="U367" s="10">
        <f>EOMONTH(Table_1[[#This Row],[Order Date]],0)</f>
        <v>42035</v>
      </c>
      <c r="V367" s="14">
        <v>42035</v>
      </c>
      <c r="W367" s="1">
        <v>42037</v>
      </c>
      <c r="X367" s="12">
        <v>42037</v>
      </c>
      <c r="Y367" s="10">
        <f>EOMONTH(Table_1[[#This Row],[Ship date]],0)</f>
        <v>42063</v>
      </c>
      <c r="Z367" s="14">
        <v>42037</v>
      </c>
      <c r="AA367" s="4">
        <v>-343.86799999999999</v>
      </c>
      <c r="AB367" s="2">
        <v>9</v>
      </c>
      <c r="AC367" s="4">
        <v>64.48</v>
      </c>
      <c r="AD367" s="2">
        <v>86002</v>
      </c>
      <c r="AE367" s="4">
        <f>'DataCleaning and Transformation'!$E367-'DataCleaning and Transformation'!$D367</f>
        <v>6.98</v>
      </c>
      <c r="AF367" s="15" t="str">
        <f>_xlfn.IFS('DataCleaning and Transformation'!$O367="Central","Chris",'DataCleaning and Transformation'!$O367="East","Erin",'DataCleaning and Transformation'!$O367="South","Sam",'DataCleaning and Transformation'!$O367="West","William")</f>
        <v>Sam</v>
      </c>
      <c r="AG367" s="31">
        <f>Table_1[[#This Row],[Ship date]]-Table_1[[#This Row],[Order Date]]</f>
        <v>2</v>
      </c>
      <c r="AH367" s="22">
        <f>Table_1[[#This Row],[Profit]]/Table_1[[#This Row],[Sales]]</f>
        <v>-5.3329404466501238</v>
      </c>
      <c r="AI367" s="23">
        <f>Table_1[[#This Row],[Profit]]+Table_1[[#This Row],[Sales]]</f>
        <v>-279.38799999999998</v>
      </c>
      <c r="AJ367" s="17">
        <f>WEEKNUM(Table_1[[#This Row],[Order Date]],1)</f>
        <v>5</v>
      </c>
      <c r="AK367" s="17" t="str">
        <f>TEXT(Table_1[[#This Row],[Order Date]],"mmm yyyy")</f>
        <v>Jan 2015</v>
      </c>
      <c r="AL367" s="17" t="str">
        <f>Table_1[[#This Row],[Monthly sales]]&amp;"  Week "&amp;TEXT(Table_1[[#This Row],[Weekly sales]],"00")</f>
        <v>Jan 2015  Week 05</v>
      </c>
      <c r="AM367" s="17">
        <f>IF(COUNTIF($A$2:A367, A367)=1, 1, 0)</f>
        <v>1</v>
      </c>
      <c r="AN367" s="3">
        <f>COUNTA(A367) - COUNTIF(Table_1[[#This Row],[Unique Customers]], 1)</f>
        <v>0</v>
      </c>
      <c r="AO367" s="17" t="str">
        <f t="shared" si="5"/>
        <v>Unique</v>
      </c>
      <c r="AP367" s="17" t="str">
        <f>"Q"&amp;_xlfn.CEILING.MATH(MONTH(Table_1[[#This Row],[Monthly sales]])/3,1)</f>
        <v>Q1</v>
      </c>
    </row>
    <row r="368" spans="1:42" ht="14.4" x14ac:dyDescent="0.3">
      <c r="A368" s="2">
        <v>510</v>
      </c>
      <c r="B368" s="15" t="s">
        <v>462</v>
      </c>
      <c r="C368" s="15" t="s">
        <v>26</v>
      </c>
      <c r="D368" s="6">
        <v>0.03</v>
      </c>
      <c r="E368" s="4">
        <v>6.37</v>
      </c>
      <c r="F368" s="4">
        <v>5.19</v>
      </c>
      <c r="G368" s="15" t="s">
        <v>39</v>
      </c>
      <c r="H368" s="15" t="s">
        <v>95</v>
      </c>
      <c r="I368" s="15" t="s">
        <v>49</v>
      </c>
      <c r="J368" s="15" t="s">
        <v>73</v>
      </c>
      <c r="K368" s="15" t="s">
        <v>74</v>
      </c>
      <c r="L368" s="15" t="s">
        <v>908</v>
      </c>
      <c r="M368" s="6">
        <v>0.38</v>
      </c>
      <c r="N368" s="15" t="s">
        <v>33</v>
      </c>
      <c r="O368" s="15" t="s">
        <v>60</v>
      </c>
      <c r="P368" s="15" t="s">
        <v>91</v>
      </c>
      <c r="Q368" s="15" t="s">
        <v>464</v>
      </c>
      <c r="R368" s="2">
        <v>95336</v>
      </c>
      <c r="S368" s="1">
        <v>42036</v>
      </c>
      <c r="T368" s="12">
        <f>EOMONTH(Table_1[[#This Row],[Order Date]],0)</f>
        <v>42063</v>
      </c>
      <c r="U368" s="10">
        <f>EOMONTH(Table_1[[#This Row],[Order Date]],0)</f>
        <v>42063</v>
      </c>
      <c r="V368" s="14">
        <v>42036</v>
      </c>
      <c r="W368" s="1">
        <v>42037</v>
      </c>
      <c r="X368" s="12">
        <v>42037</v>
      </c>
      <c r="Y368" s="10">
        <f>EOMONTH(Table_1[[#This Row],[Ship date]],0)</f>
        <v>42063</v>
      </c>
      <c r="Z368" s="14">
        <v>42037</v>
      </c>
      <c r="AA368" s="4">
        <v>-29.092700000000001</v>
      </c>
      <c r="AB368" s="2">
        <v>14</v>
      </c>
      <c r="AC368" s="4">
        <v>89.79</v>
      </c>
      <c r="AD368" s="2">
        <v>90059</v>
      </c>
      <c r="AE368" s="4">
        <f>'DataCleaning and Transformation'!$E368-'DataCleaning and Transformation'!$D368</f>
        <v>6.34</v>
      </c>
      <c r="AF368" s="15" t="str">
        <f>_xlfn.IFS('DataCleaning and Transformation'!$O368="Central","Chris",'DataCleaning and Transformation'!$O368="East","Erin",'DataCleaning and Transformation'!$O368="South","Sam",'DataCleaning and Transformation'!$O368="West","William")</f>
        <v>William</v>
      </c>
      <c r="AG368" s="31">
        <f>Table_1[[#This Row],[Ship date]]-Table_1[[#This Row],[Order Date]]</f>
        <v>1</v>
      </c>
      <c r="AH368" s="22">
        <f>Table_1[[#This Row],[Profit]]/Table_1[[#This Row],[Sales]]</f>
        <v>-0.32400824145227752</v>
      </c>
      <c r="AI368" s="23">
        <f>Table_1[[#This Row],[Profit]]+Table_1[[#This Row],[Sales]]</f>
        <v>60.697300000000006</v>
      </c>
      <c r="AJ368" s="17">
        <f>WEEKNUM(Table_1[[#This Row],[Order Date]],1)</f>
        <v>6</v>
      </c>
      <c r="AK368" s="17" t="str">
        <f>TEXT(Table_1[[#This Row],[Order Date]],"mmm yyyy")</f>
        <v>Feb 2015</v>
      </c>
      <c r="AL368" s="17" t="str">
        <f>Table_1[[#This Row],[Monthly sales]]&amp;"  Week "&amp;TEXT(Table_1[[#This Row],[Weekly sales]],"00")</f>
        <v>Feb 2015  Week 06</v>
      </c>
      <c r="AM368" s="17">
        <f>IF(COUNTIF($A$2:A368, A368)=1, 1, 0)</f>
        <v>0</v>
      </c>
      <c r="AN368" s="3">
        <f>COUNTA(A368) - COUNTIF(Table_1[[#This Row],[Unique Customers]], 1)</f>
        <v>1</v>
      </c>
      <c r="AO368" s="17" t="str">
        <f t="shared" si="5"/>
        <v>Unique</v>
      </c>
      <c r="AP368" s="17" t="str">
        <f>"Q"&amp;_xlfn.CEILING.MATH(MONTH(Table_1[[#This Row],[Monthly sales]])/3,1)</f>
        <v>Q1</v>
      </c>
    </row>
    <row r="369" spans="1:42" ht="14.4" x14ac:dyDescent="0.3">
      <c r="A369" s="2">
        <v>2122</v>
      </c>
      <c r="B369" s="15" t="s">
        <v>909</v>
      </c>
      <c r="C369" s="15" t="s">
        <v>26</v>
      </c>
      <c r="D369" s="6">
        <v>0.06</v>
      </c>
      <c r="E369" s="4">
        <v>80.97</v>
      </c>
      <c r="F369" s="4">
        <v>33.6</v>
      </c>
      <c r="G369" s="15" t="s">
        <v>27</v>
      </c>
      <c r="H369" s="15" t="s">
        <v>40</v>
      </c>
      <c r="I369" s="15" t="s">
        <v>41</v>
      </c>
      <c r="J369" s="15" t="s">
        <v>57</v>
      </c>
      <c r="K369" s="15" t="s">
        <v>58</v>
      </c>
      <c r="L369" s="15" t="s">
        <v>910</v>
      </c>
      <c r="M369" s="6">
        <v>0.37</v>
      </c>
      <c r="N369" s="15" t="s">
        <v>33</v>
      </c>
      <c r="O369" s="15" t="s">
        <v>34</v>
      </c>
      <c r="P369" s="15" t="s">
        <v>45</v>
      </c>
      <c r="Q369" s="15" t="s">
        <v>911</v>
      </c>
      <c r="R369" s="2">
        <v>72116</v>
      </c>
      <c r="S369" s="1">
        <v>42036</v>
      </c>
      <c r="T369" s="12">
        <f>EOMONTH(Table_1[[#This Row],[Order Date]],0)</f>
        <v>42063</v>
      </c>
      <c r="U369" s="10">
        <f>EOMONTH(Table_1[[#This Row],[Order Date]],0)</f>
        <v>42063</v>
      </c>
      <c r="V369" s="14">
        <v>42036</v>
      </c>
      <c r="W369" s="1">
        <v>42038</v>
      </c>
      <c r="X369" s="12">
        <v>42038</v>
      </c>
      <c r="Y369" s="10">
        <f>EOMONTH(Table_1[[#This Row],[Ship date]],0)</f>
        <v>42063</v>
      </c>
      <c r="Z369" s="14">
        <v>42038</v>
      </c>
      <c r="AA369" s="4">
        <v>-15.1844</v>
      </c>
      <c r="AB369" s="2">
        <v>10</v>
      </c>
      <c r="AC369" s="4">
        <v>799.76</v>
      </c>
      <c r="AD369" s="2">
        <v>89664</v>
      </c>
      <c r="AE369" s="4">
        <f>'DataCleaning and Transformation'!$E369-'DataCleaning and Transformation'!$D369</f>
        <v>80.91</v>
      </c>
      <c r="AF369" s="15" t="str">
        <f>_xlfn.IFS('DataCleaning and Transformation'!$O369="Central","Chris",'DataCleaning and Transformation'!$O369="East","Erin",'DataCleaning and Transformation'!$O369="South","Sam",'DataCleaning and Transformation'!$O369="West","William")</f>
        <v>Sam</v>
      </c>
      <c r="AG369" s="31">
        <f>Table_1[[#This Row],[Ship date]]-Table_1[[#This Row],[Order Date]]</f>
        <v>2</v>
      </c>
      <c r="AH369" s="22">
        <f>Table_1[[#This Row],[Profit]]/Table_1[[#This Row],[Sales]]</f>
        <v>-1.8986195858757628E-2</v>
      </c>
      <c r="AI369" s="23">
        <f>Table_1[[#This Row],[Profit]]+Table_1[[#This Row],[Sales]]</f>
        <v>784.57560000000001</v>
      </c>
      <c r="AJ369" s="17">
        <f>WEEKNUM(Table_1[[#This Row],[Order Date]],1)</f>
        <v>6</v>
      </c>
      <c r="AK369" s="17" t="str">
        <f>TEXT(Table_1[[#This Row],[Order Date]],"mmm yyyy")</f>
        <v>Feb 2015</v>
      </c>
      <c r="AL369" s="17" t="str">
        <f>Table_1[[#This Row],[Monthly sales]]&amp;"  Week "&amp;TEXT(Table_1[[#This Row],[Weekly sales]],"00")</f>
        <v>Feb 2015  Week 06</v>
      </c>
      <c r="AM369" s="17">
        <f>IF(COUNTIF($A$2:A369, A369)=1, 1, 0)</f>
        <v>1</v>
      </c>
      <c r="AN369" s="3">
        <f>COUNTA(A369) - COUNTIF(Table_1[[#This Row],[Unique Customers]], 1)</f>
        <v>0</v>
      </c>
      <c r="AO369" s="17" t="str">
        <f t="shared" si="5"/>
        <v>Unique</v>
      </c>
      <c r="AP369" s="17" t="str">
        <f>"Q"&amp;_xlfn.CEILING.MATH(MONTH(Table_1[[#This Row],[Monthly sales]])/3,1)</f>
        <v>Q1</v>
      </c>
    </row>
    <row r="370" spans="1:42" ht="14.4" x14ac:dyDescent="0.3">
      <c r="A370" s="2">
        <v>1211</v>
      </c>
      <c r="B370" s="15" t="s">
        <v>912</v>
      </c>
      <c r="C370" s="15" t="s">
        <v>48</v>
      </c>
      <c r="D370" s="6">
        <v>0.01</v>
      </c>
      <c r="E370" s="4">
        <v>3.08</v>
      </c>
      <c r="F370" s="4">
        <v>0.5</v>
      </c>
      <c r="G370" s="15" t="s">
        <v>39</v>
      </c>
      <c r="H370" s="15" t="s">
        <v>95</v>
      </c>
      <c r="I370" s="15" t="s">
        <v>49</v>
      </c>
      <c r="J370" s="15" t="s">
        <v>153</v>
      </c>
      <c r="K370" s="15" t="s">
        <v>74</v>
      </c>
      <c r="L370" s="15" t="s">
        <v>913</v>
      </c>
      <c r="M370" s="6">
        <v>0.37</v>
      </c>
      <c r="N370" s="15" t="s">
        <v>33</v>
      </c>
      <c r="O370" s="15" t="s">
        <v>53</v>
      </c>
      <c r="P370" s="15" t="s">
        <v>54</v>
      </c>
      <c r="Q370" s="15" t="s">
        <v>914</v>
      </c>
      <c r="R370" s="2">
        <v>46806</v>
      </c>
      <c r="S370" s="1">
        <v>42036</v>
      </c>
      <c r="T370" s="12">
        <f>EOMONTH(Table_1[[#This Row],[Order Date]],0)</f>
        <v>42063</v>
      </c>
      <c r="U370" s="10">
        <f>EOMONTH(Table_1[[#This Row],[Order Date]],0)</f>
        <v>42063</v>
      </c>
      <c r="V370" s="14">
        <v>42036</v>
      </c>
      <c r="W370" s="1">
        <v>42041</v>
      </c>
      <c r="X370" s="12">
        <v>42041</v>
      </c>
      <c r="Y370" s="10">
        <f>EOMONTH(Table_1[[#This Row],[Ship date]],0)</f>
        <v>42063</v>
      </c>
      <c r="Z370" s="14">
        <v>42041</v>
      </c>
      <c r="AA370" s="4">
        <v>9.0045000000000002</v>
      </c>
      <c r="AB370" s="2">
        <v>4</v>
      </c>
      <c r="AC370" s="4">
        <v>13.05</v>
      </c>
      <c r="AD370" s="2">
        <v>88598</v>
      </c>
      <c r="AE370" s="4">
        <f>'DataCleaning and Transformation'!$E370-'DataCleaning and Transformation'!$D370</f>
        <v>3.0700000000000003</v>
      </c>
      <c r="AF370" s="15" t="str">
        <f>_xlfn.IFS('DataCleaning and Transformation'!$O370="Central","Chris",'DataCleaning and Transformation'!$O370="East","Erin",'DataCleaning and Transformation'!$O370="South","Sam",'DataCleaning and Transformation'!$O370="West","William")</f>
        <v>Chris</v>
      </c>
      <c r="AG370" s="31">
        <f>Table_1[[#This Row],[Ship date]]-Table_1[[#This Row],[Order Date]]</f>
        <v>5</v>
      </c>
      <c r="AH370" s="22">
        <f>Table_1[[#This Row],[Profit]]/Table_1[[#This Row],[Sales]]</f>
        <v>0.69</v>
      </c>
      <c r="AI370" s="23">
        <f>Table_1[[#This Row],[Profit]]+Table_1[[#This Row],[Sales]]</f>
        <v>22.054500000000001</v>
      </c>
      <c r="AJ370" s="17">
        <f>WEEKNUM(Table_1[[#This Row],[Order Date]],1)</f>
        <v>6</v>
      </c>
      <c r="AK370" s="17" t="str">
        <f>TEXT(Table_1[[#This Row],[Order Date]],"mmm yyyy")</f>
        <v>Feb 2015</v>
      </c>
      <c r="AL370" s="17" t="str">
        <f>Table_1[[#This Row],[Monthly sales]]&amp;"  Week "&amp;TEXT(Table_1[[#This Row],[Weekly sales]],"00")</f>
        <v>Feb 2015  Week 06</v>
      </c>
      <c r="AM370" s="17">
        <f>IF(COUNTIF($A$2:A370, A370)=1, 1, 0)</f>
        <v>1</v>
      </c>
      <c r="AN370" s="3">
        <f>COUNTA(A370) - COUNTIF(Table_1[[#This Row],[Unique Customers]], 1)</f>
        <v>0</v>
      </c>
      <c r="AO370" s="17" t="str">
        <f t="shared" si="5"/>
        <v>Unique</v>
      </c>
      <c r="AP370" s="17" t="str">
        <f>"Q"&amp;_xlfn.CEILING.MATH(MONTH(Table_1[[#This Row],[Monthly sales]])/3,1)</f>
        <v>Q1</v>
      </c>
    </row>
    <row r="371" spans="1:42" ht="14.4" x14ac:dyDescent="0.3">
      <c r="A371" s="2">
        <v>1949</v>
      </c>
      <c r="B371" s="15" t="s">
        <v>915</v>
      </c>
      <c r="C371" s="15" t="s">
        <v>48</v>
      </c>
      <c r="D371" s="6">
        <v>0.05</v>
      </c>
      <c r="E371" s="4">
        <v>424.21</v>
      </c>
      <c r="F371" s="4">
        <v>110.2</v>
      </c>
      <c r="G371" s="15" t="s">
        <v>27</v>
      </c>
      <c r="H371" s="15" t="s">
        <v>28</v>
      </c>
      <c r="I371" s="15" t="s">
        <v>29</v>
      </c>
      <c r="J371" s="15" t="s">
        <v>30</v>
      </c>
      <c r="K371" s="15" t="s">
        <v>31</v>
      </c>
      <c r="L371" s="15" t="s">
        <v>916</v>
      </c>
      <c r="M371" s="6">
        <v>0.67</v>
      </c>
      <c r="N371" s="15" t="s">
        <v>33</v>
      </c>
      <c r="O371" s="15" t="s">
        <v>60</v>
      </c>
      <c r="P371" s="15" t="s">
        <v>278</v>
      </c>
      <c r="Q371" s="15" t="s">
        <v>917</v>
      </c>
      <c r="R371" s="2">
        <v>59715</v>
      </c>
      <c r="S371" s="1">
        <v>42036</v>
      </c>
      <c r="T371" s="12">
        <f>EOMONTH(Table_1[[#This Row],[Order Date]],0)</f>
        <v>42063</v>
      </c>
      <c r="U371" s="10">
        <f>EOMONTH(Table_1[[#This Row],[Order Date]],0)</f>
        <v>42063</v>
      </c>
      <c r="V371" s="14">
        <v>42036</v>
      </c>
      <c r="W371" s="1">
        <v>42040</v>
      </c>
      <c r="X371" s="12">
        <v>42040</v>
      </c>
      <c r="Y371" s="10">
        <f>EOMONTH(Table_1[[#This Row],[Ship date]],0)</f>
        <v>42063</v>
      </c>
      <c r="Z371" s="14">
        <v>42040</v>
      </c>
      <c r="AA371" s="4">
        <v>-213.40280000000001</v>
      </c>
      <c r="AB371" s="2">
        <v>12</v>
      </c>
      <c r="AC371" s="4">
        <v>4935.22</v>
      </c>
      <c r="AD371" s="2">
        <v>90415</v>
      </c>
      <c r="AE371" s="4">
        <f>'DataCleaning and Transformation'!$E371-'DataCleaning and Transformation'!$D371</f>
        <v>424.15999999999997</v>
      </c>
      <c r="AF371" s="15" t="str">
        <f>_xlfn.IFS('DataCleaning and Transformation'!$O371="Central","Chris",'DataCleaning and Transformation'!$O371="East","Erin",'DataCleaning and Transformation'!$O371="South","Sam",'DataCleaning and Transformation'!$O371="West","William")</f>
        <v>William</v>
      </c>
      <c r="AG371" s="31">
        <f>Table_1[[#This Row],[Ship date]]-Table_1[[#This Row],[Order Date]]</f>
        <v>4</v>
      </c>
      <c r="AH371" s="22">
        <f>Table_1[[#This Row],[Profit]]/Table_1[[#This Row],[Sales]]</f>
        <v>-4.3240787644725061E-2</v>
      </c>
      <c r="AI371" s="23">
        <f>Table_1[[#This Row],[Profit]]+Table_1[[#This Row],[Sales]]</f>
        <v>4721.8172000000004</v>
      </c>
      <c r="AJ371" s="17">
        <f>WEEKNUM(Table_1[[#This Row],[Order Date]],1)</f>
        <v>6</v>
      </c>
      <c r="AK371" s="17" t="str">
        <f>TEXT(Table_1[[#This Row],[Order Date]],"mmm yyyy")</f>
        <v>Feb 2015</v>
      </c>
      <c r="AL371" s="17" t="str">
        <f>Table_1[[#This Row],[Monthly sales]]&amp;"  Week "&amp;TEXT(Table_1[[#This Row],[Weekly sales]],"00")</f>
        <v>Feb 2015  Week 06</v>
      </c>
      <c r="AM371" s="17">
        <f>IF(COUNTIF($A$2:A371, A371)=1, 1, 0)</f>
        <v>1</v>
      </c>
      <c r="AN371" s="3">
        <f>COUNTA(A371) - COUNTIF(Table_1[[#This Row],[Unique Customers]], 1)</f>
        <v>0</v>
      </c>
      <c r="AO371" s="17" t="str">
        <f t="shared" si="5"/>
        <v>Unique</v>
      </c>
      <c r="AP371" s="17" t="str">
        <f>"Q"&amp;_xlfn.CEILING.MATH(MONTH(Table_1[[#This Row],[Monthly sales]])/3,1)</f>
        <v>Q1</v>
      </c>
    </row>
    <row r="372" spans="1:42" ht="14.4" x14ac:dyDescent="0.3">
      <c r="A372" s="2">
        <v>2071</v>
      </c>
      <c r="B372" s="15" t="s">
        <v>918</v>
      </c>
      <c r="C372" s="15" t="s">
        <v>71</v>
      </c>
      <c r="D372" s="6">
        <v>0.03</v>
      </c>
      <c r="E372" s="4">
        <v>60.98</v>
      </c>
      <c r="F372" s="4">
        <v>1.99</v>
      </c>
      <c r="G372" s="15" t="s">
        <v>39</v>
      </c>
      <c r="H372" s="15" t="s">
        <v>95</v>
      </c>
      <c r="I372" s="15" t="s">
        <v>41</v>
      </c>
      <c r="J372" s="15" t="s">
        <v>42</v>
      </c>
      <c r="K372" s="15" t="s">
        <v>43</v>
      </c>
      <c r="L372" s="15" t="s">
        <v>919</v>
      </c>
      <c r="M372" s="6">
        <v>0.5</v>
      </c>
      <c r="N372" s="15" t="s">
        <v>33</v>
      </c>
      <c r="O372" s="15" t="s">
        <v>53</v>
      </c>
      <c r="P372" s="15" t="s">
        <v>290</v>
      </c>
      <c r="Q372" s="15" t="s">
        <v>920</v>
      </c>
      <c r="R372" s="2">
        <v>48336</v>
      </c>
      <c r="S372" s="1">
        <v>42036</v>
      </c>
      <c r="T372" s="12">
        <f>EOMONTH(Table_1[[#This Row],[Order Date]],0)</f>
        <v>42063</v>
      </c>
      <c r="U372" s="10">
        <f>EOMONTH(Table_1[[#This Row],[Order Date]],0)</f>
        <v>42063</v>
      </c>
      <c r="V372" s="14">
        <v>42036</v>
      </c>
      <c r="W372" s="1">
        <v>42036</v>
      </c>
      <c r="X372" s="12">
        <v>42036</v>
      </c>
      <c r="Y372" s="10">
        <f>EOMONTH(Table_1[[#This Row],[Ship date]],0)</f>
        <v>42063</v>
      </c>
      <c r="Z372" s="14">
        <v>42036</v>
      </c>
      <c r="AA372" s="4">
        <v>976.2672</v>
      </c>
      <c r="AB372" s="2">
        <v>23</v>
      </c>
      <c r="AC372" s="4">
        <v>1414.88</v>
      </c>
      <c r="AD372" s="2">
        <v>88555</v>
      </c>
      <c r="AE372" s="4">
        <f>'DataCleaning and Transformation'!$E372-'DataCleaning and Transformation'!$D372</f>
        <v>60.949999999999996</v>
      </c>
      <c r="AF372" s="15" t="str">
        <f>_xlfn.IFS('DataCleaning and Transformation'!$O372="Central","Chris",'DataCleaning and Transformation'!$O372="East","Erin",'DataCleaning and Transformation'!$O372="South","Sam",'DataCleaning and Transformation'!$O372="West","William")</f>
        <v>Chris</v>
      </c>
      <c r="AG372" s="31">
        <f>Table_1[[#This Row],[Ship date]]-Table_1[[#This Row],[Order Date]]</f>
        <v>0</v>
      </c>
      <c r="AH372" s="22">
        <f>Table_1[[#This Row],[Profit]]/Table_1[[#This Row],[Sales]]</f>
        <v>0.69</v>
      </c>
      <c r="AI372" s="23">
        <f>Table_1[[#This Row],[Profit]]+Table_1[[#This Row],[Sales]]</f>
        <v>2391.1472000000003</v>
      </c>
      <c r="AJ372" s="17">
        <f>WEEKNUM(Table_1[[#This Row],[Order Date]],1)</f>
        <v>6</v>
      </c>
      <c r="AK372" s="17" t="str">
        <f>TEXT(Table_1[[#This Row],[Order Date]],"mmm yyyy")</f>
        <v>Feb 2015</v>
      </c>
      <c r="AL372" s="17" t="str">
        <f>Table_1[[#This Row],[Monthly sales]]&amp;"  Week "&amp;TEXT(Table_1[[#This Row],[Weekly sales]],"00")</f>
        <v>Feb 2015  Week 06</v>
      </c>
      <c r="AM372" s="17">
        <f>IF(COUNTIF($A$2:A372, A372)=1, 1, 0)</f>
        <v>1</v>
      </c>
      <c r="AN372" s="3">
        <f>COUNTA(A372) - COUNTIF(Table_1[[#This Row],[Unique Customers]], 1)</f>
        <v>0</v>
      </c>
      <c r="AO372" s="17" t="str">
        <f t="shared" si="5"/>
        <v>Unique</v>
      </c>
      <c r="AP372" s="17" t="str">
        <f>"Q"&amp;_xlfn.CEILING.MATH(MONTH(Table_1[[#This Row],[Monthly sales]])/3,1)</f>
        <v>Q1</v>
      </c>
    </row>
    <row r="373" spans="1:42" ht="14.4" x14ac:dyDescent="0.3">
      <c r="A373" s="2">
        <v>2071</v>
      </c>
      <c r="B373" s="15" t="s">
        <v>918</v>
      </c>
      <c r="C373" s="15" t="s">
        <v>71</v>
      </c>
      <c r="D373" s="6">
        <v>0.04</v>
      </c>
      <c r="E373" s="4">
        <v>3.08</v>
      </c>
      <c r="F373" s="4">
        <v>0.99</v>
      </c>
      <c r="G373" s="15" t="s">
        <v>39</v>
      </c>
      <c r="H373" s="15" t="s">
        <v>95</v>
      </c>
      <c r="I373" s="15" t="s">
        <v>49</v>
      </c>
      <c r="J373" s="15" t="s">
        <v>153</v>
      </c>
      <c r="K373" s="15" t="s">
        <v>74</v>
      </c>
      <c r="L373" s="15" t="s">
        <v>659</v>
      </c>
      <c r="M373" s="6">
        <v>0.37</v>
      </c>
      <c r="N373" s="15" t="s">
        <v>33</v>
      </c>
      <c r="O373" s="15" t="s">
        <v>53</v>
      </c>
      <c r="P373" s="15" t="s">
        <v>290</v>
      </c>
      <c r="Q373" s="15" t="s">
        <v>920</v>
      </c>
      <c r="R373" s="2">
        <v>48336</v>
      </c>
      <c r="S373" s="1">
        <v>42036</v>
      </c>
      <c r="T373" s="12">
        <f>EOMONTH(Table_1[[#This Row],[Order Date]],0)</f>
        <v>42063</v>
      </c>
      <c r="U373" s="10">
        <f>EOMONTH(Table_1[[#This Row],[Order Date]],0)</f>
        <v>42063</v>
      </c>
      <c r="V373" s="14">
        <v>42036</v>
      </c>
      <c r="W373" s="1">
        <v>42037</v>
      </c>
      <c r="X373" s="12">
        <v>42037</v>
      </c>
      <c r="Y373" s="10">
        <f>EOMONTH(Table_1[[#This Row],[Ship date]],0)</f>
        <v>42063</v>
      </c>
      <c r="Z373" s="14">
        <v>42037</v>
      </c>
      <c r="AA373" s="4">
        <v>23.204699999999999</v>
      </c>
      <c r="AB373" s="2">
        <v>11</v>
      </c>
      <c r="AC373" s="4">
        <v>33.630000000000003</v>
      </c>
      <c r="AD373" s="2">
        <v>88555</v>
      </c>
      <c r="AE373" s="4">
        <f>'DataCleaning and Transformation'!$E373-'DataCleaning and Transformation'!$D373</f>
        <v>3.04</v>
      </c>
      <c r="AF373" s="15" t="str">
        <f>_xlfn.IFS('DataCleaning and Transformation'!$O373="Central","Chris",'DataCleaning and Transformation'!$O373="East","Erin",'DataCleaning and Transformation'!$O373="South","Sam",'DataCleaning and Transformation'!$O373="West","William")</f>
        <v>Chris</v>
      </c>
      <c r="AG373" s="31">
        <f>Table_1[[#This Row],[Ship date]]-Table_1[[#This Row],[Order Date]]</f>
        <v>1</v>
      </c>
      <c r="AH373" s="22">
        <f>Table_1[[#This Row],[Profit]]/Table_1[[#This Row],[Sales]]</f>
        <v>0.69</v>
      </c>
      <c r="AI373" s="23">
        <f>Table_1[[#This Row],[Profit]]+Table_1[[#This Row],[Sales]]</f>
        <v>56.834699999999998</v>
      </c>
      <c r="AJ373" s="17">
        <f>WEEKNUM(Table_1[[#This Row],[Order Date]],1)</f>
        <v>6</v>
      </c>
      <c r="AK373" s="17" t="str">
        <f>TEXT(Table_1[[#This Row],[Order Date]],"mmm yyyy")</f>
        <v>Feb 2015</v>
      </c>
      <c r="AL373" s="17" t="str">
        <f>Table_1[[#This Row],[Monthly sales]]&amp;"  Week "&amp;TEXT(Table_1[[#This Row],[Weekly sales]],"00")</f>
        <v>Feb 2015  Week 06</v>
      </c>
      <c r="AM373" s="17">
        <f>IF(COUNTIF($A$2:A373, A373)=1, 1, 0)</f>
        <v>0</v>
      </c>
      <c r="AN373" s="3">
        <f>COUNTA(A373) - COUNTIF(Table_1[[#This Row],[Unique Customers]], 1)</f>
        <v>1</v>
      </c>
      <c r="AO373" s="17" t="str">
        <f t="shared" si="5"/>
        <v>Repeated</v>
      </c>
      <c r="AP373" s="17" t="str">
        <f>"Q"&amp;_xlfn.CEILING.MATH(MONTH(Table_1[[#This Row],[Monthly sales]])/3,1)</f>
        <v>Q1</v>
      </c>
    </row>
    <row r="374" spans="1:42" ht="14.4" x14ac:dyDescent="0.3">
      <c r="A374" s="2">
        <v>2072</v>
      </c>
      <c r="B374" s="15" t="s">
        <v>921</v>
      </c>
      <c r="C374" s="15" t="s">
        <v>71</v>
      </c>
      <c r="D374" s="6">
        <v>0</v>
      </c>
      <c r="E374" s="4">
        <v>10.31</v>
      </c>
      <c r="F374" s="4">
        <v>1.79</v>
      </c>
      <c r="G374" s="15" t="s">
        <v>39</v>
      </c>
      <c r="H374" s="15" t="s">
        <v>95</v>
      </c>
      <c r="I374" s="15" t="s">
        <v>49</v>
      </c>
      <c r="J374" s="15" t="s">
        <v>89</v>
      </c>
      <c r="K374" s="15" t="s">
        <v>51</v>
      </c>
      <c r="L374" s="15" t="s">
        <v>922</v>
      </c>
      <c r="M374" s="6">
        <v>0.38</v>
      </c>
      <c r="N374" s="15" t="s">
        <v>33</v>
      </c>
      <c r="O374" s="15" t="s">
        <v>53</v>
      </c>
      <c r="P374" s="15" t="s">
        <v>290</v>
      </c>
      <c r="Q374" s="15" t="s">
        <v>923</v>
      </c>
      <c r="R374" s="2">
        <v>48505</v>
      </c>
      <c r="S374" s="1">
        <v>42036</v>
      </c>
      <c r="T374" s="12">
        <f>EOMONTH(Table_1[[#This Row],[Order Date]],0)</f>
        <v>42063</v>
      </c>
      <c r="U374" s="10">
        <f>EOMONTH(Table_1[[#This Row],[Order Date]],0)</f>
        <v>42063</v>
      </c>
      <c r="V374" s="14">
        <v>42036</v>
      </c>
      <c r="W374" s="1">
        <v>42038</v>
      </c>
      <c r="X374" s="12">
        <v>42038</v>
      </c>
      <c r="Y374" s="10">
        <f>EOMONTH(Table_1[[#This Row],[Ship date]],0)</f>
        <v>42063</v>
      </c>
      <c r="Z374" s="14">
        <v>42038</v>
      </c>
      <c r="AA374" s="4">
        <v>167.46299999999999</v>
      </c>
      <c r="AB374" s="2">
        <v>23</v>
      </c>
      <c r="AC374" s="4">
        <v>242.7</v>
      </c>
      <c r="AD374" s="2">
        <v>88555</v>
      </c>
      <c r="AE374" s="4">
        <f>'DataCleaning and Transformation'!$E374-'DataCleaning and Transformation'!$D374</f>
        <v>10.31</v>
      </c>
      <c r="AF374" s="15" t="str">
        <f>_xlfn.IFS('DataCleaning and Transformation'!$O374="Central","Chris",'DataCleaning and Transformation'!$O374="East","Erin",'DataCleaning and Transformation'!$O374="South","Sam",'DataCleaning and Transformation'!$O374="West","William")</f>
        <v>Chris</v>
      </c>
      <c r="AG374" s="31">
        <f>Table_1[[#This Row],[Ship date]]-Table_1[[#This Row],[Order Date]]</f>
        <v>2</v>
      </c>
      <c r="AH374" s="22">
        <f>Table_1[[#This Row],[Profit]]/Table_1[[#This Row],[Sales]]</f>
        <v>0.69000000000000006</v>
      </c>
      <c r="AI374" s="23">
        <f>Table_1[[#This Row],[Profit]]+Table_1[[#This Row],[Sales]]</f>
        <v>410.16300000000001</v>
      </c>
      <c r="AJ374" s="17">
        <f>WEEKNUM(Table_1[[#This Row],[Order Date]],1)</f>
        <v>6</v>
      </c>
      <c r="AK374" s="17" t="str">
        <f>TEXT(Table_1[[#This Row],[Order Date]],"mmm yyyy")</f>
        <v>Feb 2015</v>
      </c>
      <c r="AL374" s="17" t="str">
        <f>Table_1[[#This Row],[Monthly sales]]&amp;"  Week "&amp;TEXT(Table_1[[#This Row],[Weekly sales]],"00")</f>
        <v>Feb 2015  Week 06</v>
      </c>
      <c r="AM374" s="17">
        <f>IF(COUNTIF($A$2:A374, A374)=1, 1, 0)</f>
        <v>1</v>
      </c>
      <c r="AN374" s="3">
        <f>COUNTA(A374) - COUNTIF(Table_1[[#This Row],[Unique Customers]], 1)</f>
        <v>0</v>
      </c>
      <c r="AO374" s="17" t="str">
        <f t="shared" si="5"/>
        <v>Repeated</v>
      </c>
      <c r="AP374" s="17" t="str">
        <f>"Q"&amp;_xlfn.CEILING.MATH(MONTH(Table_1[[#This Row],[Monthly sales]])/3,1)</f>
        <v>Q1</v>
      </c>
    </row>
    <row r="375" spans="1:42" ht="14.4" x14ac:dyDescent="0.3">
      <c r="A375" s="2">
        <v>397</v>
      </c>
      <c r="B375" s="15" t="s">
        <v>924</v>
      </c>
      <c r="C375" s="15" t="s">
        <v>26</v>
      </c>
      <c r="D375" s="6">
        <v>0.1</v>
      </c>
      <c r="E375" s="4">
        <v>154.13</v>
      </c>
      <c r="F375" s="4">
        <v>69</v>
      </c>
      <c r="G375" s="15" t="s">
        <v>39</v>
      </c>
      <c r="H375" s="15" t="s">
        <v>95</v>
      </c>
      <c r="I375" s="15" t="s">
        <v>29</v>
      </c>
      <c r="J375" s="15" t="s">
        <v>30</v>
      </c>
      <c r="K375" s="15" t="s">
        <v>65</v>
      </c>
      <c r="L375" s="15" t="s">
        <v>925</v>
      </c>
      <c r="M375" s="6">
        <v>0.68</v>
      </c>
      <c r="N375" s="15" t="s">
        <v>33</v>
      </c>
      <c r="O375" s="15" t="s">
        <v>112</v>
      </c>
      <c r="P375" s="15" t="s">
        <v>318</v>
      </c>
      <c r="Q375" s="15" t="s">
        <v>926</v>
      </c>
      <c r="R375" s="2">
        <v>44221</v>
      </c>
      <c r="S375" s="1">
        <v>42037</v>
      </c>
      <c r="T375" s="12">
        <f>EOMONTH(Table_1[[#This Row],[Order Date]],0)</f>
        <v>42063</v>
      </c>
      <c r="U375" s="10">
        <f>EOMONTH(Table_1[[#This Row],[Order Date]],0)</f>
        <v>42063</v>
      </c>
      <c r="V375" s="14">
        <v>42037</v>
      </c>
      <c r="W375" s="1">
        <v>42038</v>
      </c>
      <c r="X375" s="12">
        <v>42038</v>
      </c>
      <c r="Y375" s="10">
        <f>EOMONTH(Table_1[[#This Row],[Ship date]],0)</f>
        <v>42063</v>
      </c>
      <c r="Z375" s="14">
        <v>42038</v>
      </c>
      <c r="AA375" s="4">
        <v>-372.48597100000001</v>
      </c>
      <c r="AB375" s="2">
        <v>8</v>
      </c>
      <c r="AC375" s="4">
        <v>1216.32</v>
      </c>
      <c r="AD375" s="2">
        <v>89319</v>
      </c>
      <c r="AE375" s="4">
        <f>'DataCleaning and Transformation'!$E375-'DataCleaning and Transformation'!$D375</f>
        <v>154.03</v>
      </c>
      <c r="AF375" s="15" t="str">
        <f>_xlfn.IFS('DataCleaning and Transformation'!$O375="Central","Chris",'DataCleaning and Transformation'!$O375="East","Erin",'DataCleaning and Transformation'!$O375="South","Sam",'DataCleaning and Transformation'!$O375="West","William")</f>
        <v>Erin</v>
      </c>
      <c r="AG375" s="31">
        <f>Table_1[[#This Row],[Ship date]]-Table_1[[#This Row],[Order Date]]</f>
        <v>1</v>
      </c>
      <c r="AH375" s="22">
        <f>Table_1[[#This Row],[Profit]]/Table_1[[#This Row],[Sales]]</f>
        <v>-0.30624011033280718</v>
      </c>
      <c r="AI375" s="23">
        <f>Table_1[[#This Row],[Profit]]+Table_1[[#This Row],[Sales]]</f>
        <v>843.83402899999987</v>
      </c>
      <c r="AJ375" s="17">
        <f>WEEKNUM(Table_1[[#This Row],[Order Date]],1)</f>
        <v>6</v>
      </c>
      <c r="AK375" s="17" t="str">
        <f>TEXT(Table_1[[#This Row],[Order Date]],"mmm yyyy")</f>
        <v>Feb 2015</v>
      </c>
      <c r="AL375" s="17" t="str">
        <f>Table_1[[#This Row],[Monthly sales]]&amp;"  Week "&amp;TEXT(Table_1[[#This Row],[Weekly sales]],"00")</f>
        <v>Feb 2015  Week 06</v>
      </c>
      <c r="AM375" s="17">
        <f>IF(COUNTIF($A$2:A375, A375)=1, 1, 0)</f>
        <v>1</v>
      </c>
      <c r="AN375" s="3">
        <f>COUNTA(A375) - COUNTIF(Table_1[[#This Row],[Unique Customers]], 1)</f>
        <v>0</v>
      </c>
      <c r="AO375" s="17" t="str">
        <f t="shared" si="5"/>
        <v>Unique</v>
      </c>
      <c r="AP375" s="17" t="str">
        <f>"Q"&amp;_xlfn.CEILING.MATH(MONTH(Table_1[[#This Row],[Monthly sales]])/3,1)</f>
        <v>Q1</v>
      </c>
    </row>
    <row r="376" spans="1:42" ht="14.4" x14ac:dyDescent="0.3">
      <c r="A376" s="2">
        <v>2555</v>
      </c>
      <c r="B376" s="15" t="s">
        <v>356</v>
      </c>
      <c r="C376" s="15" t="s">
        <v>26</v>
      </c>
      <c r="D376" s="6">
        <v>0</v>
      </c>
      <c r="E376" s="4">
        <v>12.97</v>
      </c>
      <c r="F376" s="4">
        <v>1.49</v>
      </c>
      <c r="G376" s="15" t="s">
        <v>39</v>
      </c>
      <c r="H376" s="15" t="s">
        <v>72</v>
      </c>
      <c r="I376" s="15" t="s">
        <v>49</v>
      </c>
      <c r="J376" s="15" t="s">
        <v>73</v>
      </c>
      <c r="K376" s="15" t="s">
        <v>74</v>
      </c>
      <c r="L376" s="15" t="s">
        <v>927</v>
      </c>
      <c r="M376" s="6">
        <v>0.35</v>
      </c>
      <c r="N376" s="15" t="s">
        <v>33</v>
      </c>
      <c r="O376" s="15" t="s">
        <v>53</v>
      </c>
      <c r="P376" s="15" t="s">
        <v>358</v>
      </c>
      <c r="Q376" s="15" t="s">
        <v>359</v>
      </c>
      <c r="R376" s="2">
        <v>53711</v>
      </c>
      <c r="S376" s="1">
        <v>42037</v>
      </c>
      <c r="T376" s="12">
        <f>EOMONTH(Table_1[[#This Row],[Order Date]],0)</f>
        <v>42063</v>
      </c>
      <c r="U376" s="10">
        <f>EOMONTH(Table_1[[#This Row],[Order Date]],0)</f>
        <v>42063</v>
      </c>
      <c r="V376" s="14">
        <v>42037</v>
      </c>
      <c r="W376" s="1">
        <v>42038</v>
      </c>
      <c r="X376" s="12">
        <v>42038</v>
      </c>
      <c r="Y376" s="10">
        <f>EOMONTH(Table_1[[#This Row],[Ship date]],0)</f>
        <v>42063</v>
      </c>
      <c r="Z376" s="14">
        <v>42038</v>
      </c>
      <c r="AA376" s="4">
        <v>180.23490000000001</v>
      </c>
      <c r="AB376" s="2">
        <v>19</v>
      </c>
      <c r="AC376" s="4">
        <v>261.20999999999998</v>
      </c>
      <c r="AD376" s="2">
        <v>86529</v>
      </c>
      <c r="AE376" s="4">
        <f>'DataCleaning and Transformation'!$E376-'DataCleaning and Transformation'!$D376</f>
        <v>12.97</v>
      </c>
      <c r="AF376" s="15" t="str">
        <f>_xlfn.IFS('DataCleaning and Transformation'!$O376="Central","Chris",'DataCleaning and Transformation'!$O376="East","Erin",'DataCleaning and Transformation'!$O376="South","Sam",'DataCleaning and Transformation'!$O376="West","William")</f>
        <v>Chris</v>
      </c>
      <c r="AG376" s="31">
        <f>Table_1[[#This Row],[Ship date]]-Table_1[[#This Row],[Order Date]]</f>
        <v>1</v>
      </c>
      <c r="AH376" s="22">
        <f>Table_1[[#This Row],[Profit]]/Table_1[[#This Row],[Sales]]</f>
        <v>0.69000000000000006</v>
      </c>
      <c r="AI376" s="23">
        <f>Table_1[[#This Row],[Profit]]+Table_1[[#This Row],[Sales]]</f>
        <v>441.44489999999996</v>
      </c>
      <c r="AJ376" s="17">
        <f>WEEKNUM(Table_1[[#This Row],[Order Date]],1)</f>
        <v>6</v>
      </c>
      <c r="AK376" s="17" t="str">
        <f>TEXT(Table_1[[#This Row],[Order Date]],"mmm yyyy")</f>
        <v>Feb 2015</v>
      </c>
      <c r="AL376" s="17" t="str">
        <f>Table_1[[#This Row],[Monthly sales]]&amp;"  Week "&amp;TEXT(Table_1[[#This Row],[Weekly sales]],"00")</f>
        <v>Feb 2015  Week 06</v>
      </c>
      <c r="AM376" s="17">
        <f>IF(COUNTIF($A$2:A376, A376)=1, 1, 0)</f>
        <v>0</v>
      </c>
      <c r="AN376" s="3">
        <f>COUNTA(A376) - COUNTIF(Table_1[[#This Row],[Unique Customers]], 1)</f>
        <v>1</v>
      </c>
      <c r="AO376" s="17" t="str">
        <f t="shared" si="5"/>
        <v>Unique</v>
      </c>
      <c r="AP376" s="17" t="str">
        <f>"Q"&amp;_xlfn.CEILING.MATH(MONTH(Table_1[[#This Row],[Monthly sales]])/3,1)</f>
        <v>Q1</v>
      </c>
    </row>
    <row r="377" spans="1:42" ht="14.4" x14ac:dyDescent="0.3">
      <c r="A377" s="2">
        <v>2555</v>
      </c>
      <c r="B377" s="15" t="s">
        <v>356</v>
      </c>
      <c r="C377" s="15" t="s">
        <v>26</v>
      </c>
      <c r="D377" s="6">
        <v>0.06</v>
      </c>
      <c r="E377" s="4">
        <v>4.91</v>
      </c>
      <c r="F377" s="4">
        <v>0.5</v>
      </c>
      <c r="G377" s="15" t="s">
        <v>39</v>
      </c>
      <c r="H377" s="15" t="s">
        <v>72</v>
      </c>
      <c r="I377" s="15" t="s">
        <v>49</v>
      </c>
      <c r="J377" s="15" t="s">
        <v>153</v>
      </c>
      <c r="K377" s="15" t="s">
        <v>74</v>
      </c>
      <c r="L377" s="15" t="s">
        <v>578</v>
      </c>
      <c r="M377" s="6">
        <v>0.36</v>
      </c>
      <c r="N377" s="15" t="s">
        <v>33</v>
      </c>
      <c r="O377" s="15" t="s">
        <v>53</v>
      </c>
      <c r="P377" s="15" t="s">
        <v>358</v>
      </c>
      <c r="Q377" s="15" t="s">
        <v>359</v>
      </c>
      <c r="R377" s="2">
        <v>53711</v>
      </c>
      <c r="S377" s="1">
        <v>42037</v>
      </c>
      <c r="T377" s="12">
        <f>EOMONTH(Table_1[[#This Row],[Order Date]],0)</f>
        <v>42063</v>
      </c>
      <c r="U377" s="10">
        <f>EOMONTH(Table_1[[#This Row],[Order Date]],0)</f>
        <v>42063</v>
      </c>
      <c r="V377" s="14">
        <v>42037</v>
      </c>
      <c r="W377" s="1">
        <v>42037</v>
      </c>
      <c r="X377" s="12">
        <v>42037</v>
      </c>
      <c r="Y377" s="10">
        <f>EOMONTH(Table_1[[#This Row],[Ship date]],0)</f>
        <v>42063</v>
      </c>
      <c r="Z377" s="14">
        <v>42037</v>
      </c>
      <c r="AA377" s="4">
        <v>29.525099999999998</v>
      </c>
      <c r="AB377" s="2">
        <v>9</v>
      </c>
      <c r="AC377" s="4">
        <v>42.79</v>
      </c>
      <c r="AD377" s="2">
        <v>86529</v>
      </c>
      <c r="AE377" s="4">
        <f>'DataCleaning and Transformation'!$E377-'DataCleaning and Transformation'!$D377</f>
        <v>4.8500000000000005</v>
      </c>
      <c r="AF377" s="15" t="str">
        <f>_xlfn.IFS('DataCleaning and Transformation'!$O377="Central","Chris",'DataCleaning and Transformation'!$O377="East","Erin",'DataCleaning and Transformation'!$O377="South","Sam",'DataCleaning and Transformation'!$O377="West","William")</f>
        <v>Chris</v>
      </c>
      <c r="AG377" s="31">
        <f>Table_1[[#This Row],[Ship date]]-Table_1[[#This Row],[Order Date]]</f>
        <v>0</v>
      </c>
      <c r="AH377" s="22">
        <f>Table_1[[#This Row],[Profit]]/Table_1[[#This Row],[Sales]]</f>
        <v>0.69</v>
      </c>
      <c r="AI377" s="23">
        <f>Table_1[[#This Row],[Profit]]+Table_1[[#This Row],[Sales]]</f>
        <v>72.315100000000001</v>
      </c>
      <c r="AJ377" s="17">
        <f>WEEKNUM(Table_1[[#This Row],[Order Date]],1)</f>
        <v>6</v>
      </c>
      <c r="AK377" s="17" t="str">
        <f>TEXT(Table_1[[#This Row],[Order Date]],"mmm yyyy")</f>
        <v>Feb 2015</v>
      </c>
      <c r="AL377" s="17" t="str">
        <f>Table_1[[#This Row],[Monthly sales]]&amp;"  Week "&amp;TEXT(Table_1[[#This Row],[Weekly sales]],"00")</f>
        <v>Feb 2015  Week 06</v>
      </c>
      <c r="AM377" s="17">
        <f>IF(COUNTIF($A$2:A377, A377)=1, 1, 0)</f>
        <v>0</v>
      </c>
      <c r="AN377" s="3">
        <f>COUNTA(A377) - COUNTIF(Table_1[[#This Row],[Unique Customers]], 1)</f>
        <v>1</v>
      </c>
      <c r="AO377" s="17" t="str">
        <f t="shared" si="5"/>
        <v>Repeated</v>
      </c>
      <c r="AP377" s="17" t="str">
        <f>"Q"&amp;_xlfn.CEILING.MATH(MONTH(Table_1[[#This Row],[Monthly sales]])/3,1)</f>
        <v>Q1</v>
      </c>
    </row>
    <row r="378" spans="1:42" ht="14.4" x14ac:dyDescent="0.3">
      <c r="A378" s="2">
        <v>68</v>
      </c>
      <c r="B378" s="15" t="s">
        <v>109</v>
      </c>
      <c r="C378" s="15" t="s">
        <v>38</v>
      </c>
      <c r="D378" s="6">
        <v>0.09</v>
      </c>
      <c r="E378" s="4">
        <v>122.99</v>
      </c>
      <c r="F378" s="4">
        <v>70.2</v>
      </c>
      <c r="G378" s="15" t="s">
        <v>27</v>
      </c>
      <c r="H378" s="15" t="s">
        <v>95</v>
      </c>
      <c r="I378" s="15" t="s">
        <v>29</v>
      </c>
      <c r="J378" s="15" t="s">
        <v>110</v>
      </c>
      <c r="K378" s="15" t="s">
        <v>58</v>
      </c>
      <c r="L378" s="15" t="s">
        <v>805</v>
      </c>
      <c r="M378" s="6">
        <v>0.74</v>
      </c>
      <c r="N378" s="15" t="s">
        <v>33</v>
      </c>
      <c r="O378" s="15" t="s">
        <v>112</v>
      </c>
      <c r="P378" s="15" t="s">
        <v>113</v>
      </c>
      <c r="Q378" s="15" t="s">
        <v>114</v>
      </c>
      <c r="R378" s="2">
        <v>10177</v>
      </c>
      <c r="S378" s="1">
        <v>42037</v>
      </c>
      <c r="T378" s="12">
        <f>EOMONTH(Table_1[[#This Row],[Order Date]],0)</f>
        <v>42063</v>
      </c>
      <c r="U378" s="10">
        <f>EOMONTH(Table_1[[#This Row],[Order Date]],0)</f>
        <v>42063</v>
      </c>
      <c r="V378" s="14">
        <v>42037</v>
      </c>
      <c r="W378" s="1">
        <v>42039</v>
      </c>
      <c r="X378" s="12">
        <v>42039</v>
      </c>
      <c r="Y378" s="10">
        <f>EOMONTH(Table_1[[#This Row],[Ship date]],0)</f>
        <v>42063</v>
      </c>
      <c r="Z378" s="14">
        <v>42039</v>
      </c>
      <c r="AA378" s="4">
        <v>-2426.5500000000002</v>
      </c>
      <c r="AB378" s="2">
        <v>49</v>
      </c>
      <c r="AC378" s="4">
        <v>5718.85</v>
      </c>
      <c r="AD378" s="2">
        <v>55713</v>
      </c>
      <c r="AE378" s="4">
        <f>'DataCleaning and Transformation'!$E378-'DataCleaning and Transformation'!$D378</f>
        <v>122.89999999999999</v>
      </c>
      <c r="AF378" s="15" t="str">
        <f>_xlfn.IFS('DataCleaning and Transformation'!$O378="Central","Chris",'DataCleaning and Transformation'!$O378="East","Erin",'DataCleaning and Transformation'!$O378="South","Sam",'DataCleaning and Transformation'!$O378="West","William")</f>
        <v>Erin</v>
      </c>
      <c r="AG378" s="31">
        <f>Table_1[[#This Row],[Ship date]]-Table_1[[#This Row],[Order Date]]</f>
        <v>2</v>
      </c>
      <c r="AH378" s="22">
        <f>Table_1[[#This Row],[Profit]]/Table_1[[#This Row],[Sales]]</f>
        <v>-0.42430733451655489</v>
      </c>
      <c r="AI378" s="23">
        <f>Table_1[[#This Row],[Profit]]+Table_1[[#This Row],[Sales]]</f>
        <v>3292.3</v>
      </c>
      <c r="AJ378" s="17">
        <f>WEEKNUM(Table_1[[#This Row],[Order Date]],1)</f>
        <v>6</v>
      </c>
      <c r="AK378" s="17" t="str">
        <f>TEXT(Table_1[[#This Row],[Order Date]],"mmm yyyy")</f>
        <v>Feb 2015</v>
      </c>
      <c r="AL378" s="17" t="str">
        <f>Table_1[[#This Row],[Monthly sales]]&amp;"  Week "&amp;TEXT(Table_1[[#This Row],[Weekly sales]],"00")</f>
        <v>Feb 2015  Week 06</v>
      </c>
      <c r="AM378" s="17">
        <f>IF(COUNTIF($A$2:A378, A378)=1, 1, 0)</f>
        <v>0</v>
      </c>
      <c r="AN378" s="3">
        <f>COUNTA(A378) - COUNTIF(Table_1[[#This Row],[Unique Customers]], 1)</f>
        <v>1</v>
      </c>
      <c r="AO378" s="17" t="str">
        <f t="shared" si="5"/>
        <v>Unique</v>
      </c>
      <c r="AP378" s="17" t="str">
        <f>"Q"&amp;_xlfn.CEILING.MATH(MONTH(Table_1[[#This Row],[Monthly sales]])/3,1)</f>
        <v>Q1</v>
      </c>
    </row>
    <row r="379" spans="1:42" ht="14.4" x14ac:dyDescent="0.3">
      <c r="A379" s="2">
        <v>70</v>
      </c>
      <c r="B379" s="15" t="s">
        <v>928</v>
      </c>
      <c r="C379" s="15" t="s">
        <v>38</v>
      </c>
      <c r="D379" s="6">
        <v>0.09</v>
      </c>
      <c r="E379" s="4">
        <v>122.99</v>
      </c>
      <c r="F379" s="4">
        <v>70.2</v>
      </c>
      <c r="G379" s="15" t="s">
        <v>27</v>
      </c>
      <c r="H379" s="15" t="s">
        <v>95</v>
      </c>
      <c r="I379" s="15" t="s">
        <v>29</v>
      </c>
      <c r="J379" s="15" t="s">
        <v>110</v>
      </c>
      <c r="K379" s="15" t="s">
        <v>58</v>
      </c>
      <c r="L379" s="15" t="s">
        <v>805</v>
      </c>
      <c r="M379" s="6">
        <v>0.74</v>
      </c>
      <c r="N379" s="15" t="s">
        <v>33</v>
      </c>
      <c r="O379" s="15" t="s">
        <v>112</v>
      </c>
      <c r="P379" s="15" t="s">
        <v>634</v>
      </c>
      <c r="Q379" s="15" t="s">
        <v>929</v>
      </c>
      <c r="R379" s="2">
        <v>5401</v>
      </c>
      <c r="S379" s="1">
        <v>42037</v>
      </c>
      <c r="T379" s="12">
        <f>EOMONTH(Table_1[[#This Row],[Order Date]],0)</f>
        <v>42063</v>
      </c>
      <c r="U379" s="10">
        <f>EOMONTH(Table_1[[#This Row],[Order Date]],0)</f>
        <v>42063</v>
      </c>
      <c r="V379" s="14">
        <v>42037</v>
      </c>
      <c r="W379" s="1">
        <v>42039</v>
      </c>
      <c r="X379" s="12">
        <v>42039</v>
      </c>
      <c r="Y379" s="10">
        <f>EOMONTH(Table_1[[#This Row],[Ship date]],0)</f>
        <v>42063</v>
      </c>
      <c r="Z379" s="14">
        <v>42039</v>
      </c>
      <c r="AA379" s="4">
        <v>-2426.5500000000002</v>
      </c>
      <c r="AB379" s="2">
        <v>12</v>
      </c>
      <c r="AC379" s="4">
        <v>1400.53</v>
      </c>
      <c r="AD379" s="2">
        <v>87947</v>
      </c>
      <c r="AE379" s="4">
        <f>'DataCleaning and Transformation'!$E379-'DataCleaning and Transformation'!$D379</f>
        <v>122.89999999999999</v>
      </c>
      <c r="AF379" s="15" t="str">
        <f>_xlfn.IFS('DataCleaning and Transformation'!$O379="Central","Chris",'DataCleaning and Transformation'!$O379="East","Erin",'DataCleaning and Transformation'!$O379="South","Sam",'DataCleaning and Transformation'!$O379="West","William")</f>
        <v>Erin</v>
      </c>
      <c r="AG379" s="31">
        <f>Table_1[[#This Row],[Ship date]]-Table_1[[#This Row],[Order Date]]</f>
        <v>2</v>
      </c>
      <c r="AH379" s="22">
        <f>Table_1[[#This Row],[Profit]]/Table_1[[#This Row],[Sales]]</f>
        <v>-1.732594089380449</v>
      </c>
      <c r="AI379" s="23">
        <f>Table_1[[#This Row],[Profit]]+Table_1[[#This Row],[Sales]]</f>
        <v>-1026.0200000000002</v>
      </c>
      <c r="AJ379" s="17">
        <f>WEEKNUM(Table_1[[#This Row],[Order Date]],1)</f>
        <v>6</v>
      </c>
      <c r="AK379" s="17" t="str">
        <f>TEXT(Table_1[[#This Row],[Order Date]],"mmm yyyy")</f>
        <v>Feb 2015</v>
      </c>
      <c r="AL379" s="17" t="str">
        <f>Table_1[[#This Row],[Monthly sales]]&amp;"  Week "&amp;TEXT(Table_1[[#This Row],[Weekly sales]],"00")</f>
        <v>Feb 2015  Week 06</v>
      </c>
      <c r="AM379" s="17">
        <f>IF(COUNTIF($A$2:A379, A379)=1, 1, 0)</f>
        <v>1</v>
      </c>
      <c r="AN379" s="3">
        <f>COUNTA(A379) - COUNTIF(Table_1[[#This Row],[Unique Customers]], 1)</f>
        <v>0</v>
      </c>
      <c r="AO379" s="17" t="str">
        <f t="shared" si="5"/>
        <v>Unique</v>
      </c>
      <c r="AP379" s="17" t="str">
        <f>"Q"&amp;_xlfn.CEILING.MATH(MONTH(Table_1[[#This Row],[Monthly sales]])/3,1)</f>
        <v>Q1</v>
      </c>
    </row>
    <row r="380" spans="1:42" ht="14.4" x14ac:dyDescent="0.3">
      <c r="A380" s="2">
        <v>894</v>
      </c>
      <c r="B380" s="15" t="s">
        <v>373</v>
      </c>
      <c r="C380" s="15" t="s">
        <v>48</v>
      </c>
      <c r="D380" s="6">
        <v>0.02</v>
      </c>
      <c r="E380" s="4">
        <v>1.1399999999999999</v>
      </c>
      <c r="F380" s="4">
        <v>0.7</v>
      </c>
      <c r="G380" s="15" t="s">
        <v>39</v>
      </c>
      <c r="H380" s="15" t="s">
        <v>95</v>
      </c>
      <c r="I380" s="15" t="s">
        <v>49</v>
      </c>
      <c r="J380" s="15" t="s">
        <v>177</v>
      </c>
      <c r="K380" s="15" t="s">
        <v>51</v>
      </c>
      <c r="L380" s="15" t="s">
        <v>825</v>
      </c>
      <c r="M380" s="6">
        <v>0.38</v>
      </c>
      <c r="N380" s="15" t="s">
        <v>33</v>
      </c>
      <c r="O380" s="15" t="s">
        <v>112</v>
      </c>
      <c r="P380" s="15" t="s">
        <v>375</v>
      </c>
      <c r="Q380" s="15" t="s">
        <v>67</v>
      </c>
      <c r="R380" s="2">
        <v>20024</v>
      </c>
      <c r="S380" s="1">
        <v>42037</v>
      </c>
      <c r="T380" s="12">
        <f>EOMONTH(Table_1[[#This Row],[Order Date]],0)</f>
        <v>42063</v>
      </c>
      <c r="U380" s="10">
        <f>EOMONTH(Table_1[[#This Row],[Order Date]],0)</f>
        <v>42063</v>
      </c>
      <c r="V380" s="14">
        <v>42037</v>
      </c>
      <c r="W380" s="1">
        <v>42037</v>
      </c>
      <c r="X380" s="12">
        <v>42037</v>
      </c>
      <c r="Y380" s="10">
        <f>EOMONTH(Table_1[[#This Row],[Ship date]],0)</f>
        <v>42063</v>
      </c>
      <c r="Z380" s="14">
        <v>42037</v>
      </c>
      <c r="AA380" s="4">
        <v>-0.49</v>
      </c>
      <c r="AB380" s="2">
        <v>38</v>
      </c>
      <c r="AC380" s="4">
        <v>44.85</v>
      </c>
      <c r="AD380" s="2">
        <v>38529</v>
      </c>
      <c r="AE380" s="4">
        <f>'DataCleaning and Transformation'!$E380-'DataCleaning and Transformation'!$D380</f>
        <v>1.1199999999999999</v>
      </c>
      <c r="AF380" s="15" t="str">
        <f>_xlfn.IFS('DataCleaning and Transformation'!$O380="Central","Chris",'DataCleaning and Transformation'!$O380="East","Erin",'DataCleaning and Transformation'!$O380="South","Sam",'DataCleaning and Transformation'!$O380="West","William")</f>
        <v>Erin</v>
      </c>
      <c r="AG380" s="31">
        <f>Table_1[[#This Row],[Ship date]]-Table_1[[#This Row],[Order Date]]</f>
        <v>0</v>
      </c>
      <c r="AH380" s="22">
        <f>Table_1[[#This Row],[Profit]]/Table_1[[#This Row],[Sales]]</f>
        <v>-1.092530657748049E-2</v>
      </c>
      <c r="AI380" s="23">
        <f>Table_1[[#This Row],[Profit]]+Table_1[[#This Row],[Sales]]</f>
        <v>44.36</v>
      </c>
      <c r="AJ380" s="17">
        <f>WEEKNUM(Table_1[[#This Row],[Order Date]],1)</f>
        <v>6</v>
      </c>
      <c r="AK380" s="17" t="str">
        <f>TEXT(Table_1[[#This Row],[Order Date]],"mmm yyyy")</f>
        <v>Feb 2015</v>
      </c>
      <c r="AL380" s="17" t="str">
        <f>Table_1[[#This Row],[Monthly sales]]&amp;"  Week "&amp;TEXT(Table_1[[#This Row],[Weekly sales]],"00")</f>
        <v>Feb 2015  Week 06</v>
      </c>
      <c r="AM380" s="17">
        <f>IF(COUNTIF($A$2:A380, A380)=1, 1, 0)</f>
        <v>0</v>
      </c>
      <c r="AN380" s="3">
        <f>COUNTA(A380) - COUNTIF(Table_1[[#This Row],[Unique Customers]], 1)</f>
        <v>1</v>
      </c>
      <c r="AO380" s="17" t="str">
        <f t="shared" si="5"/>
        <v>Unique</v>
      </c>
      <c r="AP380" s="17" t="str">
        <f>"Q"&amp;_xlfn.CEILING.MATH(MONTH(Table_1[[#This Row],[Monthly sales]])/3,1)</f>
        <v>Q1</v>
      </c>
    </row>
    <row r="381" spans="1:42" ht="14.4" x14ac:dyDescent="0.3">
      <c r="A381" s="2">
        <v>2498</v>
      </c>
      <c r="B381" s="15" t="s">
        <v>930</v>
      </c>
      <c r="C381" s="15" t="s">
        <v>117</v>
      </c>
      <c r="D381" s="6">
        <v>0.09</v>
      </c>
      <c r="E381" s="4">
        <v>6.28</v>
      </c>
      <c r="F381" s="4">
        <v>5.41</v>
      </c>
      <c r="G381" s="15" t="s">
        <v>39</v>
      </c>
      <c r="H381" s="15" t="s">
        <v>28</v>
      </c>
      <c r="I381" s="15" t="s">
        <v>29</v>
      </c>
      <c r="J381" s="15" t="s">
        <v>127</v>
      </c>
      <c r="K381" s="15" t="s">
        <v>74</v>
      </c>
      <c r="L381" s="15" t="s">
        <v>931</v>
      </c>
      <c r="M381" s="6">
        <v>0.53</v>
      </c>
      <c r="N381" s="15" t="s">
        <v>33</v>
      </c>
      <c r="O381" s="15" t="s">
        <v>60</v>
      </c>
      <c r="P381" s="15" t="s">
        <v>91</v>
      </c>
      <c r="Q381" s="15" t="s">
        <v>891</v>
      </c>
      <c r="R381" s="2">
        <v>92024</v>
      </c>
      <c r="S381" s="1">
        <v>42037</v>
      </c>
      <c r="T381" s="12">
        <f>EOMONTH(Table_1[[#This Row],[Order Date]],0)</f>
        <v>42063</v>
      </c>
      <c r="U381" s="10">
        <f>EOMONTH(Table_1[[#This Row],[Order Date]],0)</f>
        <v>42063</v>
      </c>
      <c r="V381" s="14">
        <v>42037</v>
      </c>
      <c r="W381" s="1">
        <v>42039</v>
      </c>
      <c r="X381" s="12">
        <v>42039</v>
      </c>
      <c r="Y381" s="10">
        <f>EOMONTH(Table_1[[#This Row],[Ship date]],0)</f>
        <v>42063</v>
      </c>
      <c r="Z381" s="14">
        <v>42039</v>
      </c>
      <c r="AA381" s="4">
        <v>-61.59</v>
      </c>
      <c r="AB381" s="2">
        <v>56</v>
      </c>
      <c r="AC381" s="4">
        <v>355.4</v>
      </c>
      <c r="AD381" s="2">
        <v>54567</v>
      </c>
      <c r="AE381" s="4">
        <f>'DataCleaning and Transformation'!$E381-'DataCleaning and Transformation'!$D381</f>
        <v>6.19</v>
      </c>
      <c r="AF381" s="15" t="str">
        <f>_xlfn.IFS('DataCleaning and Transformation'!$O381="Central","Chris",'DataCleaning and Transformation'!$O381="East","Erin",'DataCleaning and Transformation'!$O381="South","Sam",'DataCleaning and Transformation'!$O381="West","William")</f>
        <v>William</v>
      </c>
      <c r="AG381" s="31">
        <f>Table_1[[#This Row],[Ship date]]-Table_1[[#This Row],[Order Date]]</f>
        <v>2</v>
      </c>
      <c r="AH381" s="22">
        <f>Table_1[[#This Row],[Profit]]/Table_1[[#This Row],[Sales]]</f>
        <v>-0.17329769274057402</v>
      </c>
      <c r="AI381" s="23">
        <f>Table_1[[#This Row],[Profit]]+Table_1[[#This Row],[Sales]]</f>
        <v>293.80999999999995</v>
      </c>
      <c r="AJ381" s="17">
        <f>WEEKNUM(Table_1[[#This Row],[Order Date]],1)</f>
        <v>6</v>
      </c>
      <c r="AK381" s="17" t="str">
        <f>TEXT(Table_1[[#This Row],[Order Date]],"mmm yyyy")</f>
        <v>Feb 2015</v>
      </c>
      <c r="AL381" s="17" t="str">
        <f>Table_1[[#This Row],[Monthly sales]]&amp;"  Week "&amp;TEXT(Table_1[[#This Row],[Weekly sales]],"00")</f>
        <v>Feb 2015  Week 06</v>
      </c>
      <c r="AM381" s="17">
        <f>IF(COUNTIF($A$2:A381, A381)=1, 1, 0)</f>
        <v>1</v>
      </c>
      <c r="AN381" s="3">
        <f>COUNTA(A381) - COUNTIF(Table_1[[#This Row],[Unique Customers]], 1)</f>
        <v>0</v>
      </c>
      <c r="AO381" s="17" t="str">
        <f t="shared" si="5"/>
        <v>Unique</v>
      </c>
      <c r="AP381" s="17" t="str">
        <f>"Q"&amp;_xlfn.CEILING.MATH(MONTH(Table_1[[#This Row],[Monthly sales]])/3,1)</f>
        <v>Q1</v>
      </c>
    </row>
    <row r="382" spans="1:42" ht="14.4" x14ac:dyDescent="0.3">
      <c r="A382" s="2">
        <v>2500</v>
      </c>
      <c r="B382" s="15" t="s">
        <v>932</v>
      </c>
      <c r="C382" s="15" t="s">
        <v>117</v>
      </c>
      <c r="D382" s="6">
        <v>0.09</v>
      </c>
      <c r="E382" s="4">
        <v>6.28</v>
      </c>
      <c r="F382" s="4">
        <v>5.41</v>
      </c>
      <c r="G382" s="15" t="s">
        <v>39</v>
      </c>
      <c r="H382" s="15" t="s">
        <v>28</v>
      </c>
      <c r="I382" s="15" t="s">
        <v>29</v>
      </c>
      <c r="J382" s="15" t="s">
        <v>127</v>
      </c>
      <c r="K382" s="15" t="s">
        <v>74</v>
      </c>
      <c r="L382" s="15" t="s">
        <v>931</v>
      </c>
      <c r="M382" s="6">
        <v>0.53</v>
      </c>
      <c r="N382" s="15" t="s">
        <v>33</v>
      </c>
      <c r="O382" s="15" t="s">
        <v>53</v>
      </c>
      <c r="P382" s="15" t="s">
        <v>104</v>
      </c>
      <c r="Q382" s="15" t="s">
        <v>933</v>
      </c>
      <c r="R382" s="2">
        <v>60102</v>
      </c>
      <c r="S382" s="1">
        <v>42037</v>
      </c>
      <c r="T382" s="12">
        <f>EOMONTH(Table_1[[#This Row],[Order Date]],0)</f>
        <v>42063</v>
      </c>
      <c r="U382" s="10">
        <f>EOMONTH(Table_1[[#This Row],[Order Date]],0)</f>
        <v>42063</v>
      </c>
      <c r="V382" s="14">
        <v>42037</v>
      </c>
      <c r="W382" s="1">
        <v>42039</v>
      </c>
      <c r="X382" s="12">
        <v>42039</v>
      </c>
      <c r="Y382" s="10">
        <f>EOMONTH(Table_1[[#This Row],[Ship date]],0)</f>
        <v>42063</v>
      </c>
      <c r="Z382" s="14">
        <v>42039</v>
      </c>
      <c r="AA382" s="4">
        <v>-32.026800000000001</v>
      </c>
      <c r="AB382" s="2">
        <v>14</v>
      </c>
      <c r="AC382" s="4">
        <v>88.85</v>
      </c>
      <c r="AD382" s="2">
        <v>88320</v>
      </c>
      <c r="AE382" s="4">
        <f>'DataCleaning and Transformation'!$E382-'DataCleaning and Transformation'!$D382</f>
        <v>6.19</v>
      </c>
      <c r="AF382" s="15" t="str">
        <f>_xlfn.IFS('DataCleaning and Transformation'!$O382="Central","Chris",'DataCleaning and Transformation'!$O382="East","Erin",'DataCleaning and Transformation'!$O382="South","Sam",'DataCleaning and Transformation'!$O382="West","William")</f>
        <v>Chris</v>
      </c>
      <c r="AG382" s="31">
        <f>Table_1[[#This Row],[Ship date]]-Table_1[[#This Row],[Order Date]]</f>
        <v>2</v>
      </c>
      <c r="AH382" s="22">
        <f>Table_1[[#This Row],[Profit]]/Table_1[[#This Row],[Sales]]</f>
        <v>-0.36045920090039396</v>
      </c>
      <c r="AI382" s="23">
        <f>Table_1[[#This Row],[Profit]]+Table_1[[#This Row],[Sales]]</f>
        <v>56.823199999999993</v>
      </c>
      <c r="AJ382" s="17">
        <f>WEEKNUM(Table_1[[#This Row],[Order Date]],1)</f>
        <v>6</v>
      </c>
      <c r="AK382" s="17" t="str">
        <f>TEXT(Table_1[[#This Row],[Order Date]],"mmm yyyy")</f>
        <v>Feb 2015</v>
      </c>
      <c r="AL382" s="17" t="str">
        <f>Table_1[[#This Row],[Monthly sales]]&amp;"  Week "&amp;TEXT(Table_1[[#This Row],[Weekly sales]],"00")</f>
        <v>Feb 2015  Week 06</v>
      </c>
      <c r="AM382" s="17">
        <f>IF(COUNTIF($A$2:A382, A382)=1, 1, 0)</f>
        <v>1</v>
      </c>
      <c r="AN382" s="3">
        <f>COUNTA(A382) - COUNTIF(Table_1[[#This Row],[Unique Customers]], 1)</f>
        <v>0</v>
      </c>
      <c r="AO382" s="17" t="str">
        <f t="shared" si="5"/>
        <v>Unique</v>
      </c>
      <c r="AP382" s="17" t="str">
        <f>"Q"&amp;_xlfn.CEILING.MATH(MONTH(Table_1[[#This Row],[Monthly sales]])/3,1)</f>
        <v>Q1</v>
      </c>
    </row>
    <row r="383" spans="1:42" ht="14.4" x14ac:dyDescent="0.3">
      <c r="A383" s="2">
        <v>84</v>
      </c>
      <c r="B383" s="15" t="s">
        <v>934</v>
      </c>
      <c r="C383" s="15" t="s">
        <v>71</v>
      </c>
      <c r="D383" s="6">
        <v>0</v>
      </c>
      <c r="E383" s="4">
        <v>8.09</v>
      </c>
      <c r="F383" s="4">
        <v>7.96</v>
      </c>
      <c r="G383" s="15" t="s">
        <v>39</v>
      </c>
      <c r="H383" s="15" t="s">
        <v>40</v>
      </c>
      <c r="I383" s="15" t="s">
        <v>29</v>
      </c>
      <c r="J383" s="15" t="s">
        <v>127</v>
      </c>
      <c r="K383" s="15" t="s">
        <v>74</v>
      </c>
      <c r="L383" s="15" t="s">
        <v>523</v>
      </c>
      <c r="M383" s="6">
        <v>0.49</v>
      </c>
      <c r="N383" s="15" t="s">
        <v>33</v>
      </c>
      <c r="O383" s="15" t="s">
        <v>112</v>
      </c>
      <c r="P383" s="15" t="s">
        <v>318</v>
      </c>
      <c r="Q383" s="15" t="s">
        <v>935</v>
      </c>
      <c r="R383" s="2">
        <v>45231</v>
      </c>
      <c r="S383" s="1">
        <v>42037</v>
      </c>
      <c r="T383" s="12">
        <f>EOMONTH(Table_1[[#This Row],[Order Date]],0)</f>
        <v>42063</v>
      </c>
      <c r="U383" s="10">
        <f>EOMONTH(Table_1[[#This Row],[Order Date]],0)</f>
        <v>42063</v>
      </c>
      <c r="V383" s="14">
        <v>42037</v>
      </c>
      <c r="W383" s="1">
        <v>42038</v>
      </c>
      <c r="X383" s="12">
        <v>42038</v>
      </c>
      <c r="Y383" s="10">
        <f>EOMONTH(Table_1[[#This Row],[Ship date]],0)</f>
        <v>42063</v>
      </c>
      <c r="Z383" s="14">
        <v>42038</v>
      </c>
      <c r="AA383" s="4">
        <v>-144.56</v>
      </c>
      <c r="AB383" s="2">
        <v>11</v>
      </c>
      <c r="AC383" s="4">
        <v>90.98</v>
      </c>
      <c r="AD383" s="2">
        <v>87364</v>
      </c>
      <c r="AE383" s="4">
        <f>'DataCleaning and Transformation'!$E383-'DataCleaning and Transformation'!$D383</f>
        <v>8.09</v>
      </c>
      <c r="AF383" s="15" t="str">
        <f>_xlfn.IFS('DataCleaning and Transformation'!$O383="Central","Chris",'DataCleaning and Transformation'!$O383="East","Erin",'DataCleaning and Transformation'!$O383="South","Sam",'DataCleaning and Transformation'!$O383="West","William")</f>
        <v>Erin</v>
      </c>
      <c r="AG383" s="31">
        <f>Table_1[[#This Row],[Ship date]]-Table_1[[#This Row],[Order Date]]</f>
        <v>1</v>
      </c>
      <c r="AH383" s="22">
        <f>Table_1[[#This Row],[Profit]]/Table_1[[#This Row],[Sales]]</f>
        <v>-1.5889206418993185</v>
      </c>
      <c r="AI383" s="23">
        <f>Table_1[[#This Row],[Profit]]+Table_1[[#This Row],[Sales]]</f>
        <v>-53.58</v>
      </c>
      <c r="AJ383" s="17">
        <f>WEEKNUM(Table_1[[#This Row],[Order Date]],1)</f>
        <v>6</v>
      </c>
      <c r="AK383" s="17" t="str">
        <f>TEXT(Table_1[[#This Row],[Order Date]],"mmm yyyy")</f>
        <v>Feb 2015</v>
      </c>
      <c r="AL383" s="17" t="str">
        <f>Table_1[[#This Row],[Monthly sales]]&amp;"  Week "&amp;TEXT(Table_1[[#This Row],[Weekly sales]],"00")</f>
        <v>Feb 2015  Week 06</v>
      </c>
      <c r="AM383" s="17">
        <f>IF(COUNTIF($A$2:A383, A383)=1, 1, 0)</f>
        <v>1</v>
      </c>
      <c r="AN383" s="3">
        <f>COUNTA(A383) - COUNTIF(Table_1[[#This Row],[Unique Customers]], 1)</f>
        <v>0</v>
      </c>
      <c r="AO383" s="17" t="str">
        <f t="shared" si="5"/>
        <v>Unique</v>
      </c>
      <c r="AP383" s="17" t="str">
        <f>"Q"&amp;_xlfn.CEILING.MATH(MONTH(Table_1[[#This Row],[Monthly sales]])/3,1)</f>
        <v>Q1</v>
      </c>
    </row>
    <row r="384" spans="1:42" ht="14.4" x14ac:dyDescent="0.3">
      <c r="A384" s="2">
        <v>1412</v>
      </c>
      <c r="B384" s="15" t="s">
        <v>936</v>
      </c>
      <c r="C384" s="15" t="s">
        <v>71</v>
      </c>
      <c r="D384" s="6">
        <v>0.08</v>
      </c>
      <c r="E384" s="4">
        <v>3.38</v>
      </c>
      <c r="F384" s="4">
        <v>0.85</v>
      </c>
      <c r="G384" s="15" t="s">
        <v>39</v>
      </c>
      <c r="H384" s="15" t="s">
        <v>95</v>
      </c>
      <c r="I384" s="15" t="s">
        <v>49</v>
      </c>
      <c r="J384" s="15" t="s">
        <v>50</v>
      </c>
      <c r="K384" s="15" t="s">
        <v>51</v>
      </c>
      <c r="L384" s="15" t="s">
        <v>937</v>
      </c>
      <c r="M384" s="6">
        <v>0.48</v>
      </c>
      <c r="N384" s="15" t="s">
        <v>33</v>
      </c>
      <c r="O384" s="15" t="s">
        <v>60</v>
      </c>
      <c r="P384" s="15" t="s">
        <v>91</v>
      </c>
      <c r="Q384" s="15" t="s">
        <v>938</v>
      </c>
      <c r="R384" s="2">
        <v>94043</v>
      </c>
      <c r="S384" s="1">
        <v>42037</v>
      </c>
      <c r="T384" s="12">
        <f>EOMONTH(Table_1[[#This Row],[Order Date]],0)</f>
        <v>42063</v>
      </c>
      <c r="U384" s="10">
        <f>EOMONTH(Table_1[[#This Row],[Order Date]],0)</f>
        <v>42063</v>
      </c>
      <c r="V384" s="14">
        <v>42037</v>
      </c>
      <c r="W384" s="1">
        <v>42039</v>
      </c>
      <c r="X384" s="12">
        <v>42039</v>
      </c>
      <c r="Y384" s="10">
        <f>EOMONTH(Table_1[[#This Row],[Ship date]],0)</f>
        <v>42063</v>
      </c>
      <c r="Z384" s="14">
        <v>42039</v>
      </c>
      <c r="AA384" s="4">
        <v>20.453600000000002</v>
      </c>
      <c r="AB384" s="2">
        <v>12</v>
      </c>
      <c r="AC384" s="4">
        <v>38.81</v>
      </c>
      <c r="AD384" s="2">
        <v>87087</v>
      </c>
      <c r="AE384" s="4">
        <f>'DataCleaning and Transformation'!$E384-'DataCleaning and Transformation'!$D384</f>
        <v>3.3</v>
      </c>
      <c r="AF384" s="15" t="str">
        <f>_xlfn.IFS('DataCleaning and Transformation'!$O384="Central","Chris",'DataCleaning and Transformation'!$O384="East","Erin",'DataCleaning and Transformation'!$O384="South","Sam",'DataCleaning and Transformation'!$O384="West","William")</f>
        <v>William</v>
      </c>
      <c r="AG384" s="31">
        <f>Table_1[[#This Row],[Ship date]]-Table_1[[#This Row],[Order Date]]</f>
        <v>2</v>
      </c>
      <c r="AH384" s="22">
        <f>Table_1[[#This Row],[Profit]]/Table_1[[#This Row],[Sales]]</f>
        <v>0.52701880958515845</v>
      </c>
      <c r="AI384" s="23">
        <f>Table_1[[#This Row],[Profit]]+Table_1[[#This Row],[Sales]]</f>
        <v>59.263600000000004</v>
      </c>
      <c r="AJ384" s="17">
        <f>WEEKNUM(Table_1[[#This Row],[Order Date]],1)</f>
        <v>6</v>
      </c>
      <c r="AK384" s="17" t="str">
        <f>TEXT(Table_1[[#This Row],[Order Date]],"mmm yyyy")</f>
        <v>Feb 2015</v>
      </c>
      <c r="AL384" s="17" t="str">
        <f>Table_1[[#This Row],[Monthly sales]]&amp;"  Week "&amp;TEXT(Table_1[[#This Row],[Weekly sales]],"00")</f>
        <v>Feb 2015  Week 06</v>
      </c>
      <c r="AM384" s="17">
        <f>IF(COUNTIF($A$2:A384, A384)=1, 1, 0)</f>
        <v>1</v>
      </c>
      <c r="AN384" s="3">
        <f>COUNTA(A384) - COUNTIF(Table_1[[#This Row],[Unique Customers]], 1)</f>
        <v>0</v>
      </c>
      <c r="AO384" s="17" t="str">
        <f t="shared" si="5"/>
        <v>Unique</v>
      </c>
      <c r="AP384" s="17" t="str">
        <f>"Q"&amp;_xlfn.CEILING.MATH(MONTH(Table_1[[#This Row],[Monthly sales]])/3,1)</f>
        <v>Q1</v>
      </c>
    </row>
    <row r="385" spans="1:42" ht="14.4" x14ac:dyDescent="0.3">
      <c r="A385" s="2">
        <v>1413</v>
      </c>
      <c r="B385" s="15" t="s">
        <v>939</v>
      </c>
      <c r="C385" s="15" t="s">
        <v>71</v>
      </c>
      <c r="D385" s="6">
        <v>0.02</v>
      </c>
      <c r="E385" s="4">
        <v>16.48</v>
      </c>
      <c r="F385" s="4">
        <v>1.99</v>
      </c>
      <c r="G385" s="15" t="s">
        <v>88</v>
      </c>
      <c r="H385" s="15" t="s">
        <v>95</v>
      </c>
      <c r="I385" s="15" t="s">
        <v>41</v>
      </c>
      <c r="J385" s="15" t="s">
        <v>42</v>
      </c>
      <c r="K385" s="15" t="s">
        <v>43</v>
      </c>
      <c r="L385" s="15" t="s">
        <v>602</v>
      </c>
      <c r="M385" s="6">
        <v>0.42</v>
      </c>
      <c r="N385" s="15" t="s">
        <v>33</v>
      </c>
      <c r="O385" s="15" t="s">
        <v>112</v>
      </c>
      <c r="P385" s="15" t="s">
        <v>404</v>
      </c>
      <c r="Q385" s="15" t="s">
        <v>789</v>
      </c>
      <c r="R385" s="2">
        <v>2113</v>
      </c>
      <c r="S385" s="1">
        <v>42037</v>
      </c>
      <c r="T385" s="12">
        <f>EOMONTH(Table_1[[#This Row],[Order Date]],0)</f>
        <v>42063</v>
      </c>
      <c r="U385" s="10">
        <f>EOMONTH(Table_1[[#This Row],[Order Date]],0)</f>
        <v>42063</v>
      </c>
      <c r="V385" s="14">
        <v>42037</v>
      </c>
      <c r="W385" s="1">
        <v>42039</v>
      </c>
      <c r="X385" s="12">
        <v>42039</v>
      </c>
      <c r="Y385" s="10">
        <f>EOMONTH(Table_1[[#This Row],[Ship date]],0)</f>
        <v>42063</v>
      </c>
      <c r="Z385" s="14">
        <v>42039</v>
      </c>
      <c r="AA385" s="4">
        <v>69.61</v>
      </c>
      <c r="AB385" s="2">
        <v>27</v>
      </c>
      <c r="AC385" s="4">
        <v>484.56</v>
      </c>
      <c r="AD385" s="2">
        <v>45539</v>
      </c>
      <c r="AE385" s="4">
        <f>'DataCleaning and Transformation'!$E385-'DataCleaning and Transformation'!$D385</f>
        <v>16.46</v>
      </c>
      <c r="AF385" s="15" t="str">
        <f>_xlfn.IFS('DataCleaning and Transformation'!$O385="Central","Chris",'DataCleaning and Transformation'!$O385="East","Erin",'DataCleaning and Transformation'!$O385="South","Sam",'DataCleaning and Transformation'!$O385="West","William")</f>
        <v>Erin</v>
      </c>
      <c r="AG385" s="31">
        <f>Table_1[[#This Row],[Ship date]]-Table_1[[#This Row],[Order Date]]</f>
        <v>2</v>
      </c>
      <c r="AH385" s="22">
        <f>Table_1[[#This Row],[Profit]]/Table_1[[#This Row],[Sales]]</f>
        <v>0.14365610037972593</v>
      </c>
      <c r="AI385" s="23">
        <f>Table_1[[#This Row],[Profit]]+Table_1[[#This Row],[Sales]]</f>
        <v>554.16999999999996</v>
      </c>
      <c r="AJ385" s="17">
        <f>WEEKNUM(Table_1[[#This Row],[Order Date]],1)</f>
        <v>6</v>
      </c>
      <c r="AK385" s="17" t="str">
        <f>TEXT(Table_1[[#This Row],[Order Date]],"mmm yyyy")</f>
        <v>Feb 2015</v>
      </c>
      <c r="AL385" s="17" t="str">
        <f>Table_1[[#This Row],[Monthly sales]]&amp;"  Week "&amp;TEXT(Table_1[[#This Row],[Weekly sales]],"00")</f>
        <v>Feb 2015  Week 06</v>
      </c>
      <c r="AM385" s="17">
        <f>IF(COUNTIF($A$2:A385, A385)=1, 1, 0)</f>
        <v>1</v>
      </c>
      <c r="AN385" s="3">
        <f>COUNTA(A385) - COUNTIF(Table_1[[#This Row],[Unique Customers]], 1)</f>
        <v>0</v>
      </c>
      <c r="AO385" s="17" t="str">
        <f t="shared" si="5"/>
        <v>Unique</v>
      </c>
      <c r="AP385" s="17" t="str">
        <f>"Q"&amp;_xlfn.CEILING.MATH(MONTH(Table_1[[#This Row],[Monthly sales]])/3,1)</f>
        <v>Q1</v>
      </c>
    </row>
    <row r="386" spans="1:42" ht="14.4" x14ac:dyDescent="0.3">
      <c r="A386" s="2">
        <v>3196</v>
      </c>
      <c r="B386" s="15" t="s">
        <v>940</v>
      </c>
      <c r="C386" s="15" t="s">
        <v>71</v>
      </c>
      <c r="D386" s="6">
        <v>0.03</v>
      </c>
      <c r="E386" s="4">
        <v>200.97</v>
      </c>
      <c r="F386" s="4">
        <v>15.59</v>
      </c>
      <c r="G386" s="15" t="s">
        <v>27</v>
      </c>
      <c r="H386" s="15" t="s">
        <v>72</v>
      </c>
      <c r="I386" s="15" t="s">
        <v>41</v>
      </c>
      <c r="J386" s="15" t="s">
        <v>57</v>
      </c>
      <c r="K386" s="15" t="s">
        <v>58</v>
      </c>
      <c r="L386" s="15" t="s">
        <v>941</v>
      </c>
      <c r="M386" s="6">
        <v>0.36</v>
      </c>
      <c r="N386" s="15" t="s">
        <v>33</v>
      </c>
      <c r="O386" s="15" t="s">
        <v>60</v>
      </c>
      <c r="P386" s="15" t="s">
        <v>91</v>
      </c>
      <c r="Q386" s="15" t="s">
        <v>942</v>
      </c>
      <c r="R386" s="2">
        <v>94109</v>
      </c>
      <c r="S386" s="1">
        <v>42037</v>
      </c>
      <c r="T386" s="12">
        <f>EOMONTH(Table_1[[#This Row],[Order Date]],0)</f>
        <v>42063</v>
      </c>
      <c r="U386" s="10">
        <f>EOMONTH(Table_1[[#This Row],[Order Date]],0)</f>
        <v>42063</v>
      </c>
      <c r="V386" s="14">
        <v>42037</v>
      </c>
      <c r="W386" s="1">
        <v>42038</v>
      </c>
      <c r="X386" s="12">
        <v>42038</v>
      </c>
      <c r="Y386" s="10">
        <f>EOMONTH(Table_1[[#This Row],[Ship date]],0)</f>
        <v>42063</v>
      </c>
      <c r="Z386" s="14">
        <v>42038</v>
      </c>
      <c r="AA386" s="4">
        <v>1951.3</v>
      </c>
      <c r="AB386" s="2">
        <v>43</v>
      </c>
      <c r="AC386" s="4">
        <v>8717.75</v>
      </c>
      <c r="AD386" s="2">
        <v>24294</v>
      </c>
      <c r="AE386" s="4">
        <f>'DataCleaning and Transformation'!$E386-'DataCleaning and Transformation'!$D386</f>
        <v>200.94</v>
      </c>
      <c r="AF386" s="15" t="str">
        <f>_xlfn.IFS('DataCleaning and Transformation'!$O386="Central","Chris",'DataCleaning and Transformation'!$O386="East","Erin",'DataCleaning and Transformation'!$O386="South","Sam",'DataCleaning and Transformation'!$O386="West","William")</f>
        <v>William</v>
      </c>
      <c r="AG386" s="31">
        <f>Table_1[[#This Row],[Ship date]]-Table_1[[#This Row],[Order Date]]</f>
        <v>1</v>
      </c>
      <c r="AH386" s="22">
        <f>Table_1[[#This Row],[Profit]]/Table_1[[#This Row],[Sales]]</f>
        <v>0.22383069025838087</v>
      </c>
      <c r="AI386" s="23">
        <f>Table_1[[#This Row],[Profit]]+Table_1[[#This Row],[Sales]]</f>
        <v>10669.05</v>
      </c>
      <c r="AJ386" s="17">
        <f>WEEKNUM(Table_1[[#This Row],[Order Date]],1)</f>
        <v>6</v>
      </c>
      <c r="AK386" s="17" t="str">
        <f>TEXT(Table_1[[#This Row],[Order Date]],"mmm yyyy")</f>
        <v>Feb 2015</v>
      </c>
      <c r="AL386" s="17" t="str">
        <f>Table_1[[#This Row],[Monthly sales]]&amp;"  Week "&amp;TEXT(Table_1[[#This Row],[Weekly sales]],"00")</f>
        <v>Feb 2015  Week 06</v>
      </c>
      <c r="AM386" s="17">
        <f>IF(COUNTIF($A$2:A386, A386)=1, 1, 0)</f>
        <v>1</v>
      </c>
      <c r="AN386" s="3">
        <f>COUNTA(A386) - COUNTIF(Table_1[[#This Row],[Unique Customers]], 1)</f>
        <v>0</v>
      </c>
      <c r="AO386" s="17" t="str">
        <f t="shared" ref="AO386:AO449" si="6">IF(AD386=AD385, "Repeated", "Unique")</f>
        <v>Unique</v>
      </c>
      <c r="AP386" s="17" t="str">
        <f>"Q"&amp;_xlfn.CEILING.MATH(MONTH(Table_1[[#This Row],[Monthly sales]])/3,1)</f>
        <v>Q1</v>
      </c>
    </row>
    <row r="387" spans="1:42" ht="14.4" x14ac:dyDescent="0.3">
      <c r="A387" s="2">
        <v>3197</v>
      </c>
      <c r="B387" s="15" t="s">
        <v>943</v>
      </c>
      <c r="C387" s="15" t="s">
        <v>71</v>
      </c>
      <c r="D387" s="6">
        <v>0.03</v>
      </c>
      <c r="E387" s="4">
        <v>200.97</v>
      </c>
      <c r="F387" s="4">
        <v>15.59</v>
      </c>
      <c r="G387" s="15" t="s">
        <v>27</v>
      </c>
      <c r="H387" s="15" t="s">
        <v>72</v>
      </c>
      <c r="I387" s="15" t="s">
        <v>41</v>
      </c>
      <c r="J387" s="15" t="s">
        <v>57</v>
      </c>
      <c r="K387" s="15" t="s">
        <v>58</v>
      </c>
      <c r="L387" s="15" t="s">
        <v>941</v>
      </c>
      <c r="M387" s="6">
        <v>0.36</v>
      </c>
      <c r="N387" s="15" t="s">
        <v>33</v>
      </c>
      <c r="O387" s="15" t="s">
        <v>53</v>
      </c>
      <c r="P387" s="15" t="s">
        <v>104</v>
      </c>
      <c r="Q387" s="15" t="s">
        <v>944</v>
      </c>
      <c r="R387" s="2">
        <v>60062</v>
      </c>
      <c r="S387" s="1">
        <v>42037</v>
      </c>
      <c r="T387" s="12">
        <f>EOMONTH(Table_1[[#This Row],[Order Date]],0)</f>
        <v>42063</v>
      </c>
      <c r="U387" s="10">
        <f>EOMONTH(Table_1[[#This Row],[Order Date]],0)</f>
        <v>42063</v>
      </c>
      <c r="V387" s="14">
        <v>42037</v>
      </c>
      <c r="W387" s="1">
        <v>42038</v>
      </c>
      <c r="X387" s="12">
        <v>42038</v>
      </c>
      <c r="Y387" s="10">
        <f>EOMONTH(Table_1[[#This Row],[Ship date]],0)</f>
        <v>42063</v>
      </c>
      <c r="Z387" s="14">
        <v>42038</v>
      </c>
      <c r="AA387" s="4">
        <v>1538.7828</v>
      </c>
      <c r="AB387" s="2">
        <v>11</v>
      </c>
      <c r="AC387" s="4">
        <v>2230.12</v>
      </c>
      <c r="AD387" s="2">
        <v>90850</v>
      </c>
      <c r="AE387" s="4">
        <f>'DataCleaning and Transformation'!$E387-'DataCleaning and Transformation'!$D387</f>
        <v>200.94</v>
      </c>
      <c r="AF387" s="15" t="str">
        <f>_xlfn.IFS('DataCleaning and Transformation'!$O387="Central","Chris",'DataCleaning and Transformation'!$O387="East","Erin",'DataCleaning and Transformation'!$O387="South","Sam",'DataCleaning and Transformation'!$O387="West","William")</f>
        <v>Chris</v>
      </c>
      <c r="AG387" s="31">
        <f>Table_1[[#This Row],[Ship date]]-Table_1[[#This Row],[Order Date]]</f>
        <v>1</v>
      </c>
      <c r="AH387" s="22">
        <f>Table_1[[#This Row],[Profit]]/Table_1[[#This Row],[Sales]]</f>
        <v>0.69000000000000006</v>
      </c>
      <c r="AI387" s="23">
        <f>Table_1[[#This Row],[Profit]]+Table_1[[#This Row],[Sales]]</f>
        <v>3768.9027999999998</v>
      </c>
      <c r="AJ387" s="17">
        <f>WEEKNUM(Table_1[[#This Row],[Order Date]],1)</f>
        <v>6</v>
      </c>
      <c r="AK387" s="17" t="str">
        <f>TEXT(Table_1[[#This Row],[Order Date]],"mmm yyyy")</f>
        <v>Feb 2015</v>
      </c>
      <c r="AL387" s="17" t="str">
        <f>Table_1[[#This Row],[Monthly sales]]&amp;"  Week "&amp;TEXT(Table_1[[#This Row],[Weekly sales]],"00")</f>
        <v>Feb 2015  Week 06</v>
      </c>
      <c r="AM387" s="17">
        <f>IF(COUNTIF($A$2:A387, A387)=1, 1, 0)</f>
        <v>1</v>
      </c>
      <c r="AN387" s="3">
        <f>COUNTA(A387) - COUNTIF(Table_1[[#This Row],[Unique Customers]], 1)</f>
        <v>0</v>
      </c>
      <c r="AO387" s="17" t="str">
        <f t="shared" si="6"/>
        <v>Unique</v>
      </c>
      <c r="AP387" s="17" t="str">
        <f>"Q"&amp;_xlfn.CEILING.MATH(MONTH(Table_1[[#This Row],[Monthly sales]])/3,1)</f>
        <v>Q1</v>
      </c>
    </row>
    <row r="388" spans="1:42" ht="14.4" x14ac:dyDescent="0.3">
      <c r="A388" s="2">
        <v>2486</v>
      </c>
      <c r="B388" s="15" t="s">
        <v>945</v>
      </c>
      <c r="C388" s="15" t="s">
        <v>48</v>
      </c>
      <c r="D388" s="6">
        <v>0</v>
      </c>
      <c r="E388" s="4">
        <v>180.98</v>
      </c>
      <c r="F388" s="4">
        <v>30</v>
      </c>
      <c r="G388" s="15" t="s">
        <v>27</v>
      </c>
      <c r="H388" s="15" t="s">
        <v>28</v>
      </c>
      <c r="I388" s="15" t="s">
        <v>29</v>
      </c>
      <c r="J388" s="15" t="s">
        <v>110</v>
      </c>
      <c r="K388" s="15" t="s">
        <v>58</v>
      </c>
      <c r="L388" s="15" t="s">
        <v>946</v>
      </c>
      <c r="M388" s="6">
        <v>0.69</v>
      </c>
      <c r="N388" s="15" t="s">
        <v>33</v>
      </c>
      <c r="O388" s="15" t="s">
        <v>34</v>
      </c>
      <c r="P388" s="15" t="s">
        <v>76</v>
      </c>
      <c r="Q388" s="15" t="s">
        <v>947</v>
      </c>
      <c r="R388" s="2">
        <v>30458</v>
      </c>
      <c r="S388" s="1">
        <v>42038</v>
      </c>
      <c r="T388" s="12">
        <f>EOMONTH(Table_1[[#This Row],[Order Date]],0)</f>
        <v>42063</v>
      </c>
      <c r="U388" s="10">
        <f>EOMONTH(Table_1[[#This Row],[Order Date]],0)</f>
        <v>42063</v>
      </c>
      <c r="V388" s="14">
        <v>42038</v>
      </c>
      <c r="W388" s="1">
        <v>42040</v>
      </c>
      <c r="X388" s="12">
        <v>42040</v>
      </c>
      <c r="Y388" s="10">
        <f>EOMONTH(Table_1[[#This Row],[Ship date]],0)</f>
        <v>42063</v>
      </c>
      <c r="Z388" s="14">
        <v>42040</v>
      </c>
      <c r="AA388" s="4">
        <v>9.2040000000000006</v>
      </c>
      <c r="AB388" s="2">
        <v>11</v>
      </c>
      <c r="AC388" s="4">
        <v>2084.16</v>
      </c>
      <c r="AD388" s="2">
        <v>91416</v>
      </c>
      <c r="AE388" s="4">
        <f>'DataCleaning and Transformation'!$E388-'DataCleaning and Transformation'!$D388</f>
        <v>180.98</v>
      </c>
      <c r="AF388" s="15" t="str">
        <f>_xlfn.IFS('DataCleaning and Transformation'!$O388="Central","Chris",'DataCleaning and Transformation'!$O388="East","Erin",'DataCleaning and Transformation'!$O388="South","Sam",'DataCleaning and Transformation'!$O388="West","William")</f>
        <v>Sam</v>
      </c>
      <c r="AG388" s="31">
        <f>Table_1[[#This Row],[Ship date]]-Table_1[[#This Row],[Order Date]]</f>
        <v>2</v>
      </c>
      <c r="AH388" s="22">
        <f>Table_1[[#This Row],[Profit]]/Table_1[[#This Row],[Sales]]</f>
        <v>4.4161676646706591E-3</v>
      </c>
      <c r="AI388" s="23">
        <f>Table_1[[#This Row],[Profit]]+Table_1[[#This Row],[Sales]]</f>
        <v>2093.364</v>
      </c>
      <c r="AJ388" s="17">
        <f>WEEKNUM(Table_1[[#This Row],[Order Date]],1)</f>
        <v>6</v>
      </c>
      <c r="AK388" s="17" t="str">
        <f>TEXT(Table_1[[#This Row],[Order Date]],"mmm yyyy")</f>
        <v>Feb 2015</v>
      </c>
      <c r="AL388" s="17" t="str">
        <f>Table_1[[#This Row],[Monthly sales]]&amp;"  Week "&amp;TEXT(Table_1[[#This Row],[Weekly sales]],"00")</f>
        <v>Feb 2015  Week 06</v>
      </c>
      <c r="AM388" s="17">
        <f>IF(COUNTIF($A$2:A388, A388)=1, 1, 0)</f>
        <v>1</v>
      </c>
      <c r="AN388" s="3">
        <f>COUNTA(A388) - COUNTIF(Table_1[[#This Row],[Unique Customers]], 1)</f>
        <v>0</v>
      </c>
      <c r="AO388" s="17" t="str">
        <f t="shared" si="6"/>
        <v>Unique</v>
      </c>
      <c r="AP388" s="17" t="str">
        <f>"Q"&amp;_xlfn.CEILING.MATH(MONTH(Table_1[[#This Row],[Monthly sales]])/3,1)</f>
        <v>Q1</v>
      </c>
    </row>
    <row r="389" spans="1:42" ht="14.4" x14ac:dyDescent="0.3">
      <c r="A389" s="2">
        <v>3053</v>
      </c>
      <c r="B389" s="15" t="s">
        <v>948</v>
      </c>
      <c r="C389" s="15" t="s">
        <v>117</v>
      </c>
      <c r="D389" s="6">
        <v>0.06</v>
      </c>
      <c r="E389" s="4">
        <v>125.99</v>
      </c>
      <c r="F389" s="4">
        <v>2.5</v>
      </c>
      <c r="G389" s="15" t="s">
        <v>39</v>
      </c>
      <c r="H389" s="15" t="s">
        <v>95</v>
      </c>
      <c r="I389" s="15" t="s">
        <v>41</v>
      </c>
      <c r="J389" s="15" t="s">
        <v>136</v>
      </c>
      <c r="K389" s="15" t="s">
        <v>74</v>
      </c>
      <c r="L389" s="15" t="s">
        <v>949</v>
      </c>
      <c r="M389" s="6">
        <v>0.6</v>
      </c>
      <c r="N389" s="15" t="s">
        <v>33</v>
      </c>
      <c r="O389" s="15" t="s">
        <v>34</v>
      </c>
      <c r="P389" s="15" t="s">
        <v>389</v>
      </c>
      <c r="Q389" s="15" t="s">
        <v>950</v>
      </c>
      <c r="R389" s="2">
        <v>42071</v>
      </c>
      <c r="S389" s="1">
        <v>42038</v>
      </c>
      <c r="T389" s="12">
        <f>EOMONTH(Table_1[[#This Row],[Order Date]],0)</f>
        <v>42063</v>
      </c>
      <c r="U389" s="10">
        <f>EOMONTH(Table_1[[#This Row],[Order Date]],0)</f>
        <v>42063</v>
      </c>
      <c r="V389" s="14">
        <v>42038</v>
      </c>
      <c r="W389" s="1">
        <v>42040</v>
      </c>
      <c r="X389" s="12">
        <v>42040</v>
      </c>
      <c r="Y389" s="10">
        <f>EOMONTH(Table_1[[#This Row],[Ship date]],0)</f>
        <v>42063</v>
      </c>
      <c r="Z389" s="14">
        <v>42040</v>
      </c>
      <c r="AA389" s="4">
        <v>402.06599999999997</v>
      </c>
      <c r="AB389" s="2">
        <v>11</v>
      </c>
      <c r="AC389" s="4">
        <v>1173.76</v>
      </c>
      <c r="AD389" s="2">
        <v>86662</v>
      </c>
      <c r="AE389" s="4">
        <f>'DataCleaning and Transformation'!$E389-'DataCleaning and Transformation'!$D389</f>
        <v>125.92999999999999</v>
      </c>
      <c r="AF389" s="15" t="str">
        <f>_xlfn.IFS('DataCleaning and Transformation'!$O389="Central","Chris",'DataCleaning and Transformation'!$O389="East","Erin",'DataCleaning and Transformation'!$O389="South","Sam",'DataCleaning and Transformation'!$O389="West","William")</f>
        <v>Sam</v>
      </c>
      <c r="AG389" s="31">
        <f>Table_1[[#This Row],[Ship date]]-Table_1[[#This Row],[Order Date]]</f>
        <v>2</v>
      </c>
      <c r="AH389" s="22">
        <f>Table_1[[#This Row],[Profit]]/Table_1[[#This Row],[Sales]]</f>
        <v>0.34254532442748092</v>
      </c>
      <c r="AI389" s="23">
        <f>Table_1[[#This Row],[Profit]]+Table_1[[#This Row],[Sales]]</f>
        <v>1575.826</v>
      </c>
      <c r="AJ389" s="17">
        <f>WEEKNUM(Table_1[[#This Row],[Order Date]],1)</f>
        <v>6</v>
      </c>
      <c r="AK389" s="17" t="str">
        <f>TEXT(Table_1[[#This Row],[Order Date]],"mmm yyyy")</f>
        <v>Feb 2015</v>
      </c>
      <c r="AL389" s="17" t="str">
        <f>Table_1[[#This Row],[Monthly sales]]&amp;"  Week "&amp;TEXT(Table_1[[#This Row],[Weekly sales]],"00")</f>
        <v>Feb 2015  Week 06</v>
      </c>
      <c r="AM389" s="17">
        <f>IF(COUNTIF($A$2:A389, A389)=1, 1, 0)</f>
        <v>1</v>
      </c>
      <c r="AN389" s="3">
        <f>COUNTA(A389) - COUNTIF(Table_1[[#This Row],[Unique Customers]], 1)</f>
        <v>0</v>
      </c>
      <c r="AO389" s="17" t="str">
        <f t="shared" si="6"/>
        <v>Unique</v>
      </c>
      <c r="AP389" s="17" t="str">
        <f>"Q"&amp;_xlfn.CEILING.MATH(MONTH(Table_1[[#This Row],[Monthly sales]])/3,1)</f>
        <v>Q1</v>
      </c>
    </row>
    <row r="390" spans="1:42" ht="14.4" x14ac:dyDescent="0.3">
      <c r="A390" s="2">
        <v>603</v>
      </c>
      <c r="B390" s="15" t="s">
        <v>951</v>
      </c>
      <c r="C390" s="15" t="s">
        <v>71</v>
      </c>
      <c r="D390" s="6">
        <v>0.02</v>
      </c>
      <c r="E390" s="4">
        <v>35.99</v>
      </c>
      <c r="F390" s="4">
        <v>5</v>
      </c>
      <c r="G390" s="15" t="s">
        <v>39</v>
      </c>
      <c r="H390" s="15" t="s">
        <v>72</v>
      </c>
      <c r="I390" s="15" t="s">
        <v>41</v>
      </c>
      <c r="J390" s="15" t="s">
        <v>136</v>
      </c>
      <c r="K390" s="15" t="s">
        <v>74</v>
      </c>
      <c r="L390" s="15" t="s">
        <v>952</v>
      </c>
      <c r="M390" s="6">
        <v>0.85</v>
      </c>
      <c r="N390" s="15" t="s">
        <v>33</v>
      </c>
      <c r="O390" s="15" t="s">
        <v>60</v>
      </c>
      <c r="P390" s="15" t="s">
        <v>61</v>
      </c>
      <c r="Q390" s="15" t="s">
        <v>953</v>
      </c>
      <c r="R390" s="2">
        <v>81001</v>
      </c>
      <c r="S390" s="1">
        <v>42038</v>
      </c>
      <c r="T390" s="12">
        <f>EOMONTH(Table_1[[#This Row],[Order Date]],0)</f>
        <v>42063</v>
      </c>
      <c r="U390" s="10">
        <f>EOMONTH(Table_1[[#This Row],[Order Date]],0)</f>
        <v>42063</v>
      </c>
      <c r="V390" s="14">
        <v>42038</v>
      </c>
      <c r="W390" s="1">
        <v>42040</v>
      </c>
      <c r="X390" s="12">
        <v>42040</v>
      </c>
      <c r="Y390" s="10">
        <f>EOMONTH(Table_1[[#This Row],[Ship date]],0)</f>
        <v>42063</v>
      </c>
      <c r="Z390" s="14">
        <v>42040</v>
      </c>
      <c r="AA390" s="4">
        <v>-120.934</v>
      </c>
      <c r="AB390" s="2">
        <v>7</v>
      </c>
      <c r="AC390" s="4">
        <v>227.79</v>
      </c>
      <c r="AD390" s="2">
        <v>87020</v>
      </c>
      <c r="AE390" s="4">
        <f>'DataCleaning and Transformation'!$E390-'DataCleaning and Transformation'!$D390</f>
        <v>35.97</v>
      </c>
      <c r="AF390" s="15" t="str">
        <f>_xlfn.IFS('DataCleaning and Transformation'!$O390="Central","Chris",'DataCleaning and Transformation'!$O390="East","Erin",'DataCleaning and Transformation'!$O390="South","Sam",'DataCleaning and Transformation'!$O390="West","William")</f>
        <v>William</v>
      </c>
      <c r="AG390" s="31">
        <f>Table_1[[#This Row],[Ship date]]-Table_1[[#This Row],[Order Date]]</f>
        <v>2</v>
      </c>
      <c r="AH390" s="22">
        <f>Table_1[[#This Row],[Profit]]/Table_1[[#This Row],[Sales]]</f>
        <v>-0.53090126871241061</v>
      </c>
      <c r="AI390" s="23">
        <f>Table_1[[#This Row],[Profit]]+Table_1[[#This Row],[Sales]]</f>
        <v>106.85599999999999</v>
      </c>
      <c r="AJ390" s="17">
        <f>WEEKNUM(Table_1[[#This Row],[Order Date]],1)</f>
        <v>6</v>
      </c>
      <c r="AK390" s="17" t="str">
        <f>TEXT(Table_1[[#This Row],[Order Date]],"mmm yyyy")</f>
        <v>Feb 2015</v>
      </c>
      <c r="AL390" s="17" t="str">
        <f>Table_1[[#This Row],[Monthly sales]]&amp;"  Week "&amp;TEXT(Table_1[[#This Row],[Weekly sales]],"00")</f>
        <v>Feb 2015  Week 06</v>
      </c>
      <c r="AM390" s="17">
        <f>IF(COUNTIF($A$2:A390, A390)=1, 1, 0)</f>
        <v>1</v>
      </c>
      <c r="AN390" s="3">
        <f>COUNTA(A390) - COUNTIF(Table_1[[#This Row],[Unique Customers]], 1)</f>
        <v>0</v>
      </c>
      <c r="AO390" s="17" t="str">
        <f t="shared" si="6"/>
        <v>Unique</v>
      </c>
      <c r="AP390" s="17" t="str">
        <f>"Q"&amp;_xlfn.CEILING.MATH(MONTH(Table_1[[#This Row],[Monthly sales]])/3,1)</f>
        <v>Q1</v>
      </c>
    </row>
    <row r="391" spans="1:42" ht="14.4" x14ac:dyDescent="0.3">
      <c r="A391" s="2">
        <v>3151</v>
      </c>
      <c r="B391" s="15" t="s">
        <v>954</v>
      </c>
      <c r="C391" s="15" t="s">
        <v>26</v>
      </c>
      <c r="D391" s="6">
        <v>0.01</v>
      </c>
      <c r="E391" s="4">
        <v>3502.14</v>
      </c>
      <c r="F391" s="4">
        <v>8.73</v>
      </c>
      <c r="G391" s="15" t="s">
        <v>27</v>
      </c>
      <c r="H391" s="15" t="s">
        <v>95</v>
      </c>
      <c r="I391" s="15" t="s">
        <v>41</v>
      </c>
      <c r="J391" s="15" t="s">
        <v>57</v>
      </c>
      <c r="K391" s="15" t="s">
        <v>31</v>
      </c>
      <c r="L391" s="15" t="s">
        <v>842</v>
      </c>
      <c r="M391" s="6">
        <v>0.56999999999999995</v>
      </c>
      <c r="N391" s="15" t="s">
        <v>33</v>
      </c>
      <c r="O391" s="15" t="s">
        <v>60</v>
      </c>
      <c r="P391" s="15" t="s">
        <v>91</v>
      </c>
      <c r="Q391" s="15" t="s">
        <v>955</v>
      </c>
      <c r="R391" s="2">
        <v>92277</v>
      </c>
      <c r="S391" s="1">
        <v>42039</v>
      </c>
      <c r="T391" s="12">
        <f>EOMONTH(Table_1[[#This Row],[Order Date]],0)</f>
        <v>42063</v>
      </c>
      <c r="U391" s="10">
        <f>EOMONTH(Table_1[[#This Row],[Order Date]],0)</f>
        <v>42063</v>
      </c>
      <c r="V391" s="14">
        <v>42039</v>
      </c>
      <c r="W391" s="1">
        <v>42040</v>
      </c>
      <c r="X391" s="12">
        <v>42040</v>
      </c>
      <c r="Y391" s="10">
        <f>EOMONTH(Table_1[[#This Row],[Ship date]],0)</f>
        <v>42063</v>
      </c>
      <c r="Z391" s="14">
        <v>42040</v>
      </c>
      <c r="AA391" s="4">
        <v>-4075.9339920000002</v>
      </c>
      <c r="AB391" s="2">
        <v>1</v>
      </c>
      <c r="AC391" s="4">
        <v>3501.79</v>
      </c>
      <c r="AD391" s="2">
        <v>88544</v>
      </c>
      <c r="AE391" s="4">
        <f>'DataCleaning and Transformation'!$E391-'DataCleaning and Transformation'!$D391</f>
        <v>3502.1299999999997</v>
      </c>
      <c r="AF391" s="15" t="str">
        <f>_xlfn.IFS('DataCleaning and Transformation'!$O391="Central","Chris",'DataCleaning and Transformation'!$O391="East","Erin",'DataCleaning and Transformation'!$O391="South","Sam",'DataCleaning and Transformation'!$O391="West","William")</f>
        <v>William</v>
      </c>
      <c r="AG391" s="31">
        <f>Table_1[[#This Row],[Ship date]]-Table_1[[#This Row],[Order Date]]</f>
        <v>1</v>
      </c>
      <c r="AH391" s="22">
        <f>Table_1[[#This Row],[Profit]]/Table_1[[#This Row],[Sales]]</f>
        <v>-1.1639572881297851</v>
      </c>
      <c r="AI391" s="23">
        <f>Table_1[[#This Row],[Profit]]+Table_1[[#This Row],[Sales]]</f>
        <v>-574.14399200000025</v>
      </c>
      <c r="AJ391" s="17">
        <f>WEEKNUM(Table_1[[#This Row],[Order Date]],1)</f>
        <v>6</v>
      </c>
      <c r="AK391" s="17" t="str">
        <f>TEXT(Table_1[[#This Row],[Order Date]],"mmm yyyy")</f>
        <v>Feb 2015</v>
      </c>
      <c r="AL391" s="17" t="str">
        <f>Table_1[[#This Row],[Monthly sales]]&amp;"  Week "&amp;TEXT(Table_1[[#This Row],[Weekly sales]],"00")</f>
        <v>Feb 2015  Week 06</v>
      </c>
      <c r="AM391" s="17">
        <f>IF(COUNTIF($A$2:A391, A391)=1, 1, 0)</f>
        <v>1</v>
      </c>
      <c r="AN391" s="3">
        <f>COUNTA(A391) - COUNTIF(Table_1[[#This Row],[Unique Customers]], 1)</f>
        <v>0</v>
      </c>
      <c r="AO391" s="17" t="str">
        <f t="shared" si="6"/>
        <v>Unique</v>
      </c>
      <c r="AP391" s="17" t="str">
        <f>"Q"&amp;_xlfn.CEILING.MATH(MONTH(Table_1[[#This Row],[Monthly sales]])/3,1)</f>
        <v>Q1</v>
      </c>
    </row>
    <row r="392" spans="1:42" ht="14.4" x14ac:dyDescent="0.3">
      <c r="A392" s="2">
        <v>3151</v>
      </c>
      <c r="B392" s="15" t="s">
        <v>954</v>
      </c>
      <c r="C392" s="15" t="s">
        <v>26</v>
      </c>
      <c r="D392" s="6">
        <v>0.06</v>
      </c>
      <c r="E392" s="4">
        <v>15.73</v>
      </c>
      <c r="F392" s="4">
        <v>7.42</v>
      </c>
      <c r="G392" s="15" t="s">
        <v>39</v>
      </c>
      <c r="H392" s="15" t="s">
        <v>95</v>
      </c>
      <c r="I392" s="15" t="s">
        <v>49</v>
      </c>
      <c r="J392" s="15" t="s">
        <v>569</v>
      </c>
      <c r="K392" s="15" t="s">
        <v>43</v>
      </c>
      <c r="L392" s="15" t="s">
        <v>956</v>
      </c>
      <c r="M392" s="6">
        <v>0.56000000000000005</v>
      </c>
      <c r="N392" s="15" t="s">
        <v>33</v>
      </c>
      <c r="O392" s="15" t="s">
        <v>60</v>
      </c>
      <c r="P392" s="15" t="s">
        <v>91</v>
      </c>
      <c r="Q392" s="15" t="s">
        <v>955</v>
      </c>
      <c r="R392" s="2">
        <v>92277</v>
      </c>
      <c r="S392" s="1">
        <v>42039</v>
      </c>
      <c r="T392" s="12">
        <f>EOMONTH(Table_1[[#This Row],[Order Date]],0)</f>
        <v>42063</v>
      </c>
      <c r="U392" s="10">
        <f>EOMONTH(Table_1[[#This Row],[Order Date]],0)</f>
        <v>42063</v>
      </c>
      <c r="V392" s="14">
        <v>42039</v>
      </c>
      <c r="W392" s="1">
        <v>42040</v>
      </c>
      <c r="X392" s="12">
        <v>42040</v>
      </c>
      <c r="Y392" s="10">
        <f>EOMONTH(Table_1[[#This Row],[Ship date]],0)</f>
        <v>42063</v>
      </c>
      <c r="Z392" s="14">
        <v>42040</v>
      </c>
      <c r="AA392" s="4">
        <v>-18.558800000000002</v>
      </c>
      <c r="AB392" s="2">
        <v>4</v>
      </c>
      <c r="AC392" s="4">
        <v>63.04</v>
      </c>
      <c r="AD392" s="2">
        <v>88544</v>
      </c>
      <c r="AE392" s="4">
        <f>'DataCleaning and Transformation'!$E392-'DataCleaning and Transformation'!$D392</f>
        <v>15.67</v>
      </c>
      <c r="AF392" s="15" t="str">
        <f>_xlfn.IFS('DataCleaning and Transformation'!$O392="Central","Chris",'DataCleaning and Transformation'!$O392="East","Erin",'DataCleaning and Transformation'!$O392="South","Sam",'DataCleaning and Transformation'!$O392="West","William")</f>
        <v>William</v>
      </c>
      <c r="AG392" s="31">
        <f>Table_1[[#This Row],[Ship date]]-Table_1[[#This Row],[Order Date]]</f>
        <v>1</v>
      </c>
      <c r="AH392" s="22">
        <f>Table_1[[#This Row],[Profit]]/Table_1[[#This Row],[Sales]]</f>
        <v>-0.29439720812182746</v>
      </c>
      <c r="AI392" s="23">
        <f>Table_1[[#This Row],[Profit]]+Table_1[[#This Row],[Sales]]</f>
        <v>44.481200000000001</v>
      </c>
      <c r="AJ392" s="17">
        <f>WEEKNUM(Table_1[[#This Row],[Order Date]],1)</f>
        <v>6</v>
      </c>
      <c r="AK392" s="17" t="str">
        <f>TEXT(Table_1[[#This Row],[Order Date]],"mmm yyyy")</f>
        <v>Feb 2015</v>
      </c>
      <c r="AL392" s="17" t="str">
        <f>Table_1[[#This Row],[Monthly sales]]&amp;"  Week "&amp;TEXT(Table_1[[#This Row],[Weekly sales]],"00")</f>
        <v>Feb 2015  Week 06</v>
      </c>
      <c r="AM392" s="17">
        <f>IF(COUNTIF($A$2:A392, A392)=1, 1, 0)</f>
        <v>0</v>
      </c>
      <c r="AN392" s="3">
        <f>COUNTA(A392) - COUNTIF(Table_1[[#This Row],[Unique Customers]], 1)</f>
        <v>1</v>
      </c>
      <c r="AO392" s="17" t="str">
        <f t="shared" si="6"/>
        <v>Repeated</v>
      </c>
      <c r="AP392" s="17" t="str">
        <f>"Q"&amp;_xlfn.CEILING.MATH(MONTH(Table_1[[#This Row],[Monthly sales]])/3,1)</f>
        <v>Q1</v>
      </c>
    </row>
    <row r="393" spans="1:42" ht="14.4" x14ac:dyDescent="0.3">
      <c r="A393" s="2">
        <v>3351</v>
      </c>
      <c r="B393" s="15" t="s">
        <v>957</v>
      </c>
      <c r="C393" s="15" t="s">
        <v>26</v>
      </c>
      <c r="D393" s="6">
        <v>0.1</v>
      </c>
      <c r="E393" s="4">
        <v>10.89</v>
      </c>
      <c r="F393" s="4">
        <v>4.5</v>
      </c>
      <c r="G393" s="15" t="s">
        <v>39</v>
      </c>
      <c r="H393" s="15" t="s">
        <v>28</v>
      </c>
      <c r="I393" s="15" t="s">
        <v>49</v>
      </c>
      <c r="J393" s="15" t="s">
        <v>96</v>
      </c>
      <c r="K393" s="15" t="s">
        <v>74</v>
      </c>
      <c r="L393" s="15" t="s">
        <v>774</v>
      </c>
      <c r="M393" s="6">
        <v>0.59</v>
      </c>
      <c r="N393" s="15" t="s">
        <v>33</v>
      </c>
      <c r="O393" s="15" t="s">
        <v>60</v>
      </c>
      <c r="P393" s="15" t="s">
        <v>67</v>
      </c>
      <c r="Q393" s="15" t="s">
        <v>958</v>
      </c>
      <c r="R393" s="2">
        <v>99301</v>
      </c>
      <c r="S393" s="1">
        <v>42039</v>
      </c>
      <c r="T393" s="12">
        <f>EOMONTH(Table_1[[#This Row],[Order Date]],0)</f>
        <v>42063</v>
      </c>
      <c r="U393" s="10">
        <f>EOMONTH(Table_1[[#This Row],[Order Date]],0)</f>
        <v>42063</v>
      </c>
      <c r="V393" s="14">
        <v>42039</v>
      </c>
      <c r="W393" s="1">
        <v>42041</v>
      </c>
      <c r="X393" s="12">
        <v>42041</v>
      </c>
      <c r="Y393" s="10">
        <f>EOMONTH(Table_1[[#This Row],[Ship date]],0)</f>
        <v>42063</v>
      </c>
      <c r="Z393" s="14">
        <v>42041</v>
      </c>
      <c r="AA393" s="4">
        <v>-19.2972</v>
      </c>
      <c r="AB393" s="2">
        <v>17</v>
      </c>
      <c r="AC393" s="4">
        <v>178.68</v>
      </c>
      <c r="AD393" s="2">
        <v>91297</v>
      </c>
      <c r="AE393" s="4">
        <f>'DataCleaning and Transformation'!$E393-'DataCleaning and Transformation'!$D393</f>
        <v>10.790000000000001</v>
      </c>
      <c r="AF393" s="15" t="str">
        <f>_xlfn.IFS('DataCleaning and Transformation'!$O393="Central","Chris",'DataCleaning and Transformation'!$O393="East","Erin",'DataCleaning and Transformation'!$O393="South","Sam",'DataCleaning and Transformation'!$O393="West","William")</f>
        <v>William</v>
      </c>
      <c r="AG393" s="31">
        <f>Table_1[[#This Row],[Ship date]]-Table_1[[#This Row],[Order Date]]</f>
        <v>2</v>
      </c>
      <c r="AH393" s="22">
        <f>Table_1[[#This Row],[Profit]]/Table_1[[#This Row],[Sales]]</f>
        <v>-0.10799865681665546</v>
      </c>
      <c r="AI393" s="23">
        <f>Table_1[[#This Row],[Profit]]+Table_1[[#This Row],[Sales]]</f>
        <v>159.3828</v>
      </c>
      <c r="AJ393" s="17">
        <f>WEEKNUM(Table_1[[#This Row],[Order Date]],1)</f>
        <v>6</v>
      </c>
      <c r="AK393" s="17" t="str">
        <f>TEXT(Table_1[[#This Row],[Order Date]],"mmm yyyy")</f>
        <v>Feb 2015</v>
      </c>
      <c r="AL393" s="17" t="str">
        <f>Table_1[[#This Row],[Monthly sales]]&amp;"  Week "&amp;TEXT(Table_1[[#This Row],[Weekly sales]],"00")</f>
        <v>Feb 2015  Week 06</v>
      </c>
      <c r="AM393" s="17">
        <f>IF(COUNTIF($A$2:A393, A393)=1, 1, 0)</f>
        <v>1</v>
      </c>
      <c r="AN393" s="3">
        <f>COUNTA(A393) - COUNTIF(Table_1[[#This Row],[Unique Customers]], 1)</f>
        <v>0</v>
      </c>
      <c r="AO393" s="17" t="str">
        <f t="shared" si="6"/>
        <v>Unique</v>
      </c>
      <c r="AP393" s="17" t="str">
        <f>"Q"&amp;_xlfn.CEILING.MATH(MONTH(Table_1[[#This Row],[Monthly sales]])/3,1)</f>
        <v>Q1</v>
      </c>
    </row>
    <row r="394" spans="1:42" ht="14.4" x14ac:dyDescent="0.3">
      <c r="A394" s="2">
        <v>960</v>
      </c>
      <c r="B394" s="15" t="s">
        <v>959</v>
      </c>
      <c r="C394" s="15" t="s">
        <v>48</v>
      </c>
      <c r="D394" s="6">
        <v>0.03</v>
      </c>
      <c r="E394" s="4">
        <v>2.94</v>
      </c>
      <c r="F394" s="4">
        <v>0.96</v>
      </c>
      <c r="G394" s="15" t="s">
        <v>39</v>
      </c>
      <c r="H394" s="15" t="s">
        <v>72</v>
      </c>
      <c r="I394" s="15" t="s">
        <v>49</v>
      </c>
      <c r="J394" s="15" t="s">
        <v>50</v>
      </c>
      <c r="K394" s="15" t="s">
        <v>51</v>
      </c>
      <c r="L394" s="15" t="s">
        <v>830</v>
      </c>
      <c r="M394" s="6">
        <v>0.57999999999999996</v>
      </c>
      <c r="N394" s="15" t="s">
        <v>33</v>
      </c>
      <c r="O394" s="15" t="s">
        <v>60</v>
      </c>
      <c r="P394" s="15" t="s">
        <v>91</v>
      </c>
      <c r="Q394" s="15" t="s">
        <v>960</v>
      </c>
      <c r="R394" s="2">
        <v>90278</v>
      </c>
      <c r="S394" s="1">
        <v>42039</v>
      </c>
      <c r="T394" s="12">
        <f>EOMONTH(Table_1[[#This Row],[Order Date]],0)</f>
        <v>42063</v>
      </c>
      <c r="U394" s="10">
        <f>EOMONTH(Table_1[[#This Row],[Order Date]],0)</f>
        <v>42063</v>
      </c>
      <c r="V394" s="14">
        <v>42039</v>
      </c>
      <c r="W394" s="1">
        <v>42043</v>
      </c>
      <c r="X394" s="12">
        <v>42043</v>
      </c>
      <c r="Y394" s="10">
        <f>EOMONTH(Table_1[[#This Row],[Ship date]],0)</f>
        <v>42063</v>
      </c>
      <c r="Z394" s="14">
        <v>42043</v>
      </c>
      <c r="AA394" s="4">
        <v>-4.2</v>
      </c>
      <c r="AB394" s="2">
        <v>1</v>
      </c>
      <c r="AC394" s="4">
        <v>3.51</v>
      </c>
      <c r="AD394" s="2">
        <v>89401</v>
      </c>
      <c r="AE394" s="4">
        <f>'DataCleaning and Transformation'!$E394-'DataCleaning and Transformation'!$D394</f>
        <v>2.91</v>
      </c>
      <c r="AF394" s="15" t="str">
        <f>_xlfn.IFS('DataCleaning and Transformation'!$O394="Central","Chris",'DataCleaning and Transformation'!$O394="East","Erin",'DataCleaning and Transformation'!$O394="South","Sam",'DataCleaning and Transformation'!$O394="West","William")</f>
        <v>William</v>
      </c>
      <c r="AG394" s="31">
        <f>Table_1[[#This Row],[Ship date]]-Table_1[[#This Row],[Order Date]]</f>
        <v>4</v>
      </c>
      <c r="AH394" s="22">
        <f>Table_1[[#This Row],[Profit]]/Table_1[[#This Row],[Sales]]</f>
        <v>-1.1965811965811968</v>
      </c>
      <c r="AI394" s="23">
        <f>Table_1[[#This Row],[Profit]]+Table_1[[#This Row],[Sales]]</f>
        <v>-0.69000000000000039</v>
      </c>
      <c r="AJ394" s="17">
        <f>WEEKNUM(Table_1[[#This Row],[Order Date]],1)</f>
        <v>6</v>
      </c>
      <c r="AK394" s="17" t="str">
        <f>TEXT(Table_1[[#This Row],[Order Date]],"mmm yyyy")</f>
        <v>Feb 2015</v>
      </c>
      <c r="AL394" s="17" t="str">
        <f>Table_1[[#This Row],[Monthly sales]]&amp;"  Week "&amp;TEXT(Table_1[[#This Row],[Weekly sales]],"00")</f>
        <v>Feb 2015  Week 06</v>
      </c>
      <c r="AM394" s="17">
        <f>IF(COUNTIF($A$2:A394, A394)=1, 1, 0)</f>
        <v>1</v>
      </c>
      <c r="AN394" s="3">
        <f>COUNTA(A394) - COUNTIF(Table_1[[#This Row],[Unique Customers]], 1)</f>
        <v>0</v>
      </c>
      <c r="AO394" s="17" t="str">
        <f t="shared" si="6"/>
        <v>Unique</v>
      </c>
      <c r="AP394" s="17" t="str">
        <f>"Q"&amp;_xlfn.CEILING.MATH(MONTH(Table_1[[#This Row],[Monthly sales]])/3,1)</f>
        <v>Q1</v>
      </c>
    </row>
    <row r="395" spans="1:42" ht="14.4" x14ac:dyDescent="0.3">
      <c r="A395" s="2">
        <v>962</v>
      </c>
      <c r="B395" s="15" t="s">
        <v>961</v>
      </c>
      <c r="C395" s="15" t="s">
        <v>48</v>
      </c>
      <c r="D395" s="6">
        <v>0.03</v>
      </c>
      <c r="E395" s="4">
        <v>2.94</v>
      </c>
      <c r="F395" s="4">
        <v>0.96</v>
      </c>
      <c r="G395" s="15" t="s">
        <v>39</v>
      </c>
      <c r="H395" s="15" t="s">
        <v>72</v>
      </c>
      <c r="I395" s="15" t="s">
        <v>49</v>
      </c>
      <c r="J395" s="15" t="s">
        <v>50</v>
      </c>
      <c r="K395" s="15" t="s">
        <v>51</v>
      </c>
      <c r="L395" s="15" t="s">
        <v>830</v>
      </c>
      <c r="M395" s="6">
        <v>0.57999999999999996</v>
      </c>
      <c r="N395" s="15" t="s">
        <v>33</v>
      </c>
      <c r="O395" s="15" t="s">
        <v>53</v>
      </c>
      <c r="P395" s="15" t="s">
        <v>104</v>
      </c>
      <c r="Q395" s="15" t="s">
        <v>534</v>
      </c>
      <c r="R395" s="2">
        <v>60610</v>
      </c>
      <c r="S395" s="1">
        <v>42039</v>
      </c>
      <c r="T395" s="12">
        <f>EOMONTH(Table_1[[#This Row],[Order Date]],0)</f>
        <v>42063</v>
      </c>
      <c r="U395" s="10">
        <f>EOMONTH(Table_1[[#This Row],[Order Date]],0)</f>
        <v>42063</v>
      </c>
      <c r="V395" s="14">
        <v>42039</v>
      </c>
      <c r="W395" s="1">
        <v>42043</v>
      </c>
      <c r="X395" s="12">
        <v>42043</v>
      </c>
      <c r="Y395" s="10">
        <f>EOMONTH(Table_1[[#This Row],[Ship date]],0)</f>
        <v>42063</v>
      </c>
      <c r="Z395" s="14">
        <v>42043</v>
      </c>
      <c r="AA395" s="4">
        <v>-4.2</v>
      </c>
      <c r="AB395" s="2">
        <v>2</v>
      </c>
      <c r="AC395" s="4">
        <v>7.01</v>
      </c>
      <c r="AD395" s="2">
        <v>17636</v>
      </c>
      <c r="AE395" s="4">
        <f>'DataCleaning and Transformation'!$E395-'DataCleaning and Transformation'!$D395</f>
        <v>2.91</v>
      </c>
      <c r="AF395" s="15" t="str">
        <f>_xlfn.IFS('DataCleaning and Transformation'!$O395="Central","Chris",'DataCleaning and Transformation'!$O395="East","Erin",'DataCleaning and Transformation'!$O395="South","Sam",'DataCleaning and Transformation'!$O395="West","William")</f>
        <v>Chris</v>
      </c>
      <c r="AG395" s="31">
        <f>Table_1[[#This Row],[Ship date]]-Table_1[[#This Row],[Order Date]]</f>
        <v>4</v>
      </c>
      <c r="AH395" s="22">
        <f>Table_1[[#This Row],[Profit]]/Table_1[[#This Row],[Sales]]</f>
        <v>-0.59914407988587737</v>
      </c>
      <c r="AI395" s="23">
        <f>Table_1[[#This Row],[Profit]]+Table_1[[#This Row],[Sales]]</f>
        <v>2.8099999999999996</v>
      </c>
      <c r="AJ395" s="17">
        <f>WEEKNUM(Table_1[[#This Row],[Order Date]],1)</f>
        <v>6</v>
      </c>
      <c r="AK395" s="17" t="str">
        <f>TEXT(Table_1[[#This Row],[Order Date]],"mmm yyyy")</f>
        <v>Feb 2015</v>
      </c>
      <c r="AL395" s="17" t="str">
        <f>Table_1[[#This Row],[Monthly sales]]&amp;"  Week "&amp;TEXT(Table_1[[#This Row],[Weekly sales]],"00")</f>
        <v>Feb 2015  Week 06</v>
      </c>
      <c r="AM395" s="17">
        <f>IF(COUNTIF($A$2:A395, A395)=1, 1, 0)</f>
        <v>1</v>
      </c>
      <c r="AN395" s="3">
        <f>COUNTA(A395) - COUNTIF(Table_1[[#This Row],[Unique Customers]], 1)</f>
        <v>0</v>
      </c>
      <c r="AO395" s="17" t="str">
        <f t="shared" si="6"/>
        <v>Unique</v>
      </c>
      <c r="AP395" s="17" t="str">
        <f>"Q"&amp;_xlfn.CEILING.MATH(MONTH(Table_1[[#This Row],[Monthly sales]])/3,1)</f>
        <v>Q1</v>
      </c>
    </row>
    <row r="396" spans="1:42" ht="14.4" x14ac:dyDescent="0.3">
      <c r="A396" s="2">
        <v>1213</v>
      </c>
      <c r="B396" s="15" t="s">
        <v>520</v>
      </c>
      <c r="C396" s="15" t="s">
        <v>48</v>
      </c>
      <c r="D396" s="6">
        <v>7.0000000000000007E-2</v>
      </c>
      <c r="E396" s="4">
        <v>29.89</v>
      </c>
      <c r="F396" s="4">
        <v>1.99</v>
      </c>
      <c r="G396" s="15" t="s">
        <v>88</v>
      </c>
      <c r="H396" s="15" t="s">
        <v>95</v>
      </c>
      <c r="I396" s="15" t="s">
        <v>41</v>
      </c>
      <c r="J396" s="15" t="s">
        <v>42</v>
      </c>
      <c r="K396" s="15" t="s">
        <v>43</v>
      </c>
      <c r="L396" s="15" t="s">
        <v>444</v>
      </c>
      <c r="M396" s="6">
        <v>0.5</v>
      </c>
      <c r="N396" s="15" t="s">
        <v>33</v>
      </c>
      <c r="O396" s="15" t="s">
        <v>53</v>
      </c>
      <c r="P396" s="15" t="s">
        <v>54</v>
      </c>
      <c r="Q396" s="15" t="s">
        <v>521</v>
      </c>
      <c r="R396" s="2">
        <v>46530</v>
      </c>
      <c r="S396" s="1">
        <v>42039</v>
      </c>
      <c r="T396" s="12">
        <f>EOMONTH(Table_1[[#This Row],[Order Date]],0)</f>
        <v>42063</v>
      </c>
      <c r="U396" s="10">
        <f>EOMONTH(Table_1[[#This Row],[Order Date]],0)</f>
        <v>42063</v>
      </c>
      <c r="V396" s="14">
        <v>42039</v>
      </c>
      <c r="W396" s="1">
        <v>42044</v>
      </c>
      <c r="X396" s="12">
        <v>42044</v>
      </c>
      <c r="Y396" s="10">
        <f>EOMONTH(Table_1[[#This Row],[Ship date]],0)</f>
        <v>42063</v>
      </c>
      <c r="Z396" s="14">
        <v>42044</v>
      </c>
      <c r="AA396" s="4">
        <v>258.6189</v>
      </c>
      <c r="AB396" s="2">
        <v>13</v>
      </c>
      <c r="AC396" s="4">
        <v>374.81</v>
      </c>
      <c r="AD396" s="2">
        <v>88599</v>
      </c>
      <c r="AE396" s="4">
        <f>'DataCleaning and Transformation'!$E396-'DataCleaning and Transformation'!$D396</f>
        <v>29.82</v>
      </c>
      <c r="AF396" s="15" t="str">
        <f>_xlfn.IFS('DataCleaning and Transformation'!$O396="Central","Chris",'DataCleaning and Transformation'!$O396="East","Erin",'DataCleaning and Transformation'!$O396="South","Sam",'DataCleaning and Transformation'!$O396="West","William")</f>
        <v>Chris</v>
      </c>
      <c r="AG396" s="31">
        <f>Table_1[[#This Row],[Ship date]]-Table_1[[#This Row],[Order Date]]</f>
        <v>5</v>
      </c>
      <c r="AH396" s="22">
        <f>Table_1[[#This Row],[Profit]]/Table_1[[#This Row],[Sales]]</f>
        <v>0.69</v>
      </c>
      <c r="AI396" s="23">
        <f>Table_1[[#This Row],[Profit]]+Table_1[[#This Row],[Sales]]</f>
        <v>633.4289</v>
      </c>
      <c r="AJ396" s="17">
        <f>WEEKNUM(Table_1[[#This Row],[Order Date]],1)</f>
        <v>6</v>
      </c>
      <c r="AK396" s="17" t="str">
        <f>TEXT(Table_1[[#This Row],[Order Date]],"mmm yyyy")</f>
        <v>Feb 2015</v>
      </c>
      <c r="AL396" s="17" t="str">
        <f>Table_1[[#This Row],[Monthly sales]]&amp;"  Week "&amp;TEXT(Table_1[[#This Row],[Weekly sales]],"00")</f>
        <v>Feb 2015  Week 06</v>
      </c>
      <c r="AM396" s="17">
        <f>IF(COUNTIF($A$2:A396, A396)=1, 1, 0)</f>
        <v>0</v>
      </c>
      <c r="AN396" s="3">
        <f>COUNTA(A396) - COUNTIF(Table_1[[#This Row],[Unique Customers]], 1)</f>
        <v>1</v>
      </c>
      <c r="AO396" s="17" t="str">
        <f t="shared" si="6"/>
        <v>Unique</v>
      </c>
      <c r="AP396" s="17" t="str">
        <f>"Q"&amp;_xlfn.CEILING.MATH(MONTH(Table_1[[#This Row],[Monthly sales]])/3,1)</f>
        <v>Q1</v>
      </c>
    </row>
    <row r="397" spans="1:42" ht="14.4" x14ac:dyDescent="0.3">
      <c r="A397" s="2">
        <v>1213</v>
      </c>
      <c r="B397" s="15" t="s">
        <v>520</v>
      </c>
      <c r="C397" s="15" t="s">
        <v>48</v>
      </c>
      <c r="D397" s="6">
        <v>0.03</v>
      </c>
      <c r="E397" s="4">
        <v>8.34</v>
      </c>
      <c r="F397" s="4">
        <v>4.82</v>
      </c>
      <c r="G397" s="15" t="s">
        <v>39</v>
      </c>
      <c r="H397" s="15" t="s">
        <v>95</v>
      </c>
      <c r="I397" s="15" t="s">
        <v>49</v>
      </c>
      <c r="J397" s="15" t="s">
        <v>89</v>
      </c>
      <c r="K397" s="15" t="s">
        <v>74</v>
      </c>
      <c r="L397" s="15" t="s">
        <v>962</v>
      </c>
      <c r="M397" s="6">
        <v>0.4</v>
      </c>
      <c r="N397" s="15" t="s">
        <v>33</v>
      </c>
      <c r="O397" s="15" t="s">
        <v>53</v>
      </c>
      <c r="P397" s="15" t="s">
        <v>54</v>
      </c>
      <c r="Q397" s="15" t="s">
        <v>521</v>
      </c>
      <c r="R397" s="2">
        <v>46530</v>
      </c>
      <c r="S397" s="1">
        <v>42039</v>
      </c>
      <c r="T397" s="12">
        <f>EOMONTH(Table_1[[#This Row],[Order Date]],0)</f>
        <v>42063</v>
      </c>
      <c r="U397" s="10">
        <f>EOMONTH(Table_1[[#This Row],[Order Date]],0)</f>
        <v>42063</v>
      </c>
      <c r="V397" s="14">
        <v>42039</v>
      </c>
      <c r="W397" s="1">
        <v>42043</v>
      </c>
      <c r="X397" s="12">
        <v>42043</v>
      </c>
      <c r="Y397" s="10">
        <f>EOMONTH(Table_1[[#This Row],[Ship date]],0)</f>
        <v>42063</v>
      </c>
      <c r="Z397" s="14">
        <v>42043</v>
      </c>
      <c r="AA397" s="4">
        <v>-6.71</v>
      </c>
      <c r="AB397" s="2">
        <v>5</v>
      </c>
      <c r="AC397" s="4">
        <v>43.27</v>
      </c>
      <c r="AD397" s="2">
        <v>88599</v>
      </c>
      <c r="AE397" s="4">
        <f>'DataCleaning and Transformation'!$E397-'DataCleaning and Transformation'!$D397</f>
        <v>8.31</v>
      </c>
      <c r="AF397" s="15" t="str">
        <f>_xlfn.IFS('DataCleaning and Transformation'!$O397="Central","Chris",'DataCleaning and Transformation'!$O397="East","Erin",'DataCleaning and Transformation'!$O397="South","Sam",'DataCleaning and Transformation'!$O397="West","William")</f>
        <v>Chris</v>
      </c>
      <c r="AG397" s="31">
        <f>Table_1[[#This Row],[Ship date]]-Table_1[[#This Row],[Order Date]]</f>
        <v>4</v>
      </c>
      <c r="AH397" s="22">
        <f>Table_1[[#This Row],[Profit]]/Table_1[[#This Row],[Sales]]</f>
        <v>-0.15507279870580076</v>
      </c>
      <c r="AI397" s="23">
        <f>Table_1[[#This Row],[Profit]]+Table_1[[#This Row],[Sales]]</f>
        <v>36.56</v>
      </c>
      <c r="AJ397" s="17">
        <f>WEEKNUM(Table_1[[#This Row],[Order Date]],1)</f>
        <v>6</v>
      </c>
      <c r="AK397" s="17" t="str">
        <f>TEXT(Table_1[[#This Row],[Order Date]],"mmm yyyy")</f>
        <v>Feb 2015</v>
      </c>
      <c r="AL397" s="17" t="str">
        <f>Table_1[[#This Row],[Monthly sales]]&amp;"  Week "&amp;TEXT(Table_1[[#This Row],[Weekly sales]],"00")</f>
        <v>Feb 2015  Week 06</v>
      </c>
      <c r="AM397" s="17">
        <f>IF(COUNTIF($A$2:A397, A397)=1, 1, 0)</f>
        <v>0</v>
      </c>
      <c r="AN397" s="3">
        <f>COUNTA(A397) - COUNTIF(Table_1[[#This Row],[Unique Customers]], 1)</f>
        <v>1</v>
      </c>
      <c r="AO397" s="17" t="str">
        <f t="shared" si="6"/>
        <v>Repeated</v>
      </c>
      <c r="AP397" s="17" t="str">
        <f>"Q"&amp;_xlfn.CEILING.MATH(MONTH(Table_1[[#This Row],[Monthly sales]])/3,1)</f>
        <v>Q1</v>
      </c>
    </row>
    <row r="398" spans="1:42" ht="14.4" x14ac:dyDescent="0.3">
      <c r="A398" s="2">
        <v>2203</v>
      </c>
      <c r="B398" s="15" t="s">
        <v>183</v>
      </c>
      <c r="C398" s="15" t="s">
        <v>48</v>
      </c>
      <c r="D398" s="6">
        <v>0.08</v>
      </c>
      <c r="E398" s="4">
        <v>145.44999999999999</v>
      </c>
      <c r="F398" s="4">
        <v>17.850000000000001</v>
      </c>
      <c r="G398" s="15" t="s">
        <v>27</v>
      </c>
      <c r="H398" s="15" t="s">
        <v>72</v>
      </c>
      <c r="I398" s="15" t="s">
        <v>41</v>
      </c>
      <c r="J398" s="15" t="s">
        <v>57</v>
      </c>
      <c r="K398" s="15" t="s">
        <v>58</v>
      </c>
      <c r="L398" s="15" t="s">
        <v>211</v>
      </c>
      <c r="M398" s="6">
        <v>0.56000000000000005</v>
      </c>
      <c r="N398" s="15" t="s">
        <v>33</v>
      </c>
      <c r="O398" s="15" t="s">
        <v>53</v>
      </c>
      <c r="P398" s="15" t="s">
        <v>85</v>
      </c>
      <c r="Q398" s="15" t="s">
        <v>185</v>
      </c>
      <c r="R398" s="2">
        <v>55445</v>
      </c>
      <c r="S398" s="1">
        <v>42039</v>
      </c>
      <c r="T398" s="12">
        <f>EOMONTH(Table_1[[#This Row],[Order Date]],0)</f>
        <v>42063</v>
      </c>
      <c r="U398" s="10">
        <f>EOMONTH(Table_1[[#This Row],[Order Date]],0)</f>
        <v>42063</v>
      </c>
      <c r="V398" s="14">
        <v>42039</v>
      </c>
      <c r="W398" s="1">
        <v>42039</v>
      </c>
      <c r="X398" s="12">
        <v>42039</v>
      </c>
      <c r="Y398" s="10">
        <f>EOMONTH(Table_1[[#This Row],[Ship date]],0)</f>
        <v>42063</v>
      </c>
      <c r="Z398" s="14">
        <v>42039</v>
      </c>
      <c r="AA398" s="4">
        <v>751.58</v>
      </c>
      <c r="AB398" s="2">
        <v>8</v>
      </c>
      <c r="AC398" s="4">
        <v>1117.6600000000001</v>
      </c>
      <c r="AD398" s="2">
        <v>86051</v>
      </c>
      <c r="AE398" s="4">
        <f>'DataCleaning and Transformation'!$E398-'DataCleaning and Transformation'!$D398</f>
        <v>145.36999999999998</v>
      </c>
      <c r="AF398" s="15" t="str">
        <f>_xlfn.IFS('DataCleaning and Transformation'!$O398="Central","Chris",'DataCleaning and Transformation'!$O398="East","Erin",'DataCleaning and Transformation'!$O398="South","Sam",'DataCleaning and Transformation'!$O398="West","William")</f>
        <v>Chris</v>
      </c>
      <c r="AG398" s="31">
        <f>Table_1[[#This Row],[Ship date]]-Table_1[[#This Row],[Order Date]]</f>
        <v>0</v>
      </c>
      <c r="AH398" s="22">
        <f>Table_1[[#This Row],[Profit]]/Table_1[[#This Row],[Sales]]</f>
        <v>0.67245852942755402</v>
      </c>
      <c r="AI398" s="23">
        <f>Table_1[[#This Row],[Profit]]+Table_1[[#This Row],[Sales]]</f>
        <v>1869.2400000000002</v>
      </c>
      <c r="AJ398" s="17">
        <f>WEEKNUM(Table_1[[#This Row],[Order Date]],1)</f>
        <v>6</v>
      </c>
      <c r="AK398" s="17" t="str">
        <f>TEXT(Table_1[[#This Row],[Order Date]],"mmm yyyy")</f>
        <v>Feb 2015</v>
      </c>
      <c r="AL398" s="17" t="str">
        <f>Table_1[[#This Row],[Monthly sales]]&amp;"  Week "&amp;TEXT(Table_1[[#This Row],[Weekly sales]],"00")</f>
        <v>Feb 2015  Week 06</v>
      </c>
      <c r="AM398" s="17">
        <f>IF(COUNTIF($A$2:A398, A398)=1, 1, 0)</f>
        <v>0</v>
      </c>
      <c r="AN398" s="3">
        <f>COUNTA(A398) - COUNTIF(Table_1[[#This Row],[Unique Customers]], 1)</f>
        <v>1</v>
      </c>
      <c r="AO398" s="17" t="str">
        <f t="shared" si="6"/>
        <v>Unique</v>
      </c>
      <c r="AP398" s="17" t="str">
        <f>"Q"&amp;_xlfn.CEILING.MATH(MONTH(Table_1[[#This Row],[Monthly sales]])/3,1)</f>
        <v>Q1</v>
      </c>
    </row>
    <row r="399" spans="1:42" ht="14.4" x14ac:dyDescent="0.3">
      <c r="A399" s="2">
        <v>2204</v>
      </c>
      <c r="B399" s="15" t="s">
        <v>963</v>
      </c>
      <c r="C399" s="15" t="s">
        <v>48</v>
      </c>
      <c r="D399" s="6">
        <v>7.0000000000000007E-2</v>
      </c>
      <c r="E399" s="4">
        <v>33.94</v>
      </c>
      <c r="F399" s="4">
        <v>19.190000000000001</v>
      </c>
      <c r="G399" s="15" t="s">
        <v>27</v>
      </c>
      <c r="H399" s="15" t="s">
        <v>72</v>
      </c>
      <c r="I399" s="15" t="s">
        <v>29</v>
      </c>
      <c r="J399" s="15" t="s">
        <v>110</v>
      </c>
      <c r="K399" s="15" t="s">
        <v>58</v>
      </c>
      <c r="L399" s="15" t="s">
        <v>203</v>
      </c>
      <c r="M399" s="6">
        <v>0.57999999999999996</v>
      </c>
      <c r="N399" s="15" t="s">
        <v>33</v>
      </c>
      <c r="O399" s="15" t="s">
        <v>53</v>
      </c>
      <c r="P399" s="15" t="s">
        <v>85</v>
      </c>
      <c r="Q399" s="15" t="s">
        <v>964</v>
      </c>
      <c r="R399" s="2">
        <v>55337</v>
      </c>
      <c r="S399" s="1">
        <v>42039</v>
      </c>
      <c r="T399" s="12">
        <f>EOMONTH(Table_1[[#This Row],[Order Date]],0)</f>
        <v>42063</v>
      </c>
      <c r="U399" s="10">
        <f>EOMONTH(Table_1[[#This Row],[Order Date]],0)</f>
        <v>42063</v>
      </c>
      <c r="V399" s="14">
        <v>42039</v>
      </c>
      <c r="W399" s="1">
        <v>42043</v>
      </c>
      <c r="X399" s="12">
        <v>42043</v>
      </c>
      <c r="Y399" s="10">
        <f>EOMONTH(Table_1[[#This Row],[Ship date]],0)</f>
        <v>42063</v>
      </c>
      <c r="Z399" s="14">
        <v>42043</v>
      </c>
      <c r="AA399" s="4">
        <v>-157.56</v>
      </c>
      <c r="AB399" s="2">
        <v>5</v>
      </c>
      <c r="AC399" s="4">
        <v>169.46</v>
      </c>
      <c r="AD399" s="2">
        <v>86051</v>
      </c>
      <c r="AE399" s="4">
        <f>'DataCleaning and Transformation'!$E399-'DataCleaning and Transformation'!$D399</f>
        <v>33.869999999999997</v>
      </c>
      <c r="AF399" s="15" t="str">
        <f>_xlfn.IFS('DataCleaning and Transformation'!$O399="Central","Chris",'DataCleaning and Transformation'!$O399="East","Erin",'DataCleaning and Transformation'!$O399="South","Sam",'DataCleaning and Transformation'!$O399="West","William")</f>
        <v>Chris</v>
      </c>
      <c r="AG399" s="31">
        <f>Table_1[[#This Row],[Ship date]]-Table_1[[#This Row],[Order Date]]</f>
        <v>4</v>
      </c>
      <c r="AH399" s="22">
        <f>Table_1[[#This Row],[Profit]]/Table_1[[#This Row],[Sales]]</f>
        <v>-0.92977693851056298</v>
      </c>
      <c r="AI399" s="23">
        <f>Table_1[[#This Row],[Profit]]+Table_1[[#This Row],[Sales]]</f>
        <v>11.900000000000006</v>
      </c>
      <c r="AJ399" s="17">
        <f>WEEKNUM(Table_1[[#This Row],[Order Date]],1)</f>
        <v>6</v>
      </c>
      <c r="AK399" s="17" t="str">
        <f>TEXT(Table_1[[#This Row],[Order Date]],"mmm yyyy")</f>
        <v>Feb 2015</v>
      </c>
      <c r="AL399" s="17" t="str">
        <f>Table_1[[#This Row],[Monthly sales]]&amp;"  Week "&amp;TEXT(Table_1[[#This Row],[Weekly sales]],"00")</f>
        <v>Feb 2015  Week 06</v>
      </c>
      <c r="AM399" s="17">
        <f>IF(COUNTIF($A$2:A399, A399)=1, 1, 0)</f>
        <v>1</v>
      </c>
      <c r="AN399" s="3">
        <f>COUNTA(A399) - COUNTIF(Table_1[[#This Row],[Unique Customers]], 1)</f>
        <v>0</v>
      </c>
      <c r="AO399" s="17" t="str">
        <f t="shared" si="6"/>
        <v>Repeated</v>
      </c>
      <c r="AP399" s="17" t="str">
        <f>"Q"&amp;_xlfn.CEILING.MATH(MONTH(Table_1[[#This Row],[Monthly sales]])/3,1)</f>
        <v>Q1</v>
      </c>
    </row>
    <row r="400" spans="1:42" ht="14.4" x14ac:dyDescent="0.3">
      <c r="A400" s="2">
        <v>689</v>
      </c>
      <c r="B400" s="15" t="s">
        <v>965</v>
      </c>
      <c r="C400" s="15" t="s">
        <v>117</v>
      </c>
      <c r="D400" s="6">
        <v>7.0000000000000007E-2</v>
      </c>
      <c r="E400" s="4">
        <v>1.7</v>
      </c>
      <c r="F400" s="4">
        <v>1.99</v>
      </c>
      <c r="G400" s="15" t="s">
        <v>39</v>
      </c>
      <c r="H400" s="15" t="s">
        <v>28</v>
      </c>
      <c r="I400" s="15" t="s">
        <v>41</v>
      </c>
      <c r="J400" s="15" t="s">
        <v>42</v>
      </c>
      <c r="K400" s="15" t="s">
        <v>43</v>
      </c>
      <c r="L400" s="15" t="s">
        <v>285</v>
      </c>
      <c r="M400" s="6">
        <v>0.51</v>
      </c>
      <c r="N400" s="15" t="s">
        <v>33</v>
      </c>
      <c r="O400" s="15" t="s">
        <v>53</v>
      </c>
      <c r="P400" s="15" t="s">
        <v>81</v>
      </c>
      <c r="Q400" s="15" t="s">
        <v>966</v>
      </c>
      <c r="R400" s="2">
        <v>63376</v>
      </c>
      <c r="S400" s="1">
        <v>42039</v>
      </c>
      <c r="T400" s="12">
        <f>EOMONTH(Table_1[[#This Row],[Order Date]],0)</f>
        <v>42063</v>
      </c>
      <c r="U400" s="10">
        <f>EOMONTH(Table_1[[#This Row],[Order Date]],0)</f>
        <v>42063</v>
      </c>
      <c r="V400" s="14">
        <v>42039</v>
      </c>
      <c r="W400" s="1">
        <v>42040</v>
      </c>
      <c r="X400" s="12">
        <v>42040</v>
      </c>
      <c r="Y400" s="10">
        <f>EOMONTH(Table_1[[#This Row],[Ship date]],0)</f>
        <v>42063</v>
      </c>
      <c r="Z400" s="14">
        <v>42040</v>
      </c>
      <c r="AA400" s="4">
        <v>-51.42</v>
      </c>
      <c r="AB400" s="2">
        <v>10</v>
      </c>
      <c r="AC400" s="4">
        <v>17.420000000000002</v>
      </c>
      <c r="AD400" s="2">
        <v>88502</v>
      </c>
      <c r="AE400" s="4">
        <f>'DataCleaning and Transformation'!$E400-'DataCleaning and Transformation'!$D400</f>
        <v>1.63</v>
      </c>
      <c r="AF400" s="15" t="str">
        <f>_xlfn.IFS('DataCleaning and Transformation'!$O400="Central","Chris",'DataCleaning and Transformation'!$O400="East","Erin",'DataCleaning and Transformation'!$O400="South","Sam",'DataCleaning and Transformation'!$O400="West","William")</f>
        <v>Chris</v>
      </c>
      <c r="AG400" s="31">
        <f>Table_1[[#This Row],[Ship date]]-Table_1[[#This Row],[Order Date]]</f>
        <v>1</v>
      </c>
      <c r="AH400" s="22">
        <f>Table_1[[#This Row],[Profit]]/Table_1[[#This Row],[Sales]]</f>
        <v>-2.9517795637198621</v>
      </c>
      <c r="AI400" s="23">
        <f>Table_1[[#This Row],[Profit]]+Table_1[[#This Row],[Sales]]</f>
        <v>-34</v>
      </c>
      <c r="AJ400" s="17">
        <f>WEEKNUM(Table_1[[#This Row],[Order Date]],1)</f>
        <v>6</v>
      </c>
      <c r="AK400" s="17" t="str">
        <f>TEXT(Table_1[[#This Row],[Order Date]],"mmm yyyy")</f>
        <v>Feb 2015</v>
      </c>
      <c r="AL400" s="17" t="str">
        <f>Table_1[[#This Row],[Monthly sales]]&amp;"  Week "&amp;TEXT(Table_1[[#This Row],[Weekly sales]],"00")</f>
        <v>Feb 2015  Week 06</v>
      </c>
      <c r="AM400" s="17">
        <f>IF(COUNTIF($A$2:A400, A400)=1, 1, 0)</f>
        <v>1</v>
      </c>
      <c r="AN400" s="3">
        <f>COUNTA(A400) - COUNTIF(Table_1[[#This Row],[Unique Customers]], 1)</f>
        <v>0</v>
      </c>
      <c r="AO400" s="17" t="str">
        <f t="shared" si="6"/>
        <v>Unique</v>
      </c>
      <c r="AP400" s="17" t="str">
        <f>"Q"&amp;_xlfn.CEILING.MATH(MONTH(Table_1[[#This Row],[Monthly sales]])/3,1)</f>
        <v>Q1</v>
      </c>
    </row>
    <row r="401" spans="1:42" ht="14.4" x14ac:dyDescent="0.3">
      <c r="A401" s="2">
        <v>1363</v>
      </c>
      <c r="B401" s="15" t="s">
        <v>967</v>
      </c>
      <c r="C401" s="15" t="s">
        <v>117</v>
      </c>
      <c r="D401" s="6">
        <v>0.05</v>
      </c>
      <c r="E401" s="4">
        <v>12.97</v>
      </c>
      <c r="F401" s="4">
        <v>1.49</v>
      </c>
      <c r="G401" s="15" t="s">
        <v>39</v>
      </c>
      <c r="H401" s="15" t="s">
        <v>40</v>
      </c>
      <c r="I401" s="15" t="s">
        <v>49</v>
      </c>
      <c r="J401" s="15" t="s">
        <v>73</v>
      </c>
      <c r="K401" s="15" t="s">
        <v>74</v>
      </c>
      <c r="L401" s="15" t="s">
        <v>927</v>
      </c>
      <c r="M401" s="6">
        <v>0.35</v>
      </c>
      <c r="N401" s="15" t="s">
        <v>33</v>
      </c>
      <c r="O401" s="15" t="s">
        <v>34</v>
      </c>
      <c r="P401" s="15" t="s">
        <v>124</v>
      </c>
      <c r="Q401" s="15" t="s">
        <v>968</v>
      </c>
      <c r="R401" s="2">
        <v>32707</v>
      </c>
      <c r="S401" s="1">
        <v>42039</v>
      </c>
      <c r="T401" s="12">
        <f>EOMONTH(Table_1[[#This Row],[Order Date]],0)</f>
        <v>42063</v>
      </c>
      <c r="U401" s="10">
        <f>EOMONTH(Table_1[[#This Row],[Order Date]],0)</f>
        <v>42063</v>
      </c>
      <c r="V401" s="14">
        <v>42039</v>
      </c>
      <c r="W401" s="1">
        <v>42041</v>
      </c>
      <c r="X401" s="12">
        <v>42041</v>
      </c>
      <c r="Y401" s="10">
        <f>EOMONTH(Table_1[[#This Row],[Ship date]],0)</f>
        <v>42063</v>
      </c>
      <c r="Z401" s="14">
        <v>42041</v>
      </c>
      <c r="AA401" s="4">
        <v>5.4660000000000002</v>
      </c>
      <c r="AB401" s="2">
        <v>2</v>
      </c>
      <c r="AC401" s="4">
        <v>26.37</v>
      </c>
      <c r="AD401" s="2">
        <v>89993</v>
      </c>
      <c r="AE401" s="4">
        <f>'DataCleaning and Transformation'!$E401-'DataCleaning and Transformation'!$D401</f>
        <v>12.92</v>
      </c>
      <c r="AF401" s="15" t="str">
        <f>_xlfn.IFS('DataCleaning and Transformation'!$O401="Central","Chris",'DataCleaning and Transformation'!$O401="East","Erin",'DataCleaning and Transformation'!$O401="South","Sam",'DataCleaning and Transformation'!$O401="West","William")</f>
        <v>Sam</v>
      </c>
      <c r="AG401" s="31">
        <f>Table_1[[#This Row],[Ship date]]-Table_1[[#This Row],[Order Date]]</f>
        <v>2</v>
      </c>
      <c r="AH401" s="22">
        <f>Table_1[[#This Row],[Profit]]/Table_1[[#This Row],[Sales]]</f>
        <v>0.20728100113765643</v>
      </c>
      <c r="AI401" s="23">
        <f>Table_1[[#This Row],[Profit]]+Table_1[[#This Row],[Sales]]</f>
        <v>31.836000000000002</v>
      </c>
      <c r="AJ401" s="17">
        <f>WEEKNUM(Table_1[[#This Row],[Order Date]],1)</f>
        <v>6</v>
      </c>
      <c r="AK401" s="17" t="str">
        <f>TEXT(Table_1[[#This Row],[Order Date]],"mmm yyyy")</f>
        <v>Feb 2015</v>
      </c>
      <c r="AL401" s="17" t="str">
        <f>Table_1[[#This Row],[Monthly sales]]&amp;"  Week "&amp;TEXT(Table_1[[#This Row],[Weekly sales]],"00")</f>
        <v>Feb 2015  Week 06</v>
      </c>
      <c r="AM401" s="17">
        <f>IF(COUNTIF($A$2:A401, A401)=1, 1, 0)</f>
        <v>1</v>
      </c>
      <c r="AN401" s="3">
        <f>COUNTA(A401) - COUNTIF(Table_1[[#This Row],[Unique Customers]], 1)</f>
        <v>0</v>
      </c>
      <c r="AO401" s="17" t="str">
        <f t="shared" si="6"/>
        <v>Unique</v>
      </c>
      <c r="AP401" s="17" t="str">
        <f>"Q"&amp;_xlfn.CEILING.MATH(MONTH(Table_1[[#This Row],[Monthly sales]])/3,1)</f>
        <v>Q1</v>
      </c>
    </row>
    <row r="402" spans="1:42" ht="14.4" x14ac:dyDescent="0.3">
      <c r="A402" s="2">
        <v>1363</v>
      </c>
      <c r="B402" s="15" t="s">
        <v>967</v>
      </c>
      <c r="C402" s="15" t="s">
        <v>117</v>
      </c>
      <c r="D402" s="6">
        <v>0.06</v>
      </c>
      <c r="E402" s="4">
        <v>5.81</v>
      </c>
      <c r="F402" s="4">
        <v>3.37</v>
      </c>
      <c r="G402" s="15" t="s">
        <v>39</v>
      </c>
      <c r="H402" s="15" t="s">
        <v>40</v>
      </c>
      <c r="I402" s="15" t="s">
        <v>49</v>
      </c>
      <c r="J402" s="15" t="s">
        <v>177</v>
      </c>
      <c r="K402" s="15" t="s">
        <v>51</v>
      </c>
      <c r="L402" s="15" t="s">
        <v>969</v>
      </c>
      <c r="M402" s="6">
        <v>0.54</v>
      </c>
      <c r="N402" s="15" t="s">
        <v>33</v>
      </c>
      <c r="O402" s="15" t="s">
        <v>34</v>
      </c>
      <c r="P402" s="15" t="s">
        <v>124</v>
      </c>
      <c r="Q402" s="15" t="s">
        <v>968</v>
      </c>
      <c r="R402" s="2">
        <v>32707</v>
      </c>
      <c r="S402" s="1">
        <v>42039</v>
      </c>
      <c r="T402" s="12">
        <f>EOMONTH(Table_1[[#This Row],[Order Date]],0)</f>
        <v>42063</v>
      </c>
      <c r="U402" s="10">
        <f>EOMONTH(Table_1[[#This Row],[Order Date]],0)</f>
        <v>42063</v>
      </c>
      <c r="V402" s="14">
        <v>42039</v>
      </c>
      <c r="W402" s="1">
        <v>42041</v>
      </c>
      <c r="X402" s="12">
        <v>42041</v>
      </c>
      <c r="Y402" s="10">
        <f>EOMONTH(Table_1[[#This Row],[Ship date]],0)</f>
        <v>42063</v>
      </c>
      <c r="Z402" s="14">
        <v>42041</v>
      </c>
      <c r="AA402" s="4">
        <v>-149.1182</v>
      </c>
      <c r="AB402" s="2">
        <v>9</v>
      </c>
      <c r="AC402" s="4">
        <v>53.44</v>
      </c>
      <c r="AD402" s="2">
        <v>89993</v>
      </c>
      <c r="AE402" s="4">
        <f>'DataCleaning and Transformation'!$E402-'DataCleaning and Transformation'!$D402</f>
        <v>5.75</v>
      </c>
      <c r="AF402" s="15" t="str">
        <f>_xlfn.IFS('DataCleaning and Transformation'!$O402="Central","Chris",'DataCleaning and Transformation'!$O402="East","Erin",'DataCleaning and Transformation'!$O402="South","Sam",'DataCleaning and Transformation'!$O402="West","William")</f>
        <v>Sam</v>
      </c>
      <c r="AG402" s="31">
        <f>Table_1[[#This Row],[Ship date]]-Table_1[[#This Row],[Order Date]]</f>
        <v>2</v>
      </c>
      <c r="AH402" s="22">
        <f>Table_1[[#This Row],[Profit]]/Table_1[[#This Row],[Sales]]</f>
        <v>-2.7903854790419165</v>
      </c>
      <c r="AI402" s="23">
        <f>Table_1[[#This Row],[Profit]]+Table_1[[#This Row],[Sales]]</f>
        <v>-95.678200000000004</v>
      </c>
      <c r="AJ402" s="17">
        <f>WEEKNUM(Table_1[[#This Row],[Order Date]],1)</f>
        <v>6</v>
      </c>
      <c r="AK402" s="17" t="str">
        <f>TEXT(Table_1[[#This Row],[Order Date]],"mmm yyyy")</f>
        <v>Feb 2015</v>
      </c>
      <c r="AL402" s="17" t="str">
        <f>Table_1[[#This Row],[Monthly sales]]&amp;"  Week "&amp;TEXT(Table_1[[#This Row],[Weekly sales]],"00")</f>
        <v>Feb 2015  Week 06</v>
      </c>
      <c r="AM402" s="17">
        <f>IF(COUNTIF($A$2:A402, A402)=1, 1, 0)</f>
        <v>0</v>
      </c>
      <c r="AN402" s="3">
        <f>COUNTA(A402) - COUNTIF(Table_1[[#This Row],[Unique Customers]], 1)</f>
        <v>1</v>
      </c>
      <c r="AO402" s="17" t="str">
        <f t="shared" si="6"/>
        <v>Repeated</v>
      </c>
      <c r="AP402" s="17" t="str">
        <f>"Q"&amp;_xlfn.CEILING.MATH(MONTH(Table_1[[#This Row],[Monthly sales]])/3,1)</f>
        <v>Q1</v>
      </c>
    </row>
    <row r="403" spans="1:42" ht="14.4" x14ac:dyDescent="0.3">
      <c r="A403" s="2">
        <v>1499</v>
      </c>
      <c r="B403" s="15" t="s">
        <v>970</v>
      </c>
      <c r="C403" s="15" t="s">
        <v>117</v>
      </c>
      <c r="D403" s="6">
        <v>0.05</v>
      </c>
      <c r="E403" s="4">
        <v>2.16</v>
      </c>
      <c r="F403" s="4">
        <v>6.05</v>
      </c>
      <c r="G403" s="15" t="s">
        <v>39</v>
      </c>
      <c r="H403" s="15" t="s">
        <v>72</v>
      </c>
      <c r="I403" s="15" t="s">
        <v>49</v>
      </c>
      <c r="J403" s="15" t="s">
        <v>73</v>
      </c>
      <c r="K403" s="15" t="s">
        <v>74</v>
      </c>
      <c r="L403" s="15" t="s">
        <v>897</v>
      </c>
      <c r="M403" s="6">
        <v>0.37</v>
      </c>
      <c r="N403" s="15" t="s">
        <v>33</v>
      </c>
      <c r="O403" s="15" t="s">
        <v>34</v>
      </c>
      <c r="P403" s="15" t="s">
        <v>124</v>
      </c>
      <c r="Q403" s="15" t="s">
        <v>971</v>
      </c>
      <c r="R403" s="2">
        <v>33134</v>
      </c>
      <c r="S403" s="1">
        <v>42039</v>
      </c>
      <c r="T403" s="12">
        <f>EOMONTH(Table_1[[#This Row],[Order Date]],0)</f>
        <v>42063</v>
      </c>
      <c r="U403" s="10">
        <f>EOMONTH(Table_1[[#This Row],[Order Date]],0)</f>
        <v>42063</v>
      </c>
      <c r="V403" s="14">
        <v>42039</v>
      </c>
      <c r="W403" s="1">
        <v>42040</v>
      </c>
      <c r="X403" s="12">
        <v>42040</v>
      </c>
      <c r="Y403" s="10">
        <f>EOMONTH(Table_1[[#This Row],[Ship date]],0)</f>
        <v>42063</v>
      </c>
      <c r="Z403" s="14">
        <v>42040</v>
      </c>
      <c r="AA403" s="4">
        <v>-298.88600000000002</v>
      </c>
      <c r="AB403" s="2">
        <v>8</v>
      </c>
      <c r="AC403" s="4">
        <v>18.59</v>
      </c>
      <c r="AD403" s="2">
        <v>90731</v>
      </c>
      <c r="AE403" s="4">
        <f>'DataCleaning and Transformation'!$E403-'DataCleaning and Transformation'!$D403</f>
        <v>2.1100000000000003</v>
      </c>
      <c r="AF403" s="15" t="str">
        <f>_xlfn.IFS('DataCleaning and Transformation'!$O403="Central","Chris",'DataCleaning and Transformation'!$O403="East","Erin",'DataCleaning and Transformation'!$O403="South","Sam",'DataCleaning and Transformation'!$O403="West","William")</f>
        <v>Sam</v>
      </c>
      <c r="AG403" s="31">
        <f>Table_1[[#This Row],[Ship date]]-Table_1[[#This Row],[Order Date]]</f>
        <v>1</v>
      </c>
      <c r="AH403" s="22">
        <f>Table_1[[#This Row],[Profit]]/Table_1[[#This Row],[Sales]]</f>
        <v>-16.077783754706832</v>
      </c>
      <c r="AI403" s="23">
        <f>Table_1[[#This Row],[Profit]]+Table_1[[#This Row],[Sales]]</f>
        <v>-280.29600000000005</v>
      </c>
      <c r="AJ403" s="17">
        <f>WEEKNUM(Table_1[[#This Row],[Order Date]],1)</f>
        <v>6</v>
      </c>
      <c r="AK403" s="17" t="str">
        <f>TEXT(Table_1[[#This Row],[Order Date]],"mmm yyyy")</f>
        <v>Feb 2015</v>
      </c>
      <c r="AL403" s="17" t="str">
        <f>Table_1[[#This Row],[Monthly sales]]&amp;"  Week "&amp;TEXT(Table_1[[#This Row],[Weekly sales]],"00")</f>
        <v>Feb 2015  Week 06</v>
      </c>
      <c r="AM403" s="17">
        <f>IF(COUNTIF($A$2:A403, A403)=1, 1, 0)</f>
        <v>1</v>
      </c>
      <c r="AN403" s="3">
        <f>COUNTA(A403) - COUNTIF(Table_1[[#This Row],[Unique Customers]], 1)</f>
        <v>0</v>
      </c>
      <c r="AO403" s="17" t="str">
        <f t="shared" si="6"/>
        <v>Unique</v>
      </c>
      <c r="AP403" s="17" t="str">
        <f>"Q"&amp;_xlfn.CEILING.MATH(MONTH(Table_1[[#This Row],[Monthly sales]])/3,1)</f>
        <v>Q1</v>
      </c>
    </row>
    <row r="404" spans="1:42" ht="14.4" x14ac:dyDescent="0.3">
      <c r="A404" s="2">
        <v>1499</v>
      </c>
      <c r="B404" s="15" t="s">
        <v>970</v>
      </c>
      <c r="C404" s="15" t="s">
        <v>117</v>
      </c>
      <c r="D404" s="6">
        <v>0.03</v>
      </c>
      <c r="E404" s="4">
        <v>6.48</v>
      </c>
      <c r="F404" s="4">
        <v>6.6</v>
      </c>
      <c r="G404" s="15" t="s">
        <v>39</v>
      </c>
      <c r="H404" s="15" t="s">
        <v>72</v>
      </c>
      <c r="I404" s="15" t="s">
        <v>49</v>
      </c>
      <c r="J404" s="15" t="s">
        <v>89</v>
      </c>
      <c r="K404" s="15" t="s">
        <v>74</v>
      </c>
      <c r="L404" s="15" t="s">
        <v>649</v>
      </c>
      <c r="M404" s="6">
        <v>0.37</v>
      </c>
      <c r="N404" s="15" t="s">
        <v>33</v>
      </c>
      <c r="O404" s="15" t="s">
        <v>34</v>
      </c>
      <c r="P404" s="15" t="s">
        <v>124</v>
      </c>
      <c r="Q404" s="15" t="s">
        <v>971</v>
      </c>
      <c r="R404" s="2">
        <v>33134</v>
      </c>
      <c r="S404" s="1">
        <v>42039</v>
      </c>
      <c r="T404" s="12">
        <f>EOMONTH(Table_1[[#This Row],[Order Date]],0)</f>
        <v>42063</v>
      </c>
      <c r="U404" s="10">
        <f>EOMONTH(Table_1[[#This Row],[Order Date]],0)</f>
        <v>42063</v>
      </c>
      <c r="V404" s="14">
        <v>42039</v>
      </c>
      <c r="W404" s="1">
        <v>42040</v>
      </c>
      <c r="X404" s="12">
        <v>42040</v>
      </c>
      <c r="Y404" s="10">
        <f>EOMONTH(Table_1[[#This Row],[Ship date]],0)</f>
        <v>42063</v>
      </c>
      <c r="Z404" s="14">
        <v>42040</v>
      </c>
      <c r="AA404" s="4">
        <v>-145.852</v>
      </c>
      <c r="AB404" s="2">
        <v>9</v>
      </c>
      <c r="AC404" s="4">
        <v>58.83</v>
      </c>
      <c r="AD404" s="2">
        <v>90731</v>
      </c>
      <c r="AE404" s="4">
        <f>'DataCleaning and Transformation'!$E404-'DataCleaning and Transformation'!$D404</f>
        <v>6.45</v>
      </c>
      <c r="AF404" s="15" t="str">
        <f>_xlfn.IFS('DataCleaning and Transformation'!$O404="Central","Chris",'DataCleaning and Transformation'!$O404="East","Erin",'DataCleaning and Transformation'!$O404="South","Sam",'DataCleaning and Transformation'!$O404="West","William")</f>
        <v>Sam</v>
      </c>
      <c r="AG404" s="31">
        <f>Table_1[[#This Row],[Ship date]]-Table_1[[#This Row],[Order Date]]</f>
        <v>1</v>
      </c>
      <c r="AH404" s="22">
        <f>Table_1[[#This Row],[Profit]]/Table_1[[#This Row],[Sales]]</f>
        <v>-2.4792112867584568</v>
      </c>
      <c r="AI404" s="23">
        <f>Table_1[[#This Row],[Profit]]+Table_1[[#This Row],[Sales]]</f>
        <v>-87.022000000000006</v>
      </c>
      <c r="AJ404" s="17">
        <f>WEEKNUM(Table_1[[#This Row],[Order Date]],1)</f>
        <v>6</v>
      </c>
      <c r="AK404" s="17" t="str">
        <f>TEXT(Table_1[[#This Row],[Order Date]],"mmm yyyy")</f>
        <v>Feb 2015</v>
      </c>
      <c r="AL404" s="17" t="str">
        <f>Table_1[[#This Row],[Monthly sales]]&amp;"  Week "&amp;TEXT(Table_1[[#This Row],[Weekly sales]],"00")</f>
        <v>Feb 2015  Week 06</v>
      </c>
      <c r="AM404" s="17">
        <f>IF(COUNTIF($A$2:A404, A404)=1, 1, 0)</f>
        <v>0</v>
      </c>
      <c r="AN404" s="3">
        <f>COUNTA(A404) - COUNTIF(Table_1[[#This Row],[Unique Customers]], 1)</f>
        <v>1</v>
      </c>
      <c r="AO404" s="17" t="str">
        <f t="shared" si="6"/>
        <v>Repeated</v>
      </c>
      <c r="AP404" s="17" t="str">
        <f>"Q"&amp;_xlfn.CEILING.MATH(MONTH(Table_1[[#This Row],[Monthly sales]])/3,1)</f>
        <v>Q1</v>
      </c>
    </row>
    <row r="405" spans="1:42" ht="14.4" x14ac:dyDescent="0.3">
      <c r="A405" s="2">
        <v>1499</v>
      </c>
      <c r="B405" s="15" t="s">
        <v>970</v>
      </c>
      <c r="C405" s="15" t="s">
        <v>117</v>
      </c>
      <c r="D405" s="6">
        <v>0.08</v>
      </c>
      <c r="E405" s="4">
        <v>146.05000000000001</v>
      </c>
      <c r="F405" s="4">
        <v>80.2</v>
      </c>
      <c r="G405" s="15" t="s">
        <v>27</v>
      </c>
      <c r="H405" s="15" t="s">
        <v>72</v>
      </c>
      <c r="I405" s="15" t="s">
        <v>29</v>
      </c>
      <c r="J405" s="15" t="s">
        <v>30</v>
      </c>
      <c r="K405" s="15" t="s">
        <v>31</v>
      </c>
      <c r="L405" s="15" t="s">
        <v>972</v>
      </c>
      <c r="M405" s="6">
        <v>0.71</v>
      </c>
      <c r="N405" s="15" t="s">
        <v>33</v>
      </c>
      <c r="O405" s="15" t="s">
        <v>34</v>
      </c>
      <c r="P405" s="15" t="s">
        <v>124</v>
      </c>
      <c r="Q405" s="15" t="s">
        <v>971</v>
      </c>
      <c r="R405" s="2">
        <v>33134</v>
      </c>
      <c r="S405" s="1">
        <v>42039</v>
      </c>
      <c r="T405" s="12">
        <f>EOMONTH(Table_1[[#This Row],[Order Date]],0)</f>
        <v>42063</v>
      </c>
      <c r="U405" s="10">
        <f>EOMONTH(Table_1[[#This Row],[Order Date]],0)</f>
        <v>42063</v>
      </c>
      <c r="V405" s="14">
        <v>42039</v>
      </c>
      <c r="W405" s="1">
        <v>42040</v>
      </c>
      <c r="X405" s="12">
        <v>42040</v>
      </c>
      <c r="Y405" s="10">
        <f>EOMONTH(Table_1[[#This Row],[Ship date]],0)</f>
        <v>42063</v>
      </c>
      <c r="Z405" s="14">
        <v>42040</v>
      </c>
      <c r="AA405" s="4">
        <v>-27.951000000000001</v>
      </c>
      <c r="AB405" s="2">
        <v>11</v>
      </c>
      <c r="AC405" s="4">
        <v>1557.66</v>
      </c>
      <c r="AD405" s="2">
        <v>90731</v>
      </c>
      <c r="AE405" s="4">
        <f>'DataCleaning and Transformation'!$E405-'DataCleaning and Transformation'!$D405</f>
        <v>145.97</v>
      </c>
      <c r="AF405" s="15" t="str">
        <f>_xlfn.IFS('DataCleaning and Transformation'!$O405="Central","Chris",'DataCleaning and Transformation'!$O405="East","Erin",'DataCleaning and Transformation'!$O405="South","Sam",'DataCleaning and Transformation'!$O405="West","William")</f>
        <v>Sam</v>
      </c>
      <c r="AG405" s="31">
        <f>Table_1[[#This Row],[Ship date]]-Table_1[[#This Row],[Order Date]]</f>
        <v>1</v>
      </c>
      <c r="AH405" s="22">
        <f>Table_1[[#This Row],[Profit]]/Table_1[[#This Row],[Sales]]</f>
        <v>-1.7944224028350216E-2</v>
      </c>
      <c r="AI405" s="23">
        <f>Table_1[[#This Row],[Profit]]+Table_1[[#This Row],[Sales]]</f>
        <v>1529.7090000000001</v>
      </c>
      <c r="AJ405" s="17">
        <f>WEEKNUM(Table_1[[#This Row],[Order Date]],1)</f>
        <v>6</v>
      </c>
      <c r="AK405" s="17" t="str">
        <f>TEXT(Table_1[[#This Row],[Order Date]],"mmm yyyy")</f>
        <v>Feb 2015</v>
      </c>
      <c r="AL405" s="17" t="str">
        <f>Table_1[[#This Row],[Monthly sales]]&amp;"  Week "&amp;TEXT(Table_1[[#This Row],[Weekly sales]],"00")</f>
        <v>Feb 2015  Week 06</v>
      </c>
      <c r="AM405" s="17">
        <f>IF(COUNTIF($A$2:A405, A405)=1, 1, 0)</f>
        <v>0</v>
      </c>
      <c r="AN405" s="3">
        <f>COUNTA(A405) - COUNTIF(Table_1[[#This Row],[Unique Customers]], 1)</f>
        <v>1</v>
      </c>
      <c r="AO405" s="17" t="str">
        <f t="shared" si="6"/>
        <v>Repeated</v>
      </c>
      <c r="AP405" s="17" t="str">
        <f>"Q"&amp;_xlfn.CEILING.MATH(MONTH(Table_1[[#This Row],[Monthly sales]])/3,1)</f>
        <v>Q1</v>
      </c>
    </row>
    <row r="406" spans="1:42" ht="14.4" x14ac:dyDescent="0.3">
      <c r="A406" s="2">
        <v>2286</v>
      </c>
      <c r="B406" s="15" t="s">
        <v>973</v>
      </c>
      <c r="C406" s="15" t="s">
        <v>117</v>
      </c>
      <c r="D406" s="6">
        <v>0</v>
      </c>
      <c r="E406" s="4">
        <v>4.91</v>
      </c>
      <c r="F406" s="4">
        <v>0.5</v>
      </c>
      <c r="G406" s="15" t="s">
        <v>39</v>
      </c>
      <c r="H406" s="15" t="s">
        <v>95</v>
      </c>
      <c r="I406" s="15" t="s">
        <v>49</v>
      </c>
      <c r="J406" s="15" t="s">
        <v>153</v>
      </c>
      <c r="K406" s="15" t="s">
        <v>74</v>
      </c>
      <c r="L406" s="15" t="s">
        <v>974</v>
      </c>
      <c r="M406" s="6">
        <v>0.36</v>
      </c>
      <c r="N406" s="15" t="s">
        <v>33</v>
      </c>
      <c r="O406" s="15" t="s">
        <v>34</v>
      </c>
      <c r="P406" s="15" t="s">
        <v>272</v>
      </c>
      <c r="Q406" s="15" t="s">
        <v>975</v>
      </c>
      <c r="R406" s="2">
        <v>29301</v>
      </c>
      <c r="S406" s="1">
        <v>42039</v>
      </c>
      <c r="T406" s="12">
        <f>EOMONTH(Table_1[[#This Row],[Order Date]],0)</f>
        <v>42063</v>
      </c>
      <c r="U406" s="10">
        <f>EOMONTH(Table_1[[#This Row],[Order Date]],0)</f>
        <v>42063</v>
      </c>
      <c r="V406" s="14">
        <v>42039</v>
      </c>
      <c r="W406" s="1">
        <v>42041</v>
      </c>
      <c r="X406" s="12">
        <v>42041</v>
      </c>
      <c r="Y406" s="10">
        <f>EOMONTH(Table_1[[#This Row],[Ship date]],0)</f>
        <v>42063</v>
      </c>
      <c r="Z406" s="14">
        <v>42041</v>
      </c>
      <c r="AA406" s="4">
        <v>99.197999999999993</v>
      </c>
      <c r="AB406" s="2">
        <v>12</v>
      </c>
      <c r="AC406" s="4">
        <v>61.87</v>
      </c>
      <c r="AD406" s="2">
        <v>90145</v>
      </c>
      <c r="AE406" s="4">
        <f>'DataCleaning and Transformation'!$E406-'DataCleaning and Transformation'!$D406</f>
        <v>4.91</v>
      </c>
      <c r="AF406" s="15" t="str">
        <f>_xlfn.IFS('DataCleaning and Transformation'!$O406="Central","Chris",'DataCleaning and Transformation'!$O406="East","Erin",'DataCleaning and Transformation'!$O406="South","Sam",'DataCleaning and Transformation'!$O406="West","William")</f>
        <v>Sam</v>
      </c>
      <c r="AG406" s="31">
        <f>Table_1[[#This Row],[Ship date]]-Table_1[[#This Row],[Order Date]]</f>
        <v>2</v>
      </c>
      <c r="AH406" s="22">
        <f>Table_1[[#This Row],[Profit]]/Table_1[[#This Row],[Sales]]</f>
        <v>1.6033295619848069</v>
      </c>
      <c r="AI406" s="23">
        <f>Table_1[[#This Row],[Profit]]+Table_1[[#This Row],[Sales]]</f>
        <v>161.06799999999998</v>
      </c>
      <c r="AJ406" s="17">
        <f>WEEKNUM(Table_1[[#This Row],[Order Date]],1)</f>
        <v>6</v>
      </c>
      <c r="AK406" s="17" t="str">
        <f>TEXT(Table_1[[#This Row],[Order Date]],"mmm yyyy")</f>
        <v>Feb 2015</v>
      </c>
      <c r="AL406" s="17" t="str">
        <f>Table_1[[#This Row],[Monthly sales]]&amp;"  Week "&amp;TEXT(Table_1[[#This Row],[Weekly sales]],"00")</f>
        <v>Feb 2015  Week 06</v>
      </c>
      <c r="AM406" s="17">
        <f>IF(COUNTIF($A$2:A406, A406)=1, 1, 0)</f>
        <v>1</v>
      </c>
      <c r="AN406" s="3">
        <f>COUNTA(A406) - COUNTIF(Table_1[[#This Row],[Unique Customers]], 1)</f>
        <v>0</v>
      </c>
      <c r="AO406" s="17" t="str">
        <f t="shared" si="6"/>
        <v>Unique</v>
      </c>
      <c r="AP406" s="17" t="str">
        <f>"Q"&amp;_xlfn.CEILING.MATH(MONTH(Table_1[[#This Row],[Monthly sales]])/3,1)</f>
        <v>Q1</v>
      </c>
    </row>
    <row r="407" spans="1:42" ht="14.4" x14ac:dyDescent="0.3">
      <c r="A407" s="2">
        <v>2286</v>
      </c>
      <c r="B407" s="15" t="s">
        <v>973</v>
      </c>
      <c r="C407" s="15" t="s">
        <v>117</v>
      </c>
      <c r="D407" s="6">
        <v>0.01</v>
      </c>
      <c r="E407" s="4">
        <v>7.28</v>
      </c>
      <c r="F407" s="4">
        <v>11.15</v>
      </c>
      <c r="G407" s="15" t="s">
        <v>39</v>
      </c>
      <c r="H407" s="15" t="s">
        <v>95</v>
      </c>
      <c r="I407" s="15" t="s">
        <v>49</v>
      </c>
      <c r="J407" s="15" t="s">
        <v>89</v>
      </c>
      <c r="K407" s="15" t="s">
        <v>74</v>
      </c>
      <c r="L407" s="15" t="s">
        <v>976</v>
      </c>
      <c r="M407" s="6">
        <v>0.37</v>
      </c>
      <c r="N407" s="15" t="s">
        <v>33</v>
      </c>
      <c r="O407" s="15" t="s">
        <v>34</v>
      </c>
      <c r="P407" s="15" t="s">
        <v>272</v>
      </c>
      <c r="Q407" s="15" t="s">
        <v>975</v>
      </c>
      <c r="R407" s="2">
        <v>29301</v>
      </c>
      <c r="S407" s="1">
        <v>42039</v>
      </c>
      <c r="T407" s="12">
        <f>EOMONTH(Table_1[[#This Row],[Order Date]],0)</f>
        <v>42063</v>
      </c>
      <c r="U407" s="10">
        <f>EOMONTH(Table_1[[#This Row],[Order Date]],0)</f>
        <v>42063</v>
      </c>
      <c r="V407" s="14">
        <v>42039</v>
      </c>
      <c r="W407" s="1">
        <v>42040</v>
      </c>
      <c r="X407" s="12">
        <v>42040</v>
      </c>
      <c r="Y407" s="10">
        <f>EOMONTH(Table_1[[#This Row],[Ship date]],0)</f>
        <v>42063</v>
      </c>
      <c r="Z407" s="14">
        <v>42040</v>
      </c>
      <c r="AA407" s="4">
        <v>136.03139999999999</v>
      </c>
      <c r="AB407" s="2">
        <v>6</v>
      </c>
      <c r="AC407" s="4">
        <v>48.88</v>
      </c>
      <c r="AD407" s="2">
        <v>90145</v>
      </c>
      <c r="AE407" s="4">
        <f>'DataCleaning and Transformation'!$E407-'DataCleaning and Transformation'!$D407</f>
        <v>7.2700000000000005</v>
      </c>
      <c r="AF407" s="15" t="str">
        <f>_xlfn.IFS('DataCleaning and Transformation'!$O407="Central","Chris",'DataCleaning and Transformation'!$O407="East","Erin",'DataCleaning and Transformation'!$O407="South","Sam",'DataCleaning and Transformation'!$O407="West","William")</f>
        <v>Sam</v>
      </c>
      <c r="AG407" s="31">
        <f>Table_1[[#This Row],[Ship date]]-Table_1[[#This Row],[Order Date]]</f>
        <v>1</v>
      </c>
      <c r="AH407" s="22">
        <f>Table_1[[#This Row],[Profit]]/Table_1[[#This Row],[Sales]]</f>
        <v>2.7829664484451717</v>
      </c>
      <c r="AI407" s="23">
        <f>Table_1[[#This Row],[Profit]]+Table_1[[#This Row],[Sales]]</f>
        <v>184.91139999999999</v>
      </c>
      <c r="AJ407" s="17">
        <f>WEEKNUM(Table_1[[#This Row],[Order Date]],1)</f>
        <v>6</v>
      </c>
      <c r="AK407" s="17" t="str">
        <f>TEXT(Table_1[[#This Row],[Order Date]],"mmm yyyy")</f>
        <v>Feb 2015</v>
      </c>
      <c r="AL407" s="17" t="str">
        <f>Table_1[[#This Row],[Monthly sales]]&amp;"  Week "&amp;TEXT(Table_1[[#This Row],[Weekly sales]],"00")</f>
        <v>Feb 2015  Week 06</v>
      </c>
      <c r="AM407" s="17">
        <f>IF(COUNTIF($A$2:A407, A407)=1, 1, 0)</f>
        <v>0</v>
      </c>
      <c r="AN407" s="3">
        <f>COUNTA(A407) - COUNTIF(Table_1[[#This Row],[Unique Customers]], 1)</f>
        <v>1</v>
      </c>
      <c r="AO407" s="17" t="str">
        <f t="shared" si="6"/>
        <v>Repeated</v>
      </c>
      <c r="AP407" s="17" t="str">
        <f>"Q"&amp;_xlfn.CEILING.MATH(MONTH(Table_1[[#This Row],[Monthly sales]])/3,1)</f>
        <v>Q1</v>
      </c>
    </row>
    <row r="408" spans="1:42" ht="14.4" x14ac:dyDescent="0.3">
      <c r="A408" s="2">
        <v>2286</v>
      </c>
      <c r="B408" s="15" t="s">
        <v>973</v>
      </c>
      <c r="C408" s="15" t="s">
        <v>117</v>
      </c>
      <c r="D408" s="6">
        <v>0.1</v>
      </c>
      <c r="E408" s="4">
        <v>6.68</v>
      </c>
      <c r="F408" s="4">
        <v>6.93</v>
      </c>
      <c r="G408" s="15" t="s">
        <v>39</v>
      </c>
      <c r="H408" s="15" t="s">
        <v>95</v>
      </c>
      <c r="I408" s="15" t="s">
        <v>49</v>
      </c>
      <c r="J408" s="15" t="s">
        <v>89</v>
      </c>
      <c r="K408" s="15" t="s">
        <v>74</v>
      </c>
      <c r="L408" s="15" t="s">
        <v>977</v>
      </c>
      <c r="M408" s="6">
        <v>0.37</v>
      </c>
      <c r="N408" s="15" t="s">
        <v>33</v>
      </c>
      <c r="O408" s="15" t="s">
        <v>34</v>
      </c>
      <c r="P408" s="15" t="s">
        <v>272</v>
      </c>
      <c r="Q408" s="15" t="s">
        <v>975</v>
      </c>
      <c r="R408" s="2">
        <v>29301</v>
      </c>
      <c r="S408" s="1">
        <v>42039</v>
      </c>
      <c r="T408" s="12">
        <f>EOMONTH(Table_1[[#This Row],[Order Date]],0)</f>
        <v>42063</v>
      </c>
      <c r="U408" s="10">
        <f>EOMONTH(Table_1[[#This Row],[Order Date]],0)</f>
        <v>42063</v>
      </c>
      <c r="V408" s="14">
        <v>42039</v>
      </c>
      <c r="W408" s="1">
        <v>42042</v>
      </c>
      <c r="X408" s="12">
        <v>42042</v>
      </c>
      <c r="Y408" s="10">
        <f>EOMONTH(Table_1[[#This Row],[Ship date]],0)</f>
        <v>42063</v>
      </c>
      <c r="Z408" s="14">
        <v>42042</v>
      </c>
      <c r="AA408" s="4">
        <v>-100.072</v>
      </c>
      <c r="AB408" s="2">
        <v>3</v>
      </c>
      <c r="AC408" s="4">
        <v>21.56</v>
      </c>
      <c r="AD408" s="2">
        <v>90145</v>
      </c>
      <c r="AE408" s="4">
        <f>'DataCleaning and Transformation'!$E408-'DataCleaning and Transformation'!$D408</f>
        <v>6.58</v>
      </c>
      <c r="AF408" s="15" t="str">
        <f>_xlfn.IFS('DataCleaning and Transformation'!$O408="Central","Chris",'DataCleaning and Transformation'!$O408="East","Erin",'DataCleaning and Transformation'!$O408="South","Sam",'DataCleaning and Transformation'!$O408="West","William")</f>
        <v>Sam</v>
      </c>
      <c r="AG408" s="31">
        <f>Table_1[[#This Row],[Ship date]]-Table_1[[#This Row],[Order Date]]</f>
        <v>3</v>
      </c>
      <c r="AH408" s="22">
        <f>Table_1[[#This Row],[Profit]]/Table_1[[#This Row],[Sales]]</f>
        <v>-4.6415584415584421</v>
      </c>
      <c r="AI408" s="23">
        <f>Table_1[[#This Row],[Profit]]+Table_1[[#This Row],[Sales]]</f>
        <v>-78.512</v>
      </c>
      <c r="AJ408" s="17">
        <f>WEEKNUM(Table_1[[#This Row],[Order Date]],1)</f>
        <v>6</v>
      </c>
      <c r="AK408" s="17" t="str">
        <f>TEXT(Table_1[[#This Row],[Order Date]],"mmm yyyy")</f>
        <v>Feb 2015</v>
      </c>
      <c r="AL408" s="17" t="str">
        <f>Table_1[[#This Row],[Monthly sales]]&amp;"  Week "&amp;TEXT(Table_1[[#This Row],[Weekly sales]],"00")</f>
        <v>Feb 2015  Week 06</v>
      </c>
      <c r="AM408" s="17">
        <f>IF(COUNTIF($A$2:A408, A408)=1, 1, 0)</f>
        <v>0</v>
      </c>
      <c r="AN408" s="3">
        <f>COUNTA(A408) - COUNTIF(Table_1[[#This Row],[Unique Customers]], 1)</f>
        <v>1</v>
      </c>
      <c r="AO408" s="17" t="str">
        <f t="shared" si="6"/>
        <v>Repeated</v>
      </c>
      <c r="AP408" s="17" t="str">
        <f>"Q"&amp;_xlfn.CEILING.MATH(MONTH(Table_1[[#This Row],[Monthly sales]])/3,1)</f>
        <v>Q1</v>
      </c>
    </row>
    <row r="409" spans="1:42" ht="14.4" x14ac:dyDescent="0.3">
      <c r="A409" s="2">
        <v>2290</v>
      </c>
      <c r="B409" s="15" t="s">
        <v>280</v>
      </c>
      <c r="C409" s="15" t="s">
        <v>117</v>
      </c>
      <c r="D409" s="6">
        <v>7.0000000000000007E-2</v>
      </c>
      <c r="E409" s="4">
        <v>80.98</v>
      </c>
      <c r="F409" s="4">
        <v>7.18</v>
      </c>
      <c r="G409" s="15" t="s">
        <v>39</v>
      </c>
      <c r="H409" s="15" t="s">
        <v>95</v>
      </c>
      <c r="I409" s="15" t="s">
        <v>41</v>
      </c>
      <c r="J409" s="15" t="s">
        <v>42</v>
      </c>
      <c r="K409" s="15" t="s">
        <v>74</v>
      </c>
      <c r="L409" s="15" t="s">
        <v>978</v>
      </c>
      <c r="M409" s="6">
        <v>0.48</v>
      </c>
      <c r="N409" s="15" t="s">
        <v>33</v>
      </c>
      <c r="O409" s="15" t="s">
        <v>53</v>
      </c>
      <c r="P409" s="15" t="s">
        <v>85</v>
      </c>
      <c r="Q409" s="15" t="s">
        <v>282</v>
      </c>
      <c r="R409" s="2">
        <v>55433</v>
      </c>
      <c r="S409" s="1">
        <v>42039</v>
      </c>
      <c r="T409" s="12">
        <f>EOMONTH(Table_1[[#This Row],[Order Date]],0)</f>
        <v>42063</v>
      </c>
      <c r="U409" s="10">
        <f>EOMONTH(Table_1[[#This Row],[Order Date]],0)</f>
        <v>42063</v>
      </c>
      <c r="V409" s="14">
        <v>42039</v>
      </c>
      <c r="W409" s="1">
        <v>42041</v>
      </c>
      <c r="X409" s="12">
        <v>42041</v>
      </c>
      <c r="Y409" s="10">
        <f>EOMONTH(Table_1[[#This Row],[Ship date]],0)</f>
        <v>42063</v>
      </c>
      <c r="Z409" s="14">
        <v>42041</v>
      </c>
      <c r="AA409" s="4">
        <v>779.47230000000002</v>
      </c>
      <c r="AB409" s="2">
        <v>15</v>
      </c>
      <c r="AC409" s="4">
        <v>1129.67</v>
      </c>
      <c r="AD409" s="2">
        <v>88164</v>
      </c>
      <c r="AE409" s="4">
        <f>'DataCleaning and Transformation'!$E409-'DataCleaning and Transformation'!$D409</f>
        <v>80.910000000000011</v>
      </c>
      <c r="AF409" s="15" t="str">
        <f>_xlfn.IFS('DataCleaning and Transformation'!$O409="Central","Chris",'DataCleaning and Transformation'!$O409="East","Erin",'DataCleaning and Transformation'!$O409="South","Sam",'DataCleaning and Transformation'!$O409="West","William")</f>
        <v>Chris</v>
      </c>
      <c r="AG409" s="31">
        <f>Table_1[[#This Row],[Ship date]]-Table_1[[#This Row],[Order Date]]</f>
        <v>2</v>
      </c>
      <c r="AH409" s="22">
        <f>Table_1[[#This Row],[Profit]]/Table_1[[#This Row],[Sales]]</f>
        <v>0.69</v>
      </c>
      <c r="AI409" s="23">
        <f>Table_1[[#This Row],[Profit]]+Table_1[[#This Row],[Sales]]</f>
        <v>1909.1423</v>
      </c>
      <c r="AJ409" s="17">
        <f>WEEKNUM(Table_1[[#This Row],[Order Date]],1)</f>
        <v>6</v>
      </c>
      <c r="AK409" s="17" t="str">
        <f>TEXT(Table_1[[#This Row],[Order Date]],"mmm yyyy")</f>
        <v>Feb 2015</v>
      </c>
      <c r="AL409" s="17" t="str">
        <f>Table_1[[#This Row],[Monthly sales]]&amp;"  Week "&amp;TEXT(Table_1[[#This Row],[Weekly sales]],"00")</f>
        <v>Feb 2015  Week 06</v>
      </c>
      <c r="AM409" s="17">
        <f>IF(COUNTIF($A$2:A409, A409)=1, 1, 0)</f>
        <v>0</v>
      </c>
      <c r="AN409" s="3">
        <f>COUNTA(A409) - COUNTIF(Table_1[[#This Row],[Unique Customers]], 1)</f>
        <v>1</v>
      </c>
      <c r="AO409" s="17" t="str">
        <f t="shared" si="6"/>
        <v>Unique</v>
      </c>
      <c r="AP409" s="17" t="str">
        <f>"Q"&amp;_xlfn.CEILING.MATH(MONTH(Table_1[[#This Row],[Monthly sales]])/3,1)</f>
        <v>Q1</v>
      </c>
    </row>
    <row r="410" spans="1:42" ht="14.4" x14ac:dyDescent="0.3">
      <c r="A410" s="2">
        <v>3042</v>
      </c>
      <c r="B410" s="15" t="s">
        <v>979</v>
      </c>
      <c r="C410" s="15" t="s">
        <v>117</v>
      </c>
      <c r="D410" s="6">
        <v>7.0000000000000007E-2</v>
      </c>
      <c r="E410" s="4">
        <v>14.48</v>
      </c>
      <c r="F410" s="4">
        <v>6.46</v>
      </c>
      <c r="G410" s="15" t="s">
        <v>39</v>
      </c>
      <c r="H410" s="15" t="s">
        <v>28</v>
      </c>
      <c r="I410" s="15" t="s">
        <v>49</v>
      </c>
      <c r="J410" s="15" t="s">
        <v>73</v>
      </c>
      <c r="K410" s="15" t="s">
        <v>74</v>
      </c>
      <c r="L410" s="15" t="s">
        <v>980</v>
      </c>
      <c r="M410" s="6">
        <v>0.38</v>
      </c>
      <c r="N410" s="15" t="s">
        <v>33</v>
      </c>
      <c r="O410" s="15" t="s">
        <v>53</v>
      </c>
      <c r="P410" s="15" t="s">
        <v>538</v>
      </c>
      <c r="Q410" s="15" t="s">
        <v>981</v>
      </c>
      <c r="R410" s="2">
        <v>67501</v>
      </c>
      <c r="S410" s="1">
        <v>42039</v>
      </c>
      <c r="T410" s="12">
        <f>EOMONTH(Table_1[[#This Row],[Order Date]],0)</f>
        <v>42063</v>
      </c>
      <c r="U410" s="10">
        <f>EOMONTH(Table_1[[#This Row],[Order Date]],0)</f>
        <v>42063</v>
      </c>
      <c r="V410" s="14">
        <v>42039</v>
      </c>
      <c r="W410" s="1">
        <v>42040</v>
      </c>
      <c r="X410" s="12">
        <v>42040</v>
      </c>
      <c r="Y410" s="10">
        <f>EOMONTH(Table_1[[#This Row],[Ship date]],0)</f>
        <v>42063</v>
      </c>
      <c r="Z410" s="14">
        <v>42040</v>
      </c>
      <c r="AA410" s="4">
        <v>67.864000000000004</v>
      </c>
      <c r="AB410" s="2">
        <v>12</v>
      </c>
      <c r="AC410" s="4">
        <v>171.33</v>
      </c>
      <c r="AD410" s="2">
        <v>86101</v>
      </c>
      <c r="AE410" s="4">
        <f>'DataCleaning and Transformation'!$E410-'DataCleaning and Transformation'!$D410</f>
        <v>14.41</v>
      </c>
      <c r="AF410" s="15" t="str">
        <f>_xlfn.IFS('DataCleaning and Transformation'!$O410="Central","Chris",'DataCleaning and Transformation'!$O410="East","Erin",'DataCleaning and Transformation'!$O410="South","Sam",'DataCleaning and Transformation'!$O410="West","William")</f>
        <v>Chris</v>
      </c>
      <c r="AG410" s="31">
        <f>Table_1[[#This Row],[Ship date]]-Table_1[[#This Row],[Order Date]]</f>
        <v>1</v>
      </c>
      <c r="AH410" s="22">
        <f>Table_1[[#This Row],[Profit]]/Table_1[[#This Row],[Sales]]</f>
        <v>0.39610109146092337</v>
      </c>
      <c r="AI410" s="23">
        <f>Table_1[[#This Row],[Profit]]+Table_1[[#This Row],[Sales]]</f>
        <v>239.19400000000002</v>
      </c>
      <c r="AJ410" s="17">
        <f>WEEKNUM(Table_1[[#This Row],[Order Date]],1)</f>
        <v>6</v>
      </c>
      <c r="AK410" s="17" t="str">
        <f>TEXT(Table_1[[#This Row],[Order Date]],"mmm yyyy")</f>
        <v>Feb 2015</v>
      </c>
      <c r="AL410" s="17" t="str">
        <f>Table_1[[#This Row],[Monthly sales]]&amp;"  Week "&amp;TEXT(Table_1[[#This Row],[Weekly sales]],"00")</f>
        <v>Feb 2015  Week 06</v>
      </c>
      <c r="AM410" s="17">
        <f>IF(COUNTIF($A$2:A410, A410)=1, 1, 0)</f>
        <v>1</v>
      </c>
      <c r="AN410" s="3">
        <f>COUNTA(A410) - COUNTIF(Table_1[[#This Row],[Unique Customers]], 1)</f>
        <v>0</v>
      </c>
      <c r="AO410" s="17" t="str">
        <f t="shared" si="6"/>
        <v>Unique</v>
      </c>
      <c r="AP410" s="17" t="str">
        <f>"Q"&amp;_xlfn.CEILING.MATH(MONTH(Table_1[[#This Row],[Monthly sales]])/3,1)</f>
        <v>Q1</v>
      </c>
    </row>
    <row r="411" spans="1:42" ht="14.4" x14ac:dyDescent="0.3">
      <c r="A411" s="2">
        <v>1776</v>
      </c>
      <c r="B411" s="15" t="s">
        <v>982</v>
      </c>
      <c r="C411" s="15" t="s">
        <v>71</v>
      </c>
      <c r="D411" s="6">
        <v>0.08</v>
      </c>
      <c r="E411" s="4">
        <v>5.78</v>
      </c>
      <c r="F411" s="4">
        <v>5.67</v>
      </c>
      <c r="G411" s="15" t="s">
        <v>39</v>
      </c>
      <c r="H411" s="15" t="s">
        <v>40</v>
      </c>
      <c r="I411" s="15" t="s">
        <v>49</v>
      </c>
      <c r="J411" s="15" t="s">
        <v>89</v>
      </c>
      <c r="K411" s="15" t="s">
        <v>74</v>
      </c>
      <c r="L411" s="15" t="s">
        <v>616</v>
      </c>
      <c r="M411" s="6">
        <v>0.36</v>
      </c>
      <c r="N411" s="15" t="s">
        <v>33</v>
      </c>
      <c r="O411" s="15" t="s">
        <v>53</v>
      </c>
      <c r="P411" s="15" t="s">
        <v>54</v>
      </c>
      <c r="Q411" s="15" t="s">
        <v>983</v>
      </c>
      <c r="R411" s="2">
        <v>47802</v>
      </c>
      <c r="S411" s="1">
        <v>42039</v>
      </c>
      <c r="T411" s="12">
        <f>EOMONTH(Table_1[[#This Row],[Order Date]],0)</f>
        <v>42063</v>
      </c>
      <c r="U411" s="10">
        <f>EOMONTH(Table_1[[#This Row],[Order Date]],0)</f>
        <v>42063</v>
      </c>
      <c r="V411" s="14">
        <v>42039</v>
      </c>
      <c r="W411" s="1">
        <v>42040</v>
      </c>
      <c r="X411" s="12">
        <v>42040</v>
      </c>
      <c r="Y411" s="10">
        <f>EOMONTH(Table_1[[#This Row],[Ship date]],0)</f>
        <v>42063</v>
      </c>
      <c r="Z411" s="14">
        <v>42040</v>
      </c>
      <c r="AA411" s="4">
        <v>-53.898000000000003</v>
      </c>
      <c r="AB411" s="2">
        <v>19</v>
      </c>
      <c r="AC411" s="4">
        <v>106.57</v>
      </c>
      <c r="AD411" s="2">
        <v>89941</v>
      </c>
      <c r="AE411" s="4">
        <f>'DataCleaning and Transformation'!$E411-'DataCleaning and Transformation'!$D411</f>
        <v>5.7</v>
      </c>
      <c r="AF411" s="15" t="str">
        <f>_xlfn.IFS('DataCleaning and Transformation'!$O411="Central","Chris",'DataCleaning and Transformation'!$O411="East","Erin",'DataCleaning and Transformation'!$O411="South","Sam",'DataCleaning and Transformation'!$O411="West","William")</f>
        <v>Chris</v>
      </c>
      <c r="AG411" s="31">
        <f>Table_1[[#This Row],[Ship date]]-Table_1[[#This Row],[Order Date]]</f>
        <v>1</v>
      </c>
      <c r="AH411" s="22">
        <f>Table_1[[#This Row],[Profit]]/Table_1[[#This Row],[Sales]]</f>
        <v>-0.50575208782959569</v>
      </c>
      <c r="AI411" s="23">
        <f>Table_1[[#This Row],[Profit]]+Table_1[[#This Row],[Sales]]</f>
        <v>52.67199999999999</v>
      </c>
      <c r="AJ411" s="17">
        <f>WEEKNUM(Table_1[[#This Row],[Order Date]],1)</f>
        <v>6</v>
      </c>
      <c r="AK411" s="17" t="str">
        <f>TEXT(Table_1[[#This Row],[Order Date]],"mmm yyyy")</f>
        <v>Feb 2015</v>
      </c>
      <c r="AL411" s="17" t="str">
        <f>Table_1[[#This Row],[Monthly sales]]&amp;"  Week "&amp;TEXT(Table_1[[#This Row],[Weekly sales]],"00")</f>
        <v>Feb 2015  Week 06</v>
      </c>
      <c r="AM411" s="17">
        <f>IF(COUNTIF($A$2:A411, A411)=1, 1, 0)</f>
        <v>1</v>
      </c>
      <c r="AN411" s="3">
        <f>COUNTA(A411) - COUNTIF(Table_1[[#This Row],[Unique Customers]], 1)</f>
        <v>0</v>
      </c>
      <c r="AO411" s="17" t="str">
        <f t="shared" si="6"/>
        <v>Unique</v>
      </c>
      <c r="AP411" s="17" t="str">
        <f>"Q"&amp;_xlfn.CEILING.MATH(MONTH(Table_1[[#This Row],[Monthly sales]])/3,1)</f>
        <v>Q1</v>
      </c>
    </row>
    <row r="412" spans="1:42" ht="14.4" x14ac:dyDescent="0.3">
      <c r="A412" s="2">
        <v>2947</v>
      </c>
      <c r="B412" s="15" t="s">
        <v>984</v>
      </c>
      <c r="C412" s="15" t="s">
        <v>71</v>
      </c>
      <c r="D412" s="6">
        <v>0.01</v>
      </c>
      <c r="E412" s="4">
        <v>7.64</v>
      </c>
      <c r="F412" s="4">
        <v>1.39</v>
      </c>
      <c r="G412" s="15" t="s">
        <v>39</v>
      </c>
      <c r="H412" s="15" t="s">
        <v>40</v>
      </c>
      <c r="I412" s="15" t="s">
        <v>49</v>
      </c>
      <c r="J412" s="15" t="s">
        <v>346</v>
      </c>
      <c r="K412" s="15" t="s">
        <v>74</v>
      </c>
      <c r="L412" s="15" t="s">
        <v>609</v>
      </c>
      <c r="M412" s="6">
        <v>0.36</v>
      </c>
      <c r="N412" s="15" t="s">
        <v>33</v>
      </c>
      <c r="O412" s="15" t="s">
        <v>112</v>
      </c>
      <c r="P412" s="15" t="s">
        <v>113</v>
      </c>
      <c r="Q412" s="15" t="s">
        <v>985</v>
      </c>
      <c r="R412" s="2">
        <v>14043</v>
      </c>
      <c r="S412" s="1">
        <v>42039</v>
      </c>
      <c r="T412" s="12">
        <f>EOMONTH(Table_1[[#This Row],[Order Date]],0)</f>
        <v>42063</v>
      </c>
      <c r="U412" s="10">
        <f>EOMONTH(Table_1[[#This Row],[Order Date]],0)</f>
        <v>42063</v>
      </c>
      <c r="V412" s="14">
        <v>42039</v>
      </c>
      <c r="W412" s="1">
        <v>42042</v>
      </c>
      <c r="X412" s="12">
        <v>42042</v>
      </c>
      <c r="Y412" s="10">
        <f>EOMONTH(Table_1[[#This Row],[Ship date]],0)</f>
        <v>42063</v>
      </c>
      <c r="Z412" s="14">
        <v>42042</v>
      </c>
      <c r="AA412" s="4">
        <v>112.1181</v>
      </c>
      <c r="AB412" s="2">
        <v>20</v>
      </c>
      <c r="AC412" s="4">
        <v>162.49</v>
      </c>
      <c r="AD412" s="2">
        <v>87511</v>
      </c>
      <c r="AE412" s="4">
        <f>'DataCleaning and Transformation'!$E412-'DataCleaning and Transformation'!$D412</f>
        <v>7.63</v>
      </c>
      <c r="AF412" s="15" t="str">
        <f>_xlfn.IFS('DataCleaning and Transformation'!$O412="Central","Chris",'DataCleaning and Transformation'!$O412="East","Erin",'DataCleaning and Transformation'!$O412="South","Sam",'DataCleaning and Transformation'!$O412="West","William")</f>
        <v>Erin</v>
      </c>
      <c r="AG412" s="31">
        <f>Table_1[[#This Row],[Ship date]]-Table_1[[#This Row],[Order Date]]</f>
        <v>3</v>
      </c>
      <c r="AH412" s="22">
        <f>Table_1[[#This Row],[Profit]]/Table_1[[#This Row],[Sales]]</f>
        <v>0.69</v>
      </c>
      <c r="AI412" s="23">
        <f>Table_1[[#This Row],[Profit]]+Table_1[[#This Row],[Sales]]</f>
        <v>274.60810000000004</v>
      </c>
      <c r="AJ412" s="17">
        <f>WEEKNUM(Table_1[[#This Row],[Order Date]],1)</f>
        <v>6</v>
      </c>
      <c r="AK412" s="17" t="str">
        <f>TEXT(Table_1[[#This Row],[Order Date]],"mmm yyyy")</f>
        <v>Feb 2015</v>
      </c>
      <c r="AL412" s="17" t="str">
        <f>Table_1[[#This Row],[Monthly sales]]&amp;"  Week "&amp;TEXT(Table_1[[#This Row],[Weekly sales]],"00")</f>
        <v>Feb 2015  Week 06</v>
      </c>
      <c r="AM412" s="17">
        <f>IF(COUNTIF($A$2:A412, A412)=1, 1, 0)</f>
        <v>1</v>
      </c>
      <c r="AN412" s="3">
        <f>COUNTA(A412) - COUNTIF(Table_1[[#This Row],[Unique Customers]], 1)</f>
        <v>0</v>
      </c>
      <c r="AO412" s="17" t="str">
        <f t="shared" si="6"/>
        <v>Unique</v>
      </c>
      <c r="AP412" s="17" t="str">
        <f>"Q"&amp;_xlfn.CEILING.MATH(MONTH(Table_1[[#This Row],[Monthly sales]])/3,1)</f>
        <v>Q1</v>
      </c>
    </row>
    <row r="413" spans="1:42" ht="14.4" x14ac:dyDescent="0.3">
      <c r="A413" s="2">
        <v>234</v>
      </c>
      <c r="B413" s="15" t="s">
        <v>986</v>
      </c>
      <c r="C413" s="15" t="s">
        <v>26</v>
      </c>
      <c r="D413" s="6">
        <v>0.06</v>
      </c>
      <c r="E413" s="4">
        <v>279.81</v>
      </c>
      <c r="F413" s="4">
        <v>23.19</v>
      </c>
      <c r="G413" s="15" t="s">
        <v>27</v>
      </c>
      <c r="H413" s="15" t="s">
        <v>28</v>
      </c>
      <c r="I413" s="15" t="s">
        <v>49</v>
      </c>
      <c r="J413" s="15" t="s">
        <v>96</v>
      </c>
      <c r="K413" s="15" t="s">
        <v>58</v>
      </c>
      <c r="L413" s="15" t="s">
        <v>987</v>
      </c>
      <c r="M413" s="6">
        <v>0.59</v>
      </c>
      <c r="N413" s="15" t="s">
        <v>33</v>
      </c>
      <c r="O413" s="15" t="s">
        <v>53</v>
      </c>
      <c r="P413" s="15" t="s">
        <v>214</v>
      </c>
      <c r="Q413" s="15" t="s">
        <v>738</v>
      </c>
      <c r="R413" s="2">
        <v>50208</v>
      </c>
      <c r="S413" s="1">
        <v>42040</v>
      </c>
      <c r="T413" s="12">
        <f>EOMONTH(Table_1[[#This Row],[Order Date]],0)</f>
        <v>42063</v>
      </c>
      <c r="U413" s="10">
        <f>EOMONTH(Table_1[[#This Row],[Order Date]],0)</f>
        <v>42063</v>
      </c>
      <c r="V413" s="14">
        <v>42040</v>
      </c>
      <c r="W413" s="1">
        <v>42041</v>
      </c>
      <c r="X413" s="12">
        <v>42041</v>
      </c>
      <c r="Y413" s="10">
        <f>EOMONTH(Table_1[[#This Row],[Ship date]],0)</f>
        <v>42063</v>
      </c>
      <c r="Z413" s="14">
        <v>42041</v>
      </c>
      <c r="AA413" s="4">
        <v>1103.9724000000001</v>
      </c>
      <c r="AB413" s="2">
        <v>6</v>
      </c>
      <c r="AC413" s="4">
        <v>1599.96</v>
      </c>
      <c r="AD413" s="2">
        <v>90236</v>
      </c>
      <c r="AE413" s="4">
        <f>'DataCleaning and Transformation'!$E413-'DataCleaning and Transformation'!$D413</f>
        <v>279.75</v>
      </c>
      <c r="AF413" s="15" t="str">
        <f>_xlfn.IFS('DataCleaning and Transformation'!$O413="Central","Chris",'DataCleaning and Transformation'!$O413="East","Erin",'DataCleaning and Transformation'!$O413="South","Sam",'DataCleaning and Transformation'!$O413="West","William")</f>
        <v>Chris</v>
      </c>
      <c r="AG413" s="31">
        <f>Table_1[[#This Row],[Ship date]]-Table_1[[#This Row],[Order Date]]</f>
        <v>1</v>
      </c>
      <c r="AH413" s="22">
        <f>Table_1[[#This Row],[Profit]]/Table_1[[#This Row],[Sales]]</f>
        <v>0.69000000000000006</v>
      </c>
      <c r="AI413" s="23">
        <f>Table_1[[#This Row],[Profit]]+Table_1[[#This Row],[Sales]]</f>
        <v>2703.9324000000001</v>
      </c>
      <c r="AJ413" s="17">
        <f>WEEKNUM(Table_1[[#This Row],[Order Date]],1)</f>
        <v>6</v>
      </c>
      <c r="AK413" s="17" t="str">
        <f>TEXT(Table_1[[#This Row],[Order Date]],"mmm yyyy")</f>
        <v>Feb 2015</v>
      </c>
      <c r="AL413" s="17" t="str">
        <f>Table_1[[#This Row],[Monthly sales]]&amp;"  Week "&amp;TEXT(Table_1[[#This Row],[Weekly sales]],"00")</f>
        <v>Feb 2015  Week 06</v>
      </c>
      <c r="AM413" s="17">
        <f>IF(COUNTIF($A$2:A413, A413)=1, 1, 0)</f>
        <v>1</v>
      </c>
      <c r="AN413" s="3">
        <f>COUNTA(A413) - COUNTIF(Table_1[[#This Row],[Unique Customers]], 1)</f>
        <v>0</v>
      </c>
      <c r="AO413" s="17" t="str">
        <f t="shared" si="6"/>
        <v>Unique</v>
      </c>
      <c r="AP413" s="17" t="str">
        <f>"Q"&amp;_xlfn.CEILING.MATH(MONTH(Table_1[[#This Row],[Monthly sales]])/3,1)</f>
        <v>Q1</v>
      </c>
    </row>
    <row r="414" spans="1:42" ht="14.4" x14ac:dyDescent="0.3">
      <c r="A414" s="2">
        <v>2359</v>
      </c>
      <c r="B414" s="15" t="s">
        <v>988</v>
      </c>
      <c r="C414" s="15" t="s">
        <v>26</v>
      </c>
      <c r="D414" s="6">
        <v>0</v>
      </c>
      <c r="E414" s="4">
        <v>7.28</v>
      </c>
      <c r="F414" s="4">
        <v>1.77</v>
      </c>
      <c r="G414" s="15" t="s">
        <v>39</v>
      </c>
      <c r="H414" s="15" t="s">
        <v>72</v>
      </c>
      <c r="I414" s="15" t="s">
        <v>49</v>
      </c>
      <c r="J414" s="15" t="s">
        <v>89</v>
      </c>
      <c r="K414" s="15" t="s">
        <v>51</v>
      </c>
      <c r="L414" s="15" t="s">
        <v>989</v>
      </c>
      <c r="M414" s="6">
        <v>0.37</v>
      </c>
      <c r="N414" s="15" t="s">
        <v>33</v>
      </c>
      <c r="O414" s="15" t="s">
        <v>34</v>
      </c>
      <c r="P414" s="15" t="s">
        <v>124</v>
      </c>
      <c r="Q414" s="15" t="s">
        <v>990</v>
      </c>
      <c r="R414" s="2">
        <v>33917</v>
      </c>
      <c r="S414" s="1">
        <v>42040</v>
      </c>
      <c r="T414" s="12">
        <f>EOMONTH(Table_1[[#This Row],[Order Date]],0)</f>
        <v>42063</v>
      </c>
      <c r="U414" s="10">
        <f>EOMONTH(Table_1[[#This Row],[Order Date]],0)</f>
        <v>42063</v>
      </c>
      <c r="V414" s="14">
        <v>42040</v>
      </c>
      <c r="W414" s="1">
        <v>42040</v>
      </c>
      <c r="X414" s="12">
        <v>42040</v>
      </c>
      <c r="Y414" s="10">
        <f>EOMONTH(Table_1[[#This Row],[Ship date]],0)</f>
        <v>42063</v>
      </c>
      <c r="Z414" s="14">
        <v>42040</v>
      </c>
      <c r="AA414" s="4">
        <v>167.16</v>
      </c>
      <c r="AB414" s="2">
        <v>7</v>
      </c>
      <c r="AC414" s="4">
        <v>53.42</v>
      </c>
      <c r="AD414" s="2">
        <v>88265</v>
      </c>
      <c r="AE414" s="4">
        <f>'DataCleaning and Transformation'!$E414-'DataCleaning and Transformation'!$D414</f>
        <v>7.28</v>
      </c>
      <c r="AF414" s="15" t="str">
        <f>_xlfn.IFS('DataCleaning and Transformation'!$O414="Central","Chris",'DataCleaning and Transformation'!$O414="East","Erin",'DataCleaning and Transformation'!$O414="South","Sam",'DataCleaning and Transformation'!$O414="West","William")</f>
        <v>Sam</v>
      </c>
      <c r="AG414" s="31">
        <f>Table_1[[#This Row],[Ship date]]-Table_1[[#This Row],[Order Date]]</f>
        <v>0</v>
      </c>
      <c r="AH414" s="22">
        <f>Table_1[[#This Row],[Profit]]/Table_1[[#This Row],[Sales]]</f>
        <v>3.1291651067016097</v>
      </c>
      <c r="AI414" s="23">
        <f>Table_1[[#This Row],[Profit]]+Table_1[[#This Row],[Sales]]</f>
        <v>220.57999999999998</v>
      </c>
      <c r="AJ414" s="17">
        <f>WEEKNUM(Table_1[[#This Row],[Order Date]],1)</f>
        <v>6</v>
      </c>
      <c r="AK414" s="17" t="str">
        <f>TEXT(Table_1[[#This Row],[Order Date]],"mmm yyyy")</f>
        <v>Feb 2015</v>
      </c>
      <c r="AL414" s="17" t="str">
        <f>Table_1[[#This Row],[Monthly sales]]&amp;"  Week "&amp;TEXT(Table_1[[#This Row],[Weekly sales]],"00")</f>
        <v>Feb 2015  Week 06</v>
      </c>
      <c r="AM414" s="17">
        <f>IF(COUNTIF($A$2:A414, A414)=1, 1, 0)</f>
        <v>1</v>
      </c>
      <c r="AN414" s="3">
        <f>COUNTA(A414) - COUNTIF(Table_1[[#This Row],[Unique Customers]], 1)</f>
        <v>0</v>
      </c>
      <c r="AO414" s="17" t="str">
        <f t="shared" si="6"/>
        <v>Unique</v>
      </c>
      <c r="AP414" s="17" t="str">
        <f>"Q"&amp;_xlfn.CEILING.MATH(MONTH(Table_1[[#This Row],[Monthly sales]])/3,1)</f>
        <v>Q1</v>
      </c>
    </row>
    <row r="415" spans="1:42" ht="14.4" x14ac:dyDescent="0.3">
      <c r="A415" s="2">
        <v>672</v>
      </c>
      <c r="B415" s="15" t="s">
        <v>991</v>
      </c>
      <c r="C415" s="15" t="s">
        <v>48</v>
      </c>
      <c r="D415" s="6">
        <v>7.0000000000000007E-2</v>
      </c>
      <c r="E415" s="4">
        <v>2.88</v>
      </c>
      <c r="F415" s="4">
        <v>1.01</v>
      </c>
      <c r="G415" s="15" t="s">
        <v>39</v>
      </c>
      <c r="H415" s="15" t="s">
        <v>28</v>
      </c>
      <c r="I415" s="15" t="s">
        <v>49</v>
      </c>
      <c r="J415" s="15" t="s">
        <v>50</v>
      </c>
      <c r="K415" s="15" t="s">
        <v>51</v>
      </c>
      <c r="L415" s="15" t="s">
        <v>992</v>
      </c>
      <c r="M415" s="6">
        <v>0.55000000000000004</v>
      </c>
      <c r="N415" s="15" t="s">
        <v>33</v>
      </c>
      <c r="O415" s="15" t="s">
        <v>53</v>
      </c>
      <c r="P415" s="15" t="s">
        <v>214</v>
      </c>
      <c r="Q415" s="15" t="s">
        <v>738</v>
      </c>
      <c r="R415" s="2">
        <v>50208</v>
      </c>
      <c r="S415" s="1">
        <v>42040</v>
      </c>
      <c r="T415" s="12">
        <f>EOMONTH(Table_1[[#This Row],[Order Date]],0)</f>
        <v>42063</v>
      </c>
      <c r="U415" s="10">
        <f>EOMONTH(Table_1[[#This Row],[Order Date]],0)</f>
        <v>42063</v>
      </c>
      <c r="V415" s="14">
        <v>42040</v>
      </c>
      <c r="W415" s="1">
        <v>42044</v>
      </c>
      <c r="X415" s="12">
        <v>42044</v>
      </c>
      <c r="Y415" s="10">
        <f>EOMONTH(Table_1[[#This Row],[Ship date]],0)</f>
        <v>42063</v>
      </c>
      <c r="Z415" s="14">
        <v>42044</v>
      </c>
      <c r="AA415" s="4">
        <v>9.59</v>
      </c>
      <c r="AB415" s="2">
        <v>12</v>
      </c>
      <c r="AC415" s="4">
        <v>34.97</v>
      </c>
      <c r="AD415" s="2">
        <v>88173</v>
      </c>
      <c r="AE415" s="4">
        <f>'DataCleaning and Transformation'!$E415-'DataCleaning and Transformation'!$D415</f>
        <v>2.81</v>
      </c>
      <c r="AF415" s="15" t="str">
        <f>_xlfn.IFS('DataCleaning and Transformation'!$O415="Central","Chris",'DataCleaning and Transformation'!$O415="East","Erin",'DataCleaning and Transformation'!$O415="South","Sam",'DataCleaning and Transformation'!$O415="West","William")</f>
        <v>Chris</v>
      </c>
      <c r="AG415" s="31">
        <f>Table_1[[#This Row],[Ship date]]-Table_1[[#This Row],[Order Date]]</f>
        <v>4</v>
      </c>
      <c r="AH415" s="22">
        <f>Table_1[[#This Row],[Profit]]/Table_1[[#This Row],[Sales]]</f>
        <v>0.27423505862167574</v>
      </c>
      <c r="AI415" s="23">
        <f>Table_1[[#This Row],[Profit]]+Table_1[[#This Row],[Sales]]</f>
        <v>44.56</v>
      </c>
      <c r="AJ415" s="17">
        <f>WEEKNUM(Table_1[[#This Row],[Order Date]],1)</f>
        <v>6</v>
      </c>
      <c r="AK415" s="17" t="str">
        <f>TEXT(Table_1[[#This Row],[Order Date]],"mmm yyyy")</f>
        <v>Feb 2015</v>
      </c>
      <c r="AL415" s="17" t="str">
        <f>Table_1[[#This Row],[Monthly sales]]&amp;"  Week "&amp;TEXT(Table_1[[#This Row],[Weekly sales]],"00")</f>
        <v>Feb 2015  Week 06</v>
      </c>
      <c r="AM415" s="17">
        <f>IF(COUNTIF($A$2:A415, A415)=1, 1, 0)</f>
        <v>1</v>
      </c>
      <c r="AN415" s="3">
        <f>COUNTA(A415) - COUNTIF(Table_1[[#This Row],[Unique Customers]], 1)</f>
        <v>0</v>
      </c>
      <c r="AO415" s="17" t="str">
        <f t="shared" si="6"/>
        <v>Unique</v>
      </c>
      <c r="AP415" s="17" t="str">
        <f>"Q"&amp;_xlfn.CEILING.MATH(MONTH(Table_1[[#This Row],[Monthly sales]])/3,1)</f>
        <v>Q1</v>
      </c>
    </row>
    <row r="416" spans="1:42" ht="14.4" x14ac:dyDescent="0.3">
      <c r="A416" s="2">
        <v>672</v>
      </c>
      <c r="B416" s="15" t="s">
        <v>991</v>
      </c>
      <c r="C416" s="15" t="s">
        <v>48</v>
      </c>
      <c r="D416" s="6">
        <v>0.1</v>
      </c>
      <c r="E416" s="4">
        <v>195.99</v>
      </c>
      <c r="F416" s="4">
        <v>3.99</v>
      </c>
      <c r="G416" s="15" t="s">
        <v>39</v>
      </c>
      <c r="H416" s="15" t="s">
        <v>28</v>
      </c>
      <c r="I416" s="15" t="s">
        <v>41</v>
      </c>
      <c r="J416" s="15" t="s">
        <v>136</v>
      </c>
      <c r="K416" s="15" t="s">
        <v>74</v>
      </c>
      <c r="L416" s="15" t="s">
        <v>993</v>
      </c>
      <c r="M416" s="6">
        <v>0.57999999999999996</v>
      </c>
      <c r="N416" s="15" t="s">
        <v>33</v>
      </c>
      <c r="O416" s="15" t="s">
        <v>53</v>
      </c>
      <c r="P416" s="15" t="s">
        <v>214</v>
      </c>
      <c r="Q416" s="15" t="s">
        <v>738</v>
      </c>
      <c r="R416" s="2">
        <v>50208</v>
      </c>
      <c r="S416" s="1">
        <v>42040</v>
      </c>
      <c r="T416" s="12">
        <f>EOMONTH(Table_1[[#This Row],[Order Date]],0)</f>
        <v>42063</v>
      </c>
      <c r="U416" s="10">
        <f>EOMONTH(Table_1[[#This Row],[Order Date]],0)</f>
        <v>42063</v>
      </c>
      <c r="V416" s="14">
        <v>42040</v>
      </c>
      <c r="W416" s="1">
        <v>42047</v>
      </c>
      <c r="X416" s="12">
        <v>42047</v>
      </c>
      <c r="Y416" s="10">
        <f>EOMONTH(Table_1[[#This Row],[Ship date]],0)</f>
        <v>42063</v>
      </c>
      <c r="Z416" s="14">
        <v>42047</v>
      </c>
      <c r="AA416" s="4">
        <v>-655.42399999999998</v>
      </c>
      <c r="AB416" s="2">
        <v>2</v>
      </c>
      <c r="AC416" s="4">
        <v>308.86</v>
      </c>
      <c r="AD416" s="2">
        <v>88173</v>
      </c>
      <c r="AE416" s="4">
        <f>'DataCleaning and Transformation'!$E416-'DataCleaning and Transformation'!$D416</f>
        <v>195.89000000000001</v>
      </c>
      <c r="AF416" s="15" t="str">
        <f>_xlfn.IFS('DataCleaning and Transformation'!$O416="Central","Chris",'DataCleaning and Transformation'!$O416="East","Erin",'DataCleaning and Transformation'!$O416="South","Sam",'DataCleaning and Transformation'!$O416="West","William")</f>
        <v>Chris</v>
      </c>
      <c r="AG416" s="31">
        <f>Table_1[[#This Row],[Ship date]]-Table_1[[#This Row],[Order Date]]</f>
        <v>7</v>
      </c>
      <c r="AH416" s="22">
        <f>Table_1[[#This Row],[Profit]]/Table_1[[#This Row],[Sales]]</f>
        <v>-2.1220747264132616</v>
      </c>
      <c r="AI416" s="23">
        <f>Table_1[[#This Row],[Profit]]+Table_1[[#This Row],[Sales]]</f>
        <v>-346.56399999999996</v>
      </c>
      <c r="AJ416" s="17">
        <f>WEEKNUM(Table_1[[#This Row],[Order Date]],1)</f>
        <v>6</v>
      </c>
      <c r="AK416" s="17" t="str">
        <f>TEXT(Table_1[[#This Row],[Order Date]],"mmm yyyy")</f>
        <v>Feb 2015</v>
      </c>
      <c r="AL416" s="17" t="str">
        <f>Table_1[[#This Row],[Monthly sales]]&amp;"  Week "&amp;TEXT(Table_1[[#This Row],[Weekly sales]],"00")</f>
        <v>Feb 2015  Week 06</v>
      </c>
      <c r="AM416" s="17">
        <f>IF(COUNTIF($A$2:A416, A416)=1, 1, 0)</f>
        <v>0</v>
      </c>
      <c r="AN416" s="3">
        <f>COUNTA(A416) - COUNTIF(Table_1[[#This Row],[Unique Customers]], 1)</f>
        <v>1</v>
      </c>
      <c r="AO416" s="17" t="str">
        <f t="shared" si="6"/>
        <v>Repeated</v>
      </c>
      <c r="AP416" s="17" t="str">
        <f>"Q"&amp;_xlfn.CEILING.MATH(MONTH(Table_1[[#This Row],[Monthly sales]])/3,1)</f>
        <v>Q1</v>
      </c>
    </row>
    <row r="417" spans="1:42" ht="14.4" x14ac:dyDescent="0.3">
      <c r="A417" s="2">
        <v>1427</v>
      </c>
      <c r="B417" s="15" t="s">
        <v>994</v>
      </c>
      <c r="C417" s="15" t="s">
        <v>48</v>
      </c>
      <c r="D417" s="6">
        <v>0.09</v>
      </c>
      <c r="E417" s="4">
        <v>125.99</v>
      </c>
      <c r="F417" s="4">
        <v>2.5</v>
      </c>
      <c r="G417" s="15" t="s">
        <v>39</v>
      </c>
      <c r="H417" s="15" t="s">
        <v>72</v>
      </c>
      <c r="I417" s="15" t="s">
        <v>41</v>
      </c>
      <c r="J417" s="15" t="s">
        <v>136</v>
      </c>
      <c r="K417" s="15" t="s">
        <v>74</v>
      </c>
      <c r="L417" s="15" t="s">
        <v>949</v>
      </c>
      <c r="M417" s="6">
        <v>0.6</v>
      </c>
      <c r="N417" s="15" t="s">
        <v>33</v>
      </c>
      <c r="O417" s="15" t="s">
        <v>53</v>
      </c>
      <c r="P417" s="15" t="s">
        <v>290</v>
      </c>
      <c r="Q417" s="15" t="s">
        <v>995</v>
      </c>
      <c r="R417" s="2">
        <v>48708</v>
      </c>
      <c r="S417" s="1">
        <v>42040</v>
      </c>
      <c r="T417" s="12">
        <f>EOMONTH(Table_1[[#This Row],[Order Date]],0)</f>
        <v>42063</v>
      </c>
      <c r="U417" s="10">
        <f>EOMONTH(Table_1[[#This Row],[Order Date]],0)</f>
        <v>42063</v>
      </c>
      <c r="V417" s="14">
        <v>42040</v>
      </c>
      <c r="W417" s="1">
        <v>42044</v>
      </c>
      <c r="X417" s="12">
        <v>42044</v>
      </c>
      <c r="Y417" s="10">
        <f>EOMONTH(Table_1[[#This Row],[Ship date]],0)</f>
        <v>42063</v>
      </c>
      <c r="Z417" s="14">
        <v>42044</v>
      </c>
      <c r="AA417" s="4">
        <v>1258.7877000000001</v>
      </c>
      <c r="AB417" s="2">
        <v>18</v>
      </c>
      <c r="AC417" s="4">
        <v>1824.33</v>
      </c>
      <c r="AD417" s="2">
        <v>90905</v>
      </c>
      <c r="AE417" s="4">
        <f>'DataCleaning and Transformation'!$E417-'DataCleaning and Transformation'!$D417</f>
        <v>125.89999999999999</v>
      </c>
      <c r="AF417" s="15" t="str">
        <f>_xlfn.IFS('DataCleaning and Transformation'!$O417="Central","Chris",'DataCleaning and Transformation'!$O417="East","Erin",'DataCleaning and Transformation'!$O417="South","Sam",'DataCleaning and Transformation'!$O417="West","William")</f>
        <v>Chris</v>
      </c>
      <c r="AG417" s="31">
        <f>Table_1[[#This Row],[Ship date]]-Table_1[[#This Row],[Order Date]]</f>
        <v>4</v>
      </c>
      <c r="AH417" s="22">
        <f>Table_1[[#This Row],[Profit]]/Table_1[[#This Row],[Sales]]</f>
        <v>0.69000000000000006</v>
      </c>
      <c r="AI417" s="23">
        <f>Table_1[[#This Row],[Profit]]+Table_1[[#This Row],[Sales]]</f>
        <v>3083.1176999999998</v>
      </c>
      <c r="AJ417" s="17">
        <f>WEEKNUM(Table_1[[#This Row],[Order Date]],1)</f>
        <v>6</v>
      </c>
      <c r="AK417" s="17" t="str">
        <f>TEXT(Table_1[[#This Row],[Order Date]],"mmm yyyy")</f>
        <v>Feb 2015</v>
      </c>
      <c r="AL417" s="17" t="str">
        <f>Table_1[[#This Row],[Monthly sales]]&amp;"  Week "&amp;TEXT(Table_1[[#This Row],[Weekly sales]],"00")</f>
        <v>Feb 2015  Week 06</v>
      </c>
      <c r="AM417" s="17">
        <f>IF(COUNTIF($A$2:A417, A417)=1, 1, 0)</f>
        <v>1</v>
      </c>
      <c r="AN417" s="3">
        <f>COUNTA(A417) - COUNTIF(Table_1[[#This Row],[Unique Customers]], 1)</f>
        <v>0</v>
      </c>
      <c r="AO417" s="17" t="str">
        <f t="shared" si="6"/>
        <v>Unique</v>
      </c>
      <c r="AP417" s="17" t="str">
        <f>"Q"&amp;_xlfn.CEILING.MATH(MONTH(Table_1[[#This Row],[Monthly sales]])/3,1)</f>
        <v>Q1</v>
      </c>
    </row>
    <row r="418" spans="1:42" ht="14.4" x14ac:dyDescent="0.3">
      <c r="A418" s="2">
        <v>1816</v>
      </c>
      <c r="B418" s="15" t="s">
        <v>996</v>
      </c>
      <c r="C418" s="15" t="s">
        <v>48</v>
      </c>
      <c r="D418" s="6">
        <v>0.01</v>
      </c>
      <c r="E418" s="4">
        <v>10.48</v>
      </c>
      <c r="F418" s="4">
        <v>2.89</v>
      </c>
      <c r="G418" s="15" t="s">
        <v>39</v>
      </c>
      <c r="H418" s="15" t="s">
        <v>40</v>
      </c>
      <c r="I418" s="15" t="s">
        <v>49</v>
      </c>
      <c r="J418" s="15" t="s">
        <v>50</v>
      </c>
      <c r="K418" s="15" t="s">
        <v>43</v>
      </c>
      <c r="L418" s="15" t="s">
        <v>997</v>
      </c>
      <c r="M418" s="6">
        <v>0.6</v>
      </c>
      <c r="N418" s="15" t="s">
        <v>33</v>
      </c>
      <c r="O418" s="15" t="s">
        <v>53</v>
      </c>
      <c r="P418" s="15" t="s">
        <v>290</v>
      </c>
      <c r="Q418" s="15" t="s">
        <v>998</v>
      </c>
      <c r="R418" s="2">
        <v>48187</v>
      </c>
      <c r="S418" s="1">
        <v>42040</v>
      </c>
      <c r="T418" s="12">
        <f>EOMONTH(Table_1[[#This Row],[Order Date]],0)</f>
        <v>42063</v>
      </c>
      <c r="U418" s="10">
        <f>EOMONTH(Table_1[[#This Row],[Order Date]],0)</f>
        <v>42063</v>
      </c>
      <c r="V418" s="14">
        <v>42040</v>
      </c>
      <c r="W418" s="1">
        <v>42042</v>
      </c>
      <c r="X418" s="12">
        <v>42042</v>
      </c>
      <c r="Y418" s="10">
        <f>EOMONTH(Table_1[[#This Row],[Ship date]],0)</f>
        <v>42063</v>
      </c>
      <c r="Z418" s="14">
        <v>42042</v>
      </c>
      <c r="AA418" s="4">
        <v>60.561599999999999</v>
      </c>
      <c r="AB418" s="2">
        <v>19</v>
      </c>
      <c r="AC418" s="4">
        <v>202.38</v>
      </c>
      <c r="AD418" s="2">
        <v>85990</v>
      </c>
      <c r="AE418" s="4">
        <f>'DataCleaning and Transformation'!$E418-'DataCleaning and Transformation'!$D418</f>
        <v>10.47</v>
      </c>
      <c r="AF418" s="15" t="str">
        <f>_xlfn.IFS('DataCleaning and Transformation'!$O418="Central","Chris",'DataCleaning and Transformation'!$O418="East","Erin",'DataCleaning and Transformation'!$O418="South","Sam",'DataCleaning and Transformation'!$O418="West","William")</f>
        <v>Chris</v>
      </c>
      <c r="AG418" s="31">
        <f>Table_1[[#This Row],[Ship date]]-Table_1[[#This Row],[Order Date]]</f>
        <v>2</v>
      </c>
      <c r="AH418" s="22">
        <f>Table_1[[#This Row],[Profit]]/Table_1[[#This Row],[Sales]]</f>
        <v>0.2992469611621702</v>
      </c>
      <c r="AI418" s="23">
        <f>Table_1[[#This Row],[Profit]]+Table_1[[#This Row],[Sales]]</f>
        <v>262.94159999999999</v>
      </c>
      <c r="AJ418" s="17">
        <f>WEEKNUM(Table_1[[#This Row],[Order Date]],1)</f>
        <v>6</v>
      </c>
      <c r="AK418" s="17" t="str">
        <f>TEXT(Table_1[[#This Row],[Order Date]],"mmm yyyy")</f>
        <v>Feb 2015</v>
      </c>
      <c r="AL418" s="17" t="str">
        <f>Table_1[[#This Row],[Monthly sales]]&amp;"  Week "&amp;TEXT(Table_1[[#This Row],[Weekly sales]],"00")</f>
        <v>Feb 2015  Week 06</v>
      </c>
      <c r="AM418" s="17">
        <f>IF(COUNTIF($A$2:A418, A418)=1, 1, 0)</f>
        <v>1</v>
      </c>
      <c r="AN418" s="3">
        <f>COUNTA(A418) - COUNTIF(Table_1[[#This Row],[Unique Customers]], 1)</f>
        <v>0</v>
      </c>
      <c r="AO418" s="17" t="str">
        <f t="shared" si="6"/>
        <v>Unique</v>
      </c>
      <c r="AP418" s="17" t="str">
        <f>"Q"&amp;_xlfn.CEILING.MATH(MONTH(Table_1[[#This Row],[Monthly sales]])/3,1)</f>
        <v>Q1</v>
      </c>
    </row>
    <row r="419" spans="1:42" ht="14.4" x14ac:dyDescent="0.3">
      <c r="A419" s="2">
        <v>1821</v>
      </c>
      <c r="B419" s="15" t="s">
        <v>999</v>
      </c>
      <c r="C419" s="15" t="s">
        <v>48</v>
      </c>
      <c r="D419" s="6">
        <v>0.01</v>
      </c>
      <c r="E419" s="4">
        <v>10.48</v>
      </c>
      <c r="F419" s="4">
        <v>2.89</v>
      </c>
      <c r="G419" s="15" t="s">
        <v>39</v>
      </c>
      <c r="H419" s="15" t="s">
        <v>40</v>
      </c>
      <c r="I419" s="15" t="s">
        <v>49</v>
      </c>
      <c r="J419" s="15" t="s">
        <v>50</v>
      </c>
      <c r="K419" s="15" t="s">
        <v>43</v>
      </c>
      <c r="L419" s="15" t="s">
        <v>997</v>
      </c>
      <c r="M419" s="6">
        <v>0.6</v>
      </c>
      <c r="N419" s="15" t="s">
        <v>33</v>
      </c>
      <c r="O419" s="15" t="s">
        <v>112</v>
      </c>
      <c r="P419" s="15" t="s">
        <v>113</v>
      </c>
      <c r="Q419" s="15" t="s">
        <v>114</v>
      </c>
      <c r="R419" s="2">
        <v>10177</v>
      </c>
      <c r="S419" s="1">
        <v>42040</v>
      </c>
      <c r="T419" s="12">
        <f>EOMONTH(Table_1[[#This Row],[Order Date]],0)</f>
        <v>42063</v>
      </c>
      <c r="U419" s="10">
        <f>EOMONTH(Table_1[[#This Row],[Order Date]],0)</f>
        <v>42063</v>
      </c>
      <c r="V419" s="14">
        <v>42040</v>
      </c>
      <c r="W419" s="1">
        <v>42042</v>
      </c>
      <c r="X419" s="12">
        <v>42042</v>
      </c>
      <c r="Y419" s="10">
        <f>EOMONTH(Table_1[[#This Row],[Ship date]],0)</f>
        <v>42063</v>
      </c>
      <c r="Z419" s="14">
        <v>42042</v>
      </c>
      <c r="AA419" s="4">
        <v>40.92</v>
      </c>
      <c r="AB419" s="2">
        <v>76</v>
      </c>
      <c r="AC419" s="4">
        <v>809.51</v>
      </c>
      <c r="AD419" s="2">
        <v>34435</v>
      </c>
      <c r="AE419" s="4">
        <f>'DataCleaning and Transformation'!$E419-'DataCleaning and Transformation'!$D419</f>
        <v>10.47</v>
      </c>
      <c r="AF419" s="15" t="str">
        <f>_xlfn.IFS('DataCleaning and Transformation'!$O419="Central","Chris",'DataCleaning and Transformation'!$O419="East","Erin",'DataCleaning and Transformation'!$O419="South","Sam",'DataCleaning and Transformation'!$O419="West","William")</f>
        <v>Erin</v>
      </c>
      <c r="AG419" s="31">
        <f>Table_1[[#This Row],[Ship date]]-Table_1[[#This Row],[Order Date]]</f>
        <v>2</v>
      </c>
      <c r="AH419" s="22">
        <f>Table_1[[#This Row],[Profit]]/Table_1[[#This Row],[Sales]]</f>
        <v>5.0549097602253221E-2</v>
      </c>
      <c r="AI419" s="23">
        <f>Table_1[[#This Row],[Profit]]+Table_1[[#This Row],[Sales]]</f>
        <v>850.43</v>
      </c>
      <c r="AJ419" s="17">
        <f>WEEKNUM(Table_1[[#This Row],[Order Date]],1)</f>
        <v>6</v>
      </c>
      <c r="AK419" s="17" t="str">
        <f>TEXT(Table_1[[#This Row],[Order Date]],"mmm yyyy")</f>
        <v>Feb 2015</v>
      </c>
      <c r="AL419" s="17" t="str">
        <f>Table_1[[#This Row],[Monthly sales]]&amp;"  Week "&amp;TEXT(Table_1[[#This Row],[Weekly sales]],"00")</f>
        <v>Feb 2015  Week 06</v>
      </c>
      <c r="AM419" s="17">
        <f>IF(COUNTIF($A$2:A419, A419)=1, 1, 0)</f>
        <v>1</v>
      </c>
      <c r="AN419" s="3">
        <f>COUNTA(A419) - COUNTIF(Table_1[[#This Row],[Unique Customers]], 1)</f>
        <v>0</v>
      </c>
      <c r="AO419" s="17" t="str">
        <f t="shared" si="6"/>
        <v>Unique</v>
      </c>
      <c r="AP419" s="17" t="str">
        <f>"Q"&amp;_xlfn.CEILING.MATH(MONTH(Table_1[[#This Row],[Monthly sales]])/3,1)</f>
        <v>Q1</v>
      </c>
    </row>
    <row r="420" spans="1:42" ht="14.4" x14ac:dyDescent="0.3">
      <c r="A420" s="2">
        <v>980</v>
      </c>
      <c r="B420" s="15" t="s">
        <v>1000</v>
      </c>
      <c r="C420" s="15" t="s">
        <v>117</v>
      </c>
      <c r="D420" s="6">
        <v>0</v>
      </c>
      <c r="E420" s="4">
        <v>37.76</v>
      </c>
      <c r="F420" s="4">
        <v>12.9</v>
      </c>
      <c r="G420" s="15" t="s">
        <v>39</v>
      </c>
      <c r="H420" s="15" t="s">
        <v>95</v>
      </c>
      <c r="I420" s="15" t="s">
        <v>49</v>
      </c>
      <c r="J420" s="15" t="s">
        <v>79</v>
      </c>
      <c r="K420" s="15" t="s">
        <v>74</v>
      </c>
      <c r="L420" s="15" t="s">
        <v>1001</v>
      </c>
      <c r="M420" s="6">
        <v>0.56999999999999995</v>
      </c>
      <c r="N420" s="15" t="s">
        <v>33</v>
      </c>
      <c r="O420" s="15" t="s">
        <v>112</v>
      </c>
      <c r="P420" s="15" t="s">
        <v>634</v>
      </c>
      <c r="Q420" s="15" t="s">
        <v>635</v>
      </c>
      <c r="R420" s="2">
        <v>5403</v>
      </c>
      <c r="S420" s="1">
        <v>42040</v>
      </c>
      <c r="T420" s="12">
        <f>EOMONTH(Table_1[[#This Row],[Order Date]],0)</f>
        <v>42063</v>
      </c>
      <c r="U420" s="10">
        <f>EOMONTH(Table_1[[#This Row],[Order Date]],0)</f>
        <v>42063</v>
      </c>
      <c r="V420" s="14">
        <v>42040</v>
      </c>
      <c r="W420" s="1">
        <v>42041</v>
      </c>
      <c r="X420" s="12">
        <v>42041</v>
      </c>
      <c r="Y420" s="10">
        <f>EOMONTH(Table_1[[#This Row],[Ship date]],0)</f>
        <v>42063</v>
      </c>
      <c r="Z420" s="14">
        <v>42041</v>
      </c>
      <c r="AA420" s="4">
        <v>93.846800000000002</v>
      </c>
      <c r="AB420" s="2">
        <v>12</v>
      </c>
      <c r="AC420" s="4">
        <v>477.2</v>
      </c>
      <c r="AD420" s="2">
        <v>87258</v>
      </c>
      <c r="AE420" s="4">
        <f>'DataCleaning and Transformation'!$E420-'DataCleaning and Transformation'!$D420</f>
        <v>37.76</v>
      </c>
      <c r="AF420" s="15" t="str">
        <f>_xlfn.IFS('DataCleaning and Transformation'!$O420="Central","Chris",'DataCleaning and Transformation'!$O420="East","Erin",'DataCleaning and Transformation'!$O420="South","Sam",'DataCleaning and Transformation'!$O420="West","William")</f>
        <v>Erin</v>
      </c>
      <c r="AG420" s="31">
        <f>Table_1[[#This Row],[Ship date]]-Table_1[[#This Row],[Order Date]]</f>
        <v>1</v>
      </c>
      <c r="AH420" s="22">
        <f>Table_1[[#This Row],[Profit]]/Table_1[[#This Row],[Sales]]</f>
        <v>0.19666135792120704</v>
      </c>
      <c r="AI420" s="23">
        <f>Table_1[[#This Row],[Profit]]+Table_1[[#This Row],[Sales]]</f>
        <v>571.04679999999996</v>
      </c>
      <c r="AJ420" s="17">
        <f>WEEKNUM(Table_1[[#This Row],[Order Date]],1)</f>
        <v>6</v>
      </c>
      <c r="AK420" s="17" t="str">
        <f>TEXT(Table_1[[#This Row],[Order Date]],"mmm yyyy")</f>
        <v>Feb 2015</v>
      </c>
      <c r="AL420" s="17" t="str">
        <f>Table_1[[#This Row],[Monthly sales]]&amp;"  Week "&amp;TEXT(Table_1[[#This Row],[Weekly sales]],"00")</f>
        <v>Feb 2015  Week 06</v>
      </c>
      <c r="AM420" s="17">
        <f>IF(COUNTIF($A$2:A420, A420)=1, 1, 0)</f>
        <v>1</v>
      </c>
      <c r="AN420" s="3">
        <f>COUNTA(A420) - COUNTIF(Table_1[[#This Row],[Unique Customers]], 1)</f>
        <v>0</v>
      </c>
      <c r="AO420" s="17" t="str">
        <f t="shared" si="6"/>
        <v>Unique</v>
      </c>
      <c r="AP420" s="17" t="str">
        <f>"Q"&amp;_xlfn.CEILING.MATH(MONTH(Table_1[[#This Row],[Monthly sales]])/3,1)</f>
        <v>Q1</v>
      </c>
    </row>
    <row r="421" spans="1:42" ht="14.4" x14ac:dyDescent="0.3">
      <c r="A421" s="2">
        <v>2094</v>
      </c>
      <c r="B421" s="15" t="s">
        <v>1002</v>
      </c>
      <c r="C421" s="15" t="s">
        <v>117</v>
      </c>
      <c r="D421" s="6">
        <v>0.08</v>
      </c>
      <c r="E421" s="4">
        <v>400.98</v>
      </c>
      <c r="F421" s="4">
        <v>42.52</v>
      </c>
      <c r="G421" s="15" t="s">
        <v>27</v>
      </c>
      <c r="H421" s="15" t="s">
        <v>95</v>
      </c>
      <c r="I421" s="15" t="s">
        <v>29</v>
      </c>
      <c r="J421" s="15" t="s">
        <v>30</v>
      </c>
      <c r="K421" s="15" t="s">
        <v>31</v>
      </c>
      <c r="L421" s="15" t="s">
        <v>1003</v>
      </c>
      <c r="M421" s="6">
        <v>0.71</v>
      </c>
      <c r="N421" s="15" t="s">
        <v>33</v>
      </c>
      <c r="O421" s="15" t="s">
        <v>60</v>
      </c>
      <c r="P421" s="15" t="s">
        <v>91</v>
      </c>
      <c r="Q421" s="15" t="s">
        <v>1004</v>
      </c>
      <c r="R421" s="2">
        <v>95928</v>
      </c>
      <c r="S421" s="1">
        <v>42040</v>
      </c>
      <c r="T421" s="12">
        <f>EOMONTH(Table_1[[#This Row],[Order Date]],0)</f>
        <v>42063</v>
      </c>
      <c r="U421" s="10">
        <f>EOMONTH(Table_1[[#This Row],[Order Date]],0)</f>
        <v>42063</v>
      </c>
      <c r="V421" s="14">
        <v>42040</v>
      </c>
      <c r="W421" s="1">
        <v>42041</v>
      </c>
      <c r="X421" s="12">
        <v>42041</v>
      </c>
      <c r="Y421" s="10">
        <f>EOMONTH(Table_1[[#This Row],[Ship date]],0)</f>
        <v>42063</v>
      </c>
      <c r="Z421" s="14">
        <v>42041</v>
      </c>
      <c r="AA421" s="4">
        <v>3031.9724000000001</v>
      </c>
      <c r="AB421" s="2">
        <v>20</v>
      </c>
      <c r="AC421" s="4">
        <v>7840.04</v>
      </c>
      <c r="AD421" s="2">
        <v>86629</v>
      </c>
      <c r="AE421" s="4">
        <f>'DataCleaning and Transformation'!$E421-'DataCleaning and Transformation'!$D421</f>
        <v>400.90000000000003</v>
      </c>
      <c r="AF421" s="15" t="str">
        <f>_xlfn.IFS('DataCleaning and Transformation'!$O421="Central","Chris",'DataCleaning and Transformation'!$O421="East","Erin",'DataCleaning and Transformation'!$O421="South","Sam",'DataCleaning and Transformation'!$O421="West","William")</f>
        <v>William</v>
      </c>
      <c r="AG421" s="31">
        <f>Table_1[[#This Row],[Ship date]]-Table_1[[#This Row],[Order Date]]</f>
        <v>1</v>
      </c>
      <c r="AH421" s="22">
        <f>Table_1[[#This Row],[Profit]]/Table_1[[#This Row],[Sales]]</f>
        <v>0.38672920036122266</v>
      </c>
      <c r="AI421" s="23">
        <f>Table_1[[#This Row],[Profit]]+Table_1[[#This Row],[Sales]]</f>
        <v>10872.0124</v>
      </c>
      <c r="AJ421" s="17">
        <f>WEEKNUM(Table_1[[#This Row],[Order Date]],1)</f>
        <v>6</v>
      </c>
      <c r="AK421" s="17" t="str">
        <f>TEXT(Table_1[[#This Row],[Order Date]],"mmm yyyy")</f>
        <v>Feb 2015</v>
      </c>
      <c r="AL421" s="17" t="str">
        <f>Table_1[[#This Row],[Monthly sales]]&amp;"  Week "&amp;TEXT(Table_1[[#This Row],[Weekly sales]],"00")</f>
        <v>Feb 2015  Week 06</v>
      </c>
      <c r="AM421" s="17">
        <f>IF(COUNTIF($A$2:A421, A421)=1, 1, 0)</f>
        <v>1</v>
      </c>
      <c r="AN421" s="3">
        <f>COUNTA(A421) - COUNTIF(Table_1[[#This Row],[Unique Customers]], 1)</f>
        <v>0</v>
      </c>
      <c r="AO421" s="17" t="str">
        <f t="shared" si="6"/>
        <v>Unique</v>
      </c>
      <c r="AP421" s="17" t="str">
        <f>"Q"&amp;_xlfn.CEILING.MATH(MONTH(Table_1[[#This Row],[Monthly sales]])/3,1)</f>
        <v>Q1</v>
      </c>
    </row>
    <row r="422" spans="1:42" ht="14.4" x14ac:dyDescent="0.3">
      <c r="A422" s="2">
        <v>2282</v>
      </c>
      <c r="B422" s="15" t="s">
        <v>1005</v>
      </c>
      <c r="C422" s="15" t="s">
        <v>117</v>
      </c>
      <c r="D422" s="6">
        <v>0.04</v>
      </c>
      <c r="E422" s="4">
        <v>5.98</v>
      </c>
      <c r="F422" s="4">
        <v>5.79</v>
      </c>
      <c r="G422" s="15" t="s">
        <v>39</v>
      </c>
      <c r="H422" s="15" t="s">
        <v>72</v>
      </c>
      <c r="I422" s="15" t="s">
        <v>49</v>
      </c>
      <c r="J422" s="15" t="s">
        <v>89</v>
      </c>
      <c r="K422" s="15" t="s">
        <v>74</v>
      </c>
      <c r="L422" s="15" t="s">
        <v>472</v>
      </c>
      <c r="M422" s="6">
        <v>0.36</v>
      </c>
      <c r="N422" s="15" t="s">
        <v>33</v>
      </c>
      <c r="O422" s="15" t="s">
        <v>53</v>
      </c>
      <c r="P422" s="15" t="s">
        <v>358</v>
      </c>
      <c r="Q422" s="15" t="s">
        <v>1006</v>
      </c>
      <c r="R422" s="2">
        <v>53713</v>
      </c>
      <c r="S422" s="1">
        <v>42040</v>
      </c>
      <c r="T422" s="12">
        <f>EOMONTH(Table_1[[#This Row],[Order Date]],0)</f>
        <v>42063</v>
      </c>
      <c r="U422" s="10">
        <f>EOMONTH(Table_1[[#This Row],[Order Date]],0)</f>
        <v>42063</v>
      </c>
      <c r="V422" s="14">
        <v>42040</v>
      </c>
      <c r="W422" s="1">
        <v>42042</v>
      </c>
      <c r="X422" s="12">
        <v>42042</v>
      </c>
      <c r="Y422" s="10">
        <f>EOMONTH(Table_1[[#This Row],[Ship date]],0)</f>
        <v>42063</v>
      </c>
      <c r="Z422" s="14">
        <v>42042</v>
      </c>
      <c r="AA422" s="4">
        <v>-36.030799999999999</v>
      </c>
      <c r="AB422" s="2">
        <v>14</v>
      </c>
      <c r="AC422" s="4">
        <v>86.12</v>
      </c>
      <c r="AD422" s="2">
        <v>85950</v>
      </c>
      <c r="AE422" s="4">
        <f>'DataCleaning and Transformation'!$E422-'DataCleaning and Transformation'!$D422</f>
        <v>5.94</v>
      </c>
      <c r="AF422" s="15" t="str">
        <f>_xlfn.IFS('DataCleaning and Transformation'!$O422="Central","Chris",'DataCleaning and Transformation'!$O422="East","Erin",'DataCleaning and Transformation'!$O422="South","Sam",'DataCleaning and Transformation'!$O422="West","William")</f>
        <v>Chris</v>
      </c>
      <c r="AG422" s="31">
        <f>Table_1[[#This Row],[Ship date]]-Table_1[[#This Row],[Order Date]]</f>
        <v>2</v>
      </c>
      <c r="AH422" s="22">
        <f>Table_1[[#This Row],[Profit]]/Table_1[[#This Row],[Sales]]</f>
        <v>-0.41837900603808637</v>
      </c>
      <c r="AI422" s="23">
        <f>Table_1[[#This Row],[Profit]]+Table_1[[#This Row],[Sales]]</f>
        <v>50.089200000000005</v>
      </c>
      <c r="AJ422" s="17">
        <f>WEEKNUM(Table_1[[#This Row],[Order Date]],1)</f>
        <v>6</v>
      </c>
      <c r="AK422" s="17" t="str">
        <f>TEXT(Table_1[[#This Row],[Order Date]],"mmm yyyy")</f>
        <v>Feb 2015</v>
      </c>
      <c r="AL422" s="17" t="str">
        <f>Table_1[[#This Row],[Monthly sales]]&amp;"  Week "&amp;TEXT(Table_1[[#This Row],[Weekly sales]],"00")</f>
        <v>Feb 2015  Week 06</v>
      </c>
      <c r="AM422" s="17">
        <f>IF(COUNTIF($A$2:A422, A422)=1, 1, 0)</f>
        <v>1</v>
      </c>
      <c r="AN422" s="3">
        <f>COUNTA(A422) - COUNTIF(Table_1[[#This Row],[Unique Customers]], 1)</f>
        <v>0</v>
      </c>
      <c r="AO422" s="17" t="str">
        <f t="shared" si="6"/>
        <v>Unique</v>
      </c>
      <c r="AP422" s="17" t="str">
        <f>"Q"&amp;_xlfn.CEILING.MATH(MONTH(Table_1[[#This Row],[Monthly sales]])/3,1)</f>
        <v>Q1</v>
      </c>
    </row>
    <row r="423" spans="1:42" ht="14.4" x14ac:dyDescent="0.3">
      <c r="A423" s="2">
        <v>2747</v>
      </c>
      <c r="B423" s="15" t="s">
        <v>1007</v>
      </c>
      <c r="C423" s="15" t="s">
        <v>117</v>
      </c>
      <c r="D423" s="6">
        <v>0.08</v>
      </c>
      <c r="E423" s="4">
        <v>9.98</v>
      </c>
      <c r="F423" s="4">
        <v>12.52</v>
      </c>
      <c r="G423" s="15" t="s">
        <v>39</v>
      </c>
      <c r="H423" s="15" t="s">
        <v>95</v>
      </c>
      <c r="I423" s="15" t="s">
        <v>29</v>
      </c>
      <c r="J423" s="15" t="s">
        <v>127</v>
      </c>
      <c r="K423" s="15" t="s">
        <v>74</v>
      </c>
      <c r="L423" s="15" t="s">
        <v>1008</v>
      </c>
      <c r="M423" s="6">
        <v>0.56999999999999995</v>
      </c>
      <c r="N423" s="15" t="s">
        <v>33</v>
      </c>
      <c r="O423" s="15" t="s">
        <v>112</v>
      </c>
      <c r="P423" s="15" t="s">
        <v>113</v>
      </c>
      <c r="Q423" s="15" t="s">
        <v>114</v>
      </c>
      <c r="R423" s="2">
        <v>10115</v>
      </c>
      <c r="S423" s="1">
        <v>42040</v>
      </c>
      <c r="T423" s="12">
        <f>EOMONTH(Table_1[[#This Row],[Order Date]],0)</f>
        <v>42063</v>
      </c>
      <c r="U423" s="10">
        <f>EOMONTH(Table_1[[#This Row],[Order Date]],0)</f>
        <v>42063</v>
      </c>
      <c r="V423" s="14">
        <v>42040</v>
      </c>
      <c r="W423" s="1">
        <v>42042</v>
      </c>
      <c r="X423" s="12">
        <v>42042</v>
      </c>
      <c r="Y423" s="10">
        <f>EOMONTH(Table_1[[#This Row],[Ship date]],0)</f>
        <v>42063</v>
      </c>
      <c r="Z423" s="14">
        <v>42042</v>
      </c>
      <c r="AA423" s="4">
        <v>-102.93</v>
      </c>
      <c r="AB423" s="2">
        <v>15</v>
      </c>
      <c r="AC423" s="4">
        <v>150.24</v>
      </c>
      <c r="AD423" s="2">
        <v>35200</v>
      </c>
      <c r="AE423" s="4">
        <f>'DataCleaning and Transformation'!$E423-'DataCleaning and Transformation'!$D423</f>
        <v>9.9</v>
      </c>
      <c r="AF423" s="15" t="str">
        <f>_xlfn.IFS('DataCleaning and Transformation'!$O423="Central","Chris",'DataCleaning and Transformation'!$O423="East","Erin",'DataCleaning and Transformation'!$O423="South","Sam",'DataCleaning and Transformation'!$O423="West","William")</f>
        <v>Erin</v>
      </c>
      <c r="AG423" s="31">
        <f>Table_1[[#This Row],[Ship date]]-Table_1[[#This Row],[Order Date]]</f>
        <v>2</v>
      </c>
      <c r="AH423" s="22">
        <f>Table_1[[#This Row],[Profit]]/Table_1[[#This Row],[Sales]]</f>
        <v>-0.68510383386581475</v>
      </c>
      <c r="AI423" s="23">
        <f>Table_1[[#This Row],[Profit]]+Table_1[[#This Row],[Sales]]</f>
        <v>47.31</v>
      </c>
      <c r="AJ423" s="17">
        <f>WEEKNUM(Table_1[[#This Row],[Order Date]],1)</f>
        <v>6</v>
      </c>
      <c r="AK423" s="17" t="str">
        <f>TEXT(Table_1[[#This Row],[Order Date]],"mmm yyyy")</f>
        <v>Feb 2015</v>
      </c>
      <c r="AL423" s="17" t="str">
        <f>Table_1[[#This Row],[Monthly sales]]&amp;"  Week "&amp;TEXT(Table_1[[#This Row],[Weekly sales]],"00")</f>
        <v>Feb 2015  Week 06</v>
      </c>
      <c r="AM423" s="17">
        <f>IF(COUNTIF($A$2:A423, A423)=1, 1, 0)</f>
        <v>1</v>
      </c>
      <c r="AN423" s="3">
        <f>COUNTA(A423) - COUNTIF(Table_1[[#This Row],[Unique Customers]], 1)</f>
        <v>0</v>
      </c>
      <c r="AO423" s="17" t="str">
        <f t="shared" si="6"/>
        <v>Unique</v>
      </c>
      <c r="AP423" s="17" t="str">
        <f>"Q"&amp;_xlfn.CEILING.MATH(MONTH(Table_1[[#This Row],[Monthly sales]])/3,1)</f>
        <v>Q1</v>
      </c>
    </row>
    <row r="424" spans="1:42" ht="14.4" x14ac:dyDescent="0.3">
      <c r="A424" s="2">
        <v>2803</v>
      </c>
      <c r="B424" s="15" t="s">
        <v>1009</v>
      </c>
      <c r="C424" s="15" t="s">
        <v>117</v>
      </c>
      <c r="D424" s="6">
        <v>7.0000000000000007E-2</v>
      </c>
      <c r="E424" s="4">
        <v>500.98</v>
      </c>
      <c r="F424" s="4">
        <v>28.14</v>
      </c>
      <c r="G424" s="15" t="s">
        <v>27</v>
      </c>
      <c r="H424" s="15" t="s">
        <v>28</v>
      </c>
      <c r="I424" s="15" t="s">
        <v>41</v>
      </c>
      <c r="J424" s="15" t="s">
        <v>57</v>
      </c>
      <c r="K424" s="15" t="s">
        <v>58</v>
      </c>
      <c r="L424" s="15" t="s">
        <v>1010</v>
      </c>
      <c r="M424" s="6">
        <v>0.38</v>
      </c>
      <c r="N424" s="15" t="s">
        <v>33</v>
      </c>
      <c r="O424" s="15" t="s">
        <v>60</v>
      </c>
      <c r="P424" s="15" t="s">
        <v>91</v>
      </c>
      <c r="Q424" s="15" t="s">
        <v>1011</v>
      </c>
      <c r="R424" s="2">
        <v>90022</v>
      </c>
      <c r="S424" s="1">
        <v>42040</v>
      </c>
      <c r="T424" s="12">
        <f>EOMONTH(Table_1[[#This Row],[Order Date]],0)</f>
        <v>42063</v>
      </c>
      <c r="U424" s="10">
        <f>EOMONTH(Table_1[[#This Row],[Order Date]],0)</f>
        <v>42063</v>
      </c>
      <c r="V424" s="14">
        <v>42040</v>
      </c>
      <c r="W424" s="1">
        <v>42041</v>
      </c>
      <c r="X424" s="12">
        <v>42041</v>
      </c>
      <c r="Y424" s="10">
        <f>EOMONTH(Table_1[[#This Row],[Ship date]],0)</f>
        <v>42063</v>
      </c>
      <c r="Z424" s="14">
        <v>42041</v>
      </c>
      <c r="AA424" s="4">
        <v>2699.9838</v>
      </c>
      <c r="AB424" s="2">
        <v>10</v>
      </c>
      <c r="AC424" s="4">
        <v>3913.02</v>
      </c>
      <c r="AD424" s="2">
        <v>86227</v>
      </c>
      <c r="AE424" s="4">
        <f>'DataCleaning and Transformation'!$E424-'DataCleaning and Transformation'!$D424</f>
        <v>500.91</v>
      </c>
      <c r="AF424" s="15" t="str">
        <f>_xlfn.IFS('DataCleaning and Transformation'!$O424="Central","Chris",'DataCleaning and Transformation'!$O424="East","Erin",'DataCleaning and Transformation'!$O424="South","Sam",'DataCleaning and Transformation'!$O424="West","William")</f>
        <v>William</v>
      </c>
      <c r="AG424" s="31">
        <f>Table_1[[#This Row],[Ship date]]-Table_1[[#This Row],[Order Date]]</f>
        <v>1</v>
      </c>
      <c r="AH424" s="22">
        <f>Table_1[[#This Row],[Profit]]/Table_1[[#This Row],[Sales]]</f>
        <v>0.69</v>
      </c>
      <c r="AI424" s="23">
        <f>Table_1[[#This Row],[Profit]]+Table_1[[#This Row],[Sales]]</f>
        <v>6613.0038000000004</v>
      </c>
      <c r="AJ424" s="17">
        <f>WEEKNUM(Table_1[[#This Row],[Order Date]],1)</f>
        <v>6</v>
      </c>
      <c r="AK424" s="17" t="str">
        <f>TEXT(Table_1[[#This Row],[Order Date]],"mmm yyyy")</f>
        <v>Feb 2015</v>
      </c>
      <c r="AL424" s="17" t="str">
        <f>Table_1[[#This Row],[Monthly sales]]&amp;"  Week "&amp;TEXT(Table_1[[#This Row],[Weekly sales]],"00")</f>
        <v>Feb 2015  Week 06</v>
      </c>
      <c r="AM424" s="17">
        <f>IF(COUNTIF($A$2:A424, A424)=1, 1, 0)</f>
        <v>1</v>
      </c>
      <c r="AN424" s="3">
        <f>COUNTA(A424) - COUNTIF(Table_1[[#This Row],[Unique Customers]], 1)</f>
        <v>0</v>
      </c>
      <c r="AO424" s="17" t="str">
        <f t="shared" si="6"/>
        <v>Unique</v>
      </c>
      <c r="AP424" s="17" t="str">
        <f>"Q"&amp;_xlfn.CEILING.MATH(MONTH(Table_1[[#This Row],[Monthly sales]])/3,1)</f>
        <v>Q1</v>
      </c>
    </row>
    <row r="425" spans="1:42" ht="14.4" x14ac:dyDescent="0.3">
      <c r="A425" s="2">
        <v>2803</v>
      </c>
      <c r="B425" s="15" t="s">
        <v>1009</v>
      </c>
      <c r="C425" s="15" t="s">
        <v>117</v>
      </c>
      <c r="D425" s="6">
        <v>0.1</v>
      </c>
      <c r="E425" s="4">
        <v>178.47</v>
      </c>
      <c r="F425" s="4">
        <v>19.989999999999998</v>
      </c>
      <c r="G425" s="15" t="s">
        <v>39</v>
      </c>
      <c r="H425" s="15" t="s">
        <v>28</v>
      </c>
      <c r="I425" s="15" t="s">
        <v>49</v>
      </c>
      <c r="J425" s="15" t="s">
        <v>79</v>
      </c>
      <c r="K425" s="15" t="s">
        <v>74</v>
      </c>
      <c r="L425" s="15" t="s">
        <v>1012</v>
      </c>
      <c r="M425" s="6">
        <v>0.55000000000000004</v>
      </c>
      <c r="N425" s="15" t="s">
        <v>33</v>
      </c>
      <c r="O425" s="15" t="s">
        <v>60</v>
      </c>
      <c r="P425" s="15" t="s">
        <v>91</v>
      </c>
      <c r="Q425" s="15" t="s">
        <v>1011</v>
      </c>
      <c r="R425" s="2">
        <v>90022</v>
      </c>
      <c r="S425" s="1">
        <v>42040</v>
      </c>
      <c r="T425" s="12">
        <f>EOMONTH(Table_1[[#This Row],[Order Date]],0)</f>
        <v>42063</v>
      </c>
      <c r="U425" s="10">
        <f>EOMONTH(Table_1[[#This Row],[Order Date]],0)</f>
        <v>42063</v>
      </c>
      <c r="V425" s="14">
        <v>42040</v>
      </c>
      <c r="W425" s="1">
        <v>42042</v>
      </c>
      <c r="X425" s="12">
        <v>42042</v>
      </c>
      <c r="Y425" s="10">
        <f>EOMONTH(Table_1[[#This Row],[Ship date]],0)</f>
        <v>42063</v>
      </c>
      <c r="Z425" s="14">
        <v>42042</v>
      </c>
      <c r="AA425" s="4">
        <v>-170.98</v>
      </c>
      <c r="AB425" s="2">
        <v>1</v>
      </c>
      <c r="AC425" s="4">
        <v>180.14</v>
      </c>
      <c r="AD425" s="2">
        <v>86227</v>
      </c>
      <c r="AE425" s="4">
        <f>'DataCleaning and Transformation'!$E425-'DataCleaning and Transformation'!$D425</f>
        <v>178.37</v>
      </c>
      <c r="AF425" s="15" t="str">
        <f>_xlfn.IFS('DataCleaning and Transformation'!$O425="Central","Chris",'DataCleaning and Transformation'!$O425="East","Erin",'DataCleaning and Transformation'!$O425="South","Sam",'DataCleaning and Transformation'!$O425="West","William")</f>
        <v>William</v>
      </c>
      <c r="AG425" s="31">
        <f>Table_1[[#This Row],[Ship date]]-Table_1[[#This Row],[Order Date]]</f>
        <v>2</v>
      </c>
      <c r="AH425" s="22">
        <f>Table_1[[#This Row],[Profit]]/Table_1[[#This Row],[Sales]]</f>
        <v>-0.94915066059731323</v>
      </c>
      <c r="AI425" s="23">
        <f>Table_1[[#This Row],[Profit]]+Table_1[[#This Row],[Sales]]</f>
        <v>9.1599999999999966</v>
      </c>
      <c r="AJ425" s="17">
        <f>WEEKNUM(Table_1[[#This Row],[Order Date]],1)</f>
        <v>6</v>
      </c>
      <c r="AK425" s="17" t="str">
        <f>TEXT(Table_1[[#This Row],[Order Date]],"mmm yyyy")</f>
        <v>Feb 2015</v>
      </c>
      <c r="AL425" s="17" t="str">
        <f>Table_1[[#This Row],[Monthly sales]]&amp;"  Week "&amp;TEXT(Table_1[[#This Row],[Weekly sales]],"00")</f>
        <v>Feb 2015  Week 06</v>
      </c>
      <c r="AM425" s="17">
        <f>IF(COUNTIF($A$2:A425, A425)=1, 1, 0)</f>
        <v>0</v>
      </c>
      <c r="AN425" s="3">
        <f>COUNTA(A425) - COUNTIF(Table_1[[#This Row],[Unique Customers]], 1)</f>
        <v>1</v>
      </c>
      <c r="AO425" s="17" t="str">
        <f t="shared" si="6"/>
        <v>Repeated</v>
      </c>
      <c r="AP425" s="17" t="str">
        <f>"Q"&amp;_xlfn.CEILING.MATH(MONTH(Table_1[[#This Row],[Monthly sales]])/3,1)</f>
        <v>Q1</v>
      </c>
    </row>
    <row r="426" spans="1:42" ht="14.4" x14ac:dyDescent="0.3">
      <c r="A426" s="2">
        <v>1117</v>
      </c>
      <c r="B426" s="15" t="s">
        <v>1013</v>
      </c>
      <c r="C426" s="15" t="s">
        <v>71</v>
      </c>
      <c r="D426" s="6">
        <v>0.06</v>
      </c>
      <c r="E426" s="4">
        <v>64.650000000000006</v>
      </c>
      <c r="F426" s="4">
        <v>35</v>
      </c>
      <c r="G426" s="15" t="s">
        <v>39</v>
      </c>
      <c r="H426" s="15" t="s">
        <v>72</v>
      </c>
      <c r="I426" s="15" t="s">
        <v>49</v>
      </c>
      <c r="J426" s="15" t="s">
        <v>79</v>
      </c>
      <c r="K426" s="15" t="s">
        <v>65</v>
      </c>
      <c r="L426" s="15" t="s">
        <v>1014</v>
      </c>
      <c r="M426" s="6">
        <v>0.8</v>
      </c>
      <c r="N426" s="15" t="s">
        <v>33</v>
      </c>
      <c r="O426" s="15" t="s">
        <v>60</v>
      </c>
      <c r="P426" s="15" t="s">
        <v>589</v>
      </c>
      <c r="Q426" s="15" t="s">
        <v>1015</v>
      </c>
      <c r="R426" s="2">
        <v>85705</v>
      </c>
      <c r="S426" s="1">
        <v>42040</v>
      </c>
      <c r="T426" s="12">
        <f>EOMONTH(Table_1[[#This Row],[Order Date]],0)</f>
        <v>42063</v>
      </c>
      <c r="U426" s="10">
        <f>EOMONTH(Table_1[[#This Row],[Order Date]],0)</f>
        <v>42063</v>
      </c>
      <c r="V426" s="14">
        <v>42040</v>
      </c>
      <c r="W426" s="1">
        <v>42041</v>
      </c>
      <c r="X426" s="12">
        <v>42041</v>
      </c>
      <c r="Y426" s="10">
        <f>EOMONTH(Table_1[[#This Row],[Ship date]],0)</f>
        <v>42063</v>
      </c>
      <c r="Z426" s="14">
        <v>42041</v>
      </c>
      <c r="AA426" s="4">
        <v>-139.28720000000001</v>
      </c>
      <c r="AB426" s="2">
        <v>4</v>
      </c>
      <c r="AC426" s="4">
        <v>277.60000000000002</v>
      </c>
      <c r="AD426" s="2">
        <v>86768</v>
      </c>
      <c r="AE426" s="4">
        <f>'DataCleaning and Transformation'!$E426-'DataCleaning and Transformation'!$D426</f>
        <v>64.59</v>
      </c>
      <c r="AF426" s="15" t="str">
        <f>_xlfn.IFS('DataCleaning and Transformation'!$O426="Central","Chris",'DataCleaning and Transformation'!$O426="East","Erin",'DataCleaning and Transformation'!$O426="South","Sam",'DataCleaning and Transformation'!$O426="West","William")</f>
        <v>William</v>
      </c>
      <c r="AG426" s="31">
        <f>Table_1[[#This Row],[Ship date]]-Table_1[[#This Row],[Order Date]]</f>
        <v>1</v>
      </c>
      <c r="AH426" s="22">
        <f>Table_1[[#This Row],[Profit]]/Table_1[[#This Row],[Sales]]</f>
        <v>-0.50175504322766573</v>
      </c>
      <c r="AI426" s="23">
        <f>Table_1[[#This Row],[Profit]]+Table_1[[#This Row],[Sales]]</f>
        <v>138.31280000000001</v>
      </c>
      <c r="AJ426" s="17">
        <f>WEEKNUM(Table_1[[#This Row],[Order Date]],1)</f>
        <v>6</v>
      </c>
      <c r="AK426" s="17" t="str">
        <f>TEXT(Table_1[[#This Row],[Order Date]],"mmm yyyy")</f>
        <v>Feb 2015</v>
      </c>
      <c r="AL426" s="17" t="str">
        <f>Table_1[[#This Row],[Monthly sales]]&amp;"  Week "&amp;TEXT(Table_1[[#This Row],[Weekly sales]],"00")</f>
        <v>Feb 2015  Week 06</v>
      </c>
      <c r="AM426" s="17">
        <f>IF(COUNTIF($A$2:A426, A426)=1, 1, 0)</f>
        <v>1</v>
      </c>
      <c r="AN426" s="3">
        <f>COUNTA(A426) - COUNTIF(Table_1[[#This Row],[Unique Customers]], 1)</f>
        <v>0</v>
      </c>
      <c r="AO426" s="17" t="str">
        <f t="shared" si="6"/>
        <v>Unique</v>
      </c>
      <c r="AP426" s="17" t="str">
        <f>"Q"&amp;_xlfn.CEILING.MATH(MONTH(Table_1[[#This Row],[Monthly sales]])/3,1)</f>
        <v>Q1</v>
      </c>
    </row>
    <row r="427" spans="1:42" ht="14.4" x14ac:dyDescent="0.3">
      <c r="A427" s="2">
        <v>2498</v>
      </c>
      <c r="B427" s="15" t="s">
        <v>930</v>
      </c>
      <c r="C427" s="15" t="s">
        <v>71</v>
      </c>
      <c r="D427" s="6">
        <v>0.08</v>
      </c>
      <c r="E427" s="4">
        <v>1.68</v>
      </c>
      <c r="F427" s="4">
        <v>1.57</v>
      </c>
      <c r="G427" s="15" t="s">
        <v>39</v>
      </c>
      <c r="H427" s="15" t="s">
        <v>28</v>
      </c>
      <c r="I427" s="15" t="s">
        <v>49</v>
      </c>
      <c r="J427" s="15" t="s">
        <v>50</v>
      </c>
      <c r="K427" s="15" t="s">
        <v>51</v>
      </c>
      <c r="L427" s="15" t="s">
        <v>575</v>
      </c>
      <c r="M427" s="6">
        <v>0.59</v>
      </c>
      <c r="N427" s="15" t="s">
        <v>33</v>
      </c>
      <c r="O427" s="15" t="s">
        <v>60</v>
      </c>
      <c r="P427" s="15" t="s">
        <v>91</v>
      </c>
      <c r="Q427" s="15" t="s">
        <v>891</v>
      </c>
      <c r="R427" s="2">
        <v>92024</v>
      </c>
      <c r="S427" s="1">
        <v>42040</v>
      </c>
      <c r="T427" s="12">
        <f>EOMONTH(Table_1[[#This Row],[Order Date]],0)</f>
        <v>42063</v>
      </c>
      <c r="U427" s="10">
        <f>EOMONTH(Table_1[[#This Row],[Order Date]],0)</f>
        <v>42063</v>
      </c>
      <c r="V427" s="14">
        <v>42040</v>
      </c>
      <c r="W427" s="1">
        <v>42041</v>
      </c>
      <c r="X427" s="12">
        <v>42041</v>
      </c>
      <c r="Y427" s="10">
        <f>EOMONTH(Table_1[[#This Row],[Ship date]],0)</f>
        <v>42063</v>
      </c>
      <c r="Z427" s="14">
        <v>42041</v>
      </c>
      <c r="AA427" s="4">
        <v>-46.25</v>
      </c>
      <c r="AB427" s="2">
        <v>88</v>
      </c>
      <c r="AC427" s="4">
        <v>148.36000000000001</v>
      </c>
      <c r="AD427" s="2">
        <v>20007</v>
      </c>
      <c r="AE427" s="4">
        <f>'DataCleaning and Transformation'!$E427-'DataCleaning and Transformation'!$D427</f>
        <v>1.5999999999999999</v>
      </c>
      <c r="AF427" s="15" t="str">
        <f>_xlfn.IFS('DataCleaning and Transformation'!$O427="Central","Chris",'DataCleaning and Transformation'!$O427="East","Erin",'DataCleaning and Transformation'!$O427="South","Sam",'DataCleaning and Transformation'!$O427="West","William")</f>
        <v>William</v>
      </c>
      <c r="AG427" s="31">
        <f>Table_1[[#This Row],[Ship date]]-Table_1[[#This Row],[Order Date]]</f>
        <v>1</v>
      </c>
      <c r="AH427" s="22">
        <f>Table_1[[#This Row],[Profit]]/Table_1[[#This Row],[Sales]]</f>
        <v>-0.31174170935562145</v>
      </c>
      <c r="AI427" s="23">
        <f>Table_1[[#This Row],[Profit]]+Table_1[[#This Row],[Sales]]</f>
        <v>102.11000000000001</v>
      </c>
      <c r="AJ427" s="17">
        <f>WEEKNUM(Table_1[[#This Row],[Order Date]],1)</f>
        <v>6</v>
      </c>
      <c r="AK427" s="17" t="str">
        <f>TEXT(Table_1[[#This Row],[Order Date]],"mmm yyyy")</f>
        <v>Feb 2015</v>
      </c>
      <c r="AL427" s="17" t="str">
        <f>Table_1[[#This Row],[Monthly sales]]&amp;"  Week "&amp;TEXT(Table_1[[#This Row],[Weekly sales]],"00")</f>
        <v>Feb 2015  Week 06</v>
      </c>
      <c r="AM427" s="17">
        <f>IF(COUNTIF($A$2:A427, A427)=1, 1, 0)</f>
        <v>0</v>
      </c>
      <c r="AN427" s="3">
        <f>COUNTA(A427) - COUNTIF(Table_1[[#This Row],[Unique Customers]], 1)</f>
        <v>1</v>
      </c>
      <c r="AO427" s="17" t="str">
        <f t="shared" si="6"/>
        <v>Unique</v>
      </c>
      <c r="AP427" s="17" t="str">
        <f>"Q"&amp;_xlfn.CEILING.MATH(MONTH(Table_1[[#This Row],[Monthly sales]])/3,1)</f>
        <v>Q1</v>
      </c>
    </row>
    <row r="428" spans="1:42" ht="14.4" x14ac:dyDescent="0.3">
      <c r="A428" s="2">
        <v>421</v>
      </c>
      <c r="B428" s="15" t="s">
        <v>1016</v>
      </c>
      <c r="C428" s="15" t="s">
        <v>26</v>
      </c>
      <c r="D428" s="6">
        <v>0.09</v>
      </c>
      <c r="E428" s="4">
        <v>999.99</v>
      </c>
      <c r="F428" s="4">
        <v>13.99</v>
      </c>
      <c r="G428" s="15" t="s">
        <v>39</v>
      </c>
      <c r="H428" s="15" t="s">
        <v>28</v>
      </c>
      <c r="I428" s="15" t="s">
        <v>41</v>
      </c>
      <c r="J428" s="15" t="s">
        <v>57</v>
      </c>
      <c r="K428" s="15" t="s">
        <v>145</v>
      </c>
      <c r="L428" s="15" t="s">
        <v>1017</v>
      </c>
      <c r="M428" s="6">
        <v>0.36</v>
      </c>
      <c r="N428" s="15" t="s">
        <v>33</v>
      </c>
      <c r="O428" s="15" t="s">
        <v>112</v>
      </c>
      <c r="P428" s="15" t="s">
        <v>398</v>
      </c>
      <c r="Q428" s="15" t="s">
        <v>1018</v>
      </c>
      <c r="R428" s="2">
        <v>7201</v>
      </c>
      <c r="S428" s="1">
        <v>42041</v>
      </c>
      <c r="T428" s="12">
        <f>EOMONTH(Table_1[[#This Row],[Order Date]],0)</f>
        <v>42063</v>
      </c>
      <c r="U428" s="10">
        <f>EOMONTH(Table_1[[#This Row],[Order Date]],0)</f>
        <v>42063</v>
      </c>
      <c r="V428" s="14">
        <v>42041</v>
      </c>
      <c r="W428" s="1">
        <v>42043</v>
      </c>
      <c r="X428" s="12">
        <v>42043</v>
      </c>
      <c r="Y428" s="10">
        <f>EOMONTH(Table_1[[#This Row],[Ship date]],0)</f>
        <v>42063</v>
      </c>
      <c r="Z428" s="14">
        <v>42043</v>
      </c>
      <c r="AA428" s="4">
        <v>-2531.4825000000001</v>
      </c>
      <c r="AB428" s="2">
        <v>1</v>
      </c>
      <c r="AC428" s="4">
        <v>919.09</v>
      </c>
      <c r="AD428" s="2">
        <v>87700</v>
      </c>
      <c r="AE428" s="4">
        <f>'DataCleaning and Transformation'!$E428-'DataCleaning and Transformation'!$D428</f>
        <v>999.9</v>
      </c>
      <c r="AF428" s="15" t="str">
        <f>_xlfn.IFS('DataCleaning and Transformation'!$O428="Central","Chris",'DataCleaning and Transformation'!$O428="East","Erin",'DataCleaning and Transformation'!$O428="South","Sam",'DataCleaning and Transformation'!$O428="West","William")</f>
        <v>Erin</v>
      </c>
      <c r="AG428" s="31">
        <f>Table_1[[#This Row],[Ship date]]-Table_1[[#This Row],[Order Date]]</f>
        <v>2</v>
      </c>
      <c r="AH428" s="22">
        <f>Table_1[[#This Row],[Profit]]/Table_1[[#This Row],[Sales]]</f>
        <v>-2.7543358104211775</v>
      </c>
      <c r="AI428" s="23">
        <f>Table_1[[#This Row],[Profit]]+Table_1[[#This Row],[Sales]]</f>
        <v>-1612.3924999999999</v>
      </c>
      <c r="AJ428" s="17">
        <f>WEEKNUM(Table_1[[#This Row],[Order Date]],1)</f>
        <v>6</v>
      </c>
      <c r="AK428" s="17" t="str">
        <f>TEXT(Table_1[[#This Row],[Order Date]],"mmm yyyy")</f>
        <v>Feb 2015</v>
      </c>
      <c r="AL428" s="17" t="str">
        <f>Table_1[[#This Row],[Monthly sales]]&amp;"  Week "&amp;TEXT(Table_1[[#This Row],[Weekly sales]],"00")</f>
        <v>Feb 2015  Week 06</v>
      </c>
      <c r="AM428" s="17">
        <f>IF(COUNTIF($A$2:A428, A428)=1, 1, 0)</f>
        <v>1</v>
      </c>
      <c r="AN428" s="3">
        <f>COUNTA(A428) - COUNTIF(Table_1[[#This Row],[Unique Customers]], 1)</f>
        <v>0</v>
      </c>
      <c r="AO428" s="17" t="str">
        <f t="shared" si="6"/>
        <v>Unique</v>
      </c>
      <c r="AP428" s="17" t="str">
        <f>"Q"&amp;_xlfn.CEILING.MATH(MONTH(Table_1[[#This Row],[Monthly sales]])/3,1)</f>
        <v>Q1</v>
      </c>
    </row>
    <row r="429" spans="1:42" ht="14.4" x14ac:dyDescent="0.3">
      <c r="A429" s="2">
        <v>1020</v>
      </c>
      <c r="B429" s="15" t="s">
        <v>1019</v>
      </c>
      <c r="C429" s="15" t="s">
        <v>26</v>
      </c>
      <c r="D429" s="6">
        <v>7.0000000000000007E-2</v>
      </c>
      <c r="E429" s="4">
        <v>4.13</v>
      </c>
      <c r="F429" s="4">
        <v>5.04</v>
      </c>
      <c r="G429" s="15" t="s">
        <v>39</v>
      </c>
      <c r="H429" s="15" t="s">
        <v>28</v>
      </c>
      <c r="I429" s="15" t="s">
        <v>49</v>
      </c>
      <c r="J429" s="15" t="s">
        <v>73</v>
      </c>
      <c r="K429" s="15" t="s">
        <v>74</v>
      </c>
      <c r="L429" s="15" t="s">
        <v>1020</v>
      </c>
      <c r="M429" s="6">
        <v>0.38</v>
      </c>
      <c r="N429" s="15" t="s">
        <v>33</v>
      </c>
      <c r="O429" s="15" t="s">
        <v>53</v>
      </c>
      <c r="P429" s="15" t="s">
        <v>538</v>
      </c>
      <c r="Q429" s="15" t="s">
        <v>1021</v>
      </c>
      <c r="R429" s="2">
        <v>66762</v>
      </c>
      <c r="S429" s="1">
        <v>42041</v>
      </c>
      <c r="T429" s="12">
        <f>EOMONTH(Table_1[[#This Row],[Order Date]],0)</f>
        <v>42063</v>
      </c>
      <c r="U429" s="10">
        <f>EOMONTH(Table_1[[#This Row],[Order Date]],0)</f>
        <v>42063</v>
      </c>
      <c r="V429" s="14">
        <v>42041</v>
      </c>
      <c r="W429" s="1">
        <v>42042</v>
      </c>
      <c r="X429" s="12">
        <v>42042</v>
      </c>
      <c r="Y429" s="10">
        <f>EOMONTH(Table_1[[#This Row],[Ship date]],0)</f>
        <v>42063</v>
      </c>
      <c r="Z429" s="14">
        <v>42042</v>
      </c>
      <c r="AA429" s="4">
        <v>-76.424400000000006</v>
      </c>
      <c r="AB429" s="2">
        <v>20</v>
      </c>
      <c r="AC429" s="4">
        <v>79.06</v>
      </c>
      <c r="AD429" s="2">
        <v>88634</v>
      </c>
      <c r="AE429" s="4">
        <f>'DataCleaning and Transformation'!$E429-'DataCleaning and Transformation'!$D429</f>
        <v>4.0599999999999996</v>
      </c>
      <c r="AF429" s="15" t="str">
        <f>_xlfn.IFS('DataCleaning and Transformation'!$O429="Central","Chris",'DataCleaning and Transformation'!$O429="East","Erin",'DataCleaning and Transformation'!$O429="South","Sam",'DataCleaning and Transformation'!$O429="West","William")</f>
        <v>Chris</v>
      </c>
      <c r="AG429" s="31">
        <f>Table_1[[#This Row],[Ship date]]-Table_1[[#This Row],[Order Date]]</f>
        <v>1</v>
      </c>
      <c r="AH429" s="22">
        <f>Table_1[[#This Row],[Profit]]/Table_1[[#This Row],[Sales]]</f>
        <v>-0.96666329370098658</v>
      </c>
      <c r="AI429" s="23">
        <f>Table_1[[#This Row],[Profit]]+Table_1[[#This Row],[Sales]]</f>
        <v>2.6355999999999966</v>
      </c>
      <c r="AJ429" s="17">
        <f>WEEKNUM(Table_1[[#This Row],[Order Date]],1)</f>
        <v>6</v>
      </c>
      <c r="AK429" s="17" t="str">
        <f>TEXT(Table_1[[#This Row],[Order Date]],"mmm yyyy")</f>
        <v>Feb 2015</v>
      </c>
      <c r="AL429" s="17" t="str">
        <f>Table_1[[#This Row],[Monthly sales]]&amp;"  Week "&amp;TEXT(Table_1[[#This Row],[Weekly sales]],"00")</f>
        <v>Feb 2015  Week 06</v>
      </c>
      <c r="AM429" s="17">
        <f>IF(COUNTIF($A$2:A429, A429)=1, 1, 0)</f>
        <v>1</v>
      </c>
      <c r="AN429" s="3">
        <f>COUNTA(A429) - COUNTIF(Table_1[[#This Row],[Unique Customers]], 1)</f>
        <v>0</v>
      </c>
      <c r="AO429" s="17" t="str">
        <f t="shared" si="6"/>
        <v>Unique</v>
      </c>
      <c r="AP429" s="17" t="str">
        <f>"Q"&amp;_xlfn.CEILING.MATH(MONTH(Table_1[[#This Row],[Monthly sales]])/3,1)</f>
        <v>Q1</v>
      </c>
    </row>
    <row r="430" spans="1:42" ht="14.4" x14ac:dyDescent="0.3">
      <c r="A430" s="2">
        <v>1020</v>
      </c>
      <c r="B430" s="15" t="s">
        <v>1019</v>
      </c>
      <c r="C430" s="15" t="s">
        <v>26</v>
      </c>
      <c r="D430" s="6">
        <v>0</v>
      </c>
      <c r="E430" s="4">
        <v>4.4800000000000004</v>
      </c>
      <c r="F430" s="4">
        <v>2.5</v>
      </c>
      <c r="G430" s="15" t="s">
        <v>39</v>
      </c>
      <c r="H430" s="15" t="s">
        <v>28</v>
      </c>
      <c r="I430" s="15" t="s">
        <v>49</v>
      </c>
      <c r="J430" s="15" t="s">
        <v>346</v>
      </c>
      <c r="K430" s="15" t="s">
        <v>74</v>
      </c>
      <c r="L430" s="15" t="s">
        <v>1022</v>
      </c>
      <c r="M430" s="6">
        <v>0.37</v>
      </c>
      <c r="N430" s="15" t="s">
        <v>33</v>
      </c>
      <c r="O430" s="15" t="s">
        <v>53</v>
      </c>
      <c r="P430" s="15" t="s">
        <v>538</v>
      </c>
      <c r="Q430" s="15" t="s">
        <v>1021</v>
      </c>
      <c r="R430" s="2">
        <v>66762</v>
      </c>
      <c r="S430" s="1">
        <v>42041</v>
      </c>
      <c r="T430" s="12">
        <f>EOMONTH(Table_1[[#This Row],[Order Date]],0)</f>
        <v>42063</v>
      </c>
      <c r="U430" s="10">
        <f>EOMONTH(Table_1[[#This Row],[Order Date]],0)</f>
        <v>42063</v>
      </c>
      <c r="V430" s="14">
        <v>42041</v>
      </c>
      <c r="W430" s="1">
        <v>42043</v>
      </c>
      <c r="X430" s="12">
        <v>42043</v>
      </c>
      <c r="Y430" s="10">
        <f>EOMONTH(Table_1[[#This Row],[Ship date]],0)</f>
        <v>42063</v>
      </c>
      <c r="Z430" s="14">
        <v>42043</v>
      </c>
      <c r="AA430" s="4">
        <v>8.7319999999999993</v>
      </c>
      <c r="AB430" s="2">
        <v>14</v>
      </c>
      <c r="AC430" s="4">
        <v>65.14</v>
      </c>
      <c r="AD430" s="2">
        <v>88634</v>
      </c>
      <c r="AE430" s="4">
        <f>'DataCleaning and Transformation'!$E430-'DataCleaning and Transformation'!$D430</f>
        <v>4.4800000000000004</v>
      </c>
      <c r="AF430" s="15" t="str">
        <f>_xlfn.IFS('DataCleaning and Transformation'!$O430="Central","Chris",'DataCleaning and Transformation'!$O430="East","Erin",'DataCleaning and Transformation'!$O430="South","Sam",'DataCleaning and Transformation'!$O430="West","William")</f>
        <v>Chris</v>
      </c>
      <c r="AG430" s="31">
        <f>Table_1[[#This Row],[Ship date]]-Table_1[[#This Row],[Order Date]]</f>
        <v>2</v>
      </c>
      <c r="AH430" s="22">
        <f>Table_1[[#This Row],[Profit]]/Table_1[[#This Row],[Sales]]</f>
        <v>0.13404973902364137</v>
      </c>
      <c r="AI430" s="23">
        <f>Table_1[[#This Row],[Profit]]+Table_1[[#This Row],[Sales]]</f>
        <v>73.872</v>
      </c>
      <c r="AJ430" s="17">
        <f>WEEKNUM(Table_1[[#This Row],[Order Date]],1)</f>
        <v>6</v>
      </c>
      <c r="AK430" s="17" t="str">
        <f>TEXT(Table_1[[#This Row],[Order Date]],"mmm yyyy")</f>
        <v>Feb 2015</v>
      </c>
      <c r="AL430" s="17" t="str">
        <f>Table_1[[#This Row],[Monthly sales]]&amp;"  Week "&amp;TEXT(Table_1[[#This Row],[Weekly sales]],"00")</f>
        <v>Feb 2015  Week 06</v>
      </c>
      <c r="AM430" s="17">
        <f>IF(COUNTIF($A$2:A430, A430)=1, 1, 0)</f>
        <v>0</v>
      </c>
      <c r="AN430" s="3">
        <f>COUNTA(A430) - COUNTIF(Table_1[[#This Row],[Unique Customers]], 1)</f>
        <v>1</v>
      </c>
      <c r="AO430" s="17" t="str">
        <f t="shared" si="6"/>
        <v>Repeated</v>
      </c>
      <c r="AP430" s="17" t="str">
        <f>"Q"&amp;_xlfn.CEILING.MATH(MONTH(Table_1[[#This Row],[Monthly sales]])/3,1)</f>
        <v>Q1</v>
      </c>
    </row>
    <row r="431" spans="1:42" ht="14.4" x14ac:dyDescent="0.3">
      <c r="A431" s="2">
        <v>1533</v>
      </c>
      <c r="B431" s="15" t="s">
        <v>1023</v>
      </c>
      <c r="C431" s="15" t="s">
        <v>38</v>
      </c>
      <c r="D431" s="6">
        <v>0.02</v>
      </c>
      <c r="E431" s="4">
        <v>4.8899999999999997</v>
      </c>
      <c r="F431" s="4">
        <v>4.93</v>
      </c>
      <c r="G431" s="15" t="s">
        <v>39</v>
      </c>
      <c r="H431" s="15" t="s">
        <v>95</v>
      </c>
      <c r="I431" s="15" t="s">
        <v>41</v>
      </c>
      <c r="J431" s="15" t="s">
        <v>42</v>
      </c>
      <c r="K431" s="15" t="s">
        <v>43</v>
      </c>
      <c r="L431" s="15" t="s">
        <v>1024</v>
      </c>
      <c r="M431" s="6">
        <v>0.66</v>
      </c>
      <c r="N431" s="15" t="s">
        <v>33</v>
      </c>
      <c r="O431" s="15" t="s">
        <v>53</v>
      </c>
      <c r="P431" s="15" t="s">
        <v>81</v>
      </c>
      <c r="Q431" s="15" t="s">
        <v>1025</v>
      </c>
      <c r="R431" s="2">
        <v>63130</v>
      </c>
      <c r="S431" s="1">
        <v>42041</v>
      </c>
      <c r="T431" s="12">
        <f>EOMONTH(Table_1[[#This Row],[Order Date]],0)</f>
        <v>42063</v>
      </c>
      <c r="U431" s="10">
        <f>EOMONTH(Table_1[[#This Row],[Order Date]],0)</f>
        <v>42063</v>
      </c>
      <c r="V431" s="14">
        <v>42041</v>
      </c>
      <c r="W431" s="1">
        <v>42042</v>
      </c>
      <c r="X431" s="12">
        <v>42042</v>
      </c>
      <c r="Y431" s="10">
        <f>EOMONTH(Table_1[[#This Row],[Ship date]],0)</f>
        <v>42063</v>
      </c>
      <c r="Z431" s="14">
        <v>42042</v>
      </c>
      <c r="AA431" s="4">
        <v>-56.445999999999998</v>
      </c>
      <c r="AB431" s="2">
        <v>14</v>
      </c>
      <c r="AC431" s="4">
        <v>74.010000000000005</v>
      </c>
      <c r="AD431" s="2">
        <v>91328</v>
      </c>
      <c r="AE431" s="4">
        <f>'DataCleaning and Transformation'!$E431-'DataCleaning and Transformation'!$D431</f>
        <v>4.87</v>
      </c>
      <c r="AF431" s="15" t="str">
        <f>_xlfn.IFS('DataCleaning and Transformation'!$O431="Central","Chris",'DataCleaning and Transformation'!$O431="East","Erin",'DataCleaning and Transformation'!$O431="South","Sam",'DataCleaning and Transformation'!$O431="West","William")</f>
        <v>Chris</v>
      </c>
      <c r="AG431" s="31">
        <f>Table_1[[#This Row],[Ship date]]-Table_1[[#This Row],[Order Date]]</f>
        <v>1</v>
      </c>
      <c r="AH431" s="22">
        <f>Table_1[[#This Row],[Profit]]/Table_1[[#This Row],[Sales]]</f>
        <v>-0.76268071882178079</v>
      </c>
      <c r="AI431" s="23">
        <f>Table_1[[#This Row],[Profit]]+Table_1[[#This Row],[Sales]]</f>
        <v>17.564000000000007</v>
      </c>
      <c r="AJ431" s="17">
        <f>WEEKNUM(Table_1[[#This Row],[Order Date]],1)</f>
        <v>6</v>
      </c>
      <c r="AK431" s="17" t="str">
        <f>TEXT(Table_1[[#This Row],[Order Date]],"mmm yyyy")</f>
        <v>Feb 2015</v>
      </c>
      <c r="AL431" s="17" t="str">
        <f>Table_1[[#This Row],[Monthly sales]]&amp;"  Week "&amp;TEXT(Table_1[[#This Row],[Weekly sales]],"00")</f>
        <v>Feb 2015  Week 06</v>
      </c>
      <c r="AM431" s="17">
        <f>IF(COUNTIF($A$2:A431, A431)=1, 1, 0)</f>
        <v>1</v>
      </c>
      <c r="AN431" s="3">
        <f>COUNTA(A431) - COUNTIF(Table_1[[#This Row],[Unique Customers]], 1)</f>
        <v>0</v>
      </c>
      <c r="AO431" s="17" t="str">
        <f t="shared" si="6"/>
        <v>Unique</v>
      </c>
      <c r="AP431" s="17" t="str">
        <f>"Q"&amp;_xlfn.CEILING.MATH(MONTH(Table_1[[#This Row],[Monthly sales]])/3,1)</f>
        <v>Q1</v>
      </c>
    </row>
    <row r="432" spans="1:42" ht="14.4" x14ac:dyDescent="0.3">
      <c r="A432" s="2">
        <v>1533</v>
      </c>
      <c r="B432" s="15" t="s">
        <v>1023</v>
      </c>
      <c r="C432" s="15" t="s">
        <v>38</v>
      </c>
      <c r="D432" s="6">
        <v>7.0000000000000007E-2</v>
      </c>
      <c r="E432" s="4">
        <v>10.06</v>
      </c>
      <c r="F432" s="4">
        <v>2.06</v>
      </c>
      <c r="G432" s="15" t="s">
        <v>39</v>
      </c>
      <c r="H432" s="15" t="s">
        <v>95</v>
      </c>
      <c r="I432" s="15" t="s">
        <v>49</v>
      </c>
      <c r="J432" s="15" t="s">
        <v>89</v>
      </c>
      <c r="K432" s="15" t="s">
        <v>51</v>
      </c>
      <c r="L432" s="15" t="s">
        <v>174</v>
      </c>
      <c r="M432" s="6">
        <v>0.39</v>
      </c>
      <c r="N432" s="15" t="s">
        <v>33</v>
      </c>
      <c r="O432" s="15" t="s">
        <v>53</v>
      </c>
      <c r="P432" s="15" t="s">
        <v>81</v>
      </c>
      <c r="Q432" s="15" t="s">
        <v>1025</v>
      </c>
      <c r="R432" s="2">
        <v>63130</v>
      </c>
      <c r="S432" s="1">
        <v>42041</v>
      </c>
      <c r="T432" s="12">
        <f>EOMONTH(Table_1[[#This Row],[Order Date]],0)</f>
        <v>42063</v>
      </c>
      <c r="U432" s="10">
        <f>EOMONTH(Table_1[[#This Row],[Order Date]],0)</f>
        <v>42063</v>
      </c>
      <c r="V432" s="14">
        <v>42041</v>
      </c>
      <c r="W432" s="1">
        <v>42042</v>
      </c>
      <c r="X432" s="12">
        <v>42042</v>
      </c>
      <c r="Y432" s="10">
        <f>EOMONTH(Table_1[[#This Row],[Ship date]],0)</f>
        <v>42063</v>
      </c>
      <c r="Z432" s="14">
        <v>42042</v>
      </c>
      <c r="AA432" s="4">
        <v>33.189</v>
      </c>
      <c r="AB432" s="2">
        <v>5</v>
      </c>
      <c r="AC432" s="4">
        <v>48.1</v>
      </c>
      <c r="AD432" s="2">
        <v>91328</v>
      </c>
      <c r="AE432" s="4">
        <f>'DataCleaning and Transformation'!$E432-'DataCleaning and Transformation'!$D432</f>
        <v>9.99</v>
      </c>
      <c r="AF432" s="15" t="str">
        <f>_xlfn.IFS('DataCleaning and Transformation'!$O432="Central","Chris",'DataCleaning and Transformation'!$O432="East","Erin",'DataCleaning and Transformation'!$O432="South","Sam",'DataCleaning and Transformation'!$O432="West","William")</f>
        <v>Chris</v>
      </c>
      <c r="AG432" s="31">
        <f>Table_1[[#This Row],[Ship date]]-Table_1[[#This Row],[Order Date]]</f>
        <v>1</v>
      </c>
      <c r="AH432" s="22">
        <f>Table_1[[#This Row],[Profit]]/Table_1[[#This Row],[Sales]]</f>
        <v>0.69</v>
      </c>
      <c r="AI432" s="23">
        <f>Table_1[[#This Row],[Profit]]+Table_1[[#This Row],[Sales]]</f>
        <v>81.289000000000001</v>
      </c>
      <c r="AJ432" s="17">
        <f>WEEKNUM(Table_1[[#This Row],[Order Date]],1)</f>
        <v>6</v>
      </c>
      <c r="AK432" s="17" t="str">
        <f>TEXT(Table_1[[#This Row],[Order Date]],"mmm yyyy")</f>
        <v>Feb 2015</v>
      </c>
      <c r="AL432" s="17" t="str">
        <f>Table_1[[#This Row],[Monthly sales]]&amp;"  Week "&amp;TEXT(Table_1[[#This Row],[Weekly sales]],"00")</f>
        <v>Feb 2015  Week 06</v>
      </c>
      <c r="AM432" s="17">
        <f>IF(COUNTIF($A$2:A432, A432)=1, 1, 0)</f>
        <v>0</v>
      </c>
      <c r="AN432" s="3">
        <f>COUNTA(A432) - COUNTIF(Table_1[[#This Row],[Unique Customers]], 1)</f>
        <v>1</v>
      </c>
      <c r="AO432" s="17" t="str">
        <f t="shared" si="6"/>
        <v>Repeated</v>
      </c>
      <c r="AP432" s="17" t="str">
        <f>"Q"&amp;_xlfn.CEILING.MATH(MONTH(Table_1[[#This Row],[Monthly sales]])/3,1)</f>
        <v>Q1</v>
      </c>
    </row>
    <row r="433" spans="1:42" ht="14.4" x14ac:dyDescent="0.3">
      <c r="A433" s="2">
        <v>1927</v>
      </c>
      <c r="B433" s="15" t="s">
        <v>1026</v>
      </c>
      <c r="C433" s="15" t="s">
        <v>38</v>
      </c>
      <c r="D433" s="6">
        <v>0.02</v>
      </c>
      <c r="E433" s="4">
        <v>259.70999999999998</v>
      </c>
      <c r="F433" s="4">
        <v>66.67</v>
      </c>
      <c r="G433" s="15" t="s">
        <v>27</v>
      </c>
      <c r="H433" s="15" t="s">
        <v>72</v>
      </c>
      <c r="I433" s="15" t="s">
        <v>29</v>
      </c>
      <c r="J433" s="15" t="s">
        <v>30</v>
      </c>
      <c r="K433" s="15" t="s">
        <v>31</v>
      </c>
      <c r="L433" s="15" t="s">
        <v>1027</v>
      </c>
      <c r="M433" s="6">
        <v>0.65</v>
      </c>
      <c r="N433" s="15" t="s">
        <v>33</v>
      </c>
      <c r="O433" s="15" t="s">
        <v>34</v>
      </c>
      <c r="P433" s="15" t="s">
        <v>272</v>
      </c>
      <c r="Q433" s="15" t="s">
        <v>1028</v>
      </c>
      <c r="R433" s="2">
        <v>29611</v>
      </c>
      <c r="S433" s="1">
        <v>42041</v>
      </c>
      <c r="T433" s="12">
        <f>EOMONTH(Table_1[[#This Row],[Order Date]],0)</f>
        <v>42063</v>
      </c>
      <c r="U433" s="10">
        <f>EOMONTH(Table_1[[#This Row],[Order Date]],0)</f>
        <v>42063</v>
      </c>
      <c r="V433" s="14">
        <v>42041</v>
      </c>
      <c r="W433" s="1">
        <v>42041</v>
      </c>
      <c r="X433" s="12">
        <v>42041</v>
      </c>
      <c r="Y433" s="10">
        <f>EOMONTH(Table_1[[#This Row],[Ship date]],0)</f>
        <v>42063</v>
      </c>
      <c r="Z433" s="14">
        <v>42041</v>
      </c>
      <c r="AA433" s="4">
        <v>-14.448</v>
      </c>
      <c r="AB433" s="2">
        <v>8</v>
      </c>
      <c r="AC433" s="4">
        <v>1757.15</v>
      </c>
      <c r="AD433" s="2">
        <v>88579</v>
      </c>
      <c r="AE433" s="4">
        <f>'DataCleaning and Transformation'!$E433-'DataCleaning and Transformation'!$D433</f>
        <v>259.69</v>
      </c>
      <c r="AF433" s="15" t="str">
        <f>_xlfn.IFS('DataCleaning and Transformation'!$O433="Central","Chris",'DataCleaning and Transformation'!$O433="East","Erin",'DataCleaning and Transformation'!$O433="South","Sam",'DataCleaning and Transformation'!$O433="West","William")</f>
        <v>Sam</v>
      </c>
      <c r="AG433" s="31">
        <f>Table_1[[#This Row],[Ship date]]-Table_1[[#This Row],[Order Date]]</f>
        <v>0</v>
      </c>
      <c r="AH433" s="22">
        <f>Table_1[[#This Row],[Profit]]/Table_1[[#This Row],[Sales]]</f>
        <v>-8.2224055999772349E-3</v>
      </c>
      <c r="AI433" s="23">
        <f>Table_1[[#This Row],[Profit]]+Table_1[[#This Row],[Sales]]</f>
        <v>1742.702</v>
      </c>
      <c r="AJ433" s="17">
        <f>WEEKNUM(Table_1[[#This Row],[Order Date]],1)</f>
        <v>6</v>
      </c>
      <c r="AK433" s="17" t="str">
        <f>TEXT(Table_1[[#This Row],[Order Date]],"mmm yyyy")</f>
        <v>Feb 2015</v>
      </c>
      <c r="AL433" s="17" t="str">
        <f>Table_1[[#This Row],[Monthly sales]]&amp;"  Week "&amp;TEXT(Table_1[[#This Row],[Weekly sales]],"00")</f>
        <v>Feb 2015  Week 06</v>
      </c>
      <c r="AM433" s="17">
        <f>IF(COUNTIF($A$2:A433, A433)=1, 1, 0)</f>
        <v>1</v>
      </c>
      <c r="AN433" s="3">
        <f>COUNTA(A433) - COUNTIF(Table_1[[#This Row],[Unique Customers]], 1)</f>
        <v>0</v>
      </c>
      <c r="AO433" s="17" t="str">
        <f t="shared" si="6"/>
        <v>Unique</v>
      </c>
      <c r="AP433" s="17" t="str">
        <f>"Q"&amp;_xlfn.CEILING.MATH(MONTH(Table_1[[#This Row],[Monthly sales]])/3,1)</f>
        <v>Q1</v>
      </c>
    </row>
    <row r="434" spans="1:42" ht="14.4" x14ac:dyDescent="0.3">
      <c r="A434" s="2">
        <v>2135</v>
      </c>
      <c r="B434" s="15" t="s">
        <v>1029</v>
      </c>
      <c r="C434" s="15" t="s">
        <v>38</v>
      </c>
      <c r="D434" s="6">
        <v>0.01</v>
      </c>
      <c r="E434" s="4">
        <v>28.99</v>
      </c>
      <c r="F434" s="4">
        <v>8.59</v>
      </c>
      <c r="G434" s="15" t="s">
        <v>39</v>
      </c>
      <c r="H434" s="15" t="s">
        <v>72</v>
      </c>
      <c r="I434" s="15" t="s">
        <v>41</v>
      </c>
      <c r="J434" s="15" t="s">
        <v>136</v>
      </c>
      <c r="K434" s="15" t="s">
        <v>145</v>
      </c>
      <c r="L434" s="15" t="s">
        <v>1030</v>
      </c>
      <c r="M434" s="6">
        <v>0.56000000000000005</v>
      </c>
      <c r="N434" s="15" t="s">
        <v>33</v>
      </c>
      <c r="O434" s="15" t="s">
        <v>60</v>
      </c>
      <c r="P434" s="15" t="s">
        <v>641</v>
      </c>
      <c r="Q434" s="15" t="s">
        <v>1031</v>
      </c>
      <c r="R434" s="2">
        <v>88101</v>
      </c>
      <c r="S434" s="1">
        <v>42041</v>
      </c>
      <c r="T434" s="12">
        <f>EOMONTH(Table_1[[#This Row],[Order Date]],0)</f>
        <v>42063</v>
      </c>
      <c r="U434" s="10">
        <f>EOMONTH(Table_1[[#This Row],[Order Date]],0)</f>
        <v>42063</v>
      </c>
      <c r="V434" s="14">
        <v>42041</v>
      </c>
      <c r="W434" s="1">
        <v>42042</v>
      </c>
      <c r="X434" s="12">
        <v>42042</v>
      </c>
      <c r="Y434" s="10">
        <f>EOMONTH(Table_1[[#This Row],[Ship date]],0)</f>
        <v>42063</v>
      </c>
      <c r="Z434" s="14">
        <v>42042</v>
      </c>
      <c r="AA434" s="4">
        <v>196.52328</v>
      </c>
      <c r="AB434" s="2">
        <v>21</v>
      </c>
      <c r="AC434" s="4">
        <v>556.61</v>
      </c>
      <c r="AD434" s="2">
        <v>91583</v>
      </c>
      <c r="AE434" s="4">
        <f>'DataCleaning and Transformation'!$E434-'DataCleaning and Transformation'!$D434</f>
        <v>28.979999999999997</v>
      </c>
      <c r="AF434" s="15" t="str">
        <f>_xlfn.IFS('DataCleaning and Transformation'!$O434="Central","Chris",'DataCleaning and Transformation'!$O434="East","Erin",'DataCleaning and Transformation'!$O434="South","Sam",'DataCleaning and Transformation'!$O434="West","William")</f>
        <v>William</v>
      </c>
      <c r="AG434" s="31">
        <f>Table_1[[#This Row],[Ship date]]-Table_1[[#This Row],[Order Date]]</f>
        <v>1</v>
      </c>
      <c r="AH434" s="22">
        <f>Table_1[[#This Row],[Profit]]/Table_1[[#This Row],[Sales]]</f>
        <v>0.35307177377337812</v>
      </c>
      <c r="AI434" s="23">
        <f>Table_1[[#This Row],[Profit]]+Table_1[[#This Row],[Sales]]</f>
        <v>753.13328000000001</v>
      </c>
      <c r="AJ434" s="17">
        <f>WEEKNUM(Table_1[[#This Row],[Order Date]],1)</f>
        <v>6</v>
      </c>
      <c r="AK434" s="17" t="str">
        <f>TEXT(Table_1[[#This Row],[Order Date]],"mmm yyyy")</f>
        <v>Feb 2015</v>
      </c>
      <c r="AL434" s="17" t="str">
        <f>Table_1[[#This Row],[Monthly sales]]&amp;"  Week "&amp;TEXT(Table_1[[#This Row],[Weekly sales]],"00")</f>
        <v>Feb 2015  Week 06</v>
      </c>
      <c r="AM434" s="17">
        <f>IF(COUNTIF($A$2:A434, A434)=1, 1, 0)</f>
        <v>1</v>
      </c>
      <c r="AN434" s="3">
        <f>COUNTA(A434) - COUNTIF(Table_1[[#This Row],[Unique Customers]], 1)</f>
        <v>0</v>
      </c>
      <c r="AO434" s="17" t="str">
        <f t="shared" si="6"/>
        <v>Unique</v>
      </c>
      <c r="AP434" s="17" t="str">
        <f>"Q"&amp;_xlfn.CEILING.MATH(MONTH(Table_1[[#This Row],[Monthly sales]])/3,1)</f>
        <v>Q1</v>
      </c>
    </row>
    <row r="435" spans="1:42" ht="14.4" x14ac:dyDescent="0.3">
      <c r="A435" s="2">
        <v>2486</v>
      </c>
      <c r="B435" s="15" t="s">
        <v>945</v>
      </c>
      <c r="C435" s="15" t="s">
        <v>38</v>
      </c>
      <c r="D435" s="6">
        <v>0.02</v>
      </c>
      <c r="E435" s="4">
        <v>71.37</v>
      </c>
      <c r="F435" s="4">
        <v>69</v>
      </c>
      <c r="G435" s="15" t="s">
        <v>39</v>
      </c>
      <c r="H435" s="15" t="s">
        <v>28</v>
      </c>
      <c r="I435" s="15" t="s">
        <v>29</v>
      </c>
      <c r="J435" s="15" t="s">
        <v>30</v>
      </c>
      <c r="K435" s="15" t="s">
        <v>65</v>
      </c>
      <c r="L435" s="15" t="s">
        <v>1032</v>
      </c>
      <c r="M435" s="6">
        <v>0.68</v>
      </c>
      <c r="N435" s="15" t="s">
        <v>33</v>
      </c>
      <c r="O435" s="15" t="s">
        <v>34</v>
      </c>
      <c r="P435" s="15" t="s">
        <v>76</v>
      </c>
      <c r="Q435" s="15" t="s">
        <v>947</v>
      </c>
      <c r="R435" s="2">
        <v>30458</v>
      </c>
      <c r="S435" s="1">
        <v>42041</v>
      </c>
      <c r="T435" s="12">
        <f>EOMONTH(Table_1[[#This Row],[Order Date]],0)</f>
        <v>42063</v>
      </c>
      <c r="U435" s="10">
        <f>EOMONTH(Table_1[[#This Row],[Order Date]],0)</f>
        <v>42063</v>
      </c>
      <c r="V435" s="14">
        <v>42041</v>
      </c>
      <c r="W435" s="1">
        <v>42042</v>
      </c>
      <c r="X435" s="12">
        <v>42042</v>
      </c>
      <c r="Y435" s="10">
        <f>EOMONTH(Table_1[[#This Row],[Ship date]],0)</f>
        <v>42063</v>
      </c>
      <c r="Z435" s="14">
        <v>42042</v>
      </c>
      <c r="AA435" s="4">
        <v>-439.90800000000002</v>
      </c>
      <c r="AB435" s="2">
        <v>4</v>
      </c>
      <c r="AC435" s="4">
        <v>237.62</v>
      </c>
      <c r="AD435" s="2">
        <v>91414</v>
      </c>
      <c r="AE435" s="4">
        <f>'DataCleaning and Transformation'!$E435-'DataCleaning and Transformation'!$D435</f>
        <v>71.350000000000009</v>
      </c>
      <c r="AF435" s="15" t="str">
        <f>_xlfn.IFS('DataCleaning and Transformation'!$O435="Central","Chris",'DataCleaning and Transformation'!$O435="East","Erin",'DataCleaning and Transformation'!$O435="South","Sam",'DataCleaning and Transformation'!$O435="West","William")</f>
        <v>Sam</v>
      </c>
      <c r="AG435" s="31">
        <f>Table_1[[#This Row],[Ship date]]-Table_1[[#This Row],[Order Date]]</f>
        <v>1</v>
      </c>
      <c r="AH435" s="22">
        <f>Table_1[[#This Row],[Profit]]/Table_1[[#This Row],[Sales]]</f>
        <v>-1.8513088123895296</v>
      </c>
      <c r="AI435" s="23">
        <f>Table_1[[#This Row],[Profit]]+Table_1[[#This Row],[Sales]]</f>
        <v>-202.28800000000001</v>
      </c>
      <c r="AJ435" s="17">
        <f>WEEKNUM(Table_1[[#This Row],[Order Date]],1)</f>
        <v>6</v>
      </c>
      <c r="AK435" s="17" t="str">
        <f>TEXT(Table_1[[#This Row],[Order Date]],"mmm yyyy")</f>
        <v>Feb 2015</v>
      </c>
      <c r="AL435" s="17" t="str">
        <f>Table_1[[#This Row],[Monthly sales]]&amp;"  Week "&amp;TEXT(Table_1[[#This Row],[Weekly sales]],"00")</f>
        <v>Feb 2015  Week 06</v>
      </c>
      <c r="AM435" s="17">
        <f>IF(COUNTIF($A$2:A435, A435)=1, 1, 0)</f>
        <v>0</v>
      </c>
      <c r="AN435" s="3">
        <f>COUNTA(A435) - COUNTIF(Table_1[[#This Row],[Unique Customers]], 1)</f>
        <v>1</v>
      </c>
      <c r="AO435" s="17" t="str">
        <f t="shared" si="6"/>
        <v>Unique</v>
      </c>
      <c r="AP435" s="17" t="str">
        <f>"Q"&amp;_xlfn.CEILING.MATH(MONTH(Table_1[[#This Row],[Monthly sales]])/3,1)</f>
        <v>Q1</v>
      </c>
    </row>
    <row r="436" spans="1:42" ht="14.4" x14ac:dyDescent="0.3">
      <c r="A436" s="2">
        <v>2486</v>
      </c>
      <c r="B436" s="15" t="s">
        <v>945</v>
      </c>
      <c r="C436" s="15" t="s">
        <v>38</v>
      </c>
      <c r="D436" s="6">
        <v>0.03</v>
      </c>
      <c r="E436" s="4">
        <v>205.99</v>
      </c>
      <c r="F436" s="4">
        <v>8.99</v>
      </c>
      <c r="G436" s="15" t="s">
        <v>88</v>
      </c>
      <c r="H436" s="15" t="s">
        <v>28</v>
      </c>
      <c r="I436" s="15" t="s">
        <v>41</v>
      </c>
      <c r="J436" s="15" t="s">
        <v>136</v>
      </c>
      <c r="K436" s="15" t="s">
        <v>74</v>
      </c>
      <c r="L436" s="15" t="s">
        <v>1033</v>
      </c>
      <c r="M436" s="6">
        <v>0.6</v>
      </c>
      <c r="N436" s="15" t="s">
        <v>33</v>
      </c>
      <c r="O436" s="15" t="s">
        <v>34</v>
      </c>
      <c r="P436" s="15" t="s">
        <v>76</v>
      </c>
      <c r="Q436" s="15" t="s">
        <v>947</v>
      </c>
      <c r="R436" s="2">
        <v>30458</v>
      </c>
      <c r="S436" s="1">
        <v>42041</v>
      </c>
      <c r="T436" s="12">
        <f>EOMONTH(Table_1[[#This Row],[Order Date]],0)</f>
        <v>42063</v>
      </c>
      <c r="U436" s="10">
        <f>EOMONTH(Table_1[[#This Row],[Order Date]],0)</f>
        <v>42063</v>
      </c>
      <c r="V436" s="14">
        <v>42041</v>
      </c>
      <c r="W436" s="1">
        <v>42043</v>
      </c>
      <c r="X436" s="12">
        <v>42043</v>
      </c>
      <c r="Y436" s="10">
        <f>EOMONTH(Table_1[[#This Row],[Ship date]],0)</f>
        <v>42063</v>
      </c>
      <c r="Z436" s="14">
        <v>42043</v>
      </c>
      <c r="AA436" s="4">
        <v>1087.7159999999999</v>
      </c>
      <c r="AB436" s="2">
        <v>1</v>
      </c>
      <c r="AC436" s="4">
        <v>176.42</v>
      </c>
      <c r="AD436" s="2">
        <v>91414</v>
      </c>
      <c r="AE436" s="4">
        <f>'DataCleaning and Transformation'!$E436-'DataCleaning and Transformation'!$D436</f>
        <v>205.96</v>
      </c>
      <c r="AF436" s="15" t="str">
        <f>_xlfn.IFS('DataCleaning and Transformation'!$O436="Central","Chris",'DataCleaning and Transformation'!$O436="East","Erin",'DataCleaning and Transformation'!$O436="South","Sam",'DataCleaning and Transformation'!$O436="West","William")</f>
        <v>Sam</v>
      </c>
      <c r="AG436" s="31">
        <f>Table_1[[#This Row],[Ship date]]-Table_1[[#This Row],[Order Date]]</f>
        <v>2</v>
      </c>
      <c r="AH436" s="22">
        <f>Table_1[[#This Row],[Profit]]/Table_1[[#This Row],[Sales]]</f>
        <v>6.1654914408797188</v>
      </c>
      <c r="AI436" s="23">
        <f>Table_1[[#This Row],[Profit]]+Table_1[[#This Row],[Sales]]</f>
        <v>1264.136</v>
      </c>
      <c r="AJ436" s="17">
        <f>WEEKNUM(Table_1[[#This Row],[Order Date]],1)</f>
        <v>6</v>
      </c>
      <c r="AK436" s="17" t="str">
        <f>TEXT(Table_1[[#This Row],[Order Date]],"mmm yyyy")</f>
        <v>Feb 2015</v>
      </c>
      <c r="AL436" s="17" t="str">
        <f>Table_1[[#This Row],[Monthly sales]]&amp;"  Week "&amp;TEXT(Table_1[[#This Row],[Weekly sales]],"00")</f>
        <v>Feb 2015  Week 06</v>
      </c>
      <c r="AM436" s="17">
        <f>IF(COUNTIF($A$2:A436, A436)=1, 1, 0)</f>
        <v>0</v>
      </c>
      <c r="AN436" s="3">
        <f>COUNTA(A436) - COUNTIF(Table_1[[#This Row],[Unique Customers]], 1)</f>
        <v>1</v>
      </c>
      <c r="AO436" s="17" t="str">
        <f t="shared" si="6"/>
        <v>Repeated</v>
      </c>
      <c r="AP436" s="17" t="str">
        <f>"Q"&amp;_xlfn.CEILING.MATH(MONTH(Table_1[[#This Row],[Monthly sales]])/3,1)</f>
        <v>Q1</v>
      </c>
    </row>
    <row r="437" spans="1:42" ht="14.4" x14ac:dyDescent="0.3">
      <c r="A437" s="2">
        <v>389</v>
      </c>
      <c r="B437" s="15" t="s">
        <v>1034</v>
      </c>
      <c r="C437" s="15" t="s">
        <v>48</v>
      </c>
      <c r="D437" s="6">
        <v>0.03</v>
      </c>
      <c r="E437" s="4">
        <v>160.97999999999999</v>
      </c>
      <c r="F437" s="4">
        <v>30</v>
      </c>
      <c r="G437" s="15" t="s">
        <v>27</v>
      </c>
      <c r="H437" s="15" t="s">
        <v>95</v>
      </c>
      <c r="I437" s="15" t="s">
        <v>29</v>
      </c>
      <c r="J437" s="15" t="s">
        <v>110</v>
      </c>
      <c r="K437" s="15" t="s">
        <v>58</v>
      </c>
      <c r="L437" s="15" t="s">
        <v>893</v>
      </c>
      <c r="M437" s="6">
        <v>0.62</v>
      </c>
      <c r="N437" s="15" t="s">
        <v>33</v>
      </c>
      <c r="O437" s="15" t="s">
        <v>53</v>
      </c>
      <c r="P437" s="15" t="s">
        <v>134</v>
      </c>
      <c r="Q437" s="15" t="s">
        <v>1035</v>
      </c>
      <c r="R437" s="2">
        <v>68502</v>
      </c>
      <c r="S437" s="1">
        <v>42041</v>
      </c>
      <c r="T437" s="12">
        <f>EOMONTH(Table_1[[#This Row],[Order Date]],0)</f>
        <v>42063</v>
      </c>
      <c r="U437" s="10">
        <f>EOMONTH(Table_1[[#This Row],[Order Date]],0)</f>
        <v>42063</v>
      </c>
      <c r="V437" s="14">
        <v>42041</v>
      </c>
      <c r="W437" s="1">
        <v>42045</v>
      </c>
      <c r="X437" s="12">
        <v>42045</v>
      </c>
      <c r="Y437" s="10">
        <f>EOMONTH(Table_1[[#This Row],[Ship date]],0)</f>
        <v>42063</v>
      </c>
      <c r="Z437" s="14">
        <v>42045</v>
      </c>
      <c r="AA437" s="4">
        <v>1273.2086999999999</v>
      </c>
      <c r="AB437" s="2">
        <v>11</v>
      </c>
      <c r="AC437" s="4">
        <v>1845.23</v>
      </c>
      <c r="AD437" s="2">
        <v>90338</v>
      </c>
      <c r="AE437" s="4">
        <f>'DataCleaning and Transformation'!$E437-'DataCleaning and Transformation'!$D437</f>
        <v>160.94999999999999</v>
      </c>
      <c r="AF437" s="15" t="str">
        <f>_xlfn.IFS('DataCleaning and Transformation'!$O437="Central","Chris",'DataCleaning and Transformation'!$O437="East","Erin",'DataCleaning and Transformation'!$O437="South","Sam",'DataCleaning and Transformation'!$O437="West","William")</f>
        <v>Chris</v>
      </c>
      <c r="AG437" s="31">
        <f>Table_1[[#This Row],[Ship date]]-Table_1[[#This Row],[Order Date]]</f>
        <v>4</v>
      </c>
      <c r="AH437" s="22">
        <f>Table_1[[#This Row],[Profit]]/Table_1[[#This Row],[Sales]]</f>
        <v>0.69</v>
      </c>
      <c r="AI437" s="23">
        <f>Table_1[[#This Row],[Profit]]+Table_1[[#This Row],[Sales]]</f>
        <v>3118.4386999999997</v>
      </c>
      <c r="AJ437" s="17">
        <f>WEEKNUM(Table_1[[#This Row],[Order Date]],1)</f>
        <v>6</v>
      </c>
      <c r="AK437" s="17" t="str">
        <f>TEXT(Table_1[[#This Row],[Order Date]],"mmm yyyy")</f>
        <v>Feb 2015</v>
      </c>
      <c r="AL437" s="17" t="str">
        <f>Table_1[[#This Row],[Monthly sales]]&amp;"  Week "&amp;TEXT(Table_1[[#This Row],[Weekly sales]],"00")</f>
        <v>Feb 2015  Week 06</v>
      </c>
      <c r="AM437" s="17">
        <f>IF(COUNTIF($A$2:A437, A437)=1, 1, 0)</f>
        <v>1</v>
      </c>
      <c r="AN437" s="3">
        <f>COUNTA(A437) - COUNTIF(Table_1[[#This Row],[Unique Customers]], 1)</f>
        <v>0</v>
      </c>
      <c r="AO437" s="17" t="str">
        <f t="shared" si="6"/>
        <v>Unique</v>
      </c>
      <c r="AP437" s="17" t="str">
        <f>"Q"&amp;_xlfn.CEILING.MATH(MONTH(Table_1[[#This Row],[Monthly sales]])/3,1)</f>
        <v>Q1</v>
      </c>
    </row>
    <row r="438" spans="1:42" ht="14.4" x14ac:dyDescent="0.3">
      <c r="A438" s="2">
        <v>1607</v>
      </c>
      <c r="B438" s="15" t="s">
        <v>1036</v>
      </c>
      <c r="C438" s="15" t="s">
        <v>48</v>
      </c>
      <c r="D438" s="6">
        <v>0.1</v>
      </c>
      <c r="E438" s="4">
        <v>5.68</v>
      </c>
      <c r="F438" s="4">
        <v>3.6</v>
      </c>
      <c r="G438" s="15" t="s">
        <v>88</v>
      </c>
      <c r="H438" s="15" t="s">
        <v>72</v>
      </c>
      <c r="I438" s="15" t="s">
        <v>49</v>
      </c>
      <c r="J438" s="15" t="s">
        <v>569</v>
      </c>
      <c r="K438" s="15" t="s">
        <v>43</v>
      </c>
      <c r="L438" s="15" t="s">
        <v>1037</v>
      </c>
      <c r="M438" s="6">
        <v>0.56000000000000005</v>
      </c>
      <c r="N438" s="15" t="s">
        <v>33</v>
      </c>
      <c r="O438" s="15" t="s">
        <v>112</v>
      </c>
      <c r="P438" s="15" t="s">
        <v>113</v>
      </c>
      <c r="Q438" s="15" t="s">
        <v>1038</v>
      </c>
      <c r="R438" s="2">
        <v>11520</v>
      </c>
      <c r="S438" s="1">
        <v>42041</v>
      </c>
      <c r="T438" s="12">
        <f>EOMONTH(Table_1[[#This Row],[Order Date]],0)</f>
        <v>42063</v>
      </c>
      <c r="U438" s="10">
        <f>EOMONTH(Table_1[[#This Row],[Order Date]],0)</f>
        <v>42063</v>
      </c>
      <c r="V438" s="14">
        <v>42041</v>
      </c>
      <c r="W438" s="1">
        <v>42045</v>
      </c>
      <c r="X438" s="12">
        <v>42045</v>
      </c>
      <c r="Y438" s="10">
        <f>EOMONTH(Table_1[[#This Row],[Ship date]],0)</f>
        <v>42063</v>
      </c>
      <c r="Z438" s="14">
        <v>42045</v>
      </c>
      <c r="AA438" s="4">
        <v>-33.2956</v>
      </c>
      <c r="AB438" s="2">
        <v>21</v>
      </c>
      <c r="AC438" s="4">
        <v>118.35</v>
      </c>
      <c r="AD438" s="2">
        <v>87995</v>
      </c>
      <c r="AE438" s="4">
        <f>'DataCleaning and Transformation'!$E438-'DataCleaning and Transformation'!$D438</f>
        <v>5.58</v>
      </c>
      <c r="AF438" s="15" t="str">
        <f>_xlfn.IFS('DataCleaning and Transformation'!$O438="Central","Chris",'DataCleaning and Transformation'!$O438="East","Erin",'DataCleaning and Transformation'!$O438="South","Sam",'DataCleaning and Transformation'!$O438="West","William")</f>
        <v>Erin</v>
      </c>
      <c r="AG438" s="31">
        <f>Table_1[[#This Row],[Ship date]]-Table_1[[#This Row],[Order Date]]</f>
        <v>4</v>
      </c>
      <c r="AH438" s="22">
        <f>Table_1[[#This Row],[Profit]]/Table_1[[#This Row],[Sales]]</f>
        <v>-0.28133164343050276</v>
      </c>
      <c r="AI438" s="23">
        <f>Table_1[[#This Row],[Profit]]+Table_1[[#This Row],[Sales]]</f>
        <v>85.054399999999987</v>
      </c>
      <c r="AJ438" s="17">
        <f>WEEKNUM(Table_1[[#This Row],[Order Date]],1)</f>
        <v>6</v>
      </c>
      <c r="AK438" s="17" t="str">
        <f>TEXT(Table_1[[#This Row],[Order Date]],"mmm yyyy")</f>
        <v>Feb 2015</v>
      </c>
      <c r="AL438" s="17" t="str">
        <f>Table_1[[#This Row],[Monthly sales]]&amp;"  Week "&amp;TEXT(Table_1[[#This Row],[Weekly sales]],"00")</f>
        <v>Feb 2015  Week 06</v>
      </c>
      <c r="AM438" s="17">
        <f>IF(COUNTIF($A$2:A438, A438)=1, 1, 0)</f>
        <v>1</v>
      </c>
      <c r="AN438" s="3">
        <f>COUNTA(A438) - COUNTIF(Table_1[[#This Row],[Unique Customers]], 1)</f>
        <v>0</v>
      </c>
      <c r="AO438" s="17" t="str">
        <f t="shared" si="6"/>
        <v>Unique</v>
      </c>
      <c r="AP438" s="17" t="str">
        <f>"Q"&amp;_xlfn.CEILING.MATH(MONTH(Table_1[[#This Row],[Monthly sales]])/3,1)</f>
        <v>Q1</v>
      </c>
    </row>
    <row r="439" spans="1:42" ht="14.4" x14ac:dyDescent="0.3">
      <c r="A439" s="2">
        <v>2270</v>
      </c>
      <c r="B439" s="15" t="s">
        <v>1039</v>
      </c>
      <c r="C439" s="15" t="s">
        <v>48</v>
      </c>
      <c r="D439" s="6">
        <v>0.01</v>
      </c>
      <c r="E439" s="4">
        <v>20.48</v>
      </c>
      <c r="F439" s="4">
        <v>6.32</v>
      </c>
      <c r="G439" s="15" t="s">
        <v>39</v>
      </c>
      <c r="H439" s="15" t="s">
        <v>28</v>
      </c>
      <c r="I439" s="15" t="s">
        <v>49</v>
      </c>
      <c r="J439" s="15" t="s">
        <v>96</v>
      </c>
      <c r="K439" s="15" t="s">
        <v>74</v>
      </c>
      <c r="L439" s="15" t="s">
        <v>1040</v>
      </c>
      <c r="M439" s="6">
        <v>0.57999999999999996</v>
      </c>
      <c r="N439" s="15" t="s">
        <v>33</v>
      </c>
      <c r="O439" s="15" t="s">
        <v>34</v>
      </c>
      <c r="P439" s="15" t="s">
        <v>272</v>
      </c>
      <c r="Q439" s="15" t="s">
        <v>1041</v>
      </c>
      <c r="R439" s="2">
        <v>29662</v>
      </c>
      <c r="S439" s="1">
        <v>42041</v>
      </c>
      <c r="T439" s="12">
        <f>EOMONTH(Table_1[[#This Row],[Order Date]],0)</f>
        <v>42063</v>
      </c>
      <c r="U439" s="10">
        <f>EOMONTH(Table_1[[#This Row],[Order Date]],0)</f>
        <v>42063</v>
      </c>
      <c r="V439" s="14">
        <v>42041</v>
      </c>
      <c r="W439" s="1">
        <v>42043</v>
      </c>
      <c r="X439" s="12">
        <v>42043</v>
      </c>
      <c r="Y439" s="10">
        <f>EOMONTH(Table_1[[#This Row],[Ship date]],0)</f>
        <v>42063</v>
      </c>
      <c r="Z439" s="14">
        <v>42043</v>
      </c>
      <c r="AA439" s="4">
        <v>711.24480000000005</v>
      </c>
      <c r="AB439" s="2">
        <v>18</v>
      </c>
      <c r="AC439" s="4">
        <v>375.03</v>
      </c>
      <c r="AD439" s="2">
        <v>89572</v>
      </c>
      <c r="AE439" s="4">
        <f>'DataCleaning and Transformation'!$E439-'DataCleaning and Transformation'!$D439</f>
        <v>20.47</v>
      </c>
      <c r="AF439" s="15" t="str">
        <f>_xlfn.IFS('DataCleaning and Transformation'!$O439="Central","Chris",'DataCleaning and Transformation'!$O439="East","Erin",'DataCleaning and Transformation'!$O439="South","Sam",'DataCleaning and Transformation'!$O439="West","William")</f>
        <v>Sam</v>
      </c>
      <c r="AG439" s="31">
        <f>Table_1[[#This Row],[Ship date]]-Table_1[[#This Row],[Order Date]]</f>
        <v>2</v>
      </c>
      <c r="AH439" s="22">
        <f>Table_1[[#This Row],[Profit]]/Table_1[[#This Row],[Sales]]</f>
        <v>1.8965010799136073</v>
      </c>
      <c r="AI439" s="23">
        <f>Table_1[[#This Row],[Profit]]+Table_1[[#This Row],[Sales]]</f>
        <v>1086.2748000000001</v>
      </c>
      <c r="AJ439" s="17">
        <f>WEEKNUM(Table_1[[#This Row],[Order Date]],1)</f>
        <v>6</v>
      </c>
      <c r="AK439" s="17" t="str">
        <f>TEXT(Table_1[[#This Row],[Order Date]],"mmm yyyy")</f>
        <v>Feb 2015</v>
      </c>
      <c r="AL439" s="17" t="str">
        <f>Table_1[[#This Row],[Monthly sales]]&amp;"  Week "&amp;TEXT(Table_1[[#This Row],[Weekly sales]],"00")</f>
        <v>Feb 2015  Week 06</v>
      </c>
      <c r="AM439" s="17">
        <f>IF(COUNTIF($A$2:A439, A439)=1, 1, 0)</f>
        <v>1</v>
      </c>
      <c r="AN439" s="3">
        <f>COUNTA(A439) - COUNTIF(Table_1[[#This Row],[Unique Customers]], 1)</f>
        <v>0</v>
      </c>
      <c r="AO439" s="17" t="str">
        <f t="shared" si="6"/>
        <v>Unique</v>
      </c>
      <c r="AP439" s="17" t="str">
        <f>"Q"&amp;_xlfn.CEILING.MATH(MONTH(Table_1[[#This Row],[Monthly sales]])/3,1)</f>
        <v>Q1</v>
      </c>
    </row>
    <row r="440" spans="1:42" ht="14.4" x14ac:dyDescent="0.3">
      <c r="A440" s="2">
        <v>2270</v>
      </c>
      <c r="B440" s="15" t="s">
        <v>1039</v>
      </c>
      <c r="C440" s="15" t="s">
        <v>48</v>
      </c>
      <c r="D440" s="6">
        <v>0.09</v>
      </c>
      <c r="E440" s="4">
        <v>1.86</v>
      </c>
      <c r="F440" s="4">
        <v>2.58</v>
      </c>
      <c r="G440" s="15" t="s">
        <v>39</v>
      </c>
      <c r="H440" s="15" t="s">
        <v>28</v>
      </c>
      <c r="I440" s="15" t="s">
        <v>49</v>
      </c>
      <c r="J440" s="15" t="s">
        <v>177</v>
      </c>
      <c r="K440" s="15" t="s">
        <v>51</v>
      </c>
      <c r="L440" s="15" t="s">
        <v>581</v>
      </c>
      <c r="M440" s="6">
        <v>0.82</v>
      </c>
      <c r="N440" s="15" t="s">
        <v>33</v>
      </c>
      <c r="O440" s="15" t="s">
        <v>34</v>
      </c>
      <c r="P440" s="15" t="s">
        <v>272</v>
      </c>
      <c r="Q440" s="15" t="s">
        <v>1041</v>
      </c>
      <c r="R440" s="2">
        <v>29662</v>
      </c>
      <c r="S440" s="1">
        <v>42041</v>
      </c>
      <c r="T440" s="12">
        <f>EOMONTH(Table_1[[#This Row],[Order Date]],0)</f>
        <v>42063</v>
      </c>
      <c r="U440" s="10">
        <f>EOMONTH(Table_1[[#This Row],[Order Date]],0)</f>
        <v>42063</v>
      </c>
      <c r="V440" s="14">
        <v>42041</v>
      </c>
      <c r="W440" s="1">
        <v>42046</v>
      </c>
      <c r="X440" s="12">
        <v>42046</v>
      </c>
      <c r="Y440" s="10">
        <f>EOMONTH(Table_1[[#This Row],[Ship date]],0)</f>
        <v>42063</v>
      </c>
      <c r="Z440" s="14">
        <v>42046</v>
      </c>
      <c r="AA440" s="4">
        <v>-1084.8469631999999</v>
      </c>
      <c r="AB440" s="2">
        <v>12</v>
      </c>
      <c r="AC440" s="4">
        <v>22.11</v>
      </c>
      <c r="AD440" s="2">
        <v>89572</v>
      </c>
      <c r="AE440" s="4">
        <f>'DataCleaning and Transformation'!$E440-'DataCleaning and Transformation'!$D440</f>
        <v>1.77</v>
      </c>
      <c r="AF440" s="15" t="str">
        <f>_xlfn.IFS('DataCleaning and Transformation'!$O440="Central","Chris",'DataCleaning and Transformation'!$O440="East","Erin",'DataCleaning and Transformation'!$O440="South","Sam",'DataCleaning and Transformation'!$O440="West","William")</f>
        <v>Sam</v>
      </c>
      <c r="AG440" s="31">
        <f>Table_1[[#This Row],[Ship date]]-Table_1[[#This Row],[Order Date]]</f>
        <v>5</v>
      </c>
      <c r="AH440" s="22">
        <f>Table_1[[#This Row],[Profit]]/Table_1[[#This Row],[Sales]]</f>
        <v>-49.065896119402979</v>
      </c>
      <c r="AI440" s="23">
        <f>Table_1[[#This Row],[Profit]]+Table_1[[#This Row],[Sales]]</f>
        <v>-1062.7369632</v>
      </c>
      <c r="AJ440" s="17">
        <f>WEEKNUM(Table_1[[#This Row],[Order Date]],1)</f>
        <v>6</v>
      </c>
      <c r="AK440" s="17" t="str">
        <f>TEXT(Table_1[[#This Row],[Order Date]],"mmm yyyy")</f>
        <v>Feb 2015</v>
      </c>
      <c r="AL440" s="17" t="str">
        <f>Table_1[[#This Row],[Monthly sales]]&amp;"  Week "&amp;TEXT(Table_1[[#This Row],[Weekly sales]],"00")</f>
        <v>Feb 2015  Week 06</v>
      </c>
      <c r="AM440" s="17">
        <f>IF(COUNTIF($A$2:A440, A440)=1, 1, 0)</f>
        <v>0</v>
      </c>
      <c r="AN440" s="3">
        <f>COUNTA(A440) - COUNTIF(Table_1[[#This Row],[Unique Customers]], 1)</f>
        <v>1</v>
      </c>
      <c r="AO440" s="17" t="str">
        <f t="shared" si="6"/>
        <v>Repeated</v>
      </c>
      <c r="AP440" s="17" t="str">
        <f>"Q"&amp;_xlfn.CEILING.MATH(MONTH(Table_1[[#This Row],[Monthly sales]])/3,1)</f>
        <v>Q1</v>
      </c>
    </row>
    <row r="441" spans="1:42" ht="14.4" x14ac:dyDescent="0.3">
      <c r="A441" s="2">
        <v>2270</v>
      </c>
      <c r="B441" s="15" t="s">
        <v>1039</v>
      </c>
      <c r="C441" s="15" t="s">
        <v>48</v>
      </c>
      <c r="D441" s="6">
        <v>0.08</v>
      </c>
      <c r="E441" s="4">
        <v>205.99</v>
      </c>
      <c r="F441" s="4">
        <v>2.5</v>
      </c>
      <c r="G441" s="15" t="s">
        <v>39</v>
      </c>
      <c r="H441" s="15" t="s">
        <v>28</v>
      </c>
      <c r="I441" s="15" t="s">
        <v>41</v>
      </c>
      <c r="J441" s="15" t="s">
        <v>136</v>
      </c>
      <c r="K441" s="15" t="s">
        <v>74</v>
      </c>
      <c r="L441" s="15" t="s">
        <v>839</v>
      </c>
      <c r="M441" s="6">
        <v>0.59</v>
      </c>
      <c r="N441" s="15" t="s">
        <v>33</v>
      </c>
      <c r="O441" s="15" t="s">
        <v>34</v>
      </c>
      <c r="P441" s="15" t="s">
        <v>272</v>
      </c>
      <c r="Q441" s="15" t="s">
        <v>1041</v>
      </c>
      <c r="R441" s="2">
        <v>29662</v>
      </c>
      <c r="S441" s="1">
        <v>42041</v>
      </c>
      <c r="T441" s="12">
        <f>EOMONTH(Table_1[[#This Row],[Order Date]],0)</f>
        <v>42063</v>
      </c>
      <c r="U441" s="10">
        <f>EOMONTH(Table_1[[#This Row],[Order Date]],0)</f>
        <v>42063</v>
      </c>
      <c r="V441" s="14">
        <v>42041</v>
      </c>
      <c r="W441" s="1">
        <v>42046</v>
      </c>
      <c r="X441" s="12">
        <v>42046</v>
      </c>
      <c r="Y441" s="10">
        <f>EOMONTH(Table_1[[#This Row],[Ship date]],0)</f>
        <v>42063</v>
      </c>
      <c r="Z441" s="14">
        <v>42046</v>
      </c>
      <c r="AA441" s="4">
        <v>-156.77199999999999</v>
      </c>
      <c r="AB441" s="2">
        <v>17</v>
      </c>
      <c r="AC441" s="4">
        <v>2875.35</v>
      </c>
      <c r="AD441" s="2">
        <v>89572</v>
      </c>
      <c r="AE441" s="4">
        <f>'DataCleaning and Transformation'!$E441-'DataCleaning and Transformation'!$D441</f>
        <v>205.91</v>
      </c>
      <c r="AF441" s="15" t="str">
        <f>_xlfn.IFS('DataCleaning and Transformation'!$O441="Central","Chris",'DataCleaning and Transformation'!$O441="East","Erin",'DataCleaning and Transformation'!$O441="South","Sam",'DataCleaning and Transformation'!$O441="West","William")</f>
        <v>Sam</v>
      </c>
      <c r="AG441" s="31">
        <f>Table_1[[#This Row],[Ship date]]-Table_1[[#This Row],[Order Date]]</f>
        <v>5</v>
      </c>
      <c r="AH441" s="22">
        <f>Table_1[[#This Row],[Profit]]/Table_1[[#This Row],[Sales]]</f>
        <v>-5.4522753751717182E-2</v>
      </c>
      <c r="AI441" s="23">
        <f>Table_1[[#This Row],[Profit]]+Table_1[[#This Row],[Sales]]</f>
        <v>2718.578</v>
      </c>
      <c r="AJ441" s="17">
        <f>WEEKNUM(Table_1[[#This Row],[Order Date]],1)</f>
        <v>6</v>
      </c>
      <c r="AK441" s="17" t="str">
        <f>TEXT(Table_1[[#This Row],[Order Date]],"mmm yyyy")</f>
        <v>Feb 2015</v>
      </c>
      <c r="AL441" s="17" t="str">
        <f>Table_1[[#This Row],[Monthly sales]]&amp;"  Week "&amp;TEXT(Table_1[[#This Row],[Weekly sales]],"00")</f>
        <v>Feb 2015  Week 06</v>
      </c>
      <c r="AM441" s="17">
        <f>IF(COUNTIF($A$2:A441, A441)=1, 1, 0)</f>
        <v>0</v>
      </c>
      <c r="AN441" s="3">
        <f>COUNTA(A441) - COUNTIF(Table_1[[#This Row],[Unique Customers]], 1)</f>
        <v>1</v>
      </c>
      <c r="AO441" s="17" t="str">
        <f t="shared" si="6"/>
        <v>Repeated</v>
      </c>
      <c r="AP441" s="17" t="str">
        <f>"Q"&amp;_xlfn.CEILING.MATH(MONTH(Table_1[[#This Row],[Monthly sales]])/3,1)</f>
        <v>Q1</v>
      </c>
    </row>
    <row r="442" spans="1:42" ht="14.4" x14ac:dyDescent="0.3">
      <c r="A442" s="2">
        <v>697</v>
      </c>
      <c r="B442" s="15" t="s">
        <v>1042</v>
      </c>
      <c r="C442" s="15" t="s">
        <v>26</v>
      </c>
      <c r="D442" s="6">
        <v>0.08</v>
      </c>
      <c r="E442" s="4">
        <v>14.81</v>
      </c>
      <c r="F442" s="4">
        <v>13.32</v>
      </c>
      <c r="G442" s="15" t="s">
        <v>39</v>
      </c>
      <c r="H442" s="15" t="s">
        <v>95</v>
      </c>
      <c r="I442" s="15" t="s">
        <v>49</v>
      </c>
      <c r="J442" s="15" t="s">
        <v>96</v>
      </c>
      <c r="K442" s="15" t="s">
        <v>74</v>
      </c>
      <c r="L442" s="15" t="s">
        <v>595</v>
      </c>
      <c r="M442" s="6">
        <v>0.43</v>
      </c>
      <c r="N442" s="15" t="s">
        <v>33</v>
      </c>
      <c r="O442" s="15" t="s">
        <v>53</v>
      </c>
      <c r="P442" s="15" t="s">
        <v>54</v>
      </c>
      <c r="Q442" s="15" t="s">
        <v>1043</v>
      </c>
      <c r="R442" s="2">
        <v>46312</v>
      </c>
      <c r="S442" s="1">
        <v>42042</v>
      </c>
      <c r="T442" s="12">
        <f>EOMONTH(Table_1[[#This Row],[Order Date]],0)</f>
        <v>42063</v>
      </c>
      <c r="U442" s="10">
        <f>EOMONTH(Table_1[[#This Row],[Order Date]],0)</f>
        <v>42063</v>
      </c>
      <c r="V442" s="14">
        <v>42042</v>
      </c>
      <c r="W442" s="1">
        <v>42044</v>
      </c>
      <c r="X442" s="12">
        <v>42044</v>
      </c>
      <c r="Y442" s="10">
        <f>EOMONTH(Table_1[[#This Row],[Ship date]],0)</f>
        <v>42063</v>
      </c>
      <c r="Z442" s="14">
        <v>42044</v>
      </c>
      <c r="AA442" s="4">
        <v>-131.6172</v>
      </c>
      <c r="AB442" s="2">
        <v>20</v>
      </c>
      <c r="AC442" s="4">
        <v>292.18</v>
      </c>
      <c r="AD442" s="2">
        <v>89849</v>
      </c>
      <c r="AE442" s="4">
        <f>'DataCleaning and Transformation'!$E442-'DataCleaning and Transformation'!$D442</f>
        <v>14.73</v>
      </c>
      <c r="AF442" s="15" t="str">
        <f>_xlfn.IFS('DataCleaning and Transformation'!$O442="Central","Chris",'DataCleaning and Transformation'!$O442="East","Erin",'DataCleaning and Transformation'!$O442="South","Sam",'DataCleaning and Transformation'!$O442="West","William")</f>
        <v>Chris</v>
      </c>
      <c r="AG442" s="31">
        <f>Table_1[[#This Row],[Ship date]]-Table_1[[#This Row],[Order Date]]</f>
        <v>2</v>
      </c>
      <c r="AH442" s="22">
        <f>Table_1[[#This Row],[Profit]]/Table_1[[#This Row],[Sales]]</f>
        <v>-0.45046615100280646</v>
      </c>
      <c r="AI442" s="23">
        <f>Table_1[[#This Row],[Profit]]+Table_1[[#This Row],[Sales]]</f>
        <v>160.56280000000001</v>
      </c>
      <c r="AJ442" s="17">
        <f>WEEKNUM(Table_1[[#This Row],[Order Date]],1)</f>
        <v>6</v>
      </c>
      <c r="AK442" s="17" t="str">
        <f>TEXT(Table_1[[#This Row],[Order Date]],"mmm yyyy")</f>
        <v>Feb 2015</v>
      </c>
      <c r="AL442" s="17" t="str">
        <f>Table_1[[#This Row],[Monthly sales]]&amp;"  Week "&amp;TEXT(Table_1[[#This Row],[Weekly sales]],"00")</f>
        <v>Feb 2015  Week 06</v>
      </c>
      <c r="AM442" s="17">
        <f>IF(COUNTIF($A$2:A442, A442)=1, 1, 0)</f>
        <v>1</v>
      </c>
      <c r="AN442" s="3">
        <f>COUNTA(A442) - COUNTIF(Table_1[[#This Row],[Unique Customers]], 1)</f>
        <v>0</v>
      </c>
      <c r="AO442" s="17" t="str">
        <f t="shared" si="6"/>
        <v>Unique</v>
      </c>
      <c r="AP442" s="17" t="str">
        <f>"Q"&amp;_xlfn.CEILING.MATH(MONTH(Table_1[[#This Row],[Monthly sales]])/3,1)</f>
        <v>Q1</v>
      </c>
    </row>
    <row r="443" spans="1:42" ht="14.4" x14ac:dyDescent="0.3">
      <c r="A443" s="2">
        <v>698</v>
      </c>
      <c r="B443" s="15" t="s">
        <v>1044</v>
      </c>
      <c r="C443" s="15" t="s">
        <v>26</v>
      </c>
      <c r="D443" s="6">
        <v>0.08</v>
      </c>
      <c r="E443" s="4">
        <v>14.81</v>
      </c>
      <c r="F443" s="4">
        <v>13.32</v>
      </c>
      <c r="G443" s="15" t="s">
        <v>39</v>
      </c>
      <c r="H443" s="15" t="s">
        <v>95</v>
      </c>
      <c r="I443" s="15" t="s">
        <v>49</v>
      </c>
      <c r="J443" s="15" t="s">
        <v>96</v>
      </c>
      <c r="K443" s="15" t="s">
        <v>74</v>
      </c>
      <c r="L443" s="15" t="s">
        <v>595</v>
      </c>
      <c r="M443" s="6">
        <v>0.43</v>
      </c>
      <c r="N443" s="15" t="s">
        <v>33</v>
      </c>
      <c r="O443" s="15" t="s">
        <v>60</v>
      </c>
      <c r="P443" s="15" t="s">
        <v>67</v>
      </c>
      <c r="Q443" s="15" t="s">
        <v>143</v>
      </c>
      <c r="R443" s="2">
        <v>98105</v>
      </c>
      <c r="S443" s="1">
        <v>42042</v>
      </c>
      <c r="T443" s="12">
        <f>EOMONTH(Table_1[[#This Row],[Order Date]],0)</f>
        <v>42063</v>
      </c>
      <c r="U443" s="10">
        <f>EOMONTH(Table_1[[#This Row],[Order Date]],0)</f>
        <v>42063</v>
      </c>
      <c r="V443" s="14">
        <v>42042</v>
      </c>
      <c r="W443" s="1">
        <v>42044</v>
      </c>
      <c r="X443" s="12">
        <v>42044</v>
      </c>
      <c r="Y443" s="10">
        <f>EOMONTH(Table_1[[#This Row],[Ship date]],0)</f>
        <v>42063</v>
      </c>
      <c r="Z443" s="14">
        <v>42044</v>
      </c>
      <c r="AA443" s="4">
        <v>-253.11</v>
      </c>
      <c r="AB443" s="2">
        <v>79</v>
      </c>
      <c r="AC443" s="4">
        <v>1154.1199999999999</v>
      </c>
      <c r="AD443" s="2">
        <v>53410</v>
      </c>
      <c r="AE443" s="4">
        <f>'DataCleaning and Transformation'!$E443-'DataCleaning and Transformation'!$D443</f>
        <v>14.73</v>
      </c>
      <c r="AF443" s="15" t="str">
        <f>_xlfn.IFS('DataCleaning and Transformation'!$O443="Central","Chris",'DataCleaning and Transformation'!$O443="East","Erin",'DataCleaning and Transformation'!$O443="South","Sam",'DataCleaning and Transformation'!$O443="West","William")</f>
        <v>William</v>
      </c>
      <c r="AG443" s="31">
        <f>Table_1[[#This Row],[Ship date]]-Table_1[[#This Row],[Order Date]]</f>
        <v>2</v>
      </c>
      <c r="AH443" s="22">
        <f>Table_1[[#This Row],[Profit]]/Table_1[[#This Row],[Sales]]</f>
        <v>-0.21930995043842932</v>
      </c>
      <c r="AI443" s="23">
        <f>Table_1[[#This Row],[Profit]]+Table_1[[#This Row],[Sales]]</f>
        <v>901.00999999999988</v>
      </c>
      <c r="AJ443" s="17">
        <f>WEEKNUM(Table_1[[#This Row],[Order Date]],1)</f>
        <v>6</v>
      </c>
      <c r="AK443" s="17" t="str">
        <f>TEXT(Table_1[[#This Row],[Order Date]],"mmm yyyy")</f>
        <v>Feb 2015</v>
      </c>
      <c r="AL443" s="17" t="str">
        <f>Table_1[[#This Row],[Monthly sales]]&amp;"  Week "&amp;TEXT(Table_1[[#This Row],[Weekly sales]],"00")</f>
        <v>Feb 2015  Week 06</v>
      </c>
      <c r="AM443" s="17">
        <f>IF(COUNTIF($A$2:A443, A443)=1, 1, 0)</f>
        <v>1</v>
      </c>
      <c r="AN443" s="3">
        <f>COUNTA(A443) - COUNTIF(Table_1[[#This Row],[Unique Customers]], 1)</f>
        <v>0</v>
      </c>
      <c r="AO443" s="17" t="str">
        <f t="shared" si="6"/>
        <v>Unique</v>
      </c>
      <c r="AP443" s="17" t="str">
        <f>"Q"&amp;_xlfn.CEILING.MATH(MONTH(Table_1[[#This Row],[Monthly sales]])/3,1)</f>
        <v>Q1</v>
      </c>
    </row>
    <row r="444" spans="1:42" ht="14.4" x14ac:dyDescent="0.3">
      <c r="A444" s="2">
        <v>2626</v>
      </c>
      <c r="B444" s="15" t="s">
        <v>1045</v>
      </c>
      <c r="C444" s="15" t="s">
        <v>38</v>
      </c>
      <c r="D444" s="6">
        <v>0.1</v>
      </c>
      <c r="E444" s="4">
        <v>41.94</v>
      </c>
      <c r="F444" s="4">
        <v>2.99</v>
      </c>
      <c r="G444" s="15" t="s">
        <v>39</v>
      </c>
      <c r="H444" s="15" t="s">
        <v>40</v>
      </c>
      <c r="I444" s="15" t="s">
        <v>49</v>
      </c>
      <c r="J444" s="15" t="s">
        <v>73</v>
      </c>
      <c r="K444" s="15" t="s">
        <v>74</v>
      </c>
      <c r="L444" s="15" t="s">
        <v>1046</v>
      </c>
      <c r="M444" s="6">
        <v>0.35</v>
      </c>
      <c r="N444" s="15" t="s">
        <v>33</v>
      </c>
      <c r="O444" s="15" t="s">
        <v>60</v>
      </c>
      <c r="P444" s="15" t="s">
        <v>91</v>
      </c>
      <c r="Q444" s="15" t="s">
        <v>772</v>
      </c>
      <c r="R444" s="2">
        <v>94025</v>
      </c>
      <c r="S444" s="1">
        <v>42042</v>
      </c>
      <c r="T444" s="12">
        <f>EOMONTH(Table_1[[#This Row],[Order Date]],0)</f>
        <v>42063</v>
      </c>
      <c r="U444" s="10">
        <f>EOMONTH(Table_1[[#This Row],[Order Date]],0)</f>
        <v>42063</v>
      </c>
      <c r="V444" s="14">
        <v>42042</v>
      </c>
      <c r="W444" s="1">
        <v>42043</v>
      </c>
      <c r="X444" s="12">
        <v>42043</v>
      </c>
      <c r="Y444" s="10">
        <f>EOMONTH(Table_1[[#This Row],[Ship date]],0)</f>
        <v>42063</v>
      </c>
      <c r="Z444" s="14">
        <v>42043</v>
      </c>
      <c r="AA444" s="4">
        <v>164.08199999999999</v>
      </c>
      <c r="AB444" s="2">
        <v>6</v>
      </c>
      <c r="AC444" s="4">
        <v>237.8</v>
      </c>
      <c r="AD444" s="2">
        <v>90927</v>
      </c>
      <c r="AE444" s="4">
        <f>'DataCleaning and Transformation'!$E444-'DataCleaning and Transformation'!$D444</f>
        <v>41.839999999999996</v>
      </c>
      <c r="AF444" s="15" t="str">
        <f>_xlfn.IFS('DataCleaning and Transformation'!$O444="Central","Chris",'DataCleaning and Transformation'!$O444="East","Erin",'DataCleaning and Transformation'!$O444="South","Sam",'DataCleaning and Transformation'!$O444="West","William")</f>
        <v>William</v>
      </c>
      <c r="AG444" s="31">
        <f>Table_1[[#This Row],[Ship date]]-Table_1[[#This Row],[Order Date]]</f>
        <v>1</v>
      </c>
      <c r="AH444" s="22">
        <f>Table_1[[#This Row],[Profit]]/Table_1[[#This Row],[Sales]]</f>
        <v>0.69</v>
      </c>
      <c r="AI444" s="23">
        <f>Table_1[[#This Row],[Profit]]+Table_1[[#This Row],[Sales]]</f>
        <v>401.88200000000001</v>
      </c>
      <c r="AJ444" s="17">
        <f>WEEKNUM(Table_1[[#This Row],[Order Date]],1)</f>
        <v>6</v>
      </c>
      <c r="AK444" s="17" t="str">
        <f>TEXT(Table_1[[#This Row],[Order Date]],"mmm yyyy")</f>
        <v>Feb 2015</v>
      </c>
      <c r="AL444" s="17" t="str">
        <f>Table_1[[#This Row],[Monthly sales]]&amp;"  Week "&amp;TEXT(Table_1[[#This Row],[Weekly sales]],"00")</f>
        <v>Feb 2015  Week 06</v>
      </c>
      <c r="AM444" s="17">
        <f>IF(COUNTIF($A$2:A444, A444)=1, 1, 0)</f>
        <v>1</v>
      </c>
      <c r="AN444" s="3">
        <f>COUNTA(A444) - COUNTIF(Table_1[[#This Row],[Unique Customers]], 1)</f>
        <v>0</v>
      </c>
      <c r="AO444" s="17" t="str">
        <f t="shared" si="6"/>
        <v>Unique</v>
      </c>
      <c r="AP444" s="17" t="str">
        <f>"Q"&amp;_xlfn.CEILING.MATH(MONTH(Table_1[[#This Row],[Monthly sales]])/3,1)</f>
        <v>Q1</v>
      </c>
    </row>
    <row r="445" spans="1:42" ht="14.4" x14ac:dyDescent="0.3">
      <c r="A445" s="2">
        <v>3351</v>
      </c>
      <c r="B445" s="15" t="s">
        <v>957</v>
      </c>
      <c r="C445" s="15" t="s">
        <v>38</v>
      </c>
      <c r="D445" s="6">
        <v>0.06</v>
      </c>
      <c r="E445" s="4">
        <v>6.7</v>
      </c>
      <c r="F445" s="4">
        <v>1.56</v>
      </c>
      <c r="G445" s="15" t="s">
        <v>88</v>
      </c>
      <c r="H445" s="15" t="s">
        <v>28</v>
      </c>
      <c r="I445" s="15" t="s">
        <v>49</v>
      </c>
      <c r="J445" s="15" t="s">
        <v>50</v>
      </c>
      <c r="K445" s="15" t="s">
        <v>51</v>
      </c>
      <c r="L445" s="15" t="s">
        <v>1047</v>
      </c>
      <c r="M445" s="6">
        <v>0.52</v>
      </c>
      <c r="N445" s="15" t="s">
        <v>33</v>
      </c>
      <c r="O445" s="15" t="s">
        <v>60</v>
      </c>
      <c r="P445" s="15" t="s">
        <v>67</v>
      </c>
      <c r="Q445" s="15" t="s">
        <v>958</v>
      </c>
      <c r="R445" s="2">
        <v>99301</v>
      </c>
      <c r="S445" s="1">
        <v>42042</v>
      </c>
      <c r="T445" s="12">
        <f>EOMONTH(Table_1[[#This Row],[Order Date]],0)</f>
        <v>42063</v>
      </c>
      <c r="U445" s="10">
        <f>EOMONTH(Table_1[[#This Row],[Order Date]],0)</f>
        <v>42063</v>
      </c>
      <c r="V445" s="14">
        <v>42042</v>
      </c>
      <c r="W445" s="1">
        <v>42044</v>
      </c>
      <c r="X445" s="12">
        <v>42044</v>
      </c>
      <c r="Y445" s="10">
        <f>EOMONTH(Table_1[[#This Row],[Ship date]],0)</f>
        <v>42063</v>
      </c>
      <c r="Z445" s="14">
        <v>42044</v>
      </c>
      <c r="AA445" s="4">
        <v>40.6556</v>
      </c>
      <c r="AB445" s="2">
        <v>12</v>
      </c>
      <c r="AC445" s="4">
        <v>79.39</v>
      </c>
      <c r="AD445" s="2">
        <v>91298</v>
      </c>
      <c r="AE445" s="4">
        <f>'DataCleaning and Transformation'!$E445-'DataCleaning and Transformation'!$D445</f>
        <v>6.6400000000000006</v>
      </c>
      <c r="AF445" s="15" t="str">
        <f>_xlfn.IFS('DataCleaning and Transformation'!$O445="Central","Chris",'DataCleaning and Transformation'!$O445="East","Erin",'DataCleaning and Transformation'!$O445="South","Sam",'DataCleaning and Transformation'!$O445="West","William")</f>
        <v>William</v>
      </c>
      <c r="AG445" s="31">
        <f>Table_1[[#This Row],[Ship date]]-Table_1[[#This Row],[Order Date]]</f>
        <v>2</v>
      </c>
      <c r="AH445" s="22">
        <f>Table_1[[#This Row],[Profit]]/Table_1[[#This Row],[Sales]]</f>
        <v>0.51209976067514795</v>
      </c>
      <c r="AI445" s="23">
        <f>Table_1[[#This Row],[Profit]]+Table_1[[#This Row],[Sales]]</f>
        <v>120.04560000000001</v>
      </c>
      <c r="AJ445" s="17">
        <f>WEEKNUM(Table_1[[#This Row],[Order Date]],1)</f>
        <v>6</v>
      </c>
      <c r="AK445" s="17" t="str">
        <f>TEXT(Table_1[[#This Row],[Order Date]],"mmm yyyy")</f>
        <v>Feb 2015</v>
      </c>
      <c r="AL445" s="17" t="str">
        <f>Table_1[[#This Row],[Monthly sales]]&amp;"  Week "&amp;TEXT(Table_1[[#This Row],[Weekly sales]],"00")</f>
        <v>Feb 2015  Week 06</v>
      </c>
      <c r="AM445" s="17">
        <f>IF(COUNTIF($A$2:A445, A445)=1, 1, 0)</f>
        <v>0</v>
      </c>
      <c r="AN445" s="3">
        <f>COUNTA(A445) - COUNTIF(Table_1[[#This Row],[Unique Customers]], 1)</f>
        <v>1</v>
      </c>
      <c r="AO445" s="17" t="str">
        <f t="shared" si="6"/>
        <v>Unique</v>
      </c>
      <c r="AP445" s="17" t="str">
        <f>"Q"&amp;_xlfn.CEILING.MATH(MONTH(Table_1[[#This Row],[Monthly sales]])/3,1)</f>
        <v>Q1</v>
      </c>
    </row>
    <row r="446" spans="1:42" ht="14.4" x14ac:dyDescent="0.3">
      <c r="A446" s="2">
        <v>1121</v>
      </c>
      <c r="B446" s="15" t="s">
        <v>1048</v>
      </c>
      <c r="C446" s="15" t="s">
        <v>48</v>
      </c>
      <c r="D446" s="6">
        <v>0.04</v>
      </c>
      <c r="E446" s="4">
        <v>19.98</v>
      </c>
      <c r="F446" s="4">
        <v>8.68</v>
      </c>
      <c r="G446" s="15" t="s">
        <v>39</v>
      </c>
      <c r="H446" s="15" t="s">
        <v>40</v>
      </c>
      <c r="I446" s="15" t="s">
        <v>49</v>
      </c>
      <c r="J446" s="15" t="s">
        <v>89</v>
      </c>
      <c r="K446" s="15" t="s">
        <v>74</v>
      </c>
      <c r="L446" s="15" t="s">
        <v>697</v>
      </c>
      <c r="M446" s="6">
        <v>0.37</v>
      </c>
      <c r="N446" s="15" t="s">
        <v>33</v>
      </c>
      <c r="O446" s="15" t="s">
        <v>60</v>
      </c>
      <c r="P446" s="15" t="s">
        <v>91</v>
      </c>
      <c r="Q446" s="15" t="s">
        <v>1049</v>
      </c>
      <c r="R446" s="2">
        <v>92592</v>
      </c>
      <c r="S446" s="1">
        <v>42042</v>
      </c>
      <c r="T446" s="12">
        <f>EOMONTH(Table_1[[#This Row],[Order Date]],0)</f>
        <v>42063</v>
      </c>
      <c r="U446" s="10">
        <f>EOMONTH(Table_1[[#This Row],[Order Date]],0)</f>
        <v>42063</v>
      </c>
      <c r="V446" s="14">
        <v>42042</v>
      </c>
      <c r="W446" s="1">
        <v>42049</v>
      </c>
      <c r="X446" s="12">
        <v>42049</v>
      </c>
      <c r="Y446" s="10">
        <f>EOMONTH(Table_1[[#This Row],[Ship date]],0)</f>
        <v>42063</v>
      </c>
      <c r="Z446" s="14">
        <v>42049</v>
      </c>
      <c r="AA446" s="4">
        <v>108</v>
      </c>
      <c r="AB446" s="2">
        <v>8</v>
      </c>
      <c r="AC446" s="4">
        <v>168.04</v>
      </c>
      <c r="AD446" s="2">
        <v>86767</v>
      </c>
      <c r="AE446" s="4">
        <f>'DataCleaning and Transformation'!$E446-'DataCleaning and Transformation'!$D446</f>
        <v>19.940000000000001</v>
      </c>
      <c r="AF446" s="15" t="str">
        <f>_xlfn.IFS('DataCleaning and Transformation'!$O446="Central","Chris",'DataCleaning and Transformation'!$O446="East","Erin",'DataCleaning and Transformation'!$O446="South","Sam",'DataCleaning and Transformation'!$O446="West","William")</f>
        <v>William</v>
      </c>
      <c r="AG446" s="31">
        <f>Table_1[[#This Row],[Ship date]]-Table_1[[#This Row],[Order Date]]</f>
        <v>7</v>
      </c>
      <c r="AH446" s="22">
        <f>Table_1[[#This Row],[Profit]]/Table_1[[#This Row],[Sales]]</f>
        <v>0.64270411806712691</v>
      </c>
      <c r="AI446" s="23">
        <f>Table_1[[#This Row],[Profit]]+Table_1[[#This Row],[Sales]]</f>
        <v>276.03999999999996</v>
      </c>
      <c r="AJ446" s="17">
        <f>WEEKNUM(Table_1[[#This Row],[Order Date]],1)</f>
        <v>6</v>
      </c>
      <c r="AK446" s="17" t="str">
        <f>TEXT(Table_1[[#This Row],[Order Date]],"mmm yyyy")</f>
        <v>Feb 2015</v>
      </c>
      <c r="AL446" s="17" t="str">
        <f>Table_1[[#This Row],[Monthly sales]]&amp;"  Week "&amp;TEXT(Table_1[[#This Row],[Weekly sales]],"00")</f>
        <v>Feb 2015  Week 06</v>
      </c>
      <c r="AM446" s="17">
        <f>IF(COUNTIF($A$2:A446, A446)=1, 1, 0)</f>
        <v>1</v>
      </c>
      <c r="AN446" s="3">
        <f>COUNTA(A446) - COUNTIF(Table_1[[#This Row],[Unique Customers]], 1)</f>
        <v>0</v>
      </c>
      <c r="AO446" s="17" t="str">
        <f t="shared" si="6"/>
        <v>Unique</v>
      </c>
      <c r="AP446" s="17" t="str">
        <f>"Q"&amp;_xlfn.CEILING.MATH(MONTH(Table_1[[#This Row],[Monthly sales]])/3,1)</f>
        <v>Q1</v>
      </c>
    </row>
    <row r="447" spans="1:42" ht="14.4" x14ac:dyDescent="0.3">
      <c r="A447" s="2">
        <v>1121</v>
      </c>
      <c r="B447" s="15" t="s">
        <v>1048</v>
      </c>
      <c r="C447" s="15" t="s">
        <v>48</v>
      </c>
      <c r="D447" s="6">
        <v>0.08</v>
      </c>
      <c r="E447" s="4">
        <v>125.99</v>
      </c>
      <c r="F447" s="4">
        <v>7.69</v>
      </c>
      <c r="G447" s="15" t="s">
        <v>39</v>
      </c>
      <c r="H447" s="15" t="s">
        <v>40</v>
      </c>
      <c r="I447" s="15" t="s">
        <v>41</v>
      </c>
      <c r="J447" s="15" t="s">
        <v>136</v>
      </c>
      <c r="K447" s="15" t="s">
        <v>74</v>
      </c>
      <c r="L447" s="15" t="s">
        <v>1050</v>
      </c>
      <c r="M447" s="6">
        <v>0.57999999999999996</v>
      </c>
      <c r="N447" s="15" t="s">
        <v>33</v>
      </c>
      <c r="O447" s="15" t="s">
        <v>60</v>
      </c>
      <c r="P447" s="15" t="s">
        <v>91</v>
      </c>
      <c r="Q447" s="15" t="s">
        <v>1049</v>
      </c>
      <c r="R447" s="2">
        <v>92592</v>
      </c>
      <c r="S447" s="1">
        <v>42042</v>
      </c>
      <c r="T447" s="12">
        <f>EOMONTH(Table_1[[#This Row],[Order Date]],0)</f>
        <v>42063</v>
      </c>
      <c r="U447" s="10">
        <f>EOMONTH(Table_1[[#This Row],[Order Date]],0)</f>
        <v>42063</v>
      </c>
      <c r="V447" s="14">
        <v>42042</v>
      </c>
      <c r="W447" s="1">
        <v>42044</v>
      </c>
      <c r="X447" s="12">
        <v>42044</v>
      </c>
      <c r="Y447" s="10">
        <f>EOMONTH(Table_1[[#This Row],[Ship date]],0)</f>
        <v>42063</v>
      </c>
      <c r="Z447" s="14">
        <v>42044</v>
      </c>
      <c r="AA447" s="4">
        <v>377.154</v>
      </c>
      <c r="AB447" s="2">
        <v>7</v>
      </c>
      <c r="AC447" s="4">
        <v>703.46</v>
      </c>
      <c r="AD447" s="2">
        <v>86767</v>
      </c>
      <c r="AE447" s="4">
        <f>'DataCleaning and Transformation'!$E447-'DataCleaning and Transformation'!$D447</f>
        <v>125.91</v>
      </c>
      <c r="AF447" s="15" t="str">
        <f>_xlfn.IFS('DataCleaning and Transformation'!$O447="Central","Chris",'DataCleaning and Transformation'!$O447="East","Erin",'DataCleaning and Transformation'!$O447="South","Sam",'DataCleaning and Transformation'!$O447="West","William")</f>
        <v>William</v>
      </c>
      <c r="AG447" s="31">
        <f>Table_1[[#This Row],[Ship date]]-Table_1[[#This Row],[Order Date]]</f>
        <v>2</v>
      </c>
      <c r="AH447" s="22">
        <f>Table_1[[#This Row],[Profit]]/Table_1[[#This Row],[Sales]]</f>
        <v>0.53614135842833988</v>
      </c>
      <c r="AI447" s="23">
        <f>Table_1[[#This Row],[Profit]]+Table_1[[#This Row],[Sales]]</f>
        <v>1080.614</v>
      </c>
      <c r="AJ447" s="17">
        <f>WEEKNUM(Table_1[[#This Row],[Order Date]],1)</f>
        <v>6</v>
      </c>
      <c r="AK447" s="17" t="str">
        <f>TEXT(Table_1[[#This Row],[Order Date]],"mmm yyyy")</f>
        <v>Feb 2015</v>
      </c>
      <c r="AL447" s="17" t="str">
        <f>Table_1[[#This Row],[Monthly sales]]&amp;"  Week "&amp;TEXT(Table_1[[#This Row],[Weekly sales]],"00")</f>
        <v>Feb 2015  Week 06</v>
      </c>
      <c r="AM447" s="17">
        <f>IF(COUNTIF($A$2:A447, A447)=1, 1, 0)</f>
        <v>0</v>
      </c>
      <c r="AN447" s="3">
        <f>COUNTA(A447) - COUNTIF(Table_1[[#This Row],[Unique Customers]], 1)</f>
        <v>1</v>
      </c>
      <c r="AO447" s="17" t="str">
        <f t="shared" si="6"/>
        <v>Repeated</v>
      </c>
      <c r="AP447" s="17" t="str">
        <f>"Q"&amp;_xlfn.CEILING.MATH(MONTH(Table_1[[#This Row],[Monthly sales]])/3,1)</f>
        <v>Q1</v>
      </c>
    </row>
    <row r="448" spans="1:42" ht="14.4" x14ac:dyDescent="0.3">
      <c r="A448" s="2">
        <v>1723</v>
      </c>
      <c r="B448" s="15" t="s">
        <v>889</v>
      </c>
      <c r="C448" s="15" t="s">
        <v>117</v>
      </c>
      <c r="D448" s="6">
        <v>0.05</v>
      </c>
      <c r="E448" s="4">
        <v>6.68</v>
      </c>
      <c r="F448" s="4">
        <v>5.66</v>
      </c>
      <c r="G448" s="15" t="s">
        <v>39</v>
      </c>
      <c r="H448" s="15" t="s">
        <v>95</v>
      </c>
      <c r="I448" s="15" t="s">
        <v>49</v>
      </c>
      <c r="J448" s="15" t="s">
        <v>89</v>
      </c>
      <c r="K448" s="15" t="s">
        <v>74</v>
      </c>
      <c r="L448" s="15" t="s">
        <v>1051</v>
      </c>
      <c r="M448" s="6">
        <v>0.37</v>
      </c>
      <c r="N448" s="15" t="s">
        <v>33</v>
      </c>
      <c r="O448" s="15" t="s">
        <v>60</v>
      </c>
      <c r="P448" s="15" t="s">
        <v>91</v>
      </c>
      <c r="Q448" s="15" t="s">
        <v>891</v>
      </c>
      <c r="R448" s="2">
        <v>92037</v>
      </c>
      <c r="S448" s="1">
        <v>42042</v>
      </c>
      <c r="T448" s="12">
        <f>EOMONTH(Table_1[[#This Row],[Order Date]],0)</f>
        <v>42063</v>
      </c>
      <c r="U448" s="10">
        <f>EOMONTH(Table_1[[#This Row],[Order Date]],0)</f>
        <v>42063</v>
      </c>
      <c r="V448" s="14">
        <v>42042</v>
      </c>
      <c r="W448" s="1">
        <v>42044</v>
      </c>
      <c r="X448" s="12">
        <v>42044</v>
      </c>
      <c r="Y448" s="10">
        <f>EOMONTH(Table_1[[#This Row],[Ship date]],0)</f>
        <v>42063</v>
      </c>
      <c r="Z448" s="14">
        <v>42044</v>
      </c>
      <c r="AA448" s="4">
        <v>-66.48</v>
      </c>
      <c r="AB448" s="2">
        <v>46</v>
      </c>
      <c r="AC448" s="4">
        <v>320.93</v>
      </c>
      <c r="AD448" s="2">
        <v>44002</v>
      </c>
      <c r="AE448" s="4">
        <f>'DataCleaning and Transformation'!$E448-'DataCleaning and Transformation'!$D448</f>
        <v>6.63</v>
      </c>
      <c r="AF448" s="15" t="str">
        <f>_xlfn.IFS('DataCleaning and Transformation'!$O448="Central","Chris",'DataCleaning and Transformation'!$O448="East","Erin",'DataCleaning and Transformation'!$O448="South","Sam",'DataCleaning and Transformation'!$O448="West","William")</f>
        <v>William</v>
      </c>
      <c r="AG448" s="31">
        <f>Table_1[[#This Row],[Ship date]]-Table_1[[#This Row],[Order Date]]</f>
        <v>2</v>
      </c>
      <c r="AH448" s="22">
        <f>Table_1[[#This Row],[Profit]]/Table_1[[#This Row],[Sales]]</f>
        <v>-0.20714797619418565</v>
      </c>
      <c r="AI448" s="23">
        <f>Table_1[[#This Row],[Profit]]+Table_1[[#This Row],[Sales]]</f>
        <v>254.45</v>
      </c>
      <c r="AJ448" s="17">
        <f>WEEKNUM(Table_1[[#This Row],[Order Date]],1)</f>
        <v>6</v>
      </c>
      <c r="AK448" s="17" t="str">
        <f>TEXT(Table_1[[#This Row],[Order Date]],"mmm yyyy")</f>
        <v>Feb 2015</v>
      </c>
      <c r="AL448" s="17" t="str">
        <f>Table_1[[#This Row],[Monthly sales]]&amp;"  Week "&amp;TEXT(Table_1[[#This Row],[Weekly sales]],"00")</f>
        <v>Feb 2015  Week 06</v>
      </c>
      <c r="AM448" s="17">
        <f>IF(COUNTIF($A$2:A448, A448)=1, 1, 0)</f>
        <v>0</v>
      </c>
      <c r="AN448" s="3">
        <f>COUNTA(A448) - COUNTIF(Table_1[[#This Row],[Unique Customers]], 1)</f>
        <v>1</v>
      </c>
      <c r="AO448" s="17" t="str">
        <f t="shared" si="6"/>
        <v>Unique</v>
      </c>
      <c r="AP448" s="17" t="str">
        <f>"Q"&amp;_xlfn.CEILING.MATH(MONTH(Table_1[[#This Row],[Monthly sales]])/3,1)</f>
        <v>Q1</v>
      </c>
    </row>
    <row r="449" spans="1:42" ht="14.4" x14ac:dyDescent="0.3">
      <c r="A449" s="2">
        <v>1723</v>
      </c>
      <c r="B449" s="15" t="s">
        <v>889</v>
      </c>
      <c r="C449" s="15" t="s">
        <v>117</v>
      </c>
      <c r="D449" s="6">
        <v>0.03</v>
      </c>
      <c r="E449" s="4">
        <v>17.7</v>
      </c>
      <c r="F449" s="4">
        <v>9.4700000000000006</v>
      </c>
      <c r="G449" s="15" t="s">
        <v>39</v>
      </c>
      <c r="H449" s="15" t="s">
        <v>95</v>
      </c>
      <c r="I449" s="15" t="s">
        <v>49</v>
      </c>
      <c r="J449" s="15" t="s">
        <v>79</v>
      </c>
      <c r="K449" s="15" t="s">
        <v>74</v>
      </c>
      <c r="L449" s="15" t="s">
        <v>1052</v>
      </c>
      <c r="M449" s="6">
        <v>0.59</v>
      </c>
      <c r="N449" s="15" t="s">
        <v>33</v>
      </c>
      <c r="O449" s="15" t="s">
        <v>60</v>
      </c>
      <c r="P449" s="15" t="s">
        <v>91</v>
      </c>
      <c r="Q449" s="15" t="s">
        <v>891</v>
      </c>
      <c r="R449" s="2">
        <v>92037</v>
      </c>
      <c r="S449" s="1">
        <v>42042</v>
      </c>
      <c r="T449" s="12">
        <f>EOMONTH(Table_1[[#This Row],[Order Date]],0)</f>
        <v>42063</v>
      </c>
      <c r="U449" s="10">
        <f>EOMONTH(Table_1[[#This Row],[Order Date]],0)</f>
        <v>42063</v>
      </c>
      <c r="V449" s="14">
        <v>42042</v>
      </c>
      <c r="W449" s="1">
        <v>42042</v>
      </c>
      <c r="X449" s="12">
        <v>42042</v>
      </c>
      <c r="Y449" s="10">
        <f>EOMONTH(Table_1[[#This Row],[Ship date]],0)</f>
        <v>42063</v>
      </c>
      <c r="Z449" s="14">
        <v>42042</v>
      </c>
      <c r="AA449" s="4">
        <v>-52.33</v>
      </c>
      <c r="AB449" s="2">
        <v>14</v>
      </c>
      <c r="AC449" s="4">
        <v>261.85000000000002</v>
      </c>
      <c r="AD449" s="2">
        <v>44002</v>
      </c>
      <c r="AE449" s="4">
        <f>'DataCleaning and Transformation'!$E449-'DataCleaning and Transformation'!$D449</f>
        <v>17.669999999999998</v>
      </c>
      <c r="AF449" s="15" t="str">
        <f>_xlfn.IFS('DataCleaning and Transformation'!$O449="Central","Chris",'DataCleaning and Transformation'!$O449="East","Erin",'DataCleaning and Transformation'!$O449="South","Sam",'DataCleaning and Transformation'!$O449="West","William")</f>
        <v>William</v>
      </c>
      <c r="AG449" s="31">
        <f>Table_1[[#This Row],[Ship date]]-Table_1[[#This Row],[Order Date]]</f>
        <v>0</v>
      </c>
      <c r="AH449" s="22">
        <f>Table_1[[#This Row],[Profit]]/Table_1[[#This Row],[Sales]]</f>
        <v>-0.19984724078670993</v>
      </c>
      <c r="AI449" s="23">
        <f>Table_1[[#This Row],[Profit]]+Table_1[[#This Row],[Sales]]</f>
        <v>209.52000000000004</v>
      </c>
      <c r="AJ449" s="17">
        <f>WEEKNUM(Table_1[[#This Row],[Order Date]],1)</f>
        <v>6</v>
      </c>
      <c r="AK449" s="17" t="str">
        <f>TEXT(Table_1[[#This Row],[Order Date]],"mmm yyyy")</f>
        <v>Feb 2015</v>
      </c>
      <c r="AL449" s="17" t="str">
        <f>Table_1[[#This Row],[Monthly sales]]&amp;"  Week "&amp;TEXT(Table_1[[#This Row],[Weekly sales]],"00")</f>
        <v>Feb 2015  Week 06</v>
      </c>
      <c r="AM449" s="17">
        <f>IF(COUNTIF($A$2:A449, A449)=1, 1, 0)</f>
        <v>0</v>
      </c>
      <c r="AN449" s="3">
        <f>COUNTA(A449) - COUNTIF(Table_1[[#This Row],[Unique Customers]], 1)</f>
        <v>1</v>
      </c>
      <c r="AO449" s="17" t="str">
        <f t="shared" si="6"/>
        <v>Repeated</v>
      </c>
      <c r="AP449" s="17" t="str">
        <f>"Q"&amp;_xlfn.CEILING.MATH(MONTH(Table_1[[#This Row],[Monthly sales]])/3,1)</f>
        <v>Q1</v>
      </c>
    </row>
    <row r="450" spans="1:42" ht="14.4" x14ac:dyDescent="0.3">
      <c r="A450" s="2">
        <v>2813</v>
      </c>
      <c r="B450" s="15" t="s">
        <v>1053</v>
      </c>
      <c r="C450" s="15" t="s">
        <v>117</v>
      </c>
      <c r="D450" s="6">
        <v>7.0000000000000007E-2</v>
      </c>
      <c r="E450" s="4">
        <v>30.56</v>
      </c>
      <c r="F450" s="4">
        <v>2.99</v>
      </c>
      <c r="G450" s="15" t="s">
        <v>39</v>
      </c>
      <c r="H450" s="15" t="s">
        <v>95</v>
      </c>
      <c r="I450" s="15" t="s">
        <v>49</v>
      </c>
      <c r="J450" s="15" t="s">
        <v>73</v>
      </c>
      <c r="K450" s="15" t="s">
        <v>74</v>
      </c>
      <c r="L450" s="15" t="s">
        <v>1054</v>
      </c>
      <c r="M450" s="6">
        <v>0.35</v>
      </c>
      <c r="N450" s="15" t="s">
        <v>33</v>
      </c>
      <c r="O450" s="15" t="s">
        <v>34</v>
      </c>
      <c r="P450" s="15" t="s">
        <v>401</v>
      </c>
      <c r="Q450" s="15" t="s">
        <v>1055</v>
      </c>
      <c r="R450" s="2">
        <v>37311</v>
      </c>
      <c r="S450" s="1">
        <v>42042</v>
      </c>
      <c r="T450" s="12">
        <f>EOMONTH(Table_1[[#This Row],[Order Date]],0)</f>
        <v>42063</v>
      </c>
      <c r="U450" s="10">
        <f>EOMONTH(Table_1[[#This Row],[Order Date]],0)</f>
        <v>42063</v>
      </c>
      <c r="V450" s="14">
        <v>42042</v>
      </c>
      <c r="W450" s="1">
        <v>42042</v>
      </c>
      <c r="X450" s="12">
        <v>42042</v>
      </c>
      <c r="Y450" s="10">
        <f>EOMONTH(Table_1[[#This Row],[Ship date]],0)</f>
        <v>42063</v>
      </c>
      <c r="Z450" s="14">
        <v>42042</v>
      </c>
      <c r="AA450" s="4">
        <v>-95.618600000000001</v>
      </c>
      <c r="AB450" s="2">
        <v>12</v>
      </c>
      <c r="AC450" s="4">
        <v>364.92</v>
      </c>
      <c r="AD450" s="2">
        <v>88819</v>
      </c>
      <c r="AE450" s="4">
        <f>'DataCleaning and Transformation'!$E450-'DataCleaning and Transformation'!$D450</f>
        <v>30.49</v>
      </c>
      <c r="AF450" s="15" t="str">
        <f>_xlfn.IFS('DataCleaning and Transformation'!$O450="Central","Chris",'DataCleaning and Transformation'!$O450="East","Erin",'DataCleaning and Transformation'!$O450="South","Sam",'DataCleaning and Transformation'!$O450="West","William")</f>
        <v>Sam</v>
      </c>
      <c r="AG450" s="31">
        <f>Table_1[[#This Row],[Ship date]]-Table_1[[#This Row],[Order Date]]</f>
        <v>0</v>
      </c>
      <c r="AH450" s="22">
        <f>Table_1[[#This Row],[Profit]]/Table_1[[#This Row],[Sales]]</f>
        <v>-0.2620261975227447</v>
      </c>
      <c r="AI450" s="23">
        <f>Table_1[[#This Row],[Profit]]+Table_1[[#This Row],[Sales]]</f>
        <v>269.3014</v>
      </c>
      <c r="AJ450" s="17">
        <f>WEEKNUM(Table_1[[#This Row],[Order Date]],1)</f>
        <v>6</v>
      </c>
      <c r="AK450" s="17" t="str">
        <f>TEXT(Table_1[[#This Row],[Order Date]],"mmm yyyy")</f>
        <v>Feb 2015</v>
      </c>
      <c r="AL450" s="17" t="str">
        <f>Table_1[[#This Row],[Monthly sales]]&amp;"  Week "&amp;TEXT(Table_1[[#This Row],[Weekly sales]],"00")</f>
        <v>Feb 2015  Week 06</v>
      </c>
      <c r="AM450" s="17">
        <f>IF(COUNTIF($A$2:A450, A450)=1, 1, 0)</f>
        <v>1</v>
      </c>
      <c r="AN450" s="3">
        <f>COUNTA(A450) - COUNTIF(Table_1[[#This Row],[Unique Customers]], 1)</f>
        <v>0</v>
      </c>
      <c r="AO450" s="17" t="str">
        <f t="shared" ref="AO450:AO513" si="7">IF(AD450=AD449, "Repeated", "Unique")</f>
        <v>Unique</v>
      </c>
      <c r="AP450" s="17" t="str">
        <f>"Q"&amp;_xlfn.CEILING.MATH(MONTH(Table_1[[#This Row],[Monthly sales]])/3,1)</f>
        <v>Q1</v>
      </c>
    </row>
    <row r="451" spans="1:42" ht="14.4" x14ac:dyDescent="0.3">
      <c r="A451" s="2">
        <v>1026</v>
      </c>
      <c r="B451" s="15" t="s">
        <v>1056</v>
      </c>
      <c r="C451" s="15" t="s">
        <v>71</v>
      </c>
      <c r="D451" s="6">
        <v>0.08</v>
      </c>
      <c r="E451" s="4">
        <v>65.989999999999995</v>
      </c>
      <c r="F451" s="4">
        <v>5.92</v>
      </c>
      <c r="G451" s="15" t="s">
        <v>39</v>
      </c>
      <c r="H451" s="15" t="s">
        <v>28</v>
      </c>
      <c r="I451" s="15" t="s">
        <v>41</v>
      </c>
      <c r="J451" s="15" t="s">
        <v>136</v>
      </c>
      <c r="K451" s="15" t="s">
        <v>74</v>
      </c>
      <c r="L451" s="15" t="s">
        <v>1057</v>
      </c>
      <c r="M451" s="6">
        <v>0.57999999999999996</v>
      </c>
      <c r="N451" s="15" t="s">
        <v>33</v>
      </c>
      <c r="O451" s="15" t="s">
        <v>112</v>
      </c>
      <c r="P451" s="15" t="s">
        <v>113</v>
      </c>
      <c r="Q451" s="15" t="s">
        <v>1058</v>
      </c>
      <c r="R451" s="2">
        <v>11722</v>
      </c>
      <c r="S451" s="1">
        <v>42042</v>
      </c>
      <c r="T451" s="12">
        <f>EOMONTH(Table_1[[#This Row],[Order Date]],0)</f>
        <v>42063</v>
      </c>
      <c r="U451" s="10">
        <f>EOMONTH(Table_1[[#This Row],[Order Date]],0)</f>
        <v>42063</v>
      </c>
      <c r="V451" s="14">
        <v>42042</v>
      </c>
      <c r="W451" s="1">
        <v>42042</v>
      </c>
      <c r="X451" s="12">
        <v>42042</v>
      </c>
      <c r="Y451" s="10">
        <f>EOMONTH(Table_1[[#This Row],[Ship date]],0)</f>
        <v>42063</v>
      </c>
      <c r="Z451" s="14">
        <v>42042</v>
      </c>
      <c r="AA451" s="4">
        <v>624.40164000000004</v>
      </c>
      <c r="AB451" s="2">
        <v>22</v>
      </c>
      <c r="AC451" s="4">
        <v>1137.5999999999999</v>
      </c>
      <c r="AD451" s="2">
        <v>89005</v>
      </c>
      <c r="AE451" s="4">
        <f>'DataCleaning and Transformation'!$E451-'DataCleaning and Transformation'!$D451</f>
        <v>65.91</v>
      </c>
      <c r="AF451" s="15" t="str">
        <f>_xlfn.IFS('DataCleaning and Transformation'!$O451="Central","Chris",'DataCleaning and Transformation'!$O451="East","Erin",'DataCleaning and Transformation'!$O451="South","Sam",'DataCleaning and Transformation'!$O451="West","William")</f>
        <v>Erin</v>
      </c>
      <c r="AG451" s="31">
        <f>Table_1[[#This Row],[Ship date]]-Table_1[[#This Row],[Order Date]]</f>
        <v>0</v>
      </c>
      <c r="AH451" s="22">
        <f>Table_1[[#This Row],[Profit]]/Table_1[[#This Row],[Sales]]</f>
        <v>0.54887626582278493</v>
      </c>
      <c r="AI451" s="23">
        <f>Table_1[[#This Row],[Profit]]+Table_1[[#This Row],[Sales]]</f>
        <v>1762.00164</v>
      </c>
      <c r="AJ451" s="17">
        <f>WEEKNUM(Table_1[[#This Row],[Order Date]],1)</f>
        <v>6</v>
      </c>
      <c r="AK451" s="17" t="str">
        <f>TEXT(Table_1[[#This Row],[Order Date]],"mmm yyyy")</f>
        <v>Feb 2015</v>
      </c>
      <c r="AL451" s="17" t="str">
        <f>Table_1[[#This Row],[Monthly sales]]&amp;"  Week "&amp;TEXT(Table_1[[#This Row],[Weekly sales]],"00")</f>
        <v>Feb 2015  Week 06</v>
      </c>
      <c r="AM451" s="17">
        <f>IF(COUNTIF($A$2:A451, A451)=1, 1, 0)</f>
        <v>1</v>
      </c>
      <c r="AN451" s="3">
        <f>COUNTA(A451) - COUNTIF(Table_1[[#This Row],[Unique Customers]], 1)</f>
        <v>0</v>
      </c>
      <c r="AO451" s="17" t="str">
        <f t="shared" si="7"/>
        <v>Unique</v>
      </c>
      <c r="AP451" s="17" t="str">
        <f>"Q"&amp;_xlfn.CEILING.MATH(MONTH(Table_1[[#This Row],[Monthly sales]])/3,1)</f>
        <v>Q1</v>
      </c>
    </row>
    <row r="452" spans="1:42" ht="14.4" x14ac:dyDescent="0.3">
      <c r="A452" s="2">
        <v>3403</v>
      </c>
      <c r="B452" s="15" t="s">
        <v>1059</v>
      </c>
      <c r="C452" s="15" t="s">
        <v>38</v>
      </c>
      <c r="D452" s="6">
        <v>0.1</v>
      </c>
      <c r="E452" s="4">
        <v>105.98</v>
      </c>
      <c r="F452" s="4">
        <v>13.99</v>
      </c>
      <c r="G452" s="15" t="s">
        <v>88</v>
      </c>
      <c r="H452" s="15" t="s">
        <v>40</v>
      </c>
      <c r="I452" s="15" t="s">
        <v>29</v>
      </c>
      <c r="J452" s="15" t="s">
        <v>127</v>
      </c>
      <c r="K452" s="15" t="s">
        <v>145</v>
      </c>
      <c r="L452" s="15" t="s">
        <v>1060</v>
      </c>
      <c r="M452" s="6">
        <v>0.65</v>
      </c>
      <c r="N452" s="15" t="s">
        <v>33</v>
      </c>
      <c r="O452" s="15" t="s">
        <v>60</v>
      </c>
      <c r="P452" s="15" t="s">
        <v>1061</v>
      </c>
      <c r="Q452" s="15" t="s">
        <v>1062</v>
      </c>
      <c r="R452" s="2">
        <v>82001</v>
      </c>
      <c r="S452" s="1">
        <v>42043</v>
      </c>
      <c r="T452" s="12">
        <f>EOMONTH(Table_1[[#This Row],[Order Date]],0)</f>
        <v>42063</v>
      </c>
      <c r="U452" s="10">
        <f>EOMONTH(Table_1[[#This Row],[Order Date]],0)</f>
        <v>42063</v>
      </c>
      <c r="V452" s="14">
        <v>42043</v>
      </c>
      <c r="W452" s="1">
        <v>42046</v>
      </c>
      <c r="X452" s="12">
        <v>42046</v>
      </c>
      <c r="Y452" s="10">
        <f>EOMONTH(Table_1[[#This Row],[Ship date]],0)</f>
        <v>42063</v>
      </c>
      <c r="Z452" s="14">
        <v>42046</v>
      </c>
      <c r="AA452" s="4">
        <v>349.48500000000001</v>
      </c>
      <c r="AB452" s="2">
        <v>5</v>
      </c>
      <c r="AC452" s="4">
        <v>506.5</v>
      </c>
      <c r="AD452" s="2">
        <v>87530</v>
      </c>
      <c r="AE452" s="4">
        <f>'DataCleaning and Transformation'!$E452-'DataCleaning and Transformation'!$D452</f>
        <v>105.88000000000001</v>
      </c>
      <c r="AF452" s="15" t="str">
        <f>_xlfn.IFS('DataCleaning and Transformation'!$O452="Central","Chris",'DataCleaning and Transformation'!$O452="East","Erin",'DataCleaning and Transformation'!$O452="South","Sam",'DataCleaning and Transformation'!$O452="West","William")</f>
        <v>William</v>
      </c>
      <c r="AG452" s="31">
        <f>Table_1[[#This Row],[Ship date]]-Table_1[[#This Row],[Order Date]]</f>
        <v>3</v>
      </c>
      <c r="AH452" s="22">
        <f>Table_1[[#This Row],[Profit]]/Table_1[[#This Row],[Sales]]</f>
        <v>0.69000000000000006</v>
      </c>
      <c r="AI452" s="23">
        <f>Table_1[[#This Row],[Profit]]+Table_1[[#This Row],[Sales]]</f>
        <v>855.98500000000001</v>
      </c>
      <c r="AJ452" s="17">
        <f>WEEKNUM(Table_1[[#This Row],[Order Date]],1)</f>
        <v>7</v>
      </c>
      <c r="AK452" s="17" t="str">
        <f>TEXT(Table_1[[#This Row],[Order Date]],"mmm yyyy")</f>
        <v>Feb 2015</v>
      </c>
      <c r="AL452" s="17" t="str">
        <f>Table_1[[#This Row],[Monthly sales]]&amp;"  Week "&amp;TEXT(Table_1[[#This Row],[Weekly sales]],"00")</f>
        <v>Feb 2015  Week 07</v>
      </c>
      <c r="AM452" s="17">
        <f>IF(COUNTIF($A$2:A452, A452)=1, 1, 0)</f>
        <v>1</v>
      </c>
      <c r="AN452" s="3">
        <f>COUNTA(A452) - COUNTIF(Table_1[[#This Row],[Unique Customers]], 1)</f>
        <v>0</v>
      </c>
      <c r="AO452" s="17" t="str">
        <f t="shared" si="7"/>
        <v>Unique</v>
      </c>
      <c r="AP452" s="17" t="str">
        <f>"Q"&amp;_xlfn.CEILING.MATH(MONTH(Table_1[[#This Row],[Monthly sales]])/3,1)</f>
        <v>Q1</v>
      </c>
    </row>
    <row r="453" spans="1:42" ht="14.4" x14ac:dyDescent="0.3">
      <c r="A453" s="2">
        <v>471</v>
      </c>
      <c r="B453" s="15" t="s">
        <v>1063</v>
      </c>
      <c r="C453" s="15" t="s">
        <v>71</v>
      </c>
      <c r="D453" s="6">
        <v>7.0000000000000007E-2</v>
      </c>
      <c r="E453" s="4">
        <v>179.99</v>
      </c>
      <c r="F453" s="4">
        <v>19.989999999999998</v>
      </c>
      <c r="G453" s="15" t="s">
        <v>88</v>
      </c>
      <c r="H453" s="15" t="s">
        <v>40</v>
      </c>
      <c r="I453" s="15" t="s">
        <v>41</v>
      </c>
      <c r="J453" s="15" t="s">
        <v>42</v>
      </c>
      <c r="K453" s="15" t="s">
        <v>74</v>
      </c>
      <c r="L453" s="15" t="s">
        <v>716</v>
      </c>
      <c r="M453" s="6">
        <v>0.48</v>
      </c>
      <c r="N453" s="15" t="s">
        <v>33</v>
      </c>
      <c r="O453" s="15" t="s">
        <v>34</v>
      </c>
      <c r="P453" s="15" t="s">
        <v>76</v>
      </c>
      <c r="Q453" s="15" t="s">
        <v>362</v>
      </c>
      <c r="R453" s="2">
        <v>30318</v>
      </c>
      <c r="S453" s="1">
        <v>42043</v>
      </c>
      <c r="T453" s="12">
        <f>EOMONTH(Table_1[[#This Row],[Order Date]],0)</f>
        <v>42063</v>
      </c>
      <c r="U453" s="10">
        <f>EOMONTH(Table_1[[#This Row],[Order Date]],0)</f>
        <v>42063</v>
      </c>
      <c r="V453" s="14">
        <v>42043</v>
      </c>
      <c r="W453" s="1">
        <v>42043</v>
      </c>
      <c r="X453" s="12">
        <v>42043</v>
      </c>
      <c r="Y453" s="10">
        <f>EOMONTH(Table_1[[#This Row],[Ship date]],0)</f>
        <v>42063</v>
      </c>
      <c r="Z453" s="14">
        <v>42043</v>
      </c>
      <c r="AA453" s="4">
        <v>-568.53510000000006</v>
      </c>
      <c r="AB453" s="2">
        <v>4</v>
      </c>
      <c r="AC453" s="4">
        <v>718.03</v>
      </c>
      <c r="AD453" s="2">
        <v>3138</v>
      </c>
      <c r="AE453" s="4">
        <f>'DataCleaning and Transformation'!$E453-'DataCleaning and Transformation'!$D453</f>
        <v>179.92000000000002</v>
      </c>
      <c r="AF453" s="15" t="str">
        <f>_xlfn.IFS('DataCleaning and Transformation'!$O453="Central","Chris",'DataCleaning and Transformation'!$O453="East","Erin",'DataCleaning and Transformation'!$O453="South","Sam",'DataCleaning and Transformation'!$O453="West","William")</f>
        <v>Sam</v>
      </c>
      <c r="AG453" s="31">
        <f>Table_1[[#This Row],[Ship date]]-Table_1[[#This Row],[Order Date]]</f>
        <v>0</v>
      </c>
      <c r="AH453" s="22">
        <f>Table_1[[#This Row],[Profit]]/Table_1[[#This Row],[Sales]]</f>
        <v>-0.79179853209475937</v>
      </c>
      <c r="AI453" s="23">
        <f>Table_1[[#This Row],[Profit]]+Table_1[[#This Row],[Sales]]</f>
        <v>149.49489999999992</v>
      </c>
      <c r="AJ453" s="17">
        <f>WEEKNUM(Table_1[[#This Row],[Order Date]],1)</f>
        <v>7</v>
      </c>
      <c r="AK453" s="17" t="str">
        <f>TEXT(Table_1[[#This Row],[Order Date]],"mmm yyyy")</f>
        <v>Feb 2015</v>
      </c>
      <c r="AL453" s="17" t="str">
        <f>Table_1[[#This Row],[Monthly sales]]&amp;"  Week "&amp;TEXT(Table_1[[#This Row],[Weekly sales]],"00")</f>
        <v>Feb 2015  Week 07</v>
      </c>
      <c r="AM453" s="17">
        <f>IF(COUNTIF($A$2:A453, A453)=1, 1, 0)</f>
        <v>1</v>
      </c>
      <c r="AN453" s="3">
        <f>COUNTA(A453) - COUNTIF(Table_1[[#This Row],[Unique Customers]], 1)</f>
        <v>0</v>
      </c>
      <c r="AO453" s="17" t="str">
        <f t="shared" si="7"/>
        <v>Unique</v>
      </c>
      <c r="AP453" s="17" t="str">
        <f>"Q"&amp;_xlfn.CEILING.MATH(MONTH(Table_1[[#This Row],[Monthly sales]])/3,1)</f>
        <v>Q1</v>
      </c>
    </row>
    <row r="454" spans="1:42" ht="14.4" x14ac:dyDescent="0.3">
      <c r="A454" s="2">
        <v>472</v>
      </c>
      <c r="B454" s="15" t="s">
        <v>1064</v>
      </c>
      <c r="C454" s="15" t="s">
        <v>71</v>
      </c>
      <c r="D454" s="6">
        <v>7.0000000000000007E-2</v>
      </c>
      <c r="E454" s="4">
        <v>179.99</v>
      </c>
      <c r="F454" s="4">
        <v>19.989999999999998</v>
      </c>
      <c r="G454" s="15" t="s">
        <v>88</v>
      </c>
      <c r="H454" s="15" t="s">
        <v>40</v>
      </c>
      <c r="I454" s="15" t="s">
        <v>41</v>
      </c>
      <c r="J454" s="15" t="s">
        <v>42</v>
      </c>
      <c r="K454" s="15" t="s">
        <v>74</v>
      </c>
      <c r="L454" s="15" t="s">
        <v>716</v>
      </c>
      <c r="M454" s="6">
        <v>0.48</v>
      </c>
      <c r="N454" s="15" t="s">
        <v>33</v>
      </c>
      <c r="O454" s="15" t="s">
        <v>112</v>
      </c>
      <c r="P454" s="15" t="s">
        <v>419</v>
      </c>
      <c r="Q454" s="15" t="s">
        <v>1065</v>
      </c>
      <c r="R454" s="2">
        <v>21133</v>
      </c>
      <c r="S454" s="1">
        <v>42043</v>
      </c>
      <c r="T454" s="12">
        <f>EOMONTH(Table_1[[#This Row],[Order Date]],0)</f>
        <v>42063</v>
      </c>
      <c r="U454" s="10">
        <f>EOMONTH(Table_1[[#This Row],[Order Date]],0)</f>
        <v>42063</v>
      </c>
      <c r="V454" s="14">
        <v>42043</v>
      </c>
      <c r="W454" s="1">
        <v>42043</v>
      </c>
      <c r="X454" s="12">
        <v>42043</v>
      </c>
      <c r="Y454" s="10">
        <f>EOMONTH(Table_1[[#This Row],[Ship date]],0)</f>
        <v>42063</v>
      </c>
      <c r="Z454" s="14">
        <v>42043</v>
      </c>
      <c r="AA454" s="4">
        <v>-427.47</v>
      </c>
      <c r="AB454" s="2">
        <v>1</v>
      </c>
      <c r="AC454" s="4">
        <v>179.51</v>
      </c>
      <c r="AD454" s="2">
        <v>88023</v>
      </c>
      <c r="AE454" s="4">
        <f>'DataCleaning and Transformation'!$E454-'DataCleaning and Transformation'!$D454</f>
        <v>179.92000000000002</v>
      </c>
      <c r="AF454" s="15" t="str">
        <f>_xlfn.IFS('DataCleaning and Transformation'!$O454="Central","Chris",'DataCleaning and Transformation'!$O454="East","Erin",'DataCleaning and Transformation'!$O454="South","Sam",'DataCleaning and Transformation'!$O454="West","William")</f>
        <v>Erin</v>
      </c>
      <c r="AG454" s="31">
        <f>Table_1[[#This Row],[Ship date]]-Table_1[[#This Row],[Order Date]]</f>
        <v>0</v>
      </c>
      <c r="AH454" s="22">
        <f>Table_1[[#This Row],[Profit]]/Table_1[[#This Row],[Sales]]</f>
        <v>-2.3813158041334748</v>
      </c>
      <c r="AI454" s="23">
        <f>Table_1[[#This Row],[Profit]]+Table_1[[#This Row],[Sales]]</f>
        <v>-247.96000000000004</v>
      </c>
      <c r="AJ454" s="17">
        <f>WEEKNUM(Table_1[[#This Row],[Order Date]],1)</f>
        <v>7</v>
      </c>
      <c r="AK454" s="17" t="str">
        <f>TEXT(Table_1[[#This Row],[Order Date]],"mmm yyyy")</f>
        <v>Feb 2015</v>
      </c>
      <c r="AL454" s="17" t="str">
        <f>Table_1[[#This Row],[Monthly sales]]&amp;"  Week "&amp;TEXT(Table_1[[#This Row],[Weekly sales]],"00")</f>
        <v>Feb 2015  Week 07</v>
      </c>
      <c r="AM454" s="17">
        <f>IF(COUNTIF($A$2:A454, A454)=1, 1, 0)</f>
        <v>1</v>
      </c>
      <c r="AN454" s="3">
        <f>COUNTA(A454) - COUNTIF(Table_1[[#This Row],[Unique Customers]], 1)</f>
        <v>0</v>
      </c>
      <c r="AO454" s="17" t="str">
        <f t="shared" si="7"/>
        <v>Unique</v>
      </c>
      <c r="AP454" s="17" t="str">
        <f>"Q"&amp;_xlfn.CEILING.MATH(MONTH(Table_1[[#This Row],[Monthly sales]])/3,1)</f>
        <v>Q1</v>
      </c>
    </row>
    <row r="455" spans="1:42" ht="14.4" x14ac:dyDescent="0.3">
      <c r="A455" s="2">
        <v>2151</v>
      </c>
      <c r="B455" s="15" t="s">
        <v>235</v>
      </c>
      <c r="C455" s="15" t="s">
        <v>38</v>
      </c>
      <c r="D455" s="6">
        <v>0.08</v>
      </c>
      <c r="E455" s="4">
        <v>5.74</v>
      </c>
      <c r="F455" s="4">
        <v>5.01</v>
      </c>
      <c r="G455" s="15" t="s">
        <v>39</v>
      </c>
      <c r="H455" s="15" t="s">
        <v>95</v>
      </c>
      <c r="I455" s="15" t="s">
        <v>49</v>
      </c>
      <c r="J455" s="15" t="s">
        <v>73</v>
      </c>
      <c r="K455" s="15" t="s">
        <v>74</v>
      </c>
      <c r="L455" s="15" t="s">
        <v>1066</v>
      </c>
      <c r="M455" s="6">
        <v>0.39</v>
      </c>
      <c r="N455" s="15" t="s">
        <v>33</v>
      </c>
      <c r="O455" s="15" t="s">
        <v>53</v>
      </c>
      <c r="P455" s="15" t="s">
        <v>214</v>
      </c>
      <c r="Q455" s="15" t="s">
        <v>237</v>
      </c>
      <c r="R455" s="2">
        <v>52001</v>
      </c>
      <c r="S455" s="1">
        <v>42044</v>
      </c>
      <c r="T455" s="12">
        <f>EOMONTH(Table_1[[#This Row],[Order Date]],0)</f>
        <v>42063</v>
      </c>
      <c r="U455" s="10">
        <f>EOMONTH(Table_1[[#This Row],[Order Date]],0)</f>
        <v>42063</v>
      </c>
      <c r="V455" s="14">
        <v>42044</v>
      </c>
      <c r="W455" s="1">
        <v>42046</v>
      </c>
      <c r="X455" s="12">
        <v>42046</v>
      </c>
      <c r="Y455" s="10">
        <f>EOMONTH(Table_1[[#This Row],[Ship date]],0)</f>
        <v>42063</v>
      </c>
      <c r="Z455" s="14">
        <v>42046</v>
      </c>
      <c r="AA455" s="4">
        <v>-6.9308199999999998</v>
      </c>
      <c r="AB455" s="2">
        <v>1</v>
      </c>
      <c r="AC455" s="4">
        <v>7.21</v>
      </c>
      <c r="AD455" s="2">
        <v>90405</v>
      </c>
      <c r="AE455" s="4">
        <f>'DataCleaning and Transformation'!$E455-'DataCleaning and Transformation'!$D455</f>
        <v>5.66</v>
      </c>
      <c r="AF455" s="15" t="str">
        <f>_xlfn.IFS('DataCleaning and Transformation'!$O455="Central","Chris",'DataCleaning and Transformation'!$O455="East","Erin",'DataCleaning and Transformation'!$O455="South","Sam",'DataCleaning and Transformation'!$O455="West","William")</f>
        <v>Chris</v>
      </c>
      <c r="AG455" s="31">
        <f>Table_1[[#This Row],[Ship date]]-Table_1[[#This Row],[Order Date]]</f>
        <v>2</v>
      </c>
      <c r="AH455" s="22">
        <f>Table_1[[#This Row],[Profit]]/Table_1[[#This Row],[Sales]]</f>
        <v>-0.96127877947295415</v>
      </c>
      <c r="AI455" s="23">
        <f>Table_1[[#This Row],[Profit]]+Table_1[[#This Row],[Sales]]</f>
        <v>0.27918000000000021</v>
      </c>
      <c r="AJ455" s="17">
        <f>WEEKNUM(Table_1[[#This Row],[Order Date]],1)</f>
        <v>7</v>
      </c>
      <c r="AK455" s="17" t="str">
        <f>TEXT(Table_1[[#This Row],[Order Date]],"mmm yyyy")</f>
        <v>Feb 2015</v>
      </c>
      <c r="AL455" s="17" t="str">
        <f>Table_1[[#This Row],[Monthly sales]]&amp;"  Week "&amp;TEXT(Table_1[[#This Row],[Weekly sales]],"00")</f>
        <v>Feb 2015  Week 07</v>
      </c>
      <c r="AM455" s="17">
        <f>IF(COUNTIF($A$2:A455, A455)=1, 1, 0)</f>
        <v>0</v>
      </c>
      <c r="AN455" s="3">
        <f>COUNTA(A455) - COUNTIF(Table_1[[#This Row],[Unique Customers]], 1)</f>
        <v>1</v>
      </c>
      <c r="AO455" s="17" t="str">
        <f t="shared" si="7"/>
        <v>Unique</v>
      </c>
      <c r="AP455" s="17" t="str">
        <f>"Q"&amp;_xlfn.CEILING.MATH(MONTH(Table_1[[#This Row],[Monthly sales]])/3,1)</f>
        <v>Q1</v>
      </c>
    </row>
    <row r="456" spans="1:42" ht="14.4" x14ac:dyDescent="0.3">
      <c r="A456" s="2">
        <v>1671</v>
      </c>
      <c r="B456" s="15" t="s">
        <v>1067</v>
      </c>
      <c r="C456" s="15" t="s">
        <v>48</v>
      </c>
      <c r="D456" s="6">
        <v>0.1</v>
      </c>
      <c r="E456" s="4">
        <v>4.13</v>
      </c>
      <c r="F456" s="4">
        <v>0.99</v>
      </c>
      <c r="G456" s="15" t="s">
        <v>39</v>
      </c>
      <c r="H456" s="15" t="s">
        <v>28</v>
      </c>
      <c r="I456" s="15" t="s">
        <v>49</v>
      </c>
      <c r="J456" s="15" t="s">
        <v>153</v>
      </c>
      <c r="K456" s="15" t="s">
        <v>74</v>
      </c>
      <c r="L456" s="15" t="s">
        <v>327</v>
      </c>
      <c r="M456" s="6">
        <v>0.39</v>
      </c>
      <c r="N456" s="15" t="s">
        <v>33</v>
      </c>
      <c r="O456" s="15" t="s">
        <v>34</v>
      </c>
      <c r="P456" s="15" t="s">
        <v>243</v>
      </c>
      <c r="Q456" s="15" t="s">
        <v>1068</v>
      </c>
      <c r="R456" s="2">
        <v>22015</v>
      </c>
      <c r="S456" s="1">
        <v>42044</v>
      </c>
      <c r="T456" s="12">
        <f>EOMONTH(Table_1[[#This Row],[Order Date]],0)</f>
        <v>42063</v>
      </c>
      <c r="U456" s="10">
        <f>EOMONTH(Table_1[[#This Row],[Order Date]],0)</f>
        <v>42063</v>
      </c>
      <c r="V456" s="14">
        <v>42044</v>
      </c>
      <c r="W456" s="1">
        <v>42048</v>
      </c>
      <c r="X456" s="12">
        <v>42048</v>
      </c>
      <c r="Y456" s="10">
        <f>EOMONTH(Table_1[[#This Row],[Ship date]],0)</f>
        <v>42063</v>
      </c>
      <c r="Z456" s="14">
        <v>42048</v>
      </c>
      <c r="AA456" s="4">
        <v>-40.53</v>
      </c>
      <c r="AB456" s="2">
        <v>13</v>
      </c>
      <c r="AC456" s="4">
        <v>52.16</v>
      </c>
      <c r="AD456" s="2">
        <v>86724</v>
      </c>
      <c r="AE456" s="4">
        <f>'DataCleaning and Transformation'!$E456-'DataCleaning and Transformation'!$D456</f>
        <v>4.03</v>
      </c>
      <c r="AF456" s="15" t="str">
        <f>_xlfn.IFS('DataCleaning and Transformation'!$O456="Central","Chris",'DataCleaning and Transformation'!$O456="East","Erin",'DataCleaning and Transformation'!$O456="South","Sam",'DataCleaning and Transformation'!$O456="West","William")</f>
        <v>Sam</v>
      </c>
      <c r="AG456" s="31">
        <f>Table_1[[#This Row],[Ship date]]-Table_1[[#This Row],[Order Date]]</f>
        <v>4</v>
      </c>
      <c r="AH456" s="22">
        <f>Table_1[[#This Row],[Profit]]/Table_1[[#This Row],[Sales]]</f>
        <v>-0.77703220858895716</v>
      </c>
      <c r="AI456" s="23">
        <f>Table_1[[#This Row],[Profit]]+Table_1[[#This Row],[Sales]]</f>
        <v>11.629999999999995</v>
      </c>
      <c r="AJ456" s="17">
        <f>WEEKNUM(Table_1[[#This Row],[Order Date]],1)</f>
        <v>7</v>
      </c>
      <c r="AK456" s="17" t="str">
        <f>TEXT(Table_1[[#This Row],[Order Date]],"mmm yyyy")</f>
        <v>Feb 2015</v>
      </c>
      <c r="AL456" s="17" t="str">
        <f>Table_1[[#This Row],[Monthly sales]]&amp;"  Week "&amp;TEXT(Table_1[[#This Row],[Weekly sales]],"00")</f>
        <v>Feb 2015  Week 07</v>
      </c>
      <c r="AM456" s="17">
        <f>IF(COUNTIF($A$2:A456, A456)=1, 1, 0)</f>
        <v>1</v>
      </c>
      <c r="AN456" s="3">
        <f>COUNTA(A456) - COUNTIF(Table_1[[#This Row],[Unique Customers]], 1)</f>
        <v>0</v>
      </c>
      <c r="AO456" s="17" t="str">
        <f t="shared" si="7"/>
        <v>Unique</v>
      </c>
      <c r="AP456" s="17" t="str">
        <f>"Q"&amp;_xlfn.CEILING.MATH(MONTH(Table_1[[#This Row],[Monthly sales]])/3,1)</f>
        <v>Q1</v>
      </c>
    </row>
    <row r="457" spans="1:42" ht="14.4" x14ac:dyDescent="0.3">
      <c r="A457" s="2">
        <v>1574</v>
      </c>
      <c r="B457" s="15" t="s">
        <v>1069</v>
      </c>
      <c r="C457" s="15" t="s">
        <v>117</v>
      </c>
      <c r="D457" s="6">
        <v>7.0000000000000007E-2</v>
      </c>
      <c r="E457" s="4">
        <v>20.95</v>
      </c>
      <c r="F457" s="4">
        <v>5.99</v>
      </c>
      <c r="G457" s="15" t="s">
        <v>39</v>
      </c>
      <c r="H457" s="15" t="s">
        <v>40</v>
      </c>
      <c r="I457" s="15" t="s">
        <v>41</v>
      </c>
      <c r="J457" s="15" t="s">
        <v>42</v>
      </c>
      <c r="K457" s="15" t="s">
        <v>74</v>
      </c>
      <c r="L457" s="15" t="s">
        <v>254</v>
      </c>
      <c r="M457" s="6">
        <v>0.65</v>
      </c>
      <c r="N457" s="15" t="s">
        <v>33</v>
      </c>
      <c r="O457" s="15" t="s">
        <v>34</v>
      </c>
      <c r="P457" s="15" t="s">
        <v>98</v>
      </c>
      <c r="Q457" s="15" t="s">
        <v>1070</v>
      </c>
      <c r="R457" s="2">
        <v>28314</v>
      </c>
      <c r="S457" s="1">
        <v>42044</v>
      </c>
      <c r="T457" s="12">
        <f>EOMONTH(Table_1[[#This Row],[Order Date]],0)</f>
        <v>42063</v>
      </c>
      <c r="U457" s="10">
        <f>EOMONTH(Table_1[[#This Row],[Order Date]],0)</f>
        <v>42063</v>
      </c>
      <c r="V457" s="14">
        <v>42044</v>
      </c>
      <c r="W457" s="1">
        <v>42045</v>
      </c>
      <c r="X457" s="12">
        <v>42045</v>
      </c>
      <c r="Y457" s="10">
        <f>EOMONTH(Table_1[[#This Row],[Ship date]],0)</f>
        <v>42063</v>
      </c>
      <c r="Z457" s="14">
        <v>42045</v>
      </c>
      <c r="AA457" s="4">
        <v>27.234000000000002</v>
      </c>
      <c r="AB457" s="2">
        <v>19</v>
      </c>
      <c r="AC457" s="4">
        <v>391.4</v>
      </c>
      <c r="AD457" s="2">
        <v>86966</v>
      </c>
      <c r="AE457" s="4">
        <f>'DataCleaning and Transformation'!$E457-'DataCleaning and Transformation'!$D457</f>
        <v>20.88</v>
      </c>
      <c r="AF457" s="15" t="str">
        <f>_xlfn.IFS('DataCleaning and Transformation'!$O457="Central","Chris",'DataCleaning and Transformation'!$O457="East","Erin",'DataCleaning and Transformation'!$O457="South","Sam",'DataCleaning and Transformation'!$O457="West","William")</f>
        <v>Sam</v>
      </c>
      <c r="AG457" s="31">
        <f>Table_1[[#This Row],[Ship date]]-Table_1[[#This Row],[Order Date]]</f>
        <v>1</v>
      </c>
      <c r="AH457" s="22">
        <f>Table_1[[#This Row],[Profit]]/Table_1[[#This Row],[Sales]]</f>
        <v>6.9580991313234558E-2</v>
      </c>
      <c r="AI457" s="23">
        <f>Table_1[[#This Row],[Profit]]+Table_1[[#This Row],[Sales]]</f>
        <v>418.63399999999996</v>
      </c>
      <c r="AJ457" s="17">
        <f>WEEKNUM(Table_1[[#This Row],[Order Date]],1)</f>
        <v>7</v>
      </c>
      <c r="AK457" s="17" t="str">
        <f>TEXT(Table_1[[#This Row],[Order Date]],"mmm yyyy")</f>
        <v>Feb 2015</v>
      </c>
      <c r="AL457" s="17" t="str">
        <f>Table_1[[#This Row],[Monthly sales]]&amp;"  Week "&amp;TEXT(Table_1[[#This Row],[Weekly sales]],"00")</f>
        <v>Feb 2015  Week 07</v>
      </c>
      <c r="AM457" s="17">
        <f>IF(COUNTIF($A$2:A457, A457)=1, 1, 0)</f>
        <v>1</v>
      </c>
      <c r="AN457" s="3">
        <f>COUNTA(A457) - COUNTIF(Table_1[[#This Row],[Unique Customers]], 1)</f>
        <v>0</v>
      </c>
      <c r="AO457" s="17" t="str">
        <f t="shared" si="7"/>
        <v>Unique</v>
      </c>
      <c r="AP457" s="17" t="str">
        <f>"Q"&amp;_xlfn.CEILING.MATH(MONTH(Table_1[[#This Row],[Monthly sales]])/3,1)</f>
        <v>Q1</v>
      </c>
    </row>
    <row r="458" spans="1:42" ht="14.4" x14ac:dyDescent="0.3">
      <c r="A458" s="2">
        <v>2619</v>
      </c>
      <c r="B458" s="15" t="s">
        <v>1071</v>
      </c>
      <c r="C458" s="15" t="s">
        <v>71</v>
      </c>
      <c r="D458" s="6">
        <v>0.1</v>
      </c>
      <c r="E458" s="4">
        <v>30.98</v>
      </c>
      <c r="F458" s="4">
        <v>8.99</v>
      </c>
      <c r="G458" s="15" t="s">
        <v>39</v>
      </c>
      <c r="H458" s="15" t="s">
        <v>95</v>
      </c>
      <c r="I458" s="15" t="s">
        <v>49</v>
      </c>
      <c r="J458" s="15" t="s">
        <v>50</v>
      </c>
      <c r="K458" s="15" t="s">
        <v>43</v>
      </c>
      <c r="L458" s="15" t="s">
        <v>340</v>
      </c>
      <c r="M458" s="6">
        <v>0.57999999999999996</v>
      </c>
      <c r="N458" s="15" t="s">
        <v>33</v>
      </c>
      <c r="O458" s="15" t="s">
        <v>53</v>
      </c>
      <c r="P458" s="15" t="s">
        <v>1072</v>
      </c>
      <c r="Q458" s="15" t="s">
        <v>1073</v>
      </c>
      <c r="R458" s="2">
        <v>57103</v>
      </c>
      <c r="S458" s="1">
        <v>42044</v>
      </c>
      <c r="T458" s="12">
        <f>EOMONTH(Table_1[[#This Row],[Order Date]],0)</f>
        <v>42063</v>
      </c>
      <c r="U458" s="10">
        <f>EOMONTH(Table_1[[#This Row],[Order Date]],0)</f>
        <v>42063</v>
      </c>
      <c r="V458" s="14">
        <v>42044</v>
      </c>
      <c r="W458" s="1">
        <v>42046</v>
      </c>
      <c r="X458" s="12">
        <v>42046</v>
      </c>
      <c r="Y458" s="10">
        <f>EOMONTH(Table_1[[#This Row],[Ship date]],0)</f>
        <v>42063</v>
      </c>
      <c r="Z458" s="14">
        <v>42046</v>
      </c>
      <c r="AA458" s="4">
        <v>-20.222799999999999</v>
      </c>
      <c r="AB458" s="2">
        <v>4</v>
      </c>
      <c r="AC458" s="4">
        <v>119.37</v>
      </c>
      <c r="AD458" s="2">
        <v>88015</v>
      </c>
      <c r="AE458" s="4">
        <f>'DataCleaning and Transformation'!$E458-'DataCleaning and Transformation'!$D458</f>
        <v>30.88</v>
      </c>
      <c r="AF458" s="15" t="str">
        <f>_xlfn.IFS('DataCleaning and Transformation'!$O458="Central","Chris",'DataCleaning and Transformation'!$O458="East","Erin",'DataCleaning and Transformation'!$O458="South","Sam",'DataCleaning and Transformation'!$O458="West","William")</f>
        <v>Chris</v>
      </c>
      <c r="AG458" s="31">
        <f>Table_1[[#This Row],[Ship date]]-Table_1[[#This Row],[Order Date]]</f>
        <v>2</v>
      </c>
      <c r="AH458" s="22">
        <f>Table_1[[#This Row],[Profit]]/Table_1[[#This Row],[Sales]]</f>
        <v>-0.16941275027226271</v>
      </c>
      <c r="AI458" s="23">
        <f>Table_1[[#This Row],[Profit]]+Table_1[[#This Row],[Sales]]</f>
        <v>99.147199999999998</v>
      </c>
      <c r="AJ458" s="17">
        <f>WEEKNUM(Table_1[[#This Row],[Order Date]],1)</f>
        <v>7</v>
      </c>
      <c r="AK458" s="17" t="str">
        <f>TEXT(Table_1[[#This Row],[Order Date]],"mmm yyyy")</f>
        <v>Feb 2015</v>
      </c>
      <c r="AL458" s="17" t="str">
        <f>Table_1[[#This Row],[Monthly sales]]&amp;"  Week "&amp;TEXT(Table_1[[#This Row],[Weekly sales]],"00")</f>
        <v>Feb 2015  Week 07</v>
      </c>
      <c r="AM458" s="17">
        <f>IF(COUNTIF($A$2:A458, A458)=1, 1, 0)</f>
        <v>1</v>
      </c>
      <c r="AN458" s="3">
        <f>COUNTA(A458) - COUNTIF(Table_1[[#This Row],[Unique Customers]], 1)</f>
        <v>0</v>
      </c>
      <c r="AO458" s="17" t="str">
        <f t="shared" si="7"/>
        <v>Unique</v>
      </c>
      <c r="AP458" s="17" t="str">
        <f>"Q"&amp;_xlfn.CEILING.MATH(MONTH(Table_1[[#This Row],[Monthly sales]])/3,1)</f>
        <v>Q1</v>
      </c>
    </row>
    <row r="459" spans="1:42" ht="14.4" x14ac:dyDescent="0.3">
      <c r="A459" s="2">
        <v>491</v>
      </c>
      <c r="B459" s="15" t="s">
        <v>1074</v>
      </c>
      <c r="C459" s="15" t="s">
        <v>26</v>
      </c>
      <c r="D459" s="6">
        <v>0.01</v>
      </c>
      <c r="E459" s="4">
        <v>4.9800000000000004</v>
      </c>
      <c r="F459" s="4">
        <v>6.07</v>
      </c>
      <c r="G459" s="15" t="s">
        <v>39</v>
      </c>
      <c r="H459" s="15" t="s">
        <v>40</v>
      </c>
      <c r="I459" s="15" t="s">
        <v>49</v>
      </c>
      <c r="J459" s="15" t="s">
        <v>89</v>
      </c>
      <c r="K459" s="15" t="s">
        <v>74</v>
      </c>
      <c r="L459" s="15" t="s">
        <v>788</v>
      </c>
      <c r="M459" s="6">
        <v>0.36</v>
      </c>
      <c r="N459" s="15" t="s">
        <v>33</v>
      </c>
      <c r="O459" s="15" t="s">
        <v>112</v>
      </c>
      <c r="P459" s="15" t="s">
        <v>113</v>
      </c>
      <c r="Q459" s="15" t="s">
        <v>114</v>
      </c>
      <c r="R459" s="2">
        <v>10154</v>
      </c>
      <c r="S459" s="1">
        <v>42045</v>
      </c>
      <c r="T459" s="12">
        <f>EOMONTH(Table_1[[#This Row],[Order Date]],0)</f>
        <v>42063</v>
      </c>
      <c r="U459" s="10">
        <f>EOMONTH(Table_1[[#This Row],[Order Date]],0)</f>
        <v>42063</v>
      </c>
      <c r="V459" s="14">
        <v>42045</v>
      </c>
      <c r="W459" s="1">
        <v>42046</v>
      </c>
      <c r="X459" s="12">
        <v>42046</v>
      </c>
      <c r="Y459" s="10">
        <f>EOMONTH(Table_1[[#This Row],[Ship date]],0)</f>
        <v>42063</v>
      </c>
      <c r="Z459" s="14">
        <v>42046</v>
      </c>
      <c r="AA459" s="4">
        <v>-69.069999999999993</v>
      </c>
      <c r="AB459" s="2">
        <v>41</v>
      </c>
      <c r="AC459" s="4">
        <v>217</v>
      </c>
      <c r="AD459" s="2">
        <v>10464</v>
      </c>
      <c r="AE459" s="4">
        <f>'DataCleaning and Transformation'!$E459-'DataCleaning and Transformation'!$D459</f>
        <v>4.9700000000000006</v>
      </c>
      <c r="AF459" s="15" t="str">
        <f>_xlfn.IFS('DataCleaning and Transformation'!$O459="Central","Chris",'DataCleaning and Transformation'!$O459="East","Erin",'DataCleaning and Transformation'!$O459="South","Sam",'DataCleaning and Transformation'!$O459="West","William")</f>
        <v>Erin</v>
      </c>
      <c r="AG459" s="31">
        <f>Table_1[[#This Row],[Ship date]]-Table_1[[#This Row],[Order Date]]</f>
        <v>1</v>
      </c>
      <c r="AH459" s="22">
        <f>Table_1[[#This Row],[Profit]]/Table_1[[#This Row],[Sales]]</f>
        <v>-0.31829493087557603</v>
      </c>
      <c r="AI459" s="23">
        <f>Table_1[[#This Row],[Profit]]+Table_1[[#This Row],[Sales]]</f>
        <v>147.93</v>
      </c>
      <c r="AJ459" s="17">
        <f>WEEKNUM(Table_1[[#This Row],[Order Date]],1)</f>
        <v>7</v>
      </c>
      <c r="AK459" s="17" t="str">
        <f>TEXT(Table_1[[#This Row],[Order Date]],"mmm yyyy")</f>
        <v>Feb 2015</v>
      </c>
      <c r="AL459" s="17" t="str">
        <f>Table_1[[#This Row],[Monthly sales]]&amp;"  Week "&amp;TEXT(Table_1[[#This Row],[Weekly sales]],"00")</f>
        <v>Feb 2015  Week 07</v>
      </c>
      <c r="AM459" s="17">
        <f>IF(COUNTIF($A$2:A459, A459)=1, 1, 0)</f>
        <v>1</v>
      </c>
      <c r="AN459" s="3">
        <f>COUNTA(A459) - COUNTIF(Table_1[[#This Row],[Unique Customers]], 1)</f>
        <v>0</v>
      </c>
      <c r="AO459" s="17" t="str">
        <f t="shared" si="7"/>
        <v>Unique</v>
      </c>
      <c r="AP459" s="17" t="str">
        <f>"Q"&amp;_xlfn.CEILING.MATH(MONTH(Table_1[[#This Row],[Monthly sales]])/3,1)</f>
        <v>Q1</v>
      </c>
    </row>
    <row r="460" spans="1:42" ht="14.4" x14ac:dyDescent="0.3">
      <c r="A460" s="2">
        <v>494</v>
      </c>
      <c r="B460" s="15" t="s">
        <v>1075</v>
      </c>
      <c r="C460" s="15" t="s">
        <v>26</v>
      </c>
      <c r="D460" s="6">
        <v>0.01</v>
      </c>
      <c r="E460" s="4">
        <v>4.9800000000000004</v>
      </c>
      <c r="F460" s="4">
        <v>6.07</v>
      </c>
      <c r="G460" s="15" t="s">
        <v>39</v>
      </c>
      <c r="H460" s="15" t="s">
        <v>40</v>
      </c>
      <c r="I460" s="15" t="s">
        <v>49</v>
      </c>
      <c r="J460" s="15" t="s">
        <v>89</v>
      </c>
      <c r="K460" s="15" t="s">
        <v>74</v>
      </c>
      <c r="L460" s="15" t="s">
        <v>788</v>
      </c>
      <c r="M460" s="6">
        <v>0.36</v>
      </c>
      <c r="N460" s="15" t="s">
        <v>33</v>
      </c>
      <c r="O460" s="15" t="s">
        <v>60</v>
      </c>
      <c r="P460" s="15" t="s">
        <v>67</v>
      </c>
      <c r="Q460" s="15" t="s">
        <v>143</v>
      </c>
      <c r="R460" s="2">
        <v>98115</v>
      </c>
      <c r="S460" s="1">
        <v>42045</v>
      </c>
      <c r="T460" s="12">
        <f>EOMONTH(Table_1[[#This Row],[Order Date]],0)</f>
        <v>42063</v>
      </c>
      <c r="U460" s="10">
        <f>EOMONTH(Table_1[[#This Row],[Order Date]],0)</f>
        <v>42063</v>
      </c>
      <c r="V460" s="14">
        <v>42045</v>
      </c>
      <c r="W460" s="1">
        <v>42046</v>
      </c>
      <c r="X460" s="12">
        <v>42046</v>
      </c>
      <c r="Y460" s="10">
        <f>EOMONTH(Table_1[[#This Row],[Ship date]],0)</f>
        <v>42063</v>
      </c>
      <c r="Z460" s="14">
        <v>42046</v>
      </c>
      <c r="AA460" s="4">
        <v>-35.916400000000003</v>
      </c>
      <c r="AB460" s="2">
        <v>10</v>
      </c>
      <c r="AC460" s="4">
        <v>52.93</v>
      </c>
      <c r="AD460" s="2">
        <v>88907</v>
      </c>
      <c r="AE460" s="4">
        <f>'DataCleaning and Transformation'!$E460-'DataCleaning and Transformation'!$D460</f>
        <v>4.9700000000000006</v>
      </c>
      <c r="AF460" s="15" t="str">
        <f>_xlfn.IFS('DataCleaning and Transformation'!$O460="Central","Chris",'DataCleaning and Transformation'!$O460="East","Erin",'DataCleaning and Transformation'!$O460="South","Sam",'DataCleaning and Transformation'!$O460="West","William")</f>
        <v>William</v>
      </c>
      <c r="AG460" s="31">
        <f>Table_1[[#This Row],[Ship date]]-Table_1[[#This Row],[Order Date]]</f>
        <v>1</v>
      </c>
      <c r="AH460" s="22">
        <f>Table_1[[#This Row],[Profit]]/Table_1[[#This Row],[Sales]]</f>
        <v>-0.67856414131872289</v>
      </c>
      <c r="AI460" s="23">
        <f>Table_1[[#This Row],[Profit]]+Table_1[[#This Row],[Sales]]</f>
        <v>17.013599999999997</v>
      </c>
      <c r="AJ460" s="17">
        <f>WEEKNUM(Table_1[[#This Row],[Order Date]],1)</f>
        <v>7</v>
      </c>
      <c r="AK460" s="17" t="str">
        <f>TEXT(Table_1[[#This Row],[Order Date]],"mmm yyyy")</f>
        <v>Feb 2015</v>
      </c>
      <c r="AL460" s="17" t="str">
        <f>Table_1[[#This Row],[Monthly sales]]&amp;"  Week "&amp;TEXT(Table_1[[#This Row],[Weekly sales]],"00")</f>
        <v>Feb 2015  Week 07</v>
      </c>
      <c r="AM460" s="17">
        <f>IF(COUNTIF($A$2:A460, A460)=1, 1, 0)</f>
        <v>1</v>
      </c>
      <c r="AN460" s="3">
        <f>COUNTA(A460) - COUNTIF(Table_1[[#This Row],[Unique Customers]], 1)</f>
        <v>0</v>
      </c>
      <c r="AO460" s="17" t="str">
        <f t="shared" si="7"/>
        <v>Unique</v>
      </c>
      <c r="AP460" s="17" t="str">
        <f>"Q"&amp;_xlfn.CEILING.MATH(MONTH(Table_1[[#This Row],[Monthly sales]])/3,1)</f>
        <v>Q1</v>
      </c>
    </row>
    <row r="461" spans="1:42" ht="14.4" x14ac:dyDescent="0.3">
      <c r="A461" s="2">
        <v>1267</v>
      </c>
      <c r="B461" s="15" t="s">
        <v>1076</v>
      </c>
      <c r="C461" s="15" t="s">
        <v>26</v>
      </c>
      <c r="D461" s="6">
        <v>0.01</v>
      </c>
      <c r="E461" s="4">
        <v>13.99</v>
      </c>
      <c r="F461" s="4">
        <v>7.51</v>
      </c>
      <c r="G461" s="15" t="s">
        <v>39</v>
      </c>
      <c r="H461" s="15" t="s">
        <v>95</v>
      </c>
      <c r="I461" s="15" t="s">
        <v>41</v>
      </c>
      <c r="J461" s="15" t="s">
        <v>57</v>
      </c>
      <c r="K461" s="15" t="s">
        <v>145</v>
      </c>
      <c r="L461" s="15" t="s">
        <v>1077</v>
      </c>
      <c r="M461" s="6">
        <v>0.39</v>
      </c>
      <c r="N461" s="15" t="s">
        <v>33</v>
      </c>
      <c r="O461" s="15" t="s">
        <v>34</v>
      </c>
      <c r="P461" s="15" t="s">
        <v>124</v>
      </c>
      <c r="Q461" s="15" t="s">
        <v>1078</v>
      </c>
      <c r="R461" s="2">
        <v>33433</v>
      </c>
      <c r="S461" s="1">
        <v>42045</v>
      </c>
      <c r="T461" s="12">
        <f>EOMONTH(Table_1[[#This Row],[Order Date]],0)</f>
        <v>42063</v>
      </c>
      <c r="U461" s="10">
        <f>EOMONTH(Table_1[[#This Row],[Order Date]],0)</f>
        <v>42063</v>
      </c>
      <c r="V461" s="14">
        <v>42045</v>
      </c>
      <c r="W461" s="1">
        <v>42046</v>
      </c>
      <c r="X461" s="12">
        <v>42046</v>
      </c>
      <c r="Y461" s="10">
        <f>EOMONTH(Table_1[[#This Row],[Ship date]],0)</f>
        <v>42063</v>
      </c>
      <c r="Z461" s="14">
        <v>42046</v>
      </c>
      <c r="AA461" s="4">
        <v>533.74199999999996</v>
      </c>
      <c r="AB461" s="2">
        <v>2</v>
      </c>
      <c r="AC461" s="4">
        <v>29.85</v>
      </c>
      <c r="AD461" s="2">
        <v>89514</v>
      </c>
      <c r="AE461" s="4">
        <f>'DataCleaning and Transformation'!$E461-'DataCleaning and Transformation'!$D461</f>
        <v>13.98</v>
      </c>
      <c r="AF461" s="15" t="str">
        <f>_xlfn.IFS('DataCleaning and Transformation'!$O461="Central","Chris",'DataCleaning and Transformation'!$O461="East","Erin",'DataCleaning and Transformation'!$O461="South","Sam",'DataCleaning and Transformation'!$O461="West","William")</f>
        <v>Sam</v>
      </c>
      <c r="AG461" s="31">
        <f>Table_1[[#This Row],[Ship date]]-Table_1[[#This Row],[Order Date]]</f>
        <v>1</v>
      </c>
      <c r="AH461" s="22">
        <f>Table_1[[#This Row],[Profit]]/Table_1[[#This Row],[Sales]]</f>
        <v>17.880804020100502</v>
      </c>
      <c r="AI461" s="23">
        <f>Table_1[[#This Row],[Profit]]+Table_1[[#This Row],[Sales]]</f>
        <v>563.59199999999998</v>
      </c>
      <c r="AJ461" s="17">
        <f>WEEKNUM(Table_1[[#This Row],[Order Date]],1)</f>
        <v>7</v>
      </c>
      <c r="AK461" s="17" t="str">
        <f>TEXT(Table_1[[#This Row],[Order Date]],"mmm yyyy")</f>
        <v>Feb 2015</v>
      </c>
      <c r="AL461" s="17" t="str">
        <f>Table_1[[#This Row],[Monthly sales]]&amp;"  Week "&amp;TEXT(Table_1[[#This Row],[Weekly sales]],"00")</f>
        <v>Feb 2015  Week 07</v>
      </c>
      <c r="AM461" s="17">
        <f>IF(COUNTIF($A$2:A461, A461)=1, 1, 0)</f>
        <v>1</v>
      </c>
      <c r="AN461" s="3">
        <f>COUNTA(A461) - COUNTIF(Table_1[[#This Row],[Unique Customers]], 1)</f>
        <v>0</v>
      </c>
      <c r="AO461" s="17" t="str">
        <f t="shared" si="7"/>
        <v>Unique</v>
      </c>
      <c r="AP461" s="17" t="str">
        <f>"Q"&amp;_xlfn.CEILING.MATH(MONTH(Table_1[[#This Row],[Monthly sales]])/3,1)</f>
        <v>Q1</v>
      </c>
    </row>
    <row r="462" spans="1:42" ht="14.4" x14ac:dyDescent="0.3">
      <c r="A462" s="2">
        <v>1361</v>
      </c>
      <c r="B462" s="15" t="s">
        <v>780</v>
      </c>
      <c r="C462" s="15" t="s">
        <v>26</v>
      </c>
      <c r="D462" s="6">
        <v>0.01</v>
      </c>
      <c r="E462" s="4">
        <v>6.48</v>
      </c>
      <c r="F462" s="4">
        <v>6.22</v>
      </c>
      <c r="G462" s="15" t="s">
        <v>88</v>
      </c>
      <c r="H462" s="15" t="s">
        <v>40</v>
      </c>
      <c r="I462" s="15" t="s">
        <v>49</v>
      </c>
      <c r="J462" s="15" t="s">
        <v>89</v>
      </c>
      <c r="K462" s="15" t="s">
        <v>74</v>
      </c>
      <c r="L462" s="15" t="s">
        <v>1079</v>
      </c>
      <c r="M462" s="6">
        <v>0.37</v>
      </c>
      <c r="N462" s="15" t="s">
        <v>33</v>
      </c>
      <c r="O462" s="15" t="s">
        <v>53</v>
      </c>
      <c r="P462" s="15" t="s">
        <v>290</v>
      </c>
      <c r="Q462" s="15" t="s">
        <v>781</v>
      </c>
      <c r="R462" s="2">
        <v>48101</v>
      </c>
      <c r="S462" s="1">
        <v>42045</v>
      </c>
      <c r="T462" s="12">
        <f>EOMONTH(Table_1[[#This Row],[Order Date]],0)</f>
        <v>42063</v>
      </c>
      <c r="U462" s="10">
        <f>EOMONTH(Table_1[[#This Row],[Order Date]],0)</f>
        <v>42063</v>
      </c>
      <c r="V462" s="14">
        <v>42045</v>
      </c>
      <c r="W462" s="1">
        <v>42046</v>
      </c>
      <c r="X462" s="12">
        <v>42046</v>
      </c>
      <c r="Y462" s="10">
        <f>EOMONTH(Table_1[[#This Row],[Ship date]],0)</f>
        <v>42063</v>
      </c>
      <c r="Z462" s="14">
        <v>42046</v>
      </c>
      <c r="AA462" s="4">
        <v>-15.6312</v>
      </c>
      <c r="AB462" s="2">
        <v>9</v>
      </c>
      <c r="AC462" s="4">
        <v>69.459999999999994</v>
      </c>
      <c r="AD462" s="2">
        <v>89596</v>
      </c>
      <c r="AE462" s="4">
        <f>'DataCleaning and Transformation'!$E462-'DataCleaning and Transformation'!$D462</f>
        <v>6.4700000000000006</v>
      </c>
      <c r="AF462" s="15" t="str">
        <f>_xlfn.IFS('DataCleaning and Transformation'!$O462="Central","Chris",'DataCleaning and Transformation'!$O462="East","Erin",'DataCleaning and Transformation'!$O462="South","Sam",'DataCleaning and Transformation'!$O462="West","William")</f>
        <v>Chris</v>
      </c>
      <c r="AG462" s="31">
        <f>Table_1[[#This Row],[Ship date]]-Table_1[[#This Row],[Order Date]]</f>
        <v>1</v>
      </c>
      <c r="AH462" s="22">
        <f>Table_1[[#This Row],[Profit]]/Table_1[[#This Row],[Sales]]</f>
        <v>-0.22503887129283043</v>
      </c>
      <c r="AI462" s="23">
        <f>Table_1[[#This Row],[Profit]]+Table_1[[#This Row],[Sales]]</f>
        <v>53.828799999999994</v>
      </c>
      <c r="AJ462" s="17">
        <f>WEEKNUM(Table_1[[#This Row],[Order Date]],1)</f>
        <v>7</v>
      </c>
      <c r="AK462" s="17" t="str">
        <f>TEXT(Table_1[[#This Row],[Order Date]],"mmm yyyy")</f>
        <v>Feb 2015</v>
      </c>
      <c r="AL462" s="17" t="str">
        <f>Table_1[[#This Row],[Monthly sales]]&amp;"  Week "&amp;TEXT(Table_1[[#This Row],[Weekly sales]],"00")</f>
        <v>Feb 2015  Week 07</v>
      </c>
      <c r="AM462" s="17">
        <f>IF(COUNTIF($A$2:A462, A462)=1, 1, 0)</f>
        <v>0</v>
      </c>
      <c r="AN462" s="3">
        <f>COUNTA(A462) - COUNTIF(Table_1[[#This Row],[Unique Customers]], 1)</f>
        <v>1</v>
      </c>
      <c r="AO462" s="17" t="str">
        <f t="shared" si="7"/>
        <v>Unique</v>
      </c>
      <c r="AP462" s="17" t="str">
        <f>"Q"&amp;_xlfn.CEILING.MATH(MONTH(Table_1[[#This Row],[Monthly sales]])/3,1)</f>
        <v>Q1</v>
      </c>
    </row>
    <row r="463" spans="1:42" ht="14.4" x14ac:dyDescent="0.3">
      <c r="A463" s="2">
        <v>1361</v>
      </c>
      <c r="B463" s="15" t="s">
        <v>780</v>
      </c>
      <c r="C463" s="15" t="s">
        <v>26</v>
      </c>
      <c r="D463" s="6">
        <v>0.03</v>
      </c>
      <c r="E463" s="4">
        <v>85.99</v>
      </c>
      <c r="F463" s="4">
        <v>3.3</v>
      </c>
      <c r="G463" s="15" t="s">
        <v>39</v>
      </c>
      <c r="H463" s="15" t="s">
        <v>40</v>
      </c>
      <c r="I463" s="15" t="s">
        <v>41</v>
      </c>
      <c r="J463" s="15" t="s">
        <v>136</v>
      </c>
      <c r="K463" s="15" t="s">
        <v>43</v>
      </c>
      <c r="L463" s="15" t="s">
        <v>515</v>
      </c>
      <c r="M463" s="6">
        <v>0.37</v>
      </c>
      <c r="N463" s="15" t="s">
        <v>33</v>
      </c>
      <c r="O463" s="15" t="s">
        <v>53</v>
      </c>
      <c r="P463" s="15" t="s">
        <v>290</v>
      </c>
      <c r="Q463" s="15" t="s">
        <v>781</v>
      </c>
      <c r="R463" s="2">
        <v>48101</v>
      </c>
      <c r="S463" s="1">
        <v>42045</v>
      </c>
      <c r="T463" s="12">
        <f>EOMONTH(Table_1[[#This Row],[Order Date]],0)</f>
        <v>42063</v>
      </c>
      <c r="U463" s="10">
        <f>EOMONTH(Table_1[[#This Row],[Order Date]],0)</f>
        <v>42063</v>
      </c>
      <c r="V463" s="14">
        <v>42045</v>
      </c>
      <c r="W463" s="1">
        <v>42047</v>
      </c>
      <c r="X463" s="12">
        <v>42047</v>
      </c>
      <c r="Y463" s="10">
        <f>EOMONTH(Table_1[[#This Row],[Ship date]],0)</f>
        <v>42063</v>
      </c>
      <c r="Z463" s="14">
        <v>42047</v>
      </c>
      <c r="AA463" s="4">
        <v>790.54679999999996</v>
      </c>
      <c r="AB463" s="2">
        <v>16</v>
      </c>
      <c r="AC463" s="4">
        <v>1145.72</v>
      </c>
      <c r="AD463" s="2">
        <v>89596</v>
      </c>
      <c r="AE463" s="4">
        <f>'DataCleaning and Transformation'!$E463-'DataCleaning and Transformation'!$D463</f>
        <v>85.96</v>
      </c>
      <c r="AF463" s="15" t="str">
        <f>_xlfn.IFS('DataCleaning and Transformation'!$O463="Central","Chris",'DataCleaning and Transformation'!$O463="East","Erin",'DataCleaning and Transformation'!$O463="South","Sam",'DataCleaning and Transformation'!$O463="West","William")</f>
        <v>Chris</v>
      </c>
      <c r="AG463" s="31">
        <f>Table_1[[#This Row],[Ship date]]-Table_1[[#This Row],[Order Date]]</f>
        <v>2</v>
      </c>
      <c r="AH463" s="22">
        <f>Table_1[[#This Row],[Profit]]/Table_1[[#This Row],[Sales]]</f>
        <v>0.69</v>
      </c>
      <c r="AI463" s="23">
        <f>Table_1[[#This Row],[Profit]]+Table_1[[#This Row],[Sales]]</f>
        <v>1936.2667999999999</v>
      </c>
      <c r="AJ463" s="17">
        <f>WEEKNUM(Table_1[[#This Row],[Order Date]],1)</f>
        <v>7</v>
      </c>
      <c r="AK463" s="17" t="str">
        <f>TEXT(Table_1[[#This Row],[Order Date]],"mmm yyyy")</f>
        <v>Feb 2015</v>
      </c>
      <c r="AL463" s="17" t="str">
        <f>Table_1[[#This Row],[Monthly sales]]&amp;"  Week "&amp;TEXT(Table_1[[#This Row],[Weekly sales]],"00")</f>
        <v>Feb 2015  Week 07</v>
      </c>
      <c r="AM463" s="17">
        <f>IF(COUNTIF($A$2:A463, A463)=1, 1, 0)</f>
        <v>0</v>
      </c>
      <c r="AN463" s="3">
        <f>COUNTA(A463) - COUNTIF(Table_1[[#This Row],[Unique Customers]], 1)</f>
        <v>1</v>
      </c>
      <c r="AO463" s="17" t="str">
        <f t="shared" si="7"/>
        <v>Repeated</v>
      </c>
      <c r="AP463" s="17" t="str">
        <f>"Q"&amp;_xlfn.CEILING.MATH(MONTH(Table_1[[#This Row],[Monthly sales]])/3,1)</f>
        <v>Q1</v>
      </c>
    </row>
    <row r="464" spans="1:42" ht="14.4" x14ac:dyDescent="0.3">
      <c r="A464" s="2">
        <v>2204</v>
      </c>
      <c r="B464" s="15" t="s">
        <v>963</v>
      </c>
      <c r="C464" s="15" t="s">
        <v>26</v>
      </c>
      <c r="D464" s="6">
        <v>0.04</v>
      </c>
      <c r="E464" s="4">
        <v>296.18</v>
      </c>
      <c r="F464" s="4">
        <v>154.12</v>
      </c>
      <c r="G464" s="15" t="s">
        <v>27</v>
      </c>
      <c r="H464" s="15" t="s">
        <v>40</v>
      </c>
      <c r="I464" s="15" t="s">
        <v>29</v>
      </c>
      <c r="J464" s="15" t="s">
        <v>30</v>
      </c>
      <c r="K464" s="15" t="s">
        <v>31</v>
      </c>
      <c r="L464" s="15" t="s">
        <v>1080</v>
      </c>
      <c r="M464" s="6">
        <v>0.76</v>
      </c>
      <c r="N464" s="15" t="s">
        <v>33</v>
      </c>
      <c r="O464" s="15" t="s">
        <v>53</v>
      </c>
      <c r="P464" s="15" t="s">
        <v>85</v>
      </c>
      <c r="Q464" s="15" t="s">
        <v>964</v>
      </c>
      <c r="R464" s="2">
        <v>55337</v>
      </c>
      <c r="S464" s="1">
        <v>42045</v>
      </c>
      <c r="T464" s="12">
        <f>EOMONTH(Table_1[[#This Row],[Order Date]],0)</f>
        <v>42063</v>
      </c>
      <c r="U464" s="10">
        <f>EOMONTH(Table_1[[#This Row],[Order Date]],0)</f>
        <v>42063</v>
      </c>
      <c r="V464" s="14">
        <v>42045</v>
      </c>
      <c r="W464" s="1">
        <v>42046</v>
      </c>
      <c r="X464" s="12">
        <v>42046</v>
      </c>
      <c r="Y464" s="10">
        <f>EOMONTH(Table_1[[#This Row],[Ship date]],0)</f>
        <v>42063</v>
      </c>
      <c r="Z464" s="14">
        <v>42046</v>
      </c>
      <c r="AA464" s="4">
        <v>-87.998040000000003</v>
      </c>
      <c r="AB464" s="2">
        <v>20</v>
      </c>
      <c r="AC464" s="4">
        <v>5768.12</v>
      </c>
      <c r="AD464" s="2">
        <v>86053</v>
      </c>
      <c r="AE464" s="4">
        <f>'DataCleaning and Transformation'!$E464-'DataCleaning and Transformation'!$D464</f>
        <v>296.14</v>
      </c>
      <c r="AF464" s="15" t="str">
        <f>_xlfn.IFS('DataCleaning and Transformation'!$O464="Central","Chris",'DataCleaning and Transformation'!$O464="East","Erin",'DataCleaning and Transformation'!$O464="South","Sam",'DataCleaning and Transformation'!$O464="West","William")</f>
        <v>Chris</v>
      </c>
      <c r="AG464" s="31">
        <f>Table_1[[#This Row],[Ship date]]-Table_1[[#This Row],[Order Date]]</f>
        <v>1</v>
      </c>
      <c r="AH464" s="22">
        <f>Table_1[[#This Row],[Profit]]/Table_1[[#This Row],[Sales]]</f>
        <v>-1.525593087522451E-2</v>
      </c>
      <c r="AI464" s="23">
        <f>Table_1[[#This Row],[Profit]]+Table_1[[#This Row],[Sales]]</f>
        <v>5680.1219599999995</v>
      </c>
      <c r="AJ464" s="17">
        <f>WEEKNUM(Table_1[[#This Row],[Order Date]],1)</f>
        <v>7</v>
      </c>
      <c r="AK464" s="17" t="str">
        <f>TEXT(Table_1[[#This Row],[Order Date]],"mmm yyyy")</f>
        <v>Feb 2015</v>
      </c>
      <c r="AL464" s="17" t="str">
        <f>Table_1[[#This Row],[Monthly sales]]&amp;"  Week "&amp;TEXT(Table_1[[#This Row],[Weekly sales]],"00")</f>
        <v>Feb 2015  Week 07</v>
      </c>
      <c r="AM464" s="17">
        <f>IF(COUNTIF($A$2:A464, A464)=1, 1, 0)</f>
        <v>0</v>
      </c>
      <c r="AN464" s="3">
        <f>COUNTA(A464) - COUNTIF(Table_1[[#This Row],[Unique Customers]], 1)</f>
        <v>1</v>
      </c>
      <c r="AO464" s="17" t="str">
        <f t="shared" si="7"/>
        <v>Unique</v>
      </c>
      <c r="AP464" s="17" t="str">
        <f>"Q"&amp;_xlfn.CEILING.MATH(MONTH(Table_1[[#This Row],[Monthly sales]])/3,1)</f>
        <v>Q1</v>
      </c>
    </row>
    <row r="465" spans="1:42" ht="14.4" x14ac:dyDescent="0.3">
      <c r="A465" s="2">
        <v>1526</v>
      </c>
      <c r="B465" s="15" t="s">
        <v>1081</v>
      </c>
      <c r="C465" s="15" t="s">
        <v>38</v>
      </c>
      <c r="D465" s="6">
        <v>0.04</v>
      </c>
      <c r="E465" s="4">
        <v>11.34</v>
      </c>
      <c r="F465" s="4">
        <v>5.01</v>
      </c>
      <c r="G465" s="15" t="s">
        <v>39</v>
      </c>
      <c r="H465" s="15" t="s">
        <v>72</v>
      </c>
      <c r="I465" s="15" t="s">
        <v>49</v>
      </c>
      <c r="J465" s="15" t="s">
        <v>89</v>
      </c>
      <c r="K465" s="15" t="s">
        <v>74</v>
      </c>
      <c r="L465" s="15" t="s">
        <v>416</v>
      </c>
      <c r="M465" s="6">
        <v>0.36</v>
      </c>
      <c r="N465" s="15" t="s">
        <v>33</v>
      </c>
      <c r="O465" s="15" t="s">
        <v>34</v>
      </c>
      <c r="P465" s="15" t="s">
        <v>165</v>
      </c>
      <c r="Q465" s="15" t="s">
        <v>1082</v>
      </c>
      <c r="R465" s="2">
        <v>35211</v>
      </c>
      <c r="S465" s="1">
        <v>42045</v>
      </c>
      <c r="T465" s="12">
        <f>EOMONTH(Table_1[[#This Row],[Order Date]],0)</f>
        <v>42063</v>
      </c>
      <c r="U465" s="10">
        <f>EOMONTH(Table_1[[#This Row],[Order Date]],0)</f>
        <v>42063</v>
      </c>
      <c r="V465" s="14">
        <v>42045</v>
      </c>
      <c r="W465" s="1">
        <v>42046</v>
      </c>
      <c r="X465" s="12">
        <v>42046</v>
      </c>
      <c r="Y465" s="10">
        <f>EOMONTH(Table_1[[#This Row],[Ship date]],0)</f>
        <v>42063</v>
      </c>
      <c r="Z465" s="14">
        <v>42046</v>
      </c>
      <c r="AA465" s="4">
        <v>-189.22399999999999</v>
      </c>
      <c r="AB465" s="2">
        <v>10</v>
      </c>
      <c r="AC465" s="4">
        <v>115.53</v>
      </c>
      <c r="AD465" s="2">
        <v>86812</v>
      </c>
      <c r="AE465" s="4">
        <f>'DataCleaning and Transformation'!$E465-'DataCleaning and Transformation'!$D465</f>
        <v>11.3</v>
      </c>
      <c r="AF465" s="15" t="str">
        <f>_xlfn.IFS('DataCleaning and Transformation'!$O465="Central","Chris",'DataCleaning and Transformation'!$O465="East","Erin",'DataCleaning and Transformation'!$O465="South","Sam",'DataCleaning and Transformation'!$O465="West","William")</f>
        <v>Sam</v>
      </c>
      <c r="AG465" s="31">
        <f>Table_1[[#This Row],[Ship date]]-Table_1[[#This Row],[Order Date]]</f>
        <v>1</v>
      </c>
      <c r="AH465" s="22">
        <f>Table_1[[#This Row],[Profit]]/Table_1[[#This Row],[Sales]]</f>
        <v>-1.637877607547823</v>
      </c>
      <c r="AI465" s="23">
        <f>Table_1[[#This Row],[Profit]]+Table_1[[#This Row],[Sales]]</f>
        <v>-73.693999999999988</v>
      </c>
      <c r="AJ465" s="17">
        <f>WEEKNUM(Table_1[[#This Row],[Order Date]],1)</f>
        <v>7</v>
      </c>
      <c r="AK465" s="17" t="str">
        <f>TEXT(Table_1[[#This Row],[Order Date]],"mmm yyyy")</f>
        <v>Feb 2015</v>
      </c>
      <c r="AL465" s="17" t="str">
        <f>Table_1[[#This Row],[Monthly sales]]&amp;"  Week "&amp;TEXT(Table_1[[#This Row],[Weekly sales]],"00")</f>
        <v>Feb 2015  Week 07</v>
      </c>
      <c r="AM465" s="17">
        <f>IF(COUNTIF($A$2:A465, A465)=1, 1, 0)</f>
        <v>1</v>
      </c>
      <c r="AN465" s="3">
        <f>COUNTA(A465) - COUNTIF(Table_1[[#This Row],[Unique Customers]], 1)</f>
        <v>0</v>
      </c>
      <c r="AO465" s="17" t="str">
        <f t="shared" si="7"/>
        <v>Unique</v>
      </c>
      <c r="AP465" s="17" t="str">
        <f>"Q"&amp;_xlfn.CEILING.MATH(MONTH(Table_1[[#This Row],[Monthly sales]])/3,1)</f>
        <v>Q1</v>
      </c>
    </row>
    <row r="466" spans="1:42" ht="14.4" x14ac:dyDescent="0.3">
      <c r="A466" s="2">
        <v>1338</v>
      </c>
      <c r="B466" s="15" t="s">
        <v>1083</v>
      </c>
      <c r="C466" s="15" t="s">
        <v>48</v>
      </c>
      <c r="D466" s="6">
        <v>0.02</v>
      </c>
      <c r="E466" s="4">
        <v>55.99</v>
      </c>
      <c r="F466" s="4">
        <v>3.3</v>
      </c>
      <c r="G466" s="15" t="s">
        <v>39</v>
      </c>
      <c r="H466" s="15" t="s">
        <v>72</v>
      </c>
      <c r="I466" s="15" t="s">
        <v>41</v>
      </c>
      <c r="J466" s="15" t="s">
        <v>136</v>
      </c>
      <c r="K466" s="15" t="s">
        <v>43</v>
      </c>
      <c r="L466" s="15" t="s">
        <v>1084</v>
      </c>
      <c r="M466" s="6">
        <v>0.59</v>
      </c>
      <c r="N466" s="15" t="s">
        <v>33</v>
      </c>
      <c r="O466" s="15" t="s">
        <v>53</v>
      </c>
      <c r="P466" s="15" t="s">
        <v>104</v>
      </c>
      <c r="Q466" s="15" t="s">
        <v>534</v>
      </c>
      <c r="R466" s="2">
        <v>60623</v>
      </c>
      <c r="S466" s="1">
        <v>42045</v>
      </c>
      <c r="T466" s="12">
        <f>EOMONTH(Table_1[[#This Row],[Order Date]],0)</f>
        <v>42063</v>
      </c>
      <c r="U466" s="10">
        <f>EOMONTH(Table_1[[#This Row],[Order Date]],0)</f>
        <v>42063</v>
      </c>
      <c r="V466" s="14">
        <v>42045</v>
      </c>
      <c r="W466" s="1">
        <v>42045</v>
      </c>
      <c r="X466" s="12">
        <v>42045</v>
      </c>
      <c r="Y466" s="10">
        <f>EOMONTH(Table_1[[#This Row],[Ship date]],0)</f>
        <v>42063</v>
      </c>
      <c r="Z466" s="14">
        <v>42045</v>
      </c>
      <c r="AA466" s="4">
        <v>525.20039999999995</v>
      </c>
      <c r="AB466" s="2">
        <v>16</v>
      </c>
      <c r="AC466" s="4">
        <v>761.16</v>
      </c>
      <c r="AD466" s="2">
        <v>91244</v>
      </c>
      <c r="AE466" s="4">
        <f>'DataCleaning and Transformation'!$E466-'DataCleaning and Transformation'!$D466</f>
        <v>55.97</v>
      </c>
      <c r="AF466" s="15" t="str">
        <f>_xlfn.IFS('DataCleaning and Transformation'!$O466="Central","Chris",'DataCleaning and Transformation'!$O466="East","Erin",'DataCleaning and Transformation'!$O466="South","Sam",'DataCleaning and Transformation'!$O466="West","William")</f>
        <v>Chris</v>
      </c>
      <c r="AG466" s="31">
        <f>Table_1[[#This Row],[Ship date]]-Table_1[[#This Row],[Order Date]]</f>
        <v>0</v>
      </c>
      <c r="AH466" s="22">
        <f>Table_1[[#This Row],[Profit]]/Table_1[[#This Row],[Sales]]</f>
        <v>0.69</v>
      </c>
      <c r="AI466" s="23">
        <f>Table_1[[#This Row],[Profit]]+Table_1[[#This Row],[Sales]]</f>
        <v>1286.3604</v>
      </c>
      <c r="AJ466" s="17">
        <f>WEEKNUM(Table_1[[#This Row],[Order Date]],1)</f>
        <v>7</v>
      </c>
      <c r="AK466" s="17" t="str">
        <f>TEXT(Table_1[[#This Row],[Order Date]],"mmm yyyy")</f>
        <v>Feb 2015</v>
      </c>
      <c r="AL466" s="17" t="str">
        <f>Table_1[[#This Row],[Monthly sales]]&amp;"  Week "&amp;TEXT(Table_1[[#This Row],[Weekly sales]],"00")</f>
        <v>Feb 2015  Week 07</v>
      </c>
      <c r="AM466" s="17">
        <f>IF(COUNTIF($A$2:A466, A466)=1, 1, 0)</f>
        <v>1</v>
      </c>
      <c r="AN466" s="3">
        <f>COUNTA(A466) - COUNTIF(Table_1[[#This Row],[Unique Customers]], 1)</f>
        <v>0</v>
      </c>
      <c r="AO466" s="17" t="str">
        <f t="shared" si="7"/>
        <v>Unique</v>
      </c>
      <c r="AP466" s="17" t="str">
        <f>"Q"&amp;_xlfn.CEILING.MATH(MONTH(Table_1[[#This Row],[Monthly sales]])/3,1)</f>
        <v>Q1</v>
      </c>
    </row>
    <row r="467" spans="1:42" ht="14.4" x14ac:dyDescent="0.3">
      <c r="A467" s="2">
        <v>1340</v>
      </c>
      <c r="B467" s="15" t="s">
        <v>1085</v>
      </c>
      <c r="C467" s="15" t="s">
        <v>48</v>
      </c>
      <c r="D467" s="6">
        <v>0</v>
      </c>
      <c r="E467" s="4">
        <v>22.38</v>
      </c>
      <c r="F467" s="4">
        <v>15.1</v>
      </c>
      <c r="G467" s="15" t="s">
        <v>88</v>
      </c>
      <c r="H467" s="15" t="s">
        <v>72</v>
      </c>
      <c r="I467" s="15" t="s">
        <v>49</v>
      </c>
      <c r="J467" s="15" t="s">
        <v>73</v>
      </c>
      <c r="K467" s="15" t="s">
        <v>74</v>
      </c>
      <c r="L467" s="15" t="s">
        <v>1086</v>
      </c>
      <c r="M467" s="6">
        <v>0.38</v>
      </c>
      <c r="N467" s="15" t="s">
        <v>33</v>
      </c>
      <c r="O467" s="15" t="s">
        <v>112</v>
      </c>
      <c r="P467" s="15" t="s">
        <v>113</v>
      </c>
      <c r="Q467" s="15" t="s">
        <v>114</v>
      </c>
      <c r="R467" s="2">
        <v>10170</v>
      </c>
      <c r="S467" s="1">
        <v>42045</v>
      </c>
      <c r="T467" s="12">
        <f>EOMONTH(Table_1[[#This Row],[Order Date]],0)</f>
        <v>42063</v>
      </c>
      <c r="U467" s="10">
        <f>EOMONTH(Table_1[[#This Row],[Order Date]],0)</f>
        <v>42063</v>
      </c>
      <c r="V467" s="14">
        <v>42045</v>
      </c>
      <c r="W467" s="1">
        <v>42052</v>
      </c>
      <c r="X467" s="12">
        <v>42052</v>
      </c>
      <c r="Y467" s="10">
        <f>EOMONTH(Table_1[[#This Row],[Ship date]],0)</f>
        <v>42063</v>
      </c>
      <c r="Z467" s="14">
        <v>42052</v>
      </c>
      <c r="AA467" s="4">
        <v>-52.646999999999998</v>
      </c>
      <c r="AB467" s="2">
        <v>29</v>
      </c>
      <c r="AC467" s="4">
        <v>682.68</v>
      </c>
      <c r="AD467" s="2">
        <v>21636</v>
      </c>
      <c r="AE467" s="4">
        <f>'DataCleaning and Transformation'!$E467-'DataCleaning and Transformation'!$D467</f>
        <v>22.38</v>
      </c>
      <c r="AF467" s="15" t="str">
        <f>_xlfn.IFS('DataCleaning and Transformation'!$O467="Central","Chris",'DataCleaning and Transformation'!$O467="East","Erin",'DataCleaning and Transformation'!$O467="South","Sam",'DataCleaning and Transformation'!$O467="West","William")</f>
        <v>Erin</v>
      </c>
      <c r="AG467" s="31">
        <f>Table_1[[#This Row],[Ship date]]-Table_1[[#This Row],[Order Date]]</f>
        <v>7</v>
      </c>
      <c r="AH467" s="22">
        <f>Table_1[[#This Row],[Profit]]/Table_1[[#This Row],[Sales]]</f>
        <v>-7.7118122692916152E-2</v>
      </c>
      <c r="AI467" s="23">
        <f>Table_1[[#This Row],[Profit]]+Table_1[[#This Row],[Sales]]</f>
        <v>630.0329999999999</v>
      </c>
      <c r="AJ467" s="17">
        <f>WEEKNUM(Table_1[[#This Row],[Order Date]],1)</f>
        <v>7</v>
      </c>
      <c r="AK467" s="17" t="str">
        <f>TEXT(Table_1[[#This Row],[Order Date]],"mmm yyyy")</f>
        <v>Feb 2015</v>
      </c>
      <c r="AL467" s="17" t="str">
        <f>Table_1[[#This Row],[Monthly sales]]&amp;"  Week "&amp;TEXT(Table_1[[#This Row],[Weekly sales]],"00")</f>
        <v>Feb 2015  Week 07</v>
      </c>
      <c r="AM467" s="17">
        <f>IF(COUNTIF($A$2:A467, A467)=1, 1, 0)</f>
        <v>1</v>
      </c>
      <c r="AN467" s="3">
        <f>COUNTA(A467) - COUNTIF(Table_1[[#This Row],[Unique Customers]], 1)</f>
        <v>0</v>
      </c>
      <c r="AO467" s="17" t="str">
        <f t="shared" si="7"/>
        <v>Unique</v>
      </c>
      <c r="AP467" s="17" t="str">
        <f>"Q"&amp;_xlfn.CEILING.MATH(MONTH(Table_1[[#This Row],[Monthly sales]])/3,1)</f>
        <v>Q1</v>
      </c>
    </row>
    <row r="468" spans="1:42" ht="14.4" x14ac:dyDescent="0.3">
      <c r="A468" s="2">
        <v>1340</v>
      </c>
      <c r="B468" s="15" t="s">
        <v>1085</v>
      </c>
      <c r="C468" s="15" t="s">
        <v>48</v>
      </c>
      <c r="D468" s="6">
        <v>7.0000000000000007E-2</v>
      </c>
      <c r="E468" s="4">
        <v>5.98</v>
      </c>
      <c r="F468" s="4">
        <v>4.6900000000000004</v>
      </c>
      <c r="G468" s="15" t="s">
        <v>39</v>
      </c>
      <c r="H468" s="15" t="s">
        <v>72</v>
      </c>
      <c r="I468" s="15" t="s">
        <v>49</v>
      </c>
      <c r="J468" s="15" t="s">
        <v>79</v>
      </c>
      <c r="K468" s="15" t="s">
        <v>74</v>
      </c>
      <c r="L468" s="15" t="s">
        <v>230</v>
      </c>
      <c r="M468" s="6">
        <v>0.68</v>
      </c>
      <c r="N468" s="15" t="s">
        <v>33</v>
      </c>
      <c r="O468" s="15" t="s">
        <v>112</v>
      </c>
      <c r="P468" s="15" t="s">
        <v>113</v>
      </c>
      <c r="Q468" s="15" t="s">
        <v>114</v>
      </c>
      <c r="R468" s="2">
        <v>10170</v>
      </c>
      <c r="S468" s="1">
        <v>42045</v>
      </c>
      <c r="T468" s="12">
        <f>EOMONTH(Table_1[[#This Row],[Order Date]],0)</f>
        <v>42063</v>
      </c>
      <c r="U468" s="10">
        <f>EOMONTH(Table_1[[#This Row],[Order Date]],0)</f>
        <v>42063</v>
      </c>
      <c r="V468" s="14">
        <v>42045</v>
      </c>
      <c r="W468" s="1">
        <v>42050</v>
      </c>
      <c r="X468" s="12">
        <v>42050</v>
      </c>
      <c r="Y468" s="10">
        <f>EOMONTH(Table_1[[#This Row],[Ship date]],0)</f>
        <v>42063</v>
      </c>
      <c r="Z468" s="14">
        <v>42050</v>
      </c>
      <c r="AA468" s="4">
        <v>-24.44</v>
      </c>
      <c r="AB468" s="2">
        <v>11</v>
      </c>
      <c r="AC468" s="4">
        <v>73.44</v>
      </c>
      <c r="AD468" s="2">
        <v>21636</v>
      </c>
      <c r="AE468" s="4">
        <f>'DataCleaning and Transformation'!$E468-'DataCleaning and Transformation'!$D468</f>
        <v>5.91</v>
      </c>
      <c r="AF468" s="15" t="str">
        <f>_xlfn.IFS('DataCleaning and Transformation'!$O468="Central","Chris",'DataCleaning and Transformation'!$O468="East","Erin",'DataCleaning and Transformation'!$O468="South","Sam",'DataCleaning and Transformation'!$O468="West","William")</f>
        <v>Erin</v>
      </c>
      <c r="AG468" s="31">
        <f>Table_1[[#This Row],[Ship date]]-Table_1[[#This Row],[Order Date]]</f>
        <v>5</v>
      </c>
      <c r="AH468" s="22">
        <f>Table_1[[#This Row],[Profit]]/Table_1[[#This Row],[Sales]]</f>
        <v>-0.33278867102396514</v>
      </c>
      <c r="AI468" s="23">
        <f>Table_1[[#This Row],[Profit]]+Table_1[[#This Row],[Sales]]</f>
        <v>49</v>
      </c>
      <c r="AJ468" s="17">
        <f>WEEKNUM(Table_1[[#This Row],[Order Date]],1)</f>
        <v>7</v>
      </c>
      <c r="AK468" s="17" t="str">
        <f>TEXT(Table_1[[#This Row],[Order Date]],"mmm yyyy")</f>
        <v>Feb 2015</v>
      </c>
      <c r="AL468" s="17" t="str">
        <f>Table_1[[#This Row],[Monthly sales]]&amp;"  Week "&amp;TEXT(Table_1[[#This Row],[Weekly sales]],"00")</f>
        <v>Feb 2015  Week 07</v>
      </c>
      <c r="AM468" s="17">
        <f>IF(COUNTIF($A$2:A468, A468)=1, 1, 0)</f>
        <v>0</v>
      </c>
      <c r="AN468" s="3">
        <f>COUNTA(A468) - COUNTIF(Table_1[[#This Row],[Unique Customers]], 1)</f>
        <v>1</v>
      </c>
      <c r="AO468" s="17" t="str">
        <f t="shared" si="7"/>
        <v>Repeated</v>
      </c>
      <c r="AP468" s="17" t="str">
        <f>"Q"&amp;_xlfn.CEILING.MATH(MONTH(Table_1[[#This Row],[Monthly sales]])/3,1)</f>
        <v>Q1</v>
      </c>
    </row>
    <row r="469" spans="1:42" ht="14.4" x14ac:dyDescent="0.3">
      <c r="A469" s="2">
        <v>1340</v>
      </c>
      <c r="B469" s="15" t="s">
        <v>1085</v>
      </c>
      <c r="C469" s="15" t="s">
        <v>48</v>
      </c>
      <c r="D469" s="6">
        <v>0.02</v>
      </c>
      <c r="E469" s="4">
        <v>55.99</v>
      </c>
      <c r="F469" s="4">
        <v>3.3</v>
      </c>
      <c r="G469" s="15" t="s">
        <v>39</v>
      </c>
      <c r="H469" s="15" t="s">
        <v>72</v>
      </c>
      <c r="I469" s="15" t="s">
        <v>41</v>
      </c>
      <c r="J469" s="15" t="s">
        <v>136</v>
      </c>
      <c r="K469" s="15" t="s">
        <v>43</v>
      </c>
      <c r="L469" s="15" t="s">
        <v>1084</v>
      </c>
      <c r="M469" s="6">
        <v>0.59</v>
      </c>
      <c r="N469" s="15" t="s">
        <v>33</v>
      </c>
      <c r="O469" s="15" t="s">
        <v>112</v>
      </c>
      <c r="P469" s="15" t="s">
        <v>113</v>
      </c>
      <c r="Q469" s="15" t="s">
        <v>114</v>
      </c>
      <c r="R469" s="2">
        <v>10170</v>
      </c>
      <c r="S469" s="1">
        <v>42045</v>
      </c>
      <c r="T469" s="12">
        <f>EOMONTH(Table_1[[#This Row],[Order Date]],0)</f>
        <v>42063</v>
      </c>
      <c r="U469" s="10">
        <f>EOMONTH(Table_1[[#This Row],[Order Date]],0)</f>
        <v>42063</v>
      </c>
      <c r="V469" s="14">
        <v>42045</v>
      </c>
      <c r="W469" s="1">
        <v>42045</v>
      </c>
      <c r="X469" s="12">
        <v>42045</v>
      </c>
      <c r="Y469" s="10">
        <f>EOMONTH(Table_1[[#This Row],[Ship date]],0)</f>
        <v>42063</v>
      </c>
      <c r="Z469" s="14">
        <v>42045</v>
      </c>
      <c r="AA469" s="4">
        <v>366.50700000000001</v>
      </c>
      <c r="AB469" s="2">
        <v>63</v>
      </c>
      <c r="AC469" s="4">
        <v>2997.07</v>
      </c>
      <c r="AD469" s="2">
        <v>21636</v>
      </c>
      <c r="AE469" s="4">
        <f>'DataCleaning and Transformation'!$E469-'DataCleaning and Transformation'!$D469</f>
        <v>55.97</v>
      </c>
      <c r="AF469" s="15" t="str">
        <f>_xlfn.IFS('DataCleaning and Transformation'!$O469="Central","Chris",'DataCleaning and Transformation'!$O469="East","Erin",'DataCleaning and Transformation'!$O469="South","Sam",'DataCleaning and Transformation'!$O469="West","William")</f>
        <v>Erin</v>
      </c>
      <c r="AG469" s="31">
        <f>Table_1[[#This Row],[Ship date]]-Table_1[[#This Row],[Order Date]]</f>
        <v>0</v>
      </c>
      <c r="AH469" s="22">
        <f>Table_1[[#This Row],[Profit]]/Table_1[[#This Row],[Sales]]</f>
        <v>0.12228843503822066</v>
      </c>
      <c r="AI469" s="23">
        <f>Table_1[[#This Row],[Profit]]+Table_1[[#This Row],[Sales]]</f>
        <v>3363.5770000000002</v>
      </c>
      <c r="AJ469" s="17">
        <f>WEEKNUM(Table_1[[#This Row],[Order Date]],1)</f>
        <v>7</v>
      </c>
      <c r="AK469" s="17" t="str">
        <f>TEXT(Table_1[[#This Row],[Order Date]],"mmm yyyy")</f>
        <v>Feb 2015</v>
      </c>
      <c r="AL469" s="17" t="str">
        <f>Table_1[[#This Row],[Monthly sales]]&amp;"  Week "&amp;TEXT(Table_1[[#This Row],[Weekly sales]],"00")</f>
        <v>Feb 2015  Week 07</v>
      </c>
      <c r="AM469" s="17">
        <f>IF(COUNTIF($A$2:A469, A469)=1, 1, 0)</f>
        <v>0</v>
      </c>
      <c r="AN469" s="3">
        <f>COUNTA(A469) - COUNTIF(Table_1[[#This Row],[Unique Customers]], 1)</f>
        <v>1</v>
      </c>
      <c r="AO469" s="17" t="str">
        <f t="shared" si="7"/>
        <v>Repeated</v>
      </c>
      <c r="AP469" s="17" t="str">
        <f>"Q"&amp;_xlfn.CEILING.MATH(MONTH(Table_1[[#This Row],[Monthly sales]])/3,1)</f>
        <v>Q1</v>
      </c>
    </row>
    <row r="470" spans="1:42" ht="14.4" x14ac:dyDescent="0.3">
      <c r="A470" s="2">
        <v>1341</v>
      </c>
      <c r="B470" s="15" t="s">
        <v>1087</v>
      </c>
      <c r="C470" s="15" t="s">
        <v>48</v>
      </c>
      <c r="D470" s="6">
        <v>7.0000000000000007E-2</v>
      </c>
      <c r="E470" s="4">
        <v>5.98</v>
      </c>
      <c r="F470" s="4">
        <v>4.6900000000000004</v>
      </c>
      <c r="G470" s="15" t="s">
        <v>39</v>
      </c>
      <c r="H470" s="15" t="s">
        <v>72</v>
      </c>
      <c r="I470" s="15" t="s">
        <v>49</v>
      </c>
      <c r="J470" s="15" t="s">
        <v>79</v>
      </c>
      <c r="K470" s="15" t="s">
        <v>74</v>
      </c>
      <c r="L470" s="15" t="s">
        <v>230</v>
      </c>
      <c r="M470" s="6">
        <v>0.68</v>
      </c>
      <c r="N470" s="15" t="s">
        <v>33</v>
      </c>
      <c r="O470" s="15" t="s">
        <v>112</v>
      </c>
      <c r="P470" s="15" t="s">
        <v>321</v>
      </c>
      <c r="Q470" s="15" t="s">
        <v>1088</v>
      </c>
      <c r="R470" s="2">
        <v>17201</v>
      </c>
      <c r="S470" s="1">
        <v>42045</v>
      </c>
      <c r="T470" s="12">
        <f>EOMONTH(Table_1[[#This Row],[Order Date]],0)</f>
        <v>42063</v>
      </c>
      <c r="U470" s="10">
        <f>EOMONTH(Table_1[[#This Row],[Order Date]],0)</f>
        <v>42063</v>
      </c>
      <c r="V470" s="14">
        <v>42045</v>
      </c>
      <c r="W470" s="1">
        <v>42050</v>
      </c>
      <c r="X470" s="12">
        <v>42050</v>
      </c>
      <c r="Y470" s="10">
        <f>EOMONTH(Table_1[[#This Row],[Ship date]],0)</f>
        <v>42063</v>
      </c>
      <c r="Z470" s="14">
        <v>42050</v>
      </c>
      <c r="AA470" s="4">
        <v>-12.7088</v>
      </c>
      <c r="AB470" s="2">
        <v>3</v>
      </c>
      <c r="AC470" s="4">
        <v>20.03</v>
      </c>
      <c r="AD470" s="2">
        <v>91244</v>
      </c>
      <c r="AE470" s="4">
        <f>'DataCleaning and Transformation'!$E470-'DataCleaning and Transformation'!$D470</f>
        <v>5.91</v>
      </c>
      <c r="AF470" s="15" t="str">
        <f>_xlfn.IFS('DataCleaning and Transformation'!$O470="Central","Chris",'DataCleaning and Transformation'!$O470="East","Erin",'DataCleaning and Transformation'!$O470="South","Sam",'DataCleaning and Transformation'!$O470="West","William")</f>
        <v>Erin</v>
      </c>
      <c r="AG470" s="31">
        <f>Table_1[[#This Row],[Ship date]]-Table_1[[#This Row],[Order Date]]</f>
        <v>5</v>
      </c>
      <c r="AH470" s="22">
        <f>Table_1[[#This Row],[Profit]]/Table_1[[#This Row],[Sales]]</f>
        <v>-0.63448826759860211</v>
      </c>
      <c r="AI470" s="23">
        <f>Table_1[[#This Row],[Profit]]+Table_1[[#This Row],[Sales]]</f>
        <v>7.321200000000001</v>
      </c>
      <c r="AJ470" s="17">
        <f>WEEKNUM(Table_1[[#This Row],[Order Date]],1)</f>
        <v>7</v>
      </c>
      <c r="AK470" s="17" t="str">
        <f>TEXT(Table_1[[#This Row],[Order Date]],"mmm yyyy")</f>
        <v>Feb 2015</v>
      </c>
      <c r="AL470" s="17" t="str">
        <f>Table_1[[#This Row],[Monthly sales]]&amp;"  Week "&amp;TEXT(Table_1[[#This Row],[Weekly sales]],"00")</f>
        <v>Feb 2015  Week 07</v>
      </c>
      <c r="AM470" s="17">
        <f>IF(COUNTIF($A$2:A470, A470)=1, 1, 0)</f>
        <v>1</v>
      </c>
      <c r="AN470" s="3">
        <f>COUNTA(A470) - COUNTIF(Table_1[[#This Row],[Unique Customers]], 1)</f>
        <v>0</v>
      </c>
      <c r="AO470" s="17" t="str">
        <f t="shared" si="7"/>
        <v>Unique</v>
      </c>
      <c r="AP470" s="17" t="str">
        <f>"Q"&amp;_xlfn.CEILING.MATH(MONTH(Table_1[[#This Row],[Monthly sales]])/3,1)</f>
        <v>Q1</v>
      </c>
    </row>
    <row r="471" spans="1:42" ht="14.4" x14ac:dyDescent="0.3">
      <c r="A471" s="2">
        <v>3004</v>
      </c>
      <c r="B471" s="15" t="s">
        <v>1089</v>
      </c>
      <c r="C471" s="15" t="s">
        <v>48</v>
      </c>
      <c r="D471" s="6">
        <v>0.08</v>
      </c>
      <c r="E471" s="4">
        <v>6.48</v>
      </c>
      <c r="F471" s="4">
        <v>6.81</v>
      </c>
      <c r="G471" s="15" t="s">
        <v>39</v>
      </c>
      <c r="H471" s="15" t="s">
        <v>95</v>
      </c>
      <c r="I471" s="15" t="s">
        <v>49</v>
      </c>
      <c r="J471" s="15" t="s">
        <v>89</v>
      </c>
      <c r="K471" s="15" t="s">
        <v>74</v>
      </c>
      <c r="L471" s="15" t="s">
        <v>1090</v>
      </c>
      <c r="M471" s="6">
        <v>0.36</v>
      </c>
      <c r="N471" s="15" t="s">
        <v>33</v>
      </c>
      <c r="O471" s="15" t="s">
        <v>60</v>
      </c>
      <c r="P471" s="15" t="s">
        <v>91</v>
      </c>
      <c r="Q471" s="15" t="s">
        <v>101</v>
      </c>
      <c r="R471" s="2">
        <v>90049</v>
      </c>
      <c r="S471" s="1">
        <v>42045</v>
      </c>
      <c r="T471" s="12">
        <f>EOMONTH(Table_1[[#This Row],[Order Date]],0)</f>
        <v>42063</v>
      </c>
      <c r="U471" s="10">
        <f>EOMONTH(Table_1[[#This Row],[Order Date]],0)</f>
        <v>42063</v>
      </c>
      <c r="V471" s="14">
        <v>42045</v>
      </c>
      <c r="W471" s="1">
        <v>42050</v>
      </c>
      <c r="X471" s="12">
        <v>42050</v>
      </c>
      <c r="Y471" s="10">
        <f>EOMONTH(Table_1[[#This Row],[Ship date]],0)</f>
        <v>42063</v>
      </c>
      <c r="Z471" s="14">
        <v>42050</v>
      </c>
      <c r="AA471" s="4">
        <v>-94.59</v>
      </c>
      <c r="AB471" s="2">
        <v>58</v>
      </c>
      <c r="AC471" s="4">
        <v>382.33</v>
      </c>
      <c r="AD471" s="2">
        <v>54949</v>
      </c>
      <c r="AE471" s="4">
        <f>'DataCleaning and Transformation'!$E471-'DataCleaning and Transformation'!$D471</f>
        <v>6.4</v>
      </c>
      <c r="AF471" s="15" t="str">
        <f>_xlfn.IFS('DataCleaning and Transformation'!$O471="Central","Chris",'DataCleaning and Transformation'!$O471="East","Erin",'DataCleaning and Transformation'!$O471="South","Sam",'DataCleaning and Transformation'!$O471="West","William")</f>
        <v>William</v>
      </c>
      <c r="AG471" s="31">
        <f>Table_1[[#This Row],[Ship date]]-Table_1[[#This Row],[Order Date]]</f>
        <v>5</v>
      </c>
      <c r="AH471" s="22">
        <f>Table_1[[#This Row],[Profit]]/Table_1[[#This Row],[Sales]]</f>
        <v>-0.2474040750137316</v>
      </c>
      <c r="AI471" s="23">
        <f>Table_1[[#This Row],[Profit]]+Table_1[[#This Row],[Sales]]</f>
        <v>287.74</v>
      </c>
      <c r="AJ471" s="17">
        <f>WEEKNUM(Table_1[[#This Row],[Order Date]],1)</f>
        <v>7</v>
      </c>
      <c r="AK471" s="17" t="str">
        <f>TEXT(Table_1[[#This Row],[Order Date]],"mmm yyyy")</f>
        <v>Feb 2015</v>
      </c>
      <c r="AL471" s="17" t="str">
        <f>Table_1[[#This Row],[Monthly sales]]&amp;"  Week "&amp;TEXT(Table_1[[#This Row],[Weekly sales]],"00")</f>
        <v>Feb 2015  Week 07</v>
      </c>
      <c r="AM471" s="17">
        <f>IF(COUNTIF($A$2:A471, A471)=1, 1, 0)</f>
        <v>1</v>
      </c>
      <c r="AN471" s="3">
        <f>COUNTA(A471) - COUNTIF(Table_1[[#This Row],[Unique Customers]], 1)</f>
        <v>0</v>
      </c>
      <c r="AO471" s="17" t="str">
        <f t="shared" si="7"/>
        <v>Unique</v>
      </c>
      <c r="AP471" s="17" t="str">
        <f>"Q"&amp;_xlfn.CEILING.MATH(MONTH(Table_1[[#This Row],[Monthly sales]])/3,1)</f>
        <v>Q1</v>
      </c>
    </row>
    <row r="472" spans="1:42" ht="14.4" x14ac:dyDescent="0.3">
      <c r="A472" s="2">
        <v>3004</v>
      </c>
      <c r="B472" s="15" t="s">
        <v>1089</v>
      </c>
      <c r="C472" s="15" t="s">
        <v>48</v>
      </c>
      <c r="D472" s="6">
        <v>0.09</v>
      </c>
      <c r="E472" s="4">
        <v>20.98</v>
      </c>
      <c r="F472" s="4">
        <v>53.03</v>
      </c>
      <c r="G472" s="15" t="s">
        <v>27</v>
      </c>
      <c r="H472" s="15" t="s">
        <v>95</v>
      </c>
      <c r="I472" s="15" t="s">
        <v>49</v>
      </c>
      <c r="J472" s="15" t="s">
        <v>79</v>
      </c>
      <c r="K472" s="15" t="s">
        <v>58</v>
      </c>
      <c r="L472" s="15" t="s">
        <v>1091</v>
      </c>
      <c r="M472" s="6">
        <v>0.78</v>
      </c>
      <c r="N472" s="15" t="s">
        <v>33</v>
      </c>
      <c r="O472" s="15" t="s">
        <v>60</v>
      </c>
      <c r="P472" s="15" t="s">
        <v>91</v>
      </c>
      <c r="Q472" s="15" t="s">
        <v>101</v>
      </c>
      <c r="R472" s="2">
        <v>90049</v>
      </c>
      <c r="S472" s="1">
        <v>42045</v>
      </c>
      <c r="T472" s="12">
        <f>EOMONTH(Table_1[[#This Row],[Order Date]],0)</f>
        <v>42063</v>
      </c>
      <c r="U472" s="10">
        <f>EOMONTH(Table_1[[#This Row],[Order Date]],0)</f>
        <v>42063</v>
      </c>
      <c r="V472" s="14">
        <v>42045</v>
      </c>
      <c r="W472" s="1">
        <v>42052</v>
      </c>
      <c r="X472" s="12">
        <v>42052</v>
      </c>
      <c r="Y472" s="10">
        <f>EOMONTH(Table_1[[#This Row],[Ship date]],0)</f>
        <v>42063</v>
      </c>
      <c r="Z472" s="14">
        <v>42052</v>
      </c>
      <c r="AA472" s="4">
        <v>-293.74</v>
      </c>
      <c r="AB472" s="2">
        <v>13</v>
      </c>
      <c r="AC472" s="4">
        <v>356.61</v>
      </c>
      <c r="AD472" s="2">
        <v>54949</v>
      </c>
      <c r="AE472" s="4">
        <f>'DataCleaning and Transformation'!$E472-'DataCleaning and Transformation'!$D472</f>
        <v>20.89</v>
      </c>
      <c r="AF472" s="15" t="str">
        <f>_xlfn.IFS('DataCleaning and Transformation'!$O472="Central","Chris",'DataCleaning and Transformation'!$O472="East","Erin",'DataCleaning and Transformation'!$O472="South","Sam",'DataCleaning and Transformation'!$O472="West","William")</f>
        <v>William</v>
      </c>
      <c r="AG472" s="31">
        <f>Table_1[[#This Row],[Ship date]]-Table_1[[#This Row],[Order Date]]</f>
        <v>7</v>
      </c>
      <c r="AH472" s="22">
        <f>Table_1[[#This Row],[Profit]]/Table_1[[#This Row],[Sales]]</f>
        <v>-0.82370096183505792</v>
      </c>
      <c r="AI472" s="23">
        <f>Table_1[[#This Row],[Profit]]+Table_1[[#This Row],[Sales]]</f>
        <v>62.870000000000005</v>
      </c>
      <c r="AJ472" s="17">
        <f>WEEKNUM(Table_1[[#This Row],[Order Date]],1)</f>
        <v>7</v>
      </c>
      <c r="AK472" s="17" t="str">
        <f>TEXT(Table_1[[#This Row],[Order Date]],"mmm yyyy")</f>
        <v>Feb 2015</v>
      </c>
      <c r="AL472" s="17" t="str">
        <f>Table_1[[#This Row],[Monthly sales]]&amp;"  Week "&amp;TEXT(Table_1[[#This Row],[Weekly sales]],"00")</f>
        <v>Feb 2015  Week 07</v>
      </c>
      <c r="AM472" s="17">
        <f>IF(COUNTIF($A$2:A472, A472)=1, 1, 0)</f>
        <v>0</v>
      </c>
      <c r="AN472" s="3">
        <f>COUNTA(A472) - COUNTIF(Table_1[[#This Row],[Unique Customers]], 1)</f>
        <v>1</v>
      </c>
      <c r="AO472" s="17" t="str">
        <f t="shared" si="7"/>
        <v>Repeated</v>
      </c>
      <c r="AP472" s="17" t="str">
        <f>"Q"&amp;_xlfn.CEILING.MATH(MONTH(Table_1[[#This Row],[Monthly sales]])/3,1)</f>
        <v>Q1</v>
      </c>
    </row>
    <row r="473" spans="1:42" ht="14.4" x14ac:dyDescent="0.3">
      <c r="A473" s="2">
        <v>3006</v>
      </c>
      <c r="B473" s="15" t="s">
        <v>1092</v>
      </c>
      <c r="C473" s="15" t="s">
        <v>48</v>
      </c>
      <c r="D473" s="6">
        <v>0.08</v>
      </c>
      <c r="E473" s="4">
        <v>6.48</v>
      </c>
      <c r="F473" s="4">
        <v>6.81</v>
      </c>
      <c r="G473" s="15" t="s">
        <v>39</v>
      </c>
      <c r="H473" s="15" t="s">
        <v>95</v>
      </c>
      <c r="I473" s="15" t="s">
        <v>49</v>
      </c>
      <c r="J473" s="15" t="s">
        <v>89</v>
      </c>
      <c r="K473" s="15" t="s">
        <v>74</v>
      </c>
      <c r="L473" s="15" t="s">
        <v>1090</v>
      </c>
      <c r="M473" s="6">
        <v>0.36</v>
      </c>
      <c r="N473" s="15" t="s">
        <v>33</v>
      </c>
      <c r="O473" s="15" t="s">
        <v>60</v>
      </c>
      <c r="P473" s="15" t="s">
        <v>491</v>
      </c>
      <c r="Q473" s="15" t="s">
        <v>1093</v>
      </c>
      <c r="R473" s="2">
        <v>83402</v>
      </c>
      <c r="S473" s="1">
        <v>42045</v>
      </c>
      <c r="T473" s="12">
        <f>EOMONTH(Table_1[[#This Row],[Order Date]],0)</f>
        <v>42063</v>
      </c>
      <c r="U473" s="10">
        <f>EOMONTH(Table_1[[#This Row],[Order Date]],0)</f>
        <v>42063</v>
      </c>
      <c r="V473" s="14">
        <v>42045</v>
      </c>
      <c r="W473" s="1">
        <v>42050</v>
      </c>
      <c r="X473" s="12">
        <v>42050</v>
      </c>
      <c r="Y473" s="10">
        <f>EOMONTH(Table_1[[#This Row],[Ship date]],0)</f>
        <v>42063</v>
      </c>
      <c r="Z473" s="14">
        <v>42050</v>
      </c>
      <c r="AA473" s="4">
        <v>-49.186799999999998</v>
      </c>
      <c r="AB473" s="2">
        <v>14</v>
      </c>
      <c r="AC473" s="4">
        <v>92.29</v>
      </c>
      <c r="AD473" s="2">
        <v>91388</v>
      </c>
      <c r="AE473" s="4">
        <f>'DataCleaning and Transformation'!$E473-'DataCleaning and Transformation'!$D473</f>
        <v>6.4</v>
      </c>
      <c r="AF473" s="15" t="str">
        <f>_xlfn.IFS('DataCleaning and Transformation'!$O473="Central","Chris",'DataCleaning and Transformation'!$O473="East","Erin",'DataCleaning and Transformation'!$O473="South","Sam",'DataCleaning and Transformation'!$O473="West","William")</f>
        <v>William</v>
      </c>
      <c r="AG473" s="31">
        <f>Table_1[[#This Row],[Ship date]]-Table_1[[#This Row],[Order Date]]</f>
        <v>5</v>
      </c>
      <c r="AH473" s="22">
        <f>Table_1[[#This Row],[Profit]]/Table_1[[#This Row],[Sales]]</f>
        <v>-0.53295915050384657</v>
      </c>
      <c r="AI473" s="23">
        <f>Table_1[[#This Row],[Profit]]+Table_1[[#This Row],[Sales]]</f>
        <v>43.103200000000008</v>
      </c>
      <c r="AJ473" s="17">
        <f>WEEKNUM(Table_1[[#This Row],[Order Date]],1)</f>
        <v>7</v>
      </c>
      <c r="AK473" s="17" t="str">
        <f>TEXT(Table_1[[#This Row],[Order Date]],"mmm yyyy")</f>
        <v>Feb 2015</v>
      </c>
      <c r="AL473" s="17" t="str">
        <f>Table_1[[#This Row],[Monthly sales]]&amp;"  Week "&amp;TEXT(Table_1[[#This Row],[Weekly sales]],"00")</f>
        <v>Feb 2015  Week 07</v>
      </c>
      <c r="AM473" s="17">
        <f>IF(COUNTIF($A$2:A473, A473)=1, 1, 0)</f>
        <v>1</v>
      </c>
      <c r="AN473" s="3">
        <f>COUNTA(A473) - COUNTIF(Table_1[[#This Row],[Unique Customers]], 1)</f>
        <v>0</v>
      </c>
      <c r="AO473" s="17" t="str">
        <f t="shared" si="7"/>
        <v>Unique</v>
      </c>
      <c r="AP473" s="17" t="str">
        <f>"Q"&amp;_xlfn.CEILING.MATH(MONTH(Table_1[[#This Row],[Monthly sales]])/3,1)</f>
        <v>Q1</v>
      </c>
    </row>
    <row r="474" spans="1:42" ht="14.4" x14ac:dyDescent="0.3">
      <c r="A474" s="2">
        <v>3006</v>
      </c>
      <c r="B474" s="15" t="s">
        <v>1092</v>
      </c>
      <c r="C474" s="15" t="s">
        <v>48</v>
      </c>
      <c r="D474" s="6">
        <v>0.09</v>
      </c>
      <c r="E474" s="4">
        <v>20.98</v>
      </c>
      <c r="F474" s="4">
        <v>53.03</v>
      </c>
      <c r="G474" s="15" t="s">
        <v>27</v>
      </c>
      <c r="H474" s="15" t="s">
        <v>95</v>
      </c>
      <c r="I474" s="15" t="s">
        <v>49</v>
      </c>
      <c r="J474" s="15" t="s">
        <v>79</v>
      </c>
      <c r="K474" s="15" t="s">
        <v>58</v>
      </c>
      <c r="L474" s="15" t="s">
        <v>1091</v>
      </c>
      <c r="M474" s="6">
        <v>0.78</v>
      </c>
      <c r="N474" s="15" t="s">
        <v>33</v>
      </c>
      <c r="O474" s="15" t="s">
        <v>60</v>
      </c>
      <c r="P474" s="15" t="s">
        <v>491</v>
      </c>
      <c r="Q474" s="15" t="s">
        <v>1093</v>
      </c>
      <c r="R474" s="2">
        <v>83402</v>
      </c>
      <c r="S474" s="1">
        <v>42045</v>
      </c>
      <c r="T474" s="12">
        <f>EOMONTH(Table_1[[#This Row],[Order Date]],0)</f>
        <v>42063</v>
      </c>
      <c r="U474" s="10">
        <f>EOMONTH(Table_1[[#This Row],[Order Date]],0)</f>
        <v>42063</v>
      </c>
      <c r="V474" s="14">
        <v>42045</v>
      </c>
      <c r="W474" s="1">
        <v>42052</v>
      </c>
      <c r="X474" s="12">
        <v>42052</v>
      </c>
      <c r="Y474" s="10">
        <f>EOMONTH(Table_1[[#This Row],[Ship date]],0)</f>
        <v>42063</v>
      </c>
      <c r="Z474" s="14">
        <v>42052</v>
      </c>
      <c r="AA474" s="4">
        <v>-152.7448</v>
      </c>
      <c r="AB474" s="2">
        <v>3</v>
      </c>
      <c r="AC474" s="4">
        <v>82.29</v>
      </c>
      <c r="AD474" s="2">
        <v>91388</v>
      </c>
      <c r="AE474" s="4">
        <f>'DataCleaning and Transformation'!$E474-'DataCleaning and Transformation'!$D474</f>
        <v>20.89</v>
      </c>
      <c r="AF474" s="15" t="str">
        <f>_xlfn.IFS('DataCleaning and Transformation'!$O474="Central","Chris",'DataCleaning and Transformation'!$O474="East","Erin",'DataCleaning and Transformation'!$O474="South","Sam",'DataCleaning and Transformation'!$O474="West","William")</f>
        <v>William</v>
      </c>
      <c r="AG474" s="31">
        <f>Table_1[[#This Row],[Ship date]]-Table_1[[#This Row],[Order Date]]</f>
        <v>7</v>
      </c>
      <c r="AH474" s="22">
        <f>Table_1[[#This Row],[Profit]]/Table_1[[#This Row],[Sales]]</f>
        <v>-1.8561769352290678</v>
      </c>
      <c r="AI474" s="23">
        <f>Table_1[[#This Row],[Profit]]+Table_1[[#This Row],[Sales]]</f>
        <v>-70.454799999999992</v>
      </c>
      <c r="AJ474" s="17">
        <f>WEEKNUM(Table_1[[#This Row],[Order Date]],1)</f>
        <v>7</v>
      </c>
      <c r="AK474" s="17" t="str">
        <f>TEXT(Table_1[[#This Row],[Order Date]],"mmm yyyy")</f>
        <v>Feb 2015</v>
      </c>
      <c r="AL474" s="17" t="str">
        <f>Table_1[[#This Row],[Monthly sales]]&amp;"  Week "&amp;TEXT(Table_1[[#This Row],[Weekly sales]],"00")</f>
        <v>Feb 2015  Week 07</v>
      </c>
      <c r="AM474" s="17">
        <f>IF(COUNTIF($A$2:A474, A474)=1, 1, 0)</f>
        <v>0</v>
      </c>
      <c r="AN474" s="3">
        <f>COUNTA(A474) - COUNTIF(Table_1[[#This Row],[Unique Customers]], 1)</f>
        <v>1</v>
      </c>
      <c r="AO474" s="17" t="str">
        <f t="shared" si="7"/>
        <v>Repeated</v>
      </c>
      <c r="AP474" s="17" t="str">
        <f>"Q"&amp;_xlfn.CEILING.MATH(MONTH(Table_1[[#This Row],[Monthly sales]])/3,1)</f>
        <v>Q1</v>
      </c>
    </row>
    <row r="475" spans="1:42" ht="14.4" x14ac:dyDescent="0.3">
      <c r="A475" s="2">
        <v>1132</v>
      </c>
      <c r="B475" s="15" t="s">
        <v>1094</v>
      </c>
      <c r="C475" s="15" t="s">
        <v>117</v>
      </c>
      <c r="D475" s="6">
        <v>0.06</v>
      </c>
      <c r="E475" s="4">
        <v>6.37</v>
      </c>
      <c r="F475" s="4">
        <v>5.19</v>
      </c>
      <c r="G475" s="15" t="s">
        <v>39</v>
      </c>
      <c r="H475" s="15" t="s">
        <v>95</v>
      </c>
      <c r="I475" s="15" t="s">
        <v>49</v>
      </c>
      <c r="J475" s="15" t="s">
        <v>73</v>
      </c>
      <c r="K475" s="15" t="s">
        <v>74</v>
      </c>
      <c r="L475" s="15" t="s">
        <v>908</v>
      </c>
      <c r="M475" s="6">
        <v>0.38</v>
      </c>
      <c r="N475" s="15" t="s">
        <v>33</v>
      </c>
      <c r="O475" s="15" t="s">
        <v>53</v>
      </c>
      <c r="P475" s="15" t="s">
        <v>188</v>
      </c>
      <c r="Q475" s="15" t="s">
        <v>1095</v>
      </c>
      <c r="R475" s="2">
        <v>76039</v>
      </c>
      <c r="S475" s="1">
        <v>42045</v>
      </c>
      <c r="T475" s="12">
        <f>EOMONTH(Table_1[[#This Row],[Order Date]],0)</f>
        <v>42063</v>
      </c>
      <c r="U475" s="10">
        <f>EOMONTH(Table_1[[#This Row],[Order Date]],0)</f>
        <v>42063</v>
      </c>
      <c r="V475" s="14">
        <v>42045</v>
      </c>
      <c r="W475" s="1">
        <v>42046</v>
      </c>
      <c r="X475" s="12">
        <v>42046</v>
      </c>
      <c r="Y475" s="10">
        <f>EOMONTH(Table_1[[#This Row],[Ship date]],0)</f>
        <v>42063</v>
      </c>
      <c r="Z475" s="14">
        <v>42046</v>
      </c>
      <c r="AA475" s="4">
        <v>-48.219499999999996</v>
      </c>
      <c r="AB475" s="2">
        <v>6</v>
      </c>
      <c r="AC475" s="4">
        <v>37.700000000000003</v>
      </c>
      <c r="AD475" s="2">
        <v>88101</v>
      </c>
      <c r="AE475" s="4">
        <f>'DataCleaning and Transformation'!$E475-'DataCleaning and Transformation'!$D475</f>
        <v>6.3100000000000005</v>
      </c>
      <c r="AF475" s="15" t="str">
        <f>_xlfn.IFS('DataCleaning and Transformation'!$O475="Central","Chris",'DataCleaning and Transformation'!$O475="East","Erin",'DataCleaning and Transformation'!$O475="South","Sam",'DataCleaning and Transformation'!$O475="West","William")</f>
        <v>Chris</v>
      </c>
      <c r="AG475" s="31">
        <f>Table_1[[#This Row],[Ship date]]-Table_1[[#This Row],[Order Date]]</f>
        <v>1</v>
      </c>
      <c r="AH475" s="22">
        <f>Table_1[[#This Row],[Profit]]/Table_1[[#This Row],[Sales]]</f>
        <v>-1.2790318302387267</v>
      </c>
      <c r="AI475" s="23">
        <f>Table_1[[#This Row],[Profit]]+Table_1[[#This Row],[Sales]]</f>
        <v>-10.519499999999994</v>
      </c>
      <c r="AJ475" s="17">
        <f>WEEKNUM(Table_1[[#This Row],[Order Date]],1)</f>
        <v>7</v>
      </c>
      <c r="AK475" s="17" t="str">
        <f>TEXT(Table_1[[#This Row],[Order Date]],"mmm yyyy")</f>
        <v>Feb 2015</v>
      </c>
      <c r="AL475" s="17" t="str">
        <f>Table_1[[#This Row],[Monthly sales]]&amp;"  Week "&amp;TEXT(Table_1[[#This Row],[Weekly sales]],"00")</f>
        <v>Feb 2015  Week 07</v>
      </c>
      <c r="AM475" s="17">
        <f>IF(COUNTIF($A$2:A475, A475)=1, 1, 0)</f>
        <v>1</v>
      </c>
      <c r="AN475" s="3">
        <f>COUNTA(A475) - COUNTIF(Table_1[[#This Row],[Unique Customers]], 1)</f>
        <v>0</v>
      </c>
      <c r="AO475" s="17" t="str">
        <f t="shared" si="7"/>
        <v>Unique</v>
      </c>
      <c r="AP475" s="17" t="str">
        <f>"Q"&amp;_xlfn.CEILING.MATH(MONTH(Table_1[[#This Row],[Monthly sales]])/3,1)</f>
        <v>Q1</v>
      </c>
    </row>
    <row r="476" spans="1:42" ht="14.4" x14ac:dyDescent="0.3">
      <c r="A476" s="2">
        <v>2145</v>
      </c>
      <c r="B476" s="15" t="s">
        <v>1096</v>
      </c>
      <c r="C476" s="15" t="s">
        <v>117</v>
      </c>
      <c r="D476" s="6">
        <v>0</v>
      </c>
      <c r="E476" s="4">
        <v>20.28</v>
      </c>
      <c r="F476" s="4">
        <v>14.39</v>
      </c>
      <c r="G476" s="15" t="s">
        <v>39</v>
      </c>
      <c r="H476" s="15" t="s">
        <v>95</v>
      </c>
      <c r="I476" s="15" t="s">
        <v>29</v>
      </c>
      <c r="J476" s="15" t="s">
        <v>127</v>
      </c>
      <c r="K476" s="15" t="s">
        <v>74</v>
      </c>
      <c r="L476" s="15" t="s">
        <v>711</v>
      </c>
      <c r="M476" s="6">
        <v>0.47</v>
      </c>
      <c r="N476" s="15" t="s">
        <v>33</v>
      </c>
      <c r="O476" s="15" t="s">
        <v>34</v>
      </c>
      <c r="P476" s="15" t="s">
        <v>124</v>
      </c>
      <c r="Q476" s="15" t="s">
        <v>1097</v>
      </c>
      <c r="R476" s="2">
        <v>33311</v>
      </c>
      <c r="S476" s="1">
        <v>42045</v>
      </c>
      <c r="T476" s="12">
        <f>EOMONTH(Table_1[[#This Row],[Order Date]],0)</f>
        <v>42063</v>
      </c>
      <c r="U476" s="10">
        <f>EOMONTH(Table_1[[#This Row],[Order Date]],0)</f>
        <v>42063</v>
      </c>
      <c r="V476" s="14">
        <v>42045</v>
      </c>
      <c r="W476" s="1">
        <v>42047</v>
      </c>
      <c r="X476" s="12">
        <v>42047</v>
      </c>
      <c r="Y476" s="10">
        <f>EOMONTH(Table_1[[#This Row],[Ship date]],0)</f>
        <v>42063</v>
      </c>
      <c r="Z476" s="14">
        <v>42047</v>
      </c>
      <c r="AA476" s="4">
        <v>15.678000000000001</v>
      </c>
      <c r="AB476" s="2">
        <v>11</v>
      </c>
      <c r="AC476" s="4">
        <v>237.83</v>
      </c>
      <c r="AD476" s="2">
        <v>87072</v>
      </c>
      <c r="AE476" s="4">
        <f>'DataCleaning and Transformation'!$E476-'DataCleaning and Transformation'!$D476</f>
        <v>20.28</v>
      </c>
      <c r="AF476" s="15" t="str">
        <f>_xlfn.IFS('DataCleaning and Transformation'!$O476="Central","Chris",'DataCleaning and Transformation'!$O476="East","Erin",'DataCleaning and Transformation'!$O476="South","Sam",'DataCleaning and Transformation'!$O476="West","William")</f>
        <v>Sam</v>
      </c>
      <c r="AG476" s="31">
        <f>Table_1[[#This Row],[Ship date]]-Table_1[[#This Row],[Order Date]]</f>
        <v>2</v>
      </c>
      <c r="AH476" s="22">
        <f>Table_1[[#This Row],[Profit]]/Table_1[[#This Row],[Sales]]</f>
        <v>6.5921036034142039E-2</v>
      </c>
      <c r="AI476" s="23">
        <f>Table_1[[#This Row],[Profit]]+Table_1[[#This Row],[Sales]]</f>
        <v>253.50800000000001</v>
      </c>
      <c r="AJ476" s="17">
        <f>WEEKNUM(Table_1[[#This Row],[Order Date]],1)</f>
        <v>7</v>
      </c>
      <c r="AK476" s="17" t="str">
        <f>TEXT(Table_1[[#This Row],[Order Date]],"mmm yyyy")</f>
        <v>Feb 2015</v>
      </c>
      <c r="AL476" s="17" t="str">
        <f>Table_1[[#This Row],[Monthly sales]]&amp;"  Week "&amp;TEXT(Table_1[[#This Row],[Weekly sales]],"00")</f>
        <v>Feb 2015  Week 07</v>
      </c>
      <c r="AM476" s="17">
        <f>IF(COUNTIF($A$2:A476, A476)=1, 1, 0)</f>
        <v>1</v>
      </c>
      <c r="AN476" s="3">
        <f>COUNTA(A476) - COUNTIF(Table_1[[#This Row],[Unique Customers]], 1)</f>
        <v>0</v>
      </c>
      <c r="AO476" s="17" t="str">
        <f t="shared" si="7"/>
        <v>Unique</v>
      </c>
      <c r="AP476" s="17" t="str">
        <f>"Q"&amp;_xlfn.CEILING.MATH(MONTH(Table_1[[#This Row],[Monthly sales]])/3,1)</f>
        <v>Q1</v>
      </c>
    </row>
    <row r="477" spans="1:42" ht="14.4" x14ac:dyDescent="0.3">
      <c r="A477" s="2">
        <v>1633</v>
      </c>
      <c r="B477" s="15" t="s">
        <v>1098</v>
      </c>
      <c r="C477" s="15" t="s">
        <v>71</v>
      </c>
      <c r="D477" s="6">
        <v>0.03</v>
      </c>
      <c r="E477" s="4">
        <v>5.98</v>
      </c>
      <c r="F477" s="4">
        <v>3.85</v>
      </c>
      <c r="G477" s="15" t="s">
        <v>39</v>
      </c>
      <c r="H477" s="15" t="s">
        <v>72</v>
      </c>
      <c r="I477" s="15" t="s">
        <v>41</v>
      </c>
      <c r="J477" s="15" t="s">
        <v>42</v>
      </c>
      <c r="K477" s="15" t="s">
        <v>43</v>
      </c>
      <c r="L477" s="15" t="s">
        <v>1099</v>
      </c>
      <c r="M477" s="6">
        <v>0.68</v>
      </c>
      <c r="N477" s="15" t="s">
        <v>33</v>
      </c>
      <c r="O477" s="15" t="s">
        <v>34</v>
      </c>
      <c r="P477" s="15" t="s">
        <v>35</v>
      </c>
      <c r="Q477" s="15" t="s">
        <v>1100</v>
      </c>
      <c r="R477" s="2">
        <v>38637</v>
      </c>
      <c r="S477" s="1">
        <v>42045</v>
      </c>
      <c r="T477" s="12">
        <f>EOMONTH(Table_1[[#This Row],[Order Date]],0)</f>
        <v>42063</v>
      </c>
      <c r="U477" s="10">
        <f>EOMONTH(Table_1[[#This Row],[Order Date]],0)</f>
        <v>42063</v>
      </c>
      <c r="V477" s="14">
        <v>42045</v>
      </c>
      <c r="W477" s="1">
        <v>42047</v>
      </c>
      <c r="X477" s="12">
        <v>42047</v>
      </c>
      <c r="Y477" s="10">
        <f>EOMONTH(Table_1[[#This Row],[Ship date]],0)</f>
        <v>42063</v>
      </c>
      <c r="Z477" s="14">
        <v>42047</v>
      </c>
      <c r="AA477" s="4">
        <v>-76.106800000000007</v>
      </c>
      <c r="AB477" s="2">
        <v>6</v>
      </c>
      <c r="AC477" s="4">
        <v>38.54</v>
      </c>
      <c r="AD477" s="2">
        <v>90531</v>
      </c>
      <c r="AE477" s="4">
        <f>'DataCleaning and Transformation'!$E477-'DataCleaning and Transformation'!$D477</f>
        <v>5.95</v>
      </c>
      <c r="AF477" s="15" t="str">
        <f>_xlfn.IFS('DataCleaning and Transformation'!$O477="Central","Chris",'DataCleaning and Transformation'!$O477="East","Erin",'DataCleaning and Transformation'!$O477="South","Sam",'DataCleaning and Transformation'!$O477="West","William")</f>
        <v>Sam</v>
      </c>
      <c r="AG477" s="31">
        <f>Table_1[[#This Row],[Ship date]]-Table_1[[#This Row],[Order Date]]</f>
        <v>2</v>
      </c>
      <c r="AH477" s="22">
        <f>Table_1[[#This Row],[Profit]]/Table_1[[#This Row],[Sales]]</f>
        <v>-1.9747483134405814</v>
      </c>
      <c r="AI477" s="23">
        <f>Table_1[[#This Row],[Profit]]+Table_1[[#This Row],[Sales]]</f>
        <v>-37.566800000000008</v>
      </c>
      <c r="AJ477" s="17">
        <f>WEEKNUM(Table_1[[#This Row],[Order Date]],1)</f>
        <v>7</v>
      </c>
      <c r="AK477" s="17" t="str">
        <f>TEXT(Table_1[[#This Row],[Order Date]],"mmm yyyy")</f>
        <v>Feb 2015</v>
      </c>
      <c r="AL477" s="17" t="str">
        <f>Table_1[[#This Row],[Monthly sales]]&amp;"  Week "&amp;TEXT(Table_1[[#This Row],[Weekly sales]],"00")</f>
        <v>Feb 2015  Week 07</v>
      </c>
      <c r="AM477" s="17">
        <f>IF(COUNTIF($A$2:A477, A477)=1, 1, 0)</f>
        <v>1</v>
      </c>
      <c r="AN477" s="3">
        <f>COUNTA(A477) - COUNTIF(Table_1[[#This Row],[Unique Customers]], 1)</f>
        <v>0</v>
      </c>
      <c r="AO477" s="17" t="str">
        <f t="shared" si="7"/>
        <v>Unique</v>
      </c>
      <c r="AP477" s="17" t="str">
        <f>"Q"&amp;_xlfn.CEILING.MATH(MONTH(Table_1[[#This Row],[Monthly sales]])/3,1)</f>
        <v>Q1</v>
      </c>
    </row>
    <row r="478" spans="1:42" ht="14.4" x14ac:dyDescent="0.3">
      <c r="A478" s="2">
        <v>2302</v>
      </c>
      <c r="B478" s="15" t="s">
        <v>152</v>
      </c>
      <c r="C478" s="15" t="s">
        <v>26</v>
      </c>
      <c r="D478" s="6">
        <v>7.0000000000000007E-2</v>
      </c>
      <c r="E478" s="4">
        <v>270.98</v>
      </c>
      <c r="F478" s="4">
        <v>50</v>
      </c>
      <c r="G478" s="15" t="s">
        <v>27</v>
      </c>
      <c r="H478" s="15" t="s">
        <v>95</v>
      </c>
      <c r="I478" s="15" t="s">
        <v>29</v>
      </c>
      <c r="J478" s="15" t="s">
        <v>110</v>
      </c>
      <c r="K478" s="15" t="s">
        <v>58</v>
      </c>
      <c r="L478" s="15" t="s">
        <v>1101</v>
      </c>
      <c r="M478" s="6">
        <v>0.77</v>
      </c>
      <c r="N478" s="15" t="s">
        <v>33</v>
      </c>
      <c r="O478" s="15" t="s">
        <v>34</v>
      </c>
      <c r="P478" s="15" t="s">
        <v>124</v>
      </c>
      <c r="Q478" s="15" t="s">
        <v>155</v>
      </c>
      <c r="R478" s="2">
        <v>32404</v>
      </c>
      <c r="S478" s="1">
        <v>42046</v>
      </c>
      <c r="T478" s="12">
        <f>EOMONTH(Table_1[[#This Row],[Order Date]],0)</f>
        <v>42063</v>
      </c>
      <c r="U478" s="10">
        <f>EOMONTH(Table_1[[#This Row],[Order Date]],0)</f>
        <v>42063</v>
      </c>
      <c r="V478" s="14">
        <v>42046</v>
      </c>
      <c r="W478" s="1">
        <v>42048</v>
      </c>
      <c r="X478" s="12">
        <v>42048</v>
      </c>
      <c r="Y478" s="10">
        <f>EOMONTH(Table_1[[#This Row],[Ship date]],0)</f>
        <v>42063</v>
      </c>
      <c r="Z478" s="14">
        <v>42048</v>
      </c>
      <c r="AA478" s="4">
        <v>27.725999999999999</v>
      </c>
      <c r="AB478" s="2">
        <v>9</v>
      </c>
      <c r="AC478" s="4">
        <v>2439.37</v>
      </c>
      <c r="AD478" s="2">
        <v>87695</v>
      </c>
      <c r="AE478" s="4">
        <f>'DataCleaning and Transformation'!$E478-'DataCleaning and Transformation'!$D478</f>
        <v>270.91000000000003</v>
      </c>
      <c r="AF478" s="15" t="str">
        <f>_xlfn.IFS('DataCleaning and Transformation'!$O478="Central","Chris",'DataCleaning and Transformation'!$O478="East","Erin",'DataCleaning and Transformation'!$O478="South","Sam",'DataCleaning and Transformation'!$O478="West","William")</f>
        <v>Sam</v>
      </c>
      <c r="AG478" s="31">
        <f>Table_1[[#This Row],[Ship date]]-Table_1[[#This Row],[Order Date]]</f>
        <v>2</v>
      </c>
      <c r="AH478" s="22">
        <f>Table_1[[#This Row],[Profit]]/Table_1[[#This Row],[Sales]]</f>
        <v>1.1366049430795656E-2</v>
      </c>
      <c r="AI478" s="23">
        <f>Table_1[[#This Row],[Profit]]+Table_1[[#This Row],[Sales]]</f>
        <v>2467.096</v>
      </c>
      <c r="AJ478" s="17">
        <f>WEEKNUM(Table_1[[#This Row],[Order Date]],1)</f>
        <v>7</v>
      </c>
      <c r="AK478" s="17" t="str">
        <f>TEXT(Table_1[[#This Row],[Order Date]],"mmm yyyy")</f>
        <v>Feb 2015</v>
      </c>
      <c r="AL478" s="17" t="str">
        <f>Table_1[[#This Row],[Monthly sales]]&amp;"  Week "&amp;TEXT(Table_1[[#This Row],[Weekly sales]],"00")</f>
        <v>Feb 2015  Week 07</v>
      </c>
      <c r="AM478" s="17">
        <f>IF(COUNTIF($A$2:A478, A478)=1, 1, 0)</f>
        <v>0</v>
      </c>
      <c r="AN478" s="3">
        <f>COUNTA(A478) - COUNTIF(Table_1[[#This Row],[Unique Customers]], 1)</f>
        <v>1</v>
      </c>
      <c r="AO478" s="17" t="str">
        <f t="shared" si="7"/>
        <v>Unique</v>
      </c>
      <c r="AP478" s="17" t="str">
        <f>"Q"&amp;_xlfn.CEILING.MATH(MONTH(Table_1[[#This Row],[Monthly sales]])/3,1)</f>
        <v>Q1</v>
      </c>
    </row>
    <row r="479" spans="1:42" ht="14.4" x14ac:dyDescent="0.3">
      <c r="A479" s="2">
        <v>2303</v>
      </c>
      <c r="B479" s="15" t="s">
        <v>157</v>
      </c>
      <c r="C479" s="15" t="s">
        <v>26</v>
      </c>
      <c r="D479" s="6">
        <v>7.0000000000000007E-2</v>
      </c>
      <c r="E479" s="4">
        <v>270.98</v>
      </c>
      <c r="F479" s="4">
        <v>50</v>
      </c>
      <c r="G479" s="15" t="s">
        <v>27</v>
      </c>
      <c r="H479" s="15" t="s">
        <v>95</v>
      </c>
      <c r="I479" s="15" t="s">
        <v>29</v>
      </c>
      <c r="J479" s="15" t="s">
        <v>110</v>
      </c>
      <c r="K479" s="15" t="s">
        <v>58</v>
      </c>
      <c r="L479" s="15" t="s">
        <v>1101</v>
      </c>
      <c r="M479" s="6">
        <v>0.77</v>
      </c>
      <c r="N479" s="15" t="s">
        <v>33</v>
      </c>
      <c r="O479" s="15" t="s">
        <v>112</v>
      </c>
      <c r="P479" s="15" t="s">
        <v>113</v>
      </c>
      <c r="Q479" s="15" t="s">
        <v>114</v>
      </c>
      <c r="R479" s="2">
        <v>10011</v>
      </c>
      <c r="S479" s="1">
        <v>42046</v>
      </c>
      <c r="T479" s="12">
        <f>EOMONTH(Table_1[[#This Row],[Order Date]],0)</f>
        <v>42063</v>
      </c>
      <c r="U479" s="10">
        <f>EOMONTH(Table_1[[#This Row],[Order Date]],0)</f>
        <v>42063</v>
      </c>
      <c r="V479" s="14">
        <v>42046</v>
      </c>
      <c r="W479" s="1">
        <v>42048</v>
      </c>
      <c r="X479" s="12">
        <v>42048</v>
      </c>
      <c r="Y479" s="10">
        <f>EOMONTH(Table_1[[#This Row],[Ship date]],0)</f>
        <v>42063</v>
      </c>
      <c r="Z479" s="14">
        <v>42048</v>
      </c>
      <c r="AA479" s="4">
        <v>-96.05</v>
      </c>
      <c r="AB479" s="2">
        <v>36</v>
      </c>
      <c r="AC479" s="4">
        <v>9757.48</v>
      </c>
      <c r="AD479" s="2">
        <v>47493</v>
      </c>
      <c r="AE479" s="4">
        <f>'DataCleaning and Transformation'!$E479-'DataCleaning and Transformation'!$D479</f>
        <v>270.91000000000003</v>
      </c>
      <c r="AF479" s="15" t="str">
        <f>_xlfn.IFS('DataCleaning and Transformation'!$O479="Central","Chris",'DataCleaning and Transformation'!$O479="East","Erin",'DataCleaning and Transformation'!$O479="South","Sam",'DataCleaning and Transformation'!$O479="West","William")</f>
        <v>Erin</v>
      </c>
      <c r="AG479" s="31">
        <f>Table_1[[#This Row],[Ship date]]-Table_1[[#This Row],[Order Date]]</f>
        <v>2</v>
      </c>
      <c r="AH479" s="22">
        <f>Table_1[[#This Row],[Profit]]/Table_1[[#This Row],[Sales]]</f>
        <v>-9.8437301434386743E-3</v>
      </c>
      <c r="AI479" s="23">
        <f>Table_1[[#This Row],[Profit]]+Table_1[[#This Row],[Sales]]</f>
        <v>9661.43</v>
      </c>
      <c r="AJ479" s="17">
        <f>WEEKNUM(Table_1[[#This Row],[Order Date]],1)</f>
        <v>7</v>
      </c>
      <c r="AK479" s="17" t="str">
        <f>TEXT(Table_1[[#This Row],[Order Date]],"mmm yyyy")</f>
        <v>Feb 2015</v>
      </c>
      <c r="AL479" s="17" t="str">
        <f>Table_1[[#This Row],[Monthly sales]]&amp;"  Week "&amp;TEXT(Table_1[[#This Row],[Weekly sales]],"00")</f>
        <v>Feb 2015  Week 07</v>
      </c>
      <c r="AM479" s="17">
        <f>IF(COUNTIF($A$2:A479, A479)=1, 1, 0)</f>
        <v>0</v>
      </c>
      <c r="AN479" s="3">
        <f>COUNTA(A479) - COUNTIF(Table_1[[#This Row],[Unique Customers]], 1)</f>
        <v>1</v>
      </c>
      <c r="AO479" s="17" t="str">
        <f t="shared" si="7"/>
        <v>Unique</v>
      </c>
      <c r="AP479" s="17" t="str">
        <f>"Q"&amp;_xlfn.CEILING.MATH(MONTH(Table_1[[#This Row],[Monthly sales]])/3,1)</f>
        <v>Q1</v>
      </c>
    </row>
    <row r="480" spans="1:42" ht="14.4" x14ac:dyDescent="0.3">
      <c r="A480" s="2">
        <v>1354</v>
      </c>
      <c r="B480" s="15" t="s">
        <v>1102</v>
      </c>
      <c r="C480" s="15" t="s">
        <v>38</v>
      </c>
      <c r="D480" s="6">
        <v>0.1</v>
      </c>
      <c r="E480" s="4">
        <v>4.13</v>
      </c>
      <c r="F480" s="4">
        <v>0.99</v>
      </c>
      <c r="G480" s="15" t="s">
        <v>39</v>
      </c>
      <c r="H480" s="15" t="s">
        <v>40</v>
      </c>
      <c r="I480" s="15" t="s">
        <v>49</v>
      </c>
      <c r="J480" s="15" t="s">
        <v>153</v>
      </c>
      <c r="K480" s="15" t="s">
        <v>74</v>
      </c>
      <c r="L480" s="15" t="s">
        <v>327</v>
      </c>
      <c r="M480" s="6">
        <v>0.39</v>
      </c>
      <c r="N480" s="15" t="s">
        <v>33</v>
      </c>
      <c r="O480" s="15" t="s">
        <v>53</v>
      </c>
      <c r="P480" s="15" t="s">
        <v>188</v>
      </c>
      <c r="Q480" s="15" t="s">
        <v>1103</v>
      </c>
      <c r="R480" s="2">
        <v>76086</v>
      </c>
      <c r="S480" s="1">
        <v>42046</v>
      </c>
      <c r="T480" s="12">
        <f>EOMONTH(Table_1[[#This Row],[Order Date]],0)</f>
        <v>42063</v>
      </c>
      <c r="U480" s="10">
        <f>EOMONTH(Table_1[[#This Row],[Order Date]],0)</f>
        <v>42063</v>
      </c>
      <c r="V480" s="14">
        <v>42046</v>
      </c>
      <c r="W480" s="1">
        <v>42046</v>
      </c>
      <c r="X480" s="12">
        <v>42046</v>
      </c>
      <c r="Y480" s="10">
        <f>EOMONTH(Table_1[[#This Row],[Ship date]],0)</f>
        <v>42063</v>
      </c>
      <c r="Z480" s="14">
        <v>42046</v>
      </c>
      <c r="AA480" s="4">
        <v>-1.0711999999999999</v>
      </c>
      <c r="AB480" s="2">
        <v>2</v>
      </c>
      <c r="AC480" s="4">
        <v>8.3000000000000007</v>
      </c>
      <c r="AD480" s="2">
        <v>91209</v>
      </c>
      <c r="AE480" s="4">
        <f>'DataCleaning and Transformation'!$E480-'DataCleaning and Transformation'!$D480</f>
        <v>4.03</v>
      </c>
      <c r="AF480" s="15" t="str">
        <f>_xlfn.IFS('DataCleaning and Transformation'!$O480="Central","Chris",'DataCleaning and Transformation'!$O480="East","Erin",'DataCleaning and Transformation'!$O480="South","Sam",'DataCleaning and Transformation'!$O480="West","William")</f>
        <v>Chris</v>
      </c>
      <c r="AG480" s="31">
        <f>Table_1[[#This Row],[Ship date]]-Table_1[[#This Row],[Order Date]]</f>
        <v>0</v>
      </c>
      <c r="AH480" s="22">
        <f>Table_1[[#This Row],[Profit]]/Table_1[[#This Row],[Sales]]</f>
        <v>-0.1290602409638554</v>
      </c>
      <c r="AI480" s="23">
        <f>Table_1[[#This Row],[Profit]]+Table_1[[#This Row],[Sales]]</f>
        <v>7.2288000000000006</v>
      </c>
      <c r="AJ480" s="17">
        <f>WEEKNUM(Table_1[[#This Row],[Order Date]],1)</f>
        <v>7</v>
      </c>
      <c r="AK480" s="17" t="str">
        <f>TEXT(Table_1[[#This Row],[Order Date]],"mmm yyyy")</f>
        <v>Feb 2015</v>
      </c>
      <c r="AL480" s="17" t="str">
        <f>Table_1[[#This Row],[Monthly sales]]&amp;"  Week "&amp;TEXT(Table_1[[#This Row],[Weekly sales]],"00")</f>
        <v>Feb 2015  Week 07</v>
      </c>
      <c r="AM480" s="17">
        <f>IF(COUNTIF($A$2:A480, A480)=1, 1, 0)</f>
        <v>1</v>
      </c>
      <c r="AN480" s="3">
        <f>COUNTA(A480) - COUNTIF(Table_1[[#This Row],[Unique Customers]], 1)</f>
        <v>0</v>
      </c>
      <c r="AO480" s="17" t="str">
        <f t="shared" si="7"/>
        <v>Unique</v>
      </c>
      <c r="AP480" s="17" t="str">
        <f>"Q"&amp;_xlfn.CEILING.MATH(MONTH(Table_1[[#This Row],[Monthly sales]])/3,1)</f>
        <v>Q1</v>
      </c>
    </row>
    <row r="481" spans="1:42" ht="14.4" x14ac:dyDescent="0.3">
      <c r="A481" s="2">
        <v>1354</v>
      </c>
      <c r="B481" s="15" t="s">
        <v>1102</v>
      </c>
      <c r="C481" s="15" t="s">
        <v>38</v>
      </c>
      <c r="D481" s="6">
        <v>0.04</v>
      </c>
      <c r="E481" s="4">
        <v>4.9800000000000004</v>
      </c>
      <c r="F481" s="4">
        <v>0.49</v>
      </c>
      <c r="G481" s="15" t="s">
        <v>39</v>
      </c>
      <c r="H481" s="15" t="s">
        <v>40</v>
      </c>
      <c r="I481" s="15" t="s">
        <v>49</v>
      </c>
      <c r="J481" s="15" t="s">
        <v>153</v>
      </c>
      <c r="K481" s="15" t="s">
        <v>74</v>
      </c>
      <c r="L481" s="15" t="s">
        <v>1104</v>
      </c>
      <c r="M481" s="6">
        <v>0.39</v>
      </c>
      <c r="N481" s="15" t="s">
        <v>33</v>
      </c>
      <c r="O481" s="15" t="s">
        <v>53</v>
      </c>
      <c r="P481" s="15" t="s">
        <v>188</v>
      </c>
      <c r="Q481" s="15" t="s">
        <v>1103</v>
      </c>
      <c r="R481" s="2">
        <v>76086</v>
      </c>
      <c r="S481" s="1">
        <v>42046</v>
      </c>
      <c r="T481" s="12">
        <f>EOMONTH(Table_1[[#This Row],[Order Date]],0)</f>
        <v>42063</v>
      </c>
      <c r="U481" s="10">
        <f>EOMONTH(Table_1[[#This Row],[Order Date]],0)</f>
        <v>42063</v>
      </c>
      <c r="V481" s="14">
        <v>42046</v>
      </c>
      <c r="W481" s="1">
        <v>42048</v>
      </c>
      <c r="X481" s="12">
        <v>42048</v>
      </c>
      <c r="Y481" s="10">
        <f>EOMONTH(Table_1[[#This Row],[Ship date]],0)</f>
        <v>42063</v>
      </c>
      <c r="Z481" s="14">
        <v>42048</v>
      </c>
      <c r="AA481" s="4">
        <v>4.4104000000000001</v>
      </c>
      <c r="AB481" s="2">
        <v>2</v>
      </c>
      <c r="AC481" s="4">
        <v>10.039999999999999</v>
      </c>
      <c r="AD481" s="2">
        <v>91209</v>
      </c>
      <c r="AE481" s="4">
        <f>'DataCleaning and Transformation'!$E481-'DataCleaning and Transformation'!$D481</f>
        <v>4.9400000000000004</v>
      </c>
      <c r="AF481" s="15" t="str">
        <f>_xlfn.IFS('DataCleaning and Transformation'!$O481="Central","Chris",'DataCleaning and Transformation'!$O481="East","Erin",'DataCleaning and Transformation'!$O481="South","Sam",'DataCleaning and Transformation'!$O481="West","William")</f>
        <v>Chris</v>
      </c>
      <c r="AG481" s="31">
        <f>Table_1[[#This Row],[Ship date]]-Table_1[[#This Row],[Order Date]]</f>
        <v>2</v>
      </c>
      <c r="AH481" s="22">
        <f>Table_1[[#This Row],[Profit]]/Table_1[[#This Row],[Sales]]</f>
        <v>0.43928286852589649</v>
      </c>
      <c r="AI481" s="23">
        <f>Table_1[[#This Row],[Profit]]+Table_1[[#This Row],[Sales]]</f>
        <v>14.450399999999998</v>
      </c>
      <c r="AJ481" s="17">
        <f>WEEKNUM(Table_1[[#This Row],[Order Date]],1)</f>
        <v>7</v>
      </c>
      <c r="AK481" s="17" t="str">
        <f>TEXT(Table_1[[#This Row],[Order Date]],"mmm yyyy")</f>
        <v>Feb 2015</v>
      </c>
      <c r="AL481" s="17" t="str">
        <f>Table_1[[#This Row],[Monthly sales]]&amp;"  Week "&amp;TEXT(Table_1[[#This Row],[Weekly sales]],"00")</f>
        <v>Feb 2015  Week 07</v>
      </c>
      <c r="AM481" s="17">
        <f>IF(COUNTIF($A$2:A481, A481)=1, 1, 0)</f>
        <v>0</v>
      </c>
      <c r="AN481" s="3">
        <f>COUNTA(A481) - COUNTIF(Table_1[[#This Row],[Unique Customers]], 1)</f>
        <v>1</v>
      </c>
      <c r="AO481" s="17" t="str">
        <f t="shared" si="7"/>
        <v>Repeated</v>
      </c>
      <c r="AP481" s="17" t="str">
        <f>"Q"&amp;_xlfn.CEILING.MATH(MONTH(Table_1[[#This Row],[Monthly sales]])/3,1)</f>
        <v>Q1</v>
      </c>
    </row>
    <row r="482" spans="1:42" ht="14.4" x14ac:dyDescent="0.3">
      <c r="A482" s="2">
        <v>2072</v>
      </c>
      <c r="B482" s="15" t="s">
        <v>921</v>
      </c>
      <c r="C482" s="15" t="s">
        <v>38</v>
      </c>
      <c r="D482" s="6">
        <v>0.09</v>
      </c>
      <c r="E482" s="4">
        <v>260.98</v>
      </c>
      <c r="F482" s="4">
        <v>41.91</v>
      </c>
      <c r="G482" s="15" t="s">
        <v>27</v>
      </c>
      <c r="H482" s="15" t="s">
        <v>95</v>
      </c>
      <c r="I482" s="15" t="s">
        <v>29</v>
      </c>
      <c r="J482" s="15" t="s">
        <v>118</v>
      </c>
      <c r="K482" s="15" t="s">
        <v>31</v>
      </c>
      <c r="L482" s="15" t="s">
        <v>436</v>
      </c>
      <c r="M482" s="6">
        <v>0.59</v>
      </c>
      <c r="N482" s="15" t="s">
        <v>33</v>
      </c>
      <c r="O482" s="15" t="s">
        <v>53</v>
      </c>
      <c r="P482" s="15" t="s">
        <v>290</v>
      </c>
      <c r="Q482" s="15" t="s">
        <v>923</v>
      </c>
      <c r="R482" s="2">
        <v>48505</v>
      </c>
      <c r="S482" s="1">
        <v>42046</v>
      </c>
      <c r="T482" s="12">
        <f>EOMONTH(Table_1[[#This Row],[Order Date]],0)</f>
        <v>42063</v>
      </c>
      <c r="U482" s="10">
        <f>EOMONTH(Table_1[[#This Row],[Order Date]],0)</f>
        <v>42063</v>
      </c>
      <c r="V482" s="14">
        <v>42046</v>
      </c>
      <c r="W482" s="1">
        <v>42048</v>
      </c>
      <c r="X482" s="12">
        <v>42048</v>
      </c>
      <c r="Y482" s="10">
        <f>EOMONTH(Table_1[[#This Row],[Ship date]],0)</f>
        <v>42063</v>
      </c>
      <c r="Z482" s="14">
        <v>42048</v>
      </c>
      <c r="AA482" s="4">
        <v>1307.2692</v>
      </c>
      <c r="AB482" s="2">
        <v>14</v>
      </c>
      <c r="AC482" s="4">
        <v>3377.06</v>
      </c>
      <c r="AD482" s="2">
        <v>88556</v>
      </c>
      <c r="AE482" s="4">
        <f>'DataCleaning and Transformation'!$E482-'DataCleaning and Transformation'!$D482</f>
        <v>260.89000000000004</v>
      </c>
      <c r="AF482" s="15" t="str">
        <f>_xlfn.IFS('DataCleaning and Transformation'!$O482="Central","Chris",'DataCleaning and Transformation'!$O482="East","Erin",'DataCleaning and Transformation'!$O482="South","Sam",'DataCleaning and Transformation'!$O482="West","William")</f>
        <v>Chris</v>
      </c>
      <c r="AG482" s="31">
        <f>Table_1[[#This Row],[Ship date]]-Table_1[[#This Row],[Order Date]]</f>
        <v>2</v>
      </c>
      <c r="AH482" s="22">
        <f>Table_1[[#This Row],[Profit]]/Table_1[[#This Row],[Sales]]</f>
        <v>0.38710274617566759</v>
      </c>
      <c r="AI482" s="23">
        <f>Table_1[[#This Row],[Profit]]+Table_1[[#This Row],[Sales]]</f>
        <v>4684.3292000000001</v>
      </c>
      <c r="AJ482" s="17">
        <f>WEEKNUM(Table_1[[#This Row],[Order Date]],1)</f>
        <v>7</v>
      </c>
      <c r="AK482" s="17" t="str">
        <f>TEXT(Table_1[[#This Row],[Order Date]],"mmm yyyy")</f>
        <v>Feb 2015</v>
      </c>
      <c r="AL482" s="17" t="str">
        <f>Table_1[[#This Row],[Monthly sales]]&amp;"  Week "&amp;TEXT(Table_1[[#This Row],[Weekly sales]],"00")</f>
        <v>Feb 2015  Week 07</v>
      </c>
      <c r="AM482" s="17">
        <f>IF(COUNTIF($A$2:A482, A482)=1, 1, 0)</f>
        <v>0</v>
      </c>
      <c r="AN482" s="3">
        <f>COUNTA(A482) - COUNTIF(Table_1[[#This Row],[Unique Customers]], 1)</f>
        <v>1</v>
      </c>
      <c r="AO482" s="17" t="str">
        <f t="shared" si="7"/>
        <v>Unique</v>
      </c>
      <c r="AP482" s="17" t="str">
        <f>"Q"&amp;_xlfn.CEILING.MATH(MONTH(Table_1[[#This Row],[Monthly sales]])/3,1)</f>
        <v>Q1</v>
      </c>
    </row>
    <row r="483" spans="1:42" ht="14.4" x14ac:dyDescent="0.3">
      <c r="A483" s="2">
        <v>2072</v>
      </c>
      <c r="B483" s="15" t="s">
        <v>921</v>
      </c>
      <c r="C483" s="15" t="s">
        <v>38</v>
      </c>
      <c r="D483" s="6">
        <v>0.01</v>
      </c>
      <c r="E483" s="4">
        <v>10.52</v>
      </c>
      <c r="F483" s="4">
        <v>7.94</v>
      </c>
      <c r="G483" s="15" t="s">
        <v>39</v>
      </c>
      <c r="H483" s="15" t="s">
        <v>95</v>
      </c>
      <c r="I483" s="15" t="s">
        <v>29</v>
      </c>
      <c r="J483" s="15" t="s">
        <v>127</v>
      </c>
      <c r="K483" s="15" t="s">
        <v>43</v>
      </c>
      <c r="L483" s="15" t="s">
        <v>1105</v>
      </c>
      <c r="M483" s="6">
        <v>0.52</v>
      </c>
      <c r="N483" s="15" t="s">
        <v>33</v>
      </c>
      <c r="O483" s="15" t="s">
        <v>53</v>
      </c>
      <c r="P483" s="15" t="s">
        <v>290</v>
      </c>
      <c r="Q483" s="15" t="s">
        <v>923</v>
      </c>
      <c r="R483" s="2">
        <v>48505</v>
      </c>
      <c r="S483" s="1">
        <v>42046</v>
      </c>
      <c r="T483" s="12">
        <f>EOMONTH(Table_1[[#This Row],[Order Date]],0)</f>
        <v>42063</v>
      </c>
      <c r="U483" s="10">
        <f>EOMONTH(Table_1[[#This Row],[Order Date]],0)</f>
        <v>42063</v>
      </c>
      <c r="V483" s="14">
        <v>42046</v>
      </c>
      <c r="W483" s="1">
        <v>42048</v>
      </c>
      <c r="X483" s="12">
        <v>42048</v>
      </c>
      <c r="Y483" s="10">
        <f>EOMONTH(Table_1[[#This Row],[Ship date]],0)</f>
        <v>42063</v>
      </c>
      <c r="Z483" s="14">
        <v>42048</v>
      </c>
      <c r="AA483" s="4">
        <v>-15.8184</v>
      </c>
      <c r="AB483" s="2">
        <v>11</v>
      </c>
      <c r="AC483" s="4">
        <v>123.93</v>
      </c>
      <c r="AD483" s="2">
        <v>88556</v>
      </c>
      <c r="AE483" s="4">
        <f>'DataCleaning and Transformation'!$E483-'DataCleaning and Transformation'!$D483</f>
        <v>10.51</v>
      </c>
      <c r="AF483" s="15" t="str">
        <f>_xlfn.IFS('DataCleaning and Transformation'!$O483="Central","Chris",'DataCleaning and Transformation'!$O483="East","Erin",'DataCleaning and Transformation'!$O483="South","Sam",'DataCleaning and Transformation'!$O483="West","William")</f>
        <v>Chris</v>
      </c>
      <c r="AG483" s="31">
        <f>Table_1[[#This Row],[Ship date]]-Table_1[[#This Row],[Order Date]]</f>
        <v>2</v>
      </c>
      <c r="AH483" s="22">
        <f>Table_1[[#This Row],[Profit]]/Table_1[[#This Row],[Sales]]</f>
        <v>-0.1276397966594045</v>
      </c>
      <c r="AI483" s="23">
        <f>Table_1[[#This Row],[Profit]]+Table_1[[#This Row],[Sales]]</f>
        <v>108.11160000000001</v>
      </c>
      <c r="AJ483" s="17">
        <f>WEEKNUM(Table_1[[#This Row],[Order Date]],1)</f>
        <v>7</v>
      </c>
      <c r="AK483" s="17" t="str">
        <f>TEXT(Table_1[[#This Row],[Order Date]],"mmm yyyy")</f>
        <v>Feb 2015</v>
      </c>
      <c r="AL483" s="17" t="str">
        <f>Table_1[[#This Row],[Monthly sales]]&amp;"  Week "&amp;TEXT(Table_1[[#This Row],[Weekly sales]],"00")</f>
        <v>Feb 2015  Week 07</v>
      </c>
      <c r="AM483" s="17">
        <f>IF(COUNTIF($A$2:A483, A483)=1, 1, 0)</f>
        <v>0</v>
      </c>
      <c r="AN483" s="3">
        <f>COUNTA(A483) - COUNTIF(Table_1[[#This Row],[Unique Customers]], 1)</f>
        <v>1</v>
      </c>
      <c r="AO483" s="17" t="str">
        <f t="shared" si="7"/>
        <v>Repeated</v>
      </c>
      <c r="AP483" s="17" t="str">
        <f>"Q"&amp;_xlfn.CEILING.MATH(MONTH(Table_1[[#This Row],[Monthly sales]])/3,1)</f>
        <v>Q1</v>
      </c>
    </row>
    <row r="484" spans="1:42" ht="14.4" x14ac:dyDescent="0.3">
      <c r="A484" s="2">
        <v>2072</v>
      </c>
      <c r="B484" s="15" t="s">
        <v>921</v>
      </c>
      <c r="C484" s="15" t="s">
        <v>38</v>
      </c>
      <c r="D484" s="6">
        <v>0.02</v>
      </c>
      <c r="E484" s="4">
        <v>5.98</v>
      </c>
      <c r="F484" s="4">
        <v>7.5</v>
      </c>
      <c r="G484" s="15" t="s">
        <v>88</v>
      </c>
      <c r="H484" s="15" t="s">
        <v>95</v>
      </c>
      <c r="I484" s="15" t="s">
        <v>49</v>
      </c>
      <c r="J484" s="15" t="s">
        <v>89</v>
      </c>
      <c r="K484" s="15" t="s">
        <v>74</v>
      </c>
      <c r="L484" s="15" t="s">
        <v>1106</v>
      </c>
      <c r="M484" s="6">
        <v>0.4</v>
      </c>
      <c r="N484" s="15" t="s">
        <v>33</v>
      </c>
      <c r="O484" s="15" t="s">
        <v>53</v>
      </c>
      <c r="P484" s="15" t="s">
        <v>290</v>
      </c>
      <c r="Q484" s="15" t="s">
        <v>923</v>
      </c>
      <c r="R484" s="2">
        <v>48505</v>
      </c>
      <c r="S484" s="1">
        <v>42046</v>
      </c>
      <c r="T484" s="12">
        <f>EOMONTH(Table_1[[#This Row],[Order Date]],0)</f>
        <v>42063</v>
      </c>
      <c r="U484" s="10">
        <f>EOMONTH(Table_1[[#This Row],[Order Date]],0)</f>
        <v>42063</v>
      </c>
      <c r="V484" s="14">
        <v>42046</v>
      </c>
      <c r="W484" s="1">
        <v>42048</v>
      </c>
      <c r="X484" s="12">
        <v>42048</v>
      </c>
      <c r="Y484" s="10">
        <f>EOMONTH(Table_1[[#This Row],[Ship date]],0)</f>
        <v>42063</v>
      </c>
      <c r="Z484" s="14">
        <v>42048</v>
      </c>
      <c r="AA484" s="4">
        <v>-55.8324</v>
      </c>
      <c r="AB484" s="2">
        <v>14</v>
      </c>
      <c r="AC484" s="4">
        <v>93.96</v>
      </c>
      <c r="AD484" s="2">
        <v>88556</v>
      </c>
      <c r="AE484" s="4">
        <f>'DataCleaning and Transformation'!$E484-'DataCleaning and Transformation'!$D484</f>
        <v>5.9600000000000009</v>
      </c>
      <c r="AF484" s="15" t="str">
        <f>_xlfn.IFS('DataCleaning and Transformation'!$O484="Central","Chris",'DataCleaning and Transformation'!$O484="East","Erin",'DataCleaning and Transformation'!$O484="South","Sam",'DataCleaning and Transformation'!$O484="West","William")</f>
        <v>Chris</v>
      </c>
      <c r="AG484" s="31">
        <f>Table_1[[#This Row],[Ship date]]-Table_1[[#This Row],[Order Date]]</f>
        <v>2</v>
      </c>
      <c r="AH484" s="22">
        <f>Table_1[[#This Row],[Profit]]/Table_1[[#This Row],[Sales]]</f>
        <v>-0.59421455938697321</v>
      </c>
      <c r="AI484" s="23">
        <f>Table_1[[#This Row],[Profit]]+Table_1[[#This Row],[Sales]]</f>
        <v>38.127599999999994</v>
      </c>
      <c r="AJ484" s="17">
        <f>WEEKNUM(Table_1[[#This Row],[Order Date]],1)</f>
        <v>7</v>
      </c>
      <c r="AK484" s="17" t="str">
        <f>TEXT(Table_1[[#This Row],[Order Date]],"mmm yyyy")</f>
        <v>Feb 2015</v>
      </c>
      <c r="AL484" s="17" t="str">
        <f>Table_1[[#This Row],[Monthly sales]]&amp;"  Week "&amp;TEXT(Table_1[[#This Row],[Weekly sales]],"00")</f>
        <v>Feb 2015  Week 07</v>
      </c>
      <c r="AM484" s="17">
        <f>IF(COUNTIF($A$2:A484, A484)=1, 1, 0)</f>
        <v>0</v>
      </c>
      <c r="AN484" s="3">
        <f>COUNTA(A484) - COUNTIF(Table_1[[#This Row],[Unique Customers]], 1)</f>
        <v>1</v>
      </c>
      <c r="AO484" s="17" t="str">
        <f t="shared" si="7"/>
        <v>Repeated</v>
      </c>
      <c r="AP484" s="17" t="str">
        <f>"Q"&amp;_xlfn.CEILING.MATH(MONTH(Table_1[[#This Row],[Monthly sales]])/3,1)</f>
        <v>Q1</v>
      </c>
    </row>
    <row r="485" spans="1:42" ht="14.4" x14ac:dyDescent="0.3">
      <c r="A485" s="2">
        <v>2489</v>
      </c>
      <c r="B485" s="15" t="s">
        <v>452</v>
      </c>
      <c r="C485" s="15" t="s">
        <v>38</v>
      </c>
      <c r="D485" s="6">
        <v>0.01</v>
      </c>
      <c r="E485" s="4">
        <v>2036.48</v>
      </c>
      <c r="F485" s="4">
        <v>14.7</v>
      </c>
      <c r="G485" s="15" t="s">
        <v>27</v>
      </c>
      <c r="H485" s="15" t="s">
        <v>40</v>
      </c>
      <c r="I485" s="15" t="s">
        <v>41</v>
      </c>
      <c r="J485" s="15" t="s">
        <v>57</v>
      </c>
      <c r="K485" s="15" t="s">
        <v>58</v>
      </c>
      <c r="L485" s="15" t="s">
        <v>59</v>
      </c>
      <c r="M485" s="6">
        <v>0.55000000000000004</v>
      </c>
      <c r="N485" s="15" t="s">
        <v>33</v>
      </c>
      <c r="O485" s="15" t="s">
        <v>60</v>
      </c>
      <c r="P485" s="15" t="s">
        <v>91</v>
      </c>
      <c r="Q485" s="15" t="s">
        <v>454</v>
      </c>
      <c r="R485" s="2">
        <v>94521</v>
      </c>
      <c r="S485" s="1">
        <v>42046</v>
      </c>
      <c r="T485" s="12">
        <f>EOMONTH(Table_1[[#This Row],[Order Date]],0)</f>
        <v>42063</v>
      </c>
      <c r="U485" s="10">
        <f>EOMONTH(Table_1[[#This Row],[Order Date]],0)</f>
        <v>42063</v>
      </c>
      <c r="V485" s="14">
        <v>42046</v>
      </c>
      <c r="W485" s="1">
        <v>42048</v>
      </c>
      <c r="X485" s="12">
        <v>42048</v>
      </c>
      <c r="Y485" s="10">
        <f>EOMONTH(Table_1[[#This Row],[Ship date]],0)</f>
        <v>42063</v>
      </c>
      <c r="Z485" s="14">
        <v>42048</v>
      </c>
      <c r="AA485" s="4">
        <v>-1596.7457999999999</v>
      </c>
      <c r="AB485" s="2">
        <v>2</v>
      </c>
      <c r="AC485" s="4">
        <v>3786.84</v>
      </c>
      <c r="AD485" s="2">
        <v>86883</v>
      </c>
      <c r="AE485" s="4">
        <f>'DataCleaning and Transformation'!$E485-'DataCleaning and Transformation'!$D485</f>
        <v>2036.47</v>
      </c>
      <c r="AF485" s="15" t="str">
        <f>_xlfn.IFS('DataCleaning and Transformation'!$O485="Central","Chris",'DataCleaning and Transformation'!$O485="East","Erin",'DataCleaning and Transformation'!$O485="South","Sam",'DataCleaning and Transformation'!$O485="West","William")</f>
        <v>William</v>
      </c>
      <c r="AG485" s="31">
        <f>Table_1[[#This Row],[Ship date]]-Table_1[[#This Row],[Order Date]]</f>
        <v>2</v>
      </c>
      <c r="AH485" s="22">
        <f>Table_1[[#This Row],[Profit]]/Table_1[[#This Row],[Sales]]</f>
        <v>-0.42165652628576855</v>
      </c>
      <c r="AI485" s="23">
        <f>Table_1[[#This Row],[Profit]]+Table_1[[#This Row],[Sales]]</f>
        <v>2190.0942000000005</v>
      </c>
      <c r="AJ485" s="17">
        <f>WEEKNUM(Table_1[[#This Row],[Order Date]],1)</f>
        <v>7</v>
      </c>
      <c r="AK485" s="17" t="str">
        <f>TEXT(Table_1[[#This Row],[Order Date]],"mmm yyyy")</f>
        <v>Feb 2015</v>
      </c>
      <c r="AL485" s="17" t="str">
        <f>Table_1[[#This Row],[Monthly sales]]&amp;"  Week "&amp;TEXT(Table_1[[#This Row],[Weekly sales]],"00")</f>
        <v>Feb 2015  Week 07</v>
      </c>
      <c r="AM485" s="17">
        <f>IF(COUNTIF($A$2:A485, A485)=1, 1, 0)</f>
        <v>0</v>
      </c>
      <c r="AN485" s="3">
        <f>COUNTA(A485) - COUNTIF(Table_1[[#This Row],[Unique Customers]], 1)</f>
        <v>1</v>
      </c>
      <c r="AO485" s="17" t="str">
        <f t="shared" si="7"/>
        <v>Unique</v>
      </c>
      <c r="AP485" s="17" t="str">
        <f>"Q"&amp;_xlfn.CEILING.MATH(MONTH(Table_1[[#This Row],[Monthly sales]])/3,1)</f>
        <v>Q1</v>
      </c>
    </row>
    <row r="486" spans="1:42" ht="14.4" x14ac:dyDescent="0.3">
      <c r="A486" s="2">
        <v>2778</v>
      </c>
      <c r="B486" s="15" t="s">
        <v>1107</v>
      </c>
      <c r="C486" s="15" t="s">
        <v>38</v>
      </c>
      <c r="D486" s="6">
        <v>0.05</v>
      </c>
      <c r="E486" s="4">
        <v>205.99</v>
      </c>
      <c r="F486" s="4">
        <v>8.99</v>
      </c>
      <c r="G486" s="15" t="s">
        <v>88</v>
      </c>
      <c r="H486" s="15" t="s">
        <v>40</v>
      </c>
      <c r="I486" s="15" t="s">
        <v>41</v>
      </c>
      <c r="J486" s="15" t="s">
        <v>136</v>
      </c>
      <c r="K486" s="15" t="s">
        <v>74</v>
      </c>
      <c r="L486" s="15" t="s">
        <v>1108</v>
      </c>
      <c r="M486" s="6">
        <v>0.57999999999999996</v>
      </c>
      <c r="N486" s="15" t="s">
        <v>33</v>
      </c>
      <c r="O486" s="15" t="s">
        <v>34</v>
      </c>
      <c r="P486" s="15" t="s">
        <v>98</v>
      </c>
      <c r="Q486" s="15" t="s">
        <v>1109</v>
      </c>
      <c r="R486" s="2">
        <v>28403</v>
      </c>
      <c r="S486" s="1">
        <v>42046</v>
      </c>
      <c r="T486" s="12">
        <f>EOMONTH(Table_1[[#This Row],[Order Date]],0)</f>
        <v>42063</v>
      </c>
      <c r="U486" s="10">
        <f>EOMONTH(Table_1[[#This Row],[Order Date]],0)</f>
        <v>42063</v>
      </c>
      <c r="V486" s="14">
        <v>42046</v>
      </c>
      <c r="W486" s="1">
        <v>42047</v>
      </c>
      <c r="X486" s="12">
        <v>42047</v>
      </c>
      <c r="Y486" s="10">
        <f>EOMONTH(Table_1[[#This Row],[Ship date]],0)</f>
        <v>42063</v>
      </c>
      <c r="Z486" s="14">
        <v>42047</v>
      </c>
      <c r="AA486" s="4">
        <v>111.05249999999999</v>
      </c>
      <c r="AB486" s="2">
        <v>12</v>
      </c>
      <c r="AC486" s="4">
        <v>2118.9899999999998</v>
      </c>
      <c r="AD486" s="2">
        <v>87160</v>
      </c>
      <c r="AE486" s="4">
        <f>'DataCleaning and Transformation'!$E486-'DataCleaning and Transformation'!$D486</f>
        <v>205.94</v>
      </c>
      <c r="AF486" s="15" t="str">
        <f>_xlfn.IFS('DataCleaning and Transformation'!$O486="Central","Chris",'DataCleaning and Transformation'!$O486="East","Erin",'DataCleaning and Transformation'!$O486="South","Sam",'DataCleaning and Transformation'!$O486="West","William")</f>
        <v>Sam</v>
      </c>
      <c r="AG486" s="31">
        <f>Table_1[[#This Row],[Ship date]]-Table_1[[#This Row],[Order Date]]</f>
        <v>1</v>
      </c>
      <c r="AH486" s="22">
        <f>Table_1[[#This Row],[Profit]]/Table_1[[#This Row],[Sales]]</f>
        <v>5.2408222785383603E-2</v>
      </c>
      <c r="AI486" s="23">
        <f>Table_1[[#This Row],[Profit]]+Table_1[[#This Row],[Sales]]</f>
        <v>2230.0424999999996</v>
      </c>
      <c r="AJ486" s="17">
        <f>WEEKNUM(Table_1[[#This Row],[Order Date]],1)</f>
        <v>7</v>
      </c>
      <c r="AK486" s="17" t="str">
        <f>TEXT(Table_1[[#This Row],[Order Date]],"mmm yyyy")</f>
        <v>Feb 2015</v>
      </c>
      <c r="AL486" s="17" t="str">
        <f>Table_1[[#This Row],[Monthly sales]]&amp;"  Week "&amp;TEXT(Table_1[[#This Row],[Weekly sales]],"00")</f>
        <v>Feb 2015  Week 07</v>
      </c>
      <c r="AM486" s="17">
        <f>IF(COUNTIF($A$2:A486, A486)=1, 1, 0)</f>
        <v>1</v>
      </c>
      <c r="AN486" s="3">
        <f>COUNTA(A486) - COUNTIF(Table_1[[#This Row],[Unique Customers]], 1)</f>
        <v>0</v>
      </c>
      <c r="AO486" s="17" t="str">
        <f t="shared" si="7"/>
        <v>Unique</v>
      </c>
      <c r="AP486" s="17" t="str">
        <f>"Q"&amp;_xlfn.CEILING.MATH(MONTH(Table_1[[#This Row],[Monthly sales]])/3,1)</f>
        <v>Q1</v>
      </c>
    </row>
    <row r="487" spans="1:42" ht="14.4" x14ac:dyDescent="0.3">
      <c r="A487" s="2">
        <v>2778</v>
      </c>
      <c r="B487" s="15" t="s">
        <v>1107</v>
      </c>
      <c r="C487" s="15" t="s">
        <v>38</v>
      </c>
      <c r="D487" s="6">
        <v>0.08</v>
      </c>
      <c r="E487" s="4">
        <v>205.99</v>
      </c>
      <c r="F487" s="4">
        <v>8.99</v>
      </c>
      <c r="G487" s="15" t="s">
        <v>39</v>
      </c>
      <c r="H487" s="15" t="s">
        <v>40</v>
      </c>
      <c r="I487" s="15" t="s">
        <v>41</v>
      </c>
      <c r="J487" s="15" t="s">
        <v>136</v>
      </c>
      <c r="K487" s="15" t="s">
        <v>74</v>
      </c>
      <c r="L487" s="15" t="s">
        <v>664</v>
      </c>
      <c r="M487" s="6">
        <v>0.56000000000000005</v>
      </c>
      <c r="N487" s="15" t="s">
        <v>33</v>
      </c>
      <c r="O487" s="15" t="s">
        <v>34</v>
      </c>
      <c r="P487" s="15" t="s">
        <v>98</v>
      </c>
      <c r="Q487" s="15" t="s">
        <v>1109</v>
      </c>
      <c r="R487" s="2">
        <v>28403</v>
      </c>
      <c r="S487" s="1">
        <v>42046</v>
      </c>
      <c r="T487" s="12">
        <f>EOMONTH(Table_1[[#This Row],[Order Date]],0)</f>
        <v>42063</v>
      </c>
      <c r="U487" s="10">
        <f>EOMONTH(Table_1[[#This Row],[Order Date]],0)</f>
        <v>42063</v>
      </c>
      <c r="V487" s="14">
        <v>42046</v>
      </c>
      <c r="W487" s="1">
        <v>42047</v>
      </c>
      <c r="X487" s="12">
        <v>42047</v>
      </c>
      <c r="Y487" s="10">
        <f>EOMONTH(Table_1[[#This Row],[Ship date]],0)</f>
        <v>42063</v>
      </c>
      <c r="Z487" s="14">
        <v>42047</v>
      </c>
      <c r="AA487" s="4">
        <v>-1963.752</v>
      </c>
      <c r="AB487" s="2">
        <v>5</v>
      </c>
      <c r="AC487" s="4">
        <v>837.64</v>
      </c>
      <c r="AD487" s="2">
        <v>87160</v>
      </c>
      <c r="AE487" s="4">
        <f>'DataCleaning and Transformation'!$E487-'DataCleaning and Transformation'!$D487</f>
        <v>205.91</v>
      </c>
      <c r="AF487" s="15" t="str">
        <f>_xlfn.IFS('DataCleaning and Transformation'!$O487="Central","Chris",'DataCleaning and Transformation'!$O487="East","Erin",'DataCleaning and Transformation'!$O487="South","Sam",'DataCleaning and Transformation'!$O487="West","William")</f>
        <v>Sam</v>
      </c>
      <c r="AG487" s="31">
        <f>Table_1[[#This Row],[Ship date]]-Table_1[[#This Row],[Order Date]]</f>
        <v>1</v>
      </c>
      <c r="AH487" s="22">
        <f>Table_1[[#This Row],[Profit]]/Table_1[[#This Row],[Sales]]</f>
        <v>-2.3443866099995225</v>
      </c>
      <c r="AI487" s="23">
        <f>Table_1[[#This Row],[Profit]]+Table_1[[#This Row],[Sales]]</f>
        <v>-1126.1120000000001</v>
      </c>
      <c r="AJ487" s="17">
        <f>WEEKNUM(Table_1[[#This Row],[Order Date]],1)</f>
        <v>7</v>
      </c>
      <c r="AK487" s="17" t="str">
        <f>TEXT(Table_1[[#This Row],[Order Date]],"mmm yyyy")</f>
        <v>Feb 2015</v>
      </c>
      <c r="AL487" s="17" t="str">
        <f>Table_1[[#This Row],[Monthly sales]]&amp;"  Week "&amp;TEXT(Table_1[[#This Row],[Weekly sales]],"00")</f>
        <v>Feb 2015  Week 07</v>
      </c>
      <c r="AM487" s="17">
        <f>IF(COUNTIF($A$2:A487, A487)=1, 1, 0)</f>
        <v>0</v>
      </c>
      <c r="AN487" s="3">
        <f>COUNTA(A487) - COUNTIF(Table_1[[#This Row],[Unique Customers]], 1)</f>
        <v>1</v>
      </c>
      <c r="AO487" s="17" t="str">
        <f t="shared" si="7"/>
        <v>Repeated</v>
      </c>
      <c r="AP487" s="17" t="str">
        <f>"Q"&amp;_xlfn.CEILING.MATH(MONTH(Table_1[[#This Row],[Monthly sales]])/3,1)</f>
        <v>Q1</v>
      </c>
    </row>
    <row r="488" spans="1:42" ht="14.4" x14ac:dyDescent="0.3">
      <c r="A488" s="2">
        <v>1815</v>
      </c>
      <c r="B488" s="15" t="s">
        <v>1110</v>
      </c>
      <c r="C488" s="15" t="s">
        <v>117</v>
      </c>
      <c r="D488" s="6">
        <v>0.06</v>
      </c>
      <c r="E488" s="4">
        <v>90.97</v>
      </c>
      <c r="F488" s="4">
        <v>14</v>
      </c>
      <c r="G488" s="15" t="s">
        <v>27</v>
      </c>
      <c r="H488" s="15" t="s">
        <v>72</v>
      </c>
      <c r="I488" s="15" t="s">
        <v>41</v>
      </c>
      <c r="J488" s="15" t="s">
        <v>57</v>
      </c>
      <c r="K488" s="15" t="s">
        <v>58</v>
      </c>
      <c r="L488" s="15" t="s">
        <v>1111</v>
      </c>
      <c r="M488" s="6">
        <v>0.36</v>
      </c>
      <c r="N488" s="15" t="s">
        <v>33</v>
      </c>
      <c r="O488" s="15" t="s">
        <v>34</v>
      </c>
      <c r="P488" s="15" t="s">
        <v>35</v>
      </c>
      <c r="Q488" s="15" t="s">
        <v>1112</v>
      </c>
      <c r="R488" s="2">
        <v>39208</v>
      </c>
      <c r="S488" s="1">
        <v>42046</v>
      </c>
      <c r="T488" s="12">
        <f>EOMONTH(Table_1[[#This Row],[Order Date]],0)</f>
        <v>42063</v>
      </c>
      <c r="U488" s="10">
        <f>EOMONTH(Table_1[[#This Row],[Order Date]],0)</f>
        <v>42063</v>
      </c>
      <c r="V488" s="14">
        <v>42046</v>
      </c>
      <c r="W488" s="1">
        <v>42047</v>
      </c>
      <c r="X488" s="12">
        <v>42047</v>
      </c>
      <c r="Y488" s="10">
        <f>EOMONTH(Table_1[[#This Row],[Ship date]],0)</f>
        <v>42063</v>
      </c>
      <c r="Z488" s="14">
        <v>42047</v>
      </c>
      <c r="AA488" s="4">
        <v>47.334000000000003</v>
      </c>
      <c r="AB488" s="2">
        <v>14</v>
      </c>
      <c r="AC488" s="4">
        <v>1263.3499999999999</v>
      </c>
      <c r="AD488" s="2">
        <v>90525</v>
      </c>
      <c r="AE488" s="4">
        <f>'DataCleaning and Transformation'!$E488-'DataCleaning and Transformation'!$D488</f>
        <v>90.91</v>
      </c>
      <c r="AF488" s="15" t="str">
        <f>_xlfn.IFS('DataCleaning and Transformation'!$O488="Central","Chris",'DataCleaning and Transformation'!$O488="East","Erin",'DataCleaning and Transformation'!$O488="South","Sam",'DataCleaning and Transformation'!$O488="West","William")</f>
        <v>Sam</v>
      </c>
      <c r="AG488" s="31">
        <f>Table_1[[#This Row],[Ship date]]-Table_1[[#This Row],[Order Date]]</f>
        <v>1</v>
      </c>
      <c r="AH488" s="22">
        <f>Table_1[[#This Row],[Profit]]/Table_1[[#This Row],[Sales]]</f>
        <v>3.7467051885859033E-2</v>
      </c>
      <c r="AI488" s="23">
        <f>Table_1[[#This Row],[Profit]]+Table_1[[#This Row],[Sales]]</f>
        <v>1310.684</v>
      </c>
      <c r="AJ488" s="17">
        <f>WEEKNUM(Table_1[[#This Row],[Order Date]],1)</f>
        <v>7</v>
      </c>
      <c r="AK488" s="17" t="str">
        <f>TEXT(Table_1[[#This Row],[Order Date]],"mmm yyyy")</f>
        <v>Feb 2015</v>
      </c>
      <c r="AL488" s="17" t="str">
        <f>Table_1[[#This Row],[Monthly sales]]&amp;"  Week "&amp;TEXT(Table_1[[#This Row],[Weekly sales]],"00")</f>
        <v>Feb 2015  Week 07</v>
      </c>
      <c r="AM488" s="17">
        <f>IF(COUNTIF($A$2:A488, A488)=1, 1, 0)</f>
        <v>1</v>
      </c>
      <c r="AN488" s="3">
        <f>COUNTA(A488) - COUNTIF(Table_1[[#This Row],[Unique Customers]], 1)</f>
        <v>0</v>
      </c>
      <c r="AO488" s="17" t="str">
        <f t="shared" si="7"/>
        <v>Unique</v>
      </c>
      <c r="AP488" s="17" t="str">
        <f>"Q"&amp;_xlfn.CEILING.MATH(MONTH(Table_1[[#This Row],[Monthly sales]])/3,1)</f>
        <v>Q1</v>
      </c>
    </row>
    <row r="489" spans="1:42" ht="14.4" x14ac:dyDescent="0.3">
      <c r="A489" s="2">
        <v>757</v>
      </c>
      <c r="B489" s="15" t="s">
        <v>1113</v>
      </c>
      <c r="C489" s="15" t="s">
        <v>71</v>
      </c>
      <c r="D489" s="6">
        <v>0.03</v>
      </c>
      <c r="E489" s="4">
        <v>37.94</v>
      </c>
      <c r="F489" s="4">
        <v>5.08</v>
      </c>
      <c r="G489" s="15" t="s">
        <v>39</v>
      </c>
      <c r="H489" s="15" t="s">
        <v>72</v>
      </c>
      <c r="I489" s="15" t="s">
        <v>49</v>
      </c>
      <c r="J489" s="15" t="s">
        <v>89</v>
      </c>
      <c r="K489" s="15" t="s">
        <v>51</v>
      </c>
      <c r="L489" s="15" t="s">
        <v>1114</v>
      </c>
      <c r="M489" s="6">
        <v>0.38</v>
      </c>
      <c r="N489" s="15" t="s">
        <v>33</v>
      </c>
      <c r="O489" s="15" t="s">
        <v>60</v>
      </c>
      <c r="P489" s="15" t="s">
        <v>140</v>
      </c>
      <c r="Q489" s="15" t="s">
        <v>1115</v>
      </c>
      <c r="R489" s="2">
        <v>97062</v>
      </c>
      <c r="S489" s="1">
        <v>42046</v>
      </c>
      <c r="T489" s="12">
        <f>EOMONTH(Table_1[[#This Row],[Order Date]],0)</f>
        <v>42063</v>
      </c>
      <c r="U489" s="10">
        <f>EOMONTH(Table_1[[#This Row],[Order Date]],0)</f>
        <v>42063</v>
      </c>
      <c r="V489" s="14">
        <v>42046</v>
      </c>
      <c r="W489" s="1">
        <v>42048</v>
      </c>
      <c r="X489" s="12">
        <v>42048</v>
      </c>
      <c r="Y489" s="10">
        <f>EOMONTH(Table_1[[#This Row],[Ship date]],0)</f>
        <v>42063</v>
      </c>
      <c r="Z489" s="14">
        <v>42048</v>
      </c>
      <c r="AA489" s="4">
        <v>-7.5244</v>
      </c>
      <c r="AB489" s="2">
        <v>1</v>
      </c>
      <c r="AC489" s="4">
        <v>39.97</v>
      </c>
      <c r="AD489" s="2">
        <v>90258</v>
      </c>
      <c r="AE489" s="4">
        <f>'DataCleaning and Transformation'!$E489-'DataCleaning and Transformation'!$D489</f>
        <v>37.909999999999997</v>
      </c>
      <c r="AF489" s="15" t="str">
        <f>_xlfn.IFS('DataCleaning and Transformation'!$O489="Central","Chris",'DataCleaning and Transformation'!$O489="East","Erin",'DataCleaning and Transformation'!$O489="South","Sam",'DataCleaning and Transformation'!$O489="West","William")</f>
        <v>William</v>
      </c>
      <c r="AG489" s="31">
        <f>Table_1[[#This Row],[Ship date]]-Table_1[[#This Row],[Order Date]]</f>
        <v>2</v>
      </c>
      <c r="AH489" s="22">
        <f>Table_1[[#This Row],[Profit]]/Table_1[[#This Row],[Sales]]</f>
        <v>-0.18825118839129348</v>
      </c>
      <c r="AI489" s="23">
        <f>Table_1[[#This Row],[Profit]]+Table_1[[#This Row],[Sales]]</f>
        <v>32.445599999999999</v>
      </c>
      <c r="AJ489" s="17">
        <f>WEEKNUM(Table_1[[#This Row],[Order Date]],1)</f>
        <v>7</v>
      </c>
      <c r="AK489" s="17" t="str">
        <f>TEXT(Table_1[[#This Row],[Order Date]],"mmm yyyy")</f>
        <v>Feb 2015</v>
      </c>
      <c r="AL489" s="17" t="str">
        <f>Table_1[[#This Row],[Monthly sales]]&amp;"  Week "&amp;TEXT(Table_1[[#This Row],[Weekly sales]],"00")</f>
        <v>Feb 2015  Week 07</v>
      </c>
      <c r="AM489" s="17">
        <f>IF(COUNTIF($A$2:A489, A489)=1, 1, 0)</f>
        <v>1</v>
      </c>
      <c r="AN489" s="3">
        <f>COUNTA(A489) - COUNTIF(Table_1[[#This Row],[Unique Customers]], 1)</f>
        <v>0</v>
      </c>
      <c r="AO489" s="17" t="str">
        <f t="shared" si="7"/>
        <v>Unique</v>
      </c>
      <c r="AP489" s="17" t="str">
        <f>"Q"&amp;_xlfn.CEILING.MATH(MONTH(Table_1[[#This Row],[Monthly sales]])/3,1)</f>
        <v>Q1</v>
      </c>
    </row>
    <row r="490" spans="1:42" ht="14.4" x14ac:dyDescent="0.3">
      <c r="A490" s="2">
        <v>16</v>
      </c>
      <c r="B490" s="15" t="s">
        <v>1116</v>
      </c>
      <c r="C490" s="15" t="s">
        <v>38</v>
      </c>
      <c r="D490" s="6">
        <v>0.04</v>
      </c>
      <c r="E490" s="4">
        <v>2.98</v>
      </c>
      <c r="F490" s="4">
        <v>1.58</v>
      </c>
      <c r="G490" s="15" t="s">
        <v>39</v>
      </c>
      <c r="H490" s="15" t="s">
        <v>28</v>
      </c>
      <c r="I490" s="15" t="s">
        <v>49</v>
      </c>
      <c r="J490" s="15" t="s">
        <v>177</v>
      </c>
      <c r="K490" s="15" t="s">
        <v>51</v>
      </c>
      <c r="L490" s="15" t="s">
        <v>1117</v>
      </c>
      <c r="M490" s="6">
        <v>0.39</v>
      </c>
      <c r="N490" s="15" t="s">
        <v>33</v>
      </c>
      <c r="O490" s="15" t="s">
        <v>112</v>
      </c>
      <c r="P490" s="15" t="s">
        <v>113</v>
      </c>
      <c r="Q490" s="15" t="s">
        <v>1118</v>
      </c>
      <c r="R490" s="2">
        <v>13210</v>
      </c>
      <c r="S490" s="1">
        <v>42047</v>
      </c>
      <c r="T490" s="12">
        <f>EOMONTH(Table_1[[#This Row],[Order Date]],0)</f>
        <v>42063</v>
      </c>
      <c r="U490" s="10">
        <f>EOMONTH(Table_1[[#This Row],[Order Date]],0)</f>
        <v>42063</v>
      </c>
      <c r="V490" s="14">
        <v>42047</v>
      </c>
      <c r="W490" s="1">
        <v>42050</v>
      </c>
      <c r="X490" s="12">
        <v>42050</v>
      </c>
      <c r="Y490" s="10">
        <f>EOMONTH(Table_1[[#This Row],[Ship date]],0)</f>
        <v>42063</v>
      </c>
      <c r="Z490" s="14">
        <v>42050</v>
      </c>
      <c r="AA490" s="4">
        <v>2.63</v>
      </c>
      <c r="AB490" s="2">
        <v>6</v>
      </c>
      <c r="AC490" s="4">
        <v>18.8</v>
      </c>
      <c r="AD490" s="2">
        <v>86836</v>
      </c>
      <c r="AE490" s="4">
        <f>'DataCleaning and Transformation'!$E490-'DataCleaning and Transformation'!$D490</f>
        <v>2.94</v>
      </c>
      <c r="AF490" s="15" t="str">
        <f>_xlfn.IFS('DataCleaning and Transformation'!$O490="Central","Chris",'DataCleaning and Transformation'!$O490="East","Erin",'DataCleaning and Transformation'!$O490="South","Sam",'DataCleaning and Transformation'!$O490="West","William")</f>
        <v>Erin</v>
      </c>
      <c r="AG490" s="31">
        <f>Table_1[[#This Row],[Ship date]]-Table_1[[#This Row],[Order Date]]</f>
        <v>3</v>
      </c>
      <c r="AH490" s="22">
        <f>Table_1[[#This Row],[Profit]]/Table_1[[#This Row],[Sales]]</f>
        <v>0.13989361702127659</v>
      </c>
      <c r="AI490" s="23">
        <f>Table_1[[#This Row],[Profit]]+Table_1[[#This Row],[Sales]]</f>
        <v>21.43</v>
      </c>
      <c r="AJ490" s="17">
        <f>WEEKNUM(Table_1[[#This Row],[Order Date]],1)</f>
        <v>7</v>
      </c>
      <c r="AK490" s="17" t="str">
        <f>TEXT(Table_1[[#This Row],[Order Date]],"mmm yyyy")</f>
        <v>Feb 2015</v>
      </c>
      <c r="AL490" s="17" t="str">
        <f>Table_1[[#This Row],[Monthly sales]]&amp;"  Week "&amp;TEXT(Table_1[[#This Row],[Weekly sales]],"00")</f>
        <v>Feb 2015  Week 07</v>
      </c>
      <c r="AM490" s="17">
        <f>IF(COUNTIF($A$2:A490, A490)=1, 1, 0)</f>
        <v>1</v>
      </c>
      <c r="AN490" s="3">
        <f>COUNTA(A490) - COUNTIF(Table_1[[#This Row],[Unique Customers]], 1)</f>
        <v>0</v>
      </c>
      <c r="AO490" s="17" t="str">
        <f t="shared" si="7"/>
        <v>Unique</v>
      </c>
      <c r="AP490" s="17" t="str">
        <f>"Q"&amp;_xlfn.CEILING.MATH(MONTH(Table_1[[#This Row],[Monthly sales]])/3,1)</f>
        <v>Q1</v>
      </c>
    </row>
    <row r="491" spans="1:42" ht="14.4" x14ac:dyDescent="0.3">
      <c r="A491" s="2">
        <v>16</v>
      </c>
      <c r="B491" s="15" t="s">
        <v>1116</v>
      </c>
      <c r="C491" s="15" t="s">
        <v>38</v>
      </c>
      <c r="D491" s="6">
        <v>0.05</v>
      </c>
      <c r="E491" s="4">
        <v>115.99</v>
      </c>
      <c r="F491" s="4">
        <v>2.5</v>
      </c>
      <c r="G491" s="15" t="s">
        <v>39</v>
      </c>
      <c r="H491" s="15" t="s">
        <v>28</v>
      </c>
      <c r="I491" s="15" t="s">
        <v>41</v>
      </c>
      <c r="J491" s="15" t="s">
        <v>136</v>
      </c>
      <c r="K491" s="15" t="s">
        <v>74</v>
      </c>
      <c r="L491" s="15" t="s">
        <v>1119</v>
      </c>
      <c r="M491" s="6">
        <v>0.55000000000000004</v>
      </c>
      <c r="N491" s="15" t="s">
        <v>33</v>
      </c>
      <c r="O491" s="15" t="s">
        <v>112</v>
      </c>
      <c r="P491" s="15" t="s">
        <v>113</v>
      </c>
      <c r="Q491" s="15" t="s">
        <v>1118</v>
      </c>
      <c r="R491" s="2">
        <v>13210</v>
      </c>
      <c r="S491" s="1">
        <v>42047</v>
      </c>
      <c r="T491" s="12">
        <f>EOMONTH(Table_1[[#This Row],[Order Date]],0)</f>
        <v>42063</v>
      </c>
      <c r="U491" s="10">
        <f>EOMONTH(Table_1[[#This Row],[Order Date]],0)</f>
        <v>42063</v>
      </c>
      <c r="V491" s="14">
        <v>42047</v>
      </c>
      <c r="W491" s="1">
        <v>42049</v>
      </c>
      <c r="X491" s="12">
        <v>42049</v>
      </c>
      <c r="Y491" s="10">
        <f>EOMONTH(Table_1[[#This Row],[Ship date]],0)</f>
        <v>42063</v>
      </c>
      <c r="Z491" s="14">
        <v>42049</v>
      </c>
      <c r="AA491" s="4">
        <v>652.73310000000004</v>
      </c>
      <c r="AB491" s="2">
        <v>10</v>
      </c>
      <c r="AC491" s="4">
        <v>945.99</v>
      </c>
      <c r="AD491" s="2">
        <v>86836</v>
      </c>
      <c r="AE491" s="4">
        <f>'DataCleaning and Transformation'!$E491-'DataCleaning and Transformation'!$D491</f>
        <v>115.94</v>
      </c>
      <c r="AF491" s="15" t="str">
        <f>_xlfn.IFS('DataCleaning and Transformation'!$O491="Central","Chris",'DataCleaning and Transformation'!$O491="East","Erin",'DataCleaning and Transformation'!$O491="South","Sam",'DataCleaning and Transformation'!$O491="West","William")</f>
        <v>Erin</v>
      </c>
      <c r="AG491" s="31">
        <f>Table_1[[#This Row],[Ship date]]-Table_1[[#This Row],[Order Date]]</f>
        <v>2</v>
      </c>
      <c r="AH491" s="22">
        <f>Table_1[[#This Row],[Profit]]/Table_1[[#This Row],[Sales]]</f>
        <v>0.69000000000000006</v>
      </c>
      <c r="AI491" s="23">
        <f>Table_1[[#This Row],[Profit]]+Table_1[[#This Row],[Sales]]</f>
        <v>1598.7231000000002</v>
      </c>
      <c r="AJ491" s="17">
        <f>WEEKNUM(Table_1[[#This Row],[Order Date]],1)</f>
        <v>7</v>
      </c>
      <c r="AK491" s="17" t="str">
        <f>TEXT(Table_1[[#This Row],[Order Date]],"mmm yyyy")</f>
        <v>Feb 2015</v>
      </c>
      <c r="AL491" s="17" t="str">
        <f>Table_1[[#This Row],[Monthly sales]]&amp;"  Week "&amp;TEXT(Table_1[[#This Row],[Weekly sales]],"00")</f>
        <v>Feb 2015  Week 07</v>
      </c>
      <c r="AM491" s="17">
        <f>IF(COUNTIF($A$2:A491, A491)=1, 1, 0)</f>
        <v>0</v>
      </c>
      <c r="AN491" s="3">
        <f>COUNTA(A491) - COUNTIF(Table_1[[#This Row],[Unique Customers]], 1)</f>
        <v>1</v>
      </c>
      <c r="AO491" s="17" t="str">
        <f t="shared" si="7"/>
        <v>Repeated</v>
      </c>
      <c r="AP491" s="17" t="str">
        <f>"Q"&amp;_xlfn.CEILING.MATH(MONTH(Table_1[[#This Row],[Monthly sales]])/3,1)</f>
        <v>Q1</v>
      </c>
    </row>
    <row r="492" spans="1:42" ht="14.4" x14ac:dyDescent="0.3">
      <c r="A492" s="2">
        <v>190</v>
      </c>
      <c r="B492" s="15" t="s">
        <v>1120</v>
      </c>
      <c r="C492" s="15" t="s">
        <v>38</v>
      </c>
      <c r="D492" s="6">
        <v>0.1</v>
      </c>
      <c r="E492" s="4">
        <v>58.1</v>
      </c>
      <c r="F492" s="4">
        <v>1.49</v>
      </c>
      <c r="G492" s="15" t="s">
        <v>39</v>
      </c>
      <c r="H492" s="15" t="s">
        <v>95</v>
      </c>
      <c r="I492" s="15" t="s">
        <v>49</v>
      </c>
      <c r="J492" s="15" t="s">
        <v>73</v>
      </c>
      <c r="K492" s="15" t="s">
        <v>74</v>
      </c>
      <c r="L492" s="15" t="s">
        <v>623</v>
      </c>
      <c r="M492" s="6">
        <v>0.38</v>
      </c>
      <c r="N492" s="15" t="s">
        <v>33</v>
      </c>
      <c r="O492" s="15" t="s">
        <v>53</v>
      </c>
      <c r="P492" s="15" t="s">
        <v>104</v>
      </c>
      <c r="Q492" s="15" t="s">
        <v>1121</v>
      </c>
      <c r="R492" s="2">
        <v>60004</v>
      </c>
      <c r="S492" s="1">
        <v>42047</v>
      </c>
      <c r="T492" s="12">
        <f>EOMONTH(Table_1[[#This Row],[Order Date]],0)</f>
        <v>42063</v>
      </c>
      <c r="U492" s="10">
        <f>EOMONTH(Table_1[[#This Row],[Order Date]],0)</f>
        <v>42063</v>
      </c>
      <c r="V492" s="14">
        <v>42047</v>
      </c>
      <c r="W492" s="1">
        <v>42048</v>
      </c>
      <c r="X492" s="12">
        <v>42048</v>
      </c>
      <c r="Y492" s="10">
        <f>EOMONTH(Table_1[[#This Row],[Ship date]],0)</f>
        <v>42063</v>
      </c>
      <c r="Z492" s="14">
        <v>42048</v>
      </c>
      <c r="AA492" s="4">
        <v>113.6499</v>
      </c>
      <c r="AB492" s="2">
        <v>3</v>
      </c>
      <c r="AC492" s="4">
        <v>164.71</v>
      </c>
      <c r="AD492" s="2">
        <v>89092</v>
      </c>
      <c r="AE492" s="4">
        <f>'DataCleaning and Transformation'!$E492-'DataCleaning and Transformation'!$D492</f>
        <v>58</v>
      </c>
      <c r="AF492" s="15" t="str">
        <f>_xlfn.IFS('DataCleaning and Transformation'!$O492="Central","Chris",'DataCleaning and Transformation'!$O492="East","Erin",'DataCleaning and Transformation'!$O492="South","Sam",'DataCleaning and Transformation'!$O492="West","William")</f>
        <v>Chris</v>
      </c>
      <c r="AG492" s="31">
        <f>Table_1[[#This Row],[Ship date]]-Table_1[[#This Row],[Order Date]]</f>
        <v>1</v>
      </c>
      <c r="AH492" s="22">
        <f>Table_1[[#This Row],[Profit]]/Table_1[[#This Row],[Sales]]</f>
        <v>0.69</v>
      </c>
      <c r="AI492" s="23">
        <f>Table_1[[#This Row],[Profit]]+Table_1[[#This Row],[Sales]]</f>
        <v>278.35990000000004</v>
      </c>
      <c r="AJ492" s="17">
        <f>WEEKNUM(Table_1[[#This Row],[Order Date]],1)</f>
        <v>7</v>
      </c>
      <c r="AK492" s="17" t="str">
        <f>TEXT(Table_1[[#This Row],[Order Date]],"mmm yyyy")</f>
        <v>Feb 2015</v>
      </c>
      <c r="AL492" s="17" t="str">
        <f>Table_1[[#This Row],[Monthly sales]]&amp;"  Week "&amp;TEXT(Table_1[[#This Row],[Weekly sales]],"00")</f>
        <v>Feb 2015  Week 07</v>
      </c>
      <c r="AM492" s="17">
        <f>IF(COUNTIF($A$2:A492, A492)=1, 1, 0)</f>
        <v>1</v>
      </c>
      <c r="AN492" s="3">
        <f>COUNTA(A492) - COUNTIF(Table_1[[#This Row],[Unique Customers]], 1)</f>
        <v>0</v>
      </c>
      <c r="AO492" s="17" t="str">
        <f t="shared" si="7"/>
        <v>Unique</v>
      </c>
      <c r="AP492" s="17" t="str">
        <f>"Q"&amp;_xlfn.CEILING.MATH(MONTH(Table_1[[#This Row],[Monthly sales]])/3,1)</f>
        <v>Q1</v>
      </c>
    </row>
    <row r="493" spans="1:42" ht="14.4" x14ac:dyDescent="0.3">
      <c r="A493" s="2">
        <v>191</v>
      </c>
      <c r="B493" s="15" t="s">
        <v>1122</v>
      </c>
      <c r="C493" s="15" t="s">
        <v>38</v>
      </c>
      <c r="D493" s="6">
        <v>0.01</v>
      </c>
      <c r="E493" s="4">
        <v>80.48</v>
      </c>
      <c r="F493" s="4">
        <v>4.5</v>
      </c>
      <c r="G493" s="15" t="s">
        <v>39</v>
      </c>
      <c r="H493" s="15" t="s">
        <v>95</v>
      </c>
      <c r="I493" s="15" t="s">
        <v>49</v>
      </c>
      <c r="J493" s="15" t="s">
        <v>96</v>
      </c>
      <c r="K493" s="15" t="s">
        <v>74</v>
      </c>
      <c r="L493" s="15" t="s">
        <v>1123</v>
      </c>
      <c r="M493" s="6">
        <v>0.55000000000000004</v>
      </c>
      <c r="N493" s="15" t="s">
        <v>33</v>
      </c>
      <c r="O493" s="15" t="s">
        <v>53</v>
      </c>
      <c r="P493" s="15" t="s">
        <v>104</v>
      </c>
      <c r="Q493" s="15" t="s">
        <v>1124</v>
      </c>
      <c r="R493" s="2">
        <v>60505</v>
      </c>
      <c r="S493" s="1">
        <v>42047</v>
      </c>
      <c r="T493" s="12">
        <f>EOMONTH(Table_1[[#This Row],[Order Date]],0)</f>
        <v>42063</v>
      </c>
      <c r="U493" s="10">
        <f>EOMONTH(Table_1[[#This Row],[Order Date]],0)</f>
        <v>42063</v>
      </c>
      <c r="V493" s="14">
        <v>42047</v>
      </c>
      <c r="W493" s="1">
        <v>42050</v>
      </c>
      <c r="X493" s="12">
        <v>42050</v>
      </c>
      <c r="Y493" s="10">
        <f>EOMONTH(Table_1[[#This Row],[Ship date]],0)</f>
        <v>42063</v>
      </c>
      <c r="Z493" s="14">
        <v>42050</v>
      </c>
      <c r="AA493" s="4">
        <v>-35.474400000000003</v>
      </c>
      <c r="AB493" s="2">
        <v>1</v>
      </c>
      <c r="AC493" s="4">
        <v>79.680000000000007</v>
      </c>
      <c r="AD493" s="2">
        <v>89092</v>
      </c>
      <c r="AE493" s="4">
        <f>'DataCleaning and Transformation'!$E493-'DataCleaning and Transformation'!$D493</f>
        <v>80.47</v>
      </c>
      <c r="AF493" s="15" t="str">
        <f>_xlfn.IFS('DataCleaning and Transformation'!$O493="Central","Chris",'DataCleaning and Transformation'!$O493="East","Erin",'DataCleaning and Transformation'!$O493="South","Sam",'DataCleaning and Transformation'!$O493="West","William")</f>
        <v>Chris</v>
      </c>
      <c r="AG493" s="31">
        <f>Table_1[[#This Row],[Ship date]]-Table_1[[#This Row],[Order Date]]</f>
        <v>3</v>
      </c>
      <c r="AH493" s="22">
        <f>Table_1[[#This Row],[Profit]]/Table_1[[#This Row],[Sales]]</f>
        <v>-0.44521084337349398</v>
      </c>
      <c r="AI493" s="23">
        <f>Table_1[[#This Row],[Profit]]+Table_1[[#This Row],[Sales]]</f>
        <v>44.205600000000004</v>
      </c>
      <c r="AJ493" s="17">
        <f>WEEKNUM(Table_1[[#This Row],[Order Date]],1)</f>
        <v>7</v>
      </c>
      <c r="AK493" s="17" t="str">
        <f>TEXT(Table_1[[#This Row],[Order Date]],"mmm yyyy")</f>
        <v>Feb 2015</v>
      </c>
      <c r="AL493" s="17" t="str">
        <f>Table_1[[#This Row],[Monthly sales]]&amp;"  Week "&amp;TEXT(Table_1[[#This Row],[Weekly sales]],"00")</f>
        <v>Feb 2015  Week 07</v>
      </c>
      <c r="AM493" s="17">
        <f>IF(COUNTIF($A$2:A493, A493)=1, 1, 0)</f>
        <v>1</v>
      </c>
      <c r="AN493" s="3">
        <f>COUNTA(A493) - COUNTIF(Table_1[[#This Row],[Unique Customers]], 1)</f>
        <v>0</v>
      </c>
      <c r="AO493" s="17" t="str">
        <f t="shared" si="7"/>
        <v>Repeated</v>
      </c>
      <c r="AP493" s="17" t="str">
        <f>"Q"&amp;_xlfn.CEILING.MATH(MONTH(Table_1[[#This Row],[Monthly sales]])/3,1)</f>
        <v>Q1</v>
      </c>
    </row>
    <row r="494" spans="1:42" ht="14.4" x14ac:dyDescent="0.3">
      <c r="A494" s="2">
        <v>3046</v>
      </c>
      <c r="B494" s="15" t="s">
        <v>1125</v>
      </c>
      <c r="C494" s="15" t="s">
        <v>38</v>
      </c>
      <c r="D494" s="6">
        <v>0.05</v>
      </c>
      <c r="E494" s="4">
        <v>120.98</v>
      </c>
      <c r="F494" s="4">
        <v>30</v>
      </c>
      <c r="G494" s="15" t="s">
        <v>27</v>
      </c>
      <c r="H494" s="15" t="s">
        <v>28</v>
      </c>
      <c r="I494" s="15" t="s">
        <v>29</v>
      </c>
      <c r="J494" s="15" t="s">
        <v>110</v>
      </c>
      <c r="K494" s="15" t="s">
        <v>58</v>
      </c>
      <c r="L494" s="15" t="s">
        <v>1126</v>
      </c>
      <c r="M494" s="6">
        <v>0.64</v>
      </c>
      <c r="N494" s="15" t="s">
        <v>33</v>
      </c>
      <c r="O494" s="15" t="s">
        <v>53</v>
      </c>
      <c r="P494" s="15" t="s">
        <v>538</v>
      </c>
      <c r="Q494" s="15" t="s">
        <v>759</v>
      </c>
      <c r="R494" s="2">
        <v>66209</v>
      </c>
      <c r="S494" s="1">
        <v>42047</v>
      </c>
      <c r="T494" s="12">
        <f>EOMONTH(Table_1[[#This Row],[Order Date]],0)</f>
        <v>42063</v>
      </c>
      <c r="U494" s="10">
        <f>EOMONTH(Table_1[[#This Row],[Order Date]],0)</f>
        <v>42063</v>
      </c>
      <c r="V494" s="14">
        <v>42047</v>
      </c>
      <c r="W494" s="1">
        <v>42049</v>
      </c>
      <c r="X494" s="12">
        <v>42049</v>
      </c>
      <c r="Y494" s="10">
        <f>EOMONTH(Table_1[[#This Row],[Ship date]],0)</f>
        <v>42063</v>
      </c>
      <c r="Z494" s="14">
        <v>42049</v>
      </c>
      <c r="AA494" s="4">
        <v>-78.759200000000007</v>
      </c>
      <c r="AB494" s="2">
        <v>2</v>
      </c>
      <c r="AC494" s="4">
        <v>251.06</v>
      </c>
      <c r="AD494" s="2">
        <v>86103</v>
      </c>
      <c r="AE494" s="4">
        <f>'DataCleaning and Transformation'!$E494-'DataCleaning and Transformation'!$D494</f>
        <v>120.93</v>
      </c>
      <c r="AF494" s="15" t="str">
        <f>_xlfn.IFS('DataCleaning and Transformation'!$O494="Central","Chris",'DataCleaning and Transformation'!$O494="East","Erin",'DataCleaning and Transformation'!$O494="South","Sam",'DataCleaning and Transformation'!$O494="West","William")</f>
        <v>Chris</v>
      </c>
      <c r="AG494" s="31">
        <f>Table_1[[#This Row],[Ship date]]-Table_1[[#This Row],[Order Date]]</f>
        <v>2</v>
      </c>
      <c r="AH494" s="22">
        <f>Table_1[[#This Row],[Profit]]/Table_1[[#This Row],[Sales]]</f>
        <v>-0.31370668366127619</v>
      </c>
      <c r="AI494" s="23">
        <f>Table_1[[#This Row],[Profit]]+Table_1[[#This Row],[Sales]]</f>
        <v>172.30079999999998</v>
      </c>
      <c r="AJ494" s="17">
        <f>WEEKNUM(Table_1[[#This Row],[Order Date]],1)</f>
        <v>7</v>
      </c>
      <c r="AK494" s="17" t="str">
        <f>TEXT(Table_1[[#This Row],[Order Date]],"mmm yyyy")</f>
        <v>Feb 2015</v>
      </c>
      <c r="AL494" s="17" t="str">
        <f>Table_1[[#This Row],[Monthly sales]]&amp;"  Week "&amp;TEXT(Table_1[[#This Row],[Weekly sales]],"00")</f>
        <v>Feb 2015  Week 07</v>
      </c>
      <c r="AM494" s="17">
        <f>IF(COUNTIF($A$2:A494, A494)=1, 1, 0)</f>
        <v>1</v>
      </c>
      <c r="AN494" s="3">
        <f>COUNTA(A494) - COUNTIF(Table_1[[#This Row],[Unique Customers]], 1)</f>
        <v>0</v>
      </c>
      <c r="AO494" s="17" t="str">
        <f t="shared" si="7"/>
        <v>Unique</v>
      </c>
      <c r="AP494" s="17" t="str">
        <f>"Q"&amp;_xlfn.CEILING.MATH(MONTH(Table_1[[#This Row],[Monthly sales]])/3,1)</f>
        <v>Q1</v>
      </c>
    </row>
    <row r="495" spans="1:42" ht="14.4" x14ac:dyDescent="0.3">
      <c r="A495" s="2">
        <v>954</v>
      </c>
      <c r="B495" s="15" t="s">
        <v>1127</v>
      </c>
      <c r="C495" s="15" t="s">
        <v>48</v>
      </c>
      <c r="D495" s="6">
        <v>0.1</v>
      </c>
      <c r="E495" s="4">
        <v>7.31</v>
      </c>
      <c r="F495" s="4">
        <v>0.49</v>
      </c>
      <c r="G495" s="15" t="s">
        <v>39</v>
      </c>
      <c r="H495" s="15" t="s">
        <v>28</v>
      </c>
      <c r="I495" s="15" t="s">
        <v>49</v>
      </c>
      <c r="J495" s="15" t="s">
        <v>153</v>
      </c>
      <c r="K495" s="15" t="s">
        <v>74</v>
      </c>
      <c r="L495" s="15" t="s">
        <v>1128</v>
      </c>
      <c r="M495" s="6">
        <v>0.38</v>
      </c>
      <c r="N495" s="15" t="s">
        <v>33</v>
      </c>
      <c r="O495" s="15" t="s">
        <v>53</v>
      </c>
      <c r="P495" s="15" t="s">
        <v>188</v>
      </c>
      <c r="Q495" s="15" t="s">
        <v>1129</v>
      </c>
      <c r="R495" s="2">
        <v>75067</v>
      </c>
      <c r="S495" s="1">
        <v>42047</v>
      </c>
      <c r="T495" s="12">
        <f>EOMONTH(Table_1[[#This Row],[Order Date]],0)</f>
        <v>42063</v>
      </c>
      <c r="U495" s="10">
        <f>EOMONTH(Table_1[[#This Row],[Order Date]],0)</f>
        <v>42063</v>
      </c>
      <c r="V495" s="14">
        <v>42047</v>
      </c>
      <c r="W495" s="1">
        <v>42056</v>
      </c>
      <c r="X495" s="12">
        <v>42056</v>
      </c>
      <c r="Y495" s="10">
        <f>EOMONTH(Table_1[[#This Row],[Ship date]],0)</f>
        <v>42063</v>
      </c>
      <c r="Z495" s="14">
        <v>42056</v>
      </c>
      <c r="AA495" s="4">
        <v>19.064699999999998</v>
      </c>
      <c r="AB495" s="2">
        <v>4</v>
      </c>
      <c r="AC495" s="4">
        <v>27.63</v>
      </c>
      <c r="AD495" s="2">
        <v>90771</v>
      </c>
      <c r="AE495" s="4">
        <f>'DataCleaning and Transformation'!$E495-'DataCleaning and Transformation'!$D495</f>
        <v>7.21</v>
      </c>
      <c r="AF495" s="15" t="str">
        <f>_xlfn.IFS('DataCleaning and Transformation'!$O495="Central","Chris",'DataCleaning and Transformation'!$O495="East","Erin",'DataCleaning and Transformation'!$O495="South","Sam",'DataCleaning and Transformation'!$O495="West","William")</f>
        <v>Chris</v>
      </c>
      <c r="AG495" s="31">
        <f>Table_1[[#This Row],[Ship date]]-Table_1[[#This Row],[Order Date]]</f>
        <v>9</v>
      </c>
      <c r="AH495" s="22">
        <f>Table_1[[#This Row],[Profit]]/Table_1[[#This Row],[Sales]]</f>
        <v>0.69</v>
      </c>
      <c r="AI495" s="23">
        <f>Table_1[[#This Row],[Profit]]+Table_1[[#This Row],[Sales]]</f>
        <v>46.694699999999997</v>
      </c>
      <c r="AJ495" s="17">
        <f>WEEKNUM(Table_1[[#This Row],[Order Date]],1)</f>
        <v>7</v>
      </c>
      <c r="AK495" s="17" t="str">
        <f>TEXT(Table_1[[#This Row],[Order Date]],"mmm yyyy")</f>
        <v>Feb 2015</v>
      </c>
      <c r="AL495" s="17" t="str">
        <f>Table_1[[#This Row],[Monthly sales]]&amp;"  Week "&amp;TEXT(Table_1[[#This Row],[Weekly sales]],"00")</f>
        <v>Feb 2015  Week 07</v>
      </c>
      <c r="AM495" s="17">
        <f>IF(COUNTIF($A$2:A495, A495)=1, 1, 0)</f>
        <v>1</v>
      </c>
      <c r="AN495" s="3">
        <f>COUNTA(A495) - COUNTIF(Table_1[[#This Row],[Unique Customers]], 1)</f>
        <v>0</v>
      </c>
      <c r="AO495" s="17" t="str">
        <f t="shared" si="7"/>
        <v>Unique</v>
      </c>
      <c r="AP495" s="17" t="str">
        <f>"Q"&amp;_xlfn.CEILING.MATH(MONTH(Table_1[[#This Row],[Monthly sales]])/3,1)</f>
        <v>Q1</v>
      </c>
    </row>
    <row r="496" spans="1:42" ht="14.4" x14ac:dyDescent="0.3">
      <c r="A496" s="2">
        <v>954</v>
      </c>
      <c r="B496" s="15" t="s">
        <v>1127</v>
      </c>
      <c r="C496" s="15" t="s">
        <v>48</v>
      </c>
      <c r="D496" s="6">
        <v>0.08</v>
      </c>
      <c r="E496" s="4">
        <v>6.7</v>
      </c>
      <c r="F496" s="4">
        <v>1.56</v>
      </c>
      <c r="G496" s="15" t="s">
        <v>39</v>
      </c>
      <c r="H496" s="15" t="s">
        <v>28</v>
      </c>
      <c r="I496" s="15" t="s">
        <v>49</v>
      </c>
      <c r="J496" s="15" t="s">
        <v>50</v>
      </c>
      <c r="K496" s="15" t="s">
        <v>51</v>
      </c>
      <c r="L496" s="15" t="s">
        <v>1047</v>
      </c>
      <c r="M496" s="6">
        <v>0.52</v>
      </c>
      <c r="N496" s="15" t="s">
        <v>33</v>
      </c>
      <c r="O496" s="15" t="s">
        <v>53</v>
      </c>
      <c r="P496" s="15" t="s">
        <v>188</v>
      </c>
      <c r="Q496" s="15" t="s">
        <v>1129</v>
      </c>
      <c r="R496" s="2">
        <v>75067</v>
      </c>
      <c r="S496" s="1">
        <v>42047</v>
      </c>
      <c r="T496" s="12">
        <f>EOMONTH(Table_1[[#This Row],[Order Date]],0)</f>
        <v>42063</v>
      </c>
      <c r="U496" s="10">
        <f>EOMONTH(Table_1[[#This Row],[Order Date]],0)</f>
        <v>42063</v>
      </c>
      <c r="V496" s="14">
        <v>42047</v>
      </c>
      <c r="W496" s="1">
        <v>42047</v>
      </c>
      <c r="X496" s="12">
        <v>42047</v>
      </c>
      <c r="Y496" s="10">
        <f>EOMONTH(Table_1[[#This Row],[Ship date]],0)</f>
        <v>42063</v>
      </c>
      <c r="Z496" s="14">
        <v>42047</v>
      </c>
      <c r="AA496" s="4">
        <v>10.56</v>
      </c>
      <c r="AB496" s="2">
        <v>5</v>
      </c>
      <c r="AC496" s="4">
        <v>31.21</v>
      </c>
      <c r="AD496" s="2">
        <v>90771</v>
      </c>
      <c r="AE496" s="4">
        <f>'DataCleaning and Transformation'!$E496-'DataCleaning and Transformation'!$D496</f>
        <v>6.62</v>
      </c>
      <c r="AF496" s="15" t="str">
        <f>_xlfn.IFS('DataCleaning and Transformation'!$O496="Central","Chris",'DataCleaning and Transformation'!$O496="East","Erin",'DataCleaning and Transformation'!$O496="South","Sam",'DataCleaning and Transformation'!$O496="West","William")</f>
        <v>Chris</v>
      </c>
      <c r="AG496" s="31">
        <f>Table_1[[#This Row],[Ship date]]-Table_1[[#This Row],[Order Date]]</f>
        <v>0</v>
      </c>
      <c r="AH496" s="22">
        <f>Table_1[[#This Row],[Profit]]/Table_1[[#This Row],[Sales]]</f>
        <v>0.33835309195770585</v>
      </c>
      <c r="AI496" s="23">
        <f>Table_1[[#This Row],[Profit]]+Table_1[[#This Row],[Sales]]</f>
        <v>41.77</v>
      </c>
      <c r="AJ496" s="17">
        <f>WEEKNUM(Table_1[[#This Row],[Order Date]],1)</f>
        <v>7</v>
      </c>
      <c r="AK496" s="17" t="str">
        <f>TEXT(Table_1[[#This Row],[Order Date]],"mmm yyyy")</f>
        <v>Feb 2015</v>
      </c>
      <c r="AL496" s="17" t="str">
        <f>Table_1[[#This Row],[Monthly sales]]&amp;"  Week "&amp;TEXT(Table_1[[#This Row],[Weekly sales]],"00")</f>
        <v>Feb 2015  Week 07</v>
      </c>
      <c r="AM496" s="17">
        <f>IF(COUNTIF($A$2:A496, A496)=1, 1, 0)</f>
        <v>0</v>
      </c>
      <c r="AN496" s="3">
        <f>COUNTA(A496) - COUNTIF(Table_1[[#This Row],[Unique Customers]], 1)</f>
        <v>1</v>
      </c>
      <c r="AO496" s="17" t="str">
        <f t="shared" si="7"/>
        <v>Repeated</v>
      </c>
      <c r="AP496" s="17" t="str">
        <f>"Q"&amp;_xlfn.CEILING.MATH(MONTH(Table_1[[#This Row],[Monthly sales]])/3,1)</f>
        <v>Q1</v>
      </c>
    </row>
    <row r="497" spans="1:42" ht="14.4" x14ac:dyDescent="0.3">
      <c r="A497" s="2">
        <v>1743</v>
      </c>
      <c r="B497" s="15" t="s">
        <v>1130</v>
      </c>
      <c r="C497" s="15" t="s">
        <v>117</v>
      </c>
      <c r="D497" s="6">
        <v>0</v>
      </c>
      <c r="E497" s="4">
        <v>55.99</v>
      </c>
      <c r="F497" s="4">
        <v>2.5</v>
      </c>
      <c r="G497" s="15" t="s">
        <v>39</v>
      </c>
      <c r="H497" s="15" t="s">
        <v>40</v>
      </c>
      <c r="I497" s="15" t="s">
        <v>41</v>
      </c>
      <c r="J497" s="15" t="s">
        <v>136</v>
      </c>
      <c r="K497" s="15" t="s">
        <v>43</v>
      </c>
      <c r="L497" s="15" t="s">
        <v>1131</v>
      </c>
      <c r="M497" s="6">
        <v>0.83</v>
      </c>
      <c r="N497" s="15" t="s">
        <v>33</v>
      </c>
      <c r="O497" s="15" t="s">
        <v>53</v>
      </c>
      <c r="P497" s="15" t="s">
        <v>188</v>
      </c>
      <c r="Q497" s="15" t="s">
        <v>1132</v>
      </c>
      <c r="R497" s="2">
        <v>77546</v>
      </c>
      <c r="S497" s="1">
        <v>42047</v>
      </c>
      <c r="T497" s="12">
        <f>EOMONTH(Table_1[[#This Row],[Order Date]],0)</f>
        <v>42063</v>
      </c>
      <c r="U497" s="10">
        <f>EOMONTH(Table_1[[#This Row],[Order Date]],0)</f>
        <v>42063</v>
      </c>
      <c r="V497" s="14">
        <v>42047</v>
      </c>
      <c r="W497" s="1">
        <v>42049</v>
      </c>
      <c r="X497" s="12">
        <v>42049</v>
      </c>
      <c r="Y497" s="10">
        <f>EOMONTH(Table_1[[#This Row],[Ship date]],0)</f>
        <v>42063</v>
      </c>
      <c r="Z497" s="14">
        <v>42049</v>
      </c>
      <c r="AA497" s="4">
        <v>-121.05808</v>
      </c>
      <c r="AB497" s="2">
        <v>1</v>
      </c>
      <c r="AC497" s="4">
        <v>52.1</v>
      </c>
      <c r="AD497" s="2">
        <v>91025</v>
      </c>
      <c r="AE497" s="4">
        <f>'DataCleaning and Transformation'!$E497-'DataCleaning and Transformation'!$D497</f>
        <v>55.99</v>
      </c>
      <c r="AF497" s="15" t="str">
        <f>_xlfn.IFS('DataCleaning and Transformation'!$O497="Central","Chris",'DataCleaning and Transformation'!$O497="East","Erin",'DataCleaning and Transformation'!$O497="South","Sam",'DataCleaning and Transformation'!$O497="West","William")</f>
        <v>Chris</v>
      </c>
      <c r="AG497" s="31">
        <f>Table_1[[#This Row],[Ship date]]-Table_1[[#This Row],[Order Date]]</f>
        <v>2</v>
      </c>
      <c r="AH497" s="22">
        <f>Table_1[[#This Row],[Profit]]/Table_1[[#This Row],[Sales]]</f>
        <v>-2.323571593090211</v>
      </c>
      <c r="AI497" s="23">
        <f>Table_1[[#This Row],[Profit]]+Table_1[[#This Row],[Sales]]</f>
        <v>-68.958079999999995</v>
      </c>
      <c r="AJ497" s="17">
        <f>WEEKNUM(Table_1[[#This Row],[Order Date]],1)</f>
        <v>7</v>
      </c>
      <c r="AK497" s="17" t="str">
        <f>TEXT(Table_1[[#This Row],[Order Date]],"mmm yyyy")</f>
        <v>Feb 2015</v>
      </c>
      <c r="AL497" s="17" t="str">
        <f>Table_1[[#This Row],[Monthly sales]]&amp;"  Week "&amp;TEXT(Table_1[[#This Row],[Weekly sales]],"00")</f>
        <v>Feb 2015  Week 07</v>
      </c>
      <c r="AM497" s="17">
        <f>IF(COUNTIF($A$2:A497, A497)=1, 1, 0)</f>
        <v>1</v>
      </c>
      <c r="AN497" s="3">
        <f>COUNTA(A497) - COUNTIF(Table_1[[#This Row],[Unique Customers]], 1)</f>
        <v>0</v>
      </c>
      <c r="AO497" s="17" t="str">
        <f t="shared" si="7"/>
        <v>Unique</v>
      </c>
      <c r="AP497" s="17" t="str">
        <f>"Q"&amp;_xlfn.CEILING.MATH(MONTH(Table_1[[#This Row],[Monthly sales]])/3,1)</f>
        <v>Q1</v>
      </c>
    </row>
    <row r="498" spans="1:42" ht="14.4" x14ac:dyDescent="0.3">
      <c r="A498" s="2">
        <v>2553</v>
      </c>
      <c r="B498" s="15" t="s">
        <v>1133</v>
      </c>
      <c r="C498" s="15" t="s">
        <v>117</v>
      </c>
      <c r="D498" s="6">
        <v>0.03</v>
      </c>
      <c r="E498" s="4">
        <v>12.53</v>
      </c>
      <c r="F498" s="4">
        <v>7.17</v>
      </c>
      <c r="G498" s="15" t="s">
        <v>39</v>
      </c>
      <c r="H498" s="15" t="s">
        <v>72</v>
      </c>
      <c r="I498" s="15" t="s">
        <v>49</v>
      </c>
      <c r="J498" s="15" t="s">
        <v>73</v>
      </c>
      <c r="K498" s="15" t="s">
        <v>74</v>
      </c>
      <c r="L498" s="15" t="s">
        <v>1134</v>
      </c>
      <c r="M498" s="6">
        <v>0.38</v>
      </c>
      <c r="N498" s="15" t="s">
        <v>33</v>
      </c>
      <c r="O498" s="15" t="s">
        <v>53</v>
      </c>
      <c r="P498" s="15" t="s">
        <v>358</v>
      </c>
      <c r="Q498" s="15" t="s">
        <v>1135</v>
      </c>
      <c r="R498" s="2">
        <v>53142</v>
      </c>
      <c r="S498" s="1">
        <v>42047</v>
      </c>
      <c r="T498" s="12">
        <f>EOMONTH(Table_1[[#This Row],[Order Date]],0)</f>
        <v>42063</v>
      </c>
      <c r="U498" s="10">
        <f>EOMONTH(Table_1[[#This Row],[Order Date]],0)</f>
        <v>42063</v>
      </c>
      <c r="V498" s="14">
        <v>42047</v>
      </c>
      <c r="W498" s="1">
        <v>42048</v>
      </c>
      <c r="X498" s="12">
        <v>42048</v>
      </c>
      <c r="Y498" s="10">
        <f>EOMONTH(Table_1[[#This Row],[Ship date]],0)</f>
        <v>42063</v>
      </c>
      <c r="Z498" s="14">
        <v>42048</v>
      </c>
      <c r="AA498" s="4">
        <v>-20.320499999999999</v>
      </c>
      <c r="AB498" s="2">
        <v>1</v>
      </c>
      <c r="AC498" s="4">
        <v>19.32</v>
      </c>
      <c r="AD498" s="2">
        <v>86528</v>
      </c>
      <c r="AE498" s="4">
        <f>'DataCleaning and Transformation'!$E498-'DataCleaning and Transformation'!$D498</f>
        <v>12.5</v>
      </c>
      <c r="AF498" s="15" t="str">
        <f>_xlfn.IFS('DataCleaning and Transformation'!$O498="Central","Chris",'DataCleaning and Transformation'!$O498="East","Erin",'DataCleaning and Transformation'!$O498="South","Sam",'DataCleaning and Transformation'!$O498="West","William")</f>
        <v>Chris</v>
      </c>
      <c r="AG498" s="31">
        <f>Table_1[[#This Row],[Ship date]]-Table_1[[#This Row],[Order Date]]</f>
        <v>1</v>
      </c>
      <c r="AH498" s="22">
        <f>Table_1[[#This Row],[Profit]]/Table_1[[#This Row],[Sales]]</f>
        <v>-1.0517857142857143</v>
      </c>
      <c r="AI498" s="23">
        <f>Table_1[[#This Row],[Profit]]+Table_1[[#This Row],[Sales]]</f>
        <v>-1.0004999999999988</v>
      </c>
      <c r="AJ498" s="17">
        <f>WEEKNUM(Table_1[[#This Row],[Order Date]],1)</f>
        <v>7</v>
      </c>
      <c r="AK498" s="17" t="str">
        <f>TEXT(Table_1[[#This Row],[Order Date]],"mmm yyyy")</f>
        <v>Feb 2015</v>
      </c>
      <c r="AL498" s="17" t="str">
        <f>Table_1[[#This Row],[Monthly sales]]&amp;"  Week "&amp;TEXT(Table_1[[#This Row],[Weekly sales]],"00")</f>
        <v>Feb 2015  Week 07</v>
      </c>
      <c r="AM498" s="17">
        <f>IF(COUNTIF($A$2:A498, A498)=1, 1, 0)</f>
        <v>1</v>
      </c>
      <c r="AN498" s="3">
        <f>COUNTA(A498) - COUNTIF(Table_1[[#This Row],[Unique Customers]], 1)</f>
        <v>0</v>
      </c>
      <c r="AO498" s="17" t="str">
        <f t="shared" si="7"/>
        <v>Unique</v>
      </c>
      <c r="AP498" s="17" t="str">
        <f>"Q"&amp;_xlfn.CEILING.MATH(MONTH(Table_1[[#This Row],[Monthly sales]])/3,1)</f>
        <v>Q1</v>
      </c>
    </row>
    <row r="499" spans="1:42" ht="14.4" x14ac:dyDescent="0.3">
      <c r="A499" s="2">
        <v>3324</v>
      </c>
      <c r="B499" s="15" t="s">
        <v>1136</v>
      </c>
      <c r="C499" s="15" t="s">
        <v>117</v>
      </c>
      <c r="D499" s="6">
        <v>0.05</v>
      </c>
      <c r="E499" s="4">
        <v>6.48</v>
      </c>
      <c r="F499" s="4">
        <v>8.19</v>
      </c>
      <c r="G499" s="15" t="s">
        <v>39</v>
      </c>
      <c r="H499" s="15" t="s">
        <v>40</v>
      </c>
      <c r="I499" s="15" t="s">
        <v>49</v>
      </c>
      <c r="J499" s="15" t="s">
        <v>89</v>
      </c>
      <c r="K499" s="15" t="s">
        <v>74</v>
      </c>
      <c r="L499" s="15" t="s">
        <v>900</v>
      </c>
      <c r="M499" s="6">
        <v>0.37</v>
      </c>
      <c r="N499" s="15" t="s">
        <v>33</v>
      </c>
      <c r="O499" s="15" t="s">
        <v>60</v>
      </c>
      <c r="P499" s="15" t="s">
        <v>589</v>
      </c>
      <c r="Q499" s="15" t="s">
        <v>1137</v>
      </c>
      <c r="R499" s="2">
        <v>85335</v>
      </c>
      <c r="S499" s="1">
        <v>42047</v>
      </c>
      <c r="T499" s="12">
        <f>EOMONTH(Table_1[[#This Row],[Order Date]],0)</f>
        <v>42063</v>
      </c>
      <c r="U499" s="10">
        <f>EOMONTH(Table_1[[#This Row],[Order Date]],0)</f>
        <v>42063</v>
      </c>
      <c r="V499" s="14">
        <v>42047</v>
      </c>
      <c r="W499" s="1">
        <v>42050</v>
      </c>
      <c r="X499" s="12">
        <v>42050</v>
      </c>
      <c r="Y499" s="10">
        <f>EOMONTH(Table_1[[#This Row],[Ship date]],0)</f>
        <v>42063</v>
      </c>
      <c r="Z499" s="14">
        <v>42050</v>
      </c>
      <c r="AA499" s="4">
        <v>-164.18</v>
      </c>
      <c r="AB499" s="2">
        <v>9</v>
      </c>
      <c r="AC499" s="4">
        <v>58.5</v>
      </c>
      <c r="AD499" s="2">
        <v>90985</v>
      </c>
      <c r="AE499" s="4">
        <f>'DataCleaning and Transformation'!$E499-'DataCleaning and Transformation'!$D499</f>
        <v>6.4300000000000006</v>
      </c>
      <c r="AF499" s="15" t="str">
        <f>_xlfn.IFS('DataCleaning and Transformation'!$O499="Central","Chris",'DataCleaning and Transformation'!$O499="East","Erin",'DataCleaning and Transformation'!$O499="South","Sam",'DataCleaning and Transformation'!$O499="West","William")</f>
        <v>William</v>
      </c>
      <c r="AG499" s="31">
        <f>Table_1[[#This Row],[Ship date]]-Table_1[[#This Row],[Order Date]]</f>
        <v>3</v>
      </c>
      <c r="AH499" s="22">
        <f>Table_1[[#This Row],[Profit]]/Table_1[[#This Row],[Sales]]</f>
        <v>-2.8064957264957267</v>
      </c>
      <c r="AI499" s="23">
        <f>Table_1[[#This Row],[Profit]]+Table_1[[#This Row],[Sales]]</f>
        <v>-105.68</v>
      </c>
      <c r="AJ499" s="17">
        <f>WEEKNUM(Table_1[[#This Row],[Order Date]],1)</f>
        <v>7</v>
      </c>
      <c r="AK499" s="17" t="str">
        <f>TEXT(Table_1[[#This Row],[Order Date]],"mmm yyyy")</f>
        <v>Feb 2015</v>
      </c>
      <c r="AL499" s="17" t="str">
        <f>Table_1[[#This Row],[Monthly sales]]&amp;"  Week "&amp;TEXT(Table_1[[#This Row],[Weekly sales]],"00")</f>
        <v>Feb 2015  Week 07</v>
      </c>
      <c r="AM499" s="17">
        <f>IF(COUNTIF($A$2:A499, A499)=1, 1, 0)</f>
        <v>1</v>
      </c>
      <c r="AN499" s="3">
        <f>COUNTA(A499) - COUNTIF(Table_1[[#This Row],[Unique Customers]], 1)</f>
        <v>0</v>
      </c>
      <c r="AO499" s="17" t="str">
        <f t="shared" si="7"/>
        <v>Unique</v>
      </c>
      <c r="AP499" s="17" t="str">
        <f>"Q"&amp;_xlfn.CEILING.MATH(MONTH(Table_1[[#This Row],[Monthly sales]])/3,1)</f>
        <v>Q1</v>
      </c>
    </row>
    <row r="500" spans="1:42" ht="14.4" x14ac:dyDescent="0.3">
      <c r="A500" s="2">
        <v>3369</v>
      </c>
      <c r="B500" s="15" t="s">
        <v>1138</v>
      </c>
      <c r="C500" s="15" t="s">
        <v>117</v>
      </c>
      <c r="D500" s="6">
        <v>0.06</v>
      </c>
      <c r="E500" s="4">
        <v>7.1</v>
      </c>
      <c r="F500" s="4">
        <v>6.05</v>
      </c>
      <c r="G500" s="15" t="s">
        <v>39</v>
      </c>
      <c r="H500" s="15" t="s">
        <v>72</v>
      </c>
      <c r="I500" s="15" t="s">
        <v>49</v>
      </c>
      <c r="J500" s="15" t="s">
        <v>73</v>
      </c>
      <c r="K500" s="15" t="s">
        <v>74</v>
      </c>
      <c r="L500" s="15" t="s">
        <v>252</v>
      </c>
      <c r="M500" s="6">
        <v>0.39</v>
      </c>
      <c r="N500" s="15" t="s">
        <v>33</v>
      </c>
      <c r="O500" s="15" t="s">
        <v>112</v>
      </c>
      <c r="P500" s="15" t="s">
        <v>318</v>
      </c>
      <c r="Q500" s="15" t="s">
        <v>1139</v>
      </c>
      <c r="R500" s="2">
        <v>43081</v>
      </c>
      <c r="S500" s="1">
        <v>42047</v>
      </c>
      <c r="T500" s="12">
        <f>EOMONTH(Table_1[[#This Row],[Order Date]],0)</f>
        <v>42063</v>
      </c>
      <c r="U500" s="10">
        <f>EOMONTH(Table_1[[#This Row],[Order Date]],0)</f>
        <v>42063</v>
      </c>
      <c r="V500" s="14">
        <v>42047</v>
      </c>
      <c r="W500" s="1">
        <v>42048</v>
      </c>
      <c r="X500" s="12">
        <v>42048</v>
      </c>
      <c r="Y500" s="10">
        <f>EOMONTH(Table_1[[#This Row],[Ship date]],0)</f>
        <v>42063</v>
      </c>
      <c r="Z500" s="14">
        <v>42048</v>
      </c>
      <c r="AA500" s="4">
        <v>-42.170499999999997</v>
      </c>
      <c r="AB500" s="2">
        <v>4</v>
      </c>
      <c r="AC500" s="4">
        <v>29.99</v>
      </c>
      <c r="AD500" s="2">
        <v>90500</v>
      </c>
      <c r="AE500" s="4">
        <f>'DataCleaning and Transformation'!$E500-'DataCleaning and Transformation'!$D500</f>
        <v>7.04</v>
      </c>
      <c r="AF500" s="15" t="str">
        <f>_xlfn.IFS('DataCleaning and Transformation'!$O500="Central","Chris",'DataCleaning and Transformation'!$O500="East","Erin",'DataCleaning and Transformation'!$O500="South","Sam",'DataCleaning and Transformation'!$O500="West","William")</f>
        <v>Erin</v>
      </c>
      <c r="AG500" s="31">
        <f>Table_1[[#This Row],[Ship date]]-Table_1[[#This Row],[Order Date]]</f>
        <v>1</v>
      </c>
      <c r="AH500" s="22">
        <f>Table_1[[#This Row],[Profit]]/Table_1[[#This Row],[Sales]]</f>
        <v>-1.4061520506835612</v>
      </c>
      <c r="AI500" s="23">
        <f>Table_1[[#This Row],[Profit]]+Table_1[[#This Row],[Sales]]</f>
        <v>-12.180499999999999</v>
      </c>
      <c r="AJ500" s="17">
        <f>WEEKNUM(Table_1[[#This Row],[Order Date]],1)</f>
        <v>7</v>
      </c>
      <c r="AK500" s="17" t="str">
        <f>TEXT(Table_1[[#This Row],[Order Date]],"mmm yyyy")</f>
        <v>Feb 2015</v>
      </c>
      <c r="AL500" s="17" t="str">
        <f>Table_1[[#This Row],[Monthly sales]]&amp;"  Week "&amp;TEXT(Table_1[[#This Row],[Weekly sales]],"00")</f>
        <v>Feb 2015  Week 07</v>
      </c>
      <c r="AM500" s="17">
        <f>IF(COUNTIF($A$2:A500, A500)=1, 1, 0)</f>
        <v>1</v>
      </c>
      <c r="AN500" s="3">
        <f>COUNTA(A500) - COUNTIF(Table_1[[#This Row],[Unique Customers]], 1)</f>
        <v>0</v>
      </c>
      <c r="AO500" s="17" t="str">
        <f t="shared" si="7"/>
        <v>Unique</v>
      </c>
      <c r="AP500" s="17" t="str">
        <f>"Q"&amp;_xlfn.CEILING.MATH(MONTH(Table_1[[#This Row],[Monthly sales]])/3,1)</f>
        <v>Q1</v>
      </c>
    </row>
    <row r="501" spans="1:42" ht="14.4" x14ac:dyDescent="0.3">
      <c r="A501" s="2">
        <v>1298</v>
      </c>
      <c r="B501" s="15" t="s">
        <v>1140</v>
      </c>
      <c r="C501" s="15" t="s">
        <v>71</v>
      </c>
      <c r="D501" s="6">
        <v>0.04</v>
      </c>
      <c r="E501" s="4">
        <v>150.97999999999999</v>
      </c>
      <c r="F501" s="4">
        <v>13.99</v>
      </c>
      <c r="G501" s="15" t="s">
        <v>39</v>
      </c>
      <c r="H501" s="15" t="s">
        <v>72</v>
      </c>
      <c r="I501" s="15" t="s">
        <v>41</v>
      </c>
      <c r="J501" s="15" t="s">
        <v>57</v>
      </c>
      <c r="K501" s="15" t="s">
        <v>145</v>
      </c>
      <c r="L501" s="15" t="s">
        <v>783</v>
      </c>
      <c r="M501" s="6">
        <v>0.38</v>
      </c>
      <c r="N501" s="15" t="s">
        <v>33</v>
      </c>
      <c r="O501" s="15" t="s">
        <v>53</v>
      </c>
      <c r="P501" s="15" t="s">
        <v>188</v>
      </c>
      <c r="Q501" s="15" t="s">
        <v>1141</v>
      </c>
      <c r="R501" s="2">
        <v>75482</v>
      </c>
      <c r="S501" s="1">
        <v>42047</v>
      </c>
      <c r="T501" s="12">
        <f>EOMONTH(Table_1[[#This Row],[Order Date]],0)</f>
        <v>42063</v>
      </c>
      <c r="U501" s="10">
        <f>EOMONTH(Table_1[[#This Row],[Order Date]],0)</f>
        <v>42063</v>
      </c>
      <c r="V501" s="14">
        <v>42047</v>
      </c>
      <c r="W501" s="1">
        <v>42050</v>
      </c>
      <c r="X501" s="12">
        <v>42050</v>
      </c>
      <c r="Y501" s="10">
        <f>EOMONTH(Table_1[[#This Row],[Ship date]],0)</f>
        <v>42063</v>
      </c>
      <c r="Z501" s="14">
        <v>42050</v>
      </c>
      <c r="AA501" s="4">
        <v>606.05460000000005</v>
      </c>
      <c r="AB501" s="2">
        <v>6</v>
      </c>
      <c r="AC501" s="4">
        <v>878.34</v>
      </c>
      <c r="AD501" s="2">
        <v>90662</v>
      </c>
      <c r="AE501" s="4">
        <f>'DataCleaning and Transformation'!$E501-'DataCleaning and Transformation'!$D501</f>
        <v>150.94</v>
      </c>
      <c r="AF501" s="15" t="str">
        <f>_xlfn.IFS('DataCleaning and Transformation'!$O501="Central","Chris",'DataCleaning and Transformation'!$O501="East","Erin",'DataCleaning and Transformation'!$O501="South","Sam",'DataCleaning and Transformation'!$O501="West","William")</f>
        <v>Chris</v>
      </c>
      <c r="AG501" s="31">
        <f>Table_1[[#This Row],[Ship date]]-Table_1[[#This Row],[Order Date]]</f>
        <v>3</v>
      </c>
      <c r="AH501" s="22">
        <f>Table_1[[#This Row],[Profit]]/Table_1[[#This Row],[Sales]]</f>
        <v>0.69000000000000006</v>
      </c>
      <c r="AI501" s="23">
        <f>Table_1[[#This Row],[Profit]]+Table_1[[#This Row],[Sales]]</f>
        <v>1484.3946000000001</v>
      </c>
      <c r="AJ501" s="17">
        <f>WEEKNUM(Table_1[[#This Row],[Order Date]],1)</f>
        <v>7</v>
      </c>
      <c r="AK501" s="17" t="str">
        <f>TEXT(Table_1[[#This Row],[Order Date]],"mmm yyyy")</f>
        <v>Feb 2015</v>
      </c>
      <c r="AL501" s="17" t="str">
        <f>Table_1[[#This Row],[Monthly sales]]&amp;"  Week "&amp;TEXT(Table_1[[#This Row],[Weekly sales]],"00")</f>
        <v>Feb 2015  Week 07</v>
      </c>
      <c r="AM501" s="17">
        <f>IF(COUNTIF($A$2:A501, A501)=1, 1, 0)</f>
        <v>1</v>
      </c>
      <c r="AN501" s="3">
        <f>COUNTA(A501) - COUNTIF(Table_1[[#This Row],[Unique Customers]], 1)</f>
        <v>0</v>
      </c>
      <c r="AO501" s="17" t="str">
        <f t="shared" si="7"/>
        <v>Unique</v>
      </c>
      <c r="AP501" s="17" t="str">
        <f>"Q"&amp;_xlfn.CEILING.MATH(MONTH(Table_1[[#This Row],[Monthly sales]])/3,1)</f>
        <v>Q1</v>
      </c>
    </row>
    <row r="502" spans="1:42" ht="14.4" x14ac:dyDescent="0.3">
      <c r="A502" s="2">
        <v>1298</v>
      </c>
      <c r="B502" s="15" t="s">
        <v>1140</v>
      </c>
      <c r="C502" s="15" t="s">
        <v>71</v>
      </c>
      <c r="D502" s="6">
        <v>0.04</v>
      </c>
      <c r="E502" s="4">
        <v>176.19</v>
      </c>
      <c r="F502" s="4">
        <v>11.87</v>
      </c>
      <c r="G502" s="15" t="s">
        <v>39</v>
      </c>
      <c r="H502" s="15" t="s">
        <v>72</v>
      </c>
      <c r="I502" s="15" t="s">
        <v>49</v>
      </c>
      <c r="J502" s="15" t="s">
        <v>79</v>
      </c>
      <c r="K502" s="15" t="s">
        <v>74</v>
      </c>
      <c r="L502" s="15" t="s">
        <v>1142</v>
      </c>
      <c r="M502" s="6">
        <v>0.62</v>
      </c>
      <c r="N502" s="15" t="s">
        <v>33</v>
      </c>
      <c r="O502" s="15" t="s">
        <v>53</v>
      </c>
      <c r="P502" s="15" t="s">
        <v>188</v>
      </c>
      <c r="Q502" s="15" t="s">
        <v>1141</v>
      </c>
      <c r="R502" s="2">
        <v>75482</v>
      </c>
      <c r="S502" s="1">
        <v>42047</v>
      </c>
      <c r="T502" s="12">
        <f>EOMONTH(Table_1[[#This Row],[Order Date]],0)</f>
        <v>42063</v>
      </c>
      <c r="U502" s="10">
        <f>EOMONTH(Table_1[[#This Row],[Order Date]],0)</f>
        <v>42063</v>
      </c>
      <c r="V502" s="14">
        <v>42047</v>
      </c>
      <c r="W502" s="1">
        <v>42049</v>
      </c>
      <c r="X502" s="12">
        <v>42049</v>
      </c>
      <c r="Y502" s="10">
        <f>EOMONTH(Table_1[[#This Row],[Ship date]],0)</f>
        <v>42063</v>
      </c>
      <c r="Z502" s="14">
        <v>42049</v>
      </c>
      <c r="AA502" s="4">
        <v>320.10000000000002</v>
      </c>
      <c r="AB502" s="2">
        <v>4</v>
      </c>
      <c r="AC502" s="4">
        <v>676.57</v>
      </c>
      <c r="AD502" s="2">
        <v>90662</v>
      </c>
      <c r="AE502" s="4">
        <f>'DataCleaning and Transformation'!$E502-'DataCleaning and Transformation'!$D502</f>
        <v>176.15</v>
      </c>
      <c r="AF502" s="15" t="str">
        <f>_xlfn.IFS('DataCleaning and Transformation'!$O502="Central","Chris",'DataCleaning and Transformation'!$O502="East","Erin",'DataCleaning and Transformation'!$O502="South","Sam",'DataCleaning and Transformation'!$O502="West","William")</f>
        <v>Chris</v>
      </c>
      <c r="AG502" s="31">
        <f>Table_1[[#This Row],[Ship date]]-Table_1[[#This Row],[Order Date]]</f>
        <v>2</v>
      </c>
      <c r="AH502" s="22">
        <f>Table_1[[#This Row],[Profit]]/Table_1[[#This Row],[Sales]]</f>
        <v>0.47312177601726357</v>
      </c>
      <c r="AI502" s="23">
        <f>Table_1[[#This Row],[Profit]]+Table_1[[#This Row],[Sales]]</f>
        <v>996.67000000000007</v>
      </c>
      <c r="AJ502" s="17">
        <f>WEEKNUM(Table_1[[#This Row],[Order Date]],1)</f>
        <v>7</v>
      </c>
      <c r="AK502" s="17" t="str">
        <f>TEXT(Table_1[[#This Row],[Order Date]],"mmm yyyy")</f>
        <v>Feb 2015</v>
      </c>
      <c r="AL502" s="17" t="str">
        <f>Table_1[[#This Row],[Monthly sales]]&amp;"  Week "&amp;TEXT(Table_1[[#This Row],[Weekly sales]],"00")</f>
        <v>Feb 2015  Week 07</v>
      </c>
      <c r="AM502" s="17">
        <f>IF(COUNTIF($A$2:A502, A502)=1, 1, 0)</f>
        <v>0</v>
      </c>
      <c r="AN502" s="3">
        <f>COUNTA(A502) - COUNTIF(Table_1[[#This Row],[Unique Customers]], 1)</f>
        <v>1</v>
      </c>
      <c r="AO502" s="17" t="str">
        <f t="shared" si="7"/>
        <v>Repeated</v>
      </c>
      <c r="AP502" s="17" t="str">
        <f>"Q"&amp;_xlfn.CEILING.MATH(MONTH(Table_1[[#This Row],[Monthly sales]])/3,1)</f>
        <v>Q1</v>
      </c>
    </row>
    <row r="503" spans="1:42" ht="14.4" x14ac:dyDescent="0.3">
      <c r="A503" s="2">
        <v>2020</v>
      </c>
      <c r="B503" s="15" t="s">
        <v>1143</v>
      </c>
      <c r="C503" s="15" t="s">
        <v>26</v>
      </c>
      <c r="D503" s="6">
        <v>0.02</v>
      </c>
      <c r="E503" s="4">
        <v>120.98</v>
      </c>
      <c r="F503" s="4">
        <v>58.64</v>
      </c>
      <c r="G503" s="15" t="s">
        <v>27</v>
      </c>
      <c r="H503" s="15" t="s">
        <v>72</v>
      </c>
      <c r="I503" s="15" t="s">
        <v>29</v>
      </c>
      <c r="J503" s="15" t="s">
        <v>118</v>
      </c>
      <c r="K503" s="15" t="s">
        <v>31</v>
      </c>
      <c r="L503" s="15" t="s">
        <v>1144</v>
      </c>
      <c r="M503" s="6">
        <v>0.75</v>
      </c>
      <c r="N503" s="15" t="s">
        <v>33</v>
      </c>
      <c r="O503" s="15" t="s">
        <v>112</v>
      </c>
      <c r="P503" s="15" t="s">
        <v>321</v>
      </c>
      <c r="Q503" s="15" t="s">
        <v>1145</v>
      </c>
      <c r="R503" s="2">
        <v>15239</v>
      </c>
      <c r="S503" s="1">
        <v>42048</v>
      </c>
      <c r="T503" s="12">
        <f>EOMONTH(Table_1[[#This Row],[Order Date]],0)</f>
        <v>42063</v>
      </c>
      <c r="U503" s="10">
        <f>EOMONTH(Table_1[[#This Row],[Order Date]],0)</f>
        <v>42063</v>
      </c>
      <c r="V503" s="14">
        <v>42048</v>
      </c>
      <c r="W503" s="1">
        <v>42050</v>
      </c>
      <c r="X503" s="12">
        <v>42050</v>
      </c>
      <c r="Y503" s="10">
        <f>EOMONTH(Table_1[[#This Row],[Ship date]],0)</f>
        <v>42063</v>
      </c>
      <c r="Z503" s="14">
        <v>42050</v>
      </c>
      <c r="AA503" s="4">
        <v>-1330.5</v>
      </c>
      <c r="AB503" s="2">
        <v>11</v>
      </c>
      <c r="AC503" s="4">
        <v>1370.99</v>
      </c>
      <c r="AD503" s="2">
        <v>86933</v>
      </c>
      <c r="AE503" s="4">
        <f>'DataCleaning and Transformation'!$E503-'DataCleaning and Transformation'!$D503</f>
        <v>120.96000000000001</v>
      </c>
      <c r="AF503" s="15" t="str">
        <f>_xlfn.IFS('DataCleaning and Transformation'!$O503="Central","Chris",'DataCleaning and Transformation'!$O503="East","Erin",'DataCleaning and Transformation'!$O503="South","Sam",'DataCleaning and Transformation'!$O503="West","William")</f>
        <v>Erin</v>
      </c>
      <c r="AG503" s="31">
        <f>Table_1[[#This Row],[Ship date]]-Table_1[[#This Row],[Order Date]]</f>
        <v>2</v>
      </c>
      <c r="AH503" s="22">
        <f>Table_1[[#This Row],[Profit]]/Table_1[[#This Row],[Sales]]</f>
        <v>-0.97046659713054073</v>
      </c>
      <c r="AI503" s="23">
        <f>Table_1[[#This Row],[Profit]]+Table_1[[#This Row],[Sales]]</f>
        <v>40.490000000000009</v>
      </c>
      <c r="AJ503" s="17">
        <f>WEEKNUM(Table_1[[#This Row],[Order Date]],1)</f>
        <v>7</v>
      </c>
      <c r="AK503" s="17" t="str">
        <f>TEXT(Table_1[[#This Row],[Order Date]],"mmm yyyy")</f>
        <v>Feb 2015</v>
      </c>
      <c r="AL503" s="17" t="str">
        <f>Table_1[[#This Row],[Monthly sales]]&amp;"  Week "&amp;TEXT(Table_1[[#This Row],[Weekly sales]],"00")</f>
        <v>Feb 2015  Week 07</v>
      </c>
      <c r="AM503" s="17">
        <f>IF(COUNTIF($A$2:A503, A503)=1, 1, 0)</f>
        <v>1</v>
      </c>
      <c r="AN503" s="3">
        <f>COUNTA(A503) - COUNTIF(Table_1[[#This Row],[Unique Customers]], 1)</f>
        <v>0</v>
      </c>
      <c r="AO503" s="17" t="str">
        <f t="shared" si="7"/>
        <v>Unique</v>
      </c>
      <c r="AP503" s="17" t="str">
        <f>"Q"&amp;_xlfn.CEILING.MATH(MONTH(Table_1[[#This Row],[Monthly sales]])/3,1)</f>
        <v>Q1</v>
      </c>
    </row>
    <row r="504" spans="1:42" ht="14.4" x14ac:dyDescent="0.3">
      <c r="A504" s="2">
        <v>3342</v>
      </c>
      <c r="B504" s="15" t="s">
        <v>1146</v>
      </c>
      <c r="C504" s="15" t="s">
        <v>26</v>
      </c>
      <c r="D504" s="6">
        <v>0.03</v>
      </c>
      <c r="E504" s="4">
        <v>194.3</v>
      </c>
      <c r="F504" s="4">
        <v>11.54</v>
      </c>
      <c r="G504" s="15" t="s">
        <v>39</v>
      </c>
      <c r="H504" s="15" t="s">
        <v>72</v>
      </c>
      <c r="I504" s="15" t="s">
        <v>29</v>
      </c>
      <c r="J504" s="15" t="s">
        <v>127</v>
      </c>
      <c r="K504" s="15" t="s">
        <v>65</v>
      </c>
      <c r="L504" s="15" t="s">
        <v>207</v>
      </c>
      <c r="M504" s="6">
        <v>0.59</v>
      </c>
      <c r="N504" s="15" t="s">
        <v>33</v>
      </c>
      <c r="O504" s="15" t="s">
        <v>112</v>
      </c>
      <c r="P504" s="15" t="s">
        <v>375</v>
      </c>
      <c r="Q504" s="15" t="s">
        <v>67</v>
      </c>
      <c r="R504" s="2">
        <v>20006</v>
      </c>
      <c r="S504" s="1">
        <v>42048</v>
      </c>
      <c r="T504" s="12">
        <f>EOMONTH(Table_1[[#This Row],[Order Date]],0)</f>
        <v>42063</v>
      </c>
      <c r="U504" s="10">
        <f>EOMONTH(Table_1[[#This Row],[Order Date]],0)</f>
        <v>42063</v>
      </c>
      <c r="V504" s="14">
        <v>42048</v>
      </c>
      <c r="W504" s="1">
        <v>42050</v>
      </c>
      <c r="X504" s="12">
        <v>42050</v>
      </c>
      <c r="Y504" s="10">
        <f>EOMONTH(Table_1[[#This Row],[Ship date]],0)</f>
        <v>42063</v>
      </c>
      <c r="Z504" s="14">
        <v>42050</v>
      </c>
      <c r="AA504" s="4">
        <v>2861.01</v>
      </c>
      <c r="AB504" s="2">
        <v>42</v>
      </c>
      <c r="AC504" s="4">
        <v>8549.0400000000009</v>
      </c>
      <c r="AD504" s="2">
        <v>21572</v>
      </c>
      <c r="AE504" s="4">
        <f>'DataCleaning and Transformation'!$E504-'DataCleaning and Transformation'!$D504</f>
        <v>194.27</v>
      </c>
      <c r="AF504" s="15" t="str">
        <f>_xlfn.IFS('DataCleaning and Transformation'!$O504="Central","Chris",'DataCleaning and Transformation'!$O504="East","Erin",'DataCleaning and Transformation'!$O504="South","Sam",'DataCleaning and Transformation'!$O504="West","William")</f>
        <v>Erin</v>
      </c>
      <c r="AG504" s="31">
        <f>Table_1[[#This Row],[Ship date]]-Table_1[[#This Row],[Order Date]]</f>
        <v>2</v>
      </c>
      <c r="AH504" s="22">
        <f>Table_1[[#This Row],[Profit]]/Table_1[[#This Row],[Sales]]</f>
        <v>0.33465862833721682</v>
      </c>
      <c r="AI504" s="23">
        <f>Table_1[[#This Row],[Profit]]+Table_1[[#This Row],[Sales]]</f>
        <v>11410.050000000001</v>
      </c>
      <c r="AJ504" s="17">
        <f>WEEKNUM(Table_1[[#This Row],[Order Date]],1)</f>
        <v>7</v>
      </c>
      <c r="AK504" s="17" t="str">
        <f>TEXT(Table_1[[#This Row],[Order Date]],"mmm yyyy")</f>
        <v>Feb 2015</v>
      </c>
      <c r="AL504" s="17" t="str">
        <f>Table_1[[#This Row],[Monthly sales]]&amp;"  Week "&amp;TEXT(Table_1[[#This Row],[Weekly sales]],"00")</f>
        <v>Feb 2015  Week 07</v>
      </c>
      <c r="AM504" s="17">
        <f>IF(COUNTIF($A$2:A504, A504)=1, 1, 0)</f>
        <v>1</v>
      </c>
      <c r="AN504" s="3">
        <f>COUNTA(A504) - COUNTIF(Table_1[[#This Row],[Unique Customers]], 1)</f>
        <v>0</v>
      </c>
      <c r="AO504" s="17" t="str">
        <f t="shared" si="7"/>
        <v>Unique</v>
      </c>
      <c r="AP504" s="17" t="str">
        <f>"Q"&amp;_xlfn.CEILING.MATH(MONTH(Table_1[[#This Row],[Monthly sales]])/3,1)</f>
        <v>Q1</v>
      </c>
    </row>
    <row r="505" spans="1:42" ht="14.4" x14ac:dyDescent="0.3">
      <c r="A505" s="2">
        <v>3344</v>
      </c>
      <c r="B505" s="15" t="s">
        <v>1147</v>
      </c>
      <c r="C505" s="15" t="s">
        <v>26</v>
      </c>
      <c r="D505" s="6">
        <v>0.03</v>
      </c>
      <c r="E505" s="4">
        <v>194.3</v>
      </c>
      <c r="F505" s="4">
        <v>11.54</v>
      </c>
      <c r="G505" s="15" t="s">
        <v>39</v>
      </c>
      <c r="H505" s="15" t="s">
        <v>72</v>
      </c>
      <c r="I505" s="15" t="s">
        <v>29</v>
      </c>
      <c r="J505" s="15" t="s">
        <v>127</v>
      </c>
      <c r="K505" s="15" t="s">
        <v>65</v>
      </c>
      <c r="L505" s="15" t="s">
        <v>207</v>
      </c>
      <c r="M505" s="6">
        <v>0.59</v>
      </c>
      <c r="N505" s="15" t="s">
        <v>33</v>
      </c>
      <c r="O505" s="15" t="s">
        <v>53</v>
      </c>
      <c r="P505" s="15" t="s">
        <v>290</v>
      </c>
      <c r="Q505" s="15" t="s">
        <v>1148</v>
      </c>
      <c r="R505" s="2">
        <v>48307</v>
      </c>
      <c r="S505" s="1">
        <v>42048</v>
      </c>
      <c r="T505" s="12">
        <f>EOMONTH(Table_1[[#This Row],[Order Date]],0)</f>
        <v>42063</v>
      </c>
      <c r="U505" s="10">
        <f>EOMONTH(Table_1[[#This Row],[Order Date]],0)</f>
        <v>42063</v>
      </c>
      <c r="V505" s="14">
        <v>42048</v>
      </c>
      <c r="W505" s="1">
        <v>42050</v>
      </c>
      <c r="X505" s="12">
        <v>42050</v>
      </c>
      <c r="Y505" s="10">
        <f>EOMONTH(Table_1[[#This Row],[Ship date]],0)</f>
        <v>42063</v>
      </c>
      <c r="Z505" s="14">
        <v>42050</v>
      </c>
      <c r="AA505" s="4">
        <v>1544.9306999999999</v>
      </c>
      <c r="AB505" s="2">
        <v>11</v>
      </c>
      <c r="AC505" s="4">
        <v>2239.0300000000002</v>
      </c>
      <c r="AD505" s="2">
        <v>89928</v>
      </c>
      <c r="AE505" s="4">
        <f>'DataCleaning and Transformation'!$E505-'DataCleaning and Transformation'!$D505</f>
        <v>194.27</v>
      </c>
      <c r="AF505" s="15" t="str">
        <f>_xlfn.IFS('DataCleaning and Transformation'!$O505="Central","Chris",'DataCleaning and Transformation'!$O505="East","Erin",'DataCleaning and Transformation'!$O505="South","Sam",'DataCleaning and Transformation'!$O505="West","William")</f>
        <v>Chris</v>
      </c>
      <c r="AG505" s="31">
        <f>Table_1[[#This Row],[Ship date]]-Table_1[[#This Row],[Order Date]]</f>
        <v>2</v>
      </c>
      <c r="AH505" s="22">
        <f>Table_1[[#This Row],[Profit]]/Table_1[[#This Row],[Sales]]</f>
        <v>0.68999999999999984</v>
      </c>
      <c r="AI505" s="23">
        <f>Table_1[[#This Row],[Profit]]+Table_1[[#This Row],[Sales]]</f>
        <v>3783.9607000000001</v>
      </c>
      <c r="AJ505" s="17">
        <f>WEEKNUM(Table_1[[#This Row],[Order Date]],1)</f>
        <v>7</v>
      </c>
      <c r="AK505" s="17" t="str">
        <f>TEXT(Table_1[[#This Row],[Order Date]],"mmm yyyy")</f>
        <v>Feb 2015</v>
      </c>
      <c r="AL505" s="17" t="str">
        <f>Table_1[[#This Row],[Monthly sales]]&amp;"  Week "&amp;TEXT(Table_1[[#This Row],[Weekly sales]],"00")</f>
        <v>Feb 2015  Week 07</v>
      </c>
      <c r="AM505" s="17">
        <f>IF(COUNTIF($A$2:A505, A505)=1, 1, 0)</f>
        <v>1</v>
      </c>
      <c r="AN505" s="3">
        <f>COUNTA(A505) - COUNTIF(Table_1[[#This Row],[Unique Customers]], 1)</f>
        <v>0</v>
      </c>
      <c r="AO505" s="17" t="str">
        <f t="shared" si="7"/>
        <v>Unique</v>
      </c>
      <c r="AP505" s="17" t="str">
        <f>"Q"&amp;_xlfn.CEILING.MATH(MONTH(Table_1[[#This Row],[Monthly sales]])/3,1)</f>
        <v>Q1</v>
      </c>
    </row>
    <row r="506" spans="1:42" ht="14.4" x14ac:dyDescent="0.3">
      <c r="A506" s="2">
        <v>1554</v>
      </c>
      <c r="B506" s="15" t="s">
        <v>1149</v>
      </c>
      <c r="C506" s="15" t="s">
        <v>38</v>
      </c>
      <c r="D506" s="6">
        <v>0.03</v>
      </c>
      <c r="E506" s="4">
        <v>124.49</v>
      </c>
      <c r="F506" s="4">
        <v>51.94</v>
      </c>
      <c r="G506" s="15" t="s">
        <v>27</v>
      </c>
      <c r="H506" s="15" t="s">
        <v>40</v>
      </c>
      <c r="I506" s="15" t="s">
        <v>29</v>
      </c>
      <c r="J506" s="15" t="s">
        <v>30</v>
      </c>
      <c r="K506" s="15" t="s">
        <v>31</v>
      </c>
      <c r="L506" s="15" t="s">
        <v>1150</v>
      </c>
      <c r="M506" s="6">
        <v>0.63</v>
      </c>
      <c r="N506" s="15" t="s">
        <v>33</v>
      </c>
      <c r="O506" s="15" t="s">
        <v>34</v>
      </c>
      <c r="P506" s="15" t="s">
        <v>35</v>
      </c>
      <c r="Q506" s="15" t="s">
        <v>1151</v>
      </c>
      <c r="R506" s="2">
        <v>39503</v>
      </c>
      <c r="S506" s="1">
        <v>42048</v>
      </c>
      <c r="T506" s="12">
        <f>EOMONTH(Table_1[[#This Row],[Order Date]],0)</f>
        <v>42063</v>
      </c>
      <c r="U506" s="10">
        <f>EOMONTH(Table_1[[#This Row],[Order Date]],0)</f>
        <v>42063</v>
      </c>
      <c r="V506" s="14">
        <v>42048</v>
      </c>
      <c r="W506" s="1">
        <v>42049</v>
      </c>
      <c r="X506" s="12">
        <v>42049</v>
      </c>
      <c r="Y506" s="10">
        <f>EOMONTH(Table_1[[#This Row],[Ship date]],0)</f>
        <v>42063</v>
      </c>
      <c r="Z506" s="14">
        <v>42049</v>
      </c>
      <c r="AA506" s="4">
        <v>-4.0179999999999998</v>
      </c>
      <c r="AB506" s="2">
        <v>7</v>
      </c>
      <c r="AC506" s="4">
        <v>894.88</v>
      </c>
      <c r="AD506" s="2">
        <v>87487</v>
      </c>
      <c r="AE506" s="4">
        <f>'DataCleaning and Transformation'!$E506-'DataCleaning and Transformation'!$D506</f>
        <v>124.46</v>
      </c>
      <c r="AF506" s="15" t="str">
        <f>_xlfn.IFS('DataCleaning and Transformation'!$O506="Central","Chris",'DataCleaning and Transformation'!$O506="East","Erin",'DataCleaning and Transformation'!$O506="South","Sam",'DataCleaning and Transformation'!$O506="West","William")</f>
        <v>Sam</v>
      </c>
      <c r="AG506" s="31">
        <f>Table_1[[#This Row],[Ship date]]-Table_1[[#This Row],[Order Date]]</f>
        <v>1</v>
      </c>
      <c r="AH506" s="22">
        <f>Table_1[[#This Row],[Profit]]/Table_1[[#This Row],[Sales]]</f>
        <v>-4.4899874843554437E-3</v>
      </c>
      <c r="AI506" s="23">
        <f>Table_1[[#This Row],[Profit]]+Table_1[[#This Row],[Sales]]</f>
        <v>890.86199999999997</v>
      </c>
      <c r="AJ506" s="17">
        <f>WEEKNUM(Table_1[[#This Row],[Order Date]],1)</f>
        <v>7</v>
      </c>
      <c r="AK506" s="17" t="str">
        <f>TEXT(Table_1[[#This Row],[Order Date]],"mmm yyyy")</f>
        <v>Feb 2015</v>
      </c>
      <c r="AL506" s="17" t="str">
        <f>Table_1[[#This Row],[Monthly sales]]&amp;"  Week "&amp;TEXT(Table_1[[#This Row],[Weekly sales]],"00")</f>
        <v>Feb 2015  Week 07</v>
      </c>
      <c r="AM506" s="17">
        <f>IF(COUNTIF($A$2:A506, A506)=1, 1, 0)</f>
        <v>1</v>
      </c>
      <c r="AN506" s="3">
        <f>COUNTA(A506) - COUNTIF(Table_1[[#This Row],[Unique Customers]], 1)</f>
        <v>0</v>
      </c>
      <c r="AO506" s="17" t="str">
        <f t="shared" si="7"/>
        <v>Unique</v>
      </c>
      <c r="AP506" s="17" t="str">
        <f>"Q"&amp;_xlfn.CEILING.MATH(MONTH(Table_1[[#This Row],[Monthly sales]])/3,1)</f>
        <v>Q1</v>
      </c>
    </row>
    <row r="507" spans="1:42" ht="14.4" x14ac:dyDescent="0.3">
      <c r="A507" s="2">
        <v>2897</v>
      </c>
      <c r="B507" s="15" t="s">
        <v>1152</v>
      </c>
      <c r="C507" s="15" t="s">
        <v>38</v>
      </c>
      <c r="D507" s="6">
        <v>0.05</v>
      </c>
      <c r="E507" s="4">
        <v>80.97</v>
      </c>
      <c r="F507" s="4">
        <v>30.06</v>
      </c>
      <c r="G507" s="15" t="s">
        <v>27</v>
      </c>
      <c r="H507" s="15" t="s">
        <v>72</v>
      </c>
      <c r="I507" s="15" t="s">
        <v>41</v>
      </c>
      <c r="J507" s="15" t="s">
        <v>57</v>
      </c>
      <c r="K507" s="15" t="s">
        <v>31</v>
      </c>
      <c r="L507" s="15" t="s">
        <v>1153</v>
      </c>
      <c r="M507" s="6">
        <v>0.4</v>
      </c>
      <c r="N507" s="15" t="s">
        <v>33</v>
      </c>
      <c r="O507" s="15" t="s">
        <v>53</v>
      </c>
      <c r="P507" s="15" t="s">
        <v>85</v>
      </c>
      <c r="Q507" s="15" t="s">
        <v>1154</v>
      </c>
      <c r="R507" s="2">
        <v>55369</v>
      </c>
      <c r="S507" s="1">
        <v>42048</v>
      </c>
      <c r="T507" s="12">
        <f>EOMONTH(Table_1[[#This Row],[Order Date]],0)</f>
        <v>42063</v>
      </c>
      <c r="U507" s="10">
        <f>EOMONTH(Table_1[[#This Row],[Order Date]],0)</f>
        <v>42063</v>
      </c>
      <c r="V507" s="14">
        <v>42048</v>
      </c>
      <c r="W507" s="1">
        <v>42049</v>
      </c>
      <c r="X507" s="12">
        <v>42049</v>
      </c>
      <c r="Y507" s="10">
        <f>EOMONTH(Table_1[[#This Row],[Ship date]],0)</f>
        <v>42063</v>
      </c>
      <c r="Z507" s="14">
        <v>42049</v>
      </c>
      <c r="AA507" s="4">
        <v>565.17999999999995</v>
      </c>
      <c r="AB507" s="2">
        <v>11</v>
      </c>
      <c r="AC507" s="4">
        <v>904.25</v>
      </c>
      <c r="AD507" s="2">
        <v>86926</v>
      </c>
      <c r="AE507" s="4">
        <f>'DataCleaning and Transformation'!$E507-'DataCleaning and Transformation'!$D507</f>
        <v>80.92</v>
      </c>
      <c r="AF507" s="15" t="str">
        <f>_xlfn.IFS('DataCleaning and Transformation'!$O507="Central","Chris",'DataCleaning and Transformation'!$O507="East","Erin",'DataCleaning and Transformation'!$O507="South","Sam",'DataCleaning and Transformation'!$O507="West","William")</f>
        <v>Chris</v>
      </c>
      <c r="AG507" s="31">
        <f>Table_1[[#This Row],[Ship date]]-Table_1[[#This Row],[Order Date]]</f>
        <v>1</v>
      </c>
      <c r="AH507" s="22">
        <f>Table_1[[#This Row],[Profit]]/Table_1[[#This Row],[Sales]]</f>
        <v>0.62502626486038149</v>
      </c>
      <c r="AI507" s="23">
        <f>Table_1[[#This Row],[Profit]]+Table_1[[#This Row],[Sales]]</f>
        <v>1469.4299999999998</v>
      </c>
      <c r="AJ507" s="17">
        <f>WEEKNUM(Table_1[[#This Row],[Order Date]],1)</f>
        <v>7</v>
      </c>
      <c r="AK507" s="17" t="str">
        <f>TEXT(Table_1[[#This Row],[Order Date]],"mmm yyyy")</f>
        <v>Feb 2015</v>
      </c>
      <c r="AL507" s="17" t="str">
        <f>Table_1[[#This Row],[Monthly sales]]&amp;"  Week "&amp;TEXT(Table_1[[#This Row],[Weekly sales]],"00")</f>
        <v>Feb 2015  Week 07</v>
      </c>
      <c r="AM507" s="17">
        <f>IF(COUNTIF($A$2:A507, A507)=1, 1, 0)</f>
        <v>1</v>
      </c>
      <c r="AN507" s="3">
        <f>COUNTA(A507) - COUNTIF(Table_1[[#This Row],[Unique Customers]], 1)</f>
        <v>0</v>
      </c>
      <c r="AO507" s="17" t="str">
        <f t="shared" si="7"/>
        <v>Unique</v>
      </c>
      <c r="AP507" s="17" t="str">
        <f>"Q"&amp;_xlfn.CEILING.MATH(MONTH(Table_1[[#This Row],[Monthly sales]])/3,1)</f>
        <v>Q1</v>
      </c>
    </row>
    <row r="508" spans="1:42" ht="14.4" x14ac:dyDescent="0.3">
      <c r="A508" s="2">
        <v>2897</v>
      </c>
      <c r="B508" s="15" t="s">
        <v>1152</v>
      </c>
      <c r="C508" s="15" t="s">
        <v>38</v>
      </c>
      <c r="D508" s="6">
        <v>0</v>
      </c>
      <c r="E508" s="4">
        <v>6.48</v>
      </c>
      <c r="F508" s="4">
        <v>10.050000000000001</v>
      </c>
      <c r="G508" s="15" t="s">
        <v>39</v>
      </c>
      <c r="H508" s="15" t="s">
        <v>72</v>
      </c>
      <c r="I508" s="15" t="s">
        <v>49</v>
      </c>
      <c r="J508" s="15" t="s">
        <v>89</v>
      </c>
      <c r="K508" s="15" t="s">
        <v>74</v>
      </c>
      <c r="L508" s="15" t="s">
        <v>1155</v>
      </c>
      <c r="M508" s="6">
        <v>0.37</v>
      </c>
      <c r="N508" s="15" t="s">
        <v>33</v>
      </c>
      <c r="O508" s="15" t="s">
        <v>53</v>
      </c>
      <c r="P508" s="15" t="s">
        <v>85</v>
      </c>
      <c r="Q508" s="15" t="s">
        <v>1154</v>
      </c>
      <c r="R508" s="2">
        <v>55369</v>
      </c>
      <c r="S508" s="1">
        <v>42048</v>
      </c>
      <c r="T508" s="12">
        <f>EOMONTH(Table_1[[#This Row],[Order Date]],0)</f>
        <v>42063</v>
      </c>
      <c r="U508" s="10">
        <f>EOMONTH(Table_1[[#This Row],[Order Date]],0)</f>
        <v>42063</v>
      </c>
      <c r="V508" s="14">
        <v>42048</v>
      </c>
      <c r="W508" s="1">
        <v>42050</v>
      </c>
      <c r="X508" s="12">
        <v>42050</v>
      </c>
      <c r="Y508" s="10">
        <f>EOMONTH(Table_1[[#This Row],[Ship date]],0)</f>
        <v>42063</v>
      </c>
      <c r="Z508" s="14">
        <v>42050</v>
      </c>
      <c r="AA508" s="4">
        <v>-38.72</v>
      </c>
      <c r="AB508" s="2">
        <v>2</v>
      </c>
      <c r="AC508" s="4">
        <v>16.309999999999999</v>
      </c>
      <c r="AD508" s="2">
        <v>86926</v>
      </c>
      <c r="AE508" s="4">
        <f>'DataCleaning and Transformation'!$E508-'DataCleaning and Transformation'!$D508</f>
        <v>6.48</v>
      </c>
      <c r="AF508" s="15" t="str">
        <f>_xlfn.IFS('DataCleaning and Transformation'!$O508="Central","Chris",'DataCleaning and Transformation'!$O508="East","Erin",'DataCleaning and Transformation'!$O508="South","Sam",'DataCleaning and Transformation'!$O508="West","William")</f>
        <v>Chris</v>
      </c>
      <c r="AG508" s="31">
        <f>Table_1[[#This Row],[Ship date]]-Table_1[[#This Row],[Order Date]]</f>
        <v>2</v>
      </c>
      <c r="AH508" s="22">
        <f>Table_1[[#This Row],[Profit]]/Table_1[[#This Row],[Sales]]</f>
        <v>-2.374003678724709</v>
      </c>
      <c r="AI508" s="23">
        <f>Table_1[[#This Row],[Profit]]+Table_1[[#This Row],[Sales]]</f>
        <v>-22.41</v>
      </c>
      <c r="AJ508" s="17">
        <f>WEEKNUM(Table_1[[#This Row],[Order Date]],1)</f>
        <v>7</v>
      </c>
      <c r="AK508" s="17" t="str">
        <f>TEXT(Table_1[[#This Row],[Order Date]],"mmm yyyy")</f>
        <v>Feb 2015</v>
      </c>
      <c r="AL508" s="17" t="str">
        <f>Table_1[[#This Row],[Monthly sales]]&amp;"  Week "&amp;TEXT(Table_1[[#This Row],[Weekly sales]],"00")</f>
        <v>Feb 2015  Week 07</v>
      </c>
      <c r="AM508" s="17">
        <f>IF(COUNTIF($A$2:A508, A508)=1, 1, 0)</f>
        <v>0</v>
      </c>
      <c r="AN508" s="3">
        <f>COUNTA(A508) - COUNTIF(Table_1[[#This Row],[Unique Customers]], 1)</f>
        <v>1</v>
      </c>
      <c r="AO508" s="17" t="str">
        <f t="shared" si="7"/>
        <v>Repeated</v>
      </c>
      <c r="AP508" s="17" t="str">
        <f>"Q"&amp;_xlfn.CEILING.MATH(MONTH(Table_1[[#This Row],[Monthly sales]])/3,1)</f>
        <v>Q1</v>
      </c>
    </row>
    <row r="509" spans="1:42" ht="14.4" x14ac:dyDescent="0.3">
      <c r="A509" s="2">
        <v>2058</v>
      </c>
      <c r="B509" s="15" t="s">
        <v>1156</v>
      </c>
      <c r="C509" s="15" t="s">
        <v>117</v>
      </c>
      <c r="D509" s="6">
        <v>7.0000000000000007E-2</v>
      </c>
      <c r="E509" s="4">
        <v>5.98</v>
      </c>
      <c r="F509" s="4">
        <v>5.46</v>
      </c>
      <c r="G509" s="15" t="s">
        <v>39</v>
      </c>
      <c r="H509" s="15" t="s">
        <v>95</v>
      </c>
      <c r="I509" s="15" t="s">
        <v>49</v>
      </c>
      <c r="J509" s="15" t="s">
        <v>89</v>
      </c>
      <c r="K509" s="15" t="s">
        <v>74</v>
      </c>
      <c r="L509" s="15" t="s">
        <v>1157</v>
      </c>
      <c r="M509" s="6">
        <v>0.36</v>
      </c>
      <c r="N509" s="15" t="s">
        <v>33</v>
      </c>
      <c r="O509" s="15" t="s">
        <v>34</v>
      </c>
      <c r="P509" s="15" t="s">
        <v>98</v>
      </c>
      <c r="Q509" s="15" t="s">
        <v>1158</v>
      </c>
      <c r="R509" s="2">
        <v>28601</v>
      </c>
      <c r="S509" s="1">
        <v>42048</v>
      </c>
      <c r="T509" s="12">
        <f>EOMONTH(Table_1[[#This Row],[Order Date]],0)</f>
        <v>42063</v>
      </c>
      <c r="U509" s="10">
        <f>EOMONTH(Table_1[[#This Row],[Order Date]],0)</f>
        <v>42063</v>
      </c>
      <c r="V509" s="14">
        <v>42048</v>
      </c>
      <c r="W509" s="1">
        <v>42050</v>
      </c>
      <c r="X509" s="12">
        <v>42050</v>
      </c>
      <c r="Y509" s="10">
        <f>EOMONTH(Table_1[[#This Row],[Ship date]],0)</f>
        <v>42063</v>
      </c>
      <c r="Z509" s="14">
        <v>42050</v>
      </c>
      <c r="AA509" s="4">
        <v>46.65</v>
      </c>
      <c r="AB509" s="2">
        <v>5</v>
      </c>
      <c r="AC509" s="4">
        <v>32.76</v>
      </c>
      <c r="AD509" s="2">
        <v>88040</v>
      </c>
      <c r="AE509" s="4">
        <f>'DataCleaning and Transformation'!$E509-'DataCleaning and Transformation'!$D509</f>
        <v>5.91</v>
      </c>
      <c r="AF509" s="15" t="str">
        <f>_xlfn.IFS('DataCleaning and Transformation'!$O509="Central","Chris",'DataCleaning and Transformation'!$O509="East","Erin",'DataCleaning and Transformation'!$O509="South","Sam",'DataCleaning and Transformation'!$O509="West","William")</f>
        <v>Sam</v>
      </c>
      <c r="AG509" s="31">
        <f>Table_1[[#This Row],[Ship date]]-Table_1[[#This Row],[Order Date]]</f>
        <v>2</v>
      </c>
      <c r="AH509" s="22">
        <f>Table_1[[#This Row],[Profit]]/Table_1[[#This Row],[Sales]]</f>
        <v>1.423992673992674</v>
      </c>
      <c r="AI509" s="23">
        <f>Table_1[[#This Row],[Profit]]+Table_1[[#This Row],[Sales]]</f>
        <v>79.41</v>
      </c>
      <c r="AJ509" s="17">
        <f>WEEKNUM(Table_1[[#This Row],[Order Date]],1)</f>
        <v>7</v>
      </c>
      <c r="AK509" s="17" t="str">
        <f>TEXT(Table_1[[#This Row],[Order Date]],"mmm yyyy")</f>
        <v>Feb 2015</v>
      </c>
      <c r="AL509" s="17" t="str">
        <f>Table_1[[#This Row],[Monthly sales]]&amp;"  Week "&amp;TEXT(Table_1[[#This Row],[Weekly sales]],"00")</f>
        <v>Feb 2015  Week 07</v>
      </c>
      <c r="AM509" s="17">
        <f>IF(COUNTIF($A$2:A509, A509)=1, 1, 0)</f>
        <v>1</v>
      </c>
      <c r="AN509" s="3">
        <f>COUNTA(A509) - COUNTIF(Table_1[[#This Row],[Unique Customers]], 1)</f>
        <v>0</v>
      </c>
      <c r="AO509" s="17" t="str">
        <f t="shared" si="7"/>
        <v>Unique</v>
      </c>
      <c r="AP509" s="17" t="str">
        <f>"Q"&amp;_xlfn.CEILING.MATH(MONTH(Table_1[[#This Row],[Monthly sales]])/3,1)</f>
        <v>Q1</v>
      </c>
    </row>
    <row r="510" spans="1:42" ht="14.4" x14ac:dyDescent="0.3">
      <c r="A510" s="2">
        <v>3170</v>
      </c>
      <c r="B510" s="15" t="s">
        <v>1159</v>
      </c>
      <c r="C510" s="15" t="s">
        <v>117</v>
      </c>
      <c r="D510" s="6">
        <v>0.1</v>
      </c>
      <c r="E510" s="4">
        <v>7.28</v>
      </c>
      <c r="F510" s="4">
        <v>5.47</v>
      </c>
      <c r="G510" s="15" t="s">
        <v>39</v>
      </c>
      <c r="H510" s="15" t="s">
        <v>95</v>
      </c>
      <c r="I510" s="15" t="s">
        <v>49</v>
      </c>
      <c r="J510" s="15" t="s">
        <v>89</v>
      </c>
      <c r="K510" s="15" t="s">
        <v>74</v>
      </c>
      <c r="L510" s="15" t="s">
        <v>1160</v>
      </c>
      <c r="M510" s="6">
        <v>0.35</v>
      </c>
      <c r="N510" s="15" t="s">
        <v>33</v>
      </c>
      <c r="O510" s="15" t="s">
        <v>34</v>
      </c>
      <c r="P510" s="15" t="s">
        <v>124</v>
      </c>
      <c r="Q510" s="15" t="s">
        <v>1161</v>
      </c>
      <c r="R510" s="2">
        <v>34952</v>
      </c>
      <c r="S510" s="1">
        <v>42048</v>
      </c>
      <c r="T510" s="12">
        <f>EOMONTH(Table_1[[#This Row],[Order Date]],0)</f>
        <v>42063</v>
      </c>
      <c r="U510" s="10">
        <f>EOMONTH(Table_1[[#This Row],[Order Date]],0)</f>
        <v>42063</v>
      </c>
      <c r="V510" s="14">
        <v>42048</v>
      </c>
      <c r="W510" s="1">
        <v>42048</v>
      </c>
      <c r="X510" s="12">
        <v>42048</v>
      </c>
      <c r="Y510" s="10">
        <f>EOMONTH(Table_1[[#This Row],[Ship date]],0)</f>
        <v>42063</v>
      </c>
      <c r="Z510" s="14">
        <v>42048</v>
      </c>
      <c r="AA510" s="4">
        <v>167.334</v>
      </c>
      <c r="AB510" s="2">
        <v>12</v>
      </c>
      <c r="AC510" s="4">
        <v>83.14</v>
      </c>
      <c r="AD510" s="2">
        <v>86489</v>
      </c>
      <c r="AE510" s="4">
        <f>'DataCleaning and Transformation'!$E510-'DataCleaning and Transformation'!$D510</f>
        <v>7.1800000000000006</v>
      </c>
      <c r="AF510" s="15" t="str">
        <f>_xlfn.IFS('DataCleaning and Transformation'!$O510="Central","Chris",'DataCleaning and Transformation'!$O510="East","Erin",'DataCleaning and Transformation'!$O510="South","Sam",'DataCleaning and Transformation'!$O510="West","William")</f>
        <v>Sam</v>
      </c>
      <c r="AG510" s="31">
        <f>Table_1[[#This Row],[Ship date]]-Table_1[[#This Row],[Order Date]]</f>
        <v>0</v>
      </c>
      <c r="AH510" s="22">
        <f>Table_1[[#This Row],[Profit]]/Table_1[[#This Row],[Sales]]</f>
        <v>2.0126774115949</v>
      </c>
      <c r="AI510" s="23">
        <f>Table_1[[#This Row],[Profit]]+Table_1[[#This Row],[Sales]]</f>
        <v>250.47399999999999</v>
      </c>
      <c r="AJ510" s="17">
        <f>WEEKNUM(Table_1[[#This Row],[Order Date]],1)</f>
        <v>7</v>
      </c>
      <c r="AK510" s="17" t="str">
        <f>TEXT(Table_1[[#This Row],[Order Date]],"mmm yyyy")</f>
        <v>Feb 2015</v>
      </c>
      <c r="AL510" s="17" t="str">
        <f>Table_1[[#This Row],[Monthly sales]]&amp;"  Week "&amp;TEXT(Table_1[[#This Row],[Weekly sales]],"00")</f>
        <v>Feb 2015  Week 07</v>
      </c>
      <c r="AM510" s="17">
        <f>IF(COUNTIF($A$2:A510, A510)=1, 1, 0)</f>
        <v>1</v>
      </c>
      <c r="AN510" s="3">
        <f>COUNTA(A510) - COUNTIF(Table_1[[#This Row],[Unique Customers]], 1)</f>
        <v>0</v>
      </c>
      <c r="AO510" s="17" t="str">
        <f t="shared" si="7"/>
        <v>Unique</v>
      </c>
      <c r="AP510" s="17" t="str">
        <f>"Q"&amp;_xlfn.CEILING.MATH(MONTH(Table_1[[#This Row],[Monthly sales]])/3,1)</f>
        <v>Q1</v>
      </c>
    </row>
    <row r="511" spans="1:42" ht="14.4" x14ac:dyDescent="0.3">
      <c r="A511" s="2">
        <v>2190</v>
      </c>
      <c r="B511" s="15" t="s">
        <v>1162</v>
      </c>
      <c r="C511" s="15" t="s">
        <v>26</v>
      </c>
      <c r="D511" s="6">
        <v>0.05</v>
      </c>
      <c r="E511" s="4">
        <v>16.98</v>
      </c>
      <c r="F511" s="4">
        <v>7.78</v>
      </c>
      <c r="G511" s="15" t="s">
        <v>39</v>
      </c>
      <c r="H511" s="15" t="s">
        <v>72</v>
      </c>
      <c r="I511" s="15" t="s">
        <v>49</v>
      </c>
      <c r="J511" s="15" t="s">
        <v>50</v>
      </c>
      <c r="K511" s="15" t="s">
        <v>43</v>
      </c>
      <c r="L511" s="15" t="s">
        <v>1163</v>
      </c>
      <c r="M511" s="6">
        <v>0.56999999999999995</v>
      </c>
      <c r="N511" s="15" t="s">
        <v>33</v>
      </c>
      <c r="O511" s="15" t="s">
        <v>53</v>
      </c>
      <c r="P511" s="15" t="s">
        <v>290</v>
      </c>
      <c r="Q511" s="15" t="s">
        <v>1164</v>
      </c>
      <c r="R511" s="2">
        <v>48227</v>
      </c>
      <c r="S511" s="1">
        <v>42049</v>
      </c>
      <c r="T511" s="12">
        <f>EOMONTH(Table_1[[#This Row],[Order Date]],0)</f>
        <v>42063</v>
      </c>
      <c r="U511" s="10">
        <f>EOMONTH(Table_1[[#This Row],[Order Date]],0)</f>
        <v>42063</v>
      </c>
      <c r="V511" s="14">
        <v>42049</v>
      </c>
      <c r="W511" s="1">
        <v>42051</v>
      </c>
      <c r="X511" s="12">
        <v>42051</v>
      </c>
      <c r="Y511" s="10">
        <f>EOMONTH(Table_1[[#This Row],[Ship date]],0)</f>
        <v>42063</v>
      </c>
      <c r="Z511" s="14">
        <v>42051</v>
      </c>
      <c r="AA511" s="4">
        <v>-47.28</v>
      </c>
      <c r="AB511" s="2">
        <v>45</v>
      </c>
      <c r="AC511" s="4">
        <v>761.67</v>
      </c>
      <c r="AD511" s="2">
        <v>41636</v>
      </c>
      <c r="AE511" s="4">
        <f>'DataCleaning and Transformation'!$E511-'DataCleaning and Transformation'!$D511</f>
        <v>16.93</v>
      </c>
      <c r="AF511" s="15" t="str">
        <f>_xlfn.IFS('DataCleaning and Transformation'!$O511="Central","Chris",'DataCleaning and Transformation'!$O511="East","Erin",'DataCleaning and Transformation'!$O511="South","Sam",'DataCleaning and Transformation'!$O511="West","William")</f>
        <v>Chris</v>
      </c>
      <c r="AG511" s="31">
        <f>Table_1[[#This Row],[Ship date]]-Table_1[[#This Row],[Order Date]]</f>
        <v>2</v>
      </c>
      <c r="AH511" s="22">
        <f>Table_1[[#This Row],[Profit]]/Table_1[[#This Row],[Sales]]</f>
        <v>-6.2074126590255629E-2</v>
      </c>
      <c r="AI511" s="23">
        <f>Table_1[[#This Row],[Profit]]+Table_1[[#This Row],[Sales]]</f>
        <v>714.39</v>
      </c>
      <c r="AJ511" s="17">
        <f>WEEKNUM(Table_1[[#This Row],[Order Date]],1)</f>
        <v>7</v>
      </c>
      <c r="AK511" s="17" t="str">
        <f>TEXT(Table_1[[#This Row],[Order Date]],"mmm yyyy")</f>
        <v>Feb 2015</v>
      </c>
      <c r="AL511" s="17" t="str">
        <f>Table_1[[#This Row],[Monthly sales]]&amp;"  Week "&amp;TEXT(Table_1[[#This Row],[Weekly sales]],"00")</f>
        <v>Feb 2015  Week 07</v>
      </c>
      <c r="AM511" s="17">
        <f>IF(COUNTIF($A$2:A511, A511)=1, 1, 0)</f>
        <v>1</v>
      </c>
      <c r="AN511" s="3">
        <f>COUNTA(A511) - COUNTIF(Table_1[[#This Row],[Unique Customers]], 1)</f>
        <v>0</v>
      </c>
      <c r="AO511" s="17" t="str">
        <f t="shared" si="7"/>
        <v>Unique</v>
      </c>
      <c r="AP511" s="17" t="str">
        <f>"Q"&amp;_xlfn.CEILING.MATH(MONTH(Table_1[[#This Row],[Monthly sales]])/3,1)</f>
        <v>Q1</v>
      </c>
    </row>
    <row r="512" spans="1:42" ht="14.4" x14ac:dyDescent="0.3">
      <c r="A512" s="2">
        <v>2190</v>
      </c>
      <c r="B512" s="15" t="s">
        <v>1162</v>
      </c>
      <c r="C512" s="15" t="s">
        <v>26</v>
      </c>
      <c r="D512" s="6">
        <v>0.03</v>
      </c>
      <c r="E512" s="4">
        <v>115.99</v>
      </c>
      <c r="F512" s="4">
        <v>4.2300000000000004</v>
      </c>
      <c r="G512" s="15" t="s">
        <v>39</v>
      </c>
      <c r="H512" s="15" t="s">
        <v>72</v>
      </c>
      <c r="I512" s="15" t="s">
        <v>41</v>
      </c>
      <c r="J512" s="15" t="s">
        <v>136</v>
      </c>
      <c r="K512" s="15" t="s">
        <v>74</v>
      </c>
      <c r="L512" s="15" t="s">
        <v>1165</v>
      </c>
      <c r="M512" s="6">
        <v>0.56000000000000005</v>
      </c>
      <c r="N512" s="15" t="s">
        <v>33</v>
      </c>
      <c r="O512" s="15" t="s">
        <v>53</v>
      </c>
      <c r="P512" s="15" t="s">
        <v>290</v>
      </c>
      <c r="Q512" s="15" t="s">
        <v>1164</v>
      </c>
      <c r="R512" s="2">
        <v>48227</v>
      </c>
      <c r="S512" s="1">
        <v>42049</v>
      </c>
      <c r="T512" s="12">
        <f>EOMONTH(Table_1[[#This Row],[Order Date]],0)</f>
        <v>42063</v>
      </c>
      <c r="U512" s="10">
        <f>EOMONTH(Table_1[[#This Row],[Order Date]],0)</f>
        <v>42063</v>
      </c>
      <c r="V512" s="14">
        <v>42049</v>
      </c>
      <c r="W512" s="1">
        <v>42051</v>
      </c>
      <c r="X512" s="12">
        <v>42051</v>
      </c>
      <c r="Y512" s="10">
        <f>EOMONTH(Table_1[[#This Row],[Ship date]],0)</f>
        <v>42063</v>
      </c>
      <c r="Z512" s="14">
        <v>42051</v>
      </c>
      <c r="AA512" s="4">
        <v>722.24099999999999</v>
      </c>
      <c r="AB512" s="2">
        <v>49</v>
      </c>
      <c r="AC512" s="4">
        <v>5014.07</v>
      </c>
      <c r="AD512" s="2">
        <v>41636</v>
      </c>
      <c r="AE512" s="4">
        <f>'DataCleaning and Transformation'!$E512-'DataCleaning and Transformation'!$D512</f>
        <v>115.96</v>
      </c>
      <c r="AF512" s="15" t="str">
        <f>_xlfn.IFS('DataCleaning and Transformation'!$O512="Central","Chris",'DataCleaning and Transformation'!$O512="East","Erin",'DataCleaning and Transformation'!$O512="South","Sam",'DataCleaning and Transformation'!$O512="West","William")</f>
        <v>Chris</v>
      </c>
      <c r="AG512" s="31">
        <f>Table_1[[#This Row],[Ship date]]-Table_1[[#This Row],[Order Date]]</f>
        <v>2</v>
      </c>
      <c r="AH512" s="22">
        <f>Table_1[[#This Row],[Profit]]/Table_1[[#This Row],[Sales]]</f>
        <v>0.14404286338244182</v>
      </c>
      <c r="AI512" s="23">
        <f>Table_1[[#This Row],[Profit]]+Table_1[[#This Row],[Sales]]</f>
        <v>5736.3109999999997</v>
      </c>
      <c r="AJ512" s="17">
        <f>WEEKNUM(Table_1[[#This Row],[Order Date]],1)</f>
        <v>7</v>
      </c>
      <c r="AK512" s="17" t="str">
        <f>TEXT(Table_1[[#This Row],[Order Date]],"mmm yyyy")</f>
        <v>Feb 2015</v>
      </c>
      <c r="AL512" s="17" t="str">
        <f>Table_1[[#This Row],[Monthly sales]]&amp;"  Week "&amp;TEXT(Table_1[[#This Row],[Weekly sales]],"00")</f>
        <v>Feb 2015  Week 07</v>
      </c>
      <c r="AM512" s="17">
        <f>IF(COUNTIF($A$2:A512, A512)=1, 1, 0)</f>
        <v>0</v>
      </c>
      <c r="AN512" s="3">
        <f>COUNTA(A512) - COUNTIF(Table_1[[#This Row],[Unique Customers]], 1)</f>
        <v>1</v>
      </c>
      <c r="AO512" s="17" t="str">
        <f t="shared" si="7"/>
        <v>Repeated</v>
      </c>
      <c r="AP512" s="17" t="str">
        <f>"Q"&amp;_xlfn.CEILING.MATH(MONTH(Table_1[[#This Row],[Monthly sales]])/3,1)</f>
        <v>Q1</v>
      </c>
    </row>
    <row r="513" spans="1:42" ht="14.4" x14ac:dyDescent="0.3">
      <c r="A513" s="2">
        <v>2193</v>
      </c>
      <c r="B513" s="15" t="s">
        <v>1166</v>
      </c>
      <c r="C513" s="15" t="s">
        <v>26</v>
      </c>
      <c r="D513" s="6">
        <v>0.05</v>
      </c>
      <c r="E513" s="4">
        <v>16.98</v>
      </c>
      <c r="F513" s="4">
        <v>7.78</v>
      </c>
      <c r="G513" s="15" t="s">
        <v>39</v>
      </c>
      <c r="H513" s="15" t="s">
        <v>72</v>
      </c>
      <c r="I513" s="15" t="s">
        <v>49</v>
      </c>
      <c r="J513" s="15" t="s">
        <v>50</v>
      </c>
      <c r="K513" s="15" t="s">
        <v>43</v>
      </c>
      <c r="L513" s="15" t="s">
        <v>1163</v>
      </c>
      <c r="M513" s="6">
        <v>0.56999999999999995</v>
      </c>
      <c r="N513" s="15" t="s">
        <v>33</v>
      </c>
      <c r="O513" s="15" t="s">
        <v>34</v>
      </c>
      <c r="P513" s="15" t="s">
        <v>98</v>
      </c>
      <c r="Q513" s="15" t="s">
        <v>99</v>
      </c>
      <c r="R513" s="2">
        <v>28560</v>
      </c>
      <c r="S513" s="1">
        <v>42049</v>
      </c>
      <c r="T513" s="12">
        <f>EOMONTH(Table_1[[#This Row],[Order Date]],0)</f>
        <v>42063</v>
      </c>
      <c r="U513" s="10">
        <f>EOMONTH(Table_1[[#This Row],[Order Date]],0)</f>
        <v>42063</v>
      </c>
      <c r="V513" s="14">
        <v>42049</v>
      </c>
      <c r="W513" s="1">
        <v>42051</v>
      </c>
      <c r="X513" s="12">
        <v>42051</v>
      </c>
      <c r="Y513" s="10">
        <f>EOMONTH(Table_1[[#This Row],[Ship date]],0)</f>
        <v>42063</v>
      </c>
      <c r="Z513" s="14">
        <v>42051</v>
      </c>
      <c r="AA513" s="4">
        <v>-161</v>
      </c>
      <c r="AB513" s="2">
        <v>11</v>
      </c>
      <c r="AC513" s="4">
        <v>186.19</v>
      </c>
      <c r="AD513" s="2">
        <v>90685</v>
      </c>
      <c r="AE513" s="4">
        <f>'DataCleaning and Transformation'!$E513-'DataCleaning and Transformation'!$D513</f>
        <v>16.93</v>
      </c>
      <c r="AF513" s="15" t="str">
        <f>_xlfn.IFS('DataCleaning and Transformation'!$O513="Central","Chris",'DataCleaning and Transformation'!$O513="East","Erin",'DataCleaning and Transformation'!$O513="South","Sam",'DataCleaning and Transformation'!$O513="West","William")</f>
        <v>Sam</v>
      </c>
      <c r="AG513" s="31">
        <f>Table_1[[#This Row],[Ship date]]-Table_1[[#This Row],[Order Date]]</f>
        <v>2</v>
      </c>
      <c r="AH513" s="22">
        <f>Table_1[[#This Row],[Profit]]/Table_1[[#This Row],[Sales]]</f>
        <v>-0.86470809388259307</v>
      </c>
      <c r="AI513" s="23">
        <f>Table_1[[#This Row],[Profit]]+Table_1[[#This Row],[Sales]]</f>
        <v>25.189999999999998</v>
      </c>
      <c r="AJ513" s="17">
        <f>WEEKNUM(Table_1[[#This Row],[Order Date]],1)</f>
        <v>7</v>
      </c>
      <c r="AK513" s="17" t="str">
        <f>TEXT(Table_1[[#This Row],[Order Date]],"mmm yyyy")</f>
        <v>Feb 2015</v>
      </c>
      <c r="AL513" s="17" t="str">
        <f>Table_1[[#This Row],[Monthly sales]]&amp;"  Week "&amp;TEXT(Table_1[[#This Row],[Weekly sales]],"00")</f>
        <v>Feb 2015  Week 07</v>
      </c>
      <c r="AM513" s="17">
        <f>IF(COUNTIF($A$2:A513, A513)=1, 1, 0)</f>
        <v>1</v>
      </c>
      <c r="AN513" s="3">
        <f>COUNTA(A513) - COUNTIF(Table_1[[#This Row],[Unique Customers]], 1)</f>
        <v>0</v>
      </c>
      <c r="AO513" s="17" t="str">
        <f t="shared" si="7"/>
        <v>Unique</v>
      </c>
      <c r="AP513" s="17" t="str">
        <f>"Q"&amp;_xlfn.CEILING.MATH(MONTH(Table_1[[#This Row],[Monthly sales]])/3,1)</f>
        <v>Q1</v>
      </c>
    </row>
    <row r="514" spans="1:42" ht="14.4" x14ac:dyDescent="0.3">
      <c r="A514" s="2">
        <v>2193</v>
      </c>
      <c r="B514" s="15" t="s">
        <v>1166</v>
      </c>
      <c r="C514" s="15" t="s">
        <v>26</v>
      </c>
      <c r="D514" s="6">
        <v>0.03</v>
      </c>
      <c r="E514" s="4">
        <v>115.99</v>
      </c>
      <c r="F514" s="4">
        <v>4.2300000000000004</v>
      </c>
      <c r="G514" s="15" t="s">
        <v>39</v>
      </c>
      <c r="H514" s="15" t="s">
        <v>72</v>
      </c>
      <c r="I514" s="15" t="s">
        <v>41</v>
      </c>
      <c r="J514" s="15" t="s">
        <v>136</v>
      </c>
      <c r="K514" s="15" t="s">
        <v>74</v>
      </c>
      <c r="L514" s="15" t="s">
        <v>1165</v>
      </c>
      <c r="M514" s="6">
        <v>0.56000000000000005</v>
      </c>
      <c r="N514" s="15" t="s">
        <v>33</v>
      </c>
      <c r="O514" s="15" t="s">
        <v>34</v>
      </c>
      <c r="P514" s="15" t="s">
        <v>98</v>
      </c>
      <c r="Q514" s="15" t="s">
        <v>99</v>
      </c>
      <c r="R514" s="2">
        <v>28560</v>
      </c>
      <c r="S514" s="1">
        <v>42049</v>
      </c>
      <c r="T514" s="12">
        <f>EOMONTH(Table_1[[#This Row],[Order Date]],0)</f>
        <v>42063</v>
      </c>
      <c r="U514" s="10">
        <f>EOMONTH(Table_1[[#This Row],[Order Date]],0)</f>
        <v>42063</v>
      </c>
      <c r="V514" s="14">
        <v>42049</v>
      </c>
      <c r="W514" s="1">
        <v>42051</v>
      </c>
      <c r="X514" s="12">
        <v>42051</v>
      </c>
      <c r="Y514" s="10">
        <f>EOMONTH(Table_1[[#This Row],[Ship date]],0)</f>
        <v>42063</v>
      </c>
      <c r="Z514" s="14">
        <v>42051</v>
      </c>
      <c r="AA514" s="4">
        <v>848.3646</v>
      </c>
      <c r="AB514" s="2">
        <v>12</v>
      </c>
      <c r="AC514" s="4">
        <v>1227.94</v>
      </c>
      <c r="AD514" s="2">
        <v>90685</v>
      </c>
      <c r="AE514" s="4">
        <f>'DataCleaning and Transformation'!$E514-'DataCleaning and Transformation'!$D514</f>
        <v>115.96</v>
      </c>
      <c r="AF514" s="15" t="str">
        <f>_xlfn.IFS('DataCleaning and Transformation'!$O514="Central","Chris",'DataCleaning and Transformation'!$O514="East","Erin",'DataCleaning and Transformation'!$O514="South","Sam",'DataCleaning and Transformation'!$O514="West","William")</f>
        <v>Sam</v>
      </c>
      <c r="AG514" s="31">
        <f>Table_1[[#This Row],[Ship date]]-Table_1[[#This Row],[Order Date]]</f>
        <v>2</v>
      </c>
      <c r="AH514" s="22">
        <f>Table_1[[#This Row],[Profit]]/Table_1[[#This Row],[Sales]]</f>
        <v>0.69088440803296569</v>
      </c>
      <c r="AI514" s="23">
        <f>Table_1[[#This Row],[Profit]]+Table_1[[#This Row],[Sales]]</f>
        <v>2076.3045999999999</v>
      </c>
      <c r="AJ514" s="17">
        <f>WEEKNUM(Table_1[[#This Row],[Order Date]],1)</f>
        <v>7</v>
      </c>
      <c r="AK514" s="17" t="str">
        <f>TEXT(Table_1[[#This Row],[Order Date]],"mmm yyyy")</f>
        <v>Feb 2015</v>
      </c>
      <c r="AL514" s="17" t="str">
        <f>Table_1[[#This Row],[Monthly sales]]&amp;"  Week "&amp;TEXT(Table_1[[#This Row],[Weekly sales]],"00")</f>
        <v>Feb 2015  Week 07</v>
      </c>
      <c r="AM514" s="17">
        <f>IF(COUNTIF($A$2:A514, A514)=1, 1, 0)</f>
        <v>0</v>
      </c>
      <c r="AN514" s="3">
        <f>COUNTA(A514) - COUNTIF(Table_1[[#This Row],[Unique Customers]], 1)</f>
        <v>1</v>
      </c>
      <c r="AO514" s="17" t="str">
        <f t="shared" ref="AO514:AO577" si="8">IF(AD514=AD513, "Repeated", "Unique")</f>
        <v>Repeated</v>
      </c>
      <c r="AP514" s="17" t="str">
        <f>"Q"&amp;_xlfn.CEILING.MATH(MONTH(Table_1[[#This Row],[Monthly sales]])/3,1)</f>
        <v>Q1</v>
      </c>
    </row>
    <row r="515" spans="1:42" ht="14.4" x14ac:dyDescent="0.3">
      <c r="A515" s="2">
        <v>2358</v>
      </c>
      <c r="B515" s="15" t="s">
        <v>1167</v>
      </c>
      <c r="C515" s="15" t="s">
        <v>26</v>
      </c>
      <c r="D515" s="6">
        <v>0.05</v>
      </c>
      <c r="E515" s="4">
        <v>2.08</v>
      </c>
      <c r="F515" s="4">
        <v>2.56</v>
      </c>
      <c r="G515" s="15" t="s">
        <v>39</v>
      </c>
      <c r="H515" s="15" t="s">
        <v>72</v>
      </c>
      <c r="I515" s="15" t="s">
        <v>49</v>
      </c>
      <c r="J515" s="15" t="s">
        <v>569</v>
      </c>
      <c r="K515" s="15" t="s">
        <v>43</v>
      </c>
      <c r="L515" s="15" t="s">
        <v>1168</v>
      </c>
      <c r="M515" s="6">
        <v>0.55000000000000004</v>
      </c>
      <c r="N515" s="15" t="s">
        <v>33</v>
      </c>
      <c r="O515" s="15" t="s">
        <v>34</v>
      </c>
      <c r="P515" s="15" t="s">
        <v>124</v>
      </c>
      <c r="Q515" s="15" t="s">
        <v>1097</v>
      </c>
      <c r="R515" s="2">
        <v>33311</v>
      </c>
      <c r="S515" s="1">
        <v>42049</v>
      </c>
      <c r="T515" s="12">
        <f>EOMONTH(Table_1[[#This Row],[Order Date]],0)</f>
        <v>42063</v>
      </c>
      <c r="U515" s="10">
        <f>EOMONTH(Table_1[[#This Row],[Order Date]],0)</f>
        <v>42063</v>
      </c>
      <c r="V515" s="14">
        <v>42049</v>
      </c>
      <c r="W515" s="1">
        <v>42051</v>
      </c>
      <c r="X515" s="12">
        <v>42051</v>
      </c>
      <c r="Y515" s="10">
        <f>EOMONTH(Table_1[[#This Row],[Ship date]],0)</f>
        <v>42063</v>
      </c>
      <c r="Z515" s="14">
        <v>42051</v>
      </c>
      <c r="AA515" s="4">
        <v>-1045.0160000000001</v>
      </c>
      <c r="AB515" s="2">
        <v>19</v>
      </c>
      <c r="AC515" s="4">
        <v>40.93</v>
      </c>
      <c r="AD515" s="2">
        <v>88268</v>
      </c>
      <c r="AE515" s="4">
        <f>'DataCleaning and Transformation'!$E515-'DataCleaning and Transformation'!$D515</f>
        <v>2.0300000000000002</v>
      </c>
      <c r="AF515" s="15" t="str">
        <f>_xlfn.IFS('DataCleaning and Transformation'!$O515="Central","Chris",'DataCleaning and Transformation'!$O515="East","Erin",'DataCleaning and Transformation'!$O515="South","Sam",'DataCleaning and Transformation'!$O515="West","William")</f>
        <v>Sam</v>
      </c>
      <c r="AG515" s="31">
        <f>Table_1[[#This Row],[Ship date]]-Table_1[[#This Row],[Order Date]]</f>
        <v>2</v>
      </c>
      <c r="AH515" s="22">
        <f>Table_1[[#This Row],[Profit]]/Table_1[[#This Row],[Sales]]</f>
        <v>-25.531785976056685</v>
      </c>
      <c r="AI515" s="23">
        <f>Table_1[[#This Row],[Profit]]+Table_1[[#This Row],[Sales]]</f>
        <v>-1004.0860000000001</v>
      </c>
      <c r="AJ515" s="17">
        <f>WEEKNUM(Table_1[[#This Row],[Order Date]],1)</f>
        <v>7</v>
      </c>
      <c r="AK515" s="17" t="str">
        <f>TEXT(Table_1[[#This Row],[Order Date]],"mmm yyyy")</f>
        <v>Feb 2015</v>
      </c>
      <c r="AL515" s="17" t="str">
        <f>Table_1[[#This Row],[Monthly sales]]&amp;"  Week "&amp;TEXT(Table_1[[#This Row],[Weekly sales]],"00")</f>
        <v>Feb 2015  Week 07</v>
      </c>
      <c r="AM515" s="17">
        <f>IF(COUNTIF($A$2:A515, A515)=1, 1, 0)</f>
        <v>1</v>
      </c>
      <c r="AN515" s="3">
        <f>COUNTA(A515) - COUNTIF(Table_1[[#This Row],[Unique Customers]], 1)</f>
        <v>0</v>
      </c>
      <c r="AO515" s="17" t="str">
        <f t="shared" si="8"/>
        <v>Unique</v>
      </c>
      <c r="AP515" s="17" t="str">
        <f>"Q"&amp;_xlfn.CEILING.MATH(MONTH(Table_1[[#This Row],[Monthly sales]])/3,1)</f>
        <v>Q1</v>
      </c>
    </row>
    <row r="516" spans="1:42" ht="14.4" x14ac:dyDescent="0.3">
      <c r="A516" s="2">
        <v>2490</v>
      </c>
      <c r="B516" s="15" t="s">
        <v>455</v>
      </c>
      <c r="C516" s="15" t="s">
        <v>26</v>
      </c>
      <c r="D516" s="6">
        <v>0.09</v>
      </c>
      <c r="E516" s="4">
        <v>348.21</v>
      </c>
      <c r="F516" s="4">
        <v>40.19</v>
      </c>
      <c r="G516" s="15" t="s">
        <v>27</v>
      </c>
      <c r="H516" s="15" t="s">
        <v>72</v>
      </c>
      <c r="I516" s="15" t="s">
        <v>29</v>
      </c>
      <c r="J516" s="15" t="s">
        <v>30</v>
      </c>
      <c r="K516" s="15" t="s">
        <v>31</v>
      </c>
      <c r="L516" s="15" t="s">
        <v>32</v>
      </c>
      <c r="M516" s="6">
        <v>0.62</v>
      </c>
      <c r="N516" s="15" t="s">
        <v>33</v>
      </c>
      <c r="O516" s="15" t="s">
        <v>60</v>
      </c>
      <c r="P516" s="15" t="s">
        <v>91</v>
      </c>
      <c r="Q516" s="15" t="s">
        <v>457</v>
      </c>
      <c r="R516" s="2">
        <v>92627</v>
      </c>
      <c r="S516" s="1">
        <v>42049</v>
      </c>
      <c r="T516" s="12">
        <f>EOMONTH(Table_1[[#This Row],[Order Date]],0)</f>
        <v>42063</v>
      </c>
      <c r="U516" s="10">
        <f>EOMONTH(Table_1[[#This Row],[Order Date]],0)</f>
        <v>42063</v>
      </c>
      <c r="V516" s="14">
        <v>42049</v>
      </c>
      <c r="W516" s="1">
        <v>42051</v>
      </c>
      <c r="X516" s="12">
        <v>42051</v>
      </c>
      <c r="Y516" s="10">
        <f>EOMONTH(Table_1[[#This Row],[Ship date]],0)</f>
        <v>42063</v>
      </c>
      <c r="Z516" s="14">
        <v>42051</v>
      </c>
      <c r="AA516" s="4">
        <v>-93.85</v>
      </c>
      <c r="AB516" s="2">
        <v>2</v>
      </c>
      <c r="AC516" s="4">
        <v>662.8</v>
      </c>
      <c r="AD516" s="2">
        <v>86884</v>
      </c>
      <c r="AE516" s="4">
        <f>'DataCleaning and Transformation'!$E516-'DataCleaning and Transformation'!$D516</f>
        <v>348.12</v>
      </c>
      <c r="AF516" s="15" t="str">
        <f>_xlfn.IFS('DataCleaning and Transformation'!$O516="Central","Chris",'DataCleaning and Transformation'!$O516="East","Erin",'DataCleaning and Transformation'!$O516="South","Sam",'DataCleaning and Transformation'!$O516="West","William")</f>
        <v>William</v>
      </c>
      <c r="AG516" s="31">
        <f>Table_1[[#This Row],[Ship date]]-Table_1[[#This Row],[Order Date]]</f>
        <v>2</v>
      </c>
      <c r="AH516" s="22">
        <f>Table_1[[#This Row],[Profit]]/Table_1[[#This Row],[Sales]]</f>
        <v>-0.14159625829812916</v>
      </c>
      <c r="AI516" s="23">
        <f>Table_1[[#This Row],[Profit]]+Table_1[[#This Row],[Sales]]</f>
        <v>568.94999999999993</v>
      </c>
      <c r="AJ516" s="17">
        <f>WEEKNUM(Table_1[[#This Row],[Order Date]],1)</f>
        <v>7</v>
      </c>
      <c r="AK516" s="17" t="str">
        <f>TEXT(Table_1[[#This Row],[Order Date]],"mmm yyyy")</f>
        <v>Feb 2015</v>
      </c>
      <c r="AL516" s="17" t="str">
        <f>Table_1[[#This Row],[Monthly sales]]&amp;"  Week "&amp;TEXT(Table_1[[#This Row],[Weekly sales]],"00")</f>
        <v>Feb 2015  Week 07</v>
      </c>
      <c r="AM516" s="17">
        <f>IF(COUNTIF($A$2:A516, A516)=1, 1, 0)</f>
        <v>0</v>
      </c>
      <c r="AN516" s="3">
        <f>COUNTA(A516) - COUNTIF(Table_1[[#This Row],[Unique Customers]], 1)</f>
        <v>1</v>
      </c>
      <c r="AO516" s="17" t="str">
        <f t="shared" si="8"/>
        <v>Unique</v>
      </c>
      <c r="AP516" s="17" t="str">
        <f>"Q"&amp;_xlfn.CEILING.MATH(MONTH(Table_1[[#This Row],[Monthly sales]])/3,1)</f>
        <v>Q1</v>
      </c>
    </row>
    <row r="517" spans="1:42" ht="14.4" x14ac:dyDescent="0.3">
      <c r="A517" s="2">
        <v>2491</v>
      </c>
      <c r="B517" s="15" t="s">
        <v>458</v>
      </c>
      <c r="C517" s="15" t="s">
        <v>26</v>
      </c>
      <c r="D517" s="6">
        <v>0.09</v>
      </c>
      <c r="E517" s="4">
        <v>348.21</v>
      </c>
      <c r="F517" s="4">
        <v>40.19</v>
      </c>
      <c r="G517" s="15" t="s">
        <v>27</v>
      </c>
      <c r="H517" s="15" t="s">
        <v>72</v>
      </c>
      <c r="I517" s="15" t="s">
        <v>29</v>
      </c>
      <c r="J517" s="15" t="s">
        <v>30</v>
      </c>
      <c r="K517" s="15" t="s">
        <v>31</v>
      </c>
      <c r="L517" s="15" t="s">
        <v>32</v>
      </c>
      <c r="M517" s="6">
        <v>0.62</v>
      </c>
      <c r="N517" s="15" t="s">
        <v>33</v>
      </c>
      <c r="O517" s="15" t="s">
        <v>60</v>
      </c>
      <c r="P517" s="15" t="s">
        <v>91</v>
      </c>
      <c r="Q517" s="15" t="s">
        <v>101</v>
      </c>
      <c r="R517" s="2">
        <v>90045</v>
      </c>
      <c r="S517" s="1">
        <v>42049</v>
      </c>
      <c r="T517" s="12">
        <f>EOMONTH(Table_1[[#This Row],[Order Date]],0)</f>
        <v>42063</v>
      </c>
      <c r="U517" s="10">
        <f>EOMONTH(Table_1[[#This Row],[Order Date]],0)</f>
        <v>42063</v>
      </c>
      <c r="V517" s="14">
        <v>42049</v>
      </c>
      <c r="W517" s="1">
        <v>42051</v>
      </c>
      <c r="X517" s="12">
        <v>42051</v>
      </c>
      <c r="Y517" s="10">
        <f>EOMONTH(Table_1[[#This Row],[Ship date]],0)</f>
        <v>42063</v>
      </c>
      <c r="Z517" s="14">
        <v>42051</v>
      </c>
      <c r="AA517" s="4">
        <v>-93.85</v>
      </c>
      <c r="AB517" s="2">
        <v>8</v>
      </c>
      <c r="AC517" s="4">
        <v>2651.21</v>
      </c>
      <c r="AD517" s="2">
        <v>48836</v>
      </c>
      <c r="AE517" s="4">
        <f>'DataCleaning and Transformation'!$E517-'DataCleaning and Transformation'!$D517</f>
        <v>348.12</v>
      </c>
      <c r="AF517" s="15" t="str">
        <f>_xlfn.IFS('DataCleaning and Transformation'!$O517="Central","Chris",'DataCleaning and Transformation'!$O517="East","Erin",'DataCleaning and Transformation'!$O517="South","Sam",'DataCleaning and Transformation'!$O517="West","William")</f>
        <v>William</v>
      </c>
      <c r="AG517" s="31">
        <f>Table_1[[#This Row],[Ship date]]-Table_1[[#This Row],[Order Date]]</f>
        <v>2</v>
      </c>
      <c r="AH517" s="22">
        <f>Table_1[[#This Row],[Profit]]/Table_1[[#This Row],[Sales]]</f>
        <v>-3.5398931054122458E-2</v>
      </c>
      <c r="AI517" s="23">
        <f>Table_1[[#This Row],[Profit]]+Table_1[[#This Row],[Sales]]</f>
        <v>2557.36</v>
      </c>
      <c r="AJ517" s="17">
        <f>WEEKNUM(Table_1[[#This Row],[Order Date]],1)</f>
        <v>7</v>
      </c>
      <c r="AK517" s="17" t="str">
        <f>TEXT(Table_1[[#This Row],[Order Date]],"mmm yyyy")</f>
        <v>Feb 2015</v>
      </c>
      <c r="AL517" s="17" t="str">
        <f>Table_1[[#This Row],[Monthly sales]]&amp;"  Week "&amp;TEXT(Table_1[[#This Row],[Weekly sales]],"00")</f>
        <v>Feb 2015  Week 07</v>
      </c>
      <c r="AM517" s="17">
        <f>IF(COUNTIF($A$2:A517, A517)=1, 1, 0)</f>
        <v>0</v>
      </c>
      <c r="AN517" s="3">
        <f>COUNTA(A517) - COUNTIF(Table_1[[#This Row],[Unique Customers]], 1)</f>
        <v>1</v>
      </c>
      <c r="AO517" s="17" t="str">
        <f t="shared" si="8"/>
        <v>Unique</v>
      </c>
      <c r="AP517" s="17" t="str">
        <f>"Q"&amp;_xlfn.CEILING.MATH(MONTH(Table_1[[#This Row],[Monthly sales]])/3,1)</f>
        <v>Q1</v>
      </c>
    </row>
    <row r="518" spans="1:42" ht="14.4" x14ac:dyDescent="0.3">
      <c r="A518" s="2">
        <v>3069</v>
      </c>
      <c r="B518" s="15" t="s">
        <v>1169</v>
      </c>
      <c r="C518" s="15" t="s">
        <v>26</v>
      </c>
      <c r="D518" s="6">
        <v>0.09</v>
      </c>
      <c r="E518" s="4">
        <v>1.82</v>
      </c>
      <c r="F518" s="4">
        <v>0.83</v>
      </c>
      <c r="G518" s="15" t="s">
        <v>39</v>
      </c>
      <c r="H518" s="15" t="s">
        <v>40</v>
      </c>
      <c r="I518" s="15" t="s">
        <v>49</v>
      </c>
      <c r="J518" s="15" t="s">
        <v>50</v>
      </c>
      <c r="K518" s="15" t="s">
        <v>51</v>
      </c>
      <c r="L518" s="15" t="s">
        <v>1170</v>
      </c>
      <c r="M518" s="6">
        <v>0.56999999999999995</v>
      </c>
      <c r="N518" s="15" t="s">
        <v>33</v>
      </c>
      <c r="O518" s="15" t="s">
        <v>53</v>
      </c>
      <c r="P518" s="15" t="s">
        <v>85</v>
      </c>
      <c r="Q518" s="15" t="s">
        <v>1171</v>
      </c>
      <c r="R518" s="2">
        <v>55128</v>
      </c>
      <c r="S518" s="1">
        <v>42049</v>
      </c>
      <c r="T518" s="12">
        <f>EOMONTH(Table_1[[#This Row],[Order Date]],0)</f>
        <v>42063</v>
      </c>
      <c r="U518" s="10">
        <f>EOMONTH(Table_1[[#This Row],[Order Date]],0)</f>
        <v>42063</v>
      </c>
      <c r="V518" s="14">
        <v>42049</v>
      </c>
      <c r="W518" s="1">
        <v>42050</v>
      </c>
      <c r="X518" s="12">
        <v>42050</v>
      </c>
      <c r="Y518" s="10">
        <f>EOMONTH(Table_1[[#This Row],[Ship date]],0)</f>
        <v>42063</v>
      </c>
      <c r="Z518" s="14">
        <v>42050</v>
      </c>
      <c r="AA518" s="4">
        <v>-6.734</v>
      </c>
      <c r="AB518" s="2">
        <v>22</v>
      </c>
      <c r="AC518" s="4">
        <v>36.82</v>
      </c>
      <c r="AD518" s="2">
        <v>88192</v>
      </c>
      <c r="AE518" s="4">
        <f>'DataCleaning and Transformation'!$E518-'DataCleaning and Transformation'!$D518</f>
        <v>1.73</v>
      </c>
      <c r="AF518" s="15" t="str">
        <f>_xlfn.IFS('DataCleaning and Transformation'!$O518="Central","Chris",'DataCleaning and Transformation'!$O518="East","Erin",'DataCleaning and Transformation'!$O518="South","Sam",'DataCleaning and Transformation'!$O518="West","William")</f>
        <v>Chris</v>
      </c>
      <c r="AG518" s="31">
        <f>Table_1[[#This Row],[Ship date]]-Table_1[[#This Row],[Order Date]]</f>
        <v>1</v>
      </c>
      <c r="AH518" s="22">
        <f>Table_1[[#This Row],[Profit]]/Table_1[[#This Row],[Sales]]</f>
        <v>-0.18288973384030419</v>
      </c>
      <c r="AI518" s="23">
        <f>Table_1[[#This Row],[Profit]]+Table_1[[#This Row],[Sales]]</f>
        <v>30.085999999999999</v>
      </c>
      <c r="AJ518" s="17">
        <f>WEEKNUM(Table_1[[#This Row],[Order Date]],1)</f>
        <v>7</v>
      </c>
      <c r="AK518" s="17" t="str">
        <f>TEXT(Table_1[[#This Row],[Order Date]],"mmm yyyy")</f>
        <v>Feb 2015</v>
      </c>
      <c r="AL518" s="17" t="str">
        <f>Table_1[[#This Row],[Monthly sales]]&amp;"  Week "&amp;TEXT(Table_1[[#This Row],[Weekly sales]],"00")</f>
        <v>Feb 2015  Week 07</v>
      </c>
      <c r="AM518" s="17">
        <f>IF(COUNTIF($A$2:A518, A518)=1, 1, 0)</f>
        <v>1</v>
      </c>
      <c r="AN518" s="3">
        <f>COUNTA(A518) - COUNTIF(Table_1[[#This Row],[Unique Customers]], 1)</f>
        <v>0</v>
      </c>
      <c r="AO518" s="17" t="str">
        <f t="shared" si="8"/>
        <v>Unique</v>
      </c>
      <c r="AP518" s="17" t="str">
        <f>"Q"&amp;_xlfn.CEILING.MATH(MONTH(Table_1[[#This Row],[Monthly sales]])/3,1)</f>
        <v>Q1</v>
      </c>
    </row>
    <row r="519" spans="1:42" ht="14.4" x14ac:dyDescent="0.3">
      <c r="A519" s="2">
        <v>3393</v>
      </c>
      <c r="B519" s="15" t="s">
        <v>1172</v>
      </c>
      <c r="C519" s="15" t="s">
        <v>26</v>
      </c>
      <c r="D519" s="6">
        <v>0.08</v>
      </c>
      <c r="E519" s="4">
        <v>4.4800000000000004</v>
      </c>
      <c r="F519" s="4">
        <v>2.5</v>
      </c>
      <c r="G519" s="15" t="s">
        <v>39</v>
      </c>
      <c r="H519" s="15" t="s">
        <v>40</v>
      </c>
      <c r="I519" s="15" t="s">
        <v>49</v>
      </c>
      <c r="J519" s="15" t="s">
        <v>346</v>
      </c>
      <c r="K519" s="15" t="s">
        <v>74</v>
      </c>
      <c r="L519" s="15" t="s">
        <v>1022</v>
      </c>
      <c r="M519" s="6">
        <v>0.37</v>
      </c>
      <c r="N519" s="15" t="s">
        <v>33</v>
      </c>
      <c r="O519" s="15" t="s">
        <v>60</v>
      </c>
      <c r="P519" s="15" t="s">
        <v>67</v>
      </c>
      <c r="Q519" s="15" t="s">
        <v>1173</v>
      </c>
      <c r="R519" s="2">
        <v>99163</v>
      </c>
      <c r="S519" s="1">
        <v>42049</v>
      </c>
      <c r="T519" s="12">
        <f>EOMONTH(Table_1[[#This Row],[Order Date]],0)</f>
        <v>42063</v>
      </c>
      <c r="U519" s="10">
        <f>EOMONTH(Table_1[[#This Row],[Order Date]],0)</f>
        <v>42063</v>
      </c>
      <c r="V519" s="14">
        <v>42049</v>
      </c>
      <c r="W519" s="1">
        <v>42050</v>
      </c>
      <c r="X519" s="12">
        <v>42050</v>
      </c>
      <c r="Y519" s="10">
        <f>EOMONTH(Table_1[[#This Row],[Ship date]],0)</f>
        <v>42063</v>
      </c>
      <c r="Z519" s="14">
        <v>42050</v>
      </c>
      <c r="AA519" s="4">
        <v>-3.2448000000000001</v>
      </c>
      <c r="AB519" s="2">
        <v>19</v>
      </c>
      <c r="AC519" s="4">
        <v>80.2</v>
      </c>
      <c r="AD519" s="2">
        <v>87909</v>
      </c>
      <c r="AE519" s="4">
        <f>'DataCleaning and Transformation'!$E519-'DataCleaning and Transformation'!$D519</f>
        <v>4.4000000000000004</v>
      </c>
      <c r="AF519" s="15" t="str">
        <f>_xlfn.IFS('DataCleaning and Transformation'!$O519="Central","Chris",'DataCleaning and Transformation'!$O519="East","Erin",'DataCleaning and Transformation'!$O519="South","Sam",'DataCleaning and Transformation'!$O519="West","William")</f>
        <v>William</v>
      </c>
      <c r="AG519" s="31">
        <f>Table_1[[#This Row],[Ship date]]-Table_1[[#This Row],[Order Date]]</f>
        <v>1</v>
      </c>
      <c r="AH519" s="22">
        <f>Table_1[[#This Row],[Profit]]/Table_1[[#This Row],[Sales]]</f>
        <v>-4.0458852867830422E-2</v>
      </c>
      <c r="AI519" s="23">
        <f>Table_1[[#This Row],[Profit]]+Table_1[[#This Row],[Sales]]</f>
        <v>76.955200000000005</v>
      </c>
      <c r="AJ519" s="17">
        <f>WEEKNUM(Table_1[[#This Row],[Order Date]],1)</f>
        <v>7</v>
      </c>
      <c r="AK519" s="17" t="str">
        <f>TEXT(Table_1[[#This Row],[Order Date]],"mmm yyyy")</f>
        <v>Feb 2015</v>
      </c>
      <c r="AL519" s="17" t="str">
        <f>Table_1[[#This Row],[Monthly sales]]&amp;"  Week "&amp;TEXT(Table_1[[#This Row],[Weekly sales]],"00")</f>
        <v>Feb 2015  Week 07</v>
      </c>
      <c r="AM519" s="17">
        <f>IF(COUNTIF($A$2:A519, A519)=1, 1, 0)</f>
        <v>1</v>
      </c>
      <c r="AN519" s="3">
        <f>COUNTA(A519) - COUNTIF(Table_1[[#This Row],[Unique Customers]], 1)</f>
        <v>0</v>
      </c>
      <c r="AO519" s="17" t="str">
        <f t="shared" si="8"/>
        <v>Unique</v>
      </c>
      <c r="AP519" s="17" t="str">
        <f>"Q"&amp;_xlfn.CEILING.MATH(MONTH(Table_1[[#This Row],[Monthly sales]])/3,1)</f>
        <v>Q1</v>
      </c>
    </row>
    <row r="520" spans="1:42" ht="14.4" x14ac:dyDescent="0.3">
      <c r="A520" s="2">
        <v>306</v>
      </c>
      <c r="B520" s="15" t="s">
        <v>1174</v>
      </c>
      <c r="C520" s="15" t="s">
        <v>38</v>
      </c>
      <c r="D520" s="6">
        <v>0.01</v>
      </c>
      <c r="E520" s="4">
        <v>8.33</v>
      </c>
      <c r="F520" s="4">
        <v>1.99</v>
      </c>
      <c r="G520" s="15" t="s">
        <v>39</v>
      </c>
      <c r="H520" s="15" t="s">
        <v>28</v>
      </c>
      <c r="I520" s="15" t="s">
        <v>41</v>
      </c>
      <c r="J520" s="15" t="s">
        <v>42</v>
      </c>
      <c r="K520" s="15" t="s">
        <v>43</v>
      </c>
      <c r="L520" s="15" t="s">
        <v>1175</v>
      </c>
      <c r="M520" s="6">
        <v>0.52</v>
      </c>
      <c r="N520" s="15" t="s">
        <v>33</v>
      </c>
      <c r="O520" s="15" t="s">
        <v>112</v>
      </c>
      <c r="P520" s="15" t="s">
        <v>419</v>
      </c>
      <c r="Q520" s="15" t="s">
        <v>1176</v>
      </c>
      <c r="R520" s="2">
        <v>21208</v>
      </c>
      <c r="S520" s="1">
        <v>42049</v>
      </c>
      <c r="T520" s="12">
        <f>EOMONTH(Table_1[[#This Row],[Order Date]],0)</f>
        <v>42063</v>
      </c>
      <c r="U520" s="10">
        <f>EOMONTH(Table_1[[#This Row],[Order Date]],0)</f>
        <v>42063</v>
      </c>
      <c r="V520" s="14">
        <v>42049</v>
      </c>
      <c r="W520" s="1">
        <v>42050</v>
      </c>
      <c r="X520" s="12">
        <v>42050</v>
      </c>
      <c r="Y520" s="10">
        <f>EOMONTH(Table_1[[#This Row],[Ship date]],0)</f>
        <v>42063</v>
      </c>
      <c r="Z520" s="14">
        <v>42050</v>
      </c>
      <c r="AA520" s="4">
        <v>15.895200000000001</v>
      </c>
      <c r="AB520" s="2">
        <v>8</v>
      </c>
      <c r="AC520" s="4">
        <v>70.16</v>
      </c>
      <c r="AD520" s="2">
        <v>87057</v>
      </c>
      <c r="AE520" s="4">
        <f>'DataCleaning and Transformation'!$E520-'DataCleaning and Transformation'!$D520</f>
        <v>8.32</v>
      </c>
      <c r="AF520" s="15" t="str">
        <f>_xlfn.IFS('DataCleaning and Transformation'!$O520="Central","Chris",'DataCleaning and Transformation'!$O520="East","Erin",'DataCleaning and Transformation'!$O520="South","Sam",'DataCleaning and Transformation'!$O520="West","William")</f>
        <v>Erin</v>
      </c>
      <c r="AG520" s="31">
        <f>Table_1[[#This Row],[Ship date]]-Table_1[[#This Row],[Order Date]]</f>
        <v>1</v>
      </c>
      <c r="AH520" s="22">
        <f>Table_1[[#This Row],[Profit]]/Table_1[[#This Row],[Sales]]</f>
        <v>0.22655644241733183</v>
      </c>
      <c r="AI520" s="23">
        <f>Table_1[[#This Row],[Profit]]+Table_1[[#This Row],[Sales]]</f>
        <v>86.055199999999999</v>
      </c>
      <c r="AJ520" s="17">
        <f>WEEKNUM(Table_1[[#This Row],[Order Date]],1)</f>
        <v>7</v>
      </c>
      <c r="AK520" s="17" t="str">
        <f>TEXT(Table_1[[#This Row],[Order Date]],"mmm yyyy")</f>
        <v>Feb 2015</v>
      </c>
      <c r="AL520" s="17" t="str">
        <f>Table_1[[#This Row],[Monthly sales]]&amp;"  Week "&amp;TEXT(Table_1[[#This Row],[Weekly sales]],"00")</f>
        <v>Feb 2015  Week 07</v>
      </c>
      <c r="AM520" s="17">
        <f>IF(COUNTIF($A$2:A520, A520)=1, 1, 0)</f>
        <v>1</v>
      </c>
      <c r="AN520" s="3">
        <f>COUNTA(A520) - COUNTIF(Table_1[[#This Row],[Unique Customers]], 1)</f>
        <v>0</v>
      </c>
      <c r="AO520" s="17" t="str">
        <f t="shared" si="8"/>
        <v>Unique</v>
      </c>
      <c r="AP520" s="17" t="str">
        <f>"Q"&amp;_xlfn.CEILING.MATH(MONTH(Table_1[[#This Row],[Monthly sales]])/3,1)</f>
        <v>Q1</v>
      </c>
    </row>
    <row r="521" spans="1:42" ht="14.4" x14ac:dyDescent="0.3">
      <c r="A521" s="2">
        <v>306</v>
      </c>
      <c r="B521" s="15" t="s">
        <v>1174</v>
      </c>
      <c r="C521" s="15" t="s">
        <v>38</v>
      </c>
      <c r="D521" s="6">
        <v>0.04</v>
      </c>
      <c r="E521" s="4">
        <v>85.99</v>
      </c>
      <c r="F521" s="4">
        <v>0.99</v>
      </c>
      <c r="G521" s="15" t="s">
        <v>39</v>
      </c>
      <c r="H521" s="15" t="s">
        <v>28</v>
      </c>
      <c r="I521" s="15" t="s">
        <v>41</v>
      </c>
      <c r="J521" s="15" t="s">
        <v>136</v>
      </c>
      <c r="K521" s="15" t="s">
        <v>51</v>
      </c>
      <c r="L521" s="15" t="s">
        <v>1177</v>
      </c>
      <c r="M521" s="6">
        <v>0.55000000000000004</v>
      </c>
      <c r="N521" s="15" t="s">
        <v>33</v>
      </c>
      <c r="O521" s="15" t="s">
        <v>112</v>
      </c>
      <c r="P521" s="15" t="s">
        <v>419</v>
      </c>
      <c r="Q521" s="15" t="s">
        <v>1176</v>
      </c>
      <c r="R521" s="2">
        <v>21208</v>
      </c>
      <c r="S521" s="1">
        <v>42049</v>
      </c>
      <c r="T521" s="12">
        <f>EOMONTH(Table_1[[#This Row],[Order Date]],0)</f>
        <v>42063</v>
      </c>
      <c r="U521" s="10">
        <f>EOMONTH(Table_1[[#This Row],[Order Date]],0)</f>
        <v>42063</v>
      </c>
      <c r="V521" s="14">
        <v>42049</v>
      </c>
      <c r="W521" s="1">
        <v>42051</v>
      </c>
      <c r="X521" s="12">
        <v>42051</v>
      </c>
      <c r="Y521" s="10">
        <f>EOMONTH(Table_1[[#This Row],[Ship date]],0)</f>
        <v>42063</v>
      </c>
      <c r="Z521" s="14">
        <v>42051</v>
      </c>
      <c r="AA521" s="4">
        <v>855.99329999999998</v>
      </c>
      <c r="AB521" s="2">
        <v>17</v>
      </c>
      <c r="AC521" s="4">
        <v>1240.57</v>
      </c>
      <c r="AD521" s="2">
        <v>87057</v>
      </c>
      <c r="AE521" s="4">
        <f>'DataCleaning and Transformation'!$E521-'DataCleaning and Transformation'!$D521</f>
        <v>85.949999999999989</v>
      </c>
      <c r="AF521" s="15" t="str">
        <f>_xlfn.IFS('DataCleaning and Transformation'!$O521="Central","Chris",'DataCleaning and Transformation'!$O521="East","Erin",'DataCleaning and Transformation'!$O521="South","Sam",'DataCleaning and Transformation'!$O521="West","William")</f>
        <v>Erin</v>
      </c>
      <c r="AG521" s="31">
        <f>Table_1[[#This Row],[Ship date]]-Table_1[[#This Row],[Order Date]]</f>
        <v>2</v>
      </c>
      <c r="AH521" s="22">
        <f>Table_1[[#This Row],[Profit]]/Table_1[[#This Row],[Sales]]</f>
        <v>0.69000000000000006</v>
      </c>
      <c r="AI521" s="23">
        <f>Table_1[[#This Row],[Profit]]+Table_1[[#This Row],[Sales]]</f>
        <v>2096.5632999999998</v>
      </c>
      <c r="AJ521" s="17">
        <f>WEEKNUM(Table_1[[#This Row],[Order Date]],1)</f>
        <v>7</v>
      </c>
      <c r="AK521" s="17" t="str">
        <f>TEXT(Table_1[[#This Row],[Order Date]],"mmm yyyy")</f>
        <v>Feb 2015</v>
      </c>
      <c r="AL521" s="17" t="str">
        <f>Table_1[[#This Row],[Monthly sales]]&amp;"  Week "&amp;TEXT(Table_1[[#This Row],[Weekly sales]],"00")</f>
        <v>Feb 2015  Week 07</v>
      </c>
      <c r="AM521" s="17">
        <f>IF(COUNTIF($A$2:A521, A521)=1, 1, 0)</f>
        <v>0</v>
      </c>
      <c r="AN521" s="3">
        <f>COUNTA(A521) - COUNTIF(Table_1[[#This Row],[Unique Customers]], 1)</f>
        <v>1</v>
      </c>
      <c r="AO521" s="17" t="str">
        <f t="shared" si="8"/>
        <v>Repeated</v>
      </c>
      <c r="AP521" s="17" t="str">
        <f>"Q"&amp;_xlfn.CEILING.MATH(MONTH(Table_1[[#This Row],[Monthly sales]])/3,1)</f>
        <v>Q1</v>
      </c>
    </row>
    <row r="522" spans="1:42" ht="14.4" x14ac:dyDescent="0.3">
      <c r="A522" s="2">
        <v>308</v>
      </c>
      <c r="B522" s="15" t="s">
        <v>1178</v>
      </c>
      <c r="C522" s="15" t="s">
        <v>38</v>
      </c>
      <c r="D522" s="6">
        <v>0.01</v>
      </c>
      <c r="E522" s="4">
        <v>8.33</v>
      </c>
      <c r="F522" s="4">
        <v>1.99</v>
      </c>
      <c r="G522" s="15" t="s">
        <v>39</v>
      </c>
      <c r="H522" s="15" t="s">
        <v>28</v>
      </c>
      <c r="I522" s="15" t="s">
        <v>41</v>
      </c>
      <c r="J522" s="15" t="s">
        <v>42</v>
      </c>
      <c r="K522" s="15" t="s">
        <v>43</v>
      </c>
      <c r="L522" s="15" t="s">
        <v>1175</v>
      </c>
      <c r="M522" s="6">
        <v>0.52</v>
      </c>
      <c r="N522" s="15" t="s">
        <v>33</v>
      </c>
      <c r="O522" s="15" t="s">
        <v>60</v>
      </c>
      <c r="P522" s="15" t="s">
        <v>67</v>
      </c>
      <c r="Q522" s="15" t="s">
        <v>143</v>
      </c>
      <c r="R522" s="2">
        <v>98115</v>
      </c>
      <c r="S522" s="1">
        <v>42049</v>
      </c>
      <c r="T522" s="12">
        <f>EOMONTH(Table_1[[#This Row],[Order Date]],0)</f>
        <v>42063</v>
      </c>
      <c r="U522" s="10">
        <f>EOMONTH(Table_1[[#This Row],[Order Date]],0)</f>
        <v>42063</v>
      </c>
      <c r="V522" s="14">
        <v>42049</v>
      </c>
      <c r="W522" s="1">
        <v>42050</v>
      </c>
      <c r="X522" s="12">
        <v>42050</v>
      </c>
      <c r="Y522" s="10">
        <f>EOMONTH(Table_1[[#This Row],[Ship date]],0)</f>
        <v>42063</v>
      </c>
      <c r="Z522" s="14">
        <v>42050</v>
      </c>
      <c r="AA522" s="4">
        <v>10.74</v>
      </c>
      <c r="AB522" s="2">
        <v>32</v>
      </c>
      <c r="AC522" s="4">
        <v>280.62</v>
      </c>
      <c r="AD522" s="2">
        <v>37760</v>
      </c>
      <c r="AE522" s="4">
        <f>'DataCleaning and Transformation'!$E522-'DataCleaning and Transformation'!$D522</f>
        <v>8.32</v>
      </c>
      <c r="AF522" s="15" t="str">
        <f>_xlfn.IFS('DataCleaning and Transformation'!$O522="Central","Chris",'DataCleaning and Transformation'!$O522="East","Erin",'DataCleaning and Transformation'!$O522="South","Sam",'DataCleaning and Transformation'!$O522="West","William")</f>
        <v>William</v>
      </c>
      <c r="AG522" s="31">
        <f>Table_1[[#This Row],[Ship date]]-Table_1[[#This Row],[Order Date]]</f>
        <v>1</v>
      </c>
      <c r="AH522" s="22">
        <f>Table_1[[#This Row],[Profit]]/Table_1[[#This Row],[Sales]]</f>
        <v>3.8272396835578364E-2</v>
      </c>
      <c r="AI522" s="23">
        <f>Table_1[[#This Row],[Profit]]+Table_1[[#This Row],[Sales]]</f>
        <v>291.36</v>
      </c>
      <c r="AJ522" s="17">
        <f>WEEKNUM(Table_1[[#This Row],[Order Date]],1)</f>
        <v>7</v>
      </c>
      <c r="AK522" s="17" t="str">
        <f>TEXT(Table_1[[#This Row],[Order Date]],"mmm yyyy")</f>
        <v>Feb 2015</v>
      </c>
      <c r="AL522" s="17" t="str">
        <f>Table_1[[#This Row],[Monthly sales]]&amp;"  Week "&amp;TEXT(Table_1[[#This Row],[Weekly sales]],"00")</f>
        <v>Feb 2015  Week 07</v>
      </c>
      <c r="AM522" s="17">
        <f>IF(COUNTIF($A$2:A522, A522)=1, 1, 0)</f>
        <v>1</v>
      </c>
      <c r="AN522" s="3">
        <f>COUNTA(A522) - COUNTIF(Table_1[[#This Row],[Unique Customers]], 1)</f>
        <v>0</v>
      </c>
      <c r="AO522" s="17" t="str">
        <f t="shared" si="8"/>
        <v>Unique</v>
      </c>
      <c r="AP522" s="17" t="str">
        <f>"Q"&amp;_xlfn.CEILING.MATH(MONTH(Table_1[[#This Row],[Monthly sales]])/3,1)</f>
        <v>Q1</v>
      </c>
    </row>
    <row r="523" spans="1:42" ht="14.4" x14ac:dyDescent="0.3">
      <c r="A523" s="2">
        <v>1156</v>
      </c>
      <c r="B523" s="15" t="s">
        <v>1179</v>
      </c>
      <c r="C523" s="15" t="s">
        <v>38</v>
      </c>
      <c r="D523" s="6">
        <v>0.06</v>
      </c>
      <c r="E523" s="4">
        <v>175.99</v>
      </c>
      <c r="F523" s="4">
        <v>8.99</v>
      </c>
      <c r="G523" s="15" t="s">
        <v>39</v>
      </c>
      <c r="H523" s="15" t="s">
        <v>40</v>
      </c>
      <c r="I523" s="15" t="s">
        <v>41</v>
      </c>
      <c r="J523" s="15" t="s">
        <v>136</v>
      </c>
      <c r="K523" s="15" t="s">
        <v>74</v>
      </c>
      <c r="L523" s="15" t="s">
        <v>1180</v>
      </c>
      <c r="M523" s="6">
        <v>0.56999999999999995</v>
      </c>
      <c r="N523" s="15" t="s">
        <v>33</v>
      </c>
      <c r="O523" s="15" t="s">
        <v>112</v>
      </c>
      <c r="P523" s="15" t="s">
        <v>404</v>
      </c>
      <c r="Q523" s="15" t="s">
        <v>1181</v>
      </c>
      <c r="R523" s="2">
        <v>1876</v>
      </c>
      <c r="S523" s="1">
        <v>42049</v>
      </c>
      <c r="T523" s="12">
        <f>EOMONTH(Table_1[[#This Row],[Order Date]],0)</f>
        <v>42063</v>
      </c>
      <c r="U523" s="10">
        <f>EOMONTH(Table_1[[#This Row],[Order Date]],0)</f>
        <v>42063</v>
      </c>
      <c r="V523" s="14">
        <v>42049</v>
      </c>
      <c r="W523" s="1">
        <v>42050</v>
      </c>
      <c r="X523" s="12">
        <v>42050</v>
      </c>
      <c r="Y523" s="10">
        <f>EOMONTH(Table_1[[#This Row],[Ship date]],0)</f>
        <v>42063</v>
      </c>
      <c r="Z523" s="14">
        <v>42050</v>
      </c>
      <c r="AA523" s="4">
        <v>48.47148</v>
      </c>
      <c r="AB523" s="2">
        <v>7</v>
      </c>
      <c r="AC523" s="4">
        <v>1013.84</v>
      </c>
      <c r="AD523" s="2">
        <v>90855</v>
      </c>
      <c r="AE523" s="4">
        <f>'DataCleaning and Transformation'!$E523-'DataCleaning and Transformation'!$D523</f>
        <v>175.93</v>
      </c>
      <c r="AF523" s="15" t="str">
        <f>_xlfn.IFS('DataCleaning and Transformation'!$O523="Central","Chris",'DataCleaning and Transformation'!$O523="East","Erin",'DataCleaning and Transformation'!$O523="South","Sam",'DataCleaning and Transformation'!$O523="West","William")</f>
        <v>Erin</v>
      </c>
      <c r="AG523" s="31">
        <f>Table_1[[#This Row],[Ship date]]-Table_1[[#This Row],[Order Date]]</f>
        <v>1</v>
      </c>
      <c r="AH523" s="22">
        <f>Table_1[[#This Row],[Profit]]/Table_1[[#This Row],[Sales]]</f>
        <v>4.7809792472184962E-2</v>
      </c>
      <c r="AI523" s="23">
        <f>Table_1[[#This Row],[Profit]]+Table_1[[#This Row],[Sales]]</f>
        <v>1062.3114800000001</v>
      </c>
      <c r="AJ523" s="17">
        <f>WEEKNUM(Table_1[[#This Row],[Order Date]],1)</f>
        <v>7</v>
      </c>
      <c r="AK523" s="17" t="str">
        <f>TEXT(Table_1[[#This Row],[Order Date]],"mmm yyyy")</f>
        <v>Feb 2015</v>
      </c>
      <c r="AL523" s="17" t="str">
        <f>Table_1[[#This Row],[Monthly sales]]&amp;"  Week "&amp;TEXT(Table_1[[#This Row],[Weekly sales]],"00")</f>
        <v>Feb 2015  Week 07</v>
      </c>
      <c r="AM523" s="17">
        <f>IF(COUNTIF($A$2:A523, A523)=1, 1, 0)</f>
        <v>1</v>
      </c>
      <c r="AN523" s="3">
        <f>COUNTA(A523) - COUNTIF(Table_1[[#This Row],[Unique Customers]], 1)</f>
        <v>0</v>
      </c>
      <c r="AO523" s="17" t="str">
        <f t="shared" si="8"/>
        <v>Unique</v>
      </c>
      <c r="AP523" s="17" t="str">
        <f>"Q"&amp;_xlfn.CEILING.MATH(MONTH(Table_1[[#This Row],[Monthly sales]])/3,1)</f>
        <v>Q1</v>
      </c>
    </row>
    <row r="524" spans="1:42" ht="14.4" x14ac:dyDescent="0.3">
      <c r="A524" s="2">
        <v>1745</v>
      </c>
      <c r="B524" s="15" t="s">
        <v>360</v>
      </c>
      <c r="C524" s="15" t="s">
        <v>48</v>
      </c>
      <c r="D524" s="6">
        <v>0.04</v>
      </c>
      <c r="E524" s="4">
        <v>60.65</v>
      </c>
      <c r="F524" s="4">
        <v>12.23</v>
      </c>
      <c r="G524" s="15" t="s">
        <v>39</v>
      </c>
      <c r="H524" s="15" t="s">
        <v>72</v>
      </c>
      <c r="I524" s="15" t="s">
        <v>29</v>
      </c>
      <c r="J524" s="15" t="s">
        <v>127</v>
      </c>
      <c r="K524" s="15" t="s">
        <v>145</v>
      </c>
      <c r="L524" s="15" t="s">
        <v>1182</v>
      </c>
      <c r="M524" s="6">
        <v>0.64</v>
      </c>
      <c r="N524" s="15" t="s">
        <v>33</v>
      </c>
      <c r="O524" s="15" t="s">
        <v>34</v>
      </c>
      <c r="P524" s="15" t="s">
        <v>76</v>
      </c>
      <c r="Q524" s="15" t="s">
        <v>362</v>
      </c>
      <c r="R524" s="2">
        <v>30305</v>
      </c>
      <c r="S524" s="1">
        <v>42049</v>
      </c>
      <c r="T524" s="12">
        <f>EOMONTH(Table_1[[#This Row],[Order Date]],0)</f>
        <v>42063</v>
      </c>
      <c r="U524" s="10">
        <f>EOMONTH(Table_1[[#This Row],[Order Date]],0)</f>
        <v>42063</v>
      </c>
      <c r="V524" s="14">
        <v>42049</v>
      </c>
      <c r="W524" s="1">
        <v>42051</v>
      </c>
      <c r="X524" s="12">
        <v>42051</v>
      </c>
      <c r="Y524" s="10">
        <f>EOMONTH(Table_1[[#This Row],[Ship date]],0)</f>
        <v>42063</v>
      </c>
      <c r="Z524" s="14">
        <v>42051</v>
      </c>
      <c r="AA524" s="4">
        <v>116.5063</v>
      </c>
      <c r="AB524" s="2">
        <v>4</v>
      </c>
      <c r="AC524" s="4">
        <v>256.77</v>
      </c>
      <c r="AD524" s="2">
        <v>13408</v>
      </c>
      <c r="AE524" s="4">
        <f>'DataCleaning and Transformation'!$E524-'DataCleaning and Transformation'!$D524</f>
        <v>60.61</v>
      </c>
      <c r="AF524" s="15" t="str">
        <f>_xlfn.IFS('DataCleaning and Transformation'!$O524="Central","Chris",'DataCleaning and Transformation'!$O524="East","Erin",'DataCleaning and Transformation'!$O524="South","Sam",'DataCleaning and Transformation'!$O524="West","William")</f>
        <v>Sam</v>
      </c>
      <c r="AG524" s="31">
        <f>Table_1[[#This Row],[Ship date]]-Table_1[[#This Row],[Order Date]]</f>
        <v>2</v>
      </c>
      <c r="AH524" s="22">
        <f>Table_1[[#This Row],[Profit]]/Table_1[[#This Row],[Sales]]</f>
        <v>0.45373797562020485</v>
      </c>
      <c r="AI524" s="23">
        <f>Table_1[[#This Row],[Profit]]+Table_1[[#This Row],[Sales]]</f>
        <v>373.27629999999999</v>
      </c>
      <c r="AJ524" s="17">
        <f>WEEKNUM(Table_1[[#This Row],[Order Date]],1)</f>
        <v>7</v>
      </c>
      <c r="AK524" s="17" t="str">
        <f>TEXT(Table_1[[#This Row],[Order Date]],"mmm yyyy")</f>
        <v>Feb 2015</v>
      </c>
      <c r="AL524" s="17" t="str">
        <f>Table_1[[#This Row],[Monthly sales]]&amp;"  Week "&amp;TEXT(Table_1[[#This Row],[Weekly sales]],"00")</f>
        <v>Feb 2015  Week 07</v>
      </c>
      <c r="AM524" s="17">
        <f>IF(COUNTIF($A$2:A524, A524)=1, 1, 0)</f>
        <v>0</v>
      </c>
      <c r="AN524" s="3">
        <f>COUNTA(A524) - COUNTIF(Table_1[[#This Row],[Unique Customers]], 1)</f>
        <v>1</v>
      </c>
      <c r="AO524" s="17" t="str">
        <f t="shared" si="8"/>
        <v>Unique</v>
      </c>
      <c r="AP524" s="17" t="str">
        <f>"Q"&amp;_xlfn.CEILING.MATH(MONTH(Table_1[[#This Row],[Monthly sales]])/3,1)</f>
        <v>Q1</v>
      </c>
    </row>
    <row r="525" spans="1:42" ht="14.4" x14ac:dyDescent="0.3">
      <c r="A525" s="2">
        <v>1749</v>
      </c>
      <c r="B525" s="15" t="s">
        <v>363</v>
      </c>
      <c r="C525" s="15" t="s">
        <v>48</v>
      </c>
      <c r="D525" s="6">
        <v>0.04</v>
      </c>
      <c r="E525" s="4">
        <v>60.65</v>
      </c>
      <c r="F525" s="4">
        <v>12.23</v>
      </c>
      <c r="G525" s="15" t="s">
        <v>39</v>
      </c>
      <c r="H525" s="15" t="s">
        <v>72</v>
      </c>
      <c r="I525" s="15" t="s">
        <v>29</v>
      </c>
      <c r="J525" s="15" t="s">
        <v>127</v>
      </c>
      <c r="K525" s="15" t="s">
        <v>145</v>
      </c>
      <c r="L525" s="15" t="s">
        <v>1182</v>
      </c>
      <c r="M525" s="6">
        <v>0.64</v>
      </c>
      <c r="N525" s="15" t="s">
        <v>33</v>
      </c>
      <c r="O525" s="15" t="s">
        <v>53</v>
      </c>
      <c r="P525" s="15" t="s">
        <v>208</v>
      </c>
      <c r="Q525" s="15" t="s">
        <v>364</v>
      </c>
      <c r="R525" s="2">
        <v>73505</v>
      </c>
      <c r="S525" s="1">
        <v>42049</v>
      </c>
      <c r="T525" s="12">
        <f>EOMONTH(Table_1[[#This Row],[Order Date]],0)</f>
        <v>42063</v>
      </c>
      <c r="U525" s="10">
        <f>EOMONTH(Table_1[[#This Row],[Order Date]],0)</f>
        <v>42063</v>
      </c>
      <c r="V525" s="14">
        <v>42049</v>
      </c>
      <c r="W525" s="1">
        <v>42051</v>
      </c>
      <c r="X525" s="12">
        <v>42051</v>
      </c>
      <c r="Y525" s="10">
        <f>EOMONTH(Table_1[[#This Row],[Ship date]],0)</f>
        <v>42063</v>
      </c>
      <c r="Z525" s="14">
        <v>42051</v>
      </c>
      <c r="AA525" s="4">
        <v>44.2911</v>
      </c>
      <c r="AB525" s="2">
        <v>1</v>
      </c>
      <c r="AC525" s="4">
        <v>64.19</v>
      </c>
      <c r="AD525" s="2">
        <v>87244</v>
      </c>
      <c r="AE525" s="4">
        <f>'DataCleaning and Transformation'!$E525-'DataCleaning and Transformation'!$D525</f>
        <v>60.61</v>
      </c>
      <c r="AF525" s="15" t="str">
        <f>_xlfn.IFS('DataCleaning and Transformation'!$O525="Central","Chris",'DataCleaning and Transformation'!$O525="East","Erin",'DataCleaning and Transformation'!$O525="South","Sam",'DataCleaning and Transformation'!$O525="West","William")</f>
        <v>Chris</v>
      </c>
      <c r="AG525" s="31">
        <f>Table_1[[#This Row],[Ship date]]-Table_1[[#This Row],[Order Date]]</f>
        <v>2</v>
      </c>
      <c r="AH525" s="22">
        <f>Table_1[[#This Row],[Profit]]/Table_1[[#This Row],[Sales]]</f>
        <v>0.69000000000000006</v>
      </c>
      <c r="AI525" s="23">
        <f>Table_1[[#This Row],[Profit]]+Table_1[[#This Row],[Sales]]</f>
        <v>108.4811</v>
      </c>
      <c r="AJ525" s="17">
        <f>WEEKNUM(Table_1[[#This Row],[Order Date]],1)</f>
        <v>7</v>
      </c>
      <c r="AK525" s="17" t="str">
        <f>TEXT(Table_1[[#This Row],[Order Date]],"mmm yyyy")</f>
        <v>Feb 2015</v>
      </c>
      <c r="AL525" s="17" t="str">
        <f>Table_1[[#This Row],[Monthly sales]]&amp;"  Week "&amp;TEXT(Table_1[[#This Row],[Weekly sales]],"00")</f>
        <v>Feb 2015  Week 07</v>
      </c>
      <c r="AM525" s="17">
        <f>IF(COUNTIF($A$2:A525, A525)=1, 1, 0)</f>
        <v>0</v>
      </c>
      <c r="AN525" s="3">
        <f>COUNTA(A525) - COUNTIF(Table_1[[#This Row],[Unique Customers]], 1)</f>
        <v>1</v>
      </c>
      <c r="AO525" s="17" t="str">
        <f t="shared" si="8"/>
        <v>Unique</v>
      </c>
      <c r="AP525" s="17" t="str">
        <f>"Q"&amp;_xlfn.CEILING.MATH(MONTH(Table_1[[#This Row],[Monthly sales]])/3,1)</f>
        <v>Q1</v>
      </c>
    </row>
    <row r="526" spans="1:42" ht="14.4" x14ac:dyDescent="0.3">
      <c r="A526" s="2">
        <v>639</v>
      </c>
      <c r="B526" s="15" t="s">
        <v>1183</v>
      </c>
      <c r="C526" s="15" t="s">
        <v>71</v>
      </c>
      <c r="D526" s="6">
        <v>0</v>
      </c>
      <c r="E526" s="4">
        <v>236.97</v>
      </c>
      <c r="F526" s="4">
        <v>59.24</v>
      </c>
      <c r="G526" s="15" t="s">
        <v>27</v>
      </c>
      <c r="H526" s="15" t="s">
        <v>40</v>
      </c>
      <c r="I526" s="15" t="s">
        <v>29</v>
      </c>
      <c r="J526" s="15" t="s">
        <v>30</v>
      </c>
      <c r="K526" s="15" t="s">
        <v>31</v>
      </c>
      <c r="L526" s="15" t="s">
        <v>1184</v>
      </c>
      <c r="M526" s="6">
        <v>0.61</v>
      </c>
      <c r="N526" s="15" t="s">
        <v>33</v>
      </c>
      <c r="O526" s="15" t="s">
        <v>60</v>
      </c>
      <c r="P526" s="15" t="s">
        <v>91</v>
      </c>
      <c r="Q526" s="15" t="s">
        <v>1185</v>
      </c>
      <c r="R526" s="2">
        <v>93454</v>
      </c>
      <c r="S526" s="1">
        <v>42049</v>
      </c>
      <c r="T526" s="12">
        <f>EOMONTH(Table_1[[#This Row],[Order Date]],0)</f>
        <v>42063</v>
      </c>
      <c r="U526" s="10">
        <f>EOMONTH(Table_1[[#This Row],[Order Date]],0)</f>
        <v>42063</v>
      </c>
      <c r="V526" s="14">
        <v>42049</v>
      </c>
      <c r="W526" s="1">
        <v>42050</v>
      </c>
      <c r="X526" s="12">
        <v>42050</v>
      </c>
      <c r="Y526" s="10">
        <f>EOMONTH(Table_1[[#This Row],[Ship date]],0)</f>
        <v>42063</v>
      </c>
      <c r="Z526" s="14">
        <v>42050</v>
      </c>
      <c r="AA526" s="4">
        <v>1192.04</v>
      </c>
      <c r="AB526" s="2">
        <v>9</v>
      </c>
      <c r="AC526" s="4">
        <v>1769.91</v>
      </c>
      <c r="AD526" s="2">
        <v>87952</v>
      </c>
      <c r="AE526" s="4">
        <f>'DataCleaning and Transformation'!$E526-'DataCleaning and Transformation'!$D526</f>
        <v>236.97</v>
      </c>
      <c r="AF526" s="15" t="str">
        <f>_xlfn.IFS('DataCleaning and Transformation'!$O526="Central","Chris",'DataCleaning and Transformation'!$O526="East","Erin",'DataCleaning and Transformation'!$O526="South","Sam",'DataCleaning and Transformation'!$O526="West","William")</f>
        <v>William</v>
      </c>
      <c r="AG526" s="31">
        <f>Table_1[[#This Row],[Ship date]]-Table_1[[#This Row],[Order Date]]</f>
        <v>1</v>
      </c>
      <c r="AH526" s="22">
        <f>Table_1[[#This Row],[Profit]]/Table_1[[#This Row],[Sales]]</f>
        <v>0.67350317247769653</v>
      </c>
      <c r="AI526" s="23">
        <f>Table_1[[#This Row],[Profit]]+Table_1[[#This Row],[Sales]]</f>
        <v>2961.95</v>
      </c>
      <c r="AJ526" s="17">
        <f>WEEKNUM(Table_1[[#This Row],[Order Date]],1)</f>
        <v>7</v>
      </c>
      <c r="AK526" s="17" t="str">
        <f>TEXT(Table_1[[#This Row],[Order Date]],"mmm yyyy")</f>
        <v>Feb 2015</v>
      </c>
      <c r="AL526" s="17" t="str">
        <f>Table_1[[#This Row],[Monthly sales]]&amp;"  Week "&amp;TEXT(Table_1[[#This Row],[Weekly sales]],"00")</f>
        <v>Feb 2015  Week 07</v>
      </c>
      <c r="AM526" s="17">
        <f>IF(COUNTIF($A$2:A526, A526)=1, 1, 0)</f>
        <v>1</v>
      </c>
      <c r="AN526" s="3">
        <f>COUNTA(A526) - COUNTIF(Table_1[[#This Row],[Unique Customers]], 1)</f>
        <v>0</v>
      </c>
      <c r="AO526" s="17" t="str">
        <f t="shared" si="8"/>
        <v>Unique</v>
      </c>
      <c r="AP526" s="17" t="str">
        <f>"Q"&amp;_xlfn.CEILING.MATH(MONTH(Table_1[[#This Row],[Monthly sales]])/3,1)</f>
        <v>Q1</v>
      </c>
    </row>
    <row r="527" spans="1:42" ht="14.4" x14ac:dyDescent="0.3">
      <c r="A527" s="2">
        <v>640</v>
      </c>
      <c r="B527" s="15" t="s">
        <v>1186</v>
      </c>
      <c r="C527" s="15" t="s">
        <v>71</v>
      </c>
      <c r="D527" s="6">
        <v>0</v>
      </c>
      <c r="E527" s="4">
        <v>236.97</v>
      </c>
      <c r="F527" s="4">
        <v>59.24</v>
      </c>
      <c r="G527" s="15" t="s">
        <v>27</v>
      </c>
      <c r="H527" s="15" t="s">
        <v>40</v>
      </c>
      <c r="I527" s="15" t="s">
        <v>29</v>
      </c>
      <c r="J527" s="15" t="s">
        <v>30</v>
      </c>
      <c r="K527" s="15" t="s">
        <v>31</v>
      </c>
      <c r="L527" s="15" t="s">
        <v>1184</v>
      </c>
      <c r="M527" s="6">
        <v>0.61</v>
      </c>
      <c r="N527" s="15" t="s">
        <v>33</v>
      </c>
      <c r="O527" s="15" t="s">
        <v>60</v>
      </c>
      <c r="P527" s="15" t="s">
        <v>67</v>
      </c>
      <c r="Q527" s="15" t="s">
        <v>143</v>
      </c>
      <c r="R527" s="2">
        <v>98119</v>
      </c>
      <c r="S527" s="1">
        <v>42049</v>
      </c>
      <c r="T527" s="12">
        <f>EOMONTH(Table_1[[#This Row],[Order Date]],0)</f>
        <v>42063</v>
      </c>
      <c r="U527" s="10">
        <f>EOMONTH(Table_1[[#This Row],[Order Date]],0)</f>
        <v>42063</v>
      </c>
      <c r="V527" s="14">
        <v>42049</v>
      </c>
      <c r="W527" s="1">
        <v>42050</v>
      </c>
      <c r="X527" s="12">
        <v>42050</v>
      </c>
      <c r="Y527" s="10">
        <f>EOMONTH(Table_1[[#This Row],[Ship date]],0)</f>
        <v>42063</v>
      </c>
      <c r="Z527" s="14">
        <v>42050</v>
      </c>
      <c r="AA527" s="4">
        <v>1192.04</v>
      </c>
      <c r="AB527" s="2">
        <v>34</v>
      </c>
      <c r="AC527" s="4">
        <v>6686.34</v>
      </c>
      <c r="AD527" s="2">
        <v>56452</v>
      </c>
      <c r="AE527" s="4">
        <f>'DataCleaning and Transformation'!$E527-'DataCleaning and Transformation'!$D527</f>
        <v>236.97</v>
      </c>
      <c r="AF527" s="15" t="str">
        <f>_xlfn.IFS('DataCleaning and Transformation'!$O527="Central","Chris",'DataCleaning and Transformation'!$O527="East","Erin",'DataCleaning and Transformation'!$O527="South","Sam",'DataCleaning and Transformation'!$O527="West","William")</f>
        <v>William</v>
      </c>
      <c r="AG527" s="31">
        <f>Table_1[[#This Row],[Ship date]]-Table_1[[#This Row],[Order Date]]</f>
        <v>1</v>
      </c>
      <c r="AH527" s="22">
        <f>Table_1[[#This Row],[Profit]]/Table_1[[#This Row],[Sales]]</f>
        <v>0.17827989602682484</v>
      </c>
      <c r="AI527" s="23">
        <f>Table_1[[#This Row],[Profit]]+Table_1[[#This Row],[Sales]]</f>
        <v>7878.38</v>
      </c>
      <c r="AJ527" s="17">
        <f>WEEKNUM(Table_1[[#This Row],[Order Date]],1)</f>
        <v>7</v>
      </c>
      <c r="AK527" s="17" t="str">
        <f>TEXT(Table_1[[#This Row],[Order Date]],"mmm yyyy")</f>
        <v>Feb 2015</v>
      </c>
      <c r="AL527" s="17" t="str">
        <f>Table_1[[#This Row],[Monthly sales]]&amp;"  Week "&amp;TEXT(Table_1[[#This Row],[Weekly sales]],"00")</f>
        <v>Feb 2015  Week 07</v>
      </c>
      <c r="AM527" s="17">
        <f>IF(COUNTIF($A$2:A527, A527)=1, 1, 0)</f>
        <v>1</v>
      </c>
      <c r="AN527" s="3">
        <f>COUNTA(A527) - COUNTIF(Table_1[[#This Row],[Unique Customers]], 1)</f>
        <v>0</v>
      </c>
      <c r="AO527" s="17" t="str">
        <f t="shared" si="8"/>
        <v>Unique</v>
      </c>
      <c r="AP527" s="17" t="str">
        <f>"Q"&amp;_xlfn.CEILING.MATH(MONTH(Table_1[[#This Row],[Monthly sales]])/3,1)</f>
        <v>Q1</v>
      </c>
    </row>
    <row r="528" spans="1:42" ht="14.4" x14ac:dyDescent="0.3">
      <c r="A528" s="2">
        <v>1682</v>
      </c>
      <c r="B528" s="15" t="s">
        <v>1187</v>
      </c>
      <c r="C528" s="15" t="s">
        <v>71</v>
      </c>
      <c r="D528" s="6">
        <v>0.04</v>
      </c>
      <c r="E528" s="4">
        <v>6.28</v>
      </c>
      <c r="F528" s="4">
        <v>5.41</v>
      </c>
      <c r="G528" s="15" t="s">
        <v>39</v>
      </c>
      <c r="H528" s="15" t="s">
        <v>40</v>
      </c>
      <c r="I528" s="15" t="s">
        <v>29</v>
      </c>
      <c r="J528" s="15" t="s">
        <v>127</v>
      </c>
      <c r="K528" s="15" t="s">
        <v>74</v>
      </c>
      <c r="L528" s="15" t="s">
        <v>931</v>
      </c>
      <c r="M528" s="6">
        <v>0.53</v>
      </c>
      <c r="N528" s="15" t="s">
        <v>33</v>
      </c>
      <c r="O528" s="15" t="s">
        <v>53</v>
      </c>
      <c r="P528" s="15" t="s">
        <v>104</v>
      </c>
      <c r="Q528" s="15" t="s">
        <v>534</v>
      </c>
      <c r="R528" s="2">
        <v>60611</v>
      </c>
      <c r="S528" s="1">
        <v>42049</v>
      </c>
      <c r="T528" s="12">
        <f>EOMONTH(Table_1[[#This Row],[Order Date]],0)</f>
        <v>42063</v>
      </c>
      <c r="U528" s="10">
        <f>EOMONTH(Table_1[[#This Row],[Order Date]],0)</f>
        <v>42063</v>
      </c>
      <c r="V528" s="14">
        <v>42049</v>
      </c>
      <c r="W528" s="1">
        <v>42051</v>
      </c>
      <c r="X528" s="12">
        <v>42051</v>
      </c>
      <c r="Y528" s="10">
        <f>EOMONTH(Table_1[[#This Row],[Ship date]],0)</f>
        <v>42063</v>
      </c>
      <c r="Z528" s="14">
        <v>42051</v>
      </c>
      <c r="AA528" s="4">
        <v>-38.380000000000003</v>
      </c>
      <c r="AB528" s="2">
        <v>43</v>
      </c>
      <c r="AC528" s="4">
        <v>284.48</v>
      </c>
      <c r="AD528" s="2">
        <v>14115</v>
      </c>
      <c r="AE528" s="4">
        <f>'DataCleaning and Transformation'!$E528-'DataCleaning and Transformation'!$D528</f>
        <v>6.24</v>
      </c>
      <c r="AF528" s="15" t="str">
        <f>_xlfn.IFS('DataCleaning and Transformation'!$O528="Central","Chris",'DataCleaning and Transformation'!$O528="East","Erin",'DataCleaning and Transformation'!$O528="South","Sam",'DataCleaning and Transformation'!$O528="West","William")</f>
        <v>Chris</v>
      </c>
      <c r="AG528" s="31">
        <f>Table_1[[#This Row],[Ship date]]-Table_1[[#This Row],[Order Date]]</f>
        <v>2</v>
      </c>
      <c r="AH528" s="22">
        <f>Table_1[[#This Row],[Profit]]/Table_1[[#This Row],[Sales]]</f>
        <v>-0.13491282339707536</v>
      </c>
      <c r="AI528" s="23">
        <f>Table_1[[#This Row],[Profit]]+Table_1[[#This Row],[Sales]]</f>
        <v>246.10000000000002</v>
      </c>
      <c r="AJ528" s="17">
        <f>WEEKNUM(Table_1[[#This Row],[Order Date]],1)</f>
        <v>7</v>
      </c>
      <c r="AK528" s="17" t="str">
        <f>TEXT(Table_1[[#This Row],[Order Date]],"mmm yyyy")</f>
        <v>Feb 2015</v>
      </c>
      <c r="AL528" s="17" t="str">
        <f>Table_1[[#This Row],[Monthly sales]]&amp;"  Week "&amp;TEXT(Table_1[[#This Row],[Weekly sales]],"00")</f>
        <v>Feb 2015  Week 07</v>
      </c>
      <c r="AM528" s="17">
        <f>IF(COUNTIF($A$2:A528, A528)=1, 1, 0)</f>
        <v>1</v>
      </c>
      <c r="AN528" s="3">
        <f>COUNTA(A528) - COUNTIF(Table_1[[#This Row],[Unique Customers]], 1)</f>
        <v>0</v>
      </c>
      <c r="AO528" s="17" t="str">
        <f t="shared" si="8"/>
        <v>Unique</v>
      </c>
      <c r="AP528" s="17" t="str">
        <f>"Q"&amp;_xlfn.CEILING.MATH(MONTH(Table_1[[#This Row],[Monthly sales]])/3,1)</f>
        <v>Q1</v>
      </c>
    </row>
    <row r="529" spans="1:42" ht="14.4" x14ac:dyDescent="0.3">
      <c r="A529" s="2">
        <v>1683</v>
      </c>
      <c r="B529" s="15" t="s">
        <v>1188</v>
      </c>
      <c r="C529" s="15" t="s">
        <v>71</v>
      </c>
      <c r="D529" s="6">
        <v>0.04</v>
      </c>
      <c r="E529" s="4">
        <v>6.28</v>
      </c>
      <c r="F529" s="4">
        <v>5.41</v>
      </c>
      <c r="G529" s="15" t="s">
        <v>39</v>
      </c>
      <c r="H529" s="15" t="s">
        <v>40</v>
      </c>
      <c r="I529" s="15" t="s">
        <v>29</v>
      </c>
      <c r="J529" s="15" t="s">
        <v>127</v>
      </c>
      <c r="K529" s="15" t="s">
        <v>74</v>
      </c>
      <c r="L529" s="15" t="s">
        <v>931</v>
      </c>
      <c r="M529" s="6">
        <v>0.53</v>
      </c>
      <c r="N529" s="15" t="s">
        <v>33</v>
      </c>
      <c r="O529" s="15" t="s">
        <v>53</v>
      </c>
      <c r="P529" s="15" t="s">
        <v>188</v>
      </c>
      <c r="Q529" s="15" t="s">
        <v>1189</v>
      </c>
      <c r="R529" s="2">
        <v>77301</v>
      </c>
      <c r="S529" s="1">
        <v>42049</v>
      </c>
      <c r="T529" s="12">
        <f>EOMONTH(Table_1[[#This Row],[Order Date]],0)</f>
        <v>42063</v>
      </c>
      <c r="U529" s="10">
        <f>EOMONTH(Table_1[[#This Row],[Order Date]],0)</f>
        <v>42063</v>
      </c>
      <c r="V529" s="14">
        <v>42049</v>
      </c>
      <c r="W529" s="1">
        <v>42051</v>
      </c>
      <c r="X529" s="12">
        <v>42051</v>
      </c>
      <c r="Y529" s="10">
        <f>EOMONTH(Table_1[[#This Row],[Ship date]],0)</f>
        <v>42063</v>
      </c>
      <c r="Z529" s="14">
        <v>42051</v>
      </c>
      <c r="AA529" s="4">
        <v>-19.957599999999999</v>
      </c>
      <c r="AB529" s="2">
        <v>11</v>
      </c>
      <c r="AC529" s="4">
        <v>72.77</v>
      </c>
      <c r="AD529" s="2">
        <v>90612</v>
      </c>
      <c r="AE529" s="4">
        <f>'DataCleaning and Transformation'!$E529-'DataCleaning and Transformation'!$D529</f>
        <v>6.24</v>
      </c>
      <c r="AF529" s="15" t="str">
        <f>_xlfn.IFS('DataCleaning and Transformation'!$O529="Central","Chris",'DataCleaning and Transformation'!$O529="East","Erin",'DataCleaning and Transformation'!$O529="South","Sam",'DataCleaning and Transformation'!$O529="West","William")</f>
        <v>Chris</v>
      </c>
      <c r="AG529" s="31">
        <f>Table_1[[#This Row],[Ship date]]-Table_1[[#This Row],[Order Date]]</f>
        <v>2</v>
      </c>
      <c r="AH529" s="22">
        <f>Table_1[[#This Row],[Profit]]/Table_1[[#This Row],[Sales]]</f>
        <v>-0.27425587467362927</v>
      </c>
      <c r="AI529" s="23">
        <f>Table_1[[#This Row],[Profit]]+Table_1[[#This Row],[Sales]]</f>
        <v>52.812399999999997</v>
      </c>
      <c r="AJ529" s="17">
        <f>WEEKNUM(Table_1[[#This Row],[Order Date]],1)</f>
        <v>7</v>
      </c>
      <c r="AK529" s="17" t="str">
        <f>TEXT(Table_1[[#This Row],[Order Date]],"mmm yyyy")</f>
        <v>Feb 2015</v>
      </c>
      <c r="AL529" s="17" t="str">
        <f>Table_1[[#This Row],[Monthly sales]]&amp;"  Week "&amp;TEXT(Table_1[[#This Row],[Weekly sales]],"00")</f>
        <v>Feb 2015  Week 07</v>
      </c>
      <c r="AM529" s="17">
        <f>IF(COUNTIF($A$2:A529, A529)=1, 1, 0)</f>
        <v>1</v>
      </c>
      <c r="AN529" s="3">
        <f>COUNTA(A529) - COUNTIF(Table_1[[#This Row],[Unique Customers]], 1)</f>
        <v>0</v>
      </c>
      <c r="AO529" s="17" t="str">
        <f t="shared" si="8"/>
        <v>Unique</v>
      </c>
      <c r="AP529" s="17" t="str">
        <f>"Q"&amp;_xlfn.CEILING.MATH(MONTH(Table_1[[#This Row],[Monthly sales]])/3,1)</f>
        <v>Q1</v>
      </c>
    </row>
    <row r="530" spans="1:42" ht="14.4" x14ac:dyDescent="0.3">
      <c r="A530" s="2">
        <v>11</v>
      </c>
      <c r="B530" s="15" t="s">
        <v>1190</v>
      </c>
      <c r="C530" s="15" t="s">
        <v>26</v>
      </c>
      <c r="D530" s="6">
        <v>0.06</v>
      </c>
      <c r="E530" s="4">
        <v>9.48</v>
      </c>
      <c r="F530" s="4">
        <v>7.29</v>
      </c>
      <c r="G530" s="15" t="s">
        <v>39</v>
      </c>
      <c r="H530" s="15" t="s">
        <v>72</v>
      </c>
      <c r="I530" s="15" t="s">
        <v>29</v>
      </c>
      <c r="J530" s="15" t="s">
        <v>127</v>
      </c>
      <c r="K530" s="15" t="s">
        <v>43</v>
      </c>
      <c r="L530" s="15" t="s">
        <v>505</v>
      </c>
      <c r="M530" s="6">
        <v>0.45</v>
      </c>
      <c r="N530" s="15" t="s">
        <v>33</v>
      </c>
      <c r="O530" s="15" t="s">
        <v>112</v>
      </c>
      <c r="P530" s="15" t="s">
        <v>398</v>
      </c>
      <c r="Q530" s="15" t="s">
        <v>1191</v>
      </c>
      <c r="R530" s="2">
        <v>7203</v>
      </c>
      <c r="S530" s="1">
        <v>42050</v>
      </c>
      <c r="T530" s="12">
        <f>EOMONTH(Table_1[[#This Row],[Order Date]],0)</f>
        <v>42063</v>
      </c>
      <c r="U530" s="10">
        <f>EOMONTH(Table_1[[#This Row],[Order Date]],0)</f>
        <v>42063</v>
      </c>
      <c r="V530" s="14">
        <v>42050</v>
      </c>
      <c r="W530" s="1">
        <v>42052</v>
      </c>
      <c r="X530" s="12">
        <v>42052</v>
      </c>
      <c r="Y530" s="10">
        <f>EOMONTH(Table_1[[#This Row],[Ship date]],0)</f>
        <v>42063</v>
      </c>
      <c r="Z530" s="14">
        <v>42052</v>
      </c>
      <c r="AA530" s="4">
        <v>-53.809600000000003</v>
      </c>
      <c r="AB530" s="2">
        <v>22</v>
      </c>
      <c r="AC530" s="4">
        <v>211.15</v>
      </c>
      <c r="AD530" s="2">
        <v>90192</v>
      </c>
      <c r="AE530" s="4">
        <f>'DataCleaning and Transformation'!$E530-'DataCleaning and Transformation'!$D530</f>
        <v>9.42</v>
      </c>
      <c r="AF530" s="15" t="str">
        <f>_xlfn.IFS('DataCleaning and Transformation'!$O530="Central","Chris",'DataCleaning and Transformation'!$O530="East","Erin",'DataCleaning and Transformation'!$O530="South","Sam",'DataCleaning and Transformation'!$O530="West","William")</f>
        <v>Erin</v>
      </c>
      <c r="AG530" s="31">
        <f>Table_1[[#This Row],[Ship date]]-Table_1[[#This Row],[Order Date]]</f>
        <v>2</v>
      </c>
      <c r="AH530" s="22">
        <f>Table_1[[#This Row],[Profit]]/Table_1[[#This Row],[Sales]]</f>
        <v>-0.25484063461993844</v>
      </c>
      <c r="AI530" s="23">
        <f>Table_1[[#This Row],[Profit]]+Table_1[[#This Row],[Sales]]</f>
        <v>157.34039999999999</v>
      </c>
      <c r="AJ530" s="17">
        <f>WEEKNUM(Table_1[[#This Row],[Order Date]],1)</f>
        <v>8</v>
      </c>
      <c r="AK530" s="17" t="str">
        <f>TEXT(Table_1[[#This Row],[Order Date]],"mmm yyyy")</f>
        <v>Feb 2015</v>
      </c>
      <c r="AL530" s="17" t="str">
        <f>Table_1[[#This Row],[Monthly sales]]&amp;"  Week "&amp;TEXT(Table_1[[#This Row],[Weekly sales]],"00")</f>
        <v>Feb 2015  Week 08</v>
      </c>
      <c r="AM530" s="17">
        <f>IF(COUNTIF($A$2:A530, A530)=1, 1, 0)</f>
        <v>1</v>
      </c>
      <c r="AN530" s="3">
        <f>COUNTA(A530) - COUNTIF(Table_1[[#This Row],[Unique Customers]], 1)</f>
        <v>0</v>
      </c>
      <c r="AO530" s="17" t="str">
        <f t="shared" si="8"/>
        <v>Unique</v>
      </c>
      <c r="AP530" s="17" t="str">
        <f>"Q"&amp;_xlfn.CEILING.MATH(MONTH(Table_1[[#This Row],[Monthly sales]])/3,1)</f>
        <v>Q1</v>
      </c>
    </row>
    <row r="531" spans="1:42" ht="14.4" x14ac:dyDescent="0.3">
      <c r="A531" s="2">
        <v>596</v>
      </c>
      <c r="B531" s="15" t="s">
        <v>1192</v>
      </c>
      <c r="C531" s="15" t="s">
        <v>26</v>
      </c>
      <c r="D531" s="6">
        <v>0.03</v>
      </c>
      <c r="E531" s="4">
        <v>3.8</v>
      </c>
      <c r="F531" s="4">
        <v>1.49</v>
      </c>
      <c r="G531" s="15" t="s">
        <v>39</v>
      </c>
      <c r="H531" s="15" t="s">
        <v>40</v>
      </c>
      <c r="I531" s="15" t="s">
        <v>49</v>
      </c>
      <c r="J531" s="15" t="s">
        <v>73</v>
      </c>
      <c r="K531" s="15" t="s">
        <v>74</v>
      </c>
      <c r="L531" s="15" t="s">
        <v>1193</v>
      </c>
      <c r="M531" s="6">
        <v>0.38</v>
      </c>
      <c r="N531" s="15" t="s">
        <v>33</v>
      </c>
      <c r="O531" s="15" t="s">
        <v>53</v>
      </c>
      <c r="P531" s="15" t="s">
        <v>54</v>
      </c>
      <c r="Q531" s="15" t="s">
        <v>1194</v>
      </c>
      <c r="R531" s="2">
        <v>46032</v>
      </c>
      <c r="S531" s="1">
        <v>42050</v>
      </c>
      <c r="T531" s="12">
        <f>EOMONTH(Table_1[[#This Row],[Order Date]],0)</f>
        <v>42063</v>
      </c>
      <c r="U531" s="10">
        <f>EOMONTH(Table_1[[#This Row],[Order Date]],0)</f>
        <v>42063</v>
      </c>
      <c r="V531" s="14">
        <v>42050</v>
      </c>
      <c r="W531" s="1">
        <v>42052</v>
      </c>
      <c r="X531" s="12">
        <v>42052</v>
      </c>
      <c r="Y531" s="10">
        <f>EOMONTH(Table_1[[#This Row],[Ship date]],0)</f>
        <v>42063</v>
      </c>
      <c r="Z531" s="14">
        <v>42052</v>
      </c>
      <c r="AA531" s="4">
        <v>15.2745</v>
      </c>
      <c r="AB531" s="2">
        <v>6</v>
      </c>
      <c r="AC531" s="4">
        <v>24.27</v>
      </c>
      <c r="AD531" s="2">
        <v>86308</v>
      </c>
      <c r="AE531" s="4">
        <f>'DataCleaning and Transformation'!$E531-'DataCleaning and Transformation'!$D531</f>
        <v>3.77</v>
      </c>
      <c r="AF531" s="15" t="str">
        <f>_xlfn.IFS('DataCleaning and Transformation'!$O531="Central","Chris",'DataCleaning and Transformation'!$O531="East","Erin",'DataCleaning and Transformation'!$O531="South","Sam",'DataCleaning and Transformation'!$O531="West","William")</f>
        <v>Chris</v>
      </c>
      <c r="AG531" s="31">
        <f>Table_1[[#This Row],[Ship date]]-Table_1[[#This Row],[Order Date]]</f>
        <v>2</v>
      </c>
      <c r="AH531" s="22">
        <f>Table_1[[#This Row],[Profit]]/Table_1[[#This Row],[Sales]]</f>
        <v>0.62935723114956732</v>
      </c>
      <c r="AI531" s="23">
        <f>Table_1[[#This Row],[Profit]]+Table_1[[#This Row],[Sales]]</f>
        <v>39.544499999999999</v>
      </c>
      <c r="AJ531" s="17">
        <f>WEEKNUM(Table_1[[#This Row],[Order Date]],1)</f>
        <v>8</v>
      </c>
      <c r="AK531" s="17" t="str">
        <f>TEXT(Table_1[[#This Row],[Order Date]],"mmm yyyy")</f>
        <v>Feb 2015</v>
      </c>
      <c r="AL531" s="17" t="str">
        <f>Table_1[[#This Row],[Monthly sales]]&amp;"  Week "&amp;TEXT(Table_1[[#This Row],[Weekly sales]],"00")</f>
        <v>Feb 2015  Week 08</v>
      </c>
      <c r="AM531" s="17">
        <f>IF(COUNTIF($A$2:A531, A531)=1, 1, 0)</f>
        <v>1</v>
      </c>
      <c r="AN531" s="3">
        <f>COUNTA(A531) - COUNTIF(Table_1[[#This Row],[Unique Customers]], 1)</f>
        <v>0</v>
      </c>
      <c r="AO531" s="17" t="str">
        <f t="shared" si="8"/>
        <v>Unique</v>
      </c>
      <c r="AP531" s="17" t="str">
        <f>"Q"&amp;_xlfn.CEILING.MATH(MONTH(Table_1[[#This Row],[Monthly sales]])/3,1)</f>
        <v>Q1</v>
      </c>
    </row>
    <row r="532" spans="1:42" ht="14.4" x14ac:dyDescent="0.3">
      <c r="A532" s="2">
        <v>596</v>
      </c>
      <c r="B532" s="15" t="s">
        <v>1192</v>
      </c>
      <c r="C532" s="15" t="s">
        <v>26</v>
      </c>
      <c r="D532" s="6">
        <v>7.0000000000000007E-2</v>
      </c>
      <c r="E532" s="4">
        <v>7.98</v>
      </c>
      <c r="F532" s="4">
        <v>1.25</v>
      </c>
      <c r="G532" s="15" t="s">
        <v>39</v>
      </c>
      <c r="H532" s="15" t="s">
        <v>40</v>
      </c>
      <c r="I532" s="15" t="s">
        <v>49</v>
      </c>
      <c r="J532" s="15" t="s">
        <v>89</v>
      </c>
      <c r="K532" s="15" t="s">
        <v>51</v>
      </c>
      <c r="L532" s="15" t="s">
        <v>1195</v>
      </c>
      <c r="M532" s="6">
        <v>0.35</v>
      </c>
      <c r="N532" s="15" t="s">
        <v>33</v>
      </c>
      <c r="O532" s="15" t="s">
        <v>53</v>
      </c>
      <c r="P532" s="15" t="s">
        <v>54</v>
      </c>
      <c r="Q532" s="15" t="s">
        <v>1194</v>
      </c>
      <c r="R532" s="2">
        <v>46032</v>
      </c>
      <c r="S532" s="1">
        <v>42050</v>
      </c>
      <c r="T532" s="12">
        <f>EOMONTH(Table_1[[#This Row],[Order Date]],0)</f>
        <v>42063</v>
      </c>
      <c r="U532" s="10">
        <f>EOMONTH(Table_1[[#This Row],[Order Date]],0)</f>
        <v>42063</v>
      </c>
      <c r="V532" s="14">
        <v>42050</v>
      </c>
      <c r="W532" s="1">
        <v>42052</v>
      </c>
      <c r="X532" s="12">
        <v>42052</v>
      </c>
      <c r="Y532" s="10">
        <f>EOMONTH(Table_1[[#This Row],[Ship date]],0)</f>
        <v>42063</v>
      </c>
      <c r="Z532" s="14">
        <v>42052</v>
      </c>
      <c r="AA532" s="4">
        <v>26.585699999999999</v>
      </c>
      <c r="AB532" s="2">
        <v>5</v>
      </c>
      <c r="AC532" s="4">
        <v>38.53</v>
      </c>
      <c r="AD532" s="2">
        <v>86308</v>
      </c>
      <c r="AE532" s="4">
        <f>'DataCleaning and Transformation'!$E532-'DataCleaning and Transformation'!$D532</f>
        <v>7.91</v>
      </c>
      <c r="AF532" s="15" t="str">
        <f>_xlfn.IFS('DataCleaning and Transformation'!$O532="Central","Chris",'DataCleaning and Transformation'!$O532="East","Erin",'DataCleaning and Transformation'!$O532="South","Sam",'DataCleaning and Transformation'!$O532="West","William")</f>
        <v>Chris</v>
      </c>
      <c r="AG532" s="31">
        <f>Table_1[[#This Row],[Ship date]]-Table_1[[#This Row],[Order Date]]</f>
        <v>2</v>
      </c>
      <c r="AH532" s="22">
        <f>Table_1[[#This Row],[Profit]]/Table_1[[#This Row],[Sales]]</f>
        <v>0.69</v>
      </c>
      <c r="AI532" s="23">
        <f>Table_1[[#This Row],[Profit]]+Table_1[[#This Row],[Sales]]</f>
        <v>65.115700000000004</v>
      </c>
      <c r="AJ532" s="17">
        <f>WEEKNUM(Table_1[[#This Row],[Order Date]],1)</f>
        <v>8</v>
      </c>
      <c r="AK532" s="17" t="str">
        <f>TEXT(Table_1[[#This Row],[Order Date]],"mmm yyyy")</f>
        <v>Feb 2015</v>
      </c>
      <c r="AL532" s="17" t="str">
        <f>Table_1[[#This Row],[Monthly sales]]&amp;"  Week "&amp;TEXT(Table_1[[#This Row],[Weekly sales]],"00")</f>
        <v>Feb 2015  Week 08</v>
      </c>
      <c r="AM532" s="17">
        <f>IF(COUNTIF($A$2:A532, A532)=1, 1, 0)</f>
        <v>0</v>
      </c>
      <c r="AN532" s="3">
        <f>COUNTA(A532) - COUNTIF(Table_1[[#This Row],[Unique Customers]], 1)</f>
        <v>1</v>
      </c>
      <c r="AO532" s="17" t="str">
        <f t="shared" si="8"/>
        <v>Repeated</v>
      </c>
      <c r="AP532" s="17" t="str">
        <f>"Q"&amp;_xlfn.CEILING.MATH(MONTH(Table_1[[#This Row],[Monthly sales]])/3,1)</f>
        <v>Q1</v>
      </c>
    </row>
    <row r="533" spans="1:42" ht="14.4" x14ac:dyDescent="0.3">
      <c r="A533" s="2">
        <v>596</v>
      </c>
      <c r="B533" s="15" t="s">
        <v>1192</v>
      </c>
      <c r="C533" s="15" t="s">
        <v>26</v>
      </c>
      <c r="D533" s="6">
        <v>7.0000000000000007E-2</v>
      </c>
      <c r="E533" s="4">
        <v>417.4</v>
      </c>
      <c r="F533" s="4">
        <v>75.23</v>
      </c>
      <c r="G533" s="15" t="s">
        <v>27</v>
      </c>
      <c r="H533" s="15" t="s">
        <v>40</v>
      </c>
      <c r="I533" s="15" t="s">
        <v>29</v>
      </c>
      <c r="J533" s="15" t="s">
        <v>30</v>
      </c>
      <c r="K533" s="15" t="s">
        <v>31</v>
      </c>
      <c r="L533" s="15" t="s">
        <v>1196</v>
      </c>
      <c r="M533" s="6">
        <v>0.79</v>
      </c>
      <c r="N533" s="15" t="s">
        <v>33</v>
      </c>
      <c r="O533" s="15" t="s">
        <v>53</v>
      </c>
      <c r="P533" s="15" t="s">
        <v>54</v>
      </c>
      <c r="Q533" s="15" t="s">
        <v>1194</v>
      </c>
      <c r="R533" s="2">
        <v>46032</v>
      </c>
      <c r="S533" s="1">
        <v>42050</v>
      </c>
      <c r="T533" s="12">
        <f>EOMONTH(Table_1[[#This Row],[Order Date]],0)</f>
        <v>42063</v>
      </c>
      <c r="U533" s="10">
        <f>EOMONTH(Table_1[[#This Row],[Order Date]],0)</f>
        <v>42063</v>
      </c>
      <c r="V533" s="14">
        <v>42050</v>
      </c>
      <c r="W533" s="1">
        <v>42051</v>
      </c>
      <c r="X533" s="12">
        <v>42051</v>
      </c>
      <c r="Y533" s="10">
        <f>EOMONTH(Table_1[[#This Row],[Ship date]],0)</f>
        <v>42063</v>
      </c>
      <c r="Z533" s="14">
        <v>42051</v>
      </c>
      <c r="AA533" s="4">
        <v>-575.35199999999998</v>
      </c>
      <c r="AB533" s="2">
        <v>12</v>
      </c>
      <c r="AC533" s="4">
        <v>4910.72</v>
      </c>
      <c r="AD533" s="2">
        <v>86308</v>
      </c>
      <c r="AE533" s="4">
        <f>'DataCleaning and Transformation'!$E533-'DataCleaning and Transformation'!$D533</f>
        <v>417.33</v>
      </c>
      <c r="AF533" s="15" t="str">
        <f>_xlfn.IFS('DataCleaning and Transformation'!$O533="Central","Chris",'DataCleaning and Transformation'!$O533="East","Erin",'DataCleaning and Transformation'!$O533="South","Sam",'DataCleaning and Transformation'!$O533="West","William")</f>
        <v>Chris</v>
      </c>
      <c r="AG533" s="31">
        <f>Table_1[[#This Row],[Ship date]]-Table_1[[#This Row],[Order Date]]</f>
        <v>1</v>
      </c>
      <c r="AH533" s="22">
        <f>Table_1[[#This Row],[Profit]]/Table_1[[#This Row],[Sales]]</f>
        <v>-0.11716245275641859</v>
      </c>
      <c r="AI533" s="23">
        <f>Table_1[[#This Row],[Profit]]+Table_1[[#This Row],[Sales]]</f>
        <v>4335.3680000000004</v>
      </c>
      <c r="AJ533" s="17">
        <f>WEEKNUM(Table_1[[#This Row],[Order Date]],1)</f>
        <v>8</v>
      </c>
      <c r="AK533" s="17" t="str">
        <f>TEXT(Table_1[[#This Row],[Order Date]],"mmm yyyy")</f>
        <v>Feb 2015</v>
      </c>
      <c r="AL533" s="17" t="str">
        <f>Table_1[[#This Row],[Monthly sales]]&amp;"  Week "&amp;TEXT(Table_1[[#This Row],[Weekly sales]],"00")</f>
        <v>Feb 2015  Week 08</v>
      </c>
      <c r="AM533" s="17">
        <f>IF(COUNTIF($A$2:A533, A533)=1, 1, 0)</f>
        <v>0</v>
      </c>
      <c r="AN533" s="3">
        <f>COUNTA(A533) - COUNTIF(Table_1[[#This Row],[Unique Customers]], 1)</f>
        <v>1</v>
      </c>
      <c r="AO533" s="17" t="str">
        <f t="shared" si="8"/>
        <v>Repeated</v>
      </c>
      <c r="AP533" s="17" t="str">
        <f>"Q"&amp;_xlfn.CEILING.MATH(MONTH(Table_1[[#This Row],[Monthly sales]])/3,1)</f>
        <v>Q1</v>
      </c>
    </row>
    <row r="534" spans="1:42" ht="14.4" x14ac:dyDescent="0.3">
      <c r="A534" s="2">
        <v>2260</v>
      </c>
      <c r="B534" s="15" t="s">
        <v>1197</v>
      </c>
      <c r="C534" s="15" t="s">
        <v>26</v>
      </c>
      <c r="D534" s="6">
        <v>0.02</v>
      </c>
      <c r="E534" s="4">
        <v>4.9800000000000004</v>
      </c>
      <c r="F534" s="4">
        <v>0.49</v>
      </c>
      <c r="G534" s="15" t="s">
        <v>39</v>
      </c>
      <c r="H534" s="15" t="s">
        <v>95</v>
      </c>
      <c r="I534" s="15" t="s">
        <v>49</v>
      </c>
      <c r="J534" s="15" t="s">
        <v>153</v>
      </c>
      <c r="K534" s="15" t="s">
        <v>74</v>
      </c>
      <c r="L534" s="15" t="s">
        <v>1104</v>
      </c>
      <c r="M534" s="6">
        <v>0.39</v>
      </c>
      <c r="N534" s="15" t="s">
        <v>33</v>
      </c>
      <c r="O534" s="15" t="s">
        <v>34</v>
      </c>
      <c r="P534" s="15" t="s">
        <v>76</v>
      </c>
      <c r="Q534" s="15" t="s">
        <v>1198</v>
      </c>
      <c r="R534" s="2">
        <v>30161</v>
      </c>
      <c r="S534" s="1">
        <v>42050</v>
      </c>
      <c r="T534" s="12">
        <f>EOMONTH(Table_1[[#This Row],[Order Date]],0)</f>
        <v>42063</v>
      </c>
      <c r="U534" s="10">
        <f>EOMONTH(Table_1[[#This Row],[Order Date]],0)</f>
        <v>42063</v>
      </c>
      <c r="V534" s="14">
        <v>42050</v>
      </c>
      <c r="W534" s="1">
        <v>42051</v>
      </c>
      <c r="X534" s="12">
        <v>42051</v>
      </c>
      <c r="Y534" s="10">
        <f>EOMONTH(Table_1[[#This Row],[Ship date]],0)</f>
        <v>42063</v>
      </c>
      <c r="Z534" s="14">
        <v>42051</v>
      </c>
      <c r="AA534" s="4">
        <v>-52.863999999999997</v>
      </c>
      <c r="AB534" s="2">
        <v>17</v>
      </c>
      <c r="AC534" s="4">
        <v>87.11</v>
      </c>
      <c r="AD534" s="2">
        <v>89601</v>
      </c>
      <c r="AE534" s="4">
        <f>'DataCleaning and Transformation'!$E534-'DataCleaning and Transformation'!$D534</f>
        <v>4.9600000000000009</v>
      </c>
      <c r="AF534" s="15" t="str">
        <f>_xlfn.IFS('DataCleaning and Transformation'!$O534="Central","Chris",'DataCleaning and Transformation'!$O534="East","Erin",'DataCleaning and Transformation'!$O534="South","Sam",'DataCleaning and Transformation'!$O534="West","William")</f>
        <v>Sam</v>
      </c>
      <c r="AG534" s="31">
        <f>Table_1[[#This Row],[Ship date]]-Table_1[[#This Row],[Order Date]]</f>
        <v>1</v>
      </c>
      <c r="AH534" s="22">
        <f>Table_1[[#This Row],[Profit]]/Table_1[[#This Row],[Sales]]</f>
        <v>-0.60686488348065659</v>
      </c>
      <c r="AI534" s="23">
        <f>Table_1[[#This Row],[Profit]]+Table_1[[#This Row],[Sales]]</f>
        <v>34.246000000000002</v>
      </c>
      <c r="AJ534" s="17">
        <f>WEEKNUM(Table_1[[#This Row],[Order Date]],1)</f>
        <v>8</v>
      </c>
      <c r="AK534" s="17" t="str">
        <f>TEXT(Table_1[[#This Row],[Order Date]],"mmm yyyy")</f>
        <v>Feb 2015</v>
      </c>
      <c r="AL534" s="17" t="str">
        <f>Table_1[[#This Row],[Monthly sales]]&amp;"  Week "&amp;TEXT(Table_1[[#This Row],[Weekly sales]],"00")</f>
        <v>Feb 2015  Week 08</v>
      </c>
      <c r="AM534" s="17">
        <f>IF(COUNTIF($A$2:A534, A534)=1, 1, 0)</f>
        <v>1</v>
      </c>
      <c r="AN534" s="3">
        <f>COUNTA(A534) - COUNTIF(Table_1[[#This Row],[Unique Customers]], 1)</f>
        <v>0</v>
      </c>
      <c r="AO534" s="17" t="str">
        <f t="shared" si="8"/>
        <v>Unique</v>
      </c>
      <c r="AP534" s="17" t="str">
        <f>"Q"&amp;_xlfn.CEILING.MATH(MONTH(Table_1[[#This Row],[Monthly sales]])/3,1)</f>
        <v>Q1</v>
      </c>
    </row>
    <row r="535" spans="1:42" ht="14.4" x14ac:dyDescent="0.3">
      <c r="A535" s="2">
        <v>2260</v>
      </c>
      <c r="B535" s="15" t="s">
        <v>1197</v>
      </c>
      <c r="C535" s="15" t="s">
        <v>26</v>
      </c>
      <c r="D535" s="6">
        <v>0.01</v>
      </c>
      <c r="E535" s="4">
        <v>20.99</v>
      </c>
      <c r="F535" s="4">
        <v>0.99</v>
      </c>
      <c r="G535" s="15" t="s">
        <v>39</v>
      </c>
      <c r="H535" s="15" t="s">
        <v>95</v>
      </c>
      <c r="I535" s="15" t="s">
        <v>41</v>
      </c>
      <c r="J535" s="15" t="s">
        <v>136</v>
      </c>
      <c r="K535" s="15" t="s">
        <v>43</v>
      </c>
      <c r="L535" s="15" t="s">
        <v>1199</v>
      </c>
      <c r="M535" s="6">
        <v>0.83</v>
      </c>
      <c r="N535" s="15" t="s">
        <v>33</v>
      </c>
      <c r="O535" s="15" t="s">
        <v>34</v>
      </c>
      <c r="P535" s="15" t="s">
        <v>76</v>
      </c>
      <c r="Q535" s="15" t="s">
        <v>1198</v>
      </c>
      <c r="R535" s="2">
        <v>30161</v>
      </c>
      <c r="S535" s="1">
        <v>42050</v>
      </c>
      <c r="T535" s="12">
        <f>EOMONTH(Table_1[[#This Row],[Order Date]],0)</f>
        <v>42063</v>
      </c>
      <c r="U535" s="10">
        <f>EOMONTH(Table_1[[#This Row],[Order Date]],0)</f>
        <v>42063</v>
      </c>
      <c r="V535" s="14">
        <v>42050</v>
      </c>
      <c r="W535" s="1">
        <v>42051</v>
      </c>
      <c r="X535" s="12">
        <v>42051</v>
      </c>
      <c r="Y535" s="10">
        <f>EOMONTH(Table_1[[#This Row],[Ship date]],0)</f>
        <v>42063</v>
      </c>
      <c r="Z535" s="14">
        <v>42051</v>
      </c>
      <c r="AA535" s="4">
        <v>45.378</v>
      </c>
      <c r="AB535" s="2">
        <v>9</v>
      </c>
      <c r="AC535" s="4">
        <v>170.46</v>
      </c>
      <c r="AD535" s="2">
        <v>89601</v>
      </c>
      <c r="AE535" s="4">
        <f>'DataCleaning and Transformation'!$E535-'DataCleaning and Transformation'!$D535</f>
        <v>20.979999999999997</v>
      </c>
      <c r="AF535" s="15" t="str">
        <f>_xlfn.IFS('DataCleaning and Transformation'!$O535="Central","Chris",'DataCleaning and Transformation'!$O535="East","Erin",'DataCleaning and Transformation'!$O535="South","Sam",'DataCleaning and Transformation'!$O535="West","William")</f>
        <v>Sam</v>
      </c>
      <c r="AG535" s="31">
        <f>Table_1[[#This Row],[Ship date]]-Table_1[[#This Row],[Order Date]]</f>
        <v>1</v>
      </c>
      <c r="AH535" s="22">
        <f>Table_1[[#This Row],[Profit]]/Table_1[[#This Row],[Sales]]</f>
        <v>0.26620908130939808</v>
      </c>
      <c r="AI535" s="23">
        <f>Table_1[[#This Row],[Profit]]+Table_1[[#This Row],[Sales]]</f>
        <v>215.83800000000002</v>
      </c>
      <c r="AJ535" s="17">
        <f>WEEKNUM(Table_1[[#This Row],[Order Date]],1)</f>
        <v>8</v>
      </c>
      <c r="AK535" s="17" t="str">
        <f>TEXT(Table_1[[#This Row],[Order Date]],"mmm yyyy")</f>
        <v>Feb 2015</v>
      </c>
      <c r="AL535" s="17" t="str">
        <f>Table_1[[#This Row],[Monthly sales]]&amp;"  Week "&amp;TEXT(Table_1[[#This Row],[Weekly sales]],"00")</f>
        <v>Feb 2015  Week 08</v>
      </c>
      <c r="AM535" s="17">
        <f>IF(COUNTIF($A$2:A535, A535)=1, 1, 0)</f>
        <v>0</v>
      </c>
      <c r="AN535" s="3">
        <f>COUNTA(A535) - COUNTIF(Table_1[[#This Row],[Unique Customers]], 1)</f>
        <v>1</v>
      </c>
      <c r="AO535" s="17" t="str">
        <f t="shared" si="8"/>
        <v>Repeated</v>
      </c>
      <c r="AP535" s="17" t="str">
        <f>"Q"&amp;_xlfn.CEILING.MATH(MONTH(Table_1[[#This Row],[Monthly sales]])/3,1)</f>
        <v>Q1</v>
      </c>
    </row>
    <row r="536" spans="1:42" ht="14.4" x14ac:dyDescent="0.3">
      <c r="A536" s="2">
        <v>3211</v>
      </c>
      <c r="B536" s="15" t="s">
        <v>1200</v>
      </c>
      <c r="C536" s="15" t="s">
        <v>38</v>
      </c>
      <c r="D536" s="6">
        <v>0.1</v>
      </c>
      <c r="E536" s="4">
        <v>7.31</v>
      </c>
      <c r="F536" s="4">
        <v>0.49</v>
      </c>
      <c r="G536" s="15" t="s">
        <v>39</v>
      </c>
      <c r="H536" s="15" t="s">
        <v>95</v>
      </c>
      <c r="I536" s="15" t="s">
        <v>49</v>
      </c>
      <c r="J536" s="15" t="s">
        <v>153</v>
      </c>
      <c r="K536" s="15" t="s">
        <v>74</v>
      </c>
      <c r="L536" s="15" t="s">
        <v>1128</v>
      </c>
      <c r="M536" s="6">
        <v>0.38</v>
      </c>
      <c r="N536" s="15" t="s">
        <v>33</v>
      </c>
      <c r="O536" s="15" t="s">
        <v>53</v>
      </c>
      <c r="P536" s="15" t="s">
        <v>104</v>
      </c>
      <c r="Q536" s="15" t="s">
        <v>1201</v>
      </c>
      <c r="R536" s="2">
        <v>60101</v>
      </c>
      <c r="S536" s="1">
        <v>42050</v>
      </c>
      <c r="T536" s="12">
        <f>EOMONTH(Table_1[[#This Row],[Order Date]],0)</f>
        <v>42063</v>
      </c>
      <c r="U536" s="10">
        <f>EOMONTH(Table_1[[#This Row],[Order Date]],0)</f>
        <v>42063</v>
      </c>
      <c r="V536" s="14">
        <v>42050</v>
      </c>
      <c r="W536" s="1">
        <v>42051</v>
      </c>
      <c r="X536" s="12">
        <v>42051</v>
      </c>
      <c r="Y536" s="10">
        <f>EOMONTH(Table_1[[#This Row],[Ship date]],0)</f>
        <v>42063</v>
      </c>
      <c r="Z536" s="14">
        <v>42051</v>
      </c>
      <c r="AA536" s="4">
        <v>55.020600000000002</v>
      </c>
      <c r="AB536" s="2">
        <v>12</v>
      </c>
      <c r="AC536" s="4">
        <v>79.739999999999995</v>
      </c>
      <c r="AD536" s="2">
        <v>91522</v>
      </c>
      <c r="AE536" s="4">
        <f>'DataCleaning and Transformation'!$E536-'DataCleaning and Transformation'!$D536</f>
        <v>7.21</v>
      </c>
      <c r="AF536" s="15" t="str">
        <f>_xlfn.IFS('DataCleaning and Transformation'!$O536="Central","Chris",'DataCleaning and Transformation'!$O536="East","Erin",'DataCleaning and Transformation'!$O536="South","Sam",'DataCleaning and Transformation'!$O536="West","William")</f>
        <v>Chris</v>
      </c>
      <c r="AG536" s="31">
        <f>Table_1[[#This Row],[Ship date]]-Table_1[[#This Row],[Order Date]]</f>
        <v>1</v>
      </c>
      <c r="AH536" s="22">
        <f>Table_1[[#This Row],[Profit]]/Table_1[[#This Row],[Sales]]</f>
        <v>0.69000000000000006</v>
      </c>
      <c r="AI536" s="23">
        <f>Table_1[[#This Row],[Profit]]+Table_1[[#This Row],[Sales]]</f>
        <v>134.76060000000001</v>
      </c>
      <c r="AJ536" s="17">
        <f>WEEKNUM(Table_1[[#This Row],[Order Date]],1)</f>
        <v>8</v>
      </c>
      <c r="AK536" s="17" t="str">
        <f>TEXT(Table_1[[#This Row],[Order Date]],"mmm yyyy")</f>
        <v>Feb 2015</v>
      </c>
      <c r="AL536" s="17" t="str">
        <f>Table_1[[#This Row],[Monthly sales]]&amp;"  Week "&amp;TEXT(Table_1[[#This Row],[Weekly sales]],"00")</f>
        <v>Feb 2015  Week 08</v>
      </c>
      <c r="AM536" s="17">
        <f>IF(COUNTIF($A$2:A536, A536)=1, 1, 0)</f>
        <v>1</v>
      </c>
      <c r="AN536" s="3">
        <f>COUNTA(A536) - COUNTIF(Table_1[[#This Row],[Unique Customers]], 1)</f>
        <v>0</v>
      </c>
      <c r="AO536" s="17" t="str">
        <f t="shared" si="8"/>
        <v>Unique</v>
      </c>
      <c r="AP536" s="17" t="str">
        <f>"Q"&amp;_xlfn.CEILING.MATH(MONTH(Table_1[[#This Row],[Monthly sales]])/3,1)</f>
        <v>Q1</v>
      </c>
    </row>
    <row r="537" spans="1:42" ht="14.4" x14ac:dyDescent="0.3">
      <c r="A537" s="2">
        <v>3211</v>
      </c>
      <c r="B537" s="15" t="s">
        <v>1200</v>
      </c>
      <c r="C537" s="15" t="s">
        <v>38</v>
      </c>
      <c r="D537" s="6">
        <v>0.1</v>
      </c>
      <c r="E537" s="4">
        <v>20.99</v>
      </c>
      <c r="F537" s="4">
        <v>2.5</v>
      </c>
      <c r="G537" s="15" t="s">
        <v>39</v>
      </c>
      <c r="H537" s="15" t="s">
        <v>95</v>
      </c>
      <c r="I537" s="15" t="s">
        <v>41</v>
      </c>
      <c r="J537" s="15" t="s">
        <v>136</v>
      </c>
      <c r="K537" s="15" t="s">
        <v>51</v>
      </c>
      <c r="L537" s="15" t="s">
        <v>1202</v>
      </c>
      <c r="M537" s="6">
        <v>0.81</v>
      </c>
      <c r="N537" s="15" t="s">
        <v>33</v>
      </c>
      <c r="O537" s="15" t="s">
        <v>53</v>
      </c>
      <c r="P537" s="15" t="s">
        <v>104</v>
      </c>
      <c r="Q537" s="15" t="s">
        <v>1201</v>
      </c>
      <c r="R537" s="2">
        <v>60101</v>
      </c>
      <c r="S537" s="1">
        <v>42050</v>
      </c>
      <c r="T537" s="12">
        <f>EOMONTH(Table_1[[#This Row],[Order Date]],0)</f>
        <v>42063</v>
      </c>
      <c r="U537" s="10">
        <f>EOMONTH(Table_1[[#This Row],[Order Date]],0)</f>
        <v>42063</v>
      </c>
      <c r="V537" s="14">
        <v>42050</v>
      </c>
      <c r="W537" s="1">
        <v>42051</v>
      </c>
      <c r="X537" s="12">
        <v>42051</v>
      </c>
      <c r="Y537" s="10">
        <f>EOMONTH(Table_1[[#This Row],[Ship date]],0)</f>
        <v>42063</v>
      </c>
      <c r="Z537" s="14">
        <v>42051</v>
      </c>
      <c r="AA537" s="4">
        <v>-43.65504</v>
      </c>
      <c r="AB537" s="2">
        <v>23</v>
      </c>
      <c r="AC537" s="4">
        <v>392.45</v>
      </c>
      <c r="AD537" s="2">
        <v>91522</v>
      </c>
      <c r="AE537" s="4">
        <f>'DataCleaning and Transformation'!$E537-'DataCleaning and Transformation'!$D537</f>
        <v>20.889999999999997</v>
      </c>
      <c r="AF537" s="15" t="str">
        <f>_xlfn.IFS('DataCleaning and Transformation'!$O537="Central","Chris",'DataCleaning and Transformation'!$O537="East","Erin",'DataCleaning and Transformation'!$O537="South","Sam",'DataCleaning and Transformation'!$O537="West","William")</f>
        <v>Chris</v>
      </c>
      <c r="AG537" s="31">
        <f>Table_1[[#This Row],[Ship date]]-Table_1[[#This Row],[Order Date]]</f>
        <v>1</v>
      </c>
      <c r="AH537" s="22">
        <f>Table_1[[#This Row],[Profit]]/Table_1[[#This Row],[Sales]]</f>
        <v>-0.11123720219136196</v>
      </c>
      <c r="AI537" s="23">
        <f>Table_1[[#This Row],[Profit]]+Table_1[[#This Row],[Sales]]</f>
        <v>348.79496</v>
      </c>
      <c r="AJ537" s="17">
        <f>WEEKNUM(Table_1[[#This Row],[Order Date]],1)</f>
        <v>8</v>
      </c>
      <c r="AK537" s="17" t="str">
        <f>TEXT(Table_1[[#This Row],[Order Date]],"mmm yyyy")</f>
        <v>Feb 2015</v>
      </c>
      <c r="AL537" s="17" t="str">
        <f>Table_1[[#This Row],[Monthly sales]]&amp;"  Week "&amp;TEXT(Table_1[[#This Row],[Weekly sales]],"00")</f>
        <v>Feb 2015  Week 08</v>
      </c>
      <c r="AM537" s="17">
        <f>IF(COUNTIF($A$2:A537, A537)=1, 1, 0)</f>
        <v>0</v>
      </c>
      <c r="AN537" s="3">
        <f>COUNTA(A537) - COUNTIF(Table_1[[#This Row],[Unique Customers]], 1)</f>
        <v>1</v>
      </c>
      <c r="AO537" s="17" t="str">
        <f t="shared" si="8"/>
        <v>Repeated</v>
      </c>
      <c r="AP537" s="17" t="str">
        <f>"Q"&amp;_xlfn.CEILING.MATH(MONTH(Table_1[[#This Row],[Monthly sales]])/3,1)</f>
        <v>Q1</v>
      </c>
    </row>
    <row r="538" spans="1:42" ht="14.4" x14ac:dyDescent="0.3">
      <c r="A538" s="2">
        <v>393</v>
      </c>
      <c r="B538" s="15" t="s">
        <v>1203</v>
      </c>
      <c r="C538" s="15" t="s">
        <v>48</v>
      </c>
      <c r="D538" s="6">
        <v>7.0000000000000007E-2</v>
      </c>
      <c r="E538" s="4">
        <v>9.7100000000000009</v>
      </c>
      <c r="F538" s="4">
        <v>9.4499999999999993</v>
      </c>
      <c r="G538" s="15" t="s">
        <v>39</v>
      </c>
      <c r="H538" s="15" t="s">
        <v>95</v>
      </c>
      <c r="I538" s="15" t="s">
        <v>49</v>
      </c>
      <c r="J538" s="15" t="s">
        <v>79</v>
      </c>
      <c r="K538" s="15" t="s">
        <v>74</v>
      </c>
      <c r="L538" s="15" t="s">
        <v>1204</v>
      </c>
      <c r="M538" s="6">
        <v>0.6</v>
      </c>
      <c r="N538" s="15" t="s">
        <v>33</v>
      </c>
      <c r="O538" s="15" t="s">
        <v>112</v>
      </c>
      <c r="P538" s="15" t="s">
        <v>113</v>
      </c>
      <c r="Q538" s="15" t="s">
        <v>1205</v>
      </c>
      <c r="R538" s="2">
        <v>13021</v>
      </c>
      <c r="S538" s="1">
        <v>42050</v>
      </c>
      <c r="T538" s="12">
        <f>EOMONTH(Table_1[[#This Row],[Order Date]],0)</f>
        <v>42063</v>
      </c>
      <c r="U538" s="10">
        <f>EOMONTH(Table_1[[#This Row],[Order Date]],0)</f>
        <v>42063</v>
      </c>
      <c r="V538" s="14">
        <v>42050</v>
      </c>
      <c r="W538" s="1">
        <v>42057</v>
      </c>
      <c r="X538" s="12">
        <v>42057</v>
      </c>
      <c r="Y538" s="10">
        <f>EOMONTH(Table_1[[#This Row],[Ship date]],0)</f>
        <v>42063</v>
      </c>
      <c r="Z538" s="14">
        <v>42057</v>
      </c>
      <c r="AA538" s="4">
        <v>-81.77</v>
      </c>
      <c r="AB538" s="2">
        <v>3</v>
      </c>
      <c r="AC538" s="4">
        <v>31.44</v>
      </c>
      <c r="AD538" s="2">
        <v>86382</v>
      </c>
      <c r="AE538" s="4">
        <f>'DataCleaning and Transformation'!$E538-'DataCleaning and Transformation'!$D538</f>
        <v>9.64</v>
      </c>
      <c r="AF538" s="15" t="str">
        <f>_xlfn.IFS('DataCleaning and Transformation'!$O538="Central","Chris",'DataCleaning and Transformation'!$O538="East","Erin",'DataCleaning and Transformation'!$O538="South","Sam",'DataCleaning and Transformation'!$O538="West","William")</f>
        <v>Erin</v>
      </c>
      <c r="AG538" s="31">
        <f>Table_1[[#This Row],[Ship date]]-Table_1[[#This Row],[Order Date]]</f>
        <v>7</v>
      </c>
      <c r="AH538" s="22">
        <f>Table_1[[#This Row],[Profit]]/Table_1[[#This Row],[Sales]]</f>
        <v>-2.6008269720101778</v>
      </c>
      <c r="AI538" s="23">
        <f>Table_1[[#This Row],[Profit]]+Table_1[[#This Row],[Sales]]</f>
        <v>-50.33</v>
      </c>
      <c r="AJ538" s="17">
        <f>WEEKNUM(Table_1[[#This Row],[Order Date]],1)</f>
        <v>8</v>
      </c>
      <c r="AK538" s="17" t="str">
        <f>TEXT(Table_1[[#This Row],[Order Date]],"mmm yyyy")</f>
        <v>Feb 2015</v>
      </c>
      <c r="AL538" s="17" t="str">
        <f>Table_1[[#This Row],[Monthly sales]]&amp;"  Week "&amp;TEXT(Table_1[[#This Row],[Weekly sales]],"00")</f>
        <v>Feb 2015  Week 08</v>
      </c>
      <c r="AM538" s="17">
        <f>IF(COUNTIF($A$2:A538, A538)=1, 1, 0)</f>
        <v>1</v>
      </c>
      <c r="AN538" s="3">
        <f>COUNTA(A538) - COUNTIF(Table_1[[#This Row],[Unique Customers]], 1)</f>
        <v>0</v>
      </c>
      <c r="AO538" s="17" t="str">
        <f t="shared" si="8"/>
        <v>Unique</v>
      </c>
      <c r="AP538" s="17" t="str">
        <f>"Q"&amp;_xlfn.CEILING.MATH(MONTH(Table_1[[#This Row],[Monthly sales]])/3,1)</f>
        <v>Q1</v>
      </c>
    </row>
    <row r="539" spans="1:42" ht="14.4" x14ac:dyDescent="0.3">
      <c r="A539" s="2">
        <v>651</v>
      </c>
      <c r="B539" s="15" t="s">
        <v>295</v>
      </c>
      <c r="C539" s="15" t="s">
        <v>48</v>
      </c>
      <c r="D539" s="6">
        <v>0.04</v>
      </c>
      <c r="E539" s="4">
        <v>880.98</v>
      </c>
      <c r="F539" s="4">
        <v>44.55</v>
      </c>
      <c r="G539" s="15" t="s">
        <v>27</v>
      </c>
      <c r="H539" s="15" t="s">
        <v>40</v>
      </c>
      <c r="I539" s="15" t="s">
        <v>29</v>
      </c>
      <c r="J539" s="15" t="s">
        <v>118</v>
      </c>
      <c r="K539" s="15" t="s">
        <v>31</v>
      </c>
      <c r="L539" s="15" t="s">
        <v>239</v>
      </c>
      <c r="M539" s="6">
        <v>0.62</v>
      </c>
      <c r="N539" s="15" t="s">
        <v>33</v>
      </c>
      <c r="O539" s="15" t="s">
        <v>60</v>
      </c>
      <c r="P539" s="15" t="s">
        <v>297</v>
      </c>
      <c r="Q539" s="15" t="s">
        <v>298</v>
      </c>
      <c r="R539" s="2">
        <v>89115</v>
      </c>
      <c r="S539" s="1">
        <v>42050</v>
      </c>
      <c r="T539" s="12">
        <f>EOMONTH(Table_1[[#This Row],[Order Date]],0)</f>
        <v>42063</v>
      </c>
      <c r="U539" s="10">
        <f>EOMONTH(Table_1[[#This Row],[Order Date]],0)</f>
        <v>42063</v>
      </c>
      <c r="V539" s="14">
        <v>42050</v>
      </c>
      <c r="W539" s="1">
        <v>42054</v>
      </c>
      <c r="X539" s="12">
        <v>42054</v>
      </c>
      <c r="Y539" s="10">
        <f>EOMONTH(Table_1[[#This Row],[Ship date]],0)</f>
        <v>42063</v>
      </c>
      <c r="Z539" s="14">
        <v>42054</v>
      </c>
      <c r="AA539" s="4">
        <v>4233.2587999999996</v>
      </c>
      <c r="AB539" s="2">
        <v>8</v>
      </c>
      <c r="AC539" s="4">
        <v>6901.25</v>
      </c>
      <c r="AD539" s="2">
        <v>91576</v>
      </c>
      <c r="AE539" s="4">
        <f>'DataCleaning and Transformation'!$E539-'DataCleaning and Transformation'!$D539</f>
        <v>880.94</v>
      </c>
      <c r="AF539" s="15" t="str">
        <f>_xlfn.IFS('DataCleaning and Transformation'!$O539="Central","Chris",'DataCleaning and Transformation'!$O539="East","Erin",'DataCleaning and Transformation'!$O539="South","Sam",'DataCleaning and Transformation'!$O539="West","William")</f>
        <v>William</v>
      </c>
      <c r="AG539" s="31">
        <f>Table_1[[#This Row],[Ship date]]-Table_1[[#This Row],[Order Date]]</f>
        <v>4</v>
      </c>
      <c r="AH539" s="22">
        <f>Table_1[[#This Row],[Profit]]/Table_1[[#This Row],[Sales]]</f>
        <v>0.6134046440862162</v>
      </c>
      <c r="AI539" s="23">
        <f>Table_1[[#This Row],[Profit]]+Table_1[[#This Row],[Sales]]</f>
        <v>11134.5088</v>
      </c>
      <c r="AJ539" s="17">
        <f>WEEKNUM(Table_1[[#This Row],[Order Date]],1)</f>
        <v>8</v>
      </c>
      <c r="AK539" s="17" t="str">
        <f>TEXT(Table_1[[#This Row],[Order Date]],"mmm yyyy")</f>
        <v>Feb 2015</v>
      </c>
      <c r="AL539" s="17" t="str">
        <f>Table_1[[#This Row],[Monthly sales]]&amp;"  Week "&amp;TEXT(Table_1[[#This Row],[Weekly sales]],"00")</f>
        <v>Feb 2015  Week 08</v>
      </c>
      <c r="AM539" s="17">
        <f>IF(COUNTIF($A$2:A539, A539)=1, 1, 0)</f>
        <v>0</v>
      </c>
      <c r="AN539" s="3">
        <f>COUNTA(A539) - COUNTIF(Table_1[[#This Row],[Unique Customers]], 1)</f>
        <v>1</v>
      </c>
      <c r="AO539" s="17" t="str">
        <f t="shared" si="8"/>
        <v>Unique</v>
      </c>
      <c r="AP539" s="17" t="str">
        <f>"Q"&amp;_xlfn.CEILING.MATH(MONTH(Table_1[[#This Row],[Monthly sales]])/3,1)</f>
        <v>Q1</v>
      </c>
    </row>
    <row r="540" spans="1:42" ht="14.4" x14ac:dyDescent="0.3">
      <c r="A540" s="2">
        <v>651</v>
      </c>
      <c r="B540" s="15" t="s">
        <v>295</v>
      </c>
      <c r="C540" s="15" t="s">
        <v>48</v>
      </c>
      <c r="D540" s="6">
        <v>7.0000000000000007E-2</v>
      </c>
      <c r="E540" s="4">
        <v>13.4</v>
      </c>
      <c r="F540" s="4">
        <v>4.95</v>
      </c>
      <c r="G540" s="15" t="s">
        <v>39</v>
      </c>
      <c r="H540" s="15" t="s">
        <v>40</v>
      </c>
      <c r="I540" s="15" t="s">
        <v>29</v>
      </c>
      <c r="J540" s="15" t="s">
        <v>127</v>
      </c>
      <c r="K540" s="15" t="s">
        <v>43</v>
      </c>
      <c r="L540" s="15" t="s">
        <v>1206</v>
      </c>
      <c r="M540" s="6">
        <v>0.37</v>
      </c>
      <c r="N540" s="15" t="s">
        <v>33</v>
      </c>
      <c r="O540" s="15" t="s">
        <v>60</v>
      </c>
      <c r="P540" s="15" t="s">
        <v>297</v>
      </c>
      <c r="Q540" s="15" t="s">
        <v>298</v>
      </c>
      <c r="R540" s="2">
        <v>89115</v>
      </c>
      <c r="S540" s="1">
        <v>42050</v>
      </c>
      <c r="T540" s="12">
        <f>EOMONTH(Table_1[[#This Row],[Order Date]],0)</f>
        <v>42063</v>
      </c>
      <c r="U540" s="10">
        <f>EOMONTH(Table_1[[#This Row],[Order Date]],0)</f>
        <v>42063</v>
      </c>
      <c r="V540" s="14">
        <v>42050</v>
      </c>
      <c r="W540" s="1">
        <v>42055</v>
      </c>
      <c r="X540" s="12">
        <v>42055</v>
      </c>
      <c r="Y540" s="10">
        <f>EOMONTH(Table_1[[#This Row],[Ship date]],0)</f>
        <v>42063</v>
      </c>
      <c r="Z540" s="14">
        <v>42055</v>
      </c>
      <c r="AA540" s="4">
        <v>102.76860000000001</v>
      </c>
      <c r="AB540" s="2">
        <v>11</v>
      </c>
      <c r="AC540" s="4">
        <v>148.94</v>
      </c>
      <c r="AD540" s="2">
        <v>91576</v>
      </c>
      <c r="AE540" s="4">
        <f>'DataCleaning and Transformation'!$E540-'DataCleaning and Transformation'!$D540</f>
        <v>13.33</v>
      </c>
      <c r="AF540" s="15" t="str">
        <f>_xlfn.IFS('DataCleaning and Transformation'!$O540="Central","Chris",'DataCleaning and Transformation'!$O540="East","Erin",'DataCleaning and Transformation'!$O540="South","Sam",'DataCleaning and Transformation'!$O540="West","William")</f>
        <v>William</v>
      </c>
      <c r="AG540" s="31">
        <f>Table_1[[#This Row],[Ship date]]-Table_1[[#This Row],[Order Date]]</f>
        <v>5</v>
      </c>
      <c r="AH540" s="22">
        <f>Table_1[[#This Row],[Profit]]/Table_1[[#This Row],[Sales]]</f>
        <v>0.69000000000000006</v>
      </c>
      <c r="AI540" s="23">
        <f>Table_1[[#This Row],[Profit]]+Table_1[[#This Row],[Sales]]</f>
        <v>251.70859999999999</v>
      </c>
      <c r="AJ540" s="17">
        <f>WEEKNUM(Table_1[[#This Row],[Order Date]],1)</f>
        <v>8</v>
      </c>
      <c r="AK540" s="17" t="str">
        <f>TEXT(Table_1[[#This Row],[Order Date]],"mmm yyyy")</f>
        <v>Feb 2015</v>
      </c>
      <c r="AL540" s="17" t="str">
        <f>Table_1[[#This Row],[Monthly sales]]&amp;"  Week "&amp;TEXT(Table_1[[#This Row],[Weekly sales]],"00")</f>
        <v>Feb 2015  Week 08</v>
      </c>
      <c r="AM540" s="17">
        <f>IF(COUNTIF($A$2:A540, A540)=1, 1, 0)</f>
        <v>0</v>
      </c>
      <c r="AN540" s="3">
        <f>COUNTA(A540) - COUNTIF(Table_1[[#This Row],[Unique Customers]], 1)</f>
        <v>1</v>
      </c>
      <c r="AO540" s="17" t="str">
        <f t="shared" si="8"/>
        <v>Repeated</v>
      </c>
      <c r="AP540" s="17" t="str">
        <f>"Q"&amp;_xlfn.CEILING.MATH(MONTH(Table_1[[#This Row],[Monthly sales]])/3,1)</f>
        <v>Q1</v>
      </c>
    </row>
    <row r="541" spans="1:42" ht="14.4" x14ac:dyDescent="0.3">
      <c r="A541" s="2">
        <v>651</v>
      </c>
      <c r="B541" s="15" t="s">
        <v>295</v>
      </c>
      <c r="C541" s="15" t="s">
        <v>48</v>
      </c>
      <c r="D541" s="6">
        <v>0.01</v>
      </c>
      <c r="E541" s="4">
        <v>15.99</v>
      </c>
      <c r="F541" s="4">
        <v>11.28</v>
      </c>
      <c r="G541" s="15" t="s">
        <v>39</v>
      </c>
      <c r="H541" s="15" t="s">
        <v>40</v>
      </c>
      <c r="I541" s="15" t="s">
        <v>41</v>
      </c>
      <c r="J541" s="15" t="s">
        <v>57</v>
      </c>
      <c r="K541" s="15" t="s">
        <v>145</v>
      </c>
      <c r="L541" s="15" t="s">
        <v>1207</v>
      </c>
      <c r="M541" s="6">
        <v>0.38</v>
      </c>
      <c r="N541" s="15" t="s">
        <v>33</v>
      </c>
      <c r="O541" s="15" t="s">
        <v>60</v>
      </c>
      <c r="P541" s="15" t="s">
        <v>297</v>
      </c>
      <c r="Q541" s="15" t="s">
        <v>298</v>
      </c>
      <c r="R541" s="2">
        <v>89115</v>
      </c>
      <c r="S541" s="1">
        <v>42050</v>
      </c>
      <c r="T541" s="12">
        <f>EOMONTH(Table_1[[#This Row],[Order Date]],0)</f>
        <v>42063</v>
      </c>
      <c r="U541" s="10">
        <f>EOMONTH(Table_1[[#This Row],[Order Date]],0)</f>
        <v>42063</v>
      </c>
      <c r="V541" s="14">
        <v>42050</v>
      </c>
      <c r="W541" s="1">
        <v>42057</v>
      </c>
      <c r="X541" s="12">
        <v>42057</v>
      </c>
      <c r="Y541" s="10">
        <f>EOMONTH(Table_1[[#This Row],[Ship date]],0)</f>
        <v>42063</v>
      </c>
      <c r="Z541" s="14">
        <v>42057</v>
      </c>
      <c r="AA541" s="4">
        <v>-36.671543999999997</v>
      </c>
      <c r="AB541" s="2">
        <v>12</v>
      </c>
      <c r="AC541" s="4">
        <v>200.68</v>
      </c>
      <c r="AD541" s="2">
        <v>91576</v>
      </c>
      <c r="AE541" s="4">
        <f>'DataCleaning and Transformation'!$E541-'DataCleaning and Transformation'!$D541</f>
        <v>15.98</v>
      </c>
      <c r="AF541" s="15" t="str">
        <f>_xlfn.IFS('DataCleaning and Transformation'!$O541="Central","Chris",'DataCleaning and Transformation'!$O541="East","Erin",'DataCleaning and Transformation'!$O541="South","Sam",'DataCleaning and Transformation'!$O541="West","William")</f>
        <v>William</v>
      </c>
      <c r="AG541" s="31">
        <f>Table_1[[#This Row],[Ship date]]-Table_1[[#This Row],[Order Date]]</f>
        <v>7</v>
      </c>
      <c r="AH541" s="22">
        <f>Table_1[[#This Row],[Profit]]/Table_1[[#This Row],[Sales]]</f>
        <v>-0.18273641618497108</v>
      </c>
      <c r="AI541" s="23">
        <f>Table_1[[#This Row],[Profit]]+Table_1[[#This Row],[Sales]]</f>
        <v>164.00845600000002</v>
      </c>
      <c r="AJ541" s="17">
        <f>WEEKNUM(Table_1[[#This Row],[Order Date]],1)</f>
        <v>8</v>
      </c>
      <c r="AK541" s="17" t="str">
        <f>TEXT(Table_1[[#This Row],[Order Date]],"mmm yyyy")</f>
        <v>Feb 2015</v>
      </c>
      <c r="AL541" s="17" t="str">
        <f>Table_1[[#This Row],[Monthly sales]]&amp;"  Week "&amp;TEXT(Table_1[[#This Row],[Weekly sales]],"00")</f>
        <v>Feb 2015  Week 08</v>
      </c>
      <c r="AM541" s="17">
        <f>IF(COUNTIF($A$2:A541, A541)=1, 1, 0)</f>
        <v>0</v>
      </c>
      <c r="AN541" s="3">
        <f>COUNTA(A541) - COUNTIF(Table_1[[#This Row],[Unique Customers]], 1)</f>
        <v>1</v>
      </c>
      <c r="AO541" s="17" t="str">
        <f t="shared" si="8"/>
        <v>Repeated</v>
      </c>
      <c r="AP541" s="17" t="str">
        <f>"Q"&amp;_xlfn.CEILING.MATH(MONTH(Table_1[[#This Row],[Monthly sales]])/3,1)</f>
        <v>Q1</v>
      </c>
    </row>
    <row r="542" spans="1:42" ht="14.4" x14ac:dyDescent="0.3">
      <c r="A542" s="2">
        <v>2684</v>
      </c>
      <c r="B542" s="15" t="s">
        <v>1208</v>
      </c>
      <c r="C542" s="15" t="s">
        <v>48</v>
      </c>
      <c r="D542" s="6">
        <v>0.09</v>
      </c>
      <c r="E542" s="4">
        <v>8.74</v>
      </c>
      <c r="F542" s="4">
        <v>1.39</v>
      </c>
      <c r="G542" s="15" t="s">
        <v>88</v>
      </c>
      <c r="H542" s="15" t="s">
        <v>28</v>
      </c>
      <c r="I542" s="15" t="s">
        <v>49</v>
      </c>
      <c r="J542" s="15" t="s">
        <v>346</v>
      </c>
      <c r="K542" s="15" t="s">
        <v>74</v>
      </c>
      <c r="L542" s="15" t="s">
        <v>441</v>
      </c>
      <c r="M542" s="6">
        <v>0.38</v>
      </c>
      <c r="N542" s="15" t="s">
        <v>33</v>
      </c>
      <c r="O542" s="15" t="s">
        <v>34</v>
      </c>
      <c r="P542" s="15" t="s">
        <v>124</v>
      </c>
      <c r="Q542" s="15" t="s">
        <v>1209</v>
      </c>
      <c r="R542" s="2">
        <v>33952</v>
      </c>
      <c r="S542" s="1">
        <v>42050</v>
      </c>
      <c r="T542" s="12">
        <f>EOMONTH(Table_1[[#This Row],[Order Date]],0)</f>
        <v>42063</v>
      </c>
      <c r="U542" s="10">
        <f>EOMONTH(Table_1[[#This Row],[Order Date]],0)</f>
        <v>42063</v>
      </c>
      <c r="V542" s="14">
        <v>42050</v>
      </c>
      <c r="W542" s="1">
        <v>42055</v>
      </c>
      <c r="X542" s="12">
        <v>42055</v>
      </c>
      <c r="Y542" s="10">
        <f>EOMONTH(Table_1[[#This Row],[Ship date]],0)</f>
        <v>42063</v>
      </c>
      <c r="Z542" s="14">
        <v>42055</v>
      </c>
      <c r="AA542" s="4">
        <v>23.616</v>
      </c>
      <c r="AB542" s="2">
        <v>1</v>
      </c>
      <c r="AC542" s="4">
        <v>11.78</v>
      </c>
      <c r="AD542" s="2">
        <v>89146</v>
      </c>
      <c r="AE542" s="4">
        <f>'DataCleaning and Transformation'!$E542-'DataCleaning and Transformation'!$D542</f>
        <v>8.65</v>
      </c>
      <c r="AF542" s="15" t="str">
        <f>_xlfn.IFS('DataCleaning and Transformation'!$O542="Central","Chris",'DataCleaning and Transformation'!$O542="East","Erin",'DataCleaning and Transformation'!$O542="South","Sam",'DataCleaning and Transformation'!$O542="West","William")</f>
        <v>Sam</v>
      </c>
      <c r="AG542" s="31">
        <f>Table_1[[#This Row],[Ship date]]-Table_1[[#This Row],[Order Date]]</f>
        <v>5</v>
      </c>
      <c r="AH542" s="22">
        <f>Table_1[[#This Row],[Profit]]/Table_1[[#This Row],[Sales]]</f>
        <v>2.0047538200339559</v>
      </c>
      <c r="AI542" s="23">
        <f>Table_1[[#This Row],[Profit]]+Table_1[[#This Row],[Sales]]</f>
        <v>35.396000000000001</v>
      </c>
      <c r="AJ542" s="17">
        <f>WEEKNUM(Table_1[[#This Row],[Order Date]],1)</f>
        <v>8</v>
      </c>
      <c r="AK542" s="17" t="str">
        <f>TEXT(Table_1[[#This Row],[Order Date]],"mmm yyyy")</f>
        <v>Feb 2015</v>
      </c>
      <c r="AL542" s="17" t="str">
        <f>Table_1[[#This Row],[Monthly sales]]&amp;"  Week "&amp;TEXT(Table_1[[#This Row],[Weekly sales]],"00")</f>
        <v>Feb 2015  Week 08</v>
      </c>
      <c r="AM542" s="17">
        <f>IF(COUNTIF($A$2:A542, A542)=1, 1, 0)</f>
        <v>1</v>
      </c>
      <c r="AN542" s="3">
        <f>COUNTA(A542) - COUNTIF(Table_1[[#This Row],[Unique Customers]], 1)</f>
        <v>0</v>
      </c>
      <c r="AO542" s="17" t="str">
        <f t="shared" si="8"/>
        <v>Unique</v>
      </c>
      <c r="AP542" s="17" t="str">
        <f>"Q"&amp;_xlfn.CEILING.MATH(MONTH(Table_1[[#This Row],[Monthly sales]])/3,1)</f>
        <v>Q1</v>
      </c>
    </row>
    <row r="543" spans="1:42" ht="14.4" x14ac:dyDescent="0.3">
      <c r="A543" s="2">
        <v>2684</v>
      </c>
      <c r="B543" s="15" t="s">
        <v>1208</v>
      </c>
      <c r="C543" s="15" t="s">
        <v>48</v>
      </c>
      <c r="D543" s="6">
        <v>0.09</v>
      </c>
      <c r="E543" s="4">
        <v>18.97</v>
      </c>
      <c r="F543" s="4">
        <v>9.0299999999999994</v>
      </c>
      <c r="G543" s="15" t="s">
        <v>39</v>
      </c>
      <c r="H543" s="15" t="s">
        <v>28</v>
      </c>
      <c r="I543" s="15" t="s">
        <v>49</v>
      </c>
      <c r="J543" s="15" t="s">
        <v>89</v>
      </c>
      <c r="K543" s="15" t="s">
        <v>74</v>
      </c>
      <c r="L543" s="15" t="s">
        <v>631</v>
      </c>
      <c r="M543" s="6">
        <v>0.37</v>
      </c>
      <c r="N543" s="15" t="s">
        <v>33</v>
      </c>
      <c r="O543" s="15" t="s">
        <v>34</v>
      </c>
      <c r="P543" s="15" t="s">
        <v>124</v>
      </c>
      <c r="Q543" s="15" t="s">
        <v>1209</v>
      </c>
      <c r="R543" s="2">
        <v>33952</v>
      </c>
      <c r="S543" s="1">
        <v>42050</v>
      </c>
      <c r="T543" s="12">
        <f>EOMONTH(Table_1[[#This Row],[Order Date]],0)</f>
        <v>42063</v>
      </c>
      <c r="U543" s="10">
        <f>EOMONTH(Table_1[[#This Row],[Order Date]],0)</f>
        <v>42063</v>
      </c>
      <c r="V543" s="14">
        <v>42050</v>
      </c>
      <c r="W543" s="1">
        <v>42055</v>
      </c>
      <c r="X543" s="12">
        <v>42055</v>
      </c>
      <c r="Y543" s="10">
        <f>EOMONTH(Table_1[[#This Row],[Ship date]],0)</f>
        <v>42063</v>
      </c>
      <c r="Z543" s="14">
        <v>42055</v>
      </c>
      <c r="AA543" s="4">
        <v>-1748.0119999999999</v>
      </c>
      <c r="AB543" s="2">
        <v>1</v>
      </c>
      <c r="AC543" s="4">
        <v>20.96</v>
      </c>
      <c r="AD543" s="2">
        <v>89146</v>
      </c>
      <c r="AE543" s="4">
        <f>'DataCleaning and Transformation'!$E543-'DataCleaning and Transformation'!$D543</f>
        <v>18.88</v>
      </c>
      <c r="AF543" s="15" t="str">
        <f>_xlfn.IFS('DataCleaning and Transformation'!$O543="Central","Chris",'DataCleaning and Transformation'!$O543="East","Erin",'DataCleaning and Transformation'!$O543="South","Sam",'DataCleaning and Transformation'!$O543="West","William")</f>
        <v>Sam</v>
      </c>
      <c r="AG543" s="31">
        <f>Table_1[[#This Row],[Ship date]]-Table_1[[#This Row],[Order Date]]</f>
        <v>5</v>
      </c>
      <c r="AH543" s="22">
        <f>Table_1[[#This Row],[Profit]]/Table_1[[#This Row],[Sales]]</f>
        <v>-83.397519083969456</v>
      </c>
      <c r="AI543" s="23">
        <f>Table_1[[#This Row],[Profit]]+Table_1[[#This Row],[Sales]]</f>
        <v>-1727.0519999999999</v>
      </c>
      <c r="AJ543" s="17">
        <f>WEEKNUM(Table_1[[#This Row],[Order Date]],1)</f>
        <v>8</v>
      </c>
      <c r="AK543" s="17" t="str">
        <f>TEXT(Table_1[[#This Row],[Order Date]],"mmm yyyy")</f>
        <v>Feb 2015</v>
      </c>
      <c r="AL543" s="17" t="str">
        <f>Table_1[[#This Row],[Monthly sales]]&amp;"  Week "&amp;TEXT(Table_1[[#This Row],[Weekly sales]],"00")</f>
        <v>Feb 2015  Week 08</v>
      </c>
      <c r="AM543" s="17">
        <f>IF(COUNTIF($A$2:A543, A543)=1, 1, 0)</f>
        <v>0</v>
      </c>
      <c r="AN543" s="3">
        <f>COUNTA(A543) - COUNTIF(Table_1[[#This Row],[Unique Customers]], 1)</f>
        <v>1</v>
      </c>
      <c r="AO543" s="17" t="str">
        <f t="shared" si="8"/>
        <v>Repeated</v>
      </c>
      <c r="AP543" s="17" t="str">
        <f>"Q"&amp;_xlfn.CEILING.MATH(MONTH(Table_1[[#This Row],[Monthly sales]])/3,1)</f>
        <v>Q1</v>
      </c>
    </row>
    <row r="544" spans="1:42" ht="14.4" x14ac:dyDescent="0.3">
      <c r="A544" s="2">
        <v>2951</v>
      </c>
      <c r="B544" s="15" t="s">
        <v>1210</v>
      </c>
      <c r="C544" s="15" t="s">
        <v>117</v>
      </c>
      <c r="D544" s="6">
        <v>7.0000000000000007E-2</v>
      </c>
      <c r="E544" s="4">
        <v>42.98</v>
      </c>
      <c r="F544" s="4">
        <v>4.62</v>
      </c>
      <c r="G544" s="15" t="s">
        <v>88</v>
      </c>
      <c r="H544" s="15" t="s">
        <v>95</v>
      </c>
      <c r="I544" s="15" t="s">
        <v>49</v>
      </c>
      <c r="J544" s="15" t="s">
        <v>96</v>
      </c>
      <c r="K544" s="15" t="s">
        <v>74</v>
      </c>
      <c r="L544" s="15" t="s">
        <v>281</v>
      </c>
      <c r="M544" s="6">
        <v>0.56000000000000005</v>
      </c>
      <c r="N544" s="15" t="s">
        <v>33</v>
      </c>
      <c r="O544" s="15" t="s">
        <v>53</v>
      </c>
      <c r="P544" s="15" t="s">
        <v>538</v>
      </c>
      <c r="Q544" s="15" t="s">
        <v>1211</v>
      </c>
      <c r="R544" s="2">
        <v>67601</v>
      </c>
      <c r="S544" s="1">
        <v>42050</v>
      </c>
      <c r="T544" s="12">
        <f>EOMONTH(Table_1[[#This Row],[Order Date]],0)</f>
        <v>42063</v>
      </c>
      <c r="U544" s="10">
        <f>EOMONTH(Table_1[[#This Row],[Order Date]],0)</f>
        <v>42063</v>
      </c>
      <c r="V544" s="14">
        <v>42050</v>
      </c>
      <c r="W544" s="1">
        <v>42052</v>
      </c>
      <c r="X544" s="12">
        <v>42052</v>
      </c>
      <c r="Y544" s="10">
        <f>EOMONTH(Table_1[[#This Row],[Ship date]],0)</f>
        <v>42063</v>
      </c>
      <c r="Z544" s="14">
        <v>42052</v>
      </c>
      <c r="AA544" s="4">
        <v>565.38599999999997</v>
      </c>
      <c r="AB544" s="2">
        <v>19</v>
      </c>
      <c r="AC544" s="4">
        <v>819.4</v>
      </c>
      <c r="AD544" s="2">
        <v>91397</v>
      </c>
      <c r="AE544" s="4">
        <f>'DataCleaning and Transformation'!$E544-'DataCleaning and Transformation'!$D544</f>
        <v>42.91</v>
      </c>
      <c r="AF544" s="15" t="str">
        <f>_xlfn.IFS('DataCleaning and Transformation'!$O544="Central","Chris",'DataCleaning and Transformation'!$O544="East","Erin",'DataCleaning and Transformation'!$O544="South","Sam",'DataCleaning and Transformation'!$O544="West","William")</f>
        <v>Chris</v>
      </c>
      <c r="AG544" s="31">
        <f>Table_1[[#This Row],[Ship date]]-Table_1[[#This Row],[Order Date]]</f>
        <v>2</v>
      </c>
      <c r="AH544" s="22">
        <f>Table_1[[#This Row],[Profit]]/Table_1[[#This Row],[Sales]]</f>
        <v>0.69</v>
      </c>
      <c r="AI544" s="23">
        <f>Table_1[[#This Row],[Profit]]+Table_1[[#This Row],[Sales]]</f>
        <v>1384.7860000000001</v>
      </c>
      <c r="AJ544" s="17">
        <f>WEEKNUM(Table_1[[#This Row],[Order Date]],1)</f>
        <v>8</v>
      </c>
      <c r="AK544" s="17" t="str">
        <f>TEXT(Table_1[[#This Row],[Order Date]],"mmm yyyy")</f>
        <v>Feb 2015</v>
      </c>
      <c r="AL544" s="17" t="str">
        <f>Table_1[[#This Row],[Monthly sales]]&amp;"  Week "&amp;TEXT(Table_1[[#This Row],[Weekly sales]],"00")</f>
        <v>Feb 2015  Week 08</v>
      </c>
      <c r="AM544" s="17">
        <f>IF(COUNTIF($A$2:A544, A544)=1, 1, 0)</f>
        <v>1</v>
      </c>
      <c r="AN544" s="3">
        <f>COUNTA(A544) - COUNTIF(Table_1[[#This Row],[Unique Customers]], 1)</f>
        <v>0</v>
      </c>
      <c r="AO544" s="17" t="str">
        <f t="shared" si="8"/>
        <v>Unique</v>
      </c>
      <c r="AP544" s="17" t="str">
        <f>"Q"&amp;_xlfn.CEILING.MATH(MONTH(Table_1[[#This Row],[Monthly sales]])/3,1)</f>
        <v>Q1</v>
      </c>
    </row>
    <row r="545" spans="1:42" ht="14.4" x14ac:dyDescent="0.3">
      <c r="A545" s="2">
        <v>2951</v>
      </c>
      <c r="B545" s="15" t="s">
        <v>1210</v>
      </c>
      <c r="C545" s="15" t="s">
        <v>117</v>
      </c>
      <c r="D545" s="6">
        <v>0.03</v>
      </c>
      <c r="E545" s="4">
        <v>89.99</v>
      </c>
      <c r="F545" s="4">
        <v>42</v>
      </c>
      <c r="G545" s="15" t="s">
        <v>27</v>
      </c>
      <c r="H545" s="15" t="s">
        <v>95</v>
      </c>
      <c r="I545" s="15" t="s">
        <v>29</v>
      </c>
      <c r="J545" s="15" t="s">
        <v>110</v>
      </c>
      <c r="K545" s="15" t="s">
        <v>58</v>
      </c>
      <c r="L545" s="15" t="s">
        <v>1212</v>
      </c>
      <c r="M545" s="6">
        <v>0.66</v>
      </c>
      <c r="N545" s="15" t="s">
        <v>33</v>
      </c>
      <c r="O545" s="15" t="s">
        <v>53</v>
      </c>
      <c r="P545" s="15" t="s">
        <v>538</v>
      </c>
      <c r="Q545" s="15" t="s">
        <v>1211</v>
      </c>
      <c r="R545" s="2">
        <v>67601</v>
      </c>
      <c r="S545" s="1">
        <v>42050</v>
      </c>
      <c r="T545" s="12">
        <f>EOMONTH(Table_1[[#This Row],[Order Date]],0)</f>
        <v>42063</v>
      </c>
      <c r="U545" s="10">
        <f>EOMONTH(Table_1[[#This Row],[Order Date]],0)</f>
        <v>42063</v>
      </c>
      <c r="V545" s="14">
        <v>42050</v>
      </c>
      <c r="W545" s="1">
        <v>42053</v>
      </c>
      <c r="X545" s="12">
        <v>42053</v>
      </c>
      <c r="Y545" s="10">
        <f>EOMONTH(Table_1[[#This Row],[Ship date]],0)</f>
        <v>42063</v>
      </c>
      <c r="Z545" s="14">
        <v>42053</v>
      </c>
      <c r="AA545" s="4">
        <v>-230.9528</v>
      </c>
      <c r="AB545" s="2">
        <v>19</v>
      </c>
      <c r="AC545" s="4">
        <v>1809.75</v>
      </c>
      <c r="AD545" s="2">
        <v>91397</v>
      </c>
      <c r="AE545" s="4">
        <f>'DataCleaning and Transformation'!$E545-'DataCleaning and Transformation'!$D545</f>
        <v>89.96</v>
      </c>
      <c r="AF545" s="15" t="str">
        <f>_xlfn.IFS('DataCleaning and Transformation'!$O545="Central","Chris",'DataCleaning and Transformation'!$O545="East","Erin",'DataCleaning and Transformation'!$O545="South","Sam",'DataCleaning and Transformation'!$O545="West","William")</f>
        <v>Chris</v>
      </c>
      <c r="AG545" s="31">
        <f>Table_1[[#This Row],[Ship date]]-Table_1[[#This Row],[Order Date]]</f>
        <v>3</v>
      </c>
      <c r="AH545" s="22">
        <f>Table_1[[#This Row],[Profit]]/Table_1[[#This Row],[Sales]]</f>
        <v>-0.12761585854399779</v>
      </c>
      <c r="AI545" s="23">
        <f>Table_1[[#This Row],[Profit]]+Table_1[[#This Row],[Sales]]</f>
        <v>1578.7972</v>
      </c>
      <c r="AJ545" s="17">
        <f>WEEKNUM(Table_1[[#This Row],[Order Date]],1)</f>
        <v>8</v>
      </c>
      <c r="AK545" s="17" t="str">
        <f>TEXT(Table_1[[#This Row],[Order Date]],"mmm yyyy")</f>
        <v>Feb 2015</v>
      </c>
      <c r="AL545" s="17" t="str">
        <f>Table_1[[#This Row],[Monthly sales]]&amp;"  Week "&amp;TEXT(Table_1[[#This Row],[Weekly sales]],"00")</f>
        <v>Feb 2015  Week 08</v>
      </c>
      <c r="AM545" s="17">
        <f>IF(COUNTIF($A$2:A545, A545)=1, 1, 0)</f>
        <v>0</v>
      </c>
      <c r="AN545" s="3">
        <f>COUNTA(A545) - COUNTIF(Table_1[[#This Row],[Unique Customers]], 1)</f>
        <v>1</v>
      </c>
      <c r="AO545" s="17" t="str">
        <f t="shared" si="8"/>
        <v>Repeated</v>
      </c>
      <c r="AP545" s="17" t="str">
        <f>"Q"&amp;_xlfn.CEILING.MATH(MONTH(Table_1[[#This Row],[Monthly sales]])/3,1)</f>
        <v>Q1</v>
      </c>
    </row>
    <row r="546" spans="1:42" ht="14.4" x14ac:dyDescent="0.3">
      <c r="A546" s="2">
        <v>2355</v>
      </c>
      <c r="B546" s="15" t="s">
        <v>1213</v>
      </c>
      <c r="C546" s="15" t="s">
        <v>71</v>
      </c>
      <c r="D546" s="6">
        <v>0.1</v>
      </c>
      <c r="E546" s="4">
        <v>78.69</v>
      </c>
      <c r="F546" s="4">
        <v>19.989999999999998</v>
      </c>
      <c r="G546" s="15" t="s">
        <v>39</v>
      </c>
      <c r="H546" s="15" t="s">
        <v>40</v>
      </c>
      <c r="I546" s="15" t="s">
        <v>29</v>
      </c>
      <c r="J546" s="15" t="s">
        <v>127</v>
      </c>
      <c r="K546" s="15" t="s">
        <v>74</v>
      </c>
      <c r="L546" s="15" t="s">
        <v>1214</v>
      </c>
      <c r="M546" s="6">
        <v>0.43</v>
      </c>
      <c r="N546" s="15" t="s">
        <v>33</v>
      </c>
      <c r="O546" s="15" t="s">
        <v>60</v>
      </c>
      <c r="P546" s="15" t="s">
        <v>91</v>
      </c>
      <c r="Q546" s="15" t="s">
        <v>1215</v>
      </c>
      <c r="R546" s="2">
        <v>92236</v>
      </c>
      <c r="S546" s="1">
        <v>42050</v>
      </c>
      <c r="T546" s="12">
        <f>EOMONTH(Table_1[[#This Row],[Order Date]],0)</f>
        <v>42063</v>
      </c>
      <c r="U546" s="10">
        <f>EOMONTH(Table_1[[#This Row],[Order Date]],0)</f>
        <v>42063</v>
      </c>
      <c r="V546" s="14">
        <v>42050</v>
      </c>
      <c r="W546" s="1">
        <v>42051</v>
      </c>
      <c r="X546" s="12">
        <v>42051</v>
      </c>
      <c r="Y546" s="10">
        <f>EOMONTH(Table_1[[#This Row],[Ship date]],0)</f>
        <v>42063</v>
      </c>
      <c r="Z546" s="14">
        <v>42051</v>
      </c>
      <c r="AA546" s="4">
        <v>465.43950000000001</v>
      </c>
      <c r="AB546" s="2">
        <v>9</v>
      </c>
      <c r="AC546" s="4">
        <v>674.55</v>
      </c>
      <c r="AD546" s="2">
        <v>91304</v>
      </c>
      <c r="AE546" s="4">
        <f>'DataCleaning and Transformation'!$E546-'DataCleaning and Transformation'!$D546</f>
        <v>78.59</v>
      </c>
      <c r="AF546" s="15" t="str">
        <f>_xlfn.IFS('DataCleaning and Transformation'!$O546="Central","Chris",'DataCleaning and Transformation'!$O546="East","Erin",'DataCleaning and Transformation'!$O546="South","Sam",'DataCleaning and Transformation'!$O546="West","William")</f>
        <v>William</v>
      </c>
      <c r="AG546" s="31">
        <f>Table_1[[#This Row],[Ship date]]-Table_1[[#This Row],[Order Date]]</f>
        <v>1</v>
      </c>
      <c r="AH546" s="22">
        <f>Table_1[[#This Row],[Profit]]/Table_1[[#This Row],[Sales]]</f>
        <v>0.69000000000000006</v>
      </c>
      <c r="AI546" s="23">
        <f>Table_1[[#This Row],[Profit]]+Table_1[[#This Row],[Sales]]</f>
        <v>1139.9894999999999</v>
      </c>
      <c r="AJ546" s="17">
        <f>WEEKNUM(Table_1[[#This Row],[Order Date]],1)</f>
        <v>8</v>
      </c>
      <c r="AK546" s="17" t="str">
        <f>TEXT(Table_1[[#This Row],[Order Date]],"mmm yyyy")</f>
        <v>Feb 2015</v>
      </c>
      <c r="AL546" s="17" t="str">
        <f>Table_1[[#This Row],[Monthly sales]]&amp;"  Week "&amp;TEXT(Table_1[[#This Row],[Weekly sales]],"00")</f>
        <v>Feb 2015  Week 08</v>
      </c>
      <c r="AM546" s="17">
        <f>IF(COUNTIF($A$2:A546, A546)=1, 1, 0)</f>
        <v>1</v>
      </c>
      <c r="AN546" s="3">
        <f>COUNTA(A546) - COUNTIF(Table_1[[#This Row],[Unique Customers]], 1)</f>
        <v>0</v>
      </c>
      <c r="AO546" s="17" t="str">
        <f t="shared" si="8"/>
        <v>Unique</v>
      </c>
      <c r="AP546" s="17" t="str">
        <f>"Q"&amp;_xlfn.CEILING.MATH(MONTH(Table_1[[#This Row],[Monthly sales]])/3,1)</f>
        <v>Q1</v>
      </c>
    </row>
    <row r="547" spans="1:42" ht="14.4" x14ac:dyDescent="0.3">
      <c r="A547" s="2">
        <v>1129</v>
      </c>
      <c r="B547" s="15" t="s">
        <v>787</v>
      </c>
      <c r="C547" s="15" t="s">
        <v>48</v>
      </c>
      <c r="D547" s="6">
        <v>0.04</v>
      </c>
      <c r="E547" s="4">
        <v>8.6</v>
      </c>
      <c r="F547" s="4">
        <v>6.19</v>
      </c>
      <c r="G547" s="15" t="s">
        <v>39</v>
      </c>
      <c r="H547" s="15" t="s">
        <v>72</v>
      </c>
      <c r="I547" s="15" t="s">
        <v>49</v>
      </c>
      <c r="J547" s="15" t="s">
        <v>73</v>
      </c>
      <c r="K547" s="15" t="s">
        <v>74</v>
      </c>
      <c r="L547" s="15" t="s">
        <v>533</v>
      </c>
      <c r="M547" s="6">
        <v>0.38</v>
      </c>
      <c r="N547" s="15" t="s">
        <v>33</v>
      </c>
      <c r="O547" s="15" t="s">
        <v>112</v>
      </c>
      <c r="P547" s="15" t="s">
        <v>404</v>
      </c>
      <c r="Q547" s="15" t="s">
        <v>789</v>
      </c>
      <c r="R547" s="2">
        <v>2118</v>
      </c>
      <c r="S547" s="1">
        <v>42051</v>
      </c>
      <c r="T547" s="12">
        <f>EOMONTH(Table_1[[#This Row],[Order Date]],0)</f>
        <v>42063</v>
      </c>
      <c r="U547" s="10">
        <f>EOMONTH(Table_1[[#This Row],[Order Date]],0)</f>
        <v>42063</v>
      </c>
      <c r="V547" s="14">
        <v>42051</v>
      </c>
      <c r="W547" s="1">
        <v>42058</v>
      </c>
      <c r="X547" s="12">
        <v>42058</v>
      </c>
      <c r="Y547" s="10">
        <f>EOMONTH(Table_1[[#This Row],[Ship date]],0)</f>
        <v>42063</v>
      </c>
      <c r="Z547" s="14">
        <v>42058</v>
      </c>
      <c r="AA547" s="4">
        <v>-63.813499999999998</v>
      </c>
      <c r="AB547" s="2">
        <v>37</v>
      </c>
      <c r="AC547" s="4">
        <v>311.66000000000003</v>
      </c>
      <c r="AD547" s="2">
        <v>32037</v>
      </c>
      <c r="AE547" s="4">
        <f>'DataCleaning and Transformation'!$E547-'DataCleaning and Transformation'!$D547</f>
        <v>8.56</v>
      </c>
      <c r="AF547" s="15" t="str">
        <f>_xlfn.IFS('DataCleaning and Transformation'!$O547="Central","Chris",'DataCleaning and Transformation'!$O547="East","Erin",'DataCleaning and Transformation'!$O547="South","Sam",'DataCleaning and Transformation'!$O547="West","William")</f>
        <v>Erin</v>
      </c>
      <c r="AG547" s="31">
        <f>Table_1[[#This Row],[Ship date]]-Table_1[[#This Row],[Order Date]]</f>
        <v>7</v>
      </c>
      <c r="AH547" s="22">
        <f>Table_1[[#This Row],[Profit]]/Table_1[[#This Row],[Sales]]</f>
        <v>-0.20475357761663349</v>
      </c>
      <c r="AI547" s="23">
        <f>Table_1[[#This Row],[Profit]]+Table_1[[#This Row],[Sales]]</f>
        <v>247.84650000000002</v>
      </c>
      <c r="AJ547" s="17">
        <f>WEEKNUM(Table_1[[#This Row],[Order Date]],1)</f>
        <v>8</v>
      </c>
      <c r="AK547" s="17" t="str">
        <f>TEXT(Table_1[[#This Row],[Order Date]],"mmm yyyy")</f>
        <v>Feb 2015</v>
      </c>
      <c r="AL547" s="17" t="str">
        <f>Table_1[[#This Row],[Monthly sales]]&amp;"  Week "&amp;TEXT(Table_1[[#This Row],[Weekly sales]],"00")</f>
        <v>Feb 2015  Week 08</v>
      </c>
      <c r="AM547" s="17">
        <f>IF(COUNTIF($A$2:A547, A547)=1, 1, 0)</f>
        <v>0</v>
      </c>
      <c r="AN547" s="3">
        <f>COUNTA(A547) - COUNTIF(Table_1[[#This Row],[Unique Customers]], 1)</f>
        <v>1</v>
      </c>
      <c r="AO547" s="17" t="str">
        <f t="shared" si="8"/>
        <v>Unique</v>
      </c>
      <c r="AP547" s="17" t="str">
        <f>"Q"&amp;_xlfn.CEILING.MATH(MONTH(Table_1[[#This Row],[Monthly sales]])/3,1)</f>
        <v>Q1</v>
      </c>
    </row>
    <row r="548" spans="1:42" ht="14.4" x14ac:dyDescent="0.3">
      <c r="A548" s="2">
        <v>1129</v>
      </c>
      <c r="B548" s="15" t="s">
        <v>787</v>
      </c>
      <c r="C548" s="15" t="s">
        <v>48</v>
      </c>
      <c r="D548" s="6">
        <v>7.0000000000000007E-2</v>
      </c>
      <c r="E548" s="4">
        <v>699.99</v>
      </c>
      <c r="F548" s="4">
        <v>24.49</v>
      </c>
      <c r="G548" s="15" t="s">
        <v>39</v>
      </c>
      <c r="H548" s="15" t="s">
        <v>72</v>
      </c>
      <c r="I548" s="15" t="s">
        <v>41</v>
      </c>
      <c r="J548" s="15" t="s">
        <v>64</v>
      </c>
      <c r="K548" s="15" t="s">
        <v>65</v>
      </c>
      <c r="L548" s="15" t="s">
        <v>1216</v>
      </c>
      <c r="M548" s="6">
        <v>0.54</v>
      </c>
      <c r="N548" s="15" t="s">
        <v>33</v>
      </c>
      <c r="O548" s="15" t="s">
        <v>112</v>
      </c>
      <c r="P548" s="15" t="s">
        <v>404</v>
      </c>
      <c r="Q548" s="15" t="s">
        <v>789</v>
      </c>
      <c r="R548" s="2">
        <v>2118</v>
      </c>
      <c r="S548" s="1">
        <v>42051</v>
      </c>
      <c r="T548" s="12">
        <f>EOMONTH(Table_1[[#This Row],[Order Date]],0)</f>
        <v>42063</v>
      </c>
      <c r="U548" s="10">
        <f>EOMONTH(Table_1[[#This Row],[Order Date]],0)</f>
        <v>42063</v>
      </c>
      <c r="V548" s="14">
        <v>42051</v>
      </c>
      <c r="W548" s="1">
        <v>42055</v>
      </c>
      <c r="X548" s="12">
        <v>42055</v>
      </c>
      <c r="Y548" s="10">
        <f>EOMONTH(Table_1[[#This Row],[Ship date]],0)</f>
        <v>42063</v>
      </c>
      <c r="Z548" s="14">
        <v>42055</v>
      </c>
      <c r="AA548" s="4">
        <v>325.29000000000002</v>
      </c>
      <c r="AB548" s="2">
        <v>15</v>
      </c>
      <c r="AC548" s="4">
        <v>9862.51</v>
      </c>
      <c r="AD548" s="2">
        <v>32037</v>
      </c>
      <c r="AE548" s="4">
        <f>'DataCleaning and Transformation'!$E548-'DataCleaning and Transformation'!$D548</f>
        <v>699.92</v>
      </c>
      <c r="AF548" s="15" t="str">
        <f>_xlfn.IFS('DataCleaning and Transformation'!$O548="Central","Chris",'DataCleaning and Transformation'!$O548="East","Erin",'DataCleaning and Transformation'!$O548="South","Sam",'DataCleaning and Transformation'!$O548="West","William")</f>
        <v>Erin</v>
      </c>
      <c r="AG548" s="31">
        <f>Table_1[[#This Row],[Ship date]]-Table_1[[#This Row],[Order Date]]</f>
        <v>4</v>
      </c>
      <c r="AH548" s="22">
        <f>Table_1[[#This Row],[Profit]]/Table_1[[#This Row],[Sales]]</f>
        <v>3.2982476063395626E-2</v>
      </c>
      <c r="AI548" s="23">
        <f>Table_1[[#This Row],[Profit]]+Table_1[[#This Row],[Sales]]</f>
        <v>10187.800000000001</v>
      </c>
      <c r="AJ548" s="17">
        <f>WEEKNUM(Table_1[[#This Row],[Order Date]],1)</f>
        <v>8</v>
      </c>
      <c r="AK548" s="17" t="str">
        <f>TEXT(Table_1[[#This Row],[Order Date]],"mmm yyyy")</f>
        <v>Feb 2015</v>
      </c>
      <c r="AL548" s="17" t="str">
        <f>Table_1[[#This Row],[Monthly sales]]&amp;"  Week "&amp;TEXT(Table_1[[#This Row],[Weekly sales]],"00")</f>
        <v>Feb 2015  Week 08</v>
      </c>
      <c r="AM548" s="17">
        <f>IF(COUNTIF($A$2:A548, A548)=1, 1, 0)</f>
        <v>0</v>
      </c>
      <c r="AN548" s="3">
        <f>COUNTA(A548) - COUNTIF(Table_1[[#This Row],[Unique Customers]], 1)</f>
        <v>1</v>
      </c>
      <c r="AO548" s="17" t="str">
        <f t="shared" si="8"/>
        <v>Repeated</v>
      </c>
      <c r="AP548" s="17" t="str">
        <f>"Q"&amp;_xlfn.CEILING.MATH(MONTH(Table_1[[#This Row],[Monthly sales]])/3,1)</f>
        <v>Q1</v>
      </c>
    </row>
    <row r="549" spans="1:42" ht="14.4" x14ac:dyDescent="0.3">
      <c r="A549" s="2">
        <v>1132</v>
      </c>
      <c r="B549" s="15" t="s">
        <v>1094</v>
      </c>
      <c r="C549" s="15" t="s">
        <v>48</v>
      </c>
      <c r="D549" s="6">
        <v>0.04</v>
      </c>
      <c r="E549" s="4">
        <v>8.6</v>
      </c>
      <c r="F549" s="4">
        <v>6.19</v>
      </c>
      <c r="G549" s="15" t="s">
        <v>39</v>
      </c>
      <c r="H549" s="15" t="s">
        <v>72</v>
      </c>
      <c r="I549" s="15" t="s">
        <v>49</v>
      </c>
      <c r="J549" s="15" t="s">
        <v>73</v>
      </c>
      <c r="K549" s="15" t="s">
        <v>74</v>
      </c>
      <c r="L549" s="15" t="s">
        <v>533</v>
      </c>
      <c r="M549" s="6">
        <v>0.38</v>
      </c>
      <c r="N549" s="15" t="s">
        <v>33</v>
      </c>
      <c r="O549" s="15" t="s">
        <v>53</v>
      </c>
      <c r="P549" s="15" t="s">
        <v>188</v>
      </c>
      <c r="Q549" s="15" t="s">
        <v>1095</v>
      </c>
      <c r="R549" s="2">
        <v>76039</v>
      </c>
      <c r="S549" s="1">
        <v>42051</v>
      </c>
      <c r="T549" s="12">
        <f>EOMONTH(Table_1[[#This Row],[Order Date]],0)</f>
        <v>42063</v>
      </c>
      <c r="U549" s="10">
        <f>EOMONTH(Table_1[[#This Row],[Order Date]],0)</f>
        <v>42063</v>
      </c>
      <c r="V549" s="14">
        <v>42051</v>
      </c>
      <c r="W549" s="1">
        <v>42058</v>
      </c>
      <c r="X549" s="12">
        <v>42058</v>
      </c>
      <c r="Y549" s="10">
        <f>EOMONTH(Table_1[[#This Row],[Ship date]],0)</f>
        <v>42063</v>
      </c>
      <c r="Z549" s="14">
        <v>42058</v>
      </c>
      <c r="AA549" s="4">
        <v>-63.813499999999998</v>
      </c>
      <c r="AB549" s="2">
        <v>9</v>
      </c>
      <c r="AC549" s="4">
        <v>75.81</v>
      </c>
      <c r="AD549" s="2">
        <v>88102</v>
      </c>
      <c r="AE549" s="4">
        <f>'DataCleaning and Transformation'!$E549-'DataCleaning and Transformation'!$D549</f>
        <v>8.56</v>
      </c>
      <c r="AF549" s="15" t="str">
        <f>_xlfn.IFS('DataCleaning and Transformation'!$O549="Central","Chris",'DataCleaning and Transformation'!$O549="East","Erin",'DataCleaning and Transformation'!$O549="South","Sam",'DataCleaning and Transformation'!$O549="West","William")</f>
        <v>Chris</v>
      </c>
      <c r="AG549" s="31">
        <f>Table_1[[#This Row],[Ship date]]-Table_1[[#This Row],[Order Date]]</f>
        <v>7</v>
      </c>
      <c r="AH549" s="22">
        <f>Table_1[[#This Row],[Profit]]/Table_1[[#This Row],[Sales]]</f>
        <v>-0.84175570505210384</v>
      </c>
      <c r="AI549" s="23">
        <f>Table_1[[#This Row],[Profit]]+Table_1[[#This Row],[Sales]]</f>
        <v>11.996500000000005</v>
      </c>
      <c r="AJ549" s="17">
        <f>WEEKNUM(Table_1[[#This Row],[Order Date]],1)</f>
        <v>8</v>
      </c>
      <c r="AK549" s="17" t="str">
        <f>TEXT(Table_1[[#This Row],[Order Date]],"mmm yyyy")</f>
        <v>Feb 2015</v>
      </c>
      <c r="AL549" s="17" t="str">
        <f>Table_1[[#This Row],[Monthly sales]]&amp;"  Week "&amp;TEXT(Table_1[[#This Row],[Weekly sales]],"00")</f>
        <v>Feb 2015  Week 08</v>
      </c>
      <c r="AM549" s="17">
        <f>IF(COUNTIF($A$2:A549, A549)=1, 1, 0)</f>
        <v>0</v>
      </c>
      <c r="AN549" s="3">
        <f>COUNTA(A549) - COUNTIF(Table_1[[#This Row],[Unique Customers]], 1)</f>
        <v>1</v>
      </c>
      <c r="AO549" s="17" t="str">
        <f t="shared" si="8"/>
        <v>Unique</v>
      </c>
      <c r="AP549" s="17" t="str">
        <f>"Q"&amp;_xlfn.CEILING.MATH(MONTH(Table_1[[#This Row],[Monthly sales]])/3,1)</f>
        <v>Q1</v>
      </c>
    </row>
    <row r="550" spans="1:42" ht="14.4" x14ac:dyDescent="0.3">
      <c r="A550" s="2">
        <v>1132</v>
      </c>
      <c r="B550" s="15" t="s">
        <v>1094</v>
      </c>
      <c r="C550" s="15" t="s">
        <v>48</v>
      </c>
      <c r="D550" s="6">
        <v>7.0000000000000007E-2</v>
      </c>
      <c r="E550" s="4">
        <v>699.99</v>
      </c>
      <c r="F550" s="4">
        <v>24.49</v>
      </c>
      <c r="G550" s="15" t="s">
        <v>39</v>
      </c>
      <c r="H550" s="15" t="s">
        <v>72</v>
      </c>
      <c r="I550" s="15" t="s">
        <v>41</v>
      </c>
      <c r="J550" s="15" t="s">
        <v>64</v>
      </c>
      <c r="K550" s="15" t="s">
        <v>65</v>
      </c>
      <c r="L550" s="15" t="s">
        <v>1216</v>
      </c>
      <c r="M550" s="6">
        <v>0.54</v>
      </c>
      <c r="N550" s="15" t="s">
        <v>33</v>
      </c>
      <c r="O550" s="15" t="s">
        <v>53</v>
      </c>
      <c r="P550" s="15" t="s">
        <v>188</v>
      </c>
      <c r="Q550" s="15" t="s">
        <v>1095</v>
      </c>
      <c r="R550" s="2">
        <v>76039</v>
      </c>
      <c r="S550" s="1">
        <v>42051</v>
      </c>
      <c r="T550" s="12">
        <f>EOMONTH(Table_1[[#This Row],[Order Date]],0)</f>
        <v>42063</v>
      </c>
      <c r="U550" s="10">
        <f>EOMONTH(Table_1[[#This Row],[Order Date]],0)</f>
        <v>42063</v>
      </c>
      <c r="V550" s="14">
        <v>42051</v>
      </c>
      <c r="W550" s="1">
        <v>42055</v>
      </c>
      <c r="X550" s="12">
        <v>42055</v>
      </c>
      <c r="Y550" s="10">
        <f>EOMONTH(Table_1[[#This Row],[Ship date]],0)</f>
        <v>42063</v>
      </c>
      <c r="Z550" s="14">
        <v>42055</v>
      </c>
      <c r="AA550" s="4">
        <v>325.29000000000002</v>
      </c>
      <c r="AB550" s="2">
        <v>4</v>
      </c>
      <c r="AC550" s="4">
        <v>2630</v>
      </c>
      <c r="AD550" s="2">
        <v>88102</v>
      </c>
      <c r="AE550" s="4">
        <f>'DataCleaning and Transformation'!$E550-'DataCleaning and Transformation'!$D550</f>
        <v>699.92</v>
      </c>
      <c r="AF550" s="15" t="str">
        <f>_xlfn.IFS('DataCleaning and Transformation'!$O550="Central","Chris",'DataCleaning and Transformation'!$O550="East","Erin",'DataCleaning and Transformation'!$O550="South","Sam",'DataCleaning and Transformation'!$O550="West","William")</f>
        <v>Chris</v>
      </c>
      <c r="AG550" s="31">
        <f>Table_1[[#This Row],[Ship date]]-Table_1[[#This Row],[Order Date]]</f>
        <v>4</v>
      </c>
      <c r="AH550" s="22">
        <f>Table_1[[#This Row],[Profit]]/Table_1[[#This Row],[Sales]]</f>
        <v>0.12368441064638784</v>
      </c>
      <c r="AI550" s="23">
        <f>Table_1[[#This Row],[Profit]]+Table_1[[#This Row],[Sales]]</f>
        <v>2955.29</v>
      </c>
      <c r="AJ550" s="17">
        <f>WEEKNUM(Table_1[[#This Row],[Order Date]],1)</f>
        <v>8</v>
      </c>
      <c r="AK550" s="17" t="str">
        <f>TEXT(Table_1[[#This Row],[Order Date]],"mmm yyyy")</f>
        <v>Feb 2015</v>
      </c>
      <c r="AL550" s="17" t="str">
        <f>Table_1[[#This Row],[Monthly sales]]&amp;"  Week "&amp;TEXT(Table_1[[#This Row],[Weekly sales]],"00")</f>
        <v>Feb 2015  Week 08</v>
      </c>
      <c r="AM550" s="17">
        <f>IF(COUNTIF($A$2:A550, A550)=1, 1, 0)</f>
        <v>0</v>
      </c>
      <c r="AN550" s="3">
        <f>COUNTA(A550) - COUNTIF(Table_1[[#This Row],[Unique Customers]], 1)</f>
        <v>1</v>
      </c>
      <c r="AO550" s="17" t="str">
        <f t="shared" si="8"/>
        <v>Repeated</v>
      </c>
      <c r="AP550" s="17" t="str">
        <f>"Q"&amp;_xlfn.CEILING.MATH(MONTH(Table_1[[#This Row],[Monthly sales]])/3,1)</f>
        <v>Q1</v>
      </c>
    </row>
    <row r="551" spans="1:42" ht="14.4" x14ac:dyDescent="0.3">
      <c r="A551" s="2">
        <v>1580</v>
      </c>
      <c r="B551" s="15" t="s">
        <v>1217</v>
      </c>
      <c r="C551" s="15" t="s">
        <v>48</v>
      </c>
      <c r="D551" s="6">
        <v>0.1</v>
      </c>
      <c r="E551" s="4">
        <v>11.58</v>
      </c>
      <c r="F551" s="4">
        <v>6.97</v>
      </c>
      <c r="G551" s="15" t="s">
        <v>39</v>
      </c>
      <c r="H551" s="15" t="s">
        <v>95</v>
      </c>
      <c r="I551" s="15" t="s">
        <v>49</v>
      </c>
      <c r="J551" s="15" t="s">
        <v>346</v>
      </c>
      <c r="K551" s="15" t="s">
        <v>74</v>
      </c>
      <c r="L551" s="15" t="s">
        <v>625</v>
      </c>
      <c r="M551" s="6">
        <v>0.35</v>
      </c>
      <c r="N551" s="15" t="s">
        <v>33</v>
      </c>
      <c r="O551" s="15" t="s">
        <v>112</v>
      </c>
      <c r="P551" s="15" t="s">
        <v>332</v>
      </c>
      <c r="Q551" s="15" t="s">
        <v>1218</v>
      </c>
      <c r="R551" s="2">
        <v>4901</v>
      </c>
      <c r="S551" s="1">
        <v>42051</v>
      </c>
      <c r="T551" s="12">
        <f>EOMONTH(Table_1[[#This Row],[Order Date]],0)</f>
        <v>42063</v>
      </c>
      <c r="U551" s="10">
        <f>EOMONTH(Table_1[[#This Row],[Order Date]],0)</f>
        <v>42063</v>
      </c>
      <c r="V551" s="14">
        <v>42051</v>
      </c>
      <c r="W551" s="1">
        <v>42055</v>
      </c>
      <c r="X551" s="12">
        <v>42055</v>
      </c>
      <c r="Y551" s="10">
        <f>EOMONTH(Table_1[[#This Row],[Ship date]],0)</f>
        <v>42063</v>
      </c>
      <c r="Z551" s="14">
        <v>42055</v>
      </c>
      <c r="AA551" s="4">
        <v>-8.3979999999999997</v>
      </c>
      <c r="AB551" s="2">
        <v>1</v>
      </c>
      <c r="AC551" s="4">
        <v>14.53</v>
      </c>
      <c r="AD551" s="2">
        <v>90934</v>
      </c>
      <c r="AE551" s="4">
        <f>'DataCleaning and Transformation'!$E551-'DataCleaning and Transformation'!$D551</f>
        <v>11.48</v>
      </c>
      <c r="AF551" s="15" t="str">
        <f>_xlfn.IFS('DataCleaning and Transformation'!$O551="Central","Chris",'DataCleaning and Transformation'!$O551="East","Erin",'DataCleaning and Transformation'!$O551="South","Sam",'DataCleaning and Transformation'!$O551="West","William")</f>
        <v>Erin</v>
      </c>
      <c r="AG551" s="31">
        <f>Table_1[[#This Row],[Ship date]]-Table_1[[#This Row],[Order Date]]</f>
        <v>4</v>
      </c>
      <c r="AH551" s="22">
        <f>Table_1[[#This Row],[Profit]]/Table_1[[#This Row],[Sales]]</f>
        <v>-0.57797660013764629</v>
      </c>
      <c r="AI551" s="23">
        <f>Table_1[[#This Row],[Profit]]+Table_1[[#This Row],[Sales]]</f>
        <v>6.1319999999999997</v>
      </c>
      <c r="AJ551" s="17">
        <f>WEEKNUM(Table_1[[#This Row],[Order Date]],1)</f>
        <v>8</v>
      </c>
      <c r="AK551" s="17" t="str">
        <f>TEXT(Table_1[[#This Row],[Order Date]],"mmm yyyy")</f>
        <v>Feb 2015</v>
      </c>
      <c r="AL551" s="17" t="str">
        <f>Table_1[[#This Row],[Monthly sales]]&amp;"  Week "&amp;TEXT(Table_1[[#This Row],[Weekly sales]],"00")</f>
        <v>Feb 2015  Week 08</v>
      </c>
      <c r="AM551" s="17">
        <f>IF(COUNTIF($A$2:A551, A551)=1, 1, 0)</f>
        <v>1</v>
      </c>
      <c r="AN551" s="3">
        <f>COUNTA(A551) - COUNTIF(Table_1[[#This Row],[Unique Customers]], 1)</f>
        <v>0</v>
      </c>
      <c r="AO551" s="17" t="str">
        <f t="shared" si="8"/>
        <v>Unique</v>
      </c>
      <c r="AP551" s="17" t="str">
        <f>"Q"&amp;_xlfn.CEILING.MATH(MONTH(Table_1[[#This Row],[Monthly sales]])/3,1)</f>
        <v>Q1</v>
      </c>
    </row>
    <row r="552" spans="1:42" ht="14.4" x14ac:dyDescent="0.3">
      <c r="A552" s="2">
        <v>1138</v>
      </c>
      <c r="B552" s="15" t="s">
        <v>1219</v>
      </c>
      <c r="C552" s="15" t="s">
        <v>117</v>
      </c>
      <c r="D552" s="6">
        <v>0.02</v>
      </c>
      <c r="E552" s="4">
        <v>160.97999999999999</v>
      </c>
      <c r="F552" s="4">
        <v>30</v>
      </c>
      <c r="G552" s="15" t="s">
        <v>27</v>
      </c>
      <c r="H552" s="15" t="s">
        <v>72</v>
      </c>
      <c r="I552" s="15" t="s">
        <v>29</v>
      </c>
      <c r="J552" s="15" t="s">
        <v>110</v>
      </c>
      <c r="K552" s="15" t="s">
        <v>58</v>
      </c>
      <c r="L552" s="15" t="s">
        <v>893</v>
      </c>
      <c r="M552" s="6">
        <v>0.62</v>
      </c>
      <c r="N552" s="15" t="s">
        <v>33</v>
      </c>
      <c r="O552" s="15" t="s">
        <v>53</v>
      </c>
      <c r="P552" s="15" t="s">
        <v>188</v>
      </c>
      <c r="Q552" s="15" t="s">
        <v>1220</v>
      </c>
      <c r="R552" s="2">
        <v>75056</v>
      </c>
      <c r="S552" s="1">
        <v>42051</v>
      </c>
      <c r="T552" s="12">
        <f>EOMONTH(Table_1[[#This Row],[Order Date]],0)</f>
        <v>42063</v>
      </c>
      <c r="U552" s="10">
        <f>EOMONTH(Table_1[[#This Row],[Order Date]],0)</f>
        <v>42063</v>
      </c>
      <c r="V552" s="14">
        <v>42051</v>
      </c>
      <c r="W552" s="1">
        <v>42054</v>
      </c>
      <c r="X552" s="12">
        <v>42054</v>
      </c>
      <c r="Y552" s="10">
        <f>EOMONTH(Table_1[[#This Row],[Ship date]],0)</f>
        <v>42063</v>
      </c>
      <c r="Z552" s="14">
        <v>42054</v>
      </c>
      <c r="AA552" s="4">
        <v>-51.116</v>
      </c>
      <c r="AB552" s="2">
        <v>1</v>
      </c>
      <c r="AC552" s="4">
        <v>192.49</v>
      </c>
      <c r="AD552" s="2">
        <v>86574</v>
      </c>
      <c r="AE552" s="4">
        <f>'DataCleaning and Transformation'!$E552-'DataCleaning and Transformation'!$D552</f>
        <v>160.95999999999998</v>
      </c>
      <c r="AF552" s="15" t="str">
        <f>_xlfn.IFS('DataCleaning and Transformation'!$O552="Central","Chris",'DataCleaning and Transformation'!$O552="East","Erin",'DataCleaning and Transformation'!$O552="South","Sam",'DataCleaning and Transformation'!$O552="West","William")</f>
        <v>Chris</v>
      </c>
      <c r="AG552" s="31">
        <f>Table_1[[#This Row],[Ship date]]-Table_1[[#This Row],[Order Date]]</f>
        <v>3</v>
      </c>
      <c r="AH552" s="22">
        <f>Table_1[[#This Row],[Profit]]/Table_1[[#This Row],[Sales]]</f>
        <v>-0.26555145721855677</v>
      </c>
      <c r="AI552" s="23">
        <f>Table_1[[#This Row],[Profit]]+Table_1[[#This Row],[Sales]]</f>
        <v>141.37400000000002</v>
      </c>
      <c r="AJ552" s="17">
        <f>WEEKNUM(Table_1[[#This Row],[Order Date]],1)</f>
        <v>8</v>
      </c>
      <c r="AK552" s="17" t="str">
        <f>TEXT(Table_1[[#This Row],[Order Date]],"mmm yyyy")</f>
        <v>Feb 2015</v>
      </c>
      <c r="AL552" s="17" t="str">
        <f>Table_1[[#This Row],[Monthly sales]]&amp;"  Week "&amp;TEXT(Table_1[[#This Row],[Weekly sales]],"00")</f>
        <v>Feb 2015  Week 08</v>
      </c>
      <c r="AM552" s="17">
        <f>IF(COUNTIF($A$2:A552, A552)=1, 1, 0)</f>
        <v>1</v>
      </c>
      <c r="AN552" s="3">
        <f>COUNTA(A552) - COUNTIF(Table_1[[#This Row],[Unique Customers]], 1)</f>
        <v>0</v>
      </c>
      <c r="AO552" s="17" t="str">
        <f t="shared" si="8"/>
        <v>Unique</v>
      </c>
      <c r="AP552" s="17" t="str">
        <f>"Q"&amp;_xlfn.CEILING.MATH(MONTH(Table_1[[#This Row],[Monthly sales]])/3,1)</f>
        <v>Q1</v>
      </c>
    </row>
    <row r="553" spans="1:42" ht="14.4" x14ac:dyDescent="0.3">
      <c r="A553" s="2">
        <v>1228</v>
      </c>
      <c r="B553" s="15" t="s">
        <v>1221</v>
      </c>
      <c r="C553" s="15" t="s">
        <v>117</v>
      </c>
      <c r="D553" s="6">
        <v>0</v>
      </c>
      <c r="E553" s="4">
        <v>7.1</v>
      </c>
      <c r="F553" s="4">
        <v>6.05</v>
      </c>
      <c r="G553" s="15" t="s">
        <v>39</v>
      </c>
      <c r="H553" s="15" t="s">
        <v>28</v>
      </c>
      <c r="I553" s="15" t="s">
        <v>49</v>
      </c>
      <c r="J553" s="15" t="s">
        <v>73</v>
      </c>
      <c r="K553" s="15" t="s">
        <v>74</v>
      </c>
      <c r="L553" s="15" t="s">
        <v>252</v>
      </c>
      <c r="M553" s="6">
        <v>0.39</v>
      </c>
      <c r="N553" s="15" t="s">
        <v>33</v>
      </c>
      <c r="O553" s="15" t="s">
        <v>112</v>
      </c>
      <c r="P553" s="15" t="s">
        <v>321</v>
      </c>
      <c r="Q553" s="15" t="s">
        <v>322</v>
      </c>
      <c r="R553" s="2">
        <v>19140</v>
      </c>
      <c r="S553" s="1">
        <v>42051</v>
      </c>
      <c r="T553" s="12">
        <f>EOMONTH(Table_1[[#This Row],[Order Date]],0)</f>
        <v>42063</v>
      </c>
      <c r="U553" s="10">
        <f>EOMONTH(Table_1[[#This Row],[Order Date]],0)</f>
        <v>42063</v>
      </c>
      <c r="V553" s="14">
        <v>42051</v>
      </c>
      <c r="W553" s="1">
        <v>42052</v>
      </c>
      <c r="X553" s="12">
        <v>42052</v>
      </c>
      <c r="Y553" s="10">
        <f>EOMONTH(Table_1[[#This Row],[Ship date]],0)</f>
        <v>42063</v>
      </c>
      <c r="Z553" s="14">
        <v>42052</v>
      </c>
      <c r="AA553" s="4">
        <v>-60.145000000000003</v>
      </c>
      <c r="AB553" s="2">
        <v>28</v>
      </c>
      <c r="AC553" s="4">
        <v>208.83</v>
      </c>
      <c r="AD553" s="2">
        <v>55874</v>
      </c>
      <c r="AE553" s="4">
        <f>'DataCleaning and Transformation'!$E553-'DataCleaning and Transformation'!$D553</f>
        <v>7.1</v>
      </c>
      <c r="AF553" s="15" t="str">
        <f>_xlfn.IFS('DataCleaning and Transformation'!$O553="Central","Chris",'DataCleaning and Transformation'!$O553="East","Erin",'DataCleaning and Transformation'!$O553="South","Sam",'DataCleaning and Transformation'!$O553="West","William")</f>
        <v>Erin</v>
      </c>
      <c r="AG553" s="31">
        <f>Table_1[[#This Row],[Ship date]]-Table_1[[#This Row],[Order Date]]</f>
        <v>1</v>
      </c>
      <c r="AH553" s="22">
        <f>Table_1[[#This Row],[Profit]]/Table_1[[#This Row],[Sales]]</f>
        <v>-0.28800938562467077</v>
      </c>
      <c r="AI553" s="23">
        <f>Table_1[[#This Row],[Profit]]+Table_1[[#This Row],[Sales]]</f>
        <v>148.685</v>
      </c>
      <c r="AJ553" s="17">
        <f>WEEKNUM(Table_1[[#This Row],[Order Date]],1)</f>
        <v>8</v>
      </c>
      <c r="AK553" s="17" t="str">
        <f>TEXT(Table_1[[#This Row],[Order Date]],"mmm yyyy")</f>
        <v>Feb 2015</v>
      </c>
      <c r="AL553" s="17" t="str">
        <f>Table_1[[#This Row],[Monthly sales]]&amp;"  Week "&amp;TEXT(Table_1[[#This Row],[Weekly sales]],"00")</f>
        <v>Feb 2015  Week 08</v>
      </c>
      <c r="AM553" s="17">
        <f>IF(COUNTIF($A$2:A553, A553)=1, 1, 0)</f>
        <v>1</v>
      </c>
      <c r="AN553" s="3">
        <f>COUNTA(A553) - COUNTIF(Table_1[[#This Row],[Unique Customers]], 1)</f>
        <v>0</v>
      </c>
      <c r="AO553" s="17" t="str">
        <f t="shared" si="8"/>
        <v>Unique</v>
      </c>
      <c r="AP553" s="17" t="str">
        <f>"Q"&amp;_xlfn.CEILING.MATH(MONTH(Table_1[[#This Row],[Monthly sales]])/3,1)</f>
        <v>Q1</v>
      </c>
    </row>
    <row r="554" spans="1:42" ht="14.4" x14ac:dyDescent="0.3">
      <c r="A554" s="2">
        <v>1228</v>
      </c>
      <c r="B554" s="15" t="s">
        <v>1221</v>
      </c>
      <c r="C554" s="15" t="s">
        <v>117</v>
      </c>
      <c r="D554" s="6">
        <v>0.01</v>
      </c>
      <c r="E554" s="4">
        <v>4.9800000000000004</v>
      </c>
      <c r="F554" s="4">
        <v>4.62</v>
      </c>
      <c r="G554" s="15" t="s">
        <v>88</v>
      </c>
      <c r="H554" s="15" t="s">
        <v>28</v>
      </c>
      <c r="I554" s="15" t="s">
        <v>41</v>
      </c>
      <c r="J554" s="15" t="s">
        <v>42</v>
      </c>
      <c r="K554" s="15" t="s">
        <v>43</v>
      </c>
      <c r="L554" s="15" t="s">
        <v>1222</v>
      </c>
      <c r="M554" s="6">
        <v>0.64</v>
      </c>
      <c r="N554" s="15" t="s">
        <v>33</v>
      </c>
      <c r="O554" s="15" t="s">
        <v>112</v>
      </c>
      <c r="P554" s="15" t="s">
        <v>321</v>
      </c>
      <c r="Q554" s="15" t="s">
        <v>322</v>
      </c>
      <c r="R554" s="2">
        <v>19140</v>
      </c>
      <c r="S554" s="1">
        <v>42051</v>
      </c>
      <c r="T554" s="12">
        <f>EOMONTH(Table_1[[#This Row],[Order Date]],0)</f>
        <v>42063</v>
      </c>
      <c r="U554" s="10">
        <f>EOMONTH(Table_1[[#This Row],[Order Date]],0)</f>
        <v>42063</v>
      </c>
      <c r="V554" s="14">
        <v>42051</v>
      </c>
      <c r="W554" s="1">
        <v>42053</v>
      </c>
      <c r="X554" s="12">
        <v>42053</v>
      </c>
      <c r="Y554" s="10">
        <f>EOMONTH(Table_1[[#This Row],[Ship date]],0)</f>
        <v>42063</v>
      </c>
      <c r="Z554" s="14">
        <v>42053</v>
      </c>
      <c r="AA554" s="4">
        <v>-111.72</v>
      </c>
      <c r="AB554" s="2">
        <v>41</v>
      </c>
      <c r="AC554" s="4">
        <v>228.3</v>
      </c>
      <c r="AD554" s="2">
        <v>55874</v>
      </c>
      <c r="AE554" s="4">
        <f>'DataCleaning and Transformation'!$E554-'DataCleaning and Transformation'!$D554</f>
        <v>4.9700000000000006</v>
      </c>
      <c r="AF554" s="15" t="str">
        <f>_xlfn.IFS('DataCleaning and Transformation'!$O554="Central","Chris",'DataCleaning and Transformation'!$O554="East","Erin",'DataCleaning and Transformation'!$O554="South","Sam",'DataCleaning and Transformation'!$O554="West","William")</f>
        <v>Erin</v>
      </c>
      <c r="AG554" s="31">
        <f>Table_1[[#This Row],[Ship date]]-Table_1[[#This Row],[Order Date]]</f>
        <v>2</v>
      </c>
      <c r="AH554" s="22">
        <f>Table_1[[#This Row],[Profit]]/Table_1[[#This Row],[Sales]]</f>
        <v>-0.48935611038107751</v>
      </c>
      <c r="AI554" s="23">
        <f>Table_1[[#This Row],[Profit]]+Table_1[[#This Row],[Sales]]</f>
        <v>116.58000000000001</v>
      </c>
      <c r="AJ554" s="17">
        <f>WEEKNUM(Table_1[[#This Row],[Order Date]],1)</f>
        <v>8</v>
      </c>
      <c r="AK554" s="17" t="str">
        <f>TEXT(Table_1[[#This Row],[Order Date]],"mmm yyyy")</f>
        <v>Feb 2015</v>
      </c>
      <c r="AL554" s="17" t="str">
        <f>Table_1[[#This Row],[Monthly sales]]&amp;"  Week "&amp;TEXT(Table_1[[#This Row],[Weekly sales]],"00")</f>
        <v>Feb 2015  Week 08</v>
      </c>
      <c r="AM554" s="17">
        <f>IF(COUNTIF($A$2:A554, A554)=1, 1, 0)</f>
        <v>0</v>
      </c>
      <c r="AN554" s="3">
        <f>COUNTA(A554) - COUNTIF(Table_1[[#This Row],[Unique Customers]], 1)</f>
        <v>1</v>
      </c>
      <c r="AO554" s="17" t="str">
        <f t="shared" si="8"/>
        <v>Repeated</v>
      </c>
      <c r="AP554" s="17" t="str">
        <f>"Q"&amp;_xlfn.CEILING.MATH(MONTH(Table_1[[#This Row],[Monthly sales]])/3,1)</f>
        <v>Q1</v>
      </c>
    </row>
    <row r="555" spans="1:42" ht="14.4" x14ac:dyDescent="0.3">
      <c r="A555" s="2">
        <v>1228</v>
      </c>
      <c r="B555" s="15" t="s">
        <v>1221</v>
      </c>
      <c r="C555" s="15" t="s">
        <v>117</v>
      </c>
      <c r="D555" s="6">
        <v>0.06</v>
      </c>
      <c r="E555" s="4">
        <v>5.68</v>
      </c>
      <c r="F555" s="4">
        <v>1.39</v>
      </c>
      <c r="G555" s="15" t="s">
        <v>39</v>
      </c>
      <c r="H555" s="15" t="s">
        <v>28</v>
      </c>
      <c r="I555" s="15" t="s">
        <v>49</v>
      </c>
      <c r="J555" s="15" t="s">
        <v>346</v>
      </c>
      <c r="K555" s="15" t="s">
        <v>74</v>
      </c>
      <c r="L555" s="15" t="s">
        <v>599</v>
      </c>
      <c r="M555" s="6">
        <v>0.38</v>
      </c>
      <c r="N555" s="15" t="s">
        <v>33</v>
      </c>
      <c r="O555" s="15" t="s">
        <v>112</v>
      </c>
      <c r="P555" s="15" t="s">
        <v>321</v>
      </c>
      <c r="Q555" s="15" t="s">
        <v>322</v>
      </c>
      <c r="R555" s="2">
        <v>19140</v>
      </c>
      <c r="S555" s="1">
        <v>42051</v>
      </c>
      <c r="T555" s="12">
        <f>EOMONTH(Table_1[[#This Row],[Order Date]],0)</f>
        <v>42063</v>
      </c>
      <c r="U555" s="10">
        <f>EOMONTH(Table_1[[#This Row],[Order Date]],0)</f>
        <v>42063</v>
      </c>
      <c r="V555" s="14">
        <v>42051</v>
      </c>
      <c r="W555" s="1">
        <v>42051</v>
      </c>
      <c r="X555" s="12">
        <v>42051</v>
      </c>
      <c r="Y555" s="10">
        <f>EOMONTH(Table_1[[#This Row],[Ship date]],0)</f>
        <v>42063</v>
      </c>
      <c r="Z555" s="14">
        <v>42051</v>
      </c>
      <c r="AA555" s="4">
        <v>33.01</v>
      </c>
      <c r="AB555" s="2">
        <v>24</v>
      </c>
      <c r="AC555" s="4">
        <v>129.53</v>
      </c>
      <c r="AD555" s="2">
        <v>55874</v>
      </c>
      <c r="AE555" s="4">
        <f>'DataCleaning and Transformation'!$E555-'DataCleaning and Transformation'!$D555</f>
        <v>5.62</v>
      </c>
      <c r="AF555" s="15" t="str">
        <f>_xlfn.IFS('DataCleaning and Transformation'!$O555="Central","Chris",'DataCleaning and Transformation'!$O555="East","Erin",'DataCleaning and Transformation'!$O555="South","Sam",'DataCleaning and Transformation'!$O555="West","William")</f>
        <v>Erin</v>
      </c>
      <c r="AG555" s="31">
        <f>Table_1[[#This Row],[Ship date]]-Table_1[[#This Row],[Order Date]]</f>
        <v>0</v>
      </c>
      <c r="AH555" s="22">
        <f>Table_1[[#This Row],[Profit]]/Table_1[[#This Row],[Sales]]</f>
        <v>0.25484443758202729</v>
      </c>
      <c r="AI555" s="23">
        <f>Table_1[[#This Row],[Profit]]+Table_1[[#This Row],[Sales]]</f>
        <v>162.54</v>
      </c>
      <c r="AJ555" s="17">
        <f>WEEKNUM(Table_1[[#This Row],[Order Date]],1)</f>
        <v>8</v>
      </c>
      <c r="AK555" s="17" t="str">
        <f>TEXT(Table_1[[#This Row],[Order Date]],"mmm yyyy")</f>
        <v>Feb 2015</v>
      </c>
      <c r="AL555" s="17" t="str">
        <f>Table_1[[#This Row],[Monthly sales]]&amp;"  Week "&amp;TEXT(Table_1[[#This Row],[Weekly sales]],"00")</f>
        <v>Feb 2015  Week 08</v>
      </c>
      <c r="AM555" s="17">
        <f>IF(COUNTIF($A$2:A555, A555)=1, 1, 0)</f>
        <v>0</v>
      </c>
      <c r="AN555" s="3">
        <f>COUNTA(A555) - COUNTIF(Table_1[[#This Row],[Unique Customers]], 1)</f>
        <v>1</v>
      </c>
      <c r="AO555" s="17" t="str">
        <f t="shared" si="8"/>
        <v>Repeated</v>
      </c>
      <c r="AP555" s="17" t="str">
        <f>"Q"&amp;_xlfn.CEILING.MATH(MONTH(Table_1[[#This Row],[Monthly sales]])/3,1)</f>
        <v>Q1</v>
      </c>
    </row>
    <row r="556" spans="1:42" ht="14.4" x14ac:dyDescent="0.3">
      <c r="A556" s="2">
        <v>1229</v>
      </c>
      <c r="B556" s="15" t="s">
        <v>1223</v>
      </c>
      <c r="C556" s="15" t="s">
        <v>117</v>
      </c>
      <c r="D556" s="6">
        <v>0.01</v>
      </c>
      <c r="E556" s="4">
        <v>4.9800000000000004</v>
      </c>
      <c r="F556" s="4">
        <v>4.62</v>
      </c>
      <c r="G556" s="15" t="s">
        <v>88</v>
      </c>
      <c r="H556" s="15" t="s">
        <v>28</v>
      </c>
      <c r="I556" s="15" t="s">
        <v>41</v>
      </c>
      <c r="J556" s="15" t="s">
        <v>42</v>
      </c>
      <c r="K556" s="15" t="s">
        <v>43</v>
      </c>
      <c r="L556" s="15" t="s">
        <v>1222</v>
      </c>
      <c r="M556" s="6">
        <v>0.64</v>
      </c>
      <c r="N556" s="15" t="s">
        <v>33</v>
      </c>
      <c r="O556" s="15" t="s">
        <v>53</v>
      </c>
      <c r="P556" s="15" t="s">
        <v>188</v>
      </c>
      <c r="Q556" s="15" t="s">
        <v>1141</v>
      </c>
      <c r="R556" s="2">
        <v>75482</v>
      </c>
      <c r="S556" s="1">
        <v>42051</v>
      </c>
      <c r="T556" s="12">
        <f>EOMONTH(Table_1[[#This Row],[Order Date]],0)</f>
        <v>42063</v>
      </c>
      <c r="U556" s="10">
        <f>EOMONTH(Table_1[[#This Row],[Order Date]],0)</f>
        <v>42063</v>
      </c>
      <c r="V556" s="14">
        <v>42051</v>
      </c>
      <c r="W556" s="1">
        <v>42053</v>
      </c>
      <c r="X556" s="12">
        <v>42053</v>
      </c>
      <c r="Y556" s="10">
        <f>EOMONTH(Table_1[[#This Row],[Ship date]],0)</f>
        <v>42063</v>
      </c>
      <c r="Z556" s="14">
        <v>42053</v>
      </c>
      <c r="AA556" s="4">
        <v>-111.72</v>
      </c>
      <c r="AB556" s="2">
        <v>10</v>
      </c>
      <c r="AC556" s="4">
        <v>55.68</v>
      </c>
      <c r="AD556" s="2">
        <v>90378</v>
      </c>
      <c r="AE556" s="4">
        <f>'DataCleaning and Transformation'!$E556-'DataCleaning and Transformation'!$D556</f>
        <v>4.9700000000000006</v>
      </c>
      <c r="AF556" s="15" t="str">
        <f>_xlfn.IFS('DataCleaning and Transformation'!$O556="Central","Chris",'DataCleaning and Transformation'!$O556="East","Erin",'DataCleaning and Transformation'!$O556="South","Sam",'DataCleaning and Transformation'!$O556="West","William")</f>
        <v>Chris</v>
      </c>
      <c r="AG556" s="31">
        <f>Table_1[[#This Row],[Ship date]]-Table_1[[#This Row],[Order Date]]</f>
        <v>2</v>
      </c>
      <c r="AH556" s="22">
        <f>Table_1[[#This Row],[Profit]]/Table_1[[#This Row],[Sales]]</f>
        <v>-2.0064655172413794</v>
      </c>
      <c r="AI556" s="23">
        <f>Table_1[[#This Row],[Profit]]+Table_1[[#This Row],[Sales]]</f>
        <v>-56.04</v>
      </c>
      <c r="AJ556" s="17">
        <f>WEEKNUM(Table_1[[#This Row],[Order Date]],1)</f>
        <v>8</v>
      </c>
      <c r="AK556" s="17" t="str">
        <f>TEXT(Table_1[[#This Row],[Order Date]],"mmm yyyy")</f>
        <v>Feb 2015</v>
      </c>
      <c r="AL556" s="17" t="str">
        <f>Table_1[[#This Row],[Monthly sales]]&amp;"  Week "&amp;TEXT(Table_1[[#This Row],[Weekly sales]],"00")</f>
        <v>Feb 2015  Week 08</v>
      </c>
      <c r="AM556" s="17">
        <f>IF(COUNTIF($A$2:A556, A556)=1, 1, 0)</f>
        <v>1</v>
      </c>
      <c r="AN556" s="3">
        <f>COUNTA(A556) - COUNTIF(Table_1[[#This Row],[Unique Customers]], 1)</f>
        <v>0</v>
      </c>
      <c r="AO556" s="17" t="str">
        <f t="shared" si="8"/>
        <v>Unique</v>
      </c>
      <c r="AP556" s="17" t="str">
        <f>"Q"&amp;_xlfn.CEILING.MATH(MONTH(Table_1[[#This Row],[Monthly sales]])/3,1)</f>
        <v>Q1</v>
      </c>
    </row>
    <row r="557" spans="1:42" ht="14.4" x14ac:dyDescent="0.3">
      <c r="A557" s="2">
        <v>1625</v>
      </c>
      <c r="B557" s="15" t="s">
        <v>1224</v>
      </c>
      <c r="C557" s="15" t="s">
        <v>117</v>
      </c>
      <c r="D557" s="6">
        <v>0</v>
      </c>
      <c r="E557" s="4">
        <v>209.37</v>
      </c>
      <c r="F557" s="4">
        <v>69</v>
      </c>
      <c r="G557" s="15" t="s">
        <v>39</v>
      </c>
      <c r="H557" s="15" t="s">
        <v>72</v>
      </c>
      <c r="I557" s="15" t="s">
        <v>29</v>
      </c>
      <c r="J557" s="15" t="s">
        <v>30</v>
      </c>
      <c r="K557" s="15" t="s">
        <v>65</v>
      </c>
      <c r="L557" s="15" t="s">
        <v>1225</v>
      </c>
      <c r="M557" s="6">
        <v>0.79</v>
      </c>
      <c r="N557" s="15" t="s">
        <v>33</v>
      </c>
      <c r="O557" s="15" t="s">
        <v>112</v>
      </c>
      <c r="P557" s="15" t="s">
        <v>113</v>
      </c>
      <c r="Q557" s="15" t="s">
        <v>1226</v>
      </c>
      <c r="R557" s="2">
        <v>11542</v>
      </c>
      <c r="S557" s="1">
        <v>42051</v>
      </c>
      <c r="T557" s="12">
        <f>EOMONTH(Table_1[[#This Row],[Order Date]],0)</f>
        <v>42063</v>
      </c>
      <c r="U557" s="10">
        <f>EOMONTH(Table_1[[#This Row],[Order Date]],0)</f>
        <v>42063</v>
      </c>
      <c r="V557" s="14">
        <v>42051</v>
      </c>
      <c r="W557" s="1">
        <v>42053</v>
      </c>
      <c r="X557" s="12">
        <v>42053</v>
      </c>
      <c r="Y557" s="10">
        <f>EOMONTH(Table_1[[#This Row],[Ship date]],0)</f>
        <v>42063</v>
      </c>
      <c r="Z557" s="14">
        <v>42053</v>
      </c>
      <c r="AA557" s="4">
        <v>-263.11192907999998</v>
      </c>
      <c r="AB557" s="2">
        <v>11</v>
      </c>
      <c r="AC557" s="4">
        <v>1959.88</v>
      </c>
      <c r="AD557" s="2">
        <v>90601</v>
      </c>
      <c r="AE557" s="4">
        <f>'DataCleaning and Transformation'!$E557-'DataCleaning and Transformation'!$D557</f>
        <v>209.37</v>
      </c>
      <c r="AF557" s="15" t="str">
        <f>_xlfn.IFS('DataCleaning and Transformation'!$O557="Central","Chris",'DataCleaning and Transformation'!$O557="East","Erin",'DataCleaning and Transformation'!$O557="South","Sam",'DataCleaning and Transformation'!$O557="West","William")</f>
        <v>Erin</v>
      </c>
      <c r="AG557" s="31">
        <f>Table_1[[#This Row],[Ship date]]-Table_1[[#This Row],[Order Date]]</f>
        <v>2</v>
      </c>
      <c r="AH557" s="22">
        <f>Table_1[[#This Row],[Profit]]/Table_1[[#This Row],[Sales]]</f>
        <v>-0.13424899946935526</v>
      </c>
      <c r="AI557" s="23">
        <f>Table_1[[#This Row],[Profit]]+Table_1[[#This Row],[Sales]]</f>
        <v>1696.7680709200001</v>
      </c>
      <c r="AJ557" s="17">
        <f>WEEKNUM(Table_1[[#This Row],[Order Date]],1)</f>
        <v>8</v>
      </c>
      <c r="AK557" s="17" t="str">
        <f>TEXT(Table_1[[#This Row],[Order Date]],"mmm yyyy")</f>
        <v>Feb 2015</v>
      </c>
      <c r="AL557" s="17" t="str">
        <f>Table_1[[#This Row],[Monthly sales]]&amp;"  Week "&amp;TEXT(Table_1[[#This Row],[Weekly sales]],"00")</f>
        <v>Feb 2015  Week 08</v>
      </c>
      <c r="AM557" s="17">
        <f>IF(COUNTIF($A$2:A557, A557)=1, 1, 0)</f>
        <v>1</v>
      </c>
      <c r="AN557" s="3">
        <f>COUNTA(A557) - COUNTIF(Table_1[[#This Row],[Unique Customers]], 1)</f>
        <v>0</v>
      </c>
      <c r="AO557" s="17" t="str">
        <f t="shared" si="8"/>
        <v>Unique</v>
      </c>
      <c r="AP557" s="17" t="str">
        <f>"Q"&amp;_xlfn.CEILING.MATH(MONTH(Table_1[[#This Row],[Monthly sales]])/3,1)</f>
        <v>Q1</v>
      </c>
    </row>
    <row r="558" spans="1:42" ht="14.4" x14ac:dyDescent="0.3">
      <c r="A558" s="2">
        <v>3151</v>
      </c>
      <c r="B558" s="15" t="s">
        <v>954</v>
      </c>
      <c r="C558" s="15" t="s">
        <v>71</v>
      </c>
      <c r="D558" s="6">
        <v>0.05</v>
      </c>
      <c r="E558" s="4">
        <v>25.99</v>
      </c>
      <c r="F558" s="4">
        <v>5.37</v>
      </c>
      <c r="G558" s="15" t="s">
        <v>88</v>
      </c>
      <c r="H558" s="15" t="s">
        <v>95</v>
      </c>
      <c r="I558" s="15" t="s">
        <v>49</v>
      </c>
      <c r="J558" s="15" t="s">
        <v>50</v>
      </c>
      <c r="K558" s="15" t="s">
        <v>74</v>
      </c>
      <c r="L558" s="15" t="s">
        <v>1227</v>
      </c>
      <c r="M558" s="6">
        <v>0.56000000000000005</v>
      </c>
      <c r="N558" s="15" t="s">
        <v>33</v>
      </c>
      <c r="O558" s="15" t="s">
        <v>60</v>
      </c>
      <c r="P558" s="15" t="s">
        <v>91</v>
      </c>
      <c r="Q558" s="15" t="s">
        <v>955</v>
      </c>
      <c r="R558" s="2">
        <v>92277</v>
      </c>
      <c r="S558" s="1">
        <v>42051</v>
      </c>
      <c r="T558" s="12">
        <f>EOMONTH(Table_1[[#This Row],[Order Date]],0)</f>
        <v>42063</v>
      </c>
      <c r="U558" s="10">
        <f>EOMONTH(Table_1[[#This Row],[Order Date]],0)</f>
        <v>42063</v>
      </c>
      <c r="V558" s="14">
        <v>42051</v>
      </c>
      <c r="W558" s="1">
        <v>42053</v>
      </c>
      <c r="X558" s="12">
        <v>42053</v>
      </c>
      <c r="Y558" s="10">
        <f>EOMONTH(Table_1[[#This Row],[Ship date]],0)</f>
        <v>42063</v>
      </c>
      <c r="Z558" s="14">
        <v>42053</v>
      </c>
      <c r="AA558" s="4">
        <v>220.35720000000001</v>
      </c>
      <c r="AB558" s="2">
        <v>18</v>
      </c>
      <c r="AC558" s="4">
        <v>451.35</v>
      </c>
      <c r="AD558" s="2">
        <v>88545</v>
      </c>
      <c r="AE558" s="4">
        <f>'DataCleaning and Transformation'!$E558-'DataCleaning and Transformation'!$D558</f>
        <v>25.939999999999998</v>
      </c>
      <c r="AF558" s="15" t="str">
        <f>_xlfn.IFS('DataCleaning and Transformation'!$O558="Central","Chris",'DataCleaning and Transformation'!$O558="East","Erin",'DataCleaning and Transformation'!$O558="South","Sam",'DataCleaning and Transformation'!$O558="West","William")</f>
        <v>William</v>
      </c>
      <c r="AG558" s="31">
        <f>Table_1[[#This Row],[Ship date]]-Table_1[[#This Row],[Order Date]]</f>
        <v>2</v>
      </c>
      <c r="AH558" s="22">
        <f>Table_1[[#This Row],[Profit]]/Table_1[[#This Row],[Sales]]</f>
        <v>0.48821801262878034</v>
      </c>
      <c r="AI558" s="23">
        <f>Table_1[[#This Row],[Profit]]+Table_1[[#This Row],[Sales]]</f>
        <v>671.70720000000006</v>
      </c>
      <c r="AJ558" s="17">
        <f>WEEKNUM(Table_1[[#This Row],[Order Date]],1)</f>
        <v>8</v>
      </c>
      <c r="AK558" s="17" t="str">
        <f>TEXT(Table_1[[#This Row],[Order Date]],"mmm yyyy")</f>
        <v>Feb 2015</v>
      </c>
      <c r="AL558" s="17" t="str">
        <f>Table_1[[#This Row],[Monthly sales]]&amp;"  Week "&amp;TEXT(Table_1[[#This Row],[Weekly sales]],"00")</f>
        <v>Feb 2015  Week 08</v>
      </c>
      <c r="AM558" s="17">
        <f>IF(COUNTIF($A$2:A558, A558)=1, 1, 0)</f>
        <v>0</v>
      </c>
      <c r="AN558" s="3">
        <f>COUNTA(A558) - COUNTIF(Table_1[[#This Row],[Unique Customers]], 1)</f>
        <v>1</v>
      </c>
      <c r="AO558" s="17" t="str">
        <f t="shared" si="8"/>
        <v>Unique</v>
      </c>
      <c r="AP558" s="17" t="str">
        <f>"Q"&amp;_xlfn.CEILING.MATH(MONTH(Table_1[[#This Row],[Monthly sales]])/3,1)</f>
        <v>Q1</v>
      </c>
    </row>
    <row r="559" spans="1:42" ht="14.4" x14ac:dyDescent="0.3">
      <c r="A559" s="2">
        <v>936</v>
      </c>
      <c r="B559" s="15" t="s">
        <v>1228</v>
      </c>
      <c r="C559" s="15" t="s">
        <v>26</v>
      </c>
      <c r="D559" s="6">
        <v>0.05</v>
      </c>
      <c r="E559" s="4">
        <v>6.04</v>
      </c>
      <c r="F559" s="4">
        <v>2.14</v>
      </c>
      <c r="G559" s="15" t="s">
        <v>88</v>
      </c>
      <c r="H559" s="15" t="s">
        <v>95</v>
      </c>
      <c r="I559" s="15" t="s">
        <v>49</v>
      </c>
      <c r="J559" s="15" t="s">
        <v>89</v>
      </c>
      <c r="K559" s="15" t="s">
        <v>51</v>
      </c>
      <c r="L559" s="15" t="s">
        <v>1229</v>
      </c>
      <c r="M559" s="6">
        <v>0.38</v>
      </c>
      <c r="N559" s="15" t="s">
        <v>33</v>
      </c>
      <c r="O559" s="15" t="s">
        <v>60</v>
      </c>
      <c r="P559" s="15" t="s">
        <v>91</v>
      </c>
      <c r="Q559" s="15" t="s">
        <v>1230</v>
      </c>
      <c r="R559" s="2">
        <v>92374</v>
      </c>
      <c r="S559" s="1">
        <v>42052</v>
      </c>
      <c r="T559" s="12">
        <f>EOMONTH(Table_1[[#This Row],[Order Date]],0)</f>
        <v>42063</v>
      </c>
      <c r="U559" s="10">
        <f>EOMONTH(Table_1[[#This Row],[Order Date]],0)</f>
        <v>42063</v>
      </c>
      <c r="V559" s="14">
        <v>42052</v>
      </c>
      <c r="W559" s="1">
        <v>42054</v>
      </c>
      <c r="X559" s="12">
        <v>42054</v>
      </c>
      <c r="Y559" s="10">
        <f>EOMONTH(Table_1[[#This Row],[Ship date]],0)</f>
        <v>42063</v>
      </c>
      <c r="Z559" s="14">
        <v>42054</v>
      </c>
      <c r="AA559" s="4">
        <v>-4.1399999999999997</v>
      </c>
      <c r="AB559" s="2">
        <v>1</v>
      </c>
      <c r="AC559" s="4">
        <v>8.41</v>
      </c>
      <c r="AD559" s="2">
        <v>90588</v>
      </c>
      <c r="AE559" s="4">
        <f>'DataCleaning and Transformation'!$E559-'DataCleaning and Transformation'!$D559</f>
        <v>5.99</v>
      </c>
      <c r="AF559" s="15" t="str">
        <f>_xlfn.IFS('DataCleaning and Transformation'!$O559="Central","Chris",'DataCleaning and Transformation'!$O559="East","Erin",'DataCleaning and Transformation'!$O559="South","Sam",'DataCleaning and Transformation'!$O559="West","William")</f>
        <v>William</v>
      </c>
      <c r="AG559" s="31">
        <f>Table_1[[#This Row],[Ship date]]-Table_1[[#This Row],[Order Date]]</f>
        <v>2</v>
      </c>
      <c r="AH559" s="22">
        <f>Table_1[[#This Row],[Profit]]/Table_1[[#This Row],[Sales]]</f>
        <v>-0.4922711058263971</v>
      </c>
      <c r="AI559" s="23">
        <f>Table_1[[#This Row],[Profit]]+Table_1[[#This Row],[Sales]]</f>
        <v>4.2700000000000005</v>
      </c>
      <c r="AJ559" s="17">
        <f>WEEKNUM(Table_1[[#This Row],[Order Date]],1)</f>
        <v>8</v>
      </c>
      <c r="AK559" s="17" t="str">
        <f>TEXT(Table_1[[#This Row],[Order Date]],"mmm yyyy")</f>
        <v>Feb 2015</v>
      </c>
      <c r="AL559" s="17" t="str">
        <f>Table_1[[#This Row],[Monthly sales]]&amp;"  Week "&amp;TEXT(Table_1[[#This Row],[Weekly sales]],"00")</f>
        <v>Feb 2015  Week 08</v>
      </c>
      <c r="AM559" s="17">
        <f>IF(COUNTIF($A$2:A559, A559)=1, 1, 0)</f>
        <v>1</v>
      </c>
      <c r="AN559" s="3">
        <f>COUNTA(A559) - COUNTIF(Table_1[[#This Row],[Unique Customers]], 1)</f>
        <v>0</v>
      </c>
      <c r="AO559" s="17" t="str">
        <f t="shared" si="8"/>
        <v>Unique</v>
      </c>
      <c r="AP559" s="17" t="str">
        <f>"Q"&amp;_xlfn.CEILING.MATH(MONTH(Table_1[[#This Row],[Monthly sales]])/3,1)</f>
        <v>Q1</v>
      </c>
    </row>
    <row r="560" spans="1:42" ht="14.4" x14ac:dyDescent="0.3">
      <c r="A560" s="2">
        <v>1305</v>
      </c>
      <c r="B560" s="15" t="s">
        <v>1231</v>
      </c>
      <c r="C560" s="15" t="s">
        <v>38</v>
      </c>
      <c r="D560" s="6">
        <v>0.04</v>
      </c>
      <c r="E560" s="4">
        <v>62.18</v>
      </c>
      <c r="F560" s="4">
        <v>10.84</v>
      </c>
      <c r="G560" s="15" t="s">
        <v>39</v>
      </c>
      <c r="H560" s="15" t="s">
        <v>40</v>
      </c>
      <c r="I560" s="15" t="s">
        <v>29</v>
      </c>
      <c r="J560" s="15" t="s">
        <v>127</v>
      </c>
      <c r="K560" s="15" t="s">
        <v>145</v>
      </c>
      <c r="L560" s="15" t="s">
        <v>1232</v>
      </c>
      <c r="M560" s="6">
        <v>0.63</v>
      </c>
      <c r="N560" s="15" t="s">
        <v>33</v>
      </c>
      <c r="O560" s="15" t="s">
        <v>60</v>
      </c>
      <c r="P560" s="15" t="s">
        <v>147</v>
      </c>
      <c r="Q560" s="15" t="s">
        <v>1233</v>
      </c>
      <c r="R560" s="2">
        <v>84120</v>
      </c>
      <c r="S560" s="1">
        <v>42052</v>
      </c>
      <c r="T560" s="12">
        <f>EOMONTH(Table_1[[#This Row],[Order Date]],0)</f>
        <v>42063</v>
      </c>
      <c r="U560" s="10">
        <f>EOMONTH(Table_1[[#This Row],[Order Date]],0)</f>
        <v>42063</v>
      </c>
      <c r="V560" s="14">
        <v>42052</v>
      </c>
      <c r="W560" s="1">
        <v>42054</v>
      </c>
      <c r="X560" s="12">
        <v>42054</v>
      </c>
      <c r="Y560" s="10">
        <f>EOMONTH(Table_1[[#This Row],[Ship date]],0)</f>
        <v>42063</v>
      </c>
      <c r="Z560" s="14">
        <v>42054</v>
      </c>
      <c r="AA560" s="4">
        <v>125.8077</v>
      </c>
      <c r="AB560" s="2">
        <v>3</v>
      </c>
      <c r="AC560" s="4">
        <v>182.33</v>
      </c>
      <c r="AD560" s="2">
        <v>87002</v>
      </c>
      <c r="AE560" s="4">
        <f>'DataCleaning and Transformation'!$E560-'DataCleaning and Transformation'!$D560</f>
        <v>62.14</v>
      </c>
      <c r="AF560" s="15" t="str">
        <f>_xlfn.IFS('DataCleaning and Transformation'!$O560="Central","Chris",'DataCleaning and Transformation'!$O560="East","Erin",'DataCleaning and Transformation'!$O560="South","Sam",'DataCleaning and Transformation'!$O560="West","William")</f>
        <v>William</v>
      </c>
      <c r="AG560" s="31">
        <f>Table_1[[#This Row],[Ship date]]-Table_1[[#This Row],[Order Date]]</f>
        <v>2</v>
      </c>
      <c r="AH560" s="22">
        <f>Table_1[[#This Row],[Profit]]/Table_1[[#This Row],[Sales]]</f>
        <v>0.69</v>
      </c>
      <c r="AI560" s="23">
        <f>Table_1[[#This Row],[Profit]]+Table_1[[#This Row],[Sales]]</f>
        <v>308.1377</v>
      </c>
      <c r="AJ560" s="17">
        <f>WEEKNUM(Table_1[[#This Row],[Order Date]],1)</f>
        <v>8</v>
      </c>
      <c r="AK560" s="17" t="str">
        <f>TEXT(Table_1[[#This Row],[Order Date]],"mmm yyyy")</f>
        <v>Feb 2015</v>
      </c>
      <c r="AL560" s="17" t="str">
        <f>Table_1[[#This Row],[Monthly sales]]&amp;"  Week "&amp;TEXT(Table_1[[#This Row],[Weekly sales]],"00")</f>
        <v>Feb 2015  Week 08</v>
      </c>
      <c r="AM560" s="17">
        <f>IF(COUNTIF($A$2:A560, A560)=1, 1, 0)</f>
        <v>1</v>
      </c>
      <c r="AN560" s="3">
        <f>COUNTA(A560) - COUNTIF(Table_1[[#This Row],[Unique Customers]], 1)</f>
        <v>0</v>
      </c>
      <c r="AO560" s="17" t="str">
        <f t="shared" si="8"/>
        <v>Unique</v>
      </c>
      <c r="AP560" s="17" t="str">
        <f>"Q"&amp;_xlfn.CEILING.MATH(MONTH(Table_1[[#This Row],[Monthly sales]])/3,1)</f>
        <v>Q1</v>
      </c>
    </row>
    <row r="561" spans="1:42" ht="14.4" x14ac:dyDescent="0.3">
      <c r="A561" s="2">
        <v>2427</v>
      </c>
      <c r="B561" s="15" t="s">
        <v>1234</v>
      </c>
      <c r="C561" s="15" t="s">
        <v>38</v>
      </c>
      <c r="D561" s="6">
        <v>0.03</v>
      </c>
      <c r="E561" s="4">
        <v>40.99</v>
      </c>
      <c r="F561" s="4">
        <v>19.989999999999998</v>
      </c>
      <c r="G561" s="15" t="s">
        <v>39</v>
      </c>
      <c r="H561" s="15" t="s">
        <v>95</v>
      </c>
      <c r="I561" s="15" t="s">
        <v>49</v>
      </c>
      <c r="J561" s="15" t="s">
        <v>89</v>
      </c>
      <c r="K561" s="15" t="s">
        <v>74</v>
      </c>
      <c r="L561" s="15" t="s">
        <v>1235</v>
      </c>
      <c r="M561" s="6">
        <v>0.36</v>
      </c>
      <c r="N561" s="15" t="s">
        <v>33</v>
      </c>
      <c r="O561" s="15" t="s">
        <v>53</v>
      </c>
      <c r="P561" s="15" t="s">
        <v>188</v>
      </c>
      <c r="Q561" s="15" t="s">
        <v>1236</v>
      </c>
      <c r="R561" s="2">
        <v>76248</v>
      </c>
      <c r="S561" s="1">
        <v>42052</v>
      </c>
      <c r="T561" s="12">
        <f>EOMONTH(Table_1[[#This Row],[Order Date]],0)</f>
        <v>42063</v>
      </c>
      <c r="U561" s="10">
        <f>EOMONTH(Table_1[[#This Row],[Order Date]],0)</f>
        <v>42063</v>
      </c>
      <c r="V561" s="14">
        <v>42052</v>
      </c>
      <c r="W561" s="1">
        <v>42053</v>
      </c>
      <c r="X561" s="12">
        <v>42053</v>
      </c>
      <c r="Y561" s="10">
        <f>EOMONTH(Table_1[[#This Row],[Ship date]],0)</f>
        <v>42063</v>
      </c>
      <c r="Z561" s="14">
        <v>42053</v>
      </c>
      <c r="AA561" s="4">
        <v>395.30799999999999</v>
      </c>
      <c r="AB561" s="2">
        <v>21</v>
      </c>
      <c r="AC561" s="4">
        <v>885.65</v>
      </c>
      <c r="AD561" s="2">
        <v>90860</v>
      </c>
      <c r="AE561" s="4">
        <f>'DataCleaning and Transformation'!$E561-'DataCleaning and Transformation'!$D561</f>
        <v>40.96</v>
      </c>
      <c r="AF561" s="15" t="str">
        <f>_xlfn.IFS('DataCleaning and Transformation'!$O561="Central","Chris",'DataCleaning and Transformation'!$O561="East","Erin",'DataCleaning and Transformation'!$O561="South","Sam",'DataCleaning and Transformation'!$O561="West","William")</f>
        <v>Chris</v>
      </c>
      <c r="AG561" s="31">
        <f>Table_1[[#This Row],[Ship date]]-Table_1[[#This Row],[Order Date]]</f>
        <v>1</v>
      </c>
      <c r="AH561" s="22">
        <f>Table_1[[#This Row],[Profit]]/Table_1[[#This Row],[Sales]]</f>
        <v>0.44634788008807091</v>
      </c>
      <c r="AI561" s="23">
        <f>Table_1[[#This Row],[Profit]]+Table_1[[#This Row],[Sales]]</f>
        <v>1280.9580000000001</v>
      </c>
      <c r="AJ561" s="17">
        <f>WEEKNUM(Table_1[[#This Row],[Order Date]],1)</f>
        <v>8</v>
      </c>
      <c r="AK561" s="17" t="str">
        <f>TEXT(Table_1[[#This Row],[Order Date]],"mmm yyyy")</f>
        <v>Feb 2015</v>
      </c>
      <c r="AL561" s="17" t="str">
        <f>Table_1[[#This Row],[Monthly sales]]&amp;"  Week "&amp;TEXT(Table_1[[#This Row],[Weekly sales]],"00")</f>
        <v>Feb 2015  Week 08</v>
      </c>
      <c r="AM561" s="17">
        <f>IF(COUNTIF($A$2:A561, A561)=1, 1, 0)</f>
        <v>1</v>
      </c>
      <c r="AN561" s="3">
        <f>COUNTA(A561) - COUNTIF(Table_1[[#This Row],[Unique Customers]], 1)</f>
        <v>0</v>
      </c>
      <c r="AO561" s="17" t="str">
        <f t="shared" si="8"/>
        <v>Unique</v>
      </c>
      <c r="AP561" s="17" t="str">
        <f>"Q"&amp;_xlfn.CEILING.MATH(MONTH(Table_1[[#This Row],[Monthly sales]])/3,1)</f>
        <v>Q1</v>
      </c>
    </row>
    <row r="562" spans="1:42" ht="14.4" x14ac:dyDescent="0.3">
      <c r="A562" s="2">
        <v>1065</v>
      </c>
      <c r="B562" s="15" t="s">
        <v>1237</v>
      </c>
      <c r="C562" s="15" t="s">
        <v>26</v>
      </c>
      <c r="D562" s="6">
        <v>0.01</v>
      </c>
      <c r="E562" s="4">
        <v>15.99</v>
      </c>
      <c r="F562" s="4">
        <v>13.18</v>
      </c>
      <c r="G562" s="15" t="s">
        <v>39</v>
      </c>
      <c r="H562" s="15" t="s">
        <v>95</v>
      </c>
      <c r="I562" s="15" t="s">
        <v>49</v>
      </c>
      <c r="J562" s="15" t="s">
        <v>73</v>
      </c>
      <c r="K562" s="15" t="s">
        <v>74</v>
      </c>
      <c r="L562" s="15" t="s">
        <v>296</v>
      </c>
      <c r="M562" s="6">
        <v>0.37</v>
      </c>
      <c r="N562" s="15" t="s">
        <v>33</v>
      </c>
      <c r="O562" s="15" t="s">
        <v>53</v>
      </c>
      <c r="P562" s="15" t="s">
        <v>104</v>
      </c>
      <c r="Q562" s="15" t="s">
        <v>1238</v>
      </c>
      <c r="R562" s="2">
        <v>60459</v>
      </c>
      <c r="S562" s="1">
        <v>42053</v>
      </c>
      <c r="T562" s="12">
        <f>EOMONTH(Table_1[[#This Row],[Order Date]],0)</f>
        <v>42063</v>
      </c>
      <c r="U562" s="10">
        <f>EOMONTH(Table_1[[#This Row],[Order Date]],0)</f>
        <v>42063</v>
      </c>
      <c r="V562" s="14">
        <v>42053</v>
      </c>
      <c r="W562" s="1">
        <v>42055</v>
      </c>
      <c r="X562" s="12">
        <v>42055</v>
      </c>
      <c r="Y562" s="10">
        <f>EOMONTH(Table_1[[#This Row],[Ship date]],0)</f>
        <v>42063</v>
      </c>
      <c r="Z562" s="14">
        <v>42055</v>
      </c>
      <c r="AA562" s="4">
        <v>-99.43544</v>
      </c>
      <c r="AB562" s="2">
        <v>23</v>
      </c>
      <c r="AC562" s="4">
        <v>377.44</v>
      </c>
      <c r="AD562" s="2">
        <v>88899</v>
      </c>
      <c r="AE562" s="4">
        <f>'DataCleaning and Transformation'!$E562-'DataCleaning and Transformation'!$D562</f>
        <v>15.98</v>
      </c>
      <c r="AF562" s="15" t="str">
        <f>_xlfn.IFS('DataCleaning and Transformation'!$O562="Central","Chris",'DataCleaning and Transformation'!$O562="East","Erin",'DataCleaning and Transformation'!$O562="South","Sam",'DataCleaning and Transformation'!$O562="West","William")</f>
        <v>Chris</v>
      </c>
      <c r="AG562" s="31">
        <f>Table_1[[#This Row],[Ship date]]-Table_1[[#This Row],[Order Date]]</f>
        <v>2</v>
      </c>
      <c r="AH562" s="22">
        <f>Table_1[[#This Row],[Profit]]/Table_1[[#This Row],[Sales]]</f>
        <v>-0.26344701144552779</v>
      </c>
      <c r="AI562" s="23">
        <f>Table_1[[#This Row],[Profit]]+Table_1[[#This Row],[Sales]]</f>
        <v>278.00455999999997</v>
      </c>
      <c r="AJ562" s="17">
        <f>WEEKNUM(Table_1[[#This Row],[Order Date]],1)</f>
        <v>8</v>
      </c>
      <c r="AK562" s="17" t="str">
        <f>TEXT(Table_1[[#This Row],[Order Date]],"mmm yyyy")</f>
        <v>Feb 2015</v>
      </c>
      <c r="AL562" s="17" t="str">
        <f>Table_1[[#This Row],[Monthly sales]]&amp;"  Week "&amp;TEXT(Table_1[[#This Row],[Weekly sales]],"00")</f>
        <v>Feb 2015  Week 08</v>
      </c>
      <c r="AM562" s="17">
        <f>IF(COUNTIF($A$2:A562, A562)=1, 1, 0)</f>
        <v>1</v>
      </c>
      <c r="AN562" s="3">
        <f>COUNTA(A562) - COUNTIF(Table_1[[#This Row],[Unique Customers]], 1)</f>
        <v>0</v>
      </c>
      <c r="AO562" s="17" t="str">
        <f t="shared" si="8"/>
        <v>Unique</v>
      </c>
      <c r="AP562" s="17" t="str">
        <f>"Q"&amp;_xlfn.CEILING.MATH(MONTH(Table_1[[#This Row],[Monthly sales]])/3,1)</f>
        <v>Q1</v>
      </c>
    </row>
    <row r="563" spans="1:42" ht="14.4" x14ac:dyDescent="0.3">
      <c r="A563" s="2">
        <v>3255</v>
      </c>
      <c r="B563" s="15" t="s">
        <v>1239</v>
      </c>
      <c r="C563" s="15" t="s">
        <v>26</v>
      </c>
      <c r="D563" s="6">
        <v>0.06</v>
      </c>
      <c r="E563" s="4">
        <v>47.98</v>
      </c>
      <c r="F563" s="4">
        <v>3.61</v>
      </c>
      <c r="G563" s="15" t="s">
        <v>39</v>
      </c>
      <c r="H563" s="15" t="s">
        <v>72</v>
      </c>
      <c r="I563" s="15" t="s">
        <v>41</v>
      </c>
      <c r="J563" s="15" t="s">
        <v>42</v>
      </c>
      <c r="K563" s="15" t="s">
        <v>43</v>
      </c>
      <c r="L563" s="15" t="s">
        <v>1240</v>
      </c>
      <c r="M563" s="6">
        <v>0.71</v>
      </c>
      <c r="N563" s="15" t="s">
        <v>33</v>
      </c>
      <c r="O563" s="15" t="s">
        <v>34</v>
      </c>
      <c r="P563" s="15" t="s">
        <v>124</v>
      </c>
      <c r="Q563" s="15" t="s">
        <v>1241</v>
      </c>
      <c r="R563" s="2">
        <v>33319</v>
      </c>
      <c r="S563" s="1">
        <v>42053</v>
      </c>
      <c r="T563" s="12">
        <f>EOMONTH(Table_1[[#This Row],[Order Date]],0)</f>
        <v>42063</v>
      </c>
      <c r="U563" s="10">
        <f>EOMONTH(Table_1[[#This Row],[Order Date]],0)</f>
        <v>42063</v>
      </c>
      <c r="V563" s="14">
        <v>42053</v>
      </c>
      <c r="W563" s="1">
        <v>42055</v>
      </c>
      <c r="X563" s="12">
        <v>42055</v>
      </c>
      <c r="Y563" s="10">
        <f>EOMONTH(Table_1[[#This Row],[Ship date]],0)</f>
        <v>42063</v>
      </c>
      <c r="Z563" s="14">
        <v>42055</v>
      </c>
      <c r="AA563" s="4">
        <v>596.80799999999999</v>
      </c>
      <c r="AB563" s="2">
        <v>2</v>
      </c>
      <c r="AC563" s="4">
        <v>97.96</v>
      </c>
      <c r="AD563" s="2">
        <v>90488</v>
      </c>
      <c r="AE563" s="4">
        <f>'DataCleaning and Transformation'!$E563-'DataCleaning and Transformation'!$D563</f>
        <v>47.919999999999995</v>
      </c>
      <c r="AF563" s="15" t="str">
        <f>_xlfn.IFS('DataCleaning and Transformation'!$O563="Central","Chris",'DataCleaning and Transformation'!$O563="East","Erin",'DataCleaning and Transformation'!$O563="South","Sam",'DataCleaning and Transformation'!$O563="West","William")</f>
        <v>Sam</v>
      </c>
      <c r="AG563" s="31">
        <f>Table_1[[#This Row],[Ship date]]-Table_1[[#This Row],[Order Date]]</f>
        <v>2</v>
      </c>
      <c r="AH563" s="22">
        <f>Table_1[[#This Row],[Profit]]/Table_1[[#This Row],[Sales]]</f>
        <v>6.0923642302980809</v>
      </c>
      <c r="AI563" s="23">
        <f>Table_1[[#This Row],[Profit]]+Table_1[[#This Row],[Sales]]</f>
        <v>694.76800000000003</v>
      </c>
      <c r="AJ563" s="17">
        <f>WEEKNUM(Table_1[[#This Row],[Order Date]],1)</f>
        <v>8</v>
      </c>
      <c r="AK563" s="17" t="str">
        <f>TEXT(Table_1[[#This Row],[Order Date]],"mmm yyyy")</f>
        <v>Feb 2015</v>
      </c>
      <c r="AL563" s="17" t="str">
        <f>Table_1[[#This Row],[Monthly sales]]&amp;"  Week "&amp;TEXT(Table_1[[#This Row],[Weekly sales]],"00")</f>
        <v>Feb 2015  Week 08</v>
      </c>
      <c r="AM563" s="17">
        <f>IF(COUNTIF($A$2:A563, A563)=1, 1, 0)</f>
        <v>1</v>
      </c>
      <c r="AN563" s="3">
        <f>COUNTA(A563) - COUNTIF(Table_1[[#This Row],[Unique Customers]], 1)</f>
        <v>0</v>
      </c>
      <c r="AO563" s="17" t="str">
        <f t="shared" si="8"/>
        <v>Unique</v>
      </c>
      <c r="AP563" s="17" t="str">
        <f>"Q"&amp;_xlfn.CEILING.MATH(MONTH(Table_1[[#This Row],[Monthly sales]])/3,1)</f>
        <v>Q1</v>
      </c>
    </row>
    <row r="564" spans="1:42" ht="14.4" x14ac:dyDescent="0.3">
      <c r="A564" s="2">
        <v>2141</v>
      </c>
      <c r="B564" s="15" t="s">
        <v>1242</v>
      </c>
      <c r="C564" s="15" t="s">
        <v>38</v>
      </c>
      <c r="D564" s="6">
        <v>0.01</v>
      </c>
      <c r="E564" s="4">
        <v>5.44</v>
      </c>
      <c r="F564" s="4">
        <v>7.46</v>
      </c>
      <c r="G564" s="15" t="s">
        <v>39</v>
      </c>
      <c r="H564" s="15" t="s">
        <v>72</v>
      </c>
      <c r="I564" s="15" t="s">
        <v>49</v>
      </c>
      <c r="J564" s="15" t="s">
        <v>73</v>
      </c>
      <c r="K564" s="15" t="s">
        <v>74</v>
      </c>
      <c r="L564" s="15" t="s">
        <v>1243</v>
      </c>
      <c r="M564" s="6">
        <v>0.36</v>
      </c>
      <c r="N564" s="15" t="s">
        <v>33</v>
      </c>
      <c r="O564" s="15" t="s">
        <v>60</v>
      </c>
      <c r="P564" s="15" t="s">
        <v>61</v>
      </c>
      <c r="Q564" s="15" t="s">
        <v>1244</v>
      </c>
      <c r="R564" s="2">
        <v>81301</v>
      </c>
      <c r="S564" s="1">
        <v>42053</v>
      </c>
      <c r="T564" s="12">
        <f>EOMONTH(Table_1[[#This Row],[Order Date]],0)</f>
        <v>42063</v>
      </c>
      <c r="U564" s="10">
        <f>EOMONTH(Table_1[[#This Row],[Order Date]],0)</f>
        <v>42063</v>
      </c>
      <c r="V564" s="14">
        <v>42053</v>
      </c>
      <c r="W564" s="1">
        <v>42054</v>
      </c>
      <c r="X564" s="12">
        <v>42054</v>
      </c>
      <c r="Y564" s="10">
        <f>EOMONTH(Table_1[[#This Row],[Ship date]],0)</f>
        <v>42063</v>
      </c>
      <c r="Z564" s="14">
        <v>42054</v>
      </c>
      <c r="AA564" s="4">
        <v>-18.478200000000001</v>
      </c>
      <c r="AB564" s="2">
        <v>3</v>
      </c>
      <c r="AC564" s="4">
        <v>19.68</v>
      </c>
      <c r="AD564" s="2">
        <v>87570</v>
      </c>
      <c r="AE564" s="4">
        <f>'DataCleaning and Transformation'!$E564-'DataCleaning and Transformation'!$D564</f>
        <v>5.4300000000000006</v>
      </c>
      <c r="AF564" s="15" t="str">
        <f>_xlfn.IFS('DataCleaning and Transformation'!$O564="Central","Chris",'DataCleaning and Transformation'!$O564="East","Erin",'DataCleaning and Transformation'!$O564="South","Sam",'DataCleaning and Transformation'!$O564="West","William")</f>
        <v>William</v>
      </c>
      <c r="AG564" s="31">
        <f>Table_1[[#This Row],[Ship date]]-Table_1[[#This Row],[Order Date]]</f>
        <v>1</v>
      </c>
      <c r="AH564" s="22">
        <f>Table_1[[#This Row],[Profit]]/Table_1[[#This Row],[Sales]]</f>
        <v>-0.93893292682926832</v>
      </c>
      <c r="AI564" s="23">
        <f>Table_1[[#This Row],[Profit]]+Table_1[[#This Row],[Sales]]</f>
        <v>1.2017999999999986</v>
      </c>
      <c r="AJ564" s="17">
        <f>WEEKNUM(Table_1[[#This Row],[Order Date]],1)</f>
        <v>8</v>
      </c>
      <c r="AK564" s="17" t="str">
        <f>TEXT(Table_1[[#This Row],[Order Date]],"mmm yyyy")</f>
        <v>Feb 2015</v>
      </c>
      <c r="AL564" s="17" t="str">
        <f>Table_1[[#This Row],[Monthly sales]]&amp;"  Week "&amp;TEXT(Table_1[[#This Row],[Weekly sales]],"00")</f>
        <v>Feb 2015  Week 08</v>
      </c>
      <c r="AM564" s="17">
        <f>IF(COUNTIF($A$2:A564, A564)=1, 1, 0)</f>
        <v>1</v>
      </c>
      <c r="AN564" s="3">
        <f>COUNTA(A564) - COUNTIF(Table_1[[#This Row],[Unique Customers]], 1)</f>
        <v>0</v>
      </c>
      <c r="AO564" s="17" t="str">
        <f t="shared" si="8"/>
        <v>Unique</v>
      </c>
      <c r="AP564" s="17" t="str">
        <f>"Q"&amp;_xlfn.CEILING.MATH(MONTH(Table_1[[#This Row],[Monthly sales]])/3,1)</f>
        <v>Q1</v>
      </c>
    </row>
    <row r="565" spans="1:42" ht="14.4" x14ac:dyDescent="0.3">
      <c r="A565" s="2">
        <v>2141</v>
      </c>
      <c r="B565" s="15" t="s">
        <v>1242</v>
      </c>
      <c r="C565" s="15" t="s">
        <v>38</v>
      </c>
      <c r="D565" s="6">
        <v>0.02</v>
      </c>
      <c r="E565" s="4">
        <v>549.99</v>
      </c>
      <c r="F565" s="4">
        <v>49</v>
      </c>
      <c r="G565" s="15" t="s">
        <v>27</v>
      </c>
      <c r="H565" s="15" t="s">
        <v>72</v>
      </c>
      <c r="I565" s="15" t="s">
        <v>41</v>
      </c>
      <c r="J565" s="15" t="s">
        <v>64</v>
      </c>
      <c r="K565" s="15" t="s">
        <v>58</v>
      </c>
      <c r="L565" s="15" t="s">
        <v>1245</v>
      </c>
      <c r="M565" s="6">
        <v>0.35</v>
      </c>
      <c r="N565" s="15" t="s">
        <v>33</v>
      </c>
      <c r="O565" s="15" t="s">
        <v>60</v>
      </c>
      <c r="P565" s="15" t="s">
        <v>61</v>
      </c>
      <c r="Q565" s="15" t="s">
        <v>1244</v>
      </c>
      <c r="R565" s="2">
        <v>81301</v>
      </c>
      <c r="S565" s="1">
        <v>42053</v>
      </c>
      <c r="T565" s="12">
        <f>EOMONTH(Table_1[[#This Row],[Order Date]],0)</f>
        <v>42063</v>
      </c>
      <c r="U565" s="10">
        <f>EOMONTH(Table_1[[#This Row],[Order Date]],0)</f>
        <v>42063</v>
      </c>
      <c r="V565" s="14">
        <v>42053</v>
      </c>
      <c r="W565" s="1">
        <v>42055</v>
      </c>
      <c r="X565" s="12">
        <v>42055</v>
      </c>
      <c r="Y565" s="10">
        <f>EOMONTH(Table_1[[#This Row],[Ship date]],0)</f>
        <v>42063</v>
      </c>
      <c r="Z565" s="14">
        <v>42055</v>
      </c>
      <c r="AA565" s="4">
        <v>-381.84120000000001</v>
      </c>
      <c r="AB565" s="2">
        <v>18</v>
      </c>
      <c r="AC565" s="4">
        <v>9798.84</v>
      </c>
      <c r="AD565" s="2">
        <v>87570</v>
      </c>
      <c r="AE565" s="4">
        <f>'DataCleaning and Transformation'!$E565-'DataCleaning and Transformation'!$D565</f>
        <v>549.97</v>
      </c>
      <c r="AF565" s="15" t="str">
        <f>_xlfn.IFS('DataCleaning and Transformation'!$O565="Central","Chris",'DataCleaning and Transformation'!$O565="East","Erin",'DataCleaning and Transformation'!$O565="South","Sam",'DataCleaning and Transformation'!$O565="West","William")</f>
        <v>William</v>
      </c>
      <c r="AG565" s="31">
        <f>Table_1[[#This Row],[Ship date]]-Table_1[[#This Row],[Order Date]]</f>
        <v>2</v>
      </c>
      <c r="AH565" s="22">
        <f>Table_1[[#This Row],[Profit]]/Table_1[[#This Row],[Sales]]</f>
        <v>-3.8968000293912342E-2</v>
      </c>
      <c r="AI565" s="23">
        <f>Table_1[[#This Row],[Profit]]+Table_1[[#This Row],[Sales]]</f>
        <v>9416.9987999999994</v>
      </c>
      <c r="AJ565" s="17">
        <f>WEEKNUM(Table_1[[#This Row],[Order Date]],1)</f>
        <v>8</v>
      </c>
      <c r="AK565" s="17" t="str">
        <f>TEXT(Table_1[[#This Row],[Order Date]],"mmm yyyy")</f>
        <v>Feb 2015</v>
      </c>
      <c r="AL565" s="17" t="str">
        <f>Table_1[[#This Row],[Monthly sales]]&amp;"  Week "&amp;TEXT(Table_1[[#This Row],[Weekly sales]],"00")</f>
        <v>Feb 2015  Week 08</v>
      </c>
      <c r="AM565" s="17">
        <f>IF(COUNTIF($A$2:A565, A565)=1, 1, 0)</f>
        <v>0</v>
      </c>
      <c r="AN565" s="3">
        <f>COUNTA(A565) - COUNTIF(Table_1[[#This Row],[Unique Customers]], 1)</f>
        <v>1</v>
      </c>
      <c r="AO565" s="17" t="str">
        <f t="shared" si="8"/>
        <v>Repeated</v>
      </c>
      <c r="AP565" s="17" t="str">
        <f>"Q"&amp;_xlfn.CEILING.MATH(MONTH(Table_1[[#This Row],[Monthly sales]])/3,1)</f>
        <v>Q1</v>
      </c>
    </row>
    <row r="566" spans="1:42" ht="14.4" x14ac:dyDescent="0.3">
      <c r="A566" s="2">
        <v>2141</v>
      </c>
      <c r="B566" s="15" t="s">
        <v>1242</v>
      </c>
      <c r="C566" s="15" t="s">
        <v>38</v>
      </c>
      <c r="D566" s="6">
        <v>0.03</v>
      </c>
      <c r="E566" s="4">
        <v>22.01</v>
      </c>
      <c r="F566" s="4">
        <v>5.53</v>
      </c>
      <c r="G566" s="15" t="s">
        <v>88</v>
      </c>
      <c r="H566" s="15" t="s">
        <v>72</v>
      </c>
      <c r="I566" s="15" t="s">
        <v>49</v>
      </c>
      <c r="J566" s="15" t="s">
        <v>50</v>
      </c>
      <c r="K566" s="15" t="s">
        <v>43</v>
      </c>
      <c r="L566" s="15" t="s">
        <v>497</v>
      </c>
      <c r="M566" s="6">
        <v>0.59</v>
      </c>
      <c r="N566" s="15" t="s">
        <v>33</v>
      </c>
      <c r="O566" s="15" t="s">
        <v>60</v>
      </c>
      <c r="P566" s="15" t="s">
        <v>61</v>
      </c>
      <c r="Q566" s="15" t="s">
        <v>1244</v>
      </c>
      <c r="R566" s="2">
        <v>81301</v>
      </c>
      <c r="S566" s="1">
        <v>42053</v>
      </c>
      <c r="T566" s="12">
        <f>EOMONTH(Table_1[[#This Row],[Order Date]],0)</f>
        <v>42063</v>
      </c>
      <c r="U566" s="10">
        <f>EOMONTH(Table_1[[#This Row],[Order Date]],0)</f>
        <v>42063</v>
      </c>
      <c r="V566" s="14">
        <v>42053</v>
      </c>
      <c r="W566" s="1">
        <v>42054</v>
      </c>
      <c r="X566" s="12">
        <v>42054</v>
      </c>
      <c r="Y566" s="10">
        <f>EOMONTH(Table_1[[#This Row],[Ship date]],0)</f>
        <v>42063</v>
      </c>
      <c r="Z566" s="14">
        <v>42054</v>
      </c>
      <c r="AA566" s="4">
        <v>12.5504</v>
      </c>
      <c r="AB566" s="2">
        <v>7</v>
      </c>
      <c r="AC566" s="4">
        <v>154.11000000000001</v>
      </c>
      <c r="AD566" s="2">
        <v>87570</v>
      </c>
      <c r="AE566" s="4">
        <f>'DataCleaning and Transformation'!$E566-'DataCleaning and Transformation'!$D566</f>
        <v>21.98</v>
      </c>
      <c r="AF566" s="15" t="str">
        <f>_xlfn.IFS('DataCleaning and Transformation'!$O566="Central","Chris",'DataCleaning and Transformation'!$O566="East","Erin",'DataCleaning and Transformation'!$O566="South","Sam",'DataCleaning and Transformation'!$O566="West","William")</f>
        <v>William</v>
      </c>
      <c r="AG566" s="31">
        <f>Table_1[[#This Row],[Ship date]]-Table_1[[#This Row],[Order Date]]</f>
        <v>1</v>
      </c>
      <c r="AH566" s="22">
        <f>Table_1[[#This Row],[Profit]]/Table_1[[#This Row],[Sales]]</f>
        <v>8.1437933943287258E-2</v>
      </c>
      <c r="AI566" s="23">
        <f>Table_1[[#This Row],[Profit]]+Table_1[[#This Row],[Sales]]</f>
        <v>166.66040000000001</v>
      </c>
      <c r="AJ566" s="17">
        <f>WEEKNUM(Table_1[[#This Row],[Order Date]],1)</f>
        <v>8</v>
      </c>
      <c r="AK566" s="17" t="str">
        <f>TEXT(Table_1[[#This Row],[Order Date]],"mmm yyyy")</f>
        <v>Feb 2015</v>
      </c>
      <c r="AL566" s="17" t="str">
        <f>Table_1[[#This Row],[Monthly sales]]&amp;"  Week "&amp;TEXT(Table_1[[#This Row],[Weekly sales]],"00")</f>
        <v>Feb 2015  Week 08</v>
      </c>
      <c r="AM566" s="17">
        <f>IF(COUNTIF($A$2:A566, A566)=1, 1, 0)</f>
        <v>0</v>
      </c>
      <c r="AN566" s="3">
        <f>COUNTA(A566) - COUNTIF(Table_1[[#This Row],[Unique Customers]], 1)</f>
        <v>1</v>
      </c>
      <c r="AO566" s="17" t="str">
        <f t="shared" si="8"/>
        <v>Repeated</v>
      </c>
      <c r="AP566" s="17" t="str">
        <f>"Q"&amp;_xlfn.CEILING.MATH(MONTH(Table_1[[#This Row],[Monthly sales]])/3,1)</f>
        <v>Q1</v>
      </c>
    </row>
    <row r="567" spans="1:42" ht="14.4" x14ac:dyDescent="0.3">
      <c r="A567" s="2">
        <v>2141</v>
      </c>
      <c r="B567" s="15" t="s">
        <v>1242</v>
      </c>
      <c r="C567" s="15" t="s">
        <v>38</v>
      </c>
      <c r="D567" s="6">
        <v>0.09</v>
      </c>
      <c r="E567" s="4">
        <v>34.76</v>
      </c>
      <c r="F567" s="4">
        <v>8.2200000000000006</v>
      </c>
      <c r="G567" s="15" t="s">
        <v>39</v>
      </c>
      <c r="H567" s="15" t="s">
        <v>72</v>
      </c>
      <c r="I567" s="15" t="s">
        <v>49</v>
      </c>
      <c r="J567" s="15" t="s">
        <v>79</v>
      </c>
      <c r="K567" s="15" t="s">
        <v>74</v>
      </c>
      <c r="L567" s="15" t="s">
        <v>1246</v>
      </c>
      <c r="M567" s="6">
        <v>0.56999999999999995</v>
      </c>
      <c r="N567" s="15" t="s">
        <v>33</v>
      </c>
      <c r="O567" s="15" t="s">
        <v>60</v>
      </c>
      <c r="P567" s="15" t="s">
        <v>61</v>
      </c>
      <c r="Q567" s="15" t="s">
        <v>1244</v>
      </c>
      <c r="R567" s="2">
        <v>81301</v>
      </c>
      <c r="S567" s="1">
        <v>42053</v>
      </c>
      <c r="T567" s="12">
        <f>EOMONTH(Table_1[[#This Row],[Order Date]],0)</f>
        <v>42063</v>
      </c>
      <c r="U567" s="10">
        <f>EOMONTH(Table_1[[#This Row],[Order Date]],0)</f>
        <v>42063</v>
      </c>
      <c r="V567" s="14">
        <v>42053</v>
      </c>
      <c r="W567" s="1">
        <v>42055</v>
      </c>
      <c r="X567" s="12">
        <v>42055</v>
      </c>
      <c r="Y567" s="10">
        <f>EOMONTH(Table_1[[#This Row],[Ship date]],0)</f>
        <v>42063</v>
      </c>
      <c r="Z567" s="14">
        <v>42055</v>
      </c>
      <c r="AA567" s="4">
        <v>45.3324</v>
      </c>
      <c r="AB567" s="2">
        <v>7</v>
      </c>
      <c r="AC567" s="4">
        <v>242.97</v>
      </c>
      <c r="AD567" s="2">
        <v>87570</v>
      </c>
      <c r="AE567" s="4">
        <f>'DataCleaning and Transformation'!$E567-'DataCleaning and Transformation'!$D567</f>
        <v>34.669999999999995</v>
      </c>
      <c r="AF567" s="15" t="str">
        <f>_xlfn.IFS('DataCleaning and Transformation'!$O567="Central","Chris",'DataCleaning and Transformation'!$O567="East","Erin",'DataCleaning and Transformation'!$O567="South","Sam",'DataCleaning and Transformation'!$O567="West","William")</f>
        <v>William</v>
      </c>
      <c r="AG567" s="31">
        <f>Table_1[[#This Row],[Ship date]]-Table_1[[#This Row],[Order Date]]</f>
        <v>2</v>
      </c>
      <c r="AH567" s="22">
        <f>Table_1[[#This Row],[Profit]]/Table_1[[#This Row],[Sales]]</f>
        <v>0.18657612050870478</v>
      </c>
      <c r="AI567" s="23">
        <f>Table_1[[#This Row],[Profit]]+Table_1[[#This Row],[Sales]]</f>
        <v>288.30239999999998</v>
      </c>
      <c r="AJ567" s="17">
        <f>WEEKNUM(Table_1[[#This Row],[Order Date]],1)</f>
        <v>8</v>
      </c>
      <c r="AK567" s="17" t="str">
        <f>TEXT(Table_1[[#This Row],[Order Date]],"mmm yyyy")</f>
        <v>Feb 2015</v>
      </c>
      <c r="AL567" s="17" t="str">
        <f>Table_1[[#This Row],[Monthly sales]]&amp;"  Week "&amp;TEXT(Table_1[[#This Row],[Weekly sales]],"00")</f>
        <v>Feb 2015  Week 08</v>
      </c>
      <c r="AM567" s="17">
        <f>IF(COUNTIF($A$2:A567, A567)=1, 1, 0)</f>
        <v>0</v>
      </c>
      <c r="AN567" s="3">
        <f>COUNTA(A567) - COUNTIF(Table_1[[#This Row],[Unique Customers]], 1)</f>
        <v>1</v>
      </c>
      <c r="AO567" s="17" t="str">
        <f t="shared" si="8"/>
        <v>Repeated</v>
      </c>
      <c r="AP567" s="17" t="str">
        <f>"Q"&amp;_xlfn.CEILING.MATH(MONTH(Table_1[[#This Row],[Monthly sales]])/3,1)</f>
        <v>Q1</v>
      </c>
    </row>
    <row r="568" spans="1:42" ht="14.4" x14ac:dyDescent="0.3">
      <c r="A568" s="2">
        <v>91</v>
      </c>
      <c r="B568" s="15" t="s">
        <v>1247</v>
      </c>
      <c r="C568" s="15" t="s">
        <v>117</v>
      </c>
      <c r="D568" s="6">
        <v>0.05</v>
      </c>
      <c r="E568" s="4">
        <v>5.18</v>
      </c>
      <c r="F568" s="4">
        <v>2.04</v>
      </c>
      <c r="G568" s="15" t="s">
        <v>39</v>
      </c>
      <c r="H568" s="15" t="s">
        <v>72</v>
      </c>
      <c r="I568" s="15" t="s">
        <v>49</v>
      </c>
      <c r="J568" s="15" t="s">
        <v>89</v>
      </c>
      <c r="K568" s="15" t="s">
        <v>51</v>
      </c>
      <c r="L568" s="15" t="s">
        <v>834</v>
      </c>
      <c r="M568" s="6">
        <v>0.36</v>
      </c>
      <c r="N568" s="15" t="s">
        <v>33</v>
      </c>
      <c r="O568" s="15" t="s">
        <v>60</v>
      </c>
      <c r="P568" s="15" t="s">
        <v>91</v>
      </c>
      <c r="Q568" s="15" t="s">
        <v>1248</v>
      </c>
      <c r="R568" s="2">
        <v>94591</v>
      </c>
      <c r="S568" s="1">
        <v>42053</v>
      </c>
      <c r="T568" s="12">
        <f>EOMONTH(Table_1[[#This Row],[Order Date]],0)</f>
        <v>42063</v>
      </c>
      <c r="U568" s="10">
        <f>EOMONTH(Table_1[[#This Row],[Order Date]],0)</f>
        <v>42063</v>
      </c>
      <c r="V568" s="14">
        <v>42053</v>
      </c>
      <c r="W568" s="1">
        <v>42055</v>
      </c>
      <c r="X568" s="12">
        <v>42055</v>
      </c>
      <c r="Y568" s="10">
        <f>EOMONTH(Table_1[[#This Row],[Ship date]],0)</f>
        <v>42063</v>
      </c>
      <c r="Z568" s="14">
        <v>42055</v>
      </c>
      <c r="AA568" s="4">
        <v>34.010399999999997</v>
      </c>
      <c r="AB568" s="2">
        <v>10</v>
      </c>
      <c r="AC568" s="4">
        <v>53.54</v>
      </c>
      <c r="AD568" s="2">
        <v>87176</v>
      </c>
      <c r="AE568" s="4">
        <f>'DataCleaning and Transformation'!$E568-'DataCleaning and Transformation'!$D568</f>
        <v>5.13</v>
      </c>
      <c r="AF568" s="15" t="str">
        <f>_xlfn.IFS('DataCleaning and Transformation'!$O568="Central","Chris",'DataCleaning and Transformation'!$O568="East","Erin",'DataCleaning and Transformation'!$O568="South","Sam",'DataCleaning and Transformation'!$O568="West","William")</f>
        <v>William</v>
      </c>
      <c r="AG568" s="31">
        <f>Table_1[[#This Row],[Ship date]]-Table_1[[#This Row],[Order Date]]</f>
        <v>2</v>
      </c>
      <c r="AH568" s="22">
        <f>Table_1[[#This Row],[Profit]]/Table_1[[#This Row],[Sales]]</f>
        <v>0.63523347030257749</v>
      </c>
      <c r="AI568" s="23">
        <f>Table_1[[#This Row],[Profit]]+Table_1[[#This Row],[Sales]]</f>
        <v>87.550399999999996</v>
      </c>
      <c r="AJ568" s="17">
        <f>WEEKNUM(Table_1[[#This Row],[Order Date]],1)</f>
        <v>8</v>
      </c>
      <c r="AK568" s="17" t="str">
        <f>TEXT(Table_1[[#This Row],[Order Date]],"mmm yyyy")</f>
        <v>Feb 2015</v>
      </c>
      <c r="AL568" s="17" t="str">
        <f>Table_1[[#This Row],[Monthly sales]]&amp;"  Week "&amp;TEXT(Table_1[[#This Row],[Weekly sales]],"00")</f>
        <v>Feb 2015  Week 08</v>
      </c>
      <c r="AM568" s="17">
        <f>IF(COUNTIF($A$2:A568, A568)=1, 1, 0)</f>
        <v>1</v>
      </c>
      <c r="AN568" s="3">
        <f>COUNTA(A568) - COUNTIF(Table_1[[#This Row],[Unique Customers]], 1)</f>
        <v>0</v>
      </c>
      <c r="AO568" s="17" t="str">
        <f t="shared" si="8"/>
        <v>Unique</v>
      </c>
      <c r="AP568" s="17" t="str">
        <f>"Q"&amp;_xlfn.CEILING.MATH(MONTH(Table_1[[#This Row],[Monthly sales]])/3,1)</f>
        <v>Q1</v>
      </c>
    </row>
    <row r="569" spans="1:42" ht="14.4" x14ac:dyDescent="0.3">
      <c r="A569" s="2">
        <v>2521</v>
      </c>
      <c r="B569" s="15" t="s">
        <v>1249</v>
      </c>
      <c r="C569" s="15" t="s">
        <v>117</v>
      </c>
      <c r="D569" s="6">
        <v>0</v>
      </c>
      <c r="E569" s="4">
        <v>175.99</v>
      </c>
      <c r="F569" s="4">
        <v>4.99</v>
      </c>
      <c r="G569" s="15" t="s">
        <v>39</v>
      </c>
      <c r="H569" s="15" t="s">
        <v>72</v>
      </c>
      <c r="I569" s="15" t="s">
        <v>41</v>
      </c>
      <c r="J569" s="15" t="s">
        <v>136</v>
      </c>
      <c r="K569" s="15" t="s">
        <v>74</v>
      </c>
      <c r="L569" s="15" t="s">
        <v>1250</v>
      </c>
      <c r="M569" s="6">
        <v>0.59</v>
      </c>
      <c r="N569" s="15" t="s">
        <v>33</v>
      </c>
      <c r="O569" s="15" t="s">
        <v>53</v>
      </c>
      <c r="P569" s="15" t="s">
        <v>188</v>
      </c>
      <c r="Q569" s="15" t="s">
        <v>1251</v>
      </c>
      <c r="R569" s="2">
        <v>75109</v>
      </c>
      <c r="S569" s="1">
        <v>42053</v>
      </c>
      <c r="T569" s="12">
        <f>EOMONTH(Table_1[[#This Row],[Order Date]],0)</f>
        <v>42063</v>
      </c>
      <c r="U569" s="10">
        <f>EOMONTH(Table_1[[#This Row],[Order Date]],0)</f>
        <v>42063</v>
      </c>
      <c r="V569" s="14">
        <v>42053</v>
      </c>
      <c r="W569" s="1">
        <v>42056</v>
      </c>
      <c r="X569" s="12">
        <v>42056</v>
      </c>
      <c r="Y569" s="10">
        <f>EOMONTH(Table_1[[#This Row],[Ship date]],0)</f>
        <v>42063</v>
      </c>
      <c r="Z569" s="14">
        <v>42056</v>
      </c>
      <c r="AA569" s="4">
        <v>1656.6555000000001</v>
      </c>
      <c r="AB569" s="2">
        <v>15</v>
      </c>
      <c r="AC569" s="4">
        <v>2400.9499999999998</v>
      </c>
      <c r="AD569" s="2">
        <v>87032</v>
      </c>
      <c r="AE569" s="4">
        <f>'DataCleaning and Transformation'!$E569-'DataCleaning and Transformation'!$D569</f>
        <v>175.99</v>
      </c>
      <c r="AF569" s="15" t="str">
        <f>_xlfn.IFS('DataCleaning and Transformation'!$O569="Central","Chris",'DataCleaning and Transformation'!$O569="East","Erin",'DataCleaning and Transformation'!$O569="South","Sam",'DataCleaning and Transformation'!$O569="West","William")</f>
        <v>Chris</v>
      </c>
      <c r="AG569" s="31">
        <f>Table_1[[#This Row],[Ship date]]-Table_1[[#This Row],[Order Date]]</f>
        <v>3</v>
      </c>
      <c r="AH569" s="22">
        <f>Table_1[[#This Row],[Profit]]/Table_1[[#This Row],[Sales]]</f>
        <v>0.69000000000000006</v>
      </c>
      <c r="AI569" s="23">
        <f>Table_1[[#This Row],[Profit]]+Table_1[[#This Row],[Sales]]</f>
        <v>4057.6054999999997</v>
      </c>
      <c r="AJ569" s="17">
        <f>WEEKNUM(Table_1[[#This Row],[Order Date]],1)</f>
        <v>8</v>
      </c>
      <c r="AK569" s="17" t="str">
        <f>TEXT(Table_1[[#This Row],[Order Date]],"mmm yyyy")</f>
        <v>Feb 2015</v>
      </c>
      <c r="AL569" s="17" t="str">
        <f>Table_1[[#This Row],[Monthly sales]]&amp;"  Week "&amp;TEXT(Table_1[[#This Row],[Weekly sales]],"00")</f>
        <v>Feb 2015  Week 08</v>
      </c>
      <c r="AM569" s="17">
        <f>IF(COUNTIF($A$2:A569, A569)=1, 1, 0)</f>
        <v>1</v>
      </c>
      <c r="AN569" s="3">
        <f>COUNTA(A569) - COUNTIF(Table_1[[#This Row],[Unique Customers]], 1)</f>
        <v>0</v>
      </c>
      <c r="AO569" s="17" t="str">
        <f t="shared" si="8"/>
        <v>Unique</v>
      </c>
      <c r="AP569" s="17" t="str">
        <f>"Q"&amp;_xlfn.CEILING.MATH(MONTH(Table_1[[#This Row],[Monthly sales]])/3,1)</f>
        <v>Q1</v>
      </c>
    </row>
    <row r="570" spans="1:42" ht="14.4" x14ac:dyDescent="0.3">
      <c r="A570" s="2">
        <v>2498</v>
      </c>
      <c r="B570" s="15" t="s">
        <v>930</v>
      </c>
      <c r="C570" s="15" t="s">
        <v>71</v>
      </c>
      <c r="D570" s="6">
        <v>0.09</v>
      </c>
      <c r="E570" s="4">
        <v>355.98</v>
      </c>
      <c r="F570" s="4">
        <v>58.92</v>
      </c>
      <c r="G570" s="15" t="s">
        <v>27</v>
      </c>
      <c r="H570" s="15" t="s">
        <v>95</v>
      </c>
      <c r="I570" s="15" t="s">
        <v>29</v>
      </c>
      <c r="J570" s="15" t="s">
        <v>110</v>
      </c>
      <c r="K570" s="15" t="s">
        <v>58</v>
      </c>
      <c r="L570" s="15" t="s">
        <v>695</v>
      </c>
      <c r="M570" s="6">
        <v>0.64</v>
      </c>
      <c r="N570" s="15" t="s">
        <v>33</v>
      </c>
      <c r="O570" s="15" t="s">
        <v>60</v>
      </c>
      <c r="P570" s="15" t="s">
        <v>91</v>
      </c>
      <c r="Q570" s="15" t="s">
        <v>891</v>
      </c>
      <c r="R570" s="2">
        <v>92024</v>
      </c>
      <c r="S570" s="1">
        <v>42053</v>
      </c>
      <c r="T570" s="12">
        <f>EOMONTH(Table_1[[#This Row],[Order Date]],0)</f>
        <v>42063</v>
      </c>
      <c r="U570" s="10">
        <f>EOMONTH(Table_1[[#This Row],[Order Date]],0)</f>
        <v>42063</v>
      </c>
      <c r="V570" s="14">
        <v>42053</v>
      </c>
      <c r="W570" s="1">
        <v>42055</v>
      </c>
      <c r="X570" s="12">
        <v>42055</v>
      </c>
      <c r="Y570" s="10">
        <f>EOMONTH(Table_1[[#This Row],[Ship date]],0)</f>
        <v>42063</v>
      </c>
      <c r="Z570" s="14">
        <v>42055</v>
      </c>
      <c r="AA570" s="4">
        <v>1240.25</v>
      </c>
      <c r="AB570" s="2">
        <v>30</v>
      </c>
      <c r="AC570" s="4">
        <v>10554.63</v>
      </c>
      <c r="AD570" s="2">
        <v>16547</v>
      </c>
      <c r="AE570" s="4">
        <f>'DataCleaning and Transformation'!$E570-'DataCleaning and Transformation'!$D570</f>
        <v>355.89000000000004</v>
      </c>
      <c r="AF570" s="15" t="str">
        <f>_xlfn.IFS('DataCleaning and Transformation'!$O570="Central","Chris",'DataCleaning and Transformation'!$O570="East","Erin",'DataCleaning and Transformation'!$O570="South","Sam",'DataCleaning and Transformation'!$O570="West","William")</f>
        <v>William</v>
      </c>
      <c r="AG570" s="31">
        <f>Table_1[[#This Row],[Ship date]]-Table_1[[#This Row],[Order Date]]</f>
        <v>2</v>
      </c>
      <c r="AH570" s="22">
        <f>Table_1[[#This Row],[Profit]]/Table_1[[#This Row],[Sales]]</f>
        <v>0.11750767198850173</v>
      </c>
      <c r="AI570" s="23">
        <f>Table_1[[#This Row],[Profit]]+Table_1[[#This Row],[Sales]]</f>
        <v>11794.88</v>
      </c>
      <c r="AJ570" s="17">
        <f>WEEKNUM(Table_1[[#This Row],[Order Date]],1)</f>
        <v>8</v>
      </c>
      <c r="AK570" s="17" t="str">
        <f>TEXT(Table_1[[#This Row],[Order Date]],"mmm yyyy")</f>
        <v>Feb 2015</v>
      </c>
      <c r="AL570" s="17" t="str">
        <f>Table_1[[#This Row],[Monthly sales]]&amp;"  Week "&amp;TEXT(Table_1[[#This Row],[Weekly sales]],"00")</f>
        <v>Feb 2015  Week 08</v>
      </c>
      <c r="AM570" s="17">
        <f>IF(COUNTIF($A$2:A570, A570)=1, 1, 0)</f>
        <v>0</v>
      </c>
      <c r="AN570" s="3">
        <f>COUNTA(A570) - COUNTIF(Table_1[[#This Row],[Unique Customers]], 1)</f>
        <v>1</v>
      </c>
      <c r="AO570" s="17" t="str">
        <f t="shared" si="8"/>
        <v>Unique</v>
      </c>
      <c r="AP570" s="17" t="str">
        <f>"Q"&amp;_xlfn.CEILING.MATH(MONTH(Table_1[[#This Row],[Monthly sales]])/3,1)</f>
        <v>Q1</v>
      </c>
    </row>
    <row r="571" spans="1:42" ht="14.4" x14ac:dyDescent="0.3">
      <c r="A571" s="2">
        <v>2498</v>
      </c>
      <c r="B571" s="15" t="s">
        <v>930</v>
      </c>
      <c r="C571" s="15" t="s">
        <v>71</v>
      </c>
      <c r="D571" s="6">
        <v>0.04</v>
      </c>
      <c r="E571" s="4">
        <v>218.75</v>
      </c>
      <c r="F571" s="4">
        <v>69.64</v>
      </c>
      <c r="G571" s="15" t="s">
        <v>27</v>
      </c>
      <c r="H571" s="15" t="s">
        <v>95</v>
      </c>
      <c r="I571" s="15" t="s">
        <v>29</v>
      </c>
      <c r="J571" s="15" t="s">
        <v>30</v>
      </c>
      <c r="K571" s="15" t="s">
        <v>31</v>
      </c>
      <c r="L571" s="15" t="s">
        <v>875</v>
      </c>
      <c r="M571" s="6">
        <v>0.77</v>
      </c>
      <c r="N571" s="15" t="s">
        <v>33</v>
      </c>
      <c r="O571" s="15" t="s">
        <v>60</v>
      </c>
      <c r="P571" s="15" t="s">
        <v>91</v>
      </c>
      <c r="Q571" s="15" t="s">
        <v>891</v>
      </c>
      <c r="R571" s="2">
        <v>92024</v>
      </c>
      <c r="S571" s="1">
        <v>42053</v>
      </c>
      <c r="T571" s="12">
        <f>EOMONTH(Table_1[[#This Row],[Order Date]],0)</f>
        <v>42063</v>
      </c>
      <c r="U571" s="10">
        <f>EOMONTH(Table_1[[#This Row],[Order Date]],0)</f>
        <v>42063</v>
      </c>
      <c r="V571" s="14">
        <v>42053</v>
      </c>
      <c r="W571" s="1">
        <v>42053</v>
      </c>
      <c r="X571" s="12">
        <v>42053</v>
      </c>
      <c r="Y571" s="10">
        <f>EOMONTH(Table_1[[#This Row],[Ship date]],0)</f>
        <v>42063</v>
      </c>
      <c r="Z571" s="14">
        <v>42053</v>
      </c>
      <c r="AA571" s="4">
        <v>-533.23199999999997</v>
      </c>
      <c r="AB571" s="2">
        <v>8</v>
      </c>
      <c r="AC571" s="4">
        <v>1749.64</v>
      </c>
      <c r="AD571" s="2">
        <v>16547</v>
      </c>
      <c r="AE571" s="4">
        <f>'DataCleaning and Transformation'!$E571-'DataCleaning and Transformation'!$D571</f>
        <v>218.71</v>
      </c>
      <c r="AF571" s="15" t="str">
        <f>_xlfn.IFS('DataCleaning and Transformation'!$O571="Central","Chris",'DataCleaning and Transformation'!$O571="East","Erin",'DataCleaning and Transformation'!$O571="South","Sam",'DataCleaning and Transformation'!$O571="West","William")</f>
        <v>William</v>
      </c>
      <c r="AG571" s="31">
        <f>Table_1[[#This Row],[Ship date]]-Table_1[[#This Row],[Order Date]]</f>
        <v>0</v>
      </c>
      <c r="AH571" s="22">
        <f>Table_1[[#This Row],[Profit]]/Table_1[[#This Row],[Sales]]</f>
        <v>-0.30476669486294322</v>
      </c>
      <c r="AI571" s="23">
        <f>Table_1[[#This Row],[Profit]]+Table_1[[#This Row],[Sales]]</f>
        <v>1216.4080000000001</v>
      </c>
      <c r="AJ571" s="17">
        <f>WEEKNUM(Table_1[[#This Row],[Order Date]],1)</f>
        <v>8</v>
      </c>
      <c r="AK571" s="17" t="str">
        <f>TEXT(Table_1[[#This Row],[Order Date]],"mmm yyyy")</f>
        <v>Feb 2015</v>
      </c>
      <c r="AL571" s="17" t="str">
        <f>Table_1[[#This Row],[Monthly sales]]&amp;"  Week "&amp;TEXT(Table_1[[#This Row],[Weekly sales]],"00")</f>
        <v>Feb 2015  Week 08</v>
      </c>
      <c r="AM571" s="17">
        <f>IF(COUNTIF($A$2:A571, A571)=1, 1, 0)</f>
        <v>0</v>
      </c>
      <c r="AN571" s="3">
        <f>COUNTA(A571) - COUNTIF(Table_1[[#This Row],[Unique Customers]], 1)</f>
        <v>1</v>
      </c>
      <c r="AO571" s="17" t="str">
        <f t="shared" si="8"/>
        <v>Repeated</v>
      </c>
      <c r="AP571" s="17" t="str">
        <f>"Q"&amp;_xlfn.CEILING.MATH(MONTH(Table_1[[#This Row],[Monthly sales]])/3,1)</f>
        <v>Q1</v>
      </c>
    </row>
    <row r="572" spans="1:42" ht="14.4" x14ac:dyDescent="0.3">
      <c r="A572" s="2">
        <v>2499</v>
      </c>
      <c r="B572" s="15" t="s">
        <v>1252</v>
      </c>
      <c r="C572" s="15" t="s">
        <v>71</v>
      </c>
      <c r="D572" s="6">
        <v>0.09</v>
      </c>
      <c r="E572" s="4">
        <v>355.98</v>
      </c>
      <c r="F572" s="4">
        <v>58.92</v>
      </c>
      <c r="G572" s="15" t="s">
        <v>27</v>
      </c>
      <c r="H572" s="15" t="s">
        <v>95</v>
      </c>
      <c r="I572" s="15" t="s">
        <v>29</v>
      </c>
      <c r="J572" s="15" t="s">
        <v>110</v>
      </c>
      <c r="K572" s="15" t="s">
        <v>58</v>
      </c>
      <c r="L572" s="15" t="s">
        <v>695</v>
      </c>
      <c r="M572" s="6">
        <v>0.64</v>
      </c>
      <c r="N572" s="15" t="s">
        <v>33</v>
      </c>
      <c r="O572" s="15" t="s">
        <v>53</v>
      </c>
      <c r="P572" s="15" t="s">
        <v>104</v>
      </c>
      <c r="Q572" s="15" t="s">
        <v>1253</v>
      </c>
      <c r="R572" s="2">
        <v>60901</v>
      </c>
      <c r="S572" s="1">
        <v>42053</v>
      </c>
      <c r="T572" s="12">
        <f>EOMONTH(Table_1[[#This Row],[Order Date]],0)</f>
        <v>42063</v>
      </c>
      <c r="U572" s="10">
        <f>EOMONTH(Table_1[[#This Row],[Order Date]],0)</f>
        <v>42063</v>
      </c>
      <c r="V572" s="14">
        <v>42053</v>
      </c>
      <c r="W572" s="1">
        <v>42055</v>
      </c>
      <c r="X572" s="12">
        <v>42055</v>
      </c>
      <c r="Y572" s="10">
        <f>EOMONTH(Table_1[[#This Row],[Ship date]],0)</f>
        <v>42063</v>
      </c>
      <c r="Z572" s="14">
        <v>42055</v>
      </c>
      <c r="AA572" s="4">
        <v>1240.25</v>
      </c>
      <c r="AB572" s="2">
        <v>8</v>
      </c>
      <c r="AC572" s="4">
        <v>2814.57</v>
      </c>
      <c r="AD572" s="2">
        <v>88319</v>
      </c>
      <c r="AE572" s="4">
        <f>'DataCleaning and Transformation'!$E572-'DataCleaning and Transformation'!$D572</f>
        <v>355.89000000000004</v>
      </c>
      <c r="AF572" s="15" t="str">
        <f>_xlfn.IFS('DataCleaning and Transformation'!$O572="Central","Chris",'DataCleaning and Transformation'!$O572="East","Erin",'DataCleaning and Transformation'!$O572="South","Sam",'DataCleaning and Transformation'!$O572="West","William")</f>
        <v>Chris</v>
      </c>
      <c r="AG572" s="31">
        <f>Table_1[[#This Row],[Ship date]]-Table_1[[#This Row],[Order Date]]</f>
        <v>2</v>
      </c>
      <c r="AH572" s="22">
        <f>Table_1[[#This Row],[Profit]]/Table_1[[#This Row],[Sales]]</f>
        <v>0.44065345683354828</v>
      </c>
      <c r="AI572" s="23">
        <f>Table_1[[#This Row],[Profit]]+Table_1[[#This Row],[Sales]]</f>
        <v>4054.82</v>
      </c>
      <c r="AJ572" s="17">
        <f>WEEKNUM(Table_1[[#This Row],[Order Date]],1)</f>
        <v>8</v>
      </c>
      <c r="AK572" s="17" t="str">
        <f>TEXT(Table_1[[#This Row],[Order Date]],"mmm yyyy")</f>
        <v>Feb 2015</v>
      </c>
      <c r="AL572" s="17" t="str">
        <f>Table_1[[#This Row],[Monthly sales]]&amp;"  Week "&amp;TEXT(Table_1[[#This Row],[Weekly sales]],"00")</f>
        <v>Feb 2015  Week 08</v>
      </c>
      <c r="AM572" s="17">
        <f>IF(COUNTIF($A$2:A572, A572)=1, 1, 0)</f>
        <v>1</v>
      </c>
      <c r="AN572" s="3">
        <f>COUNTA(A572) - COUNTIF(Table_1[[#This Row],[Unique Customers]], 1)</f>
        <v>0</v>
      </c>
      <c r="AO572" s="17" t="str">
        <f t="shared" si="8"/>
        <v>Unique</v>
      </c>
      <c r="AP572" s="17" t="str">
        <f>"Q"&amp;_xlfn.CEILING.MATH(MONTH(Table_1[[#This Row],[Monthly sales]])/3,1)</f>
        <v>Q1</v>
      </c>
    </row>
    <row r="573" spans="1:42" ht="14.4" x14ac:dyDescent="0.3">
      <c r="A573" s="2">
        <v>993</v>
      </c>
      <c r="B573" s="15" t="s">
        <v>1254</v>
      </c>
      <c r="C573" s="15" t="s">
        <v>38</v>
      </c>
      <c r="D573" s="6">
        <v>0.05</v>
      </c>
      <c r="E573" s="4">
        <v>4.28</v>
      </c>
      <c r="F573" s="4">
        <v>5.17</v>
      </c>
      <c r="G573" s="15" t="s">
        <v>39</v>
      </c>
      <c r="H573" s="15" t="s">
        <v>28</v>
      </c>
      <c r="I573" s="15" t="s">
        <v>49</v>
      </c>
      <c r="J573" s="15" t="s">
        <v>89</v>
      </c>
      <c r="K573" s="15" t="s">
        <v>74</v>
      </c>
      <c r="L573" s="15" t="s">
        <v>1255</v>
      </c>
      <c r="M573" s="6">
        <v>0.4</v>
      </c>
      <c r="N573" s="15" t="s">
        <v>33</v>
      </c>
      <c r="O573" s="15" t="s">
        <v>60</v>
      </c>
      <c r="P573" s="15" t="s">
        <v>91</v>
      </c>
      <c r="Q573" s="15" t="s">
        <v>1256</v>
      </c>
      <c r="R573" s="2">
        <v>93030</v>
      </c>
      <c r="S573" s="1">
        <v>42054</v>
      </c>
      <c r="T573" s="12">
        <f>EOMONTH(Table_1[[#This Row],[Order Date]],0)</f>
        <v>42063</v>
      </c>
      <c r="U573" s="10">
        <f>EOMONTH(Table_1[[#This Row],[Order Date]],0)</f>
        <v>42063</v>
      </c>
      <c r="V573" s="14">
        <v>42054</v>
      </c>
      <c r="W573" s="1">
        <v>42054</v>
      </c>
      <c r="X573" s="12">
        <v>42054</v>
      </c>
      <c r="Y573" s="10">
        <f>EOMONTH(Table_1[[#This Row],[Ship date]],0)</f>
        <v>42063</v>
      </c>
      <c r="Z573" s="14">
        <v>42054</v>
      </c>
      <c r="AA573" s="4">
        <v>-104.57</v>
      </c>
      <c r="AB573" s="2">
        <v>9</v>
      </c>
      <c r="AC573" s="4">
        <v>38.58</v>
      </c>
      <c r="AD573" s="2">
        <v>89432</v>
      </c>
      <c r="AE573" s="4">
        <f>'DataCleaning and Transformation'!$E573-'DataCleaning and Transformation'!$D573</f>
        <v>4.2300000000000004</v>
      </c>
      <c r="AF573" s="15" t="str">
        <f>_xlfn.IFS('DataCleaning and Transformation'!$O573="Central","Chris",'DataCleaning and Transformation'!$O573="East","Erin",'DataCleaning and Transformation'!$O573="South","Sam",'DataCleaning and Transformation'!$O573="West","William")</f>
        <v>William</v>
      </c>
      <c r="AG573" s="31">
        <f>Table_1[[#This Row],[Ship date]]-Table_1[[#This Row],[Order Date]]</f>
        <v>0</v>
      </c>
      <c r="AH573" s="22">
        <f>Table_1[[#This Row],[Profit]]/Table_1[[#This Row],[Sales]]</f>
        <v>-2.7104717470191808</v>
      </c>
      <c r="AI573" s="23">
        <f>Table_1[[#This Row],[Profit]]+Table_1[[#This Row],[Sales]]</f>
        <v>-65.989999999999995</v>
      </c>
      <c r="AJ573" s="17">
        <f>WEEKNUM(Table_1[[#This Row],[Order Date]],1)</f>
        <v>8</v>
      </c>
      <c r="AK573" s="17" t="str">
        <f>TEXT(Table_1[[#This Row],[Order Date]],"mmm yyyy")</f>
        <v>Feb 2015</v>
      </c>
      <c r="AL573" s="17" t="str">
        <f>Table_1[[#This Row],[Monthly sales]]&amp;"  Week "&amp;TEXT(Table_1[[#This Row],[Weekly sales]],"00")</f>
        <v>Feb 2015  Week 08</v>
      </c>
      <c r="AM573" s="17">
        <f>IF(COUNTIF($A$2:A573, A573)=1, 1, 0)</f>
        <v>1</v>
      </c>
      <c r="AN573" s="3">
        <f>COUNTA(A573) - COUNTIF(Table_1[[#This Row],[Unique Customers]], 1)</f>
        <v>0</v>
      </c>
      <c r="AO573" s="17" t="str">
        <f t="shared" si="8"/>
        <v>Unique</v>
      </c>
      <c r="AP573" s="17" t="str">
        <f>"Q"&amp;_xlfn.CEILING.MATH(MONTH(Table_1[[#This Row],[Monthly sales]])/3,1)</f>
        <v>Q1</v>
      </c>
    </row>
    <row r="574" spans="1:42" ht="14.4" x14ac:dyDescent="0.3">
      <c r="A574" s="2">
        <v>1303</v>
      </c>
      <c r="B574" s="15" t="s">
        <v>1257</v>
      </c>
      <c r="C574" s="15" t="s">
        <v>38</v>
      </c>
      <c r="D574" s="6">
        <v>0.03</v>
      </c>
      <c r="E574" s="4">
        <v>39.479999999999997</v>
      </c>
      <c r="F574" s="4">
        <v>1.99</v>
      </c>
      <c r="G574" s="15" t="s">
        <v>39</v>
      </c>
      <c r="H574" s="15" t="s">
        <v>40</v>
      </c>
      <c r="I574" s="15" t="s">
        <v>41</v>
      </c>
      <c r="J574" s="15" t="s">
        <v>42</v>
      </c>
      <c r="K574" s="15" t="s">
        <v>43</v>
      </c>
      <c r="L574" s="15" t="s">
        <v>1258</v>
      </c>
      <c r="M574" s="6">
        <v>0.54</v>
      </c>
      <c r="N574" s="15" t="s">
        <v>33</v>
      </c>
      <c r="O574" s="15" t="s">
        <v>60</v>
      </c>
      <c r="P574" s="15" t="s">
        <v>147</v>
      </c>
      <c r="Q574" s="15" t="s">
        <v>1259</v>
      </c>
      <c r="R574" s="2">
        <v>84074</v>
      </c>
      <c r="S574" s="1">
        <v>42054</v>
      </c>
      <c r="T574" s="12">
        <f>EOMONTH(Table_1[[#This Row],[Order Date]],0)</f>
        <v>42063</v>
      </c>
      <c r="U574" s="10">
        <f>EOMONTH(Table_1[[#This Row],[Order Date]],0)</f>
        <v>42063</v>
      </c>
      <c r="V574" s="14">
        <v>42054</v>
      </c>
      <c r="W574" s="1">
        <v>42056</v>
      </c>
      <c r="X574" s="12">
        <v>42056</v>
      </c>
      <c r="Y574" s="10">
        <f>EOMONTH(Table_1[[#This Row],[Ship date]],0)</f>
        <v>42063</v>
      </c>
      <c r="Z574" s="14">
        <v>42056</v>
      </c>
      <c r="AA574" s="4">
        <v>317.08949999999999</v>
      </c>
      <c r="AB574" s="2">
        <v>12</v>
      </c>
      <c r="AC574" s="4">
        <v>459.55</v>
      </c>
      <c r="AD574" s="2">
        <v>87003</v>
      </c>
      <c r="AE574" s="4">
        <f>'DataCleaning and Transformation'!$E574-'DataCleaning and Transformation'!$D574</f>
        <v>39.449999999999996</v>
      </c>
      <c r="AF574" s="15" t="str">
        <f>_xlfn.IFS('DataCleaning and Transformation'!$O574="Central","Chris",'DataCleaning and Transformation'!$O574="East","Erin",'DataCleaning and Transformation'!$O574="South","Sam",'DataCleaning and Transformation'!$O574="West","William")</f>
        <v>William</v>
      </c>
      <c r="AG574" s="31">
        <f>Table_1[[#This Row],[Ship date]]-Table_1[[#This Row],[Order Date]]</f>
        <v>2</v>
      </c>
      <c r="AH574" s="22">
        <f>Table_1[[#This Row],[Profit]]/Table_1[[#This Row],[Sales]]</f>
        <v>0.69</v>
      </c>
      <c r="AI574" s="23">
        <f>Table_1[[#This Row],[Profit]]+Table_1[[#This Row],[Sales]]</f>
        <v>776.6395</v>
      </c>
      <c r="AJ574" s="17">
        <f>WEEKNUM(Table_1[[#This Row],[Order Date]],1)</f>
        <v>8</v>
      </c>
      <c r="AK574" s="17" t="str">
        <f>TEXT(Table_1[[#This Row],[Order Date]],"mmm yyyy")</f>
        <v>Feb 2015</v>
      </c>
      <c r="AL574" s="17" t="str">
        <f>Table_1[[#This Row],[Monthly sales]]&amp;"  Week "&amp;TEXT(Table_1[[#This Row],[Weekly sales]],"00")</f>
        <v>Feb 2015  Week 08</v>
      </c>
      <c r="AM574" s="17">
        <f>IF(COUNTIF($A$2:A574, A574)=1, 1, 0)</f>
        <v>1</v>
      </c>
      <c r="AN574" s="3">
        <f>COUNTA(A574) - COUNTIF(Table_1[[#This Row],[Unique Customers]], 1)</f>
        <v>0</v>
      </c>
      <c r="AO574" s="17" t="str">
        <f t="shared" si="8"/>
        <v>Unique</v>
      </c>
      <c r="AP574" s="17" t="str">
        <f>"Q"&amp;_xlfn.CEILING.MATH(MONTH(Table_1[[#This Row],[Monthly sales]])/3,1)</f>
        <v>Q1</v>
      </c>
    </row>
    <row r="575" spans="1:42" ht="14.4" x14ac:dyDescent="0.3">
      <c r="A575" s="2">
        <v>2828</v>
      </c>
      <c r="B575" s="15" t="s">
        <v>1260</v>
      </c>
      <c r="C575" s="15" t="s">
        <v>38</v>
      </c>
      <c r="D575" s="6">
        <v>0.05</v>
      </c>
      <c r="E575" s="4">
        <v>11.29</v>
      </c>
      <c r="F575" s="4">
        <v>5.03</v>
      </c>
      <c r="G575" s="15" t="s">
        <v>39</v>
      </c>
      <c r="H575" s="15" t="s">
        <v>95</v>
      </c>
      <c r="I575" s="15" t="s">
        <v>49</v>
      </c>
      <c r="J575" s="15" t="s">
        <v>79</v>
      </c>
      <c r="K575" s="15" t="s">
        <v>74</v>
      </c>
      <c r="L575" s="15" t="s">
        <v>1261</v>
      </c>
      <c r="M575" s="6">
        <v>0.59</v>
      </c>
      <c r="N575" s="15" t="s">
        <v>33</v>
      </c>
      <c r="O575" s="15" t="s">
        <v>60</v>
      </c>
      <c r="P575" s="15" t="s">
        <v>91</v>
      </c>
      <c r="Q575" s="15" t="s">
        <v>1262</v>
      </c>
      <c r="R575" s="2">
        <v>92243</v>
      </c>
      <c r="S575" s="1">
        <v>42054</v>
      </c>
      <c r="T575" s="12">
        <f>EOMONTH(Table_1[[#This Row],[Order Date]],0)</f>
        <v>42063</v>
      </c>
      <c r="U575" s="10">
        <f>EOMONTH(Table_1[[#This Row],[Order Date]],0)</f>
        <v>42063</v>
      </c>
      <c r="V575" s="14">
        <v>42054</v>
      </c>
      <c r="W575" s="1">
        <v>42056</v>
      </c>
      <c r="X575" s="12">
        <v>42056</v>
      </c>
      <c r="Y575" s="10">
        <f>EOMONTH(Table_1[[#This Row],[Ship date]],0)</f>
        <v>42063</v>
      </c>
      <c r="Z575" s="14">
        <v>42056</v>
      </c>
      <c r="AA575" s="4">
        <v>-35.26</v>
      </c>
      <c r="AB575" s="2">
        <v>8</v>
      </c>
      <c r="AC575" s="4">
        <v>90.46</v>
      </c>
      <c r="AD575" s="2">
        <v>87720</v>
      </c>
      <c r="AE575" s="4">
        <f>'DataCleaning and Transformation'!$E575-'DataCleaning and Transformation'!$D575</f>
        <v>11.239999999999998</v>
      </c>
      <c r="AF575" s="15" t="str">
        <f>_xlfn.IFS('DataCleaning and Transformation'!$O575="Central","Chris",'DataCleaning and Transformation'!$O575="East","Erin",'DataCleaning and Transformation'!$O575="South","Sam",'DataCleaning and Transformation'!$O575="West","William")</f>
        <v>William</v>
      </c>
      <c r="AG575" s="31">
        <f>Table_1[[#This Row],[Ship date]]-Table_1[[#This Row],[Order Date]]</f>
        <v>2</v>
      </c>
      <c r="AH575" s="22">
        <f>Table_1[[#This Row],[Profit]]/Table_1[[#This Row],[Sales]]</f>
        <v>-0.38978554057041787</v>
      </c>
      <c r="AI575" s="23">
        <f>Table_1[[#This Row],[Profit]]+Table_1[[#This Row],[Sales]]</f>
        <v>55.199999999999996</v>
      </c>
      <c r="AJ575" s="17">
        <f>WEEKNUM(Table_1[[#This Row],[Order Date]],1)</f>
        <v>8</v>
      </c>
      <c r="AK575" s="17" t="str">
        <f>TEXT(Table_1[[#This Row],[Order Date]],"mmm yyyy")</f>
        <v>Feb 2015</v>
      </c>
      <c r="AL575" s="17" t="str">
        <f>Table_1[[#This Row],[Monthly sales]]&amp;"  Week "&amp;TEXT(Table_1[[#This Row],[Weekly sales]],"00")</f>
        <v>Feb 2015  Week 08</v>
      </c>
      <c r="AM575" s="17">
        <f>IF(COUNTIF($A$2:A575, A575)=1, 1, 0)</f>
        <v>1</v>
      </c>
      <c r="AN575" s="3">
        <f>COUNTA(A575) - COUNTIF(Table_1[[#This Row],[Unique Customers]], 1)</f>
        <v>0</v>
      </c>
      <c r="AO575" s="17" t="str">
        <f t="shared" si="8"/>
        <v>Unique</v>
      </c>
      <c r="AP575" s="17" t="str">
        <f>"Q"&amp;_xlfn.CEILING.MATH(MONTH(Table_1[[#This Row],[Monthly sales]])/3,1)</f>
        <v>Q1</v>
      </c>
    </row>
    <row r="576" spans="1:42" ht="14.4" x14ac:dyDescent="0.3">
      <c r="A576" s="2">
        <v>1303</v>
      </c>
      <c r="B576" s="15" t="s">
        <v>1257</v>
      </c>
      <c r="C576" s="15" t="s">
        <v>48</v>
      </c>
      <c r="D576" s="6">
        <v>0.01</v>
      </c>
      <c r="E576" s="4">
        <v>65.989999999999995</v>
      </c>
      <c r="F576" s="4">
        <v>5.31</v>
      </c>
      <c r="G576" s="15" t="s">
        <v>39</v>
      </c>
      <c r="H576" s="15" t="s">
        <v>40</v>
      </c>
      <c r="I576" s="15" t="s">
        <v>41</v>
      </c>
      <c r="J576" s="15" t="s">
        <v>136</v>
      </c>
      <c r="K576" s="15" t="s">
        <v>74</v>
      </c>
      <c r="L576" s="15" t="s">
        <v>1263</v>
      </c>
      <c r="M576" s="6">
        <v>0.56999999999999995</v>
      </c>
      <c r="N576" s="15" t="s">
        <v>33</v>
      </c>
      <c r="O576" s="15" t="s">
        <v>60</v>
      </c>
      <c r="P576" s="15" t="s">
        <v>147</v>
      </c>
      <c r="Q576" s="15" t="s">
        <v>1259</v>
      </c>
      <c r="R576" s="2">
        <v>84074</v>
      </c>
      <c r="S576" s="1">
        <v>42054</v>
      </c>
      <c r="T576" s="12">
        <f>EOMONTH(Table_1[[#This Row],[Order Date]],0)</f>
        <v>42063</v>
      </c>
      <c r="U576" s="10">
        <f>EOMONTH(Table_1[[#This Row],[Order Date]],0)</f>
        <v>42063</v>
      </c>
      <c r="V576" s="14">
        <v>42054</v>
      </c>
      <c r="W576" s="1">
        <v>42061</v>
      </c>
      <c r="X576" s="12">
        <v>42061</v>
      </c>
      <c r="Y576" s="10">
        <f>EOMONTH(Table_1[[#This Row],[Ship date]],0)</f>
        <v>42063</v>
      </c>
      <c r="Z576" s="14">
        <v>42061</v>
      </c>
      <c r="AA576" s="4">
        <v>250.36272</v>
      </c>
      <c r="AB576" s="2">
        <v>9</v>
      </c>
      <c r="AC576" s="4">
        <v>536.9</v>
      </c>
      <c r="AD576" s="2">
        <v>87005</v>
      </c>
      <c r="AE576" s="4">
        <f>'DataCleaning and Transformation'!$E576-'DataCleaning and Transformation'!$D576</f>
        <v>65.97999999999999</v>
      </c>
      <c r="AF576" s="15" t="str">
        <f>_xlfn.IFS('DataCleaning and Transformation'!$O576="Central","Chris",'DataCleaning and Transformation'!$O576="East","Erin",'DataCleaning and Transformation'!$O576="South","Sam",'DataCleaning and Transformation'!$O576="West","William")</f>
        <v>William</v>
      </c>
      <c r="AG576" s="31">
        <f>Table_1[[#This Row],[Ship date]]-Table_1[[#This Row],[Order Date]]</f>
        <v>7</v>
      </c>
      <c r="AH576" s="22">
        <f>Table_1[[#This Row],[Profit]]/Table_1[[#This Row],[Sales]]</f>
        <v>0.46631164090147142</v>
      </c>
      <c r="AI576" s="23">
        <f>Table_1[[#This Row],[Profit]]+Table_1[[#This Row],[Sales]]</f>
        <v>787.26271999999994</v>
      </c>
      <c r="AJ576" s="17">
        <f>WEEKNUM(Table_1[[#This Row],[Order Date]],1)</f>
        <v>8</v>
      </c>
      <c r="AK576" s="17" t="str">
        <f>TEXT(Table_1[[#This Row],[Order Date]],"mmm yyyy")</f>
        <v>Feb 2015</v>
      </c>
      <c r="AL576" s="17" t="str">
        <f>Table_1[[#This Row],[Monthly sales]]&amp;"  Week "&amp;TEXT(Table_1[[#This Row],[Weekly sales]],"00")</f>
        <v>Feb 2015  Week 08</v>
      </c>
      <c r="AM576" s="17">
        <f>IF(COUNTIF($A$2:A576, A576)=1, 1, 0)</f>
        <v>0</v>
      </c>
      <c r="AN576" s="3">
        <f>COUNTA(A576) - COUNTIF(Table_1[[#This Row],[Unique Customers]], 1)</f>
        <v>1</v>
      </c>
      <c r="AO576" s="17" t="str">
        <f t="shared" si="8"/>
        <v>Unique</v>
      </c>
      <c r="AP576" s="17" t="str">
        <f>"Q"&amp;_xlfn.CEILING.MATH(MONTH(Table_1[[#This Row],[Monthly sales]])/3,1)</f>
        <v>Q1</v>
      </c>
    </row>
    <row r="577" spans="1:42" ht="14.4" x14ac:dyDescent="0.3">
      <c r="A577" s="2">
        <v>2287</v>
      </c>
      <c r="B577" s="15" t="s">
        <v>1264</v>
      </c>
      <c r="C577" s="15" t="s">
        <v>48</v>
      </c>
      <c r="D577" s="6">
        <v>0.1</v>
      </c>
      <c r="E577" s="4">
        <v>54.1</v>
      </c>
      <c r="F577" s="4">
        <v>19.989999999999998</v>
      </c>
      <c r="G577" s="15" t="s">
        <v>39</v>
      </c>
      <c r="H577" s="15" t="s">
        <v>95</v>
      </c>
      <c r="I577" s="15" t="s">
        <v>49</v>
      </c>
      <c r="J577" s="15" t="s">
        <v>79</v>
      </c>
      <c r="K577" s="15" t="s">
        <v>74</v>
      </c>
      <c r="L577" s="15" t="s">
        <v>1265</v>
      </c>
      <c r="M577" s="6">
        <v>0.59</v>
      </c>
      <c r="N577" s="15" t="s">
        <v>33</v>
      </c>
      <c r="O577" s="15" t="s">
        <v>34</v>
      </c>
      <c r="P577" s="15" t="s">
        <v>272</v>
      </c>
      <c r="Q577" s="15" t="s">
        <v>1266</v>
      </c>
      <c r="R577" s="2">
        <v>29483</v>
      </c>
      <c r="S577" s="1">
        <v>42054</v>
      </c>
      <c r="T577" s="12">
        <f>EOMONTH(Table_1[[#This Row],[Order Date]],0)</f>
        <v>42063</v>
      </c>
      <c r="U577" s="10">
        <f>EOMONTH(Table_1[[#This Row],[Order Date]],0)</f>
        <v>42063</v>
      </c>
      <c r="V577" s="14">
        <v>42054</v>
      </c>
      <c r="W577" s="1">
        <v>42059</v>
      </c>
      <c r="X577" s="12">
        <v>42059</v>
      </c>
      <c r="Y577" s="10">
        <f>EOMONTH(Table_1[[#This Row],[Ship date]],0)</f>
        <v>42063</v>
      </c>
      <c r="Z577" s="14">
        <v>42059</v>
      </c>
      <c r="AA577" s="4">
        <v>34.067999999999998</v>
      </c>
      <c r="AB577" s="2">
        <v>9</v>
      </c>
      <c r="AC577" s="4">
        <v>469.59</v>
      </c>
      <c r="AD577" s="2">
        <v>90147</v>
      </c>
      <c r="AE577" s="4">
        <f>'DataCleaning and Transformation'!$E577-'DataCleaning and Transformation'!$D577</f>
        <v>54</v>
      </c>
      <c r="AF577" s="15" t="str">
        <f>_xlfn.IFS('DataCleaning and Transformation'!$O577="Central","Chris",'DataCleaning and Transformation'!$O577="East","Erin",'DataCleaning and Transformation'!$O577="South","Sam",'DataCleaning and Transformation'!$O577="West","William")</f>
        <v>Sam</v>
      </c>
      <c r="AG577" s="31">
        <f>Table_1[[#This Row],[Ship date]]-Table_1[[#This Row],[Order Date]]</f>
        <v>5</v>
      </c>
      <c r="AH577" s="22">
        <f>Table_1[[#This Row],[Profit]]/Table_1[[#This Row],[Sales]]</f>
        <v>7.2548393279243589E-2</v>
      </c>
      <c r="AI577" s="23">
        <f>Table_1[[#This Row],[Profit]]+Table_1[[#This Row],[Sales]]</f>
        <v>503.65799999999996</v>
      </c>
      <c r="AJ577" s="17">
        <f>WEEKNUM(Table_1[[#This Row],[Order Date]],1)</f>
        <v>8</v>
      </c>
      <c r="AK577" s="17" t="str">
        <f>TEXT(Table_1[[#This Row],[Order Date]],"mmm yyyy")</f>
        <v>Feb 2015</v>
      </c>
      <c r="AL577" s="17" t="str">
        <f>Table_1[[#This Row],[Monthly sales]]&amp;"  Week "&amp;TEXT(Table_1[[#This Row],[Weekly sales]],"00")</f>
        <v>Feb 2015  Week 08</v>
      </c>
      <c r="AM577" s="17">
        <f>IF(COUNTIF($A$2:A577, A577)=1, 1, 0)</f>
        <v>1</v>
      </c>
      <c r="AN577" s="3">
        <f>COUNTA(A577) - COUNTIF(Table_1[[#This Row],[Unique Customers]], 1)</f>
        <v>0</v>
      </c>
      <c r="AO577" s="17" t="str">
        <f t="shared" si="8"/>
        <v>Unique</v>
      </c>
      <c r="AP577" s="17" t="str">
        <f>"Q"&amp;_xlfn.CEILING.MATH(MONTH(Table_1[[#This Row],[Monthly sales]])/3,1)</f>
        <v>Q1</v>
      </c>
    </row>
    <row r="578" spans="1:42" ht="14.4" x14ac:dyDescent="0.3">
      <c r="A578" s="2">
        <v>1827</v>
      </c>
      <c r="B578" s="15" t="s">
        <v>1267</v>
      </c>
      <c r="C578" s="15" t="s">
        <v>71</v>
      </c>
      <c r="D578" s="6">
        <v>0</v>
      </c>
      <c r="E578" s="4">
        <v>5.98</v>
      </c>
      <c r="F578" s="4">
        <v>0.96</v>
      </c>
      <c r="G578" s="15" t="s">
        <v>39</v>
      </c>
      <c r="H578" s="15" t="s">
        <v>95</v>
      </c>
      <c r="I578" s="15" t="s">
        <v>49</v>
      </c>
      <c r="J578" s="15" t="s">
        <v>50</v>
      </c>
      <c r="K578" s="15" t="s">
        <v>51</v>
      </c>
      <c r="L578" s="15" t="s">
        <v>1268</v>
      </c>
      <c r="M578" s="6">
        <v>0.6</v>
      </c>
      <c r="N578" s="15" t="s">
        <v>33</v>
      </c>
      <c r="O578" s="15" t="s">
        <v>53</v>
      </c>
      <c r="P578" s="15" t="s">
        <v>214</v>
      </c>
      <c r="Q578" s="15" t="s">
        <v>929</v>
      </c>
      <c r="R578" s="2">
        <v>52601</v>
      </c>
      <c r="S578" s="1">
        <v>42054</v>
      </c>
      <c r="T578" s="12">
        <f>EOMONTH(Table_1[[#This Row],[Order Date]],0)</f>
        <v>42063</v>
      </c>
      <c r="U578" s="10">
        <f>EOMONTH(Table_1[[#This Row],[Order Date]],0)</f>
        <v>42063</v>
      </c>
      <c r="V578" s="14">
        <v>42054</v>
      </c>
      <c r="W578" s="1">
        <v>42055</v>
      </c>
      <c r="X578" s="12">
        <v>42055</v>
      </c>
      <c r="Y578" s="10">
        <f>EOMONTH(Table_1[[#This Row],[Ship date]],0)</f>
        <v>42063</v>
      </c>
      <c r="Z578" s="14">
        <v>42055</v>
      </c>
      <c r="AA578" s="4">
        <v>38.039700000000003</v>
      </c>
      <c r="AB578" s="2">
        <v>9</v>
      </c>
      <c r="AC578" s="4">
        <v>55.13</v>
      </c>
      <c r="AD578" s="2">
        <v>86956</v>
      </c>
      <c r="AE578" s="4">
        <f>'DataCleaning and Transformation'!$E578-'DataCleaning and Transformation'!$D578</f>
        <v>5.98</v>
      </c>
      <c r="AF578" s="15" t="str">
        <f>_xlfn.IFS('DataCleaning and Transformation'!$O578="Central","Chris",'DataCleaning and Transformation'!$O578="East","Erin",'DataCleaning and Transformation'!$O578="South","Sam",'DataCleaning and Transformation'!$O578="West","William")</f>
        <v>Chris</v>
      </c>
      <c r="AG578" s="31">
        <f>Table_1[[#This Row],[Ship date]]-Table_1[[#This Row],[Order Date]]</f>
        <v>1</v>
      </c>
      <c r="AH578" s="22">
        <f>Table_1[[#This Row],[Profit]]/Table_1[[#This Row],[Sales]]</f>
        <v>0.69000000000000006</v>
      </c>
      <c r="AI578" s="23">
        <f>Table_1[[#This Row],[Profit]]+Table_1[[#This Row],[Sales]]</f>
        <v>93.169700000000006</v>
      </c>
      <c r="AJ578" s="17">
        <f>WEEKNUM(Table_1[[#This Row],[Order Date]],1)</f>
        <v>8</v>
      </c>
      <c r="AK578" s="17" t="str">
        <f>TEXT(Table_1[[#This Row],[Order Date]],"mmm yyyy")</f>
        <v>Feb 2015</v>
      </c>
      <c r="AL578" s="17" t="str">
        <f>Table_1[[#This Row],[Monthly sales]]&amp;"  Week "&amp;TEXT(Table_1[[#This Row],[Weekly sales]],"00")</f>
        <v>Feb 2015  Week 08</v>
      </c>
      <c r="AM578" s="17">
        <f>IF(COUNTIF($A$2:A578, A578)=1, 1, 0)</f>
        <v>1</v>
      </c>
      <c r="AN578" s="3">
        <f>COUNTA(A578) - COUNTIF(Table_1[[#This Row],[Unique Customers]], 1)</f>
        <v>0</v>
      </c>
      <c r="AO578" s="17" t="str">
        <f t="shared" ref="AO578:AO641" si="9">IF(AD578=AD577, "Repeated", "Unique")</f>
        <v>Unique</v>
      </c>
      <c r="AP578" s="17" t="str">
        <f>"Q"&amp;_xlfn.CEILING.MATH(MONTH(Table_1[[#This Row],[Monthly sales]])/3,1)</f>
        <v>Q1</v>
      </c>
    </row>
    <row r="579" spans="1:42" ht="14.4" x14ac:dyDescent="0.3">
      <c r="A579" s="2">
        <v>1828</v>
      </c>
      <c r="B579" s="15" t="s">
        <v>251</v>
      </c>
      <c r="C579" s="15" t="s">
        <v>71</v>
      </c>
      <c r="D579" s="6">
        <v>0.02</v>
      </c>
      <c r="E579" s="4">
        <v>5.98</v>
      </c>
      <c r="F579" s="4">
        <v>5.46</v>
      </c>
      <c r="G579" s="15" t="s">
        <v>39</v>
      </c>
      <c r="H579" s="15" t="s">
        <v>95</v>
      </c>
      <c r="I579" s="15" t="s">
        <v>49</v>
      </c>
      <c r="J579" s="15" t="s">
        <v>89</v>
      </c>
      <c r="K579" s="15" t="s">
        <v>74</v>
      </c>
      <c r="L579" s="15" t="s">
        <v>1157</v>
      </c>
      <c r="M579" s="6">
        <v>0.36</v>
      </c>
      <c r="N579" s="15" t="s">
        <v>33</v>
      </c>
      <c r="O579" s="15" t="s">
        <v>53</v>
      </c>
      <c r="P579" s="15" t="s">
        <v>214</v>
      </c>
      <c r="Q579" s="15" t="s">
        <v>253</v>
      </c>
      <c r="R579" s="2">
        <v>50613</v>
      </c>
      <c r="S579" s="1">
        <v>42054</v>
      </c>
      <c r="T579" s="12">
        <f>EOMONTH(Table_1[[#This Row],[Order Date]],0)</f>
        <v>42063</v>
      </c>
      <c r="U579" s="10">
        <f>EOMONTH(Table_1[[#This Row],[Order Date]],0)</f>
        <v>42063</v>
      </c>
      <c r="V579" s="14">
        <v>42054</v>
      </c>
      <c r="W579" s="1">
        <v>42055</v>
      </c>
      <c r="X579" s="12">
        <v>42055</v>
      </c>
      <c r="Y579" s="10">
        <f>EOMONTH(Table_1[[#This Row],[Ship date]],0)</f>
        <v>42063</v>
      </c>
      <c r="Z579" s="14">
        <v>42055</v>
      </c>
      <c r="AA579" s="4">
        <v>-47.12</v>
      </c>
      <c r="AB579" s="2">
        <v>7</v>
      </c>
      <c r="AC579" s="4">
        <v>44.8</v>
      </c>
      <c r="AD579" s="2">
        <v>86956</v>
      </c>
      <c r="AE579" s="4">
        <f>'DataCleaning and Transformation'!$E579-'DataCleaning and Transformation'!$D579</f>
        <v>5.9600000000000009</v>
      </c>
      <c r="AF579" s="15" t="str">
        <f>_xlfn.IFS('DataCleaning and Transformation'!$O579="Central","Chris",'DataCleaning and Transformation'!$O579="East","Erin",'DataCleaning and Transformation'!$O579="South","Sam",'DataCleaning and Transformation'!$O579="West","William")</f>
        <v>Chris</v>
      </c>
      <c r="AG579" s="31">
        <f>Table_1[[#This Row],[Ship date]]-Table_1[[#This Row],[Order Date]]</f>
        <v>1</v>
      </c>
      <c r="AH579" s="22">
        <f>Table_1[[#This Row],[Profit]]/Table_1[[#This Row],[Sales]]</f>
        <v>-1.0517857142857143</v>
      </c>
      <c r="AI579" s="23">
        <f>Table_1[[#This Row],[Profit]]+Table_1[[#This Row],[Sales]]</f>
        <v>-2.3200000000000003</v>
      </c>
      <c r="AJ579" s="17">
        <f>WEEKNUM(Table_1[[#This Row],[Order Date]],1)</f>
        <v>8</v>
      </c>
      <c r="AK579" s="17" t="str">
        <f>TEXT(Table_1[[#This Row],[Order Date]],"mmm yyyy")</f>
        <v>Feb 2015</v>
      </c>
      <c r="AL579" s="17" t="str">
        <f>Table_1[[#This Row],[Monthly sales]]&amp;"  Week "&amp;TEXT(Table_1[[#This Row],[Weekly sales]],"00")</f>
        <v>Feb 2015  Week 08</v>
      </c>
      <c r="AM579" s="17">
        <f>IF(COUNTIF($A$2:A579, A579)=1, 1, 0)</f>
        <v>0</v>
      </c>
      <c r="AN579" s="3">
        <f>COUNTA(A579) - COUNTIF(Table_1[[#This Row],[Unique Customers]], 1)</f>
        <v>1</v>
      </c>
      <c r="AO579" s="17" t="str">
        <f t="shared" si="9"/>
        <v>Repeated</v>
      </c>
      <c r="AP579" s="17" t="str">
        <f>"Q"&amp;_xlfn.CEILING.MATH(MONTH(Table_1[[#This Row],[Monthly sales]])/3,1)</f>
        <v>Q1</v>
      </c>
    </row>
    <row r="580" spans="1:42" ht="14.4" x14ac:dyDescent="0.3">
      <c r="A580" s="2">
        <v>2052</v>
      </c>
      <c r="B580" s="15" t="s">
        <v>1269</v>
      </c>
      <c r="C580" s="15" t="s">
        <v>71</v>
      </c>
      <c r="D580" s="6">
        <v>7.0000000000000007E-2</v>
      </c>
      <c r="E580" s="4">
        <v>31.78</v>
      </c>
      <c r="F580" s="4">
        <v>1.99</v>
      </c>
      <c r="G580" s="15" t="s">
        <v>39</v>
      </c>
      <c r="H580" s="15" t="s">
        <v>72</v>
      </c>
      <c r="I580" s="15" t="s">
        <v>41</v>
      </c>
      <c r="J580" s="15" t="s">
        <v>42</v>
      </c>
      <c r="K580" s="15" t="s">
        <v>43</v>
      </c>
      <c r="L580" s="15" t="s">
        <v>871</v>
      </c>
      <c r="M580" s="6">
        <v>0.42</v>
      </c>
      <c r="N580" s="15" t="s">
        <v>33</v>
      </c>
      <c r="O580" s="15" t="s">
        <v>60</v>
      </c>
      <c r="P580" s="15" t="s">
        <v>641</v>
      </c>
      <c r="Q580" s="15" t="s">
        <v>1270</v>
      </c>
      <c r="R580" s="2">
        <v>87105</v>
      </c>
      <c r="S580" s="1">
        <v>42054</v>
      </c>
      <c r="T580" s="12">
        <f>EOMONTH(Table_1[[#This Row],[Order Date]],0)</f>
        <v>42063</v>
      </c>
      <c r="U580" s="10">
        <f>EOMONTH(Table_1[[#This Row],[Order Date]],0)</f>
        <v>42063</v>
      </c>
      <c r="V580" s="14">
        <v>42054</v>
      </c>
      <c r="W580" s="1">
        <v>42056</v>
      </c>
      <c r="X580" s="12">
        <v>42056</v>
      </c>
      <c r="Y580" s="10">
        <f>EOMONTH(Table_1[[#This Row],[Ship date]],0)</f>
        <v>42063</v>
      </c>
      <c r="Z580" s="14">
        <v>42056</v>
      </c>
      <c r="AA580" s="4">
        <v>265.11180000000002</v>
      </c>
      <c r="AB580" s="2">
        <v>13</v>
      </c>
      <c r="AC580" s="4">
        <v>384.22</v>
      </c>
      <c r="AD580" s="2">
        <v>87234</v>
      </c>
      <c r="AE580" s="4">
        <f>'DataCleaning and Transformation'!$E580-'DataCleaning and Transformation'!$D580</f>
        <v>31.71</v>
      </c>
      <c r="AF580" s="15" t="str">
        <f>_xlfn.IFS('DataCleaning and Transformation'!$O580="Central","Chris",'DataCleaning and Transformation'!$O580="East","Erin",'DataCleaning and Transformation'!$O580="South","Sam",'DataCleaning and Transformation'!$O580="West","William")</f>
        <v>William</v>
      </c>
      <c r="AG580" s="31">
        <f>Table_1[[#This Row],[Ship date]]-Table_1[[#This Row],[Order Date]]</f>
        <v>2</v>
      </c>
      <c r="AH580" s="22">
        <f>Table_1[[#This Row],[Profit]]/Table_1[[#This Row],[Sales]]</f>
        <v>0.69</v>
      </c>
      <c r="AI580" s="23">
        <f>Table_1[[#This Row],[Profit]]+Table_1[[#This Row],[Sales]]</f>
        <v>649.33180000000004</v>
      </c>
      <c r="AJ580" s="17">
        <f>WEEKNUM(Table_1[[#This Row],[Order Date]],1)</f>
        <v>8</v>
      </c>
      <c r="AK580" s="17" t="str">
        <f>TEXT(Table_1[[#This Row],[Order Date]],"mmm yyyy")</f>
        <v>Feb 2015</v>
      </c>
      <c r="AL580" s="17" t="str">
        <f>Table_1[[#This Row],[Monthly sales]]&amp;"  Week "&amp;TEXT(Table_1[[#This Row],[Weekly sales]],"00")</f>
        <v>Feb 2015  Week 08</v>
      </c>
      <c r="AM580" s="17">
        <f>IF(COUNTIF($A$2:A580, A580)=1, 1, 0)</f>
        <v>1</v>
      </c>
      <c r="AN580" s="3">
        <f>COUNTA(A580) - COUNTIF(Table_1[[#This Row],[Unique Customers]], 1)</f>
        <v>0</v>
      </c>
      <c r="AO580" s="17" t="str">
        <f t="shared" si="9"/>
        <v>Unique</v>
      </c>
      <c r="AP580" s="17" t="str">
        <f>"Q"&amp;_xlfn.CEILING.MATH(MONTH(Table_1[[#This Row],[Monthly sales]])/3,1)</f>
        <v>Q1</v>
      </c>
    </row>
    <row r="581" spans="1:42" ht="14.4" x14ac:dyDescent="0.3">
      <c r="A581" s="2">
        <v>2052</v>
      </c>
      <c r="B581" s="15" t="s">
        <v>1269</v>
      </c>
      <c r="C581" s="15" t="s">
        <v>71</v>
      </c>
      <c r="D581" s="6">
        <v>0</v>
      </c>
      <c r="E581" s="4">
        <v>5.98</v>
      </c>
      <c r="F581" s="4">
        <v>2.5</v>
      </c>
      <c r="G581" s="15" t="s">
        <v>39</v>
      </c>
      <c r="H581" s="15" t="s">
        <v>72</v>
      </c>
      <c r="I581" s="15" t="s">
        <v>49</v>
      </c>
      <c r="J581" s="15" t="s">
        <v>346</v>
      </c>
      <c r="K581" s="15" t="s">
        <v>74</v>
      </c>
      <c r="L581" s="15" t="s">
        <v>1271</v>
      </c>
      <c r="M581" s="6">
        <v>0.36</v>
      </c>
      <c r="N581" s="15" t="s">
        <v>33</v>
      </c>
      <c r="O581" s="15" t="s">
        <v>60</v>
      </c>
      <c r="P581" s="15" t="s">
        <v>641</v>
      </c>
      <c r="Q581" s="15" t="s">
        <v>1270</v>
      </c>
      <c r="R581" s="2">
        <v>87105</v>
      </c>
      <c r="S581" s="1">
        <v>42054</v>
      </c>
      <c r="T581" s="12">
        <f>EOMONTH(Table_1[[#This Row],[Order Date]],0)</f>
        <v>42063</v>
      </c>
      <c r="U581" s="10">
        <f>EOMONTH(Table_1[[#This Row],[Order Date]],0)</f>
        <v>42063</v>
      </c>
      <c r="V581" s="14">
        <v>42054</v>
      </c>
      <c r="W581" s="1">
        <v>42055</v>
      </c>
      <c r="X581" s="12">
        <v>42055</v>
      </c>
      <c r="Y581" s="10">
        <f>EOMONTH(Table_1[[#This Row],[Ship date]],0)</f>
        <v>42063</v>
      </c>
      <c r="Z581" s="14">
        <v>42055</v>
      </c>
      <c r="AA581" s="4">
        <v>9.5608000000000004</v>
      </c>
      <c r="AB581" s="2">
        <v>5</v>
      </c>
      <c r="AC581" s="4">
        <v>31.64</v>
      </c>
      <c r="AD581" s="2">
        <v>87234</v>
      </c>
      <c r="AE581" s="4">
        <f>'DataCleaning and Transformation'!$E581-'DataCleaning and Transformation'!$D581</f>
        <v>5.98</v>
      </c>
      <c r="AF581" s="15" t="str">
        <f>_xlfn.IFS('DataCleaning and Transformation'!$O581="Central","Chris",'DataCleaning and Transformation'!$O581="East","Erin",'DataCleaning and Transformation'!$O581="South","Sam",'DataCleaning and Transformation'!$O581="West","William")</f>
        <v>William</v>
      </c>
      <c r="AG581" s="31">
        <f>Table_1[[#This Row],[Ship date]]-Table_1[[#This Row],[Order Date]]</f>
        <v>1</v>
      </c>
      <c r="AH581" s="22">
        <f>Table_1[[#This Row],[Profit]]/Table_1[[#This Row],[Sales]]</f>
        <v>0.30217446270543619</v>
      </c>
      <c r="AI581" s="23">
        <f>Table_1[[#This Row],[Profit]]+Table_1[[#This Row],[Sales]]</f>
        <v>41.200800000000001</v>
      </c>
      <c r="AJ581" s="17">
        <f>WEEKNUM(Table_1[[#This Row],[Order Date]],1)</f>
        <v>8</v>
      </c>
      <c r="AK581" s="17" t="str">
        <f>TEXT(Table_1[[#This Row],[Order Date]],"mmm yyyy")</f>
        <v>Feb 2015</v>
      </c>
      <c r="AL581" s="17" t="str">
        <f>Table_1[[#This Row],[Monthly sales]]&amp;"  Week "&amp;TEXT(Table_1[[#This Row],[Weekly sales]],"00")</f>
        <v>Feb 2015  Week 08</v>
      </c>
      <c r="AM581" s="17">
        <f>IF(COUNTIF($A$2:A581, A581)=1, 1, 0)</f>
        <v>0</v>
      </c>
      <c r="AN581" s="3">
        <f>COUNTA(A581) - COUNTIF(Table_1[[#This Row],[Unique Customers]], 1)</f>
        <v>1</v>
      </c>
      <c r="AO581" s="17" t="str">
        <f t="shared" si="9"/>
        <v>Repeated</v>
      </c>
      <c r="AP581" s="17" t="str">
        <f>"Q"&amp;_xlfn.CEILING.MATH(MONTH(Table_1[[#This Row],[Monthly sales]])/3,1)</f>
        <v>Q1</v>
      </c>
    </row>
    <row r="582" spans="1:42" ht="14.4" x14ac:dyDescent="0.3">
      <c r="A582" s="2">
        <v>2052</v>
      </c>
      <c r="B582" s="15" t="s">
        <v>1269</v>
      </c>
      <c r="C582" s="15" t="s">
        <v>71</v>
      </c>
      <c r="D582" s="6">
        <v>0.1</v>
      </c>
      <c r="E582" s="4">
        <v>35.99</v>
      </c>
      <c r="F582" s="4">
        <v>1.1000000000000001</v>
      </c>
      <c r="G582" s="15" t="s">
        <v>88</v>
      </c>
      <c r="H582" s="15" t="s">
        <v>72</v>
      </c>
      <c r="I582" s="15" t="s">
        <v>41</v>
      </c>
      <c r="J582" s="15" t="s">
        <v>136</v>
      </c>
      <c r="K582" s="15" t="s">
        <v>74</v>
      </c>
      <c r="L582" s="15" t="s">
        <v>275</v>
      </c>
      <c r="M582" s="6">
        <v>0.55000000000000004</v>
      </c>
      <c r="N582" s="15" t="s">
        <v>33</v>
      </c>
      <c r="O582" s="15" t="s">
        <v>60</v>
      </c>
      <c r="P582" s="15" t="s">
        <v>641</v>
      </c>
      <c r="Q582" s="15" t="s">
        <v>1270</v>
      </c>
      <c r="R582" s="2">
        <v>87105</v>
      </c>
      <c r="S582" s="1">
        <v>42054</v>
      </c>
      <c r="T582" s="12">
        <f>EOMONTH(Table_1[[#This Row],[Order Date]],0)</f>
        <v>42063</v>
      </c>
      <c r="U582" s="10">
        <f>EOMONTH(Table_1[[#This Row],[Order Date]],0)</f>
        <v>42063</v>
      </c>
      <c r="V582" s="14">
        <v>42054</v>
      </c>
      <c r="W582" s="1">
        <v>42055</v>
      </c>
      <c r="X582" s="12">
        <v>42055</v>
      </c>
      <c r="Y582" s="10">
        <f>EOMONTH(Table_1[[#This Row],[Ship date]],0)</f>
        <v>42063</v>
      </c>
      <c r="Z582" s="14">
        <v>42055</v>
      </c>
      <c r="AA582" s="4">
        <v>390.09840000000003</v>
      </c>
      <c r="AB582" s="2">
        <v>19</v>
      </c>
      <c r="AC582" s="4">
        <v>565.36</v>
      </c>
      <c r="AD582" s="2">
        <v>87234</v>
      </c>
      <c r="AE582" s="4">
        <f>'DataCleaning and Transformation'!$E582-'DataCleaning and Transformation'!$D582</f>
        <v>35.89</v>
      </c>
      <c r="AF582" s="15" t="str">
        <f>_xlfn.IFS('DataCleaning and Transformation'!$O582="Central","Chris",'DataCleaning and Transformation'!$O582="East","Erin",'DataCleaning and Transformation'!$O582="South","Sam",'DataCleaning and Transformation'!$O582="West","William")</f>
        <v>William</v>
      </c>
      <c r="AG582" s="31">
        <f>Table_1[[#This Row],[Ship date]]-Table_1[[#This Row],[Order Date]]</f>
        <v>1</v>
      </c>
      <c r="AH582" s="22">
        <f>Table_1[[#This Row],[Profit]]/Table_1[[#This Row],[Sales]]</f>
        <v>0.69000000000000006</v>
      </c>
      <c r="AI582" s="23">
        <f>Table_1[[#This Row],[Profit]]+Table_1[[#This Row],[Sales]]</f>
        <v>955.45839999999998</v>
      </c>
      <c r="AJ582" s="17">
        <f>WEEKNUM(Table_1[[#This Row],[Order Date]],1)</f>
        <v>8</v>
      </c>
      <c r="AK582" s="17" t="str">
        <f>TEXT(Table_1[[#This Row],[Order Date]],"mmm yyyy")</f>
        <v>Feb 2015</v>
      </c>
      <c r="AL582" s="17" t="str">
        <f>Table_1[[#This Row],[Monthly sales]]&amp;"  Week "&amp;TEXT(Table_1[[#This Row],[Weekly sales]],"00")</f>
        <v>Feb 2015  Week 08</v>
      </c>
      <c r="AM582" s="17">
        <f>IF(COUNTIF($A$2:A582, A582)=1, 1, 0)</f>
        <v>0</v>
      </c>
      <c r="AN582" s="3">
        <f>COUNTA(A582) - COUNTIF(Table_1[[#This Row],[Unique Customers]], 1)</f>
        <v>1</v>
      </c>
      <c r="AO582" s="17" t="str">
        <f t="shared" si="9"/>
        <v>Repeated</v>
      </c>
      <c r="AP582" s="17" t="str">
        <f>"Q"&amp;_xlfn.CEILING.MATH(MONTH(Table_1[[#This Row],[Monthly sales]])/3,1)</f>
        <v>Q1</v>
      </c>
    </row>
    <row r="583" spans="1:42" ht="14.4" x14ac:dyDescent="0.3">
      <c r="A583" s="2">
        <v>2882</v>
      </c>
      <c r="B583" s="15" t="s">
        <v>672</v>
      </c>
      <c r="C583" s="15" t="s">
        <v>38</v>
      </c>
      <c r="D583" s="6">
        <v>0.03</v>
      </c>
      <c r="E583" s="4">
        <v>4.0599999999999996</v>
      </c>
      <c r="F583" s="4">
        <v>6.89</v>
      </c>
      <c r="G583" s="15" t="s">
        <v>39</v>
      </c>
      <c r="H583" s="15" t="s">
        <v>40</v>
      </c>
      <c r="I583" s="15" t="s">
        <v>49</v>
      </c>
      <c r="J583" s="15" t="s">
        <v>96</v>
      </c>
      <c r="K583" s="15" t="s">
        <v>74</v>
      </c>
      <c r="L583" s="15" t="s">
        <v>1272</v>
      </c>
      <c r="M583" s="6">
        <v>0.6</v>
      </c>
      <c r="N583" s="15" t="s">
        <v>33</v>
      </c>
      <c r="O583" s="15" t="s">
        <v>34</v>
      </c>
      <c r="P583" s="15" t="s">
        <v>98</v>
      </c>
      <c r="Q583" s="15" t="s">
        <v>674</v>
      </c>
      <c r="R583" s="2">
        <v>28206</v>
      </c>
      <c r="S583" s="1">
        <v>42055</v>
      </c>
      <c r="T583" s="12">
        <f>EOMONTH(Table_1[[#This Row],[Order Date]],0)</f>
        <v>42063</v>
      </c>
      <c r="U583" s="10">
        <f>EOMONTH(Table_1[[#This Row],[Order Date]],0)</f>
        <v>42063</v>
      </c>
      <c r="V583" s="14">
        <v>42055</v>
      </c>
      <c r="W583" s="1">
        <v>42057</v>
      </c>
      <c r="X583" s="12">
        <v>42057</v>
      </c>
      <c r="Y583" s="10">
        <f>EOMONTH(Table_1[[#This Row],[Ship date]],0)</f>
        <v>42063</v>
      </c>
      <c r="Z583" s="14">
        <v>42057</v>
      </c>
      <c r="AA583" s="4">
        <v>-246.27610000000001</v>
      </c>
      <c r="AB583" s="2">
        <v>37</v>
      </c>
      <c r="AC583" s="4">
        <v>159.88999999999999</v>
      </c>
      <c r="AD583" s="2">
        <v>55300</v>
      </c>
      <c r="AE583" s="4">
        <f>'DataCleaning and Transformation'!$E583-'DataCleaning and Transformation'!$D583</f>
        <v>4.0299999999999994</v>
      </c>
      <c r="AF583" s="15" t="str">
        <f>_xlfn.IFS('DataCleaning and Transformation'!$O583="Central","Chris",'DataCleaning and Transformation'!$O583="East","Erin",'DataCleaning and Transformation'!$O583="South","Sam",'DataCleaning and Transformation'!$O583="West","William")</f>
        <v>Sam</v>
      </c>
      <c r="AG583" s="31">
        <f>Table_1[[#This Row],[Ship date]]-Table_1[[#This Row],[Order Date]]</f>
        <v>2</v>
      </c>
      <c r="AH583" s="22">
        <f>Table_1[[#This Row],[Profit]]/Table_1[[#This Row],[Sales]]</f>
        <v>-1.5402845706423167</v>
      </c>
      <c r="AI583" s="23">
        <f>Table_1[[#This Row],[Profit]]+Table_1[[#This Row],[Sales]]</f>
        <v>-86.386100000000027</v>
      </c>
      <c r="AJ583" s="17">
        <f>WEEKNUM(Table_1[[#This Row],[Order Date]],1)</f>
        <v>8</v>
      </c>
      <c r="AK583" s="17" t="str">
        <f>TEXT(Table_1[[#This Row],[Order Date]],"mmm yyyy")</f>
        <v>Feb 2015</v>
      </c>
      <c r="AL583" s="17" t="str">
        <f>Table_1[[#This Row],[Monthly sales]]&amp;"  Week "&amp;TEXT(Table_1[[#This Row],[Weekly sales]],"00")</f>
        <v>Feb 2015  Week 08</v>
      </c>
      <c r="AM583" s="17">
        <f>IF(COUNTIF($A$2:A583, A583)=1, 1, 0)</f>
        <v>0</v>
      </c>
      <c r="AN583" s="3">
        <f>COUNTA(A583) - COUNTIF(Table_1[[#This Row],[Unique Customers]], 1)</f>
        <v>1</v>
      </c>
      <c r="AO583" s="17" t="str">
        <f t="shared" si="9"/>
        <v>Unique</v>
      </c>
      <c r="AP583" s="17" t="str">
        <f>"Q"&amp;_xlfn.CEILING.MATH(MONTH(Table_1[[#This Row],[Monthly sales]])/3,1)</f>
        <v>Q1</v>
      </c>
    </row>
    <row r="584" spans="1:42" ht="14.4" x14ac:dyDescent="0.3">
      <c r="A584" s="2">
        <v>2882</v>
      </c>
      <c r="B584" s="15" t="s">
        <v>672</v>
      </c>
      <c r="C584" s="15" t="s">
        <v>38</v>
      </c>
      <c r="D584" s="6">
        <v>0.01</v>
      </c>
      <c r="E584" s="4">
        <v>3.75</v>
      </c>
      <c r="F584" s="4">
        <v>0.5</v>
      </c>
      <c r="G584" s="15" t="s">
        <v>39</v>
      </c>
      <c r="H584" s="15" t="s">
        <v>40</v>
      </c>
      <c r="I584" s="15" t="s">
        <v>49</v>
      </c>
      <c r="J584" s="15" t="s">
        <v>153</v>
      </c>
      <c r="K584" s="15" t="s">
        <v>74</v>
      </c>
      <c r="L584" s="15" t="s">
        <v>1273</v>
      </c>
      <c r="M584" s="6">
        <v>0.37</v>
      </c>
      <c r="N584" s="15" t="s">
        <v>33</v>
      </c>
      <c r="O584" s="15" t="s">
        <v>34</v>
      </c>
      <c r="P584" s="15" t="s">
        <v>98</v>
      </c>
      <c r="Q584" s="15" t="s">
        <v>674</v>
      </c>
      <c r="R584" s="2">
        <v>28206</v>
      </c>
      <c r="S584" s="1">
        <v>42055</v>
      </c>
      <c r="T584" s="12">
        <f>EOMONTH(Table_1[[#This Row],[Order Date]],0)</f>
        <v>42063</v>
      </c>
      <c r="U584" s="10">
        <f>EOMONTH(Table_1[[#This Row],[Order Date]],0)</f>
        <v>42063</v>
      </c>
      <c r="V584" s="14">
        <v>42055</v>
      </c>
      <c r="W584" s="1">
        <v>42056</v>
      </c>
      <c r="X584" s="12">
        <v>42056</v>
      </c>
      <c r="Y584" s="10">
        <f>EOMONTH(Table_1[[#This Row],[Ship date]],0)</f>
        <v>42063</v>
      </c>
      <c r="Z584" s="14">
        <v>42056</v>
      </c>
      <c r="AA584" s="4">
        <v>55.194600000000001</v>
      </c>
      <c r="AB584" s="2">
        <v>48</v>
      </c>
      <c r="AC584" s="4">
        <v>180.48</v>
      </c>
      <c r="AD584" s="2">
        <v>55300</v>
      </c>
      <c r="AE584" s="4">
        <f>'DataCleaning and Transformation'!$E584-'DataCleaning and Transformation'!$D584</f>
        <v>3.74</v>
      </c>
      <c r="AF584" s="15" t="str">
        <f>_xlfn.IFS('DataCleaning and Transformation'!$O584="Central","Chris",'DataCleaning and Transformation'!$O584="East","Erin",'DataCleaning and Transformation'!$O584="South","Sam",'DataCleaning and Transformation'!$O584="West","William")</f>
        <v>Sam</v>
      </c>
      <c r="AG584" s="31">
        <f>Table_1[[#This Row],[Ship date]]-Table_1[[#This Row],[Order Date]]</f>
        <v>1</v>
      </c>
      <c r="AH584" s="22">
        <f>Table_1[[#This Row],[Profit]]/Table_1[[#This Row],[Sales]]</f>
        <v>0.30582114361702128</v>
      </c>
      <c r="AI584" s="23">
        <f>Table_1[[#This Row],[Profit]]+Table_1[[#This Row],[Sales]]</f>
        <v>235.6746</v>
      </c>
      <c r="AJ584" s="17">
        <f>WEEKNUM(Table_1[[#This Row],[Order Date]],1)</f>
        <v>8</v>
      </c>
      <c r="AK584" s="17" t="str">
        <f>TEXT(Table_1[[#This Row],[Order Date]],"mmm yyyy")</f>
        <v>Feb 2015</v>
      </c>
      <c r="AL584" s="17" t="str">
        <f>Table_1[[#This Row],[Monthly sales]]&amp;"  Week "&amp;TEXT(Table_1[[#This Row],[Weekly sales]],"00")</f>
        <v>Feb 2015  Week 08</v>
      </c>
      <c r="AM584" s="17">
        <f>IF(COUNTIF($A$2:A584, A584)=1, 1, 0)</f>
        <v>0</v>
      </c>
      <c r="AN584" s="3">
        <f>COUNTA(A584) - COUNTIF(Table_1[[#This Row],[Unique Customers]], 1)</f>
        <v>1</v>
      </c>
      <c r="AO584" s="17" t="str">
        <f t="shared" si="9"/>
        <v>Repeated</v>
      </c>
      <c r="AP584" s="17" t="str">
        <f>"Q"&amp;_xlfn.CEILING.MATH(MONTH(Table_1[[#This Row],[Monthly sales]])/3,1)</f>
        <v>Q1</v>
      </c>
    </row>
    <row r="585" spans="1:42" ht="14.4" x14ac:dyDescent="0.3">
      <c r="A585" s="2">
        <v>2882</v>
      </c>
      <c r="B585" s="15" t="s">
        <v>672</v>
      </c>
      <c r="C585" s="15" t="s">
        <v>38</v>
      </c>
      <c r="D585" s="6">
        <v>0.02</v>
      </c>
      <c r="E585" s="4">
        <v>10.68</v>
      </c>
      <c r="F585" s="4">
        <v>13.04</v>
      </c>
      <c r="G585" s="15" t="s">
        <v>39</v>
      </c>
      <c r="H585" s="15" t="s">
        <v>40</v>
      </c>
      <c r="I585" s="15" t="s">
        <v>29</v>
      </c>
      <c r="J585" s="15" t="s">
        <v>127</v>
      </c>
      <c r="K585" s="15" t="s">
        <v>65</v>
      </c>
      <c r="L585" s="15" t="s">
        <v>1274</v>
      </c>
      <c r="M585" s="6">
        <v>0.6</v>
      </c>
      <c r="N585" s="15" t="s">
        <v>33</v>
      </c>
      <c r="O585" s="15" t="s">
        <v>34</v>
      </c>
      <c r="P585" s="15" t="s">
        <v>98</v>
      </c>
      <c r="Q585" s="15" t="s">
        <v>674</v>
      </c>
      <c r="R585" s="2">
        <v>28206</v>
      </c>
      <c r="S585" s="1">
        <v>42055</v>
      </c>
      <c r="T585" s="12">
        <f>EOMONTH(Table_1[[#This Row],[Order Date]],0)</f>
        <v>42063</v>
      </c>
      <c r="U585" s="10">
        <f>EOMONTH(Table_1[[#This Row],[Order Date]],0)</f>
        <v>42063</v>
      </c>
      <c r="V585" s="14">
        <v>42055</v>
      </c>
      <c r="W585" s="1">
        <v>42057</v>
      </c>
      <c r="X585" s="12">
        <v>42057</v>
      </c>
      <c r="Y585" s="10">
        <f>EOMONTH(Table_1[[#This Row],[Ship date]],0)</f>
        <v>42063</v>
      </c>
      <c r="Z585" s="14">
        <v>42057</v>
      </c>
      <c r="AA585" s="4">
        <v>-307.29649999999998</v>
      </c>
      <c r="AB585" s="2">
        <v>31</v>
      </c>
      <c r="AC585" s="4">
        <v>350.48</v>
      </c>
      <c r="AD585" s="2">
        <v>55300</v>
      </c>
      <c r="AE585" s="4">
        <f>'DataCleaning and Transformation'!$E585-'DataCleaning and Transformation'!$D585</f>
        <v>10.66</v>
      </c>
      <c r="AF585" s="15" t="str">
        <f>_xlfn.IFS('DataCleaning and Transformation'!$O585="Central","Chris",'DataCleaning and Transformation'!$O585="East","Erin",'DataCleaning and Transformation'!$O585="South","Sam",'DataCleaning and Transformation'!$O585="West","William")</f>
        <v>Sam</v>
      </c>
      <c r="AG585" s="31">
        <f>Table_1[[#This Row],[Ship date]]-Table_1[[#This Row],[Order Date]]</f>
        <v>2</v>
      </c>
      <c r="AH585" s="22">
        <f>Table_1[[#This Row],[Profit]]/Table_1[[#This Row],[Sales]]</f>
        <v>-0.87678754850490748</v>
      </c>
      <c r="AI585" s="23">
        <f>Table_1[[#This Row],[Profit]]+Table_1[[#This Row],[Sales]]</f>
        <v>43.183500000000038</v>
      </c>
      <c r="AJ585" s="17">
        <f>WEEKNUM(Table_1[[#This Row],[Order Date]],1)</f>
        <v>8</v>
      </c>
      <c r="AK585" s="17" t="str">
        <f>TEXT(Table_1[[#This Row],[Order Date]],"mmm yyyy")</f>
        <v>Feb 2015</v>
      </c>
      <c r="AL585" s="17" t="str">
        <f>Table_1[[#This Row],[Monthly sales]]&amp;"  Week "&amp;TEXT(Table_1[[#This Row],[Weekly sales]],"00")</f>
        <v>Feb 2015  Week 08</v>
      </c>
      <c r="AM585" s="17">
        <f>IF(COUNTIF($A$2:A585, A585)=1, 1, 0)</f>
        <v>0</v>
      </c>
      <c r="AN585" s="3">
        <f>COUNTA(A585) - COUNTIF(Table_1[[#This Row],[Unique Customers]], 1)</f>
        <v>1</v>
      </c>
      <c r="AO585" s="17" t="str">
        <f t="shared" si="9"/>
        <v>Repeated</v>
      </c>
      <c r="AP585" s="17" t="str">
        <f>"Q"&amp;_xlfn.CEILING.MATH(MONTH(Table_1[[#This Row],[Monthly sales]])/3,1)</f>
        <v>Q1</v>
      </c>
    </row>
    <row r="586" spans="1:42" ht="14.4" x14ac:dyDescent="0.3">
      <c r="A586" s="2">
        <v>2886</v>
      </c>
      <c r="B586" s="15" t="s">
        <v>1275</v>
      </c>
      <c r="C586" s="15" t="s">
        <v>38</v>
      </c>
      <c r="D586" s="6">
        <v>0.03</v>
      </c>
      <c r="E586" s="4">
        <v>4.0599999999999996</v>
      </c>
      <c r="F586" s="4">
        <v>6.89</v>
      </c>
      <c r="G586" s="15" t="s">
        <v>39</v>
      </c>
      <c r="H586" s="15" t="s">
        <v>40</v>
      </c>
      <c r="I586" s="15" t="s">
        <v>49</v>
      </c>
      <c r="J586" s="15" t="s">
        <v>96</v>
      </c>
      <c r="K586" s="15" t="s">
        <v>74</v>
      </c>
      <c r="L586" s="15" t="s">
        <v>1272</v>
      </c>
      <c r="M586" s="6">
        <v>0.6</v>
      </c>
      <c r="N586" s="15" t="s">
        <v>33</v>
      </c>
      <c r="O586" s="15" t="s">
        <v>112</v>
      </c>
      <c r="P586" s="15" t="s">
        <v>318</v>
      </c>
      <c r="Q586" s="15" t="s">
        <v>1276</v>
      </c>
      <c r="R586" s="2">
        <v>44134</v>
      </c>
      <c r="S586" s="1">
        <v>42055</v>
      </c>
      <c r="T586" s="12">
        <f>EOMONTH(Table_1[[#This Row],[Order Date]],0)</f>
        <v>42063</v>
      </c>
      <c r="U586" s="10">
        <f>EOMONTH(Table_1[[#This Row],[Order Date]],0)</f>
        <v>42063</v>
      </c>
      <c r="V586" s="14">
        <v>42055</v>
      </c>
      <c r="W586" s="1">
        <v>42057</v>
      </c>
      <c r="X586" s="12">
        <v>42057</v>
      </c>
      <c r="Y586" s="10">
        <f>EOMONTH(Table_1[[#This Row],[Ship date]],0)</f>
        <v>42063</v>
      </c>
      <c r="Z586" s="14">
        <v>42057</v>
      </c>
      <c r="AA586" s="4">
        <v>-185.17</v>
      </c>
      <c r="AB586" s="2">
        <v>9</v>
      </c>
      <c r="AC586" s="4">
        <v>38.89</v>
      </c>
      <c r="AD586" s="2">
        <v>87630</v>
      </c>
      <c r="AE586" s="4">
        <f>'DataCleaning and Transformation'!$E586-'DataCleaning and Transformation'!$D586</f>
        <v>4.0299999999999994</v>
      </c>
      <c r="AF586" s="15" t="str">
        <f>_xlfn.IFS('DataCleaning and Transformation'!$O586="Central","Chris",'DataCleaning and Transformation'!$O586="East","Erin",'DataCleaning and Transformation'!$O586="South","Sam",'DataCleaning and Transformation'!$O586="West","William")</f>
        <v>Erin</v>
      </c>
      <c r="AG586" s="31">
        <f>Table_1[[#This Row],[Ship date]]-Table_1[[#This Row],[Order Date]]</f>
        <v>2</v>
      </c>
      <c r="AH586" s="22">
        <f>Table_1[[#This Row],[Profit]]/Table_1[[#This Row],[Sales]]</f>
        <v>-4.761378246335819</v>
      </c>
      <c r="AI586" s="23">
        <f>Table_1[[#This Row],[Profit]]+Table_1[[#This Row],[Sales]]</f>
        <v>-146.27999999999997</v>
      </c>
      <c r="AJ586" s="17">
        <f>WEEKNUM(Table_1[[#This Row],[Order Date]],1)</f>
        <v>8</v>
      </c>
      <c r="AK586" s="17" t="str">
        <f>TEXT(Table_1[[#This Row],[Order Date]],"mmm yyyy")</f>
        <v>Feb 2015</v>
      </c>
      <c r="AL586" s="17" t="str">
        <f>Table_1[[#This Row],[Monthly sales]]&amp;"  Week "&amp;TEXT(Table_1[[#This Row],[Weekly sales]],"00")</f>
        <v>Feb 2015  Week 08</v>
      </c>
      <c r="AM586" s="17">
        <f>IF(COUNTIF($A$2:A586, A586)=1, 1, 0)</f>
        <v>1</v>
      </c>
      <c r="AN586" s="3">
        <f>COUNTA(A586) - COUNTIF(Table_1[[#This Row],[Unique Customers]], 1)</f>
        <v>0</v>
      </c>
      <c r="AO586" s="17" t="str">
        <f t="shared" si="9"/>
        <v>Unique</v>
      </c>
      <c r="AP586" s="17" t="str">
        <f>"Q"&amp;_xlfn.CEILING.MATH(MONTH(Table_1[[#This Row],[Monthly sales]])/3,1)</f>
        <v>Q1</v>
      </c>
    </row>
    <row r="587" spans="1:42" ht="14.4" x14ac:dyDescent="0.3">
      <c r="A587" s="2">
        <v>2886</v>
      </c>
      <c r="B587" s="15" t="s">
        <v>1275</v>
      </c>
      <c r="C587" s="15" t="s">
        <v>38</v>
      </c>
      <c r="D587" s="6">
        <v>0.01</v>
      </c>
      <c r="E587" s="4">
        <v>3.75</v>
      </c>
      <c r="F587" s="4">
        <v>0.5</v>
      </c>
      <c r="G587" s="15" t="s">
        <v>39</v>
      </c>
      <c r="H587" s="15" t="s">
        <v>40</v>
      </c>
      <c r="I587" s="15" t="s">
        <v>49</v>
      </c>
      <c r="J587" s="15" t="s">
        <v>153</v>
      </c>
      <c r="K587" s="15" t="s">
        <v>74</v>
      </c>
      <c r="L587" s="15" t="s">
        <v>1273</v>
      </c>
      <c r="M587" s="6">
        <v>0.37</v>
      </c>
      <c r="N587" s="15" t="s">
        <v>33</v>
      </c>
      <c r="O587" s="15" t="s">
        <v>112</v>
      </c>
      <c r="P587" s="15" t="s">
        <v>318</v>
      </c>
      <c r="Q587" s="15" t="s">
        <v>1276</v>
      </c>
      <c r="R587" s="2">
        <v>44134</v>
      </c>
      <c r="S587" s="1">
        <v>42055</v>
      </c>
      <c r="T587" s="12">
        <f>EOMONTH(Table_1[[#This Row],[Order Date]],0)</f>
        <v>42063</v>
      </c>
      <c r="U587" s="10">
        <f>EOMONTH(Table_1[[#This Row],[Order Date]],0)</f>
        <v>42063</v>
      </c>
      <c r="V587" s="14">
        <v>42055</v>
      </c>
      <c r="W587" s="1">
        <v>42056</v>
      </c>
      <c r="X587" s="12">
        <v>42056</v>
      </c>
      <c r="Y587" s="10">
        <f>EOMONTH(Table_1[[#This Row],[Ship date]],0)</f>
        <v>42063</v>
      </c>
      <c r="Z587" s="14">
        <v>42056</v>
      </c>
      <c r="AA587" s="4">
        <v>31.1328</v>
      </c>
      <c r="AB587" s="2">
        <v>12</v>
      </c>
      <c r="AC587" s="4">
        <v>45.12</v>
      </c>
      <c r="AD587" s="2">
        <v>87630</v>
      </c>
      <c r="AE587" s="4">
        <f>'DataCleaning and Transformation'!$E587-'DataCleaning and Transformation'!$D587</f>
        <v>3.74</v>
      </c>
      <c r="AF587" s="15" t="str">
        <f>_xlfn.IFS('DataCleaning and Transformation'!$O587="Central","Chris",'DataCleaning and Transformation'!$O587="East","Erin",'DataCleaning and Transformation'!$O587="South","Sam",'DataCleaning and Transformation'!$O587="West","William")</f>
        <v>Erin</v>
      </c>
      <c r="AG587" s="31">
        <f>Table_1[[#This Row],[Ship date]]-Table_1[[#This Row],[Order Date]]</f>
        <v>1</v>
      </c>
      <c r="AH587" s="22">
        <f>Table_1[[#This Row],[Profit]]/Table_1[[#This Row],[Sales]]</f>
        <v>0.69000000000000006</v>
      </c>
      <c r="AI587" s="23">
        <f>Table_1[[#This Row],[Profit]]+Table_1[[#This Row],[Sales]]</f>
        <v>76.252799999999993</v>
      </c>
      <c r="AJ587" s="17">
        <f>WEEKNUM(Table_1[[#This Row],[Order Date]],1)</f>
        <v>8</v>
      </c>
      <c r="AK587" s="17" t="str">
        <f>TEXT(Table_1[[#This Row],[Order Date]],"mmm yyyy")</f>
        <v>Feb 2015</v>
      </c>
      <c r="AL587" s="17" t="str">
        <f>Table_1[[#This Row],[Monthly sales]]&amp;"  Week "&amp;TEXT(Table_1[[#This Row],[Weekly sales]],"00")</f>
        <v>Feb 2015  Week 08</v>
      </c>
      <c r="AM587" s="17">
        <f>IF(COUNTIF($A$2:A587, A587)=1, 1, 0)</f>
        <v>0</v>
      </c>
      <c r="AN587" s="3">
        <f>COUNTA(A587) - COUNTIF(Table_1[[#This Row],[Unique Customers]], 1)</f>
        <v>1</v>
      </c>
      <c r="AO587" s="17" t="str">
        <f t="shared" si="9"/>
        <v>Repeated</v>
      </c>
      <c r="AP587" s="17" t="str">
        <f>"Q"&amp;_xlfn.CEILING.MATH(MONTH(Table_1[[#This Row],[Monthly sales]])/3,1)</f>
        <v>Q1</v>
      </c>
    </row>
    <row r="588" spans="1:42" ht="14.4" x14ac:dyDescent="0.3">
      <c r="A588" s="2">
        <v>2886</v>
      </c>
      <c r="B588" s="15" t="s">
        <v>1275</v>
      </c>
      <c r="C588" s="15" t="s">
        <v>38</v>
      </c>
      <c r="D588" s="6">
        <v>0.02</v>
      </c>
      <c r="E588" s="4">
        <v>10.68</v>
      </c>
      <c r="F588" s="4">
        <v>13.04</v>
      </c>
      <c r="G588" s="15" t="s">
        <v>39</v>
      </c>
      <c r="H588" s="15" t="s">
        <v>40</v>
      </c>
      <c r="I588" s="15" t="s">
        <v>29</v>
      </c>
      <c r="J588" s="15" t="s">
        <v>127</v>
      </c>
      <c r="K588" s="15" t="s">
        <v>65</v>
      </c>
      <c r="L588" s="15" t="s">
        <v>1274</v>
      </c>
      <c r="M588" s="6">
        <v>0.6</v>
      </c>
      <c r="N588" s="15" t="s">
        <v>33</v>
      </c>
      <c r="O588" s="15" t="s">
        <v>112</v>
      </c>
      <c r="P588" s="15" t="s">
        <v>318</v>
      </c>
      <c r="Q588" s="15" t="s">
        <v>1276</v>
      </c>
      <c r="R588" s="2">
        <v>44134</v>
      </c>
      <c r="S588" s="1">
        <v>42055</v>
      </c>
      <c r="T588" s="12">
        <f>EOMONTH(Table_1[[#This Row],[Order Date]],0)</f>
        <v>42063</v>
      </c>
      <c r="U588" s="10">
        <f>EOMONTH(Table_1[[#This Row],[Order Date]],0)</f>
        <v>42063</v>
      </c>
      <c r="V588" s="14">
        <v>42055</v>
      </c>
      <c r="W588" s="1">
        <v>42057</v>
      </c>
      <c r="X588" s="12">
        <v>42057</v>
      </c>
      <c r="Y588" s="10">
        <f>EOMONTH(Table_1[[#This Row],[Ship date]],0)</f>
        <v>42063</v>
      </c>
      <c r="Z588" s="14">
        <v>42057</v>
      </c>
      <c r="AA588" s="4">
        <v>-231.05</v>
      </c>
      <c r="AB588" s="2">
        <v>8</v>
      </c>
      <c r="AC588" s="4">
        <v>90.45</v>
      </c>
      <c r="AD588" s="2">
        <v>87630</v>
      </c>
      <c r="AE588" s="4">
        <f>'DataCleaning and Transformation'!$E588-'DataCleaning and Transformation'!$D588</f>
        <v>10.66</v>
      </c>
      <c r="AF588" s="15" t="str">
        <f>_xlfn.IFS('DataCleaning and Transformation'!$O588="Central","Chris",'DataCleaning and Transformation'!$O588="East","Erin",'DataCleaning and Transformation'!$O588="South","Sam",'DataCleaning and Transformation'!$O588="West","William")</f>
        <v>Erin</v>
      </c>
      <c r="AG588" s="31">
        <f>Table_1[[#This Row],[Ship date]]-Table_1[[#This Row],[Order Date]]</f>
        <v>2</v>
      </c>
      <c r="AH588" s="22">
        <f>Table_1[[#This Row],[Profit]]/Table_1[[#This Row],[Sales]]</f>
        <v>-2.5544499723604202</v>
      </c>
      <c r="AI588" s="23">
        <f>Table_1[[#This Row],[Profit]]+Table_1[[#This Row],[Sales]]</f>
        <v>-140.60000000000002</v>
      </c>
      <c r="AJ588" s="17">
        <f>WEEKNUM(Table_1[[#This Row],[Order Date]],1)</f>
        <v>8</v>
      </c>
      <c r="AK588" s="17" t="str">
        <f>TEXT(Table_1[[#This Row],[Order Date]],"mmm yyyy")</f>
        <v>Feb 2015</v>
      </c>
      <c r="AL588" s="17" t="str">
        <f>Table_1[[#This Row],[Monthly sales]]&amp;"  Week "&amp;TEXT(Table_1[[#This Row],[Weekly sales]],"00")</f>
        <v>Feb 2015  Week 08</v>
      </c>
      <c r="AM588" s="17">
        <f>IF(COUNTIF($A$2:A588, A588)=1, 1, 0)</f>
        <v>0</v>
      </c>
      <c r="AN588" s="3">
        <f>COUNTA(A588) - COUNTIF(Table_1[[#This Row],[Unique Customers]], 1)</f>
        <v>1</v>
      </c>
      <c r="AO588" s="17" t="str">
        <f t="shared" si="9"/>
        <v>Repeated</v>
      </c>
      <c r="AP588" s="17" t="str">
        <f>"Q"&amp;_xlfn.CEILING.MATH(MONTH(Table_1[[#This Row],[Monthly sales]])/3,1)</f>
        <v>Q1</v>
      </c>
    </row>
    <row r="589" spans="1:42" ht="14.4" x14ac:dyDescent="0.3">
      <c r="A589" s="2">
        <v>3284</v>
      </c>
      <c r="B589" s="15" t="s">
        <v>1277</v>
      </c>
      <c r="C589" s="15" t="s">
        <v>38</v>
      </c>
      <c r="D589" s="6">
        <v>0.05</v>
      </c>
      <c r="E589" s="4">
        <v>19.23</v>
      </c>
      <c r="F589" s="4">
        <v>6.15</v>
      </c>
      <c r="G589" s="15" t="s">
        <v>88</v>
      </c>
      <c r="H589" s="15" t="s">
        <v>95</v>
      </c>
      <c r="I589" s="15" t="s">
        <v>29</v>
      </c>
      <c r="J589" s="15" t="s">
        <v>127</v>
      </c>
      <c r="K589" s="15" t="s">
        <v>43</v>
      </c>
      <c r="L589" s="15" t="s">
        <v>1278</v>
      </c>
      <c r="M589" s="6">
        <v>0.44</v>
      </c>
      <c r="N589" s="15" t="s">
        <v>33</v>
      </c>
      <c r="O589" s="15" t="s">
        <v>34</v>
      </c>
      <c r="P589" s="15" t="s">
        <v>124</v>
      </c>
      <c r="Q589" s="15" t="s">
        <v>1279</v>
      </c>
      <c r="R589" s="2">
        <v>34741</v>
      </c>
      <c r="S589" s="1">
        <v>42055</v>
      </c>
      <c r="T589" s="12">
        <f>EOMONTH(Table_1[[#This Row],[Order Date]],0)</f>
        <v>42063</v>
      </c>
      <c r="U589" s="10">
        <f>EOMONTH(Table_1[[#This Row],[Order Date]],0)</f>
        <v>42063</v>
      </c>
      <c r="V589" s="14">
        <v>42055</v>
      </c>
      <c r="W589" s="1">
        <v>42057</v>
      </c>
      <c r="X589" s="12">
        <v>42057</v>
      </c>
      <c r="Y589" s="10">
        <f>EOMONTH(Table_1[[#This Row],[Ship date]],0)</f>
        <v>42063</v>
      </c>
      <c r="Z589" s="14">
        <v>42057</v>
      </c>
      <c r="AA589" s="4">
        <v>-2133.2779999999998</v>
      </c>
      <c r="AB589" s="2">
        <v>6</v>
      </c>
      <c r="AC589" s="4">
        <v>119.78</v>
      </c>
      <c r="AD589" s="2">
        <v>90751</v>
      </c>
      <c r="AE589" s="4">
        <f>'DataCleaning and Transformation'!$E589-'DataCleaning and Transformation'!$D589</f>
        <v>19.18</v>
      </c>
      <c r="AF589" s="15" t="str">
        <f>_xlfn.IFS('DataCleaning and Transformation'!$O589="Central","Chris",'DataCleaning and Transformation'!$O589="East","Erin",'DataCleaning and Transformation'!$O589="South","Sam",'DataCleaning and Transformation'!$O589="West","William")</f>
        <v>Sam</v>
      </c>
      <c r="AG589" s="31">
        <f>Table_1[[#This Row],[Ship date]]-Table_1[[#This Row],[Order Date]]</f>
        <v>2</v>
      </c>
      <c r="AH589" s="22">
        <f>Table_1[[#This Row],[Profit]]/Table_1[[#This Row],[Sales]]</f>
        <v>-17.809968275171144</v>
      </c>
      <c r="AI589" s="23">
        <f>Table_1[[#This Row],[Profit]]+Table_1[[#This Row],[Sales]]</f>
        <v>-2013.4979999999998</v>
      </c>
      <c r="AJ589" s="17">
        <f>WEEKNUM(Table_1[[#This Row],[Order Date]],1)</f>
        <v>8</v>
      </c>
      <c r="AK589" s="17" t="str">
        <f>TEXT(Table_1[[#This Row],[Order Date]],"mmm yyyy")</f>
        <v>Feb 2015</v>
      </c>
      <c r="AL589" s="17" t="str">
        <f>Table_1[[#This Row],[Monthly sales]]&amp;"  Week "&amp;TEXT(Table_1[[#This Row],[Weekly sales]],"00")</f>
        <v>Feb 2015  Week 08</v>
      </c>
      <c r="AM589" s="17">
        <f>IF(COUNTIF($A$2:A589, A589)=1, 1, 0)</f>
        <v>1</v>
      </c>
      <c r="AN589" s="3">
        <f>COUNTA(A589) - COUNTIF(Table_1[[#This Row],[Unique Customers]], 1)</f>
        <v>0</v>
      </c>
      <c r="AO589" s="17" t="str">
        <f t="shared" si="9"/>
        <v>Unique</v>
      </c>
      <c r="AP589" s="17" t="str">
        <f>"Q"&amp;_xlfn.CEILING.MATH(MONTH(Table_1[[#This Row],[Monthly sales]])/3,1)</f>
        <v>Q1</v>
      </c>
    </row>
    <row r="590" spans="1:42" ht="14.4" x14ac:dyDescent="0.3">
      <c r="A590" s="2">
        <v>233</v>
      </c>
      <c r="B590" s="15" t="s">
        <v>1280</v>
      </c>
      <c r="C590" s="15" t="s">
        <v>117</v>
      </c>
      <c r="D590" s="6">
        <v>7.0000000000000007E-2</v>
      </c>
      <c r="E590" s="4">
        <v>5.81</v>
      </c>
      <c r="F590" s="4">
        <v>8.49</v>
      </c>
      <c r="G590" s="15" t="s">
        <v>39</v>
      </c>
      <c r="H590" s="15" t="s">
        <v>28</v>
      </c>
      <c r="I590" s="15" t="s">
        <v>49</v>
      </c>
      <c r="J590" s="15" t="s">
        <v>73</v>
      </c>
      <c r="K590" s="15" t="s">
        <v>74</v>
      </c>
      <c r="L590" s="15" t="s">
        <v>331</v>
      </c>
      <c r="M590" s="6">
        <v>0.39</v>
      </c>
      <c r="N590" s="15" t="s">
        <v>33</v>
      </c>
      <c r="O590" s="15" t="s">
        <v>53</v>
      </c>
      <c r="P590" s="15" t="s">
        <v>104</v>
      </c>
      <c r="Q590" s="15" t="s">
        <v>1281</v>
      </c>
      <c r="R590" s="2">
        <v>60462</v>
      </c>
      <c r="S590" s="1">
        <v>42055</v>
      </c>
      <c r="T590" s="12">
        <f>EOMONTH(Table_1[[#This Row],[Order Date]],0)</f>
        <v>42063</v>
      </c>
      <c r="U590" s="10">
        <f>EOMONTH(Table_1[[#This Row],[Order Date]],0)</f>
        <v>42063</v>
      </c>
      <c r="V590" s="14">
        <v>42055</v>
      </c>
      <c r="W590" s="1">
        <v>42057</v>
      </c>
      <c r="X590" s="12">
        <v>42057</v>
      </c>
      <c r="Y590" s="10">
        <f>EOMONTH(Table_1[[#This Row],[Ship date]],0)</f>
        <v>42063</v>
      </c>
      <c r="Z590" s="14">
        <v>42057</v>
      </c>
      <c r="AA590" s="4">
        <v>-243.23650000000001</v>
      </c>
      <c r="AB590" s="2">
        <v>10</v>
      </c>
      <c r="AC590" s="4">
        <v>58.8</v>
      </c>
      <c r="AD590" s="2">
        <v>90237</v>
      </c>
      <c r="AE590" s="4">
        <f>'DataCleaning and Transformation'!$E590-'DataCleaning and Transformation'!$D590</f>
        <v>5.7399999999999993</v>
      </c>
      <c r="AF590" s="15" t="str">
        <f>_xlfn.IFS('DataCleaning and Transformation'!$O590="Central","Chris",'DataCleaning and Transformation'!$O590="East","Erin",'DataCleaning and Transformation'!$O590="South","Sam",'DataCleaning and Transformation'!$O590="West","William")</f>
        <v>Chris</v>
      </c>
      <c r="AG590" s="31">
        <f>Table_1[[#This Row],[Ship date]]-Table_1[[#This Row],[Order Date]]</f>
        <v>2</v>
      </c>
      <c r="AH590" s="22">
        <f>Table_1[[#This Row],[Profit]]/Table_1[[#This Row],[Sales]]</f>
        <v>-4.1366751700680275</v>
      </c>
      <c r="AI590" s="23">
        <f>Table_1[[#This Row],[Profit]]+Table_1[[#This Row],[Sales]]</f>
        <v>-184.43650000000002</v>
      </c>
      <c r="AJ590" s="17">
        <f>WEEKNUM(Table_1[[#This Row],[Order Date]],1)</f>
        <v>8</v>
      </c>
      <c r="AK590" s="17" t="str">
        <f>TEXT(Table_1[[#This Row],[Order Date]],"mmm yyyy")</f>
        <v>Feb 2015</v>
      </c>
      <c r="AL590" s="17" t="str">
        <f>Table_1[[#This Row],[Monthly sales]]&amp;"  Week "&amp;TEXT(Table_1[[#This Row],[Weekly sales]],"00")</f>
        <v>Feb 2015  Week 08</v>
      </c>
      <c r="AM590" s="17">
        <f>IF(COUNTIF($A$2:A590, A590)=1, 1, 0)</f>
        <v>1</v>
      </c>
      <c r="AN590" s="3">
        <f>COUNTA(A590) - COUNTIF(Table_1[[#This Row],[Unique Customers]], 1)</f>
        <v>0</v>
      </c>
      <c r="AO590" s="17" t="str">
        <f t="shared" si="9"/>
        <v>Unique</v>
      </c>
      <c r="AP590" s="17" t="str">
        <f>"Q"&amp;_xlfn.CEILING.MATH(MONTH(Table_1[[#This Row],[Monthly sales]])/3,1)</f>
        <v>Q1</v>
      </c>
    </row>
    <row r="591" spans="1:42" ht="14.4" x14ac:dyDescent="0.3">
      <c r="A591" s="2">
        <v>233</v>
      </c>
      <c r="B591" s="15" t="s">
        <v>1280</v>
      </c>
      <c r="C591" s="15" t="s">
        <v>117</v>
      </c>
      <c r="D591" s="6">
        <v>0.04</v>
      </c>
      <c r="E591" s="4">
        <v>9.65</v>
      </c>
      <c r="F591" s="4">
        <v>6.22</v>
      </c>
      <c r="G591" s="15" t="s">
        <v>39</v>
      </c>
      <c r="H591" s="15" t="s">
        <v>28</v>
      </c>
      <c r="I591" s="15" t="s">
        <v>29</v>
      </c>
      <c r="J591" s="15" t="s">
        <v>127</v>
      </c>
      <c r="K591" s="15" t="s">
        <v>74</v>
      </c>
      <c r="L591" s="15" t="s">
        <v>1282</v>
      </c>
      <c r="M591" s="6">
        <v>0.55000000000000004</v>
      </c>
      <c r="N591" s="15" t="s">
        <v>33</v>
      </c>
      <c r="O591" s="15" t="s">
        <v>53</v>
      </c>
      <c r="P591" s="15" t="s">
        <v>104</v>
      </c>
      <c r="Q591" s="15" t="s">
        <v>1281</v>
      </c>
      <c r="R591" s="2">
        <v>60462</v>
      </c>
      <c r="S591" s="1">
        <v>42055</v>
      </c>
      <c r="T591" s="12">
        <f>EOMONTH(Table_1[[#This Row],[Order Date]],0)</f>
        <v>42063</v>
      </c>
      <c r="U591" s="10">
        <f>EOMONTH(Table_1[[#This Row],[Order Date]],0)</f>
        <v>42063</v>
      </c>
      <c r="V591" s="14">
        <v>42055</v>
      </c>
      <c r="W591" s="1">
        <v>42056</v>
      </c>
      <c r="X591" s="12">
        <v>42056</v>
      </c>
      <c r="Y591" s="10">
        <f>EOMONTH(Table_1[[#This Row],[Ship date]],0)</f>
        <v>42063</v>
      </c>
      <c r="Z591" s="14">
        <v>42056</v>
      </c>
      <c r="AA591" s="4">
        <v>-53.62</v>
      </c>
      <c r="AB591" s="2">
        <v>12</v>
      </c>
      <c r="AC591" s="4">
        <v>120.47</v>
      </c>
      <c r="AD591" s="2">
        <v>90237</v>
      </c>
      <c r="AE591" s="4">
        <f>'DataCleaning and Transformation'!$E591-'DataCleaning and Transformation'!$D591</f>
        <v>9.6100000000000012</v>
      </c>
      <c r="AF591" s="15" t="str">
        <f>_xlfn.IFS('DataCleaning and Transformation'!$O591="Central","Chris",'DataCleaning and Transformation'!$O591="East","Erin",'DataCleaning and Transformation'!$O591="South","Sam",'DataCleaning and Transformation'!$O591="West","William")</f>
        <v>Chris</v>
      </c>
      <c r="AG591" s="31">
        <f>Table_1[[#This Row],[Ship date]]-Table_1[[#This Row],[Order Date]]</f>
        <v>1</v>
      </c>
      <c r="AH591" s="22">
        <f>Table_1[[#This Row],[Profit]]/Table_1[[#This Row],[Sales]]</f>
        <v>-0.44509006391632772</v>
      </c>
      <c r="AI591" s="23">
        <f>Table_1[[#This Row],[Profit]]+Table_1[[#This Row],[Sales]]</f>
        <v>66.849999999999994</v>
      </c>
      <c r="AJ591" s="17">
        <f>WEEKNUM(Table_1[[#This Row],[Order Date]],1)</f>
        <v>8</v>
      </c>
      <c r="AK591" s="17" t="str">
        <f>TEXT(Table_1[[#This Row],[Order Date]],"mmm yyyy")</f>
        <v>Feb 2015</v>
      </c>
      <c r="AL591" s="17" t="str">
        <f>Table_1[[#This Row],[Monthly sales]]&amp;"  Week "&amp;TEXT(Table_1[[#This Row],[Weekly sales]],"00")</f>
        <v>Feb 2015  Week 08</v>
      </c>
      <c r="AM591" s="17">
        <f>IF(COUNTIF($A$2:A591, A591)=1, 1, 0)</f>
        <v>0</v>
      </c>
      <c r="AN591" s="3">
        <f>COUNTA(A591) - COUNTIF(Table_1[[#This Row],[Unique Customers]], 1)</f>
        <v>1</v>
      </c>
      <c r="AO591" s="17" t="str">
        <f t="shared" si="9"/>
        <v>Repeated</v>
      </c>
      <c r="AP591" s="17" t="str">
        <f>"Q"&amp;_xlfn.CEILING.MATH(MONTH(Table_1[[#This Row],[Monthly sales]])/3,1)</f>
        <v>Q1</v>
      </c>
    </row>
    <row r="592" spans="1:42" ht="14.4" x14ac:dyDescent="0.3">
      <c r="A592" s="2">
        <v>1485</v>
      </c>
      <c r="B592" s="15" t="s">
        <v>1283</v>
      </c>
      <c r="C592" s="15" t="s">
        <v>71</v>
      </c>
      <c r="D592" s="6">
        <v>0.04</v>
      </c>
      <c r="E592" s="4">
        <v>11.5</v>
      </c>
      <c r="F592" s="4">
        <v>7.19</v>
      </c>
      <c r="G592" s="15" t="s">
        <v>39</v>
      </c>
      <c r="H592" s="15" t="s">
        <v>72</v>
      </c>
      <c r="I592" s="15" t="s">
        <v>49</v>
      </c>
      <c r="J592" s="15" t="s">
        <v>73</v>
      </c>
      <c r="K592" s="15" t="s">
        <v>74</v>
      </c>
      <c r="L592" s="15" t="s">
        <v>1284</v>
      </c>
      <c r="M592" s="6">
        <v>0.4</v>
      </c>
      <c r="N592" s="15" t="s">
        <v>33</v>
      </c>
      <c r="O592" s="15" t="s">
        <v>53</v>
      </c>
      <c r="P592" s="15" t="s">
        <v>104</v>
      </c>
      <c r="Q592" s="15" t="s">
        <v>1285</v>
      </c>
      <c r="R592" s="2">
        <v>60516</v>
      </c>
      <c r="S592" s="1">
        <v>42055</v>
      </c>
      <c r="T592" s="12">
        <f>EOMONTH(Table_1[[#This Row],[Order Date]],0)</f>
        <v>42063</v>
      </c>
      <c r="U592" s="10">
        <f>EOMONTH(Table_1[[#This Row],[Order Date]],0)</f>
        <v>42063</v>
      </c>
      <c r="V592" s="14">
        <v>42055</v>
      </c>
      <c r="W592" s="1">
        <v>42058</v>
      </c>
      <c r="X592" s="12">
        <v>42058</v>
      </c>
      <c r="Y592" s="10">
        <f>EOMONTH(Table_1[[#This Row],[Ship date]],0)</f>
        <v>42063</v>
      </c>
      <c r="Z592" s="14">
        <v>42058</v>
      </c>
      <c r="AA592" s="4">
        <v>-23.357880000000002</v>
      </c>
      <c r="AB592" s="2">
        <v>14</v>
      </c>
      <c r="AC592" s="4">
        <v>157.81</v>
      </c>
      <c r="AD592" s="2">
        <v>91236</v>
      </c>
      <c r="AE592" s="4">
        <f>'DataCleaning and Transformation'!$E592-'DataCleaning and Transformation'!$D592</f>
        <v>11.46</v>
      </c>
      <c r="AF592" s="15" t="str">
        <f>_xlfn.IFS('DataCleaning and Transformation'!$O592="Central","Chris",'DataCleaning and Transformation'!$O592="East","Erin",'DataCleaning and Transformation'!$O592="South","Sam",'DataCleaning and Transformation'!$O592="West","William")</f>
        <v>Chris</v>
      </c>
      <c r="AG592" s="31">
        <f>Table_1[[#This Row],[Ship date]]-Table_1[[#This Row],[Order Date]]</f>
        <v>3</v>
      </c>
      <c r="AH592" s="22">
        <f>Table_1[[#This Row],[Profit]]/Table_1[[#This Row],[Sales]]</f>
        <v>-0.14801267346809455</v>
      </c>
      <c r="AI592" s="23">
        <f>Table_1[[#This Row],[Profit]]+Table_1[[#This Row],[Sales]]</f>
        <v>134.45212000000001</v>
      </c>
      <c r="AJ592" s="17">
        <f>WEEKNUM(Table_1[[#This Row],[Order Date]],1)</f>
        <v>8</v>
      </c>
      <c r="AK592" s="17" t="str">
        <f>TEXT(Table_1[[#This Row],[Order Date]],"mmm yyyy")</f>
        <v>Feb 2015</v>
      </c>
      <c r="AL592" s="17" t="str">
        <f>Table_1[[#This Row],[Monthly sales]]&amp;"  Week "&amp;TEXT(Table_1[[#This Row],[Weekly sales]],"00")</f>
        <v>Feb 2015  Week 08</v>
      </c>
      <c r="AM592" s="17">
        <f>IF(COUNTIF($A$2:A592, A592)=1, 1, 0)</f>
        <v>1</v>
      </c>
      <c r="AN592" s="3">
        <f>COUNTA(A592) - COUNTIF(Table_1[[#This Row],[Unique Customers]], 1)</f>
        <v>0</v>
      </c>
      <c r="AO592" s="17" t="str">
        <f t="shared" si="9"/>
        <v>Unique</v>
      </c>
      <c r="AP592" s="17" t="str">
        <f>"Q"&amp;_xlfn.CEILING.MATH(MONTH(Table_1[[#This Row],[Monthly sales]])/3,1)</f>
        <v>Q1</v>
      </c>
    </row>
    <row r="593" spans="1:42" ht="14.4" x14ac:dyDescent="0.3">
      <c r="A593" s="2">
        <v>1485</v>
      </c>
      <c r="B593" s="15" t="s">
        <v>1283</v>
      </c>
      <c r="C593" s="15" t="s">
        <v>71</v>
      </c>
      <c r="D593" s="6">
        <v>0.02</v>
      </c>
      <c r="E593" s="4">
        <v>15.7</v>
      </c>
      <c r="F593" s="4">
        <v>11.25</v>
      </c>
      <c r="G593" s="15" t="s">
        <v>39</v>
      </c>
      <c r="H593" s="15" t="s">
        <v>72</v>
      </c>
      <c r="I593" s="15" t="s">
        <v>49</v>
      </c>
      <c r="J593" s="15" t="s">
        <v>79</v>
      </c>
      <c r="K593" s="15" t="s">
        <v>74</v>
      </c>
      <c r="L593" s="15" t="s">
        <v>1286</v>
      </c>
      <c r="M593" s="6">
        <v>0.6</v>
      </c>
      <c r="N593" s="15" t="s">
        <v>33</v>
      </c>
      <c r="O593" s="15" t="s">
        <v>53</v>
      </c>
      <c r="P593" s="15" t="s">
        <v>104</v>
      </c>
      <c r="Q593" s="15" t="s">
        <v>1285</v>
      </c>
      <c r="R593" s="2">
        <v>60516</v>
      </c>
      <c r="S593" s="1">
        <v>42055</v>
      </c>
      <c r="T593" s="12">
        <f>EOMONTH(Table_1[[#This Row],[Order Date]],0)</f>
        <v>42063</v>
      </c>
      <c r="U593" s="10">
        <f>EOMONTH(Table_1[[#This Row],[Order Date]],0)</f>
        <v>42063</v>
      </c>
      <c r="V593" s="14">
        <v>42055</v>
      </c>
      <c r="W593" s="1">
        <v>42056</v>
      </c>
      <c r="X593" s="12">
        <v>42056</v>
      </c>
      <c r="Y593" s="10">
        <f>EOMONTH(Table_1[[#This Row],[Ship date]],0)</f>
        <v>42063</v>
      </c>
      <c r="Z593" s="14">
        <v>42056</v>
      </c>
      <c r="AA593" s="4">
        <v>-18.241599999999998</v>
      </c>
      <c r="AB593" s="2">
        <v>1</v>
      </c>
      <c r="AC593" s="4">
        <v>19.440000000000001</v>
      </c>
      <c r="AD593" s="2">
        <v>91236</v>
      </c>
      <c r="AE593" s="4">
        <f>'DataCleaning and Transformation'!$E593-'DataCleaning and Transformation'!$D593</f>
        <v>15.68</v>
      </c>
      <c r="AF593" s="15" t="str">
        <f>_xlfn.IFS('DataCleaning and Transformation'!$O593="Central","Chris",'DataCleaning and Transformation'!$O593="East","Erin",'DataCleaning and Transformation'!$O593="South","Sam",'DataCleaning and Transformation'!$O593="West","William")</f>
        <v>Chris</v>
      </c>
      <c r="AG593" s="31">
        <f>Table_1[[#This Row],[Ship date]]-Table_1[[#This Row],[Order Date]]</f>
        <v>1</v>
      </c>
      <c r="AH593" s="22">
        <f>Table_1[[#This Row],[Profit]]/Table_1[[#This Row],[Sales]]</f>
        <v>-0.9383539094650204</v>
      </c>
      <c r="AI593" s="23">
        <f>Table_1[[#This Row],[Profit]]+Table_1[[#This Row],[Sales]]</f>
        <v>1.198400000000003</v>
      </c>
      <c r="AJ593" s="17">
        <f>WEEKNUM(Table_1[[#This Row],[Order Date]],1)</f>
        <v>8</v>
      </c>
      <c r="AK593" s="17" t="str">
        <f>TEXT(Table_1[[#This Row],[Order Date]],"mmm yyyy")</f>
        <v>Feb 2015</v>
      </c>
      <c r="AL593" s="17" t="str">
        <f>Table_1[[#This Row],[Monthly sales]]&amp;"  Week "&amp;TEXT(Table_1[[#This Row],[Weekly sales]],"00")</f>
        <v>Feb 2015  Week 08</v>
      </c>
      <c r="AM593" s="17">
        <f>IF(COUNTIF($A$2:A593, A593)=1, 1, 0)</f>
        <v>0</v>
      </c>
      <c r="AN593" s="3">
        <f>COUNTA(A593) - COUNTIF(Table_1[[#This Row],[Unique Customers]], 1)</f>
        <v>1</v>
      </c>
      <c r="AO593" s="17" t="str">
        <f t="shared" si="9"/>
        <v>Repeated</v>
      </c>
      <c r="AP593" s="17" t="str">
        <f>"Q"&amp;_xlfn.CEILING.MATH(MONTH(Table_1[[#This Row],[Monthly sales]])/3,1)</f>
        <v>Q1</v>
      </c>
    </row>
    <row r="594" spans="1:42" ht="14.4" x14ac:dyDescent="0.3">
      <c r="A594" s="2">
        <v>1485</v>
      </c>
      <c r="B594" s="15" t="s">
        <v>1283</v>
      </c>
      <c r="C594" s="15" t="s">
        <v>71</v>
      </c>
      <c r="D594" s="6">
        <v>0.05</v>
      </c>
      <c r="E594" s="4">
        <v>225.02</v>
      </c>
      <c r="F594" s="4">
        <v>28.66</v>
      </c>
      <c r="G594" s="15" t="s">
        <v>27</v>
      </c>
      <c r="H594" s="15" t="s">
        <v>72</v>
      </c>
      <c r="I594" s="15" t="s">
        <v>49</v>
      </c>
      <c r="J594" s="15" t="s">
        <v>79</v>
      </c>
      <c r="K594" s="15" t="s">
        <v>58</v>
      </c>
      <c r="L594" s="15" t="s">
        <v>1287</v>
      </c>
      <c r="M594" s="6">
        <v>0.72</v>
      </c>
      <c r="N594" s="15" t="s">
        <v>33</v>
      </c>
      <c r="O594" s="15" t="s">
        <v>53</v>
      </c>
      <c r="P594" s="15" t="s">
        <v>104</v>
      </c>
      <c r="Q594" s="15" t="s">
        <v>1285</v>
      </c>
      <c r="R594" s="2">
        <v>60516</v>
      </c>
      <c r="S594" s="1">
        <v>42055</v>
      </c>
      <c r="T594" s="12">
        <f>EOMONTH(Table_1[[#This Row],[Order Date]],0)</f>
        <v>42063</v>
      </c>
      <c r="U594" s="10">
        <f>EOMONTH(Table_1[[#This Row],[Order Date]],0)</f>
        <v>42063</v>
      </c>
      <c r="V594" s="14">
        <v>42055</v>
      </c>
      <c r="W594" s="1">
        <v>42057</v>
      </c>
      <c r="X594" s="12">
        <v>42057</v>
      </c>
      <c r="Y594" s="10">
        <f>EOMONTH(Table_1[[#This Row],[Ship date]],0)</f>
        <v>42063</v>
      </c>
      <c r="Z594" s="14">
        <v>42057</v>
      </c>
      <c r="AA594" s="4">
        <v>1428.9104</v>
      </c>
      <c r="AB594" s="2">
        <v>21</v>
      </c>
      <c r="AC594" s="4">
        <v>4636.63</v>
      </c>
      <c r="AD594" s="2">
        <v>91236</v>
      </c>
      <c r="AE594" s="4">
        <f>'DataCleaning and Transformation'!$E594-'DataCleaning and Transformation'!$D594</f>
        <v>224.97</v>
      </c>
      <c r="AF594" s="15" t="str">
        <f>_xlfn.IFS('DataCleaning and Transformation'!$O594="Central","Chris",'DataCleaning and Transformation'!$O594="East","Erin",'DataCleaning and Transformation'!$O594="South","Sam",'DataCleaning and Transformation'!$O594="West","William")</f>
        <v>Chris</v>
      </c>
      <c r="AG594" s="31">
        <f>Table_1[[#This Row],[Ship date]]-Table_1[[#This Row],[Order Date]]</f>
        <v>2</v>
      </c>
      <c r="AH594" s="22">
        <f>Table_1[[#This Row],[Profit]]/Table_1[[#This Row],[Sales]]</f>
        <v>0.30817865561841251</v>
      </c>
      <c r="AI594" s="23">
        <f>Table_1[[#This Row],[Profit]]+Table_1[[#This Row],[Sales]]</f>
        <v>6065.5403999999999</v>
      </c>
      <c r="AJ594" s="17">
        <f>WEEKNUM(Table_1[[#This Row],[Order Date]],1)</f>
        <v>8</v>
      </c>
      <c r="AK594" s="17" t="str">
        <f>TEXT(Table_1[[#This Row],[Order Date]],"mmm yyyy")</f>
        <v>Feb 2015</v>
      </c>
      <c r="AL594" s="17" t="str">
        <f>Table_1[[#This Row],[Monthly sales]]&amp;"  Week "&amp;TEXT(Table_1[[#This Row],[Weekly sales]],"00")</f>
        <v>Feb 2015  Week 08</v>
      </c>
      <c r="AM594" s="17">
        <f>IF(COUNTIF($A$2:A594, A594)=1, 1, 0)</f>
        <v>0</v>
      </c>
      <c r="AN594" s="3">
        <f>COUNTA(A594) - COUNTIF(Table_1[[#This Row],[Unique Customers]], 1)</f>
        <v>1</v>
      </c>
      <c r="AO594" s="17" t="str">
        <f t="shared" si="9"/>
        <v>Repeated</v>
      </c>
      <c r="AP594" s="17" t="str">
        <f>"Q"&amp;_xlfn.CEILING.MATH(MONTH(Table_1[[#This Row],[Monthly sales]])/3,1)</f>
        <v>Q1</v>
      </c>
    </row>
    <row r="595" spans="1:42" ht="14.4" x14ac:dyDescent="0.3">
      <c r="A595" s="2">
        <v>181</v>
      </c>
      <c r="B595" s="15" t="s">
        <v>1288</v>
      </c>
      <c r="C595" s="15" t="s">
        <v>26</v>
      </c>
      <c r="D595" s="6">
        <v>0.02</v>
      </c>
      <c r="E595" s="4">
        <v>49.99</v>
      </c>
      <c r="F595" s="4">
        <v>19.989999999999998</v>
      </c>
      <c r="G595" s="15" t="s">
        <v>39</v>
      </c>
      <c r="H595" s="15" t="s">
        <v>28</v>
      </c>
      <c r="I595" s="15" t="s">
        <v>41</v>
      </c>
      <c r="J595" s="15" t="s">
        <v>42</v>
      </c>
      <c r="K595" s="15" t="s">
        <v>74</v>
      </c>
      <c r="L595" s="15" t="s">
        <v>1289</v>
      </c>
      <c r="M595" s="6">
        <v>0.41</v>
      </c>
      <c r="N595" s="15" t="s">
        <v>33</v>
      </c>
      <c r="O595" s="15" t="s">
        <v>60</v>
      </c>
      <c r="P595" s="15" t="s">
        <v>91</v>
      </c>
      <c r="Q595" s="15" t="s">
        <v>942</v>
      </c>
      <c r="R595" s="2">
        <v>94122</v>
      </c>
      <c r="S595" s="1">
        <v>42056</v>
      </c>
      <c r="T595" s="12">
        <f>EOMONTH(Table_1[[#This Row],[Order Date]],0)</f>
        <v>42063</v>
      </c>
      <c r="U595" s="10">
        <f>EOMONTH(Table_1[[#This Row],[Order Date]],0)</f>
        <v>42063</v>
      </c>
      <c r="V595" s="14">
        <v>42056</v>
      </c>
      <c r="W595" s="1">
        <v>42056</v>
      </c>
      <c r="X595" s="12">
        <v>42056</v>
      </c>
      <c r="Y595" s="10">
        <f>EOMONTH(Table_1[[#This Row],[Ship date]],0)</f>
        <v>42063</v>
      </c>
      <c r="Z595" s="14">
        <v>42056</v>
      </c>
      <c r="AA595" s="4">
        <v>-76.89</v>
      </c>
      <c r="AB595" s="2">
        <v>18</v>
      </c>
      <c r="AC595" s="4">
        <v>901.81</v>
      </c>
      <c r="AD595" s="2">
        <v>38087</v>
      </c>
      <c r="AE595" s="4">
        <f>'DataCleaning and Transformation'!$E595-'DataCleaning and Transformation'!$D595</f>
        <v>49.97</v>
      </c>
      <c r="AF595" s="15" t="str">
        <f>_xlfn.IFS('DataCleaning and Transformation'!$O595="Central","Chris",'DataCleaning and Transformation'!$O595="East","Erin",'DataCleaning and Transformation'!$O595="South","Sam",'DataCleaning and Transformation'!$O595="West","William")</f>
        <v>William</v>
      </c>
      <c r="AG595" s="31">
        <f>Table_1[[#This Row],[Ship date]]-Table_1[[#This Row],[Order Date]]</f>
        <v>0</v>
      </c>
      <c r="AH595" s="22">
        <f>Table_1[[#This Row],[Profit]]/Table_1[[#This Row],[Sales]]</f>
        <v>-8.526186225479869E-2</v>
      </c>
      <c r="AI595" s="23">
        <f>Table_1[[#This Row],[Profit]]+Table_1[[#This Row],[Sales]]</f>
        <v>824.92</v>
      </c>
      <c r="AJ595" s="17">
        <f>WEEKNUM(Table_1[[#This Row],[Order Date]],1)</f>
        <v>8</v>
      </c>
      <c r="AK595" s="17" t="str">
        <f>TEXT(Table_1[[#This Row],[Order Date]],"mmm yyyy")</f>
        <v>Feb 2015</v>
      </c>
      <c r="AL595" s="17" t="str">
        <f>Table_1[[#This Row],[Monthly sales]]&amp;"  Week "&amp;TEXT(Table_1[[#This Row],[Weekly sales]],"00")</f>
        <v>Feb 2015  Week 08</v>
      </c>
      <c r="AM595" s="17">
        <f>IF(COUNTIF($A$2:A595, A595)=1, 1, 0)</f>
        <v>1</v>
      </c>
      <c r="AN595" s="3">
        <f>COUNTA(A595) - COUNTIF(Table_1[[#This Row],[Unique Customers]], 1)</f>
        <v>0</v>
      </c>
      <c r="AO595" s="17" t="str">
        <f t="shared" si="9"/>
        <v>Unique</v>
      </c>
      <c r="AP595" s="17" t="str">
        <f>"Q"&amp;_xlfn.CEILING.MATH(MONTH(Table_1[[#This Row],[Monthly sales]])/3,1)</f>
        <v>Q1</v>
      </c>
    </row>
    <row r="596" spans="1:42" ht="14.4" x14ac:dyDescent="0.3">
      <c r="A596" s="2">
        <v>184</v>
      </c>
      <c r="B596" s="15" t="s">
        <v>1290</v>
      </c>
      <c r="C596" s="15" t="s">
        <v>26</v>
      </c>
      <c r="D596" s="6">
        <v>0.02</v>
      </c>
      <c r="E596" s="4">
        <v>49.99</v>
      </c>
      <c r="F596" s="4">
        <v>19.989999999999998</v>
      </c>
      <c r="G596" s="15" t="s">
        <v>39</v>
      </c>
      <c r="H596" s="15" t="s">
        <v>28</v>
      </c>
      <c r="I596" s="15" t="s">
        <v>41</v>
      </c>
      <c r="J596" s="15" t="s">
        <v>42</v>
      </c>
      <c r="K596" s="15" t="s">
        <v>74</v>
      </c>
      <c r="L596" s="15" t="s">
        <v>1289</v>
      </c>
      <c r="M596" s="6">
        <v>0.41</v>
      </c>
      <c r="N596" s="15" t="s">
        <v>33</v>
      </c>
      <c r="O596" s="15" t="s">
        <v>112</v>
      </c>
      <c r="P596" s="15" t="s">
        <v>404</v>
      </c>
      <c r="Q596" s="15" t="s">
        <v>1291</v>
      </c>
      <c r="R596" s="2">
        <v>2474</v>
      </c>
      <c r="S596" s="1">
        <v>42056</v>
      </c>
      <c r="T596" s="12">
        <f>EOMONTH(Table_1[[#This Row],[Order Date]],0)</f>
        <v>42063</v>
      </c>
      <c r="U596" s="10">
        <f>EOMONTH(Table_1[[#This Row],[Order Date]],0)</f>
        <v>42063</v>
      </c>
      <c r="V596" s="14">
        <v>42056</v>
      </c>
      <c r="W596" s="1">
        <v>42056</v>
      </c>
      <c r="X596" s="12">
        <v>42056</v>
      </c>
      <c r="Y596" s="10">
        <f>EOMONTH(Table_1[[#This Row],[Ship date]],0)</f>
        <v>42063</v>
      </c>
      <c r="Z596" s="14">
        <v>42056</v>
      </c>
      <c r="AA596" s="4">
        <v>-76.89</v>
      </c>
      <c r="AB596" s="2">
        <v>5</v>
      </c>
      <c r="AC596" s="4">
        <v>250.5</v>
      </c>
      <c r="AD596" s="2">
        <v>88360</v>
      </c>
      <c r="AE596" s="4">
        <f>'DataCleaning and Transformation'!$E596-'DataCleaning and Transformation'!$D596</f>
        <v>49.97</v>
      </c>
      <c r="AF596" s="15" t="str">
        <f>_xlfn.IFS('DataCleaning and Transformation'!$O596="Central","Chris",'DataCleaning and Transformation'!$O596="East","Erin",'DataCleaning and Transformation'!$O596="South","Sam",'DataCleaning and Transformation'!$O596="West","William")</f>
        <v>Erin</v>
      </c>
      <c r="AG596" s="31">
        <f>Table_1[[#This Row],[Ship date]]-Table_1[[#This Row],[Order Date]]</f>
        <v>0</v>
      </c>
      <c r="AH596" s="22">
        <f>Table_1[[#This Row],[Profit]]/Table_1[[#This Row],[Sales]]</f>
        <v>-0.30694610778443115</v>
      </c>
      <c r="AI596" s="23">
        <f>Table_1[[#This Row],[Profit]]+Table_1[[#This Row],[Sales]]</f>
        <v>173.61</v>
      </c>
      <c r="AJ596" s="17">
        <f>WEEKNUM(Table_1[[#This Row],[Order Date]],1)</f>
        <v>8</v>
      </c>
      <c r="AK596" s="17" t="str">
        <f>TEXT(Table_1[[#This Row],[Order Date]],"mmm yyyy")</f>
        <v>Feb 2015</v>
      </c>
      <c r="AL596" s="17" t="str">
        <f>Table_1[[#This Row],[Monthly sales]]&amp;"  Week "&amp;TEXT(Table_1[[#This Row],[Weekly sales]],"00")</f>
        <v>Feb 2015  Week 08</v>
      </c>
      <c r="AM596" s="17">
        <f>IF(COUNTIF($A$2:A596, A596)=1, 1, 0)</f>
        <v>1</v>
      </c>
      <c r="AN596" s="3">
        <f>COUNTA(A596) - COUNTIF(Table_1[[#This Row],[Unique Customers]], 1)</f>
        <v>0</v>
      </c>
      <c r="AO596" s="17" t="str">
        <f t="shared" si="9"/>
        <v>Unique</v>
      </c>
      <c r="AP596" s="17" t="str">
        <f>"Q"&amp;_xlfn.CEILING.MATH(MONTH(Table_1[[#This Row],[Monthly sales]])/3,1)</f>
        <v>Q1</v>
      </c>
    </row>
    <row r="597" spans="1:42" ht="14.4" x14ac:dyDescent="0.3">
      <c r="A597" s="2">
        <v>2225</v>
      </c>
      <c r="B597" s="15" t="s">
        <v>1292</v>
      </c>
      <c r="C597" s="15" t="s">
        <v>26</v>
      </c>
      <c r="D597" s="6">
        <v>0</v>
      </c>
      <c r="E597" s="4">
        <v>100.89</v>
      </c>
      <c r="F597" s="4">
        <v>42</v>
      </c>
      <c r="G597" s="15" t="s">
        <v>27</v>
      </c>
      <c r="H597" s="15" t="s">
        <v>28</v>
      </c>
      <c r="I597" s="15" t="s">
        <v>29</v>
      </c>
      <c r="J597" s="15" t="s">
        <v>110</v>
      </c>
      <c r="K597" s="15" t="s">
        <v>58</v>
      </c>
      <c r="L597" s="15" t="s">
        <v>1293</v>
      </c>
      <c r="M597" s="6">
        <v>0.61</v>
      </c>
      <c r="N597" s="15" t="s">
        <v>33</v>
      </c>
      <c r="O597" s="15" t="s">
        <v>60</v>
      </c>
      <c r="P597" s="15" t="s">
        <v>641</v>
      </c>
      <c r="Q597" s="15" t="s">
        <v>1294</v>
      </c>
      <c r="R597" s="2">
        <v>88240</v>
      </c>
      <c r="S597" s="1">
        <v>42056</v>
      </c>
      <c r="T597" s="12">
        <f>EOMONTH(Table_1[[#This Row],[Order Date]],0)</f>
        <v>42063</v>
      </c>
      <c r="U597" s="10">
        <f>EOMONTH(Table_1[[#This Row],[Order Date]],0)</f>
        <v>42063</v>
      </c>
      <c r="V597" s="14">
        <v>42056</v>
      </c>
      <c r="W597" s="1">
        <v>42057</v>
      </c>
      <c r="X597" s="12">
        <v>42057</v>
      </c>
      <c r="Y597" s="10">
        <f>EOMONTH(Table_1[[#This Row],[Ship date]],0)</f>
        <v>42063</v>
      </c>
      <c r="Z597" s="14">
        <v>42057</v>
      </c>
      <c r="AA597" s="4">
        <v>1500.12</v>
      </c>
      <c r="AB597" s="2">
        <v>15</v>
      </c>
      <c r="AC597" s="4">
        <v>1608.11</v>
      </c>
      <c r="AD597" s="2">
        <v>89970</v>
      </c>
      <c r="AE597" s="4">
        <f>'DataCleaning and Transformation'!$E597-'DataCleaning and Transformation'!$D597</f>
        <v>100.89</v>
      </c>
      <c r="AF597" s="15" t="str">
        <f>_xlfn.IFS('DataCleaning and Transformation'!$O597="Central","Chris",'DataCleaning and Transformation'!$O597="East","Erin",'DataCleaning and Transformation'!$O597="South","Sam",'DataCleaning and Transformation'!$O597="West","William")</f>
        <v>William</v>
      </c>
      <c r="AG597" s="31">
        <f>Table_1[[#This Row],[Ship date]]-Table_1[[#This Row],[Order Date]]</f>
        <v>1</v>
      </c>
      <c r="AH597" s="22">
        <f>Table_1[[#This Row],[Profit]]/Table_1[[#This Row],[Sales]]</f>
        <v>0.93284663362580922</v>
      </c>
      <c r="AI597" s="23">
        <f>Table_1[[#This Row],[Profit]]+Table_1[[#This Row],[Sales]]</f>
        <v>3108.2299999999996</v>
      </c>
      <c r="AJ597" s="17">
        <f>WEEKNUM(Table_1[[#This Row],[Order Date]],1)</f>
        <v>8</v>
      </c>
      <c r="AK597" s="17" t="str">
        <f>TEXT(Table_1[[#This Row],[Order Date]],"mmm yyyy")</f>
        <v>Feb 2015</v>
      </c>
      <c r="AL597" s="17" t="str">
        <f>Table_1[[#This Row],[Monthly sales]]&amp;"  Week "&amp;TEXT(Table_1[[#This Row],[Weekly sales]],"00")</f>
        <v>Feb 2015  Week 08</v>
      </c>
      <c r="AM597" s="17">
        <f>IF(COUNTIF($A$2:A597, A597)=1, 1, 0)</f>
        <v>1</v>
      </c>
      <c r="AN597" s="3">
        <f>COUNTA(A597) - COUNTIF(Table_1[[#This Row],[Unique Customers]], 1)</f>
        <v>0</v>
      </c>
      <c r="AO597" s="17" t="str">
        <f t="shared" si="9"/>
        <v>Unique</v>
      </c>
      <c r="AP597" s="17" t="str">
        <f>"Q"&amp;_xlfn.CEILING.MATH(MONTH(Table_1[[#This Row],[Monthly sales]])/3,1)</f>
        <v>Q1</v>
      </c>
    </row>
    <row r="598" spans="1:42" ht="14.4" x14ac:dyDescent="0.3">
      <c r="A598" s="2">
        <v>875</v>
      </c>
      <c r="B598" s="15" t="s">
        <v>1295</v>
      </c>
      <c r="C598" s="15" t="s">
        <v>38</v>
      </c>
      <c r="D598" s="6">
        <v>0.04</v>
      </c>
      <c r="E598" s="4">
        <v>4.37</v>
      </c>
      <c r="F598" s="4">
        <v>5.15</v>
      </c>
      <c r="G598" s="15" t="s">
        <v>39</v>
      </c>
      <c r="H598" s="15" t="s">
        <v>28</v>
      </c>
      <c r="I598" s="15" t="s">
        <v>49</v>
      </c>
      <c r="J598" s="15" t="s">
        <v>96</v>
      </c>
      <c r="K598" s="15" t="s">
        <v>74</v>
      </c>
      <c r="L598" s="15" t="s">
        <v>1296</v>
      </c>
      <c r="M598" s="6">
        <v>0.59</v>
      </c>
      <c r="N598" s="15" t="s">
        <v>33</v>
      </c>
      <c r="O598" s="15" t="s">
        <v>60</v>
      </c>
      <c r="P598" s="15" t="s">
        <v>147</v>
      </c>
      <c r="Q598" s="15" t="s">
        <v>1297</v>
      </c>
      <c r="R598" s="2">
        <v>84106</v>
      </c>
      <c r="S598" s="1">
        <v>42056</v>
      </c>
      <c r="T598" s="12">
        <f>EOMONTH(Table_1[[#This Row],[Order Date]],0)</f>
        <v>42063</v>
      </c>
      <c r="U598" s="10">
        <f>EOMONTH(Table_1[[#This Row],[Order Date]],0)</f>
        <v>42063</v>
      </c>
      <c r="V598" s="14">
        <v>42056</v>
      </c>
      <c r="W598" s="1">
        <v>42057</v>
      </c>
      <c r="X598" s="12">
        <v>42057</v>
      </c>
      <c r="Y598" s="10">
        <f>EOMONTH(Table_1[[#This Row],[Ship date]],0)</f>
        <v>42063</v>
      </c>
      <c r="Z598" s="14">
        <v>42057</v>
      </c>
      <c r="AA598" s="4">
        <v>-74.479600000000005</v>
      </c>
      <c r="AB598" s="2">
        <v>18</v>
      </c>
      <c r="AC598" s="4">
        <v>78.59</v>
      </c>
      <c r="AD598" s="2">
        <v>89059</v>
      </c>
      <c r="AE598" s="4">
        <f>'DataCleaning and Transformation'!$E598-'DataCleaning and Transformation'!$D598</f>
        <v>4.33</v>
      </c>
      <c r="AF598" s="15" t="str">
        <f>_xlfn.IFS('DataCleaning and Transformation'!$O598="Central","Chris",'DataCleaning and Transformation'!$O598="East","Erin",'DataCleaning and Transformation'!$O598="South","Sam",'DataCleaning and Transformation'!$O598="West","William")</f>
        <v>William</v>
      </c>
      <c r="AG598" s="31">
        <f>Table_1[[#This Row],[Ship date]]-Table_1[[#This Row],[Order Date]]</f>
        <v>1</v>
      </c>
      <c r="AH598" s="22">
        <f>Table_1[[#This Row],[Profit]]/Table_1[[#This Row],[Sales]]</f>
        <v>-0.94769818043008014</v>
      </c>
      <c r="AI598" s="23">
        <f>Table_1[[#This Row],[Profit]]+Table_1[[#This Row],[Sales]]</f>
        <v>4.1103999999999985</v>
      </c>
      <c r="AJ598" s="17">
        <f>WEEKNUM(Table_1[[#This Row],[Order Date]],1)</f>
        <v>8</v>
      </c>
      <c r="AK598" s="17" t="str">
        <f>TEXT(Table_1[[#This Row],[Order Date]],"mmm yyyy")</f>
        <v>Feb 2015</v>
      </c>
      <c r="AL598" s="17" t="str">
        <f>Table_1[[#This Row],[Monthly sales]]&amp;"  Week "&amp;TEXT(Table_1[[#This Row],[Weekly sales]],"00")</f>
        <v>Feb 2015  Week 08</v>
      </c>
      <c r="AM598" s="17">
        <f>IF(COUNTIF($A$2:A598, A598)=1, 1, 0)</f>
        <v>1</v>
      </c>
      <c r="AN598" s="3">
        <f>COUNTA(A598) - COUNTIF(Table_1[[#This Row],[Unique Customers]], 1)</f>
        <v>0</v>
      </c>
      <c r="AO598" s="17" t="str">
        <f t="shared" si="9"/>
        <v>Unique</v>
      </c>
      <c r="AP598" s="17" t="str">
        <f>"Q"&amp;_xlfn.CEILING.MATH(MONTH(Table_1[[#This Row],[Monthly sales]])/3,1)</f>
        <v>Q1</v>
      </c>
    </row>
    <row r="599" spans="1:42" ht="14.4" x14ac:dyDescent="0.3">
      <c r="A599" s="2">
        <v>875</v>
      </c>
      <c r="B599" s="15" t="s">
        <v>1295</v>
      </c>
      <c r="C599" s="15" t="s">
        <v>38</v>
      </c>
      <c r="D599" s="6">
        <v>0.09</v>
      </c>
      <c r="E599" s="4">
        <v>155.99</v>
      </c>
      <c r="F599" s="4">
        <v>8.99</v>
      </c>
      <c r="G599" s="15" t="s">
        <v>39</v>
      </c>
      <c r="H599" s="15" t="s">
        <v>28</v>
      </c>
      <c r="I599" s="15" t="s">
        <v>41</v>
      </c>
      <c r="J599" s="15" t="s">
        <v>136</v>
      </c>
      <c r="K599" s="15" t="s">
        <v>74</v>
      </c>
      <c r="L599" s="15" t="s">
        <v>1298</v>
      </c>
      <c r="M599" s="6">
        <v>0.57999999999999996</v>
      </c>
      <c r="N599" s="15" t="s">
        <v>33</v>
      </c>
      <c r="O599" s="15" t="s">
        <v>60</v>
      </c>
      <c r="P599" s="15" t="s">
        <v>147</v>
      </c>
      <c r="Q599" s="15" t="s">
        <v>1297</v>
      </c>
      <c r="R599" s="2">
        <v>84106</v>
      </c>
      <c r="S599" s="1">
        <v>42056</v>
      </c>
      <c r="T599" s="12">
        <f>EOMONTH(Table_1[[#This Row],[Order Date]],0)</f>
        <v>42063</v>
      </c>
      <c r="U599" s="10">
        <f>EOMONTH(Table_1[[#This Row],[Order Date]],0)</f>
        <v>42063</v>
      </c>
      <c r="V599" s="14">
        <v>42056</v>
      </c>
      <c r="W599" s="1">
        <v>42058</v>
      </c>
      <c r="X599" s="12">
        <v>42058</v>
      </c>
      <c r="Y599" s="10">
        <f>EOMONTH(Table_1[[#This Row],[Ship date]],0)</f>
        <v>42063</v>
      </c>
      <c r="Z599" s="14">
        <v>42058</v>
      </c>
      <c r="AA599" s="4">
        <v>-232.22056000000001</v>
      </c>
      <c r="AB599" s="2">
        <v>4</v>
      </c>
      <c r="AC599" s="4">
        <v>497.11</v>
      </c>
      <c r="AD599" s="2">
        <v>89059</v>
      </c>
      <c r="AE599" s="4">
        <f>'DataCleaning and Transformation'!$E599-'DataCleaning and Transformation'!$D599</f>
        <v>155.9</v>
      </c>
      <c r="AF599" s="15" t="str">
        <f>_xlfn.IFS('DataCleaning and Transformation'!$O599="Central","Chris",'DataCleaning and Transformation'!$O599="East","Erin",'DataCleaning and Transformation'!$O599="South","Sam",'DataCleaning and Transformation'!$O599="West","William")</f>
        <v>William</v>
      </c>
      <c r="AG599" s="31">
        <f>Table_1[[#This Row],[Ship date]]-Table_1[[#This Row],[Order Date]]</f>
        <v>2</v>
      </c>
      <c r="AH599" s="22">
        <f>Table_1[[#This Row],[Profit]]/Table_1[[#This Row],[Sales]]</f>
        <v>-0.46714119611353622</v>
      </c>
      <c r="AI599" s="23">
        <f>Table_1[[#This Row],[Profit]]+Table_1[[#This Row],[Sales]]</f>
        <v>264.88944000000004</v>
      </c>
      <c r="AJ599" s="17">
        <f>WEEKNUM(Table_1[[#This Row],[Order Date]],1)</f>
        <v>8</v>
      </c>
      <c r="AK599" s="17" t="str">
        <f>TEXT(Table_1[[#This Row],[Order Date]],"mmm yyyy")</f>
        <v>Feb 2015</v>
      </c>
      <c r="AL599" s="17" t="str">
        <f>Table_1[[#This Row],[Monthly sales]]&amp;"  Week "&amp;TEXT(Table_1[[#This Row],[Weekly sales]],"00")</f>
        <v>Feb 2015  Week 08</v>
      </c>
      <c r="AM599" s="17">
        <f>IF(COUNTIF($A$2:A599, A599)=1, 1, 0)</f>
        <v>0</v>
      </c>
      <c r="AN599" s="3">
        <f>COUNTA(A599) - COUNTIF(Table_1[[#This Row],[Unique Customers]], 1)</f>
        <v>1</v>
      </c>
      <c r="AO599" s="17" t="str">
        <f t="shared" si="9"/>
        <v>Repeated</v>
      </c>
      <c r="AP599" s="17" t="str">
        <f>"Q"&amp;_xlfn.CEILING.MATH(MONTH(Table_1[[#This Row],[Monthly sales]])/3,1)</f>
        <v>Q1</v>
      </c>
    </row>
    <row r="600" spans="1:42" ht="14.4" x14ac:dyDescent="0.3">
      <c r="A600" s="2">
        <v>2472</v>
      </c>
      <c r="B600" s="15" t="s">
        <v>1299</v>
      </c>
      <c r="C600" s="15" t="s">
        <v>48</v>
      </c>
      <c r="D600" s="6">
        <v>0.1</v>
      </c>
      <c r="E600" s="4">
        <v>4.91</v>
      </c>
      <c r="F600" s="4">
        <v>0.5</v>
      </c>
      <c r="G600" s="15" t="s">
        <v>88</v>
      </c>
      <c r="H600" s="15" t="s">
        <v>72</v>
      </c>
      <c r="I600" s="15" t="s">
        <v>49</v>
      </c>
      <c r="J600" s="15" t="s">
        <v>153</v>
      </c>
      <c r="K600" s="15" t="s">
        <v>74</v>
      </c>
      <c r="L600" s="15" t="s">
        <v>974</v>
      </c>
      <c r="M600" s="6">
        <v>0.36</v>
      </c>
      <c r="N600" s="15" t="s">
        <v>33</v>
      </c>
      <c r="O600" s="15" t="s">
        <v>53</v>
      </c>
      <c r="P600" s="15" t="s">
        <v>104</v>
      </c>
      <c r="Q600" s="15" t="s">
        <v>1300</v>
      </c>
      <c r="R600" s="2">
        <v>60432</v>
      </c>
      <c r="S600" s="1">
        <v>42056</v>
      </c>
      <c r="T600" s="12">
        <f>EOMONTH(Table_1[[#This Row],[Order Date]],0)</f>
        <v>42063</v>
      </c>
      <c r="U600" s="10">
        <f>EOMONTH(Table_1[[#This Row],[Order Date]],0)</f>
        <v>42063</v>
      </c>
      <c r="V600" s="14">
        <v>42056</v>
      </c>
      <c r="W600" s="1">
        <v>42056</v>
      </c>
      <c r="X600" s="12">
        <v>42056</v>
      </c>
      <c r="Y600" s="10">
        <f>EOMONTH(Table_1[[#This Row],[Ship date]],0)</f>
        <v>42063</v>
      </c>
      <c r="Z600" s="14">
        <v>42056</v>
      </c>
      <c r="AA600" s="4">
        <v>35.279699999999998</v>
      </c>
      <c r="AB600" s="2">
        <v>10</v>
      </c>
      <c r="AC600" s="4">
        <v>51.13</v>
      </c>
      <c r="AD600" s="2">
        <v>86514</v>
      </c>
      <c r="AE600" s="4">
        <f>'DataCleaning and Transformation'!$E600-'DataCleaning and Transformation'!$D600</f>
        <v>4.8100000000000005</v>
      </c>
      <c r="AF600" s="15" t="str">
        <f>_xlfn.IFS('DataCleaning and Transformation'!$O600="Central","Chris",'DataCleaning and Transformation'!$O600="East","Erin",'DataCleaning and Transformation'!$O600="South","Sam",'DataCleaning and Transformation'!$O600="West","William")</f>
        <v>Chris</v>
      </c>
      <c r="AG600" s="31">
        <f>Table_1[[#This Row],[Ship date]]-Table_1[[#This Row],[Order Date]]</f>
        <v>0</v>
      </c>
      <c r="AH600" s="22">
        <f>Table_1[[#This Row],[Profit]]/Table_1[[#This Row],[Sales]]</f>
        <v>0.69</v>
      </c>
      <c r="AI600" s="23">
        <f>Table_1[[#This Row],[Profit]]+Table_1[[#This Row],[Sales]]</f>
        <v>86.409700000000001</v>
      </c>
      <c r="AJ600" s="17">
        <f>WEEKNUM(Table_1[[#This Row],[Order Date]],1)</f>
        <v>8</v>
      </c>
      <c r="AK600" s="17" t="str">
        <f>TEXT(Table_1[[#This Row],[Order Date]],"mmm yyyy")</f>
        <v>Feb 2015</v>
      </c>
      <c r="AL600" s="17" t="str">
        <f>Table_1[[#This Row],[Monthly sales]]&amp;"  Week "&amp;TEXT(Table_1[[#This Row],[Weekly sales]],"00")</f>
        <v>Feb 2015  Week 08</v>
      </c>
      <c r="AM600" s="17">
        <f>IF(COUNTIF($A$2:A600, A600)=1, 1, 0)</f>
        <v>1</v>
      </c>
      <c r="AN600" s="3">
        <f>COUNTA(A600) - COUNTIF(Table_1[[#This Row],[Unique Customers]], 1)</f>
        <v>0</v>
      </c>
      <c r="AO600" s="17" t="str">
        <f t="shared" si="9"/>
        <v>Unique</v>
      </c>
      <c r="AP600" s="17" t="str">
        <f>"Q"&amp;_xlfn.CEILING.MATH(MONTH(Table_1[[#This Row],[Monthly sales]])/3,1)</f>
        <v>Q1</v>
      </c>
    </row>
    <row r="601" spans="1:42" ht="14.4" x14ac:dyDescent="0.3">
      <c r="A601" s="2">
        <v>553</v>
      </c>
      <c r="B601" s="15" t="s">
        <v>852</v>
      </c>
      <c r="C601" s="15" t="s">
        <v>71</v>
      </c>
      <c r="D601" s="6">
        <v>7.0000000000000007E-2</v>
      </c>
      <c r="E601" s="4">
        <v>2036.48</v>
      </c>
      <c r="F601" s="4">
        <v>14.7</v>
      </c>
      <c r="G601" s="15" t="s">
        <v>27</v>
      </c>
      <c r="H601" s="15" t="s">
        <v>95</v>
      </c>
      <c r="I601" s="15" t="s">
        <v>41</v>
      </c>
      <c r="J601" s="15" t="s">
        <v>57</v>
      </c>
      <c r="K601" s="15" t="s">
        <v>58</v>
      </c>
      <c r="L601" s="15" t="s">
        <v>59</v>
      </c>
      <c r="M601" s="6">
        <v>0.55000000000000004</v>
      </c>
      <c r="N601" s="15" t="s">
        <v>33</v>
      </c>
      <c r="O601" s="15" t="s">
        <v>60</v>
      </c>
      <c r="P601" s="15" t="s">
        <v>91</v>
      </c>
      <c r="Q601" s="15" t="s">
        <v>101</v>
      </c>
      <c r="R601" s="2">
        <v>90008</v>
      </c>
      <c r="S601" s="1">
        <v>42056</v>
      </c>
      <c r="T601" s="12">
        <f>EOMONTH(Table_1[[#This Row],[Order Date]],0)</f>
        <v>42063</v>
      </c>
      <c r="U601" s="10">
        <f>EOMONTH(Table_1[[#This Row],[Order Date]],0)</f>
        <v>42063</v>
      </c>
      <c r="V601" s="14">
        <v>42056</v>
      </c>
      <c r="W601" s="1">
        <v>42056</v>
      </c>
      <c r="X601" s="12">
        <v>42056</v>
      </c>
      <c r="Y601" s="10">
        <f>EOMONTH(Table_1[[#This Row],[Ship date]],0)</f>
        <v>42063</v>
      </c>
      <c r="Z601" s="14">
        <v>42056</v>
      </c>
      <c r="AA601" s="4">
        <v>4073.25</v>
      </c>
      <c r="AB601" s="2">
        <v>25</v>
      </c>
      <c r="AC601" s="4">
        <v>43046.2</v>
      </c>
      <c r="AD601" s="2">
        <v>2433</v>
      </c>
      <c r="AE601" s="4">
        <f>'DataCleaning and Transformation'!$E601-'DataCleaning and Transformation'!$D601</f>
        <v>2036.41</v>
      </c>
      <c r="AF601" s="15" t="str">
        <f>_xlfn.IFS('DataCleaning and Transformation'!$O601="Central","Chris",'DataCleaning and Transformation'!$O601="East","Erin",'DataCleaning and Transformation'!$O601="South","Sam",'DataCleaning and Transformation'!$O601="West","William")</f>
        <v>William</v>
      </c>
      <c r="AG601" s="31">
        <f>Table_1[[#This Row],[Ship date]]-Table_1[[#This Row],[Order Date]]</f>
        <v>0</v>
      </c>
      <c r="AH601" s="22">
        <f>Table_1[[#This Row],[Profit]]/Table_1[[#This Row],[Sales]]</f>
        <v>9.4625077242590519E-2</v>
      </c>
      <c r="AI601" s="23">
        <f>Table_1[[#This Row],[Profit]]+Table_1[[#This Row],[Sales]]</f>
        <v>47119.45</v>
      </c>
      <c r="AJ601" s="17">
        <f>WEEKNUM(Table_1[[#This Row],[Order Date]],1)</f>
        <v>8</v>
      </c>
      <c r="AK601" s="17" t="str">
        <f>TEXT(Table_1[[#This Row],[Order Date]],"mmm yyyy")</f>
        <v>Feb 2015</v>
      </c>
      <c r="AL601" s="17" t="str">
        <f>Table_1[[#This Row],[Monthly sales]]&amp;"  Week "&amp;TEXT(Table_1[[#This Row],[Weekly sales]],"00")</f>
        <v>Feb 2015  Week 08</v>
      </c>
      <c r="AM601" s="17">
        <f>IF(COUNTIF($A$2:A601, A601)=1, 1, 0)</f>
        <v>0</v>
      </c>
      <c r="AN601" s="3">
        <f>COUNTA(A601) - COUNTIF(Table_1[[#This Row],[Unique Customers]], 1)</f>
        <v>1</v>
      </c>
      <c r="AO601" s="17" t="str">
        <f t="shared" si="9"/>
        <v>Unique</v>
      </c>
      <c r="AP601" s="17" t="str">
        <f>"Q"&amp;_xlfn.CEILING.MATH(MONTH(Table_1[[#This Row],[Monthly sales]])/3,1)</f>
        <v>Q1</v>
      </c>
    </row>
    <row r="602" spans="1:42" ht="14.4" x14ac:dyDescent="0.3">
      <c r="A602" s="2">
        <v>555</v>
      </c>
      <c r="B602" s="15" t="s">
        <v>1301</v>
      </c>
      <c r="C602" s="15" t="s">
        <v>71</v>
      </c>
      <c r="D602" s="6">
        <v>7.0000000000000007E-2</v>
      </c>
      <c r="E602" s="4">
        <v>2036.48</v>
      </c>
      <c r="F602" s="4">
        <v>14.7</v>
      </c>
      <c r="G602" s="15" t="s">
        <v>27</v>
      </c>
      <c r="H602" s="15" t="s">
        <v>95</v>
      </c>
      <c r="I602" s="15" t="s">
        <v>41</v>
      </c>
      <c r="J602" s="15" t="s">
        <v>57</v>
      </c>
      <c r="K602" s="15" t="s">
        <v>58</v>
      </c>
      <c r="L602" s="15" t="s">
        <v>59</v>
      </c>
      <c r="M602" s="6">
        <v>0.55000000000000004</v>
      </c>
      <c r="N602" s="15" t="s">
        <v>33</v>
      </c>
      <c r="O602" s="15" t="s">
        <v>60</v>
      </c>
      <c r="P602" s="15" t="s">
        <v>147</v>
      </c>
      <c r="Q602" s="15" t="s">
        <v>1302</v>
      </c>
      <c r="R602" s="2">
        <v>84062</v>
      </c>
      <c r="S602" s="1">
        <v>42056</v>
      </c>
      <c r="T602" s="12">
        <f>EOMONTH(Table_1[[#This Row],[Order Date]],0)</f>
        <v>42063</v>
      </c>
      <c r="U602" s="10">
        <f>EOMONTH(Table_1[[#This Row],[Order Date]],0)</f>
        <v>42063</v>
      </c>
      <c r="V602" s="14">
        <v>42056</v>
      </c>
      <c r="W602" s="1">
        <v>42056</v>
      </c>
      <c r="X602" s="12">
        <v>42056</v>
      </c>
      <c r="Y602" s="10">
        <f>EOMONTH(Table_1[[#This Row],[Ship date]],0)</f>
        <v>42063</v>
      </c>
      <c r="Z602" s="14">
        <v>42056</v>
      </c>
      <c r="AA602" s="4">
        <v>6028.41</v>
      </c>
      <c r="AB602" s="2">
        <v>6</v>
      </c>
      <c r="AC602" s="4">
        <v>10331.09</v>
      </c>
      <c r="AD602" s="2">
        <v>86190</v>
      </c>
      <c r="AE602" s="4">
        <f>'DataCleaning and Transformation'!$E602-'DataCleaning and Transformation'!$D602</f>
        <v>2036.41</v>
      </c>
      <c r="AF602" s="15" t="str">
        <f>_xlfn.IFS('DataCleaning and Transformation'!$O602="Central","Chris",'DataCleaning and Transformation'!$O602="East","Erin",'DataCleaning and Transformation'!$O602="South","Sam",'DataCleaning and Transformation'!$O602="West","William")</f>
        <v>William</v>
      </c>
      <c r="AG602" s="31">
        <f>Table_1[[#This Row],[Ship date]]-Table_1[[#This Row],[Order Date]]</f>
        <v>0</v>
      </c>
      <c r="AH602" s="22">
        <f>Table_1[[#This Row],[Profit]]/Table_1[[#This Row],[Sales]]</f>
        <v>0.58352119669850899</v>
      </c>
      <c r="AI602" s="23">
        <f>Table_1[[#This Row],[Profit]]+Table_1[[#This Row],[Sales]]</f>
        <v>16359.5</v>
      </c>
      <c r="AJ602" s="17">
        <f>WEEKNUM(Table_1[[#This Row],[Order Date]],1)</f>
        <v>8</v>
      </c>
      <c r="AK602" s="17" t="str">
        <f>TEXT(Table_1[[#This Row],[Order Date]],"mmm yyyy")</f>
        <v>Feb 2015</v>
      </c>
      <c r="AL602" s="17" t="str">
        <f>Table_1[[#This Row],[Monthly sales]]&amp;"  Week "&amp;TEXT(Table_1[[#This Row],[Weekly sales]],"00")</f>
        <v>Feb 2015  Week 08</v>
      </c>
      <c r="AM602" s="17">
        <f>IF(COUNTIF($A$2:A602, A602)=1, 1, 0)</f>
        <v>1</v>
      </c>
      <c r="AN602" s="3">
        <f>COUNTA(A602) - COUNTIF(Table_1[[#This Row],[Unique Customers]], 1)</f>
        <v>0</v>
      </c>
      <c r="AO602" s="17" t="str">
        <f t="shared" si="9"/>
        <v>Unique</v>
      </c>
      <c r="AP602" s="17" t="str">
        <f>"Q"&amp;_xlfn.CEILING.MATH(MONTH(Table_1[[#This Row],[Monthly sales]])/3,1)</f>
        <v>Q1</v>
      </c>
    </row>
    <row r="603" spans="1:42" ht="14.4" x14ac:dyDescent="0.3">
      <c r="A603" s="2">
        <v>3136</v>
      </c>
      <c r="B603" s="15" t="s">
        <v>1303</v>
      </c>
      <c r="C603" s="15" t="s">
        <v>26</v>
      </c>
      <c r="D603" s="6">
        <v>0.03</v>
      </c>
      <c r="E603" s="4">
        <v>150.88999999999999</v>
      </c>
      <c r="F603" s="4">
        <v>60.2</v>
      </c>
      <c r="G603" s="15" t="s">
        <v>27</v>
      </c>
      <c r="H603" s="15" t="s">
        <v>40</v>
      </c>
      <c r="I603" s="15" t="s">
        <v>29</v>
      </c>
      <c r="J603" s="15" t="s">
        <v>110</v>
      </c>
      <c r="K603" s="15" t="s">
        <v>58</v>
      </c>
      <c r="L603" s="15" t="s">
        <v>1304</v>
      </c>
      <c r="M603" s="6">
        <v>0.77</v>
      </c>
      <c r="N603" s="15" t="s">
        <v>33</v>
      </c>
      <c r="O603" s="15" t="s">
        <v>112</v>
      </c>
      <c r="P603" s="15" t="s">
        <v>332</v>
      </c>
      <c r="Q603" s="15" t="s">
        <v>333</v>
      </c>
      <c r="R603" s="2">
        <v>4073</v>
      </c>
      <c r="S603" s="1">
        <v>42057</v>
      </c>
      <c r="T603" s="12">
        <f>EOMONTH(Table_1[[#This Row],[Order Date]],0)</f>
        <v>42063</v>
      </c>
      <c r="U603" s="10">
        <f>EOMONTH(Table_1[[#This Row],[Order Date]],0)</f>
        <v>42063</v>
      </c>
      <c r="V603" s="14">
        <v>42057</v>
      </c>
      <c r="W603" s="1">
        <v>42057</v>
      </c>
      <c r="X603" s="12">
        <v>42057</v>
      </c>
      <c r="Y603" s="10">
        <f>EOMONTH(Table_1[[#This Row],[Ship date]],0)</f>
        <v>42063</v>
      </c>
      <c r="Z603" s="14">
        <v>42057</v>
      </c>
      <c r="AA603" s="4">
        <v>-677.87199999999996</v>
      </c>
      <c r="AB603" s="2">
        <v>23</v>
      </c>
      <c r="AC603" s="4">
        <v>3596.03</v>
      </c>
      <c r="AD603" s="2">
        <v>86791</v>
      </c>
      <c r="AE603" s="4">
        <f>'DataCleaning and Transformation'!$E603-'DataCleaning and Transformation'!$D603</f>
        <v>150.85999999999999</v>
      </c>
      <c r="AF603" s="15" t="str">
        <f>_xlfn.IFS('DataCleaning and Transformation'!$O603="Central","Chris",'DataCleaning and Transformation'!$O603="East","Erin",'DataCleaning and Transformation'!$O603="South","Sam",'DataCleaning and Transformation'!$O603="West","William")</f>
        <v>Erin</v>
      </c>
      <c r="AG603" s="31">
        <f>Table_1[[#This Row],[Ship date]]-Table_1[[#This Row],[Order Date]]</f>
        <v>0</v>
      </c>
      <c r="AH603" s="22">
        <f>Table_1[[#This Row],[Profit]]/Table_1[[#This Row],[Sales]]</f>
        <v>-0.18850565762799529</v>
      </c>
      <c r="AI603" s="23">
        <f>Table_1[[#This Row],[Profit]]+Table_1[[#This Row],[Sales]]</f>
        <v>2918.1580000000004</v>
      </c>
      <c r="AJ603" s="17">
        <f>WEEKNUM(Table_1[[#This Row],[Order Date]],1)</f>
        <v>9</v>
      </c>
      <c r="AK603" s="17" t="str">
        <f>TEXT(Table_1[[#This Row],[Order Date]],"mmm yyyy")</f>
        <v>Feb 2015</v>
      </c>
      <c r="AL603" s="17" t="str">
        <f>Table_1[[#This Row],[Monthly sales]]&amp;"  Week "&amp;TEXT(Table_1[[#This Row],[Weekly sales]],"00")</f>
        <v>Feb 2015  Week 09</v>
      </c>
      <c r="AM603" s="17">
        <f>IF(COUNTIF($A$2:A603, A603)=1, 1, 0)</f>
        <v>1</v>
      </c>
      <c r="AN603" s="3">
        <f>COUNTA(A603) - COUNTIF(Table_1[[#This Row],[Unique Customers]], 1)</f>
        <v>0</v>
      </c>
      <c r="AO603" s="17" t="str">
        <f t="shared" si="9"/>
        <v>Unique</v>
      </c>
      <c r="AP603" s="17" t="str">
        <f>"Q"&amp;_xlfn.CEILING.MATH(MONTH(Table_1[[#This Row],[Monthly sales]])/3,1)</f>
        <v>Q1</v>
      </c>
    </row>
    <row r="604" spans="1:42" ht="14.4" x14ac:dyDescent="0.3">
      <c r="A604" s="2">
        <v>32</v>
      </c>
      <c r="B604" s="15" t="s">
        <v>645</v>
      </c>
      <c r="C604" s="15" t="s">
        <v>38</v>
      </c>
      <c r="D604" s="6">
        <v>0.08</v>
      </c>
      <c r="E604" s="4">
        <v>34.99</v>
      </c>
      <c r="F604" s="4">
        <v>7.73</v>
      </c>
      <c r="G604" s="15" t="s">
        <v>39</v>
      </c>
      <c r="H604" s="15" t="s">
        <v>95</v>
      </c>
      <c r="I604" s="15" t="s">
        <v>49</v>
      </c>
      <c r="J604" s="15" t="s">
        <v>50</v>
      </c>
      <c r="K604" s="15" t="s">
        <v>74</v>
      </c>
      <c r="L604" s="15" t="s">
        <v>1305</v>
      </c>
      <c r="M604" s="6">
        <v>0.59</v>
      </c>
      <c r="N604" s="15" t="s">
        <v>33</v>
      </c>
      <c r="O604" s="15" t="s">
        <v>60</v>
      </c>
      <c r="P604" s="15" t="s">
        <v>140</v>
      </c>
      <c r="Q604" s="15" t="s">
        <v>647</v>
      </c>
      <c r="R604" s="2">
        <v>97526</v>
      </c>
      <c r="S604" s="1">
        <v>42057</v>
      </c>
      <c r="T604" s="12">
        <f>EOMONTH(Table_1[[#This Row],[Order Date]],0)</f>
        <v>42063</v>
      </c>
      <c r="U604" s="10">
        <f>EOMONTH(Table_1[[#This Row],[Order Date]],0)</f>
        <v>42063</v>
      </c>
      <c r="V604" s="14">
        <v>42057</v>
      </c>
      <c r="W604" s="1">
        <v>42058</v>
      </c>
      <c r="X604" s="12">
        <v>42058</v>
      </c>
      <c r="Y604" s="10">
        <f>EOMONTH(Table_1[[#This Row],[Ship date]],0)</f>
        <v>42063</v>
      </c>
      <c r="Z604" s="14">
        <v>42058</v>
      </c>
      <c r="AA604" s="4">
        <v>144.69</v>
      </c>
      <c r="AB604" s="2">
        <v>13</v>
      </c>
      <c r="AC604" s="4">
        <v>424.68</v>
      </c>
      <c r="AD604" s="2">
        <v>89199</v>
      </c>
      <c r="AE604" s="4">
        <f>'DataCleaning and Transformation'!$E604-'DataCleaning and Transformation'!$D604</f>
        <v>34.910000000000004</v>
      </c>
      <c r="AF604" s="15" t="str">
        <f>_xlfn.IFS('DataCleaning and Transformation'!$O604="Central","Chris",'DataCleaning and Transformation'!$O604="East","Erin",'DataCleaning and Transformation'!$O604="South","Sam",'DataCleaning and Transformation'!$O604="West","William")</f>
        <v>William</v>
      </c>
      <c r="AG604" s="31">
        <f>Table_1[[#This Row],[Ship date]]-Table_1[[#This Row],[Order Date]]</f>
        <v>1</v>
      </c>
      <c r="AH604" s="22">
        <f>Table_1[[#This Row],[Profit]]/Table_1[[#This Row],[Sales]]</f>
        <v>0.34070358858434585</v>
      </c>
      <c r="AI604" s="23">
        <f>Table_1[[#This Row],[Profit]]+Table_1[[#This Row],[Sales]]</f>
        <v>569.37</v>
      </c>
      <c r="AJ604" s="17">
        <f>WEEKNUM(Table_1[[#This Row],[Order Date]],1)</f>
        <v>9</v>
      </c>
      <c r="AK604" s="17" t="str">
        <f>TEXT(Table_1[[#This Row],[Order Date]],"mmm yyyy")</f>
        <v>Feb 2015</v>
      </c>
      <c r="AL604" s="17" t="str">
        <f>Table_1[[#This Row],[Monthly sales]]&amp;"  Week "&amp;TEXT(Table_1[[#This Row],[Weekly sales]],"00")</f>
        <v>Feb 2015  Week 09</v>
      </c>
      <c r="AM604" s="17">
        <f>IF(COUNTIF($A$2:A604, A604)=1, 1, 0)</f>
        <v>0</v>
      </c>
      <c r="AN604" s="3">
        <f>COUNTA(A604) - COUNTIF(Table_1[[#This Row],[Unique Customers]], 1)</f>
        <v>1</v>
      </c>
      <c r="AO604" s="17" t="str">
        <f t="shared" si="9"/>
        <v>Unique</v>
      </c>
      <c r="AP604" s="17" t="str">
        <f>"Q"&amp;_xlfn.CEILING.MATH(MONTH(Table_1[[#This Row],[Monthly sales]])/3,1)</f>
        <v>Q1</v>
      </c>
    </row>
    <row r="605" spans="1:42" ht="14.4" x14ac:dyDescent="0.3">
      <c r="A605" s="2">
        <v>1728</v>
      </c>
      <c r="B605" s="15" t="s">
        <v>1306</v>
      </c>
      <c r="C605" s="15" t="s">
        <v>38</v>
      </c>
      <c r="D605" s="6">
        <v>0.04</v>
      </c>
      <c r="E605" s="4">
        <v>55.48</v>
      </c>
      <c r="F605" s="4">
        <v>6.79</v>
      </c>
      <c r="G605" s="15" t="s">
        <v>39</v>
      </c>
      <c r="H605" s="15" t="s">
        <v>95</v>
      </c>
      <c r="I605" s="15" t="s">
        <v>49</v>
      </c>
      <c r="J605" s="15" t="s">
        <v>89</v>
      </c>
      <c r="K605" s="15" t="s">
        <v>74</v>
      </c>
      <c r="L605" s="15" t="s">
        <v>1307</v>
      </c>
      <c r="M605" s="6">
        <v>0.37</v>
      </c>
      <c r="N605" s="15" t="s">
        <v>33</v>
      </c>
      <c r="O605" s="15" t="s">
        <v>112</v>
      </c>
      <c r="P605" s="15" t="s">
        <v>318</v>
      </c>
      <c r="Q605" s="15" t="s">
        <v>1308</v>
      </c>
      <c r="R605" s="2">
        <v>45429</v>
      </c>
      <c r="S605" s="1">
        <v>42057</v>
      </c>
      <c r="T605" s="12">
        <f>EOMONTH(Table_1[[#This Row],[Order Date]],0)</f>
        <v>42063</v>
      </c>
      <c r="U605" s="10">
        <f>EOMONTH(Table_1[[#This Row],[Order Date]],0)</f>
        <v>42063</v>
      </c>
      <c r="V605" s="14">
        <v>42057</v>
      </c>
      <c r="W605" s="1">
        <v>42059</v>
      </c>
      <c r="X605" s="12">
        <v>42059</v>
      </c>
      <c r="Y605" s="10">
        <f>EOMONTH(Table_1[[#This Row],[Ship date]],0)</f>
        <v>42063</v>
      </c>
      <c r="Z605" s="14">
        <v>42059</v>
      </c>
      <c r="AA605" s="4">
        <v>376.88490000000002</v>
      </c>
      <c r="AB605" s="2">
        <v>10</v>
      </c>
      <c r="AC605" s="4">
        <v>546.21</v>
      </c>
      <c r="AD605" s="2">
        <v>87195</v>
      </c>
      <c r="AE605" s="4">
        <f>'DataCleaning and Transformation'!$E605-'DataCleaning and Transformation'!$D605</f>
        <v>55.44</v>
      </c>
      <c r="AF605" s="15" t="str">
        <f>_xlfn.IFS('DataCleaning and Transformation'!$O605="Central","Chris",'DataCleaning and Transformation'!$O605="East","Erin",'DataCleaning and Transformation'!$O605="South","Sam",'DataCleaning and Transformation'!$O605="West","William")</f>
        <v>Erin</v>
      </c>
      <c r="AG605" s="31">
        <f>Table_1[[#This Row],[Ship date]]-Table_1[[#This Row],[Order Date]]</f>
        <v>2</v>
      </c>
      <c r="AH605" s="22">
        <f>Table_1[[#This Row],[Profit]]/Table_1[[#This Row],[Sales]]</f>
        <v>0.69</v>
      </c>
      <c r="AI605" s="23">
        <f>Table_1[[#This Row],[Profit]]+Table_1[[#This Row],[Sales]]</f>
        <v>923.09490000000005</v>
      </c>
      <c r="AJ605" s="17">
        <f>WEEKNUM(Table_1[[#This Row],[Order Date]],1)</f>
        <v>9</v>
      </c>
      <c r="AK605" s="17" t="str">
        <f>TEXT(Table_1[[#This Row],[Order Date]],"mmm yyyy")</f>
        <v>Feb 2015</v>
      </c>
      <c r="AL605" s="17" t="str">
        <f>Table_1[[#This Row],[Monthly sales]]&amp;"  Week "&amp;TEXT(Table_1[[#This Row],[Weekly sales]],"00")</f>
        <v>Feb 2015  Week 09</v>
      </c>
      <c r="AM605" s="17">
        <f>IF(COUNTIF($A$2:A605, A605)=1, 1, 0)</f>
        <v>1</v>
      </c>
      <c r="AN605" s="3">
        <f>COUNTA(A605) - COUNTIF(Table_1[[#This Row],[Unique Customers]], 1)</f>
        <v>0</v>
      </c>
      <c r="AO605" s="17" t="str">
        <f t="shared" si="9"/>
        <v>Unique</v>
      </c>
      <c r="AP605" s="17" t="str">
        <f>"Q"&amp;_xlfn.CEILING.MATH(MONTH(Table_1[[#This Row],[Monthly sales]])/3,1)</f>
        <v>Q1</v>
      </c>
    </row>
    <row r="606" spans="1:42" ht="14.4" x14ac:dyDescent="0.3">
      <c r="A606" s="2">
        <v>1991</v>
      </c>
      <c r="B606" s="15" t="s">
        <v>1309</v>
      </c>
      <c r="C606" s="15" t="s">
        <v>117</v>
      </c>
      <c r="D606" s="6">
        <v>0</v>
      </c>
      <c r="E606" s="4">
        <v>47.9</v>
      </c>
      <c r="F606" s="4">
        <v>5.86</v>
      </c>
      <c r="G606" s="15" t="s">
        <v>39</v>
      </c>
      <c r="H606" s="15" t="s">
        <v>72</v>
      </c>
      <c r="I606" s="15" t="s">
        <v>49</v>
      </c>
      <c r="J606" s="15" t="s">
        <v>89</v>
      </c>
      <c r="K606" s="15" t="s">
        <v>74</v>
      </c>
      <c r="L606" s="15" t="s">
        <v>1310</v>
      </c>
      <c r="M606" s="6">
        <v>0.37</v>
      </c>
      <c r="N606" s="15" t="s">
        <v>33</v>
      </c>
      <c r="O606" s="15" t="s">
        <v>60</v>
      </c>
      <c r="P606" s="15" t="s">
        <v>147</v>
      </c>
      <c r="Q606" s="15" t="s">
        <v>1311</v>
      </c>
      <c r="R606" s="2">
        <v>84118</v>
      </c>
      <c r="S606" s="1">
        <v>42057</v>
      </c>
      <c r="T606" s="12">
        <f>EOMONTH(Table_1[[#This Row],[Order Date]],0)</f>
        <v>42063</v>
      </c>
      <c r="U606" s="10">
        <f>EOMONTH(Table_1[[#This Row],[Order Date]],0)</f>
        <v>42063</v>
      </c>
      <c r="V606" s="14">
        <v>42057</v>
      </c>
      <c r="W606" s="1">
        <v>42059</v>
      </c>
      <c r="X606" s="12">
        <v>42059</v>
      </c>
      <c r="Y606" s="10">
        <f>EOMONTH(Table_1[[#This Row],[Ship date]],0)</f>
        <v>42063</v>
      </c>
      <c r="Z606" s="14">
        <v>42059</v>
      </c>
      <c r="AA606" s="4">
        <v>638.38109999999995</v>
      </c>
      <c r="AB606" s="2">
        <v>18</v>
      </c>
      <c r="AC606" s="4">
        <v>925.19</v>
      </c>
      <c r="AD606" s="2">
        <v>90002</v>
      </c>
      <c r="AE606" s="4">
        <f>'DataCleaning and Transformation'!$E606-'DataCleaning and Transformation'!$D606</f>
        <v>47.9</v>
      </c>
      <c r="AF606" s="15" t="str">
        <f>_xlfn.IFS('DataCleaning and Transformation'!$O606="Central","Chris",'DataCleaning and Transformation'!$O606="East","Erin",'DataCleaning and Transformation'!$O606="South","Sam",'DataCleaning and Transformation'!$O606="West","William")</f>
        <v>William</v>
      </c>
      <c r="AG606" s="31">
        <f>Table_1[[#This Row],[Ship date]]-Table_1[[#This Row],[Order Date]]</f>
        <v>2</v>
      </c>
      <c r="AH606" s="22">
        <f>Table_1[[#This Row],[Profit]]/Table_1[[#This Row],[Sales]]</f>
        <v>0.69</v>
      </c>
      <c r="AI606" s="23">
        <f>Table_1[[#This Row],[Profit]]+Table_1[[#This Row],[Sales]]</f>
        <v>1563.5711000000001</v>
      </c>
      <c r="AJ606" s="17">
        <f>WEEKNUM(Table_1[[#This Row],[Order Date]],1)</f>
        <v>9</v>
      </c>
      <c r="AK606" s="17" t="str">
        <f>TEXT(Table_1[[#This Row],[Order Date]],"mmm yyyy")</f>
        <v>Feb 2015</v>
      </c>
      <c r="AL606" s="17" t="str">
        <f>Table_1[[#This Row],[Monthly sales]]&amp;"  Week "&amp;TEXT(Table_1[[#This Row],[Weekly sales]],"00")</f>
        <v>Feb 2015  Week 09</v>
      </c>
      <c r="AM606" s="17">
        <f>IF(COUNTIF($A$2:A606, A606)=1, 1, 0)</f>
        <v>1</v>
      </c>
      <c r="AN606" s="3">
        <f>COUNTA(A606) - COUNTIF(Table_1[[#This Row],[Unique Customers]], 1)</f>
        <v>0</v>
      </c>
      <c r="AO606" s="17" t="str">
        <f t="shared" si="9"/>
        <v>Unique</v>
      </c>
      <c r="AP606" s="17" t="str">
        <f>"Q"&amp;_xlfn.CEILING.MATH(MONTH(Table_1[[#This Row],[Monthly sales]])/3,1)</f>
        <v>Q1</v>
      </c>
    </row>
    <row r="607" spans="1:42" ht="14.4" x14ac:dyDescent="0.3">
      <c r="A607" s="2">
        <v>236</v>
      </c>
      <c r="B607" s="15" t="s">
        <v>1312</v>
      </c>
      <c r="C607" s="15" t="s">
        <v>71</v>
      </c>
      <c r="D607" s="6">
        <v>0</v>
      </c>
      <c r="E607" s="4">
        <v>442.14</v>
      </c>
      <c r="F607" s="4">
        <v>14.7</v>
      </c>
      <c r="G607" s="15" t="s">
        <v>27</v>
      </c>
      <c r="H607" s="15" t="s">
        <v>95</v>
      </c>
      <c r="I607" s="15" t="s">
        <v>41</v>
      </c>
      <c r="J607" s="15" t="s">
        <v>57</v>
      </c>
      <c r="K607" s="15" t="s">
        <v>58</v>
      </c>
      <c r="L607" s="15" t="s">
        <v>1313</v>
      </c>
      <c r="M607" s="6">
        <v>0.56000000000000005</v>
      </c>
      <c r="N607" s="15" t="s">
        <v>33</v>
      </c>
      <c r="O607" s="15" t="s">
        <v>60</v>
      </c>
      <c r="P607" s="15" t="s">
        <v>61</v>
      </c>
      <c r="Q607" s="15" t="s">
        <v>1314</v>
      </c>
      <c r="R607" s="2">
        <v>80027</v>
      </c>
      <c r="S607" s="1">
        <v>42057</v>
      </c>
      <c r="T607" s="12">
        <f>EOMONTH(Table_1[[#This Row],[Order Date]],0)</f>
        <v>42063</v>
      </c>
      <c r="U607" s="10">
        <f>EOMONTH(Table_1[[#This Row],[Order Date]],0)</f>
        <v>42063</v>
      </c>
      <c r="V607" s="14">
        <v>42057</v>
      </c>
      <c r="W607" s="1">
        <v>42057</v>
      </c>
      <c r="X607" s="12">
        <v>42057</v>
      </c>
      <c r="Y607" s="10">
        <f>EOMONTH(Table_1[[#This Row],[Ship date]],0)</f>
        <v>42063</v>
      </c>
      <c r="Z607" s="14">
        <v>42057</v>
      </c>
      <c r="AA607" s="4">
        <v>3294.8258999999998</v>
      </c>
      <c r="AB607" s="2">
        <v>10</v>
      </c>
      <c r="AC607" s="4">
        <v>4775.1099999999997</v>
      </c>
      <c r="AD607" s="2">
        <v>86621</v>
      </c>
      <c r="AE607" s="4">
        <f>'DataCleaning and Transformation'!$E607-'DataCleaning and Transformation'!$D607</f>
        <v>442.14</v>
      </c>
      <c r="AF607" s="15" t="str">
        <f>_xlfn.IFS('DataCleaning and Transformation'!$O607="Central","Chris",'DataCleaning and Transformation'!$O607="East","Erin",'DataCleaning and Transformation'!$O607="South","Sam",'DataCleaning and Transformation'!$O607="West","William")</f>
        <v>William</v>
      </c>
      <c r="AG607" s="31">
        <f>Table_1[[#This Row],[Ship date]]-Table_1[[#This Row],[Order Date]]</f>
        <v>0</v>
      </c>
      <c r="AH607" s="22">
        <f>Table_1[[#This Row],[Profit]]/Table_1[[#This Row],[Sales]]</f>
        <v>0.69000000000000006</v>
      </c>
      <c r="AI607" s="23">
        <f>Table_1[[#This Row],[Profit]]+Table_1[[#This Row],[Sales]]</f>
        <v>8069.9358999999995</v>
      </c>
      <c r="AJ607" s="17">
        <f>WEEKNUM(Table_1[[#This Row],[Order Date]],1)</f>
        <v>9</v>
      </c>
      <c r="AK607" s="17" t="str">
        <f>TEXT(Table_1[[#This Row],[Order Date]],"mmm yyyy")</f>
        <v>Feb 2015</v>
      </c>
      <c r="AL607" s="17" t="str">
        <f>Table_1[[#This Row],[Monthly sales]]&amp;"  Week "&amp;TEXT(Table_1[[#This Row],[Weekly sales]],"00")</f>
        <v>Feb 2015  Week 09</v>
      </c>
      <c r="AM607" s="17">
        <f>IF(COUNTIF($A$2:A607, A607)=1, 1, 0)</f>
        <v>1</v>
      </c>
      <c r="AN607" s="3">
        <f>COUNTA(A607) - COUNTIF(Table_1[[#This Row],[Unique Customers]], 1)</f>
        <v>0</v>
      </c>
      <c r="AO607" s="17" t="str">
        <f t="shared" si="9"/>
        <v>Unique</v>
      </c>
      <c r="AP607" s="17" t="str">
        <f>"Q"&amp;_xlfn.CEILING.MATH(MONTH(Table_1[[#This Row],[Monthly sales]])/3,1)</f>
        <v>Q1</v>
      </c>
    </row>
    <row r="608" spans="1:42" ht="14.4" x14ac:dyDescent="0.3">
      <c r="A608" s="2">
        <v>829</v>
      </c>
      <c r="B608" s="15" t="s">
        <v>1315</v>
      </c>
      <c r="C608" s="15" t="s">
        <v>71</v>
      </c>
      <c r="D608" s="6">
        <v>0.01</v>
      </c>
      <c r="E608" s="4">
        <v>5.18</v>
      </c>
      <c r="F608" s="4">
        <v>2.04</v>
      </c>
      <c r="G608" s="15" t="s">
        <v>39</v>
      </c>
      <c r="H608" s="15" t="s">
        <v>95</v>
      </c>
      <c r="I608" s="15" t="s">
        <v>49</v>
      </c>
      <c r="J608" s="15" t="s">
        <v>89</v>
      </c>
      <c r="K608" s="15" t="s">
        <v>51</v>
      </c>
      <c r="L608" s="15" t="s">
        <v>834</v>
      </c>
      <c r="M608" s="6">
        <v>0.36</v>
      </c>
      <c r="N608" s="15" t="s">
        <v>33</v>
      </c>
      <c r="O608" s="15" t="s">
        <v>34</v>
      </c>
      <c r="P608" s="15" t="s">
        <v>45</v>
      </c>
      <c r="Q608" s="15" t="s">
        <v>1316</v>
      </c>
      <c r="R608" s="2">
        <v>71854</v>
      </c>
      <c r="S608" s="1">
        <v>42057</v>
      </c>
      <c r="T608" s="12">
        <f>EOMONTH(Table_1[[#This Row],[Order Date]],0)</f>
        <v>42063</v>
      </c>
      <c r="U608" s="10">
        <f>EOMONTH(Table_1[[#This Row],[Order Date]],0)</f>
        <v>42063</v>
      </c>
      <c r="V608" s="14">
        <v>42057</v>
      </c>
      <c r="W608" s="1">
        <v>42059</v>
      </c>
      <c r="X608" s="12">
        <v>42059</v>
      </c>
      <c r="Y608" s="10">
        <f>EOMONTH(Table_1[[#This Row],[Ship date]],0)</f>
        <v>42063</v>
      </c>
      <c r="Z608" s="14">
        <v>42059</v>
      </c>
      <c r="AA608" s="4">
        <v>-17.654</v>
      </c>
      <c r="AB608" s="2">
        <v>5</v>
      </c>
      <c r="AC608" s="4">
        <v>28.46</v>
      </c>
      <c r="AD608" s="2">
        <v>90271</v>
      </c>
      <c r="AE608" s="4">
        <f>'DataCleaning and Transformation'!$E608-'DataCleaning and Transformation'!$D608</f>
        <v>5.17</v>
      </c>
      <c r="AF608" s="15" t="str">
        <f>_xlfn.IFS('DataCleaning and Transformation'!$O608="Central","Chris",'DataCleaning and Transformation'!$O608="East","Erin",'DataCleaning and Transformation'!$O608="South","Sam",'DataCleaning and Transformation'!$O608="West","William")</f>
        <v>Sam</v>
      </c>
      <c r="AG608" s="31">
        <f>Table_1[[#This Row],[Ship date]]-Table_1[[#This Row],[Order Date]]</f>
        <v>2</v>
      </c>
      <c r="AH608" s="22">
        <f>Table_1[[#This Row],[Profit]]/Table_1[[#This Row],[Sales]]</f>
        <v>-0.62030920590302174</v>
      </c>
      <c r="AI608" s="23">
        <f>Table_1[[#This Row],[Profit]]+Table_1[[#This Row],[Sales]]</f>
        <v>10.806000000000001</v>
      </c>
      <c r="AJ608" s="17">
        <f>WEEKNUM(Table_1[[#This Row],[Order Date]],1)</f>
        <v>9</v>
      </c>
      <c r="AK608" s="17" t="str">
        <f>TEXT(Table_1[[#This Row],[Order Date]],"mmm yyyy")</f>
        <v>Feb 2015</v>
      </c>
      <c r="AL608" s="17" t="str">
        <f>Table_1[[#This Row],[Monthly sales]]&amp;"  Week "&amp;TEXT(Table_1[[#This Row],[Weekly sales]],"00")</f>
        <v>Feb 2015  Week 09</v>
      </c>
      <c r="AM608" s="17">
        <f>IF(COUNTIF($A$2:A608, A608)=1, 1, 0)</f>
        <v>1</v>
      </c>
      <c r="AN608" s="3">
        <f>COUNTA(A608) - COUNTIF(Table_1[[#This Row],[Unique Customers]], 1)</f>
        <v>0</v>
      </c>
      <c r="AO608" s="17" t="str">
        <f t="shared" si="9"/>
        <v>Unique</v>
      </c>
      <c r="AP608" s="17" t="str">
        <f>"Q"&amp;_xlfn.CEILING.MATH(MONTH(Table_1[[#This Row],[Monthly sales]])/3,1)</f>
        <v>Q1</v>
      </c>
    </row>
    <row r="609" spans="1:42" ht="14.4" x14ac:dyDescent="0.3">
      <c r="A609" s="2">
        <v>2653</v>
      </c>
      <c r="B609" s="15" t="s">
        <v>1317</v>
      </c>
      <c r="C609" s="15" t="s">
        <v>71</v>
      </c>
      <c r="D609" s="6">
        <v>0.05</v>
      </c>
      <c r="E609" s="4">
        <v>4.9800000000000004</v>
      </c>
      <c r="F609" s="4">
        <v>4.62</v>
      </c>
      <c r="G609" s="15" t="s">
        <v>39</v>
      </c>
      <c r="H609" s="15" t="s">
        <v>40</v>
      </c>
      <c r="I609" s="15" t="s">
        <v>41</v>
      </c>
      <c r="J609" s="15" t="s">
        <v>42</v>
      </c>
      <c r="K609" s="15" t="s">
        <v>43</v>
      </c>
      <c r="L609" s="15" t="s">
        <v>1222</v>
      </c>
      <c r="M609" s="6">
        <v>0.64</v>
      </c>
      <c r="N609" s="15" t="s">
        <v>33</v>
      </c>
      <c r="O609" s="15" t="s">
        <v>53</v>
      </c>
      <c r="P609" s="15" t="s">
        <v>538</v>
      </c>
      <c r="Q609" s="15" t="s">
        <v>1318</v>
      </c>
      <c r="R609" s="2">
        <v>67037</v>
      </c>
      <c r="S609" s="1">
        <v>42057</v>
      </c>
      <c r="T609" s="12">
        <f>EOMONTH(Table_1[[#This Row],[Order Date]],0)</f>
        <v>42063</v>
      </c>
      <c r="U609" s="10">
        <f>EOMONTH(Table_1[[#This Row],[Order Date]],0)</f>
        <v>42063</v>
      </c>
      <c r="V609" s="14">
        <v>42057</v>
      </c>
      <c r="W609" s="1">
        <v>42058</v>
      </c>
      <c r="X609" s="12">
        <v>42058</v>
      </c>
      <c r="Y609" s="10">
        <f>EOMONTH(Table_1[[#This Row],[Ship date]],0)</f>
        <v>42063</v>
      </c>
      <c r="Z609" s="14">
        <v>42058</v>
      </c>
      <c r="AA609" s="4">
        <v>-98.35</v>
      </c>
      <c r="AB609" s="2">
        <v>7</v>
      </c>
      <c r="AC609" s="4">
        <v>34.32</v>
      </c>
      <c r="AD609" s="2">
        <v>89360</v>
      </c>
      <c r="AE609" s="4">
        <f>'DataCleaning and Transformation'!$E609-'DataCleaning and Transformation'!$D609</f>
        <v>4.9300000000000006</v>
      </c>
      <c r="AF609" s="15" t="str">
        <f>_xlfn.IFS('DataCleaning and Transformation'!$O609="Central","Chris",'DataCleaning and Transformation'!$O609="East","Erin",'DataCleaning and Transformation'!$O609="South","Sam",'DataCleaning and Transformation'!$O609="West","William")</f>
        <v>Chris</v>
      </c>
      <c r="AG609" s="31">
        <f>Table_1[[#This Row],[Ship date]]-Table_1[[#This Row],[Order Date]]</f>
        <v>1</v>
      </c>
      <c r="AH609" s="22">
        <f>Table_1[[#This Row],[Profit]]/Table_1[[#This Row],[Sales]]</f>
        <v>-2.8656759906759905</v>
      </c>
      <c r="AI609" s="23">
        <f>Table_1[[#This Row],[Profit]]+Table_1[[#This Row],[Sales]]</f>
        <v>-64.03</v>
      </c>
      <c r="AJ609" s="17">
        <f>WEEKNUM(Table_1[[#This Row],[Order Date]],1)</f>
        <v>9</v>
      </c>
      <c r="AK609" s="17" t="str">
        <f>TEXT(Table_1[[#This Row],[Order Date]],"mmm yyyy")</f>
        <v>Feb 2015</v>
      </c>
      <c r="AL609" s="17" t="str">
        <f>Table_1[[#This Row],[Monthly sales]]&amp;"  Week "&amp;TEXT(Table_1[[#This Row],[Weekly sales]],"00")</f>
        <v>Feb 2015  Week 09</v>
      </c>
      <c r="AM609" s="17">
        <f>IF(COUNTIF($A$2:A609, A609)=1, 1, 0)</f>
        <v>1</v>
      </c>
      <c r="AN609" s="3">
        <f>COUNTA(A609) - COUNTIF(Table_1[[#This Row],[Unique Customers]], 1)</f>
        <v>0</v>
      </c>
      <c r="AO609" s="17" t="str">
        <f t="shared" si="9"/>
        <v>Unique</v>
      </c>
      <c r="AP609" s="17" t="str">
        <f>"Q"&amp;_xlfn.CEILING.MATH(MONTH(Table_1[[#This Row],[Monthly sales]])/3,1)</f>
        <v>Q1</v>
      </c>
    </row>
    <row r="610" spans="1:42" ht="14.4" x14ac:dyDescent="0.3">
      <c r="A610" s="2">
        <v>2653</v>
      </c>
      <c r="B610" s="15" t="s">
        <v>1317</v>
      </c>
      <c r="C610" s="15" t="s">
        <v>71</v>
      </c>
      <c r="D610" s="6">
        <v>0.02</v>
      </c>
      <c r="E610" s="4">
        <v>34.229999999999997</v>
      </c>
      <c r="F610" s="4">
        <v>5.0199999999999996</v>
      </c>
      <c r="G610" s="15" t="s">
        <v>39</v>
      </c>
      <c r="H610" s="15" t="s">
        <v>40</v>
      </c>
      <c r="I610" s="15" t="s">
        <v>29</v>
      </c>
      <c r="J610" s="15" t="s">
        <v>127</v>
      </c>
      <c r="K610" s="15" t="s">
        <v>74</v>
      </c>
      <c r="L610" s="15" t="s">
        <v>1319</v>
      </c>
      <c r="M610" s="6">
        <v>0.55000000000000004</v>
      </c>
      <c r="N610" s="15" t="s">
        <v>33</v>
      </c>
      <c r="O610" s="15" t="s">
        <v>53</v>
      </c>
      <c r="P610" s="15" t="s">
        <v>538</v>
      </c>
      <c r="Q610" s="15" t="s">
        <v>1318</v>
      </c>
      <c r="R610" s="2">
        <v>67037</v>
      </c>
      <c r="S610" s="1">
        <v>42057</v>
      </c>
      <c r="T610" s="12">
        <f>EOMONTH(Table_1[[#This Row],[Order Date]],0)</f>
        <v>42063</v>
      </c>
      <c r="U610" s="10">
        <f>EOMONTH(Table_1[[#This Row],[Order Date]],0)</f>
        <v>42063</v>
      </c>
      <c r="V610" s="14">
        <v>42057</v>
      </c>
      <c r="W610" s="1">
        <v>42059</v>
      </c>
      <c r="X610" s="12">
        <v>42059</v>
      </c>
      <c r="Y610" s="10">
        <f>EOMONTH(Table_1[[#This Row],[Ship date]],0)</f>
        <v>42063</v>
      </c>
      <c r="Z610" s="14">
        <v>42059</v>
      </c>
      <c r="AA610" s="4">
        <v>270.79050000000001</v>
      </c>
      <c r="AB610" s="2">
        <v>11</v>
      </c>
      <c r="AC610" s="4">
        <v>392.45</v>
      </c>
      <c r="AD610" s="2">
        <v>89360</v>
      </c>
      <c r="AE610" s="4">
        <f>'DataCleaning and Transformation'!$E610-'DataCleaning and Transformation'!$D610</f>
        <v>34.209999999999994</v>
      </c>
      <c r="AF610" s="15" t="str">
        <f>_xlfn.IFS('DataCleaning and Transformation'!$O610="Central","Chris",'DataCleaning and Transformation'!$O610="East","Erin",'DataCleaning and Transformation'!$O610="South","Sam",'DataCleaning and Transformation'!$O610="West","William")</f>
        <v>Chris</v>
      </c>
      <c r="AG610" s="31">
        <f>Table_1[[#This Row],[Ship date]]-Table_1[[#This Row],[Order Date]]</f>
        <v>2</v>
      </c>
      <c r="AH610" s="22">
        <f>Table_1[[#This Row],[Profit]]/Table_1[[#This Row],[Sales]]</f>
        <v>0.69000000000000006</v>
      </c>
      <c r="AI610" s="23">
        <f>Table_1[[#This Row],[Profit]]+Table_1[[#This Row],[Sales]]</f>
        <v>663.2405</v>
      </c>
      <c r="AJ610" s="17">
        <f>WEEKNUM(Table_1[[#This Row],[Order Date]],1)</f>
        <v>9</v>
      </c>
      <c r="AK610" s="17" t="str">
        <f>TEXT(Table_1[[#This Row],[Order Date]],"mmm yyyy")</f>
        <v>Feb 2015</v>
      </c>
      <c r="AL610" s="17" t="str">
        <f>Table_1[[#This Row],[Monthly sales]]&amp;"  Week "&amp;TEXT(Table_1[[#This Row],[Weekly sales]],"00")</f>
        <v>Feb 2015  Week 09</v>
      </c>
      <c r="AM610" s="17">
        <f>IF(COUNTIF($A$2:A610, A610)=1, 1, 0)</f>
        <v>0</v>
      </c>
      <c r="AN610" s="3">
        <f>COUNTA(A610) - COUNTIF(Table_1[[#This Row],[Unique Customers]], 1)</f>
        <v>1</v>
      </c>
      <c r="AO610" s="17" t="str">
        <f t="shared" si="9"/>
        <v>Repeated</v>
      </c>
      <c r="AP610" s="17" t="str">
        <f>"Q"&amp;_xlfn.CEILING.MATH(MONTH(Table_1[[#This Row],[Monthly sales]])/3,1)</f>
        <v>Q1</v>
      </c>
    </row>
    <row r="611" spans="1:42" ht="14.4" x14ac:dyDescent="0.3">
      <c r="A611" s="2">
        <v>2968</v>
      </c>
      <c r="B611" s="15" t="s">
        <v>1320</v>
      </c>
      <c r="C611" s="15" t="s">
        <v>71</v>
      </c>
      <c r="D611" s="6">
        <v>0.08</v>
      </c>
      <c r="E611" s="4">
        <v>9.68</v>
      </c>
      <c r="F611" s="4">
        <v>2.0299999999999998</v>
      </c>
      <c r="G611" s="15" t="s">
        <v>39</v>
      </c>
      <c r="H611" s="15" t="s">
        <v>28</v>
      </c>
      <c r="I611" s="15" t="s">
        <v>49</v>
      </c>
      <c r="J611" s="15" t="s">
        <v>89</v>
      </c>
      <c r="K611" s="15" t="s">
        <v>51</v>
      </c>
      <c r="L611" s="15" t="s">
        <v>1321</v>
      </c>
      <c r="M611" s="6">
        <v>0.37</v>
      </c>
      <c r="N611" s="15" t="s">
        <v>33</v>
      </c>
      <c r="O611" s="15" t="s">
        <v>34</v>
      </c>
      <c r="P611" s="15" t="s">
        <v>124</v>
      </c>
      <c r="Q611" s="15" t="s">
        <v>1322</v>
      </c>
      <c r="R611" s="2">
        <v>33021</v>
      </c>
      <c r="S611" s="1">
        <v>42057</v>
      </c>
      <c r="T611" s="12">
        <f>EOMONTH(Table_1[[#This Row],[Order Date]],0)</f>
        <v>42063</v>
      </c>
      <c r="U611" s="10">
        <f>EOMONTH(Table_1[[#This Row],[Order Date]],0)</f>
        <v>42063</v>
      </c>
      <c r="V611" s="14">
        <v>42057</v>
      </c>
      <c r="W611" s="1">
        <v>42059</v>
      </c>
      <c r="X611" s="12">
        <v>42059</v>
      </c>
      <c r="Y611" s="10">
        <f>EOMONTH(Table_1[[#This Row],[Ship date]],0)</f>
        <v>42063</v>
      </c>
      <c r="Z611" s="14">
        <v>42059</v>
      </c>
      <c r="AA611" s="4">
        <v>-536.24199999999996</v>
      </c>
      <c r="AB611" s="2">
        <v>1</v>
      </c>
      <c r="AC611" s="4">
        <v>10.94</v>
      </c>
      <c r="AD611" s="2">
        <v>86085</v>
      </c>
      <c r="AE611" s="4">
        <f>'DataCleaning and Transformation'!$E611-'DataCleaning and Transformation'!$D611</f>
        <v>9.6</v>
      </c>
      <c r="AF611" s="15" t="str">
        <f>_xlfn.IFS('DataCleaning and Transformation'!$O611="Central","Chris",'DataCleaning and Transformation'!$O611="East","Erin",'DataCleaning and Transformation'!$O611="South","Sam",'DataCleaning and Transformation'!$O611="West","William")</f>
        <v>Sam</v>
      </c>
      <c r="AG611" s="31">
        <f>Table_1[[#This Row],[Ship date]]-Table_1[[#This Row],[Order Date]]</f>
        <v>2</v>
      </c>
      <c r="AH611" s="22">
        <f>Table_1[[#This Row],[Profit]]/Table_1[[#This Row],[Sales]]</f>
        <v>-49.016636197440583</v>
      </c>
      <c r="AI611" s="23">
        <f>Table_1[[#This Row],[Profit]]+Table_1[[#This Row],[Sales]]</f>
        <v>-525.30199999999991</v>
      </c>
      <c r="AJ611" s="17">
        <f>WEEKNUM(Table_1[[#This Row],[Order Date]],1)</f>
        <v>9</v>
      </c>
      <c r="AK611" s="17" t="str">
        <f>TEXT(Table_1[[#This Row],[Order Date]],"mmm yyyy")</f>
        <v>Feb 2015</v>
      </c>
      <c r="AL611" s="17" t="str">
        <f>Table_1[[#This Row],[Monthly sales]]&amp;"  Week "&amp;TEXT(Table_1[[#This Row],[Weekly sales]],"00")</f>
        <v>Feb 2015  Week 09</v>
      </c>
      <c r="AM611" s="17">
        <f>IF(COUNTIF($A$2:A611, A611)=1, 1, 0)</f>
        <v>1</v>
      </c>
      <c r="AN611" s="3">
        <f>COUNTA(A611) - COUNTIF(Table_1[[#This Row],[Unique Customers]], 1)</f>
        <v>0</v>
      </c>
      <c r="AO611" s="17" t="str">
        <f t="shared" si="9"/>
        <v>Unique</v>
      </c>
      <c r="AP611" s="17" t="str">
        <f>"Q"&amp;_xlfn.CEILING.MATH(MONTH(Table_1[[#This Row],[Monthly sales]])/3,1)</f>
        <v>Q1</v>
      </c>
    </row>
    <row r="612" spans="1:42" ht="14.4" x14ac:dyDescent="0.3">
      <c r="A612" s="2">
        <v>2968</v>
      </c>
      <c r="B612" s="15" t="s">
        <v>1320</v>
      </c>
      <c r="C612" s="15" t="s">
        <v>71</v>
      </c>
      <c r="D612" s="6">
        <v>0.04</v>
      </c>
      <c r="E612" s="4">
        <v>150.97999999999999</v>
      </c>
      <c r="F612" s="4">
        <v>16.010000000000002</v>
      </c>
      <c r="G612" s="15" t="s">
        <v>27</v>
      </c>
      <c r="H612" s="15" t="s">
        <v>28</v>
      </c>
      <c r="I612" s="15" t="s">
        <v>29</v>
      </c>
      <c r="J612" s="15" t="s">
        <v>30</v>
      </c>
      <c r="K612" s="15" t="s">
        <v>31</v>
      </c>
      <c r="L612" s="15" t="s">
        <v>1323</v>
      </c>
      <c r="M612" s="6">
        <v>0.7</v>
      </c>
      <c r="N612" s="15" t="s">
        <v>33</v>
      </c>
      <c r="O612" s="15" t="s">
        <v>34</v>
      </c>
      <c r="P612" s="15" t="s">
        <v>124</v>
      </c>
      <c r="Q612" s="15" t="s">
        <v>1322</v>
      </c>
      <c r="R612" s="2">
        <v>33021</v>
      </c>
      <c r="S612" s="1">
        <v>42057</v>
      </c>
      <c r="T612" s="12">
        <f>EOMONTH(Table_1[[#This Row],[Order Date]],0)</f>
        <v>42063</v>
      </c>
      <c r="U612" s="10">
        <f>EOMONTH(Table_1[[#This Row],[Order Date]],0)</f>
        <v>42063</v>
      </c>
      <c r="V612" s="14">
        <v>42057</v>
      </c>
      <c r="W612" s="1">
        <v>42058</v>
      </c>
      <c r="X612" s="12">
        <v>42058</v>
      </c>
      <c r="Y612" s="10">
        <f>EOMONTH(Table_1[[#This Row],[Ship date]],0)</f>
        <v>42063</v>
      </c>
      <c r="Z612" s="14">
        <v>42058</v>
      </c>
      <c r="AA612" s="4">
        <v>-125.86</v>
      </c>
      <c r="AB612" s="2">
        <v>5</v>
      </c>
      <c r="AC612" s="4">
        <v>731.38</v>
      </c>
      <c r="AD612" s="2">
        <v>86085</v>
      </c>
      <c r="AE612" s="4">
        <f>'DataCleaning and Transformation'!$E612-'DataCleaning and Transformation'!$D612</f>
        <v>150.94</v>
      </c>
      <c r="AF612" s="15" t="str">
        <f>_xlfn.IFS('DataCleaning and Transformation'!$O612="Central","Chris",'DataCleaning and Transformation'!$O612="East","Erin",'DataCleaning and Transformation'!$O612="South","Sam",'DataCleaning and Transformation'!$O612="West","William")</f>
        <v>Sam</v>
      </c>
      <c r="AG612" s="31">
        <f>Table_1[[#This Row],[Ship date]]-Table_1[[#This Row],[Order Date]]</f>
        <v>1</v>
      </c>
      <c r="AH612" s="22">
        <f>Table_1[[#This Row],[Profit]]/Table_1[[#This Row],[Sales]]</f>
        <v>-0.17208564631245044</v>
      </c>
      <c r="AI612" s="23">
        <f>Table_1[[#This Row],[Profit]]+Table_1[[#This Row],[Sales]]</f>
        <v>605.52</v>
      </c>
      <c r="AJ612" s="17">
        <f>WEEKNUM(Table_1[[#This Row],[Order Date]],1)</f>
        <v>9</v>
      </c>
      <c r="AK612" s="17" t="str">
        <f>TEXT(Table_1[[#This Row],[Order Date]],"mmm yyyy")</f>
        <v>Feb 2015</v>
      </c>
      <c r="AL612" s="17" t="str">
        <f>Table_1[[#This Row],[Monthly sales]]&amp;"  Week "&amp;TEXT(Table_1[[#This Row],[Weekly sales]],"00")</f>
        <v>Feb 2015  Week 09</v>
      </c>
      <c r="AM612" s="17">
        <f>IF(COUNTIF($A$2:A612, A612)=1, 1, 0)</f>
        <v>0</v>
      </c>
      <c r="AN612" s="3">
        <f>COUNTA(A612) - COUNTIF(Table_1[[#This Row],[Unique Customers]], 1)</f>
        <v>1</v>
      </c>
      <c r="AO612" s="17" t="str">
        <f t="shared" si="9"/>
        <v>Repeated</v>
      </c>
      <c r="AP612" s="17" t="str">
        <f>"Q"&amp;_xlfn.CEILING.MATH(MONTH(Table_1[[#This Row],[Monthly sales]])/3,1)</f>
        <v>Q1</v>
      </c>
    </row>
    <row r="613" spans="1:42" ht="14.4" x14ac:dyDescent="0.3">
      <c r="A613" s="2">
        <v>2697</v>
      </c>
      <c r="B613" s="15" t="s">
        <v>1324</v>
      </c>
      <c r="C613" s="15" t="s">
        <v>26</v>
      </c>
      <c r="D613" s="6">
        <v>0.04</v>
      </c>
      <c r="E613" s="4">
        <v>1.74</v>
      </c>
      <c r="F613" s="4">
        <v>4.08</v>
      </c>
      <c r="G613" s="15" t="s">
        <v>39</v>
      </c>
      <c r="H613" s="15" t="s">
        <v>95</v>
      </c>
      <c r="I613" s="15" t="s">
        <v>29</v>
      </c>
      <c r="J613" s="15" t="s">
        <v>127</v>
      </c>
      <c r="K613" s="15" t="s">
        <v>43</v>
      </c>
      <c r="L613" s="15" t="s">
        <v>771</v>
      </c>
      <c r="M613" s="6">
        <v>0.53</v>
      </c>
      <c r="N613" s="15" t="s">
        <v>33</v>
      </c>
      <c r="O613" s="15" t="s">
        <v>34</v>
      </c>
      <c r="P613" s="15" t="s">
        <v>165</v>
      </c>
      <c r="Q613" s="15" t="s">
        <v>1325</v>
      </c>
      <c r="R613" s="2">
        <v>35216</v>
      </c>
      <c r="S613" s="1">
        <v>42058</v>
      </c>
      <c r="T613" s="12">
        <f>EOMONTH(Table_1[[#This Row],[Order Date]],0)</f>
        <v>42063</v>
      </c>
      <c r="U613" s="10">
        <f>EOMONTH(Table_1[[#This Row],[Order Date]],0)</f>
        <v>42063</v>
      </c>
      <c r="V613" s="14">
        <v>42058</v>
      </c>
      <c r="W613" s="1">
        <v>42060</v>
      </c>
      <c r="X613" s="12">
        <v>42060</v>
      </c>
      <c r="Y613" s="10">
        <f>EOMONTH(Table_1[[#This Row],[Ship date]],0)</f>
        <v>42063</v>
      </c>
      <c r="Z613" s="14">
        <v>42060</v>
      </c>
      <c r="AA613" s="4">
        <v>9.2520000000000007</v>
      </c>
      <c r="AB613" s="2">
        <v>16</v>
      </c>
      <c r="AC613" s="4">
        <v>29.08</v>
      </c>
      <c r="AD613" s="2">
        <v>87678</v>
      </c>
      <c r="AE613" s="4">
        <f>'DataCleaning and Transformation'!$E613-'DataCleaning and Transformation'!$D613</f>
        <v>1.7</v>
      </c>
      <c r="AF613" s="15" t="str">
        <f>_xlfn.IFS('DataCleaning and Transformation'!$O613="Central","Chris",'DataCleaning and Transformation'!$O613="East","Erin",'DataCleaning and Transformation'!$O613="South","Sam",'DataCleaning and Transformation'!$O613="West","William")</f>
        <v>Sam</v>
      </c>
      <c r="AG613" s="31">
        <f>Table_1[[#This Row],[Ship date]]-Table_1[[#This Row],[Order Date]]</f>
        <v>2</v>
      </c>
      <c r="AH613" s="22">
        <f>Table_1[[#This Row],[Profit]]/Table_1[[#This Row],[Sales]]</f>
        <v>0.31815680880330127</v>
      </c>
      <c r="AI613" s="23">
        <f>Table_1[[#This Row],[Profit]]+Table_1[[#This Row],[Sales]]</f>
        <v>38.332000000000001</v>
      </c>
      <c r="AJ613" s="17">
        <f>WEEKNUM(Table_1[[#This Row],[Order Date]],1)</f>
        <v>9</v>
      </c>
      <c r="AK613" s="17" t="str">
        <f>TEXT(Table_1[[#This Row],[Order Date]],"mmm yyyy")</f>
        <v>Feb 2015</v>
      </c>
      <c r="AL613" s="17" t="str">
        <f>Table_1[[#This Row],[Monthly sales]]&amp;"  Week "&amp;TEXT(Table_1[[#This Row],[Weekly sales]],"00")</f>
        <v>Feb 2015  Week 09</v>
      </c>
      <c r="AM613" s="17">
        <f>IF(COUNTIF($A$2:A613, A613)=1, 1, 0)</f>
        <v>1</v>
      </c>
      <c r="AN613" s="3">
        <f>COUNTA(A613) - COUNTIF(Table_1[[#This Row],[Unique Customers]], 1)</f>
        <v>0</v>
      </c>
      <c r="AO613" s="17" t="str">
        <f t="shared" si="9"/>
        <v>Unique</v>
      </c>
      <c r="AP613" s="17" t="str">
        <f>"Q"&amp;_xlfn.CEILING.MATH(MONTH(Table_1[[#This Row],[Monthly sales]])/3,1)</f>
        <v>Q1</v>
      </c>
    </row>
    <row r="614" spans="1:42" ht="14.4" x14ac:dyDescent="0.3">
      <c r="A614" s="2">
        <v>2697</v>
      </c>
      <c r="B614" s="15" t="s">
        <v>1324</v>
      </c>
      <c r="C614" s="15" t="s">
        <v>26</v>
      </c>
      <c r="D614" s="6">
        <v>0.01</v>
      </c>
      <c r="E614" s="4">
        <v>119.99</v>
      </c>
      <c r="F614" s="4">
        <v>56.14</v>
      </c>
      <c r="G614" s="15" t="s">
        <v>27</v>
      </c>
      <c r="H614" s="15" t="s">
        <v>95</v>
      </c>
      <c r="I614" s="15" t="s">
        <v>41</v>
      </c>
      <c r="J614" s="15" t="s">
        <v>57</v>
      </c>
      <c r="K614" s="15" t="s">
        <v>31</v>
      </c>
      <c r="L614" s="15" t="s">
        <v>588</v>
      </c>
      <c r="M614" s="6">
        <v>0.39</v>
      </c>
      <c r="N614" s="15" t="s">
        <v>33</v>
      </c>
      <c r="O614" s="15" t="s">
        <v>34</v>
      </c>
      <c r="P614" s="15" t="s">
        <v>165</v>
      </c>
      <c r="Q614" s="15" t="s">
        <v>1325</v>
      </c>
      <c r="R614" s="2">
        <v>35216</v>
      </c>
      <c r="S614" s="1">
        <v>42058</v>
      </c>
      <c r="T614" s="12">
        <f>EOMONTH(Table_1[[#This Row],[Order Date]],0)</f>
        <v>42063</v>
      </c>
      <c r="U614" s="10">
        <f>EOMONTH(Table_1[[#This Row],[Order Date]],0)</f>
        <v>42063</v>
      </c>
      <c r="V614" s="14">
        <v>42058</v>
      </c>
      <c r="W614" s="1">
        <v>42059</v>
      </c>
      <c r="X614" s="12">
        <v>42059</v>
      </c>
      <c r="Y614" s="10">
        <f>EOMONTH(Table_1[[#This Row],[Ship date]],0)</f>
        <v>42063</v>
      </c>
      <c r="Z614" s="14">
        <v>42059</v>
      </c>
      <c r="AA614" s="4">
        <v>-1197.0419999999999</v>
      </c>
      <c r="AB614" s="2">
        <v>21</v>
      </c>
      <c r="AC614" s="4">
        <v>2569.5700000000002</v>
      </c>
      <c r="AD614" s="2">
        <v>87678</v>
      </c>
      <c r="AE614" s="4">
        <f>'DataCleaning and Transformation'!$E614-'DataCleaning and Transformation'!$D614</f>
        <v>119.97999999999999</v>
      </c>
      <c r="AF614" s="15" t="str">
        <f>_xlfn.IFS('DataCleaning and Transformation'!$O614="Central","Chris",'DataCleaning and Transformation'!$O614="East","Erin",'DataCleaning and Transformation'!$O614="South","Sam",'DataCleaning and Transformation'!$O614="West","William")</f>
        <v>Sam</v>
      </c>
      <c r="AG614" s="31">
        <f>Table_1[[#This Row],[Ship date]]-Table_1[[#This Row],[Order Date]]</f>
        <v>1</v>
      </c>
      <c r="AH614" s="22">
        <f>Table_1[[#This Row],[Profit]]/Table_1[[#This Row],[Sales]]</f>
        <v>-0.46585304155948265</v>
      </c>
      <c r="AI614" s="23">
        <f>Table_1[[#This Row],[Profit]]+Table_1[[#This Row],[Sales]]</f>
        <v>1372.5280000000002</v>
      </c>
      <c r="AJ614" s="17">
        <f>WEEKNUM(Table_1[[#This Row],[Order Date]],1)</f>
        <v>9</v>
      </c>
      <c r="AK614" s="17" t="str">
        <f>TEXT(Table_1[[#This Row],[Order Date]],"mmm yyyy")</f>
        <v>Feb 2015</v>
      </c>
      <c r="AL614" s="17" t="str">
        <f>Table_1[[#This Row],[Monthly sales]]&amp;"  Week "&amp;TEXT(Table_1[[#This Row],[Weekly sales]],"00")</f>
        <v>Feb 2015  Week 09</v>
      </c>
      <c r="AM614" s="17">
        <f>IF(COUNTIF($A$2:A614, A614)=1, 1, 0)</f>
        <v>0</v>
      </c>
      <c r="AN614" s="3">
        <f>COUNTA(A614) - COUNTIF(Table_1[[#This Row],[Unique Customers]], 1)</f>
        <v>1</v>
      </c>
      <c r="AO614" s="17" t="str">
        <f t="shared" si="9"/>
        <v>Repeated</v>
      </c>
      <c r="AP614" s="17" t="str">
        <f>"Q"&amp;_xlfn.CEILING.MATH(MONTH(Table_1[[#This Row],[Monthly sales]])/3,1)</f>
        <v>Q1</v>
      </c>
    </row>
    <row r="615" spans="1:42" ht="14.4" x14ac:dyDescent="0.3">
      <c r="A615" s="2">
        <v>2865</v>
      </c>
      <c r="B615" s="15" t="s">
        <v>1326</v>
      </c>
      <c r="C615" s="15" t="s">
        <v>26</v>
      </c>
      <c r="D615" s="6">
        <v>0.01</v>
      </c>
      <c r="E615" s="4">
        <v>13.79</v>
      </c>
      <c r="F615" s="4">
        <v>8.7799999999999994</v>
      </c>
      <c r="G615" s="15" t="s">
        <v>39</v>
      </c>
      <c r="H615" s="15" t="s">
        <v>95</v>
      </c>
      <c r="I615" s="15" t="s">
        <v>29</v>
      </c>
      <c r="J615" s="15" t="s">
        <v>127</v>
      </c>
      <c r="K615" s="15" t="s">
        <v>74</v>
      </c>
      <c r="L615" s="15" t="s">
        <v>1327</v>
      </c>
      <c r="M615" s="6">
        <v>0.43</v>
      </c>
      <c r="N615" s="15" t="s">
        <v>33</v>
      </c>
      <c r="O615" s="15" t="s">
        <v>53</v>
      </c>
      <c r="P615" s="15" t="s">
        <v>188</v>
      </c>
      <c r="Q615" s="15" t="s">
        <v>1328</v>
      </c>
      <c r="R615" s="2">
        <v>75460</v>
      </c>
      <c r="S615" s="1">
        <v>42058</v>
      </c>
      <c r="T615" s="12">
        <f>EOMONTH(Table_1[[#This Row],[Order Date]],0)</f>
        <v>42063</v>
      </c>
      <c r="U615" s="10">
        <f>EOMONTH(Table_1[[#This Row],[Order Date]],0)</f>
        <v>42063</v>
      </c>
      <c r="V615" s="14">
        <v>42058</v>
      </c>
      <c r="W615" s="1">
        <v>42060</v>
      </c>
      <c r="X615" s="12">
        <v>42060</v>
      </c>
      <c r="Y615" s="10">
        <f>EOMONTH(Table_1[[#This Row],[Ship date]],0)</f>
        <v>42063</v>
      </c>
      <c r="Z615" s="14">
        <v>42060</v>
      </c>
      <c r="AA615" s="4">
        <v>-36.770000000000003</v>
      </c>
      <c r="AB615" s="2">
        <v>4</v>
      </c>
      <c r="AC615" s="4">
        <v>56.68</v>
      </c>
      <c r="AD615" s="2">
        <v>90871</v>
      </c>
      <c r="AE615" s="4">
        <f>'DataCleaning and Transformation'!$E615-'DataCleaning and Transformation'!$D615</f>
        <v>13.78</v>
      </c>
      <c r="AF615" s="15" t="str">
        <f>_xlfn.IFS('DataCleaning and Transformation'!$O615="Central","Chris",'DataCleaning and Transformation'!$O615="East","Erin",'DataCleaning and Transformation'!$O615="South","Sam",'DataCleaning and Transformation'!$O615="West","William")</f>
        <v>Chris</v>
      </c>
      <c r="AG615" s="31">
        <f>Table_1[[#This Row],[Ship date]]-Table_1[[#This Row],[Order Date]]</f>
        <v>2</v>
      </c>
      <c r="AH615" s="22">
        <f>Table_1[[#This Row],[Profit]]/Table_1[[#This Row],[Sales]]</f>
        <v>-0.64872971065631624</v>
      </c>
      <c r="AI615" s="23">
        <f>Table_1[[#This Row],[Profit]]+Table_1[[#This Row],[Sales]]</f>
        <v>19.909999999999997</v>
      </c>
      <c r="AJ615" s="17">
        <f>WEEKNUM(Table_1[[#This Row],[Order Date]],1)</f>
        <v>9</v>
      </c>
      <c r="AK615" s="17" t="str">
        <f>TEXT(Table_1[[#This Row],[Order Date]],"mmm yyyy")</f>
        <v>Feb 2015</v>
      </c>
      <c r="AL615" s="17" t="str">
        <f>Table_1[[#This Row],[Monthly sales]]&amp;"  Week "&amp;TEXT(Table_1[[#This Row],[Weekly sales]],"00")</f>
        <v>Feb 2015  Week 09</v>
      </c>
      <c r="AM615" s="17">
        <f>IF(COUNTIF($A$2:A615, A615)=1, 1, 0)</f>
        <v>1</v>
      </c>
      <c r="AN615" s="3">
        <f>COUNTA(A615) - COUNTIF(Table_1[[#This Row],[Unique Customers]], 1)</f>
        <v>0</v>
      </c>
      <c r="AO615" s="17" t="str">
        <f t="shared" si="9"/>
        <v>Unique</v>
      </c>
      <c r="AP615" s="17" t="str">
        <f>"Q"&amp;_xlfn.CEILING.MATH(MONTH(Table_1[[#This Row],[Monthly sales]])/3,1)</f>
        <v>Q1</v>
      </c>
    </row>
    <row r="616" spans="1:42" ht="14.4" x14ac:dyDescent="0.3">
      <c r="A616" s="2">
        <v>2865</v>
      </c>
      <c r="B616" s="15" t="s">
        <v>1326</v>
      </c>
      <c r="C616" s="15" t="s">
        <v>26</v>
      </c>
      <c r="D616" s="6">
        <v>0.04</v>
      </c>
      <c r="E616" s="4">
        <v>33.29</v>
      </c>
      <c r="F616" s="4">
        <v>8.74</v>
      </c>
      <c r="G616" s="15" t="s">
        <v>39</v>
      </c>
      <c r="H616" s="15" t="s">
        <v>95</v>
      </c>
      <c r="I616" s="15" t="s">
        <v>49</v>
      </c>
      <c r="J616" s="15" t="s">
        <v>79</v>
      </c>
      <c r="K616" s="15" t="s">
        <v>74</v>
      </c>
      <c r="L616" s="15" t="s">
        <v>1329</v>
      </c>
      <c r="M616" s="6">
        <v>0.61</v>
      </c>
      <c r="N616" s="15" t="s">
        <v>33</v>
      </c>
      <c r="O616" s="15" t="s">
        <v>53</v>
      </c>
      <c r="P616" s="15" t="s">
        <v>188</v>
      </c>
      <c r="Q616" s="15" t="s">
        <v>1328</v>
      </c>
      <c r="R616" s="2">
        <v>75460</v>
      </c>
      <c r="S616" s="1">
        <v>42058</v>
      </c>
      <c r="T616" s="12">
        <f>EOMONTH(Table_1[[#This Row],[Order Date]],0)</f>
        <v>42063</v>
      </c>
      <c r="U616" s="10">
        <f>EOMONTH(Table_1[[#This Row],[Order Date]],0)</f>
        <v>42063</v>
      </c>
      <c r="V616" s="14">
        <v>42058</v>
      </c>
      <c r="W616" s="1">
        <v>42059</v>
      </c>
      <c r="X616" s="12">
        <v>42059</v>
      </c>
      <c r="Y616" s="10">
        <f>EOMONTH(Table_1[[#This Row],[Ship date]],0)</f>
        <v>42063</v>
      </c>
      <c r="Z616" s="14">
        <v>42059</v>
      </c>
      <c r="AA616" s="4">
        <v>87.03</v>
      </c>
      <c r="AB616" s="2">
        <v>8</v>
      </c>
      <c r="AC616" s="4">
        <v>273.33999999999997</v>
      </c>
      <c r="AD616" s="2">
        <v>90871</v>
      </c>
      <c r="AE616" s="4">
        <f>'DataCleaning and Transformation'!$E616-'DataCleaning and Transformation'!$D616</f>
        <v>33.25</v>
      </c>
      <c r="AF616" s="15" t="str">
        <f>_xlfn.IFS('DataCleaning and Transformation'!$O616="Central","Chris",'DataCleaning and Transformation'!$O616="East","Erin",'DataCleaning and Transformation'!$O616="South","Sam",'DataCleaning and Transformation'!$O616="West","William")</f>
        <v>Chris</v>
      </c>
      <c r="AG616" s="31">
        <f>Table_1[[#This Row],[Ship date]]-Table_1[[#This Row],[Order Date]]</f>
        <v>1</v>
      </c>
      <c r="AH616" s="22">
        <f>Table_1[[#This Row],[Profit]]/Table_1[[#This Row],[Sales]]</f>
        <v>0.31839467330065124</v>
      </c>
      <c r="AI616" s="23">
        <f>Table_1[[#This Row],[Profit]]+Table_1[[#This Row],[Sales]]</f>
        <v>360.37</v>
      </c>
      <c r="AJ616" s="17">
        <f>WEEKNUM(Table_1[[#This Row],[Order Date]],1)</f>
        <v>9</v>
      </c>
      <c r="AK616" s="17" t="str">
        <f>TEXT(Table_1[[#This Row],[Order Date]],"mmm yyyy")</f>
        <v>Feb 2015</v>
      </c>
      <c r="AL616" s="17" t="str">
        <f>Table_1[[#This Row],[Monthly sales]]&amp;"  Week "&amp;TEXT(Table_1[[#This Row],[Weekly sales]],"00")</f>
        <v>Feb 2015  Week 09</v>
      </c>
      <c r="AM616" s="17">
        <f>IF(COUNTIF($A$2:A616, A616)=1, 1, 0)</f>
        <v>0</v>
      </c>
      <c r="AN616" s="3">
        <f>COUNTA(A616) - COUNTIF(Table_1[[#This Row],[Unique Customers]], 1)</f>
        <v>1</v>
      </c>
      <c r="AO616" s="17" t="str">
        <f t="shared" si="9"/>
        <v>Repeated</v>
      </c>
      <c r="AP616" s="17" t="str">
        <f>"Q"&amp;_xlfn.CEILING.MATH(MONTH(Table_1[[#This Row],[Monthly sales]])/3,1)</f>
        <v>Q1</v>
      </c>
    </row>
    <row r="617" spans="1:42" ht="14.4" x14ac:dyDescent="0.3">
      <c r="A617" s="2">
        <v>508</v>
      </c>
      <c r="B617" s="15" t="s">
        <v>1330</v>
      </c>
      <c r="C617" s="15" t="s">
        <v>38</v>
      </c>
      <c r="D617" s="6">
        <v>0.01</v>
      </c>
      <c r="E617" s="4">
        <v>20.98</v>
      </c>
      <c r="F617" s="4">
        <v>53.03</v>
      </c>
      <c r="G617" s="15" t="s">
        <v>27</v>
      </c>
      <c r="H617" s="15" t="s">
        <v>95</v>
      </c>
      <c r="I617" s="15" t="s">
        <v>49</v>
      </c>
      <c r="J617" s="15" t="s">
        <v>79</v>
      </c>
      <c r="K617" s="15" t="s">
        <v>58</v>
      </c>
      <c r="L617" s="15" t="s">
        <v>1091</v>
      </c>
      <c r="M617" s="6">
        <v>0.78</v>
      </c>
      <c r="N617" s="15" t="s">
        <v>33</v>
      </c>
      <c r="O617" s="15" t="s">
        <v>34</v>
      </c>
      <c r="P617" s="15" t="s">
        <v>389</v>
      </c>
      <c r="Q617" s="15" t="s">
        <v>1331</v>
      </c>
      <c r="R617" s="2">
        <v>41011</v>
      </c>
      <c r="S617" s="1">
        <v>42058</v>
      </c>
      <c r="T617" s="12">
        <f>EOMONTH(Table_1[[#This Row],[Order Date]],0)</f>
        <v>42063</v>
      </c>
      <c r="U617" s="10">
        <f>EOMONTH(Table_1[[#This Row],[Order Date]],0)</f>
        <v>42063</v>
      </c>
      <c r="V617" s="14">
        <v>42058</v>
      </c>
      <c r="W617" s="1">
        <v>42058</v>
      </c>
      <c r="X617" s="12">
        <v>42058</v>
      </c>
      <c r="Y617" s="10">
        <f>EOMONTH(Table_1[[#This Row],[Ship date]],0)</f>
        <v>42063</v>
      </c>
      <c r="Z617" s="14">
        <v>42058</v>
      </c>
      <c r="AA617" s="4">
        <v>-282.08179999999999</v>
      </c>
      <c r="AB617" s="2">
        <v>5</v>
      </c>
      <c r="AC617" s="4">
        <v>123</v>
      </c>
      <c r="AD617" s="2">
        <v>87356</v>
      </c>
      <c r="AE617" s="4">
        <f>'DataCleaning and Transformation'!$E617-'DataCleaning and Transformation'!$D617</f>
        <v>20.97</v>
      </c>
      <c r="AF617" s="15" t="str">
        <f>_xlfn.IFS('DataCleaning and Transformation'!$O617="Central","Chris",'DataCleaning and Transformation'!$O617="East","Erin",'DataCleaning and Transformation'!$O617="South","Sam",'DataCleaning and Transformation'!$O617="West","William")</f>
        <v>Sam</v>
      </c>
      <c r="AG617" s="31">
        <f>Table_1[[#This Row],[Ship date]]-Table_1[[#This Row],[Order Date]]</f>
        <v>0</v>
      </c>
      <c r="AH617" s="22">
        <f>Table_1[[#This Row],[Profit]]/Table_1[[#This Row],[Sales]]</f>
        <v>-2.2933479674796748</v>
      </c>
      <c r="AI617" s="23">
        <f>Table_1[[#This Row],[Profit]]+Table_1[[#This Row],[Sales]]</f>
        <v>-159.08179999999999</v>
      </c>
      <c r="AJ617" s="17">
        <f>WEEKNUM(Table_1[[#This Row],[Order Date]],1)</f>
        <v>9</v>
      </c>
      <c r="AK617" s="17" t="str">
        <f>TEXT(Table_1[[#This Row],[Order Date]],"mmm yyyy")</f>
        <v>Feb 2015</v>
      </c>
      <c r="AL617" s="17" t="str">
        <f>Table_1[[#This Row],[Monthly sales]]&amp;"  Week "&amp;TEXT(Table_1[[#This Row],[Weekly sales]],"00")</f>
        <v>Feb 2015  Week 09</v>
      </c>
      <c r="AM617" s="17">
        <f>IF(COUNTIF($A$2:A617, A617)=1, 1, 0)</f>
        <v>1</v>
      </c>
      <c r="AN617" s="3">
        <f>COUNTA(A617) - COUNTIF(Table_1[[#This Row],[Unique Customers]], 1)</f>
        <v>0</v>
      </c>
      <c r="AO617" s="17" t="str">
        <f t="shared" si="9"/>
        <v>Unique</v>
      </c>
      <c r="AP617" s="17" t="str">
        <f>"Q"&amp;_xlfn.CEILING.MATH(MONTH(Table_1[[#This Row],[Monthly sales]])/3,1)</f>
        <v>Q1</v>
      </c>
    </row>
    <row r="618" spans="1:42" ht="14.4" x14ac:dyDescent="0.3">
      <c r="A618" s="2">
        <v>2892</v>
      </c>
      <c r="B618" s="15" t="s">
        <v>1332</v>
      </c>
      <c r="C618" s="15" t="s">
        <v>38</v>
      </c>
      <c r="D618" s="6">
        <v>0.1</v>
      </c>
      <c r="E618" s="4">
        <v>209.37</v>
      </c>
      <c r="F618" s="4">
        <v>69</v>
      </c>
      <c r="G618" s="15" t="s">
        <v>39</v>
      </c>
      <c r="H618" s="15" t="s">
        <v>40</v>
      </c>
      <c r="I618" s="15" t="s">
        <v>29</v>
      </c>
      <c r="J618" s="15" t="s">
        <v>30</v>
      </c>
      <c r="K618" s="15" t="s">
        <v>65</v>
      </c>
      <c r="L618" s="15" t="s">
        <v>1225</v>
      </c>
      <c r="M618" s="6">
        <v>0.79</v>
      </c>
      <c r="N618" s="15" t="s">
        <v>33</v>
      </c>
      <c r="O618" s="15" t="s">
        <v>53</v>
      </c>
      <c r="P618" s="15" t="s">
        <v>290</v>
      </c>
      <c r="Q618" s="15" t="s">
        <v>1333</v>
      </c>
      <c r="R618" s="2">
        <v>48154</v>
      </c>
      <c r="S618" s="1">
        <v>42058</v>
      </c>
      <c r="T618" s="12">
        <f>EOMONTH(Table_1[[#This Row],[Order Date]],0)</f>
        <v>42063</v>
      </c>
      <c r="U618" s="10">
        <f>EOMONTH(Table_1[[#This Row],[Order Date]],0)</f>
        <v>42063</v>
      </c>
      <c r="V618" s="14">
        <v>42058</v>
      </c>
      <c r="W618" s="1">
        <v>42060</v>
      </c>
      <c r="X618" s="12">
        <v>42060</v>
      </c>
      <c r="Y618" s="10">
        <f>EOMONTH(Table_1[[#This Row],[Ship date]],0)</f>
        <v>42063</v>
      </c>
      <c r="Z618" s="14">
        <v>42060</v>
      </c>
      <c r="AA618" s="4">
        <v>-165.59492040000001</v>
      </c>
      <c r="AB618" s="2">
        <v>11</v>
      </c>
      <c r="AC618" s="4">
        <v>2125.12</v>
      </c>
      <c r="AD618" s="2">
        <v>90011</v>
      </c>
      <c r="AE618" s="4">
        <f>'DataCleaning and Transformation'!$E618-'DataCleaning and Transformation'!$D618</f>
        <v>209.27</v>
      </c>
      <c r="AF618" s="15" t="str">
        <f>_xlfn.IFS('DataCleaning and Transformation'!$O618="Central","Chris",'DataCleaning and Transformation'!$O618="East","Erin",'DataCleaning and Transformation'!$O618="South","Sam",'DataCleaning and Transformation'!$O618="West","William")</f>
        <v>Chris</v>
      </c>
      <c r="AG618" s="31">
        <f>Table_1[[#This Row],[Ship date]]-Table_1[[#This Row],[Order Date]]</f>
        <v>2</v>
      </c>
      <c r="AH618" s="22">
        <f>Table_1[[#This Row],[Profit]]/Table_1[[#This Row],[Sales]]</f>
        <v>-7.7922621028459579E-2</v>
      </c>
      <c r="AI618" s="23">
        <f>Table_1[[#This Row],[Profit]]+Table_1[[#This Row],[Sales]]</f>
        <v>1959.5250795999998</v>
      </c>
      <c r="AJ618" s="17">
        <f>WEEKNUM(Table_1[[#This Row],[Order Date]],1)</f>
        <v>9</v>
      </c>
      <c r="AK618" s="17" t="str">
        <f>TEXT(Table_1[[#This Row],[Order Date]],"mmm yyyy")</f>
        <v>Feb 2015</v>
      </c>
      <c r="AL618" s="17" t="str">
        <f>Table_1[[#This Row],[Monthly sales]]&amp;"  Week "&amp;TEXT(Table_1[[#This Row],[Weekly sales]],"00")</f>
        <v>Feb 2015  Week 09</v>
      </c>
      <c r="AM618" s="17">
        <f>IF(COUNTIF($A$2:A618, A618)=1, 1, 0)</f>
        <v>1</v>
      </c>
      <c r="AN618" s="3">
        <f>COUNTA(A618) - COUNTIF(Table_1[[#This Row],[Unique Customers]], 1)</f>
        <v>0</v>
      </c>
      <c r="AO618" s="17" t="str">
        <f t="shared" si="9"/>
        <v>Unique</v>
      </c>
      <c r="AP618" s="17" t="str">
        <f>"Q"&amp;_xlfn.CEILING.MATH(MONTH(Table_1[[#This Row],[Monthly sales]])/3,1)</f>
        <v>Q1</v>
      </c>
    </row>
    <row r="619" spans="1:42" ht="14.4" x14ac:dyDescent="0.3">
      <c r="A619" s="2">
        <v>2893</v>
      </c>
      <c r="B619" s="15" t="s">
        <v>1334</v>
      </c>
      <c r="C619" s="15" t="s">
        <v>38</v>
      </c>
      <c r="D619" s="6">
        <v>7.0000000000000007E-2</v>
      </c>
      <c r="E619" s="4">
        <v>4.9800000000000004</v>
      </c>
      <c r="F619" s="4">
        <v>4.7</v>
      </c>
      <c r="G619" s="15" t="s">
        <v>39</v>
      </c>
      <c r="H619" s="15" t="s">
        <v>40</v>
      </c>
      <c r="I619" s="15" t="s">
        <v>49</v>
      </c>
      <c r="J619" s="15" t="s">
        <v>89</v>
      </c>
      <c r="K619" s="15" t="s">
        <v>74</v>
      </c>
      <c r="L619" s="15" t="s">
        <v>1335</v>
      </c>
      <c r="M619" s="6">
        <v>0.38</v>
      </c>
      <c r="N619" s="15" t="s">
        <v>33</v>
      </c>
      <c r="O619" s="15" t="s">
        <v>53</v>
      </c>
      <c r="P619" s="15" t="s">
        <v>290</v>
      </c>
      <c r="Q619" s="15" t="s">
        <v>511</v>
      </c>
      <c r="R619" s="2">
        <v>48071</v>
      </c>
      <c r="S619" s="1">
        <v>42058</v>
      </c>
      <c r="T619" s="12">
        <f>EOMONTH(Table_1[[#This Row],[Order Date]],0)</f>
        <v>42063</v>
      </c>
      <c r="U619" s="10">
        <f>EOMONTH(Table_1[[#This Row],[Order Date]],0)</f>
        <v>42063</v>
      </c>
      <c r="V619" s="14">
        <v>42058</v>
      </c>
      <c r="W619" s="1">
        <v>42059</v>
      </c>
      <c r="X619" s="12">
        <v>42059</v>
      </c>
      <c r="Y619" s="10">
        <f>EOMONTH(Table_1[[#This Row],[Ship date]],0)</f>
        <v>42063</v>
      </c>
      <c r="Z619" s="14">
        <v>42059</v>
      </c>
      <c r="AA619" s="4">
        <v>-21.684000000000001</v>
      </c>
      <c r="AB619" s="2">
        <v>9</v>
      </c>
      <c r="AC619" s="4">
        <v>45.05</v>
      </c>
      <c r="AD619" s="2">
        <v>90011</v>
      </c>
      <c r="AE619" s="4">
        <f>'DataCleaning and Transformation'!$E619-'DataCleaning and Transformation'!$D619</f>
        <v>4.91</v>
      </c>
      <c r="AF619" s="15" t="str">
        <f>_xlfn.IFS('DataCleaning and Transformation'!$O619="Central","Chris",'DataCleaning and Transformation'!$O619="East","Erin",'DataCleaning and Transformation'!$O619="South","Sam",'DataCleaning and Transformation'!$O619="West","William")</f>
        <v>Chris</v>
      </c>
      <c r="AG619" s="31">
        <f>Table_1[[#This Row],[Ship date]]-Table_1[[#This Row],[Order Date]]</f>
        <v>1</v>
      </c>
      <c r="AH619" s="22">
        <f>Table_1[[#This Row],[Profit]]/Table_1[[#This Row],[Sales]]</f>
        <v>-0.48133185349611546</v>
      </c>
      <c r="AI619" s="23">
        <f>Table_1[[#This Row],[Profit]]+Table_1[[#This Row],[Sales]]</f>
        <v>23.365999999999996</v>
      </c>
      <c r="AJ619" s="17">
        <f>WEEKNUM(Table_1[[#This Row],[Order Date]],1)</f>
        <v>9</v>
      </c>
      <c r="AK619" s="17" t="str">
        <f>TEXT(Table_1[[#This Row],[Order Date]],"mmm yyyy")</f>
        <v>Feb 2015</v>
      </c>
      <c r="AL619" s="17" t="str">
        <f>Table_1[[#This Row],[Monthly sales]]&amp;"  Week "&amp;TEXT(Table_1[[#This Row],[Weekly sales]],"00")</f>
        <v>Feb 2015  Week 09</v>
      </c>
      <c r="AM619" s="17">
        <f>IF(COUNTIF($A$2:A619, A619)=1, 1, 0)</f>
        <v>1</v>
      </c>
      <c r="AN619" s="3">
        <f>COUNTA(A619) - COUNTIF(Table_1[[#This Row],[Unique Customers]], 1)</f>
        <v>0</v>
      </c>
      <c r="AO619" s="17" t="str">
        <f t="shared" si="9"/>
        <v>Repeated</v>
      </c>
      <c r="AP619" s="17" t="str">
        <f>"Q"&amp;_xlfn.CEILING.MATH(MONTH(Table_1[[#This Row],[Monthly sales]])/3,1)</f>
        <v>Q1</v>
      </c>
    </row>
    <row r="620" spans="1:42" ht="14.4" x14ac:dyDescent="0.3">
      <c r="A620" s="2">
        <v>247</v>
      </c>
      <c r="B620" s="15" t="s">
        <v>1336</v>
      </c>
      <c r="C620" s="15" t="s">
        <v>117</v>
      </c>
      <c r="D620" s="6">
        <v>0.02</v>
      </c>
      <c r="E620" s="4">
        <v>146.05000000000001</v>
      </c>
      <c r="F620" s="4">
        <v>80.2</v>
      </c>
      <c r="G620" s="15" t="s">
        <v>27</v>
      </c>
      <c r="H620" s="15" t="s">
        <v>95</v>
      </c>
      <c r="I620" s="15" t="s">
        <v>29</v>
      </c>
      <c r="J620" s="15" t="s">
        <v>30</v>
      </c>
      <c r="K620" s="15" t="s">
        <v>31</v>
      </c>
      <c r="L620" s="15" t="s">
        <v>972</v>
      </c>
      <c r="M620" s="6">
        <v>0.71</v>
      </c>
      <c r="N620" s="15" t="s">
        <v>33</v>
      </c>
      <c r="O620" s="15" t="s">
        <v>34</v>
      </c>
      <c r="P620" s="15" t="s">
        <v>401</v>
      </c>
      <c r="Q620" s="15" t="s">
        <v>1337</v>
      </c>
      <c r="R620" s="2">
        <v>37804</v>
      </c>
      <c r="S620" s="1">
        <v>42058</v>
      </c>
      <c r="T620" s="12">
        <f>EOMONTH(Table_1[[#This Row],[Order Date]],0)</f>
        <v>42063</v>
      </c>
      <c r="U620" s="10">
        <f>EOMONTH(Table_1[[#This Row],[Order Date]],0)</f>
        <v>42063</v>
      </c>
      <c r="V620" s="14">
        <v>42058</v>
      </c>
      <c r="W620" s="1">
        <v>42058</v>
      </c>
      <c r="X620" s="12">
        <v>42058</v>
      </c>
      <c r="Y620" s="10">
        <f>EOMONTH(Table_1[[#This Row],[Ship date]],0)</f>
        <v>42063</v>
      </c>
      <c r="Z620" s="14">
        <v>42058</v>
      </c>
      <c r="AA620" s="4">
        <v>-101.19199999999999</v>
      </c>
      <c r="AB620" s="2">
        <v>5</v>
      </c>
      <c r="AC620" s="4">
        <v>798.69</v>
      </c>
      <c r="AD620" s="2">
        <v>89139</v>
      </c>
      <c r="AE620" s="4">
        <f>'DataCleaning and Transformation'!$E620-'DataCleaning and Transformation'!$D620</f>
        <v>146.03</v>
      </c>
      <c r="AF620" s="15" t="str">
        <f>_xlfn.IFS('DataCleaning and Transformation'!$O620="Central","Chris",'DataCleaning and Transformation'!$O620="East","Erin",'DataCleaning and Transformation'!$O620="South","Sam",'DataCleaning and Transformation'!$O620="West","William")</f>
        <v>Sam</v>
      </c>
      <c r="AG620" s="31">
        <f>Table_1[[#This Row],[Ship date]]-Table_1[[#This Row],[Order Date]]</f>
        <v>0</v>
      </c>
      <c r="AH620" s="22">
        <f>Table_1[[#This Row],[Profit]]/Table_1[[#This Row],[Sales]]</f>
        <v>-0.12669746710238014</v>
      </c>
      <c r="AI620" s="23">
        <f>Table_1[[#This Row],[Profit]]+Table_1[[#This Row],[Sales]]</f>
        <v>697.49800000000005</v>
      </c>
      <c r="AJ620" s="17">
        <f>WEEKNUM(Table_1[[#This Row],[Order Date]],1)</f>
        <v>9</v>
      </c>
      <c r="AK620" s="17" t="str">
        <f>TEXT(Table_1[[#This Row],[Order Date]],"mmm yyyy")</f>
        <v>Feb 2015</v>
      </c>
      <c r="AL620" s="17" t="str">
        <f>Table_1[[#This Row],[Monthly sales]]&amp;"  Week "&amp;TEXT(Table_1[[#This Row],[Weekly sales]],"00")</f>
        <v>Feb 2015  Week 09</v>
      </c>
      <c r="AM620" s="17">
        <f>IF(COUNTIF($A$2:A620, A620)=1, 1, 0)</f>
        <v>1</v>
      </c>
      <c r="AN620" s="3">
        <f>COUNTA(A620) - COUNTIF(Table_1[[#This Row],[Unique Customers]], 1)</f>
        <v>0</v>
      </c>
      <c r="AO620" s="17" t="str">
        <f t="shared" si="9"/>
        <v>Unique</v>
      </c>
      <c r="AP620" s="17" t="str">
        <f>"Q"&amp;_xlfn.CEILING.MATH(MONTH(Table_1[[#This Row],[Monthly sales]])/3,1)</f>
        <v>Q1</v>
      </c>
    </row>
    <row r="621" spans="1:42" ht="14.4" x14ac:dyDescent="0.3">
      <c r="A621" s="2">
        <v>247</v>
      </c>
      <c r="B621" s="15" t="s">
        <v>1336</v>
      </c>
      <c r="C621" s="15" t="s">
        <v>117</v>
      </c>
      <c r="D621" s="6">
        <v>0.06</v>
      </c>
      <c r="E621" s="4">
        <v>65.989999999999995</v>
      </c>
      <c r="F621" s="4">
        <v>5.92</v>
      </c>
      <c r="G621" s="15" t="s">
        <v>39</v>
      </c>
      <c r="H621" s="15" t="s">
        <v>95</v>
      </c>
      <c r="I621" s="15" t="s">
        <v>41</v>
      </c>
      <c r="J621" s="15" t="s">
        <v>136</v>
      </c>
      <c r="K621" s="15" t="s">
        <v>74</v>
      </c>
      <c r="L621" s="15" t="s">
        <v>265</v>
      </c>
      <c r="M621" s="6">
        <v>0.55000000000000004</v>
      </c>
      <c r="N621" s="15" t="s">
        <v>33</v>
      </c>
      <c r="O621" s="15" t="s">
        <v>34</v>
      </c>
      <c r="P621" s="15" t="s">
        <v>401</v>
      </c>
      <c r="Q621" s="15" t="s">
        <v>1337</v>
      </c>
      <c r="R621" s="2">
        <v>37804</v>
      </c>
      <c r="S621" s="1">
        <v>42058</v>
      </c>
      <c r="T621" s="12">
        <f>EOMONTH(Table_1[[#This Row],[Order Date]],0)</f>
        <v>42063</v>
      </c>
      <c r="U621" s="10">
        <f>EOMONTH(Table_1[[#This Row],[Order Date]],0)</f>
        <v>42063</v>
      </c>
      <c r="V621" s="14">
        <v>42058</v>
      </c>
      <c r="W621" s="1">
        <v>42059</v>
      </c>
      <c r="X621" s="12">
        <v>42059</v>
      </c>
      <c r="Y621" s="10">
        <f>EOMONTH(Table_1[[#This Row],[Ship date]],0)</f>
        <v>42063</v>
      </c>
      <c r="Z621" s="14">
        <v>42059</v>
      </c>
      <c r="AA621" s="4">
        <v>-3.3319999999999999</v>
      </c>
      <c r="AB621" s="2">
        <v>14</v>
      </c>
      <c r="AC621" s="4">
        <v>792.11</v>
      </c>
      <c r="AD621" s="2">
        <v>89139</v>
      </c>
      <c r="AE621" s="4">
        <f>'DataCleaning and Transformation'!$E621-'DataCleaning and Transformation'!$D621</f>
        <v>65.929999999999993</v>
      </c>
      <c r="AF621" s="15" t="str">
        <f>_xlfn.IFS('DataCleaning and Transformation'!$O621="Central","Chris",'DataCleaning and Transformation'!$O621="East","Erin",'DataCleaning and Transformation'!$O621="South","Sam",'DataCleaning and Transformation'!$O621="West","William")</f>
        <v>Sam</v>
      </c>
      <c r="AG621" s="31">
        <f>Table_1[[#This Row],[Ship date]]-Table_1[[#This Row],[Order Date]]</f>
        <v>1</v>
      </c>
      <c r="AH621" s="22">
        <f>Table_1[[#This Row],[Profit]]/Table_1[[#This Row],[Sales]]</f>
        <v>-4.206486472838368E-3</v>
      </c>
      <c r="AI621" s="23">
        <f>Table_1[[#This Row],[Profit]]+Table_1[[#This Row],[Sales]]</f>
        <v>788.77800000000002</v>
      </c>
      <c r="AJ621" s="17">
        <f>WEEKNUM(Table_1[[#This Row],[Order Date]],1)</f>
        <v>9</v>
      </c>
      <c r="AK621" s="17" t="str">
        <f>TEXT(Table_1[[#This Row],[Order Date]],"mmm yyyy")</f>
        <v>Feb 2015</v>
      </c>
      <c r="AL621" s="17" t="str">
        <f>Table_1[[#This Row],[Monthly sales]]&amp;"  Week "&amp;TEXT(Table_1[[#This Row],[Weekly sales]],"00")</f>
        <v>Feb 2015  Week 09</v>
      </c>
      <c r="AM621" s="17">
        <f>IF(COUNTIF($A$2:A621, A621)=1, 1, 0)</f>
        <v>0</v>
      </c>
      <c r="AN621" s="3">
        <f>COUNTA(A621) - COUNTIF(Table_1[[#This Row],[Unique Customers]], 1)</f>
        <v>1</v>
      </c>
      <c r="AO621" s="17" t="str">
        <f t="shared" si="9"/>
        <v>Repeated</v>
      </c>
      <c r="AP621" s="17" t="str">
        <f>"Q"&amp;_xlfn.CEILING.MATH(MONTH(Table_1[[#This Row],[Monthly sales]])/3,1)</f>
        <v>Q1</v>
      </c>
    </row>
    <row r="622" spans="1:42" ht="14.4" x14ac:dyDescent="0.3">
      <c r="A622" s="2">
        <v>1649</v>
      </c>
      <c r="B622" s="15" t="s">
        <v>1338</v>
      </c>
      <c r="C622" s="15" t="s">
        <v>26</v>
      </c>
      <c r="D622" s="6">
        <v>0.03</v>
      </c>
      <c r="E622" s="4">
        <v>48.58</v>
      </c>
      <c r="F622" s="4">
        <v>3.99</v>
      </c>
      <c r="G622" s="15" t="s">
        <v>88</v>
      </c>
      <c r="H622" s="15" t="s">
        <v>95</v>
      </c>
      <c r="I622" s="15" t="s">
        <v>49</v>
      </c>
      <c r="J622" s="15" t="s">
        <v>96</v>
      </c>
      <c r="K622" s="15" t="s">
        <v>74</v>
      </c>
      <c r="L622" s="15" t="s">
        <v>1339</v>
      </c>
      <c r="M622" s="6">
        <v>0.56000000000000005</v>
      </c>
      <c r="N622" s="15" t="s">
        <v>33</v>
      </c>
      <c r="O622" s="15" t="s">
        <v>112</v>
      </c>
      <c r="P622" s="15" t="s">
        <v>113</v>
      </c>
      <c r="Q622" s="15" t="s">
        <v>543</v>
      </c>
      <c r="R622" s="2">
        <v>11598</v>
      </c>
      <c r="S622" s="1">
        <v>42059</v>
      </c>
      <c r="T622" s="12">
        <f>EOMONTH(Table_1[[#This Row],[Order Date]],0)</f>
        <v>42063</v>
      </c>
      <c r="U622" s="10">
        <f>EOMONTH(Table_1[[#This Row],[Order Date]],0)</f>
        <v>42063</v>
      </c>
      <c r="V622" s="14">
        <v>42059</v>
      </c>
      <c r="W622" s="1">
        <v>42061</v>
      </c>
      <c r="X622" s="12">
        <v>42061</v>
      </c>
      <c r="Y622" s="10">
        <f>EOMONTH(Table_1[[#This Row],[Ship date]],0)</f>
        <v>42063</v>
      </c>
      <c r="Z622" s="14">
        <v>42061</v>
      </c>
      <c r="AA622" s="4">
        <v>100.1328</v>
      </c>
      <c r="AB622" s="2">
        <v>3</v>
      </c>
      <c r="AC622" s="4">
        <v>145.12</v>
      </c>
      <c r="AD622" s="2">
        <v>91041</v>
      </c>
      <c r="AE622" s="4">
        <f>'DataCleaning and Transformation'!$E622-'DataCleaning and Transformation'!$D622</f>
        <v>48.55</v>
      </c>
      <c r="AF622" s="15" t="str">
        <f>_xlfn.IFS('DataCleaning and Transformation'!$O622="Central","Chris",'DataCleaning and Transformation'!$O622="East","Erin",'DataCleaning and Transformation'!$O622="South","Sam",'DataCleaning and Transformation'!$O622="West","William")</f>
        <v>Erin</v>
      </c>
      <c r="AG622" s="31">
        <f>Table_1[[#This Row],[Ship date]]-Table_1[[#This Row],[Order Date]]</f>
        <v>2</v>
      </c>
      <c r="AH622" s="22">
        <f>Table_1[[#This Row],[Profit]]/Table_1[[#This Row],[Sales]]</f>
        <v>0.69</v>
      </c>
      <c r="AI622" s="23">
        <f>Table_1[[#This Row],[Profit]]+Table_1[[#This Row],[Sales]]</f>
        <v>245.25280000000001</v>
      </c>
      <c r="AJ622" s="17">
        <f>WEEKNUM(Table_1[[#This Row],[Order Date]],1)</f>
        <v>9</v>
      </c>
      <c r="AK622" s="17" t="str">
        <f>TEXT(Table_1[[#This Row],[Order Date]],"mmm yyyy")</f>
        <v>Feb 2015</v>
      </c>
      <c r="AL622" s="17" t="str">
        <f>Table_1[[#This Row],[Monthly sales]]&amp;"  Week "&amp;TEXT(Table_1[[#This Row],[Weekly sales]],"00")</f>
        <v>Feb 2015  Week 09</v>
      </c>
      <c r="AM622" s="17">
        <f>IF(COUNTIF($A$2:A622, A622)=1, 1, 0)</f>
        <v>1</v>
      </c>
      <c r="AN622" s="3">
        <f>COUNTA(A622) - COUNTIF(Table_1[[#This Row],[Unique Customers]], 1)</f>
        <v>0</v>
      </c>
      <c r="AO622" s="17" t="str">
        <f t="shared" si="9"/>
        <v>Unique</v>
      </c>
      <c r="AP622" s="17" t="str">
        <f>"Q"&amp;_xlfn.CEILING.MATH(MONTH(Table_1[[#This Row],[Monthly sales]])/3,1)</f>
        <v>Q1</v>
      </c>
    </row>
    <row r="623" spans="1:42" ht="14.4" x14ac:dyDescent="0.3">
      <c r="A623" s="2">
        <v>1894</v>
      </c>
      <c r="B623" s="15" t="s">
        <v>1340</v>
      </c>
      <c r="C623" s="15" t="s">
        <v>26</v>
      </c>
      <c r="D623" s="6">
        <v>0</v>
      </c>
      <c r="E623" s="4">
        <v>300.98</v>
      </c>
      <c r="F623" s="4">
        <v>164.73</v>
      </c>
      <c r="G623" s="15" t="s">
        <v>27</v>
      </c>
      <c r="H623" s="15" t="s">
        <v>72</v>
      </c>
      <c r="I623" s="15" t="s">
        <v>29</v>
      </c>
      <c r="J623" s="15" t="s">
        <v>110</v>
      </c>
      <c r="K623" s="15" t="s">
        <v>58</v>
      </c>
      <c r="L623" s="15" t="s">
        <v>1341</v>
      </c>
      <c r="M623" s="6">
        <v>0.56000000000000005</v>
      </c>
      <c r="N623" s="15" t="s">
        <v>33</v>
      </c>
      <c r="O623" s="15" t="s">
        <v>53</v>
      </c>
      <c r="P623" s="15" t="s">
        <v>358</v>
      </c>
      <c r="Q623" s="15" t="s">
        <v>1342</v>
      </c>
      <c r="R623" s="2">
        <v>54915</v>
      </c>
      <c r="S623" s="1">
        <v>42059</v>
      </c>
      <c r="T623" s="12">
        <f>EOMONTH(Table_1[[#This Row],[Order Date]],0)</f>
        <v>42063</v>
      </c>
      <c r="U623" s="10">
        <f>EOMONTH(Table_1[[#This Row],[Order Date]],0)</f>
        <v>42063</v>
      </c>
      <c r="V623" s="14">
        <v>42059</v>
      </c>
      <c r="W623" s="1">
        <v>42060</v>
      </c>
      <c r="X623" s="12">
        <v>42060</v>
      </c>
      <c r="Y623" s="10">
        <f>EOMONTH(Table_1[[#This Row],[Ship date]],0)</f>
        <v>42063</v>
      </c>
      <c r="Z623" s="14">
        <v>42060</v>
      </c>
      <c r="AA623" s="4">
        <v>2653.2914999999998</v>
      </c>
      <c r="AB623" s="2">
        <v>12</v>
      </c>
      <c r="AC623" s="4">
        <v>3845.35</v>
      </c>
      <c r="AD623" s="2">
        <v>91261</v>
      </c>
      <c r="AE623" s="4">
        <f>'DataCleaning and Transformation'!$E623-'DataCleaning and Transformation'!$D623</f>
        <v>300.98</v>
      </c>
      <c r="AF623" s="15" t="str">
        <f>_xlfn.IFS('DataCleaning and Transformation'!$O623="Central","Chris",'DataCleaning and Transformation'!$O623="East","Erin",'DataCleaning and Transformation'!$O623="South","Sam",'DataCleaning and Transformation'!$O623="West","William")</f>
        <v>Chris</v>
      </c>
      <c r="AG623" s="31">
        <f>Table_1[[#This Row],[Ship date]]-Table_1[[#This Row],[Order Date]]</f>
        <v>1</v>
      </c>
      <c r="AH623" s="22">
        <f>Table_1[[#This Row],[Profit]]/Table_1[[#This Row],[Sales]]</f>
        <v>0.69</v>
      </c>
      <c r="AI623" s="23">
        <f>Table_1[[#This Row],[Profit]]+Table_1[[#This Row],[Sales]]</f>
        <v>6498.6414999999997</v>
      </c>
      <c r="AJ623" s="17">
        <f>WEEKNUM(Table_1[[#This Row],[Order Date]],1)</f>
        <v>9</v>
      </c>
      <c r="AK623" s="17" t="str">
        <f>TEXT(Table_1[[#This Row],[Order Date]],"mmm yyyy")</f>
        <v>Feb 2015</v>
      </c>
      <c r="AL623" s="17" t="str">
        <f>Table_1[[#This Row],[Monthly sales]]&amp;"  Week "&amp;TEXT(Table_1[[#This Row],[Weekly sales]],"00")</f>
        <v>Feb 2015  Week 09</v>
      </c>
      <c r="AM623" s="17">
        <f>IF(COUNTIF($A$2:A623, A623)=1, 1, 0)</f>
        <v>1</v>
      </c>
      <c r="AN623" s="3">
        <f>COUNTA(A623) - COUNTIF(Table_1[[#This Row],[Unique Customers]], 1)</f>
        <v>0</v>
      </c>
      <c r="AO623" s="17" t="str">
        <f t="shared" si="9"/>
        <v>Unique</v>
      </c>
      <c r="AP623" s="17" t="str">
        <f>"Q"&amp;_xlfn.CEILING.MATH(MONTH(Table_1[[#This Row],[Monthly sales]])/3,1)</f>
        <v>Q1</v>
      </c>
    </row>
    <row r="624" spans="1:42" ht="14.4" x14ac:dyDescent="0.3">
      <c r="A624" s="2">
        <v>1894</v>
      </c>
      <c r="B624" s="15" t="s">
        <v>1340</v>
      </c>
      <c r="C624" s="15" t="s">
        <v>26</v>
      </c>
      <c r="D624" s="6">
        <v>0.09</v>
      </c>
      <c r="E624" s="4">
        <v>2.94</v>
      </c>
      <c r="F624" s="4">
        <v>0.96</v>
      </c>
      <c r="G624" s="15" t="s">
        <v>39</v>
      </c>
      <c r="H624" s="15" t="s">
        <v>72</v>
      </c>
      <c r="I624" s="15" t="s">
        <v>49</v>
      </c>
      <c r="J624" s="15" t="s">
        <v>50</v>
      </c>
      <c r="K624" s="15" t="s">
        <v>51</v>
      </c>
      <c r="L624" s="15" t="s">
        <v>830</v>
      </c>
      <c r="M624" s="6">
        <v>0.57999999999999996</v>
      </c>
      <c r="N624" s="15" t="s">
        <v>33</v>
      </c>
      <c r="O624" s="15" t="s">
        <v>53</v>
      </c>
      <c r="P624" s="15" t="s">
        <v>358</v>
      </c>
      <c r="Q624" s="15" t="s">
        <v>1342</v>
      </c>
      <c r="R624" s="2">
        <v>54915</v>
      </c>
      <c r="S624" s="1">
        <v>42059</v>
      </c>
      <c r="T624" s="12">
        <f>EOMONTH(Table_1[[#This Row],[Order Date]],0)</f>
        <v>42063</v>
      </c>
      <c r="U624" s="10">
        <f>EOMONTH(Table_1[[#This Row],[Order Date]],0)</f>
        <v>42063</v>
      </c>
      <c r="V624" s="14">
        <v>42059</v>
      </c>
      <c r="W624" s="1">
        <v>42061</v>
      </c>
      <c r="X624" s="12">
        <v>42061</v>
      </c>
      <c r="Y624" s="10">
        <f>EOMONTH(Table_1[[#This Row],[Ship date]],0)</f>
        <v>42063</v>
      </c>
      <c r="Z624" s="14">
        <v>42061</v>
      </c>
      <c r="AA624" s="4">
        <v>-1.84</v>
      </c>
      <c r="AB624" s="2">
        <v>1</v>
      </c>
      <c r="AC624" s="4">
        <v>3.77</v>
      </c>
      <c r="AD624" s="2">
        <v>91261</v>
      </c>
      <c r="AE624" s="4">
        <f>'DataCleaning and Transformation'!$E624-'DataCleaning and Transformation'!$D624</f>
        <v>2.85</v>
      </c>
      <c r="AF624" s="15" t="str">
        <f>_xlfn.IFS('DataCleaning and Transformation'!$O624="Central","Chris",'DataCleaning and Transformation'!$O624="East","Erin",'DataCleaning and Transformation'!$O624="South","Sam",'DataCleaning and Transformation'!$O624="West","William")</f>
        <v>Chris</v>
      </c>
      <c r="AG624" s="31">
        <f>Table_1[[#This Row],[Ship date]]-Table_1[[#This Row],[Order Date]]</f>
        <v>2</v>
      </c>
      <c r="AH624" s="22">
        <f>Table_1[[#This Row],[Profit]]/Table_1[[#This Row],[Sales]]</f>
        <v>-0.48806366047745359</v>
      </c>
      <c r="AI624" s="23">
        <f>Table_1[[#This Row],[Profit]]+Table_1[[#This Row],[Sales]]</f>
        <v>1.93</v>
      </c>
      <c r="AJ624" s="17">
        <f>WEEKNUM(Table_1[[#This Row],[Order Date]],1)</f>
        <v>9</v>
      </c>
      <c r="AK624" s="17" t="str">
        <f>TEXT(Table_1[[#This Row],[Order Date]],"mmm yyyy")</f>
        <v>Feb 2015</v>
      </c>
      <c r="AL624" s="17" t="str">
        <f>Table_1[[#This Row],[Monthly sales]]&amp;"  Week "&amp;TEXT(Table_1[[#This Row],[Weekly sales]],"00")</f>
        <v>Feb 2015  Week 09</v>
      </c>
      <c r="AM624" s="17">
        <f>IF(COUNTIF($A$2:A624, A624)=1, 1, 0)</f>
        <v>0</v>
      </c>
      <c r="AN624" s="3">
        <f>COUNTA(A624) - COUNTIF(Table_1[[#This Row],[Unique Customers]], 1)</f>
        <v>1</v>
      </c>
      <c r="AO624" s="17" t="str">
        <f t="shared" si="9"/>
        <v>Repeated</v>
      </c>
      <c r="AP624" s="17" t="str">
        <f>"Q"&amp;_xlfn.CEILING.MATH(MONTH(Table_1[[#This Row],[Monthly sales]])/3,1)</f>
        <v>Q1</v>
      </c>
    </row>
    <row r="625" spans="1:42" ht="14.4" x14ac:dyDescent="0.3">
      <c r="A625" s="2">
        <v>1919</v>
      </c>
      <c r="B625" s="15" t="s">
        <v>1343</v>
      </c>
      <c r="C625" s="15" t="s">
        <v>38</v>
      </c>
      <c r="D625" s="6">
        <v>0</v>
      </c>
      <c r="E625" s="4">
        <v>195.99</v>
      </c>
      <c r="F625" s="4">
        <v>8.99</v>
      </c>
      <c r="G625" s="15" t="s">
        <v>39</v>
      </c>
      <c r="H625" s="15" t="s">
        <v>72</v>
      </c>
      <c r="I625" s="15" t="s">
        <v>41</v>
      </c>
      <c r="J625" s="15" t="s">
        <v>136</v>
      </c>
      <c r="K625" s="15" t="s">
        <v>74</v>
      </c>
      <c r="L625" s="15" t="s">
        <v>1344</v>
      </c>
      <c r="M625" s="6">
        <v>0.6</v>
      </c>
      <c r="N625" s="15" t="s">
        <v>33</v>
      </c>
      <c r="O625" s="15" t="s">
        <v>34</v>
      </c>
      <c r="P625" s="15" t="s">
        <v>45</v>
      </c>
      <c r="Q625" s="15" t="s">
        <v>1345</v>
      </c>
      <c r="R625" s="2">
        <v>71603</v>
      </c>
      <c r="S625" s="1">
        <v>42059</v>
      </c>
      <c r="T625" s="12">
        <f>EOMONTH(Table_1[[#This Row],[Order Date]],0)</f>
        <v>42063</v>
      </c>
      <c r="U625" s="10">
        <f>EOMONTH(Table_1[[#This Row],[Order Date]],0)</f>
        <v>42063</v>
      </c>
      <c r="V625" s="14">
        <v>42059</v>
      </c>
      <c r="W625" s="1">
        <v>42060</v>
      </c>
      <c r="X625" s="12">
        <v>42060</v>
      </c>
      <c r="Y625" s="10">
        <f>EOMONTH(Table_1[[#This Row],[Ship date]],0)</f>
        <v>42063</v>
      </c>
      <c r="Z625" s="14">
        <v>42060</v>
      </c>
      <c r="AA625" s="4">
        <v>114.88200000000001</v>
      </c>
      <c r="AB625" s="2">
        <v>5</v>
      </c>
      <c r="AC625" s="4">
        <v>882.93</v>
      </c>
      <c r="AD625" s="2">
        <v>85896</v>
      </c>
      <c r="AE625" s="4">
        <f>'DataCleaning and Transformation'!$E625-'DataCleaning and Transformation'!$D625</f>
        <v>195.99</v>
      </c>
      <c r="AF625" s="15" t="str">
        <f>_xlfn.IFS('DataCleaning and Transformation'!$O625="Central","Chris",'DataCleaning and Transformation'!$O625="East","Erin",'DataCleaning and Transformation'!$O625="South","Sam",'DataCleaning and Transformation'!$O625="West","William")</f>
        <v>Sam</v>
      </c>
      <c r="AG625" s="31">
        <f>Table_1[[#This Row],[Ship date]]-Table_1[[#This Row],[Order Date]]</f>
        <v>1</v>
      </c>
      <c r="AH625" s="22">
        <f>Table_1[[#This Row],[Profit]]/Table_1[[#This Row],[Sales]]</f>
        <v>0.13011450511365569</v>
      </c>
      <c r="AI625" s="23">
        <f>Table_1[[#This Row],[Profit]]+Table_1[[#This Row],[Sales]]</f>
        <v>997.8119999999999</v>
      </c>
      <c r="AJ625" s="17">
        <f>WEEKNUM(Table_1[[#This Row],[Order Date]],1)</f>
        <v>9</v>
      </c>
      <c r="AK625" s="17" t="str">
        <f>TEXT(Table_1[[#This Row],[Order Date]],"mmm yyyy")</f>
        <v>Feb 2015</v>
      </c>
      <c r="AL625" s="17" t="str">
        <f>Table_1[[#This Row],[Monthly sales]]&amp;"  Week "&amp;TEXT(Table_1[[#This Row],[Weekly sales]],"00")</f>
        <v>Feb 2015  Week 09</v>
      </c>
      <c r="AM625" s="17">
        <f>IF(COUNTIF($A$2:A625, A625)=1, 1, 0)</f>
        <v>1</v>
      </c>
      <c r="AN625" s="3">
        <f>COUNTA(A625) - COUNTIF(Table_1[[#This Row],[Unique Customers]], 1)</f>
        <v>0</v>
      </c>
      <c r="AO625" s="17" t="str">
        <f t="shared" si="9"/>
        <v>Unique</v>
      </c>
      <c r="AP625" s="17" t="str">
        <f>"Q"&amp;_xlfn.CEILING.MATH(MONTH(Table_1[[#This Row],[Monthly sales]])/3,1)</f>
        <v>Q1</v>
      </c>
    </row>
    <row r="626" spans="1:42" ht="14.4" x14ac:dyDescent="0.3">
      <c r="A626" s="2">
        <v>1127</v>
      </c>
      <c r="B626" s="15" t="s">
        <v>1346</v>
      </c>
      <c r="C626" s="15" t="s">
        <v>117</v>
      </c>
      <c r="D626" s="6">
        <v>0.02</v>
      </c>
      <c r="E626" s="4">
        <v>4.0599999999999996</v>
      </c>
      <c r="F626" s="4">
        <v>6.89</v>
      </c>
      <c r="G626" s="15" t="s">
        <v>39</v>
      </c>
      <c r="H626" s="15" t="s">
        <v>40</v>
      </c>
      <c r="I626" s="15" t="s">
        <v>49</v>
      </c>
      <c r="J626" s="15" t="s">
        <v>96</v>
      </c>
      <c r="K626" s="15" t="s">
        <v>74</v>
      </c>
      <c r="L626" s="15" t="s">
        <v>1272</v>
      </c>
      <c r="M626" s="6">
        <v>0.6</v>
      </c>
      <c r="N626" s="15" t="s">
        <v>33</v>
      </c>
      <c r="O626" s="15" t="s">
        <v>53</v>
      </c>
      <c r="P626" s="15" t="s">
        <v>188</v>
      </c>
      <c r="Q626" s="15" t="s">
        <v>1347</v>
      </c>
      <c r="R626" s="2">
        <v>78852</v>
      </c>
      <c r="S626" s="1">
        <v>42059</v>
      </c>
      <c r="T626" s="12">
        <f>EOMONTH(Table_1[[#This Row],[Order Date]],0)</f>
        <v>42063</v>
      </c>
      <c r="U626" s="10">
        <f>EOMONTH(Table_1[[#This Row],[Order Date]],0)</f>
        <v>42063</v>
      </c>
      <c r="V626" s="14">
        <v>42059</v>
      </c>
      <c r="W626" s="1">
        <v>42061</v>
      </c>
      <c r="X626" s="12">
        <v>42061</v>
      </c>
      <c r="Y626" s="10">
        <f>EOMONTH(Table_1[[#This Row],[Ship date]],0)</f>
        <v>42063</v>
      </c>
      <c r="Z626" s="14">
        <v>42061</v>
      </c>
      <c r="AA626" s="4">
        <v>-93.735200000000006</v>
      </c>
      <c r="AB626" s="2">
        <v>16</v>
      </c>
      <c r="AC626" s="4">
        <v>66.81</v>
      </c>
      <c r="AD626" s="2">
        <v>87221</v>
      </c>
      <c r="AE626" s="4">
        <f>'DataCleaning and Transformation'!$E626-'DataCleaning and Transformation'!$D626</f>
        <v>4.04</v>
      </c>
      <c r="AF626" s="15" t="str">
        <f>_xlfn.IFS('DataCleaning and Transformation'!$O626="Central","Chris",'DataCleaning and Transformation'!$O626="East","Erin",'DataCleaning and Transformation'!$O626="South","Sam",'DataCleaning and Transformation'!$O626="West","William")</f>
        <v>Chris</v>
      </c>
      <c r="AG626" s="31">
        <f>Table_1[[#This Row],[Ship date]]-Table_1[[#This Row],[Order Date]]</f>
        <v>2</v>
      </c>
      <c r="AH626" s="22">
        <f>Table_1[[#This Row],[Profit]]/Table_1[[#This Row],[Sales]]</f>
        <v>-1.4030115252207753</v>
      </c>
      <c r="AI626" s="23">
        <f>Table_1[[#This Row],[Profit]]+Table_1[[#This Row],[Sales]]</f>
        <v>-26.925200000000004</v>
      </c>
      <c r="AJ626" s="17">
        <f>WEEKNUM(Table_1[[#This Row],[Order Date]],1)</f>
        <v>9</v>
      </c>
      <c r="AK626" s="17" t="str">
        <f>TEXT(Table_1[[#This Row],[Order Date]],"mmm yyyy")</f>
        <v>Feb 2015</v>
      </c>
      <c r="AL626" s="17" t="str">
        <f>Table_1[[#This Row],[Monthly sales]]&amp;"  Week "&amp;TEXT(Table_1[[#This Row],[Weekly sales]],"00")</f>
        <v>Feb 2015  Week 09</v>
      </c>
      <c r="AM626" s="17">
        <f>IF(COUNTIF($A$2:A626, A626)=1, 1, 0)</f>
        <v>1</v>
      </c>
      <c r="AN626" s="3">
        <f>COUNTA(A626) - COUNTIF(Table_1[[#This Row],[Unique Customers]], 1)</f>
        <v>0</v>
      </c>
      <c r="AO626" s="17" t="str">
        <f t="shared" si="9"/>
        <v>Unique</v>
      </c>
      <c r="AP626" s="17" t="str">
        <f>"Q"&amp;_xlfn.CEILING.MATH(MONTH(Table_1[[#This Row],[Monthly sales]])/3,1)</f>
        <v>Q1</v>
      </c>
    </row>
    <row r="627" spans="1:42" ht="14.4" x14ac:dyDescent="0.3">
      <c r="A627" s="2">
        <v>961</v>
      </c>
      <c r="B627" s="15" t="s">
        <v>1348</v>
      </c>
      <c r="C627" s="15" t="s">
        <v>71</v>
      </c>
      <c r="D627" s="6">
        <v>0.05</v>
      </c>
      <c r="E627" s="4">
        <v>124.49</v>
      </c>
      <c r="F627" s="4">
        <v>51.94</v>
      </c>
      <c r="G627" s="15" t="s">
        <v>27</v>
      </c>
      <c r="H627" s="15" t="s">
        <v>72</v>
      </c>
      <c r="I627" s="15" t="s">
        <v>29</v>
      </c>
      <c r="J627" s="15" t="s">
        <v>30</v>
      </c>
      <c r="K627" s="15" t="s">
        <v>31</v>
      </c>
      <c r="L627" s="15" t="s">
        <v>1150</v>
      </c>
      <c r="M627" s="6">
        <v>0.63</v>
      </c>
      <c r="N627" s="15" t="s">
        <v>33</v>
      </c>
      <c r="O627" s="15" t="s">
        <v>60</v>
      </c>
      <c r="P627" s="15" t="s">
        <v>91</v>
      </c>
      <c r="Q627" s="15" t="s">
        <v>1349</v>
      </c>
      <c r="R627" s="2">
        <v>94061</v>
      </c>
      <c r="S627" s="1">
        <v>42059</v>
      </c>
      <c r="T627" s="12">
        <f>EOMONTH(Table_1[[#This Row],[Order Date]],0)</f>
        <v>42063</v>
      </c>
      <c r="U627" s="10">
        <f>EOMONTH(Table_1[[#This Row],[Order Date]],0)</f>
        <v>42063</v>
      </c>
      <c r="V627" s="14">
        <v>42059</v>
      </c>
      <c r="W627" s="1">
        <v>42059</v>
      </c>
      <c r="X627" s="12">
        <v>42059</v>
      </c>
      <c r="Y627" s="10">
        <f>EOMONTH(Table_1[[#This Row],[Ship date]],0)</f>
        <v>42063</v>
      </c>
      <c r="Z627" s="14">
        <v>42059</v>
      </c>
      <c r="AA627" s="4">
        <v>-44.163600000000002</v>
      </c>
      <c r="AB627" s="2">
        <v>1</v>
      </c>
      <c r="AC627" s="4">
        <v>120.12</v>
      </c>
      <c r="AD627" s="2">
        <v>89402</v>
      </c>
      <c r="AE627" s="4">
        <f>'DataCleaning and Transformation'!$E627-'DataCleaning and Transformation'!$D627</f>
        <v>124.44</v>
      </c>
      <c r="AF627" s="15" t="str">
        <f>_xlfn.IFS('DataCleaning and Transformation'!$O627="Central","Chris",'DataCleaning and Transformation'!$O627="East","Erin",'DataCleaning and Transformation'!$O627="South","Sam",'DataCleaning and Transformation'!$O627="West","William")</f>
        <v>William</v>
      </c>
      <c r="AG627" s="31">
        <f>Table_1[[#This Row],[Ship date]]-Table_1[[#This Row],[Order Date]]</f>
        <v>0</v>
      </c>
      <c r="AH627" s="22">
        <f>Table_1[[#This Row],[Profit]]/Table_1[[#This Row],[Sales]]</f>
        <v>-0.36766233766233769</v>
      </c>
      <c r="AI627" s="23">
        <f>Table_1[[#This Row],[Profit]]+Table_1[[#This Row],[Sales]]</f>
        <v>75.956400000000002</v>
      </c>
      <c r="AJ627" s="17">
        <f>WEEKNUM(Table_1[[#This Row],[Order Date]],1)</f>
        <v>9</v>
      </c>
      <c r="AK627" s="17" t="str">
        <f>TEXT(Table_1[[#This Row],[Order Date]],"mmm yyyy")</f>
        <v>Feb 2015</v>
      </c>
      <c r="AL627" s="17" t="str">
        <f>Table_1[[#This Row],[Monthly sales]]&amp;"  Week "&amp;TEXT(Table_1[[#This Row],[Weekly sales]],"00")</f>
        <v>Feb 2015  Week 09</v>
      </c>
      <c r="AM627" s="17">
        <f>IF(COUNTIF($A$2:A627, A627)=1, 1, 0)</f>
        <v>1</v>
      </c>
      <c r="AN627" s="3">
        <f>COUNTA(A627) - COUNTIF(Table_1[[#This Row],[Unique Customers]], 1)</f>
        <v>0</v>
      </c>
      <c r="AO627" s="17" t="str">
        <f t="shared" si="9"/>
        <v>Unique</v>
      </c>
      <c r="AP627" s="17" t="str">
        <f>"Q"&amp;_xlfn.CEILING.MATH(MONTH(Table_1[[#This Row],[Monthly sales]])/3,1)</f>
        <v>Q1</v>
      </c>
    </row>
    <row r="628" spans="1:42" ht="14.4" x14ac:dyDescent="0.3">
      <c r="A628" s="2">
        <v>2398</v>
      </c>
      <c r="B628" s="15" t="s">
        <v>1350</v>
      </c>
      <c r="C628" s="15" t="s">
        <v>71</v>
      </c>
      <c r="D628" s="6">
        <v>0.03</v>
      </c>
      <c r="E628" s="4">
        <v>7.64</v>
      </c>
      <c r="F628" s="4">
        <v>5.83</v>
      </c>
      <c r="G628" s="15" t="s">
        <v>39</v>
      </c>
      <c r="H628" s="15" t="s">
        <v>95</v>
      </c>
      <c r="I628" s="15" t="s">
        <v>49</v>
      </c>
      <c r="J628" s="15" t="s">
        <v>89</v>
      </c>
      <c r="K628" s="15" t="s">
        <v>51</v>
      </c>
      <c r="L628" s="15" t="s">
        <v>233</v>
      </c>
      <c r="M628" s="6">
        <v>0.36</v>
      </c>
      <c r="N628" s="15" t="s">
        <v>33</v>
      </c>
      <c r="O628" s="15" t="s">
        <v>53</v>
      </c>
      <c r="P628" s="15" t="s">
        <v>104</v>
      </c>
      <c r="Q628" s="15" t="s">
        <v>1351</v>
      </c>
      <c r="R628" s="2">
        <v>60103</v>
      </c>
      <c r="S628" s="1">
        <v>42059</v>
      </c>
      <c r="T628" s="12">
        <f>EOMONTH(Table_1[[#This Row],[Order Date]],0)</f>
        <v>42063</v>
      </c>
      <c r="U628" s="10">
        <f>EOMONTH(Table_1[[#This Row],[Order Date]],0)</f>
        <v>42063</v>
      </c>
      <c r="V628" s="14">
        <v>42059</v>
      </c>
      <c r="W628" s="1">
        <v>42061</v>
      </c>
      <c r="X628" s="12">
        <v>42061</v>
      </c>
      <c r="Y628" s="10">
        <f>EOMONTH(Table_1[[#This Row],[Ship date]],0)</f>
        <v>42063</v>
      </c>
      <c r="Z628" s="14">
        <v>42061</v>
      </c>
      <c r="AA628" s="4">
        <v>-15.090400000000001</v>
      </c>
      <c r="AB628" s="2">
        <v>12</v>
      </c>
      <c r="AC628" s="4">
        <v>96.86</v>
      </c>
      <c r="AD628" s="2">
        <v>86373</v>
      </c>
      <c r="AE628" s="4">
        <f>'DataCleaning and Transformation'!$E628-'DataCleaning and Transformation'!$D628</f>
        <v>7.6099999999999994</v>
      </c>
      <c r="AF628" s="15" t="str">
        <f>_xlfn.IFS('DataCleaning and Transformation'!$O628="Central","Chris",'DataCleaning and Transformation'!$O628="East","Erin",'DataCleaning and Transformation'!$O628="South","Sam",'DataCleaning and Transformation'!$O628="West","William")</f>
        <v>Chris</v>
      </c>
      <c r="AG628" s="31">
        <f>Table_1[[#This Row],[Ship date]]-Table_1[[#This Row],[Order Date]]</f>
        <v>2</v>
      </c>
      <c r="AH628" s="22">
        <f>Table_1[[#This Row],[Profit]]/Table_1[[#This Row],[Sales]]</f>
        <v>-0.15579599421845963</v>
      </c>
      <c r="AI628" s="23">
        <f>Table_1[[#This Row],[Profit]]+Table_1[[#This Row],[Sales]]</f>
        <v>81.769599999999997</v>
      </c>
      <c r="AJ628" s="17">
        <f>WEEKNUM(Table_1[[#This Row],[Order Date]],1)</f>
        <v>9</v>
      </c>
      <c r="AK628" s="17" t="str">
        <f>TEXT(Table_1[[#This Row],[Order Date]],"mmm yyyy")</f>
        <v>Feb 2015</v>
      </c>
      <c r="AL628" s="17" t="str">
        <f>Table_1[[#This Row],[Monthly sales]]&amp;"  Week "&amp;TEXT(Table_1[[#This Row],[Weekly sales]],"00")</f>
        <v>Feb 2015  Week 09</v>
      </c>
      <c r="AM628" s="17">
        <f>IF(COUNTIF($A$2:A628, A628)=1, 1, 0)</f>
        <v>1</v>
      </c>
      <c r="AN628" s="3">
        <f>COUNTA(A628) - COUNTIF(Table_1[[#This Row],[Unique Customers]], 1)</f>
        <v>0</v>
      </c>
      <c r="AO628" s="17" t="str">
        <f t="shared" si="9"/>
        <v>Unique</v>
      </c>
      <c r="AP628" s="17" t="str">
        <f>"Q"&amp;_xlfn.CEILING.MATH(MONTH(Table_1[[#This Row],[Monthly sales]])/3,1)</f>
        <v>Q1</v>
      </c>
    </row>
    <row r="629" spans="1:42" ht="14.4" x14ac:dyDescent="0.3">
      <c r="A629" s="2">
        <v>1193</v>
      </c>
      <c r="B629" s="15" t="s">
        <v>1352</v>
      </c>
      <c r="C629" s="15" t="s">
        <v>38</v>
      </c>
      <c r="D629" s="6">
        <v>0.05</v>
      </c>
      <c r="E629" s="4">
        <v>52.4</v>
      </c>
      <c r="F629" s="4">
        <v>16.11</v>
      </c>
      <c r="G629" s="15" t="s">
        <v>39</v>
      </c>
      <c r="H629" s="15" t="s">
        <v>40</v>
      </c>
      <c r="I629" s="15" t="s">
        <v>49</v>
      </c>
      <c r="J629" s="15" t="s">
        <v>73</v>
      </c>
      <c r="K629" s="15" t="s">
        <v>74</v>
      </c>
      <c r="L629" s="15" t="s">
        <v>1353</v>
      </c>
      <c r="M629" s="6">
        <v>0.39</v>
      </c>
      <c r="N629" s="15" t="s">
        <v>33</v>
      </c>
      <c r="O629" s="15" t="s">
        <v>112</v>
      </c>
      <c r="P629" s="15" t="s">
        <v>375</v>
      </c>
      <c r="Q629" s="15" t="s">
        <v>67</v>
      </c>
      <c r="R629" s="2">
        <v>20016</v>
      </c>
      <c r="S629" s="1">
        <v>42060</v>
      </c>
      <c r="T629" s="12">
        <f>EOMONTH(Table_1[[#This Row],[Order Date]],0)</f>
        <v>42063</v>
      </c>
      <c r="U629" s="10">
        <f>EOMONTH(Table_1[[#This Row],[Order Date]],0)</f>
        <v>42063</v>
      </c>
      <c r="V629" s="14">
        <v>42060</v>
      </c>
      <c r="W629" s="1">
        <v>42062</v>
      </c>
      <c r="X629" s="12">
        <v>42062</v>
      </c>
      <c r="Y629" s="10">
        <f>EOMONTH(Table_1[[#This Row],[Ship date]],0)</f>
        <v>42063</v>
      </c>
      <c r="Z629" s="14">
        <v>42062</v>
      </c>
      <c r="AA629" s="4">
        <v>592.52650000000006</v>
      </c>
      <c r="AB629" s="2">
        <v>85</v>
      </c>
      <c r="AC629" s="4">
        <v>4556.63</v>
      </c>
      <c r="AD629" s="2">
        <v>29350</v>
      </c>
      <c r="AE629" s="4">
        <f>'DataCleaning and Transformation'!$E629-'DataCleaning and Transformation'!$D629</f>
        <v>52.35</v>
      </c>
      <c r="AF629" s="15" t="str">
        <f>_xlfn.IFS('DataCleaning and Transformation'!$O629="Central","Chris",'DataCleaning and Transformation'!$O629="East","Erin",'DataCleaning and Transformation'!$O629="South","Sam",'DataCleaning and Transformation'!$O629="West","William")</f>
        <v>Erin</v>
      </c>
      <c r="AG629" s="31">
        <f>Table_1[[#This Row],[Ship date]]-Table_1[[#This Row],[Order Date]]</f>
        <v>2</v>
      </c>
      <c r="AH629" s="22">
        <f>Table_1[[#This Row],[Profit]]/Table_1[[#This Row],[Sales]]</f>
        <v>0.13003612318753113</v>
      </c>
      <c r="AI629" s="23">
        <f>Table_1[[#This Row],[Profit]]+Table_1[[#This Row],[Sales]]</f>
        <v>5149.1565000000001</v>
      </c>
      <c r="AJ629" s="17">
        <f>WEEKNUM(Table_1[[#This Row],[Order Date]],1)</f>
        <v>9</v>
      </c>
      <c r="AK629" s="17" t="str">
        <f>TEXT(Table_1[[#This Row],[Order Date]],"mmm yyyy")</f>
        <v>Feb 2015</v>
      </c>
      <c r="AL629" s="17" t="str">
        <f>Table_1[[#This Row],[Monthly sales]]&amp;"  Week "&amp;TEXT(Table_1[[#This Row],[Weekly sales]],"00")</f>
        <v>Feb 2015  Week 09</v>
      </c>
      <c r="AM629" s="17">
        <f>IF(COUNTIF($A$2:A629, A629)=1, 1, 0)</f>
        <v>1</v>
      </c>
      <c r="AN629" s="3">
        <f>COUNTA(A629) - COUNTIF(Table_1[[#This Row],[Unique Customers]], 1)</f>
        <v>0</v>
      </c>
      <c r="AO629" s="17" t="str">
        <f t="shared" si="9"/>
        <v>Unique</v>
      </c>
      <c r="AP629" s="17" t="str">
        <f>"Q"&amp;_xlfn.CEILING.MATH(MONTH(Table_1[[#This Row],[Monthly sales]])/3,1)</f>
        <v>Q1</v>
      </c>
    </row>
    <row r="630" spans="1:42" ht="14.4" x14ac:dyDescent="0.3">
      <c r="A630" s="2">
        <v>1193</v>
      </c>
      <c r="B630" s="15" t="s">
        <v>1352</v>
      </c>
      <c r="C630" s="15" t="s">
        <v>38</v>
      </c>
      <c r="D630" s="6">
        <v>0.05</v>
      </c>
      <c r="E630" s="4">
        <v>36.549999999999997</v>
      </c>
      <c r="F630" s="4">
        <v>13.89</v>
      </c>
      <c r="G630" s="15" t="s">
        <v>88</v>
      </c>
      <c r="H630" s="15" t="s">
        <v>40</v>
      </c>
      <c r="I630" s="15" t="s">
        <v>49</v>
      </c>
      <c r="J630" s="15" t="s">
        <v>50</v>
      </c>
      <c r="K630" s="15" t="s">
        <v>51</v>
      </c>
      <c r="L630" s="15" t="s">
        <v>1354</v>
      </c>
      <c r="M630" s="6">
        <v>0.41</v>
      </c>
      <c r="N630" s="15" t="s">
        <v>33</v>
      </c>
      <c r="O630" s="15" t="s">
        <v>112</v>
      </c>
      <c r="P630" s="15" t="s">
        <v>375</v>
      </c>
      <c r="Q630" s="15" t="s">
        <v>67</v>
      </c>
      <c r="R630" s="2">
        <v>20016</v>
      </c>
      <c r="S630" s="1">
        <v>42060</v>
      </c>
      <c r="T630" s="12">
        <f>EOMONTH(Table_1[[#This Row],[Order Date]],0)</f>
        <v>42063</v>
      </c>
      <c r="U630" s="10">
        <f>EOMONTH(Table_1[[#This Row],[Order Date]],0)</f>
        <v>42063</v>
      </c>
      <c r="V630" s="14">
        <v>42060</v>
      </c>
      <c r="W630" s="1">
        <v>42061</v>
      </c>
      <c r="X630" s="12">
        <v>42061</v>
      </c>
      <c r="Y630" s="10">
        <f>EOMONTH(Table_1[[#This Row],[Ship date]],0)</f>
        <v>42063</v>
      </c>
      <c r="Z630" s="14">
        <v>42061</v>
      </c>
      <c r="AA630" s="4">
        <v>232.8</v>
      </c>
      <c r="AB630" s="2">
        <v>83</v>
      </c>
      <c r="AC630" s="4">
        <v>2948.61</v>
      </c>
      <c r="AD630" s="2">
        <v>29350</v>
      </c>
      <c r="AE630" s="4">
        <f>'DataCleaning and Transformation'!$E630-'DataCleaning and Transformation'!$D630</f>
        <v>36.5</v>
      </c>
      <c r="AF630" s="15" t="str">
        <f>_xlfn.IFS('DataCleaning and Transformation'!$O630="Central","Chris",'DataCleaning and Transformation'!$O630="East","Erin",'DataCleaning and Transformation'!$O630="South","Sam",'DataCleaning and Transformation'!$O630="West","William")</f>
        <v>Erin</v>
      </c>
      <c r="AG630" s="31">
        <f>Table_1[[#This Row],[Ship date]]-Table_1[[#This Row],[Order Date]]</f>
        <v>1</v>
      </c>
      <c r="AH630" s="22">
        <f>Table_1[[#This Row],[Profit]]/Table_1[[#This Row],[Sales]]</f>
        <v>7.8952455563808033E-2</v>
      </c>
      <c r="AI630" s="23">
        <f>Table_1[[#This Row],[Profit]]+Table_1[[#This Row],[Sales]]</f>
        <v>3181.4100000000003</v>
      </c>
      <c r="AJ630" s="17">
        <f>WEEKNUM(Table_1[[#This Row],[Order Date]],1)</f>
        <v>9</v>
      </c>
      <c r="AK630" s="17" t="str">
        <f>TEXT(Table_1[[#This Row],[Order Date]],"mmm yyyy")</f>
        <v>Feb 2015</v>
      </c>
      <c r="AL630" s="17" t="str">
        <f>Table_1[[#This Row],[Monthly sales]]&amp;"  Week "&amp;TEXT(Table_1[[#This Row],[Weekly sales]],"00")</f>
        <v>Feb 2015  Week 09</v>
      </c>
      <c r="AM630" s="17">
        <f>IF(COUNTIF($A$2:A630, A630)=1, 1, 0)</f>
        <v>0</v>
      </c>
      <c r="AN630" s="3">
        <f>COUNTA(A630) - COUNTIF(Table_1[[#This Row],[Unique Customers]], 1)</f>
        <v>1</v>
      </c>
      <c r="AO630" s="17" t="str">
        <f t="shared" si="9"/>
        <v>Repeated</v>
      </c>
      <c r="AP630" s="17" t="str">
        <f>"Q"&amp;_xlfn.CEILING.MATH(MONTH(Table_1[[#This Row],[Monthly sales]])/3,1)</f>
        <v>Q1</v>
      </c>
    </row>
    <row r="631" spans="1:42" ht="14.4" x14ac:dyDescent="0.3">
      <c r="A631" s="2">
        <v>1199</v>
      </c>
      <c r="B631" s="15" t="s">
        <v>1355</v>
      </c>
      <c r="C631" s="15" t="s">
        <v>38</v>
      </c>
      <c r="D631" s="6">
        <v>0.1</v>
      </c>
      <c r="E631" s="4">
        <v>15.14</v>
      </c>
      <c r="F631" s="4">
        <v>4.53</v>
      </c>
      <c r="G631" s="15" t="s">
        <v>39</v>
      </c>
      <c r="H631" s="15" t="s">
        <v>40</v>
      </c>
      <c r="I631" s="15" t="s">
        <v>49</v>
      </c>
      <c r="J631" s="15" t="s">
        <v>79</v>
      </c>
      <c r="K631" s="15" t="s">
        <v>74</v>
      </c>
      <c r="L631" s="15" t="s">
        <v>1356</v>
      </c>
      <c r="M631" s="6">
        <v>0.81</v>
      </c>
      <c r="N631" s="15" t="s">
        <v>33</v>
      </c>
      <c r="O631" s="15" t="s">
        <v>112</v>
      </c>
      <c r="P631" s="15" t="s">
        <v>1357</v>
      </c>
      <c r="Q631" s="15" t="s">
        <v>1358</v>
      </c>
      <c r="R631" s="2">
        <v>3060</v>
      </c>
      <c r="S631" s="1">
        <v>42060</v>
      </c>
      <c r="T631" s="12">
        <f>EOMONTH(Table_1[[#This Row],[Order Date]],0)</f>
        <v>42063</v>
      </c>
      <c r="U631" s="10">
        <f>EOMONTH(Table_1[[#This Row],[Order Date]],0)</f>
        <v>42063</v>
      </c>
      <c r="V631" s="14">
        <v>42060</v>
      </c>
      <c r="W631" s="1">
        <v>42063</v>
      </c>
      <c r="X631" s="12">
        <v>42063</v>
      </c>
      <c r="Y631" s="10">
        <f>EOMONTH(Table_1[[#This Row],[Ship date]],0)</f>
        <v>42063</v>
      </c>
      <c r="Z631" s="14">
        <v>42063</v>
      </c>
      <c r="AA631" s="4">
        <v>-24.897600000000001</v>
      </c>
      <c r="AB631" s="2">
        <v>5</v>
      </c>
      <c r="AC631" s="4">
        <v>75.17</v>
      </c>
      <c r="AD631" s="2">
        <v>87585</v>
      </c>
      <c r="AE631" s="4">
        <f>'DataCleaning and Transformation'!$E631-'DataCleaning and Transformation'!$D631</f>
        <v>15.040000000000001</v>
      </c>
      <c r="AF631" s="15" t="str">
        <f>_xlfn.IFS('DataCleaning and Transformation'!$O631="Central","Chris",'DataCleaning and Transformation'!$O631="East","Erin",'DataCleaning and Transformation'!$O631="South","Sam",'DataCleaning and Transformation'!$O631="West","William")</f>
        <v>Erin</v>
      </c>
      <c r="AG631" s="31">
        <f>Table_1[[#This Row],[Ship date]]-Table_1[[#This Row],[Order Date]]</f>
        <v>3</v>
      </c>
      <c r="AH631" s="22">
        <f>Table_1[[#This Row],[Profit]]/Table_1[[#This Row],[Sales]]</f>
        <v>-0.33121724092058002</v>
      </c>
      <c r="AI631" s="23">
        <f>Table_1[[#This Row],[Profit]]+Table_1[[#This Row],[Sales]]</f>
        <v>50.272400000000005</v>
      </c>
      <c r="AJ631" s="17">
        <f>WEEKNUM(Table_1[[#This Row],[Order Date]],1)</f>
        <v>9</v>
      </c>
      <c r="AK631" s="17" t="str">
        <f>TEXT(Table_1[[#This Row],[Order Date]],"mmm yyyy")</f>
        <v>Feb 2015</v>
      </c>
      <c r="AL631" s="17" t="str">
        <f>Table_1[[#This Row],[Monthly sales]]&amp;"  Week "&amp;TEXT(Table_1[[#This Row],[Weekly sales]],"00")</f>
        <v>Feb 2015  Week 09</v>
      </c>
      <c r="AM631" s="17">
        <f>IF(COUNTIF($A$2:A631, A631)=1, 1, 0)</f>
        <v>1</v>
      </c>
      <c r="AN631" s="3">
        <f>COUNTA(A631) - COUNTIF(Table_1[[#This Row],[Unique Customers]], 1)</f>
        <v>0</v>
      </c>
      <c r="AO631" s="17" t="str">
        <f t="shared" si="9"/>
        <v>Unique</v>
      </c>
      <c r="AP631" s="17" t="str">
        <f>"Q"&amp;_xlfn.CEILING.MATH(MONTH(Table_1[[#This Row],[Monthly sales]])/3,1)</f>
        <v>Q1</v>
      </c>
    </row>
    <row r="632" spans="1:42" ht="14.4" x14ac:dyDescent="0.3">
      <c r="A632" s="2">
        <v>1200</v>
      </c>
      <c r="B632" s="15" t="s">
        <v>1359</v>
      </c>
      <c r="C632" s="15" t="s">
        <v>38</v>
      </c>
      <c r="D632" s="6">
        <v>0.05</v>
      </c>
      <c r="E632" s="4">
        <v>52.4</v>
      </c>
      <c r="F632" s="4">
        <v>16.11</v>
      </c>
      <c r="G632" s="15" t="s">
        <v>39</v>
      </c>
      <c r="H632" s="15" t="s">
        <v>40</v>
      </c>
      <c r="I632" s="15" t="s">
        <v>49</v>
      </c>
      <c r="J632" s="15" t="s">
        <v>73</v>
      </c>
      <c r="K632" s="15" t="s">
        <v>74</v>
      </c>
      <c r="L632" s="15" t="s">
        <v>1353</v>
      </c>
      <c r="M632" s="6">
        <v>0.39</v>
      </c>
      <c r="N632" s="15" t="s">
        <v>33</v>
      </c>
      <c r="O632" s="15" t="s">
        <v>112</v>
      </c>
      <c r="P632" s="15" t="s">
        <v>398</v>
      </c>
      <c r="Q632" s="15" t="s">
        <v>1360</v>
      </c>
      <c r="R632" s="2">
        <v>7407</v>
      </c>
      <c r="S632" s="1">
        <v>42060</v>
      </c>
      <c r="T632" s="12">
        <f>EOMONTH(Table_1[[#This Row],[Order Date]],0)</f>
        <v>42063</v>
      </c>
      <c r="U632" s="10">
        <f>EOMONTH(Table_1[[#This Row],[Order Date]],0)</f>
        <v>42063</v>
      </c>
      <c r="V632" s="14">
        <v>42060</v>
      </c>
      <c r="W632" s="1">
        <v>42062</v>
      </c>
      <c r="X632" s="12">
        <v>42062</v>
      </c>
      <c r="Y632" s="10">
        <f>EOMONTH(Table_1[[#This Row],[Ship date]],0)</f>
        <v>42063</v>
      </c>
      <c r="Z632" s="14">
        <v>42062</v>
      </c>
      <c r="AA632" s="4">
        <v>776.77440000000001</v>
      </c>
      <c r="AB632" s="2">
        <v>21</v>
      </c>
      <c r="AC632" s="4">
        <v>1125.76</v>
      </c>
      <c r="AD632" s="2">
        <v>87585</v>
      </c>
      <c r="AE632" s="4">
        <f>'DataCleaning and Transformation'!$E632-'DataCleaning and Transformation'!$D632</f>
        <v>52.35</v>
      </c>
      <c r="AF632" s="15" t="str">
        <f>_xlfn.IFS('DataCleaning and Transformation'!$O632="Central","Chris",'DataCleaning and Transformation'!$O632="East","Erin",'DataCleaning and Transformation'!$O632="South","Sam",'DataCleaning and Transformation'!$O632="West","William")</f>
        <v>Erin</v>
      </c>
      <c r="AG632" s="31">
        <f>Table_1[[#This Row],[Ship date]]-Table_1[[#This Row],[Order Date]]</f>
        <v>2</v>
      </c>
      <c r="AH632" s="22">
        <f>Table_1[[#This Row],[Profit]]/Table_1[[#This Row],[Sales]]</f>
        <v>0.69000000000000006</v>
      </c>
      <c r="AI632" s="23">
        <f>Table_1[[#This Row],[Profit]]+Table_1[[#This Row],[Sales]]</f>
        <v>1902.5344</v>
      </c>
      <c r="AJ632" s="17">
        <f>WEEKNUM(Table_1[[#This Row],[Order Date]],1)</f>
        <v>9</v>
      </c>
      <c r="AK632" s="17" t="str">
        <f>TEXT(Table_1[[#This Row],[Order Date]],"mmm yyyy")</f>
        <v>Feb 2015</v>
      </c>
      <c r="AL632" s="17" t="str">
        <f>Table_1[[#This Row],[Monthly sales]]&amp;"  Week "&amp;TEXT(Table_1[[#This Row],[Weekly sales]],"00")</f>
        <v>Feb 2015  Week 09</v>
      </c>
      <c r="AM632" s="17">
        <f>IF(COUNTIF($A$2:A632, A632)=1, 1, 0)</f>
        <v>1</v>
      </c>
      <c r="AN632" s="3">
        <f>COUNTA(A632) - COUNTIF(Table_1[[#This Row],[Unique Customers]], 1)</f>
        <v>0</v>
      </c>
      <c r="AO632" s="17" t="str">
        <f t="shared" si="9"/>
        <v>Repeated</v>
      </c>
      <c r="AP632" s="17" t="str">
        <f>"Q"&amp;_xlfn.CEILING.MATH(MONTH(Table_1[[#This Row],[Monthly sales]])/3,1)</f>
        <v>Q1</v>
      </c>
    </row>
    <row r="633" spans="1:42" ht="14.4" x14ac:dyDescent="0.3">
      <c r="A633" s="2">
        <v>1202</v>
      </c>
      <c r="B633" s="15" t="s">
        <v>1361</v>
      </c>
      <c r="C633" s="15" t="s">
        <v>38</v>
      </c>
      <c r="D633" s="6">
        <v>0.05</v>
      </c>
      <c r="E633" s="4">
        <v>36.549999999999997</v>
      </c>
      <c r="F633" s="4">
        <v>13.89</v>
      </c>
      <c r="G633" s="15" t="s">
        <v>88</v>
      </c>
      <c r="H633" s="15" t="s">
        <v>40</v>
      </c>
      <c r="I633" s="15" t="s">
        <v>49</v>
      </c>
      <c r="J633" s="15" t="s">
        <v>50</v>
      </c>
      <c r="K633" s="15" t="s">
        <v>51</v>
      </c>
      <c r="L633" s="15" t="s">
        <v>1354</v>
      </c>
      <c r="M633" s="6">
        <v>0.41</v>
      </c>
      <c r="N633" s="15" t="s">
        <v>33</v>
      </c>
      <c r="O633" s="15" t="s">
        <v>112</v>
      </c>
      <c r="P633" s="15" t="s">
        <v>398</v>
      </c>
      <c r="Q633" s="15" t="s">
        <v>1362</v>
      </c>
      <c r="R633" s="2">
        <v>7079</v>
      </c>
      <c r="S633" s="1">
        <v>42060</v>
      </c>
      <c r="T633" s="12">
        <f>EOMONTH(Table_1[[#This Row],[Order Date]],0)</f>
        <v>42063</v>
      </c>
      <c r="U633" s="10">
        <f>EOMONTH(Table_1[[#This Row],[Order Date]],0)</f>
        <v>42063</v>
      </c>
      <c r="V633" s="14">
        <v>42060</v>
      </c>
      <c r="W633" s="1">
        <v>42061</v>
      </c>
      <c r="X633" s="12">
        <v>42061</v>
      </c>
      <c r="Y633" s="10">
        <f>EOMONTH(Table_1[[#This Row],[Ship date]],0)</f>
        <v>42063</v>
      </c>
      <c r="Z633" s="14">
        <v>42061</v>
      </c>
      <c r="AA633" s="4">
        <v>344.54399999999998</v>
      </c>
      <c r="AB633" s="2">
        <v>21</v>
      </c>
      <c r="AC633" s="4">
        <v>746.03</v>
      </c>
      <c r="AD633" s="2">
        <v>87585</v>
      </c>
      <c r="AE633" s="4">
        <f>'DataCleaning and Transformation'!$E633-'DataCleaning and Transformation'!$D633</f>
        <v>36.5</v>
      </c>
      <c r="AF633" s="15" t="str">
        <f>_xlfn.IFS('DataCleaning and Transformation'!$O633="Central","Chris",'DataCleaning and Transformation'!$O633="East","Erin",'DataCleaning and Transformation'!$O633="South","Sam",'DataCleaning and Transformation'!$O633="West","William")</f>
        <v>Erin</v>
      </c>
      <c r="AG633" s="31">
        <f>Table_1[[#This Row],[Ship date]]-Table_1[[#This Row],[Order Date]]</f>
        <v>1</v>
      </c>
      <c r="AH633" s="22">
        <f>Table_1[[#This Row],[Profit]]/Table_1[[#This Row],[Sales]]</f>
        <v>0.46183665536238488</v>
      </c>
      <c r="AI633" s="23">
        <f>Table_1[[#This Row],[Profit]]+Table_1[[#This Row],[Sales]]</f>
        <v>1090.5740000000001</v>
      </c>
      <c r="AJ633" s="17">
        <f>WEEKNUM(Table_1[[#This Row],[Order Date]],1)</f>
        <v>9</v>
      </c>
      <c r="AK633" s="17" t="str">
        <f>TEXT(Table_1[[#This Row],[Order Date]],"mmm yyyy")</f>
        <v>Feb 2015</v>
      </c>
      <c r="AL633" s="17" t="str">
        <f>Table_1[[#This Row],[Monthly sales]]&amp;"  Week "&amp;TEXT(Table_1[[#This Row],[Weekly sales]],"00")</f>
        <v>Feb 2015  Week 09</v>
      </c>
      <c r="AM633" s="17">
        <f>IF(COUNTIF($A$2:A633, A633)=1, 1, 0)</f>
        <v>1</v>
      </c>
      <c r="AN633" s="3">
        <f>COUNTA(A633) - COUNTIF(Table_1[[#This Row],[Unique Customers]], 1)</f>
        <v>0</v>
      </c>
      <c r="AO633" s="17" t="str">
        <f t="shared" si="9"/>
        <v>Repeated</v>
      </c>
      <c r="AP633" s="17" t="str">
        <f>"Q"&amp;_xlfn.CEILING.MATH(MONTH(Table_1[[#This Row],[Monthly sales]])/3,1)</f>
        <v>Q1</v>
      </c>
    </row>
    <row r="634" spans="1:42" ht="14.4" x14ac:dyDescent="0.3">
      <c r="A634" s="2">
        <v>2361</v>
      </c>
      <c r="B634" s="15" t="s">
        <v>1363</v>
      </c>
      <c r="C634" s="15" t="s">
        <v>38</v>
      </c>
      <c r="D634" s="6">
        <v>0.06</v>
      </c>
      <c r="E634" s="4">
        <v>8.33</v>
      </c>
      <c r="F634" s="4">
        <v>1.99</v>
      </c>
      <c r="G634" s="15" t="s">
        <v>39</v>
      </c>
      <c r="H634" s="15" t="s">
        <v>95</v>
      </c>
      <c r="I634" s="15" t="s">
        <v>41</v>
      </c>
      <c r="J634" s="15" t="s">
        <v>42</v>
      </c>
      <c r="K634" s="15" t="s">
        <v>43</v>
      </c>
      <c r="L634" s="15" t="s">
        <v>1175</v>
      </c>
      <c r="M634" s="6">
        <v>0.52</v>
      </c>
      <c r="N634" s="15" t="s">
        <v>33</v>
      </c>
      <c r="O634" s="15" t="s">
        <v>34</v>
      </c>
      <c r="P634" s="15" t="s">
        <v>124</v>
      </c>
      <c r="Q634" s="15" t="s">
        <v>1364</v>
      </c>
      <c r="R634" s="2">
        <v>32259</v>
      </c>
      <c r="S634" s="1">
        <v>42060</v>
      </c>
      <c r="T634" s="12">
        <f>EOMONTH(Table_1[[#This Row],[Order Date]],0)</f>
        <v>42063</v>
      </c>
      <c r="U634" s="10">
        <f>EOMONTH(Table_1[[#This Row],[Order Date]],0)</f>
        <v>42063</v>
      </c>
      <c r="V634" s="14">
        <v>42060</v>
      </c>
      <c r="W634" s="1">
        <v>42061</v>
      </c>
      <c r="X634" s="12">
        <v>42061</v>
      </c>
      <c r="Y634" s="10">
        <f>EOMONTH(Table_1[[#This Row],[Ship date]],0)</f>
        <v>42063</v>
      </c>
      <c r="Z634" s="14">
        <v>42061</v>
      </c>
      <c r="AA634" s="4">
        <v>-344.82</v>
      </c>
      <c r="AB634" s="2">
        <v>1</v>
      </c>
      <c r="AC634" s="4">
        <v>8.49</v>
      </c>
      <c r="AD634" s="2">
        <v>88266</v>
      </c>
      <c r="AE634" s="4">
        <f>'DataCleaning and Transformation'!$E634-'DataCleaning and Transformation'!$D634</f>
        <v>8.27</v>
      </c>
      <c r="AF634" s="15" t="str">
        <f>_xlfn.IFS('DataCleaning and Transformation'!$O634="Central","Chris",'DataCleaning and Transformation'!$O634="East","Erin",'DataCleaning and Transformation'!$O634="South","Sam",'DataCleaning and Transformation'!$O634="West","William")</f>
        <v>Sam</v>
      </c>
      <c r="AG634" s="31">
        <f>Table_1[[#This Row],[Ship date]]-Table_1[[#This Row],[Order Date]]</f>
        <v>1</v>
      </c>
      <c r="AH634" s="22">
        <f>Table_1[[#This Row],[Profit]]/Table_1[[#This Row],[Sales]]</f>
        <v>-40.614840989399291</v>
      </c>
      <c r="AI634" s="23">
        <f>Table_1[[#This Row],[Profit]]+Table_1[[#This Row],[Sales]]</f>
        <v>-336.33</v>
      </c>
      <c r="AJ634" s="17">
        <f>WEEKNUM(Table_1[[#This Row],[Order Date]],1)</f>
        <v>9</v>
      </c>
      <c r="AK634" s="17" t="str">
        <f>TEXT(Table_1[[#This Row],[Order Date]],"mmm yyyy")</f>
        <v>Feb 2015</v>
      </c>
      <c r="AL634" s="17" t="str">
        <f>Table_1[[#This Row],[Monthly sales]]&amp;"  Week "&amp;TEXT(Table_1[[#This Row],[Weekly sales]],"00")</f>
        <v>Feb 2015  Week 09</v>
      </c>
      <c r="AM634" s="17">
        <f>IF(COUNTIF($A$2:A634, A634)=1, 1, 0)</f>
        <v>1</v>
      </c>
      <c r="AN634" s="3">
        <f>COUNTA(A634) - COUNTIF(Table_1[[#This Row],[Unique Customers]], 1)</f>
        <v>0</v>
      </c>
      <c r="AO634" s="17" t="str">
        <f t="shared" si="9"/>
        <v>Unique</v>
      </c>
      <c r="AP634" s="17" t="str">
        <f>"Q"&amp;_xlfn.CEILING.MATH(MONTH(Table_1[[#This Row],[Monthly sales]])/3,1)</f>
        <v>Q1</v>
      </c>
    </row>
    <row r="635" spans="1:42" ht="14.4" x14ac:dyDescent="0.3">
      <c r="A635" s="2">
        <v>851</v>
      </c>
      <c r="B635" s="15" t="s">
        <v>1365</v>
      </c>
      <c r="C635" s="15" t="s">
        <v>48</v>
      </c>
      <c r="D635" s="6">
        <v>0.1</v>
      </c>
      <c r="E635" s="4">
        <v>50.98</v>
      </c>
      <c r="F635" s="4">
        <v>22.24</v>
      </c>
      <c r="G635" s="15" t="s">
        <v>39</v>
      </c>
      <c r="H635" s="15" t="s">
        <v>95</v>
      </c>
      <c r="I635" s="15" t="s">
        <v>29</v>
      </c>
      <c r="J635" s="15" t="s">
        <v>127</v>
      </c>
      <c r="K635" s="15" t="s">
        <v>65</v>
      </c>
      <c r="L635" s="15" t="s">
        <v>1366</v>
      </c>
      <c r="M635" s="6">
        <v>0.55000000000000004</v>
      </c>
      <c r="N635" s="15" t="s">
        <v>33</v>
      </c>
      <c r="O635" s="15" t="s">
        <v>60</v>
      </c>
      <c r="P635" s="15" t="s">
        <v>91</v>
      </c>
      <c r="Q635" s="15" t="s">
        <v>1367</v>
      </c>
      <c r="R635" s="2">
        <v>91745</v>
      </c>
      <c r="S635" s="1">
        <v>42060</v>
      </c>
      <c r="T635" s="12">
        <f>EOMONTH(Table_1[[#This Row],[Order Date]],0)</f>
        <v>42063</v>
      </c>
      <c r="U635" s="10">
        <f>EOMONTH(Table_1[[#This Row],[Order Date]],0)</f>
        <v>42063</v>
      </c>
      <c r="V635" s="14">
        <v>42060</v>
      </c>
      <c r="W635" s="1">
        <v>42062</v>
      </c>
      <c r="X635" s="12">
        <v>42062</v>
      </c>
      <c r="Y635" s="10">
        <f>EOMONTH(Table_1[[#This Row],[Ship date]],0)</f>
        <v>42063</v>
      </c>
      <c r="Z635" s="14">
        <v>42062</v>
      </c>
      <c r="AA635" s="4">
        <v>98.12</v>
      </c>
      <c r="AB635" s="2">
        <v>6</v>
      </c>
      <c r="AC635" s="4">
        <v>300.63</v>
      </c>
      <c r="AD635" s="2">
        <v>88568</v>
      </c>
      <c r="AE635" s="4">
        <f>'DataCleaning and Transformation'!$E635-'DataCleaning and Transformation'!$D635</f>
        <v>50.879999999999995</v>
      </c>
      <c r="AF635" s="15" t="str">
        <f>_xlfn.IFS('DataCleaning and Transformation'!$O635="Central","Chris",'DataCleaning and Transformation'!$O635="East","Erin",'DataCleaning and Transformation'!$O635="South","Sam",'DataCleaning and Transformation'!$O635="West","William")</f>
        <v>William</v>
      </c>
      <c r="AG635" s="31">
        <f>Table_1[[#This Row],[Ship date]]-Table_1[[#This Row],[Order Date]]</f>
        <v>2</v>
      </c>
      <c r="AH635" s="22">
        <f>Table_1[[#This Row],[Profit]]/Table_1[[#This Row],[Sales]]</f>
        <v>0.32638126600804979</v>
      </c>
      <c r="AI635" s="23">
        <f>Table_1[[#This Row],[Profit]]+Table_1[[#This Row],[Sales]]</f>
        <v>398.75</v>
      </c>
      <c r="AJ635" s="17">
        <f>WEEKNUM(Table_1[[#This Row],[Order Date]],1)</f>
        <v>9</v>
      </c>
      <c r="AK635" s="17" t="str">
        <f>TEXT(Table_1[[#This Row],[Order Date]],"mmm yyyy")</f>
        <v>Feb 2015</v>
      </c>
      <c r="AL635" s="17" t="str">
        <f>Table_1[[#This Row],[Monthly sales]]&amp;"  Week "&amp;TEXT(Table_1[[#This Row],[Weekly sales]],"00")</f>
        <v>Feb 2015  Week 09</v>
      </c>
      <c r="AM635" s="17">
        <f>IF(COUNTIF($A$2:A635, A635)=1, 1, 0)</f>
        <v>1</v>
      </c>
      <c r="AN635" s="3">
        <f>COUNTA(A635) - COUNTIF(Table_1[[#This Row],[Unique Customers]], 1)</f>
        <v>0</v>
      </c>
      <c r="AO635" s="17" t="str">
        <f t="shared" si="9"/>
        <v>Unique</v>
      </c>
      <c r="AP635" s="17" t="str">
        <f>"Q"&amp;_xlfn.CEILING.MATH(MONTH(Table_1[[#This Row],[Monthly sales]])/3,1)</f>
        <v>Q1</v>
      </c>
    </row>
    <row r="636" spans="1:42" ht="14.4" x14ac:dyDescent="0.3">
      <c r="A636" s="2">
        <v>2980</v>
      </c>
      <c r="B636" s="15" t="s">
        <v>822</v>
      </c>
      <c r="C636" s="15" t="s">
        <v>117</v>
      </c>
      <c r="D636" s="6">
        <v>7.0000000000000007E-2</v>
      </c>
      <c r="E636" s="4">
        <v>2.61</v>
      </c>
      <c r="F636" s="4">
        <v>0.5</v>
      </c>
      <c r="G636" s="15" t="s">
        <v>39</v>
      </c>
      <c r="H636" s="15" t="s">
        <v>95</v>
      </c>
      <c r="I636" s="15" t="s">
        <v>49</v>
      </c>
      <c r="J636" s="15" t="s">
        <v>153</v>
      </c>
      <c r="K636" s="15" t="s">
        <v>74</v>
      </c>
      <c r="L636" s="15" t="s">
        <v>1368</v>
      </c>
      <c r="M636" s="6">
        <v>0.39</v>
      </c>
      <c r="N636" s="15" t="s">
        <v>33</v>
      </c>
      <c r="O636" s="15" t="s">
        <v>112</v>
      </c>
      <c r="P636" s="15" t="s">
        <v>318</v>
      </c>
      <c r="Q636" s="15" t="s">
        <v>824</v>
      </c>
      <c r="R636" s="2">
        <v>44870</v>
      </c>
      <c r="S636" s="1">
        <v>42060</v>
      </c>
      <c r="T636" s="12">
        <f>EOMONTH(Table_1[[#This Row],[Order Date]],0)</f>
        <v>42063</v>
      </c>
      <c r="U636" s="10">
        <f>EOMONTH(Table_1[[#This Row],[Order Date]],0)</f>
        <v>42063</v>
      </c>
      <c r="V636" s="14">
        <v>42060</v>
      </c>
      <c r="W636" s="1">
        <v>42062</v>
      </c>
      <c r="X636" s="12">
        <v>42062</v>
      </c>
      <c r="Y636" s="10">
        <f>EOMONTH(Table_1[[#This Row],[Ship date]],0)</f>
        <v>42063</v>
      </c>
      <c r="Z636" s="14">
        <v>42062</v>
      </c>
      <c r="AA636" s="4">
        <v>10.798500000000001</v>
      </c>
      <c r="AB636" s="2">
        <v>6</v>
      </c>
      <c r="AC636" s="4">
        <v>15.65</v>
      </c>
      <c r="AD636" s="2">
        <v>86547</v>
      </c>
      <c r="AE636" s="4">
        <f>'DataCleaning and Transformation'!$E636-'DataCleaning and Transformation'!$D636</f>
        <v>2.54</v>
      </c>
      <c r="AF636" s="15" t="str">
        <f>_xlfn.IFS('DataCleaning and Transformation'!$O636="Central","Chris",'DataCleaning and Transformation'!$O636="East","Erin",'DataCleaning and Transformation'!$O636="South","Sam",'DataCleaning and Transformation'!$O636="West","William")</f>
        <v>Erin</v>
      </c>
      <c r="AG636" s="31">
        <f>Table_1[[#This Row],[Ship date]]-Table_1[[#This Row],[Order Date]]</f>
        <v>2</v>
      </c>
      <c r="AH636" s="22">
        <f>Table_1[[#This Row],[Profit]]/Table_1[[#This Row],[Sales]]</f>
        <v>0.69000000000000006</v>
      </c>
      <c r="AI636" s="23">
        <f>Table_1[[#This Row],[Profit]]+Table_1[[#This Row],[Sales]]</f>
        <v>26.448500000000003</v>
      </c>
      <c r="AJ636" s="17">
        <f>WEEKNUM(Table_1[[#This Row],[Order Date]],1)</f>
        <v>9</v>
      </c>
      <c r="AK636" s="17" t="str">
        <f>TEXT(Table_1[[#This Row],[Order Date]],"mmm yyyy")</f>
        <v>Feb 2015</v>
      </c>
      <c r="AL636" s="17" t="str">
        <f>Table_1[[#This Row],[Monthly sales]]&amp;"  Week "&amp;TEXT(Table_1[[#This Row],[Weekly sales]],"00")</f>
        <v>Feb 2015  Week 09</v>
      </c>
      <c r="AM636" s="17">
        <f>IF(COUNTIF($A$2:A636, A636)=1, 1, 0)</f>
        <v>0</v>
      </c>
      <c r="AN636" s="3">
        <f>COUNTA(A636) - COUNTIF(Table_1[[#This Row],[Unique Customers]], 1)</f>
        <v>1</v>
      </c>
      <c r="AO636" s="17" t="str">
        <f t="shared" si="9"/>
        <v>Unique</v>
      </c>
      <c r="AP636" s="17" t="str">
        <f>"Q"&amp;_xlfn.CEILING.MATH(MONTH(Table_1[[#This Row],[Monthly sales]])/3,1)</f>
        <v>Q1</v>
      </c>
    </row>
    <row r="637" spans="1:42" ht="14.4" x14ac:dyDescent="0.3">
      <c r="A637" s="2">
        <v>868</v>
      </c>
      <c r="B637" s="15" t="s">
        <v>1369</v>
      </c>
      <c r="C637" s="15" t="s">
        <v>71</v>
      </c>
      <c r="D637" s="6">
        <v>0.04</v>
      </c>
      <c r="E637" s="4">
        <v>29.18</v>
      </c>
      <c r="F637" s="4">
        <v>8.5500000000000007</v>
      </c>
      <c r="G637" s="15" t="s">
        <v>88</v>
      </c>
      <c r="H637" s="15" t="s">
        <v>95</v>
      </c>
      <c r="I637" s="15" t="s">
        <v>29</v>
      </c>
      <c r="J637" s="15" t="s">
        <v>127</v>
      </c>
      <c r="K637" s="15" t="s">
        <v>74</v>
      </c>
      <c r="L637" s="15" t="s">
        <v>1370</v>
      </c>
      <c r="M637" s="6">
        <v>0.42</v>
      </c>
      <c r="N637" s="15" t="s">
        <v>33</v>
      </c>
      <c r="O637" s="15" t="s">
        <v>53</v>
      </c>
      <c r="P637" s="15" t="s">
        <v>85</v>
      </c>
      <c r="Q637" s="15" t="s">
        <v>1371</v>
      </c>
      <c r="R637" s="2">
        <v>55126</v>
      </c>
      <c r="S637" s="1">
        <v>42060</v>
      </c>
      <c r="T637" s="12">
        <f>EOMONTH(Table_1[[#This Row],[Order Date]],0)</f>
        <v>42063</v>
      </c>
      <c r="U637" s="10">
        <f>EOMONTH(Table_1[[#This Row],[Order Date]],0)</f>
        <v>42063</v>
      </c>
      <c r="V637" s="14">
        <v>42060</v>
      </c>
      <c r="W637" s="1">
        <v>42062</v>
      </c>
      <c r="X637" s="12">
        <v>42062</v>
      </c>
      <c r="Y637" s="10">
        <f>EOMONTH(Table_1[[#This Row],[Ship date]],0)</f>
        <v>42063</v>
      </c>
      <c r="Z637" s="14">
        <v>42062</v>
      </c>
      <c r="AA637" s="4">
        <v>201.7353</v>
      </c>
      <c r="AB637" s="2">
        <v>10</v>
      </c>
      <c r="AC637" s="4">
        <v>292.37</v>
      </c>
      <c r="AD637" s="2">
        <v>91194</v>
      </c>
      <c r="AE637" s="4">
        <f>'DataCleaning and Transformation'!$E637-'DataCleaning and Transformation'!$D637</f>
        <v>29.14</v>
      </c>
      <c r="AF637" s="15" t="str">
        <f>_xlfn.IFS('DataCleaning and Transformation'!$O637="Central","Chris",'DataCleaning and Transformation'!$O637="East","Erin",'DataCleaning and Transformation'!$O637="South","Sam",'DataCleaning and Transformation'!$O637="West","William")</f>
        <v>Chris</v>
      </c>
      <c r="AG637" s="31">
        <f>Table_1[[#This Row],[Ship date]]-Table_1[[#This Row],[Order Date]]</f>
        <v>2</v>
      </c>
      <c r="AH637" s="22">
        <f>Table_1[[#This Row],[Profit]]/Table_1[[#This Row],[Sales]]</f>
        <v>0.69</v>
      </c>
      <c r="AI637" s="23">
        <f>Table_1[[#This Row],[Profit]]+Table_1[[#This Row],[Sales]]</f>
        <v>494.1053</v>
      </c>
      <c r="AJ637" s="17">
        <f>WEEKNUM(Table_1[[#This Row],[Order Date]],1)</f>
        <v>9</v>
      </c>
      <c r="AK637" s="17" t="str">
        <f>TEXT(Table_1[[#This Row],[Order Date]],"mmm yyyy")</f>
        <v>Feb 2015</v>
      </c>
      <c r="AL637" s="17" t="str">
        <f>Table_1[[#This Row],[Monthly sales]]&amp;"  Week "&amp;TEXT(Table_1[[#This Row],[Weekly sales]],"00")</f>
        <v>Feb 2015  Week 09</v>
      </c>
      <c r="AM637" s="17">
        <f>IF(COUNTIF($A$2:A637, A637)=1, 1, 0)</f>
        <v>1</v>
      </c>
      <c r="AN637" s="3">
        <f>COUNTA(A637) - COUNTIF(Table_1[[#This Row],[Unique Customers]], 1)</f>
        <v>0</v>
      </c>
      <c r="AO637" s="17" t="str">
        <f t="shared" si="9"/>
        <v>Unique</v>
      </c>
      <c r="AP637" s="17" t="str">
        <f>"Q"&amp;_xlfn.CEILING.MATH(MONTH(Table_1[[#This Row],[Monthly sales]])/3,1)</f>
        <v>Q1</v>
      </c>
    </row>
    <row r="638" spans="1:42" ht="14.4" x14ac:dyDescent="0.3">
      <c r="A638" s="2">
        <v>868</v>
      </c>
      <c r="B638" s="15" t="s">
        <v>1369</v>
      </c>
      <c r="C638" s="15" t="s">
        <v>71</v>
      </c>
      <c r="D638" s="6">
        <v>0</v>
      </c>
      <c r="E638" s="4">
        <v>80.98</v>
      </c>
      <c r="F638" s="4">
        <v>35</v>
      </c>
      <c r="G638" s="15" t="s">
        <v>39</v>
      </c>
      <c r="H638" s="15" t="s">
        <v>95</v>
      </c>
      <c r="I638" s="15" t="s">
        <v>49</v>
      </c>
      <c r="J638" s="15" t="s">
        <v>79</v>
      </c>
      <c r="K638" s="15" t="s">
        <v>65</v>
      </c>
      <c r="L638" s="15" t="s">
        <v>708</v>
      </c>
      <c r="M638" s="6">
        <v>0.83</v>
      </c>
      <c r="N638" s="15" t="s">
        <v>33</v>
      </c>
      <c r="O638" s="15" t="s">
        <v>53</v>
      </c>
      <c r="P638" s="15" t="s">
        <v>85</v>
      </c>
      <c r="Q638" s="15" t="s">
        <v>1371</v>
      </c>
      <c r="R638" s="2">
        <v>55126</v>
      </c>
      <c r="S638" s="1">
        <v>42060</v>
      </c>
      <c r="T638" s="12">
        <f>EOMONTH(Table_1[[#This Row],[Order Date]],0)</f>
        <v>42063</v>
      </c>
      <c r="U638" s="10">
        <f>EOMONTH(Table_1[[#This Row],[Order Date]],0)</f>
        <v>42063</v>
      </c>
      <c r="V638" s="14">
        <v>42060</v>
      </c>
      <c r="W638" s="1">
        <v>42062</v>
      </c>
      <c r="X638" s="12">
        <v>42062</v>
      </c>
      <c r="Y638" s="10">
        <f>EOMONTH(Table_1[[#This Row],[Ship date]],0)</f>
        <v>42063</v>
      </c>
      <c r="Z638" s="14">
        <v>42062</v>
      </c>
      <c r="AA638" s="4">
        <v>-684.78</v>
      </c>
      <c r="AB638" s="2">
        <v>8</v>
      </c>
      <c r="AC638" s="4">
        <v>682.79</v>
      </c>
      <c r="AD638" s="2">
        <v>91194</v>
      </c>
      <c r="AE638" s="4">
        <f>'DataCleaning and Transformation'!$E638-'DataCleaning and Transformation'!$D638</f>
        <v>80.98</v>
      </c>
      <c r="AF638" s="15" t="str">
        <f>_xlfn.IFS('DataCleaning and Transformation'!$O638="Central","Chris",'DataCleaning and Transformation'!$O638="East","Erin",'DataCleaning and Transformation'!$O638="South","Sam",'DataCleaning and Transformation'!$O638="West","William")</f>
        <v>Chris</v>
      </c>
      <c r="AG638" s="31">
        <f>Table_1[[#This Row],[Ship date]]-Table_1[[#This Row],[Order Date]]</f>
        <v>2</v>
      </c>
      <c r="AH638" s="22">
        <f>Table_1[[#This Row],[Profit]]/Table_1[[#This Row],[Sales]]</f>
        <v>-1.0029145125148289</v>
      </c>
      <c r="AI638" s="23">
        <f>Table_1[[#This Row],[Profit]]+Table_1[[#This Row],[Sales]]</f>
        <v>-1.9900000000000091</v>
      </c>
      <c r="AJ638" s="17">
        <f>WEEKNUM(Table_1[[#This Row],[Order Date]],1)</f>
        <v>9</v>
      </c>
      <c r="AK638" s="17" t="str">
        <f>TEXT(Table_1[[#This Row],[Order Date]],"mmm yyyy")</f>
        <v>Feb 2015</v>
      </c>
      <c r="AL638" s="17" t="str">
        <f>Table_1[[#This Row],[Monthly sales]]&amp;"  Week "&amp;TEXT(Table_1[[#This Row],[Weekly sales]],"00")</f>
        <v>Feb 2015  Week 09</v>
      </c>
      <c r="AM638" s="17">
        <f>IF(COUNTIF($A$2:A638, A638)=1, 1, 0)</f>
        <v>0</v>
      </c>
      <c r="AN638" s="3">
        <f>COUNTA(A638) - COUNTIF(Table_1[[#This Row],[Unique Customers]], 1)</f>
        <v>1</v>
      </c>
      <c r="AO638" s="17" t="str">
        <f t="shared" si="9"/>
        <v>Repeated</v>
      </c>
      <c r="AP638" s="17" t="str">
        <f>"Q"&amp;_xlfn.CEILING.MATH(MONTH(Table_1[[#This Row],[Monthly sales]])/3,1)</f>
        <v>Q1</v>
      </c>
    </row>
    <row r="639" spans="1:42" ht="14.4" x14ac:dyDescent="0.3">
      <c r="A639" s="2">
        <v>907</v>
      </c>
      <c r="B639" s="15" t="s">
        <v>1372</v>
      </c>
      <c r="C639" s="15" t="s">
        <v>26</v>
      </c>
      <c r="D639" s="6">
        <v>0.09</v>
      </c>
      <c r="E639" s="4">
        <v>35.99</v>
      </c>
      <c r="F639" s="4">
        <v>5.99</v>
      </c>
      <c r="G639" s="15" t="s">
        <v>39</v>
      </c>
      <c r="H639" s="15" t="s">
        <v>72</v>
      </c>
      <c r="I639" s="15" t="s">
        <v>41</v>
      </c>
      <c r="J639" s="15" t="s">
        <v>136</v>
      </c>
      <c r="K639" s="15" t="s">
        <v>51</v>
      </c>
      <c r="L639" s="15" t="s">
        <v>1373</v>
      </c>
      <c r="M639" s="6">
        <v>0.38</v>
      </c>
      <c r="N639" s="15" t="s">
        <v>33</v>
      </c>
      <c r="O639" s="15" t="s">
        <v>34</v>
      </c>
      <c r="P639" s="15" t="s">
        <v>389</v>
      </c>
      <c r="Q639" s="15" t="s">
        <v>467</v>
      </c>
      <c r="R639" s="2">
        <v>42420</v>
      </c>
      <c r="S639" s="1">
        <v>42061</v>
      </c>
      <c r="T639" s="12">
        <f>EOMONTH(Table_1[[#This Row],[Order Date]],0)</f>
        <v>42063</v>
      </c>
      <c r="U639" s="10">
        <f>EOMONTH(Table_1[[#This Row],[Order Date]],0)</f>
        <v>42063</v>
      </c>
      <c r="V639" s="14">
        <v>42061</v>
      </c>
      <c r="W639" s="1">
        <v>42062</v>
      </c>
      <c r="X639" s="12">
        <v>42062</v>
      </c>
      <c r="Y639" s="10">
        <f>EOMONTH(Table_1[[#This Row],[Ship date]],0)</f>
        <v>42063</v>
      </c>
      <c r="Z639" s="14">
        <v>42062</v>
      </c>
      <c r="AA639" s="4">
        <v>114.3165</v>
      </c>
      <c r="AB639" s="2">
        <v>5</v>
      </c>
      <c r="AC639" s="4">
        <v>151.6</v>
      </c>
      <c r="AD639" s="2">
        <v>86459</v>
      </c>
      <c r="AE639" s="4">
        <f>'DataCleaning and Transformation'!$E639-'DataCleaning and Transformation'!$D639</f>
        <v>35.9</v>
      </c>
      <c r="AF639" s="15" t="str">
        <f>_xlfn.IFS('DataCleaning and Transformation'!$O639="Central","Chris",'DataCleaning and Transformation'!$O639="East","Erin",'DataCleaning and Transformation'!$O639="South","Sam",'DataCleaning and Transformation'!$O639="West","William")</f>
        <v>Sam</v>
      </c>
      <c r="AG639" s="31">
        <f>Table_1[[#This Row],[Ship date]]-Table_1[[#This Row],[Order Date]]</f>
        <v>1</v>
      </c>
      <c r="AH639" s="22">
        <f>Table_1[[#This Row],[Profit]]/Table_1[[#This Row],[Sales]]</f>
        <v>0.75406662269129299</v>
      </c>
      <c r="AI639" s="23">
        <f>Table_1[[#This Row],[Profit]]+Table_1[[#This Row],[Sales]]</f>
        <v>265.91649999999998</v>
      </c>
      <c r="AJ639" s="17">
        <f>WEEKNUM(Table_1[[#This Row],[Order Date]],1)</f>
        <v>9</v>
      </c>
      <c r="AK639" s="17" t="str">
        <f>TEXT(Table_1[[#This Row],[Order Date]],"mmm yyyy")</f>
        <v>Feb 2015</v>
      </c>
      <c r="AL639" s="17" t="str">
        <f>Table_1[[#This Row],[Monthly sales]]&amp;"  Week "&amp;TEXT(Table_1[[#This Row],[Weekly sales]],"00")</f>
        <v>Feb 2015  Week 09</v>
      </c>
      <c r="AM639" s="17">
        <f>IF(COUNTIF($A$2:A639, A639)=1, 1, 0)</f>
        <v>1</v>
      </c>
      <c r="AN639" s="3">
        <f>COUNTA(A639) - COUNTIF(Table_1[[#This Row],[Unique Customers]], 1)</f>
        <v>0</v>
      </c>
      <c r="AO639" s="17" t="str">
        <f t="shared" si="9"/>
        <v>Unique</v>
      </c>
      <c r="AP639" s="17" t="str">
        <f>"Q"&amp;_xlfn.CEILING.MATH(MONTH(Table_1[[#This Row],[Monthly sales]])/3,1)</f>
        <v>Q1</v>
      </c>
    </row>
    <row r="640" spans="1:42" ht="14.4" x14ac:dyDescent="0.3">
      <c r="A640" s="2">
        <v>1639</v>
      </c>
      <c r="B640" s="15" t="s">
        <v>1374</v>
      </c>
      <c r="C640" s="15" t="s">
        <v>26</v>
      </c>
      <c r="D640" s="6">
        <v>0.08</v>
      </c>
      <c r="E640" s="4">
        <v>55.48</v>
      </c>
      <c r="F640" s="4">
        <v>6.79</v>
      </c>
      <c r="G640" s="15" t="s">
        <v>39</v>
      </c>
      <c r="H640" s="15" t="s">
        <v>72</v>
      </c>
      <c r="I640" s="15" t="s">
        <v>49</v>
      </c>
      <c r="J640" s="15" t="s">
        <v>89</v>
      </c>
      <c r="K640" s="15" t="s">
        <v>74</v>
      </c>
      <c r="L640" s="15" t="s">
        <v>1307</v>
      </c>
      <c r="M640" s="6">
        <v>0.37</v>
      </c>
      <c r="N640" s="15" t="s">
        <v>33</v>
      </c>
      <c r="O640" s="15" t="s">
        <v>112</v>
      </c>
      <c r="P640" s="15" t="s">
        <v>249</v>
      </c>
      <c r="Q640" s="15" t="s">
        <v>1375</v>
      </c>
      <c r="R640" s="2">
        <v>6901</v>
      </c>
      <c r="S640" s="1">
        <v>42061</v>
      </c>
      <c r="T640" s="12">
        <f>EOMONTH(Table_1[[#This Row],[Order Date]],0)</f>
        <v>42063</v>
      </c>
      <c r="U640" s="10">
        <f>EOMONTH(Table_1[[#This Row],[Order Date]],0)</f>
        <v>42063</v>
      </c>
      <c r="V640" s="14">
        <v>42061</v>
      </c>
      <c r="W640" s="1">
        <v>42063</v>
      </c>
      <c r="X640" s="12">
        <v>42063</v>
      </c>
      <c r="Y640" s="10">
        <f>EOMONTH(Table_1[[#This Row],[Ship date]],0)</f>
        <v>42063</v>
      </c>
      <c r="Z640" s="14">
        <v>42063</v>
      </c>
      <c r="AA640" s="4">
        <v>147.75659999999999</v>
      </c>
      <c r="AB640" s="2">
        <v>4</v>
      </c>
      <c r="AC640" s="4">
        <v>214.14</v>
      </c>
      <c r="AD640" s="2">
        <v>89705</v>
      </c>
      <c r="AE640" s="4">
        <f>'DataCleaning and Transformation'!$E640-'DataCleaning and Transformation'!$D640</f>
        <v>55.4</v>
      </c>
      <c r="AF640" s="15" t="str">
        <f>_xlfn.IFS('DataCleaning and Transformation'!$O640="Central","Chris",'DataCleaning and Transformation'!$O640="East","Erin",'DataCleaning and Transformation'!$O640="South","Sam",'DataCleaning and Transformation'!$O640="West","William")</f>
        <v>Erin</v>
      </c>
      <c r="AG640" s="31">
        <f>Table_1[[#This Row],[Ship date]]-Table_1[[#This Row],[Order Date]]</f>
        <v>2</v>
      </c>
      <c r="AH640" s="22">
        <f>Table_1[[#This Row],[Profit]]/Table_1[[#This Row],[Sales]]</f>
        <v>0.69000000000000006</v>
      </c>
      <c r="AI640" s="23">
        <f>Table_1[[#This Row],[Profit]]+Table_1[[#This Row],[Sales]]</f>
        <v>361.89659999999998</v>
      </c>
      <c r="AJ640" s="17">
        <f>WEEKNUM(Table_1[[#This Row],[Order Date]],1)</f>
        <v>9</v>
      </c>
      <c r="AK640" s="17" t="str">
        <f>TEXT(Table_1[[#This Row],[Order Date]],"mmm yyyy")</f>
        <v>Feb 2015</v>
      </c>
      <c r="AL640" s="17" t="str">
        <f>Table_1[[#This Row],[Monthly sales]]&amp;"  Week "&amp;TEXT(Table_1[[#This Row],[Weekly sales]],"00")</f>
        <v>Feb 2015  Week 09</v>
      </c>
      <c r="AM640" s="17">
        <f>IF(COUNTIF($A$2:A640, A640)=1, 1, 0)</f>
        <v>1</v>
      </c>
      <c r="AN640" s="3">
        <f>COUNTA(A640) - COUNTIF(Table_1[[#This Row],[Unique Customers]], 1)</f>
        <v>0</v>
      </c>
      <c r="AO640" s="17" t="str">
        <f t="shared" si="9"/>
        <v>Unique</v>
      </c>
      <c r="AP640" s="17" t="str">
        <f>"Q"&amp;_xlfn.CEILING.MATH(MONTH(Table_1[[#This Row],[Monthly sales]])/3,1)</f>
        <v>Q1</v>
      </c>
    </row>
    <row r="641" spans="1:42" ht="14.4" x14ac:dyDescent="0.3">
      <c r="A641" s="2">
        <v>2114</v>
      </c>
      <c r="B641" s="15" t="s">
        <v>1376</v>
      </c>
      <c r="C641" s="15" t="s">
        <v>26</v>
      </c>
      <c r="D641" s="6">
        <v>7.0000000000000007E-2</v>
      </c>
      <c r="E641" s="4">
        <v>226.67</v>
      </c>
      <c r="F641" s="4">
        <v>28.16</v>
      </c>
      <c r="G641" s="15" t="s">
        <v>27</v>
      </c>
      <c r="H641" s="15" t="s">
        <v>95</v>
      </c>
      <c r="I641" s="15" t="s">
        <v>29</v>
      </c>
      <c r="J641" s="15" t="s">
        <v>110</v>
      </c>
      <c r="K641" s="15" t="s">
        <v>58</v>
      </c>
      <c r="L641" s="15" t="s">
        <v>1377</v>
      </c>
      <c r="M641" s="6">
        <v>0.59</v>
      </c>
      <c r="N641" s="15" t="s">
        <v>33</v>
      </c>
      <c r="O641" s="15" t="s">
        <v>34</v>
      </c>
      <c r="P641" s="15" t="s">
        <v>243</v>
      </c>
      <c r="Q641" s="15" t="s">
        <v>1378</v>
      </c>
      <c r="R641" s="2">
        <v>23518</v>
      </c>
      <c r="S641" s="1">
        <v>42061</v>
      </c>
      <c r="T641" s="12">
        <f>EOMONTH(Table_1[[#This Row],[Order Date]],0)</f>
        <v>42063</v>
      </c>
      <c r="U641" s="10">
        <f>EOMONTH(Table_1[[#This Row],[Order Date]],0)</f>
        <v>42063</v>
      </c>
      <c r="V641" s="14">
        <v>42061</v>
      </c>
      <c r="W641" s="1">
        <v>42062</v>
      </c>
      <c r="X641" s="12">
        <v>42062</v>
      </c>
      <c r="Y641" s="10">
        <f>EOMONTH(Table_1[[#This Row],[Ship date]],0)</f>
        <v>42063</v>
      </c>
      <c r="Z641" s="14">
        <v>42062</v>
      </c>
      <c r="AA641" s="4">
        <v>53.114400000000003</v>
      </c>
      <c r="AB641" s="2">
        <v>1</v>
      </c>
      <c r="AC641" s="4">
        <v>255.83</v>
      </c>
      <c r="AD641" s="2">
        <v>88405</v>
      </c>
      <c r="AE641" s="4">
        <f>'DataCleaning and Transformation'!$E641-'DataCleaning and Transformation'!$D641</f>
        <v>226.6</v>
      </c>
      <c r="AF641" s="15" t="str">
        <f>_xlfn.IFS('DataCleaning and Transformation'!$O641="Central","Chris",'DataCleaning and Transformation'!$O641="East","Erin",'DataCleaning and Transformation'!$O641="South","Sam",'DataCleaning and Transformation'!$O641="West","William")</f>
        <v>Sam</v>
      </c>
      <c r="AG641" s="31">
        <f>Table_1[[#This Row],[Ship date]]-Table_1[[#This Row],[Order Date]]</f>
        <v>1</v>
      </c>
      <c r="AH641" s="22">
        <f>Table_1[[#This Row],[Profit]]/Table_1[[#This Row],[Sales]]</f>
        <v>0.20761599499667749</v>
      </c>
      <c r="AI641" s="23">
        <f>Table_1[[#This Row],[Profit]]+Table_1[[#This Row],[Sales]]</f>
        <v>308.94440000000003</v>
      </c>
      <c r="AJ641" s="17">
        <f>WEEKNUM(Table_1[[#This Row],[Order Date]],1)</f>
        <v>9</v>
      </c>
      <c r="AK641" s="17" t="str">
        <f>TEXT(Table_1[[#This Row],[Order Date]],"mmm yyyy")</f>
        <v>Feb 2015</v>
      </c>
      <c r="AL641" s="17" t="str">
        <f>Table_1[[#This Row],[Monthly sales]]&amp;"  Week "&amp;TEXT(Table_1[[#This Row],[Weekly sales]],"00")</f>
        <v>Feb 2015  Week 09</v>
      </c>
      <c r="AM641" s="17">
        <f>IF(COUNTIF($A$2:A641, A641)=1, 1, 0)</f>
        <v>1</v>
      </c>
      <c r="AN641" s="3">
        <f>COUNTA(A641) - COUNTIF(Table_1[[#This Row],[Unique Customers]], 1)</f>
        <v>0</v>
      </c>
      <c r="AO641" s="17" t="str">
        <f t="shared" si="9"/>
        <v>Unique</v>
      </c>
      <c r="AP641" s="17" t="str">
        <f>"Q"&amp;_xlfn.CEILING.MATH(MONTH(Table_1[[#This Row],[Monthly sales]])/3,1)</f>
        <v>Q1</v>
      </c>
    </row>
    <row r="642" spans="1:42" ht="14.4" x14ac:dyDescent="0.3">
      <c r="A642" s="2">
        <v>2114</v>
      </c>
      <c r="B642" s="15" t="s">
        <v>1376</v>
      </c>
      <c r="C642" s="15" t="s">
        <v>26</v>
      </c>
      <c r="D642" s="6">
        <v>0.08</v>
      </c>
      <c r="E642" s="4">
        <v>20.98</v>
      </c>
      <c r="F642" s="4">
        <v>53.03</v>
      </c>
      <c r="G642" s="15" t="s">
        <v>27</v>
      </c>
      <c r="H642" s="15" t="s">
        <v>95</v>
      </c>
      <c r="I642" s="15" t="s">
        <v>49</v>
      </c>
      <c r="J642" s="15" t="s">
        <v>79</v>
      </c>
      <c r="K642" s="15" t="s">
        <v>58</v>
      </c>
      <c r="L642" s="15" t="s">
        <v>1091</v>
      </c>
      <c r="M642" s="6">
        <v>0.78</v>
      </c>
      <c r="N642" s="15" t="s">
        <v>33</v>
      </c>
      <c r="O642" s="15" t="s">
        <v>34</v>
      </c>
      <c r="P642" s="15" t="s">
        <v>243</v>
      </c>
      <c r="Q642" s="15" t="s">
        <v>1378</v>
      </c>
      <c r="R642" s="2">
        <v>23518</v>
      </c>
      <c r="S642" s="1">
        <v>42061</v>
      </c>
      <c r="T642" s="12">
        <f>EOMONTH(Table_1[[#This Row],[Order Date]],0)</f>
        <v>42063</v>
      </c>
      <c r="U642" s="10">
        <f>EOMONTH(Table_1[[#This Row],[Order Date]],0)</f>
        <v>42063</v>
      </c>
      <c r="V642" s="14">
        <v>42061</v>
      </c>
      <c r="W642" s="1">
        <v>42063</v>
      </c>
      <c r="X642" s="12">
        <v>42063</v>
      </c>
      <c r="Y642" s="10">
        <f>EOMONTH(Table_1[[#This Row],[Ship date]],0)</f>
        <v>42063</v>
      </c>
      <c r="Z642" s="14">
        <v>42063</v>
      </c>
      <c r="AA642" s="4">
        <v>8.7420000000000009</v>
      </c>
      <c r="AB642" s="2">
        <v>20</v>
      </c>
      <c r="AC642" s="4">
        <v>421.18</v>
      </c>
      <c r="AD642" s="2">
        <v>88405</v>
      </c>
      <c r="AE642" s="4">
        <f>'DataCleaning and Transformation'!$E642-'DataCleaning and Transformation'!$D642</f>
        <v>20.900000000000002</v>
      </c>
      <c r="AF642" s="15" t="str">
        <f>_xlfn.IFS('DataCleaning and Transformation'!$O642="Central","Chris",'DataCleaning and Transformation'!$O642="East","Erin",'DataCleaning and Transformation'!$O642="South","Sam",'DataCleaning and Transformation'!$O642="West","William")</f>
        <v>Sam</v>
      </c>
      <c r="AG642" s="31">
        <f>Table_1[[#This Row],[Ship date]]-Table_1[[#This Row],[Order Date]]</f>
        <v>2</v>
      </c>
      <c r="AH642" s="22">
        <f>Table_1[[#This Row],[Profit]]/Table_1[[#This Row],[Sales]]</f>
        <v>2.0755971318676101E-2</v>
      </c>
      <c r="AI642" s="23">
        <f>Table_1[[#This Row],[Profit]]+Table_1[[#This Row],[Sales]]</f>
        <v>429.92200000000003</v>
      </c>
      <c r="AJ642" s="17">
        <f>WEEKNUM(Table_1[[#This Row],[Order Date]],1)</f>
        <v>9</v>
      </c>
      <c r="AK642" s="17" t="str">
        <f>TEXT(Table_1[[#This Row],[Order Date]],"mmm yyyy")</f>
        <v>Feb 2015</v>
      </c>
      <c r="AL642" s="17" t="str">
        <f>Table_1[[#This Row],[Monthly sales]]&amp;"  Week "&amp;TEXT(Table_1[[#This Row],[Weekly sales]],"00")</f>
        <v>Feb 2015  Week 09</v>
      </c>
      <c r="AM642" s="17">
        <f>IF(COUNTIF($A$2:A642, A642)=1, 1, 0)</f>
        <v>0</v>
      </c>
      <c r="AN642" s="3">
        <f>COUNTA(A642) - COUNTIF(Table_1[[#This Row],[Unique Customers]], 1)</f>
        <v>1</v>
      </c>
      <c r="AO642" s="17" t="str">
        <f t="shared" ref="AO642:AO705" si="10">IF(AD642=AD641, "Repeated", "Unique")</f>
        <v>Repeated</v>
      </c>
      <c r="AP642" s="17" t="str">
        <f>"Q"&amp;_xlfn.CEILING.MATH(MONTH(Table_1[[#This Row],[Monthly sales]])/3,1)</f>
        <v>Q1</v>
      </c>
    </row>
    <row r="643" spans="1:42" ht="14.4" x14ac:dyDescent="0.3">
      <c r="A643" s="2">
        <v>2979</v>
      </c>
      <c r="B643" s="15" t="s">
        <v>819</v>
      </c>
      <c r="C643" s="15" t="s">
        <v>26</v>
      </c>
      <c r="D643" s="6">
        <v>0.02</v>
      </c>
      <c r="E643" s="4">
        <v>5.34</v>
      </c>
      <c r="F643" s="4">
        <v>2.99</v>
      </c>
      <c r="G643" s="15" t="s">
        <v>39</v>
      </c>
      <c r="H643" s="15" t="s">
        <v>95</v>
      </c>
      <c r="I643" s="15" t="s">
        <v>49</v>
      </c>
      <c r="J643" s="15" t="s">
        <v>73</v>
      </c>
      <c r="K643" s="15" t="s">
        <v>74</v>
      </c>
      <c r="L643" s="15" t="s">
        <v>1379</v>
      </c>
      <c r="M643" s="6">
        <v>0.38</v>
      </c>
      <c r="N643" s="15" t="s">
        <v>33</v>
      </c>
      <c r="O643" s="15" t="s">
        <v>53</v>
      </c>
      <c r="P643" s="15" t="s">
        <v>566</v>
      </c>
      <c r="Q643" s="15" t="s">
        <v>821</v>
      </c>
      <c r="R643" s="2">
        <v>58601</v>
      </c>
      <c r="S643" s="1">
        <v>42061</v>
      </c>
      <c r="T643" s="12">
        <f>EOMONTH(Table_1[[#This Row],[Order Date]],0)</f>
        <v>42063</v>
      </c>
      <c r="U643" s="10">
        <f>EOMONTH(Table_1[[#This Row],[Order Date]],0)</f>
        <v>42063</v>
      </c>
      <c r="V643" s="14">
        <v>42061</v>
      </c>
      <c r="W643" s="1">
        <v>42063</v>
      </c>
      <c r="X643" s="12">
        <v>42063</v>
      </c>
      <c r="Y643" s="10">
        <f>EOMONTH(Table_1[[#This Row],[Ship date]],0)</f>
        <v>42063</v>
      </c>
      <c r="Z643" s="14">
        <v>42063</v>
      </c>
      <c r="AA643" s="4">
        <v>5.2954999999999997</v>
      </c>
      <c r="AB643" s="2">
        <v>6</v>
      </c>
      <c r="AC643" s="4">
        <v>34.729999999999997</v>
      </c>
      <c r="AD643" s="2">
        <v>86545</v>
      </c>
      <c r="AE643" s="4">
        <f>'DataCleaning and Transformation'!$E643-'DataCleaning and Transformation'!$D643</f>
        <v>5.32</v>
      </c>
      <c r="AF643" s="15" t="str">
        <f>_xlfn.IFS('DataCleaning and Transformation'!$O643="Central","Chris",'DataCleaning and Transformation'!$O643="East","Erin",'DataCleaning and Transformation'!$O643="South","Sam",'DataCleaning and Transformation'!$O643="West","William")</f>
        <v>Chris</v>
      </c>
      <c r="AG643" s="31">
        <f>Table_1[[#This Row],[Ship date]]-Table_1[[#This Row],[Order Date]]</f>
        <v>2</v>
      </c>
      <c r="AH643" s="22">
        <f>Table_1[[#This Row],[Profit]]/Table_1[[#This Row],[Sales]]</f>
        <v>0.15247624532104809</v>
      </c>
      <c r="AI643" s="23">
        <f>Table_1[[#This Row],[Profit]]+Table_1[[#This Row],[Sales]]</f>
        <v>40.025499999999994</v>
      </c>
      <c r="AJ643" s="17">
        <f>WEEKNUM(Table_1[[#This Row],[Order Date]],1)</f>
        <v>9</v>
      </c>
      <c r="AK643" s="17" t="str">
        <f>TEXT(Table_1[[#This Row],[Order Date]],"mmm yyyy")</f>
        <v>Feb 2015</v>
      </c>
      <c r="AL643" s="17" t="str">
        <f>Table_1[[#This Row],[Monthly sales]]&amp;"  Week "&amp;TEXT(Table_1[[#This Row],[Weekly sales]],"00")</f>
        <v>Feb 2015  Week 09</v>
      </c>
      <c r="AM643" s="17">
        <f>IF(COUNTIF($A$2:A643, A643)=1, 1, 0)</f>
        <v>0</v>
      </c>
      <c r="AN643" s="3">
        <f>COUNTA(A643) - COUNTIF(Table_1[[#This Row],[Unique Customers]], 1)</f>
        <v>1</v>
      </c>
      <c r="AO643" s="17" t="str">
        <f t="shared" si="10"/>
        <v>Unique</v>
      </c>
      <c r="AP643" s="17" t="str">
        <f>"Q"&amp;_xlfn.CEILING.MATH(MONTH(Table_1[[#This Row],[Monthly sales]])/3,1)</f>
        <v>Q1</v>
      </c>
    </row>
    <row r="644" spans="1:42" ht="14.4" x14ac:dyDescent="0.3">
      <c r="A644" s="2">
        <v>2979</v>
      </c>
      <c r="B644" s="15" t="s">
        <v>819</v>
      </c>
      <c r="C644" s="15" t="s">
        <v>26</v>
      </c>
      <c r="D644" s="6">
        <v>0.03</v>
      </c>
      <c r="E644" s="4">
        <v>40.98</v>
      </c>
      <c r="F644" s="4">
        <v>7.47</v>
      </c>
      <c r="G644" s="15" t="s">
        <v>39</v>
      </c>
      <c r="H644" s="15" t="s">
        <v>95</v>
      </c>
      <c r="I644" s="15" t="s">
        <v>49</v>
      </c>
      <c r="J644" s="15" t="s">
        <v>73</v>
      </c>
      <c r="K644" s="15" t="s">
        <v>74</v>
      </c>
      <c r="L644" s="15" t="s">
        <v>1380</v>
      </c>
      <c r="M644" s="6">
        <v>0.37</v>
      </c>
      <c r="N644" s="15" t="s">
        <v>33</v>
      </c>
      <c r="O644" s="15" t="s">
        <v>53</v>
      </c>
      <c r="P644" s="15" t="s">
        <v>566</v>
      </c>
      <c r="Q644" s="15" t="s">
        <v>821</v>
      </c>
      <c r="R644" s="2">
        <v>58601</v>
      </c>
      <c r="S644" s="1">
        <v>42061</v>
      </c>
      <c r="T644" s="12">
        <f>EOMONTH(Table_1[[#This Row],[Order Date]],0)</f>
        <v>42063</v>
      </c>
      <c r="U644" s="10">
        <f>EOMONTH(Table_1[[#This Row],[Order Date]],0)</f>
        <v>42063</v>
      </c>
      <c r="V644" s="14">
        <v>42061</v>
      </c>
      <c r="W644" s="1">
        <v>42062</v>
      </c>
      <c r="X644" s="12">
        <v>42062</v>
      </c>
      <c r="Y644" s="10">
        <f>EOMONTH(Table_1[[#This Row],[Ship date]],0)</f>
        <v>42063</v>
      </c>
      <c r="Z644" s="14">
        <v>42062</v>
      </c>
      <c r="AA644" s="4">
        <v>170.79570000000001</v>
      </c>
      <c r="AB644" s="2">
        <v>6</v>
      </c>
      <c r="AC644" s="4">
        <v>247.53</v>
      </c>
      <c r="AD644" s="2">
        <v>86545</v>
      </c>
      <c r="AE644" s="4">
        <f>'DataCleaning and Transformation'!$E644-'DataCleaning and Transformation'!$D644</f>
        <v>40.949999999999996</v>
      </c>
      <c r="AF644" s="15" t="str">
        <f>_xlfn.IFS('DataCleaning and Transformation'!$O644="Central","Chris",'DataCleaning and Transformation'!$O644="East","Erin",'DataCleaning and Transformation'!$O644="South","Sam",'DataCleaning and Transformation'!$O644="West","William")</f>
        <v>Chris</v>
      </c>
      <c r="AG644" s="31">
        <f>Table_1[[#This Row],[Ship date]]-Table_1[[#This Row],[Order Date]]</f>
        <v>1</v>
      </c>
      <c r="AH644" s="22">
        <f>Table_1[[#This Row],[Profit]]/Table_1[[#This Row],[Sales]]</f>
        <v>0.69000000000000006</v>
      </c>
      <c r="AI644" s="23">
        <f>Table_1[[#This Row],[Profit]]+Table_1[[#This Row],[Sales]]</f>
        <v>418.32569999999998</v>
      </c>
      <c r="AJ644" s="17">
        <f>WEEKNUM(Table_1[[#This Row],[Order Date]],1)</f>
        <v>9</v>
      </c>
      <c r="AK644" s="17" t="str">
        <f>TEXT(Table_1[[#This Row],[Order Date]],"mmm yyyy")</f>
        <v>Feb 2015</v>
      </c>
      <c r="AL644" s="17" t="str">
        <f>Table_1[[#This Row],[Monthly sales]]&amp;"  Week "&amp;TEXT(Table_1[[#This Row],[Weekly sales]],"00")</f>
        <v>Feb 2015  Week 09</v>
      </c>
      <c r="AM644" s="17">
        <f>IF(COUNTIF($A$2:A644, A644)=1, 1, 0)</f>
        <v>0</v>
      </c>
      <c r="AN644" s="3">
        <f>COUNTA(A644) - COUNTIF(Table_1[[#This Row],[Unique Customers]], 1)</f>
        <v>1</v>
      </c>
      <c r="AO644" s="17" t="str">
        <f t="shared" si="10"/>
        <v>Repeated</v>
      </c>
      <c r="AP644" s="17" t="str">
        <f>"Q"&amp;_xlfn.CEILING.MATH(MONTH(Table_1[[#This Row],[Monthly sales]])/3,1)</f>
        <v>Q1</v>
      </c>
    </row>
    <row r="645" spans="1:42" ht="14.4" x14ac:dyDescent="0.3">
      <c r="A645" s="2">
        <v>573</v>
      </c>
      <c r="B645" s="15" t="s">
        <v>1381</v>
      </c>
      <c r="C645" s="15" t="s">
        <v>38</v>
      </c>
      <c r="D645" s="6">
        <v>0.08</v>
      </c>
      <c r="E645" s="4">
        <v>415.88</v>
      </c>
      <c r="F645" s="4">
        <v>11.37</v>
      </c>
      <c r="G645" s="15" t="s">
        <v>39</v>
      </c>
      <c r="H645" s="15" t="s">
        <v>95</v>
      </c>
      <c r="I645" s="15" t="s">
        <v>49</v>
      </c>
      <c r="J645" s="15" t="s">
        <v>79</v>
      </c>
      <c r="K645" s="15" t="s">
        <v>74</v>
      </c>
      <c r="L645" s="15" t="s">
        <v>1382</v>
      </c>
      <c r="M645" s="6">
        <v>0.56999999999999995</v>
      </c>
      <c r="N645" s="15" t="s">
        <v>33</v>
      </c>
      <c r="O645" s="15" t="s">
        <v>53</v>
      </c>
      <c r="P645" s="15" t="s">
        <v>104</v>
      </c>
      <c r="Q645" s="15" t="s">
        <v>1383</v>
      </c>
      <c r="R645" s="2">
        <v>61554</v>
      </c>
      <c r="S645" s="1">
        <v>42061</v>
      </c>
      <c r="T645" s="12">
        <f>EOMONTH(Table_1[[#This Row],[Order Date]],0)</f>
        <v>42063</v>
      </c>
      <c r="U645" s="10">
        <f>EOMONTH(Table_1[[#This Row],[Order Date]],0)</f>
        <v>42063</v>
      </c>
      <c r="V645" s="14">
        <v>42061</v>
      </c>
      <c r="W645" s="1">
        <v>42062</v>
      </c>
      <c r="X645" s="12">
        <v>42062</v>
      </c>
      <c r="Y645" s="10">
        <f>EOMONTH(Table_1[[#This Row],[Ship date]],0)</f>
        <v>42063</v>
      </c>
      <c r="Z645" s="14">
        <v>42062</v>
      </c>
      <c r="AA645" s="4">
        <v>-269.08440000000002</v>
      </c>
      <c r="AB645" s="2">
        <v>1</v>
      </c>
      <c r="AC645" s="4">
        <v>405.57</v>
      </c>
      <c r="AD645" s="2">
        <v>86556</v>
      </c>
      <c r="AE645" s="4">
        <f>'DataCleaning and Transformation'!$E645-'DataCleaning and Transformation'!$D645</f>
        <v>415.8</v>
      </c>
      <c r="AF645" s="15" t="str">
        <f>_xlfn.IFS('DataCleaning and Transformation'!$O645="Central","Chris",'DataCleaning and Transformation'!$O645="East","Erin",'DataCleaning and Transformation'!$O645="South","Sam",'DataCleaning and Transformation'!$O645="West","William")</f>
        <v>Chris</v>
      </c>
      <c r="AG645" s="31">
        <f>Table_1[[#This Row],[Ship date]]-Table_1[[#This Row],[Order Date]]</f>
        <v>1</v>
      </c>
      <c r="AH645" s="22">
        <f>Table_1[[#This Row],[Profit]]/Table_1[[#This Row],[Sales]]</f>
        <v>-0.66347215030697537</v>
      </c>
      <c r="AI645" s="23">
        <f>Table_1[[#This Row],[Profit]]+Table_1[[#This Row],[Sales]]</f>
        <v>136.48559999999998</v>
      </c>
      <c r="AJ645" s="17">
        <f>WEEKNUM(Table_1[[#This Row],[Order Date]],1)</f>
        <v>9</v>
      </c>
      <c r="AK645" s="17" t="str">
        <f>TEXT(Table_1[[#This Row],[Order Date]],"mmm yyyy")</f>
        <v>Feb 2015</v>
      </c>
      <c r="AL645" s="17" t="str">
        <f>Table_1[[#This Row],[Monthly sales]]&amp;"  Week "&amp;TEXT(Table_1[[#This Row],[Weekly sales]],"00")</f>
        <v>Feb 2015  Week 09</v>
      </c>
      <c r="AM645" s="17">
        <f>IF(COUNTIF($A$2:A645, A645)=1, 1, 0)</f>
        <v>1</v>
      </c>
      <c r="AN645" s="3">
        <f>COUNTA(A645) - COUNTIF(Table_1[[#This Row],[Unique Customers]], 1)</f>
        <v>0</v>
      </c>
      <c r="AO645" s="17" t="str">
        <f t="shared" si="10"/>
        <v>Unique</v>
      </c>
      <c r="AP645" s="17" t="str">
        <f>"Q"&amp;_xlfn.CEILING.MATH(MONTH(Table_1[[#This Row],[Monthly sales]])/3,1)</f>
        <v>Q1</v>
      </c>
    </row>
    <row r="646" spans="1:42" ht="14.4" x14ac:dyDescent="0.3">
      <c r="A646" s="2">
        <v>1665</v>
      </c>
      <c r="B646" s="15" t="s">
        <v>1384</v>
      </c>
      <c r="C646" s="15" t="s">
        <v>38</v>
      </c>
      <c r="D646" s="6">
        <v>0.1</v>
      </c>
      <c r="E646" s="4">
        <v>3.6</v>
      </c>
      <c r="F646" s="4">
        <v>2.2000000000000002</v>
      </c>
      <c r="G646" s="15" t="s">
        <v>39</v>
      </c>
      <c r="H646" s="15" t="s">
        <v>40</v>
      </c>
      <c r="I646" s="15" t="s">
        <v>49</v>
      </c>
      <c r="J646" s="15" t="s">
        <v>89</v>
      </c>
      <c r="K646" s="15" t="s">
        <v>51</v>
      </c>
      <c r="L646" s="15" t="s">
        <v>1385</v>
      </c>
      <c r="M646" s="6">
        <v>0.39</v>
      </c>
      <c r="N646" s="15" t="s">
        <v>33</v>
      </c>
      <c r="O646" s="15" t="s">
        <v>60</v>
      </c>
      <c r="P646" s="15" t="s">
        <v>91</v>
      </c>
      <c r="Q646" s="15" t="s">
        <v>1386</v>
      </c>
      <c r="R646" s="2">
        <v>92653</v>
      </c>
      <c r="S646" s="1">
        <v>42061</v>
      </c>
      <c r="T646" s="12">
        <f>EOMONTH(Table_1[[#This Row],[Order Date]],0)</f>
        <v>42063</v>
      </c>
      <c r="U646" s="10">
        <f>EOMONTH(Table_1[[#This Row],[Order Date]],0)</f>
        <v>42063</v>
      </c>
      <c r="V646" s="14">
        <v>42061</v>
      </c>
      <c r="W646" s="1">
        <v>42062</v>
      </c>
      <c r="X646" s="12">
        <v>42062</v>
      </c>
      <c r="Y646" s="10">
        <f>EOMONTH(Table_1[[#This Row],[Ship date]],0)</f>
        <v>42063</v>
      </c>
      <c r="Z646" s="14">
        <v>42062</v>
      </c>
      <c r="AA646" s="4">
        <v>-8.2799999999999994</v>
      </c>
      <c r="AB646" s="2">
        <v>2</v>
      </c>
      <c r="AC646" s="4">
        <v>6.97</v>
      </c>
      <c r="AD646" s="2">
        <v>90678</v>
      </c>
      <c r="AE646" s="4">
        <f>'DataCleaning and Transformation'!$E646-'DataCleaning and Transformation'!$D646</f>
        <v>3.5</v>
      </c>
      <c r="AF646" s="15" t="str">
        <f>_xlfn.IFS('DataCleaning and Transformation'!$O646="Central","Chris",'DataCleaning and Transformation'!$O646="East","Erin",'DataCleaning and Transformation'!$O646="South","Sam",'DataCleaning and Transformation'!$O646="West","William")</f>
        <v>William</v>
      </c>
      <c r="AG646" s="31">
        <f>Table_1[[#This Row],[Ship date]]-Table_1[[#This Row],[Order Date]]</f>
        <v>1</v>
      </c>
      <c r="AH646" s="22">
        <f>Table_1[[#This Row],[Profit]]/Table_1[[#This Row],[Sales]]</f>
        <v>-1.187948350071736</v>
      </c>
      <c r="AI646" s="23">
        <f>Table_1[[#This Row],[Profit]]+Table_1[[#This Row],[Sales]]</f>
        <v>-1.3099999999999996</v>
      </c>
      <c r="AJ646" s="17">
        <f>WEEKNUM(Table_1[[#This Row],[Order Date]],1)</f>
        <v>9</v>
      </c>
      <c r="AK646" s="17" t="str">
        <f>TEXT(Table_1[[#This Row],[Order Date]],"mmm yyyy")</f>
        <v>Feb 2015</v>
      </c>
      <c r="AL646" s="17" t="str">
        <f>Table_1[[#This Row],[Monthly sales]]&amp;"  Week "&amp;TEXT(Table_1[[#This Row],[Weekly sales]],"00")</f>
        <v>Feb 2015  Week 09</v>
      </c>
      <c r="AM646" s="17">
        <f>IF(COUNTIF($A$2:A646, A646)=1, 1, 0)</f>
        <v>1</v>
      </c>
      <c r="AN646" s="3">
        <f>COUNTA(A646) - COUNTIF(Table_1[[#This Row],[Unique Customers]], 1)</f>
        <v>0</v>
      </c>
      <c r="AO646" s="17" t="str">
        <f t="shared" si="10"/>
        <v>Unique</v>
      </c>
      <c r="AP646" s="17" t="str">
        <f>"Q"&amp;_xlfn.CEILING.MATH(MONTH(Table_1[[#This Row],[Monthly sales]])/3,1)</f>
        <v>Q1</v>
      </c>
    </row>
    <row r="647" spans="1:42" ht="14.4" x14ac:dyDescent="0.3">
      <c r="A647" s="2">
        <v>865</v>
      </c>
      <c r="B647" s="15" t="s">
        <v>1387</v>
      </c>
      <c r="C647" s="15" t="s">
        <v>48</v>
      </c>
      <c r="D647" s="6">
        <v>0.04</v>
      </c>
      <c r="E647" s="4">
        <v>6.48</v>
      </c>
      <c r="F647" s="4">
        <v>5.16</v>
      </c>
      <c r="G647" s="15" t="s">
        <v>88</v>
      </c>
      <c r="H647" s="15" t="s">
        <v>95</v>
      </c>
      <c r="I647" s="15" t="s">
        <v>49</v>
      </c>
      <c r="J647" s="15" t="s">
        <v>89</v>
      </c>
      <c r="K647" s="15" t="s">
        <v>74</v>
      </c>
      <c r="L647" s="15" t="s">
        <v>1388</v>
      </c>
      <c r="M647" s="6">
        <v>0.37</v>
      </c>
      <c r="N647" s="15" t="s">
        <v>33</v>
      </c>
      <c r="O647" s="15" t="s">
        <v>53</v>
      </c>
      <c r="P647" s="15" t="s">
        <v>54</v>
      </c>
      <c r="Q647" s="15" t="s">
        <v>1043</v>
      </c>
      <c r="R647" s="2">
        <v>46312</v>
      </c>
      <c r="S647" s="1">
        <v>42061</v>
      </c>
      <c r="T647" s="12">
        <f>EOMONTH(Table_1[[#This Row],[Order Date]],0)</f>
        <v>42063</v>
      </c>
      <c r="U647" s="10">
        <f>EOMONTH(Table_1[[#This Row],[Order Date]],0)</f>
        <v>42063</v>
      </c>
      <c r="V647" s="14">
        <v>42061</v>
      </c>
      <c r="W647" s="1">
        <v>42065</v>
      </c>
      <c r="X647" s="12">
        <v>42065</v>
      </c>
      <c r="Y647" s="10">
        <f>EOMONTH(Table_1[[#This Row],[Ship date]],0)</f>
        <v>42094</v>
      </c>
      <c r="Z647" s="14">
        <v>42065</v>
      </c>
      <c r="AA647" s="4">
        <v>-11.1332</v>
      </c>
      <c r="AB647" s="2">
        <v>12</v>
      </c>
      <c r="AC647" s="4">
        <v>86.79</v>
      </c>
      <c r="AD647" s="2">
        <v>90675</v>
      </c>
      <c r="AE647" s="4">
        <f>'DataCleaning and Transformation'!$E647-'DataCleaning and Transformation'!$D647</f>
        <v>6.44</v>
      </c>
      <c r="AF647" s="15" t="str">
        <f>_xlfn.IFS('DataCleaning and Transformation'!$O647="Central","Chris",'DataCleaning and Transformation'!$O647="East","Erin",'DataCleaning and Transformation'!$O647="South","Sam",'DataCleaning and Transformation'!$O647="West","William")</f>
        <v>Chris</v>
      </c>
      <c r="AG647" s="31">
        <f>Table_1[[#This Row],[Ship date]]-Table_1[[#This Row],[Order Date]]</f>
        <v>4</v>
      </c>
      <c r="AH647" s="22">
        <f>Table_1[[#This Row],[Profit]]/Table_1[[#This Row],[Sales]]</f>
        <v>-0.1282774513192764</v>
      </c>
      <c r="AI647" s="23">
        <f>Table_1[[#This Row],[Profit]]+Table_1[[#This Row],[Sales]]</f>
        <v>75.656800000000004</v>
      </c>
      <c r="AJ647" s="17">
        <f>WEEKNUM(Table_1[[#This Row],[Order Date]],1)</f>
        <v>9</v>
      </c>
      <c r="AK647" s="17" t="str">
        <f>TEXT(Table_1[[#This Row],[Order Date]],"mmm yyyy")</f>
        <v>Feb 2015</v>
      </c>
      <c r="AL647" s="17" t="str">
        <f>Table_1[[#This Row],[Monthly sales]]&amp;"  Week "&amp;TEXT(Table_1[[#This Row],[Weekly sales]],"00")</f>
        <v>Feb 2015  Week 09</v>
      </c>
      <c r="AM647" s="17">
        <f>IF(COUNTIF($A$2:A647, A647)=1, 1, 0)</f>
        <v>1</v>
      </c>
      <c r="AN647" s="3">
        <f>COUNTA(A647) - COUNTIF(Table_1[[#This Row],[Unique Customers]], 1)</f>
        <v>0</v>
      </c>
      <c r="AO647" s="17" t="str">
        <f t="shared" si="10"/>
        <v>Unique</v>
      </c>
      <c r="AP647" s="17" t="str">
        <f>"Q"&amp;_xlfn.CEILING.MATH(MONTH(Table_1[[#This Row],[Monthly sales]])/3,1)</f>
        <v>Q1</v>
      </c>
    </row>
    <row r="648" spans="1:42" ht="14.4" x14ac:dyDescent="0.3">
      <c r="A648" s="2">
        <v>621</v>
      </c>
      <c r="B648" s="15" t="s">
        <v>1389</v>
      </c>
      <c r="C648" s="15" t="s">
        <v>117</v>
      </c>
      <c r="D648" s="6">
        <v>0.1</v>
      </c>
      <c r="E648" s="4">
        <v>6.88</v>
      </c>
      <c r="F648" s="4">
        <v>2</v>
      </c>
      <c r="G648" s="15" t="s">
        <v>39</v>
      </c>
      <c r="H648" s="15" t="s">
        <v>72</v>
      </c>
      <c r="I648" s="15" t="s">
        <v>49</v>
      </c>
      <c r="J648" s="15" t="s">
        <v>89</v>
      </c>
      <c r="K648" s="15" t="s">
        <v>51</v>
      </c>
      <c r="L648" s="15" t="s">
        <v>853</v>
      </c>
      <c r="M648" s="6">
        <v>0.39</v>
      </c>
      <c r="N648" s="15" t="s">
        <v>33</v>
      </c>
      <c r="O648" s="15" t="s">
        <v>112</v>
      </c>
      <c r="P648" s="15" t="s">
        <v>249</v>
      </c>
      <c r="Q648" s="15" t="s">
        <v>1390</v>
      </c>
      <c r="R648" s="2">
        <v>6111</v>
      </c>
      <c r="S648" s="1">
        <v>42061</v>
      </c>
      <c r="T648" s="12">
        <f>EOMONTH(Table_1[[#This Row],[Order Date]],0)</f>
        <v>42063</v>
      </c>
      <c r="U648" s="10">
        <f>EOMONTH(Table_1[[#This Row],[Order Date]],0)</f>
        <v>42063</v>
      </c>
      <c r="V648" s="14">
        <v>42061</v>
      </c>
      <c r="W648" s="1">
        <v>42062</v>
      </c>
      <c r="X648" s="12">
        <v>42062</v>
      </c>
      <c r="Y648" s="10">
        <f>EOMONTH(Table_1[[#This Row],[Ship date]],0)</f>
        <v>42063</v>
      </c>
      <c r="Z648" s="14">
        <v>42062</v>
      </c>
      <c r="AA648" s="4">
        <v>18.420000000000002</v>
      </c>
      <c r="AB648" s="2">
        <v>5</v>
      </c>
      <c r="AC648" s="4">
        <v>31.46</v>
      </c>
      <c r="AD648" s="2">
        <v>91432</v>
      </c>
      <c r="AE648" s="4">
        <f>'DataCleaning and Transformation'!$E648-'DataCleaning and Transformation'!$D648</f>
        <v>6.78</v>
      </c>
      <c r="AF648" s="15" t="str">
        <f>_xlfn.IFS('DataCleaning and Transformation'!$O648="Central","Chris",'DataCleaning and Transformation'!$O648="East","Erin",'DataCleaning and Transformation'!$O648="South","Sam",'DataCleaning and Transformation'!$O648="West","William")</f>
        <v>Erin</v>
      </c>
      <c r="AG648" s="31">
        <f>Table_1[[#This Row],[Ship date]]-Table_1[[#This Row],[Order Date]]</f>
        <v>1</v>
      </c>
      <c r="AH648" s="22">
        <f>Table_1[[#This Row],[Profit]]/Table_1[[#This Row],[Sales]]</f>
        <v>0.58550540368722193</v>
      </c>
      <c r="AI648" s="23">
        <f>Table_1[[#This Row],[Profit]]+Table_1[[#This Row],[Sales]]</f>
        <v>49.88</v>
      </c>
      <c r="AJ648" s="17">
        <f>WEEKNUM(Table_1[[#This Row],[Order Date]],1)</f>
        <v>9</v>
      </c>
      <c r="AK648" s="17" t="str">
        <f>TEXT(Table_1[[#This Row],[Order Date]],"mmm yyyy")</f>
        <v>Feb 2015</v>
      </c>
      <c r="AL648" s="17" t="str">
        <f>Table_1[[#This Row],[Monthly sales]]&amp;"  Week "&amp;TEXT(Table_1[[#This Row],[Weekly sales]],"00")</f>
        <v>Feb 2015  Week 09</v>
      </c>
      <c r="AM648" s="17">
        <f>IF(COUNTIF($A$2:A648, A648)=1, 1, 0)</f>
        <v>1</v>
      </c>
      <c r="AN648" s="3">
        <f>COUNTA(A648) - COUNTIF(Table_1[[#This Row],[Unique Customers]], 1)</f>
        <v>0</v>
      </c>
      <c r="AO648" s="17" t="str">
        <f t="shared" si="10"/>
        <v>Unique</v>
      </c>
      <c r="AP648" s="17" t="str">
        <f>"Q"&amp;_xlfn.CEILING.MATH(MONTH(Table_1[[#This Row],[Monthly sales]])/3,1)</f>
        <v>Q1</v>
      </c>
    </row>
    <row r="649" spans="1:42" ht="14.4" x14ac:dyDescent="0.3">
      <c r="A649" s="2">
        <v>622</v>
      </c>
      <c r="B649" s="15" t="s">
        <v>1391</v>
      </c>
      <c r="C649" s="15" t="s">
        <v>117</v>
      </c>
      <c r="D649" s="6">
        <v>0.06</v>
      </c>
      <c r="E649" s="4">
        <v>195.99</v>
      </c>
      <c r="F649" s="4">
        <v>8.99</v>
      </c>
      <c r="G649" s="15" t="s">
        <v>39</v>
      </c>
      <c r="H649" s="15" t="s">
        <v>72</v>
      </c>
      <c r="I649" s="15" t="s">
        <v>41</v>
      </c>
      <c r="J649" s="15" t="s">
        <v>136</v>
      </c>
      <c r="K649" s="15" t="s">
        <v>74</v>
      </c>
      <c r="L649" s="15" t="s">
        <v>1344</v>
      </c>
      <c r="M649" s="6">
        <v>0.6</v>
      </c>
      <c r="N649" s="15" t="s">
        <v>33</v>
      </c>
      <c r="O649" s="15" t="s">
        <v>112</v>
      </c>
      <c r="P649" s="15" t="s">
        <v>332</v>
      </c>
      <c r="Q649" s="15" t="s">
        <v>1205</v>
      </c>
      <c r="R649" s="2">
        <v>4210</v>
      </c>
      <c r="S649" s="1">
        <v>42061</v>
      </c>
      <c r="T649" s="12">
        <f>EOMONTH(Table_1[[#This Row],[Order Date]],0)</f>
        <v>42063</v>
      </c>
      <c r="U649" s="10">
        <f>EOMONTH(Table_1[[#This Row],[Order Date]],0)</f>
        <v>42063</v>
      </c>
      <c r="V649" s="14">
        <v>42061</v>
      </c>
      <c r="W649" s="1">
        <v>42063</v>
      </c>
      <c r="X649" s="12">
        <v>42063</v>
      </c>
      <c r="Y649" s="10">
        <f>EOMONTH(Table_1[[#This Row],[Ship date]],0)</f>
        <v>42063</v>
      </c>
      <c r="Z649" s="14">
        <v>42063</v>
      </c>
      <c r="AA649" s="4">
        <v>349.47</v>
      </c>
      <c r="AB649" s="2">
        <v>6</v>
      </c>
      <c r="AC649" s="4">
        <v>948.97</v>
      </c>
      <c r="AD649" s="2">
        <v>91432</v>
      </c>
      <c r="AE649" s="4">
        <f>'DataCleaning and Transformation'!$E649-'DataCleaning and Transformation'!$D649</f>
        <v>195.93</v>
      </c>
      <c r="AF649" s="15" t="str">
        <f>_xlfn.IFS('DataCleaning and Transformation'!$O649="Central","Chris",'DataCleaning and Transformation'!$O649="East","Erin",'DataCleaning and Transformation'!$O649="South","Sam",'DataCleaning and Transformation'!$O649="West","William")</f>
        <v>Erin</v>
      </c>
      <c r="AG649" s="31">
        <f>Table_1[[#This Row],[Ship date]]-Table_1[[#This Row],[Order Date]]</f>
        <v>2</v>
      </c>
      <c r="AH649" s="22">
        <f>Table_1[[#This Row],[Profit]]/Table_1[[#This Row],[Sales]]</f>
        <v>0.36826243189984931</v>
      </c>
      <c r="AI649" s="23">
        <f>Table_1[[#This Row],[Profit]]+Table_1[[#This Row],[Sales]]</f>
        <v>1298.44</v>
      </c>
      <c r="AJ649" s="17">
        <f>WEEKNUM(Table_1[[#This Row],[Order Date]],1)</f>
        <v>9</v>
      </c>
      <c r="AK649" s="17" t="str">
        <f>TEXT(Table_1[[#This Row],[Order Date]],"mmm yyyy")</f>
        <v>Feb 2015</v>
      </c>
      <c r="AL649" s="17" t="str">
        <f>Table_1[[#This Row],[Monthly sales]]&amp;"  Week "&amp;TEXT(Table_1[[#This Row],[Weekly sales]],"00")</f>
        <v>Feb 2015  Week 09</v>
      </c>
      <c r="AM649" s="17">
        <f>IF(COUNTIF($A$2:A649, A649)=1, 1, 0)</f>
        <v>1</v>
      </c>
      <c r="AN649" s="3">
        <f>COUNTA(A649) - COUNTIF(Table_1[[#This Row],[Unique Customers]], 1)</f>
        <v>0</v>
      </c>
      <c r="AO649" s="17" t="str">
        <f t="shared" si="10"/>
        <v>Repeated</v>
      </c>
      <c r="AP649" s="17" t="str">
        <f>"Q"&amp;_xlfn.CEILING.MATH(MONTH(Table_1[[#This Row],[Monthly sales]])/3,1)</f>
        <v>Q1</v>
      </c>
    </row>
    <row r="650" spans="1:42" ht="14.4" x14ac:dyDescent="0.3">
      <c r="A650" s="2">
        <v>3063</v>
      </c>
      <c r="B650" s="15" t="s">
        <v>1392</v>
      </c>
      <c r="C650" s="15" t="s">
        <v>117</v>
      </c>
      <c r="D650" s="6">
        <v>7.0000000000000007E-2</v>
      </c>
      <c r="E650" s="4">
        <v>8.33</v>
      </c>
      <c r="F650" s="4">
        <v>1.99</v>
      </c>
      <c r="G650" s="15" t="s">
        <v>39</v>
      </c>
      <c r="H650" s="15" t="s">
        <v>40</v>
      </c>
      <c r="I650" s="15" t="s">
        <v>41</v>
      </c>
      <c r="J650" s="15" t="s">
        <v>42</v>
      </c>
      <c r="K650" s="15" t="s">
        <v>43</v>
      </c>
      <c r="L650" s="15" t="s">
        <v>1175</v>
      </c>
      <c r="M650" s="6">
        <v>0.52</v>
      </c>
      <c r="N650" s="15" t="s">
        <v>33</v>
      </c>
      <c r="O650" s="15" t="s">
        <v>60</v>
      </c>
      <c r="P650" s="15" t="s">
        <v>67</v>
      </c>
      <c r="Q650" s="15" t="s">
        <v>1393</v>
      </c>
      <c r="R650" s="2">
        <v>98034</v>
      </c>
      <c r="S650" s="1">
        <v>42061</v>
      </c>
      <c r="T650" s="12">
        <f>EOMONTH(Table_1[[#This Row],[Order Date]],0)</f>
        <v>42063</v>
      </c>
      <c r="U650" s="10">
        <f>EOMONTH(Table_1[[#This Row],[Order Date]],0)</f>
        <v>42063</v>
      </c>
      <c r="V650" s="14">
        <v>42061</v>
      </c>
      <c r="W650" s="1">
        <v>42063</v>
      </c>
      <c r="X650" s="12">
        <v>42063</v>
      </c>
      <c r="Y650" s="10">
        <f>EOMONTH(Table_1[[#This Row],[Ship date]],0)</f>
        <v>42063</v>
      </c>
      <c r="Z650" s="14">
        <v>42063</v>
      </c>
      <c r="AA650" s="4">
        <v>11.95</v>
      </c>
      <c r="AB650" s="2">
        <v>6</v>
      </c>
      <c r="AC650" s="4">
        <v>50.28</v>
      </c>
      <c r="AD650" s="2">
        <v>88447</v>
      </c>
      <c r="AE650" s="4">
        <f>'DataCleaning and Transformation'!$E650-'DataCleaning and Transformation'!$D650</f>
        <v>8.26</v>
      </c>
      <c r="AF650" s="15" t="str">
        <f>_xlfn.IFS('DataCleaning and Transformation'!$O650="Central","Chris",'DataCleaning and Transformation'!$O650="East","Erin",'DataCleaning and Transformation'!$O650="South","Sam",'DataCleaning and Transformation'!$O650="West","William")</f>
        <v>William</v>
      </c>
      <c r="AG650" s="31">
        <f>Table_1[[#This Row],[Ship date]]-Table_1[[#This Row],[Order Date]]</f>
        <v>2</v>
      </c>
      <c r="AH650" s="22">
        <f>Table_1[[#This Row],[Profit]]/Table_1[[#This Row],[Sales]]</f>
        <v>0.23766905330151153</v>
      </c>
      <c r="AI650" s="23">
        <f>Table_1[[#This Row],[Profit]]+Table_1[[#This Row],[Sales]]</f>
        <v>62.230000000000004</v>
      </c>
      <c r="AJ650" s="17">
        <f>WEEKNUM(Table_1[[#This Row],[Order Date]],1)</f>
        <v>9</v>
      </c>
      <c r="AK650" s="17" t="str">
        <f>TEXT(Table_1[[#This Row],[Order Date]],"mmm yyyy")</f>
        <v>Feb 2015</v>
      </c>
      <c r="AL650" s="17" t="str">
        <f>Table_1[[#This Row],[Monthly sales]]&amp;"  Week "&amp;TEXT(Table_1[[#This Row],[Weekly sales]],"00")</f>
        <v>Feb 2015  Week 09</v>
      </c>
      <c r="AM650" s="17">
        <f>IF(COUNTIF($A$2:A650, A650)=1, 1, 0)</f>
        <v>1</v>
      </c>
      <c r="AN650" s="3">
        <f>COUNTA(A650) - COUNTIF(Table_1[[#This Row],[Unique Customers]], 1)</f>
        <v>0</v>
      </c>
      <c r="AO650" s="17" t="str">
        <f t="shared" si="10"/>
        <v>Unique</v>
      </c>
      <c r="AP650" s="17" t="str">
        <f>"Q"&amp;_xlfn.CEILING.MATH(MONTH(Table_1[[#This Row],[Monthly sales]])/3,1)</f>
        <v>Q1</v>
      </c>
    </row>
    <row r="651" spans="1:42" ht="14.4" x14ac:dyDescent="0.3">
      <c r="A651" s="2">
        <v>3063</v>
      </c>
      <c r="B651" s="15" t="s">
        <v>1392</v>
      </c>
      <c r="C651" s="15" t="s">
        <v>117</v>
      </c>
      <c r="D651" s="6">
        <v>0.03</v>
      </c>
      <c r="E651" s="4">
        <v>499.99</v>
      </c>
      <c r="F651" s="4">
        <v>24.49</v>
      </c>
      <c r="G651" s="15" t="s">
        <v>39</v>
      </c>
      <c r="H651" s="15" t="s">
        <v>40</v>
      </c>
      <c r="I651" s="15" t="s">
        <v>41</v>
      </c>
      <c r="J651" s="15" t="s">
        <v>64</v>
      </c>
      <c r="K651" s="15" t="s">
        <v>65</v>
      </c>
      <c r="L651" s="15" t="s">
        <v>1394</v>
      </c>
      <c r="M651" s="6">
        <v>0.36</v>
      </c>
      <c r="N651" s="15" t="s">
        <v>33</v>
      </c>
      <c r="O651" s="15" t="s">
        <v>60</v>
      </c>
      <c r="P651" s="15" t="s">
        <v>67</v>
      </c>
      <c r="Q651" s="15" t="s">
        <v>1393</v>
      </c>
      <c r="R651" s="2">
        <v>98034</v>
      </c>
      <c r="S651" s="1">
        <v>42061</v>
      </c>
      <c r="T651" s="12">
        <f>EOMONTH(Table_1[[#This Row],[Order Date]],0)</f>
        <v>42063</v>
      </c>
      <c r="U651" s="10">
        <f>EOMONTH(Table_1[[#This Row],[Order Date]],0)</f>
        <v>42063</v>
      </c>
      <c r="V651" s="14">
        <v>42061</v>
      </c>
      <c r="W651" s="1">
        <v>42062</v>
      </c>
      <c r="X651" s="12">
        <v>42062</v>
      </c>
      <c r="Y651" s="10">
        <f>EOMONTH(Table_1[[#This Row],[Ship date]],0)</f>
        <v>42063</v>
      </c>
      <c r="Z651" s="14">
        <v>42062</v>
      </c>
      <c r="AA651" s="4">
        <v>1773.6105</v>
      </c>
      <c r="AB651" s="2">
        <v>5</v>
      </c>
      <c r="AC651" s="4">
        <v>2570.4499999999998</v>
      </c>
      <c r="AD651" s="2">
        <v>88447</v>
      </c>
      <c r="AE651" s="4">
        <f>'DataCleaning and Transformation'!$E651-'DataCleaning and Transformation'!$D651</f>
        <v>499.96000000000004</v>
      </c>
      <c r="AF651" s="15" t="str">
        <f>_xlfn.IFS('DataCleaning and Transformation'!$O651="Central","Chris",'DataCleaning and Transformation'!$O651="East","Erin",'DataCleaning and Transformation'!$O651="South","Sam",'DataCleaning and Transformation'!$O651="West","William")</f>
        <v>William</v>
      </c>
      <c r="AG651" s="31">
        <f>Table_1[[#This Row],[Ship date]]-Table_1[[#This Row],[Order Date]]</f>
        <v>1</v>
      </c>
      <c r="AH651" s="22">
        <f>Table_1[[#This Row],[Profit]]/Table_1[[#This Row],[Sales]]</f>
        <v>0.69000000000000006</v>
      </c>
      <c r="AI651" s="23">
        <f>Table_1[[#This Row],[Profit]]+Table_1[[#This Row],[Sales]]</f>
        <v>4344.0604999999996</v>
      </c>
      <c r="AJ651" s="17">
        <f>WEEKNUM(Table_1[[#This Row],[Order Date]],1)</f>
        <v>9</v>
      </c>
      <c r="AK651" s="17" t="str">
        <f>TEXT(Table_1[[#This Row],[Order Date]],"mmm yyyy")</f>
        <v>Feb 2015</v>
      </c>
      <c r="AL651" s="17" t="str">
        <f>Table_1[[#This Row],[Monthly sales]]&amp;"  Week "&amp;TEXT(Table_1[[#This Row],[Weekly sales]],"00")</f>
        <v>Feb 2015  Week 09</v>
      </c>
      <c r="AM651" s="17">
        <f>IF(COUNTIF($A$2:A651, A651)=1, 1, 0)</f>
        <v>0</v>
      </c>
      <c r="AN651" s="3">
        <f>COUNTA(A651) - COUNTIF(Table_1[[#This Row],[Unique Customers]], 1)</f>
        <v>1</v>
      </c>
      <c r="AO651" s="17" t="str">
        <f t="shared" si="10"/>
        <v>Repeated</v>
      </c>
      <c r="AP651" s="17" t="str">
        <f>"Q"&amp;_xlfn.CEILING.MATH(MONTH(Table_1[[#This Row],[Monthly sales]])/3,1)</f>
        <v>Q1</v>
      </c>
    </row>
    <row r="652" spans="1:42" ht="14.4" x14ac:dyDescent="0.3">
      <c r="A652" s="2">
        <v>1916</v>
      </c>
      <c r="B652" s="15" t="s">
        <v>1395</v>
      </c>
      <c r="C652" s="15" t="s">
        <v>26</v>
      </c>
      <c r="D652" s="6">
        <v>0.03</v>
      </c>
      <c r="E652" s="4">
        <v>11.99</v>
      </c>
      <c r="F652" s="4">
        <v>5.99</v>
      </c>
      <c r="G652" s="15" t="s">
        <v>39</v>
      </c>
      <c r="H652" s="15" t="s">
        <v>72</v>
      </c>
      <c r="I652" s="15" t="s">
        <v>41</v>
      </c>
      <c r="J652" s="15" t="s">
        <v>57</v>
      </c>
      <c r="K652" s="15" t="s">
        <v>145</v>
      </c>
      <c r="L652" s="15" t="s">
        <v>1396</v>
      </c>
      <c r="M652" s="6">
        <v>0.36</v>
      </c>
      <c r="N652" s="15" t="s">
        <v>33</v>
      </c>
      <c r="O652" s="15" t="s">
        <v>34</v>
      </c>
      <c r="P652" s="15" t="s">
        <v>45</v>
      </c>
      <c r="Q652" s="15" t="s">
        <v>1397</v>
      </c>
      <c r="R652" s="2">
        <v>72209</v>
      </c>
      <c r="S652" s="1">
        <v>42062</v>
      </c>
      <c r="T652" s="12">
        <f>EOMONTH(Table_1[[#This Row],[Order Date]],0)</f>
        <v>42063</v>
      </c>
      <c r="U652" s="10">
        <f>EOMONTH(Table_1[[#This Row],[Order Date]],0)</f>
        <v>42063</v>
      </c>
      <c r="V652" s="14">
        <v>42062</v>
      </c>
      <c r="W652" s="1">
        <v>42063</v>
      </c>
      <c r="X652" s="12">
        <v>42063</v>
      </c>
      <c r="Y652" s="10">
        <f>EOMONTH(Table_1[[#This Row],[Ship date]],0)</f>
        <v>42063</v>
      </c>
      <c r="Z652" s="14">
        <v>42063</v>
      </c>
      <c r="AA652" s="4">
        <v>-216.02979999999999</v>
      </c>
      <c r="AB652" s="2">
        <v>7</v>
      </c>
      <c r="AC652" s="4">
        <v>83.72</v>
      </c>
      <c r="AD652" s="2">
        <v>85893</v>
      </c>
      <c r="AE652" s="4">
        <f>'DataCleaning and Transformation'!$E652-'DataCleaning and Transformation'!$D652</f>
        <v>11.96</v>
      </c>
      <c r="AF652" s="15" t="str">
        <f>_xlfn.IFS('DataCleaning and Transformation'!$O652="Central","Chris",'DataCleaning and Transformation'!$O652="East","Erin",'DataCleaning and Transformation'!$O652="South","Sam",'DataCleaning and Transformation'!$O652="West","William")</f>
        <v>Sam</v>
      </c>
      <c r="AG652" s="31">
        <f>Table_1[[#This Row],[Ship date]]-Table_1[[#This Row],[Order Date]]</f>
        <v>1</v>
      </c>
      <c r="AH652" s="22">
        <f>Table_1[[#This Row],[Profit]]/Table_1[[#This Row],[Sales]]</f>
        <v>-2.5803846153846153</v>
      </c>
      <c r="AI652" s="23">
        <f>Table_1[[#This Row],[Profit]]+Table_1[[#This Row],[Sales]]</f>
        <v>-132.3098</v>
      </c>
      <c r="AJ652" s="17">
        <f>WEEKNUM(Table_1[[#This Row],[Order Date]],1)</f>
        <v>9</v>
      </c>
      <c r="AK652" s="17" t="str">
        <f>TEXT(Table_1[[#This Row],[Order Date]],"mmm yyyy")</f>
        <v>Feb 2015</v>
      </c>
      <c r="AL652" s="17" t="str">
        <f>Table_1[[#This Row],[Monthly sales]]&amp;"  Week "&amp;TEXT(Table_1[[#This Row],[Weekly sales]],"00")</f>
        <v>Feb 2015  Week 09</v>
      </c>
      <c r="AM652" s="17">
        <f>IF(COUNTIF($A$2:A652, A652)=1, 1, 0)</f>
        <v>1</v>
      </c>
      <c r="AN652" s="3">
        <f>COUNTA(A652) - COUNTIF(Table_1[[#This Row],[Unique Customers]], 1)</f>
        <v>0</v>
      </c>
      <c r="AO652" s="17" t="str">
        <f t="shared" si="10"/>
        <v>Unique</v>
      </c>
      <c r="AP652" s="17" t="str">
        <f>"Q"&amp;_xlfn.CEILING.MATH(MONTH(Table_1[[#This Row],[Monthly sales]])/3,1)</f>
        <v>Q1</v>
      </c>
    </row>
    <row r="653" spans="1:42" ht="14.4" x14ac:dyDescent="0.3">
      <c r="A653" s="2">
        <v>1005</v>
      </c>
      <c r="B653" s="15" t="s">
        <v>1398</v>
      </c>
      <c r="C653" s="15" t="s">
        <v>38</v>
      </c>
      <c r="D653" s="6">
        <v>0.02</v>
      </c>
      <c r="E653" s="4">
        <v>40.99</v>
      </c>
      <c r="F653" s="4">
        <v>17.48</v>
      </c>
      <c r="G653" s="15" t="s">
        <v>39</v>
      </c>
      <c r="H653" s="15" t="s">
        <v>28</v>
      </c>
      <c r="I653" s="15" t="s">
        <v>49</v>
      </c>
      <c r="J653" s="15" t="s">
        <v>89</v>
      </c>
      <c r="K653" s="15" t="s">
        <v>74</v>
      </c>
      <c r="L653" s="15" t="s">
        <v>1399</v>
      </c>
      <c r="M653" s="6">
        <v>0.36</v>
      </c>
      <c r="N653" s="15" t="s">
        <v>33</v>
      </c>
      <c r="O653" s="15" t="s">
        <v>53</v>
      </c>
      <c r="P653" s="15" t="s">
        <v>104</v>
      </c>
      <c r="Q653" s="15" t="s">
        <v>1400</v>
      </c>
      <c r="R653" s="2">
        <v>60089</v>
      </c>
      <c r="S653" s="1">
        <v>42062</v>
      </c>
      <c r="T653" s="12">
        <f>EOMONTH(Table_1[[#This Row],[Order Date]],0)</f>
        <v>42063</v>
      </c>
      <c r="U653" s="10">
        <f>EOMONTH(Table_1[[#This Row],[Order Date]],0)</f>
        <v>42063</v>
      </c>
      <c r="V653" s="14">
        <v>42062</v>
      </c>
      <c r="W653" s="1">
        <v>42063</v>
      </c>
      <c r="X653" s="12">
        <v>42063</v>
      </c>
      <c r="Y653" s="10">
        <f>EOMONTH(Table_1[[#This Row],[Ship date]],0)</f>
        <v>42063</v>
      </c>
      <c r="Z653" s="14">
        <v>42063</v>
      </c>
      <c r="AA653" s="4">
        <v>551.09280000000001</v>
      </c>
      <c r="AB653" s="2">
        <v>23</v>
      </c>
      <c r="AC653" s="4">
        <v>950.43</v>
      </c>
      <c r="AD653" s="2">
        <v>90044</v>
      </c>
      <c r="AE653" s="4">
        <f>'DataCleaning and Transformation'!$E653-'DataCleaning and Transformation'!$D653</f>
        <v>40.97</v>
      </c>
      <c r="AF653" s="15" t="str">
        <f>_xlfn.IFS('DataCleaning and Transformation'!$O653="Central","Chris",'DataCleaning and Transformation'!$O653="East","Erin",'DataCleaning and Transformation'!$O653="South","Sam",'DataCleaning and Transformation'!$O653="West","William")</f>
        <v>Chris</v>
      </c>
      <c r="AG653" s="31">
        <f>Table_1[[#This Row],[Ship date]]-Table_1[[#This Row],[Order Date]]</f>
        <v>1</v>
      </c>
      <c r="AH653" s="22">
        <f>Table_1[[#This Row],[Profit]]/Table_1[[#This Row],[Sales]]</f>
        <v>0.57983523247372248</v>
      </c>
      <c r="AI653" s="23">
        <f>Table_1[[#This Row],[Profit]]+Table_1[[#This Row],[Sales]]</f>
        <v>1501.5228</v>
      </c>
      <c r="AJ653" s="17">
        <f>WEEKNUM(Table_1[[#This Row],[Order Date]],1)</f>
        <v>9</v>
      </c>
      <c r="AK653" s="17" t="str">
        <f>TEXT(Table_1[[#This Row],[Order Date]],"mmm yyyy")</f>
        <v>Feb 2015</v>
      </c>
      <c r="AL653" s="17" t="str">
        <f>Table_1[[#This Row],[Monthly sales]]&amp;"  Week "&amp;TEXT(Table_1[[#This Row],[Weekly sales]],"00")</f>
        <v>Feb 2015  Week 09</v>
      </c>
      <c r="AM653" s="17">
        <f>IF(COUNTIF($A$2:A653, A653)=1, 1, 0)</f>
        <v>1</v>
      </c>
      <c r="AN653" s="3">
        <f>COUNTA(A653) - COUNTIF(Table_1[[#This Row],[Unique Customers]], 1)</f>
        <v>0</v>
      </c>
      <c r="AO653" s="17" t="str">
        <f t="shared" si="10"/>
        <v>Unique</v>
      </c>
      <c r="AP653" s="17" t="str">
        <f>"Q"&amp;_xlfn.CEILING.MATH(MONTH(Table_1[[#This Row],[Monthly sales]])/3,1)</f>
        <v>Q1</v>
      </c>
    </row>
    <row r="654" spans="1:42" ht="14.4" x14ac:dyDescent="0.3">
      <c r="A654" s="2">
        <v>1044</v>
      </c>
      <c r="B654" s="15" t="s">
        <v>1401</v>
      </c>
      <c r="C654" s="15" t="s">
        <v>38</v>
      </c>
      <c r="D654" s="6">
        <v>0</v>
      </c>
      <c r="E654" s="4">
        <v>6.68</v>
      </c>
      <c r="F654" s="4">
        <v>5.66</v>
      </c>
      <c r="G654" s="15" t="s">
        <v>39</v>
      </c>
      <c r="H654" s="15" t="s">
        <v>72</v>
      </c>
      <c r="I654" s="15" t="s">
        <v>49</v>
      </c>
      <c r="J654" s="15" t="s">
        <v>89</v>
      </c>
      <c r="K654" s="15" t="s">
        <v>74</v>
      </c>
      <c r="L654" s="15" t="s">
        <v>1051</v>
      </c>
      <c r="M654" s="6">
        <v>0.37</v>
      </c>
      <c r="N654" s="15" t="s">
        <v>33</v>
      </c>
      <c r="O654" s="15" t="s">
        <v>60</v>
      </c>
      <c r="P654" s="15" t="s">
        <v>91</v>
      </c>
      <c r="Q654" s="15" t="s">
        <v>101</v>
      </c>
      <c r="R654" s="2">
        <v>90004</v>
      </c>
      <c r="S654" s="1">
        <v>42062</v>
      </c>
      <c r="T654" s="12">
        <f>EOMONTH(Table_1[[#This Row],[Order Date]],0)</f>
        <v>42063</v>
      </c>
      <c r="U654" s="10">
        <f>EOMONTH(Table_1[[#This Row],[Order Date]],0)</f>
        <v>42063</v>
      </c>
      <c r="V654" s="14">
        <v>42062</v>
      </c>
      <c r="W654" s="1">
        <v>42063</v>
      </c>
      <c r="X654" s="12">
        <v>42063</v>
      </c>
      <c r="Y654" s="10">
        <f>EOMONTH(Table_1[[#This Row],[Ship date]],0)</f>
        <v>42063</v>
      </c>
      <c r="Z654" s="14">
        <v>42063</v>
      </c>
      <c r="AA654" s="4">
        <v>-76.94</v>
      </c>
      <c r="AB654" s="2">
        <v>90</v>
      </c>
      <c r="AC654" s="4">
        <v>617.4</v>
      </c>
      <c r="AD654" s="2">
        <v>47813</v>
      </c>
      <c r="AE654" s="4">
        <f>'DataCleaning and Transformation'!$E654-'DataCleaning and Transformation'!$D654</f>
        <v>6.68</v>
      </c>
      <c r="AF654" s="15" t="str">
        <f>_xlfn.IFS('DataCleaning and Transformation'!$O654="Central","Chris",'DataCleaning and Transformation'!$O654="East","Erin",'DataCleaning and Transformation'!$O654="South","Sam",'DataCleaning and Transformation'!$O654="West","William")</f>
        <v>William</v>
      </c>
      <c r="AG654" s="31">
        <f>Table_1[[#This Row],[Ship date]]-Table_1[[#This Row],[Order Date]]</f>
        <v>1</v>
      </c>
      <c r="AH654" s="22">
        <f>Table_1[[#This Row],[Profit]]/Table_1[[#This Row],[Sales]]</f>
        <v>-0.12461937155814706</v>
      </c>
      <c r="AI654" s="23">
        <f>Table_1[[#This Row],[Profit]]+Table_1[[#This Row],[Sales]]</f>
        <v>540.46</v>
      </c>
      <c r="AJ654" s="17">
        <f>WEEKNUM(Table_1[[#This Row],[Order Date]],1)</f>
        <v>9</v>
      </c>
      <c r="AK654" s="17" t="str">
        <f>TEXT(Table_1[[#This Row],[Order Date]],"mmm yyyy")</f>
        <v>Feb 2015</v>
      </c>
      <c r="AL654" s="17" t="str">
        <f>Table_1[[#This Row],[Monthly sales]]&amp;"  Week "&amp;TEXT(Table_1[[#This Row],[Weekly sales]],"00")</f>
        <v>Feb 2015  Week 09</v>
      </c>
      <c r="AM654" s="17">
        <f>IF(COUNTIF($A$2:A654, A654)=1, 1, 0)</f>
        <v>1</v>
      </c>
      <c r="AN654" s="3">
        <f>COUNTA(A654) - COUNTIF(Table_1[[#This Row],[Unique Customers]], 1)</f>
        <v>0</v>
      </c>
      <c r="AO654" s="17" t="str">
        <f t="shared" si="10"/>
        <v>Unique</v>
      </c>
      <c r="AP654" s="17" t="str">
        <f>"Q"&amp;_xlfn.CEILING.MATH(MONTH(Table_1[[#This Row],[Monthly sales]])/3,1)</f>
        <v>Q1</v>
      </c>
    </row>
    <row r="655" spans="1:42" ht="14.4" x14ac:dyDescent="0.3">
      <c r="A655" s="2">
        <v>1047</v>
      </c>
      <c r="B655" s="15" t="s">
        <v>1402</v>
      </c>
      <c r="C655" s="15" t="s">
        <v>38</v>
      </c>
      <c r="D655" s="6">
        <v>0</v>
      </c>
      <c r="E655" s="4">
        <v>6.68</v>
      </c>
      <c r="F655" s="4">
        <v>5.66</v>
      </c>
      <c r="G655" s="15" t="s">
        <v>39</v>
      </c>
      <c r="H655" s="15" t="s">
        <v>72</v>
      </c>
      <c r="I655" s="15" t="s">
        <v>49</v>
      </c>
      <c r="J655" s="15" t="s">
        <v>89</v>
      </c>
      <c r="K655" s="15" t="s">
        <v>74</v>
      </c>
      <c r="L655" s="15" t="s">
        <v>1051</v>
      </c>
      <c r="M655" s="6">
        <v>0.37</v>
      </c>
      <c r="N655" s="15" t="s">
        <v>33</v>
      </c>
      <c r="O655" s="15" t="s">
        <v>112</v>
      </c>
      <c r="P655" s="15" t="s">
        <v>404</v>
      </c>
      <c r="Q655" s="15" t="s">
        <v>789</v>
      </c>
      <c r="R655" s="2">
        <v>2109</v>
      </c>
      <c r="S655" s="1">
        <v>42062</v>
      </c>
      <c r="T655" s="12">
        <f>EOMONTH(Table_1[[#This Row],[Order Date]],0)</f>
        <v>42063</v>
      </c>
      <c r="U655" s="10">
        <f>EOMONTH(Table_1[[#This Row],[Order Date]],0)</f>
        <v>42063</v>
      </c>
      <c r="V655" s="14">
        <v>42062</v>
      </c>
      <c r="W655" s="1">
        <v>42063</v>
      </c>
      <c r="X655" s="12">
        <v>42063</v>
      </c>
      <c r="Y655" s="10">
        <f>EOMONTH(Table_1[[#This Row],[Ship date]],0)</f>
        <v>42063</v>
      </c>
      <c r="Z655" s="14">
        <v>42063</v>
      </c>
      <c r="AA655" s="4">
        <v>-40.008800000000001</v>
      </c>
      <c r="AB655" s="2">
        <v>23</v>
      </c>
      <c r="AC655" s="4">
        <v>157.78</v>
      </c>
      <c r="AD655" s="2">
        <v>89389</v>
      </c>
      <c r="AE655" s="4">
        <f>'DataCleaning and Transformation'!$E655-'DataCleaning and Transformation'!$D655</f>
        <v>6.68</v>
      </c>
      <c r="AF655" s="15" t="str">
        <f>_xlfn.IFS('DataCleaning and Transformation'!$O655="Central","Chris",'DataCleaning and Transformation'!$O655="East","Erin",'DataCleaning and Transformation'!$O655="South","Sam",'DataCleaning and Transformation'!$O655="West","William")</f>
        <v>Erin</v>
      </c>
      <c r="AG655" s="31">
        <f>Table_1[[#This Row],[Ship date]]-Table_1[[#This Row],[Order Date]]</f>
        <v>1</v>
      </c>
      <c r="AH655" s="22">
        <f>Table_1[[#This Row],[Profit]]/Table_1[[#This Row],[Sales]]</f>
        <v>-0.25357332995309928</v>
      </c>
      <c r="AI655" s="23">
        <f>Table_1[[#This Row],[Profit]]+Table_1[[#This Row],[Sales]]</f>
        <v>117.77119999999999</v>
      </c>
      <c r="AJ655" s="17">
        <f>WEEKNUM(Table_1[[#This Row],[Order Date]],1)</f>
        <v>9</v>
      </c>
      <c r="AK655" s="17" t="str">
        <f>TEXT(Table_1[[#This Row],[Order Date]],"mmm yyyy")</f>
        <v>Feb 2015</v>
      </c>
      <c r="AL655" s="17" t="str">
        <f>Table_1[[#This Row],[Monthly sales]]&amp;"  Week "&amp;TEXT(Table_1[[#This Row],[Weekly sales]],"00")</f>
        <v>Feb 2015  Week 09</v>
      </c>
      <c r="AM655" s="17">
        <f>IF(COUNTIF($A$2:A655, A655)=1, 1, 0)</f>
        <v>1</v>
      </c>
      <c r="AN655" s="3">
        <f>COUNTA(A655) - COUNTIF(Table_1[[#This Row],[Unique Customers]], 1)</f>
        <v>0</v>
      </c>
      <c r="AO655" s="17" t="str">
        <f t="shared" si="10"/>
        <v>Unique</v>
      </c>
      <c r="AP655" s="17" t="str">
        <f>"Q"&amp;_xlfn.CEILING.MATH(MONTH(Table_1[[#This Row],[Monthly sales]])/3,1)</f>
        <v>Q1</v>
      </c>
    </row>
    <row r="656" spans="1:42" ht="14.4" x14ac:dyDescent="0.3">
      <c r="A656" s="2">
        <v>751</v>
      </c>
      <c r="B656" s="15" t="s">
        <v>1403</v>
      </c>
      <c r="C656" s="15" t="s">
        <v>48</v>
      </c>
      <c r="D656" s="6">
        <v>0.06</v>
      </c>
      <c r="E656" s="4">
        <v>130.97999999999999</v>
      </c>
      <c r="F656" s="4">
        <v>54.74</v>
      </c>
      <c r="G656" s="15" t="s">
        <v>27</v>
      </c>
      <c r="H656" s="15" t="s">
        <v>95</v>
      </c>
      <c r="I656" s="15" t="s">
        <v>29</v>
      </c>
      <c r="J656" s="15" t="s">
        <v>118</v>
      </c>
      <c r="K656" s="15" t="s">
        <v>31</v>
      </c>
      <c r="L656" s="15" t="s">
        <v>1404</v>
      </c>
      <c r="M656" s="6">
        <v>0.69</v>
      </c>
      <c r="N656" s="15" t="s">
        <v>33</v>
      </c>
      <c r="O656" s="15" t="s">
        <v>34</v>
      </c>
      <c r="P656" s="15" t="s">
        <v>389</v>
      </c>
      <c r="Q656" s="15" t="s">
        <v>1405</v>
      </c>
      <c r="R656" s="2">
        <v>40324</v>
      </c>
      <c r="S656" s="1">
        <v>42062</v>
      </c>
      <c r="T656" s="12">
        <f>EOMONTH(Table_1[[#This Row],[Order Date]],0)</f>
        <v>42063</v>
      </c>
      <c r="U656" s="10">
        <f>EOMONTH(Table_1[[#This Row],[Order Date]],0)</f>
        <v>42063</v>
      </c>
      <c r="V656" s="14">
        <v>42062</v>
      </c>
      <c r="W656" s="1">
        <v>42069</v>
      </c>
      <c r="X656" s="12">
        <v>42069</v>
      </c>
      <c r="Y656" s="10">
        <f>EOMONTH(Table_1[[#This Row],[Ship date]],0)</f>
        <v>42094</v>
      </c>
      <c r="Z656" s="14">
        <v>42069</v>
      </c>
      <c r="AA656" s="4">
        <v>14.76</v>
      </c>
      <c r="AB656" s="2">
        <v>3</v>
      </c>
      <c r="AC656" s="4">
        <v>411.64</v>
      </c>
      <c r="AD656" s="2">
        <v>91201</v>
      </c>
      <c r="AE656" s="4">
        <f>'DataCleaning and Transformation'!$E656-'DataCleaning and Transformation'!$D656</f>
        <v>130.91999999999999</v>
      </c>
      <c r="AF656" s="15" t="str">
        <f>_xlfn.IFS('DataCleaning and Transformation'!$O656="Central","Chris",'DataCleaning and Transformation'!$O656="East","Erin",'DataCleaning and Transformation'!$O656="South","Sam",'DataCleaning and Transformation'!$O656="West","William")</f>
        <v>Sam</v>
      </c>
      <c r="AG656" s="31">
        <f>Table_1[[#This Row],[Ship date]]-Table_1[[#This Row],[Order Date]]</f>
        <v>7</v>
      </c>
      <c r="AH656" s="22">
        <f>Table_1[[#This Row],[Profit]]/Table_1[[#This Row],[Sales]]</f>
        <v>3.5856573705179286E-2</v>
      </c>
      <c r="AI656" s="23">
        <f>Table_1[[#This Row],[Profit]]+Table_1[[#This Row],[Sales]]</f>
        <v>426.4</v>
      </c>
      <c r="AJ656" s="17">
        <f>WEEKNUM(Table_1[[#This Row],[Order Date]],1)</f>
        <v>9</v>
      </c>
      <c r="AK656" s="17" t="str">
        <f>TEXT(Table_1[[#This Row],[Order Date]],"mmm yyyy")</f>
        <v>Feb 2015</v>
      </c>
      <c r="AL656" s="17" t="str">
        <f>Table_1[[#This Row],[Monthly sales]]&amp;"  Week "&amp;TEXT(Table_1[[#This Row],[Weekly sales]],"00")</f>
        <v>Feb 2015  Week 09</v>
      </c>
      <c r="AM656" s="17">
        <f>IF(COUNTIF($A$2:A656, A656)=1, 1, 0)</f>
        <v>1</v>
      </c>
      <c r="AN656" s="3">
        <f>COUNTA(A656) - COUNTIF(Table_1[[#This Row],[Unique Customers]], 1)</f>
        <v>0</v>
      </c>
      <c r="AO656" s="17" t="str">
        <f t="shared" si="10"/>
        <v>Unique</v>
      </c>
      <c r="AP656" s="17" t="str">
        <f>"Q"&amp;_xlfn.CEILING.MATH(MONTH(Table_1[[#This Row],[Monthly sales]])/3,1)</f>
        <v>Q1</v>
      </c>
    </row>
    <row r="657" spans="1:42" ht="14.4" x14ac:dyDescent="0.3">
      <c r="A657" s="2">
        <v>1754</v>
      </c>
      <c r="B657" s="15" t="s">
        <v>1406</v>
      </c>
      <c r="C657" s="15" t="s">
        <v>48</v>
      </c>
      <c r="D657" s="6">
        <v>0.04</v>
      </c>
      <c r="E657" s="4">
        <v>8.5</v>
      </c>
      <c r="F657" s="4">
        <v>1.99</v>
      </c>
      <c r="G657" s="15" t="s">
        <v>39</v>
      </c>
      <c r="H657" s="15" t="s">
        <v>40</v>
      </c>
      <c r="I657" s="15" t="s">
        <v>41</v>
      </c>
      <c r="J657" s="15" t="s">
        <v>42</v>
      </c>
      <c r="K657" s="15" t="s">
        <v>43</v>
      </c>
      <c r="L657" s="15" t="s">
        <v>1407</v>
      </c>
      <c r="M657" s="6">
        <v>0.49</v>
      </c>
      <c r="N657" s="15" t="s">
        <v>33</v>
      </c>
      <c r="O657" s="15" t="s">
        <v>60</v>
      </c>
      <c r="P657" s="15" t="s">
        <v>91</v>
      </c>
      <c r="Q657" s="15" t="s">
        <v>1408</v>
      </c>
      <c r="R657" s="2">
        <v>90503</v>
      </c>
      <c r="S657" s="1">
        <v>42062</v>
      </c>
      <c r="T657" s="12">
        <f>EOMONTH(Table_1[[#This Row],[Order Date]],0)</f>
        <v>42063</v>
      </c>
      <c r="U657" s="10">
        <f>EOMONTH(Table_1[[#This Row],[Order Date]],0)</f>
        <v>42063</v>
      </c>
      <c r="V657" s="14">
        <v>42062</v>
      </c>
      <c r="W657" s="1">
        <v>42063</v>
      </c>
      <c r="X657" s="12">
        <v>42063</v>
      </c>
      <c r="Y657" s="10">
        <f>EOMONTH(Table_1[[#This Row],[Ship date]],0)</f>
        <v>42063</v>
      </c>
      <c r="Z657" s="14">
        <v>42063</v>
      </c>
      <c r="AA657" s="4">
        <v>43.275199999999998</v>
      </c>
      <c r="AB657" s="2">
        <v>14</v>
      </c>
      <c r="AC657" s="4">
        <v>118.57</v>
      </c>
      <c r="AD657" s="2">
        <v>90178</v>
      </c>
      <c r="AE657" s="4">
        <f>'DataCleaning and Transformation'!$E657-'DataCleaning and Transformation'!$D657</f>
        <v>8.4600000000000009</v>
      </c>
      <c r="AF657" s="15" t="str">
        <f>_xlfn.IFS('DataCleaning and Transformation'!$O657="Central","Chris",'DataCleaning and Transformation'!$O657="East","Erin",'DataCleaning and Transformation'!$O657="South","Sam",'DataCleaning and Transformation'!$O657="West","William")</f>
        <v>William</v>
      </c>
      <c r="AG657" s="31">
        <f>Table_1[[#This Row],[Ship date]]-Table_1[[#This Row],[Order Date]]</f>
        <v>1</v>
      </c>
      <c r="AH657" s="22">
        <f>Table_1[[#This Row],[Profit]]/Table_1[[#This Row],[Sales]]</f>
        <v>0.36497596356582612</v>
      </c>
      <c r="AI657" s="23">
        <f>Table_1[[#This Row],[Profit]]+Table_1[[#This Row],[Sales]]</f>
        <v>161.84519999999998</v>
      </c>
      <c r="AJ657" s="17">
        <f>WEEKNUM(Table_1[[#This Row],[Order Date]],1)</f>
        <v>9</v>
      </c>
      <c r="AK657" s="17" t="str">
        <f>TEXT(Table_1[[#This Row],[Order Date]],"mmm yyyy")</f>
        <v>Feb 2015</v>
      </c>
      <c r="AL657" s="17" t="str">
        <f>Table_1[[#This Row],[Monthly sales]]&amp;"  Week "&amp;TEXT(Table_1[[#This Row],[Weekly sales]],"00")</f>
        <v>Feb 2015  Week 09</v>
      </c>
      <c r="AM657" s="17">
        <f>IF(COUNTIF($A$2:A657, A657)=1, 1, 0)</f>
        <v>1</v>
      </c>
      <c r="AN657" s="3">
        <f>COUNTA(A657) - COUNTIF(Table_1[[#This Row],[Unique Customers]], 1)</f>
        <v>0</v>
      </c>
      <c r="AO657" s="17" t="str">
        <f t="shared" si="10"/>
        <v>Unique</v>
      </c>
      <c r="AP657" s="17" t="str">
        <f>"Q"&amp;_xlfn.CEILING.MATH(MONTH(Table_1[[#This Row],[Monthly sales]])/3,1)</f>
        <v>Q1</v>
      </c>
    </row>
    <row r="658" spans="1:42" ht="14.4" x14ac:dyDescent="0.3">
      <c r="A658" s="2">
        <v>1754</v>
      </c>
      <c r="B658" s="15" t="s">
        <v>1406</v>
      </c>
      <c r="C658" s="15" t="s">
        <v>48</v>
      </c>
      <c r="D658" s="6">
        <v>0.1</v>
      </c>
      <c r="E658" s="4">
        <v>15.99</v>
      </c>
      <c r="F658" s="4">
        <v>9.4</v>
      </c>
      <c r="G658" s="15" t="s">
        <v>39</v>
      </c>
      <c r="H658" s="15" t="s">
        <v>40</v>
      </c>
      <c r="I658" s="15" t="s">
        <v>41</v>
      </c>
      <c r="J658" s="15" t="s">
        <v>57</v>
      </c>
      <c r="K658" s="15" t="s">
        <v>74</v>
      </c>
      <c r="L658" s="15" t="s">
        <v>629</v>
      </c>
      <c r="M658" s="6">
        <v>0.49</v>
      </c>
      <c r="N658" s="15" t="s">
        <v>33</v>
      </c>
      <c r="O658" s="15" t="s">
        <v>60</v>
      </c>
      <c r="P658" s="15" t="s">
        <v>91</v>
      </c>
      <c r="Q658" s="15" t="s">
        <v>1408</v>
      </c>
      <c r="R658" s="2">
        <v>90503</v>
      </c>
      <c r="S658" s="1">
        <v>42062</v>
      </c>
      <c r="T658" s="12">
        <f>EOMONTH(Table_1[[#This Row],[Order Date]],0)</f>
        <v>42063</v>
      </c>
      <c r="U658" s="10">
        <f>EOMONTH(Table_1[[#This Row],[Order Date]],0)</f>
        <v>42063</v>
      </c>
      <c r="V658" s="14">
        <v>42062</v>
      </c>
      <c r="W658" s="1">
        <v>42062</v>
      </c>
      <c r="X658" s="12">
        <v>42062</v>
      </c>
      <c r="Y658" s="10">
        <f>EOMONTH(Table_1[[#This Row],[Ship date]],0)</f>
        <v>42063</v>
      </c>
      <c r="Z658" s="14">
        <v>42062</v>
      </c>
      <c r="AA658" s="4">
        <v>-36.214619999999996</v>
      </c>
      <c r="AB658" s="2">
        <v>5</v>
      </c>
      <c r="AC658" s="4">
        <v>79.47</v>
      </c>
      <c r="AD658" s="2">
        <v>90178</v>
      </c>
      <c r="AE658" s="4">
        <f>'DataCleaning and Transformation'!$E658-'DataCleaning and Transformation'!$D658</f>
        <v>15.89</v>
      </c>
      <c r="AF658" s="15" t="str">
        <f>_xlfn.IFS('DataCleaning and Transformation'!$O658="Central","Chris",'DataCleaning and Transformation'!$O658="East","Erin",'DataCleaning and Transformation'!$O658="South","Sam",'DataCleaning and Transformation'!$O658="West","William")</f>
        <v>William</v>
      </c>
      <c r="AG658" s="31">
        <f>Table_1[[#This Row],[Ship date]]-Table_1[[#This Row],[Order Date]]</f>
        <v>0</v>
      </c>
      <c r="AH658" s="22">
        <f>Table_1[[#This Row],[Profit]]/Table_1[[#This Row],[Sales]]</f>
        <v>-0.45570177425443559</v>
      </c>
      <c r="AI658" s="23">
        <f>Table_1[[#This Row],[Profit]]+Table_1[[#This Row],[Sales]]</f>
        <v>43.255380000000002</v>
      </c>
      <c r="AJ658" s="17">
        <f>WEEKNUM(Table_1[[#This Row],[Order Date]],1)</f>
        <v>9</v>
      </c>
      <c r="AK658" s="17" t="str">
        <f>TEXT(Table_1[[#This Row],[Order Date]],"mmm yyyy")</f>
        <v>Feb 2015</v>
      </c>
      <c r="AL658" s="17" t="str">
        <f>Table_1[[#This Row],[Monthly sales]]&amp;"  Week "&amp;TEXT(Table_1[[#This Row],[Weekly sales]],"00")</f>
        <v>Feb 2015  Week 09</v>
      </c>
      <c r="AM658" s="17">
        <f>IF(COUNTIF($A$2:A658, A658)=1, 1, 0)</f>
        <v>0</v>
      </c>
      <c r="AN658" s="3">
        <f>COUNTA(A658) - COUNTIF(Table_1[[#This Row],[Unique Customers]], 1)</f>
        <v>1</v>
      </c>
      <c r="AO658" s="17" t="str">
        <f t="shared" si="10"/>
        <v>Repeated</v>
      </c>
      <c r="AP658" s="17" t="str">
        <f>"Q"&amp;_xlfn.CEILING.MATH(MONTH(Table_1[[#This Row],[Monthly sales]])/3,1)</f>
        <v>Q1</v>
      </c>
    </row>
    <row r="659" spans="1:42" ht="14.4" x14ac:dyDescent="0.3">
      <c r="A659" s="2">
        <v>1754</v>
      </c>
      <c r="B659" s="15" t="s">
        <v>1406</v>
      </c>
      <c r="C659" s="15" t="s">
        <v>48</v>
      </c>
      <c r="D659" s="6">
        <v>0.09</v>
      </c>
      <c r="E659" s="4">
        <v>95.99</v>
      </c>
      <c r="F659" s="4">
        <v>8.99</v>
      </c>
      <c r="G659" s="15" t="s">
        <v>39</v>
      </c>
      <c r="H659" s="15" t="s">
        <v>40</v>
      </c>
      <c r="I659" s="15" t="s">
        <v>41</v>
      </c>
      <c r="J659" s="15" t="s">
        <v>136</v>
      </c>
      <c r="K659" s="15" t="s">
        <v>74</v>
      </c>
      <c r="L659" s="15" t="s">
        <v>1409</v>
      </c>
      <c r="M659" s="6">
        <v>0.56999999999999995</v>
      </c>
      <c r="N659" s="15" t="s">
        <v>33</v>
      </c>
      <c r="O659" s="15" t="s">
        <v>60</v>
      </c>
      <c r="P659" s="15" t="s">
        <v>91</v>
      </c>
      <c r="Q659" s="15" t="s">
        <v>1408</v>
      </c>
      <c r="R659" s="2">
        <v>90503</v>
      </c>
      <c r="S659" s="1">
        <v>42062</v>
      </c>
      <c r="T659" s="12">
        <f>EOMONTH(Table_1[[#This Row],[Order Date]],0)</f>
        <v>42063</v>
      </c>
      <c r="U659" s="10">
        <f>EOMONTH(Table_1[[#This Row],[Order Date]],0)</f>
        <v>42063</v>
      </c>
      <c r="V659" s="14">
        <v>42062</v>
      </c>
      <c r="W659" s="1">
        <v>42066</v>
      </c>
      <c r="X659" s="12">
        <v>42066</v>
      </c>
      <c r="Y659" s="10">
        <f>EOMONTH(Table_1[[#This Row],[Ship date]],0)</f>
        <v>42094</v>
      </c>
      <c r="Z659" s="14">
        <v>42066</v>
      </c>
      <c r="AA659" s="4">
        <v>7.0329600000000001</v>
      </c>
      <c r="AB659" s="2">
        <v>8</v>
      </c>
      <c r="AC659" s="4">
        <v>627.28</v>
      </c>
      <c r="AD659" s="2">
        <v>90178</v>
      </c>
      <c r="AE659" s="4">
        <f>'DataCleaning and Transformation'!$E659-'DataCleaning and Transformation'!$D659</f>
        <v>95.899999999999991</v>
      </c>
      <c r="AF659" s="15" t="str">
        <f>_xlfn.IFS('DataCleaning and Transformation'!$O659="Central","Chris",'DataCleaning and Transformation'!$O659="East","Erin",'DataCleaning and Transformation'!$O659="South","Sam",'DataCleaning and Transformation'!$O659="West","William")</f>
        <v>William</v>
      </c>
      <c r="AG659" s="31">
        <f>Table_1[[#This Row],[Ship date]]-Table_1[[#This Row],[Order Date]]</f>
        <v>4</v>
      </c>
      <c r="AH659" s="22">
        <f>Table_1[[#This Row],[Profit]]/Table_1[[#This Row],[Sales]]</f>
        <v>1.121183522509884E-2</v>
      </c>
      <c r="AI659" s="23">
        <f>Table_1[[#This Row],[Profit]]+Table_1[[#This Row],[Sales]]</f>
        <v>634.31295999999998</v>
      </c>
      <c r="AJ659" s="17">
        <f>WEEKNUM(Table_1[[#This Row],[Order Date]],1)</f>
        <v>9</v>
      </c>
      <c r="AK659" s="17" t="str">
        <f>TEXT(Table_1[[#This Row],[Order Date]],"mmm yyyy")</f>
        <v>Feb 2015</v>
      </c>
      <c r="AL659" s="17" t="str">
        <f>Table_1[[#This Row],[Monthly sales]]&amp;"  Week "&amp;TEXT(Table_1[[#This Row],[Weekly sales]],"00")</f>
        <v>Feb 2015  Week 09</v>
      </c>
      <c r="AM659" s="17">
        <f>IF(COUNTIF($A$2:A659, A659)=1, 1, 0)</f>
        <v>0</v>
      </c>
      <c r="AN659" s="3">
        <f>COUNTA(A659) - COUNTIF(Table_1[[#This Row],[Unique Customers]], 1)</f>
        <v>1</v>
      </c>
      <c r="AO659" s="17" t="str">
        <f t="shared" si="10"/>
        <v>Repeated</v>
      </c>
      <c r="AP659" s="17" t="str">
        <f>"Q"&amp;_xlfn.CEILING.MATH(MONTH(Table_1[[#This Row],[Monthly sales]])/3,1)</f>
        <v>Q1</v>
      </c>
    </row>
    <row r="660" spans="1:42" ht="14.4" x14ac:dyDescent="0.3">
      <c r="A660" s="2">
        <v>2466</v>
      </c>
      <c r="B660" s="15" t="s">
        <v>1410</v>
      </c>
      <c r="C660" s="15" t="s">
        <v>117</v>
      </c>
      <c r="D660" s="6">
        <v>0.04</v>
      </c>
      <c r="E660" s="4">
        <v>2.08</v>
      </c>
      <c r="F660" s="4">
        <v>1.49</v>
      </c>
      <c r="G660" s="15" t="s">
        <v>39</v>
      </c>
      <c r="H660" s="15" t="s">
        <v>95</v>
      </c>
      <c r="I660" s="15" t="s">
        <v>49</v>
      </c>
      <c r="J660" s="15" t="s">
        <v>73</v>
      </c>
      <c r="K660" s="15" t="s">
        <v>74</v>
      </c>
      <c r="L660" s="15" t="s">
        <v>1411</v>
      </c>
      <c r="M660" s="6">
        <v>0.36</v>
      </c>
      <c r="N660" s="15" t="s">
        <v>33</v>
      </c>
      <c r="O660" s="15" t="s">
        <v>53</v>
      </c>
      <c r="P660" s="15" t="s">
        <v>290</v>
      </c>
      <c r="Q660" s="15" t="s">
        <v>1412</v>
      </c>
      <c r="R660" s="2">
        <v>49783</v>
      </c>
      <c r="S660" s="1">
        <v>42062</v>
      </c>
      <c r="T660" s="12">
        <f>EOMONTH(Table_1[[#This Row],[Order Date]],0)</f>
        <v>42063</v>
      </c>
      <c r="U660" s="10">
        <f>EOMONTH(Table_1[[#This Row],[Order Date]],0)</f>
        <v>42063</v>
      </c>
      <c r="V660" s="14">
        <v>42062</v>
      </c>
      <c r="W660" s="1">
        <v>42063</v>
      </c>
      <c r="X660" s="12">
        <v>42063</v>
      </c>
      <c r="Y660" s="10">
        <f>EOMONTH(Table_1[[#This Row],[Ship date]],0)</f>
        <v>42063</v>
      </c>
      <c r="Z660" s="14">
        <v>42063</v>
      </c>
      <c r="AA660" s="4">
        <v>-3.71956</v>
      </c>
      <c r="AB660" s="2">
        <v>7</v>
      </c>
      <c r="AC660" s="4">
        <v>14.77</v>
      </c>
      <c r="AD660" s="2">
        <v>88136</v>
      </c>
      <c r="AE660" s="4">
        <f>'DataCleaning and Transformation'!$E660-'DataCleaning and Transformation'!$D660</f>
        <v>2.04</v>
      </c>
      <c r="AF660" s="15" t="str">
        <f>_xlfn.IFS('DataCleaning and Transformation'!$O660="Central","Chris",'DataCleaning and Transformation'!$O660="East","Erin",'DataCleaning and Transformation'!$O660="South","Sam",'DataCleaning and Transformation'!$O660="West","William")</f>
        <v>Chris</v>
      </c>
      <c r="AG660" s="31">
        <f>Table_1[[#This Row],[Ship date]]-Table_1[[#This Row],[Order Date]]</f>
        <v>1</v>
      </c>
      <c r="AH660" s="22">
        <f>Table_1[[#This Row],[Profit]]/Table_1[[#This Row],[Sales]]</f>
        <v>-0.25183209207853757</v>
      </c>
      <c r="AI660" s="23">
        <f>Table_1[[#This Row],[Profit]]+Table_1[[#This Row],[Sales]]</f>
        <v>11.05044</v>
      </c>
      <c r="AJ660" s="17">
        <f>WEEKNUM(Table_1[[#This Row],[Order Date]],1)</f>
        <v>9</v>
      </c>
      <c r="AK660" s="17" t="str">
        <f>TEXT(Table_1[[#This Row],[Order Date]],"mmm yyyy")</f>
        <v>Feb 2015</v>
      </c>
      <c r="AL660" s="17" t="str">
        <f>Table_1[[#This Row],[Monthly sales]]&amp;"  Week "&amp;TEXT(Table_1[[#This Row],[Weekly sales]],"00")</f>
        <v>Feb 2015  Week 09</v>
      </c>
      <c r="AM660" s="17">
        <f>IF(COUNTIF($A$2:A660, A660)=1, 1, 0)</f>
        <v>1</v>
      </c>
      <c r="AN660" s="3">
        <f>COUNTA(A660) - COUNTIF(Table_1[[#This Row],[Unique Customers]], 1)</f>
        <v>0</v>
      </c>
      <c r="AO660" s="17" t="str">
        <f t="shared" si="10"/>
        <v>Unique</v>
      </c>
      <c r="AP660" s="17" t="str">
        <f>"Q"&amp;_xlfn.CEILING.MATH(MONTH(Table_1[[#This Row],[Monthly sales]])/3,1)</f>
        <v>Q1</v>
      </c>
    </row>
    <row r="661" spans="1:42" ht="14.4" x14ac:dyDescent="0.3">
      <c r="A661" s="2">
        <v>2466</v>
      </c>
      <c r="B661" s="15" t="s">
        <v>1410</v>
      </c>
      <c r="C661" s="15" t="s">
        <v>117</v>
      </c>
      <c r="D661" s="6">
        <v>0.02</v>
      </c>
      <c r="E661" s="4">
        <v>53.98</v>
      </c>
      <c r="F661" s="4">
        <v>5.5</v>
      </c>
      <c r="G661" s="15" t="s">
        <v>88</v>
      </c>
      <c r="H661" s="15" t="s">
        <v>95</v>
      </c>
      <c r="I661" s="15" t="s">
        <v>41</v>
      </c>
      <c r="J661" s="15" t="s">
        <v>42</v>
      </c>
      <c r="K661" s="15" t="s">
        <v>74</v>
      </c>
      <c r="L661" s="15" t="s">
        <v>1413</v>
      </c>
      <c r="M661" s="6">
        <v>0.62</v>
      </c>
      <c r="N661" s="15" t="s">
        <v>33</v>
      </c>
      <c r="O661" s="15" t="s">
        <v>53</v>
      </c>
      <c r="P661" s="15" t="s">
        <v>290</v>
      </c>
      <c r="Q661" s="15" t="s">
        <v>1412</v>
      </c>
      <c r="R661" s="2">
        <v>49783</v>
      </c>
      <c r="S661" s="1">
        <v>42062</v>
      </c>
      <c r="T661" s="12">
        <f>EOMONTH(Table_1[[#This Row],[Order Date]],0)</f>
        <v>42063</v>
      </c>
      <c r="U661" s="10">
        <f>EOMONTH(Table_1[[#This Row],[Order Date]],0)</f>
        <v>42063</v>
      </c>
      <c r="V661" s="14">
        <v>42062</v>
      </c>
      <c r="W661" s="1">
        <v>42063</v>
      </c>
      <c r="X661" s="12">
        <v>42063</v>
      </c>
      <c r="Y661" s="10">
        <f>EOMONTH(Table_1[[#This Row],[Ship date]],0)</f>
        <v>42063</v>
      </c>
      <c r="Z661" s="14">
        <v>42063</v>
      </c>
      <c r="AA661" s="4">
        <v>101.97199999999999</v>
      </c>
      <c r="AB661" s="2">
        <v>8</v>
      </c>
      <c r="AC661" s="4">
        <v>438.33</v>
      </c>
      <c r="AD661" s="2">
        <v>88136</v>
      </c>
      <c r="AE661" s="4">
        <f>'DataCleaning and Transformation'!$E661-'DataCleaning and Transformation'!$D661</f>
        <v>53.959999999999994</v>
      </c>
      <c r="AF661" s="15" t="str">
        <f>_xlfn.IFS('DataCleaning and Transformation'!$O661="Central","Chris",'DataCleaning and Transformation'!$O661="East","Erin",'DataCleaning and Transformation'!$O661="South","Sam",'DataCleaning and Transformation'!$O661="West","William")</f>
        <v>Chris</v>
      </c>
      <c r="AG661" s="31">
        <f>Table_1[[#This Row],[Ship date]]-Table_1[[#This Row],[Order Date]]</f>
        <v>1</v>
      </c>
      <c r="AH661" s="22">
        <f>Table_1[[#This Row],[Profit]]/Table_1[[#This Row],[Sales]]</f>
        <v>0.23263751055141102</v>
      </c>
      <c r="AI661" s="23">
        <f>Table_1[[#This Row],[Profit]]+Table_1[[#This Row],[Sales]]</f>
        <v>540.30200000000002</v>
      </c>
      <c r="AJ661" s="17">
        <f>WEEKNUM(Table_1[[#This Row],[Order Date]],1)</f>
        <v>9</v>
      </c>
      <c r="AK661" s="17" t="str">
        <f>TEXT(Table_1[[#This Row],[Order Date]],"mmm yyyy")</f>
        <v>Feb 2015</v>
      </c>
      <c r="AL661" s="17" t="str">
        <f>Table_1[[#This Row],[Monthly sales]]&amp;"  Week "&amp;TEXT(Table_1[[#This Row],[Weekly sales]],"00")</f>
        <v>Feb 2015  Week 09</v>
      </c>
      <c r="AM661" s="17">
        <f>IF(COUNTIF($A$2:A661, A661)=1, 1, 0)</f>
        <v>0</v>
      </c>
      <c r="AN661" s="3">
        <f>COUNTA(A661) - COUNTIF(Table_1[[#This Row],[Unique Customers]], 1)</f>
        <v>1</v>
      </c>
      <c r="AO661" s="17" t="str">
        <f t="shared" si="10"/>
        <v>Repeated</v>
      </c>
      <c r="AP661" s="17" t="str">
        <f>"Q"&amp;_xlfn.CEILING.MATH(MONTH(Table_1[[#This Row],[Monthly sales]])/3,1)</f>
        <v>Q1</v>
      </c>
    </row>
    <row r="662" spans="1:42" ht="14.4" x14ac:dyDescent="0.3">
      <c r="A662" s="2">
        <v>2466</v>
      </c>
      <c r="B662" s="15" t="s">
        <v>1410</v>
      </c>
      <c r="C662" s="15" t="s">
        <v>117</v>
      </c>
      <c r="D662" s="6">
        <v>0.05</v>
      </c>
      <c r="E662" s="4">
        <v>4.9800000000000004</v>
      </c>
      <c r="F662" s="4">
        <v>5.0199999999999996</v>
      </c>
      <c r="G662" s="15" t="s">
        <v>39</v>
      </c>
      <c r="H662" s="15" t="s">
        <v>95</v>
      </c>
      <c r="I662" s="15" t="s">
        <v>49</v>
      </c>
      <c r="J662" s="15" t="s">
        <v>89</v>
      </c>
      <c r="K662" s="15" t="s">
        <v>74</v>
      </c>
      <c r="L662" s="15" t="s">
        <v>1414</v>
      </c>
      <c r="M662" s="6">
        <v>0.38</v>
      </c>
      <c r="N662" s="15" t="s">
        <v>33</v>
      </c>
      <c r="O662" s="15" t="s">
        <v>53</v>
      </c>
      <c r="P662" s="15" t="s">
        <v>290</v>
      </c>
      <c r="Q662" s="15" t="s">
        <v>1412</v>
      </c>
      <c r="R662" s="2">
        <v>49783</v>
      </c>
      <c r="S662" s="1">
        <v>42062</v>
      </c>
      <c r="T662" s="12">
        <f>EOMONTH(Table_1[[#This Row],[Order Date]],0)</f>
        <v>42063</v>
      </c>
      <c r="U662" s="10">
        <f>EOMONTH(Table_1[[#This Row],[Order Date]],0)</f>
        <v>42063</v>
      </c>
      <c r="V662" s="14">
        <v>42062</v>
      </c>
      <c r="W662" s="1">
        <v>42062</v>
      </c>
      <c r="X662" s="12">
        <v>42062</v>
      </c>
      <c r="Y662" s="10">
        <f>EOMONTH(Table_1[[#This Row],[Ship date]],0)</f>
        <v>42063</v>
      </c>
      <c r="Z662" s="14">
        <v>42062</v>
      </c>
      <c r="AA662" s="4">
        <v>-16.634799999999998</v>
      </c>
      <c r="AB662" s="2">
        <v>7</v>
      </c>
      <c r="AC662" s="4">
        <v>38.11</v>
      </c>
      <c r="AD662" s="2">
        <v>88136</v>
      </c>
      <c r="AE662" s="4">
        <f>'DataCleaning and Transformation'!$E662-'DataCleaning and Transformation'!$D662</f>
        <v>4.9300000000000006</v>
      </c>
      <c r="AF662" s="15" t="str">
        <f>_xlfn.IFS('DataCleaning and Transformation'!$O662="Central","Chris",'DataCleaning and Transformation'!$O662="East","Erin",'DataCleaning and Transformation'!$O662="South","Sam",'DataCleaning and Transformation'!$O662="West","William")</f>
        <v>Chris</v>
      </c>
      <c r="AG662" s="31">
        <f>Table_1[[#This Row],[Ship date]]-Table_1[[#This Row],[Order Date]]</f>
        <v>0</v>
      </c>
      <c r="AH662" s="22">
        <f>Table_1[[#This Row],[Profit]]/Table_1[[#This Row],[Sales]]</f>
        <v>-0.43649435843610596</v>
      </c>
      <c r="AI662" s="23">
        <f>Table_1[[#This Row],[Profit]]+Table_1[[#This Row],[Sales]]</f>
        <v>21.475200000000001</v>
      </c>
      <c r="AJ662" s="17">
        <f>WEEKNUM(Table_1[[#This Row],[Order Date]],1)</f>
        <v>9</v>
      </c>
      <c r="AK662" s="17" t="str">
        <f>TEXT(Table_1[[#This Row],[Order Date]],"mmm yyyy")</f>
        <v>Feb 2015</v>
      </c>
      <c r="AL662" s="17" t="str">
        <f>Table_1[[#This Row],[Monthly sales]]&amp;"  Week "&amp;TEXT(Table_1[[#This Row],[Weekly sales]],"00")</f>
        <v>Feb 2015  Week 09</v>
      </c>
      <c r="AM662" s="17">
        <f>IF(COUNTIF($A$2:A662, A662)=1, 1, 0)</f>
        <v>0</v>
      </c>
      <c r="AN662" s="3">
        <f>COUNTA(A662) - COUNTIF(Table_1[[#This Row],[Unique Customers]], 1)</f>
        <v>1</v>
      </c>
      <c r="AO662" s="17" t="str">
        <f t="shared" si="10"/>
        <v>Repeated</v>
      </c>
      <c r="AP662" s="17" t="str">
        <f>"Q"&amp;_xlfn.CEILING.MATH(MONTH(Table_1[[#This Row],[Monthly sales]])/3,1)</f>
        <v>Q1</v>
      </c>
    </row>
    <row r="663" spans="1:42" ht="14.4" x14ac:dyDescent="0.3">
      <c r="A663" s="2">
        <v>972</v>
      </c>
      <c r="B663" s="15" t="s">
        <v>1415</v>
      </c>
      <c r="C663" s="15" t="s">
        <v>48</v>
      </c>
      <c r="D663" s="6">
        <v>0.03</v>
      </c>
      <c r="E663" s="4">
        <v>284.98</v>
      </c>
      <c r="F663" s="4">
        <v>69.55</v>
      </c>
      <c r="G663" s="15" t="s">
        <v>27</v>
      </c>
      <c r="H663" s="15" t="s">
        <v>95</v>
      </c>
      <c r="I663" s="15" t="s">
        <v>29</v>
      </c>
      <c r="J663" s="15" t="s">
        <v>110</v>
      </c>
      <c r="K663" s="15" t="s">
        <v>58</v>
      </c>
      <c r="L663" s="15" t="s">
        <v>1416</v>
      </c>
      <c r="M663" s="6">
        <v>0.6</v>
      </c>
      <c r="N663" s="15" t="s">
        <v>33</v>
      </c>
      <c r="O663" s="15" t="s">
        <v>60</v>
      </c>
      <c r="P663" s="15" t="s">
        <v>91</v>
      </c>
      <c r="Q663" s="15" t="s">
        <v>1417</v>
      </c>
      <c r="R663" s="2">
        <v>92503</v>
      </c>
      <c r="S663" s="1">
        <v>42063</v>
      </c>
      <c r="T663" s="12">
        <f>EOMONTH(Table_1[[#This Row],[Order Date]],0)</f>
        <v>42063</v>
      </c>
      <c r="U663" s="10">
        <f>EOMONTH(Table_1[[#This Row],[Order Date]],0)</f>
        <v>42063</v>
      </c>
      <c r="V663" s="14">
        <v>42063</v>
      </c>
      <c r="W663" s="1">
        <v>42068</v>
      </c>
      <c r="X663" s="12">
        <v>42068</v>
      </c>
      <c r="Y663" s="10">
        <f>EOMONTH(Table_1[[#This Row],[Ship date]],0)</f>
        <v>42094</v>
      </c>
      <c r="Z663" s="14">
        <v>42068</v>
      </c>
      <c r="AA663" s="4">
        <v>-116.584</v>
      </c>
      <c r="AB663" s="2">
        <v>2</v>
      </c>
      <c r="AC663" s="4">
        <v>619.38</v>
      </c>
      <c r="AD663" s="2">
        <v>87259</v>
      </c>
      <c r="AE663" s="4">
        <f>'DataCleaning and Transformation'!$E663-'DataCleaning and Transformation'!$D663</f>
        <v>284.95000000000005</v>
      </c>
      <c r="AF663" s="15" t="str">
        <f>_xlfn.IFS('DataCleaning and Transformation'!$O663="Central","Chris",'DataCleaning and Transformation'!$O663="East","Erin",'DataCleaning and Transformation'!$O663="South","Sam",'DataCleaning and Transformation'!$O663="West","William")</f>
        <v>William</v>
      </c>
      <c r="AG663" s="31">
        <f>Table_1[[#This Row],[Ship date]]-Table_1[[#This Row],[Order Date]]</f>
        <v>5</v>
      </c>
      <c r="AH663" s="22">
        <f>Table_1[[#This Row],[Profit]]/Table_1[[#This Row],[Sales]]</f>
        <v>-0.18822693661403339</v>
      </c>
      <c r="AI663" s="23">
        <f>Table_1[[#This Row],[Profit]]+Table_1[[#This Row],[Sales]]</f>
        <v>502.79599999999999</v>
      </c>
      <c r="AJ663" s="17">
        <f>WEEKNUM(Table_1[[#This Row],[Order Date]],1)</f>
        <v>9</v>
      </c>
      <c r="AK663" s="17" t="str">
        <f>TEXT(Table_1[[#This Row],[Order Date]],"mmm yyyy")</f>
        <v>Feb 2015</v>
      </c>
      <c r="AL663" s="17" t="str">
        <f>Table_1[[#This Row],[Monthly sales]]&amp;"  Week "&amp;TEXT(Table_1[[#This Row],[Weekly sales]],"00")</f>
        <v>Feb 2015  Week 09</v>
      </c>
      <c r="AM663" s="17">
        <f>IF(COUNTIF($A$2:A663, A663)=1, 1, 0)</f>
        <v>1</v>
      </c>
      <c r="AN663" s="3">
        <f>COUNTA(A663) - COUNTIF(Table_1[[#This Row],[Unique Customers]], 1)</f>
        <v>0</v>
      </c>
      <c r="AO663" s="17" t="str">
        <f t="shared" si="10"/>
        <v>Unique</v>
      </c>
      <c r="AP663" s="17" t="str">
        <f>"Q"&amp;_xlfn.CEILING.MATH(MONTH(Table_1[[#This Row],[Monthly sales]])/3,1)</f>
        <v>Q1</v>
      </c>
    </row>
    <row r="664" spans="1:42" ht="14.4" x14ac:dyDescent="0.3">
      <c r="A664" s="2">
        <v>972</v>
      </c>
      <c r="B664" s="15" t="s">
        <v>1415</v>
      </c>
      <c r="C664" s="15" t="s">
        <v>48</v>
      </c>
      <c r="D664" s="6">
        <v>0</v>
      </c>
      <c r="E664" s="4">
        <v>12.99</v>
      </c>
      <c r="F664" s="4">
        <v>14.37</v>
      </c>
      <c r="G664" s="15" t="s">
        <v>39</v>
      </c>
      <c r="H664" s="15" t="s">
        <v>95</v>
      </c>
      <c r="I664" s="15" t="s">
        <v>29</v>
      </c>
      <c r="J664" s="15" t="s">
        <v>127</v>
      </c>
      <c r="K664" s="15" t="s">
        <v>65</v>
      </c>
      <c r="L664" s="15" t="s">
        <v>407</v>
      </c>
      <c r="M664" s="6">
        <v>0.73</v>
      </c>
      <c r="N664" s="15" t="s">
        <v>33</v>
      </c>
      <c r="O664" s="15" t="s">
        <v>60</v>
      </c>
      <c r="P664" s="15" t="s">
        <v>91</v>
      </c>
      <c r="Q664" s="15" t="s">
        <v>1417</v>
      </c>
      <c r="R664" s="2">
        <v>92503</v>
      </c>
      <c r="S664" s="1">
        <v>42063</v>
      </c>
      <c r="T664" s="12">
        <f>EOMONTH(Table_1[[#This Row],[Order Date]],0)</f>
        <v>42063</v>
      </c>
      <c r="U664" s="10">
        <f>EOMONTH(Table_1[[#This Row],[Order Date]],0)</f>
        <v>42063</v>
      </c>
      <c r="V664" s="14">
        <v>42063</v>
      </c>
      <c r="W664" s="1">
        <v>42063</v>
      </c>
      <c r="X664" s="12">
        <v>42063</v>
      </c>
      <c r="Y664" s="10">
        <f>EOMONTH(Table_1[[#This Row],[Ship date]],0)</f>
        <v>42063</v>
      </c>
      <c r="Z664" s="14">
        <v>42063</v>
      </c>
      <c r="AA664" s="4">
        <v>12.896100000000001</v>
      </c>
      <c r="AB664" s="2">
        <v>1</v>
      </c>
      <c r="AC664" s="4">
        <v>18.690000000000001</v>
      </c>
      <c r="AD664" s="2">
        <v>87259</v>
      </c>
      <c r="AE664" s="4">
        <f>'DataCleaning and Transformation'!$E664-'DataCleaning and Transformation'!$D664</f>
        <v>12.99</v>
      </c>
      <c r="AF664" s="15" t="str">
        <f>_xlfn.IFS('DataCleaning and Transformation'!$O664="Central","Chris",'DataCleaning and Transformation'!$O664="East","Erin",'DataCleaning and Transformation'!$O664="South","Sam",'DataCleaning and Transformation'!$O664="West","William")</f>
        <v>William</v>
      </c>
      <c r="AG664" s="31">
        <f>Table_1[[#This Row],[Ship date]]-Table_1[[#This Row],[Order Date]]</f>
        <v>0</v>
      </c>
      <c r="AH664" s="22">
        <f>Table_1[[#This Row],[Profit]]/Table_1[[#This Row],[Sales]]</f>
        <v>0.69</v>
      </c>
      <c r="AI664" s="23">
        <f>Table_1[[#This Row],[Profit]]+Table_1[[#This Row],[Sales]]</f>
        <v>31.586100000000002</v>
      </c>
      <c r="AJ664" s="17">
        <f>WEEKNUM(Table_1[[#This Row],[Order Date]],1)</f>
        <v>9</v>
      </c>
      <c r="AK664" s="17" t="str">
        <f>TEXT(Table_1[[#This Row],[Order Date]],"mmm yyyy")</f>
        <v>Feb 2015</v>
      </c>
      <c r="AL664" s="17" t="str">
        <f>Table_1[[#This Row],[Monthly sales]]&amp;"  Week "&amp;TEXT(Table_1[[#This Row],[Weekly sales]],"00")</f>
        <v>Feb 2015  Week 09</v>
      </c>
      <c r="AM664" s="17">
        <f>IF(COUNTIF($A$2:A664, A664)=1, 1, 0)</f>
        <v>0</v>
      </c>
      <c r="AN664" s="3">
        <f>COUNTA(A664) - COUNTIF(Table_1[[#This Row],[Unique Customers]], 1)</f>
        <v>1</v>
      </c>
      <c r="AO664" s="17" t="str">
        <f t="shared" si="10"/>
        <v>Repeated</v>
      </c>
      <c r="AP664" s="17" t="str">
        <f>"Q"&amp;_xlfn.CEILING.MATH(MONTH(Table_1[[#This Row],[Monthly sales]])/3,1)</f>
        <v>Q1</v>
      </c>
    </row>
    <row r="665" spans="1:42" ht="14.4" x14ac:dyDescent="0.3">
      <c r="A665" s="2">
        <v>2220</v>
      </c>
      <c r="B665" s="15" t="s">
        <v>1418</v>
      </c>
      <c r="C665" s="15" t="s">
        <v>48</v>
      </c>
      <c r="D665" s="6">
        <v>0.09</v>
      </c>
      <c r="E665" s="4">
        <v>14.2</v>
      </c>
      <c r="F665" s="4">
        <v>5.3</v>
      </c>
      <c r="G665" s="15" t="s">
        <v>39</v>
      </c>
      <c r="H665" s="15" t="s">
        <v>40</v>
      </c>
      <c r="I665" s="15" t="s">
        <v>29</v>
      </c>
      <c r="J665" s="15" t="s">
        <v>127</v>
      </c>
      <c r="K665" s="15" t="s">
        <v>51</v>
      </c>
      <c r="L665" s="15" t="s">
        <v>289</v>
      </c>
      <c r="M665" s="6">
        <v>0.46</v>
      </c>
      <c r="N665" s="15" t="s">
        <v>33</v>
      </c>
      <c r="O665" s="15" t="s">
        <v>34</v>
      </c>
      <c r="P665" s="15" t="s">
        <v>124</v>
      </c>
      <c r="Q665" s="15" t="s">
        <v>1419</v>
      </c>
      <c r="R665" s="2">
        <v>34787</v>
      </c>
      <c r="S665" s="1">
        <v>42063</v>
      </c>
      <c r="T665" s="12">
        <f>EOMONTH(Table_1[[#This Row],[Order Date]],0)</f>
        <v>42063</v>
      </c>
      <c r="U665" s="10">
        <f>EOMONTH(Table_1[[#This Row],[Order Date]],0)</f>
        <v>42063</v>
      </c>
      <c r="V665" s="14">
        <v>42063</v>
      </c>
      <c r="W665" s="1">
        <v>42064</v>
      </c>
      <c r="X665" s="12">
        <v>42064</v>
      </c>
      <c r="Y665" s="10">
        <f>EOMONTH(Table_1[[#This Row],[Ship date]],0)</f>
        <v>42094</v>
      </c>
      <c r="Z665" s="14">
        <v>42064</v>
      </c>
      <c r="AA665" s="4">
        <v>-324.73</v>
      </c>
      <c r="AB665" s="2">
        <v>4</v>
      </c>
      <c r="AC665" s="4">
        <v>55.08</v>
      </c>
      <c r="AD665" s="2">
        <v>91036</v>
      </c>
      <c r="AE665" s="4">
        <f>'DataCleaning and Transformation'!$E665-'DataCleaning and Transformation'!$D665</f>
        <v>14.11</v>
      </c>
      <c r="AF665" s="15" t="str">
        <f>_xlfn.IFS('DataCleaning and Transformation'!$O665="Central","Chris",'DataCleaning and Transformation'!$O665="East","Erin",'DataCleaning and Transformation'!$O665="South","Sam",'DataCleaning and Transformation'!$O665="West","William")</f>
        <v>Sam</v>
      </c>
      <c r="AG665" s="31">
        <f>Table_1[[#This Row],[Ship date]]-Table_1[[#This Row],[Order Date]]</f>
        <v>1</v>
      </c>
      <c r="AH665" s="22">
        <f>Table_1[[#This Row],[Profit]]/Table_1[[#This Row],[Sales]]</f>
        <v>-5.8956063907044305</v>
      </c>
      <c r="AI665" s="23">
        <f>Table_1[[#This Row],[Profit]]+Table_1[[#This Row],[Sales]]</f>
        <v>-269.65000000000003</v>
      </c>
      <c r="AJ665" s="17">
        <f>WEEKNUM(Table_1[[#This Row],[Order Date]],1)</f>
        <v>9</v>
      </c>
      <c r="AK665" s="17" t="str">
        <f>TEXT(Table_1[[#This Row],[Order Date]],"mmm yyyy")</f>
        <v>Feb 2015</v>
      </c>
      <c r="AL665" s="17" t="str">
        <f>Table_1[[#This Row],[Monthly sales]]&amp;"  Week "&amp;TEXT(Table_1[[#This Row],[Weekly sales]],"00")</f>
        <v>Feb 2015  Week 09</v>
      </c>
      <c r="AM665" s="17">
        <f>IF(COUNTIF($A$2:A665, A665)=1, 1, 0)</f>
        <v>1</v>
      </c>
      <c r="AN665" s="3">
        <f>COUNTA(A665) - COUNTIF(Table_1[[#This Row],[Unique Customers]], 1)</f>
        <v>0</v>
      </c>
      <c r="AO665" s="17" t="str">
        <f t="shared" si="10"/>
        <v>Unique</v>
      </c>
      <c r="AP665" s="17" t="str">
        <f>"Q"&amp;_xlfn.CEILING.MATH(MONTH(Table_1[[#This Row],[Monthly sales]])/3,1)</f>
        <v>Q1</v>
      </c>
    </row>
    <row r="666" spans="1:42" ht="14.4" x14ac:dyDescent="0.3">
      <c r="A666" s="2">
        <v>3075</v>
      </c>
      <c r="B666" s="15" t="s">
        <v>1420</v>
      </c>
      <c r="C666" s="15" t="s">
        <v>48</v>
      </c>
      <c r="D666" s="6">
        <v>0.06</v>
      </c>
      <c r="E666" s="4">
        <v>19.23</v>
      </c>
      <c r="F666" s="4">
        <v>6.15</v>
      </c>
      <c r="G666" s="15" t="s">
        <v>39</v>
      </c>
      <c r="H666" s="15" t="s">
        <v>95</v>
      </c>
      <c r="I666" s="15" t="s">
        <v>29</v>
      </c>
      <c r="J666" s="15" t="s">
        <v>127</v>
      </c>
      <c r="K666" s="15" t="s">
        <v>43</v>
      </c>
      <c r="L666" s="15" t="s">
        <v>1278</v>
      </c>
      <c r="M666" s="6">
        <v>0.44</v>
      </c>
      <c r="N666" s="15" t="s">
        <v>33</v>
      </c>
      <c r="O666" s="15" t="s">
        <v>60</v>
      </c>
      <c r="P666" s="15" t="s">
        <v>91</v>
      </c>
      <c r="Q666" s="15" t="s">
        <v>101</v>
      </c>
      <c r="R666" s="2">
        <v>90061</v>
      </c>
      <c r="S666" s="1">
        <v>42063</v>
      </c>
      <c r="T666" s="12">
        <f>EOMONTH(Table_1[[#This Row],[Order Date]],0)</f>
        <v>42063</v>
      </c>
      <c r="U666" s="10">
        <f>EOMONTH(Table_1[[#This Row],[Order Date]],0)</f>
        <v>42063</v>
      </c>
      <c r="V666" s="14">
        <v>42063</v>
      </c>
      <c r="W666" s="1">
        <v>42063</v>
      </c>
      <c r="X666" s="12">
        <v>42063</v>
      </c>
      <c r="Y666" s="10">
        <f>EOMONTH(Table_1[[#This Row],[Ship date]],0)</f>
        <v>42063</v>
      </c>
      <c r="Z666" s="14">
        <v>42063</v>
      </c>
      <c r="AA666" s="4">
        <v>-25.38</v>
      </c>
      <c r="AB666" s="2">
        <v>4</v>
      </c>
      <c r="AC666" s="4">
        <v>84.6</v>
      </c>
      <c r="AD666" s="2">
        <v>14756</v>
      </c>
      <c r="AE666" s="4">
        <f>'DataCleaning and Transformation'!$E666-'DataCleaning and Transformation'!$D666</f>
        <v>19.170000000000002</v>
      </c>
      <c r="AF666" s="15" t="str">
        <f>_xlfn.IFS('DataCleaning and Transformation'!$O666="Central","Chris",'DataCleaning and Transformation'!$O666="East","Erin",'DataCleaning and Transformation'!$O666="South","Sam",'DataCleaning and Transformation'!$O666="West","William")</f>
        <v>William</v>
      </c>
      <c r="AG666" s="31">
        <f>Table_1[[#This Row],[Ship date]]-Table_1[[#This Row],[Order Date]]</f>
        <v>0</v>
      </c>
      <c r="AH666" s="22">
        <f>Table_1[[#This Row],[Profit]]/Table_1[[#This Row],[Sales]]</f>
        <v>-0.3</v>
      </c>
      <c r="AI666" s="23">
        <f>Table_1[[#This Row],[Profit]]+Table_1[[#This Row],[Sales]]</f>
        <v>59.22</v>
      </c>
      <c r="AJ666" s="17">
        <f>WEEKNUM(Table_1[[#This Row],[Order Date]],1)</f>
        <v>9</v>
      </c>
      <c r="AK666" s="17" t="str">
        <f>TEXT(Table_1[[#This Row],[Order Date]],"mmm yyyy")</f>
        <v>Feb 2015</v>
      </c>
      <c r="AL666" s="17" t="str">
        <f>Table_1[[#This Row],[Monthly sales]]&amp;"  Week "&amp;TEXT(Table_1[[#This Row],[Weekly sales]],"00")</f>
        <v>Feb 2015  Week 09</v>
      </c>
      <c r="AM666" s="17">
        <f>IF(COUNTIF($A$2:A666, A666)=1, 1, 0)</f>
        <v>1</v>
      </c>
      <c r="AN666" s="3">
        <f>COUNTA(A666) - COUNTIF(Table_1[[#This Row],[Unique Customers]], 1)</f>
        <v>0</v>
      </c>
      <c r="AO666" s="17" t="str">
        <f t="shared" si="10"/>
        <v>Unique</v>
      </c>
      <c r="AP666" s="17" t="str">
        <f>"Q"&amp;_xlfn.CEILING.MATH(MONTH(Table_1[[#This Row],[Monthly sales]])/3,1)</f>
        <v>Q1</v>
      </c>
    </row>
    <row r="667" spans="1:42" ht="14.4" x14ac:dyDescent="0.3">
      <c r="A667" s="2">
        <v>3098</v>
      </c>
      <c r="B667" s="15" t="s">
        <v>1421</v>
      </c>
      <c r="C667" s="15" t="s">
        <v>48</v>
      </c>
      <c r="D667" s="6">
        <v>0.06</v>
      </c>
      <c r="E667" s="4">
        <v>2.89</v>
      </c>
      <c r="F667" s="4">
        <v>0.5</v>
      </c>
      <c r="G667" s="15" t="s">
        <v>39</v>
      </c>
      <c r="H667" s="15" t="s">
        <v>40</v>
      </c>
      <c r="I667" s="15" t="s">
        <v>49</v>
      </c>
      <c r="J667" s="15" t="s">
        <v>153</v>
      </c>
      <c r="K667" s="15" t="s">
        <v>74</v>
      </c>
      <c r="L667" s="15" t="s">
        <v>730</v>
      </c>
      <c r="M667" s="6">
        <v>0.38</v>
      </c>
      <c r="N667" s="15" t="s">
        <v>33</v>
      </c>
      <c r="O667" s="15" t="s">
        <v>112</v>
      </c>
      <c r="P667" s="15" t="s">
        <v>113</v>
      </c>
      <c r="Q667" s="15" t="s">
        <v>1422</v>
      </c>
      <c r="R667" s="2">
        <v>11967</v>
      </c>
      <c r="S667" s="1">
        <v>42063</v>
      </c>
      <c r="T667" s="12">
        <f>EOMONTH(Table_1[[#This Row],[Order Date]],0)</f>
        <v>42063</v>
      </c>
      <c r="U667" s="10">
        <f>EOMONTH(Table_1[[#This Row],[Order Date]],0)</f>
        <v>42063</v>
      </c>
      <c r="V667" s="14">
        <v>42063</v>
      </c>
      <c r="W667" s="1">
        <v>42063</v>
      </c>
      <c r="X667" s="12">
        <v>42063</v>
      </c>
      <c r="Y667" s="10">
        <f>EOMONTH(Table_1[[#This Row],[Ship date]],0)</f>
        <v>42063</v>
      </c>
      <c r="Z667" s="14">
        <v>42063</v>
      </c>
      <c r="AA667" s="4">
        <v>9.6117000000000008</v>
      </c>
      <c r="AB667" s="2">
        <v>5</v>
      </c>
      <c r="AC667" s="4">
        <v>13.93</v>
      </c>
      <c r="AD667" s="2">
        <v>89316</v>
      </c>
      <c r="AE667" s="4">
        <f>'DataCleaning and Transformation'!$E667-'DataCleaning and Transformation'!$D667</f>
        <v>2.83</v>
      </c>
      <c r="AF667" s="15" t="str">
        <f>_xlfn.IFS('DataCleaning and Transformation'!$O667="Central","Chris",'DataCleaning and Transformation'!$O667="East","Erin",'DataCleaning and Transformation'!$O667="South","Sam",'DataCleaning and Transformation'!$O667="West","William")</f>
        <v>Erin</v>
      </c>
      <c r="AG667" s="31">
        <f>Table_1[[#This Row],[Ship date]]-Table_1[[#This Row],[Order Date]]</f>
        <v>0</v>
      </c>
      <c r="AH667" s="22">
        <f>Table_1[[#This Row],[Profit]]/Table_1[[#This Row],[Sales]]</f>
        <v>0.69000000000000006</v>
      </c>
      <c r="AI667" s="23">
        <f>Table_1[[#This Row],[Profit]]+Table_1[[#This Row],[Sales]]</f>
        <v>23.541699999999999</v>
      </c>
      <c r="AJ667" s="17">
        <f>WEEKNUM(Table_1[[#This Row],[Order Date]],1)</f>
        <v>9</v>
      </c>
      <c r="AK667" s="17" t="str">
        <f>TEXT(Table_1[[#This Row],[Order Date]],"mmm yyyy")</f>
        <v>Feb 2015</v>
      </c>
      <c r="AL667" s="17" t="str">
        <f>Table_1[[#This Row],[Monthly sales]]&amp;"  Week "&amp;TEXT(Table_1[[#This Row],[Weekly sales]],"00")</f>
        <v>Feb 2015  Week 09</v>
      </c>
      <c r="AM667" s="17">
        <f>IF(COUNTIF($A$2:A667, A667)=1, 1, 0)</f>
        <v>1</v>
      </c>
      <c r="AN667" s="3">
        <f>COUNTA(A667) - COUNTIF(Table_1[[#This Row],[Unique Customers]], 1)</f>
        <v>0</v>
      </c>
      <c r="AO667" s="17" t="str">
        <f t="shared" si="10"/>
        <v>Unique</v>
      </c>
      <c r="AP667" s="17" t="str">
        <f>"Q"&amp;_xlfn.CEILING.MATH(MONTH(Table_1[[#This Row],[Monthly sales]])/3,1)</f>
        <v>Q1</v>
      </c>
    </row>
    <row r="668" spans="1:42" ht="14.4" x14ac:dyDescent="0.3">
      <c r="A668" s="2">
        <v>3355</v>
      </c>
      <c r="B668" s="15" t="s">
        <v>1423</v>
      </c>
      <c r="C668" s="15" t="s">
        <v>48</v>
      </c>
      <c r="D668" s="6">
        <v>0.1</v>
      </c>
      <c r="E668" s="4">
        <v>120.98</v>
      </c>
      <c r="F668" s="4">
        <v>9.07</v>
      </c>
      <c r="G668" s="15" t="s">
        <v>39</v>
      </c>
      <c r="H668" s="15" t="s">
        <v>95</v>
      </c>
      <c r="I668" s="15" t="s">
        <v>49</v>
      </c>
      <c r="J668" s="15" t="s">
        <v>73</v>
      </c>
      <c r="K668" s="15" t="s">
        <v>74</v>
      </c>
      <c r="L668" s="15" t="s">
        <v>1424</v>
      </c>
      <c r="M668" s="6">
        <v>0.35</v>
      </c>
      <c r="N668" s="15" t="s">
        <v>33</v>
      </c>
      <c r="O668" s="15" t="s">
        <v>60</v>
      </c>
      <c r="P668" s="15" t="s">
        <v>91</v>
      </c>
      <c r="Q668" s="15" t="s">
        <v>1425</v>
      </c>
      <c r="R668" s="2">
        <v>93010</v>
      </c>
      <c r="S668" s="1">
        <v>42063</v>
      </c>
      <c r="T668" s="12">
        <f>EOMONTH(Table_1[[#This Row],[Order Date]],0)</f>
        <v>42063</v>
      </c>
      <c r="U668" s="10">
        <f>EOMONTH(Table_1[[#This Row],[Order Date]],0)</f>
        <v>42063</v>
      </c>
      <c r="V668" s="14">
        <v>42063</v>
      </c>
      <c r="W668" s="1">
        <v>42072</v>
      </c>
      <c r="X668" s="12">
        <v>42072</v>
      </c>
      <c r="Y668" s="10">
        <f>EOMONTH(Table_1[[#This Row],[Ship date]],0)</f>
        <v>42094</v>
      </c>
      <c r="Z668" s="14">
        <v>42072</v>
      </c>
      <c r="AA668" s="4">
        <v>379.3965</v>
      </c>
      <c r="AB668" s="2">
        <v>5</v>
      </c>
      <c r="AC668" s="4">
        <v>549.85</v>
      </c>
      <c r="AD668" s="2">
        <v>88587</v>
      </c>
      <c r="AE668" s="4">
        <f>'DataCleaning and Transformation'!$E668-'DataCleaning and Transformation'!$D668</f>
        <v>120.88000000000001</v>
      </c>
      <c r="AF668" s="15" t="str">
        <f>_xlfn.IFS('DataCleaning and Transformation'!$O668="Central","Chris",'DataCleaning and Transformation'!$O668="East","Erin",'DataCleaning and Transformation'!$O668="South","Sam",'DataCleaning and Transformation'!$O668="West","William")</f>
        <v>William</v>
      </c>
      <c r="AG668" s="31">
        <f>Table_1[[#This Row],[Ship date]]-Table_1[[#This Row],[Order Date]]</f>
        <v>9</v>
      </c>
      <c r="AH668" s="22">
        <f>Table_1[[#This Row],[Profit]]/Table_1[[#This Row],[Sales]]</f>
        <v>0.69</v>
      </c>
      <c r="AI668" s="23">
        <f>Table_1[[#This Row],[Profit]]+Table_1[[#This Row],[Sales]]</f>
        <v>929.24649999999997</v>
      </c>
      <c r="AJ668" s="17">
        <f>WEEKNUM(Table_1[[#This Row],[Order Date]],1)</f>
        <v>9</v>
      </c>
      <c r="AK668" s="17" t="str">
        <f>TEXT(Table_1[[#This Row],[Order Date]],"mmm yyyy")</f>
        <v>Feb 2015</v>
      </c>
      <c r="AL668" s="17" t="str">
        <f>Table_1[[#This Row],[Monthly sales]]&amp;"  Week "&amp;TEXT(Table_1[[#This Row],[Weekly sales]],"00")</f>
        <v>Feb 2015  Week 09</v>
      </c>
      <c r="AM668" s="17">
        <f>IF(COUNTIF($A$2:A668, A668)=1, 1, 0)</f>
        <v>1</v>
      </c>
      <c r="AN668" s="3">
        <f>COUNTA(A668) - COUNTIF(Table_1[[#This Row],[Unique Customers]], 1)</f>
        <v>0</v>
      </c>
      <c r="AO668" s="17" t="str">
        <f t="shared" si="10"/>
        <v>Unique</v>
      </c>
      <c r="AP668" s="17" t="str">
        <f>"Q"&amp;_xlfn.CEILING.MATH(MONTH(Table_1[[#This Row],[Monthly sales]])/3,1)</f>
        <v>Q1</v>
      </c>
    </row>
    <row r="669" spans="1:42" ht="14.4" x14ac:dyDescent="0.3">
      <c r="A669" s="2">
        <v>3355</v>
      </c>
      <c r="B669" s="15" t="s">
        <v>1423</v>
      </c>
      <c r="C669" s="15" t="s">
        <v>48</v>
      </c>
      <c r="D669" s="6">
        <v>0.08</v>
      </c>
      <c r="E669" s="4">
        <v>8.32</v>
      </c>
      <c r="F669" s="4">
        <v>2.38</v>
      </c>
      <c r="G669" s="15" t="s">
        <v>88</v>
      </c>
      <c r="H669" s="15" t="s">
        <v>95</v>
      </c>
      <c r="I669" s="15" t="s">
        <v>41</v>
      </c>
      <c r="J669" s="15" t="s">
        <v>42</v>
      </c>
      <c r="K669" s="15" t="s">
        <v>43</v>
      </c>
      <c r="L669" s="15" t="s">
        <v>1426</v>
      </c>
      <c r="M669" s="6">
        <v>0.74</v>
      </c>
      <c r="N669" s="15" t="s">
        <v>33</v>
      </c>
      <c r="O669" s="15" t="s">
        <v>60</v>
      </c>
      <c r="P669" s="15" t="s">
        <v>91</v>
      </c>
      <c r="Q669" s="15" t="s">
        <v>1425</v>
      </c>
      <c r="R669" s="2">
        <v>93010</v>
      </c>
      <c r="S669" s="1">
        <v>42063</v>
      </c>
      <c r="T669" s="12">
        <f>EOMONTH(Table_1[[#This Row],[Order Date]],0)</f>
        <v>42063</v>
      </c>
      <c r="U669" s="10">
        <f>EOMONTH(Table_1[[#This Row],[Order Date]],0)</f>
        <v>42063</v>
      </c>
      <c r="V669" s="14">
        <v>42063</v>
      </c>
      <c r="W669" s="1">
        <v>42067</v>
      </c>
      <c r="X669" s="12">
        <v>42067</v>
      </c>
      <c r="Y669" s="10">
        <f>EOMONTH(Table_1[[#This Row],[Ship date]],0)</f>
        <v>42094</v>
      </c>
      <c r="Z669" s="14">
        <v>42067</v>
      </c>
      <c r="AA669" s="4">
        <v>-41.83</v>
      </c>
      <c r="AB669" s="2">
        <v>6</v>
      </c>
      <c r="AC669" s="4">
        <v>48.99</v>
      </c>
      <c r="AD669" s="2">
        <v>88587</v>
      </c>
      <c r="AE669" s="4">
        <f>'DataCleaning and Transformation'!$E669-'DataCleaning and Transformation'!$D669</f>
        <v>8.24</v>
      </c>
      <c r="AF669" s="15" t="str">
        <f>_xlfn.IFS('DataCleaning and Transformation'!$O669="Central","Chris",'DataCleaning and Transformation'!$O669="East","Erin",'DataCleaning and Transformation'!$O669="South","Sam",'DataCleaning and Transformation'!$O669="West","William")</f>
        <v>William</v>
      </c>
      <c r="AG669" s="31">
        <f>Table_1[[#This Row],[Ship date]]-Table_1[[#This Row],[Order Date]]</f>
        <v>4</v>
      </c>
      <c r="AH669" s="22">
        <f>Table_1[[#This Row],[Profit]]/Table_1[[#This Row],[Sales]]</f>
        <v>-0.85384772402531117</v>
      </c>
      <c r="AI669" s="23">
        <f>Table_1[[#This Row],[Profit]]+Table_1[[#This Row],[Sales]]</f>
        <v>7.1600000000000037</v>
      </c>
      <c r="AJ669" s="17">
        <f>WEEKNUM(Table_1[[#This Row],[Order Date]],1)</f>
        <v>9</v>
      </c>
      <c r="AK669" s="17" t="str">
        <f>TEXT(Table_1[[#This Row],[Order Date]],"mmm yyyy")</f>
        <v>Feb 2015</v>
      </c>
      <c r="AL669" s="17" t="str">
        <f>Table_1[[#This Row],[Monthly sales]]&amp;"  Week "&amp;TEXT(Table_1[[#This Row],[Weekly sales]],"00")</f>
        <v>Feb 2015  Week 09</v>
      </c>
      <c r="AM669" s="17">
        <f>IF(COUNTIF($A$2:A669, A669)=1, 1, 0)</f>
        <v>0</v>
      </c>
      <c r="AN669" s="3">
        <f>COUNTA(A669) - COUNTIF(Table_1[[#This Row],[Unique Customers]], 1)</f>
        <v>1</v>
      </c>
      <c r="AO669" s="17" t="str">
        <f t="shared" si="10"/>
        <v>Repeated</v>
      </c>
      <c r="AP669" s="17" t="str">
        <f>"Q"&amp;_xlfn.CEILING.MATH(MONTH(Table_1[[#This Row],[Monthly sales]])/3,1)</f>
        <v>Q1</v>
      </c>
    </row>
    <row r="670" spans="1:42" ht="14.4" x14ac:dyDescent="0.3">
      <c r="A670" s="2">
        <v>3355</v>
      </c>
      <c r="B670" s="15" t="s">
        <v>1423</v>
      </c>
      <c r="C670" s="15" t="s">
        <v>48</v>
      </c>
      <c r="D670" s="6">
        <v>0.1</v>
      </c>
      <c r="E670" s="4">
        <v>125.99</v>
      </c>
      <c r="F670" s="4">
        <v>4.2</v>
      </c>
      <c r="G670" s="15" t="s">
        <v>39</v>
      </c>
      <c r="H670" s="15" t="s">
        <v>95</v>
      </c>
      <c r="I670" s="15" t="s">
        <v>41</v>
      </c>
      <c r="J670" s="15" t="s">
        <v>136</v>
      </c>
      <c r="K670" s="15" t="s">
        <v>74</v>
      </c>
      <c r="L670" s="15" t="s">
        <v>1427</v>
      </c>
      <c r="M670" s="6">
        <v>0.59</v>
      </c>
      <c r="N670" s="15" t="s">
        <v>33</v>
      </c>
      <c r="O670" s="15" t="s">
        <v>60</v>
      </c>
      <c r="P670" s="15" t="s">
        <v>91</v>
      </c>
      <c r="Q670" s="15" t="s">
        <v>1425</v>
      </c>
      <c r="R670" s="2">
        <v>93010</v>
      </c>
      <c r="S670" s="1">
        <v>42063</v>
      </c>
      <c r="T670" s="12">
        <f>EOMONTH(Table_1[[#This Row],[Order Date]],0)</f>
        <v>42063</v>
      </c>
      <c r="U670" s="10">
        <f>EOMONTH(Table_1[[#This Row],[Order Date]],0)</f>
        <v>42063</v>
      </c>
      <c r="V670" s="14">
        <v>42063</v>
      </c>
      <c r="W670" s="1">
        <v>42063</v>
      </c>
      <c r="X670" s="12">
        <v>42063</v>
      </c>
      <c r="Y670" s="10">
        <f>EOMONTH(Table_1[[#This Row],[Ship date]],0)</f>
        <v>42063</v>
      </c>
      <c r="Z670" s="14">
        <v>42063</v>
      </c>
      <c r="AA670" s="4">
        <v>372.40199999999999</v>
      </c>
      <c r="AB670" s="2">
        <v>7</v>
      </c>
      <c r="AC670" s="4">
        <v>681.42</v>
      </c>
      <c r="AD670" s="2">
        <v>88587</v>
      </c>
      <c r="AE670" s="4">
        <f>'DataCleaning and Transformation'!$E670-'DataCleaning and Transformation'!$D670</f>
        <v>125.89</v>
      </c>
      <c r="AF670" s="15" t="str">
        <f>_xlfn.IFS('DataCleaning and Transformation'!$O670="Central","Chris",'DataCleaning and Transformation'!$O670="East","Erin",'DataCleaning and Transformation'!$O670="South","Sam",'DataCleaning and Transformation'!$O670="West","William")</f>
        <v>William</v>
      </c>
      <c r="AG670" s="31">
        <f>Table_1[[#This Row],[Ship date]]-Table_1[[#This Row],[Order Date]]</f>
        <v>0</v>
      </c>
      <c r="AH670" s="22">
        <f>Table_1[[#This Row],[Profit]]/Table_1[[#This Row],[Sales]]</f>
        <v>0.54650876111649205</v>
      </c>
      <c r="AI670" s="23">
        <f>Table_1[[#This Row],[Profit]]+Table_1[[#This Row],[Sales]]</f>
        <v>1053.8219999999999</v>
      </c>
      <c r="AJ670" s="17">
        <f>WEEKNUM(Table_1[[#This Row],[Order Date]],1)</f>
        <v>9</v>
      </c>
      <c r="AK670" s="17" t="str">
        <f>TEXT(Table_1[[#This Row],[Order Date]],"mmm yyyy")</f>
        <v>Feb 2015</v>
      </c>
      <c r="AL670" s="17" t="str">
        <f>Table_1[[#This Row],[Monthly sales]]&amp;"  Week "&amp;TEXT(Table_1[[#This Row],[Weekly sales]],"00")</f>
        <v>Feb 2015  Week 09</v>
      </c>
      <c r="AM670" s="17">
        <f>IF(COUNTIF($A$2:A670, A670)=1, 1, 0)</f>
        <v>0</v>
      </c>
      <c r="AN670" s="3">
        <f>COUNTA(A670) - COUNTIF(Table_1[[#This Row],[Unique Customers]], 1)</f>
        <v>1</v>
      </c>
      <c r="AO670" s="17" t="str">
        <f t="shared" si="10"/>
        <v>Repeated</v>
      </c>
      <c r="AP670" s="17" t="str">
        <f>"Q"&amp;_xlfn.CEILING.MATH(MONTH(Table_1[[#This Row],[Monthly sales]])/3,1)</f>
        <v>Q1</v>
      </c>
    </row>
    <row r="671" spans="1:42" ht="14.4" x14ac:dyDescent="0.3">
      <c r="A671" s="2">
        <v>2587</v>
      </c>
      <c r="B671" s="15" t="s">
        <v>1428</v>
      </c>
      <c r="C671" s="15" t="s">
        <v>117</v>
      </c>
      <c r="D671" s="6">
        <v>0.01</v>
      </c>
      <c r="E671" s="4">
        <v>6.48</v>
      </c>
      <c r="F671" s="4">
        <v>6.57</v>
      </c>
      <c r="G671" s="15" t="s">
        <v>88</v>
      </c>
      <c r="H671" s="15" t="s">
        <v>72</v>
      </c>
      <c r="I671" s="15" t="s">
        <v>49</v>
      </c>
      <c r="J671" s="15" t="s">
        <v>89</v>
      </c>
      <c r="K671" s="15" t="s">
        <v>74</v>
      </c>
      <c r="L671" s="15" t="s">
        <v>1429</v>
      </c>
      <c r="M671" s="6">
        <v>0.37</v>
      </c>
      <c r="N671" s="15" t="s">
        <v>33</v>
      </c>
      <c r="O671" s="15" t="s">
        <v>53</v>
      </c>
      <c r="P671" s="15" t="s">
        <v>358</v>
      </c>
      <c r="Q671" s="15" t="s">
        <v>1430</v>
      </c>
      <c r="R671" s="2">
        <v>54220</v>
      </c>
      <c r="S671" s="1">
        <v>42063</v>
      </c>
      <c r="T671" s="12">
        <f>EOMONTH(Table_1[[#This Row],[Order Date]],0)</f>
        <v>42063</v>
      </c>
      <c r="U671" s="10">
        <f>EOMONTH(Table_1[[#This Row],[Order Date]],0)</f>
        <v>42063</v>
      </c>
      <c r="V671" s="14">
        <v>42063</v>
      </c>
      <c r="W671" s="1">
        <v>42063</v>
      </c>
      <c r="X671" s="12">
        <v>42063</v>
      </c>
      <c r="Y671" s="10">
        <f>EOMONTH(Table_1[[#This Row],[Ship date]],0)</f>
        <v>42063</v>
      </c>
      <c r="Z671" s="14">
        <v>42063</v>
      </c>
      <c r="AA671" s="4">
        <v>-46.5244</v>
      </c>
      <c r="AB671" s="2">
        <v>18</v>
      </c>
      <c r="AC671" s="4">
        <v>127.83</v>
      </c>
      <c r="AD671" s="2">
        <v>91166</v>
      </c>
      <c r="AE671" s="4">
        <f>'DataCleaning and Transformation'!$E671-'DataCleaning and Transformation'!$D671</f>
        <v>6.4700000000000006</v>
      </c>
      <c r="AF671" s="15" t="str">
        <f>_xlfn.IFS('DataCleaning and Transformation'!$O671="Central","Chris",'DataCleaning and Transformation'!$O671="East","Erin",'DataCleaning and Transformation'!$O671="South","Sam",'DataCleaning and Transformation'!$O671="West","William")</f>
        <v>Chris</v>
      </c>
      <c r="AG671" s="31">
        <f>Table_1[[#This Row],[Ship date]]-Table_1[[#This Row],[Order Date]]</f>
        <v>0</v>
      </c>
      <c r="AH671" s="22">
        <f>Table_1[[#This Row],[Profit]]/Table_1[[#This Row],[Sales]]</f>
        <v>-0.36395525307048426</v>
      </c>
      <c r="AI671" s="23">
        <f>Table_1[[#This Row],[Profit]]+Table_1[[#This Row],[Sales]]</f>
        <v>81.305599999999998</v>
      </c>
      <c r="AJ671" s="17">
        <f>WEEKNUM(Table_1[[#This Row],[Order Date]],1)</f>
        <v>9</v>
      </c>
      <c r="AK671" s="17" t="str">
        <f>TEXT(Table_1[[#This Row],[Order Date]],"mmm yyyy")</f>
        <v>Feb 2015</v>
      </c>
      <c r="AL671" s="17" t="str">
        <f>Table_1[[#This Row],[Monthly sales]]&amp;"  Week "&amp;TEXT(Table_1[[#This Row],[Weekly sales]],"00")</f>
        <v>Feb 2015  Week 09</v>
      </c>
      <c r="AM671" s="17">
        <f>IF(COUNTIF($A$2:A671, A671)=1, 1, 0)</f>
        <v>1</v>
      </c>
      <c r="AN671" s="3">
        <f>COUNTA(A671) - COUNTIF(Table_1[[#This Row],[Unique Customers]], 1)</f>
        <v>0</v>
      </c>
      <c r="AO671" s="17" t="str">
        <f t="shared" si="10"/>
        <v>Unique</v>
      </c>
      <c r="AP671" s="17" t="str">
        <f>"Q"&amp;_xlfn.CEILING.MATH(MONTH(Table_1[[#This Row],[Monthly sales]])/3,1)</f>
        <v>Q1</v>
      </c>
    </row>
    <row r="672" spans="1:42" ht="14.4" x14ac:dyDescent="0.3">
      <c r="A672" s="2">
        <v>2861</v>
      </c>
      <c r="B672" s="15" t="s">
        <v>1431</v>
      </c>
      <c r="C672" s="15" t="s">
        <v>117</v>
      </c>
      <c r="D672" s="6">
        <v>0.05</v>
      </c>
      <c r="E672" s="4">
        <v>20.99</v>
      </c>
      <c r="F672" s="4">
        <v>4.8099999999999996</v>
      </c>
      <c r="G672" s="15" t="s">
        <v>39</v>
      </c>
      <c r="H672" s="15" t="s">
        <v>95</v>
      </c>
      <c r="I672" s="15" t="s">
        <v>41</v>
      </c>
      <c r="J672" s="15" t="s">
        <v>136</v>
      </c>
      <c r="K672" s="15" t="s">
        <v>145</v>
      </c>
      <c r="L672" s="15" t="s">
        <v>1432</v>
      </c>
      <c r="M672" s="6">
        <v>0.57999999999999996</v>
      </c>
      <c r="N672" s="15" t="s">
        <v>33</v>
      </c>
      <c r="O672" s="15" t="s">
        <v>53</v>
      </c>
      <c r="P672" s="15" t="s">
        <v>538</v>
      </c>
      <c r="Q672" s="15" t="s">
        <v>1211</v>
      </c>
      <c r="R672" s="2">
        <v>67601</v>
      </c>
      <c r="S672" s="1">
        <v>42063</v>
      </c>
      <c r="T672" s="12">
        <f>EOMONTH(Table_1[[#This Row],[Order Date]],0)</f>
        <v>42063</v>
      </c>
      <c r="U672" s="10">
        <f>EOMONTH(Table_1[[#This Row],[Order Date]],0)</f>
        <v>42063</v>
      </c>
      <c r="V672" s="14">
        <v>42063</v>
      </c>
      <c r="W672" s="1">
        <v>42063</v>
      </c>
      <c r="X672" s="12">
        <v>42063</v>
      </c>
      <c r="Y672" s="10">
        <f>EOMONTH(Table_1[[#This Row],[Ship date]],0)</f>
        <v>42063</v>
      </c>
      <c r="Z672" s="14">
        <v>42063</v>
      </c>
      <c r="AA672" s="4">
        <v>4.9017600000000003</v>
      </c>
      <c r="AB672" s="2">
        <v>11</v>
      </c>
      <c r="AC672" s="4">
        <v>199.43</v>
      </c>
      <c r="AD672" s="2">
        <v>88280</v>
      </c>
      <c r="AE672" s="4">
        <f>'DataCleaning and Transformation'!$E672-'DataCleaning and Transformation'!$D672</f>
        <v>20.939999999999998</v>
      </c>
      <c r="AF672" s="15" t="str">
        <f>_xlfn.IFS('DataCleaning and Transformation'!$O672="Central","Chris",'DataCleaning and Transformation'!$O672="East","Erin",'DataCleaning and Transformation'!$O672="South","Sam",'DataCleaning and Transformation'!$O672="West","William")</f>
        <v>Chris</v>
      </c>
      <c r="AG672" s="31">
        <f>Table_1[[#This Row],[Ship date]]-Table_1[[#This Row],[Order Date]]</f>
        <v>0</v>
      </c>
      <c r="AH672" s="22">
        <f>Table_1[[#This Row],[Profit]]/Table_1[[#This Row],[Sales]]</f>
        <v>2.4578849721706864E-2</v>
      </c>
      <c r="AI672" s="23">
        <f>Table_1[[#This Row],[Profit]]+Table_1[[#This Row],[Sales]]</f>
        <v>204.33176</v>
      </c>
      <c r="AJ672" s="17">
        <f>WEEKNUM(Table_1[[#This Row],[Order Date]],1)</f>
        <v>9</v>
      </c>
      <c r="AK672" s="17" t="str">
        <f>TEXT(Table_1[[#This Row],[Order Date]],"mmm yyyy")</f>
        <v>Feb 2015</v>
      </c>
      <c r="AL672" s="17" t="str">
        <f>Table_1[[#This Row],[Monthly sales]]&amp;"  Week "&amp;TEXT(Table_1[[#This Row],[Weekly sales]],"00")</f>
        <v>Feb 2015  Week 09</v>
      </c>
      <c r="AM672" s="17">
        <f>IF(COUNTIF($A$2:A672, A672)=1, 1, 0)</f>
        <v>1</v>
      </c>
      <c r="AN672" s="3">
        <f>COUNTA(A672) - COUNTIF(Table_1[[#This Row],[Unique Customers]], 1)</f>
        <v>0</v>
      </c>
      <c r="AO672" s="17" t="str">
        <f t="shared" si="10"/>
        <v>Unique</v>
      </c>
      <c r="AP672" s="17" t="str">
        <f>"Q"&amp;_xlfn.CEILING.MATH(MONTH(Table_1[[#This Row],[Monthly sales]])/3,1)</f>
        <v>Q1</v>
      </c>
    </row>
    <row r="673" spans="1:42" ht="14.4" x14ac:dyDescent="0.3">
      <c r="A673" s="2">
        <v>2923</v>
      </c>
      <c r="B673" s="15" t="s">
        <v>1433</v>
      </c>
      <c r="C673" s="15" t="s">
        <v>117</v>
      </c>
      <c r="D673" s="6">
        <v>0</v>
      </c>
      <c r="E673" s="4">
        <v>6.37</v>
      </c>
      <c r="F673" s="4">
        <v>5.19</v>
      </c>
      <c r="G673" s="15" t="s">
        <v>39</v>
      </c>
      <c r="H673" s="15" t="s">
        <v>40</v>
      </c>
      <c r="I673" s="15" t="s">
        <v>49</v>
      </c>
      <c r="J673" s="15" t="s">
        <v>73</v>
      </c>
      <c r="K673" s="15" t="s">
        <v>74</v>
      </c>
      <c r="L673" s="15" t="s">
        <v>908</v>
      </c>
      <c r="M673" s="6">
        <v>0.38</v>
      </c>
      <c r="N673" s="15" t="s">
        <v>33</v>
      </c>
      <c r="O673" s="15" t="s">
        <v>112</v>
      </c>
      <c r="P673" s="15" t="s">
        <v>419</v>
      </c>
      <c r="Q673" s="15" t="s">
        <v>1434</v>
      </c>
      <c r="R673" s="2">
        <v>21740</v>
      </c>
      <c r="S673" s="1">
        <v>42063</v>
      </c>
      <c r="T673" s="12">
        <f>EOMONTH(Table_1[[#This Row],[Order Date]],0)</f>
        <v>42063</v>
      </c>
      <c r="U673" s="10">
        <f>EOMONTH(Table_1[[#This Row],[Order Date]],0)</f>
        <v>42063</v>
      </c>
      <c r="V673" s="14">
        <v>42063</v>
      </c>
      <c r="W673" s="1">
        <v>42065</v>
      </c>
      <c r="X673" s="12">
        <v>42065</v>
      </c>
      <c r="Y673" s="10">
        <f>EOMONTH(Table_1[[#This Row],[Ship date]],0)</f>
        <v>42094</v>
      </c>
      <c r="Z673" s="14">
        <v>42065</v>
      </c>
      <c r="AA673" s="4">
        <v>-27.1492</v>
      </c>
      <c r="AB673" s="2">
        <v>15</v>
      </c>
      <c r="AC673" s="4">
        <v>99.75</v>
      </c>
      <c r="AD673" s="2">
        <v>86592</v>
      </c>
      <c r="AE673" s="4">
        <f>'DataCleaning and Transformation'!$E673-'DataCleaning and Transformation'!$D673</f>
        <v>6.37</v>
      </c>
      <c r="AF673" s="15" t="str">
        <f>_xlfn.IFS('DataCleaning and Transformation'!$O673="Central","Chris",'DataCleaning and Transformation'!$O673="East","Erin",'DataCleaning and Transformation'!$O673="South","Sam",'DataCleaning and Transformation'!$O673="West","William")</f>
        <v>Erin</v>
      </c>
      <c r="AG673" s="31">
        <f>Table_1[[#This Row],[Ship date]]-Table_1[[#This Row],[Order Date]]</f>
        <v>2</v>
      </c>
      <c r="AH673" s="22">
        <f>Table_1[[#This Row],[Profit]]/Table_1[[#This Row],[Sales]]</f>
        <v>-0.27217243107769423</v>
      </c>
      <c r="AI673" s="23">
        <f>Table_1[[#This Row],[Profit]]+Table_1[[#This Row],[Sales]]</f>
        <v>72.600799999999992</v>
      </c>
      <c r="AJ673" s="17">
        <f>WEEKNUM(Table_1[[#This Row],[Order Date]],1)</f>
        <v>9</v>
      </c>
      <c r="AK673" s="17" t="str">
        <f>TEXT(Table_1[[#This Row],[Order Date]],"mmm yyyy")</f>
        <v>Feb 2015</v>
      </c>
      <c r="AL673" s="17" t="str">
        <f>Table_1[[#This Row],[Monthly sales]]&amp;"  Week "&amp;TEXT(Table_1[[#This Row],[Weekly sales]],"00")</f>
        <v>Feb 2015  Week 09</v>
      </c>
      <c r="AM673" s="17">
        <f>IF(COUNTIF($A$2:A673, A673)=1, 1, 0)</f>
        <v>1</v>
      </c>
      <c r="AN673" s="3">
        <f>COUNTA(A673) - COUNTIF(Table_1[[#This Row],[Unique Customers]], 1)</f>
        <v>0</v>
      </c>
      <c r="AO673" s="17" t="str">
        <f t="shared" si="10"/>
        <v>Unique</v>
      </c>
      <c r="AP673" s="17" t="str">
        <f>"Q"&amp;_xlfn.CEILING.MATH(MONTH(Table_1[[#This Row],[Monthly sales]])/3,1)</f>
        <v>Q1</v>
      </c>
    </row>
    <row r="674" spans="1:42" ht="14.4" x14ac:dyDescent="0.3">
      <c r="A674" s="2">
        <v>3151</v>
      </c>
      <c r="B674" s="15" t="s">
        <v>954</v>
      </c>
      <c r="C674" s="15" t="s">
        <v>117</v>
      </c>
      <c r="D674" s="6">
        <v>0.04</v>
      </c>
      <c r="E674" s="4">
        <v>17.239999999999998</v>
      </c>
      <c r="F674" s="4">
        <v>3.26</v>
      </c>
      <c r="G674" s="15" t="s">
        <v>39</v>
      </c>
      <c r="H674" s="15" t="s">
        <v>72</v>
      </c>
      <c r="I674" s="15" t="s">
        <v>49</v>
      </c>
      <c r="J674" s="15" t="s">
        <v>569</v>
      </c>
      <c r="K674" s="15" t="s">
        <v>43</v>
      </c>
      <c r="L674" s="15" t="s">
        <v>1435</v>
      </c>
      <c r="M674" s="6">
        <v>0.56000000000000005</v>
      </c>
      <c r="N674" s="15" t="s">
        <v>33</v>
      </c>
      <c r="O674" s="15" t="s">
        <v>60</v>
      </c>
      <c r="P674" s="15" t="s">
        <v>91</v>
      </c>
      <c r="Q674" s="15" t="s">
        <v>955</v>
      </c>
      <c r="R674" s="2">
        <v>92277</v>
      </c>
      <c r="S674" s="1">
        <v>42063</v>
      </c>
      <c r="T674" s="12">
        <f>EOMONTH(Table_1[[#This Row],[Order Date]],0)</f>
        <v>42063</v>
      </c>
      <c r="U674" s="10">
        <f>EOMONTH(Table_1[[#This Row],[Order Date]],0)</f>
        <v>42063</v>
      </c>
      <c r="V674" s="14">
        <v>42063</v>
      </c>
      <c r="W674" s="1">
        <v>42063</v>
      </c>
      <c r="X674" s="12">
        <v>42063</v>
      </c>
      <c r="Y674" s="10">
        <f>EOMONTH(Table_1[[#This Row],[Ship date]],0)</f>
        <v>42063</v>
      </c>
      <c r="Z674" s="14">
        <v>42063</v>
      </c>
      <c r="AA674" s="4">
        <v>47.73</v>
      </c>
      <c r="AB674" s="2">
        <v>7</v>
      </c>
      <c r="AC674" s="4">
        <v>119.6</v>
      </c>
      <c r="AD674" s="2">
        <v>88546</v>
      </c>
      <c r="AE674" s="4">
        <f>'DataCleaning and Transformation'!$E674-'DataCleaning and Transformation'!$D674</f>
        <v>17.2</v>
      </c>
      <c r="AF674" s="15" t="str">
        <f>_xlfn.IFS('DataCleaning and Transformation'!$O674="Central","Chris",'DataCleaning and Transformation'!$O674="East","Erin",'DataCleaning and Transformation'!$O674="South","Sam",'DataCleaning and Transformation'!$O674="West","William")</f>
        <v>William</v>
      </c>
      <c r="AG674" s="31">
        <f>Table_1[[#This Row],[Ship date]]-Table_1[[#This Row],[Order Date]]</f>
        <v>0</v>
      </c>
      <c r="AH674" s="22">
        <f>Table_1[[#This Row],[Profit]]/Table_1[[#This Row],[Sales]]</f>
        <v>0.39908026755852843</v>
      </c>
      <c r="AI674" s="23">
        <f>Table_1[[#This Row],[Profit]]+Table_1[[#This Row],[Sales]]</f>
        <v>167.32999999999998</v>
      </c>
      <c r="AJ674" s="17">
        <f>WEEKNUM(Table_1[[#This Row],[Order Date]],1)</f>
        <v>9</v>
      </c>
      <c r="AK674" s="17" t="str">
        <f>TEXT(Table_1[[#This Row],[Order Date]],"mmm yyyy")</f>
        <v>Feb 2015</v>
      </c>
      <c r="AL674" s="17" t="str">
        <f>Table_1[[#This Row],[Monthly sales]]&amp;"  Week "&amp;TEXT(Table_1[[#This Row],[Weekly sales]],"00")</f>
        <v>Feb 2015  Week 09</v>
      </c>
      <c r="AM674" s="17">
        <f>IF(COUNTIF($A$2:A674, A674)=1, 1, 0)</f>
        <v>0</v>
      </c>
      <c r="AN674" s="3">
        <f>COUNTA(A674) - COUNTIF(Table_1[[#This Row],[Unique Customers]], 1)</f>
        <v>1</v>
      </c>
      <c r="AO674" s="17" t="str">
        <f t="shared" si="10"/>
        <v>Unique</v>
      </c>
      <c r="AP674" s="17" t="str">
        <f>"Q"&amp;_xlfn.CEILING.MATH(MONTH(Table_1[[#This Row],[Monthly sales]])/3,1)</f>
        <v>Q1</v>
      </c>
    </row>
    <row r="675" spans="1:42" ht="14.4" x14ac:dyDescent="0.3">
      <c r="A675" s="2">
        <v>719</v>
      </c>
      <c r="B675" s="15" t="s">
        <v>1436</v>
      </c>
      <c r="C675" s="15" t="s">
        <v>71</v>
      </c>
      <c r="D675" s="6">
        <v>0</v>
      </c>
      <c r="E675" s="4">
        <v>8.5</v>
      </c>
      <c r="F675" s="4">
        <v>1.99</v>
      </c>
      <c r="G675" s="15" t="s">
        <v>39</v>
      </c>
      <c r="H675" s="15" t="s">
        <v>95</v>
      </c>
      <c r="I675" s="15" t="s">
        <v>41</v>
      </c>
      <c r="J675" s="15" t="s">
        <v>42</v>
      </c>
      <c r="K675" s="15" t="s">
        <v>43</v>
      </c>
      <c r="L675" s="15" t="s">
        <v>1407</v>
      </c>
      <c r="M675" s="6">
        <v>0.49</v>
      </c>
      <c r="N675" s="15" t="s">
        <v>33</v>
      </c>
      <c r="O675" s="15" t="s">
        <v>60</v>
      </c>
      <c r="P675" s="15" t="s">
        <v>297</v>
      </c>
      <c r="Q675" s="15" t="s">
        <v>1437</v>
      </c>
      <c r="R675" s="2">
        <v>89041</v>
      </c>
      <c r="S675" s="1">
        <v>42063</v>
      </c>
      <c r="T675" s="12">
        <f>EOMONTH(Table_1[[#This Row],[Order Date]],0)</f>
        <v>42063</v>
      </c>
      <c r="U675" s="10">
        <f>EOMONTH(Table_1[[#This Row],[Order Date]],0)</f>
        <v>42063</v>
      </c>
      <c r="V675" s="14">
        <v>42063</v>
      </c>
      <c r="W675" s="1">
        <v>42065</v>
      </c>
      <c r="X675" s="12">
        <v>42065</v>
      </c>
      <c r="Y675" s="10">
        <f>EOMONTH(Table_1[[#This Row],[Ship date]],0)</f>
        <v>42094</v>
      </c>
      <c r="Z675" s="14">
        <v>42065</v>
      </c>
      <c r="AA675" s="4">
        <v>71.735600000000005</v>
      </c>
      <c r="AB675" s="2">
        <v>14</v>
      </c>
      <c r="AC675" s="4">
        <v>122.25</v>
      </c>
      <c r="AD675" s="2">
        <v>89344</v>
      </c>
      <c r="AE675" s="4">
        <f>'DataCleaning and Transformation'!$E675-'DataCleaning and Transformation'!$D675</f>
        <v>8.5</v>
      </c>
      <c r="AF675" s="15" t="str">
        <f>_xlfn.IFS('DataCleaning and Transformation'!$O675="Central","Chris",'DataCleaning and Transformation'!$O675="East","Erin",'DataCleaning and Transformation'!$O675="South","Sam",'DataCleaning and Transformation'!$O675="West","William")</f>
        <v>William</v>
      </c>
      <c r="AG675" s="31">
        <f>Table_1[[#This Row],[Ship date]]-Table_1[[#This Row],[Order Date]]</f>
        <v>2</v>
      </c>
      <c r="AH675" s="22">
        <f>Table_1[[#This Row],[Profit]]/Table_1[[#This Row],[Sales]]</f>
        <v>0.58679427402862994</v>
      </c>
      <c r="AI675" s="23">
        <f>Table_1[[#This Row],[Profit]]+Table_1[[#This Row],[Sales]]</f>
        <v>193.98560000000001</v>
      </c>
      <c r="AJ675" s="17">
        <f>WEEKNUM(Table_1[[#This Row],[Order Date]],1)</f>
        <v>9</v>
      </c>
      <c r="AK675" s="17" t="str">
        <f>TEXT(Table_1[[#This Row],[Order Date]],"mmm yyyy")</f>
        <v>Feb 2015</v>
      </c>
      <c r="AL675" s="17" t="str">
        <f>Table_1[[#This Row],[Monthly sales]]&amp;"  Week "&amp;TEXT(Table_1[[#This Row],[Weekly sales]],"00")</f>
        <v>Feb 2015  Week 09</v>
      </c>
      <c r="AM675" s="17">
        <f>IF(COUNTIF($A$2:A675, A675)=1, 1, 0)</f>
        <v>1</v>
      </c>
      <c r="AN675" s="3">
        <f>COUNTA(A675) - COUNTIF(Table_1[[#This Row],[Unique Customers]], 1)</f>
        <v>0</v>
      </c>
      <c r="AO675" s="17" t="str">
        <f t="shared" si="10"/>
        <v>Unique</v>
      </c>
      <c r="AP675" s="17" t="str">
        <f>"Q"&amp;_xlfn.CEILING.MATH(MONTH(Table_1[[#This Row],[Monthly sales]])/3,1)</f>
        <v>Q1</v>
      </c>
    </row>
    <row r="676" spans="1:42" ht="14.4" x14ac:dyDescent="0.3">
      <c r="A676" s="2">
        <v>719</v>
      </c>
      <c r="B676" s="15" t="s">
        <v>1436</v>
      </c>
      <c r="C676" s="15" t="s">
        <v>71</v>
      </c>
      <c r="D676" s="6">
        <v>0.03</v>
      </c>
      <c r="E676" s="4">
        <v>95.43</v>
      </c>
      <c r="F676" s="4">
        <v>19.989999999999998</v>
      </c>
      <c r="G676" s="15" t="s">
        <v>39</v>
      </c>
      <c r="H676" s="15" t="s">
        <v>95</v>
      </c>
      <c r="I676" s="15" t="s">
        <v>49</v>
      </c>
      <c r="J676" s="15" t="s">
        <v>79</v>
      </c>
      <c r="K676" s="15" t="s">
        <v>74</v>
      </c>
      <c r="L676" s="15" t="s">
        <v>1438</v>
      </c>
      <c r="M676" s="6">
        <v>0.79</v>
      </c>
      <c r="N676" s="15" t="s">
        <v>33</v>
      </c>
      <c r="O676" s="15" t="s">
        <v>60</v>
      </c>
      <c r="P676" s="15" t="s">
        <v>297</v>
      </c>
      <c r="Q676" s="15" t="s">
        <v>1437</v>
      </c>
      <c r="R676" s="2">
        <v>89041</v>
      </c>
      <c r="S676" s="1">
        <v>42063</v>
      </c>
      <c r="T676" s="12">
        <f>EOMONTH(Table_1[[#This Row],[Order Date]],0)</f>
        <v>42063</v>
      </c>
      <c r="U676" s="10">
        <f>EOMONTH(Table_1[[#This Row],[Order Date]],0)</f>
        <v>42063</v>
      </c>
      <c r="V676" s="14">
        <v>42063</v>
      </c>
      <c r="W676" s="1">
        <v>42065</v>
      </c>
      <c r="X676" s="12">
        <v>42065</v>
      </c>
      <c r="Y676" s="10">
        <f>EOMONTH(Table_1[[#This Row],[Ship date]],0)</f>
        <v>42094</v>
      </c>
      <c r="Z676" s="14">
        <v>42065</v>
      </c>
      <c r="AA676" s="4">
        <v>-79.320800000000006</v>
      </c>
      <c r="AB676" s="2">
        <v>2</v>
      </c>
      <c r="AC676" s="4">
        <v>206.09</v>
      </c>
      <c r="AD676" s="2">
        <v>89344</v>
      </c>
      <c r="AE676" s="4">
        <f>'DataCleaning and Transformation'!$E676-'DataCleaning and Transformation'!$D676</f>
        <v>95.4</v>
      </c>
      <c r="AF676" s="15" t="str">
        <f>_xlfn.IFS('DataCleaning and Transformation'!$O676="Central","Chris",'DataCleaning and Transformation'!$O676="East","Erin",'DataCleaning and Transformation'!$O676="South","Sam",'DataCleaning and Transformation'!$O676="West","William")</f>
        <v>William</v>
      </c>
      <c r="AG676" s="31">
        <f>Table_1[[#This Row],[Ship date]]-Table_1[[#This Row],[Order Date]]</f>
        <v>2</v>
      </c>
      <c r="AH676" s="22">
        <f>Table_1[[#This Row],[Profit]]/Table_1[[#This Row],[Sales]]</f>
        <v>-0.38488427386093454</v>
      </c>
      <c r="AI676" s="23">
        <f>Table_1[[#This Row],[Profit]]+Table_1[[#This Row],[Sales]]</f>
        <v>126.7692</v>
      </c>
      <c r="AJ676" s="17">
        <f>WEEKNUM(Table_1[[#This Row],[Order Date]],1)</f>
        <v>9</v>
      </c>
      <c r="AK676" s="17" t="str">
        <f>TEXT(Table_1[[#This Row],[Order Date]],"mmm yyyy")</f>
        <v>Feb 2015</v>
      </c>
      <c r="AL676" s="17" t="str">
        <f>Table_1[[#This Row],[Monthly sales]]&amp;"  Week "&amp;TEXT(Table_1[[#This Row],[Weekly sales]],"00")</f>
        <v>Feb 2015  Week 09</v>
      </c>
      <c r="AM676" s="17">
        <f>IF(COUNTIF($A$2:A676, A676)=1, 1, 0)</f>
        <v>0</v>
      </c>
      <c r="AN676" s="3">
        <f>COUNTA(A676) - COUNTIF(Table_1[[#This Row],[Unique Customers]], 1)</f>
        <v>1</v>
      </c>
      <c r="AO676" s="17" t="str">
        <f t="shared" si="10"/>
        <v>Repeated</v>
      </c>
      <c r="AP676" s="17" t="str">
        <f>"Q"&amp;_xlfn.CEILING.MATH(MONTH(Table_1[[#This Row],[Monthly sales]])/3,1)</f>
        <v>Q1</v>
      </c>
    </row>
    <row r="677" spans="1:42" ht="14.4" x14ac:dyDescent="0.3">
      <c r="A677" s="2">
        <v>1482</v>
      </c>
      <c r="B677" s="15" t="s">
        <v>1439</v>
      </c>
      <c r="C677" s="15" t="s">
        <v>71</v>
      </c>
      <c r="D677" s="6">
        <v>0.05</v>
      </c>
      <c r="E677" s="4">
        <v>9.65</v>
      </c>
      <c r="F677" s="4">
        <v>6.22</v>
      </c>
      <c r="G677" s="15" t="s">
        <v>39</v>
      </c>
      <c r="H677" s="15" t="s">
        <v>95</v>
      </c>
      <c r="I677" s="15" t="s">
        <v>29</v>
      </c>
      <c r="J677" s="15" t="s">
        <v>127</v>
      </c>
      <c r="K677" s="15" t="s">
        <v>74</v>
      </c>
      <c r="L677" s="15" t="s">
        <v>1282</v>
      </c>
      <c r="M677" s="6">
        <v>0.55000000000000004</v>
      </c>
      <c r="N677" s="15" t="s">
        <v>33</v>
      </c>
      <c r="O677" s="15" t="s">
        <v>53</v>
      </c>
      <c r="P677" s="15" t="s">
        <v>290</v>
      </c>
      <c r="Q677" s="15" t="s">
        <v>995</v>
      </c>
      <c r="R677" s="2">
        <v>48708</v>
      </c>
      <c r="S677" s="1">
        <v>42063</v>
      </c>
      <c r="T677" s="12">
        <f>EOMONTH(Table_1[[#This Row],[Order Date]],0)</f>
        <v>42063</v>
      </c>
      <c r="U677" s="10">
        <f>EOMONTH(Table_1[[#This Row],[Order Date]],0)</f>
        <v>42063</v>
      </c>
      <c r="V677" s="14">
        <v>42063</v>
      </c>
      <c r="W677" s="1">
        <v>42063</v>
      </c>
      <c r="X677" s="12">
        <v>42063</v>
      </c>
      <c r="Y677" s="10">
        <f>EOMONTH(Table_1[[#This Row],[Ship date]],0)</f>
        <v>42063</v>
      </c>
      <c r="Z677" s="14">
        <v>42063</v>
      </c>
      <c r="AA677" s="4">
        <v>-14.6432</v>
      </c>
      <c r="AB677" s="2">
        <v>15</v>
      </c>
      <c r="AC677" s="4">
        <v>151.34</v>
      </c>
      <c r="AD677" s="2">
        <v>91363</v>
      </c>
      <c r="AE677" s="4">
        <f>'DataCleaning and Transformation'!$E677-'DataCleaning and Transformation'!$D677</f>
        <v>9.6</v>
      </c>
      <c r="AF677" s="15" t="str">
        <f>_xlfn.IFS('DataCleaning and Transformation'!$O677="Central","Chris",'DataCleaning and Transformation'!$O677="East","Erin",'DataCleaning and Transformation'!$O677="South","Sam",'DataCleaning and Transformation'!$O677="West","William")</f>
        <v>Chris</v>
      </c>
      <c r="AG677" s="31">
        <f>Table_1[[#This Row],[Ship date]]-Table_1[[#This Row],[Order Date]]</f>
        <v>0</v>
      </c>
      <c r="AH677" s="22">
        <f>Table_1[[#This Row],[Profit]]/Table_1[[#This Row],[Sales]]</f>
        <v>-9.6756971058543681E-2</v>
      </c>
      <c r="AI677" s="23">
        <f>Table_1[[#This Row],[Profit]]+Table_1[[#This Row],[Sales]]</f>
        <v>136.6968</v>
      </c>
      <c r="AJ677" s="17">
        <f>WEEKNUM(Table_1[[#This Row],[Order Date]],1)</f>
        <v>9</v>
      </c>
      <c r="AK677" s="17" t="str">
        <f>TEXT(Table_1[[#This Row],[Order Date]],"mmm yyyy")</f>
        <v>Feb 2015</v>
      </c>
      <c r="AL677" s="17" t="str">
        <f>Table_1[[#This Row],[Monthly sales]]&amp;"  Week "&amp;TEXT(Table_1[[#This Row],[Weekly sales]],"00")</f>
        <v>Feb 2015  Week 09</v>
      </c>
      <c r="AM677" s="17">
        <f>IF(COUNTIF($A$2:A677, A677)=1, 1, 0)</f>
        <v>1</v>
      </c>
      <c r="AN677" s="3">
        <f>COUNTA(A677) - COUNTIF(Table_1[[#This Row],[Unique Customers]], 1)</f>
        <v>0</v>
      </c>
      <c r="AO677" s="17" t="str">
        <f t="shared" si="10"/>
        <v>Unique</v>
      </c>
      <c r="AP677" s="17" t="str">
        <f>"Q"&amp;_xlfn.CEILING.MATH(MONTH(Table_1[[#This Row],[Monthly sales]])/3,1)</f>
        <v>Q1</v>
      </c>
    </row>
    <row r="678" spans="1:42" ht="14.4" x14ac:dyDescent="0.3">
      <c r="A678" s="2">
        <v>2908</v>
      </c>
      <c r="B678" s="15" t="s">
        <v>326</v>
      </c>
      <c r="C678" s="15" t="s">
        <v>71</v>
      </c>
      <c r="D678" s="6">
        <v>0.05</v>
      </c>
      <c r="E678" s="4">
        <v>34.979999999999997</v>
      </c>
      <c r="F678" s="4">
        <v>7.53</v>
      </c>
      <c r="G678" s="15" t="s">
        <v>88</v>
      </c>
      <c r="H678" s="15" t="s">
        <v>72</v>
      </c>
      <c r="I678" s="15" t="s">
        <v>41</v>
      </c>
      <c r="J678" s="15" t="s">
        <v>42</v>
      </c>
      <c r="K678" s="15" t="s">
        <v>74</v>
      </c>
      <c r="L678" s="15" t="s">
        <v>1440</v>
      </c>
      <c r="M678" s="6">
        <v>0.76</v>
      </c>
      <c r="N678" s="15" t="s">
        <v>33</v>
      </c>
      <c r="O678" s="15" t="s">
        <v>112</v>
      </c>
      <c r="P678" s="15" t="s">
        <v>318</v>
      </c>
      <c r="Q678" s="15" t="s">
        <v>328</v>
      </c>
      <c r="R678" s="2">
        <v>44125</v>
      </c>
      <c r="S678" s="1">
        <v>42063</v>
      </c>
      <c r="T678" s="12">
        <f>EOMONTH(Table_1[[#This Row],[Order Date]],0)</f>
        <v>42063</v>
      </c>
      <c r="U678" s="10">
        <f>EOMONTH(Table_1[[#This Row],[Order Date]],0)</f>
        <v>42063</v>
      </c>
      <c r="V678" s="14">
        <v>42063</v>
      </c>
      <c r="W678" s="1">
        <v>42066</v>
      </c>
      <c r="X678" s="12">
        <v>42066</v>
      </c>
      <c r="Y678" s="10">
        <f>EOMONTH(Table_1[[#This Row],[Ship date]],0)</f>
        <v>42094</v>
      </c>
      <c r="Z678" s="14">
        <v>42066</v>
      </c>
      <c r="AA678" s="4">
        <v>-32.666400000000003</v>
      </c>
      <c r="AB678" s="2">
        <v>16</v>
      </c>
      <c r="AC678" s="4">
        <v>581.08000000000004</v>
      </c>
      <c r="AD678" s="2">
        <v>88157</v>
      </c>
      <c r="AE678" s="4">
        <f>'DataCleaning and Transformation'!$E678-'DataCleaning and Transformation'!$D678</f>
        <v>34.93</v>
      </c>
      <c r="AF678" s="15" t="str">
        <f>_xlfn.IFS('DataCleaning and Transformation'!$O678="Central","Chris",'DataCleaning and Transformation'!$O678="East","Erin",'DataCleaning and Transformation'!$O678="South","Sam",'DataCleaning and Transformation'!$O678="West","William")</f>
        <v>Erin</v>
      </c>
      <c r="AG678" s="31">
        <f>Table_1[[#This Row],[Ship date]]-Table_1[[#This Row],[Order Date]]</f>
        <v>3</v>
      </c>
      <c r="AH678" s="22">
        <f>Table_1[[#This Row],[Profit]]/Table_1[[#This Row],[Sales]]</f>
        <v>-5.6216699938046399E-2</v>
      </c>
      <c r="AI678" s="23">
        <f>Table_1[[#This Row],[Profit]]+Table_1[[#This Row],[Sales]]</f>
        <v>548.41360000000009</v>
      </c>
      <c r="AJ678" s="17">
        <f>WEEKNUM(Table_1[[#This Row],[Order Date]],1)</f>
        <v>9</v>
      </c>
      <c r="AK678" s="17" t="str">
        <f>TEXT(Table_1[[#This Row],[Order Date]],"mmm yyyy")</f>
        <v>Feb 2015</v>
      </c>
      <c r="AL678" s="17" t="str">
        <f>Table_1[[#This Row],[Monthly sales]]&amp;"  Week "&amp;TEXT(Table_1[[#This Row],[Weekly sales]],"00")</f>
        <v>Feb 2015  Week 09</v>
      </c>
      <c r="AM678" s="17">
        <f>IF(COUNTIF($A$2:A678, A678)=1, 1, 0)</f>
        <v>0</v>
      </c>
      <c r="AN678" s="3">
        <f>COUNTA(A678) - COUNTIF(Table_1[[#This Row],[Unique Customers]], 1)</f>
        <v>1</v>
      </c>
      <c r="AO678" s="17" t="str">
        <f t="shared" si="10"/>
        <v>Unique</v>
      </c>
      <c r="AP678" s="17" t="str">
        <f>"Q"&amp;_xlfn.CEILING.MATH(MONTH(Table_1[[#This Row],[Monthly sales]])/3,1)</f>
        <v>Q1</v>
      </c>
    </row>
    <row r="679" spans="1:42" ht="14.4" x14ac:dyDescent="0.3">
      <c r="A679" s="2">
        <v>2908</v>
      </c>
      <c r="B679" s="15" t="s">
        <v>326</v>
      </c>
      <c r="C679" s="15" t="s">
        <v>71</v>
      </c>
      <c r="D679" s="6">
        <v>0</v>
      </c>
      <c r="E679" s="4">
        <v>3.14</v>
      </c>
      <c r="F679" s="4">
        <v>1.92</v>
      </c>
      <c r="G679" s="15" t="s">
        <v>39</v>
      </c>
      <c r="H679" s="15" t="s">
        <v>72</v>
      </c>
      <c r="I679" s="15" t="s">
        <v>49</v>
      </c>
      <c r="J679" s="15" t="s">
        <v>569</v>
      </c>
      <c r="K679" s="15" t="s">
        <v>51</v>
      </c>
      <c r="L679" s="15" t="s">
        <v>1441</v>
      </c>
      <c r="M679" s="6">
        <v>0.84</v>
      </c>
      <c r="N679" s="15" t="s">
        <v>33</v>
      </c>
      <c r="O679" s="15" t="s">
        <v>112</v>
      </c>
      <c r="P679" s="15" t="s">
        <v>318</v>
      </c>
      <c r="Q679" s="15" t="s">
        <v>328</v>
      </c>
      <c r="R679" s="2">
        <v>44125</v>
      </c>
      <c r="S679" s="1">
        <v>42063</v>
      </c>
      <c r="T679" s="12">
        <f>EOMONTH(Table_1[[#This Row],[Order Date]],0)</f>
        <v>42063</v>
      </c>
      <c r="U679" s="10">
        <f>EOMONTH(Table_1[[#This Row],[Order Date]],0)</f>
        <v>42063</v>
      </c>
      <c r="V679" s="14">
        <v>42063</v>
      </c>
      <c r="W679" s="1">
        <v>42065</v>
      </c>
      <c r="X679" s="12">
        <v>42065</v>
      </c>
      <c r="Y679" s="10">
        <f>EOMONTH(Table_1[[#This Row],[Ship date]],0)</f>
        <v>42094</v>
      </c>
      <c r="Z679" s="14">
        <v>42065</v>
      </c>
      <c r="AA679" s="4">
        <v>-13.135199999999999</v>
      </c>
      <c r="AB679" s="2">
        <v>8</v>
      </c>
      <c r="AC679" s="4">
        <v>27.53</v>
      </c>
      <c r="AD679" s="2">
        <v>88157</v>
      </c>
      <c r="AE679" s="4">
        <f>'DataCleaning and Transformation'!$E679-'DataCleaning and Transformation'!$D679</f>
        <v>3.14</v>
      </c>
      <c r="AF679" s="15" t="str">
        <f>_xlfn.IFS('DataCleaning and Transformation'!$O679="Central","Chris",'DataCleaning and Transformation'!$O679="East","Erin",'DataCleaning and Transformation'!$O679="South","Sam",'DataCleaning and Transformation'!$O679="West","William")</f>
        <v>Erin</v>
      </c>
      <c r="AG679" s="31">
        <f>Table_1[[#This Row],[Ship date]]-Table_1[[#This Row],[Order Date]]</f>
        <v>2</v>
      </c>
      <c r="AH679" s="22">
        <f>Table_1[[#This Row],[Profit]]/Table_1[[#This Row],[Sales]]</f>
        <v>-0.47712313839447873</v>
      </c>
      <c r="AI679" s="23">
        <f>Table_1[[#This Row],[Profit]]+Table_1[[#This Row],[Sales]]</f>
        <v>14.394800000000002</v>
      </c>
      <c r="AJ679" s="17">
        <f>WEEKNUM(Table_1[[#This Row],[Order Date]],1)</f>
        <v>9</v>
      </c>
      <c r="AK679" s="17" t="str">
        <f>TEXT(Table_1[[#This Row],[Order Date]],"mmm yyyy")</f>
        <v>Feb 2015</v>
      </c>
      <c r="AL679" s="17" t="str">
        <f>Table_1[[#This Row],[Monthly sales]]&amp;"  Week "&amp;TEXT(Table_1[[#This Row],[Weekly sales]],"00")</f>
        <v>Feb 2015  Week 09</v>
      </c>
      <c r="AM679" s="17">
        <f>IF(COUNTIF($A$2:A679, A679)=1, 1, 0)</f>
        <v>0</v>
      </c>
      <c r="AN679" s="3">
        <f>COUNTA(A679) - COUNTIF(Table_1[[#This Row],[Unique Customers]], 1)</f>
        <v>1</v>
      </c>
      <c r="AO679" s="17" t="str">
        <f t="shared" si="10"/>
        <v>Repeated</v>
      </c>
      <c r="AP679" s="17" t="str">
        <f>"Q"&amp;_xlfn.CEILING.MATH(MONTH(Table_1[[#This Row],[Monthly sales]])/3,1)</f>
        <v>Q1</v>
      </c>
    </row>
    <row r="680" spans="1:42" ht="14.4" x14ac:dyDescent="0.3">
      <c r="A680" s="2">
        <v>2931</v>
      </c>
      <c r="B680" s="15" t="s">
        <v>1442</v>
      </c>
      <c r="C680" s="15" t="s">
        <v>71</v>
      </c>
      <c r="D680" s="6">
        <v>0.1</v>
      </c>
      <c r="E680" s="4">
        <v>11.55</v>
      </c>
      <c r="F680" s="4">
        <v>2.36</v>
      </c>
      <c r="G680" s="15" t="s">
        <v>39</v>
      </c>
      <c r="H680" s="15" t="s">
        <v>28</v>
      </c>
      <c r="I680" s="15" t="s">
        <v>49</v>
      </c>
      <c r="J680" s="15" t="s">
        <v>50</v>
      </c>
      <c r="K680" s="15" t="s">
        <v>51</v>
      </c>
      <c r="L680" s="15" t="s">
        <v>381</v>
      </c>
      <c r="M680" s="6">
        <v>0.55000000000000004</v>
      </c>
      <c r="N680" s="15" t="s">
        <v>33</v>
      </c>
      <c r="O680" s="15" t="s">
        <v>60</v>
      </c>
      <c r="P680" s="15" t="s">
        <v>91</v>
      </c>
      <c r="Q680" s="15" t="s">
        <v>1443</v>
      </c>
      <c r="R680" s="2">
        <v>95630</v>
      </c>
      <c r="S680" s="1">
        <v>42063</v>
      </c>
      <c r="T680" s="12">
        <f>EOMONTH(Table_1[[#This Row],[Order Date]],0)</f>
        <v>42063</v>
      </c>
      <c r="U680" s="10">
        <f>EOMONTH(Table_1[[#This Row],[Order Date]],0)</f>
        <v>42063</v>
      </c>
      <c r="V680" s="14">
        <v>42063</v>
      </c>
      <c r="W680" s="1">
        <v>42063</v>
      </c>
      <c r="X680" s="12">
        <v>42063</v>
      </c>
      <c r="Y680" s="10">
        <f>EOMONTH(Table_1[[#This Row],[Ship date]],0)</f>
        <v>42063</v>
      </c>
      <c r="Z680" s="14">
        <v>42063</v>
      </c>
      <c r="AA680" s="4">
        <v>69.767200000000003</v>
      </c>
      <c r="AB680" s="2">
        <v>12</v>
      </c>
      <c r="AC680" s="4">
        <v>135.77000000000001</v>
      </c>
      <c r="AD680" s="2">
        <v>87619</v>
      </c>
      <c r="AE680" s="4">
        <f>'DataCleaning and Transformation'!$E680-'DataCleaning and Transformation'!$D680</f>
        <v>11.450000000000001</v>
      </c>
      <c r="AF680" s="15" t="str">
        <f>_xlfn.IFS('DataCleaning and Transformation'!$O680="Central","Chris",'DataCleaning and Transformation'!$O680="East","Erin",'DataCleaning and Transformation'!$O680="South","Sam",'DataCleaning and Transformation'!$O680="West","William")</f>
        <v>William</v>
      </c>
      <c r="AG680" s="31">
        <f>Table_1[[#This Row],[Ship date]]-Table_1[[#This Row],[Order Date]]</f>
        <v>0</v>
      </c>
      <c r="AH680" s="22">
        <f>Table_1[[#This Row],[Profit]]/Table_1[[#This Row],[Sales]]</f>
        <v>0.51386315091699197</v>
      </c>
      <c r="AI680" s="23">
        <f>Table_1[[#This Row],[Profit]]+Table_1[[#This Row],[Sales]]</f>
        <v>205.53720000000001</v>
      </c>
      <c r="AJ680" s="17">
        <f>WEEKNUM(Table_1[[#This Row],[Order Date]],1)</f>
        <v>9</v>
      </c>
      <c r="AK680" s="17" t="str">
        <f>TEXT(Table_1[[#This Row],[Order Date]],"mmm yyyy")</f>
        <v>Feb 2015</v>
      </c>
      <c r="AL680" s="17" t="str">
        <f>Table_1[[#This Row],[Monthly sales]]&amp;"  Week "&amp;TEXT(Table_1[[#This Row],[Weekly sales]],"00")</f>
        <v>Feb 2015  Week 09</v>
      </c>
      <c r="AM680" s="17">
        <f>IF(COUNTIF($A$2:A680, A680)=1, 1, 0)</f>
        <v>1</v>
      </c>
      <c r="AN680" s="3">
        <f>COUNTA(A680) - COUNTIF(Table_1[[#This Row],[Unique Customers]], 1)</f>
        <v>0</v>
      </c>
      <c r="AO680" s="17" t="str">
        <f t="shared" si="10"/>
        <v>Unique</v>
      </c>
      <c r="AP680" s="17" t="str">
        <f>"Q"&amp;_xlfn.CEILING.MATH(MONTH(Table_1[[#This Row],[Monthly sales]])/3,1)</f>
        <v>Q1</v>
      </c>
    </row>
    <row r="681" spans="1:42" ht="14.4" x14ac:dyDescent="0.3">
      <c r="A681" s="2">
        <v>946</v>
      </c>
      <c r="B681" s="15" t="s">
        <v>1444</v>
      </c>
      <c r="C681" s="15" t="s">
        <v>26</v>
      </c>
      <c r="D681" s="6">
        <v>0.09</v>
      </c>
      <c r="E681" s="4">
        <v>90.98</v>
      </c>
      <c r="F681" s="4">
        <v>56.2</v>
      </c>
      <c r="G681" s="15" t="s">
        <v>88</v>
      </c>
      <c r="H681" s="15" t="s">
        <v>72</v>
      </c>
      <c r="I681" s="15" t="s">
        <v>29</v>
      </c>
      <c r="J681" s="15" t="s">
        <v>127</v>
      </c>
      <c r="K681" s="15" t="s">
        <v>145</v>
      </c>
      <c r="L681" s="15" t="s">
        <v>808</v>
      </c>
      <c r="M681" s="6">
        <v>0.74</v>
      </c>
      <c r="N681" s="15" t="s">
        <v>33</v>
      </c>
      <c r="O681" s="15" t="s">
        <v>112</v>
      </c>
      <c r="P681" s="15" t="s">
        <v>332</v>
      </c>
      <c r="Q681" s="15" t="s">
        <v>1205</v>
      </c>
      <c r="R681" s="2">
        <v>4210</v>
      </c>
      <c r="S681" s="1">
        <v>42064</v>
      </c>
      <c r="T681" s="12">
        <f>EOMONTH(Table_1[[#This Row],[Order Date]],0)</f>
        <v>42094</v>
      </c>
      <c r="U681" s="10">
        <f>EOMONTH(Table_1[[#This Row],[Order Date]],0)</f>
        <v>42094</v>
      </c>
      <c r="V681" s="14">
        <v>42064</v>
      </c>
      <c r="W681" s="1">
        <v>42065</v>
      </c>
      <c r="X681" s="12">
        <v>42065</v>
      </c>
      <c r="Y681" s="10">
        <f>EOMONTH(Table_1[[#This Row],[Ship date]],0)</f>
        <v>42094</v>
      </c>
      <c r="Z681" s="14">
        <v>42065</v>
      </c>
      <c r="AA681" s="4">
        <v>-1570.32</v>
      </c>
      <c r="AB681" s="2">
        <v>20</v>
      </c>
      <c r="AC681" s="4">
        <v>1782.44</v>
      </c>
      <c r="AD681" s="2">
        <v>86566</v>
      </c>
      <c r="AE681" s="4">
        <f>'DataCleaning and Transformation'!$E681-'DataCleaning and Transformation'!$D681</f>
        <v>90.89</v>
      </c>
      <c r="AF681" s="15" t="str">
        <f>_xlfn.IFS('DataCleaning and Transformation'!$O681="Central","Chris",'DataCleaning and Transformation'!$O681="East","Erin",'DataCleaning and Transformation'!$O681="South","Sam",'DataCleaning and Transformation'!$O681="West","William")</f>
        <v>Erin</v>
      </c>
      <c r="AG681" s="31">
        <f>Table_1[[#This Row],[Ship date]]-Table_1[[#This Row],[Order Date]]</f>
        <v>1</v>
      </c>
      <c r="AH681" s="22">
        <f>Table_1[[#This Row],[Profit]]/Table_1[[#This Row],[Sales]]</f>
        <v>-0.8809945916833104</v>
      </c>
      <c r="AI681" s="23">
        <f>Table_1[[#This Row],[Profit]]+Table_1[[#This Row],[Sales]]</f>
        <v>212.12000000000012</v>
      </c>
      <c r="AJ681" s="17">
        <f>WEEKNUM(Table_1[[#This Row],[Order Date]],1)</f>
        <v>10</v>
      </c>
      <c r="AK681" s="17" t="str">
        <f>TEXT(Table_1[[#This Row],[Order Date]],"mmm yyyy")</f>
        <v>Mar 2015</v>
      </c>
      <c r="AL681" s="17" t="str">
        <f>Table_1[[#This Row],[Monthly sales]]&amp;"  Week "&amp;TEXT(Table_1[[#This Row],[Weekly sales]],"00")</f>
        <v>Mar 2015  Week 10</v>
      </c>
      <c r="AM681" s="17">
        <f>IF(COUNTIF($A$2:A681, A681)=1, 1, 0)</f>
        <v>1</v>
      </c>
      <c r="AN681" s="3">
        <f>COUNTA(A681) - COUNTIF(Table_1[[#This Row],[Unique Customers]], 1)</f>
        <v>0</v>
      </c>
      <c r="AO681" s="17" t="str">
        <f t="shared" si="10"/>
        <v>Unique</v>
      </c>
      <c r="AP681" s="17" t="str">
        <f>"Q"&amp;_xlfn.CEILING.MATH(MONTH(Table_1[[#This Row],[Monthly sales]])/3,1)</f>
        <v>Q1</v>
      </c>
    </row>
    <row r="682" spans="1:42" ht="14.4" x14ac:dyDescent="0.3">
      <c r="A682" s="2">
        <v>1014</v>
      </c>
      <c r="B682" s="15" t="s">
        <v>1445</v>
      </c>
      <c r="C682" s="15" t="s">
        <v>26</v>
      </c>
      <c r="D682" s="6">
        <v>0.09</v>
      </c>
      <c r="E682" s="4">
        <v>28.48</v>
      </c>
      <c r="F682" s="4">
        <v>1.99</v>
      </c>
      <c r="G682" s="15" t="s">
        <v>39</v>
      </c>
      <c r="H682" s="15" t="s">
        <v>72</v>
      </c>
      <c r="I682" s="15" t="s">
        <v>41</v>
      </c>
      <c r="J682" s="15" t="s">
        <v>42</v>
      </c>
      <c r="K682" s="15" t="s">
        <v>43</v>
      </c>
      <c r="L682" s="15" t="s">
        <v>213</v>
      </c>
      <c r="M682" s="6">
        <v>0.4</v>
      </c>
      <c r="N682" s="15" t="s">
        <v>33</v>
      </c>
      <c r="O682" s="15" t="s">
        <v>34</v>
      </c>
      <c r="P682" s="15" t="s">
        <v>45</v>
      </c>
      <c r="Q682" s="15" t="s">
        <v>1446</v>
      </c>
      <c r="R682" s="2">
        <v>72022</v>
      </c>
      <c r="S682" s="1">
        <v>42064</v>
      </c>
      <c r="T682" s="12">
        <f>EOMONTH(Table_1[[#This Row],[Order Date]],0)</f>
        <v>42094</v>
      </c>
      <c r="U682" s="10">
        <f>EOMONTH(Table_1[[#This Row],[Order Date]],0)</f>
        <v>42094</v>
      </c>
      <c r="V682" s="14">
        <v>42064</v>
      </c>
      <c r="W682" s="1">
        <v>42065</v>
      </c>
      <c r="X682" s="12">
        <v>42065</v>
      </c>
      <c r="Y682" s="10">
        <f>EOMONTH(Table_1[[#This Row],[Ship date]],0)</f>
        <v>42094</v>
      </c>
      <c r="Z682" s="14">
        <v>42065</v>
      </c>
      <c r="AA682" s="4">
        <v>-17.149999999999999</v>
      </c>
      <c r="AB682" s="2">
        <v>6</v>
      </c>
      <c r="AC682" s="4">
        <v>160.16999999999999</v>
      </c>
      <c r="AD682" s="2">
        <v>88387</v>
      </c>
      <c r="AE682" s="4">
        <f>'DataCleaning and Transformation'!$E682-'DataCleaning and Transformation'!$D682</f>
        <v>28.39</v>
      </c>
      <c r="AF682" s="15" t="str">
        <f>_xlfn.IFS('DataCleaning and Transformation'!$O682="Central","Chris",'DataCleaning and Transformation'!$O682="East","Erin",'DataCleaning and Transformation'!$O682="South","Sam",'DataCleaning and Transformation'!$O682="West","William")</f>
        <v>Sam</v>
      </c>
      <c r="AG682" s="31">
        <f>Table_1[[#This Row],[Ship date]]-Table_1[[#This Row],[Order Date]]</f>
        <v>1</v>
      </c>
      <c r="AH682" s="22">
        <f>Table_1[[#This Row],[Profit]]/Table_1[[#This Row],[Sales]]</f>
        <v>-0.1070737341574577</v>
      </c>
      <c r="AI682" s="23">
        <f>Table_1[[#This Row],[Profit]]+Table_1[[#This Row],[Sales]]</f>
        <v>143.01999999999998</v>
      </c>
      <c r="AJ682" s="17">
        <f>WEEKNUM(Table_1[[#This Row],[Order Date]],1)</f>
        <v>10</v>
      </c>
      <c r="AK682" s="17" t="str">
        <f>TEXT(Table_1[[#This Row],[Order Date]],"mmm yyyy")</f>
        <v>Mar 2015</v>
      </c>
      <c r="AL682" s="17" t="str">
        <f>Table_1[[#This Row],[Monthly sales]]&amp;"  Week "&amp;TEXT(Table_1[[#This Row],[Weekly sales]],"00")</f>
        <v>Mar 2015  Week 10</v>
      </c>
      <c r="AM682" s="17">
        <f>IF(COUNTIF($A$2:A682, A682)=1, 1, 0)</f>
        <v>1</v>
      </c>
      <c r="AN682" s="3">
        <f>COUNTA(A682) - COUNTIF(Table_1[[#This Row],[Unique Customers]], 1)</f>
        <v>0</v>
      </c>
      <c r="AO682" s="17" t="str">
        <f t="shared" si="10"/>
        <v>Unique</v>
      </c>
      <c r="AP682" s="17" t="str">
        <f>"Q"&amp;_xlfn.CEILING.MATH(MONTH(Table_1[[#This Row],[Monthly sales]])/3,1)</f>
        <v>Q1</v>
      </c>
    </row>
    <row r="683" spans="1:42" ht="14.4" x14ac:dyDescent="0.3">
      <c r="A683" s="2">
        <v>1014</v>
      </c>
      <c r="B683" s="15" t="s">
        <v>1445</v>
      </c>
      <c r="C683" s="15" t="s">
        <v>26</v>
      </c>
      <c r="D683" s="6">
        <v>0</v>
      </c>
      <c r="E683" s="4">
        <v>2.08</v>
      </c>
      <c r="F683" s="4">
        <v>5.33</v>
      </c>
      <c r="G683" s="15" t="s">
        <v>39</v>
      </c>
      <c r="H683" s="15" t="s">
        <v>72</v>
      </c>
      <c r="I683" s="15" t="s">
        <v>29</v>
      </c>
      <c r="J683" s="15" t="s">
        <v>127</v>
      </c>
      <c r="K683" s="15" t="s">
        <v>74</v>
      </c>
      <c r="L683" s="15" t="s">
        <v>460</v>
      </c>
      <c r="M683" s="6">
        <v>0.43</v>
      </c>
      <c r="N683" s="15" t="s">
        <v>33</v>
      </c>
      <c r="O683" s="15" t="s">
        <v>34</v>
      </c>
      <c r="P683" s="15" t="s">
        <v>45</v>
      </c>
      <c r="Q683" s="15" t="s">
        <v>1446</v>
      </c>
      <c r="R683" s="2">
        <v>72022</v>
      </c>
      <c r="S683" s="1">
        <v>42064</v>
      </c>
      <c r="T683" s="12">
        <f>EOMONTH(Table_1[[#This Row],[Order Date]],0)</f>
        <v>42094</v>
      </c>
      <c r="U683" s="10">
        <f>EOMONTH(Table_1[[#This Row],[Order Date]],0)</f>
        <v>42094</v>
      </c>
      <c r="V683" s="14">
        <v>42064</v>
      </c>
      <c r="W683" s="1">
        <v>42066</v>
      </c>
      <c r="X683" s="12">
        <v>42066</v>
      </c>
      <c r="Y683" s="10">
        <f>EOMONTH(Table_1[[#This Row],[Ship date]],0)</f>
        <v>42094</v>
      </c>
      <c r="Z683" s="14">
        <v>42066</v>
      </c>
      <c r="AA683" s="4">
        <v>-29.54</v>
      </c>
      <c r="AB683" s="2">
        <v>3</v>
      </c>
      <c r="AC683" s="4">
        <v>7.47</v>
      </c>
      <c r="AD683" s="2">
        <v>88387</v>
      </c>
      <c r="AE683" s="4">
        <f>'DataCleaning and Transformation'!$E683-'DataCleaning and Transformation'!$D683</f>
        <v>2.08</v>
      </c>
      <c r="AF683" s="15" t="str">
        <f>_xlfn.IFS('DataCleaning and Transformation'!$O683="Central","Chris",'DataCleaning and Transformation'!$O683="East","Erin",'DataCleaning and Transformation'!$O683="South","Sam",'DataCleaning and Transformation'!$O683="West","William")</f>
        <v>Sam</v>
      </c>
      <c r="AG683" s="31">
        <f>Table_1[[#This Row],[Ship date]]-Table_1[[#This Row],[Order Date]]</f>
        <v>2</v>
      </c>
      <c r="AH683" s="22">
        <f>Table_1[[#This Row],[Profit]]/Table_1[[#This Row],[Sales]]</f>
        <v>-3.9544846050870146</v>
      </c>
      <c r="AI683" s="23">
        <f>Table_1[[#This Row],[Profit]]+Table_1[[#This Row],[Sales]]</f>
        <v>-22.07</v>
      </c>
      <c r="AJ683" s="17">
        <f>WEEKNUM(Table_1[[#This Row],[Order Date]],1)</f>
        <v>10</v>
      </c>
      <c r="AK683" s="17" t="str">
        <f>TEXT(Table_1[[#This Row],[Order Date]],"mmm yyyy")</f>
        <v>Mar 2015</v>
      </c>
      <c r="AL683" s="17" t="str">
        <f>Table_1[[#This Row],[Monthly sales]]&amp;"  Week "&amp;TEXT(Table_1[[#This Row],[Weekly sales]],"00")</f>
        <v>Mar 2015  Week 10</v>
      </c>
      <c r="AM683" s="17">
        <f>IF(COUNTIF($A$2:A683, A683)=1, 1, 0)</f>
        <v>0</v>
      </c>
      <c r="AN683" s="3">
        <f>COUNTA(A683) - COUNTIF(Table_1[[#This Row],[Unique Customers]], 1)</f>
        <v>1</v>
      </c>
      <c r="AO683" s="17" t="str">
        <f t="shared" si="10"/>
        <v>Repeated</v>
      </c>
      <c r="AP683" s="17" t="str">
        <f>"Q"&amp;_xlfn.CEILING.MATH(MONTH(Table_1[[#This Row],[Monthly sales]])/3,1)</f>
        <v>Q1</v>
      </c>
    </row>
    <row r="684" spans="1:42" ht="14.4" x14ac:dyDescent="0.3">
      <c r="A684" s="2">
        <v>1014</v>
      </c>
      <c r="B684" s="15" t="s">
        <v>1445</v>
      </c>
      <c r="C684" s="15" t="s">
        <v>26</v>
      </c>
      <c r="D684" s="6">
        <v>0.06</v>
      </c>
      <c r="E684" s="4">
        <v>45.99</v>
      </c>
      <c r="F684" s="4">
        <v>4.99</v>
      </c>
      <c r="G684" s="15" t="s">
        <v>88</v>
      </c>
      <c r="H684" s="15" t="s">
        <v>72</v>
      </c>
      <c r="I684" s="15" t="s">
        <v>41</v>
      </c>
      <c r="J684" s="15" t="s">
        <v>136</v>
      </c>
      <c r="K684" s="15" t="s">
        <v>74</v>
      </c>
      <c r="L684" s="15" t="s">
        <v>1447</v>
      </c>
      <c r="M684" s="6">
        <v>0.56000000000000005</v>
      </c>
      <c r="N684" s="15" t="s">
        <v>33</v>
      </c>
      <c r="O684" s="15" t="s">
        <v>34</v>
      </c>
      <c r="P684" s="15" t="s">
        <v>45</v>
      </c>
      <c r="Q684" s="15" t="s">
        <v>1446</v>
      </c>
      <c r="R684" s="2">
        <v>72022</v>
      </c>
      <c r="S684" s="1">
        <v>42064</v>
      </c>
      <c r="T684" s="12">
        <f>EOMONTH(Table_1[[#This Row],[Order Date]],0)</f>
        <v>42094</v>
      </c>
      <c r="U684" s="10">
        <f>EOMONTH(Table_1[[#This Row],[Order Date]],0)</f>
        <v>42094</v>
      </c>
      <c r="V684" s="14">
        <v>42064</v>
      </c>
      <c r="W684" s="1">
        <v>42065</v>
      </c>
      <c r="X684" s="12">
        <v>42065</v>
      </c>
      <c r="Y684" s="10">
        <f>EOMONTH(Table_1[[#This Row],[Ship date]],0)</f>
        <v>42094</v>
      </c>
      <c r="Z684" s="14">
        <v>42065</v>
      </c>
      <c r="AA684" s="4">
        <v>-329.78399999999999</v>
      </c>
      <c r="AB684" s="2">
        <v>10</v>
      </c>
      <c r="AC684" s="4">
        <v>370.81</v>
      </c>
      <c r="AD684" s="2">
        <v>88387</v>
      </c>
      <c r="AE684" s="4">
        <f>'DataCleaning and Transformation'!$E684-'DataCleaning and Transformation'!$D684</f>
        <v>45.93</v>
      </c>
      <c r="AF684" s="15" t="str">
        <f>_xlfn.IFS('DataCleaning and Transformation'!$O684="Central","Chris",'DataCleaning and Transformation'!$O684="East","Erin",'DataCleaning and Transformation'!$O684="South","Sam",'DataCleaning and Transformation'!$O684="West","William")</f>
        <v>Sam</v>
      </c>
      <c r="AG684" s="31">
        <f>Table_1[[#This Row],[Ship date]]-Table_1[[#This Row],[Order Date]]</f>
        <v>1</v>
      </c>
      <c r="AH684" s="22">
        <f>Table_1[[#This Row],[Profit]]/Table_1[[#This Row],[Sales]]</f>
        <v>-0.88936112834065961</v>
      </c>
      <c r="AI684" s="23">
        <f>Table_1[[#This Row],[Profit]]+Table_1[[#This Row],[Sales]]</f>
        <v>41.02600000000001</v>
      </c>
      <c r="AJ684" s="17">
        <f>WEEKNUM(Table_1[[#This Row],[Order Date]],1)</f>
        <v>10</v>
      </c>
      <c r="AK684" s="17" t="str">
        <f>TEXT(Table_1[[#This Row],[Order Date]],"mmm yyyy")</f>
        <v>Mar 2015</v>
      </c>
      <c r="AL684" s="17" t="str">
        <f>Table_1[[#This Row],[Monthly sales]]&amp;"  Week "&amp;TEXT(Table_1[[#This Row],[Weekly sales]],"00")</f>
        <v>Mar 2015  Week 10</v>
      </c>
      <c r="AM684" s="17">
        <f>IF(COUNTIF($A$2:A684, A684)=1, 1, 0)</f>
        <v>0</v>
      </c>
      <c r="AN684" s="3">
        <f>COUNTA(A684) - COUNTIF(Table_1[[#This Row],[Unique Customers]], 1)</f>
        <v>1</v>
      </c>
      <c r="AO684" s="17" t="str">
        <f t="shared" si="10"/>
        <v>Repeated</v>
      </c>
      <c r="AP684" s="17" t="str">
        <f>"Q"&amp;_xlfn.CEILING.MATH(MONTH(Table_1[[#This Row],[Monthly sales]])/3,1)</f>
        <v>Q1</v>
      </c>
    </row>
    <row r="685" spans="1:42" ht="14.4" x14ac:dyDescent="0.3">
      <c r="A685" s="2">
        <v>1279</v>
      </c>
      <c r="B685" s="15" t="s">
        <v>1448</v>
      </c>
      <c r="C685" s="15" t="s">
        <v>26</v>
      </c>
      <c r="D685" s="6">
        <v>7.0000000000000007E-2</v>
      </c>
      <c r="E685" s="4">
        <v>40.98</v>
      </c>
      <c r="F685" s="4">
        <v>7.47</v>
      </c>
      <c r="G685" s="15" t="s">
        <v>39</v>
      </c>
      <c r="H685" s="15" t="s">
        <v>95</v>
      </c>
      <c r="I685" s="15" t="s">
        <v>49</v>
      </c>
      <c r="J685" s="15" t="s">
        <v>73</v>
      </c>
      <c r="K685" s="15" t="s">
        <v>74</v>
      </c>
      <c r="L685" s="15" t="s">
        <v>1380</v>
      </c>
      <c r="M685" s="6">
        <v>0.37</v>
      </c>
      <c r="N685" s="15" t="s">
        <v>33</v>
      </c>
      <c r="O685" s="15" t="s">
        <v>53</v>
      </c>
      <c r="P685" s="15" t="s">
        <v>54</v>
      </c>
      <c r="Q685" s="15" t="s">
        <v>1449</v>
      </c>
      <c r="R685" s="2">
        <v>46324</v>
      </c>
      <c r="S685" s="1">
        <v>42064</v>
      </c>
      <c r="T685" s="12">
        <f>EOMONTH(Table_1[[#This Row],[Order Date]],0)</f>
        <v>42094</v>
      </c>
      <c r="U685" s="10">
        <f>EOMONTH(Table_1[[#This Row],[Order Date]],0)</f>
        <v>42094</v>
      </c>
      <c r="V685" s="14">
        <v>42064</v>
      </c>
      <c r="W685" s="1">
        <v>42065</v>
      </c>
      <c r="X685" s="12">
        <v>42065</v>
      </c>
      <c r="Y685" s="10">
        <f>EOMONTH(Table_1[[#This Row],[Ship date]],0)</f>
        <v>42094</v>
      </c>
      <c r="Z685" s="14">
        <v>42065</v>
      </c>
      <c r="AA685" s="4">
        <v>54.901499999999999</v>
      </c>
      <c r="AB685" s="2">
        <v>2</v>
      </c>
      <c r="AC685" s="4">
        <v>81.900000000000006</v>
      </c>
      <c r="AD685" s="2">
        <v>90114</v>
      </c>
      <c r="AE685" s="4">
        <f>'DataCleaning and Transformation'!$E685-'DataCleaning and Transformation'!$D685</f>
        <v>40.909999999999997</v>
      </c>
      <c r="AF685" s="15" t="str">
        <f>_xlfn.IFS('DataCleaning and Transformation'!$O685="Central","Chris",'DataCleaning and Transformation'!$O685="East","Erin",'DataCleaning and Transformation'!$O685="South","Sam",'DataCleaning and Transformation'!$O685="West","William")</f>
        <v>Chris</v>
      </c>
      <c r="AG685" s="31">
        <f>Table_1[[#This Row],[Ship date]]-Table_1[[#This Row],[Order Date]]</f>
        <v>1</v>
      </c>
      <c r="AH685" s="22">
        <f>Table_1[[#This Row],[Profit]]/Table_1[[#This Row],[Sales]]</f>
        <v>0.67034798534798523</v>
      </c>
      <c r="AI685" s="23">
        <f>Table_1[[#This Row],[Profit]]+Table_1[[#This Row],[Sales]]</f>
        <v>136.8015</v>
      </c>
      <c r="AJ685" s="17">
        <f>WEEKNUM(Table_1[[#This Row],[Order Date]],1)</f>
        <v>10</v>
      </c>
      <c r="AK685" s="17" t="str">
        <f>TEXT(Table_1[[#This Row],[Order Date]],"mmm yyyy")</f>
        <v>Mar 2015</v>
      </c>
      <c r="AL685" s="17" t="str">
        <f>Table_1[[#This Row],[Monthly sales]]&amp;"  Week "&amp;TEXT(Table_1[[#This Row],[Weekly sales]],"00")</f>
        <v>Mar 2015  Week 10</v>
      </c>
      <c r="AM685" s="17">
        <f>IF(COUNTIF($A$2:A685, A685)=1, 1, 0)</f>
        <v>1</v>
      </c>
      <c r="AN685" s="3">
        <f>COUNTA(A685) - COUNTIF(Table_1[[#This Row],[Unique Customers]], 1)</f>
        <v>0</v>
      </c>
      <c r="AO685" s="17" t="str">
        <f t="shared" si="10"/>
        <v>Unique</v>
      </c>
      <c r="AP685" s="17" t="str">
        <f>"Q"&amp;_xlfn.CEILING.MATH(MONTH(Table_1[[#This Row],[Monthly sales]])/3,1)</f>
        <v>Q1</v>
      </c>
    </row>
    <row r="686" spans="1:42" ht="14.4" x14ac:dyDescent="0.3">
      <c r="A686" s="2">
        <v>1280</v>
      </c>
      <c r="B686" s="15" t="s">
        <v>1450</v>
      </c>
      <c r="C686" s="15" t="s">
        <v>26</v>
      </c>
      <c r="D686" s="6">
        <v>7.0000000000000007E-2</v>
      </c>
      <c r="E686" s="4">
        <v>40.98</v>
      </c>
      <c r="F686" s="4">
        <v>7.47</v>
      </c>
      <c r="G686" s="15" t="s">
        <v>39</v>
      </c>
      <c r="H686" s="15" t="s">
        <v>95</v>
      </c>
      <c r="I686" s="15" t="s">
        <v>49</v>
      </c>
      <c r="J686" s="15" t="s">
        <v>73</v>
      </c>
      <c r="K686" s="15" t="s">
        <v>74</v>
      </c>
      <c r="L686" s="15" t="s">
        <v>1380</v>
      </c>
      <c r="M686" s="6">
        <v>0.37</v>
      </c>
      <c r="N686" s="15" t="s">
        <v>33</v>
      </c>
      <c r="O686" s="15" t="s">
        <v>60</v>
      </c>
      <c r="P686" s="15" t="s">
        <v>67</v>
      </c>
      <c r="Q686" s="15" t="s">
        <v>143</v>
      </c>
      <c r="R686" s="2">
        <v>98119</v>
      </c>
      <c r="S686" s="1">
        <v>42064</v>
      </c>
      <c r="T686" s="12">
        <f>EOMONTH(Table_1[[#This Row],[Order Date]],0)</f>
        <v>42094</v>
      </c>
      <c r="U686" s="10">
        <f>EOMONTH(Table_1[[#This Row],[Order Date]],0)</f>
        <v>42094</v>
      </c>
      <c r="V686" s="14">
        <v>42064</v>
      </c>
      <c r="W686" s="1">
        <v>42065</v>
      </c>
      <c r="X686" s="12">
        <v>42065</v>
      </c>
      <c r="Y686" s="10">
        <f>EOMONTH(Table_1[[#This Row],[Ship date]],0)</f>
        <v>42094</v>
      </c>
      <c r="Z686" s="14">
        <v>42065</v>
      </c>
      <c r="AA686" s="4">
        <v>54.901499999999999</v>
      </c>
      <c r="AB686" s="2">
        <v>8</v>
      </c>
      <c r="AC686" s="4">
        <v>327.61</v>
      </c>
      <c r="AD686" s="2">
        <v>19042</v>
      </c>
      <c r="AE686" s="4">
        <f>'DataCleaning and Transformation'!$E686-'DataCleaning and Transformation'!$D686</f>
        <v>40.909999999999997</v>
      </c>
      <c r="AF686" s="15" t="str">
        <f>_xlfn.IFS('DataCleaning and Transformation'!$O686="Central","Chris",'DataCleaning and Transformation'!$O686="East","Erin",'DataCleaning and Transformation'!$O686="South","Sam",'DataCleaning and Transformation'!$O686="West","William")</f>
        <v>William</v>
      </c>
      <c r="AG686" s="31">
        <f>Table_1[[#This Row],[Ship date]]-Table_1[[#This Row],[Order Date]]</f>
        <v>1</v>
      </c>
      <c r="AH686" s="22">
        <f>Table_1[[#This Row],[Profit]]/Table_1[[#This Row],[Sales]]</f>
        <v>0.16758188089496656</v>
      </c>
      <c r="AI686" s="23">
        <f>Table_1[[#This Row],[Profit]]+Table_1[[#This Row],[Sales]]</f>
        <v>382.51150000000001</v>
      </c>
      <c r="AJ686" s="17">
        <f>WEEKNUM(Table_1[[#This Row],[Order Date]],1)</f>
        <v>10</v>
      </c>
      <c r="AK686" s="17" t="str">
        <f>TEXT(Table_1[[#This Row],[Order Date]],"mmm yyyy")</f>
        <v>Mar 2015</v>
      </c>
      <c r="AL686" s="17" t="str">
        <f>Table_1[[#This Row],[Monthly sales]]&amp;"  Week "&amp;TEXT(Table_1[[#This Row],[Weekly sales]],"00")</f>
        <v>Mar 2015  Week 10</v>
      </c>
      <c r="AM686" s="17">
        <f>IF(COUNTIF($A$2:A686, A686)=1, 1, 0)</f>
        <v>1</v>
      </c>
      <c r="AN686" s="3">
        <f>COUNTA(A686) - COUNTIF(Table_1[[#This Row],[Unique Customers]], 1)</f>
        <v>0</v>
      </c>
      <c r="AO686" s="17" t="str">
        <f t="shared" si="10"/>
        <v>Unique</v>
      </c>
      <c r="AP686" s="17" t="str">
        <f>"Q"&amp;_xlfn.CEILING.MATH(MONTH(Table_1[[#This Row],[Monthly sales]])/3,1)</f>
        <v>Q1</v>
      </c>
    </row>
    <row r="687" spans="1:42" ht="14.4" x14ac:dyDescent="0.3">
      <c r="A687" s="2">
        <v>2718</v>
      </c>
      <c r="B687" s="15" t="s">
        <v>1451</v>
      </c>
      <c r="C687" s="15" t="s">
        <v>26</v>
      </c>
      <c r="D687" s="6">
        <v>0.1</v>
      </c>
      <c r="E687" s="4">
        <v>6.74</v>
      </c>
      <c r="F687" s="4">
        <v>1.72</v>
      </c>
      <c r="G687" s="15" t="s">
        <v>39</v>
      </c>
      <c r="H687" s="15" t="s">
        <v>40</v>
      </c>
      <c r="I687" s="15" t="s">
        <v>49</v>
      </c>
      <c r="J687" s="15" t="s">
        <v>89</v>
      </c>
      <c r="K687" s="15" t="s">
        <v>51</v>
      </c>
      <c r="L687" s="15" t="s">
        <v>1452</v>
      </c>
      <c r="M687" s="6">
        <v>0.35</v>
      </c>
      <c r="N687" s="15" t="s">
        <v>33</v>
      </c>
      <c r="O687" s="15" t="s">
        <v>53</v>
      </c>
      <c r="P687" s="15" t="s">
        <v>104</v>
      </c>
      <c r="Q687" s="15" t="s">
        <v>445</v>
      </c>
      <c r="R687" s="2">
        <v>60438</v>
      </c>
      <c r="S687" s="1">
        <v>42064</v>
      </c>
      <c r="T687" s="12">
        <f>EOMONTH(Table_1[[#This Row],[Order Date]],0)</f>
        <v>42094</v>
      </c>
      <c r="U687" s="10">
        <f>EOMONTH(Table_1[[#This Row],[Order Date]],0)</f>
        <v>42094</v>
      </c>
      <c r="V687" s="14">
        <v>42064</v>
      </c>
      <c r="W687" s="1">
        <v>42066</v>
      </c>
      <c r="X687" s="12">
        <v>42066</v>
      </c>
      <c r="Y687" s="10">
        <f>EOMONTH(Table_1[[#This Row],[Ship date]],0)</f>
        <v>42094</v>
      </c>
      <c r="Z687" s="14">
        <v>42066</v>
      </c>
      <c r="AA687" s="4">
        <v>65.41</v>
      </c>
      <c r="AB687" s="2">
        <v>15</v>
      </c>
      <c r="AC687" s="4">
        <v>98.17</v>
      </c>
      <c r="AD687" s="2">
        <v>89394</v>
      </c>
      <c r="AE687" s="4">
        <f>'DataCleaning and Transformation'!$E687-'DataCleaning and Transformation'!$D687</f>
        <v>6.6400000000000006</v>
      </c>
      <c r="AF687" s="15" t="str">
        <f>_xlfn.IFS('DataCleaning and Transformation'!$O687="Central","Chris",'DataCleaning and Transformation'!$O687="East","Erin",'DataCleaning and Transformation'!$O687="South","Sam",'DataCleaning and Transformation'!$O687="West","William")</f>
        <v>Chris</v>
      </c>
      <c r="AG687" s="31">
        <f>Table_1[[#This Row],[Ship date]]-Table_1[[#This Row],[Order Date]]</f>
        <v>2</v>
      </c>
      <c r="AH687" s="22">
        <f>Table_1[[#This Row],[Profit]]/Table_1[[#This Row],[Sales]]</f>
        <v>0.66629316491799939</v>
      </c>
      <c r="AI687" s="23">
        <f>Table_1[[#This Row],[Profit]]+Table_1[[#This Row],[Sales]]</f>
        <v>163.57999999999998</v>
      </c>
      <c r="AJ687" s="17">
        <f>WEEKNUM(Table_1[[#This Row],[Order Date]],1)</f>
        <v>10</v>
      </c>
      <c r="AK687" s="17" t="str">
        <f>TEXT(Table_1[[#This Row],[Order Date]],"mmm yyyy")</f>
        <v>Mar 2015</v>
      </c>
      <c r="AL687" s="17" t="str">
        <f>Table_1[[#This Row],[Monthly sales]]&amp;"  Week "&amp;TEXT(Table_1[[#This Row],[Weekly sales]],"00")</f>
        <v>Mar 2015  Week 10</v>
      </c>
      <c r="AM687" s="17">
        <f>IF(COUNTIF($A$2:A687, A687)=1, 1, 0)</f>
        <v>1</v>
      </c>
      <c r="AN687" s="3">
        <f>COUNTA(A687) - COUNTIF(Table_1[[#This Row],[Unique Customers]], 1)</f>
        <v>0</v>
      </c>
      <c r="AO687" s="17" t="str">
        <f t="shared" si="10"/>
        <v>Unique</v>
      </c>
      <c r="AP687" s="17" t="str">
        <f>"Q"&amp;_xlfn.CEILING.MATH(MONTH(Table_1[[#This Row],[Monthly sales]])/3,1)</f>
        <v>Q1</v>
      </c>
    </row>
    <row r="688" spans="1:42" ht="14.4" x14ac:dyDescent="0.3">
      <c r="A688" s="2">
        <v>1561</v>
      </c>
      <c r="B688" s="15" t="s">
        <v>1453</v>
      </c>
      <c r="C688" s="15" t="s">
        <v>38</v>
      </c>
      <c r="D688" s="6">
        <v>0.02</v>
      </c>
      <c r="E688" s="4">
        <v>11.34</v>
      </c>
      <c r="F688" s="4">
        <v>11.25</v>
      </c>
      <c r="G688" s="15" t="s">
        <v>39</v>
      </c>
      <c r="H688" s="15" t="s">
        <v>95</v>
      </c>
      <c r="I688" s="15" t="s">
        <v>49</v>
      </c>
      <c r="J688" s="15" t="s">
        <v>89</v>
      </c>
      <c r="K688" s="15" t="s">
        <v>74</v>
      </c>
      <c r="L688" s="15" t="s">
        <v>1454</v>
      </c>
      <c r="M688" s="6">
        <v>0.36</v>
      </c>
      <c r="N688" s="15" t="s">
        <v>33</v>
      </c>
      <c r="O688" s="15" t="s">
        <v>53</v>
      </c>
      <c r="P688" s="15" t="s">
        <v>188</v>
      </c>
      <c r="Q688" s="15" t="s">
        <v>1455</v>
      </c>
      <c r="R688" s="2">
        <v>76063</v>
      </c>
      <c r="S688" s="1">
        <v>42064</v>
      </c>
      <c r="T688" s="12">
        <f>EOMONTH(Table_1[[#This Row],[Order Date]],0)</f>
        <v>42094</v>
      </c>
      <c r="U688" s="10">
        <f>EOMONTH(Table_1[[#This Row],[Order Date]],0)</f>
        <v>42094</v>
      </c>
      <c r="V688" s="14">
        <v>42064</v>
      </c>
      <c r="W688" s="1">
        <v>42065</v>
      </c>
      <c r="X688" s="12">
        <v>42065</v>
      </c>
      <c r="Y688" s="10">
        <f>EOMONTH(Table_1[[#This Row],[Ship date]],0)</f>
        <v>42094</v>
      </c>
      <c r="Z688" s="14">
        <v>42065</v>
      </c>
      <c r="AA688" s="4">
        <v>-155.21</v>
      </c>
      <c r="AB688" s="2">
        <v>9</v>
      </c>
      <c r="AC688" s="4">
        <v>105.75</v>
      </c>
      <c r="AD688" s="2">
        <v>88093</v>
      </c>
      <c r="AE688" s="4">
        <f>'DataCleaning and Transformation'!$E688-'DataCleaning and Transformation'!$D688</f>
        <v>11.32</v>
      </c>
      <c r="AF688" s="15" t="str">
        <f>_xlfn.IFS('DataCleaning and Transformation'!$O688="Central","Chris",'DataCleaning and Transformation'!$O688="East","Erin",'DataCleaning and Transformation'!$O688="South","Sam",'DataCleaning and Transformation'!$O688="West","William")</f>
        <v>Chris</v>
      </c>
      <c r="AG688" s="31">
        <f>Table_1[[#This Row],[Ship date]]-Table_1[[#This Row],[Order Date]]</f>
        <v>1</v>
      </c>
      <c r="AH688" s="22">
        <f>Table_1[[#This Row],[Profit]]/Table_1[[#This Row],[Sales]]</f>
        <v>-1.4677068557919621</v>
      </c>
      <c r="AI688" s="23">
        <f>Table_1[[#This Row],[Profit]]+Table_1[[#This Row],[Sales]]</f>
        <v>-49.460000000000008</v>
      </c>
      <c r="AJ688" s="17">
        <f>WEEKNUM(Table_1[[#This Row],[Order Date]],1)</f>
        <v>10</v>
      </c>
      <c r="AK688" s="17" t="str">
        <f>TEXT(Table_1[[#This Row],[Order Date]],"mmm yyyy")</f>
        <v>Mar 2015</v>
      </c>
      <c r="AL688" s="17" t="str">
        <f>Table_1[[#This Row],[Monthly sales]]&amp;"  Week "&amp;TEXT(Table_1[[#This Row],[Weekly sales]],"00")</f>
        <v>Mar 2015  Week 10</v>
      </c>
      <c r="AM688" s="17">
        <f>IF(COUNTIF($A$2:A688, A688)=1, 1, 0)</f>
        <v>1</v>
      </c>
      <c r="AN688" s="3">
        <f>COUNTA(A688) - COUNTIF(Table_1[[#This Row],[Unique Customers]], 1)</f>
        <v>0</v>
      </c>
      <c r="AO688" s="17" t="str">
        <f t="shared" si="10"/>
        <v>Unique</v>
      </c>
      <c r="AP688" s="17" t="str">
        <f>"Q"&amp;_xlfn.CEILING.MATH(MONTH(Table_1[[#This Row],[Monthly sales]])/3,1)</f>
        <v>Q1</v>
      </c>
    </row>
    <row r="689" spans="1:42" ht="14.4" x14ac:dyDescent="0.3">
      <c r="A689" s="2">
        <v>1764</v>
      </c>
      <c r="B689" s="15" t="s">
        <v>712</v>
      </c>
      <c r="C689" s="15" t="s">
        <v>38</v>
      </c>
      <c r="D689" s="6">
        <v>0.06</v>
      </c>
      <c r="E689" s="4">
        <v>19.98</v>
      </c>
      <c r="F689" s="4">
        <v>10.49</v>
      </c>
      <c r="G689" s="15" t="s">
        <v>39</v>
      </c>
      <c r="H689" s="15" t="s">
        <v>40</v>
      </c>
      <c r="I689" s="15" t="s">
        <v>29</v>
      </c>
      <c r="J689" s="15" t="s">
        <v>127</v>
      </c>
      <c r="K689" s="15" t="s">
        <v>74</v>
      </c>
      <c r="L689" s="15" t="s">
        <v>1456</v>
      </c>
      <c r="M689" s="6">
        <v>0.49</v>
      </c>
      <c r="N689" s="15" t="s">
        <v>33</v>
      </c>
      <c r="O689" s="15" t="s">
        <v>34</v>
      </c>
      <c r="P689" s="15" t="s">
        <v>124</v>
      </c>
      <c r="Q689" s="15" t="s">
        <v>714</v>
      </c>
      <c r="R689" s="2">
        <v>34698</v>
      </c>
      <c r="S689" s="1">
        <v>42064</v>
      </c>
      <c r="T689" s="12">
        <f>EOMONTH(Table_1[[#This Row],[Order Date]],0)</f>
        <v>42094</v>
      </c>
      <c r="U689" s="10">
        <f>EOMONTH(Table_1[[#This Row],[Order Date]],0)</f>
        <v>42094</v>
      </c>
      <c r="V689" s="14">
        <v>42064</v>
      </c>
      <c r="W689" s="1">
        <v>42066</v>
      </c>
      <c r="X689" s="12">
        <v>42066</v>
      </c>
      <c r="Y689" s="10">
        <f>EOMONTH(Table_1[[#This Row],[Ship date]],0)</f>
        <v>42094</v>
      </c>
      <c r="Z689" s="14">
        <v>42066</v>
      </c>
      <c r="AA689" s="4">
        <v>514.17719999999997</v>
      </c>
      <c r="AB689" s="2">
        <v>5</v>
      </c>
      <c r="AC689" s="4">
        <v>103.37</v>
      </c>
      <c r="AD689" s="2">
        <v>89776</v>
      </c>
      <c r="AE689" s="4">
        <f>'DataCleaning and Transformation'!$E689-'DataCleaning and Transformation'!$D689</f>
        <v>19.920000000000002</v>
      </c>
      <c r="AF689" s="15" t="str">
        <f>_xlfn.IFS('DataCleaning and Transformation'!$O689="Central","Chris",'DataCleaning and Transformation'!$O689="East","Erin",'DataCleaning and Transformation'!$O689="South","Sam",'DataCleaning and Transformation'!$O689="West","William")</f>
        <v>Sam</v>
      </c>
      <c r="AG689" s="31">
        <f>Table_1[[#This Row],[Ship date]]-Table_1[[#This Row],[Order Date]]</f>
        <v>2</v>
      </c>
      <c r="AH689" s="22">
        <f>Table_1[[#This Row],[Profit]]/Table_1[[#This Row],[Sales]]</f>
        <v>4.9741433684821512</v>
      </c>
      <c r="AI689" s="23">
        <f>Table_1[[#This Row],[Profit]]+Table_1[[#This Row],[Sales]]</f>
        <v>617.54719999999998</v>
      </c>
      <c r="AJ689" s="17">
        <f>WEEKNUM(Table_1[[#This Row],[Order Date]],1)</f>
        <v>10</v>
      </c>
      <c r="AK689" s="17" t="str">
        <f>TEXT(Table_1[[#This Row],[Order Date]],"mmm yyyy")</f>
        <v>Mar 2015</v>
      </c>
      <c r="AL689" s="17" t="str">
        <f>Table_1[[#This Row],[Monthly sales]]&amp;"  Week "&amp;TEXT(Table_1[[#This Row],[Weekly sales]],"00")</f>
        <v>Mar 2015  Week 10</v>
      </c>
      <c r="AM689" s="17">
        <f>IF(COUNTIF($A$2:A689, A689)=1, 1, 0)</f>
        <v>0</v>
      </c>
      <c r="AN689" s="3">
        <f>COUNTA(A689) - COUNTIF(Table_1[[#This Row],[Unique Customers]], 1)</f>
        <v>1</v>
      </c>
      <c r="AO689" s="17" t="str">
        <f t="shared" si="10"/>
        <v>Unique</v>
      </c>
      <c r="AP689" s="17" t="str">
        <f>"Q"&amp;_xlfn.CEILING.MATH(MONTH(Table_1[[#This Row],[Monthly sales]])/3,1)</f>
        <v>Q1</v>
      </c>
    </row>
    <row r="690" spans="1:42" ht="14.4" x14ac:dyDescent="0.3">
      <c r="A690" s="2">
        <v>1764</v>
      </c>
      <c r="B690" s="15" t="s">
        <v>712</v>
      </c>
      <c r="C690" s="15" t="s">
        <v>38</v>
      </c>
      <c r="D690" s="6">
        <v>0.08</v>
      </c>
      <c r="E690" s="4">
        <v>1.76</v>
      </c>
      <c r="F690" s="4">
        <v>4.8600000000000003</v>
      </c>
      <c r="G690" s="15" t="s">
        <v>39</v>
      </c>
      <c r="H690" s="15" t="s">
        <v>40</v>
      </c>
      <c r="I690" s="15" t="s">
        <v>29</v>
      </c>
      <c r="J690" s="15" t="s">
        <v>127</v>
      </c>
      <c r="K690" s="15" t="s">
        <v>74</v>
      </c>
      <c r="L690" s="15" t="s">
        <v>607</v>
      </c>
      <c r="M690" s="6">
        <v>0.41</v>
      </c>
      <c r="N690" s="15" t="s">
        <v>33</v>
      </c>
      <c r="O690" s="15" t="s">
        <v>34</v>
      </c>
      <c r="P690" s="15" t="s">
        <v>124</v>
      </c>
      <c r="Q690" s="15" t="s">
        <v>714</v>
      </c>
      <c r="R690" s="2">
        <v>34698</v>
      </c>
      <c r="S690" s="1">
        <v>42064</v>
      </c>
      <c r="T690" s="12">
        <f>EOMONTH(Table_1[[#This Row],[Order Date]],0)</f>
        <v>42094</v>
      </c>
      <c r="U690" s="10">
        <f>EOMONTH(Table_1[[#This Row],[Order Date]],0)</f>
        <v>42094</v>
      </c>
      <c r="V690" s="14">
        <v>42064</v>
      </c>
      <c r="W690" s="1">
        <v>42065</v>
      </c>
      <c r="X690" s="12">
        <v>42065</v>
      </c>
      <c r="Y690" s="10">
        <f>EOMONTH(Table_1[[#This Row],[Ship date]],0)</f>
        <v>42094</v>
      </c>
      <c r="Z690" s="14">
        <v>42065</v>
      </c>
      <c r="AA690" s="4">
        <v>235.65600000000001</v>
      </c>
      <c r="AB690" s="2">
        <v>23</v>
      </c>
      <c r="AC690" s="4">
        <v>40.22</v>
      </c>
      <c r="AD690" s="2">
        <v>89776</v>
      </c>
      <c r="AE690" s="4">
        <f>'DataCleaning and Transformation'!$E690-'DataCleaning and Transformation'!$D690</f>
        <v>1.68</v>
      </c>
      <c r="AF690" s="15" t="str">
        <f>_xlfn.IFS('DataCleaning and Transformation'!$O690="Central","Chris",'DataCleaning and Transformation'!$O690="East","Erin",'DataCleaning and Transformation'!$O690="South","Sam",'DataCleaning and Transformation'!$O690="West","William")</f>
        <v>Sam</v>
      </c>
      <c r="AG690" s="31">
        <f>Table_1[[#This Row],[Ship date]]-Table_1[[#This Row],[Order Date]]</f>
        <v>1</v>
      </c>
      <c r="AH690" s="22">
        <f>Table_1[[#This Row],[Profit]]/Table_1[[#This Row],[Sales]]</f>
        <v>5.8591745400298363</v>
      </c>
      <c r="AI690" s="23">
        <f>Table_1[[#This Row],[Profit]]+Table_1[[#This Row],[Sales]]</f>
        <v>275.87599999999998</v>
      </c>
      <c r="AJ690" s="17">
        <f>WEEKNUM(Table_1[[#This Row],[Order Date]],1)</f>
        <v>10</v>
      </c>
      <c r="AK690" s="17" t="str">
        <f>TEXT(Table_1[[#This Row],[Order Date]],"mmm yyyy")</f>
        <v>Mar 2015</v>
      </c>
      <c r="AL690" s="17" t="str">
        <f>Table_1[[#This Row],[Monthly sales]]&amp;"  Week "&amp;TEXT(Table_1[[#This Row],[Weekly sales]],"00")</f>
        <v>Mar 2015  Week 10</v>
      </c>
      <c r="AM690" s="17">
        <f>IF(COUNTIF($A$2:A690, A690)=1, 1, 0)</f>
        <v>0</v>
      </c>
      <c r="AN690" s="3">
        <f>COUNTA(A690) - COUNTIF(Table_1[[#This Row],[Unique Customers]], 1)</f>
        <v>1</v>
      </c>
      <c r="AO690" s="17" t="str">
        <f t="shared" si="10"/>
        <v>Repeated</v>
      </c>
      <c r="AP690" s="17" t="str">
        <f>"Q"&amp;_xlfn.CEILING.MATH(MONTH(Table_1[[#This Row],[Monthly sales]])/3,1)</f>
        <v>Q1</v>
      </c>
    </row>
    <row r="691" spans="1:42" ht="14.4" x14ac:dyDescent="0.3">
      <c r="A691" s="2">
        <v>1917</v>
      </c>
      <c r="B691" s="15" t="s">
        <v>1457</v>
      </c>
      <c r="C691" s="15" t="s">
        <v>38</v>
      </c>
      <c r="D691" s="6">
        <v>0.08</v>
      </c>
      <c r="E691" s="4">
        <v>22.23</v>
      </c>
      <c r="F691" s="4">
        <v>3.63</v>
      </c>
      <c r="G691" s="15" t="s">
        <v>39</v>
      </c>
      <c r="H691" s="15" t="s">
        <v>72</v>
      </c>
      <c r="I691" s="15" t="s">
        <v>29</v>
      </c>
      <c r="J691" s="15" t="s">
        <v>127</v>
      </c>
      <c r="K691" s="15" t="s">
        <v>43</v>
      </c>
      <c r="L691" s="15" t="s">
        <v>1458</v>
      </c>
      <c r="M691" s="6">
        <v>0.52</v>
      </c>
      <c r="N691" s="15" t="s">
        <v>33</v>
      </c>
      <c r="O691" s="15" t="s">
        <v>34</v>
      </c>
      <c r="P691" s="15" t="s">
        <v>45</v>
      </c>
      <c r="Q691" s="15" t="s">
        <v>1459</v>
      </c>
      <c r="R691" s="2">
        <v>72113</v>
      </c>
      <c r="S691" s="1">
        <v>42064</v>
      </c>
      <c r="T691" s="12">
        <f>EOMONTH(Table_1[[#This Row],[Order Date]],0)</f>
        <v>42094</v>
      </c>
      <c r="U691" s="10">
        <f>EOMONTH(Table_1[[#This Row],[Order Date]],0)</f>
        <v>42094</v>
      </c>
      <c r="V691" s="14">
        <v>42064</v>
      </c>
      <c r="W691" s="1">
        <v>42066</v>
      </c>
      <c r="X691" s="12">
        <v>42066</v>
      </c>
      <c r="Y691" s="10">
        <f>EOMONTH(Table_1[[#This Row],[Ship date]],0)</f>
        <v>42094</v>
      </c>
      <c r="Z691" s="14">
        <v>42066</v>
      </c>
      <c r="AA691" s="4">
        <v>-29.61</v>
      </c>
      <c r="AB691" s="2">
        <v>10</v>
      </c>
      <c r="AC691" s="4">
        <v>210.33</v>
      </c>
      <c r="AD691" s="2">
        <v>85897</v>
      </c>
      <c r="AE691" s="4">
        <f>'DataCleaning and Transformation'!$E691-'DataCleaning and Transformation'!$D691</f>
        <v>22.150000000000002</v>
      </c>
      <c r="AF691" s="15" t="str">
        <f>_xlfn.IFS('DataCleaning and Transformation'!$O691="Central","Chris",'DataCleaning and Transformation'!$O691="East","Erin",'DataCleaning and Transformation'!$O691="South","Sam",'DataCleaning and Transformation'!$O691="West","William")</f>
        <v>Sam</v>
      </c>
      <c r="AG691" s="31">
        <f>Table_1[[#This Row],[Ship date]]-Table_1[[#This Row],[Order Date]]</f>
        <v>2</v>
      </c>
      <c r="AH691" s="22">
        <f>Table_1[[#This Row],[Profit]]/Table_1[[#This Row],[Sales]]</f>
        <v>-0.14077877620881471</v>
      </c>
      <c r="AI691" s="23">
        <f>Table_1[[#This Row],[Profit]]+Table_1[[#This Row],[Sales]]</f>
        <v>180.72000000000003</v>
      </c>
      <c r="AJ691" s="17">
        <f>WEEKNUM(Table_1[[#This Row],[Order Date]],1)</f>
        <v>10</v>
      </c>
      <c r="AK691" s="17" t="str">
        <f>TEXT(Table_1[[#This Row],[Order Date]],"mmm yyyy")</f>
        <v>Mar 2015</v>
      </c>
      <c r="AL691" s="17" t="str">
        <f>Table_1[[#This Row],[Monthly sales]]&amp;"  Week "&amp;TEXT(Table_1[[#This Row],[Weekly sales]],"00")</f>
        <v>Mar 2015  Week 10</v>
      </c>
      <c r="AM691" s="17">
        <f>IF(COUNTIF($A$2:A691, A691)=1, 1, 0)</f>
        <v>1</v>
      </c>
      <c r="AN691" s="3">
        <f>COUNTA(A691) - COUNTIF(Table_1[[#This Row],[Unique Customers]], 1)</f>
        <v>0</v>
      </c>
      <c r="AO691" s="17" t="str">
        <f t="shared" si="10"/>
        <v>Unique</v>
      </c>
      <c r="AP691" s="17" t="str">
        <f>"Q"&amp;_xlfn.CEILING.MATH(MONTH(Table_1[[#This Row],[Monthly sales]])/3,1)</f>
        <v>Q1</v>
      </c>
    </row>
    <row r="692" spans="1:42" ht="14.4" x14ac:dyDescent="0.3">
      <c r="A692" s="2">
        <v>2437</v>
      </c>
      <c r="B692" s="15" t="s">
        <v>1460</v>
      </c>
      <c r="C692" s="15" t="s">
        <v>48</v>
      </c>
      <c r="D692" s="6">
        <v>0.09</v>
      </c>
      <c r="E692" s="4">
        <v>90.97</v>
      </c>
      <c r="F692" s="4">
        <v>14</v>
      </c>
      <c r="G692" s="15" t="s">
        <v>27</v>
      </c>
      <c r="H692" s="15" t="s">
        <v>72</v>
      </c>
      <c r="I692" s="15" t="s">
        <v>41</v>
      </c>
      <c r="J692" s="15" t="s">
        <v>57</v>
      </c>
      <c r="K692" s="15" t="s">
        <v>58</v>
      </c>
      <c r="L692" s="15" t="s">
        <v>1111</v>
      </c>
      <c r="M692" s="6">
        <v>0.36</v>
      </c>
      <c r="N692" s="15" t="s">
        <v>33</v>
      </c>
      <c r="O692" s="15" t="s">
        <v>53</v>
      </c>
      <c r="P692" s="15" t="s">
        <v>358</v>
      </c>
      <c r="Q692" s="15" t="s">
        <v>1461</v>
      </c>
      <c r="R692" s="2">
        <v>53150</v>
      </c>
      <c r="S692" s="1">
        <v>42064</v>
      </c>
      <c r="T692" s="12">
        <f>EOMONTH(Table_1[[#This Row],[Order Date]],0)</f>
        <v>42094</v>
      </c>
      <c r="U692" s="10">
        <f>EOMONTH(Table_1[[#This Row],[Order Date]],0)</f>
        <v>42094</v>
      </c>
      <c r="V692" s="14">
        <v>42064</v>
      </c>
      <c r="W692" s="1">
        <v>42066</v>
      </c>
      <c r="X692" s="12">
        <v>42066</v>
      </c>
      <c r="Y692" s="10">
        <f>EOMONTH(Table_1[[#This Row],[Ship date]],0)</f>
        <v>42094</v>
      </c>
      <c r="Z692" s="14">
        <v>42066</v>
      </c>
      <c r="AA692" s="4">
        <v>35.29</v>
      </c>
      <c r="AB692" s="2">
        <v>3</v>
      </c>
      <c r="AC692" s="4">
        <v>260</v>
      </c>
      <c r="AD692" s="2">
        <v>90301</v>
      </c>
      <c r="AE692" s="4">
        <f>'DataCleaning and Transformation'!$E692-'DataCleaning and Transformation'!$D692</f>
        <v>90.88</v>
      </c>
      <c r="AF692" s="15" t="str">
        <f>_xlfn.IFS('DataCleaning and Transformation'!$O692="Central","Chris",'DataCleaning and Transformation'!$O692="East","Erin",'DataCleaning and Transformation'!$O692="South","Sam",'DataCleaning and Transformation'!$O692="West","William")</f>
        <v>Chris</v>
      </c>
      <c r="AG692" s="31">
        <f>Table_1[[#This Row],[Ship date]]-Table_1[[#This Row],[Order Date]]</f>
        <v>2</v>
      </c>
      <c r="AH692" s="22">
        <f>Table_1[[#This Row],[Profit]]/Table_1[[#This Row],[Sales]]</f>
        <v>0.13573076923076924</v>
      </c>
      <c r="AI692" s="23">
        <f>Table_1[[#This Row],[Profit]]+Table_1[[#This Row],[Sales]]</f>
        <v>295.29000000000002</v>
      </c>
      <c r="AJ692" s="17">
        <f>WEEKNUM(Table_1[[#This Row],[Order Date]],1)</f>
        <v>10</v>
      </c>
      <c r="AK692" s="17" t="str">
        <f>TEXT(Table_1[[#This Row],[Order Date]],"mmm yyyy")</f>
        <v>Mar 2015</v>
      </c>
      <c r="AL692" s="17" t="str">
        <f>Table_1[[#This Row],[Monthly sales]]&amp;"  Week "&amp;TEXT(Table_1[[#This Row],[Weekly sales]],"00")</f>
        <v>Mar 2015  Week 10</v>
      </c>
      <c r="AM692" s="17">
        <f>IF(COUNTIF($A$2:A692, A692)=1, 1, 0)</f>
        <v>1</v>
      </c>
      <c r="AN692" s="3">
        <f>COUNTA(A692) - COUNTIF(Table_1[[#This Row],[Unique Customers]], 1)</f>
        <v>0</v>
      </c>
      <c r="AO692" s="17" t="str">
        <f t="shared" si="10"/>
        <v>Unique</v>
      </c>
      <c r="AP692" s="17" t="str">
        <f>"Q"&amp;_xlfn.CEILING.MATH(MONTH(Table_1[[#This Row],[Monthly sales]])/3,1)</f>
        <v>Q1</v>
      </c>
    </row>
    <row r="693" spans="1:42" ht="14.4" x14ac:dyDescent="0.3">
      <c r="A693" s="2">
        <v>2454</v>
      </c>
      <c r="B693" s="15" t="s">
        <v>1462</v>
      </c>
      <c r="C693" s="15" t="s">
        <v>117</v>
      </c>
      <c r="D693" s="6">
        <v>0.06</v>
      </c>
      <c r="E693" s="4">
        <v>3499.99</v>
      </c>
      <c r="F693" s="4">
        <v>24.49</v>
      </c>
      <c r="G693" s="15" t="s">
        <v>88</v>
      </c>
      <c r="H693" s="15" t="s">
        <v>95</v>
      </c>
      <c r="I693" s="15" t="s">
        <v>41</v>
      </c>
      <c r="J693" s="15" t="s">
        <v>64</v>
      </c>
      <c r="K693" s="15" t="s">
        <v>65</v>
      </c>
      <c r="L693" s="15" t="s">
        <v>519</v>
      </c>
      <c r="M693" s="6">
        <v>0.37</v>
      </c>
      <c r="N693" s="15" t="s">
        <v>33</v>
      </c>
      <c r="O693" s="15" t="s">
        <v>34</v>
      </c>
      <c r="P693" s="15" t="s">
        <v>165</v>
      </c>
      <c r="Q693" s="15" t="s">
        <v>1463</v>
      </c>
      <c r="R693" s="2">
        <v>35244</v>
      </c>
      <c r="S693" s="1">
        <v>42064</v>
      </c>
      <c r="T693" s="12">
        <f>EOMONTH(Table_1[[#This Row],[Order Date]],0)</f>
        <v>42094</v>
      </c>
      <c r="U693" s="10">
        <f>EOMONTH(Table_1[[#This Row],[Order Date]],0)</f>
        <v>42094</v>
      </c>
      <c r="V693" s="14">
        <v>42064</v>
      </c>
      <c r="W693" s="1">
        <v>42067</v>
      </c>
      <c r="X693" s="12">
        <v>42067</v>
      </c>
      <c r="Y693" s="10">
        <f>EOMONTH(Table_1[[#This Row],[Ship date]],0)</f>
        <v>42094</v>
      </c>
      <c r="Z693" s="14">
        <v>42067</v>
      </c>
      <c r="AA693" s="4">
        <v>-68.432000000000002</v>
      </c>
      <c r="AB693" s="2">
        <v>1</v>
      </c>
      <c r="AC693" s="4">
        <v>3550.28</v>
      </c>
      <c r="AD693" s="2">
        <v>89219</v>
      </c>
      <c r="AE693" s="4">
        <f>'DataCleaning and Transformation'!$E693-'DataCleaning and Transformation'!$D693</f>
        <v>3499.93</v>
      </c>
      <c r="AF693" s="15" t="str">
        <f>_xlfn.IFS('DataCleaning and Transformation'!$O693="Central","Chris",'DataCleaning and Transformation'!$O693="East","Erin",'DataCleaning and Transformation'!$O693="South","Sam",'DataCleaning and Transformation'!$O693="West","William")</f>
        <v>Sam</v>
      </c>
      <c r="AG693" s="31">
        <f>Table_1[[#This Row],[Ship date]]-Table_1[[#This Row],[Order Date]]</f>
        <v>3</v>
      </c>
      <c r="AH693" s="22">
        <f>Table_1[[#This Row],[Profit]]/Table_1[[#This Row],[Sales]]</f>
        <v>-1.9275099428777448E-2</v>
      </c>
      <c r="AI693" s="23">
        <f>Table_1[[#This Row],[Profit]]+Table_1[[#This Row],[Sales]]</f>
        <v>3481.8480000000004</v>
      </c>
      <c r="AJ693" s="17">
        <f>WEEKNUM(Table_1[[#This Row],[Order Date]],1)</f>
        <v>10</v>
      </c>
      <c r="AK693" s="17" t="str">
        <f>TEXT(Table_1[[#This Row],[Order Date]],"mmm yyyy")</f>
        <v>Mar 2015</v>
      </c>
      <c r="AL693" s="17" t="str">
        <f>Table_1[[#This Row],[Monthly sales]]&amp;"  Week "&amp;TEXT(Table_1[[#This Row],[Weekly sales]],"00")</f>
        <v>Mar 2015  Week 10</v>
      </c>
      <c r="AM693" s="17">
        <f>IF(COUNTIF($A$2:A693, A693)=1, 1, 0)</f>
        <v>1</v>
      </c>
      <c r="AN693" s="3">
        <f>COUNTA(A693) - COUNTIF(Table_1[[#This Row],[Unique Customers]], 1)</f>
        <v>0</v>
      </c>
      <c r="AO693" s="17" t="str">
        <f t="shared" si="10"/>
        <v>Unique</v>
      </c>
      <c r="AP693" s="17" t="str">
        <f>"Q"&amp;_xlfn.CEILING.MATH(MONTH(Table_1[[#This Row],[Monthly sales]])/3,1)</f>
        <v>Q1</v>
      </c>
    </row>
    <row r="694" spans="1:42" ht="14.4" x14ac:dyDescent="0.3">
      <c r="A694" s="2">
        <v>1882</v>
      </c>
      <c r="B694" s="15" t="s">
        <v>1464</v>
      </c>
      <c r="C694" s="15" t="s">
        <v>71</v>
      </c>
      <c r="D694" s="6">
        <v>0.09</v>
      </c>
      <c r="E694" s="4">
        <v>5.78</v>
      </c>
      <c r="F694" s="4">
        <v>5.67</v>
      </c>
      <c r="G694" s="15" t="s">
        <v>39</v>
      </c>
      <c r="H694" s="15" t="s">
        <v>72</v>
      </c>
      <c r="I694" s="15" t="s">
        <v>49</v>
      </c>
      <c r="J694" s="15" t="s">
        <v>89</v>
      </c>
      <c r="K694" s="15" t="s">
        <v>74</v>
      </c>
      <c r="L694" s="15" t="s">
        <v>616</v>
      </c>
      <c r="M694" s="6">
        <v>0.36</v>
      </c>
      <c r="N694" s="15" t="s">
        <v>33</v>
      </c>
      <c r="O694" s="15" t="s">
        <v>112</v>
      </c>
      <c r="P694" s="15" t="s">
        <v>398</v>
      </c>
      <c r="Q694" s="15" t="s">
        <v>1465</v>
      </c>
      <c r="R694" s="2">
        <v>7036</v>
      </c>
      <c r="S694" s="1">
        <v>42064</v>
      </c>
      <c r="T694" s="12">
        <f>EOMONTH(Table_1[[#This Row],[Order Date]],0)</f>
        <v>42094</v>
      </c>
      <c r="U694" s="10">
        <f>EOMONTH(Table_1[[#This Row],[Order Date]],0)</f>
        <v>42094</v>
      </c>
      <c r="V694" s="14">
        <v>42064</v>
      </c>
      <c r="W694" s="1">
        <v>42066</v>
      </c>
      <c r="X694" s="12">
        <v>42066</v>
      </c>
      <c r="Y694" s="10">
        <f>EOMONTH(Table_1[[#This Row],[Ship date]],0)</f>
        <v>42094</v>
      </c>
      <c r="Z694" s="14">
        <v>42066</v>
      </c>
      <c r="AA694" s="4">
        <v>-7.96</v>
      </c>
      <c r="AB694" s="2">
        <v>1</v>
      </c>
      <c r="AC694" s="4">
        <v>11.35</v>
      </c>
      <c r="AD694" s="2">
        <v>87378</v>
      </c>
      <c r="AE694" s="4">
        <f>'DataCleaning and Transformation'!$E694-'DataCleaning and Transformation'!$D694</f>
        <v>5.69</v>
      </c>
      <c r="AF694" s="15" t="str">
        <f>_xlfn.IFS('DataCleaning and Transformation'!$O694="Central","Chris",'DataCleaning and Transformation'!$O694="East","Erin",'DataCleaning and Transformation'!$O694="South","Sam",'DataCleaning and Transformation'!$O694="West","William")</f>
        <v>Erin</v>
      </c>
      <c r="AG694" s="31">
        <f>Table_1[[#This Row],[Ship date]]-Table_1[[#This Row],[Order Date]]</f>
        <v>2</v>
      </c>
      <c r="AH694" s="22">
        <f>Table_1[[#This Row],[Profit]]/Table_1[[#This Row],[Sales]]</f>
        <v>-0.70132158590308369</v>
      </c>
      <c r="AI694" s="23">
        <f>Table_1[[#This Row],[Profit]]+Table_1[[#This Row],[Sales]]</f>
        <v>3.3899999999999997</v>
      </c>
      <c r="AJ694" s="17">
        <f>WEEKNUM(Table_1[[#This Row],[Order Date]],1)</f>
        <v>10</v>
      </c>
      <c r="AK694" s="17" t="str">
        <f>TEXT(Table_1[[#This Row],[Order Date]],"mmm yyyy")</f>
        <v>Mar 2015</v>
      </c>
      <c r="AL694" s="17" t="str">
        <f>Table_1[[#This Row],[Monthly sales]]&amp;"  Week "&amp;TEXT(Table_1[[#This Row],[Weekly sales]],"00")</f>
        <v>Mar 2015  Week 10</v>
      </c>
      <c r="AM694" s="17">
        <f>IF(COUNTIF($A$2:A694, A694)=1, 1, 0)</f>
        <v>1</v>
      </c>
      <c r="AN694" s="3">
        <f>COUNTA(A694) - COUNTIF(Table_1[[#This Row],[Unique Customers]], 1)</f>
        <v>0</v>
      </c>
      <c r="AO694" s="17" t="str">
        <f t="shared" si="10"/>
        <v>Unique</v>
      </c>
      <c r="AP694" s="17" t="str">
        <f>"Q"&amp;_xlfn.CEILING.MATH(MONTH(Table_1[[#This Row],[Monthly sales]])/3,1)</f>
        <v>Q1</v>
      </c>
    </row>
    <row r="695" spans="1:42" ht="14.4" x14ac:dyDescent="0.3">
      <c r="A695" s="2">
        <v>1885</v>
      </c>
      <c r="B695" s="15" t="s">
        <v>1466</v>
      </c>
      <c r="C695" s="15" t="s">
        <v>71</v>
      </c>
      <c r="D695" s="6">
        <v>0.05</v>
      </c>
      <c r="E695" s="4">
        <v>535.64</v>
      </c>
      <c r="F695" s="4">
        <v>14.7</v>
      </c>
      <c r="G695" s="15" t="s">
        <v>27</v>
      </c>
      <c r="H695" s="15" t="s">
        <v>72</v>
      </c>
      <c r="I695" s="15" t="s">
        <v>41</v>
      </c>
      <c r="J695" s="15" t="s">
        <v>57</v>
      </c>
      <c r="K695" s="15" t="s">
        <v>58</v>
      </c>
      <c r="L695" s="15" t="s">
        <v>1467</v>
      </c>
      <c r="M695" s="6">
        <v>0.59</v>
      </c>
      <c r="N695" s="15" t="s">
        <v>33</v>
      </c>
      <c r="O695" s="15" t="s">
        <v>112</v>
      </c>
      <c r="P695" s="15" t="s">
        <v>585</v>
      </c>
      <c r="Q695" s="15" t="s">
        <v>1468</v>
      </c>
      <c r="R695" s="2">
        <v>2806</v>
      </c>
      <c r="S695" s="1">
        <v>42064</v>
      </c>
      <c r="T695" s="12">
        <f>EOMONTH(Table_1[[#This Row],[Order Date]],0)</f>
        <v>42094</v>
      </c>
      <c r="U695" s="10">
        <f>EOMONTH(Table_1[[#This Row],[Order Date]],0)</f>
        <v>42094</v>
      </c>
      <c r="V695" s="14">
        <v>42064</v>
      </c>
      <c r="W695" s="1">
        <v>42066</v>
      </c>
      <c r="X695" s="12">
        <v>42066</v>
      </c>
      <c r="Y695" s="10">
        <f>EOMONTH(Table_1[[#This Row],[Ship date]],0)</f>
        <v>42094</v>
      </c>
      <c r="Z695" s="14">
        <v>42066</v>
      </c>
      <c r="AA695" s="4">
        <v>4407.4399999999996</v>
      </c>
      <c r="AB695" s="2">
        <v>15</v>
      </c>
      <c r="AC695" s="4">
        <v>7029.1</v>
      </c>
      <c r="AD695" s="2">
        <v>87378</v>
      </c>
      <c r="AE695" s="4">
        <f>'DataCleaning and Transformation'!$E695-'DataCleaning and Transformation'!$D695</f>
        <v>535.59</v>
      </c>
      <c r="AF695" s="15" t="str">
        <f>_xlfn.IFS('DataCleaning and Transformation'!$O695="Central","Chris",'DataCleaning and Transformation'!$O695="East","Erin",'DataCleaning and Transformation'!$O695="South","Sam",'DataCleaning and Transformation'!$O695="West","William")</f>
        <v>Erin</v>
      </c>
      <c r="AG695" s="31">
        <f>Table_1[[#This Row],[Ship date]]-Table_1[[#This Row],[Order Date]]</f>
        <v>2</v>
      </c>
      <c r="AH695" s="22">
        <f>Table_1[[#This Row],[Profit]]/Table_1[[#This Row],[Sales]]</f>
        <v>0.62702764223015739</v>
      </c>
      <c r="AI695" s="23">
        <f>Table_1[[#This Row],[Profit]]+Table_1[[#This Row],[Sales]]</f>
        <v>11436.54</v>
      </c>
      <c r="AJ695" s="17">
        <f>WEEKNUM(Table_1[[#This Row],[Order Date]],1)</f>
        <v>10</v>
      </c>
      <c r="AK695" s="17" t="str">
        <f>TEXT(Table_1[[#This Row],[Order Date]],"mmm yyyy")</f>
        <v>Mar 2015</v>
      </c>
      <c r="AL695" s="17" t="str">
        <f>Table_1[[#This Row],[Monthly sales]]&amp;"  Week "&amp;TEXT(Table_1[[#This Row],[Weekly sales]],"00")</f>
        <v>Mar 2015  Week 10</v>
      </c>
      <c r="AM695" s="17">
        <f>IF(COUNTIF($A$2:A695, A695)=1, 1, 0)</f>
        <v>1</v>
      </c>
      <c r="AN695" s="3">
        <f>COUNTA(A695) - COUNTIF(Table_1[[#This Row],[Unique Customers]], 1)</f>
        <v>0</v>
      </c>
      <c r="AO695" s="17" t="str">
        <f t="shared" si="10"/>
        <v>Repeated</v>
      </c>
      <c r="AP695" s="17" t="str">
        <f>"Q"&amp;_xlfn.CEILING.MATH(MONTH(Table_1[[#This Row],[Monthly sales]])/3,1)</f>
        <v>Q1</v>
      </c>
    </row>
    <row r="696" spans="1:42" ht="14.4" x14ac:dyDescent="0.3">
      <c r="A696" s="2">
        <v>3187</v>
      </c>
      <c r="B696" s="15" t="s">
        <v>1469</v>
      </c>
      <c r="C696" s="15" t="s">
        <v>38</v>
      </c>
      <c r="D696" s="6">
        <v>0.08</v>
      </c>
      <c r="E696" s="4">
        <v>170.98</v>
      </c>
      <c r="F696" s="4">
        <v>35.89</v>
      </c>
      <c r="G696" s="15" t="s">
        <v>27</v>
      </c>
      <c r="H696" s="15" t="s">
        <v>28</v>
      </c>
      <c r="I696" s="15" t="s">
        <v>29</v>
      </c>
      <c r="J696" s="15" t="s">
        <v>118</v>
      </c>
      <c r="K696" s="15" t="s">
        <v>31</v>
      </c>
      <c r="L696" s="15" t="s">
        <v>1470</v>
      </c>
      <c r="M696" s="6">
        <v>0.66</v>
      </c>
      <c r="N696" s="15" t="s">
        <v>33</v>
      </c>
      <c r="O696" s="15" t="s">
        <v>34</v>
      </c>
      <c r="P696" s="15" t="s">
        <v>124</v>
      </c>
      <c r="Q696" s="15" t="s">
        <v>1471</v>
      </c>
      <c r="R696" s="2">
        <v>33569</v>
      </c>
      <c r="S696" s="1">
        <v>42065</v>
      </c>
      <c r="T696" s="12">
        <f>EOMONTH(Table_1[[#This Row],[Order Date]],0)</f>
        <v>42094</v>
      </c>
      <c r="U696" s="10">
        <f>EOMONTH(Table_1[[#This Row],[Order Date]],0)</f>
        <v>42094</v>
      </c>
      <c r="V696" s="14">
        <v>42065</v>
      </c>
      <c r="W696" s="1">
        <v>42067</v>
      </c>
      <c r="X696" s="12">
        <v>42067</v>
      </c>
      <c r="Y696" s="10">
        <f>EOMONTH(Table_1[[#This Row],[Ship date]],0)</f>
        <v>42094</v>
      </c>
      <c r="Z696" s="14">
        <v>42067</v>
      </c>
      <c r="AA696" s="4">
        <v>-119.812</v>
      </c>
      <c r="AB696" s="2">
        <v>1</v>
      </c>
      <c r="AC696" s="4">
        <v>199.48</v>
      </c>
      <c r="AD696" s="2">
        <v>89025</v>
      </c>
      <c r="AE696" s="4">
        <f>'DataCleaning and Transformation'!$E696-'DataCleaning and Transformation'!$D696</f>
        <v>170.89999999999998</v>
      </c>
      <c r="AF696" s="15" t="str">
        <f>_xlfn.IFS('DataCleaning and Transformation'!$O696="Central","Chris",'DataCleaning and Transformation'!$O696="East","Erin",'DataCleaning and Transformation'!$O696="South","Sam",'DataCleaning and Transformation'!$O696="West","William")</f>
        <v>Sam</v>
      </c>
      <c r="AG696" s="31">
        <f>Table_1[[#This Row],[Ship date]]-Table_1[[#This Row],[Order Date]]</f>
        <v>2</v>
      </c>
      <c r="AH696" s="22">
        <f>Table_1[[#This Row],[Profit]]/Table_1[[#This Row],[Sales]]</f>
        <v>-0.60062161620212551</v>
      </c>
      <c r="AI696" s="23">
        <f>Table_1[[#This Row],[Profit]]+Table_1[[#This Row],[Sales]]</f>
        <v>79.667999999999992</v>
      </c>
      <c r="AJ696" s="17">
        <f>WEEKNUM(Table_1[[#This Row],[Order Date]],1)</f>
        <v>10</v>
      </c>
      <c r="AK696" s="17" t="str">
        <f>TEXT(Table_1[[#This Row],[Order Date]],"mmm yyyy")</f>
        <v>Mar 2015</v>
      </c>
      <c r="AL696" s="17" t="str">
        <f>Table_1[[#This Row],[Monthly sales]]&amp;"  Week "&amp;TEXT(Table_1[[#This Row],[Weekly sales]],"00")</f>
        <v>Mar 2015  Week 10</v>
      </c>
      <c r="AM696" s="17">
        <f>IF(COUNTIF($A$2:A696, A696)=1, 1, 0)</f>
        <v>1</v>
      </c>
      <c r="AN696" s="3">
        <f>COUNTA(A696) - COUNTIF(Table_1[[#This Row],[Unique Customers]], 1)</f>
        <v>0</v>
      </c>
      <c r="AO696" s="17" t="str">
        <f t="shared" si="10"/>
        <v>Unique</v>
      </c>
      <c r="AP696" s="17" t="str">
        <f>"Q"&amp;_xlfn.CEILING.MATH(MONTH(Table_1[[#This Row],[Monthly sales]])/3,1)</f>
        <v>Q1</v>
      </c>
    </row>
    <row r="697" spans="1:42" ht="14.4" x14ac:dyDescent="0.3">
      <c r="A697" s="2">
        <v>64</v>
      </c>
      <c r="B697" s="15" t="s">
        <v>1472</v>
      </c>
      <c r="C697" s="15" t="s">
        <v>71</v>
      </c>
      <c r="D697" s="6">
        <v>0</v>
      </c>
      <c r="E697" s="4">
        <v>3.69</v>
      </c>
      <c r="F697" s="4">
        <v>0.5</v>
      </c>
      <c r="G697" s="15" t="s">
        <v>39</v>
      </c>
      <c r="H697" s="15" t="s">
        <v>28</v>
      </c>
      <c r="I697" s="15" t="s">
        <v>49</v>
      </c>
      <c r="J697" s="15" t="s">
        <v>153</v>
      </c>
      <c r="K697" s="15" t="s">
        <v>74</v>
      </c>
      <c r="L697" s="15" t="s">
        <v>1473</v>
      </c>
      <c r="M697" s="6">
        <v>0.38</v>
      </c>
      <c r="N697" s="15" t="s">
        <v>33</v>
      </c>
      <c r="O697" s="15" t="s">
        <v>34</v>
      </c>
      <c r="P697" s="15" t="s">
        <v>243</v>
      </c>
      <c r="Q697" s="15" t="s">
        <v>1474</v>
      </c>
      <c r="R697" s="2">
        <v>24153</v>
      </c>
      <c r="S697" s="1">
        <v>42065</v>
      </c>
      <c r="T697" s="12">
        <f>EOMONTH(Table_1[[#This Row],[Order Date]],0)</f>
        <v>42094</v>
      </c>
      <c r="U697" s="10">
        <f>EOMONTH(Table_1[[#This Row],[Order Date]],0)</f>
        <v>42094</v>
      </c>
      <c r="V697" s="14">
        <v>42065</v>
      </c>
      <c r="W697" s="1">
        <v>42067</v>
      </c>
      <c r="X697" s="12">
        <v>42067</v>
      </c>
      <c r="Y697" s="10">
        <f>EOMONTH(Table_1[[#This Row],[Ship date]],0)</f>
        <v>42094</v>
      </c>
      <c r="Z697" s="14">
        <v>42067</v>
      </c>
      <c r="AA697" s="4">
        <v>-37.5291</v>
      </c>
      <c r="AB697" s="2">
        <v>1</v>
      </c>
      <c r="AC697" s="4">
        <v>4</v>
      </c>
      <c r="AD697" s="2">
        <v>87406</v>
      </c>
      <c r="AE697" s="4">
        <f>'DataCleaning and Transformation'!$E697-'DataCleaning and Transformation'!$D697</f>
        <v>3.69</v>
      </c>
      <c r="AF697" s="15" t="str">
        <f>_xlfn.IFS('DataCleaning and Transformation'!$O697="Central","Chris",'DataCleaning and Transformation'!$O697="East","Erin",'DataCleaning and Transformation'!$O697="South","Sam",'DataCleaning and Transformation'!$O697="West","William")</f>
        <v>Sam</v>
      </c>
      <c r="AG697" s="31">
        <f>Table_1[[#This Row],[Ship date]]-Table_1[[#This Row],[Order Date]]</f>
        <v>2</v>
      </c>
      <c r="AH697" s="22">
        <f>Table_1[[#This Row],[Profit]]/Table_1[[#This Row],[Sales]]</f>
        <v>-9.3822749999999999</v>
      </c>
      <c r="AI697" s="23">
        <f>Table_1[[#This Row],[Profit]]+Table_1[[#This Row],[Sales]]</f>
        <v>-33.5291</v>
      </c>
      <c r="AJ697" s="17">
        <f>WEEKNUM(Table_1[[#This Row],[Order Date]],1)</f>
        <v>10</v>
      </c>
      <c r="AK697" s="17" t="str">
        <f>TEXT(Table_1[[#This Row],[Order Date]],"mmm yyyy")</f>
        <v>Mar 2015</v>
      </c>
      <c r="AL697" s="17" t="str">
        <f>Table_1[[#This Row],[Monthly sales]]&amp;"  Week "&amp;TEXT(Table_1[[#This Row],[Weekly sales]],"00")</f>
        <v>Mar 2015  Week 10</v>
      </c>
      <c r="AM697" s="17">
        <f>IF(COUNTIF($A$2:A697, A697)=1, 1, 0)</f>
        <v>1</v>
      </c>
      <c r="AN697" s="3">
        <f>COUNTA(A697) - COUNTIF(Table_1[[#This Row],[Unique Customers]], 1)</f>
        <v>0</v>
      </c>
      <c r="AO697" s="17" t="str">
        <f t="shared" si="10"/>
        <v>Unique</v>
      </c>
      <c r="AP697" s="17" t="str">
        <f>"Q"&amp;_xlfn.CEILING.MATH(MONTH(Table_1[[#This Row],[Monthly sales]])/3,1)</f>
        <v>Q1</v>
      </c>
    </row>
    <row r="698" spans="1:42" ht="14.4" x14ac:dyDescent="0.3">
      <c r="A698" s="2">
        <v>64</v>
      </c>
      <c r="B698" s="15" t="s">
        <v>1472</v>
      </c>
      <c r="C698" s="15" t="s">
        <v>71</v>
      </c>
      <c r="D698" s="6">
        <v>0.02</v>
      </c>
      <c r="E698" s="4">
        <v>175.99</v>
      </c>
      <c r="F698" s="4">
        <v>4.99</v>
      </c>
      <c r="G698" s="15" t="s">
        <v>88</v>
      </c>
      <c r="H698" s="15" t="s">
        <v>28</v>
      </c>
      <c r="I698" s="15" t="s">
        <v>41</v>
      </c>
      <c r="J698" s="15" t="s">
        <v>136</v>
      </c>
      <c r="K698" s="15" t="s">
        <v>74</v>
      </c>
      <c r="L698" s="15" t="s">
        <v>1250</v>
      </c>
      <c r="M698" s="6">
        <v>0.59</v>
      </c>
      <c r="N698" s="15" t="s">
        <v>33</v>
      </c>
      <c r="O698" s="15" t="s">
        <v>34</v>
      </c>
      <c r="P698" s="15" t="s">
        <v>243</v>
      </c>
      <c r="Q698" s="15" t="s">
        <v>1474</v>
      </c>
      <c r="R698" s="2">
        <v>24153</v>
      </c>
      <c r="S698" s="1">
        <v>42065</v>
      </c>
      <c r="T698" s="12">
        <f>EOMONTH(Table_1[[#This Row],[Order Date]],0)</f>
        <v>42094</v>
      </c>
      <c r="U698" s="10">
        <f>EOMONTH(Table_1[[#This Row],[Order Date]],0)</f>
        <v>42094</v>
      </c>
      <c r="V698" s="14">
        <v>42065</v>
      </c>
      <c r="W698" s="1">
        <v>42065</v>
      </c>
      <c r="X698" s="12">
        <v>42065</v>
      </c>
      <c r="Y698" s="10">
        <f>EOMONTH(Table_1[[#This Row],[Ship date]],0)</f>
        <v>42094</v>
      </c>
      <c r="Z698" s="14">
        <v>42065</v>
      </c>
      <c r="AA698" s="4">
        <v>101.49</v>
      </c>
      <c r="AB698" s="2">
        <v>4</v>
      </c>
      <c r="AC698" s="4">
        <v>589.79999999999995</v>
      </c>
      <c r="AD698" s="2">
        <v>87406</v>
      </c>
      <c r="AE698" s="4">
        <f>'DataCleaning and Transformation'!$E698-'DataCleaning and Transformation'!$D698</f>
        <v>175.97</v>
      </c>
      <c r="AF698" s="15" t="str">
        <f>_xlfn.IFS('DataCleaning and Transformation'!$O698="Central","Chris",'DataCleaning and Transformation'!$O698="East","Erin",'DataCleaning and Transformation'!$O698="South","Sam",'DataCleaning and Transformation'!$O698="West","William")</f>
        <v>Sam</v>
      </c>
      <c r="AG698" s="31">
        <f>Table_1[[#This Row],[Ship date]]-Table_1[[#This Row],[Order Date]]</f>
        <v>0</v>
      </c>
      <c r="AH698" s="22">
        <f>Table_1[[#This Row],[Profit]]/Table_1[[#This Row],[Sales]]</f>
        <v>0.17207527975584944</v>
      </c>
      <c r="AI698" s="23">
        <f>Table_1[[#This Row],[Profit]]+Table_1[[#This Row],[Sales]]</f>
        <v>691.29</v>
      </c>
      <c r="AJ698" s="17">
        <f>WEEKNUM(Table_1[[#This Row],[Order Date]],1)</f>
        <v>10</v>
      </c>
      <c r="AK698" s="17" t="str">
        <f>TEXT(Table_1[[#This Row],[Order Date]],"mmm yyyy")</f>
        <v>Mar 2015</v>
      </c>
      <c r="AL698" s="17" t="str">
        <f>Table_1[[#This Row],[Monthly sales]]&amp;"  Week "&amp;TEXT(Table_1[[#This Row],[Weekly sales]],"00")</f>
        <v>Mar 2015  Week 10</v>
      </c>
      <c r="AM698" s="17">
        <f>IF(COUNTIF($A$2:A698, A698)=1, 1, 0)</f>
        <v>0</v>
      </c>
      <c r="AN698" s="3">
        <f>COUNTA(A698) - COUNTIF(Table_1[[#This Row],[Unique Customers]], 1)</f>
        <v>1</v>
      </c>
      <c r="AO698" s="17" t="str">
        <f t="shared" si="10"/>
        <v>Repeated</v>
      </c>
      <c r="AP698" s="17" t="str">
        <f>"Q"&amp;_xlfn.CEILING.MATH(MONTH(Table_1[[#This Row],[Monthly sales]])/3,1)</f>
        <v>Q1</v>
      </c>
    </row>
    <row r="699" spans="1:42" ht="14.4" x14ac:dyDescent="0.3">
      <c r="A699" s="2">
        <v>2877</v>
      </c>
      <c r="B699" s="15" t="s">
        <v>1475</v>
      </c>
      <c r="C699" s="15" t="s">
        <v>71</v>
      </c>
      <c r="D699" s="6">
        <v>0</v>
      </c>
      <c r="E699" s="4">
        <v>8.33</v>
      </c>
      <c r="F699" s="4">
        <v>1.99</v>
      </c>
      <c r="G699" s="15" t="s">
        <v>88</v>
      </c>
      <c r="H699" s="15" t="s">
        <v>40</v>
      </c>
      <c r="I699" s="15" t="s">
        <v>41</v>
      </c>
      <c r="J699" s="15" t="s">
        <v>42</v>
      </c>
      <c r="K699" s="15" t="s">
        <v>43</v>
      </c>
      <c r="L699" s="15" t="s">
        <v>1175</v>
      </c>
      <c r="M699" s="6">
        <v>0.52</v>
      </c>
      <c r="N699" s="15" t="s">
        <v>33</v>
      </c>
      <c r="O699" s="15" t="s">
        <v>112</v>
      </c>
      <c r="P699" s="15" t="s">
        <v>318</v>
      </c>
      <c r="Q699" s="15" t="s">
        <v>1476</v>
      </c>
      <c r="R699" s="2">
        <v>44070</v>
      </c>
      <c r="S699" s="1">
        <v>42065</v>
      </c>
      <c r="T699" s="12">
        <f>EOMONTH(Table_1[[#This Row],[Order Date]],0)</f>
        <v>42094</v>
      </c>
      <c r="U699" s="10">
        <f>EOMONTH(Table_1[[#This Row],[Order Date]],0)</f>
        <v>42094</v>
      </c>
      <c r="V699" s="14">
        <v>42065</v>
      </c>
      <c r="W699" s="1">
        <v>42067</v>
      </c>
      <c r="X699" s="12">
        <v>42067</v>
      </c>
      <c r="Y699" s="10">
        <f>EOMONTH(Table_1[[#This Row],[Ship date]],0)</f>
        <v>42094</v>
      </c>
      <c r="Z699" s="14">
        <v>42067</v>
      </c>
      <c r="AA699" s="4">
        <v>74.181899999999999</v>
      </c>
      <c r="AB699" s="2">
        <v>12</v>
      </c>
      <c r="AC699" s="4">
        <v>107.51</v>
      </c>
      <c r="AD699" s="2">
        <v>91492</v>
      </c>
      <c r="AE699" s="4">
        <f>'DataCleaning and Transformation'!$E699-'DataCleaning and Transformation'!$D699</f>
        <v>8.33</v>
      </c>
      <c r="AF699" s="15" t="str">
        <f>_xlfn.IFS('DataCleaning and Transformation'!$O699="Central","Chris",'DataCleaning and Transformation'!$O699="East","Erin",'DataCleaning and Transformation'!$O699="South","Sam",'DataCleaning and Transformation'!$O699="West","William")</f>
        <v>Erin</v>
      </c>
      <c r="AG699" s="31">
        <f>Table_1[[#This Row],[Ship date]]-Table_1[[#This Row],[Order Date]]</f>
        <v>2</v>
      </c>
      <c r="AH699" s="22">
        <f>Table_1[[#This Row],[Profit]]/Table_1[[#This Row],[Sales]]</f>
        <v>0.69</v>
      </c>
      <c r="AI699" s="23">
        <f>Table_1[[#This Row],[Profit]]+Table_1[[#This Row],[Sales]]</f>
        <v>181.6919</v>
      </c>
      <c r="AJ699" s="17">
        <f>WEEKNUM(Table_1[[#This Row],[Order Date]],1)</f>
        <v>10</v>
      </c>
      <c r="AK699" s="17" t="str">
        <f>TEXT(Table_1[[#This Row],[Order Date]],"mmm yyyy")</f>
        <v>Mar 2015</v>
      </c>
      <c r="AL699" s="17" t="str">
        <f>Table_1[[#This Row],[Monthly sales]]&amp;"  Week "&amp;TEXT(Table_1[[#This Row],[Weekly sales]],"00")</f>
        <v>Mar 2015  Week 10</v>
      </c>
      <c r="AM699" s="17">
        <f>IF(COUNTIF($A$2:A699, A699)=1, 1, 0)</f>
        <v>1</v>
      </c>
      <c r="AN699" s="3">
        <f>COUNTA(A699) - COUNTIF(Table_1[[#This Row],[Unique Customers]], 1)</f>
        <v>0</v>
      </c>
      <c r="AO699" s="17" t="str">
        <f t="shared" si="10"/>
        <v>Unique</v>
      </c>
      <c r="AP699" s="17" t="str">
        <f>"Q"&amp;_xlfn.CEILING.MATH(MONTH(Table_1[[#This Row],[Monthly sales]])/3,1)</f>
        <v>Q1</v>
      </c>
    </row>
    <row r="700" spans="1:42" ht="14.4" x14ac:dyDescent="0.3">
      <c r="A700" s="2">
        <v>2878</v>
      </c>
      <c r="B700" s="15" t="s">
        <v>1477</v>
      </c>
      <c r="C700" s="15" t="s">
        <v>71</v>
      </c>
      <c r="D700" s="6">
        <v>0</v>
      </c>
      <c r="E700" s="4">
        <v>8.33</v>
      </c>
      <c r="F700" s="4">
        <v>1.99</v>
      </c>
      <c r="G700" s="15" t="s">
        <v>88</v>
      </c>
      <c r="H700" s="15" t="s">
        <v>40</v>
      </c>
      <c r="I700" s="15" t="s">
        <v>41</v>
      </c>
      <c r="J700" s="15" t="s">
        <v>42</v>
      </c>
      <c r="K700" s="15" t="s">
        <v>43</v>
      </c>
      <c r="L700" s="15" t="s">
        <v>1175</v>
      </c>
      <c r="M700" s="6">
        <v>0.52</v>
      </c>
      <c r="N700" s="15" t="s">
        <v>33</v>
      </c>
      <c r="O700" s="15" t="s">
        <v>60</v>
      </c>
      <c r="P700" s="15" t="s">
        <v>67</v>
      </c>
      <c r="Q700" s="15" t="s">
        <v>143</v>
      </c>
      <c r="R700" s="2">
        <v>98107</v>
      </c>
      <c r="S700" s="1">
        <v>42065</v>
      </c>
      <c r="T700" s="12">
        <f>EOMONTH(Table_1[[#This Row],[Order Date]],0)</f>
        <v>42094</v>
      </c>
      <c r="U700" s="10">
        <f>EOMONTH(Table_1[[#This Row],[Order Date]],0)</f>
        <v>42094</v>
      </c>
      <c r="V700" s="14">
        <v>42065</v>
      </c>
      <c r="W700" s="1">
        <v>42067</v>
      </c>
      <c r="X700" s="12">
        <v>42067</v>
      </c>
      <c r="Y700" s="10">
        <f>EOMONTH(Table_1[[#This Row],[Ship date]],0)</f>
        <v>42094</v>
      </c>
      <c r="Z700" s="14">
        <v>42067</v>
      </c>
      <c r="AA700" s="4">
        <v>82.31</v>
      </c>
      <c r="AB700" s="2">
        <v>47</v>
      </c>
      <c r="AC700" s="4">
        <v>421.08</v>
      </c>
      <c r="AD700" s="2">
        <v>54369</v>
      </c>
      <c r="AE700" s="4">
        <f>'DataCleaning and Transformation'!$E700-'DataCleaning and Transformation'!$D700</f>
        <v>8.33</v>
      </c>
      <c r="AF700" s="15" t="str">
        <f>_xlfn.IFS('DataCleaning and Transformation'!$O700="Central","Chris",'DataCleaning and Transformation'!$O700="East","Erin",'DataCleaning and Transformation'!$O700="South","Sam",'DataCleaning and Transformation'!$O700="West","William")</f>
        <v>William</v>
      </c>
      <c r="AG700" s="31">
        <f>Table_1[[#This Row],[Ship date]]-Table_1[[#This Row],[Order Date]]</f>
        <v>2</v>
      </c>
      <c r="AH700" s="22">
        <f>Table_1[[#This Row],[Profit]]/Table_1[[#This Row],[Sales]]</f>
        <v>0.19547354421962573</v>
      </c>
      <c r="AI700" s="23">
        <f>Table_1[[#This Row],[Profit]]+Table_1[[#This Row],[Sales]]</f>
        <v>503.39</v>
      </c>
      <c r="AJ700" s="17">
        <f>WEEKNUM(Table_1[[#This Row],[Order Date]],1)</f>
        <v>10</v>
      </c>
      <c r="AK700" s="17" t="str">
        <f>TEXT(Table_1[[#This Row],[Order Date]],"mmm yyyy")</f>
        <v>Mar 2015</v>
      </c>
      <c r="AL700" s="17" t="str">
        <f>Table_1[[#This Row],[Monthly sales]]&amp;"  Week "&amp;TEXT(Table_1[[#This Row],[Weekly sales]],"00")</f>
        <v>Mar 2015  Week 10</v>
      </c>
      <c r="AM700" s="17">
        <f>IF(COUNTIF($A$2:A700, A700)=1, 1, 0)</f>
        <v>1</v>
      </c>
      <c r="AN700" s="3">
        <f>COUNTA(A700) - COUNTIF(Table_1[[#This Row],[Unique Customers]], 1)</f>
        <v>0</v>
      </c>
      <c r="AO700" s="17" t="str">
        <f t="shared" si="10"/>
        <v>Unique</v>
      </c>
      <c r="AP700" s="17" t="str">
        <f>"Q"&amp;_xlfn.CEILING.MATH(MONTH(Table_1[[#This Row],[Monthly sales]])/3,1)</f>
        <v>Q1</v>
      </c>
    </row>
    <row r="701" spans="1:42" ht="14.4" x14ac:dyDescent="0.3">
      <c r="A701" s="2">
        <v>3067</v>
      </c>
      <c r="B701" s="15" t="s">
        <v>1478</v>
      </c>
      <c r="C701" s="15" t="s">
        <v>71</v>
      </c>
      <c r="D701" s="6">
        <v>0.06</v>
      </c>
      <c r="E701" s="4">
        <v>355.98</v>
      </c>
      <c r="F701" s="4">
        <v>58.92</v>
      </c>
      <c r="G701" s="15" t="s">
        <v>27</v>
      </c>
      <c r="H701" s="15" t="s">
        <v>40</v>
      </c>
      <c r="I701" s="15" t="s">
        <v>29</v>
      </c>
      <c r="J701" s="15" t="s">
        <v>110</v>
      </c>
      <c r="K701" s="15" t="s">
        <v>58</v>
      </c>
      <c r="L701" s="15" t="s">
        <v>695</v>
      </c>
      <c r="M701" s="6">
        <v>0.64</v>
      </c>
      <c r="N701" s="15" t="s">
        <v>33</v>
      </c>
      <c r="O701" s="15" t="s">
        <v>112</v>
      </c>
      <c r="P701" s="15" t="s">
        <v>318</v>
      </c>
      <c r="Q701" s="15" t="s">
        <v>1479</v>
      </c>
      <c r="R701" s="2">
        <v>44515</v>
      </c>
      <c r="S701" s="1">
        <v>42065</v>
      </c>
      <c r="T701" s="12">
        <f>EOMONTH(Table_1[[#This Row],[Order Date]],0)</f>
        <v>42094</v>
      </c>
      <c r="U701" s="10">
        <f>EOMONTH(Table_1[[#This Row],[Order Date]],0)</f>
        <v>42094</v>
      </c>
      <c r="V701" s="14">
        <v>42065</v>
      </c>
      <c r="W701" s="1">
        <v>42066</v>
      </c>
      <c r="X701" s="12">
        <v>42066</v>
      </c>
      <c r="Y701" s="10">
        <f>EOMONTH(Table_1[[#This Row],[Ship date]],0)</f>
        <v>42094</v>
      </c>
      <c r="Z701" s="14">
        <v>42066</v>
      </c>
      <c r="AA701" s="4">
        <v>1660.92</v>
      </c>
      <c r="AB701" s="2">
        <v>14</v>
      </c>
      <c r="AC701" s="4">
        <v>5086.08</v>
      </c>
      <c r="AD701" s="2">
        <v>91376</v>
      </c>
      <c r="AE701" s="4">
        <f>'DataCleaning and Transformation'!$E701-'DataCleaning and Transformation'!$D701</f>
        <v>355.92</v>
      </c>
      <c r="AF701" s="15" t="str">
        <f>_xlfn.IFS('DataCleaning and Transformation'!$O701="Central","Chris",'DataCleaning and Transformation'!$O701="East","Erin",'DataCleaning and Transformation'!$O701="South","Sam",'DataCleaning and Transformation'!$O701="West","William")</f>
        <v>Erin</v>
      </c>
      <c r="AG701" s="31">
        <f>Table_1[[#This Row],[Ship date]]-Table_1[[#This Row],[Order Date]]</f>
        <v>1</v>
      </c>
      <c r="AH701" s="22">
        <f>Table_1[[#This Row],[Profit]]/Table_1[[#This Row],[Sales]]</f>
        <v>0.32656191015477543</v>
      </c>
      <c r="AI701" s="23">
        <f>Table_1[[#This Row],[Profit]]+Table_1[[#This Row],[Sales]]</f>
        <v>6747</v>
      </c>
      <c r="AJ701" s="17">
        <f>WEEKNUM(Table_1[[#This Row],[Order Date]],1)</f>
        <v>10</v>
      </c>
      <c r="AK701" s="17" t="str">
        <f>TEXT(Table_1[[#This Row],[Order Date]],"mmm yyyy")</f>
        <v>Mar 2015</v>
      </c>
      <c r="AL701" s="17" t="str">
        <f>Table_1[[#This Row],[Monthly sales]]&amp;"  Week "&amp;TEXT(Table_1[[#This Row],[Weekly sales]],"00")</f>
        <v>Mar 2015  Week 10</v>
      </c>
      <c r="AM701" s="17">
        <f>IF(COUNTIF($A$2:A701, A701)=1, 1, 0)</f>
        <v>1</v>
      </c>
      <c r="AN701" s="3">
        <f>COUNTA(A701) - COUNTIF(Table_1[[#This Row],[Unique Customers]], 1)</f>
        <v>0</v>
      </c>
      <c r="AO701" s="17" t="str">
        <f t="shared" si="10"/>
        <v>Unique</v>
      </c>
      <c r="AP701" s="17" t="str">
        <f>"Q"&amp;_xlfn.CEILING.MATH(MONTH(Table_1[[#This Row],[Monthly sales]])/3,1)</f>
        <v>Q1</v>
      </c>
    </row>
    <row r="702" spans="1:42" ht="14.4" x14ac:dyDescent="0.3">
      <c r="A702" s="2">
        <v>1686</v>
      </c>
      <c r="B702" s="15" t="s">
        <v>1480</v>
      </c>
      <c r="C702" s="15" t="s">
        <v>48</v>
      </c>
      <c r="D702" s="6">
        <v>0.08</v>
      </c>
      <c r="E702" s="4">
        <v>2.08</v>
      </c>
      <c r="F702" s="4">
        <v>5.33</v>
      </c>
      <c r="G702" s="15" t="s">
        <v>39</v>
      </c>
      <c r="H702" s="15" t="s">
        <v>95</v>
      </c>
      <c r="I702" s="15" t="s">
        <v>29</v>
      </c>
      <c r="J702" s="15" t="s">
        <v>127</v>
      </c>
      <c r="K702" s="15" t="s">
        <v>74</v>
      </c>
      <c r="L702" s="15" t="s">
        <v>460</v>
      </c>
      <c r="M702" s="6">
        <v>0.43</v>
      </c>
      <c r="N702" s="15" t="s">
        <v>33</v>
      </c>
      <c r="O702" s="15" t="s">
        <v>53</v>
      </c>
      <c r="P702" s="15" t="s">
        <v>104</v>
      </c>
      <c r="Q702" s="15" t="s">
        <v>1481</v>
      </c>
      <c r="R702" s="2">
        <v>60123</v>
      </c>
      <c r="S702" s="1">
        <v>42066</v>
      </c>
      <c r="T702" s="12">
        <f>EOMONTH(Table_1[[#This Row],[Order Date]],0)</f>
        <v>42094</v>
      </c>
      <c r="U702" s="10">
        <f>EOMONTH(Table_1[[#This Row],[Order Date]],0)</f>
        <v>42094</v>
      </c>
      <c r="V702" s="14">
        <v>42066</v>
      </c>
      <c r="W702" s="1">
        <v>42073</v>
      </c>
      <c r="X702" s="12">
        <v>42073</v>
      </c>
      <c r="Y702" s="10">
        <f>EOMONTH(Table_1[[#This Row],[Ship date]],0)</f>
        <v>42094</v>
      </c>
      <c r="Z702" s="14">
        <v>42073</v>
      </c>
      <c r="AA702" s="4">
        <v>-129.01</v>
      </c>
      <c r="AB702" s="2">
        <v>9</v>
      </c>
      <c r="AC702" s="4">
        <v>19.670000000000002</v>
      </c>
      <c r="AD702" s="2">
        <v>86973</v>
      </c>
      <c r="AE702" s="4">
        <f>'DataCleaning and Transformation'!$E702-'DataCleaning and Transformation'!$D702</f>
        <v>2</v>
      </c>
      <c r="AF702" s="15" t="str">
        <f>_xlfn.IFS('DataCleaning and Transformation'!$O702="Central","Chris",'DataCleaning and Transformation'!$O702="East","Erin",'DataCleaning and Transformation'!$O702="South","Sam",'DataCleaning and Transformation'!$O702="West","William")</f>
        <v>Chris</v>
      </c>
      <c r="AG702" s="31">
        <f>Table_1[[#This Row],[Ship date]]-Table_1[[#This Row],[Order Date]]</f>
        <v>7</v>
      </c>
      <c r="AH702" s="22">
        <f>Table_1[[#This Row],[Profit]]/Table_1[[#This Row],[Sales]]</f>
        <v>-6.5587188612099636</v>
      </c>
      <c r="AI702" s="23">
        <f>Table_1[[#This Row],[Profit]]+Table_1[[#This Row],[Sales]]</f>
        <v>-109.33999999999999</v>
      </c>
      <c r="AJ702" s="17">
        <f>WEEKNUM(Table_1[[#This Row],[Order Date]],1)</f>
        <v>10</v>
      </c>
      <c r="AK702" s="17" t="str">
        <f>TEXT(Table_1[[#This Row],[Order Date]],"mmm yyyy")</f>
        <v>Mar 2015</v>
      </c>
      <c r="AL702" s="17" t="str">
        <f>Table_1[[#This Row],[Monthly sales]]&amp;"  Week "&amp;TEXT(Table_1[[#This Row],[Weekly sales]],"00")</f>
        <v>Mar 2015  Week 10</v>
      </c>
      <c r="AM702" s="17">
        <f>IF(COUNTIF($A$2:A702, A702)=1, 1, 0)</f>
        <v>1</v>
      </c>
      <c r="AN702" s="3">
        <f>COUNTA(A702) - COUNTIF(Table_1[[#This Row],[Unique Customers]], 1)</f>
        <v>0</v>
      </c>
      <c r="AO702" s="17" t="str">
        <f t="shared" si="10"/>
        <v>Unique</v>
      </c>
      <c r="AP702" s="17" t="str">
        <f>"Q"&amp;_xlfn.CEILING.MATH(MONTH(Table_1[[#This Row],[Monthly sales]])/3,1)</f>
        <v>Q1</v>
      </c>
    </row>
    <row r="703" spans="1:42" ht="14.4" x14ac:dyDescent="0.3">
      <c r="A703" s="2">
        <v>428</v>
      </c>
      <c r="B703" s="15" t="s">
        <v>512</v>
      </c>
      <c r="C703" s="15" t="s">
        <v>71</v>
      </c>
      <c r="D703" s="6">
        <v>0.05</v>
      </c>
      <c r="E703" s="4">
        <v>10.98</v>
      </c>
      <c r="F703" s="4">
        <v>4.8</v>
      </c>
      <c r="G703" s="15" t="s">
        <v>39</v>
      </c>
      <c r="H703" s="15" t="s">
        <v>95</v>
      </c>
      <c r="I703" s="15" t="s">
        <v>49</v>
      </c>
      <c r="J703" s="15" t="s">
        <v>346</v>
      </c>
      <c r="K703" s="15" t="s">
        <v>74</v>
      </c>
      <c r="L703" s="15" t="s">
        <v>1482</v>
      </c>
      <c r="M703" s="6">
        <v>0.36</v>
      </c>
      <c r="N703" s="15" t="s">
        <v>33</v>
      </c>
      <c r="O703" s="15" t="s">
        <v>60</v>
      </c>
      <c r="P703" s="15" t="s">
        <v>297</v>
      </c>
      <c r="Q703" s="15" t="s">
        <v>514</v>
      </c>
      <c r="R703" s="2">
        <v>89701</v>
      </c>
      <c r="S703" s="1">
        <v>42066</v>
      </c>
      <c r="T703" s="12">
        <f>EOMONTH(Table_1[[#This Row],[Order Date]],0)</f>
        <v>42094</v>
      </c>
      <c r="U703" s="10">
        <f>EOMONTH(Table_1[[#This Row],[Order Date]],0)</f>
        <v>42094</v>
      </c>
      <c r="V703" s="14">
        <v>42066</v>
      </c>
      <c r="W703" s="1">
        <v>42068</v>
      </c>
      <c r="X703" s="12">
        <v>42068</v>
      </c>
      <c r="Y703" s="10">
        <f>EOMONTH(Table_1[[#This Row],[Ship date]],0)</f>
        <v>42094</v>
      </c>
      <c r="Z703" s="14">
        <v>42068</v>
      </c>
      <c r="AA703" s="4">
        <v>90.62</v>
      </c>
      <c r="AB703" s="2">
        <v>22</v>
      </c>
      <c r="AC703" s="4">
        <v>243.11</v>
      </c>
      <c r="AD703" s="2">
        <v>88480</v>
      </c>
      <c r="AE703" s="4">
        <f>'DataCleaning and Transformation'!$E703-'DataCleaning and Transformation'!$D703</f>
        <v>10.93</v>
      </c>
      <c r="AF703" s="15" t="str">
        <f>_xlfn.IFS('DataCleaning and Transformation'!$O703="Central","Chris",'DataCleaning and Transformation'!$O703="East","Erin",'DataCleaning and Transformation'!$O703="South","Sam",'DataCleaning and Transformation'!$O703="West","William")</f>
        <v>William</v>
      </c>
      <c r="AG703" s="31">
        <f>Table_1[[#This Row],[Ship date]]-Table_1[[#This Row],[Order Date]]</f>
        <v>2</v>
      </c>
      <c r="AH703" s="22">
        <f>Table_1[[#This Row],[Profit]]/Table_1[[#This Row],[Sales]]</f>
        <v>0.37275307473982972</v>
      </c>
      <c r="AI703" s="23">
        <f>Table_1[[#This Row],[Profit]]+Table_1[[#This Row],[Sales]]</f>
        <v>333.73</v>
      </c>
      <c r="AJ703" s="17">
        <f>WEEKNUM(Table_1[[#This Row],[Order Date]],1)</f>
        <v>10</v>
      </c>
      <c r="AK703" s="17" t="str">
        <f>TEXT(Table_1[[#This Row],[Order Date]],"mmm yyyy")</f>
        <v>Mar 2015</v>
      </c>
      <c r="AL703" s="17" t="str">
        <f>Table_1[[#This Row],[Monthly sales]]&amp;"  Week "&amp;TEXT(Table_1[[#This Row],[Weekly sales]],"00")</f>
        <v>Mar 2015  Week 10</v>
      </c>
      <c r="AM703" s="17">
        <f>IF(COUNTIF($A$2:A703, A703)=1, 1, 0)</f>
        <v>0</v>
      </c>
      <c r="AN703" s="3">
        <f>COUNTA(A703) - COUNTIF(Table_1[[#This Row],[Unique Customers]], 1)</f>
        <v>1</v>
      </c>
      <c r="AO703" s="17" t="str">
        <f t="shared" si="10"/>
        <v>Unique</v>
      </c>
      <c r="AP703" s="17" t="str">
        <f>"Q"&amp;_xlfn.CEILING.MATH(MONTH(Table_1[[#This Row],[Monthly sales]])/3,1)</f>
        <v>Q1</v>
      </c>
    </row>
    <row r="704" spans="1:42" ht="14.4" x14ac:dyDescent="0.3">
      <c r="A704" s="2">
        <v>568</v>
      </c>
      <c r="B704" s="15" t="s">
        <v>1483</v>
      </c>
      <c r="C704" s="15" t="s">
        <v>26</v>
      </c>
      <c r="D704" s="6">
        <v>0.02</v>
      </c>
      <c r="E704" s="4">
        <v>280.98</v>
      </c>
      <c r="F704" s="4">
        <v>57</v>
      </c>
      <c r="G704" s="15" t="s">
        <v>27</v>
      </c>
      <c r="H704" s="15" t="s">
        <v>40</v>
      </c>
      <c r="I704" s="15" t="s">
        <v>29</v>
      </c>
      <c r="J704" s="15" t="s">
        <v>110</v>
      </c>
      <c r="K704" s="15" t="s">
        <v>58</v>
      </c>
      <c r="L704" s="15" t="s">
        <v>863</v>
      </c>
      <c r="M704" s="6">
        <v>0.78</v>
      </c>
      <c r="N704" s="15" t="s">
        <v>33</v>
      </c>
      <c r="O704" s="15" t="s">
        <v>34</v>
      </c>
      <c r="P704" s="15" t="s">
        <v>35</v>
      </c>
      <c r="Q704" s="15" t="s">
        <v>1484</v>
      </c>
      <c r="R704" s="2">
        <v>39701</v>
      </c>
      <c r="S704" s="1">
        <v>42067</v>
      </c>
      <c r="T704" s="12">
        <f>EOMONTH(Table_1[[#This Row],[Order Date]],0)</f>
        <v>42094</v>
      </c>
      <c r="U704" s="10">
        <f>EOMONTH(Table_1[[#This Row],[Order Date]],0)</f>
        <v>42094</v>
      </c>
      <c r="V704" s="14">
        <v>42067</v>
      </c>
      <c r="W704" s="1">
        <v>42068</v>
      </c>
      <c r="X704" s="12">
        <v>42068</v>
      </c>
      <c r="Y704" s="10">
        <f>EOMONTH(Table_1[[#This Row],[Ship date]],0)</f>
        <v>42094</v>
      </c>
      <c r="Z704" s="14">
        <v>42068</v>
      </c>
      <c r="AA704" s="4">
        <v>1141.7940000000001</v>
      </c>
      <c r="AB704" s="2">
        <v>4</v>
      </c>
      <c r="AC704" s="4">
        <v>1128.74</v>
      </c>
      <c r="AD704" s="2">
        <v>88879</v>
      </c>
      <c r="AE704" s="4">
        <f>'DataCleaning and Transformation'!$E704-'DataCleaning and Transformation'!$D704</f>
        <v>280.96000000000004</v>
      </c>
      <c r="AF704" s="15" t="str">
        <f>_xlfn.IFS('DataCleaning and Transformation'!$O704="Central","Chris",'DataCleaning and Transformation'!$O704="East","Erin",'DataCleaning and Transformation'!$O704="South","Sam",'DataCleaning and Transformation'!$O704="West","William")</f>
        <v>Sam</v>
      </c>
      <c r="AG704" s="31">
        <f>Table_1[[#This Row],[Ship date]]-Table_1[[#This Row],[Order Date]]</f>
        <v>1</v>
      </c>
      <c r="AH704" s="22">
        <f>Table_1[[#This Row],[Profit]]/Table_1[[#This Row],[Sales]]</f>
        <v>1.0115651079965271</v>
      </c>
      <c r="AI704" s="23">
        <f>Table_1[[#This Row],[Profit]]+Table_1[[#This Row],[Sales]]</f>
        <v>2270.5340000000001</v>
      </c>
      <c r="AJ704" s="17">
        <f>WEEKNUM(Table_1[[#This Row],[Order Date]],1)</f>
        <v>10</v>
      </c>
      <c r="AK704" s="17" t="str">
        <f>TEXT(Table_1[[#This Row],[Order Date]],"mmm yyyy")</f>
        <v>Mar 2015</v>
      </c>
      <c r="AL704" s="17" t="str">
        <f>Table_1[[#This Row],[Monthly sales]]&amp;"  Week "&amp;TEXT(Table_1[[#This Row],[Weekly sales]],"00")</f>
        <v>Mar 2015  Week 10</v>
      </c>
      <c r="AM704" s="17">
        <f>IF(COUNTIF($A$2:A704, A704)=1, 1, 0)</f>
        <v>1</v>
      </c>
      <c r="AN704" s="3">
        <f>COUNTA(A704) - COUNTIF(Table_1[[#This Row],[Unique Customers]], 1)</f>
        <v>0</v>
      </c>
      <c r="AO704" s="17" t="str">
        <f t="shared" si="10"/>
        <v>Unique</v>
      </c>
      <c r="AP704" s="17" t="str">
        <f>"Q"&amp;_xlfn.CEILING.MATH(MONTH(Table_1[[#This Row],[Monthly sales]])/3,1)</f>
        <v>Q1</v>
      </c>
    </row>
    <row r="705" spans="1:42" ht="14.4" x14ac:dyDescent="0.3">
      <c r="A705" s="2">
        <v>3133</v>
      </c>
      <c r="B705" s="15" t="s">
        <v>562</v>
      </c>
      <c r="C705" s="15" t="s">
        <v>26</v>
      </c>
      <c r="D705" s="6">
        <v>0.08</v>
      </c>
      <c r="E705" s="4">
        <v>5.4</v>
      </c>
      <c r="F705" s="4">
        <v>7.78</v>
      </c>
      <c r="G705" s="15" t="s">
        <v>39</v>
      </c>
      <c r="H705" s="15" t="s">
        <v>95</v>
      </c>
      <c r="I705" s="15" t="s">
        <v>49</v>
      </c>
      <c r="J705" s="15" t="s">
        <v>73</v>
      </c>
      <c r="K705" s="15" t="s">
        <v>74</v>
      </c>
      <c r="L705" s="15" t="s">
        <v>1485</v>
      </c>
      <c r="M705" s="6">
        <v>0.37</v>
      </c>
      <c r="N705" s="15" t="s">
        <v>33</v>
      </c>
      <c r="O705" s="15" t="s">
        <v>53</v>
      </c>
      <c r="P705" s="15" t="s">
        <v>104</v>
      </c>
      <c r="Q705" s="15" t="s">
        <v>563</v>
      </c>
      <c r="R705" s="2">
        <v>60540</v>
      </c>
      <c r="S705" s="1">
        <v>42067</v>
      </c>
      <c r="T705" s="12">
        <f>EOMONTH(Table_1[[#This Row],[Order Date]],0)</f>
        <v>42094</v>
      </c>
      <c r="U705" s="10">
        <f>EOMONTH(Table_1[[#This Row],[Order Date]],0)</f>
        <v>42094</v>
      </c>
      <c r="V705" s="14">
        <v>42067</v>
      </c>
      <c r="W705" s="1">
        <v>42067</v>
      </c>
      <c r="X705" s="12">
        <v>42067</v>
      </c>
      <c r="Y705" s="10">
        <f>EOMONTH(Table_1[[#This Row],[Ship date]],0)</f>
        <v>42094</v>
      </c>
      <c r="Z705" s="14">
        <v>42067</v>
      </c>
      <c r="AA705" s="4">
        <v>-44.067999999999998</v>
      </c>
      <c r="AB705" s="2">
        <v>4</v>
      </c>
      <c r="AC705" s="4">
        <v>25.35</v>
      </c>
      <c r="AD705" s="2">
        <v>86792</v>
      </c>
      <c r="AE705" s="4">
        <f>'DataCleaning and Transformation'!$E705-'DataCleaning and Transformation'!$D705</f>
        <v>5.32</v>
      </c>
      <c r="AF705" s="15" t="str">
        <f>_xlfn.IFS('DataCleaning and Transformation'!$O705="Central","Chris",'DataCleaning and Transformation'!$O705="East","Erin",'DataCleaning and Transformation'!$O705="South","Sam",'DataCleaning and Transformation'!$O705="West","William")</f>
        <v>Chris</v>
      </c>
      <c r="AG705" s="31">
        <f>Table_1[[#This Row],[Ship date]]-Table_1[[#This Row],[Order Date]]</f>
        <v>0</v>
      </c>
      <c r="AH705" s="22">
        <f>Table_1[[#This Row],[Profit]]/Table_1[[#This Row],[Sales]]</f>
        <v>-1.7383826429980274</v>
      </c>
      <c r="AI705" s="23">
        <f>Table_1[[#This Row],[Profit]]+Table_1[[#This Row],[Sales]]</f>
        <v>-18.717999999999996</v>
      </c>
      <c r="AJ705" s="17">
        <f>WEEKNUM(Table_1[[#This Row],[Order Date]],1)</f>
        <v>10</v>
      </c>
      <c r="AK705" s="17" t="str">
        <f>TEXT(Table_1[[#This Row],[Order Date]],"mmm yyyy")</f>
        <v>Mar 2015</v>
      </c>
      <c r="AL705" s="17" t="str">
        <f>Table_1[[#This Row],[Monthly sales]]&amp;"  Week "&amp;TEXT(Table_1[[#This Row],[Weekly sales]],"00")</f>
        <v>Mar 2015  Week 10</v>
      </c>
      <c r="AM705" s="17">
        <f>IF(COUNTIF($A$2:A705, A705)=1, 1, 0)</f>
        <v>0</v>
      </c>
      <c r="AN705" s="3">
        <f>COUNTA(A705) - COUNTIF(Table_1[[#This Row],[Unique Customers]], 1)</f>
        <v>1</v>
      </c>
      <c r="AO705" s="17" t="str">
        <f t="shared" si="10"/>
        <v>Unique</v>
      </c>
      <c r="AP705" s="17" t="str">
        <f>"Q"&amp;_xlfn.CEILING.MATH(MONTH(Table_1[[#This Row],[Monthly sales]])/3,1)</f>
        <v>Q1</v>
      </c>
    </row>
    <row r="706" spans="1:42" ht="14.4" x14ac:dyDescent="0.3">
      <c r="A706" s="2">
        <v>3133</v>
      </c>
      <c r="B706" s="15" t="s">
        <v>562</v>
      </c>
      <c r="C706" s="15" t="s">
        <v>26</v>
      </c>
      <c r="D706" s="6">
        <v>0.09</v>
      </c>
      <c r="E706" s="4">
        <v>8.4600000000000009</v>
      </c>
      <c r="F706" s="4">
        <v>8.99</v>
      </c>
      <c r="G706" s="15" t="s">
        <v>88</v>
      </c>
      <c r="H706" s="15" t="s">
        <v>95</v>
      </c>
      <c r="I706" s="15" t="s">
        <v>41</v>
      </c>
      <c r="J706" s="15" t="s">
        <v>42</v>
      </c>
      <c r="K706" s="15" t="s">
        <v>43</v>
      </c>
      <c r="L706" s="15" t="s">
        <v>1486</v>
      </c>
      <c r="M706" s="6">
        <v>0.79</v>
      </c>
      <c r="N706" s="15" t="s">
        <v>33</v>
      </c>
      <c r="O706" s="15" t="s">
        <v>53</v>
      </c>
      <c r="P706" s="15" t="s">
        <v>104</v>
      </c>
      <c r="Q706" s="15" t="s">
        <v>563</v>
      </c>
      <c r="R706" s="2">
        <v>60540</v>
      </c>
      <c r="S706" s="1">
        <v>42067</v>
      </c>
      <c r="T706" s="12">
        <f>EOMONTH(Table_1[[#This Row],[Order Date]],0)</f>
        <v>42094</v>
      </c>
      <c r="U706" s="10">
        <f>EOMONTH(Table_1[[#This Row],[Order Date]],0)</f>
        <v>42094</v>
      </c>
      <c r="V706" s="14">
        <v>42067</v>
      </c>
      <c r="W706" s="1">
        <v>42070</v>
      </c>
      <c r="X706" s="12">
        <v>42070</v>
      </c>
      <c r="Y706" s="10">
        <f>EOMONTH(Table_1[[#This Row],[Ship date]],0)</f>
        <v>42094</v>
      </c>
      <c r="Z706" s="14">
        <v>42070</v>
      </c>
      <c r="AA706" s="4">
        <v>-100.51</v>
      </c>
      <c r="AB706" s="2">
        <v>5</v>
      </c>
      <c r="AC706" s="4">
        <v>45.03</v>
      </c>
      <c r="AD706" s="2">
        <v>86792</v>
      </c>
      <c r="AE706" s="4">
        <f>'DataCleaning and Transformation'!$E706-'DataCleaning and Transformation'!$D706</f>
        <v>8.370000000000001</v>
      </c>
      <c r="AF706" s="15" t="str">
        <f>_xlfn.IFS('DataCleaning and Transformation'!$O706="Central","Chris",'DataCleaning and Transformation'!$O706="East","Erin",'DataCleaning and Transformation'!$O706="South","Sam",'DataCleaning and Transformation'!$O706="West","William")</f>
        <v>Chris</v>
      </c>
      <c r="AG706" s="31">
        <f>Table_1[[#This Row],[Ship date]]-Table_1[[#This Row],[Order Date]]</f>
        <v>3</v>
      </c>
      <c r="AH706" s="22">
        <f>Table_1[[#This Row],[Profit]]/Table_1[[#This Row],[Sales]]</f>
        <v>-2.2320675105485233</v>
      </c>
      <c r="AI706" s="23">
        <f>Table_1[[#This Row],[Profit]]+Table_1[[#This Row],[Sales]]</f>
        <v>-55.480000000000004</v>
      </c>
      <c r="AJ706" s="17">
        <f>WEEKNUM(Table_1[[#This Row],[Order Date]],1)</f>
        <v>10</v>
      </c>
      <c r="AK706" s="17" t="str">
        <f>TEXT(Table_1[[#This Row],[Order Date]],"mmm yyyy")</f>
        <v>Mar 2015</v>
      </c>
      <c r="AL706" s="17" t="str">
        <f>Table_1[[#This Row],[Monthly sales]]&amp;"  Week "&amp;TEXT(Table_1[[#This Row],[Weekly sales]],"00")</f>
        <v>Mar 2015  Week 10</v>
      </c>
      <c r="AM706" s="17">
        <f>IF(COUNTIF($A$2:A706, A706)=1, 1, 0)</f>
        <v>0</v>
      </c>
      <c r="AN706" s="3">
        <f>COUNTA(A706) - COUNTIF(Table_1[[#This Row],[Unique Customers]], 1)</f>
        <v>1</v>
      </c>
      <c r="AO706" s="17" t="str">
        <f t="shared" ref="AO706:AO769" si="11">IF(AD706=AD705, "Repeated", "Unique")</f>
        <v>Repeated</v>
      </c>
      <c r="AP706" s="17" t="str">
        <f>"Q"&amp;_xlfn.CEILING.MATH(MONTH(Table_1[[#This Row],[Monthly sales]])/3,1)</f>
        <v>Q1</v>
      </c>
    </row>
    <row r="707" spans="1:42" ht="14.4" x14ac:dyDescent="0.3">
      <c r="A707" s="2">
        <v>3133</v>
      </c>
      <c r="B707" s="15" t="s">
        <v>562</v>
      </c>
      <c r="C707" s="15" t="s">
        <v>26</v>
      </c>
      <c r="D707" s="6">
        <v>0.21</v>
      </c>
      <c r="E707" s="4">
        <v>14.98</v>
      </c>
      <c r="F707" s="4">
        <v>8.99</v>
      </c>
      <c r="G707" s="15" t="s">
        <v>39</v>
      </c>
      <c r="H707" s="15" t="s">
        <v>95</v>
      </c>
      <c r="I707" s="15" t="s">
        <v>29</v>
      </c>
      <c r="J707" s="15" t="s">
        <v>127</v>
      </c>
      <c r="K707" s="15" t="s">
        <v>43</v>
      </c>
      <c r="L707" s="15" t="s">
        <v>1487</v>
      </c>
      <c r="M707" s="6">
        <v>0.39</v>
      </c>
      <c r="N707" s="15" t="s">
        <v>33</v>
      </c>
      <c r="O707" s="15" t="s">
        <v>53</v>
      </c>
      <c r="P707" s="15" t="s">
        <v>104</v>
      </c>
      <c r="Q707" s="15" t="s">
        <v>563</v>
      </c>
      <c r="R707" s="2">
        <v>60540</v>
      </c>
      <c r="S707" s="1">
        <v>42067</v>
      </c>
      <c r="T707" s="12">
        <f>EOMONTH(Table_1[[#This Row],[Order Date]],0)</f>
        <v>42094</v>
      </c>
      <c r="U707" s="10">
        <f>EOMONTH(Table_1[[#This Row],[Order Date]],0)</f>
        <v>42094</v>
      </c>
      <c r="V707" s="14">
        <v>42067</v>
      </c>
      <c r="W707" s="1">
        <v>42068</v>
      </c>
      <c r="X707" s="12">
        <v>42068</v>
      </c>
      <c r="Y707" s="10">
        <f>EOMONTH(Table_1[[#This Row],[Ship date]],0)</f>
        <v>42094</v>
      </c>
      <c r="Z707" s="14">
        <v>42068</v>
      </c>
      <c r="AA707" s="4">
        <v>-17.75</v>
      </c>
      <c r="AB707" s="2">
        <v>10</v>
      </c>
      <c r="AC707" s="4">
        <v>153.87</v>
      </c>
      <c r="AD707" s="2">
        <v>86792</v>
      </c>
      <c r="AE707" s="4">
        <f>'DataCleaning and Transformation'!$E707-'DataCleaning and Transformation'!$D707</f>
        <v>14.77</v>
      </c>
      <c r="AF707" s="15" t="str">
        <f>_xlfn.IFS('DataCleaning and Transformation'!$O707="Central","Chris",'DataCleaning and Transformation'!$O707="East","Erin",'DataCleaning and Transformation'!$O707="South","Sam",'DataCleaning and Transformation'!$O707="West","William")</f>
        <v>Chris</v>
      </c>
      <c r="AG707" s="31">
        <f>Table_1[[#This Row],[Ship date]]-Table_1[[#This Row],[Order Date]]</f>
        <v>1</v>
      </c>
      <c r="AH707" s="22">
        <f>Table_1[[#This Row],[Profit]]/Table_1[[#This Row],[Sales]]</f>
        <v>-0.1153571196464548</v>
      </c>
      <c r="AI707" s="23">
        <f>Table_1[[#This Row],[Profit]]+Table_1[[#This Row],[Sales]]</f>
        <v>136.12</v>
      </c>
      <c r="AJ707" s="17">
        <f>WEEKNUM(Table_1[[#This Row],[Order Date]],1)</f>
        <v>10</v>
      </c>
      <c r="AK707" s="17" t="str">
        <f>TEXT(Table_1[[#This Row],[Order Date]],"mmm yyyy")</f>
        <v>Mar 2015</v>
      </c>
      <c r="AL707" s="17" t="str">
        <f>Table_1[[#This Row],[Monthly sales]]&amp;"  Week "&amp;TEXT(Table_1[[#This Row],[Weekly sales]],"00")</f>
        <v>Mar 2015  Week 10</v>
      </c>
      <c r="AM707" s="17">
        <f>IF(COUNTIF($A$2:A707, A707)=1, 1, 0)</f>
        <v>0</v>
      </c>
      <c r="AN707" s="3">
        <f>COUNTA(A707) - COUNTIF(Table_1[[#This Row],[Unique Customers]], 1)</f>
        <v>1</v>
      </c>
      <c r="AO707" s="17" t="str">
        <f t="shared" si="11"/>
        <v>Repeated</v>
      </c>
      <c r="AP707" s="17" t="str">
        <f>"Q"&amp;_xlfn.CEILING.MATH(MONTH(Table_1[[#This Row],[Monthly sales]])/3,1)</f>
        <v>Q1</v>
      </c>
    </row>
    <row r="708" spans="1:42" ht="14.4" x14ac:dyDescent="0.3">
      <c r="A708" s="2">
        <v>3133</v>
      </c>
      <c r="B708" s="15" t="s">
        <v>562</v>
      </c>
      <c r="C708" s="15" t="s">
        <v>26</v>
      </c>
      <c r="D708" s="6">
        <v>0.04</v>
      </c>
      <c r="E708" s="4">
        <v>155.99</v>
      </c>
      <c r="F708" s="4">
        <v>8.08</v>
      </c>
      <c r="G708" s="15" t="s">
        <v>39</v>
      </c>
      <c r="H708" s="15" t="s">
        <v>95</v>
      </c>
      <c r="I708" s="15" t="s">
        <v>41</v>
      </c>
      <c r="J708" s="15" t="s">
        <v>136</v>
      </c>
      <c r="K708" s="15" t="s">
        <v>74</v>
      </c>
      <c r="L708" s="15" t="s">
        <v>1488</v>
      </c>
      <c r="M708" s="6">
        <v>0.6</v>
      </c>
      <c r="N708" s="15" t="s">
        <v>33</v>
      </c>
      <c r="O708" s="15" t="s">
        <v>53</v>
      </c>
      <c r="P708" s="15" t="s">
        <v>104</v>
      </c>
      <c r="Q708" s="15" t="s">
        <v>563</v>
      </c>
      <c r="R708" s="2">
        <v>60540</v>
      </c>
      <c r="S708" s="1">
        <v>42067</v>
      </c>
      <c r="T708" s="12">
        <f>EOMONTH(Table_1[[#This Row],[Order Date]],0)</f>
        <v>42094</v>
      </c>
      <c r="U708" s="10">
        <f>EOMONTH(Table_1[[#This Row],[Order Date]],0)</f>
        <v>42094</v>
      </c>
      <c r="V708" s="14">
        <v>42067</v>
      </c>
      <c r="W708" s="1">
        <v>42068</v>
      </c>
      <c r="X708" s="12">
        <v>42068</v>
      </c>
      <c r="Y708" s="10">
        <f>EOMONTH(Table_1[[#This Row],[Ship date]],0)</f>
        <v>42094</v>
      </c>
      <c r="Z708" s="14">
        <v>42068</v>
      </c>
      <c r="AA708" s="4">
        <v>1374.9480000000001</v>
      </c>
      <c r="AB708" s="2">
        <v>22</v>
      </c>
      <c r="AC708" s="4">
        <v>2800.33</v>
      </c>
      <c r="AD708" s="2">
        <v>86792</v>
      </c>
      <c r="AE708" s="4">
        <f>'DataCleaning and Transformation'!$E708-'DataCleaning and Transformation'!$D708</f>
        <v>155.95000000000002</v>
      </c>
      <c r="AF708" s="15" t="str">
        <f>_xlfn.IFS('DataCleaning and Transformation'!$O708="Central","Chris",'DataCleaning and Transformation'!$O708="East","Erin",'DataCleaning and Transformation'!$O708="South","Sam",'DataCleaning and Transformation'!$O708="West","William")</f>
        <v>Chris</v>
      </c>
      <c r="AG708" s="31">
        <f>Table_1[[#This Row],[Ship date]]-Table_1[[#This Row],[Order Date]]</f>
        <v>1</v>
      </c>
      <c r="AH708" s="22">
        <f>Table_1[[#This Row],[Profit]]/Table_1[[#This Row],[Sales]]</f>
        <v>0.49099498987619322</v>
      </c>
      <c r="AI708" s="23">
        <f>Table_1[[#This Row],[Profit]]+Table_1[[#This Row],[Sales]]</f>
        <v>4175.2780000000002</v>
      </c>
      <c r="AJ708" s="17">
        <f>WEEKNUM(Table_1[[#This Row],[Order Date]],1)</f>
        <v>10</v>
      </c>
      <c r="AK708" s="17" t="str">
        <f>TEXT(Table_1[[#This Row],[Order Date]],"mmm yyyy")</f>
        <v>Mar 2015</v>
      </c>
      <c r="AL708" s="17" t="str">
        <f>Table_1[[#This Row],[Monthly sales]]&amp;"  Week "&amp;TEXT(Table_1[[#This Row],[Weekly sales]],"00")</f>
        <v>Mar 2015  Week 10</v>
      </c>
      <c r="AM708" s="17">
        <f>IF(COUNTIF($A$2:A708, A708)=1, 1, 0)</f>
        <v>0</v>
      </c>
      <c r="AN708" s="3">
        <f>COUNTA(A708) - COUNTIF(Table_1[[#This Row],[Unique Customers]], 1)</f>
        <v>1</v>
      </c>
      <c r="AO708" s="17" t="str">
        <f t="shared" si="11"/>
        <v>Repeated</v>
      </c>
      <c r="AP708" s="17" t="str">
        <f>"Q"&amp;_xlfn.CEILING.MATH(MONTH(Table_1[[#This Row],[Monthly sales]])/3,1)</f>
        <v>Q1</v>
      </c>
    </row>
    <row r="709" spans="1:42" ht="14.4" x14ac:dyDescent="0.3">
      <c r="A709" s="2">
        <v>1005</v>
      </c>
      <c r="B709" s="15" t="s">
        <v>1398</v>
      </c>
      <c r="C709" s="15" t="s">
        <v>48</v>
      </c>
      <c r="D709" s="6">
        <v>0.06</v>
      </c>
      <c r="E709" s="4">
        <v>10.14</v>
      </c>
      <c r="F709" s="4">
        <v>2.27</v>
      </c>
      <c r="G709" s="15" t="s">
        <v>39</v>
      </c>
      <c r="H709" s="15" t="s">
        <v>28</v>
      </c>
      <c r="I709" s="15" t="s">
        <v>49</v>
      </c>
      <c r="J709" s="15" t="s">
        <v>89</v>
      </c>
      <c r="K709" s="15" t="s">
        <v>51</v>
      </c>
      <c r="L709" s="15" t="s">
        <v>172</v>
      </c>
      <c r="M709" s="6">
        <v>0.36</v>
      </c>
      <c r="N709" s="15" t="s">
        <v>33</v>
      </c>
      <c r="O709" s="15" t="s">
        <v>53</v>
      </c>
      <c r="P709" s="15" t="s">
        <v>104</v>
      </c>
      <c r="Q709" s="15" t="s">
        <v>1400</v>
      </c>
      <c r="R709" s="2">
        <v>60089</v>
      </c>
      <c r="S709" s="1">
        <v>42067</v>
      </c>
      <c r="T709" s="12">
        <f>EOMONTH(Table_1[[#This Row],[Order Date]],0)</f>
        <v>42094</v>
      </c>
      <c r="U709" s="10">
        <f>EOMONTH(Table_1[[#This Row],[Order Date]],0)</f>
        <v>42094</v>
      </c>
      <c r="V709" s="14">
        <v>42067</v>
      </c>
      <c r="W709" s="1">
        <v>42067</v>
      </c>
      <c r="X709" s="12">
        <v>42067</v>
      </c>
      <c r="Y709" s="10">
        <f>EOMONTH(Table_1[[#This Row],[Ship date]],0)</f>
        <v>42094</v>
      </c>
      <c r="Z709" s="14">
        <v>42067</v>
      </c>
      <c r="AA709" s="4">
        <v>-3.88</v>
      </c>
      <c r="AB709" s="2">
        <v>1</v>
      </c>
      <c r="AC709" s="4">
        <v>12.18</v>
      </c>
      <c r="AD709" s="2">
        <v>90043</v>
      </c>
      <c r="AE709" s="4">
        <f>'DataCleaning and Transformation'!$E709-'DataCleaning and Transformation'!$D709</f>
        <v>10.08</v>
      </c>
      <c r="AF709" s="15" t="str">
        <f>_xlfn.IFS('DataCleaning and Transformation'!$O709="Central","Chris",'DataCleaning and Transformation'!$O709="East","Erin",'DataCleaning and Transformation'!$O709="South","Sam",'DataCleaning and Transformation'!$O709="West","William")</f>
        <v>Chris</v>
      </c>
      <c r="AG709" s="31">
        <f>Table_1[[#This Row],[Ship date]]-Table_1[[#This Row],[Order Date]]</f>
        <v>0</v>
      </c>
      <c r="AH709" s="22">
        <f>Table_1[[#This Row],[Profit]]/Table_1[[#This Row],[Sales]]</f>
        <v>-0.31855500821018062</v>
      </c>
      <c r="AI709" s="23">
        <f>Table_1[[#This Row],[Profit]]+Table_1[[#This Row],[Sales]]</f>
        <v>8.3000000000000007</v>
      </c>
      <c r="AJ709" s="17">
        <f>WEEKNUM(Table_1[[#This Row],[Order Date]],1)</f>
        <v>10</v>
      </c>
      <c r="AK709" s="17" t="str">
        <f>TEXT(Table_1[[#This Row],[Order Date]],"mmm yyyy")</f>
        <v>Mar 2015</v>
      </c>
      <c r="AL709" s="17" t="str">
        <f>Table_1[[#This Row],[Monthly sales]]&amp;"  Week "&amp;TEXT(Table_1[[#This Row],[Weekly sales]],"00")</f>
        <v>Mar 2015  Week 10</v>
      </c>
      <c r="AM709" s="17">
        <f>IF(COUNTIF($A$2:A709, A709)=1, 1, 0)</f>
        <v>0</v>
      </c>
      <c r="AN709" s="3">
        <f>COUNTA(A709) - COUNTIF(Table_1[[#This Row],[Unique Customers]], 1)</f>
        <v>1</v>
      </c>
      <c r="AO709" s="17" t="str">
        <f t="shared" si="11"/>
        <v>Unique</v>
      </c>
      <c r="AP709" s="17" t="str">
        <f>"Q"&amp;_xlfn.CEILING.MATH(MONTH(Table_1[[#This Row],[Monthly sales]])/3,1)</f>
        <v>Q1</v>
      </c>
    </row>
    <row r="710" spans="1:42" ht="14.4" x14ac:dyDescent="0.3">
      <c r="A710" s="2">
        <v>2358</v>
      </c>
      <c r="B710" s="15" t="s">
        <v>1167</v>
      </c>
      <c r="C710" s="15" t="s">
        <v>48</v>
      </c>
      <c r="D710" s="6">
        <v>0.1</v>
      </c>
      <c r="E710" s="4">
        <v>205.99</v>
      </c>
      <c r="F710" s="4">
        <v>8.99</v>
      </c>
      <c r="G710" s="15" t="s">
        <v>39</v>
      </c>
      <c r="H710" s="15" t="s">
        <v>95</v>
      </c>
      <c r="I710" s="15" t="s">
        <v>41</v>
      </c>
      <c r="J710" s="15" t="s">
        <v>136</v>
      </c>
      <c r="K710" s="15" t="s">
        <v>74</v>
      </c>
      <c r="L710" s="15" t="s">
        <v>664</v>
      </c>
      <c r="M710" s="6">
        <v>0.56000000000000005</v>
      </c>
      <c r="N710" s="15" t="s">
        <v>33</v>
      </c>
      <c r="O710" s="15" t="s">
        <v>34</v>
      </c>
      <c r="P710" s="15" t="s">
        <v>124</v>
      </c>
      <c r="Q710" s="15" t="s">
        <v>1097</v>
      </c>
      <c r="R710" s="2">
        <v>33311</v>
      </c>
      <c r="S710" s="1">
        <v>42067</v>
      </c>
      <c r="T710" s="12">
        <f>EOMONTH(Table_1[[#This Row],[Order Date]],0)</f>
        <v>42094</v>
      </c>
      <c r="U710" s="10">
        <f>EOMONTH(Table_1[[#This Row],[Order Date]],0)</f>
        <v>42094</v>
      </c>
      <c r="V710" s="14">
        <v>42067</v>
      </c>
      <c r="W710" s="1">
        <v>42071</v>
      </c>
      <c r="X710" s="12">
        <v>42071</v>
      </c>
      <c r="Y710" s="10">
        <f>EOMONTH(Table_1[[#This Row],[Ship date]],0)</f>
        <v>42094</v>
      </c>
      <c r="Z710" s="14">
        <v>42071</v>
      </c>
      <c r="AA710" s="4">
        <v>147</v>
      </c>
      <c r="AB710" s="2">
        <v>2</v>
      </c>
      <c r="AC710" s="4">
        <v>324.62</v>
      </c>
      <c r="AD710" s="2">
        <v>88267</v>
      </c>
      <c r="AE710" s="4">
        <f>'DataCleaning and Transformation'!$E710-'DataCleaning and Transformation'!$D710</f>
        <v>205.89000000000001</v>
      </c>
      <c r="AF710" s="15" t="str">
        <f>_xlfn.IFS('DataCleaning and Transformation'!$O710="Central","Chris",'DataCleaning and Transformation'!$O710="East","Erin",'DataCleaning and Transformation'!$O710="South","Sam",'DataCleaning and Transformation'!$O710="West","William")</f>
        <v>Sam</v>
      </c>
      <c r="AG710" s="31">
        <f>Table_1[[#This Row],[Ship date]]-Table_1[[#This Row],[Order Date]]</f>
        <v>4</v>
      </c>
      <c r="AH710" s="22">
        <f>Table_1[[#This Row],[Profit]]/Table_1[[#This Row],[Sales]]</f>
        <v>0.45283716345265235</v>
      </c>
      <c r="AI710" s="23">
        <f>Table_1[[#This Row],[Profit]]+Table_1[[#This Row],[Sales]]</f>
        <v>471.62</v>
      </c>
      <c r="AJ710" s="17">
        <f>WEEKNUM(Table_1[[#This Row],[Order Date]],1)</f>
        <v>10</v>
      </c>
      <c r="AK710" s="17" t="str">
        <f>TEXT(Table_1[[#This Row],[Order Date]],"mmm yyyy")</f>
        <v>Mar 2015</v>
      </c>
      <c r="AL710" s="17" t="str">
        <f>Table_1[[#This Row],[Monthly sales]]&amp;"  Week "&amp;TEXT(Table_1[[#This Row],[Weekly sales]],"00")</f>
        <v>Mar 2015  Week 10</v>
      </c>
      <c r="AM710" s="17">
        <f>IF(COUNTIF($A$2:A710, A710)=1, 1, 0)</f>
        <v>0</v>
      </c>
      <c r="AN710" s="3">
        <f>COUNTA(A710) - COUNTIF(Table_1[[#This Row],[Unique Customers]], 1)</f>
        <v>1</v>
      </c>
      <c r="AO710" s="17" t="str">
        <f t="shared" si="11"/>
        <v>Unique</v>
      </c>
      <c r="AP710" s="17" t="str">
        <f>"Q"&amp;_xlfn.CEILING.MATH(MONTH(Table_1[[#This Row],[Monthly sales]])/3,1)</f>
        <v>Q1</v>
      </c>
    </row>
    <row r="711" spans="1:42" ht="14.4" x14ac:dyDescent="0.3">
      <c r="A711" s="2">
        <v>91</v>
      </c>
      <c r="B711" s="15" t="s">
        <v>1247</v>
      </c>
      <c r="C711" s="15" t="s">
        <v>117</v>
      </c>
      <c r="D711" s="6">
        <v>0.06</v>
      </c>
      <c r="E711" s="4">
        <v>175.99</v>
      </c>
      <c r="F711" s="4">
        <v>8.99</v>
      </c>
      <c r="G711" s="15" t="s">
        <v>39</v>
      </c>
      <c r="H711" s="15" t="s">
        <v>95</v>
      </c>
      <c r="I711" s="15" t="s">
        <v>41</v>
      </c>
      <c r="J711" s="15" t="s">
        <v>136</v>
      </c>
      <c r="K711" s="15" t="s">
        <v>74</v>
      </c>
      <c r="L711" s="15" t="s">
        <v>1180</v>
      </c>
      <c r="M711" s="6">
        <v>0.56999999999999995</v>
      </c>
      <c r="N711" s="15" t="s">
        <v>33</v>
      </c>
      <c r="O711" s="15" t="s">
        <v>60</v>
      </c>
      <c r="P711" s="15" t="s">
        <v>91</v>
      </c>
      <c r="Q711" s="15" t="s">
        <v>1248</v>
      </c>
      <c r="R711" s="2">
        <v>94591</v>
      </c>
      <c r="S711" s="1">
        <v>42067</v>
      </c>
      <c r="T711" s="12">
        <f>EOMONTH(Table_1[[#This Row],[Order Date]],0)</f>
        <v>42094</v>
      </c>
      <c r="U711" s="10">
        <f>EOMONTH(Table_1[[#This Row],[Order Date]],0)</f>
        <v>42094</v>
      </c>
      <c r="V711" s="14">
        <v>42067</v>
      </c>
      <c r="W711" s="1">
        <v>42069</v>
      </c>
      <c r="X711" s="12">
        <v>42069</v>
      </c>
      <c r="Y711" s="10">
        <f>EOMONTH(Table_1[[#This Row],[Ship date]],0)</f>
        <v>42094</v>
      </c>
      <c r="Z711" s="14">
        <v>42069</v>
      </c>
      <c r="AA711" s="4">
        <v>2031.5070000000001</v>
      </c>
      <c r="AB711" s="2">
        <v>23</v>
      </c>
      <c r="AC711" s="4">
        <v>3363.53</v>
      </c>
      <c r="AD711" s="2">
        <v>87177</v>
      </c>
      <c r="AE711" s="4">
        <f>'DataCleaning and Transformation'!$E711-'DataCleaning and Transformation'!$D711</f>
        <v>175.93</v>
      </c>
      <c r="AF711" s="15" t="str">
        <f>_xlfn.IFS('DataCleaning and Transformation'!$O711="Central","Chris",'DataCleaning and Transformation'!$O711="East","Erin",'DataCleaning and Transformation'!$O711="South","Sam",'DataCleaning and Transformation'!$O711="West","William")</f>
        <v>William</v>
      </c>
      <c r="AG711" s="31">
        <f>Table_1[[#This Row],[Ship date]]-Table_1[[#This Row],[Order Date]]</f>
        <v>2</v>
      </c>
      <c r="AH711" s="22">
        <f>Table_1[[#This Row],[Profit]]/Table_1[[#This Row],[Sales]]</f>
        <v>0.60398063938778601</v>
      </c>
      <c r="AI711" s="23">
        <f>Table_1[[#This Row],[Profit]]+Table_1[[#This Row],[Sales]]</f>
        <v>5395.0370000000003</v>
      </c>
      <c r="AJ711" s="17">
        <f>WEEKNUM(Table_1[[#This Row],[Order Date]],1)</f>
        <v>10</v>
      </c>
      <c r="AK711" s="17" t="str">
        <f>TEXT(Table_1[[#This Row],[Order Date]],"mmm yyyy")</f>
        <v>Mar 2015</v>
      </c>
      <c r="AL711" s="17" t="str">
        <f>Table_1[[#This Row],[Monthly sales]]&amp;"  Week "&amp;TEXT(Table_1[[#This Row],[Weekly sales]],"00")</f>
        <v>Mar 2015  Week 10</v>
      </c>
      <c r="AM711" s="17">
        <f>IF(COUNTIF($A$2:A711, A711)=1, 1, 0)</f>
        <v>0</v>
      </c>
      <c r="AN711" s="3">
        <f>COUNTA(A711) - COUNTIF(Table_1[[#This Row],[Unique Customers]], 1)</f>
        <v>1</v>
      </c>
      <c r="AO711" s="17" t="str">
        <f t="shared" si="11"/>
        <v>Unique</v>
      </c>
      <c r="AP711" s="17" t="str">
        <f>"Q"&amp;_xlfn.CEILING.MATH(MONTH(Table_1[[#This Row],[Monthly sales]])/3,1)</f>
        <v>Q1</v>
      </c>
    </row>
    <row r="712" spans="1:42" ht="14.4" x14ac:dyDescent="0.3">
      <c r="A712" s="2">
        <v>679</v>
      </c>
      <c r="B712" s="15" t="s">
        <v>1489</v>
      </c>
      <c r="C712" s="15" t="s">
        <v>117</v>
      </c>
      <c r="D712" s="6">
        <v>0.01</v>
      </c>
      <c r="E712" s="4">
        <v>3.95</v>
      </c>
      <c r="F712" s="4">
        <v>5.13</v>
      </c>
      <c r="G712" s="15" t="s">
        <v>39</v>
      </c>
      <c r="H712" s="15" t="s">
        <v>95</v>
      </c>
      <c r="I712" s="15" t="s">
        <v>49</v>
      </c>
      <c r="J712" s="15" t="s">
        <v>96</v>
      </c>
      <c r="K712" s="15" t="s">
        <v>74</v>
      </c>
      <c r="L712" s="15" t="s">
        <v>1490</v>
      </c>
      <c r="M712" s="6">
        <v>0.59</v>
      </c>
      <c r="N712" s="15" t="s">
        <v>33</v>
      </c>
      <c r="O712" s="15" t="s">
        <v>60</v>
      </c>
      <c r="P712" s="15" t="s">
        <v>67</v>
      </c>
      <c r="Q712" s="15" t="s">
        <v>1491</v>
      </c>
      <c r="R712" s="2">
        <v>98387</v>
      </c>
      <c r="S712" s="1">
        <v>42067</v>
      </c>
      <c r="T712" s="12">
        <f>EOMONTH(Table_1[[#This Row],[Order Date]],0)</f>
        <v>42094</v>
      </c>
      <c r="U712" s="10">
        <f>EOMONTH(Table_1[[#This Row],[Order Date]],0)</f>
        <v>42094</v>
      </c>
      <c r="V712" s="14">
        <v>42067</v>
      </c>
      <c r="W712" s="1">
        <v>42068</v>
      </c>
      <c r="X712" s="12">
        <v>42068</v>
      </c>
      <c r="Y712" s="10">
        <f>EOMONTH(Table_1[[#This Row],[Ship date]],0)</f>
        <v>42094</v>
      </c>
      <c r="Z712" s="14">
        <v>42068</v>
      </c>
      <c r="AA712" s="4">
        <v>-19.93</v>
      </c>
      <c r="AB712" s="2">
        <v>2</v>
      </c>
      <c r="AC712" s="4">
        <v>10.11</v>
      </c>
      <c r="AD712" s="2">
        <v>88890</v>
      </c>
      <c r="AE712" s="4">
        <f>'DataCleaning and Transformation'!$E712-'DataCleaning and Transformation'!$D712</f>
        <v>3.9400000000000004</v>
      </c>
      <c r="AF712" s="15" t="str">
        <f>_xlfn.IFS('DataCleaning and Transformation'!$O712="Central","Chris",'DataCleaning and Transformation'!$O712="East","Erin",'DataCleaning and Transformation'!$O712="South","Sam",'DataCleaning and Transformation'!$O712="West","William")</f>
        <v>William</v>
      </c>
      <c r="AG712" s="31">
        <f>Table_1[[#This Row],[Ship date]]-Table_1[[#This Row],[Order Date]]</f>
        <v>1</v>
      </c>
      <c r="AH712" s="22">
        <f>Table_1[[#This Row],[Profit]]/Table_1[[#This Row],[Sales]]</f>
        <v>-1.9713155291790307</v>
      </c>
      <c r="AI712" s="23">
        <f>Table_1[[#This Row],[Profit]]+Table_1[[#This Row],[Sales]]</f>
        <v>-9.82</v>
      </c>
      <c r="AJ712" s="17">
        <f>WEEKNUM(Table_1[[#This Row],[Order Date]],1)</f>
        <v>10</v>
      </c>
      <c r="AK712" s="17" t="str">
        <f>TEXT(Table_1[[#This Row],[Order Date]],"mmm yyyy")</f>
        <v>Mar 2015</v>
      </c>
      <c r="AL712" s="17" t="str">
        <f>Table_1[[#This Row],[Monthly sales]]&amp;"  Week "&amp;TEXT(Table_1[[#This Row],[Weekly sales]],"00")</f>
        <v>Mar 2015  Week 10</v>
      </c>
      <c r="AM712" s="17">
        <f>IF(COUNTIF($A$2:A712, A712)=1, 1, 0)</f>
        <v>1</v>
      </c>
      <c r="AN712" s="3">
        <f>COUNTA(A712) - COUNTIF(Table_1[[#This Row],[Unique Customers]], 1)</f>
        <v>0</v>
      </c>
      <c r="AO712" s="17" t="str">
        <f t="shared" si="11"/>
        <v>Unique</v>
      </c>
      <c r="AP712" s="17" t="str">
        <f>"Q"&amp;_xlfn.CEILING.MATH(MONTH(Table_1[[#This Row],[Monthly sales]])/3,1)</f>
        <v>Q1</v>
      </c>
    </row>
    <row r="713" spans="1:42" ht="14.4" x14ac:dyDescent="0.3">
      <c r="A713" s="2">
        <v>679</v>
      </c>
      <c r="B713" s="15" t="s">
        <v>1489</v>
      </c>
      <c r="C713" s="15" t="s">
        <v>117</v>
      </c>
      <c r="D713" s="6">
        <v>0.02</v>
      </c>
      <c r="E713" s="4">
        <v>367.99</v>
      </c>
      <c r="F713" s="4">
        <v>19.989999999999998</v>
      </c>
      <c r="G713" s="15" t="s">
        <v>39</v>
      </c>
      <c r="H713" s="15" t="s">
        <v>95</v>
      </c>
      <c r="I713" s="15" t="s">
        <v>49</v>
      </c>
      <c r="J713" s="15" t="s">
        <v>73</v>
      </c>
      <c r="K713" s="15" t="s">
        <v>74</v>
      </c>
      <c r="L713" s="15" t="s">
        <v>1492</v>
      </c>
      <c r="M713" s="6">
        <v>0.4</v>
      </c>
      <c r="N713" s="15" t="s">
        <v>33</v>
      </c>
      <c r="O713" s="15" t="s">
        <v>60</v>
      </c>
      <c r="P713" s="15" t="s">
        <v>67</v>
      </c>
      <c r="Q713" s="15" t="s">
        <v>1491</v>
      </c>
      <c r="R713" s="2">
        <v>98387</v>
      </c>
      <c r="S713" s="1">
        <v>42067</v>
      </c>
      <c r="T713" s="12">
        <f>EOMONTH(Table_1[[#This Row],[Order Date]],0)</f>
        <v>42094</v>
      </c>
      <c r="U713" s="10">
        <f>EOMONTH(Table_1[[#This Row],[Order Date]],0)</f>
        <v>42094</v>
      </c>
      <c r="V713" s="14">
        <v>42067</v>
      </c>
      <c r="W713" s="1">
        <v>42068</v>
      </c>
      <c r="X713" s="12">
        <v>42068</v>
      </c>
      <c r="Y713" s="10">
        <f>EOMONTH(Table_1[[#This Row],[Ship date]],0)</f>
        <v>42094</v>
      </c>
      <c r="Z713" s="14">
        <v>42068</v>
      </c>
      <c r="AA713" s="4">
        <v>4568.6072999999997</v>
      </c>
      <c r="AB713" s="2">
        <v>17</v>
      </c>
      <c r="AC713" s="4">
        <v>6621.17</v>
      </c>
      <c r="AD713" s="2">
        <v>88890</v>
      </c>
      <c r="AE713" s="4">
        <f>'DataCleaning and Transformation'!$E713-'DataCleaning and Transformation'!$D713</f>
        <v>367.97</v>
      </c>
      <c r="AF713" s="15" t="str">
        <f>_xlfn.IFS('DataCleaning and Transformation'!$O713="Central","Chris",'DataCleaning and Transformation'!$O713="East","Erin",'DataCleaning and Transformation'!$O713="South","Sam",'DataCleaning and Transformation'!$O713="West","William")</f>
        <v>William</v>
      </c>
      <c r="AG713" s="31">
        <f>Table_1[[#This Row],[Ship date]]-Table_1[[#This Row],[Order Date]]</f>
        <v>1</v>
      </c>
      <c r="AH713" s="22">
        <f>Table_1[[#This Row],[Profit]]/Table_1[[#This Row],[Sales]]</f>
        <v>0.69</v>
      </c>
      <c r="AI713" s="23">
        <f>Table_1[[#This Row],[Profit]]+Table_1[[#This Row],[Sales]]</f>
        <v>11189.7773</v>
      </c>
      <c r="AJ713" s="17">
        <f>WEEKNUM(Table_1[[#This Row],[Order Date]],1)</f>
        <v>10</v>
      </c>
      <c r="AK713" s="17" t="str">
        <f>TEXT(Table_1[[#This Row],[Order Date]],"mmm yyyy")</f>
        <v>Mar 2015</v>
      </c>
      <c r="AL713" s="17" t="str">
        <f>Table_1[[#This Row],[Monthly sales]]&amp;"  Week "&amp;TEXT(Table_1[[#This Row],[Weekly sales]],"00")</f>
        <v>Mar 2015  Week 10</v>
      </c>
      <c r="AM713" s="17">
        <f>IF(COUNTIF($A$2:A713, A713)=1, 1, 0)</f>
        <v>0</v>
      </c>
      <c r="AN713" s="3">
        <f>COUNTA(A713) - COUNTIF(Table_1[[#This Row],[Unique Customers]], 1)</f>
        <v>1</v>
      </c>
      <c r="AO713" s="17" t="str">
        <f t="shared" si="11"/>
        <v>Repeated</v>
      </c>
      <c r="AP713" s="17" t="str">
        <f>"Q"&amp;_xlfn.CEILING.MATH(MONTH(Table_1[[#This Row],[Monthly sales]])/3,1)</f>
        <v>Q1</v>
      </c>
    </row>
    <row r="714" spans="1:42" ht="14.4" x14ac:dyDescent="0.3">
      <c r="A714" s="2">
        <v>680</v>
      </c>
      <c r="B714" s="15" t="s">
        <v>1493</v>
      </c>
      <c r="C714" s="15" t="s">
        <v>117</v>
      </c>
      <c r="D714" s="6">
        <v>0.04</v>
      </c>
      <c r="E714" s="4">
        <v>95.99</v>
      </c>
      <c r="F714" s="4">
        <v>4.9000000000000004</v>
      </c>
      <c r="G714" s="15" t="s">
        <v>39</v>
      </c>
      <c r="H714" s="15" t="s">
        <v>95</v>
      </c>
      <c r="I714" s="15" t="s">
        <v>41</v>
      </c>
      <c r="J714" s="15" t="s">
        <v>136</v>
      </c>
      <c r="K714" s="15" t="s">
        <v>74</v>
      </c>
      <c r="L714" s="15" t="s">
        <v>769</v>
      </c>
      <c r="M714" s="6">
        <v>0.56000000000000005</v>
      </c>
      <c r="N714" s="15" t="s">
        <v>33</v>
      </c>
      <c r="O714" s="15" t="s">
        <v>60</v>
      </c>
      <c r="P714" s="15" t="s">
        <v>67</v>
      </c>
      <c r="Q714" s="15" t="s">
        <v>1494</v>
      </c>
      <c r="R714" s="2">
        <v>99207</v>
      </c>
      <c r="S714" s="1">
        <v>42067</v>
      </c>
      <c r="T714" s="12">
        <f>EOMONTH(Table_1[[#This Row],[Order Date]],0)</f>
        <v>42094</v>
      </c>
      <c r="U714" s="10">
        <f>EOMONTH(Table_1[[#This Row],[Order Date]],0)</f>
        <v>42094</v>
      </c>
      <c r="V714" s="14">
        <v>42067</v>
      </c>
      <c r="W714" s="1">
        <v>42069</v>
      </c>
      <c r="X714" s="12">
        <v>42069</v>
      </c>
      <c r="Y714" s="10">
        <f>EOMONTH(Table_1[[#This Row],[Ship date]],0)</f>
        <v>42094</v>
      </c>
      <c r="Z714" s="14">
        <v>42069</v>
      </c>
      <c r="AA714" s="4">
        <v>-258.22500000000002</v>
      </c>
      <c r="AB714" s="2">
        <v>3</v>
      </c>
      <c r="AC714" s="4">
        <v>253.78</v>
      </c>
      <c r="AD714" s="2">
        <v>88890</v>
      </c>
      <c r="AE714" s="4">
        <f>'DataCleaning and Transformation'!$E714-'DataCleaning and Transformation'!$D714</f>
        <v>95.949999999999989</v>
      </c>
      <c r="AF714" s="15" t="str">
        <f>_xlfn.IFS('DataCleaning and Transformation'!$O714="Central","Chris",'DataCleaning and Transformation'!$O714="East","Erin",'DataCleaning and Transformation'!$O714="South","Sam",'DataCleaning and Transformation'!$O714="West","William")</f>
        <v>William</v>
      </c>
      <c r="AG714" s="31">
        <f>Table_1[[#This Row],[Ship date]]-Table_1[[#This Row],[Order Date]]</f>
        <v>2</v>
      </c>
      <c r="AH714" s="22">
        <f>Table_1[[#This Row],[Profit]]/Table_1[[#This Row],[Sales]]</f>
        <v>-1.0175151706202223</v>
      </c>
      <c r="AI714" s="23">
        <f>Table_1[[#This Row],[Profit]]+Table_1[[#This Row],[Sales]]</f>
        <v>-4.4450000000000216</v>
      </c>
      <c r="AJ714" s="17">
        <f>WEEKNUM(Table_1[[#This Row],[Order Date]],1)</f>
        <v>10</v>
      </c>
      <c r="AK714" s="17" t="str">
        <f>TEXT(Table_1[[#This Row],[Order Date]],"mmm yyyy")</f>
        <v>Mar 2015</v>
      </c>
      <c r="AL714" s="17" t="str">
        <f>Table_1[[#This Row],[Monthly sales]]&amp;"  Week "&amp;TEXT(Table_1[[#This Row],[Weekly sales]],"00")</f>
        <v>Mar 2015  Week 10</v>
      </c>
      <c r="AM714" s="17">
        <f>IF(COUNTIF($A$2:A714, A714)=1, 1, 0)</f>
        <v>1</v>
      </c>
      <c r="AN714" s="3">
        <f>COUNTA(A714) - COUNTIF(Table_1[[#This Row],[Unique Customers]], 1)</f>
        <v>0</v>
      </c>
      <c r="AO714" s="17" t="str">
        <f t="shared" si="11"/>
        <v>Repeated</v>
      </c>
      <c r="AP714" s="17" t="str">
        <f>"Q"&amp;_xlfn.CEILING.MATH(MONTH(Table_1[[#This Row],[Monthly sales]])/3,1)</f>
        <v>Q1</v>
      </c>
    </row>
    <row r="715" spans="1:42" ht="14.4" x14ac:dyDescent="0.3">
      <c r="A715" s="2">
        <v>2696</v>
      </c>
      <c r="B715" s="15" t="s">
        <v>1495</v>
      </c>
      <c r="C715" s="15" t="s">
        <v>26</v>
      </c>
      <c r="D715" s="6">
        <v>0.05</v>
      </c>
      <c r="E715" s="4">
        <v>107.53</v>
      </c>
      <c r="F715" s="4">
        <v>5.81</v>
      </c>
      <c r="G715" s="15" t="s">
        <v>39</v>
      </c>
      <c r="H715" s="15" t="s">
        <v>72</v>
      </c>
      <c r="I715" s="15" t="s">
        <v>29</v>
      </c>
      <c r="J715" s="15" t="s">
        <v>127</v>
      </c>
      <c r="K715" s="15" t="s">
        <v>145</v>
      </c>
      <c r="L715" s="15" t="s">
        <v>1496</v>
      </c>
      <c r="M715" s="6">
        <v>0.65</v>
      </c>
      <c r="N715" s="15" t="s">
        <v>33</v>
      </c>
      <c r="O715" s="15" t="s">
        <v>34</v>
      </c>
      <c r="P715" s="15" t="s">
        <v>165</v>
      </c>
      <c r="Q715" s="15" t="s">
        <v>1497</v>
      </c>
      <c r="R715" s="2">
        <v>35401</v>
      </c>
      <c r="S715" s="1">
        <v>42068</v>
      </c>
      <c r="T715" s="12">
        <f>EOMONTH(Table_1[[#This Row],[Order Date]],0)</f>
        <v>42094</v>
      </c>
      <c r="U715" s="10">
        <f>EOMONTH(Table_1[[#This Row],[Order Date]],0)</f>
        <v>42094</v>
      </c>
      <c r="V715" s="14">
        <v>42068</v>
      </c>
      <c r="W715" s="1">
        <v>42069</v>
      </c>
      <c r="X715" s="12">
        <v>42069</v>
      </c>
      <c r="Y715" s="10">
        <f>EOMONTH(Table_1[[#This Row],[Ship date]],0)</f>
        <v>42094</v>
      </c>
      <c r="Z715" s="14">
        <v>42069</v>
      </c>
      <c r="AA715" s="4">
        <v>-89.418000000000006</v>
      </c>
      <c r="AB715" s="2">
        <v>6</v>
      </c>
      <c r="AC715" s="4">
        <v>612.91999999999996</v>
      </c>
      <c r="AD715" s="2">
        <v>87676</v>
      </c>
      <c r="AE715" s="4">
        <f>'DataCleaning and Transformation'!$E715-'DataCleaning and Transformation'!$D715</f>
        <v>107.48</v>
      </c>
      <c r="AF715" s="15" t="str">
        <f>_xlfn.IFS('DataCleaning and Transformation'!$O715="Central","Chris",'DataCleaning and Transformation'!$O715="East","Erin",'DataCleaning and Transformation'!$O715="South","Sam",'DataCleaning and Transformation'!$O715="West","William")</f>
        <v>Sam</v>
      </c>
      <c r="AG715" s="31">
        <f>Table_1[[#This Row],[Ship date]]-Table_1[[#This Row],[Order Date]]</f>
        <v>1</v>
      </c>
      <c r="AH715" s="22">
        <f>Table_1[[#This Row],[Profit]]/Table_1[[#This Row],[Sales]]</f>
        <v>-0.14588853357697582</v>
      </c>
      <c r="AI715" s="23">
        <f>Table_1[[#This Row],[Profit]]+Table_1[[#This Row],[Sales]]</f>
        <v>523.50199999999995</v>
      </c>
      <c r="AJ715" s="17">
        <f>WEEKNUM(Table_1[[#This Row],[Order Date]],1)</f>
        <v>10</v>
      </c>
      <c r="AK715" s="17" t="str">
        <f>TEXT(Table_1[[#This Row],[Order Date]],"mmm yyyy")</f>
        <v>Mar 2015</v>
      </c>
      <c r="AL715" s="17" t="str">
        <f>Table_1[[#This Row],[Monthly sales]]&amp;"  Week "&amp;TEXT(Table_1[[#This Row],[Weekly sales]],"00")</f>
        <v>Mar 2015  Week 10</v>
      </c>
      <c r="AM715" s="17">
        <f>IF(COUNTIF($A$2:A715, A715)=1, 1, 0)</f>
        <v>1</v>
      </c>
      <c r="AN715" s="3">
        <f>COUNTA(A715) - COUNTIF(Table_1[[#This Row],[Unique Customers]], 1)</f>
        <v>0</v>
      </c>
      <c r="AO715" s="17" t="str">
        <f t="shared" si="11"/>
        <v>Unique</v>
      </c>
      <c r="AP715" s="17" t="str">
        <f>"Q"&amp;_xlfn.CEILING.MATH(MONTH(Table_1[[#This Row],[Monthly sales]])/3,1)</f>
        <v>Q1</v>
      </c>
    </row>
    <row r="716" spans="1:42" ht="14.4" x14ac:dyDescent="0.3">
      <c r="A716" s="2">
        <v>2376</v>
      </c>
      <c r="B716" s="15" t="s">
        <v>1498</v>
      </c>
      <c r="C716" s="15" t="s">
        <v>38</v>
      </c>
      <c r="D716" s="6">
        <v>0.05</v>
      </c>
      <c r="E716" s="4">
        <v>3.28</v>
      </c>
      <c r="F716" s="4">
        <v>3.97</v>
      </c>
      <c r="G716" s="15" t="s">
        <v>39</v>
      </c>
      <c r="H716" s="15" t="s">
        <v>95</v>
      </c>
      <c r="I716" s="15" t="s">
        <v>49</v>
      </c>
      <c r="J716" s="15" t="s">
        <v>50</v>
      </c>
      <c r="K716" s="15" t="s">
        <v>51</v>
      </c>
      <c r="L716" s="15" t="s">
        <v>246</v>
      </c>
      <c r="M716" s="6">
        <v>0.56000000000000005</v>
      </c>
      <c r="N716" s="15" t="s">
        <v>33</v>
      </c>
      <c r="O716" s="15" t="s">
        <v>60</v>
      </c>
      <c r="P716" s="15" t="s">
        <v>491</v>
      </c>
      <c r="Q716" s="15" t="s">
        <v>1499</v>
      </c>
      <c r="R716" s="2">
        <v>83843</v>
      </c>
      <c r="S716" s="1">
        <v>42068</v>
      </c>
      <c r="T716" s="12">
        <f>EOMONTH(Table_1[[#This Row],[Order Date]],0)</f>
        <v>42094</v>
      </c>
      <c r="U716" s="10">
        <f>EOMONTH(Table_1[[#This Row],[Order Date]],0)</f>
        <v>42094</v>
      </c>
      <c r="V716" s="14">
        <v>42068</v>
      </c>
      <c r="W716" s="1">
        <v>42069</v>
      </c>
      <c r="X716" s="12">
        <v>42069</v>
      </c>
      <c r="Y716" s="10">
        <f>EOMONTH(Table_1[[#This Row],[Ship date]],0)</f>
        <v>42094</v>
      </c>
      <c r="Z716" s="14">
        <v>42069</v>
      </c>
      <c r="AA716" s="4">
        <v>-100.24</v>
      </c>
      <c r="AB716" s="2">
        <v>18</v>
      </c>
      <c r="AC716" s="4">
        <v>61.29</v>
      </c>
      <c r="AD716" s="2">
        <v>91321</v>
      </c>
      <c r="AE716" s="4">
        <f>'DataCleaning and Transformation'!$E716-'DataCleaning and Transformation'!$D716</f>
        <v>3.23</v>
      </c>
      <c r="AF716" s="15" t="str">
        <f>_xlfn.IFS('DataCleaning and Transformation'!$O716="Central","Chris",'DataCleaning and Transformation'!$O716="East","Erin",'DataCleaning and Transformation'!$O716="South","Sam",'DataCleaning and Transformation'!$O716="West","William")</f>
        <v>William</v>
      </c>
      <c r="AG716" s="31">
        <f>Table_1[[#This Row],[Ship date]]-Table_1[[#This Row],[Order Date]]</f>
        <v>1</v>
      </c>
      <c r="AH716" s="22">
        <f>Table_1[[#This Row],[Profit]]/Table_1[[#This Row],[Sales]]</f>
        <v>-1.635503344754446</v>
      </c>
      <c r="AI716" s="23">
        <f>Table_1[[#This Row],[Profit]]+Table_1[[#This Row],[Sales]]</f>
        <v>-38.949999999999996</v>
      </c>
      <c r="AJ716" s="17">
        <f>WEEKNUM(Table_1[[#This Row],[Order Date]],1)</f>
        <v>10</v>
      </c>
      <c r="AK716" s="17" t="str">
        <f>TEXT(Table_1[[#This Row],[Order Date]],"mmm yyyy")</f>
        <v>Mar 2015</v>
      </c>
      <c r="AL716" s="17" t="str">
        <f>Table_1[[#This Row],[Monthly sales]]&amp;"  Week "&amp;TEXT(Table_1[[#This Row],[Weekly sales]],"00")</f>
        <v>Mar 2015  Week 10</v>
      </c>
      <c r="AM716" s="17">
        <f>IF(COUNTIF($A$2:A716, A716)=1, 1, 0)</f>
        <v>1</v>
      </c>
      <c r="AN716" s="3">
        <f>COUNTA(A716) - COUNTIF(Table_1[[#This Row],[Unique Customers]], 1)</f>
        <v>0</v>
      </c>
      <c r="AO716" s="17" t="str">
        <f t="shared" si="11"/>
        <v>Unique</v>
      </c>
      <c r="AP716" s="17" t="str">
        <f>"Q"&amp;_xlfn.CEILING.MATH(MONTH(Table_1[[#This Row],[Monthly sales]])/3,1)</f>
        <v>Q1</v>
      </c>
    </row>
    <row r="717" spans="1:42" ht="14.4" x14ac:dyDescent="0.3">
      <c r="A717" s="2">
        <v>2376</v>
      </c>
      <c r="B717" s="15" t="s">
        <v>1498</v>
      </c>
      <c r="C717" s="15" t="s">
        <v>38</v>
      </c>
      <c r="D717" s="6">
        <v>0.03</v>
      </c>
      <c r="E717" s="4">
        <v>6.98</v>
      </c>
      <c r="F717" s="4">
        <v>9.69</v>
      </c>
      <c r="G717" s="15" t="s">
        <v>39</v>
      </c>
      <c r="H717" s="15" t="s">
        <v>95</v>
      </c>
      <c r="I717" s="15" t="s">
        <v>49</v>
      </c>
      <c r="J717" s="15" t="s">
        <v>79</v>
      </c>
      <c r="K717" s="15" t="s">
        <v>74</v>
      </c>
      <c r="L717" s="15" t="s">
        <v>1500</v>
      </c>
      <c r="M717" s="6">
        <v>0.83</v>
      </c>
      <c r="N717" s="15" t="s">
        <v>33</v>
      </c>
      <c r="O717" s="15" t="s">
        <v>60</v>
      </c>
      <c r="P717" s="15" t="s">
        <v>491</v>
      </c>
      <c r="Q717" s="15" t="s">
        <v>1499</v>
      </c>
      <c r="R717" s="2">
        <v>83843</v>
      </c>
      <c r="S717" s="1">
        <v>42068</v>
      </c>
      <c r="T717" s="12">
        <f>EOMONTH(Table_1[[#This Row],[Order Date]],0)</f>
        <v>42094</v>
      </c>
      <c r="U717" s="10">
        <f>EOMONTH(Table_1[[#This Row],[Order Date]],0)</f>
        <v>42094</v>
      </c>
      <c r="V717" s="14">
        <v>42068</v>
      </c>
      <c r="W717" s="1">
        <v>42070</v>
      </c>
      <c r="X717" s="12">
        <v>42070</v>
      </c>
      <c r="Y717" s="10">
        <f>EOMONTH(Table_1[[#This Row],[Ship date]],0)</f>
        <v>42094</v>
      </c>
      <c r="Z717" s="14">
        <v>42070</v>
      </c>
      <c r="AA717" s="4">
        <v>-262.62</v>
      </c>
      <c r="AB717" s="2">
        <v>15</v>
      </c>
      <c r="AC717" s="4">
        <v>109.15</v>
      </c>
      <c r="AD717" s="2">
        <v>91321</v>
      </c>
      <c r="AE717" s="4">
        <f>'DataCleaning and Transformation'!$E717-'DataCleaning and Transformation'!$D717</f>
        <v>6.95</v>
      </c>
      <c r="AF717" s="15" t="str">
        <f>_xlfn.IFS('DataCleaning and Transformation'!$O717="Central","Chris",'DataCleaning and Transformation'!$O717="East","Erin",'DataCleaning and Transformation'!$O717="South","Sam",'DataCleaning and Transformation'!$O717="West","William")</f>
        <v>William</v>
      </c>
      <c r="AG717" s="31">
        <f>Table_1[[#This Row],[Ship date]]-Table_1[[#This Row],[Order Date]]</f>
        <v>2</v>
      </c>
      <c r="AH717" s="22">
        <f>Table_1[[#This Row],[Profit]]/Table_1[[#This Row],[Sales]]</f>
        <v>-2.4060467246907926</v>
      </c>
      <c r="AI717" s="23">
        <f>Table_1[[#This Row],[Profit]]+Table_1[[#This Row],[Sales]]</f>
        <v>-153.47</v>
      </c>
      <c r="AJ717" s="17">
        <f>WEEKNUM(Table_1[[#This Row],[Order Date]],1)</f>
        <v>10</v>
      </c>
      <c r="AK717" s="17" t="str">
        <f>TEXT(Table_1[[#This Row],[Order Date]],"mmm yyyy")</f>
        <v>Mar 2015</v>
      </c>
      <c r="AL717" s="17" t="str">
        <f>Table_1[[#This Row],[Monthly sales]]&amp;"  Week "&amp;TEXT(Table_1[[#This Row],[Weekly sales]],"00")</f>
        <v>Mar 2015  Week 10</v>
      </c>
      <c r="AM717" s="17">
        <f>IF(COUNTIF($A$2:A717, A717)=1, 1, 0)</f>
        <v>0</v>
      </c>
      <c r="AN717" s="3">
        <f>COUNTA(A717) - COUNTIF(Table_1[[#This Row],[Unique Customers]], 1)</f>
        <v>1</v>
      </c>
      <c r="AO717" s="17" t="str">
        <f t="shared" si="11"/>
        <v>Repeated</v>
      </c>
      <c r="AP717" s="17" t="str">
        <f>"Q"&amp;_xlfn.CEILING.MATH(MONTH(Table_1[[#This Row],[Monthly sales]])/3,1)</f>
        <v>Q1</v>
      </c>
    </row>
    <row r="718" spans="1:42" ht="14.4" x14ac:dyDescent="0.3">
      <c r="A718" s="2">
        <v>670</v>
      </c>
      <c r="B718" s="15" t="s">
        <v>1501</v>
      </c>
      <c r="C718" s="15" t="s">
        <v>48</v>
      </c>
      <c r="D718" s="6">
        <v>0.08</v>
      </c>
      <c r="E718" s="4">
        <v>296.18</v>
      </c>
      <c r="F718" s="4">
        <v>54.12</v>
      </c>
      <c r="G718" s="15" t="s">
        <v>27</v>
      </c>
      <c r="H718" s="15" t="s">
        <v>72</v>
      </c>
      <c r="I718" s="15" t="s">
        <v>29</v>
      </c>
      <c r="J718" s="15" t="s">
        <v>30</v>
      </c>
      <c r="K718" s="15" t="s">
        <v>31</v>
      </c>
      <c r="L718" s="15" t="s">
        <v>1080</v>
      </c>
      <c r="M718" s="6">
        <v>0.76</v>
      </c>
      <c r="N718" s="15" t="s">
        <v>33</v>
      </c>
      <c r="O718" s="15" t="s">
        <v>34</v>
      </c>
      <c r="P718" s="15" t="s">
        <v>243</v>
      </c>
      <c r="Q718" s="15" t="s">
        <v>1502</v>
      </c>
      <c r="R718" s="2">
        <v>22025</v>
      </c>
      <c r="S718" s="1">
        <v>42068</v>
      </c>
      <c r="T718" s="12">
        <f>EOMONTH(Table_1[[#This Row],[Order Date]],0)</f>
        <v>42094</v>
      </c>
      <c r="U718" s="10">
        <f>EOMONTH(Table_1[[#This Row],[Order Date]],0)</f>
        <v>42094</v>
      </c>
      <c r="V718" s="14">
        <v>42068</v>
      </c>
      <c r="W718" s="1">
        <v>42075</v>
      </c>
      <c r="X718" s="12">
        <v>42075</v>
      </c>
      <c r="Y718" s="10">
        <f>EOMONTH(Table_1[[#This Row],[Ship date]],0)</f>
        <v>42094</v>
      </c>
      <c r="Z718" s="14">
        <v>42075</v>
      </c>
      <c r="AA718" s="4">
        <v>-187.22200000000001</v>
      </c>
      <c r="AB718" s="2">
        <v>5</v>
      </c>
      <c r="AC718" s="4">
        <v>1429.81</v>
      </c>
      <c r="AD718" s="2">
        <v>88474</v>
      </c>
      <c r="AE718" s="4">
        <f>'DataCleaning and Transformation'!$E718-'DataCleaning and Transformation'!$D718</f>
        <v>296.10000000000002</v>
      </c>
      <c r="AF718" s="15" t="str">
        <f>_xlfn.IFS('DataCleaning and Transformation'!$O718="Central","Chris",'DataCleaning and Transformation'!$O718="East","Erin",'DataCleaning and Transformation'!$O718="South","Sam",'DataCleaning and Transformation'!$O718="West","William")</f>
        <v>Sam</v>
      </c>
      <c r="AG718" s="31">
        <f>Table_1[[#This Row],[Ship date]]-Table_1[[#This Row],[Order Date]]</f>
        <v>7</v>
      </c>
      <c r="AH718" s="22">
        <f>Table_1[[#This Row],[Profit]]/Table_1[[#This Row],[Sales]]</f>
        <v>-0.13094187339576588</v>
      </c>
      <c r="AI718" s="23">
        <f>Table_1[[#This Row],[Profit]]+Table_1[[#This Row],[Sales]]</f>
        <v>1242.588</v>
      </c>
      <c r="AJ718" s="17">
        <f>WEEKNUM(Table_1[[#This Row],[Order Date]],1)</f>
        <v>10</v>
      </c>
      <c r="AK718" s="17" t="str">
        <f>TEXT(Table_1[[#This Row],[Order Date]],"mmm yyyy")</f>
        <v>Mar 2015</v>
      </c>
      <c r="AL718" s="17" t="str">
        <f>Table_1[[#This Row],[Monthly sales]]&amp;"  Week "&amp;TEXT(Table_1[[#This Row],[Weekly sales]],"00")</f>
        <v>Mar 2015  Week 10</v>
      </c>
      <c r="AM718" s="17">
        <f>IF(COUNTIF($A$2:A718, A718)=1, 1, 0)</f>
        <v>1</v>
      </c>
      <c r="AN718" s="3">
        <f>COUNTA(A718) - COUNTIF(Table_1[[#This Row],[Unique Customers]], 1)</f>
        <v>0</v>
      </c>
      <c r="AO718" s="17" t="str">
        <f t="shared" si="11"/>
        <v>Unique</v>
      </c>
      <c r="AP718" s="17" t="str">
        <f>"Q"&amp;_xlfn.CEILING.MATH(MONTH(Table_1[[#This Row],[Monthly sales]])/3,1)</f>
        <v>Q1</v>
      </c>
    </row>
    <row r="719" spans="1:42" ht="14.4" x14ac:dyDescent="0.3">
      <c r="A719" s="2">
        <v>2944</v>
      </c>
      <c r="B719" s="15" t="s">
        <v>1503</v>
      </c>
      <c r="C719" s="15" t="s">
        <v>48</v>
      </c>
      <c r="D719" s="6">
        <v>0.04</v>
      </c>
      <c r="E719" s="4">
        <v>4.55</v>
      </c>
      <c r="F719" s="4">
        <v>1.49</v>
      </c>
      <c r="G719" s="15" t="s">
        <v>39</v>
      </c>
      <c r="H719" s="15" t="s">
        <v>95</v>
      </c>
      <c r="I719" s="15" t="s">
        <v>49</v>
      </c>
      <c r="J719" s="15" t="s">
        <v>73</v>
      </c>
      <c r="K719" s="15" t="s">
        <v>74</v>
      </c>
      <c r="L719" s="15" t="s">
        <v>1504</v>
      </c>
      <c r="M719" s="6">
        <v>0.35</v>
      </c>
      <c r="N719" s="15" t="s">
        <v>33</v>
      </c>
      <c r="O719" s="15" t="s">
        <v>53</v>
      </c>
      <c r="P719" s="15" t="s">
        <v>290</v>
      </c>
      <c r="Q719" s="15" t="s">
        <v>1505</v>
      </c>
      <c r="R719" s="2">
        <v>48640</v>
      </c>
      <c r="S719" s="1">
        <v>42068</v>
      </c>
      <c r="T719" s="12">
        <f>EOMONTH(Table_1[[#This Row],[Order Date]],0)</f>
        <v>42094</v>
      </c>
      <c r="U719" s="10">
        <f>EOMONTH(Table_1[[#This Row],[Order Date]],0)</f>
        <v>42094</v>
      </c>
      <c r="V719" s="14">
        <v>42068</v>
      </c>
      <c r="W719" s="1">
        <v>42070</v>
      </c>
      <c r="X719" s="12">
        <v>42070</v>
      </c>
      <c r="Y719" s="10">
        <f>EOMONTH(Table_1[[#This Row],[Ship date]],0)</f>
        <v>42094</v>
      </c>
      <c r="Z719" s="14">
        <v>42070</v>
      </c>
      <c r="AA719" s="4">
        <v>28.288</v>
      </c>
      <c r="AB719" s="2">
        <v>13</v>
      </c>
      <c r="AC719" s="4">
        <v>59.75</v>
      </c>
      <c r="AD719" s="2">
        <v>90309</v>
      </c>
      <c r="AE719" s="4">
        <f>'DataCleaning and Transformation'!$E719-'DataCleaning and Transformation'!$D719</f>
        <v>4.51</v>
      </c>
      <c r="AF719" s="15" t="str">
        <f>_xlfn.IFS('DataCleaning and Transformation'!$O719="Central","Chris",'DataCleaning and Transformation'!$O719="East","Erin",'DataCleaning and Transformation'!$O719="South","Sam",'DataCleaning and Transformation'!$O719="West","William")</f>
        <v>Chris</v>
      </c>
      <c r="AG719" s="31">
        <f>Table_1[[#This Row],[Ship date]]-Table_1[[#This Row],[Order Date]]</f>
        <v>2</v>
      </c>
      <c r="AH719" s="22">
        <f>Table_1[[#This Row],[Profit]]/Table_1[[#This Row],[Sales]]</f>
        <v>0.47343933054393306</v>
      </c>
      <c r="AI719" s="23">
        <f>Table_1[[#This Row],[Profit]]+Table_1[[#This Row],[Sales]]</f>
        <v>88.037999999999997</v>
      </c>
      <c r="AJ719" s="17">
        <f>WEEKNUM(Table_1[[#This Row],[Order Date]],1)</f>
        <v>10</v>
      </c>
      <c r="AK719" s="17" t="str">
        <f>TEXT(Table_1[[#This Row],[Order Date]],"mmm yyyy")</f>
        <v>Mar 2015</v>
      </c>
      <c r="AL719" s="17" t="str">
        <f>Table_1[[#This Row],[Monthly sales]]&amp;"  Week "&amp;TEXT(Table_1[[#This Row],[Weekly sales]],"00")</f>
        <v>Mar 2015  Week 10</v>
      </c>
      <c r="AM719" s="17">
        <f>IF(COUNTIF($A$2:A719, A719)=1, 1, 0)</f>
        <v>1</v>
      </c>
      <c r="AN719" s="3">
        <f>COUNTA(A719) - COUNTIF(Table_1[[#This Row],[Unique Customers]], 1)</f>
        <v>0</v>
      </c>
      <c r="AO719" s="17" t="str">
        <f t="shared" si="11"/>
        <v>Unique</v>
      </c>
      <c r="AP719" s="17" t="str">
        <f>"Q"&amp;_xlfn.CEILING.MATH(MONTH(Table_1[[#This Row],[Monthly sales]])/3,1)</f>
        <v>Q1</v>
      </c>
    </row>
    <row r="720" spans="1:42" ht="14.4" x14ac:dyDescent="0.3">
      <c r="A720" s="2">
        <v>392</v>
      </c>
      <c r="B720" s="15" t="s">
        <v>1506</v>
      </c>
      <c r="C720" s="15" t="s">
        <v>117</v>
      </c>
      <c r="D720" s="6">
        <v>0.02</v>
      </c>
      <c r="E720" s="4">
        <v>34.979999999999997</v>
      </c>
      <c r="F720" s="4">
        <v>7.53</v>
      </c>
      <c r="G720" s="15" t="s">
        <v>39</v>
      </c>
      <c r="H720" s="15" t="s">
        <v>95</v>
      </c>
      <c r="I720" s="15" t="s">
        <v>41</v>
      </c>
      <c r="J720" s="15" t="s">
        <v>42</v>
      </c>
      <c r="K720" s="15" t="s">
        <v>74</v>
      </c>
      <c r="L720" s="15" t="s">
        <v>1440</v>
      </c>
      <c r="M720" s="6">
        <v>0.76</v>
      </c>
      <c r="N720" s="15" t="s">
        <v>33</v>
      </c>
      <c r="O720" s="15" t="s">
        <v>53</v>
      </c>
      <c r="P720" s="15" t="s">
        <v>81</v>
      </c>
      <c r="Q720" s="15" t="s">
        <v>1507</v>
      </c>
      <c r="R720" s="2">
        <v>63105</v>
      </c>
      <c r="S720" s="1">
        <v>42068</v>
      </c>
      <c r="T720" s="12">
        <f>EOMONTH(Table_1[[#This Row],[Order Date]],0)</f>
        <v>42094</v>
      </c>
      <c r="U720" s="10">
        <f>EOMONTH(Table_1[[#This Row],[Order Date]],0)</f>
        <v>42094</v>
      </c>
      <c r="V720" s="14">
        <v>42068</v>
      </c>
      <c r="W720" s="1">
        <v>42070</v>
      </c>
      <c r="X720" s="12">
        <v>42070</v>
      </c>
      <c r="Y720" s="10">
        <f>EOMONTH(Table_1[[#This Row],[Ship date]],0)</f>
        <v>42094</v>
      </c>
      <c r="Z720" s="14">
        <v>42070</v>
      </c>
      <c r="AA720" s="4">
        <v>-159.68</v>
      </c>
      <c r="AB720" s="2">
        <v>1</v>
      </c>
      <c r="AC720" s="4">
        <v>37.159999999999997</v>
      </c>
      <c r="AD720" s="2">
        <v>86383</v>
      </c>
      <c r="AE720" s="4">
        <f>'DataCleaning and Transformation'!$E720-'DataCleaning and Transformation'!$D720</f>
        <v>34.959999999999994</v>
      </c>
      <c r="AF720" s="15" t="str">
        <f>_xlfn.IFS('DataCleaning and Transformation'!$O720="Central","Chris",'DataCleaning and Transformation'!$O720="East","Erin",'DataCleaning and Transformation'!$O720="South","Sam",'DataCleaning and Transformation'!$O720="West","William")</f>
        <v>Chris</v>
      </c>
      <c r="AG720" s="31">
        <f>Table_1[[#This Row],[Ship date]]-Table_1[[#This Row],[Order Date]]</f>
        <v>2</v>
      </c>
      <c r="AH720" s="22">
        <f>Table_1[[#This Row],[Profit]]/Table_1[[#This Row],[Sales]]</f>
        <v>-4.2970936490850384</v>
      </c>
      <c r="AI720" s="23">
        <f>Table_1[[#This Row],[Profit]]+Table_1[[#This Row],[Sales]]</f>
        <v>-122.52000000000001</v>
      </c>
      <c r="AJ720" s="17">
        <f>WEEKNUM(Table_1[[#This Row],[Order Date]],1)</f>
        <v>10</v>
      </c>
      <c r="AK720" s="17" t="str">
        <f>TEXT(Table_1[[#This Row],[Order Date]],"mmm yyyy")</f>
        <v>Mar 2015</v>
      </c>
      <c r="AL720" s="17" t="str">
        <f>Table_1[[#This Row],[Monthly sales]]&amp;"  Week "&amp;TEXT(Table_1[[#This Row],[Weekly sales]],"00")</f>
        <v>Mar 2015  Week 10</v>
      </c>
      <c r="AM720" s="17">
        <f>IF(COUNTIF($A$2:A720, A720)=1, 1, 0)</f>
        <v>1</v>
      </c>
      <c r="AN720" s="3">
        <f>COUNTA(A720) - COUNTIF(Table_1[[#This Row],[Unique Customers]], 1)</f>
        <v>0</v>
      </c>
      <c r="AO720" s="17" t="str">
        <f t="shared" si="11"/>
        <v>Unique</v>
      </c>
      <c r="AP720" s="17" t="str">
        <f>"Q"&amp;_xlfn.CEILING.MATH(MONTH(Table_1[[#This Row],[Monthly sales]])/3,1)</f>
        <v>Q1</v>
      </c>
    </row>
    <row r="721" spans="1:42" ht="14.4" x14ac:dyDescent="0.3">
      <c r="A721" s="2">
        <v>392</v>
      </c>
      <c r="B721" s="15" t="s">
        <v>1506</v>
      </c>
      <c r="C721" s="15" t="s">
        <v>117</v>
      </c>
      <c r="D721" s="6">
        <v>0.01</v>
      </c>
      <c r="E721" s="4">
        <v>19.989999999999998</v>
      </c>
      <c r="F721" s="4">
        <v>11.17</v>
      </c>
      <c r="G721" s="15" t="s">
        <v>39</v>
      </c>
      <c r="H721" s="15" t="s">
        <v>95</v>
      </c>
      <c r="I721" s="15" t="s">
        <v>29</v>
      </c>
      <c r="J721" s="15" t="s">
        <v>127</v>
      </c>
      <c r="K721" s="15" t="s">
        <v>65</v>
      </c>
      <c r="L721" s="15" t="s">
        <v>490</v>
      </c>
      <c r="M721" s="6">
        <v>0.6</v>
      </c>
      <c r="N721" s="15" t="s">
        <v>33</v>
      </c>
      <c r="O721" s="15" t="s">
        <v>53</v>
      </c>
      <c r="P721" s="15" t="s">
        <v>81</v>
      </c>
      <c r="Q721" s="15" t="s">
        <v>1507</v>
      </c>
      <c r="R721" s="2">
        <v>63105</v>
      </c>
      <c r="S721" s="1">
        <v>42068</v>
      </c>
      <c r="T721" s="12">
        <f>EOMONTH(Table_1[[#This Row],[Order Date]],0)</f>
        <v>42094</v>
      </c>
      <c r="U721" s="10">
        <f>EOMONTH(Table_1[[#This Row],[Order Date]],0)</f>
        <v>42094</v>
      </c>
      <c r="V721" s="14">
        <v>42068</v>
      </c>
      <c r="W721" s="1">
        <v>42071</v>
      </c>
      <c r="X721" s="12">
        <v>42071</v>
      </c>
      <c r="Y721" s="10">
        <f>EOMONTH(Table_1[[#This Row],[Ship date]],0)</f>
        <v>42094</v>
      </c>
      <c r="Z721" s="14">
        <v>42071</v>
      </c>
      <c r="AA721" s="4">
        <v>27.91</v>
      </c>
      <c r="AB721" s="2">
        <v>2</v>
      </c>
      <c r="AC721" s="4">
        <v>43.65</v>
      </c>
      <c r="AD721" s="2">
        <v>86383</v>
      </c>
      <c r="AE721" s="4">
        <f>'DataCleaning and Transformation'!$E721-'DataCleaning and Transformation'!$D721</f>
        <v>19.979999999999997</v>
      </c>
      <c r="AF721" s="15" t="str">
        <f>_xlfn.IFS('DataCleaning and Transformation'!$O721="Central","Chris",'DataCleaning and Transformation'!$O721="East","Erin",'DataCleaning and Transformation'!$O721="South","Sam",'DataCleaning and Transformation'!$O721="West","William")</f>
        <v>Chris</v>
      </c>
      <c r="AG721" s="31">
        <f>Table_1[[#This Row],[Ship date]]-Table_1[[#This Row],[Order Date]]</f>
        <v>3</v>
      </c>
      <c r="AH721" s="22">
        <f>Table_1[[#This Row],[Profit]]/Table_1[[#This Row],[Sales]]</f>
        <v>0.63940435280641472</v>
      </c>
      <c r="AI721" s="23">
        <f>Table_1[[#This Row],[Profit]]+Table_1[[#This Row],[Sales]]</f>
        <v>71.56</v>
      </c>
      <c r="AJ721" s="17">
        <f>WEEKNUM(Table_1[[#This Row],[Order Date]],1)</f>
        <v>10</v>
      </c>
      <c r="AK721" s="17" t="str">
        <f>TEXT(Table_1[[#This Row],[Order Date]],"mmm yyyy")</f>
        <v>Mar 2015</v>
      </c>
      <c r="AL721" s="17" t="str">
        <f>Table_1[[#This Row],[Monthly sales]]&amp;"  Week "&amp;TEXT(Table_1[[#This Row],[Weekly sales]],"00")</f>
        <v>Mar 2015  Week 10</v>
      </c>
      <c r="AM721" s="17">
        <f>IF(COUNTIF($A$2:A721, A721)=1, 1, 0)</f>
        <v>0</v>
      </c>
      <c r="AN721" s="3">
        <f>COUNTA(A721) - COUNTIF(Table_1[[#This Row],[Unique Customers]], 1)</f>
        <v>1</v>
      </c>
      <c r="AO721" s="17" t="str">
        <f t="shared" si="11"/>
        <v>Repeated</v>
      </c>
      <c r="AP721" s="17" t="str">
        <f>"Q"&amp;_xlfn.CEILING.MATH(MONTH(Table_1[[#This Row],[Monthly sales]])/3,1)</f>
        <v>Q1</v>
      </c>
    </row>
    <row r="722" spans="1:42" ht="14.4" x14ac:dyDescent="0.3">
      <c r="A722" s="2">
        <v>3003</v>
      </c>
      <c r="B722" s="15" t="s">
        <v>1508</v>
      </c>
      <c r="C722" s="15" t="s">
        <v>117</v>
      </c>
      <c r="D722" s="6">
        <v>0.03</v>
      </c>
      <c r="E722" s="4">
        <v>85.99</v>
      </c>
      <c r="F722" s="4">
        <v>0.99</v>
      </c>
      <c r="G722" s="15" t="s">
        <v>39</v>
      </c>
      <c r="H722" s="15" t="s">
        <v>72</v>
      </c>
      <c r="I722" s="15" t="s">
        <v>41</v>
      </c>
      <c r="J722" s="15" t="s">
        <v>136</v>
      </c>
      <c r="K722" s="15" t="s">
        <v>51</v>
      </c>
      <c r="L722" s="15" t="s">
        <v>1177</v>
      </c>
      <c r="M722" s="6">
        <v>0.55000000000000004</v>
      </c>
      <c r="N722" s="15" t="s">
        <v>33</v>
      </c>
      <c r="O722" s="15" t="s">
        <v>60</v>
      </c>
      <c r="P722" s="15" t="s">
        <v>491</v>
      </c>
      <c r="Q722" s="15" t="s">
        <v>1509</v>
      </c>
      <c r="R722" s="2">
        <v>83814</v>
      </c>
      <c r="S722" s="1">
        <v>42068</v>
      </c>
      <c r="T722" s="12">
        <f>EOMONTH(Table_1[[#This Row],[Order Date]],0)</f>
        <v>42094</v>
      </c>
      <c r="U722" s="10">
        <f>EOMONTH(Table_1[[#This Row],[Order Date]],0)</f>
        <v>42094</v>
      </c>
      <c r="V722" s="14">
        <v>42068</v>
      </c>
      <c r="W722" s="1">
        <v>42069</v>
      </c>
      <c r="X722" s="12">
        <v>42069</v>
      </c>
      <c r="Y722" s="10">
        <f>EOMONTH(Table_1[[#This Row],[Ship date]],0)</f>
        <v>42094</v>
      </c>
      <c r="Z722" s="14">
        <v>42069</v>
      </c>
      <c r="AA722" s="4">
        <v>1037.1044999999999</v>
      </c>
      <c r="AB722" s="2">
        <v>20</v>
      </c>
      <c r="AC722" s="4">
        <v>1503.05</v>
      </c>
      <c r="AD722" s="2">
        <v>91586</v>
      </c>
      <c r="AE722" s="4">
        <f>'DataCleaning and Transformation'!$E722-'DataCleaning and Transformation'!$D722</f>
        <v>85.96</v>
      </c>
      <c r="AF722" s="15" t="str">
        <f>_xlfn.IFS('DataCleaning and Transformation'!$O722="Central","Chris",'DataCleaning and Transformation'!$O722="East","Erin",'DataCleaning and Transformation'!$O722="South","Sam",'DataCleaning and Transformation'!$O722="West","William")</f>
        <v>William</v>
      </c>
      <c r="AG722" s="31">
        <f>Table_1[[#This Row],[Ship date]]-Table_1[[#This Row],[Order Date]]</f>
        <v>1</v>
      </c>
      <c r="AH722" s="22">
        <f>Table_1[[#This Row],[Profit]]/Table_1[[#This Row],[Sales]]</f>
        <v>0.69</v>
      </c>
      <c r="AI722" s="23">
        <f>Table_1[[#This Row],[Profit]]+Table_1[[#This Row],[Sales]]</f>
        <v>2540.1544999999996</v>
      </c>
      <c r="AJ722" s="17">
        <f>WEEKNUM(Table_1[[#This Row],[Order Date]],1)</f>
        <v>10</v>
      </c>
      <c r="AK722" s="17" t="str">
        <f>TEXT(Table_1[[#This Row],[Order Date]],"mmm yyyy")</f>
        <v>Mar 2015</v>
      </c>
      <c r="AL722" s="17" t="str">
        <f>Table_1[[#This Row],[Monthly sales]]&amp;"  Week "&amp;TEXT(Table_1[[#This Row],[Weekly sales]],"00")</f>
        <v>Mar 2015  Week 10</v>
      </c>
      <c r="AM722" s="17">
        <f>IF(COUNTIF($A$2:A722, A722)=1, 1, 0)</f>
        <v>1</v>
      </c>
      <c r="AN722" s="3">
        <f>COUNTA(A722) - COUNTIF(Table_1[[#This Row],[Unique Customers]], 1)</f>
        <v>0</v>
      </c>
      <c r="AO722" s="17" t="str">
        <f t="shared" si="11"/>
        <v>Unique</v>
      </c>
      <c r="AP722" s="17" t="str">
        <f>"Q"&amp;_xlfn.CEILING.MATH(MONTH(Table_1[[#This Row],[Monthly sales]])/3,1)</f>
        <v>Q1</v>
      </c>
    </row>
    <row r="723" spans="1:42" ht="14.4" x14ac:dyDescent="0.3">
      <c r="A723" s="2">
        <v>1014</v>
      </c>
      <c r="B723" s="15" t="s">
        <v>1445</v>
      </c>
      <c r="C723" s="15" t="s">
        <v>71</v>
      </c>
      <c r="D723" s="6">
        <v>0.08</v>
      </c>
      <c r="E723" s="4">
        <v>10.91</v>
      </c>
      <c r="F723" s="4">
        <v>2.99</v>
      </c>
      <c r="G723" s="15" t="s">
        <v>39</v>
      </c>
      <c r="H723" s="15" t="s">
        <v>72</v>
      </c>
      <c r="I723" s="15" t="s">
        <v>49</v>
      </c>
      <c r="J723" s="15" t="s">
        <v>73</v>
      </c>
      <c r="K723" s="15" t="s">
        <v>74</v>
      </c>
      <c r="L723" s="15" t="s">
        <v>1510</v>
      </c>
      <c r="M723" s="6">
        <v>0.38</v>
      </c>
      <c r="N723" s="15" t="s">
        <v>33</v>
      </c>
      <c r="O723" s="15" t="s">
        <v>34</v>
      </c>
      <c r="P723" s="15" t="s">
        <v>45</v>
      </c>
      <c r="Q723" s="15" t="s">
        <v>1446</v>
      </c>
      <c r="R723" s="2">
        <v>72022</v>
      </c>
      <c r="S723" s="1">
        <v>42068</v>
      </c>
      <c r="T723" s="12">
        <f>EOMONTH(Table_1[[#This Row],[Order Date]],0)</f>
        <v>42094</v>
      </c>
      <c r="U723" s="10">
        <f>EOMONTH(Table_1[[#This Row],[Order Date]],0)</f>
        <v>42094</v>
      </c>
      <c r="V723" s="14">
        <v>42068</v>
      </c>
      <c r="W723" s="1">
        <v>42069</v>
      </c>
      <c r="X723" s="12">
        <v>42069</v>
      </c>
      <c r="Y723" s="10">
        <f>EOMONTH(Table_1[[#This Row],[Ship date]],0)</f>
        <v>42094</v>
      </c>
      <c r="Z723" s="14">
        <v>42069</v>
      </c>
      <c r="AA723" s="4">
        <v>-2.1</v>
      </c>
      <c r="AB723" s="2">
        <v>11</v>
      </c>
      <c r="AC723" s="4">
        <v>119.99</v>
      </c>
      <c r="AD723" s="2">
        <v>88388</v>
      </c>
      <c r="AE723" s="4">
        <f>'DataCleaning and Transformation'!$E723-'DataCleaning and Transformation'!$D723</f>
        <v>10.83</v>
      </c>
      <c r="AF723" s="15" t="str">
        <f>_xlfn.IFS('DataCleaning and Transformation'!$O723="Central","Chris",'DataCleaning and Transformation'!$O723="East","Erin",'DataCleaning and Transformation'!$O723="South","Sam",'DataCleaning and Transformation'!$O723="West","William")</f>
        <v>Sam</v>
      </c>
      <c r="AG723" s="31">
        <f>Table_1[[#This Row],[Ship date]]-Table_1[[#This Row],[Order Date]]</f>
        <v>1</v>
      </c>
      <c r="AH723" s="22">
        <f>Table_1[[#This Row],[Profit]]/Table_1[[#This Row],[Sales]]</f>
        <v>-1.7501458454871242E-2</v>
      </c>
      <c r="AI723" s="23">
        <f>Table_1[[#This Row],[Profit]]+Table_1[[#This Row],[Sales]]</f>
        <v>117.89</v>
      </c>
      <c r="AJ723" s="17">
        <f>WEEKNUM(Table_1[[#This Row],[Order Date]],1)</f>
        <v>10</v>
      </c>
      <c r="AK723" s="17" t="str">
        <f>TEXT(Table_1[[#This Row],[Order Date]],"mmm yyyy")</f>
        <v>Mar 2015</v>
      </c>
      <c r="AL723" s="17" t="str">
        <f>Table_1[[#This Row],[Monthly sales]]&amp;"  Week "&amp;TEXT(Table_1[[#This Row],[Weekly sales]],"00")</f>
        <v>Mar 2015  Week 10</v>
      </c>
      <c r="AM723" s="17">
        <f>IF(COUNTIF($A$2:A723, A723)=1, 1, 0)</f>
        <v>0</v>
      </c>
      <c r="AN723" s="3">
        <f>COUNTA(A723) - COUNTIF(Table_1[[#This Row],[Unique Customers]], 1)</f>
        <v>1</v>
      </c>
      <c r="AO723" s="17" t="str">
        <f t="shared" si="11"/>
        <v>Unique</v>
      </c>
      <c r="AP723" s="17" t="str">
        <f>"Q"&amp;_xlfn.CEILING.MATH(MONTH(Table_1[[#This Row],[Monthly sales]])/3,1)</f>
        <v>Q1</v>
      </c>
    </row>
    <row r="724" spans="1:42" ht="14.4" x14ac:dyDescent="0.3">
      <c r="A724" s="2">
        <v>1279</v>
      </c>
      <c r="B724" s="15" t="s">
        <v>1448</v>
      </c>
      <c r="C724" s="15" t="s">
        <v>71</v>
      </c>
      <c r="D724" s="6">
        <v>0</v>
      </c>
      <c r="E724" s="4">
        <v>442.14</v>
      </c>
      <c r="F724" s="4">
        <v>14.7</v>
      </c>
      <c r="G724" s="15" t="s">
        <v>27</v>
      </c>
      <c r="H724" s="15" t="s">
        <v>95</v>
      </c>
      <c r="I724" s="15" t="s">
        <v>41</v>
      </c>
      <c r="J724" s="15" t="s">
        <v>57</v>
      </c>
      <c r="K724" s="15" t="s">
        <v>58</v>
      </c>
      <c r="L724" s="15" t="s">
        <v>1313</v>
      </c>
      <c r="M724" s="6">
        <v>0.56000000000000005</v>
      </c>
      <c r="N724" s="15" t="s">
        <v>33</v>
      </c>
      <c r="O724" s="15" t="s">
        <v>53</v>
      </c>
      <c r="P724" s="15" t="s">
        <v>54</v>
      </c>
      <c r="Q724" s="15" t="s">
        <v>1449</v>
      </c>
      <c r="R724" s="2">
        <v>46324</v>
      </c>
      <c r="S724" s="1">
        <v>42068</v>
      </c>
      <c r="T724" s="12">
        <f>EOMONTH(Table_1[[#This Row],[Order Date]],0)</f>
        <v>42094</v>
      </c>
      <c r="U724" s="10">
        <f>EOMONTH(Table_1[[#This Row],[Order Date]],0)</f>
        <v>42094</v>
      </c>
      <c r="V724" s="14">
        <v>42068</v>
      </c>
      <c r="W724" s="1">
        <v>42068</v>
      </c>
      <c r="X724" s="12">
        <v>42068</v>
      </c>
      <c r="Y724" s="10">
        <f>EOMONTH(Table_1[[#This Row],[Ship date]],0)</f>
        <v>42094</v>
      </c>
      <c r="Z724" s="14">
        <v>42068</v>
      </c>
      <c r="AA724" s="4">
        <v>501.51</v>
      </c>
      <c r="AB724" s="2">
        <v>5</v>
      </c>
      <c r="AC724" s="4">
        <v>2343.34</v>
      </c>
      <c r="AD724" s="2">
        <v>90115</v>
      </c>
      <c r="AE724" s="4">
        <f>'DataCleaning and Transformation'!$E724-'DataCleaning and Transformation'!$D724</f>
        <v>442.14</v>
      </c>
      <c r="AF724" s="15" t="str">
        <f>_xlfn.IFS('DataCleaning and Transformation'!$O724="Central","Chris",'DataCleaning and Transformation'!$O724="East","Erin",'DataCleaning and Transformation'!$O724="South","Sam",'DataCleaning and Transformation'!$O724="West","William")</f>
        <v>Chris</v>
      </c>
      <c r="AG724" s="31">
        <f>Table_1[[#This Row],[Ship date]]-Table_1[[#This Row],[Order Date]]</f>
        <v>0</v>
      </c>
      <c r="AH724" s="22">
        <f>Table_1[[#This Row],[Profit]]/Table_1[[#This Row],[Sales]]</f>
        <v>0.21401503836404448</v>
      </c>
      <c r="AI724" s="23">
        <f>Table_1[[#This Row],[Profit]]+Table_1[[#This Row],[Sales]]</f>
        <v>2844.8500000000004</v>
      </c>
      <c r="AJ724" s="17">
        <f>WEEKNUM(Table_1[[#This Row],[Order Date]],1)</f>
        <v>10</v>
      </c>
      <c r="AK724" s="17" t="str">
        <f>TEXT(Table_1[[#This Row],[Order Date]],"mmm yyyy")</f>
        <v>Mar 2015</v>
      </c>
      <c r="AL724" s="17" t="str">
        <f>Table_1[[#This Row],[Monthly sales]]&amp;"  Week "&amp;TEXT(Table_1[[#This Row],[Weekly sales]],"00")</f>
        <v>Mar 2015  Week 10</v>
      </c>
      <c r="AM724" s="17">
        <f>IF(COUNTIF($A$2:A724, A724)=1, 1, 0)</f>
        <v>0</v>
      </c>
      <c r="AN724" s="3">
        <f>COUNTA(A724) - COUNTIF(Table_1[[#This Row],[Unique Customers]], 1)</f>
        <v>1</v>
      </c>
      <c r="AO724" s="17" t="str">
        <f t="shared" si="11"/>
        <v>Unique</v>
      </c>
      <c r="AP724" s="17" t="str">
        <f>"Q"&amp;_xlfn.CEILING.MATH(MONTH(Table_1[[#This Row],[Monthly sales]])/3,1)</f>
        <v>Q1</v>
      </c>
    </row>
    <row r="725" spans="1:42" ht="14.4" x14ac:dyDescent="0.3">
      <c r="A725" s="2">
        <v>1432</v>
      </c>
      <c r="B725" s="15" t="s">
        <v>1511</v>
      </c>
      <c r="C725" s="15" t="s">
        <v>71</v>
      </c>
      <c r="D725" s="6">
        <v>0.05</v>
      </c>
      <c r="E725" s="4">
        <v>9.7799999999999994</v>
      </c>
      <c r="F725" s="4">
        <v>1.39</v>
      </c>
      <c r="G725" s="15" t="s">
        <v>39</v>
      </c>
      <c r="H725" s="15" t="s">
        <v>95</v>
      </c>
      <c r="I725" s="15" t="s">
        <v>49</v>
      </c>
      <c r="J725" s="15" t="s">
        <v>346</v>
      </c>
      <c r="K725" s="15" t="s">
        <v>74</v>
      </c>
      <c r="L725" s="15" t="s">
        <v>1512</v>
      </c>
      <c r="M725" s="6">
        <v>0.39</v>
      </c>
      <c r="N725" s="15" t="s">
        <v>33</v>
      </c>
      <c r="O725" s="15" t="s">
        <v>53</v>
      </c>
      <c r="P725" s="15" t="s">
        <v>54</v>
      </c>
      <c r="Q725" s="15" t="s">
        <v>1513</v>
      </c>
      <c r="R725" s="2">
        <v>46203</v>
      </c>
      <c r="S725" s="1">
        <v>42068</v>
      </c>
      <c r="T725" s="12">
        <f>EOMONTH(Table_1[[#This Row],[Order Date]],0)</f>
        <v>42094</v>
      </c>
      <c r="U725" s="10">
        <f>EOMONTH(Table_1[[#This Row],[Order Date]],0)</f>
        <v>42094</v>
      </c>
      <c r="V725" s="14">
        <v>42068</v>
      </c>
      <c r="W725" s="1">
        <v>42069</v>
      </c>
      <c r="X725" s="12">
        <v>42069</v>
      </c>
      <c r="Y725" s="10">
        <f>EOMONTH(Table_1[[#This Row],[Ship date]],0)</f>
        <v>42094</v>
      </c>
      <c r="Z725" s="14">
        <v>42069</v>
      </c>
      <c r="AA725" s="4">
        <v>74.278499999999994</v>
      </c>
      <c r="AB725" s="2">
        <v>11</v>
      </c>
      <c r="AC725" s="4">
        <v>107.65</v>
      </c>
      <c r="AD725" s="2">
        <v>86826</v>
      </c>
      <c r="AE725" s="4">
        <f>'DataCleaning and Transformation'!$E725-'DataCleaning and Transformation'!$D725</f>
        <v>9.7299999999999986</v>
      </c>
      <c r="AF725" s="15" t="str">
        <f>_xlfn.IFS('DataCleaning and Transformation'!$O725="Central","Chris",'DataCleaning and Transformation'!$O725="East","Erin",'DataCleaning and Transformation'!$O725="South","Sam",'DataCleaning and Transformation'!$O725="West","William")</f>
        <v>Chris</v>
      </c>
      <c r="AG725" s="31">
        <f>Table_1[[#This Row],[Ship date]]-Table_1[[#This Row],[Order Date]]</f>
        <v>1</v>
      </c>
      <c r="AH725" s="22">
        <f>Table_1[[#This Row],[Profit]]/Table_1[[#This Row],[Sales]]</f>
        <v>0.69</v>
      </c>
      <c r="AI725" s="23">
        <f>Table_1[[#This Row],[Profit]]+Table_1[[#This Row],[Sales]]</f>
        <v>181.92849999999999</v>
      </c>
      <c r="AJ725" s="17">
        <f>WEEKNUM(Table_1[[#This Row],[Order Date]],1)</f>
        <v>10</v>
      </c>
      <c r="AK725" s="17" t="str">
        <f>TEXT(Table_1[[#This Row],[Order Date]],"mmm yyyy")</f>
        <v>Mar 2015</v>
      </c>
      <c r="AL725" s="17" t="str">
        <f>Table_1[[#This Row],[Monthly sales]]&amp;"  Week "&amp;TEXT(Table_1[[#This Row],[Weekly sales]],"00")</f>
        <v>Mar 2015  Week 10</v>
      </c>
      <c r="AM725" s="17">
        <f>IF(COUNTIF($A$2:A725, A725)=1, 1, 0)</f>
        <v>1</v>
      </c>
      <c r="AN725" s="3">
        <f>COUNTA(A725) - COUNTIF(Table_1[[#This Row],[Unique Customers]], 1)</f>
        <v>0</v>
      </c>
      <c r="AO725" s="17" t="str">
        <f t="shared" si="11"/>
        <v>Unique</v>
      </c>
      <c r="AP725" s="17" t="str">
        <f>"Q"&amp;_xlfn.CEILING.MATH(MONTH(Table_1[[#This Row],[Monthly sales]])/3,1)</f>
        <v>Q1</v>
      </c>
    </row>
    <row r="726" spans="1:42" ht="14.4" x14ac:dyDescent="0.3">
      <c r="A726" s="2">
        <v>1433</v>
      </c>
      <c r="B726" s="15" t="s">
        <v>1514</v>
      </c>
      <c r="C726" s="15" t="s">
        <v>71</v>
      </c>
      <c r="D726" s="6">
        <v>0.02</v>
      </c>
      <c r="E726" s="4">
        <v>3.28</v>
      </c>
      <c r="F726" s="4">
        <v>3.97</v>
      </c>
      <c r="G726" s="15" t="s">
        <v>88</v>
      </c>
      <c r="H726" s="15" t="s">
        <v>95</v>
      </c>
      <c r="I726" s="15" t="s">
        <v>49</v>
      </c>
      <c r="J726" s="15" t="s">
        <v>50</v>
      </c>
      <c r="K726" s="15" t="s">
        <v>51</v>
      </c>
      <c r="L726" s="15" t="s">
        <v>368</v>
      </c>
      <c r="M726" s="6">
        <v>0.56000000000000005</v>
      </c>
      <c r="N726" s="15" t="s">
        <v>33</v>
      </c>
      <c r="O726" s="15" t="s">
        <v>53</v>
      </c>
      <c r="P726" s="15" t="s">
        <v>54</v>
      </c>
      <c r="Q726" s="15" t="s">
        <v>1515</v>
      </c>
      <c r="R726" s="2">
        <v>47130</v>
      </c>
      <c r="S726" s="1">
        <v>42068</v>
      </c>
      <c r="T726" s="12">
        <f>EOMONTH(Table_1[[#This Row],[Order Date]],0)</f>
        <v>42094</v>
      </c>
      <c r="U726" s="10">
        <f>EOMONTH(Table_1[[#This Row],[Order Date]],0)</f>
        <v>42094</v>
      </c>
      <c r="V726" s="14">
        <v>42068</v>
      </c>
      <c r="W726" s="1">
        <v>42069</v>
      </c>
      <c r="X726" s="12">
        <v>42069</v>
      </c>
      <c r="Y726" s="10">
        <f>EOMONTH(Table_1[[#This Row],[Ship date]],0)</f>
        <v>42094</v>
      </c>
      <c r="Z726" s="14">
        <v>42069</v>
      </c>
      <c r="AA726" s="4">
        <v>-66.349999999999994</v>
      </c>
      <c r="AB726" s="2">
        <v>7</v>
      </c>
      <c r="AC726" s="4">
        <v>25.15</v>
      </c>
      <c r="AD726" s="2">
        <v>86826</v>
      </c>
      <c r="AE726" s="4">
        <f>'DataCleaning and Transformation'!$E726-'DataCleaning and Transformation'!$D726</f>
        <v>3.26</v>
      </c>
      <c r="AF726" s="15" t="str">
        <f>_xlfn.IFS('DataCleaning and Transformation'!$O726="Central","Chris",'DataCleaning and Transformation'!$O726="East","Erin",'DataCleaning and Transformation'!$O726="South","Sam",'DataCleaning and Transformation'!$O726="West","William")</f>
        <v>Chris</v>
      </c>
      <c r="AG726" s="31">
        <f>Table_1[[#This Row],[Ship date]]-Table_1[[#This Row],[Order Date]]</f>
        <v>1</v>
      </c>
      <c r="AH726" s="22">
        <f>Table_1[[#This Row],[Profit]]/Table_1[[#This Row],[Sales]]</f>
        <v>-2.6381709741550696</v>
      </c>
      <c r="AI726" s="23">
        <f>Table_1[[#This Row],[Profit]]+Table_1[[#This Row],[Sales]]</f>
        <v>-41.199999999999996</v>
      </c>
      <c r="AJ726" s="17">
        <f>WEEKNUM(Table_1[[#This Row],[Order Date]],1)</f>
        <v>10</v>
      </c>
      <c r="AK726" s="17" t="str">
        <f>TEXT(Table_1[[#This Row],[Order Date]],"mmm yyyy")</f>
        <v>Mar 2015</v>
      </c>
      <c r="AL726" s="17" t="str">
        <f>Table_1[[#This Row],[Monthly sales]]&amp;"  Week "&amp;TEXT(Table_1[[#This Row],[Weekly sales]],"00")</f>
        <v>Mar 2015  Week 10</v>
      </c>
      <c r="AM726" s="17">
        <f>IF(COUNTIF($A$2:A726, A726)=1, 1, 0)</f>
        <v>1</v>
      </c>
      <c r="AN726" s="3">
        <f>COUNTA(A726) - COUNTIF(Table_1[[#This Row],[Unique Customers]], 1)</f>
        <v>0</v>
      </c>
      <c r="AO726" s="17" t="str">
        <f t="shared" si="11"/>
        <v>Repeated</v>
      </c>
      <c r="AP726" s="17" t="str">
        <f>"Q"&amp;_xlfn.CEILING.MATH(MONTH(Table_1[[#This Row],[Monthly sales]])/3,1)</f>
        <v>Q1</v>
      </c>
    </row>
    <row r="727" spans="1:42" ht="14.4" x14ac:dyDescent="0.3">
      <c r="A727" s="2">
        <v>2006</v>
      </c>
      <c r="B727" s="15" t="s">
        <v>1516</v>
      </c>
      <c r="C727" s="15" t="s">
        <v>71</v>
      </c>
      <c r="D727" s="6">
        <v>0.03</v>
      </c>
      <c r="E727" s="4">
        <v>5.78</v>
      </c>
      <c r="F727" s="4">
        <v>5.37</v>
      </c>
      <c r="G727" s="15" t="s">
        <v>39</v>
      </c>
      <c r="H727" s="15" t="s">
        <v>72</v>
      </c>
      <c r="I727" s="15" t="s">
        <v>49</v>
      </c>
      <c r="J727" s="15" t="s">
        <v>89</v>
      </c>
      <c r="K727" s="15" t="s">
        <v>74</v>
      </c>
      <c r="L727" s="15" t="s">
        <v>1517</v>
      </c>
      <c r="M727" s="6">
        <v>0.36</v>
      </c>
      <c r="N727" s="15" t="s">
        <v>33</v>
      </c>
      <c r="O727" s="15" t="s">
        <v>60</v>
      </c>
      <c r="P727" s="15" t="s">
        <v>61</v>
      </c>
      <c r="Q727" s="15" t="s">
        <v>1244</v>
      </c>
      <c r="R727" s="2">
        <v>81301</v>
      </c>
      <c r="S727" s="1">
        <v>42068</v>
      </c>
      <c r="T727" s="12">
        <f>EOMONTH(Table_1[[#This Row],[Order Date]],0)</f>
        <v>42094</v>
      </c>
      <c r="U727" s="10">
        <f>EOMONTH(Table_1[[#This Row],[Order Date]],0)</f>
        <v>42094</v>
      </c>
      <c r="V727" s="14">
        <v>42068</v>
      </c>
      <c r="W727" s="1">
        <v>42069</v>
      </c>
      <c r="X727" s="12">
        <v>42069</v>
      </c>
      <c r="Y727" s="10">
        <f>EOMONTH(Table_1[[#This Row],[Ship date]],0)</f>
        <v>42094</v>
      </c>
      <c r="Z727" s="14">
        <v>42069</v>
      </c>
      <c r="AA727" s="4">
        <v>-63.35</v>
      </c>
      <c r="AB727" s="2">
        <v>15</v>
      </c>
      <c r="AC727" s="4">
        <v>88.22</v>
      </c>
      <c r="AD727" s="2">
        <v>88798</v>
      </c>
      <c r="AE727" s="4">
        <f>'DataCleaning and Transformation'!$E727-'DataCleaning and Transformation'!$D727</f>
        <v>5.75</v>
      </c>
      <c r="AF727" s="15" t="str">
        <f>_xlfn.IFS('DataCleaning and Transformation'!$O727="Central","Chris",'DataCleaning and Transformation'!$O727="East","Erin",'DataCleaning and Transformation'!$O727="South","Sam",'DataCleaning and Transformation'!$O727="West","William")</f>
        <v>William</v>
      </c>
      <c r="AG727" s="31">
        <f>Table_1[[#This Row],[Ship date]]-Table_1[[#This Row],[Order Date]]</f>
        <v>1</v>
      </c>
      <c r="AH727" s="22">
        <f>Table_1[[#This Row],[Profit]]/Table_1[[#This Row],[Sales]]</f>
        <v>-0.71809113579687145</v>
      </c>
      <c r="AI727" s="23">
        <f>Table_1[[#This Row],[Profit]]+Table_1[[#This Row],[Sales]]</f>
        <v>24.869999999999997</v>
      </c>
      <c r="AJ727" s="17">
        <f>WEEKNUM(Table_1[[#This Row],[Order Date]],1)</f>
        <v>10</v>
      </c>
      <c r="AK727" s="17" t="str">
        <f>TEXT(Table_1[[#This Row],[Order Date]],"mmm yyyy")</f>
        <v>Mar 2015</v>
      </c>
      <c r="AL727" s="17" t="str">
        <f>Table_1[[#This Row],[Monthly sales]]&amp;"  Week "&amp;TEXT(Table_1[[#This Row],[Weekly sales]],"00")</f>
        <v>Mar 2015  Week 10</v>
      </c>
      <c r="AM727" s="17">
        <f>IF(COUNTIF($A$2:A727, A727)=1, 1, 0)</f>
        <v>1</v>
      </c>
      <c r="AN727" s="3">
        <f>COUNTA(A727) - COUNTIF(Table_1[[#This Row],[Unique Customers]], 1)</f>
        <v>0</v>
      </c>
      <c r="AO727" s="17" t="str">
        <f t="shared" si="11"/>
        <v>Unique</v>
      </c>
      <c r="AP727" s="17" t="str">
        <f>"Q"&amp;_xlfn.CEILING.MATH(MONTH(Table_1[[#This Row],[Monthly sales]])/3,1)</f>
        <v>Q1</v>
      </c>
    </row>
    <row r="728" spans="1:42" ht="14.4" x14ac:dyDescent="0.3">
      <c r="A728" s="2">
        <v>868</v>
      </c>
      <c r="B728" s="15" t="s">
        <v>1369</v>
      </c>
      <c r="C728" s="15" t="s">
        <v>26</v>
      </c>
      <c r="D728" s="6">
        <v>0.06</v>
      </c>
      <c r="E728" s="4">
        <v>6.48</v>
      </c>
      <c r="F728" s="4">
        <v>8.8800000000000008</v>
      </c>
      <c r="G728" s="15" t="s">
        <v>39</v>
      </c>
      <c r="H728" s="15" t="s">
        <v>95</v>
      </c>
      <c r="I728" s="15" t="s">
        <v>49</v>
      </c>
      <c r="J728" s="15" t="s">
        <v>89</v>
      </c>
      <c r="K728" s="15" t="s">
        <v>74</v>
      </c>
      <c r="L728" s="15" t="s">
        <v>1518</v>
      </c>
      <c r="M728" s="6">
        <v>0.37</v>
      </c>
      <c r="N728" s="15" t="s">
        <v>33</v>
      </c>
      <c r="O728" s="15" t="s">
        <v>53</v>
      </c>
      <c r="P728" s="15" t="s">
        <v>85</v>
      </c>
      <c r="Q728" s="15" t="s">
        <v>1371</v>
      </c>
      <c r="R728" s="2">
        <v>55126</v>
      </c>
      <c r="S728" s="1">
        <v>42069</v>
      </c>
      <c r="T728" s="12">
        <f>EOMONTH(Table_1[[#This Row],[Order Date]],0)</f>
        <v>42094</v>
      </c>
      <c r="U728" s="10">
        <f>EOMONTH(Table_1[[#This Row],[Order Date]],0)</f>
        <v>42094</v>
      </c>
      <c r="V728" s="14">
        <v>42069</v>
      </c>
      <c r="W728" s="1">
        <v>42070</v>
      </c>
      <c r="X728" s="12">
        <v>42070</v>
      </c>
      <c r="Y728" s="10">
        <f>EOMONTH(Table_1[[#This Row],[Ship date]],0)</f>
        <v>42094</v>
      </c>
      <c r="Z728" s="14">
        <v>42070</v>
      </c>
      <c r="AA728" s="4">
        <v>-237.47</v>
      </c>
      <c r="AB728" s="2">
        <v>20</v>
      </c>
      <c r="AC728" s="4">
        <v>125.77</v>
      </c>
      <c r="AD728" s="2">
        <v>91195</v>
      </c>
      <c r="AE728" s="4">
        <f>'DataCleaning and Transformation'!$E728-'DataCleaning and Transformation'!$D728</f>
        <v>6.4200000000000008</v>
      </c>
      <c r="AF728" s="15" t="str">
        <f>_xlfn.IFS('DataCleaning and Transformation'!$O728="Central","Chris",'DataCleaning and Transformation'!$O728="East","Erin",'DataCleaning and Transformation'!$O728="South","Sam",'DataCleaning and Transformation'!$O728="West","William")</f>
        <v>Chris</v>
      </c>
      <c r="AG728" s="31">
        <f>Table_1[[#This Row],[Ship date]]-Table_1[[#This Row],[Order Date]]</f>
        <v>1</v>
      </c>
      <c r="AH728" s="22">
        <f>Table_1[[#This Row],[Profit]]/Table_1[[#This Row],[Sales]]</f>
        <v>-1.8881291245925103</v>
      </c>
      <c r="AI728" s="23">
        <f>Table_1[[#This Row],[Profit]]+Table_1[[#This Row],[Sales]]</f>
        <v>-111.7</v>
      </c>
      <c r="AJ728" s="17">
        <f>WEEKNUM(Table_1[[#This Row],[Order Date]],1)</f>
        <v>10</v>
      </c>
      <c r="AK728" s="17" t="str">
        <f>TEXT(Table_1[[#This Row],[Order Date]],"mmm yyyy")</f>
        <v>Mar 2015</v>
      </c>
      <c r="AL728" s="17" t="str">
        <f>Table_1[[#This Row],[Monthly sales]]&amp;"  Week "&amp;TEXT(Table_1[[#This Row],[Weekly sales]],"00")</f>
        <v>Mar 2015  Week 10</v>
      </c>
      <c r="AM728" s="17">
        <f>IF(COUNTIF($A$2:A728, A728)=1, 1, 0)</f>
        <v>0</v>
      </c>
      <c r="AN728" s="3">
        <f>COUNTA(A728) - COUNTIF(Table_1[[#This Row],[Unique Customers]], 1)</f>
        <v>1</v>
      </c>
      <c r="AO728" s="17" t="str">
        <f t="shared" si="11"/>
        <v>Unique</v>
      </c>
      <c r="AP728" s="17" t="str">
        <f>"Q"&amp;_xlfn.CEILING.MATH(MONTH(Table_1[[#This Row],[Monthly sales]])/3,1)</f>
        <v>Q1</v>
      </c>
    </row>
    <row r="729" spans="1:42" ht="14.4" x14ac:dyDescent="0.3">
      <c r="A729" s="2">
        <v>3008</v>
      </c>
      <c r="B729" s="15" t="s">
        <v>1519</v>
      </c>
      <c r="C729" s="15" t="s">
        <v>26</v>
      </c>
      <c r="D729" s="6">
        <v>0.05</v>
      </c>
      <c r="E729" s="4">
        <v>9.99</v>
      </c>
      <c r="F729" s="4">
        <v>4.78</v>
      </c>
      <c r="G729" s="15" t="s">
        <v>39</v>
      </c>
      <c r="H729" s="15" t="s">
        <v>72</v>
      </c>
      <c r="I729" s="15" t="s">
        <v>49</v>
      </c>
      <c r="J729" s="15" t="s">
        <v>89</v>
      </c>
      <c r="K729" s="15" t="s">
        <v>74</v>
      </c>
      <c r="L729" s="15" t="s">
        <v>1520</v>
      </c>
      <c r="M729" s="6">
        <v>0.4</v>
      </c>
      <c r="N729" s="15" t="s">
        <v>33</v>
      </c>
      <c r="O729" s="15" t="s">
        <v>53</v>
      </c>
      <c r="P729" s="15" t="s">
        <v>85</v>
      </c>
      <c r="Q729" s="15" t="s">
        <v>1521</v>
      </c>
      <c r="R729" s="2">
        <v>55343</v>
      </c>
      <c r="S729" s="1">
        <v>42069</v>
      </c>
      <c r="T729" s="12">
        <f>EOMONTH(Table_1[[#This Row],[Order Date]],0)</f>
        <v>42094</v>
      </c>
      <c r="U729" s="10">
        <f>EOMONTH(Table_1[[#This Row],[Order Date]],0)</f>
        <v>42094</v>
      </c>
      <c r="V729" s="14">
        <v>42069</v>
      </c>
      <c r="W729" s="1">
        <v>42070</v>
      </c>
      <c r="X729" s="12">
        <v>42070</v>
      </c>
      <c r="Y729" s="10">
        <f>EOMONTH(Table_1[[#This Row],[Ship date]],0)</f>
        <v>42094</v>
      </c>
      <c r="Z729" s="14">
        <v>42070</v>
      </c>
      <c r="AA729" s="4">
        <v>41.3</v>
      </c>
      <c r="AB729" s="2">
        <v>20</v>
      </c>
      <c r="AC729" s="4">
        <v>203.37</v>
      </c>
      <c r="AD729" s="2">
        <v>89414</v>
      </c>
      <c r="AE729" s="4">
        <f>'DataCleaning and Transformation'!$E729-'DataCleaning and Transformation'!$D729</f>
        <v>9.94</v>
      </c>
      <c r="AF729" s="15" t="str">
        <f>_xlfn.IFS('DataCleaning and Transformation'!$O729="Central","Chris",'DataCleaning and Transformation'!$O729="East","Erin",'DataCleaning and Transformation'!$O729="South","Sam",'DataCleaning and Transformation'!$O729="West","William")</f>
        <v>Chris</v>
      </c>
      <c r="AG729" s="31">
        <f>Table_1[[#This Row],[Ship date]]-Table_1[[#This Row],[Order Date]]</f>
        <v>1</v>
      </c>
      <c r="AH729" s="22">
        <f>Table_1[[#This Row],[Profit]]/Table_1[[#This Row],[Sales]]</f>
        <v>0.20307813345134482</v>
      </c>
      <c r="AI729" s="23">
        <f>Table_1[[#This Row],[Profit]]+Table_1[[#This Row],[Sales]]</f>
        <v>244.67000000000002</v>
      </c>
      <c r="AJ729" s="17">
        <f>WEEKNUM(Table_1[[#This Row],[Order Date]],1)</f>
        <v>10</v>
      </c>
      <c r="AK729" s="17" t="str">
        <f>TEXT(Table_1[[#This Row],[Order Date]],"mmm yyyy")</f>
        <v>Mar 2015</v>
      </c>
      <c r="AL729" s="17" t="str">
        <f>Table_1[[#This Row],[Monthly sales]]&amp;"  Week "&amp;TEXT(Table_1[[#This Row],[Weekly sales]],"00")</f>
        <v>Mar 2015  Week 10</v>
      </c>
      <c r="AM729" s="17">
        <f>IF(COUNTIF($A$2:A729, A729)=1, 1, 0)</f>
        <v>1</v>
      </c>
      <c r="AN729" s="3">
        <f>COUNTA(A729) - COUNTIF(Table_1[[#This Row],[Unique Customers]], 1)</f>
        <v>0</v>
      </c>
      <c r="AO729" s="17" t="str">
        <f t="shared" si="11"/>
        <v>Unique</v>
      </c>
      <c r="AP729" s="17" t="str">
        <f>"Q"&amp;_xlfn.CEILING.MATH(MONTH(Table_1[[#This Row],[Monthly sales]])/3,1)</f>
        <v>Q1</v>
      </c>
    </row>
    <row r="730" spans="1:42" ht="14.4" x14ac:dyDescent="0.3">
      <c r="A730" s="2">
        <v>688</v>
      </c>
      <c r="B730" s="15" t="s">
        <v>1522</v>
      </c>
      <c r="C730" s="15" t="s">
        <v>48</v>
      </c>
      <c r="D730" s="6">
        <v>0.06</v>
      </c>
      <c r="E730" s="4">
        <v>4.18</v>
      </c>
      <c r="F730" s="4">
        <v>2.99</v>
      </c>
      <c r="G730" s="15" t="s">
        <v>39</v>
      </c>
      <c r="H730" s="15" t="s">
        <v>28</v>
      </c>
      <c r="I730" s="15" t="s">
        <v>49</v>
      </c>
      <c r="J730" s="15" t="s">
        <v>73</v>
      </c>
      <c r="K730" s="15" t="s">
        <v>74</v>
      </c>
      <c r="L730" s="15" t="s">
        <v>1523</v>
      </c>
      <c r="M730" s="6">
        <v>0.37</v>
      </c>
      <c r="N730" s="15" t="s">
        <v>33</v>
      </c>
      <c r="O730" s="15" t="s">
        <v>53</v>
      </c>
      <c r="P730" s="15" t="s">
        <v>81</v>
      </c>
      <c r="Q730" s="15" t="s">
        <v>1524</v>
      </c>
      <c r="R730" s="2">
        <v>63116</v>
      </c>
      <c r="S730" s="1">
        <v>42069</v>
      </c>
      <c r="T730" s="12">
        <f>EOMONTH(Table_1[[#This Row],[Order Date]],0)</f>
        <v>42094</v>
      </c>
      <c r="U730" s="10">
        <f>EOMONTH(Table_1[[#This Row],[Order Date]],0)</f>
        <v>42094</v>
      </c>
      <c r="V730" s="14">
        <v>42069</v>
      </c>
      <c r="W730" s="1">
        <v>42071</v>
      </c>
      <c r="X730" s="12">
        <v>42071</v>
      </c>
      <c r="Y730" s="10">
        <f>EOMONTH(Table_1[[#This Row],[Ship date]],0)</f>
        <v>42094</v>
      </c>
      <c r="Z730" s="14">
        <v>42071</v>
      </c>
      <c r="AA730" s="4">
        <v>-12.718999999999999</v>
      </c>
      <c r="AB730" s="2">
        <v>5</v>
      </c>
      <c r="AC730" s="4">
        <v>21.34</v>
      </c>
      <c r="AD730" s="2">
        <v>88504</v>
      </c>
      <c r="AE730" s="4">
        <f>'DataCleaning and Transformation'!$E730-'DataCleaning and Transformation'!$D730</f>
        <v>4.12</v>
      </c>
      <c r="AF730" s="15" t="str">
        <f>_xlfn.IFS('DataCleaning and Transformation'!$O730="Central","Chris",'DataCleaning and Transformation'!$O730="East","Erin",'DataCleaning and Transformation'!$O730="South","Sam",'DataCleaning and Transformation'!$O730="West","William")</f>
        <v>Chris</v>
      </c>
      <c r="AG730" s="31">
        <f>Table_1[[#This Row],[Ship date]]-Table_1[[#This Row],[Order Date]]</f>
        <v>2</v>
      </c>
      <c r="AH730" s="22">
        <f>Table_1[[#This Row],[Profit]]/Table_1[[#This Row],[Sales]]</f>
        <v>-0.59601686972820989</v>
      </c>
      <c r="AI730" s="23">
        <f>Table_1[[#This Row],[Profit]]+Table_1[[#This Row],[Sales]]</f>
        <v>8.6210000000000004</v>
      </c>
      <c r="AJ730" s="17">
        <f>WEEKNUM(Table_1[[#This Row],[Order Date]],1)</f>
        <v>10</v>
      </c>
      <c r="AK730" s="17" t="str">
        <f>TEXT(Table_1[[#This Row],[Order Date]],"mmm yyyy")</f>
        <v>Mar 2015</v>
      </c>
      <c r="AL730" s="17" t="str">
        <f>Table_1[[#This Row],[Monthly sales]]&amp;"  Week "&amp;TEXT(Table_1[[#This Row],[Weekly sales]],"00")</f>
        <v>Mar 2015  Week 10</v>
      </c>
      <c r="AM730" s="17">
        <f>IF(COUNTIF($A$2:A730, A730)=1, 1, 0)</f>
        <v>1</v>
      </c>
      <c r="AN730" s="3">
        <f>COUNTA(A730) - COUNTIF(Table_1[[#This Row],[Unique Customers]], 1)</f>
        <v>0</v>
      </c>
      <c r="AO730" s="17" t="str">
        <f t="shared" si="11"/>
        <v>Unique</v>
      </c>
      <c r="AP730" s="17" t="str">
        <f>"Q"&amp;_xlfn.CEILING.MATH(MONTH(Table_1[[#This Row],[Monthly sales]])/3,1)</f>
        <v>Q1</v>
      </c>
    </row>
    <row r="731" spans="1:42" ht="14.4" x14ac:dyDescent="0.3">
      <c r="A731" s="2">
        <v>797</v>
      </c>
      <c r="B731" s="15" t="s">
        <v>1525</v>
      </c>
      <c r="C731" s="15" t="s">
        <v>48</v>
      </c>
      <c r="D731" s="6">
        <v>0.09</v>
      </c>
      <c r="E731" s="4">
        <v>6.48</v>
      </c>
      <c r="F731" s="4">
        <v>6.86</v>
      </c>
      <c r="G731" s="15" t="s">
        <v>39</v>
      </c>
      <c r="H731" s="15" t="s">
        <v>95</v>
      </c>
      <c r="I731" s="15" t="s">
        <v>49</v>
      </c>
      <c r="J731" s="15" t="s">
        <v>89</v>
      </c>
      <c r="K731" s="15" t="s">
        <v>74</v>
      </c>
      <c r="L731" s="15" t="s">
        <v>1526</v>
      </c>
      <c r="M731" s="6">
        <v>0.37</v>
      </c>
      <c r="N731" s="15" t="s">
        <v>33</v>
      </c>
      <c r="O731" s="15" t="s">
        <v>60</v>
      </c>
      <c r="P731" s="15" t="s">
        <v>147</v>
      </c>
      <c r="Q731" s="15" t="s">
        <v>1527</v>
      </c>
      <c r="R731" s="2">
        <v>84067</v>
      </c>
      <c r="S731" s="1">
        <v>42069</v>
      </c>
      <c r="T731" s="12">
        <f>EOMONTH(Table_1[[#This Row],[Order Date]],0)</f>
        <v>42094</v>
      </c>
      <c r="U731" s="10">
        <f>EOMONTH(Table_1[[#This Row],[Order Date]],0)</f>
        <v>42094</v>
      </c>
      <c r="V731" s="14">
        <v>42069</v>
      </c>
      <c r="W731" s="1">
        <v>42071</v>
      </c>
      <c r="X731" s="12">
        <v>42071</v>
      </c>
      <c r="Y731" s="10">
        <f>EOMONTH(Table_1[[#This Row],[Ship date]],0)</f>
        <v>42094</v>
      </c>
      <c r="Z731" s="14">
        <v>42071</v>
      </c>
      <c r="AA731" s="4">
        <v>-62.23</v>
      </c>
      <c r="AB731" s="2">
        <v>8</v>
      </c>
      <c r="AC731" s="4">
        <v>50.88</v>
      </c>
      <c r="AD731" s="2">
        <v>86870</v>
      </c>
      <c r="AE731" s="4">
        <f>'DataCleaning and Transformation'!$E731-'DataCleaning and Transformation'!$D731</f>
        <v>6.3900000000000006</v>
      </c>
      <c r="AF731" s="15" t="str">
        <f>_xlfn.IFS('DataCleaning and Transformation'!$O731="Central","Chris",'DataCleaning and Transformation'!$O731="East","Erin",'DataCleaning and Transformation'!$O731="South","Sam",'DataCleaning and Transformation'!$O731="West","William")</f>
        <v>William</v>
      </c>
      <c r="AG731" s="31">
        <f>Table_1[[#This Row],[Ship date]]-Table_1[[#This Row],[Order Date]]</f>
        <v>2</v>
      </c>
      <c r="AH731" s="22">
        <f>Table_1[[#This Row],[Profit]]/Table_1[[#This Row],[Sales]]</f>
        <v>-1.223073899371069</v>
      </c>
      <c r="AI731" s="23">
        <f>Table_1[[#This Row],[Profit]]+Table_1[[#This Row],[Sales]]</f>
        <v>-11.349999999999994</v>
      </c>
      <c r="AJ731" s="17">
        <f>WEEKNUM(Table_1[[#This Row],[Order Date]],1)</f>
        <v>10</v>
      </c>
      <c r="AK731" s="17" t="str">
        <f>TEXT(Table_1[[#This Row],[Order Date]],"mmm yyyy")</f>
        <v>Mar 2015</v>
      </c>
      <c r="AL731" s="17" t="str">
        <f>Table_1[[#This Row],[Monthly sales]]&amp;"  Week "&amp;TEXT(Table_1[[#This Row],[Weekly sales]],"00")</f>
        <v>Mar 2015  Week 10</v>
      </c>
      <c r="AM731" s="17">
        <f>IF(COUNTIF($A$2:A731, A731)=1, 1, 0)</f>
        <v>1</v>
      </c>
      <c r="AN731" s="3">
        <f>COUNTA(A731) - COUNTIF(Table_1[[#This Row],[Unique Customers]], 1)</f>
        <v>0</v>
      </c>
      <c r="AO731" s="17" t="str">
        <f t="shared" si="11"/>
        <v>Unique</v>
      </c>
      <c r="AP731" s="17" t="str">
        <f>"Q"&amp;_xlfn.CEILING.MATH(MONTH(Table_1[[#This Row],[Monthly sales]])/3,1)</f>
        <v>Q1</v>
      </c>
    </row>
    <row r="732" spans="1:42" ht="14.4" x14ac:dyDescent="0.3">
      <c r="A732" s="2">
        <v>2729</v>
      </c>
      <c r="B732" s="15" t="s">
        <v>1528</v>
      </c>
      <c r="C732" s="15" t="s">
        <v>48</v>
      </c>
      <c r="D732" s="6">
        <v>0.08</v>
      </c>
      <c r="E732" s="4">
        <v>230.98</v>
      </c>
      <c r="F732" s="4">
        <v>23.78</v>
      </c>
      <c r="G732" s="15" t="s">
        <v>27</v>
      </c>
      <c r="H732" s="15" t="s">
        <v>40</v>
      </c>
      <c r="I732" s="15" t="s">
        <v>29</v>
      </c>
      <c r="J732" s="15" t="s">
        <v>30</v>
      </c>
      <c r="K732" s="15" t="s">
        <v>31</v>
      </c>
      <c r="L732" s="15" t="s">
        <v>1529</v>
      </c>
      <c r="M732" s="6">
        <v>0.6</v>
      </c>
      <c r="N732" s="15" t="s">
        <v>33</v>
      </c>
      <c r="O732" s="15" t="s">
        <v>60</v>
      </c>
      <c r="P732" s="15" t="s">
        <v>67</v>
      </c>
      <c r="Q732" s="15" t="s">
        <v>405</v>
      </c>
      <c r="R732" s="2">
        <v>98226</v>
      </c>
      <c r="S732" s="1">
        <v>42069</v>
      </c>
      <c r="T732" s="12">
        <f>EOMONTH(Table_1[[#This Row],[Order Date]],0)</f>
        <v>42094</v>
      </c>
      <c r="U732" s="10">
        <f>EOMONTH(Table_1[[#This Row],[Order Date]],0)</f>
        <v>42094</v>
      </c>
      <c r="V732" s="14">
        <v>42069</v>
      </c>
      <c r="W732" s="1">
        <v>42073</v>
      </c>
      <c r="X732" s="12">
        <v>42073</v>
      </c>
      <c r="Y732" s="10">
        <f>EOMONTH(Table_1[[#This Row],[Ship date]],0)</f>
        <v>42094</v>
      </c>
      <c r="Z732" s="14">
        <v>42073</v>
      </c>
      <c r="AA732" s="4">
        <v>501.69</v>
      </c>
      <c r="AB732" s="2">
        <v>4</v>
      </c>
      <c r="AC732" s="4">
        <v>924.8</v>
      </c>
      <c r="AD732" s="2">
        <v>88114</v>
      </c>
      <c r="AE732" s="4">
        <f>'DataCleaning and Transformation'!$E732-'DataCleaning and Transformation'!$D732</f>
        <v>230.89999999999998</v>
      </c>
      <c r="AF732" s="15" t="str">
        <f>_xlfn.IFS('DataCleaning and Transformation'!$O732="Central","Chris",'DataCleaning and Transformation'!$O732="East","Erin",'DataCleaning and Transformation'!$O732="South","Sam",'DataCleaning and Transformation'!$O732="West","William")</f>
        <v>William</v>
      </c>
      <c r="AG732" s="31">
        <f>Table_1[[#This Row],[Ship date]]-Table_1[[#This Row],[Order Date]]</f>
        <v>4</v>
      </c>
      <c r="AH732" s="22">
        <f>Table_1[[#This Row],[Profit]]/Table_1[[#This Row],[Sales]]</f>
        <v>0.54248486159169551</v>
      </c>
      <c r="AI732" s="23">
        <f>Table_1[[#This Row],[Profit]]+Table_1[[#This Row],[Sales]]</f>
        <v>1426.49</v>
      </c>
      <c r="AJ732" s="17">
        <f>WEEKNUM(Table_1[[#This Row],[Order Date]],1)</f>
        <v>10</v>
      </c>
      <c r="AK732" s="17" t="str">
        <f>TEXT(Table_1[[#This Row],[Order Date]],"mmm yyyy")</f>
        <v>Mar 2015</v>
      </c>
      <c r="AL732" s="17" t="str">
        <f>Table_1[[#This Row],[Monthly sales]]&amp;"  Week "&amp;TEXT(Table_1[[#This Row],[Weekly sales]],"00")</f>
        <v>Mar 2015  Week 10</v>
      </c>
      <c r="AM732" s="17">
        <f>IF(COUNTIF($A$2:A732, A732)=1, 1, 0)</f>
        <v>1</v>
      </c>
      <c r="AN732" s="3">
        <f>COUNTA(A732) - COUNTIF(Table_1[[#This Row],[Unique Customers]], 1)</f>
        <v>0</v>
      </c>
      <c r="AO732" s="17" t="str">
        <f t="shared" si="11"/>
        <v>Unique</v>
      </c>
      <c r="AP732" s="17" t="str">
        <f>"Q"&amp;_xlfn.CEILING.MATH(MONTH(Table_1[[#This Row],[Monthly sales]])/3,1)</f>
        <v>Q1</v>
      </c>
    </row>
    <row r="733" spans="1:42" ht="14.4" x14ac:dyDescent="0.3">
      <c r="A733" s="2">
        <v>1771</v>
      </c>
      <c r="B733" s="15" t="s">
        <v>1530</v>
      </c>
      <c r="C733" s="15" t="s">
        <v>117</v>
      </c>
      <c r="D733" s="6">
        <v>7.0000000000000007E-2</v>
      </c>
      <c r="E733" s="4">
        <v>60.98</v>
      </c>
      <c r="F733" s="4">
        <v>49</v>
      </c>
      <c r="G733" s="15" t="s">
        <v>39</v>
      </c>
      <c r="H733" s="15" t="s">
        <v>72</v>
      </c>
      <c r="I733" s="15" t="s">
        <v>49</v>
      </c>
      <c r="J733" s="15" t="s">
        <v>96</v>
      </c>
      <c r="K733" s="15" t="s">
        <v>65</v>
      </c>
      <c r="L733" s="15" t="s">
        <v>1531</v>
      </c>
      <c r="M733" s="6">
        <v>0.59</v>
      </c>
      <c r="N733" s="15" t="s">
        <v>33</v>
      </c>
      <c r="O733" s="15" t="s">
        <v>53</v>
      </c>
      <c r="P733" s="15" t="s">
        <v>104</v>
      </c>
      <c r="Q733" s="15" t="s">
        <v>1038</v>
      </c>
      <c r="R733" s="2">
        <v>61032</v>
      </c>
      <c r="S733" s="1">
        <v>42069</v>
      </c>
      <c r="T733" s="12">
        <f>EOMONTH(Table_1[[#This Row],[Order Date]],0)</f>
        <v>42094</v>
      </c>
      <c r="U733" s="10">
        <f>EOMONTH(Table_1[[#This Row],[Order Date]],0)</f>
        <v>42094</v>
      </c>
      <c r="V733" s="14">
        <v>42069</v>
      </c>
      <c r="W733" s="1">
        <v>42070</v>
      </c>
      <c r="X733" s="12">
        <v>42070</v>
      </c>
      <c r="Y733" s="10">
        <f>EOMONTH(Table_1[[#This Row],[Ship date]],0)</f>
        <v>42094</v>
      </c>
      <c r="Z733" s="14">
        <v>42070</v>
      </c>
      <c r="AA733" s="4">
        <v>-807.89</v>
      </c>
      <c r="AB733" s="2">
        <v>7</v>
      </c>
      <c r="AC733" s="4">
        <v>410.17</v>
      </c>
      <c r="AD733" s="2">
        <v>89106</v>
      </c>
      <c r="AE733" s="4">
        <f>'DataCleaning and Transformation'!$E733-'DataCleaning and Transformation'!$D733</f>
        <v>60.91</v>
      </c>
      <c r="AF733" s="15" t="str">
        <f>_xlfn.IFS('DataCleaning and Transformation'!$O733="Central","Chris",'DataCleaning and Transformation'!$O733="East","Erin",'DataCleaning and Transformation'!$O733="South","Sam",'DataCleaning and Transformation'!$O733="West","William")</f>
        <v>Chris</v>
      </c>
      <c r="AG733" s="31">
        <f>Table_1[[#This Row],[Ship date]]-Table_1[[#This Row],[Order Date]]</f>
        <v>1</v>
      </c>
      <c r="AH733" s="22">
        <f>Table_1[[#This Row],[Profit]]/Table_1[[#This Row],[Sales]]</f>
        <v>-1.9696467318428943</v>
      </c>
      <c r="AI733" s="23">
        <f>Table_1[[#This Row],[Profit]]+Table_1[[#This Row],[Sales]]</f>
        <v>-397.71999999999997</v>
      </c>
      <c r="AJ733" s="17">
        <f>WEEKNUM(Table_1[[#This Row],[Order Date]],1)</f>
        <v>10</v>
      </c>
      <c r="AK733" s="17" t="str">
        <f>TEXT(Table_1[[#This Row],[Order Date]],"mmm yyyy")</f>
        <v>Mar 2015</v>
      </c>
      <c r="AL733" s="17" t="str">
        <f>Table_1[[#This Row],[Monthly sales]]&amp;"  Week "&amp;TEXT(Table_1[[#This Row],[Weekly sales]],"00")</f>
        <v>Mar 2015  Week 10</v>
      </c>
      <c r="AM733" s="17">
        <f>IF(COUNTIF($A$2:A733, A733)=1, 1, 0)</f>
        <v>1</v>
      </c>
      <c r="AN733" s="3">
        <f>COUNTA(A733) - COUNTIF(Table_1[[#This Row],[Unique Customers]], 1)</f>
        <v>0</v>
      </c>
      <c r="AO733" s="17" t="str">
        <f t="shared" si="11"/>
        <v>Unique</v>
      </c>
      <c r="AP733" s="17" t="str">
        <f>"Q"&amp;_xlfn.CEILING.MATH(MONTH(Table_1[[#This Row],[Monthly sales]])/3,1)</f>
        <v>Q1</v>
      </c>
    </row>
    <row r="734" spans="1:42" ht="14.4" x14ac:dyDescent="0.3">
      <c r="A734" s="2">
        <v>945</v>
      </c>
      <c r="B734" s="15" t="s">
        <v>1532</v>
      </c>
      <c r="C734" s="15" t="s">
        <v>71</v>
      </c>
      <c r="D734" s="6">
        <v>0.03</v>
      </c>
      <c r="E734" s="4">
        <v>31.74</v>
      </c>
      <c r="F734" s="4">
        <v>12.62</v>
      </c>
      <c r="G734" s="15" t="s">
        <v>39</v>
      </c>
      <c r="H734" s="15" t="s">
        <v>72</v>
      </c>
      <c r="I734" s="15" t="s">
        <v>49</v>
      </c>
      <c r="J734" s="15" t="s">
        <v>73</v>
      </c>
      <c r="K734" s="15" t="s">
        <v>74</v>
      </c>
      <c r="L734" s="15" t="s">
        <v>1533</v>
      </c>
      <c r="M734" s="6">
        <v>0.37</v>
      </c>
      <c r="N734" s="15" t="s">
        <v>33</v>
      </c>
      <c r="O734" s="15" t="s">
        <v>60</v>
      </c>
      <c r="P734" s="15" t="s">
        <v>91</v>
      </c>
      <c r="Q734" s="15" t="s">
        <v>1534</v>
      </c>
      <c r="R734" s="2">
        <v>95070</v>
      </c>
      <c r="S734" s="1">
        <v>42069</v>
      </c>
      <c r="T734" s="12">
        <f>EOMONTH(Table_1[[#This Row],[Order Date]],0)</f>
        <v>42094</v>
      </c>
      <c r="U734" s="10">
        <f>EOMONTH(Table_1[[#This Row],[Order Date]],0)</f>
        <v>42094</v>
      </c>
      <c r="V734" s="14">
        <v>42069</v>
      </c>
      <c r="W734" s="1">
        <v>42069</v>
      </c>
      <c r="X734" s="12">
        <v>42069</v>
      </c>
      <c r="Y734" s="10">
        <f>EOMONTH(Table_1[[#This Row],[Ship date]],0)</f>
        <v>42094</v>
      </c>
      <c r="Z734" s="14">
        <v>42069</v>
      </c>
      <c r="AA734" s="4">
        <v>-4.3010000000000002</v>
      </c>
      <c r="AB734" s="2">
        <v>3</v>
      </c>
      <c r="AC734" s="4">
        <v>98.7</v>
      </c>
      <c r="AD734" s="2">
        <v>86567</v>
      </c>
      <c r="AE734" s="4">
        <f>'DataCleaning and Transformation'!$E734-'DataCleaning and Transformation'!$D734</f>
        <v>31.709999999999997</v>
      </c>
      <c r="AF734" s="15" t="str">
        <f>_xlfn.IFS('DataCleaning and Transformation'!$O734="Central","Chris",'DataCleaning and Transformation'!$O734="East","Erin",'DataCleaning and Transformation'!$O734="South","Sam",'DataCleaning and Transformation'!$O734="West","William")</f>
        <v>William</v>
      </c>
      <c r="AG734" s="31">
        <f>Table_1[[#This Row],[Ship date]]-Table_1[[#This Row],[Order Date]]</f>
        <v>0</v>
      </c>
      <c r="AH734" s="22">
        <f>Table_1[[#This Row],[Profit]]/Table_1[[#This Row],[Sales]]</f>
        <v>-4.357649442755826E-2</v>
      </c>
      <c r="AI734" s="23">
        <f>Table_1[[#This Row],[Profit]]+Table_1[[#This Row],[Sales]]</f>
        <v>94.399000000000001</v>
      </c>
      <c r="AJ734" s="17">
        <f>WEEKNUM(Table_1[[#This Row],[Order Date]],1)</f>
        <v>10</v>
      </c>
      <c r="AK734" s="17" t="str">
        <f>TEXT(Table_1[[#This Row],[Order Date]],"mmm yyyy")</f>
        <v>Mar 2015</v>
      </c>
      <c r="AL734" s="17" t="str">
        <f>Table_1[[#This Row],[Monthly sales]]&amp;"  Week "&amp;TEXT(Table_1[[#This Row],[Weekly sales]],"00")</f>
        <v>Mar 2015  Week 10</v>
      </c>
      <c r="AM734" s="17">
        <f>IF(COUNTIF($A$2:A734, A734)=1, 1, 0)</f>
        <v>1</v>
      </c>
      <c r="AN734" s="3">
        <f>COUNTA(A734) - COUNTIF(Table_1[[#This Row],[Unique Customers]], 1)</f>
        <v>0</v>
      </c>
      <c r="AO734" s="17" t="str">
        <f t="shared" si="11"/>
        <v>Unique</v>
      </c>
      <c r="AP734" s="17" t="str">
        <f>"Q"&amp;_xlfn.CEILING.MATH(MONTH(Table_1[[#This Row],[Monthly sales]])/3,1)</f>
        <v>Q1</v>
      </c>
    </row>
    <row r="735" spans="1:42" ht="14.4" x14ac:dyDescent="0.3">
      <c r="A735" s="2">
        <v>3327</v>
      </c>
      <c r="B735" s="15" t="s">
        <v>1535</v>
      </c>
      <c r="C735" s="15" t="s">
        <v>71</v>
      </c>
      <c r="D735" s="6">
        <v>0.06</v>
      </c>
      <c r="E735" s="4">
        <v>113.98</v>
      </c>
      <c r="F735" s="4">
        <v>30</v>
      </c>
      <c r="G735" s="15" t="s">
        <v>27</v>
      </c>
      <c r="H735" s="15" t="s">
        <v>28</v>
      </c>
      <c r="I735" s="15" t="s">
        <v>29</v>
      </c>
      <c r="J735" s="15" t="s">
        <v>110</v>
      </c>
      <c r="K735" s="15" t="s">
        <v>58</v>
      </c>
      <c r="L735" s="15" t="s">
        <v>1536</v>
      </c>
      <c r="M735" s="6">
        <v>0.69</v>
      </c>
      <c r="N735" s="15" t="s">
        <v>33</v>
      </c>
      <c r="O735" s="15" t="s">
        <v>53</v>
      </c>
      <c r="P735" s="15" t="s">
        <v>290</v>
      </c>
      <c r="Q735" s="15" t="s">
        <v>1537</v>
      </c>
      <c r="R735" s="2">
        <v>48060</v>
      </c>
      <c r="S735" s="1">
        <v>42069</v>
      </c>
      <c r="T735" s="12">
        <f>EOMONTH(Table_1[[#This Row],[Order Date]],0)</f>
        <v>42094</v>
      </c>
      <c r="U735" s="10">
        <f>EOMONTH(Table_1[[#This Row],[Order Date]],0)</f>
        <v>42094</v>
      </c>
      <c r="V735" s="14">
        <v>42069</v>
      </c>
      <c r="W735" s="1">
        <v>42071</v>
      </c>
      <c r="X735" s="12">
        <v>42071</v>
      </c>
      <c r="Y735" s="10">
        <f>EOMONTH(Table_1[[#This Row],[Ship date]],0)</f>
        <v>42094</v>
      </c>
      <c r="Z735" s="14">
        <v>42071</v>
      </c>
      <c r="AA735" s="4">
        <v>-127.3</v>
      </c>
      <c r="AB735" s="2">
        <v>3</v>
      </c>
      <c r="AC735" s="4">
        <v>356.14</v>
      </c>
      <c r="AD735" s="2">
        <v>87272</v>
      </c>
      <c r="AE735" s="4">
        <f>'DataCleaning and Transformation'!$E735-'DataCleaning and Transformation'!$D735</f>
        <v>113.92</v>
      </c>
      <c r="AF735" s="15" t="str">
        <f>_xlfn.IFS('DataCleaning and Transformation'!$O735="Central","Chris",'DataCleaning and Transformation'!$O735="East","Erin",'DataCleaning and Transformation'!$O735="South","Sam",'DataCleaning and Transformation'!$O735="West","William")</f>
        <v>Chris</v>
      </c>
      <c r="AG735" s="31">
        <f>Table_1[[#This Row],[Ship date]]-Table_1[[#This Row],[Order Date]]</f>
        <v>2</v>
      </c>
      <c r="AH735" s="22">
        <f>Table_1[[#This Row],[Profit]]/Table_1[[#This Row],[Sales]]</f>
        <v>-0.35744370191497726</v>
      </c>
      <c r="AI735" s="23">
        <f>Table_1[[#This Row],[Profit]]+Table_1[[#This Row],[Sales]]</f>
        <v>228.83999999999997</v>
      </c>
      <c r="AJ735" s="17">
        <f>WEEKNUM(Table_1[[#This Row],[Order Date]],1)</f>
        <v>10</v>
      </c>
      <c r="AK735" s="17" t="str">
        <f>TEXT(Table_1[[#This Row],[Order Date]],"mmm yyyy")</f>
        <v>Mar 2015</v>
      </c>
      <c r="AL735" s="17" t="str">
        <f>Table_1[[#This Row],[Monthly sales]]&amp;"  Week "&amp;TEXT(Table_1[[#This Row],[Weekly sales]],"00")</f>
        <v>Mar 2015  Week 10</v>
      </c>
      <c r="AM735" s="17">
        <f>IF(COUNTIF($A$2:A735, A735)=1, 1, 0)</f>
        <v>1</v>
      </c>
      <c r="AN735" s="3">
        <f>COUNTA(A735) - COUNTIF(Table_1[[#This Row],[Unique Customers]], 1)</f>
        <v>0</v>
      </c>
      <c r="AO735" s="17" t="str">
        <f t="shared" si="11"/>
        <v>Unique</v>
      </c>
      <c r="AP735" s="17" t="str">
        <f>"Q"&amp;_xlfn.CEILING.MATH(MONTH(Table_1[[#This Row],[Monthly sales]])/3,1)</f>
        <v>Q1</v>
      </c>
    </row>
    <row r="736" spans="1:42" ht="14.4" x14ac:dyDescent="0.3">
      <c r="A736" s="2">
        <v>3327</v>
      </c>
      <c r="B736" s="15" t="s">
        <v>1535</v>
      </c>
      <c r="C736" s="15" t="s">
        <v>71</v>
      </c>
      <c r="D736" s="6">
        <v>0.05</v>
      </c>
      <c r="E736" s="4">
        <v>6.48</v>
      </c>
      <c r="F736" s="4">
        <v>6.86</v>
      </c>
      <c r="G736" s="15" t="s">
        <v>39</v>
      </c>
      <c r="H736" s="15" t="s">
        <v>28</v>
      </c>
      <c r="I736" s="15" t="s">
        <v>49</v>
      </c>
      <c r="J736" s="15" t="s">
        <v>89</v>
      </c>
      <c r="K736" s="15" t="s">
        <v>74</v>
      </c>
      <c r="L736" s="15" t="s">
        <v>1526</v>
      </c>
      <c r="M736" s="6">
        <v>0.37</v>
      </c>
      <c r="N736" s="15" t="s">
        <v>33</v>
      </c>
      <c r="O736" s="15" t="s">
        <v>53</v>
      </c>
      <c r="P736" s="15" t="s">
        <v>290</v>
      </c>
      <c r="Q736" s="15" t="s">
        <v>1537</v>
      </c>
      <c r="R736" s="2">
        <v>48060</v>
      </c>
      <c r="S736" s="1">
        <v>42069</v>
      </c>
      <c r="T736" s="12">
        <f>EOMONTH(Table_1[[#This Row],[Order Date]],0)</f>
        <v>42094</v>
      </c>
      <c r="U736" s="10">
        <f>EOMONTH(Table_1[[#This Row],[Order Date]],0)</f>
        <v>42094</v>
      </c>
      <c r="V736" s="14">
        <v>42069</v>
      </c>
      <c r="W736" s="1">
        <v>42071</v>
      </c>
      <c r="X736" s="12">
        <v>42071</v>
      </c>
      <c r="Y736" s="10">
        <f>EOMONTH(Table_1[[#This Row],[Ship date]],0)</f>
        <v>42094</v>
      </c>
      <c r="Z736" s="14">
        <v>42071</v>
      </c>
      <c r="AA736" s="4">
        <v>-52.77</v>
      </c>
      <c r="AB736" s="2">
        <v>4</v>
      </c>
      <c r="AC736" s="4">
        <v>27.08</v>
      </c>
      <c r="AD736" s="2">
        <v>87272</v>
      </c>
      <c r="AE736" s="4">
        <f>'DataCleaning and Transformation'!$E736-'DataCleaning and Transformation'!$D736</f>
        <v>6.4300000000000006</v>
      </c>
      <c r="AF736" s="15" t="str">
        <f>_xlfn.IFS('DataCleaning and Transformation'!$O736="Central","Chris",'DataCleaning and Transformation'!$O736="East","Erin",'DataCleaning and Transformation'!$O736="South","Sam",'DataCleaning and Transformation'!$O736="West","William")</f>
        <v>Chris</v>
      </c>
      <c r="AG736" s="31">
        <f>Table_1[[#This Row],[Ship date]]-Table_1[[#This Row],[Order Date]]</f>
        <v>2</v>
      </c>
      <c r="AH736" s="22">
        <f>Table_1[[#This Row],[Profit]]/Table_1[[#This Row],[Sales]]</f>
        <v>-1.9486706056129988</v>
      </c>
      <c r="AI736" s="23">
        <f>Table_1[[#This Row],[Profit]]+Table_1[[#This Row],[Sales]]</f>
        <v>-25.690000000000005</v>
      </c>
      <c r="AJ736" s="17">
        <f>WEEKNUM(Table_1[[#This Row],[Order Date]],1)</f>
        <v>10</v>
      </c>
      <c r="AK736" s="17" t="str">
        <f>TEXT(Table_1[[#This Row],[Order Date]],"mmm yyyy")</f>
        <v>Mar 2015</v>
      </c>
      <c r="AL736" s="17" t="str">
        <f>Table_1[[#This Row],[Monthly sales]]&amp;"  Week "&amp;TEXT(Table_1[[#This Row],[Weekly sales]],"00")</f>
        <v>Mar 2015  Week 10</v>
      </c>
      <c r="AM736" s="17">
        <f>IF(COUNTIF($A$2:A736, A736)=1, 1, 0)</f>
        <v>0</v>
      </c>
      <c r="AN736" s="3">
        <f>COUNTA(A736) - COUNTIF(Table_1[[#This Row],[Unique Customers]], 1)</f>
        <v>1</v>
      </c>
      <c r="AO736" s="17" t="str">
        <f t="shared" si="11"/>
        <v>Repeated</v>
      </c>
      <c r="AP736" s="17" t="str">
        <f>"Q"&amp;_xlfn.CEILING.MATH(MONTH(Table_1[[#This Row],[Monthly sales]])/3,1)</f>
        <v>Q1</v>
      </c>
    </row>
    <row r="737" spans="1:42" ht="14.4" x14ac:dyDescent="0.3">
      <c r="A737" s="2">
        <v>1020</v>
      </c>
      <c r="B737" s="15" t="s">
        <v>1019</v>
      </c>
      <c r="C737" s="15" t="s">
        <v>26</v>
      </c>
      <c r="D737" s="6">
        <v>0.09</v>
      </c>
      <c r="E737" s="4">
        <v>517.48</v>
      </c>
      <c r="F737" s="4">
        <v>16.63</v>
      </c>
      <c r="G737" s="15" t="s">
        <v>27</v>
      </c>
      <c r="H737" s="15" t="s">
        <v>28</v>
      </c>
      <c r="I737" s="15" t="s">
        <v>41</v>
      </c>
      <c r="J737" s="15" t="s">
        <v>57</v>
      </c>
      <c r="K737" s="15" t="s">
        <v>31</v>
      </c>
      <c r="L737" s="15" t="s">
        <v>1538</v>
      </c>
      <c r="M737" s="6">
        <v>0.59</v>
      </c>
      <c r="N737" s="15" t="s">
        <v>33</v>
      </c>
      <c r="O737" s="15" t="s">
        <v>53</v>
      </c>
      <c r="P737" s="15" t="s">
        <v>538</v>
      </c>
      <c r="Q737" s="15" t="s">
        <v>1021</v>
      </c>
      <c r="R737" s="2">
        <v>66762</v>
      </c>
      <c r="S737" s="1">
        <v>42070</v>
      </c>
      <c r="T737" s="12">
        <f>EOMONTH(Table_1[[#This Row],[Order Date]],0)</f>
        <v>42094</v>
      </c>
      <c r="U737" s="10">
        <f>EOMONTH(Table_1[[#This Row],[Order Date]],0)</f>
        <v>42094</v>
      </c>
      <c r="V737" s="14">
        <v>42070</v>
      </c>
      <c r="W737" s="1">
        <v>42070</v>
      </c>
      <c r="X737" s="12">
        <v>42070</v>
      </c>
      <c r="Y737" s="10">
        <f>EOMONTH(Table_1[[#This Row],[Ship date]],0)</f>
        <v>42094</v>
      </c>
      <c r="Z737" s="14">
        <v>42070</v>
      </c>
      <c r="AA737" s="4">
        <v>909.36</v>
      </c>
      <c r="AB737" s="2">
        <v>5</v>
      </c>
      <c r="AC737" s="4">
        <v>2354.54</v>
      </c>
      <c r="AD737" s="2">
        <v>88632</v>
      </c>
      <c r="AE737" s="4">
        <f>'DataCleaning and Transformation'!$E737-'DataCleaning and Transformation'!$D737</f>
        <v>517.39</v>
      </c>
      <c r="AF737" s="15" t="str">
        <f>_xlfn.IFS('DataCleaning and Transformation'!$O737="Central","Chris",'DataCleaning and Transformation'!$O737="East","Erin",'DataCleaning and Transformation'!$O737="South","Sam",'DataCleaning and Transformation'!$O737="West","William")</f>
        <v>Chris</v>
      </c>
      <c r="AG737" s="31">
        <f>Table_1[[#This Row],[Ship date]]-Table_1[[#This Row],[Order Date]]</f>
        <v>0</v>
      </c>
      <c r="AH737" s="22">
        <f>Table_1[[#This Row],[Profit]]/Table_1[[#This Row],[Sales]]</f>
        <v>0.38621556652254796</v>
      </c>
      <c r="AI737" s="23">
        <f>Table_1[[#This Row],[Profit]]+Table_1[[#This Row],[Sales]]</f>
        <v>3263.9</v>
      </c>
      <c r="AJ737" s="17">
        <f>WEEKNUM(Table_1[[#This Row],[Order Date]],1)</f>
        <v>10</v>
      </c>
      <c r="AK737" s="17" t="str">
        <f>TEXT(Table_1[[#This Row],[Order Date]],"mmm yyyy")</f>
        <v>Mar 2015</v>
      </c>
      <c r="AL737" s="17" t="str">
        <f>Table_1[[#This Row],[Monthly sales]]&amp;"  Week "&amp;TEXT(Table_1[[#This Row],[Weekly sales]],"00")</f>
        <v>Mar 2015  Week 10</v>
      </c>
      <c r="AM737" s="17">
        <f>IF(COUNTIF($A$2:A737, A737)=1, 1, 0)</f>
        <v>0</v>
      </c>
      <c r="AN737" s="3">
        <f>COUNTA(A737) - COUNTIF(Table_1[[#This Row],[Unique Customers]], 1)</f>
        <v>1</v>
      </c>
      <c r="AO737" s="17" t="str">
        <f t="shared" si="11"/>
        <v>Unique</v>
      </c>
      <c r="AP737" s="17" t="str">
        <f>"Q"&amp;_xlfn.CEILING.MATH(MONTH(Table_1[[#This Row],[Monthly sales]])/3,1)</f>
        <v>Q1</v>
      </c>
    </row>
    <row r="738" spans="1:42" ht="14.4" x14ac:dyDescent="0.3">
      <c r="A738" s="2">
        <v>850</v>
      </c>
      <c r="B738" s="15" t="s">
        <v>1539</v>
      </c>
      <c r="C738" s="15" t="s">
        <v>71</v>
      </c>
      <c r="D738" s="6">
        <v>7.0000000000000007E-2</v>
      </c>
      <c r="E738" s="4">
        <v>6.08</v>
      </c>
      <c r="F738" s="4">
        <v>0.91</v>
      </c>
      <c r="G738" s="15" t="s">
        <v>39</v>
      </c>
      <c r="H738" s="15" t="s">
        <v>95</v>
      </c>
      <c r="I738" s="15" t="s">
        <v>49</v>
      </c>
      <c r="J738" s="15" t="s">
        <v>50</v>
      </c>
      <c r="K738" s="15" t="s">
        <v>51</v>
      </c>
      <c r="L738" s="15" t="s">
        <v>1540</v>
      </c>
      <c r="M738" s="6">
        <v>0.51</v>
      </c>
      <c r="N738" s="15" t="s">
        <v>33</v>
      </c>
      <c r="O738" s="15" t="s">
        <v>60</v>
      </c>
      <c r="P738" s="15" t="s">
        <v>91</v>
      </c>
      <c r="Q738" s="15" t="s">
        <v>1541</v>
      </c>
      <c r="R738" s="2">
        <v>93117</v>
      </c>
      <c r="S738" s="1">
        <v>42070</v>
      </c>
      <c r="T738" s="12">
        <f>EOMONTH(Table_1[[#This Row],[Order Date]],0)</f>
        <v>42094</v>
      </c>
      <c r="U738" s="10">
        <f>EOMONTH(Table_1[[#This Row],[Order Date]],0)</f>
        <v>42094</v>
      </c>
      <c r="V738" s="14">
        <v>42070</v>
      </c>
      <c r="W738" s="1">
        <v>42071</v>
      </c>
      <c r="X738" s="12">
        <v>42071</v>
      </c>
      <c r="Y738" s="10">
        <f>EOMONTH(Table_1[[#This Row],[Ship date]],0)</f>
        <v>42094</v>
      </c>
      <c r="Z738" s="14">
        <v>42071</v>
      </c>
      <c r="AA738" s="4">
        <v>19.57</v>
      </c>
      <c r="AB738" s="2">
        <v>7</v>
      </c>
      <c r="AC738" s="4">
        <v>41.96</v>
      </c>
      <c r="AD738" s="2">
        <v>88569</v>
      </c>
      <c r="AE738" s="4">
        <f>'DataCleaning and Transformation'!$E738-'DataCleaning and Transformation'!$D738</f>
        <v>6.01</v>
      </c>
      <c r="AF738" s="15" t="str">
        <f>_xlfn.IFS('DataCleaning and Transformation'!$O738="Central","Chris",'DataCleaning and Transformation'!$O738="East","Erin",'DataCleaning and Transformation'!$O738="South","Sam",'DataCleaning and Transformation'!$O738="West","William")</f>
        <v>William</v>
      </c>
      <c r="AG738" s="31">
        <f>Table_1[[#This Row],[Ship date]]-Table_1[[#This Row],[Order Date]]</f>
        <v>1</v>
      </c>
      <c r="AH738" s="22">
        <f>Table_1[[#This Row],[Profit]]/Table_1[[#This Row],[Sales]]</f>
        <v>0.46639656816015251</v>
      </c>
      <c r="AI738" s="23">
        <f>Table_1[[#This Row],[Profit]]+Table_1[[#This Row],[Sales]]</f>
        <v>61.53</v>
      </c>
      <c r="AJ738" s="17">
        <f>WEEKNUM(Table_1[[#This Row],[Order Date]],1)</f>
        <v>10</v>
      </c>
      <c r="AK738" s="17" t="str">
        <f>TEXT(Table_1[[#This Row],[Order Date]],"mmm yyyy")</f>
        <v>Mar 2015</v>
      </c>
      <c r="AL738" s="17" t="str">
        <f>Table_1[[#This Row],[Monthly sales]]&amp;"  Week "&amp;TEXT(Table_1[[#This Row],[Weekly sales]],"00")</f>
        <v>Mar 2015  Week 10</v>
      </c>
      <c r="AM738" s="17">
        <f>IF(COUNTIF($A$2:A738, A738)=1, 1, 0)</f>
        <v>1</v>
      </c>
      <c r="AN738" s="3">
        <f>COUNTA(A738) - COUNTIF(Table_1[[#This Row],[Unique Customers]], 1)</f>
        <v>0</v>
      </c>
      <c r="AO738" s="17" t="str">
        <f t="shared" si="11"/>
        <v>Unique</v>
      </c>
      <c r="AP738" s="17" t="str">
        <f>"Q"&amp;_xlfn.CEILING.MATH(MONTH(Table_1[[#This Row],[Monthly sales]])/3,1)</f>
        <v>Q1</v>
      </c>
    </row>
    <row r="739" spans="1:42" ht="14.4" x14ac:dyDescent="0.3">
      <c r="A739" s="2">
        <v>851</v>
      </c>
      <c r="B739" s="15" t="s">
        <v>1365</v>
      </c>
      <c r="C739" s="15" t="s">
        <v>71</v>
      </c>
      <c r="D739" s="6">
        <v>0.08</v>
      </c>
      <c r="E739" s="4">
        <v>19.899999999999999</v>
      </c>
      <c r="F739" s="4">
        <v>5.29</v>
      </c>
      <c r="G739" s="15" t="s">
        <v>39</v>
      </c>
      <c r="H739" s="15" t="s">
        <v>95</v>
      </c>
      <c r="I739" s="15" t="s">
        <v>49</v>
      </c>
      <c r="J739" s="15" t="s">
        <v>96</v>
      </c>
      <c r="K739" s="15" t="s">
        <v>145</v>
      </c>
      <c r="L739" s="15" t="s">
        <v>1542</v>
      </c>
      <c r="M739" s="6">
        <v>0.4</v>
      </c>
      <c r="N739" s="15" t="s">
        <v>33</v>
      </c>
      <c r="O739" s="15" t="s">
        <v>60</v>
      </c>
      <c r="P739" s="15" t="s">
        <v>91</v>
      </c>
      <c r="Q739" s="15" t="s">
        <v>1367</v>
      </c>
      <c r="R739" s="2">
        <v>91745</v>
      </c>
      <c r="S739" s="1">
        <v>42070</v>
      </c>
      <c r="T739" s="12">
        <f>EOMONTH(Table_1[[#This Row],[Order Date]],0)</f>
        <v>42094</v>
      </c>
      <c r="U739" s="10">
        <f>EOMONTH(Table_1[[#This Row],[Order Date]],0)</f>
        <v>42094</v>
      </c>
      <c r="V739" s="14">
        <v>42070</v>
      </c>
      <c r="W739" s="1">
        <v>42072</v>
      </c>
      <c r="X739" s="12">
        <v>42072</v>
      </c>
      <c r="Y739" s="10">
        <f>EOMONTH(Table_1[[#This Row],[Ship date]],0)</f>
        <v>42094</v>
      </c>
      <c r="Z739" s="14">
        <v>42072</v>
      </c>
      <c r="AA739" s="4">
        <v>107.11</v>
      </c>
      <c r="AB739" s="2">
        <v>13</v>
      </c>
      <c r="AC739" s="4">
        <v>240.46</v>
      </c>
      <c r="AD739" s="2">
        <v>88569</v>
      </c>
      <c r="AE739" s="4">
        <f>'DataCleaning and Transformation'!$E739-'DataCleaning and Transformation'!$D739</f>
        <v>19.82</v>
      </c>
      <c r="AF739" s="15" t="str">
        <f>_xlfn.IFS('DataCleaning and Transformation'!$O739="Central","Chris",'DataCleaning and Transformation'!$O739="East","Erin",'DataCleaning and Transformation'!$O739="South","Sam",'DataCleaning and Transformation'!$O739="West","William")</f>
        <v>William</v>
      </c>
      <c r="AG739" s="31">
        <f>Table_1[[#This Row],[Ship date]]-Table_1[[#This Row],[Order Date]]</f>
        <v>2</v>
      </c>
      <c r="AH739" s="22">
        <f>Table_1[[#This Row],[Profit]]/Table_1[[#This Row],[Sales]]</f>
        <v>0.44543791067121347</v>
      </c>
      <c r="AI739" s="23">
        <f>Table_1[[#This Row],[Profit]]+Table_1[[#This Row],[Sales]]</f>
        <v>347.57</v>
      </c>
      <c r="AJ739" s="17">
        <f>WEEKNUM(Table_1[[#This Row],[Order Date]],1)</f>
        <v>10</v>
      </c>
      <c r="AK739" s="17" t="str">
        <f>TEXT(Table_1[[#This Row],[Order Date]],"mmm yyyy")</f>
        <v>Mar 2015</v>
      </c>
      <c r="AL739" s="17" t="str">
        <f>Table_1[[#This Row],[Monthly sales]]&amp;"  Week "&amp;TEXT(Table_1[[#This Row],[Weekly sales]],"00")</f>
        <v>Mar 2015  Week 10</v>
      </c>
      <c r="AM739" s="17">
        <f>IF(COUNTIF($A$2:A739, A739)=1, 1, 0)</f>
        <v>0</v>
      </c>
      <c r="AN739" s="3">
        <f>COUNTA(A739) - COUNTIF(Table_1[[#This Row],[Unique Customers]], 1)</f>
        <v>1</v>
      </c>
      <c r="AO739" s="17" t="str">
        <f t="shared" si="11"/>
        <v>Repeated</v>
      </c>
      <c r="AP739" s="17" t="str">
        <f>"Q"&amp;_xlfn.CEILING.MATH(MONTH(Table_1[[#This Row],[Monthly sales]])/3,1)</f>
        <v>Q1</v>
      </c>
    </row>
    <row r="740" spans="1:42" ht="14.4" x14ac:dyDescent="0.3">
      <c r="A740" s="2">
        <v>851</v>
      </c>
      <c r="B740" s="15" t="s">
        <v>1365</v>
      </c>
      <c r="C740" s="15" t="s">
        <v>71</v>
      </c>
      <c r="D740" s="6">
        <v>0.02</v>
      </c>
      <c r="E740" s="4">
        <v>3.36</v>
      </c>
      <c r="F740" s="4">
        <v>6.27</v>
      </c>
      <c r="G740" s="15" t="s">
        <v>39</v>
      </c>
      <c r="H740" s="15" t="s">
        <v>95</v>
      </c>
      <c r="I740" s="15" t="s">
        <v>49</v>
      </c>
      <c r="J740" s="15" t="s">
        <v>73</v>
      </c>
      <c r="K740" s="15" t="s">
        <v>74</v>
      </c>
      <c r="L740" s="15" t="s">
        <v>187</v>
      </c>
      <c r="M740" s="6">
        <v>0.4</v>
      </c>
      <c r="N740" s="15" t="s">
        <v>33</v>
      </c>
      <c r="O740" s="15" t="s">
        <v>60</v>
      </c>
      <c r="P740" s="15" t="s">
        <v>91</v>
      </c>
      <c r="Q740" s="15" t="s">
        <v>1367</v>
      </c>
      <c r="R740" s="2">
        <v>91745</v>
      </c>
      <c r="S740" s="1">
        <v>42070</v>
      </c>
      <c r="T740" s="12">
        <f>EOMONTH(Table_1[[#This Row],[Order Date]],0)</f>
        <v>42094</v>
      </c>
      <c r="U740" s="10">
        <f>EOMONTH(Table_1[[#This Row],[Order Date]],0)</f>
        <v>42094</v>
      </c>
      <c r="V740" s="14">
        <v>42070</v>
      </c>
      <c r="W740" s="1">
        <v>42072</v>
      </c>
      <c r="X740" s="12">
        <v>42072</v>
      </c>
      <c r="Y740" s="10">
        <f>EOMONTH(Table_1[[#This Row],[Ship date]],0)</f>
        <v>42094</v>
      </c>
      <c r="Z740" s="14">
        <v>42072</v>
      </c>
      <c r="AA740" s="4">
        <v>-216.154</v>
      </c>
      <c r="AB740" s="2">
        <v>21</v>
      </c>
      <c r="AC740" s="4">
        <v>74.08</v>
      </c>
      <c r="AD740" s="2">
        <v>88569</v>
      </c>
      <c r="AE740" s="4">
        <f>'DataCleaning and Transformation'!$E740-'DataCleaning and Transformation'!$D740</f>
        <v>3.34</v>
      </c>
      <c r="AF740" s="15" t="str">
        <f>_xlfn.IFS('DataCleaning and Transformation'!$O740="Central","Chris",'DataCleaning and Transformation'!$O740="East","Erin",'DataCleaning and Transformation'!$O740="South","Sam",'DataCleaning and Transformation'!$O740="West","William")</f>
        <v>William</v>
      </c>
      <c r="AG740" s="31">
        <f>Table_1[[#This Row],[Ship date]]-Table_1[[#This Row],[Order Date]]</f>
        <v>2</v>
      </c>
      <c r="AH740" s="22">
        <f>Table_1[[#This Row],[Profit]]/Table_1[[#This Row],[Sales]]</f>
        <v>-2.9178455723542118</v>
      </c>
      <c r="AI740" s="23">
        <f>Table_1[[#This Row],[Profit]]+Table_1[[#This Row],[Sales]]</f>
        <v>-142.07400000000001</v>
      </c>
      <c r="AJ740" s="17">
        <f>WEEKNUM(Table_1[[#This Row],[Order Date]],1)</f>
        <v>10</v>
      </c>
      <c r="AK740" s="17" t="str">
        <f>TEXT(Table_1[[#This Row],[Order Date]],"mmm yyyy")</f>
        <v>Mar 2015</v>
      </c>
      <c r="AL740" s="17" t="str">
        <f>Table_1[[#This Row],[Monthly sales]]&amp;"  Week "&amp;TEXT(Table_1[[#This Row],[Weekly sales]],"00")</f>
        <v>Mar 2015  Week 10</v>
      </c>
      <c r="AM740" s="17">
        <f>IF(COUNTIF($A$2:A740, A740)=1, 1, 0)</f>
        <v>0</v>
      </c>
      <c r="AN740" s="3">
        <f>COUNTA(A740) - COUNTIF(Table_1[[#This Row],[Unique Customers]], 1)</f>
        <v>1</v>
      </c>
      <c r="AO740" s="17" t="str">
        <f t="shared" si="11"/>
        <v>Repeated</v>
      </c>
      <c r="AP740" s="17" t="str">
        <f>"Q"&amp;_xlfn.CEILING.MATH(MONTH(Table_1[[#This Row],[Monthly sales]])/3,1)</f>
        <v>Q1</v>
      </c>
    </row>
    <row r="741" spans="1:42" ht="14.4" x14ac:dyDescent="0.3">
      <c r="A741" s="2">
        <v>2750</v>
      </c>
      <c r="B741" s="15" t="s">
        <v>1543</v>
      </c>
      <c r="C741" s="15" t="s">
        <v>26</v>
      </c>
      <c r="D741" s="6">
        <v>0.02</v>
      </c>
      <c r="E741" s="4">
        <v>161.55000000000001</v>
      </c>
      <c r="F741" s="4">
        <v>19.989999999999998</v>
      </c>
      <c r="G741" s="15" t="s">
        <v>39</v>
      </c>
      <c r="H741" s="15" t="s">
        <v>28</v>
      </c>
      <c r="I741" s="15" t="s">
        <v>49</v>
      </c>
      <c r="J741" s="15" t="s">
        <v>79</v>
      </c>
      <c r="K741" s="15" t="s">
        <v>74</v>
      </c>
      <c r="L741" s="15" t="s">
        <v>80</v>
      </c>
      <c r="M741" s="6">
        <v>0.66</v>
      </c>
      <c r="N741" s="15" t="s">
        <v>33</v>
      </c>
      <c r="O741" s="15" t="s">
        <v>34</v>
      </c>
      <c r="P741" s="15" t="s">
        <v>243</v>
      </c>
      <c r="Q741" s="15" t="s">
        <v>1544</v>
      </c>
      <c r="R741" s="2">
        <v>22980</v>
      </c>
      <c r="S741" s="1">
        <v>42071</v>
      </c>
      <c r="T741" s="12">
        <f>EOMONTH(Table_1[[#This Row],[Order Date]],0)</f>
        <v>42094</v>
      </c>
      <c r="U741" s="10">
        <f>EOMONTH(Table_1[[#This Row],[Order Date]],0)</f>
        <v>42094</v>
      </c>
      <c r="V741" s="14">
        <v>42071</v>
      </c>
      <c r="W741" s="1">
        <v>42071</v>
      </c>
      <c r="X741" s="12">
        <v>42071</v>
      </c>
      <c r="Y741" s="10">
        <f>EOMONTH(Table_1[[#This Row],[Ship date]],0)</f>
        <v>42094</v>
      </c>
      <c r="Z741" s="14">
        <v>42071</v>
      </c>
      <c r="AA741" s="4">
        <v>664.51800000000003</v>
      </c>
      <c r="AB741" s="2">
        <v>4</v>
      </c>
      <c r="AC741" s="4">
        <v>657.61</v>
      </c>
      <c r="AD741" s="2">
        <v>91424</v>
      </c>
      <c r="AE741" s="4">
        <f>'DataCleaning and Transformation'!$E741-'DataCleaning and Transformation'!$D741</f>
        <v>161.53</v>
      </c>
      <c r="AF741" s="15" t="str">
        <f>_xlfn.IFS('DataCleaning and Transformation'!$O741="Central","Chris",'DataCleaning and Transformation'!$O741="East","Erin",'DataCleaning and Transformation'!$O741="South","Sam",'DataCleaning and Transformation'!$O741="West","William")</f>
        <v>Sam</v>
      </c>
      <c r="AG741" s="31">
        <f>Table_1[[#This Row],[Ship date]]-Table_1[[#This Row],[Order Date]]</f>
        <v>0</v>
      </c>
      <c r="AH741" s="22">
        <f>Table_1[[#This Row],[Profit]]/Table_1[[#This Row],[Sales]]</f>
        <v>1.0105047064369459</v>
      </c>
      <c r="AI741" s="23">
        <f>Table_1[[#This Row],[Profit]]+Table_1[[#This Row],[Sales]]</f>
        <v>1322.1280000000002</v>
      </c>
      <c r="AJ741" s="17">
        <f>WEEKNUM(Table_1[[#This Row],[Order Date]],1)</f>
        <v>11</v>
      </c>
      <c r="AK741" s="17" t="str">
        <f>TEXT(Table_1[[#This Row],[Order Date]],"mmm yyyy")</f>
        <v>Mar 2015</v>
      </c>
      <c r="AL741" s="17" t="str">
        <f>Table_1[[#This Row],[Monthly sales]]&amp;"  Week "&amp;TEXT(Table_1[[#This Row],[Weekly sales]],"00")</f>
        <v>Mar 2015  Week 11</v>
      </c>
      <c r="AM741" s="17">
        <f>IF(COUNTIF($A$2:A741, A741)=1, 1, 0)</f>
        <v>1</v>
      </c>
      <c r="AN741" s="3">
        <f>COUNTA(A741) - COUNTIF(Table_1[[#This Row],[Unique Customers]], 1)</f>
        <v>0</v>
      </c>
      <c r="AO741" s="17" t="str">
        <f t="shared" si="11"/>
        <v>Unique</v>
      </c>
      <c r="AP741" s="17" t="str">
        <f>"Q"&amp;_xlfn.CEILING.MATH(MONTH(Table_1[[#This Row],[Monthly sales]])/3,1)</f>
        <v>Q1</v>
      </c>
    </row>
    <row r="742" spans="1:42" ht="14.4" x14ac:dyDescent="0.3">
      <c r="A742" s="2">
        <v>2770</v>
      </c>
      <c r="B742" s="15" t="s">
        <v>1545</v>
      </c>
      <c r="C742" s="15" t="s">
        <v>26</v>
      </c>
      <c r="D742" s="6">
        <v>0.02</v>
      </c>
      <c r="E742" s="4">
        <v>11.55</v>
      </c>
      <c r="F742" s="4">
        <v>2.36</v>
      </c>
      <c r="G742" s="15" t="s">
        <v>39</v>
      </c>
      <c r="H742" s="15" t="s">
        <v>95</v>
      </c>
      <c r="I742" s="15" t="s">
        <v>49</v>
      </c>
      <c r="J742" s="15" t="s">
        <v>50</v>
      </c>
      <c r="K742" s="15" t="s">
        <v>51</v>
      </c>
      <c r="L742" s="15" t="s">
        <v>381</v>
      </c>
      <c r="M742" s="6">
        <v>0.55000000000000004</v>
      </c>
      <c r="N742" s="15" t="s">
        <v>33</v>
      </c>
      <c r="O742" s="15" t="s">
        <v>34</v>
      </c>
      <c r="P742" s="15" t="s">
        <v>76</v>
      </c>
      <c r="Q742" s="15" t="s">
        <v>1546</v>
      </c>
      <c r="R742" s="2">
        <v>30338</v>
      </c>
      <c r="S742" s="1">
        <v>42071</v>
      </c>
      <c r="T742" s="12">
        <f>EOMONTH(Table_1[[#This Row],[Order Date]],0)</f>
        <v>42094</v>
      </c>
      <c r="U742" s="10">
        <f>EOMONTH(Table_1[[#This Row],[Order Date]],0)</f>
        <v>42094</v>
      </c>
      <c r="V742" s="14">
        <v>42071</v>
      </c>
      <c r="W742" s="1">
        <v>42073</v>
      </c>
      <c r="X742" s="12">
        <v>42073</v>
      </c>
      <c r="Y742" s="10">
        <f>EOMONTH(Table_1[[#This Row],[Ship date]],0)</f>
        <v>42094</v>
      </c>
      <c r="Z742" s="14">
        <v>42073</v>
      </c>
      <c r="AA742" s="4">
        <v>1289.3820000000001</v>
      </c>
      <c r="AB742" s="2">
        <v>14</v>
      </c>
      <c r="AC742" s="4">
        <v>159.53</v>
      </c>
      <c r="AD742" s="2">
        <v>88975</v>
      </c>
      <c r="AE742" s="4">
        <f>'DataCleaning and Transformation'!$E742-'DataCleaning and Transformation'!$D742</f>
        <v>11.530000000000001</v>
      </c>
      <c r="AF742" s="15" t="str">
        <f>_xlfn.IFS('DataCleaning and Transformation'!$O742="Central","Chris",'DataCleaning and Transformation'!$O742="East","Erin",'DataCleaning and Transformation'!$O742="South","Sam",'DataCleaning and Transformation'!$O742="West","William")</f>
        <v>Sam</v>
      </c>
      <c r="AG742" s="31">
        <f>Table_1[[#This Row],[Ship date]]-Table_1[[#This Row],[Order Date]]</f>
        <v>2</v>
      </c>
      <c r="AH742" s="22">
        <f>Table_1[[#This Row],[Profit]]/Table_1[[#This Row],[Sales]]</f>
        <v>8.0823794897511441</v>
      </c>
      <c r="AI742" s="23">
        <f>Table_1[[#This Row],[Profit]]+Table_1[[#This Row],[Sales]]</f>
        <v>1448.912</v>
      </c>
      <c r="AJ742" s="17">
        <f>WEEKNUM(Table_1[[#This Row],[Order Date]],1)</f>
        <v>11</v>
      </c>
      <c r="AK742" s="17" t="str">
        <f>TEXT(Table_1[[#This Row],[Order Date]],"mmm yyyy")</f>
        <v>Mar 2015</v>
      </c>
      <c r="AL742" s="17" t="str">
        <f>Table_1[[#This Row],[Monthly sales]]&amp;"  Week "&amp;TEXT(Table_1[[#This Row],[Weekly sales]],"00")</f>
        <v>Mar 2015  Week 11</v>
      </c>
      <c r="AM742" s="17">
        <f>IF(COUNTIF($A$2:A742, A742)=1, 1, 0)</f>
        <v>1</v>
      </c>
      <c r="AN742" s="3">
        <f>COUNTA(A742) - COUNTIF(Table_1[[#This Row],[Unique Customers]], 1)</f>
        <v>0</v>
      </c>
      <c r="AO742" s="17" t="str">
        <f t="shared" si="11"/>
        <v>Unique</v>
      </c>
      <c r="AP742" s="17" t="str">
        <f>"Q"&amp;_xlfn.CEILING.MATH(MONTH(Table_1[[#This Row],[Monthly sales]])/3,1)</f>
        <v>Q1</v>
      </c>
    </row>
    <row r="743" spans="1:42" ht="14.4" x14ac:dyDescent="0.3">
      <c r="A743" s="2">
        <v>2837</v>
      </c>
      <c r="B743" s="15" t="s">
        <v>1547</v>
      </c>
      <c r="C743" s="15" t="s">
        <v>38</v>
      </c>
      <c r="D743" s="6">
        <v>7.0000000000000007E-2</v>
      </c>
      <c r="E743" s="4">
        <v>51.98</v>
      </c>
      <c r="F743" s="4">
        <v>10.17</v>
      </c>
      <c r="G743" s="15" t="s">
        <v>39</v>
      </c>
      <c r="H743" s="15" t="s">
        <v>72</v>
      </c>
      <c r="I743" s="15" t="s">
        <v>41</v>
      </c>
      <c r="J743" s="15" t="s">
        <v>57</v>
      </c>
      <c r="K743" s="15" t="s">
        <v>145</v>
      </c>
      <c r="L743" s="15" t="s">
        <v>1548</v>
      </c>
      <c r="M743" s="6">
        <v>0.37</v>
      </c>
      <c r="N743" s="15" t="s">
        <v>33</v>
      </c>
      <c r="O743" s="15" t="s">
        <v>53</v>
      </c>
      <c r="P743" s="15" t="s">
        <v>208</v>
      </c>
      <c r="Q743" s="15" t="s">
        <v>1549</v>
      </c>
      <c r="R743" s="2">
        <v>74133</v>
      </c>
      <c r="S743" s="1">
        <v>42071</v>
      </c>
      <c r="T743" s="12">
        <f>EOMONTH(Table_1[[#This Row],[Order Date]],0)</f>
        <v>42094</v>
      </c>
      <c r="U743" s="10">
        <f>EOMONTH(Table_1[[#This Row],[Order Date]],0)</f>
        <v>42094</v>
      </c>
      <c r="V743" s="14">
        <v>42071</v>
      </c>
      <c r="W743" s="1">
        <v>42073</v>
      </c>
      <c r="X743" s="12">
        <v>42073</v>
      </c>
      <c r="Y743" s="10">
        <f>EOMONTH(Table_1[[#This Row],[Ship date]],0)</f>
        <v>42094</v>
      </c>
      <c r="Z743" s="14">
        <v>42073</v>
      </c>
      <c r="AA743" s="4">
        <v>439.78530000000001</v>
      </c>
      <c r="AB743" s="2">
        <v>13</v>
      </c>
      <c r="AC743" s="4">
        <v>637.37</v>
      </c>
      <c r="AD743" s="2">
        <v>89801</v>
      </c>
      <c r="AE743" s="4">
        <f>'DataCleaning and Transformation'!$E743-'DataCleaning and Transformation'!$D743</f>
        <v>51.91</v>
      </c>
      <c r="AF743" s="15" t="str">
        <f>_xlfn.IFS('DataCleaning and Transformation'!$O743="Central","Chris",'DataCleaning and Transformation'!$O743="East","Erin",'DataCleaning and Transformation'!$O743="South","Sam",'DataCleaning and Transformation'!$O743="West","William")</f>
        <v>Chris</v>
      </c>
      <c r="AG743" s="31">
        <f>Table_1[[#This Row],[Ship date]]-Table_1[[#This Row],[Order Date]]</f>
        <v>2</v>
      </c>
      <c r="AH743" s="22">
        <f>Table_1[[#This Row],[Profit]]/Table_1[[#This Row],[Sales]]</f>
        <v>0.69000000000000006</v>
      </c>
      <c r="AI743" s="23">
        <f>Table_1[[#This Row],[Profit]]+Table_1[[#This Row],[Sales]]</f>
        <v>1077.1552999999999</v>
      </c>
      <c r="AJ743" s="17">
        <f>WEEKNUM(Table_1[[#This Row],[Order Date]],1)</f>
        <v>11</v>
      </c>
      <c r="AK743" s="17" t="str">
        <f>TEXT(Table_1[[#This Row],[Order Date]],"mmm yyyy")</f>
        <v>Mar 2015</v>
      </c>
      <c r="AL743" s="17" t="str">
        <f>Table_1[[#This Row],[Monthly sales]]&amp;"  Week "&amp;TEXT(Table_1[[#This Row],[Weekly sales]],"00")</f>
        <v>Mar 2015  Week 11</v>
      </c>
      <c r="AM743" s="17">
        <f>IF(COUNTIF($A$2:A743, A743)=1, 1, 0)</f>
        <v>1</v>
      </c>
      <c r="AN743" s="3">
        <f>COUNTA(A743) - COUNTIF(Table_1[[#This Row],[Unique Customers]], 1)</f>
        <v>0</v>
      </c>
      <c r="AO743" s="17" t="str">
        <f t="shared" si="11"/>
        <v>Unique</v>
      </c>
      <c r="AP743" s="17" t="str">
        <f>"Q"&amp;_xlfn.CEILING.MATH(MONTH(Table_1[[#This Row],[Monthly sales]])/3,1)</f>
        <v>Q1</v>
      </c>
    </row>
    <row r="744" spans="1:42" ht="14.4" x14ac:dyDescent="0.3">
      <c r="A744" s="2">
        <v>2837</v>
      </c>
      <c r="B744" s="15" t="s">
        <v>1547</v>
      </c>
      <c r="C744" s="15" t="s">
        <v>38</v>
      </c>
      <c r="D744" s="6">
        <v>0.1</v>
      </c>
      <c r="E744" s="4">
        <v>80.97</v>
      </c>
      <c r="F744" s="4">
        <v>33.6</v>
      </c>
      <c r="G744" s="15" t="s">
        <v>27</v>
      </c>
      <c r="H744" s="15" t="s">
        <v>72</v>
      </c>
      <c r="I744" s="15" t="s">
        <v>41</v>
      </c>
      <c r="J744" s="15" t="s">
        <v>57</v>
      </c>
      <c r="K744" s="15" t="s">
        <v>58</v>
      </c>
      <c r="L744" s="15" t="s">
        <v>910</v>
      </c>
      <c r="M744" s="6">
        <v>0.37</v>
      </c>
      <c r="N744" s="15" t="s">
        <v>33</v>
      </c>
      <c r="O744" s="15" t="s">
        <v>53</v>
      </c>
      <c r="P744" s="15" t="s">
        <v>208</v>
      </c>
      <c r="Q744" s="15" t="s">
        <v>1549</v>
      </c>
      <c r="R744" s="2">
        <v>74133</v>
      </c>
      <c r="S744" s="1">
        <v>42071</v>
      </c>
      <c r="T744" s="12">
        <f>EOMONTH(Table_1[[#This Row],[Order Date]],0)</f>
        <v>42094</v>
      </c>
      <c r="U744" s="10">
        <f>EOMONTH(Table_1[[#This Row],[Order Date]],0)</f>
        <v>42094</v>
      </c>
      <c r="V744" s="14">
        <v>42071</v>
      </c>
      <c r="W744" s="1">
        <v>42074</v>
      </c>
      <c r="X744" s="12">
        <v>42074</v>
      </c>
      <c r="Y744" s="10">
        <f>EOMONTH(Table_1[[#This Row],[Ship date]],0)</f>
        <v>42094</v>
      </c>
      <c r="Z744" s="14">
        <v>42074</v>
      </c>
      <c r="AA744" s="4">
        <v>-149.4573</v>
      </c>
      <c r="AB744" s="2">
        <v>3</v>
      </c>
      <c r="AC744" s="4">
        <v>232.16</v>
      </c>
      <c r="AD744" s="2">
        <v>89801</v>
      </c>
      <c r="AE744" s="4">
        <f>'DataCleaning and Transformation'!$E744-'DataCleaning and Transformation'!$D744</f>
        <v>80.87</v>
      </c>
      <c r="AF744" s="15" t="str">
        <f>_xlfn.IFS('DataCleaning and Transformation'!$O744="Central","Chris",'DataCleaning and Transformation'!$O744="East","Erin",'DataCleaning and Transformation'!$O744="South","Sam",'DataCleaning and Transformation'!$O744="West","William")</f>
        <v>Chris</v>
      </c>
      <c r="AG744" s="31">
        <f>Table_1[[#This Row],[Ship date]]-Table_1[[#This Row],[Order Date]]</f>
        <v>3</v>
      </c>
      <c r="AH744" s="22">
        <f>Table_1[[#This Row],[Profit]]/Table_1[[#This Row],[Sales]]</f>
        <v>-0.6437685217091661</v>
      </c>
      <c r="AI744" s="23">
        <f>Table_1[[#This Row],[Profit]]+Table_1[[#This Row],[Sales]]</f>
        <v>82.702699999999993</v>
      </c>
      <c r="AJ744" s="17">
        <f>WEEKNUM(Table_1[[#This Row],[Order Date]],1)</f>
        <v>11</v>
      </c>
      <c r="AK744" s="17" t="str">
        <f>TEXT(Table_1[[#This Row],[Order Date]],"mmm yyyy")</f>
        <v>Mar 2015</v>
      </c>
      <c r="AL744" s="17" t="str">
        <f>Table_1[[#This Row],[Monthly sales]]&amp;"  Week "&amp;TEXT(Table_1[[#This Row],[Weekly sales]],"00")</f>
        <v>Mar 2015  Week 11</v>
      </c>
      <c r="AM744" s="17">
        <f>IF(COUNTIF($A$2:A744, A744)=1, 1, 0)</f>
        <v>0</v>
      </c>
      <c r="AN744" s="3">
        <f>COUNTA(A744) - COUNTIF(Table_1[[#This Row],[Unique Customers]], 1)</f>
        <v>1</v>
      </c>
      <c r="AO744" s="17" t="str">
        <f t="shared" si="11"/>
        <v>Repeated</v>
      </c>
      <c r="AP744" s="17" t="str">
        <f>"Q"&amp;_xlfn.CEILING.MATH(MONTH(Table_1[[#This Row],[Monthly sales]])/3,1)</f>
        <v>Q1</v>
      </c>
    </row>
    <row r="745" spans="1:42" ht="14.4" x14ac:dyDescent="0.3">
      <c r="A745" s="2">
        <v>693</v>
      </c>
      <c r="B745" s="15" t="s">
        <v>1550</v>
      </c>
      <c r="C745" s="15" t="s">
        <v>48</v>
      </c>
      <c r="D745" s="6">
        <v>0.09</v>
      </c>
      <c r="E745" s="4">
        <v>5.34</v>
      </c>
      <c r="F745" s="4">
        <v>2.99</v>
      </c>
      <c r="G745" s="15" t="s">
        <v>88</v>
      </c>
      <c r="H745" s="15" t="s">
        <v>28</v>
      </c>
      <c r="I745" s="15" t="s">
        <v>49</v>
      </c>
      <c r="J745" s="15" t="s">
        <v>73</v>
      </c>
      <c r="K745" s="15" t="s">
        <v>74</v>
      </c>
      <c r="L745" s="15" t="s">
        <v>1379</v>
      </c>
      <c r="M745" s="6">
        <v>0.38</v>
      </c>
      <c r="N745" s="15" t="s">
        <v>33</v>
      </c>
      <c r="O745" s="15" t="s">
        <v>60</v>
      </c>
      <c r="P745" s="15" t="s">
        <v>61</v>
      </c>
      <c r="Q745" s="15" t="s">
        <v>1551</v>
      </c>
      <c r="R745" s="2">
        <v>80229</v>
      </c>
      <c r="S745" s="1">
        <v>42071</v>
      </c>
      <c r="T745" s="12">
        <f>EOMONTH(Table_1[[#This Row],[Order Date]],0)</f>
        <v>42094</v>
      </c>
      <c r="U745" s="10">
        <f>EOMONTH(Table_1[[#This Row],[Order Date]],0)</f>
        <v>42094</v>
      </c>
      <c r="V745" s="14">
        <v>42071</v>
      </c>
      <c r="W745" s="1">
        <v>42078</v>
      </c>
      <c r="X745" s="12">
        <v>42078</v>
      </c>
      <c r="Y745" s="10">
        <f>EOMONTH(Table_1[[#This Row],[Ship date]],0)</f>
        <v>42094</v>
      </c>
      <c r="Z745" s="14">
        <v>42078</v>
      </c>
      <c r="AA745" s="4">
        <v>9.4860000000000007</v>
      </c>
      <c r="AB745" s="2">
        <v>17</v>
      </c>
      <c r="AC745" s="4">
        <v>95.1</v>
      </c>
      <c r="AD745" s="2">
        <v>87812</v>
      </c>
      <c r="AE745" s="4">
        <f>'DataCleaning and Transformation'!$E745-'DataCleaning and Transformation'!$D745</f>
        <v>5.25</v>
      </c>
      <c r="AF745" s="15" t="str">
        <f>_xlfn.IFS('DataCleaning and Transformation'!$O745="Central","Chris",'DataCleaning and Transformation'!$O745="East","Erin",'DataCleaning and Transformation'!$O745="South","Sam",'DataCleaning and Transformation'!$O745="West","William")</f>
        <v>William</v>
      </c>
      <c r="AG745" s="31">
        <f>Table_1[[#This Row],[Ship date]]-Table_1[[#This Row],[Order Date]]</f>
        <v>7</v>
      </c>
      <c r="AH745" s="22">
        <f>Table_1[[#This Row],[Profit]]/Table_1[[#This Row],[Sales]]</f>
        <v>9.974763406940064E-2</v>
      </c>
      <c r="AI745" s="23">
        <f>Table_1[[#This Row],[Profit]]+Table_1[[#This Row],[Sales]]</f>
        <v>104.586</v>
      </c>
      <c r="AJ745" s="17">
        <f>WEEKNUM(Table_1[[#This Row],[Order Date]],1)</f>
        <v>11</v>
      </c>
      <c r="AK745" s="17" t="str">
        <f>TEXT(Table_1[[#This Row],[Order Date]],"mmm yyyy")</f>
        <v>Mar 2015</v>
      </c>
      <c r="AL745" s="17" t="str">
        <f>Table_1[[#This Row],[Monthly sales]]&amp;"  Week "&amp;TEXT(Table_1[[#This Row],[Weekly sales]],"00")</f>
        <v>Mar 2015  Week 11</v>
      </c>
      <c r="AM745" s="17">
        <f>IF(COUNTIF($A$2:A745, A745)=1, 1, 0)</f>
        <v>1</v>
      </c>
      <c r="AN745" s="3">
        <f>COUNTA(A745) - COUNTIF(Table_1[[#This Row],[Unique Customers]], 1)</f>
        <v>0</v>
      </c>
      <c r="AO745" s="17" t="str">
        <f t="shared" si="11"/>
        <v>Unique</v>
      </c>
      <c r="AP745" s="17" t="str">
        <f>"Q"&amp;_xlfn.CEILING.MATH(MONTH(Table_1[[#This Row],[Monthly sales]])/3,1)</f>
        <v>Q1</v>
      </c>
    </row>
    <row r="746" spans="1:42" ht="14.4" x14ac:dyDescent="0.3">
      <c r="A746" s="2">
        <v>693</v>
      </c>
      <c r="B746" s="15" t="s">
        <v>1550</v>
      </c>
      <c r="C746" s="15" t="s">
        <v>48</v>
      </c>
      <c r="D746" s="6">
        <v>7.0000000000000007E-2</v>
      </c>
      <c r="E746" s="4">
        <v>140.97999999999999</v>
      </c>
      <c r="F746" s="4">
        <v>53.48</v>
      </c>
      <c r="G746" s="15" t="s">
        <v>27</v>
      </c>
      <c r="H746" s="15" t="s">
        <v>28</v>
      </c>
      <c r="I746" s="15" t="s">
        <v>29</v>
      </c>
      <c r="J746" s="15" t="s">
        <v>118</v>
      </c>
      <c r="K746" s="15" t="s">
        <v>31</v>
      </c>
      <c r="L746" s="15" t="s">
        <v>1552</v>
      </c>
      <c r="M746" s="6">
        <v>0.65</v>
      </c>
      <c r="N746" s="15" t="s">
        <v>33</v>
      </c>
      <c r="O746" s="15" t="s">
        <v>60</v>
      </c>
      <c r="P746" s="15" t="s">
        <v>61</v>
      </c>
      <c r="Q746" s="15" t="s">
        <v>1551</v>
      </c>
      <c r="R746" s="2">
        <v>80229</v>
      </c>
      <c r="S746" s="1">
        <v>42071</v>
      </c>
      <c r="T746" s="12">
        <f>EOMONTH(Table_1[[#This Row],[Order Date]],0)</f>
        <v>42094</v>
      </c>
      <c r="U746" s="10">
        <f>EOMONTH(Table_1[[#This Row],[Order Date]],0)</f>
        <v>42094</v>
      </c>
      <c r="V746" s="14">
        <v>42071</v>
      </c>
      <c r="W746" s="1">
        <v>42078</v>
      </c>
      <c r="X746" s="12">
        <v>42078</v>
      </c>
      <c r="Y746" s="10">
        <f>EOMONTH(Table_1[[#This Row],[Ship date]],0)</f>
        <v>42094</v>
      </c>
      <c r="Z746" s="14">
        <v>42078</v>
      </c>
      <c r="AA746" s="4">
        <v>-263.64999999999998</v>
      </c>
      <c r="AB746" s="2">
        <v>5</v>
      </c>
      <c r="AC746" s="4">
        <v>734.74</v>
      </c>
      <c r="AD746" s="2">
        <v>87812</v>
      </c>
      <c r="AE746" s="4">
        <f>'DataCleaning and Transformation'!$E746-'DataCleaning and Transformation'!$D746</f>
        <v>140.91</v>
      </c>
      <c r="AF746" s="15" t="str">
        <f>_xlfn.IFS('DataCleaning and Transformation'!$O746="Central","Chris",'DataCleaning and Transformation'!$O746="East","Erin",'DataCleaning and Transformation'!$O746="South","Sam",'DataCleaning and Transformation'!$O746="West","William")</f>
        <v>William</v>
      </c>
      <c r="AG746" s="31">
        <f>Table_1[[#This Row],[Ship date]]-Table_1[[#This Row],[Order Date]]</f>
        <v>7</v>
      </c>
      <c r="AH746" s="22">
        <f>Table_1[[#This Row],[Profit]]/Table_1[[#This Row],[Sales]]</f>
        <v>-0.35883441761711621</v>
      </c>
      <c r="AI746" s="23">
        <f>Table_1[[#This Row],[Profit]]+Table_1[[#This Row],[Sales]]</f>
        <v>471.09000000000003</v>
      </c>
      <c r="AJ746" s="17">
        <f>WEEKNUM(Table_1[[#This Row],[Order Date]],1)</f>
        <v>11</v>
      </c>
      <c r="AK746" s="17" t="str">
        <f>TEXT(Table_1[[#This Row],[Order Date]],"mmm yyyy")</f>
        <v>Mar 2015</v>
      </c>
      <c r="AL746" s="17" t="str">
        <f>Table_1[[#This Row],[Monthly sales]]&amp;"  Week "&amp;TEXT(Table_1[[#This Row],[Weekly sales]],"00")</f>
        <v>Mar 2015  Week 11</v>
      </c>
      <c r="AM746" s="17">
        <f>IF(COUNTIF($A$2:A746, A746)=1, 1, 0)</f>
        <v>0</v>
      </c>
      <c r="AN746" s="3">
        <f>COUNTA(A746) - COUNTIF(Table_1[[#This Row],[Unique Customers]], 1)</f>
        <v>1</v>
      </c>
      <c r="AO746" s="17" t="str">
        <f t="shared" si="11"/>
        <v>Repeated</v>
      </c>
      <c r="AP746" s="17" t="str">
        <f>"Q"&amp;_xlfn.CEILING.MATH(MONTH(Table_1[[#This Row],[Monthly sales]])/3,1)</f>
        <v>Q1</v>
      </c>
    </row>
    <row r="747" spans="1:42" ht="14.4" x14ac:dyDescent="0.3">
      <c r="A747" s="2">
        <v>693</v>
      </c>
      <c r="B747" s="15" t="s">
        <v>1550</v>
      </c>
      <c r="C747" s="15" t="s">
        <v>48</v>
      </c>
      <c r="D747" s="6">
        <v>0.06</v>
      </c>
      <c r="E747" s="4">
        <v>205.99</v>
      </c>
      <c r="F747" s="4">
        <v>5.26</v>
      </c>
      <c r="G747" s="15" t="s">
        <v>39</v>
      </c>
      <c r="H747" s="15" t="s">
        <v>28</v>
      </c>
      <c r="I747" s="15" t="s">
        <v>41</v>
      </c>
      <c r="J747" s="15" t="s">
        <v>136</v>
      </c>
      <c r="K747" s="15" t="s">
        <v>74</v>
      </c>
      <c r="L747" s="15" t="s">
        <v>1553</v>
      </c>
      <c r="M747" s="6">
        <v>0.56000000000000005</v>
      </c>
      <c r="N747" s="15" t="s">
        <v>33</v>
      </c>
      <c r="O747" s="15" t="s">
        <v>60</v>
      </c>
      <c r="P747" s="15" t="s">
        <v>61</v>
      </c>
      <c r="Q747" s="15" t="s">
        <v>1551</v>
      </c>
      <c r="R747" s="2">
        <v>80229</v>
      </c>
      <c r="S747" s="1">
        <v>42071</v>
      </c>
      <c r="T747" s="12">
        <f>EOMONTH(Table_1[[#This Row],[Order Date]],0)</f>
        <v>42094</v>
      </c>
      <c r="U747" s="10">
        <f>EOMONTH(Table_1[[#This Row],[Order Date]],0)</f>
        <v>42094</v>
      </c>
      <c r="V747" s="14">
        <v>42071</v>
      </c>
      <c r="W747" s="1">
        <v>42078</v>
      </c>
      <c r="X747" s="12">
        <v>42078</v>
      </c>
      <c r="Y747" s="10">
        <f>EOMONTH(Table_1[[#This Row],[Ship date]],0)</f>
        <v>42094</v>
      </c>
      <c r="Z747" s="14">
        <v>42078</v>
      </c>
      <c r="AA747" s="4">
        <v>890.18100000000004</v>
      </c>
      <c r="AB747" s="2">
        <v>11</v>
      </c>
      <c r="AC747" s="4">
        <v>1882.87</v>
      </c>
      <c r="AD747" s="2">
        <v>87812</v>
      </c>
      <c r="AE747" s="4">
        <f>'DataCleaning and Transformation'!$E747-'DataCleaning and Transformation'!$D747</f>
        <v>205.93</v>
      </c>
      <c r="AF747" s="15" t="str">
        <f>_xlfn.IFS('DataCleaning and Transformation'!$O747="Central","Chris",'DataCleaning and Transformation'!$O747="East","Erin",'DataCleaning and Transformation'!$O747="South","Sam",'DataCleaning and Transformation'!$O747="West","William")</f>
        <v>William</v>
      </c>
      <c r="AG747" s="31">
        <f>Table_1[[#This Row],[Ship date]]-Table_1[[#This Row],[Order Date]]</f>
        <v>7</v>
      </c>
      <c r="AH747" s="22">
        <f>Table_1[[#This Row],[Profit]]/Table_1[[#This Row],[Sales]]</f>
        <v>0.47277878982616967</v>
      </c>
      <c r="AI747" s="23">
        <f>Table_1[[#This Row],[Profit]]+Table_1[[#This Row],[Sales]]</f>
        <v>2773.0509999999999</v>
      </c>
      <c r="AJ747" s="17">
        <f>WEEKNUM(Table_1[[#This Row],[Order Date]],1)</f>
        <v>11</v>
      </c>
      <c r="AK747" s="17" t="str">
        <f>TEXT(Table_1[[#This Row],[Order Date]],"mmm yyyy")</f>
        <v>Mar 2015</v>
      </c>
      <c r="AL747" s="17" t="str">
        <f>Table_1[[#This Row],[Monthly sales]]&amp;"  Week "&amp;TEXT(Table_1[[#This Row],[Weekly sales]],"00")</f>
        <v>Mar 2015  Week 11</v>
      </c>
      <c r="AM747" s="17">
        <f>IF(COUNTIF($A$2:A747, A747)=1, 1, 0)</f>
        <v>0</v>
      </c>
      <c r="AN747" s="3">
        <f>COUNTA(A747) - COUNTIF(Table_1[[#This Row],[Unique Customers]], 1)</f>
        <v>1</v>
      </c>
      <c r="AO747" s="17" t="str">
        <f t="shared" si="11"/>
        <v>Repeated</v>
      </c>
      <c r="AP747" s="17" t="str">
        <f>"Q"&amp;_xlfn.CEILING.MATH(MONTH(Table_1[[#This Row],[Monthly sales]])/3,1)</f>
        <v>Q1</v>
      </c>
    </row>
    <row r="748" spans="1:42" ht="14.4" x14ac:dyDescent="0.3">
      <c r="A748" s="2">
        <v>1718</v>
      </c>
      <c r="B748" s="15" t="s">
        <v>1554</v>
      </c>
      <c r="C748" s="15" t="s">
        <v>48</v>
      </c>
      <c r="D748" s="6">
        <v>0.01</v>
      </c>
      <c r="E748" s="4">
        <v>300.98</v>
      </c>
      <c r="F748" s="4">
        <v>64.73</v>
      </c>
      <c r="G748" s="15" t="s">
        <v>27</v>
      </c>
      <c r="H748" s="15" t="s">
        <v>40</v>
      </c>
      <c r="I748" s="15" t="s">
        <v>29</v>
      </c>
      <c r="J748" s="15" t="s">
        <v>110</v>
      </c>
      <c r="K748" s="15" t="s">
        <v>58</v>
      </c>
      <c r="L748" s="15" t="s">
        <v>1341</v>
      </c>
      <c r="M748" s="6">
        <v>0.56000000000000005</v>
      </c>
      <c r="N748" s="15" t="s">
        <v>33</v>
      </c>
      <c r="O748" s="15" t="s">
        <v>34</v>
      </c>
      <c r="P748" s="15" t="s">
        <v>98</v>
      </c>
      <c r="Q748" s="15" t="s">
        <v>1555</v>
      </c>
      <c r="R748" s="2">
        <v>27529</v>
      </c>
      <c r="S748" s="1">
        <v>42071</v>
      </c>
      <c r="T748" s="12">
        <f>EOMONTH(Table_1[[#This Row],[Order Date]],0)</f>
        <v>42094</v>
      </c>
      <c r="U748" s="10">
        <f>EOMONTH(Table_1[[#This Row],[Order Date]],0)</f>
        <v>42094</v>
      </c>
      <c r="V748" s="14">
        <v>42071</v>
      </c>
      <c r="W748" s="1">
        <v>42078</v>
      </c>
      <c r="X748" s="12">
        <v>42078</v>
      </c>
      <c r="Y748" s="10">
        <f>EOMONTH(Table_1[[#This Row],[Ship date]],0)</f>
        <v>42094</v>
      </c>
      <c r="Z748" s="14">
        <v>42078</v>
      </c>
      <c r="AA748" s="4">
        <v>-48.874000000000002</v>
      </c>
      <c r="AB748" s="2">
        <v>3</v>
      </c>
      <c r="AC748" s="4">
        <v>974.14</v>
      </c>
      <c r="AD748" s="2">
        <v>90621</v>
      </c>
      <c r="AE748" s="4">
        <f>'DataCleaning and Transformation'!$E748-'DataCleaning and Transformation'!$D748</f>
        <v>300.97000000000003</v>
      </c>
      <c r="AF748" s="15" t="str">
        <f>_xlfn.IFS('DataCleaning and Transformation'!$O748="Central","Chris",'DataCleaning and Transformation'!$O748="East","Erin",'DataCleaning and Transformation'!$O748="South","Sam",'DataCleaning and Transformation'!$O748="West","William")</f>
        <v>Sam</v>
      </c>
      <c r="AG748" s="31">
        <f>Table_1[[#This Row],[Ship date]]-Table_1[[#This Row],[Order Date]]</f>
        <v>7</v>
      </c>
      <c r="AH748" s="22">
        <f>Table_1[[#This Row],[Profit]]/Table_1[[#This Row],[Sales]]</f>
        <v>-5.0171433264212542E-2</v>
      </c>
      <c r="AI748" s="23">
        <f>Table_1[[#This Row],[Profit]]+Table_1[[#This Row],[Sales]]</f>
        <v>925.26599999999996</v>
      </c>
      <c r="AJ748" s="17">
        <f>WEEKNUM(Table_1[[#This Row],[Order Date]],1)</f>
        <v>11</v>
      </c>
      <c r="AK748" s="17" t="str">
        <f>TEXT(Table_1[[#This Row],[Order Date]],"mmm yyyy")</f>
        <v>Mar 2015</v>
      </c>
      <c r="AL748" s="17" t="str">
        <f>Table_1[[#This Row],[Monthly sales]]&amp;"  Week "&amp;TEXT(Table_1[[#This Row],[Weekly sales]],"00")</f>
        <v>Mar 2015  Week 11</v>
      </c>
      <c r="AM748" s="17">
        <f>IF(COUNTIF($A$2:A748, A748)=1, 1, 0)</f>
        <v>1</v>
      </c>
      <c r="AN748" s="3">
        <f>COUNTA(A748) - COUNTIF(Table_1[[#This Row],[Unique Customers]], 1)</f>
        <v>0</v>
      </c>
      <c r="AO748" s="17" t="str">
        <f t="shared" si="11"/>
        <v>Unique</v>
      </c>
      <c r="AP748" s="17" t="str">
        <f>"Q"&amp;_xlfn.CEILING.MATH(MONTH(Table_1[[#This Row],[Monthly sales]])/3,1)</f>
        <v>Q1</v>
      </c>
    </row>
    <row r="749" spans="1:42" ht="14.4" x14ac:dyDescent="0.3">
      <c r="A749" s="2">
        <v>1075</v>
      </c>
      <c r="B749" s="15" t="s">
        <v>1556</v>
      </c>
      <c r="C749" s="15" t="s">
        <v>38</v>
      </c>
      <c r="D749" s="6">
        <v>0.04</v>
      </c>
      <c r="E749" s="4">
        <v>19.23</v>
      </c>
      <c r="F749" s="4">
        <v>6.15</v>
      </c>
      <c r="G749" s="15" t="s">
        <v>39</v>
      </c>
      <c r="H749" s="15" t="s">
        <v>72</v>
      </c>
      <c r="I749" s="15" t="s">
        <v>29</v>
      </c>
      <c r="J749" s="15" t="s">
        <v>127</v>
      </c>
      <c r="K749" s="15" t="s">
        <v>43</v>
      </c>
      <c r="L749" s="15" t="s">
        <v>1278</v>
      </c>
      <c r="M749" s="6">
        <v>0.44</v>
      </c>
      <c r="N749" s="15" t="s">
        <v>33</v>
      </c>
      <c r="O749" s="15" t="s">
        <v>53</v>
      </c>
      <c r="P749" s="15" t="s">
        <v>104</v>
      </c>
      <c r="Q749" s="15" t="s">
        <v>1557</v>
      </c>
      <c r="R749" s="2">
        <v>60441</v>
      </c>
      <c r="S749" s="1">
        <v>42072</v>
      </c>
      <c r="T749" s="12">
        <f>EOMONTH(Table_1[[#This Row],[Order Date]],0)</f>
        <v>42094</v>
      </c>
      <c r="U749" s="10">
        <f>EOMONTH(Table_1[[#This Row],[Order Date]],0)</f>
        <v>42094</v>
      </c>
      <c r="V749" s="14">
        <v>42072</v>
      </c>
      <c r="W749" s="1">
        <v>42073</v>
      </c>
      <c r="X749" s="12">
        <v>42073</v>
      </c>
      <c r="Y749" s="10">
        <f>EOMONTH(Table_1[[#This Row],[Ship date]],0)</f>
        <v>42094</v>
      </c>
      <c r="Z749" s="14">
        <v>42073</v>
      </c>
      <c r="AA749" s="4">
        <v>152.4348</v>
      </c>
      <c r="AB749" s="2">
        <v>11</v>
      </c>
      <c r="AC749" s="4">
        <v>220.92</v>
      </c>
      <c r="AD749" s="2">
        <v>86422</v>
      </c>
      <c r="AE749" s="4">
        <f>'DataCleaning and Transformation'!$E749-'DataCleaning and Transformation'!$D749</f>
        <v>19.190000000000001</v>
      </c>
      <c r="AF749" s="15" t="str">
        <f>_xlfn.IFS('DataCleaning and Transformation'!$O749="Central","Chris",'DataCleaning and Transformation'!$O749="East","Erin",'DataCleaning and Transformation'!$O749="South","Sam",'DataCleaning and Transformation'!$O749="West","William")</f>
        <v>Chris</v>
      </c>
      <c r="AG749" s="31">
        <f>Table_1[[#This Row],[Ship date]]-Table_1[[#This Row],[Order Date]]</f>
        <v>1</v>
      </c>
      <c r="AH749" s="22">
        <f>Table_1[[#This Row],[Profit]]/Table_1[[#This Row],[Sales]]</f>
        <v>0.69000000000000006</v>
      </c>
      <c r="AI749" s="23">
        <f>Table_1[[#This Row],[Profit]]+Table_1[[#This Row],[Sales]]</f>
        <v>373.35479999999995</v>
      </c>
      <c r="AJ749" s="17">
        <f>WEEKNUM(Table_1[[#This Row],[Order Date]],1)</f>
        <v>11</v>
      </c>
      <c r="AK749" s="17" t="str">
        <f>TEXT(Table_1[[#This Row],[Order Date]],"mmm yyyy")</f>
        <v>Mar 2015</v>
      </c>
      <c r="AL749" s="17" t="str">
        <f>Table_1[[#This Row],[Monthly sales]]&amp;"  Week "&amp;TEXT(Table_1[[#This Row],[Weekly sales]],"00")</f>
        <v>Mar 2015  Week 11</v>
      </c>
      <c r="AM749" s="17">
        <f>IF(COUNTIF($A$2:A749, A749)=1, 1, 0)</f>
        <v>1</v>
      </c>
      <c r="AN749" s="3">
        <f>COUNTA(A749) - COUNTIF(Table_1[[#This Row],[Unique Customers]], 1)</f>
        <v>0</v>
      </c>
      <c r="AO749" s="17" t="str">
        <f t="shared" si="11"/>
        <v>Unique</v>
      </c>
      <c r="AP749" s="17" t="str">
        <f>"Q"&amp;_xlfn.CEILING.MATH(MONTH(Table_1[[#This Row],[Monthly sales]])/3,1)</f>
        <v>Q1</v>
      </c>
    </row>
    <row r="750" spans="1:42" ht="14.4" x14ac:dyDescent="0.3">
      <c r="A750" s="2">
        <v>2258</v>
      </c>
      <c r="B750" s="15" t="s">
        <v>1558</v>
      </c>
      <c r="C750" s="15" t="s">
        <v>48</v>
      </c>
      <c r="D750" s="6">
        <v>0.01</v>
      </c>
      <c r="E750" s="4">
        <v>7.64</v>
      </c>
      <c r="F750" s="4">
        <v>1.39</v>
      </c>
      <c r="G750" s="15" t="s">
        <v>88</v>
      </c>
      <c r="H750" s="15" t="s">
        <v>95</v>
      </c>
      <c r="I750" s="15" t="s">
        <v>49</v>
      </c>
      <c r="J750" s="15" t="s">
        <v>346</v>
      </c>
      <c r="K750" s="15" t="s">
        <v>74</v>
      </c>
      <c r="L750" s="15" t="s">
        <v>1559</v>
      </c>
      <c r="M750" s="6">
        <v>0.36</v>
      </c>
      <c r="N750" s="15" t="s">
        <v>33</v>
      </c>
      <c r="O750" s="15" t="s">
        <v>34</v>
      </c>
      <c r="P750" s="15" t="s">
        <v>98</v>
      </c>
      <c r="Q750" s="15" t="s">
        <v>1560</v>
      </c>
      <c r="R750" s="2">
        <v>27801</v>
      </c>
      <c r="S750" s="1">
        <v>42072</v>
      </c>
      <c r="T750" s="12">
        <f>EOMONTH(Table_1[[#This Row],[Order Date]],0)</f>
        <v>42094</v>
      </c>
      <c r="U750" s="10">
        <f>EOMONTH(Table_1[[#This Row],[Order Date]],0)</f>
        <v>42094</v>
      </c>
      <c r="V750" s="14">
        <v>42072</v>
      </c>
      <c r="W750" s="1">
        <v>42076</v>
      </c>
      <c r="X750" s="12">
        <v>42076</v>
      </c>
      <c r="Y750" s="10">
        <f>EOMONTH(Table_1[[#This Row],[Ship date]],0)</f>
        <v>42094</v>
      </c>
      <c r="Z750" s="14">
        <v>42076</v>
      </c>
      <c r="AA750" s="4">
        <v>-1676.6120000000001</v>
      </c>
      <c r="AB750" s="2">
        <v>9</v>
      </c>
      <c r="AC750" s="4">
        <v>73.290000000000006</v>
      </c>
      <c r="AD750" s="2">
        <v>87962</v>
      </c>
      <c r="AE750" s="4">
        <f>'DataCleaning and Transformation'!$E750-'DataCleaning and Transformation'!$D750</f>
        <v>7.63</v>
      </c>
      <c r="AF750" s="15" t="str">
        <f>_xlfn.IFS('DataCleaning and Transformation'!$O750="Central","Chris",'DataCleaning and Transformation'!$O750="East","Erin",'DataCleaning and Transformation'!$O750="South","Sam",'DataCleaning and Transformation'!$O750="West","William")</f>
        <v>Sam</v>
      </c>
      <c r="AG750" s="31">
        <f>Table_1[[#This Row],[Ship date]]-Table_1[[#This Row],[Order Date]]</f>
        <v>4</v>
      </c>
      <c r="AH750" s="22">
        <f>Table_1[[#This Row],[Profit]]/Table_1[[#This Row],[Sales]]</f>
        <v>-22.876408787010504</v>
      </c>
      <c r="AI750" s="23">
        <f>Table_1[[#This Row],[Profit]]+Table_1[[#This Row],[Sales]]</f>
        <v>-1603.3220000000001</v>
      </c>
      <c r="AJ750" s="17">
        <f>WEEKNUM(Table_1[[#This Row],[Order Date]],1)</f>
        <v>11</v>
      </c>
      <c r="AK750" s="17" t="str">
        <f>TEXT(Table_1[[#This Row],[Order Date]],"mmm yyyy")</f>
        <v>Mar 2015</v>
      </c>
      <c r="AL750" s="17" t="str">
        <f>Table_1[[#This Row],[Monthly sales]]&amp;"  Week "&amp;TEXT(Table_1[[#This Row],[Weekly sales]],"00")</f>
        <v>Mar 2015  Week 11</v>
      </c>
      <c r="AM750" s="17">
        <f>IF(COUNTIF($A$2:A750, A750)=1, 1, 0)</f>
        <v>1</v>
      </c>
      <c r="AN750" s="3">
        <f>COUNTA(A750) - COUNTIF(Table_1[[#This Row],[Unique Customers]], 1)</f>
        <v>0</v>
      </c>
      <c r="AO750" s="17" t="str">
        <f t="shared" si="11"/>
        <v>Unique</v>
      </c>
      <c r="AP750" s="17" t="str">
        <f>"Q"&amp;_xlfn.CEILING.MATH(MONTH(Table_1[[#This Row],[Monthly sales]])/3,1)</f>
        <v>Q1</v>
      </c>
    </row>
    <row r="751" spans="1:42" ht="14.4" x14ac:dyDescent="0.3">
      <c r="A751" s="2">
        <v>2258</v>
      </c>
      <c r="B751" s="15" t="s">
        <v>1558</v>
      </c>
      <c r="C751" s="15" t="s">
        <v>48</v>
      </c>
      <c r="D751" s="6">
        <v>7.0000000000000007E-2</v>
      </c>
      <c r="E751" s="4">
        <v>400.97</v>
      </c>
      <c r="F751" s="4">
        <v>48.26</v>
      </c>
      <c r="G751" s="15" t="s">
        <v>27</v>
      </c>
      <c r="H751" s="15" t="s">
        <v>95</v>
      </c>
      <c r="I751" s="15" t="s">
        <v>41</v>
      </c>
      <c r="J751" s="15" t="s">
        <v>57</v>
      </c>
      <c r="K751" s="15" t="s">
        <v>31</v>
      </c>
      <c r="L751" s="15" t="s">
        <v>1561</v>
      </c>
      <c r="M751" s="6">
        <v>0.36</v>
      </c>
      <c r="N751" s="15" t="s">
        <v>33</v>
      </c>
      <c r="O751" s="15" t="s">
        <v>34</v>
      </c>
      <c r="P751" s="15" t="s">
        <v>98</v>
      </c>
      <c r="Q751" s="15" t="s">
        <v>1560</v>
      </c>
      <c r="R751" s="2">
        <v>27801</v>
      </c>
      <c r="S751" s="1">
        <v>42072</v>
      </c>
      <c r="T751" s="12">
        <f>EOMONTH(Table_1[[#This Row],[Order Date]],0)</f>
        <v>42094</v>
      </c>
      <c r="U751" s="10">
        <f>EOMONTH(Table_1[[#This Row],[Order Date]],0)</f>
        <v>42094</v>
      </c>
      <c r="V751" s="14">
        <v>42072</v>
      </c>
      <c r="W751" s="1">
        <v>42076</v>
      </c>
      <c r="X751" s="12">
        <v>42076</v>
      </c>
      <c r="Y751" s="10">
        <f>EOMONTH(Table_1[[#This Row],[Ship date]],0)</f>
        <v>42094</v>
      </c>
      <c r="Z751" s="14">
        <v>42076</v>
      </c>
      <c r="AA751" s="4">
        <v>45.127800000000001</v>
      </c>
      <c r="AB751" s="2">
        <v>8</v>
      </c>
      <c r="AC751" s="4">
        <v>2961.32</v>
      </c>
      <c r="AD751" s="2">
        <v>87962</v>
      </c>
      <c r="AE751" s="4">
        <f>'DataCleaning and Transformation'!$E751-'DataCleaning and Transformation'!$D751</f>
        <v>400.90000000000003</v>
      </c>
      <c r="AF751" s="15" t="str">
        <f>_xlfn.IFS('DataCleaning and Transformation'!$O751="Central","Chris",'DataCleaning and Transformation'!$O751="East","Erin",'DataCleaning and Transformation'!$O751="South","Sam",'DataCleaning and Transformation'!$O751="West","William")</f>
        <v>Sam</v>
      </c>
      <c r="AG751" s="31">
        <f>Table_1[[#This Row],[Ship date]]-Table_1[[#This Row],[Order Date]]</f>
        <v>4</v>
      </c>
      <c r="AH751" s="22">
        <f>Table_1[[#This Row],[Profit]]/Table_1[[#This Row],[Sales]]</f>
        <v>1.5239082571285777E-2</v>
      </c>
      <c r="AI751" s="23">
        <f>Table_1[[#This Row],[Profit]]+Table_1[[#This Row],[Sales]]</f>
        <v>3006.4478000000004</v>
      </c>
      <c r="AJ751" s="17">
        <f>WEEKNUM(Table_1[[#This Row],[Order Date]],1)</f>
        <v>11</v>
      </c>
      <c r="AK751" s="17" t="str">
        <f>TEXT(Table_1[[#This Row],[Order Date]],"mmm yyyy")</f>
        <v>Mar 2015</v>
      </c>
      <c r="AL751" s="17" t="str">
        <f>Table_1[[#This Row],[Monthly sales]]&amp;"  Week "&amp;TEXT(Table_1[[#This Row],[Weekly sales]],"00")</f>
        <v>Mar 2015  Week 11</v>
      </c>
      <c r="AM751" s="17">
        <f>IF(COUNTIF($A$2:A751, A751)=1, 1, 0)</f>
        <v>0</v>
      </c>
      <c r="AN751" s="3">
        <f>COUNTA(A751) - COUNTIF(Table_1[[#This Row],[Unique Customers]], 1)</f>
        <v>1</v>
      </c>
      <c r="AO751" s="17" t="str">
        <f t="shared" si="11"/>
        <v>Repeated</v>
      </c>
      <c r="AP751" s="17" t="str">
        <f>"Q"&amp;_xlfn.CEILING.MATH(MONTH(Table_1[[#This Row],[Monthly sales]])/3,1)</f>
        <v>Q1</v>
      </c>
    </row>
    <row r="752" spans="1:42" ht="14.4" x14ac:dyDescent="0.3">
      <c r="A752" s="2">
        <v>2855</v>
      </c>
      <c r="B752" s="15" t="s">
        <v>679</v>
      </c>
      <c r="C752" s="15" t="s">
        <v>48</v>
      </c>
      <c r="D752" s="6">
        <v>0.09</v>
      </c>
      <c r="E752" s="4">
        <v>6783.02</v>
      </c>
      <c r="F752" s="4">
        <v>24.49</v>
      </c>
      <c r="G752" s="15" t="s">
        <v>39</v>
      </c>
      <c r="H752" s="15" t="s">
        <v>40</v>
      </c>
      <c r="I752" s="15" t="s">
        <v>41</v>
      </c>
      <c r="J752" s="15" t="s">
        <v>57</v>
      </c>
      <c r="K752" s="15" t="s">
        <v>65</v>
      </c>
      <c r="L752" s="15" t="s">
        <v>315</v>
      </c>
      <c r="M752" s="6">
        <v>0.39</v>
      </c>
      <c r="N752" s="15" t="s">
        <v>33</v>
      </c>
      <c r="O752" s="15" t="s">
        <v>60</v>
      </c>
      <c r="P752" s="15" t="s">
        <v>67</v>
      </c>
      <c r="Q752" s="15" t="s">
        <v>681</v>
      </c>
      <c r="R752" s="2">
        <v>98198</v>
      </c>
      <c r="S752" s="1">
        <v>42073</v>
      </c>
      <c r="T752" s="12">
        <f>EOMONTH(Table_1[[#This Row],[Order Date]],0)</f>
        <v>42094</v>
      </c>
      <c r="U752" s="10">
        <f>EOMONTH(Table_1[[#This Row],[Order Date]],0)</f>
        <v>42094</v>
      </c>
      <c r="V752" s="14">
        <v>42073</v>
      </c>
      <c r="W752" s="1">
        <v>42077</v>
      </c>
      <c r="X752" s="12">
        <v>42077</v>
      </c>
      <c r="Y752" s="10">
        <f>EOMONTH(Table_1[[#This Row],[Ship date]],0)</f>
        <v>42094</v>
      </c>
      <c r="Z752" s="14">
        <v>42077</v>
      </c>
      <c r="AA752" s="4">
        <v>-14140.7016</v>
      </c>
      <c r="AB752" s="2">
        <v>1</v>
      </c>
      <c r="AC752" s="4">
        <v>6296</v>
      </c>
      <c r="AD752" s="2">
        <v>87317</v>
      </c>
      <c r="AE752" s="4">
        <f>'DataCleaning and Transformation'!$E752-'DataCleaning and Transformation'!$D752</f>
        <v>6782.93</v>
      </c>
      <c r="AF752" s="15" t="str">
        <f>_xlfn.IFS('DataCleaning and Transformation'!$O752="Central","Chris",'DataCleaning and Transformation'!$O752="East","Erin",'DataCleaning and Transformation'!$O752="South","Sam",'DataCleaning and Transformation'!$O752="West","William")</f>
        <v>William</v>
      </c>
      <c r="AG752" s="31">
        <f>Table_1[[#This Row],[Ship date]]-Table_1[[#This Row],[Order Date]]</f>
        <v>4</v>
      </c>
      <c r="AH752" s="22">
        <f>Table_1[[#This Row],[Profit]]/Table_1[[#This Row],[Sales]]</f>
        <v>-2.245981829733164</v>
      </c>
      <c r="AI752" s="23">
        <f>Table_1[[#This Row],[Profit]]+Table_1[[#This Row],[Sales]]</f>
        <v>-7844.7016000000003</v>
      </c>
      <c r="AJ752" s="17">
        <f>WEEKNUM(Table_1[[#This Row],[Order Date]],1)</f>
        <v>11</v>
      </c>
      <c r="AK752" s="17" t="str">
        <f>TEXT(Table_1[[#This Row],[Order Date]],"mmm yyyy")</f>
        <v>Mar 2015</v>
      </c>
      <c r="AL752" s="17" t="str">
        <f>Table_1[[#This Row],[Monthly sales]]&amp;"  Week "&amp;TEXT(Table_1[[#This Row],[Weekly sales]],"00")</f>
        <v>Mar 2015  Week 11</v>
      </c>
      <c r="AM752" s="17">
        <f>IF(COUNTIF($A$2:A752, A752)=1, 1, 0)</f>
        <v>0</v>
      </c>
      <c r="AN752" s="3">
        <f>COUNTA(A752) - COUNTIF(Table_1[[#This Row],[Unique Customers]], 1)</f>
        <v>1</v>
      </c>
      <c r="AO752" s="17" t="str">
        <f t="shared" si="11"/>
        <v>Unique</v>
      </c>
      <c r="AP752" s="17" t="str">
        <f>"Q"&amp;_xlfn.CEILING.MATH(MONTH(Table_1[[#This Row],[Monthly sales]])/3,1)</f>
        <v>Q1</v>
      </c>
    </row>
    <row r="753" spans="1:42" ht="14.4" x14ac:dyDescent="0.3">
      <c r="A753" s="2">
        <v>2545</v>
      </c>
      <c r="B753" s="15" t="s">
        <v>1562</v>
      </c>
      <c r="C753" s="15" t="s">
        <v>117</v>
      </c>
      <c r="D753" s="6">
        <v>0.01</v>
      </c>
      <c r="E753" s="4">
        <v>99.99</v>
      </c>
      <c r="F753" s="4">
        <v>19.989999999999998</v>
      </c>
      <c r="G753" s="15" t="s">
        <v>88</v>
      </c>
      <c r="H753" s="15" t="s">
        <v>72</v>
      </c>
      <c r="I753" s="15" t="s">
        <v>41</v>
      </c>
      <c r="J753" s="15" t="s">
        <v>57</v>
      </c>
      <c r="K753" s="15" t="s">
        <v>74</v>
      </c>
      <c r="L753" s="15" t="s">
        <v>1563</v>
      </c>
      <c r="M753" s="6">
        <v>0.52</v>
      </c>
      <c r="N753" s="15" t="s">
        <v>33</v>
      </c>
      <c r="O753" s="15" t="s">
        <v>34</v>
      </c>
      <c r="P753" s="15" t="s">
        <v>243</v>
      </c>
      <c r="Q753" s="15" t="s">
        <v>879</v>
      </c>
      <c r="R753" s="2">
        <v>22153</v>
      </c>
      <c r="S753" s="1">
        <v>42073</v>
      </c>
      <c r="T753" s="12">
        <f>EOMONTH(Table_1[[#This Row],[Order Date]],0)</f>
        <v>42094</v>
      </c>
      <c r="U753" s="10">
        <f>EOMONTH(Table_1[[#This Row],[Order Date]],0)</f>
        <v>42094</v>
      </c>
      <c r="V753" s="14">
        <v>42073</v>
      </c>
      <c r="W753" s="1">
        <v>42075</v>
      </c>
      <c r="X753" s="12">
        <v>42075</v>
      </c>
      <c r="Y753" s="10">
        <f>EOMONTH(Table_1[[#This Row],[Ship date]],0)</f>
        <v>42094</v>
      </c>
      <c r="Z753" s="14">
        <v>42075</v>
      </c>
      <c r="AA753" s="4">
        <v>90.024000000000001</v>
      </c>
      <c r="AB753" s="2">
        <v>2</v>
      </c>
      <c r="AC753" s="4">
        <v>202.98</v>
      </c>
      <c r="AD753" s="2">
        <v>87915</v>
      </c>
      <c r="AE753" s="4">
        <f>'DataCleaning and Transformation'!$E753-'DataCleaning and Transformation'!$D753</f>
        <v>99.97999999999999</v>
      </c>
      <c r="AF753" s="15" t="str">
        <f>_xlfn.IFS('DataCleaning and Transformation'!$O753="Central","Chris",'DataCleaning and Transformation'!$O753="East","Erin",'DataCleaning and Transformation'!$O753="South","Sam",'DataCleaning and Transformation'!$O753="West","William")</f>
        <v>Sam</v>
      </c>
      <c r="AG753" s="31">
        <f>Table_1[[#This Row],[Ship date]]-Table_1[[#This Row],[Order Date]]</f>
        <v>2</v>
      </c>
      <c r="AH753" s="22">
        <f>Table_1[[#This Row],[Profit]]/Table_1[[#This Row],[Sales]]</f>
        <v>0.44351167602719482</v>
      </c>
      <c r="AI753" s="23">
        <f>Table_1[[#This Row],[Profit]]+Table_1[[#This Row],[Sales]]</f>
        <v>293.00400000000002</v>
      </c>
      <c r="AJ753" s="17">
        <f>WEEKNUM(Table_1[[#This Row],[Order Date]],1)</f>
        <v>11</v>
      </c>
      <c r="AK753" s="17" t="str">
        <f>TEXT(Table_1[[#This Row],[Order Date]],"mmm yyyy")</f>
        <v>Mar 2015</v>
      </c>
      <c r="AL753" s="17" t="str">
        <f>Table_1[[#This Row],[Monthly sales]]&amp;"  Week "&amp;TEXT(Table_1[[#This Row],[Weekly sales]],"00")</f>
        <v>Mar 2015  Week 11</v>
      </c>
      <c r="AM753" s="17">
        <f>IF(COUNTIF($A$2:A753, A753)=1, 1, 0)</f>
        <v>1</v>
      </c>
      <c r="AN753" s="3">
        <f>COUNTA(A753) - COUNTIF(Table_1[[#This Row],[Unique Customers]], 1)</f>
        <v>0</v>
      </c>
      <c r="AO753" s="17" t="str">
        <f t="shared" si="11"/>
        <v>Unique</v>
      </c>
      <c r="AP753" s="17" t="str">
        <f>"Q"&amp;_xlfn.CEILING.MATH(MONTH(Table_1[[#This Row],[Monthly sales]])/3,1)</f>
        <v>Q1</v>
      </c>
    </row>
    <row r="754" spans="1:42" ht="14.4" x14ac:dyDescent="0.3">
      <c r="A754" s="2">
        <v>3194</v>
      </c>
      <c r="B754" s="15" t="s">
        <v>1564</v>
      </c>
      <c r="C754" s="15" t="s">
        <v>117</v>
      </c>
      <c r="D754" s="6">
        <v>0.1</v>
      </c>
      <c r="E754" s="4">
        <v>4.9800000000000004</v>
      </c>
      <c r="F754" s="4">
        <v>7.54</v>
      </c>
      <c r="G754" s="15" t="s">
        <v>39</v>
      </c>
      <c r="H754" s="15" t="s">
        <v>40</v>
      </c>
      <c r="I754" s="15" t="s">
        <v>49</v>
      </c>
      <c r="J754" s="15" t="s">
        <v>89</v>
      </c>
      <c r="K754" s="15" t="s">
        <v>74</v>
      </c>
      <c r="L754" s="15" t="s">
        <v>1565</v>
      </c>
      <c r="M754" s="6">
        <v>0.38</v>
      </c>
      <c r="N754" s="15" t="s">
        <v>33</v>
      </c>
      <c r="O754" s="15" t="s">
        <v>34</v>
      </c>
      <c r="P754" s="15" t="s">
        <v>124</v>
      </c>
      <c r="Q754" s="15" t="s">
        <v>437</v>
      </c>
      <c r="R754" s="2">
        <v>34609</v>
      </c>
      <c r="S754" s="1">
        <v>42073</v>
      </c>
      <c r="T754" s="12">
        <f>EOMONTH(Table_1[[#This Row],[Order Date]],0)</f>
        <v>42094</v>
      </c>
      <c r="U754" s="10">
        <f>EOMONTH(Table_1[[#This Row],[Order Date]],0)</f>
        <v>42094</v>
      </c>
      <c r="V754" s="14">
        <v>42073</v>
      </c>
      <c r="W754" s="1">
        <v>42074</v>
      </c>
      <c r="X754" s="12">
        <v>42074</v>
      </c>
      <c r="Y754" s="10">
        <f>EOMONTH(Table_1[[#This Row],[Ship date]],0)</f>
        <v>42094</v>
      </c>
      <c r="Z754" s="14">
        <v>42074</v>
      </c>
      <c r="AA754" s="4">
        <v>45.078000000000003</v>
      </c>
      <c r="AB754" s="2">
        <v>9</v>
      </c>
      <c r="AC754" s="4">
        <v>43.84</v>
      </c>
      <c r="AD754" s="2">
        <v>89805</v>
      </c>
      <c r="AE754" s="4">
        <f>'DataCleaning and Transformation'!$E754-'DataCleaning and Transformation'!$D754</f>
        <v>4.8800000000000008</v>
      </c>
      <c r="AF754" s="15" t="str">
        <f>_xlfn.IFS('DataCleaning and Transformation'!$O754="Central","Chris",'DataCleaning and Transformation'!$O754="East","Erin",'DataCleaning and Transformation'!$O754="South","Sam",'DataCleaning and Transformation'!$O754="West","William")</f>
        <v>Sam</v>
      </c>
      <c r="AG754" s="31">
        <f>Table_1[[#This Row],[Ship date]]-Table_1[[#This Row],[Order Date]]</f>
        <v>1</v>
      </c>
      <c r="AH754" s="22">
        <f>Table_1[[#This Row],[Profit]]/Table_1[[#This Row],[Sales]]</f>
        <v>1.0282390510948904</v>
      </c>
      <c r="AI754" s="23">
        <f>Table_1[[#This Row],[Profit]]+Table_1[[#This Row],[Sales]]</f>
        <v>88.918000000000006</v>
      </c>
      <c r="AJ754" s="17">
        <f>WEEKNUM(Table_1[[#This Row],[Order Date]],1)</f>
        <v>11</v>
      </c>
      <c r="AK754" s="17" t="str">
        <f>TEXT(Table_1[[#This Row],[Order Date]],"mmm yyyy")</f>
        <v>Mar 2015</v>
      </c>
      <c r="AL754" s="17" t="str">
        <f>Table_1[[#This Row],[Monthly sales]]&amp;"  Week "&amp;TEXT(Table_1[[#This Row],[Weekly sales]],"00")</f>
        <v>Mar 2015  Week 11</v>
      </c>
      <c r="AM754" s="17">
        <f>IF(COUNTIF($A$2:A754, A754)=1, 1, 0)</f>
        <v>1</v>
      </c>
      <c r="AN754" s="3">
        <f>COUNTA(A754) - COUNTIF(Table_1[[#This Row],[Unique Customers]], 1)</f>
        <v>0</v>
      </c>
      <c r="AO754" s="17" t="str">
        <f t="shared" si="11"/>
        <v>Unique</v>
      </c>
      <c r="AP754" s="17" t="str">
        <f>"Q"&amp;_xlfn.CEILING.MATH(MONTH(Table_1[[#This Row],[Monthly sales]])/3,1)</f>
        <v>Q1</v>
      </c>
    </row>
    <row r="755" spans="1:42" ht="14.4" x14ac:dyDescent="0.3">
      <c r="A755" s="2">
        <v>3194</v>
      </c>
      <c r="B755" s="15" t="s">
        <v>1564</v>
      </c>
      <c r="C755" s="15" t="s">
        <v>117</v>
      </c>
      <c r="D755" s="6">
        <v>0</v>
      </c>
      <c r="E755" s="4">
        <v>22.84</v>
      </c>
      <c r="F755" s="4">
        <v>8.18</v>
      </c>
      <c r="G755" s="15" t="s">
        <v>39</v>
      </c>
      <c r="H755" s="15" t="s">
        <v>40</v>
      </c>
      <c r="I755" s="15" t="s">
        <v>49</v>
      </c>
      <c r="J755" s="15" t="s">
        <v>89</v>
      </c>
      <c r="K755" s="15" t="s">
        <v>74</v>
      </c>
      <c r="L755" s="15" t="s">
        <v>606</v>
      </c>
      <c r="M755" s="6">
        <v>0.39</v>
      </c>
      <c r="N755" s="15" t="s">
        <v>33</v>
      </c>
      <c r="O755" s="15" t="s">
        <v>34</v>
      </c>
      <c r="P755" s="15" t="s">
        <v>124</v>
      </c>
      <c r="Q755" s="15" t="s">
        <v>437</v>
      </c>
      <c r="R755" s="2">
        <v>34609</v>
      </c>
      <c r="S755" s="1">
        <v>42073</v>
      </c>
      <c r="T755" s="12">
        <f>EOMONTH(Table_1[[#This Row],[Order Date]],0)</f>
        <v>42094</v>
      </c>
      <c r="U755" s="10">
        <f>EOMONTH(Table_1[[#This Row],[Order Date]],0)</f>
        <v>42094</v>
      </c>
      <c r="V755" s="14">
        <v>42073</v>
      </c>
      <c r="W755" s="1">
        <v>42075</v>
      </c>
      <c r="X755" s="12">
        <v>42075</v>
      </c>
      <c r="Y755" s="10">
        <f>EOMONTH(Table_1[[#This Row],[Ship date]],0)</f>
        <v>42094</v>
      </c>
      <c r="Z755" s="14">
        <v>42075</v>
      </c>
      <c r="AA755" s="4">
        <v>-110.376</v>
      </c>
      <c r="AB755" s="2">
        <v>6</v>
      </c>
      <c r="AC755" s="4">
        <v>141.74</v>
      </c>
      <c r="AD755" s="2">
        <v>89805</v>
      </c>
      <c r="AE755" s="4">
        <f>'DataCleaning and Transformation'!$E755-'DataCleaning and Transformation'!$D755</f>
        <v>22.84</v>
      </c>
      <c r="AF755" s="15" t="str">
        <f>_xlfn.IFS('DataCleaning and Transformation'!$O755="Central","Chris",'DataCleaning and Transformation'!$O755="East","Erin",'DataCleaning and Transformation'!$O755="South","Sam",'DataCleaning and Transformation'!$O755="West","William")</f>
        <v>Sam</v>
      </c>
      <c r="AG755" s="31">
        <f>Table_1[[#This Row],[Ship date]]-Table_1[[#This Row],[Order Date]]</f>
        <v>2</v>
      </c>
      <c r="AH755" s="22">
        <f>Table_1[[#This Row],[Profit]]/Table_1[[#This Row],[Sales]]</f>
        <v>-0.7787216029349513</v>
      </c>
      <c r="AI755" s="23">
        <f>Table_1[[#This Row],[Profit]]+Table_1[[#This Row],[Sales]]</f>
        <v>31.364000000000004</v>
      </c>
      <c r="AJ755" s="17">
        <f>WEEKNUM(Table_1[[#This Row],[Order Date]],1)</f>
        <v>11</v>
      </c>
      <c r="AK755" s="17" t="str">
        <f>TEXT(Table_1[[#This Row],[Order Date]],"mmm yyyy")</f>
        <v>Mar 2015</v>
      </c>
      <c r="AL755" s="17" t="str">
        <f>Table_1[[#This Row],[Monthly sales]]&amp;"  Week "&amp;TEXT(Table_1[[#This Row],[Weekly sales]],"00")</f>
        <v>Mar 2015  Week 11</v>
      </c>
      <c r="AM755" s="17">
        <f>IF(COUNTIF($A$2:A755, A755)=1, 1, 0)</f>
        <v>0</v>
      </c>
      <c r="AN755" s="3">
        <f>COUNTA(A755) - COUNTIF(Table_1[[#This Row],[Unique Customers]], 1)</f>
        <v>1</v>
      </c>
      <c r="AO755" s="17" t="str">
        <f t="shared" si="11"/>
        <v>Repeated</v>
      </c>
      <c r="AP755" s="17" t="str">
        <f>"Q"&amp;_xlfn.CEILING.MATH(MONTH(Table_1[[#This Row],[Monthly sales]])/3,1)</f>
        <v>Q1</v>
      </c>
    </row>
    <row r="756" spans="1:42" ht="14.4" x14ac:dyDescent="0.3">
      <c r="A756" s="2">
        <v>52</v>
      </c>
      <c r="B756" s="15" t="s">
        <v>1566</v>
      </c>
      <c r="C756" s="15" t="s">
        <v>71</v>
      </c>
      <c r="D756" s="6">
        <v>0</v>
      </c>
      <c r="E756" s="4">
        <v>115.99</v>
      </c>
      <c r="F756" s="4">
        <v>2.5</v>
      </c>
      <c r="G756" s="15" t="s">
        <v>39</v>
      </c>
      <c r="H756" s="15" t="s">
        <v>95</v>
      </c>
      <c r="I756" s="15" t="s">
        <v>41</v>
      </c>
      <c r="J756" s="15" t="s">
        <v>136</v>
      </c>
      <c r="K756" s="15" t="s">
        <v>74</v>
      </c>
      <c r="L756" s="15" t="s">
        <v>1567</v>
      </c>
      <c r="M756" s="6">
        <v>0.56999999999999995</v>
      </c>
      <c r="N756" s="15" t="s">
        <v>33</v>
      </c>
      <c r="O756" s="15" t="s">
        <v>60</v>
      </c>
      <c r="P756" s="15" t="s">
        <v>67</v>
      </c>
      <c r="Q756" s="15" t="s">
        <v>1568</v>
      </c>
      <c r="R756" s="2">
        <v>98373</v>
      </c>
      <c r="S756" s="1">
        <v>42073</v>
      </c>
      <c r="T756" s="12">
        <f>EOMONTH(Table_1[[#This Row],[Order Date]],0)</f>
        <v>42094</v>
      </c>
      <c r="U756" s="10">
        <f>EOMONTH(Table_1[[#This Row],[Order Date]],0)</f>
        <v>42094</v>
      </c>
      <c r="V756" s="14">
        <v>42073</v>
      </c>
      <c r="W756" s="1">
        <v>42073</v>
      </c>
      <c r="X756" s="12">
        <v>42073</v>
      </c>
      <c r="Y756" s="10">
        <f>EOMONTH(Table_1[[#This Row],[Ship date]],0)</f>
        <v>42094</v>
      </c>
      <c r="Z756" s="14">
        <v>42073</v>
      </c>
      <c r="AA756" s="4">
        <v>162.666</v>
      </c>
      <c r="AB756" s="2">
        <v>6</v>
      </c>
      <c r="AC756" s="4">
        <v>627.04</v>
      </c>
      <c r="AD756" s="2">
        <v>88426</v>
      </c>
      <c r="AE756" s="4">
        <f>'DataCleaning and Transformation'!$E756-'DataCleaning and Transformation'!$D756</f>
        <v>115.99</v>
      </c>
      <c r="AF756" s="15" t="str">
        <f>_xlfn.IFS('DataCleaning and Transformation'!$O756="Central","Chris",'DataCleaning and Transformation'!$O756="East","Erin",'DataCleaning and Transformation'!$O756="South","Sam",'DataCleaning and Transformation'!$O756="West","William")</f>
        <v>William</v>
      </c>
      <c r="AG756" s="31">
        <f>Table_1[[#This Row],[Ship date]]-Table_1[[#This Row],[Order Date]]</f>
        <v>0</v>
      </c>
      <c r="AH756" s="22">
        <f>Table_1[[#This Row],[Profit]]/Table_1[[#This Row],[Sales]]</f>
        <v>0.25941885685123756</v>
      </c>
      <c r="AI756" s="23">
        <f>Table_1[[#This Row],[Profit]]+Table_1[[#This Row],[Sales]]</f>
        <v>789.7059999999999</v>
      </c>
      <c r="AJ756" s="17">
        <f>WEEKNUM(Table_1[[#This Row],[Order Date]],1)</f>
        <v>11</v>
      </c>
      <c r="AK756" s="17" t="str">
        <f>TEXT(Table_1[[#This Row],[Order Date]],"mmm yyyy")</f>
        <v>Mar 2015</v>
      </c>
      <c r="AL756" s="17" t="str">
        <f>Table_1[[#This Row],[Monthly sales]]&amp;"  Week "&amp;TEXT(Table_1[[#This Row],[Weekly sales]],"00")</f>
        <v>Mar 2015  Week 11</v>
      </c>
      <c r="AM756" s="17">
        <f>IF(COUNTIF($A$2:A756, A756)=1, 1, 0)</f>
        <v>1</v>
      </c>
      <c r="AN756" s="3">
        <f>COUNTA(A756) - COUNTIF(Table_1[[#This Row],[Unique Customers]], 1)</f>
        <v>0</v>
      </c>
      <c r="AO756" s="17" t="str">
        <f t="shared" si="11"/>
        <v>Unique</v>
      </c>
      <c r="AP756" s="17" t="str">
        <f>"Q"&amp;_xlfn.CEILING.MATH(MONTH(Table_1[[#This Row],[Monthly sales]])/3,1)</f>
        <v>Q1</v>
      </c>
    </row>
    <row r="757" spans="1:42" ht="14.4" x14ac:dyDescent="0.3">
      <c r="A757" s="2">
        <v>53</v>
      </c>
      <c r="B757" s="15" t="s">
        <v>841</v>
      </c>
      <c r="C757" s="15" t="s">
        <v>71</v>
      </c>
      <c r="D757" s="6">
        <v>0.02</v>
      </c>
      <c r="E757" s="4">
        <v>5.98</v>
      </c>
      <c r="F757" s="4">
        <v>5.79</v>
      </c>
      <c r="G757" s="15" t="s">
        <v>39</v>
      </c>
      <c r="H757" s="15" t="s">
        <v>95</v>
      </c>
      <c r="I757" s="15" t="s">
        <v>49</v>
      </c>
      <c r="J757" s="15" t="s">
        <v>89</v>
      </c>
      <c r="K757" s="15" t="s">
        <v>74</v>
      </c>
      <c r="L757" s="15" t="s">
        <v>472</v>
      </c>
      <c r="M757" s="6">
        <v>0.36</v>
      </c>
      <c r="N757" s="15" t="s">
        <v>33</v>
      </c>
      <c r="O757" s="15" t="s">
        <v>60</v>
      </c>
      <c r="P757" s="15" t="s">
        <v>67</v>
      </c>
      <c r="Q757" s="15" t="s">
        <v>843</v>
      </c>
      <c r="R757" s="2">
        <v>98052</v>
      </c>
      <c r="S757" s="1">
        <v>42073</v>
      </c>
      <c r="T757" s="12">
        <f>EOMONTH(Table_1[[#This Row],[Order Date]],0)</f>
        <v>42094</v>
      </c>
      <c r="U757" s="10">
        <f>EOMONTH(Table_1[[#This Row],[Order Date]],0)</f>
        <v>42094</v>
      </c>
      <c r="V757" s="14">
        <v>42073</v>
      </c>
      <c r="W757" s="1">
        <v>42074</v>
      </c>
      <c r="X757" s="12">
        <v>42074</v>
      </c>
      <c r="Y757" s="10">
        <f>EOMONTH(Table_1[[#This Row],[Ship date]],0)</f>
        <v>42094</v>
      </c>
      <c r="Z757" s="14">
        <v>42074</v>
      </c>
      <c r="AA757" s="4">
        <v>-67.489999999999995</v>
      </c>
      <c r="AB757" s="2">
        <v>17</v>
      </c>
      <c r="AC757" s="4">
        <v>110.19</v>
      </c>
      <c r="AD757" s="2">
        <v>88426</v>
      </c>
      <c r="AE757" s="4">
        <f>'DataCleaning and Transformation'!$E757-'DataCleaning and Transformation'!$D757</f>
        <v>5.9600000000000009</v>
      </c>
      <c r="AF757" s="15" t="str">
        <f>_xlfn.IFS('DataCleaning and Transformation'!$O757="Central","Chris",'DataCleaning and Transformation'!$O757="East","Erin",'DataCleaning and Transformation'!$O757="South","Sam",'DataCleaning and Transformation'!$O757="West","William")</f>
        <v>William</v>
      </c>
      <c r="AG757" s="31">
        <f>Table_1[[#This Row],[Ship date]]-Table_1[[#This Row],[Order Date]]</f>
        <v>1</v>
      </c>
      <c r="AH757" s="22">
        <f>Table_1[[#This Row],[Profit]]/Table_1[[#This Row],[Sales]]</f>
        <v>-0.61248752155368003</v>
      </c>
      <c r="AI757" s="23">
        <f>Table_1[[#This Row],[Profit]]+Table_1[[#This Row],[Sales]]</f>
        <v>42.7</v>
      </c>
      <c r="AJ757" s="17">
        <f>WEEKNUM(Table_1[[#This Row],[Order Date]],1)</f>
        <v>11</v>
      </c>
      <c r="AK757" s="17" t="str">
        <f>TEXT(Table_1[[#This Row],[Order Date]],"mmm yyyy")</f>
        <v>Mar 2015</v>
      </c>
      <c r="AL757" s="17" t="str">
        <f>Table_1[[#This Row],[Monthly sales]]&amp;"  Week "&amp;TEXT(Table_1[[#This Row],[Weekly sales]],"00")</f>
        <v>Mar 2015  Week 11</v>
      </c>
      <c r="AM757" s="17">
        <f>IF(COUNTIF($A$2:A757, A757)=1, 1, 0)</f>
        <v>0</v>
      </c>
      <c r="AN757" s="3">
        <f>COUNTA(A757) - COUNTIF(Table_1[[#This Row],[Unique Customers]], 1)</f>
        <v>1</v>
      </c>
      <c r="AO757" s="17" t="str">
        <f t="shared" si="11"/>
        <v>Repeated</v>
      </c>
      <c r="AP757" s="17" t="str">
        <f>"Q"&amp;_xlfn.CEILING.MATH(MONTH(Table_1[[#This Row],[Monthly sales]])/3,1)</f>
        <v>Q1</v>
      </c>
    </row>
    <row r="758" spans="1:42" ht="14.4" x14ac:dyDescent="0.3">
      <c r="A758" s="2">
        <v>753</v>
      </c>
      <c r="B758" s="15" t="s">
        <v>1569</v>
      </c>
      <c r="C758" s="15" t="s">
        <v>26</v>
      </c>
      <c r="D758" s="6">
        <v>0.06</v>
      </c>
      <c r="E758" s="4">
        <v>2.61</v>
      </c>
      <c r="F758" s="4">
        <v>0.5</v>
      </c>
      <c r="G758" s="15" t="s">
        <v>88</v>
      </c>
      <c r="H758" s="15" t="s">
        <v>95</v>
      </c>
      <c r="I758" s="15" t="s">
        <v>49</v>
      </c>
      <c r="J758" s="15" t="s">
        <v>153</v>
      </c>
      <c r="K758" s="15" t="s">
        <v>74</v>
      </c>
      <c r="L758" s="15" t="s">
        <v>1570</v>
      </c>
      <c r="M758" s="6">
        <v>0.39</v>
      </c>
      <c r="N758" s="15" t="s">
        <v>33</v>
      </c>
      <c r="O758" s="15" t="s">
        <v>60</v>
      </c>
      <c r="P758" s="15" t="s">
        <v>589</v>
      </c>
      <c r="Q758" s="15" t="s">
        <v>1571</v>
      </c>
      <c r="R758" s="2">
        <v>86301</v>
      </c>
      <c r="S758" s="1">
        <v>42074</v>
      </c>
      <c r="T758" s="12">
        <f>EOMONTH(Table_1[[#This Row],[Order Date]],0)</f>
        <v>42094</v>
      </c>
      <c r="U758" s="10">
        <f>EOMONTH(Table_1[[#This Row],[Order Date]],0)</f>
        <v>42094</v>
      </c>
      <c r="V758" s="14">
        <v>42074</v>
      </c>
      <c r="W758" s="1">
        <v>42074</v>
      </c>
      <c r="X758" s="12">
        <v>42074</v>
      </c>
      <c r="Y758" s="10">
        <f>EOMONTH(Table_1[[#This Row],[Ship date]],0)</f>
        <v>42094</v>
      </c>
      <c r="Z758" s="14">
        <v>42074</v>
      </c>
      <c r="AA758" s="4">
        <v>10.85</v>
      </c>
      <c r="AB758" s="2">
        <v>1</v>
      </c>
      <c r="AC758" s="4">
        <v>17.59</v>
      </c>
      <c r="AD758" s="2">
        <v>90438</v>
      </c>
      <c r="AE758" s="4">
        <f>'DataCleaning and Transformation'!$E758-'DataCleaning and Transformation'!$D758</f>
        <v>2.5499999999999998</v>
      </c>
      <c r="AF758" s="15" t="str">
        <f>_xlfn.IFS('DataCleaning and Transformation'!$O758="Central","Chris",'DataCleaning and Transformation'!$O758="East","Erin",'DataCleaning and Transformation'!$O758="South","Sam",'DataCleaning and Transformation'!$O758="West","William")</f>
        <v>William</v>
      </c>
      <c r="AG758" s="31">
        <f>Table_1[[#This Row],[Ship date]]-Table_1[[#This Row],[Order Date]]</f>
        <v>0</v>
      </c>
      <c r="AH758" s="22">
        <f>Table_1[[#This Row],[Profit]]/Table_1[[#This Row],[Sales]]</f>
        <v>0.61682774303581578</v>
      </c>
      <c r="AI758" s="23">
        <f>Table_1[[#This Row],[Profit]]+Table_1[[#This Row],[Sales]]</f>
        <v>28.439999999999998</v>
      </c>
      <c r="AJ758" s="17">
        <f>WEEKNUM(Table_1[[#This Row],[Order Date]],1)</f>
        <v>11</v>
      </c>
      <c r="AK758" s="17" t="str">
        <f>TEXT(Table_1[[#This Row],[Order Date]],"mmm yyyy")</f>
        <v>Mar 2015</v>
      </c>
      <c r="AL758" s="17" t="str">
        <f>Table_1[[#This Row],[Monthly sales]]&amp;"  Week "&amp;TEXT(Table_1[[#This Row],[Weekly sales]],"00")</f>
        <v>Mar 2015  Week 11</v>
      </c>
      <c r="AM758" s="17">
        <f>IF(COUNTIF($A$2:A758, A758)=1, 1, 0)</f>
        <v>1</v>
      </c>
      <c r="AN758" s="3">
        <f>COUNTA(A758) - COUNTIF(Table_1[[#This Row],[Unique Customers]], 1)</f>
        <v>0</v>
      </c>
      <c r="AO758" s="17" t="str">
        <f t="shared" si="11"/>
        <v>Unique</v>
      </c>
      <c r="AP758" s="17" t="str">
        <f>"Q"&amp;_xlfn.CEILING.MATH(MONTH(Table_1[[#This Row],[Monthly sales]])/3,1)</f>
        <v>Q1</v>
      </c>
    </row>
    <row r="759" spans="1:42" ht="14.4" x14ac:dyDescent="0.3">
      <c r="A759" s="2">
        <v>753</v>
      </c>
      <c r="B759" s="15" t="s">
        <v>1569</v>
      </c>
      <c r="C759" s="15" t="s">
        <v>26</v>
      </c>
      <c r="D759" s="6">
        <v>0.01</v>
      </c>
      <c r="E759" s="4">
        <v>6.35</v>
      </c>
      <c r="F759" s="4">
        <v>1.02</v>
      </c>
      <c r="G759" s="15" t="s">
        <v>39</v>
      </c>
      <c r="H759" s="15" t="s">
        <v>95</v>
      </c>
      <c r="I759" s="15" t="s">
        <v>49</v>
      </c>
      <c r="J759" s="15" t="s">
        <v>89</v>
      </c>
      <c r="K759" s="15" t="s">
        <v>51</v>
      </c>
      <c r="L759" s="15" t="s">
        <v>528</v>
      </c>
      <c r="M759" s="6">
        <v>0.39</v>
      </c>
      <c r="N759" s="15" t="s">
        <v>33</v>
      </c>
      <c r="O759" s="15" t="s">
        <v>60</v>
      </c>
      <c r="P759" s="15" t="s">
        <v>589</v>
      </c>
      <c r="Q759" s="15" t="s">
        <v>1571</v>
      </c>
      <c r="R759" s="2">
        <v>86301</v>
      </c>
      <c r="S759" s="1">
        <v>42074</v>
      </c>
      <c r="T759" s="12">
        <f>EOMONTH(Table_1[[#This Row],[Order Date]],0)</f>
        <v>42094</v>
      </c>
      <c r="U759" s="10">
        <f>EOMONTH(Table_1[[#This Row],[Order Date]],0)</f>
        <v>42094</v>
      </c>
      <c r="V759" s="14">
        <v>42074</v>
      </c>
      <c r="W759" s="1">
        <v>42076</v>
      </c>
      <c r="X759" s="12">
        <v>42076</v>
      </c>
      <c r="Y759" s="10">
        <f>EOMONTH(Table_1[[#This Row],[Ship date]],0)</f>
        <v>42094</v>
      </c>
      <c r="Z759" s="14">
        <v>42076</v>
      </c>
      <c r="AA759" s="4">
        <v>97.662599999999998</v>
      </c>
      <c r="AB759" s="2">
        <v>22</v>
      </c>
      <c r="AC759" s="4">
        <v>141.54</v>
      </c>
      <c r="AD759" s="2">
        <v>90438</v>
      </c>
      <c r="AE759" s="4">
        <f>'DataCleaning and Transformation'!$E759-'DataCleaning and Transformation'!$D759</f>
        <v>6.34</v>
      </c>
      <c r="AF759" s="15" t="str">
        <f>_xlfn.IFS('DataCleaning and Transformation'!$O759="Central","Chris",'DataCleaning and Transformation'!$O759="East","Erin",'DataCleaning and Transformation'!$O759="South","Sam",'DataCleaning and Transformation'!$O759="West","William")</f>
        <v>William</v>
      </c>
      <c r="AG759" s="31">
        <f>Table_1[[#This Row],[Ship date]]-Table_1[[#This Row],[Order Date]]</f>
        <v>2</v>
      </c>
      <c r="AH759" s="22">
        <f>Table_1[[#This Row],[Profit]]/Table_1[[#This Row],[Sales]]</f>
        <v>0.69000000000000006</v>
      </c>
      <c r="AI759" s="23">
        <f>Table_1[[#This Row],[Profit]]+Table_1[[#This Row],[Sales]]</f>
        <v>239.20259999999999</v>
      </c>
      <c r="AJ759" s="17">
        <f>WEEKNUM(Table_1[[#This Row],[Order Date]],1)</f>
        <v>11</v>
      </c>
      <c r="AK759" s="17" t="str">
        <f>TEXT(Table_1[[#This Row],[Order Date]],"mmm yyyy")</f>
        <v>Mar 2015</v>
      </c>
      <c r="AL759" s="17" t="str">
        <f>Table_1[[#This Row],[Monthly sales]]&amp;"  Week "&amp;TEXT(Table_1[[#This Row],[Weekly sales]],"00")</f>
        <v>Mar 2015  Week 11</v>
      </c>
      <c r="AM759" s="17">
        <f>IF(COUNTIF($A$2:A759, A759)=1, 1, 0)</f>
        <v>0</v>
      </c>
      <c r="AN759" s="3">
        <f>COUNTA(A759) - COUNTIF(Table_1[[#This Row],[Unique Customers]], 1)</f>
        <v>1</v>
      </c>
      <c r="AO759" s="17" t="str">
        <f t="shared" si="11"/>
        <v>Repeated</v>
      </c>
      <c r="AP759" s="17" t="str">
        <f>"Q"&amp;_xlfn.CEILING.MATH(MONTH(Table_1[[#This Row],[Monthly sales]])/3,1)</f>
        <v>Q1</v>
      </c>
    </row>
    <row r="760" spans="1:42" ht="14.4" x14ac:dyDescent="0.3">
      <c r="A760" s="2">
        <v>1494</v>
      </c>
      <c r="B760" s="15" t="s">
        <v>1572</v>
      </c>
      <c r="C760" s="15" t="s">
        <v>26</v>
      </c>
      <c r="D760" s="6">
        <v>0.06</v>
      </c>
      <c r="E760" s="4">
        <v>8.3699999999999992</v>
      </c>
      <c r="F760" s="4">
        <v>10.16</v>
      </c>
      <c r="G760" s="15" t="s">
        <v>39</v>
      </c>
      <c r="H760" s="15" t="s">
        <v>95</v>
      </c>
      <c r="I760" s="15" t="s">
        <v>29</v>
      </c>
      <c r="J760" s="15" t="s">
        <v>127</v>
      </c>
      <c r="K760" s="15" t="s">
        <v>65</v>
      </c>
      <c r="L760" s="15" t="s">
        <v>1573</v>
      </c>
      <c r="M760" s="6">
        <v>0.59</v>
      </c>
      <c r="N760" s="15" t="s">
        <v>33</v>
      </c>
      <c r="O760" s="15" t="s">
        <v>112</v>
      </c>
      <c r="P760" s="15" t="s">
        <v>419</v>
      </c>
      <c r="Q760" s="15" t="s">
        <v>1574</v>
      </c>
      <c r="R760" s="2">
        <v>21222</v>
      </c>
      <c r="S760" s="1">
        <v>42074</v>
      </c>
      <c r="T760" s="12">
        <f>EOMONTH(Table_1[[#This Row],[Order Date]],0)</f>
        <v>42094</v>
      </c>
      <c r="U760" s="10">
        <f>EOMONTH(Table_1[[#This Row],[Order Date]],0)</f>
        <v>42094</v>
      </c>
      <c r="V760" s="14">
        <v>42074</v>
      </c>
      <c r="W760" s="1">
        <v>42076</v>
      </c>
      <c r="X760" s="12">
        <v>42076</v>
      </c>
      <c r="Y760" s="10">
        <f>EOMONTH(Table_1[[#This Row],[Ship date]],0)</f>
        <v>42094</v>
      </c>
      <c r="Z760" s="14">
        <v>42076</v>
      </c>
      <c r="AA760" s="4">
        <v>-255.65</v>
      </c>
      <c r="AB760" s="2">
        <v>18</v>
      </c>
      <c r="AC760" s="4">
        <v>157.63999999999999</v>
      </c>
      <c r="AD760" s="2">
        <v>85880</v>
      </c>
      <c r="AE760" s="4">
        <f>'DataCleaning and Transformation'!$E760-'DataCleaning and Transformation'!$D760</f>
        <v>8.3099999999999987</v>
      </c>
      <c r="AF760" s="15" t="str">
        <f>_xlfn.IFS('DataCleaning and Transformation'!$O760="Central","Chris",'DataCleaning and Transformation'!$O760="East","Erin",'DataCleaning and Transformation'!$O760="South","Sam",'DataCleaning and Transformation'!$O760="West","William")</f>
        <v>Erin</v>
      </c>
      <c r="AG760" s="31">
        <f>Table_1[[#This Row],[Ship date]]-Table_1[[#This Row],[Order Date]]</f>
        <v>2</v>
      </c>
      <c r="AH760" s="22">
        <f>Table_1[[#This Row],[Profit]]/Table_1[[#This Row],[Sales]]</f>
        <v>-1.6217330626744484</v>
      </c>
      <c r="AI760" s="23">
        <f>Table_1[[#This Row],[Profit]]+Table_1[[#This Row],[Sales]]</f>
        <v>-98.010000000000019</v>
      </c>
      <c r="AJ760" s="17">
        <f>WEEKNUM(Table_1[[#This Row],[Order Date]],1)</f>
        <v>11</v>
      </c>
      <c r="AK760" s="17" t="str">
        <f>TEXT(Table_1[[#This Row],[Order Date]],"mmm yyyy")</f>
        <v>Mar 2015</v>
      </c>
      <c r="AL760" s="17" t="str">
        <f>Table_1[[#This Row],[Monthly sales]]&amp;"  Week "&amp;TEXT(Table_1[[#This Row],[Weekly sales]],"00")</f>
        <v>Mar 2015  Week 11</v>
      </c>
      <c r="AM760" s="17">
        <f>IF(COUNTIF($A$2:A760, A760)=1, 1, 0)</f>
        <v>1</v>
      </c>
      <c r="AN760" s="3">
        <f>COUNTA(A760) - COUNTIF(Table_1[[#This Row],[Unique Customers]], 1)</f>
        <v>0</v>
      </c>
      <c r="AO760" s="17" t="str">
        <f t="shared" si="11"/>
        <v>Unique</v>
      </c>
      <c r="AP760" s="17" t="str">
        <f>"Q"&amp;_xlfn.CEILING.MATH(MONTH(Table_1[[#This Row],[Monthly sales]])/3,1)</f>
        <v>Q1</v>
      </c>
    </row>
    <row r="761" spans="1:42" ht="14.4" x14ac:dyDescent="0.3">
      <c r="A761" s="2">
        <v>1494</v>
      </c>
      <c r="B761" s="15" t="s">
        <v>1572</v>
      </c>
      <c r="C761" s="15" t="s">
        <v>26</v>
      </c>
      <c r="D761" s="6">
        <v>0.09</v>
      </c>
      <c r="E761" s="4">
        <v>6.48</v>
      </c>
      <c r="F761" s="4">
        <v>9.17</v>
      </c>
      <c r="G761" s="15" t="s">
        <v>88</v>
      </c>
      <c r="H761" s="15" t="s">
        <v>95</v>
      </c>
      <c r="I761" s="15" t="s">
        <v>49</v>
      </c>
      <c r="J761" s="15" t="s">
        <v>89</v>
      </c>
      <c r="K761" s="15" t="s">
        <v>74</v>
      </c>
      <c r="L761" s="15" t="s">
        <v>395</v>
      </c>
      <c r="M761" s="6">
        <v>0.37</v>
      </c>
      <c r="N761" s="15" t="s">
        <v>33</v>
      </c>
      <c r="O761" s="15" t="s">
        <v>112</v>
      </c>
      <c r="P761" s="15" t="s">
        <v>419</v>
      </c>
      <c r="Q761" s="15" t="s">
        <v>1574</v>
      </c>
      <c r="R761" s="2">
        <v>21222</v>
      </c>
      <c r="S761" s="1">
        <v>42074</v>
      </c>
      <c r="T761" s="12">
        <f>EOMONTH(Table_1[[#This Row],[Order Date]],0)</f>
        <v>42094</v>
      </c>
      <c r="U761" s="10">
        <f>EOMONTH(Table_1[[#This Row],[Order Date]],0)</f>
        <v>42094</v>
      </c>
      <c r="V761" s="14">
        <v>42074</v>
      </c>
      <c r="W761" s="1">
        <v>42076</v>
      </c>
      <c r="X761" s="12">
        <v>42076</v>
      </c>
      <c r="Y761" s="10">
        <f>EOMONTH(Table_1[[#This Row],[Ship date]],0)</f>
        <v>42094</v>
      </c>
      <c r="Z761" s="14">
        <v>42076</v>
      </c>
      <c r="AA761" s="4">
        <v>-76.540000000000006</v>
      </c>
      <c r="AB761" s="2">
        <v>6</v>
      </c>
      <c r="AC761" s="4">
        <v>42.16</v>
      </c>
      <c r="AD761" s="2">
        <v>85880</v>
      </c>
      <c r="AE761" s="4">
        <f>'DataCleaning and Transformation'!$E761-'DataCleaning and Transformation'!$D761</f>
        <v>6.3900000000000006</v>
      </c>
      <c r="AF761" s="15" t="str">
        <f>_xlfn.IFS('DataCleaning and Transformation'!$O761="Central","Chris",'DataCleaning and Transformation'!$O761="East","Erin",'DataCleaning and Transformation'!$O761="South","Sam",'DataCleaning and Transformation'!$O761="West","William")</f>
        <v>Erin</v>
      </c>
      <c r="AG761" s="31">
        <f>Table_1[[#This Row],[Ship date]]-Table_1[[#This Row],[Order Date]]</f>
        <v>2</v>
      </c>
      <c r="AH761" s="22">
        <f>Table_1[[#This Row],[Profit]]/Table_1[[#This Row],[Sales]]</f>
        <v>-1.8154648956356738</v>
      </c>
      <c r="AI761" s="23">
        <f>Table_1[[#This Row],[Profit]]+Table_1[[#This Row],[Sales]]</f>
        <v>-34.38000000000001</v>
      </c>
      <c r="AJ761" s="17">
        <f>WEEKNUM(Table_1[[#This Row],[Order Date]],1)</f>
        <v>11</v>
      </c>
      <c r="AK761" s="17" t="str">
        <f>TEXT(Table_1[[#This Row],[Order Date]],"mmm yyyy")</f>
        <v>Mar 2015</v>
      </c>
      <c r="AL761" s="17" t="str">
        <f>Table_1[[#This Row],[Monthly sales]]&amp;"  Week "&amp;TEXT(Table_1[[#This Row],[Weekly sales]],"00")</f>
        <v>Mar 2015  Week 11</v>
      </c>
      <c r="AM761" s="17">
        <f>IF(COUNTIF($A$2:A761, A761)=1, 1, 0)</f>
        <v>0</v>
      </c>
      <c r="AN761" s="3">
        <f>COUNTA(A761) - COUNTIF(Table_1[[#This Row],[Unique Customers]], 1)</f>
        <v>1</v>
      </c>
      <c r="AO761" s="17" t="str">
        <f t="shared" si="11"/>
        <v>Repeated</v>
      </c>
      <c r="AP761" s="17" t="str">
        <f>"Q"&amp;_xlfn.CEILING.MATH(MONTH(Table_1[[#This Row],[Monthly sales]])/3,1)</f>
        <v>Q1</v>
      </c>
    </row>
    <row r="762" spans="1:42" ht="14.4" x14ac:dyDescent="0.3">
      <c r="A762" s="2">
        <v>1497</v>
      </c>
      <c r="B762" s="15" t="s">
        <v>1575</v>
      </c>
      <c r="C762" s="15" t="s">
        <v>26</v>
      </c>
      <c r="D762" s="6">
        <v>0.09</v>
      </c>
      <c r="E762" s="4">
        <v>6.28</v>
      </c>
      <c r="F762" s="4">
        <v>5.29</v>
      </c>
      <c r="G762" s="15" t="s">
        <v>39</v>
      </c>
      <c r="H762" s="15" t="s">
        <v>95</v>
      </c>
      <c r="I762" s="15" t="s">
        <v>29</v>
      </c>
      <c r="J762" s="15" t="s">
        <v>127</v>
      </c>
      <c r="K762" s="15" t="s">
        <v>74</v>
      </c>
      <c r="L762" s="15" t="s">
        <v>1576</v>
      </c>
      <c r="M762" s="6">
        <v>0.43</v>
      </c>
      <c r="N762" s="15" t="s">
        <v>33</v>
      </c>
      <c r="O762" s="15" t="s">
        <v>112</v>
      </c>
      <c r="P762" s="15" t="s">
        <v>113</v>
      </c>
      <c r="Q762" s="15" t="s">
        <v>1577</v>
      </c>
      <c r="R762" s="2">
        <v>14901</v>
      </c>
      <c r="S762" s="1">
        <v>42074</v>
      </c>
      <c r="T762" s="12">
        <f>EOMONTH(Table_1[[#This Row],[Order Date]],0)</f>
        <v>42094</v>
      </c>
      <c r="U762" s="10">
        <f>EOMONTH(Table_1[[#This Row],[Order Date]],0)</f>
        <v>42094</v>
      </c>
      <c r="V762" s="14">
        <v>42074</v>
      </c>
      <c r="W762" s="1">
        <v>42075</v>
      </c>
      <c r="X762" s="12">
        <v>42075</v>
      </c>
      <c r="Y762" s="10">
        <f>EOMONTH(Table_1[[#This Row],[Ship date]],0)</f>
        <v>42094</v>
      </c>
      <c r="Z762" s="14">
        <v>42075</v>
      </c>
      <c r="AA762" s="4">
        <v>-10.09</v>
      </c>
      <c r="AB762" s="2">
        <v>2</v>
      </c>
      <c r="AC762" s="4">
        <v>14.08</v>
      </c>
      <c r="AD762" s="2">
        <v>85880</v>
      </c>
      <c r="AE762" s="4">
        <f>'DataCleaning and Transformation'!$E762-'DataCleaning and Transformation'!$D762</f>
        <v>6.19</v>
      </c>
      <c r="AF762" s="15" t="str">
        <f>_xlfn.IFS('DataCleaning and Transformation'!$O762="Central","Chris",'DataCleaning and Transformation'!$O762="East","Erin",'DataCleaning and Transformation'!$O762="South","Sam",'DataCleaning and Transformation'!$O762="West","William")</f>
        <v>Erin</v>
      </c>
      <c r="AG762" s="31">
        <f>Table_1[[#This Row],[Ship date]]-Table_1[[#This Row],[Order Date]]</f>
        <v>1</v>
      </c>
      <c r="AH762" s="22">
        <f>Table_1[[#This Row],[Profit]]/Table_1[[#This Row],[Sales]]</f>
        <v>-0.71661931818181812</v>
      </c>
      <c r="AI762" s="23">
        <f>Table_1[[#This Row],[Profit]]+Table_1[[#This Row],[Sales]]</f>
        <v>3.99</v>
      </c>
      <c r="AJ762" s="17">
        <f>WEEKNUM(Table_1[[#This Row],[Order Date]],1)</f>
        <v>11</v>
      </c>
      <c r="AK762" s="17" t="str">
        <f>TEXT(Table_1[[#This Row],[Order Date]],"mmm yyyy")</f>
        <v>Mar 2015</v>
      </c>
      <c r="AL762" s="17" t="str">
        <f>Table_1[[#This Row],[Monthly sales]]&amp;"  Week "&amp;TEXT(Table_1[[#This Row],[Weekly sales]],"00")</f>
        <v>Mar 2015  Week 11</v>
      </c>
      <c r="AM762" s="17">
        <f>IF(COUNTIF($A$2:A762, A762)=1, 1, 0)</f>
        <v>1</v>
      </c>
      <c r="AN762" s="3">
        <f>COUNTA(A762) - COUNTIF(Table_1[[#This Row],[Unique Customers]], 1)</f>
        <v>0</v>
      </c>
      <c r="AO762" s="17" t="str">
        <f t="shared" si="11"/>
        <v>Repeated</v>
      </c>
      <c r="AP762" s="17" t="str">
        <f>"Q"&amp;_xlfn.CEILING.MATH(MONTH(Table_1[[#This Row],[Monthly sales]])/3,1)</f>
        <v>Q1</v>
      </c>
    </row>
    <row r="763" spans="1:42" ht="14.4" x14ac:dyDescent="0.3">
      <c r="A763" s="2">
        <v>1497</v>
      </c>
      <c r="B763" s="15" t="s">
        <v>1575</v>
      </c>
      <c r="C763" s="15" t="s">
        <v>26</v>
      </c>
      <c r="D763" s="6">
        <v>0.03</v>
      </c>
      <c r="E763" s="4">
        <v>15.14</v>
      </c>
      <c r="F763" s="4">
        <v>4.53</v>
      </c>
      <c r="G763" s="15" t="s">
        <v>39</v>
      </c>
      <c r="H763" s="15" t="s">
        <v>95</v>
      </c>
      <c r="I763" s="15" t="s">
        <v>49</v>
      </c>
      <c r="J763" s="15" t="s">
        <v>79</v>
      </c>
      <c r="K763" s="15" t="s">
        <v>74</v>
      </c>
      <c r="L763" s="15" t="s">
        <v>1356</v>
      </c>
      <c r="M763" s="6">
        <v>0.81</v>
      </c>
      <c r="N763" s="15" t="s">
        <v>33</v>
      </c>
      <c r="O763" s="15" t="s">
        <v>112</v>
      </c>
      <c r="P763" s="15" t="s">
        <v>113</v>
      </c>
      <c r="Q763" s="15" t="s">
        <v>1577</v>
      </c>
      <c r="R763" s="2">
        <v>14901</v>
      </c>
      <c r="S763" s="1">
        <v>42074</v>
      </c>
      <c r="T763" s="12">
        <f>EOMONTH(Table_1[[#This Row],[Order Date]],0)</f>
        <v>42094</v>
      </c>
      <c r="U763" s="10">
        <f>EOMONTH(Table_1[[#This Row],[Order Date]],0)</f>
        <v>42094</v>
      </c>
      <c r="V763" s="14">
        <v>42074</v>
      </c>
      <c r="W763" s="1">
        <v>42076</v>
      </c>
      <c r="X763" s="12">
        <v>42076</v>
      </c>
      <c r="Y763" s="10">
        <f>EOMONTH(Table_1[[#This Row],[Ship date]],0)</f>
        <v>42094</v>
      </c>
      <c r="Z763" s="14">
        <v>42076</v>
      </c>
      <c r="AA763" s="4">
        <v>-92.87</v>
      </c>
      <c r="AB763" s="2">
        <v>17</v>
      </c>
      <c r="AC763" s="4">
        <v>256.73</v>
      </c>
      <c r="AD763" s="2">
        <v>85880</v>
      </c>
      <c r="AE763" s="4">
        <f>'DataCleaning and Transformation'!$E763-'DataCleaning and Transformation'!$D763</f>
        <v>15.110000000000001</v>
      </c>
      <c r="AF763" s="15" t="str">
        <f>_xlfn.IFS('DataCleaning and Transformation'!$O763="Central","Chris",'DataCleaning and Transformation'!$O763="East","Erin",'DataCleaning and Transformation'!$O763="South","Sam",'DataCleaning and Transformation'!$O763="West","William")</f>
        <v>Erin</v>
      </c>
      <c r="AG763" s="31">
        <f>Table_1[[#This Row],[Ship date]]-Table_1[[#This Row],[Order Date]]</f>
        <v>2</v>
      </c>
      <c r="AH763" s="22">
        <f>Table_1[[#This Row],[Profit]]/Table_1[[#This Row],[Sales]]</f>
        <v>-0.36174190784092236</v>
      </c>
      <c r="AI763" s="23">
        <f>Table_1[[#This Row],[Profit]]+Table_1[[#This Row],[Sales]]</f>
        <v>163.86</v>
      </c>
      <c r="AJ763" s="17">
        <f>WEEKNUM(Table_1[[#This Row],[Order Date]],1)</f>
        <v>11</v>
      </c>
      <c r="AK763" s="17" t="str">
        <f>TEXT(Table_1[[#This Row],[Order Date]],"mmm yyyy")</f>
        <v>Mar 2015</v>
      </c>
      <c r="AL763" s="17" t="str">
        <f>Table_1[[#This Row],[Monthly sales]]&amp;"  Week "&amp;TEXT(Table_1[[#This Row],[Weekly sales]],"00")</f>
        <v>Mar 2015  Week 11</v>
      </c>
      <c r="AM763" s="17">
        <f>IF(COUNTIF($A$2:A763, A763)=1, 1, 0)</f>
        <v>0</v>
      </c>
      <c r="AN763" s="3">
        <f>COUNTA(A763) - COUNTIF(Table_1[[#This Row],[Unique Customers]], 1)</f>
        <v>1</v>
      </c>
      <c r="AO763" s="17" t="str">
        <f t="shared" si="11"/>
        <v>Repeated</v>
      </c>
      <c r="AP763" s="17" t="str">
        <f>"Q"&amp;_xlfn.CEILING.MATH(MONTH(Table_1[[#This Row],[Monthly sales]])/3,1)</f>
        <v>Q1</v>
      </c>
    </row>
    <row r="764" spans="1:42" ht="14.4" x14ac:dyDescent="0.3">
      <c r="A764" s="2">
        <v>2616</v>
      </c>
      <c r="B764" s="15" t="s">
        <v>1578</v>
      </c>
      <c r="C764" s="15" t="s">
        <v>26</v>
      </c>
      <c r="D764" s="6">
        <v>0</v>
      </c>
      <c r="E764" s="4">
        <v>2.6</v>
      </c>
      <c r="F764" s="4">
        <v>2.4</v>
      </c>
      <c r="G764" s="15" t="s">
        <v>39</v>
      </c>
      <c r="H764" s="15" t="s">
        <v>95</v>
      </c>
      <c r="I764" s="15" t="s">
        <v>49</v>
      </c>
      <c r="J764" s="15" t="s">
        <v>50</v>
      </c>
      <c r="K764" s="15" t="s">
        <v>51</v>
      </c>
      <c r="L764" s="15" t="s">
        <v>357</v>
      </c>
      <c r="M764" s="6">
        <v>0.57999999999999996</v>
      </c>
      <c r="N764" s="15" t="s">
        <v>33</v>
      </c>
      <c r="O764" s="15" t="s">
        <v>53</v>
      </c>
      <c r="P764" s="15" t="s">
        <v>290</v>
      </c>
      <c r="Q764" s="15" t="s">
        <v>1579</v>
      </c>
      <c r="R764" s="2">
        <v>49002</v>
      </c>
      <c r="S764" s="1">
        <v>42074</v>
      </c>
      <c r="T764" s="12">
        <f>EOMONTH(Table_1[[#This Row],[Order Date]],0)</f>
        <v>42094</v>
      </c>
      <c r="U764" s="10">
        <f>EOMONTH(Table_1[[#This Row],[Order Date]],0)</f>
        <v>42094</v>
      </c>
      <c r="V764" s="14">
        <v>42074</v>
      </c>
      <c r="W764" s="1">
        <v>42076</v>
      </c>
      <c r="X764" s="12">
        <v>42076</v>
      </c>
      <c r="Y764" s="10">
        <f>EOMONTH(Table_1[[#This Row],[Ship date]],0)</f>
        <v>42094</v>
      </c>
      <c r="Z764" s="14">
        <v>42076</v>
      </c>
      <c r="AA764" s="4">
        <v>-45.21</v>
      </c>
      <c r="AB764" s="2">
        <v>16</v>
      </c>
      <c r="AC764" s="4">
        <v>44.75</v>
      </c>
      <c r="AD764" s="2">
        <v>91495</v>
      </c>
      <c r="AE764" s="4">
        <f>'DataCleaning and Transformation'!$E764-'DataCleaning and Transformation'!$D764</f>
        <v>2.6</v>
      </c>
      <c r="AF764" s="15" t="str">
        <f>_xlfn.IFS('DataCleaning and Transformation'!$O764="Central","Chris",'DataCleaning and Transformation'!$O764="East","Erin",'DataCleaning and Transformation'!$O764="South","Sam",'DataCleaning and Transformation'!$O764="West","William")</f>
        <v>Chris</v>
      </c>
      <c r="AG764" s="31">
        <f>Table_1[[#This Row],[Ship date]]-Table_1[[#This Row],[Order Date]]</f>
        <v>2</v>
      </c>
      <c r="AH764" s="22">
        <f>Table_1[[#This Row],[Profit]]/Table_1[[#This Row],[Sales]]</f>
        <v>-1.0102793296089385</v>
      </c>
      <c r="AI764" s="23">
        <f>Table_1[[#This Row],[Profit]]+Table_1[[#This Row],[Sales]]</f>
        <v>-0.46000000000000085</v>
      </c>
      <c r="AJ764" s="17">
        <f>WEEKNUM(Table_1[[#This Row],[Order Date]],1)</f>
        <v>11</v>
      </c>
      <c r="AK764" s="17" t="str">
        <f>TEXT(Table_1[[#This Row],[Order Date]],"mmm yyyy")</f>
        <v>Mar 2015</v>
      </c>
      <c r="AL764" s="17" t="str">
        <f>Table_1[[#This Row],[Monthly sales]]&amp;"  Week "&amp;TEXT(Table_1[[#This Row],[Weekly sales]],"00")</f>
        <v>Mar 2015  Week 11</v>
      </c>
      <c r="AM764" s="17">
        <f>IF(COUNTIF($A$2:A764, A764)=1, 1, 0)</f>
        <v>1</v>
      </c>
      <c r="AN764" s="3">
        <f>COUNTA(A764) - COUNTIF(Table_1[[#This Row],[Unique Customers]], 1)</f>
        <v>0</v>
      </c>
      <c r="AO764" s="17" t="str">
        <f t="shared" si="11"/>
        <v>Unique</v>
      </c>
      <c r="AP764" s="17" t="str">
        <f>"Q"&amp;_xlfn.CEILING.MATH(MONTH(Table_1[[#This Row],[Monthly sales]])/3,1)</f>
        <v>Q1</v>
      </c>
    </row>
    <row r="765" spans="1:42" ht="14.4" x14ac:dyDescent="0.3">
      <c r="A765" s="2">
        <v>1484</v>
      </c>
      <c r="B765" s="15" t="s">
        <v>1580</v>
      </c>
      <c r="C765" s="15" t="s">
        <v>38</v>
      </c>
      <c r="D765" s="6">
        <v>0.06</v>
      </c>
      <c r="E765" s="4">
        <v>99.99</v>
      </c>
      <c r="F765" s="4">
        <v>19.989999999999998</v>
      </c>
      <c r="G765" s="15" t="s">
        <v>39</v>
      </c>
      <c r="H765" s="15" t="s">
        <v>72</v>
      </c>
      <c r="I765" s="15" t="s">
        <v>41</v>
      </c>
      <c r="J765" s="15" t="s">
        <v>42</v>
      </c>
      <c r="K765" s="15" t="s">
        <v>74</v>
      </c>
      <c r="L765" s="15" t="s">
        <v>1581</v>
      </c>
      <c r="M765" s="6">
        <v>0.52</v>
      </c>
      <c r="N765" s="15" t="s">
        <v>33</v>
      </c>
      <c r="O765" s="15" t="s">
        <v>53</v>
      </c>
      <c r="P765" s="15" t="s">
        <v>104</v>
      </c>
      <c r="Q765" s="15" t="s">
        <v>1582</v>
      </c>
      <c r="R765" s="2">
        <v>60016</v>
      </c>
      <c r="S765" s="1">
        <v>42074</v>
      </c>
      <c r="T765" s="12">
        <f>EOMONTH(Table_1[[#This Row],[Order Date]],0)</f>
        <v>42094</v>
      </c>
      <c r="U765" s="10">
        <f>EOMONTH(Table_1[[#This Row],[Order Date]],0)</f>
        <v>42094</v>
      </c>
      <c r="V765" s="14">
        <v>42074</v>
      </c>
      <c r="W765" s="1">
        <v>42077</v>
      </c>
      <c r="X765" s="12">
        <v>42077</v>
      </c>
      <c r="Y765" s="10">
        <f>EOMONTH(Table_1[[#This Row],[Ship date]],0)</f>
        <v>42094</v>
      </c>
      <c r="Z765" s="14">
        <v>42077</v>
      </c>
      <c r="AA765" s="4">
        <v>-127.56</v>
      </c>
      <c r="AB765" s="2">
        <v>3</v>
      </c>
      <c r="AC765" s="4">
        <v>290.24</v>
      </c>
      <c r="AD765" s="2">
        <v>91235</v>
      </c>
      <c r="AE765" s="4">
        <f>'DataCleaning and Transformation'!$E765-'DataCleaning and Transformation'!$D765</f>
        <v>99.929999999999993</v>
      </c>
      <c r="AF765" s="15" t="str">
        <f>_xlfn.IFS('DataCleaning and Transformation'!$O765="Central","Chris",'DataCleaning and Transformation'!$O765="East","Erin",'DataCleaning and Transformation'!$O765="South","Sam",'DataCleaning and Transformation'!$O765="West","William")</f>
        <v>Chris</v>
      </c>
      <c r="AG765" s="31">
        <f>Table_1[[#This Row],[Ship date]]-Table_1[[#This Row],[Order Date]]</f>
        <v>3</v>
      </c>
      <c r="AH765" s="22">
        <f>Table_1[[#This Row],[Profit]]/Table_1[[#This Row],[Sales]]</f>
        <v>-0.43949834619625139</v>
      </c>
      <c r="AI765" s="23">
        <f>Table_1[[#This Row],[Profit]]+Table_1[[#This Row],[Sales]]</f>
        <v>162.68</v>
      </c>
      <c r="AJ765" s="17">
        <f>WEEKNUM(Table_1[[#This Row],[Order Date]],1)</f>
        <v>11</v>
      </c>
      <c r="AK765" s="17" t="str">
        <f>TEXT(Table_1[[#This Row],[Order Date]],"mmm yyyy")</f>
        <v>Mar 2015</v>
      </c>
      <c r="AL765" s="17" t="str">
        <f>Table_1[[#This Row],[Monthly sales]]&amp;"  Week "&amp;TEXT(Table_1[[#This Row],[Weekly sales]],"00")</f>
        <v>Mar 2015  Week 11</v>
      </c>
      <c r="AM765" s="17">
        <f>IF(COUNTIF($A$2:A765, A765)=1, 1, 0)</f>
        <v>1</v>
      </c>
      <c r="AN765" s="3">
        <f>COUNTA(A765) - COUNTIF(Table_1[[#This Row],[Unique Customers]], 1)</f>
        <v>0</v>
      </c>
      <c r="AO765" s="17" t="str">
        <f t="shared" si="11"/>
        <v>Unique</v>
      </c>
      <c r="AP765" s="17" t="str">
        <f>"Q"&amp;_xlfn.CEILING.MATH(MONTH(Table_1[[#This Row],[Monthly sales]])/3,1)</f>
        <v>Q1</v>
      </c>
    </row>
    <row r="766" spans="1:42" ht="14.4" x14ac:dyDescent="0.3">
      <c r="A766" s="2">
        <v>1484</v>
      </c>
      <c r="B766" s="15" t="s">
        <v>1580</v>
      </c>
      <c r="C766" s="15" t="s">
        <v>38</v>
      </c>
      <c r="D766" s="6">
        <v>0</v>
      </c>
      <c r="E766" s="4">
        <v>193.17</v>
      </c>
      <c r="F766" s="4">
        <v>19.989999999999998</v>
      </c>
      <c r="G766" s="15" t="s">
        <v>39</v>
      </c>
      <c r="H766" s="15" t="s">
        <v>72</v>
      </c>
      <c r="I766" s="15" t="s">
        <v>49</v>
      </c>
      <c r="J766" s="15" t="s">
        <v>79</v>
      </c>
      <c r="K766" s="15" t="s">
        <v>74</v>
      </c>
      <c r="L766" s="15" t="s">
        <v>1583</v>
      </c>
      <c r="M766" s="6">
        <v>0.71</v>
      </c>
      <c r="N766" s="15" t="s">
        <v>33</v>
      </c>
      <c r="O766" s="15" t="s">
        <v>53</v>
      </c>
      <c r="P766" s="15" t="s">
        <v>104</v>
      </c>
      <c r="Q766" s="15" t="s">
        <v>1582</v>
      </c>
      <c r="R766" s="2">
        <v>60016</v>
      </c>
      <c r="S766" s="1">
        <v>42074</v>
      </c>
      <c r="T766" s="12">
        <f>EOMONTH(Table_1[[#This Row],[Order Date]],0)</f>
        <v>42094</v>
      </c>
      <c r="U766" s="10">
        <f>EOMONTH(Table_1[[#This Row],[Order Date]],0)</f>
        <v>42094</v>
      </c>
      <c r="V766" s="14">
        <v>42074</v>
      </c>
      <c r="W766" s="1">
        <v>42075</v>
      </c>
      <c r="X766" s="12">
        <v>42075</v>
      </c>
      <c r="Y766" s="10">
        <f>EOMONTH(Table_1[[#This Row],[Ship date]],0)</f>
        <v>42094</v>
      </c>
      <c r="Z766" s="14">
        <v>42075</v>
      </c>
      <c r="AA766" s="4">
        <v>282.18</v>
      </c>
      <c r="AB766" s="2">
        <v>5</v>
      </c>
      <c r="AC766" s="4">
        <v>971.4</v>
      </c>
      <c r="AD766" s="2">
        <v>91235</v>
      </c>
      <c r="AE766" s="4">
        <f>'DataCleaning and Transformation'!$E766-'DataCleaning and Transformation'!$D766</f>
        <v>193.17</v>
      </c>
      <c r="AF766" s="15" t="str">
        <f>_xlfn.IFS('DataCleaning and Transformation'!$O766="Central","Chris",'DataCleaning and Transformation'!$O766="East","Erin",'DataCleaning and Transformation'!$O766="South","Sam",'DataCleaning and Transformation'!$O766="West","William")</f>
        <v>Chris</v>
      </c>
      <c r="AG766" s="31">
        <f>Table_1[[#This Row],[Ship date]]-Table_1[[#This Row],[Order Date]]</f>
        <v>1</v>
      </c>
      <c r="AH766" s="22">
        <f>Table_1[[#This Row],[Profit]]/Table_1[[#This Row],[Sales]]</f>
        <v>0.2904879555281038</v>
      </c>
      <c r="AI766" s="23">
        <f>Table_1[[#This Row],[Profit]]+Table_1[[#This Row],[Sales]]</f>
        <v>1253.58</v>
      </c>
      <c r="AJ766" s="17">
        <f>WEEKNUM(Table_1[[#This Row],[Order Date]],1)</f>
        <v>11</v>
      </c>
      <c r="AK766" s="17" t="str">
        <f>TEXT(Table_1[[#This Row],[Order Date]],"mmm yyyy")</f>
        <v>Mar 2015</v>
      </c>
      <c r="AL766" s="17" t="str">
        <f>Table_1[[#This Row],[Monthly sales]]&amp;"  Week "&amp;TEXT(Table_1[[#This Row],[Weekly sales]],"00")</f>
        <v>Mar 2015  Week 11</v>
      </c>
      <c r="AM766" s="17">
        <f>IF(COUNTIF($A$2:A766, A766)=1, 1, 0)</f>
        <v>0</v>
      </c>
      <c r="AN766" s="3">
        <f>COUNTA(A766) - COUNTIF(Table_1[[#This Row],[Unique Customers]], 1)</f>
        <v>1</v>
      </c>
      <c r="AO766" s="17" t="str">
        <f t="shared" si="11"/>
        <v>Repeated</v>
      </c>
      <c r="AP766" s="17" t="str">
        <f>"Q"&amp;_xlfn.CEILING.MATH(MONTH(Table_1[[#This Row],[Monthly sales]])/3,1)</f>
        <v>Q1</v>
      </c>
    </row>
    <row r="767" spans="1:42" ht="14.4" x14ac:dyDescent="0.3">
      <c r="A767" s="2">
        <v>1484</v>
      </c>
      <c r="B767" s="15" t="s">
        <v>1580</v>
      </c>
      <c r="C767" s="15" t="s">
        <v>38</v>
      </c>
      <c r="D767" s="6">
        <v>0.08</v>
      </c>
      <c r="E767" s="4">
        <v>20.99</v>
      </c>
      <c r="F767" s="4">
        <v>3.3</v>
      </c>
      <c r="G767" s="15" t="s">
        <v>88</v>
      </c>
      <c r="H767" s="15" t="s">
        <v>72</v>
      </c>
      <c r="I767" s="15" t="s">
        <v>41</v>
      </c>
      <c r="J767" s="15" t="s">
        <v>136</v>
      </c>
      <c r="K767" s="15" t="s">
        <v>43</v>
      </c>
      <c r="L767" s="15" t="s">
        <v>1584</v>
      </c>
      <c r="M767" s="6">
        <v>0.81</v>
      </c>
      <c r="N767" s="15" t="s">
        <v>33</v>
      </c>
      <c r="O767" s="15" t="s">
        <v>53</v>
      </c>
      <c r="P767" s="15" t="s">
        <v>104</v>
      </c>
      <c r="Q767" s="15" t="s">
        <v>1582</v>
      </c>
      <c r="R767" s="2">
        <v>60016</v>
      </c>
      <c r="S767" s="1">
        <v>42074</v>
      </c>
      <c r="T767" s="12">
        <f>EOMONTH(Table_1[[#This Row],[Order Date]],0)</f>
        <v>42094</v>
      </c>
      <c r="U767" s="10">
        <f>EOMONTH(Table_1[[#This Row],[Order Date]],0)</f>
        <v>42094</v>
      </c>
      <c r="V767" s="14">
        <v>42074</v>
      </c>
      <c r="W767" s="1">
        <v>42074</v>
      </c>
      <c r="X767" s="12">
        <v>42074</v>
      </c>
      <c r="Y767" s="10">
        <f>EOMONTH(Table_1[[#This Row],[Ship date]],0)</f>
        <v>42094</v>
      </c>
      <c r="Z767" s="14">
        <v>42074</v>
      </c>
      <c r="AA767" s="4">
        <v>-96.337999999999994</v>
      </c>
      <c r="AB767" s="2">
        <v>11</v>
      </c>
      <c r="AC767" s="4">
        <v>193.51</v>
      </c>
      <c r="AD767" s="2">
        <v>91235</v>
      </c>
      <c r="AE767" s="4">
        <f>'DataCleaning and Transformation'!$E767-'DataCleaning and Transformation'!$D767</f>
        <v>20.91</v>
      </c>
      <c r="AF767" s="15" t="str">
        <f>_xlfn.IFS('DataCleaning and Transformation'!$O767="Central","Chris",'DataCleaning and Transformation'!$O767="East","Erin",'DataCleaning and Transformation'!$O767="South","Sam",'DataCleaning and Transformation'!$O767="West","William")</f>
        <v>Chris</v>
      </c>
      <c r="AG767" s="31">
        <f>Table_1[[#This Row],[Ship date]]-Table_1[[#This Row],[Order Date]]</f>
        <v>0</v>
      </c>
      <c r="AH767" s="22">
        <f>Table_1[[#This Row],[Profit]]/Table_1[[#This Row],[Sales]]</f>
        <v>-0.49784507260606686</v>
      </c>
      <c r="AI767" s="23">
        <f>Table_1[[#This Row],[Profit]]+Table_1[[#This Row],[Sales]]</f>
        <v>97.171999999999997</v>
      </c>
      <c r="AJ767" s="17">
        <f>WEEKNUM(Table_1[[#This Row],[Order Date]],1)</f>
        <v>11</v>
      </c>
      <c r="AK767" s="17" t="str">
        <f>TEXT(Table_1[[#This Row],[Order Date]],"mmm yyyy")</f>
        <v>Mar 2015</v>
      </c>
      <c r="AL767" s="17" t="str">
        <f>Table_1[[#This Row],[Monthly sales]]&amp;"  Week "&amp;TEXT(Table_1[[#This Row],[Weekly sales]],"00")</f>
        <v>Mar 2015  Week 11</v>
      </c>
      <c r="AM767" s="17">
        <f>IF(COUNTIF($A$2:A767, A767)=1, 1, 0)</f>
        <v>0</v>
      </c>
      <c r="AN767" s="3">
        <f>COUNTA(A767) - COUNTIF(Table_1[[#This Row],[Unique Customers]], 1)</f>
        <v>1</v>
      </c>
      <c r="AO767" s="17" t="str">
        <f t="shared" si="11"/>
        <v>Repeated</v>
      </c>
      <c r="AP767" s="17" t="str">
        <f>"Q"&amp;_xlfn.CEILING.MATH(MONTH(Table_1[[#This Row],[Monthly sales]])/3,1)</f>
        <v>Q1</v>
      </c>
    </row>
    <row r="768" spans="1:42" ht="14.4" x14ac:dyDescent="0.3">
      <c r="A768" s="2">
        <v>3397</v>
      </c>
      <c r="B768" s="15" t="s">
        <v>1585</v>
      </c>
      <c r="C768" s="15" t="s">
        <v>38</v>
      </c>
      <c r="D768" s="6">
        <v>0.01</v>
      </c>
      <c r="E768" s="4">
        <v>10.9</v>
      </c>
      <c r="F768" s="4">
        <v>7.46</v>
      </c>
      <c r="G768" s="15" t="s">
        <v>39</v>
      </c>
      <c r="H768" s="15" t="s">
        <v>28</v>
      </c>
      <c r="I768" s="15" t="s">
        <v>49</v>
      </c>
      <c r="J768" s="15" t="s">
        <v>79</v>
      </c>
      <c r="K768" s="15" t="s">
        <v>74</v>
      </c>
      <c r="L768" s="15" t="s">
        <v>1586</v>
      </c>
      <c r="M768" s="6">
        <v>0.59</v>
      </c>
      <c r="N768" s="15" t="s">
        <v>33</v>
      </c>
      <c r="O768" s="15" t="s">
        <v>53</v>
      </c>
      <c r="P768" s="15" t="s">
        <v>104</v>
      </c>
      <c r="Q768" s="15" t="s">
        <v>1587</v>
      </c>
      <c r="R768" s="2">
        <v>61832</v>
      </c>
      <c r="S768" s="1">
        <v>42074</v>
      </c>
      <c r="T768" s="12">
        <f>EOMONTH(Table_1[[#This Row],[Order Date]],0)</f>
        <v>42094</v>
      </c>
      <c r="U768" s="10">
        <f>EOMONTH(Table_1[[#This Row],[Order Date]],0)</f>
        <v>42094</v>
      </c>
      <c r="V768" s="14">
        <v>42074</v>
      </c>
      <c r="W768" s="1">
        <v>42075</v>
      </c>
      <c r="X768" s="12">
        <v>42075</v>
      </c>
      <c r="Y768" s="10">
        <f>EOMONTH(Table_1[[#This Row],[Ship date]],0)</f>
        <v>42094</v>
      </c>
      <c r="Z768" s="14">
        <v>42075</v>
      </c>
      <c r="AA768" s="4">
        <v>-116.76</v>
      </c>
      <c r="AB768" s="2">
        <v>18</v>
      </c>
      <c r="AC768" s="4">
        <v>207.31</v>
      </c>
      <c r="AD768" s="2">
        <v>87536</v>
      </c>
      <c r="AE768" s="4">
        <f>'DataCleaning and Transformation'!$E768-'DataCleaning and Transformation'!$D768</f>
        <v>10.89</v>
      </c>
      <c r="AF768" s="15" t="str">
        <f>_xlfn.IFS('DataCleaning and Transformation'!$O768="Central","Chris",'DataCleaning and Transformation'!$O768="East","Erin",'DataCleaning and Transformation'!$O768="South","Sam",'DataCleaning and Transformation'!$O768="West","William")</f>
        <v>Chris</v>
      </c>
      <c r="AG768" s="31">
        <f>Table_1[[#This Row],[Ship date]]-Table_1[[#This Row],[Order Date]]</f>
        <v>1</v>
      </c>
      <c r="AH768" s="22">
        <f>Table_1[[#This Row],[Profit]]/Table_1[[#This Row],[Sales]]</f>
        <v>-0.56321450967150644</v>
      </c>
      <c r="AI768" s="23">
        <f>Table_1[[#This Row],[Profit]]+Table_1[[#This Row],[Sales]]</f>
        <v>90.55</v>
      </c>
      <c r="AJ768" s="17">
        <f>WEEKNUM(Table_1[[#This Row],[Order Date]],1)</f>
        <v>11</v>
      </c>
      <c r="AK768" s="17" t="str">
        <f>TEXT(Table_1[[#This Row],[Order Date]],"mmm yyyy")</f>
        <v>Mar 2015</v>
      </c>
      <c r="AL768" s="17" t="str">
        <f>Table_1[[#This Row],[Monthly sales]]&amp;"  Week "&amp;TEXT(Table_1[[#This Row],[Weekly sales]],"00")</f>
        <v>Mar 2015  Week 11</v>
      </c>
      <c r="AM768" s="17">
        <f>IF(COUNTIF($A$2:A768, A768)=1, 1, 0)</f>
        <v>1</v>
      </c>
      <c r="AN768" s="3">
        <f>COUNTA(A768) - COUNTIF(Table_1[[#This Row],[Unique Customers]], 1)</f>
        <v>0</v>
      </c>
      <c r="AO768" s="17" t="str">
        <f t="shared" si="11"/>
        <v>Unique</v>
      </c>
      <c r="AP768" s="17" t="str">
        <f>"Q"&amp;_xlfn.CEILING.MATH(MONTH(Table_1[[#This Row],[Monthly sales]])/3,1)</f>
        <v>Q1</v>
      </c>
    </row>
    <row r="769" spans="1:42" ht="14.4" x14ac:dyDescent="0.3">
      <c r="A769" s="2">
        <v>3397</v>
      </c>
      <c r="B769" s="15" t="s">
        <v>1585</v>
      </c>
      <c r="C769" s="15" t="s">
        <v>38</v>
      </c>
      <c r="D769" s="6">
        <v>0.1</v>
      </c>
      <c r="E769" s="4">
        <v>7.99</v>
      </c>
      <c r="F769" s="4">
        <v>5.03</v>
      </c>
      <c r="G769" s="15" t="s">
        <v>39</v>
      </c>
      <c r="H769" s="15" t="s">
        <v>28</v>
      </c>
      <c r="I769" s="15" t="s">
        <v>41</v>
      </c>
      <c r="J769" s="15" t="s">
        <v>136</v>
      </c>
      <c r="K769" s="15" t="s">
        <v>145</v>
      </c>
      <c r="L769" s="15" t="s">
        <v>466</v>
      </c>
      <c r="M769" s="6">
        <v>0.6</v>
      </c>
      <c r="N769" s="15" t="s">
        <v>33</v>
      </c>
      <c r="O769" s="15" t="s">
        <v>53</v>
      </c>
      <c r="P769" s="15" t="s">
        <v>104</v>
      </c>
      <c r="Q769" s="15" t="s">
        <v>1587</v>
      </c>
      <c r="R769" s="2">
        <v>61832</v>
      </c>
      <c r="S769" s="1">
        <v>42074</v>
      </c>
      <c r="T769" s="12">
        <f>EOMONTH(Table_1[[#This Row],[Order Date]],0)</f>
        <v>42094</v>
      </c>
      <c r="U769" s="10">
        <f>EOMONTH(Table_1[[#This Row],[Order Date]],0)</f>
        <v>42094</v>
      </c>
      <c r="V769" s="14">
        <v>42074</v>
      </c>
      <c r="W769" s="1">
        <v>42075</v>
      </c>
      <c r="X769" s="12">
        <v>42075</v>
      </c>
      <c r="Y769" s="10">
        <f>EOMONTH(Table_1[[#This Row],[Ship date]],0)</f>
        <v>42094</v>
      </c>
      <c r="Z769" s="14">
        <v>42075</v>
      </c>
      <c r="AA769" s="4">
        <v>-160.952</v>
      </c>
      <c r="AB769" s="2">
        <v>22</v>
      </c>
      <c r="AC769" s="4">
        <v>143.12</v>
      </c>
      <c r="AD769" s="2">
        <v>87536</v>
      </c>
      <c r="AE769" s="4">
        <f>'DataCleaning and Transformation'!$E769-'DataCleaning and Transformation'!$D769</f>
        <v>7.8900000000000006</v>
      </c>
      <c r="AF769" s="15" t="str">
        <f>_xlfn.IFS('DataCleaning and Transformation'!$O769="Central","Chris",'DataCleaning and Transformation'!$O769="East","Erin",'DataCleaning and Transformation'!$O769="South","Sam",'DataCleaning and Transformation'!$O769="West","William")</f>
        <v>Chris</v>
      </c>
      <c r="AG769" s="31">
        <f>Table_1[[#This Row],[Ship date]]-Table_1[[#This Row],[Order Date]]</f>
        <v>1</v>
      </c>
      <c r="AH769" s="22">
        <f>Table_1[[#This Row],[Profit]]/Table_1[[#This Row],[Sales]]</f>
        <v>-1.1245947456679708</v>
      </c>
      <c r="AI769" s="23">
        <f>Table_1[[#This Row],[Profit]]+Table_1[[#This Row],[Sales]]</f>
        <v>-17.831999999999994</v>
      </c>
      <c r="AJ769" s="17">
        <f>WEEKNUM(Table_1[[#This Row],[Order Date]],1)</f>
        <v>11</v>
      </c>
      <c r="AK769" s="17" t="str">
        <f>TEXT(Table_1[[#This Row],[Order Date]],"mmm yyyy")</f>
        <v>Mar 2015</v>
      </c>
      <c r="AL769" s="17" t="str">
        <f>Table_1[[#This Row],[Monthly sales]]&amp;"  Week "&amp;TEXT(Table_1[[#This Row],[Weekly sales]],"00")</f>
        <v>Mar 2015  Week 11</v>
      </c>
      <c r="AM769" s="17">
        <f>IF(COUNTIF($A$2:A769, A769)=1, 1, 0)</f>
        <v>0</v>
      </c>
      <c r="AN769" s="3">
        <f>COUNTA(A769) - COUNTIF(Table_1[[#This Row],[Unique Customers]], 1)</f>
        <v>1</v>
      </c>
      <c r="AO769" s="17" t="str">
        <f t="shared" si="11"/>
        <v>Repeated</v>
      </c>
      <c r="AP769" s="17" t="str">
        <f>"Q"&amp;_xlfn.CEILING.MATH(MONTH(Table_1[[#This Row],[Monthly sales]])/3,1)</f>
        <v>Q1</v>
      </c>
    </row>
    <row r="770" spans="1:42" ht="14.4" x14ac:dyDescent="0.3">
      <c r="A770" s="2">
        <v>3151</v>
      </c>
      <c r="B770" s="15" t="s">
        <v>954</v>
      </c>
      <c r="C770" s="15" t="s">
        <v>117</v>
      </c>
      <c r="D770" s="6">
        <v>0.02</v>
      </c>
      <c r="E770" s="4">
        <v>5.98</v>
      </c>
      <c r="F770" s="4">
        <v>1.49</v>
      </c>
      <c r="G770" s="15" t="s">
        <v>39</v>
      </c>
      <c r="H770" s="15" t="s">
        <v>95</v>
      </c>
      <c r="I770" s="15" t="s">
        <v>49</v>
      </c>
      <c r="J770" s="15" t="s">
        <v>73</v>
      </c>
      <c r="K770" s="15" t="s">
        <v>74</v>
      </c>
      <c r="L770" s="15" t="s">
        <v>1588</v>
      </c>
      <c r="M770" s="6">
        <v>0.39</v>
      </c>
      <c r="N770" s="15" t="s">
        <v>33</v>
      </c>
      <c r="O770" s="15" t="s">
        <v>60</v>
      </c>
      <c r="P770" s="15" t="s">
        <v>91</v>
      </c>
      <c r="Q770" s="15" t="s">
        <v>955</v>
      </c>
      <c r="R770" s="2">
        <v>92277</v>
      </c>
      <c r="S770" s="1">
        <v>42074</v>
      </c>
      <c r="T770" s="12">
        <f>EOMONTH(Table_1[[#This Row],[Order Date]],0)</f>
        <v>42094</v>
      </c>
      <c r="U770" s="10">
        <f>EOMONTH(Table_1[[#This Row],[Order Date]],0)</f>
        <v>42094</v>
      </c>
      <c r="V770" s="14">
        <v>42074</v>
      </c>
      <c r="W770" s="1">
        <v>42075</v>
      </c>
      <c r="X770" s="12">
        <v>42075</v>
      </c>
      <c r="Y770" s="10">
        <f>EOMONTH(Table_1[[#This Row],[Ship date]],0)</f>
        <v>42094</v>
      </c>
      <c r="Z770" s="14">
        <v>42075</v>
      </c>
      <c r="AA770" s="4">
        <v>28.526</v>
      </c>
      <c r="AB770" s="2">
        <v>10</v>
      </c>
      <c r="AC770" s="4">
        <v>59.9</v>
      </c>
      <c r="AD770" s="2">
        <v>88547</v>
      </c>
      <c r="AE770" s="4">
        <f>'DataCleaning and Transformation'!$E770-'DataCleaning and Transformation'!$D770</f>
        <v>5.9600000000000009</v>
      </c>
      <c r="AF770" s="15" t="str">
        <f>_xlfn.IFS('DataCleaning and Transformation'!$O770="Central","Chris",'DataCleaning and Transformation'!$O770="East","Erin",'DataCleaning and Transformation'!$O770="South","Sam",'DataCleaning and Transformation'!$O770="West","William")</f>
        <v>William</v>
      </c>
      <c r="AG770" s="31">
        <f>Table_1[[#This Row],[Ship date]]-Table_1[[#This Row],[Order Date]]</f>
        <v>1</v>
      </c>
      <c r="AH770" s="22">
        <f>Table_1[[#This Row],[Profit]]/Table_1[[#This Row],[Sales]]</f>
        <v>0.4762270450751252</v>
      </c>
      <c r="AI770" s="23">
        <f>Table_1[[#This Row],[Profit]]+Table_1[[#This Row],[Sales]]</f>
        <v>88.426000000000002</v>
      </c>
      <c r="AJ770" s="17">
        <f>WEEKNUM(Table_1[[#This Row],[Order Date]],1)</f>
        <v>11</v>
      </c>
      <c r="AK770" s="17" t="str">
        <f>TEXT(Table_1[[#This Row],[Order Date]],"mmm yyyy")</f>
        <v>Mar 2015</v>
      </c>
      <c r="AL770" s="17" t="str">
        <f>Table_1[[#This Row],[Monthly sales]]&amp;"  Week "&amp;TEXT(Table_1[[#This Row],[Weekly sales]],"00")</f>
        <v>Mar 2015  Week 11</v>
      </c>
      <c r="AM770" s="17">
        <f>IF(COUNTIF($A$2:A770, A770)=1, 1, 0)</f>
        <v>0</v>
      </c>
      <c r="AN770" s="3">
        <f>COUNTA(A770) - COUNTIF(Table_1[[#This Row],[Unique Customers]], 1)</f>
        <v>1</v>
      </c>
      <c r="AO770" s="17" t="str">
        <f t="shared" ref="AO770:AO833" si="12">IF(AD770=AD769, "Repeated", "Unique")</f>
        <v>Unique</v>
      </c>
      <c r="AP770" s="17" t="str">
        <f>"Q"&amp;_xlfn.CEILING.MATH(MONTH(Table_1[[#This Row],[Monthly sales]])/3,1)</f>
        <v>Q1</v>
      </c>
    </row>
    <row r="771" spans="1:42" ht="14.4" x14ac:dyDescent="0.3">
      <c r="A771" s="2">
        <v>796</v>
      </c>
      <c r="B771" s="15" t="s">
        <v>1589</v>
      </c>
      <c r="C771" s="15" t="s">
        <v>71</v>
      </c>
      <c r="D771" s="6">
        <v>0.06</v>
      </c>
      <c r="E771" s="4">
        <v>8.6</v>
      </c>
      <c r="F771" s="4">
        <v>6.19</v>
      </c>
      <c r="G771" s="15" t="s">
        <v>39</v>
      </c>
      <c r="H771" s="15" t="s">
        <v>95</v>
      </c>
      <c r="I771" s="15" t="s">
        <v>49</v>
      </c>
      <c r="J771" s="15" t="s">
        <v>73</v>
      </c>
      <c r="K771" s="15" t="s">
        <v>74</v>
      </c>
      <c r="L771" s="15" t="s">
        <v>533</v>
      </c>
      <c r="M771" s="6">
        <v>0.38</v>
      </c>
      <c r="N771" s="15" t="s">
        <v>33</v>
      </c>
      <c r="O771" s="15" t="s">
        <v>53</v>
      </c>
      <c r="P771" s="15" t="s">
        <v>134</v>
      </c>
      <c r="Q771" s="15" t="s">
        <v>1590</v>
      </c>
      <c r="R771" s="2">
        <v>68046</v>
      </c>
      <c r="S771" s="1">
        <v>42074</v>
      </c>
      <c r="T771" s="12">
        <f>EOMONTH(Table_1[[#This Row],[Order Date]],0)</f>
        <v>42094</v>
      </c>
      <c r="U771" s="10">
        <f>EOMONTH(Table_1[[#This Row],[Order Date]],0)</f>
        <v>42094</v>
      </c>
      <c r="V771" s="14">
        <v>42074</v>
      </c>
      <c r="W771" s="1">
        <v>42075</v>
      </c>
      <c r="X771" s="12">
        <v>42075</v>
      </c>
      <c r="Y771" s="10">
        <f>EOMONTH(Table_1[[#This Row],[Ship date]],0)</f>
        <v>42094</v>
      </c>
      <c r="Z771" s="14">
        <v>42075</v>
      </c>
      <c r="AA771" s="4">
        <v>-46.115000000000002</v>
      </c>
      <c r="AB771" s="2">
        <v>9</v>
      </c>
      <c r="AC771" s="4">
        <v>79.400000000000006</v>
      </c>
      <c r="AD771" s="2">
        <v>86867</v>
      </c>
      <c r="AE771" s="4">
        <f>'DataCleaning and Transformation'!$E771-'DataCleaning and Transformation'!$D771</f>
        <v>8.5399999999999991</v>
      </c>
      <c r="AF771" s="15" t="str">
        <f>_xlfn.IFS('DataCleaning and Transformation'!$O771="Central","Chris",'DataCleaning and Transformation'!$O771="East","Erin",'DataCleaning and Transformation'!$O771="South","Sam",'DataCleaning and Transformation'!$O771="West","William")</f>
        <v>Chris</v>
      </c>
      <c r="AG771" s="31">
        <f>Table_1[[#This Row],[Ship date]]-Table_1[[#This Row],[Order Date]]</f>
        <v>1</v>
      </c>
      <c r="AH771" s="22">
        <f>Table_1[[#This Row],[Profit]]/Table_1[[#This Row],[Sales]]</f>
        <v>-0.58079345088161205</v>
      </c>
      <c r="AI771" s="23">
        <f>Table_1[[#This Row],[Profit]]+Table_1[[#This Row],[Sales]]</f>
        <v>33.285000000000004</v>
      </c>
      <c r="AJ771" s="17">
        <f>WEEKNUM(Table_1[[#This Row],[Order Date]],1)</f>
        <v>11</v>
      </c>
      <c r="AK771" s="17" t="str">
        <f>TEXT(Table_1[[#This Row],[Order Date]],"mmm yyyy")</f>
        <v>Mar 2015</v>
      </c>
      <c r="AL771" s="17" t="str">
        <f>Table_1[[#This Row],[Monthly sales]]&amp;"  Week "&amp;TEXT(Table_1[[#This Row],[Weekly sales]],"00")</f>
        <v>Mar 2015  Week 11</v>
      </c>
      <c r="AM771" s="17">
        <f>IF(COUNTIF($A$2:A771, A771)=1, 1, 0)</f>
        <v>1</v>
      </c>
      <c r="AN771" s="3">
        <f>COUNTA(A771) - COUNTIF(Table_1[[#This Row],[Unique Customers]], 1)</f>
        <v>0</v>
      </c>
      <c r="AO771" s="17" t="str">
        <f t="shared" si="12"/>
        <v>Unique</v>
      </c>
      <c r="AP771" s="17" t="str">
        <f>"Q"&amp;_xlfn.CEILING.MATH(MONTH(Table_1[[#This Row],[Monthly sales]])/3,1)</f>
        <v>Q1</v>
      </c>
    </row>
    <row r="772" spans="1:42" ht="14.4" x14ac:dyDescent="0.3">
      <c r="A772" s="2">
        <v>1254</v>
      </c>
      <c r="B772" s="15" t="s">
        <v>1591</v>
      </c>
      <c r="C772" s="15" t="s">
        <v>26</v>
      </c>
      <c r="D772" s="6">
        <v>0.06</v>
      </c>
      <c r="E772" s="4">
        <v>80.98</v>
      </c>
      <c r="F772" s="4">
        <v>35</v>
      </c>
      <c r="G772" s="15" t="s">
        <v>39</v>
      </c>
      <c r="H772" s="15" t="s">
        <v>72</v>
      </c>
      <c r="I772" s="15" t="s">
        <v>49</v>
      </c>
      <c r="J772" s="15" t="s">
        <v>79</v>
      </c>
      <c r="K772" s="15" t="s">
        <v>65</v>
      </c>
      <c r="L772" s="15" t="s">
        <v>225</v>
      </c>
      <c r="M772" s="6">
        <v>0.81</v>
      </c>
      <c r="N772" s="15" t="s">
        <v>33</v>
      </c>
      <c r="O772" s="15" t="s">
        <v>53</v>
      </c>
      <c r="P772" s="15" t="s">
        <v>188</v>
      </c>
      <c r="Q772" s="15" t="s">
        <v>1592</v>
      </c>
      <c r="R772" s="2">
        <v>77530</v>
      </c>
      <c r="S772" s="1">
        <v>42075</v>
      </c>
      <c r="T772" s="12">
        <f>EOMONTH(Table_1[[#This Row],[Order Date]],0)</f>
        <v>42094</v>
      </c>
      <c r="U772" s="10">
        <f>EOMONTH(Table_1[[#This Row],[Order Date]],0)</f>
        <v>42094</v>
      </c>
      <c r="V772" s="14">
        <v>42075</v>
      </c>
      <c r="W772" s="1">
        <v>42076</v>
      </c>
      <c r="X772" s="12">
        <v>42076</v>
      </c>
      <c r="Y772" s="10">
        <f>EOMONTH(Table_1[[#This Row],[Ship date]],0)</f>
        <v>42094</v>
      </c>
      <c r="Z772" s="14">
        <v>42076</v>
      </c>
      <c r="AA772" s="4">
        <v>-218.77</v>
      </c>
      <c r="AB772" s="2">
        <v>2</v>
      </c>
      <c r="AC772" s="4">
        <v>172.79</v>
      </c>
      <c r="AD772" s="2">
        <v>89983</v>
      </c>
      <c r="AE772" s="4">
        <f>'DataCleaning and Transformation'!$E772-'DataCleaning and Transformation'!$D772</f>
        <v>80.92</v>
      </c>
      <c r="AF772" s="15" t="str">
        <f>_xlfn.IFS('DataCleaning and Transformation'!$O772="Central","Chris",'DataCleaning and Transformation'!$O772="East","Erin",'DataCleaning and Transformation'!$O772="South","Sam",'DataCleaning and Transformation'!$O772="West","William")</f>
        <v>Chris</v>
      </c>
      <c r="AG772" s="31">
        <f>Table_1[[#This Row],[Ship date]]-Table_1[[#This Row],[Order Date]]</f>
        <v>1</v>
      </c>
      <c r="AH772" s="22">
        <f>Table_1[[#This Row],[Profit]]/Table_1[[#This Row],[Sales]]</f>
        <v>-1.2661033624631057</v>
      </c>
      <c r="AI772" s="23">
        <f>Table_1[[#This Row],[Profit]]+Table_1[[#This Row],[Sales]]</f>
        <v>-45.980000000000018</v>
      </c>
      <c r="AJ772" s="17">
        <f>WEEKNUM(Table_1[[#This Row],[Order Date]],1)</f>
        <v>11</v>
      </c>
      <c r="AK772" s="17" t="str">
        <f>TEXT(Table_1[[#This Row],[Order Date]],"mmm yyyy")</f>
        <v>Mar 2015</v>
      </c>
      <c r="AL772" s="17" t="str">
        <f>Table_1[[#This Row],[Monthly sales]]&amp;"  Week "&amp;TEXT(Table_1[[#This Row],[Weekly sales]],"00")</f>
        <v>Mar 2015  Week 11</v>
      </c>
      <c r="AM772" s="17">
        <f>IF(COUNTIF($A$2:A772, A772)=1, 1, 0)</f>
        <v>1</v>
      </c>
      <c r="AN772" s="3">
        <f>COUNTA(A772) - COUNTIF(Table_1[[#This Row],[Unique Customers]], 1)</f>
        <v>0</v>
      </c>
      <c r="AO772" s="17" t="str">
        <f t="shared" si="12"/>
        <v>Unique</v>
      </c>
      <c r="AP772" s="17" t="str">
        <f>"Q"&amp;_xlfn.CEILING.MATH(MONTH(Table_1[[#This Row],[Monthly sales]])/3,1)</f>
        <v>Q1</v>
      </c>
    </row>
    <row r="773" spans="1:42" ht="14.4" x14ac:dyDescent="0.3">
      <c r="A773" s="2">
        <v>2896</v>
      </c>
      <c r="B773" s="15" t="s">
        <v>724</v>
      </c>
      <c r="C773" s="15" t="s">
        <v>26</v>
      </c>
      <c r="D773" s="6">
        <v>0</v>
      </c>
      <c r="E773" s="4">
        <v>22.84</v>
      </c>
      <c r="F773" s="4">
        <v>16.920000000000002</v>
      </c>
      <c r="G773" s="15" t="s">
        <v>39</v>
      </c>
      <c r="H773" s="15" t="s">
        <v>72</v>
      </c>
      <c r="I773" s="15" t="s">
        <v>49</v>
      </c>
      <c r="J773" s="15" t="s">
        <v>89</v>
      </c>
      <c r="K773" s="15" t="s">
        <v>74</v>
      </c>
      <c r="L773" s="15" t="s">
        <v>1593</v>
      </c>
      <c r="M773" s="6">
        <v>0.39</v>
      </c>
      <c r="N773" s="15" t="s">
        <v>33</v>
      </c>
      <c r="O773" s="15" t="s">
        <v>53</v>
      </c>
      <c r="P773" s="15" t="s">
        <v>85</v>
      </c>
      <c r="Q773" s="15" t="s">
        <v>725</v>
      </c>
      <c r="R773" s="2">
        <v>56001</v>
      </c>
      <c r="S773" s="1">
        <v>42075</v>
      </c>
      <c r="T773" s="12">
        <f>EOMONTH(Table_1[[#This Row],[Order Date]],0)</f>
        <v>42094</v>
      </c>
      <c r="U773" s="10">
        <f>EOMONTH(Table_1[[#This Row],[Order Date]],0)</f>
        <v>42094</v>
      </c>
      <c r="V773" s="14">
        <v>42075</v>
      </c>
      <c r="W773" s="1">
        <v>42077</v>
      </c>
      <c r="X773" s="12">
        <v>42077</v>
      </c>
      <c r="Y773" s="10">
        <f>EOMONTH(Table_1[[#This Row],[Ship date]],0)</f>
        <v>42094</v>
      </c>
      <c r="Z773" s="14">
        <v>42077</v>
      </c>
      <c r="AA773" s="4">
        <v>-83.75</v>
      </c>
      <c r="AB773" s="2">
        <v>15</v>
      </c>
      <c r="AC773" s="4">
        <v>370.62</v>
      </c>
      <c r="AD773" s="2">
        <v>86927</v>
      </c>
      <c r="AE773" s="4">
        <f>'DataCleaning and Transformation'!$E773-'DataCleaning and Transformation'!$D773</f>
        <v>22.84</v>
      </c>
      <c r="AF773" s="15" t="str">
        <f>_xlfn.IFS('DataCleaning and Transformation'!$O773="Central","Chris",'DataCleaning and Transformation'!$O773="East","Erin",'DataCleaning and Transformation'!$O773="South","Sam",'DataCleaning and Transformation'!$O773="West","William")</f>
        <v>Chris</v>
      </c>
      <c r="AG773" s="31">
        <f>Table_1[[#This Row],[Ship date]]-Table_1[[#This Row],[Order Date]]</f>
        <v>2</v>
      </c>
      <c r="AH773" s="22">
        <f>Table_1[[#This Row],[Profit]]/Table_1[[#This Row],[Sales]]</f>
        <v>-0.22597269440397172</v>
      </c>
      <c r="AI773" s="23">
        <f>Table_1[[#This Row],[Profit]]+Table_1[[#This Row],[Sales]]</f>
        <v>286.87</v>
      </c>
      <c r="AJ773" s="17">
        <f>WEEKNUM(Table_1[[#This Row],[Order Date]],1)</f>
        <v>11</v>
      </c>
      <c r="AK773" s="17" t="str">
        <f>TEXT(Table_1[[#This Row],[Order Date]],"mmm yyyy")</f>
        <v>Mar 2015</v>
      </c>
      <c r="AL773" s="17" t="str">
        <f>Table_1[[#This Row],[Monthly sales]]&amp;"  Week "&amp;TEXT(Table_1[[#This Row],[Weekly sales]],"00")</f>
        <v>Mar 2015  Week 11</v>
      </c>
      <c r="AM773" s="17">
        <f>IF(COUNTIF($A$2:A773, A773)=1, 1, 0)</f>
        <v>0</v>
      </c>
      <c r="AN773" s="3">
        <f>COUNTA(A773) - COUNTIF(Table_1[[#This Row],[Unique Customers]], 1)</f>
        <v>1</v>
      </c>
      <c r="AO773" s="17" t="str">
        <f t="shared" si="12"/>
        <v>Unique</v>
      </c>
      <c r="AP773" s="17" t="str">
        <f>"Q"&amp;_xlfn.CEILING.MATH(MONTH(Table_1[[#This Row],[Monthly sales]])/3,1)</f>
        <v>Q1</v>
      </c>
    </row>
    <row r="774" spans="1:42" ht="14.4" x14ac:dyDescent="0.3">
      <c r="A774" s="2">
        <v>1027</v>
      </c>
      <c r="B774" s="15" t="s">
        <v>1594</v>
      </c>
      <c r="C774" s="15" t="s">
        <v>38</v>
      </c>
      <c r="D774" s="6">
        <v>0.1</v>
      </c>
      <c r="E774" s="4">
        <v>73.98</v>
      </c>
      <c r="F774" s="4">
        <v>4</v>
      </c>
      <c r="G774" s="15" t="s">
        <v>39</v>
      </c>
      <c r="H774" s="15" t="s">
        <v>28</v>
      </c>
      <c r="I774" s="15" t="s">
        <v>41</v>
      </c>
      <c r="J774" s="15" t="s">
        <v>42</v>
      </c>
      <c r="K774" s="15" t="s">
        <v>74</v>
      </c>
      <c r="L774" s="15" t="s">
        <v>309</v>
      </c>
      <c r="M774" s="6">
        <v>0.79</v>
      </c>
      <c r="N774" s="15" t="s">
        <v>33</v>
      </c>
      <c r="O774" s="15" t="s">
        <v>112</v>
      </c>
      <c r="P774" s="15" t="s">
        <v>113</v>
      </c>
      <c r="Q774" s="15" t="s">
        <v>1595</v>
      </c>
      <c r="R774" s="2">
        <v>14225</v>
      </c>
      <c r="S774" s="1">
        <v>42075</v>
      </c>
      <c r="T774" s="12">
        <f>EOMONTH(Table_1[[#This Row],[Order Date]],0)</f>
        <v>42094</v>
      </c>
      <c r="U774" s="10">
        <f>EOMONTH(Table_1[[#This Row],[Order Date]],0)</f>
        <v>42094</v>
      </c>
      <c r="V774" s="14">
        <v>42075</v>
      </c>
      <c r="W774" s="1">
        <v>42076</v>
      </c>
      <c r="X774" s="12">
        <v>42076</v>
      </c>
      <c r="Y774" s="10">
        <f>EOMONTH(Table_1[[#This Row],[Ship date]],0)</f>
        <v>42094</v>
      </c>
      <c r="Z774" s="14">
        <v>42076</v>
      </c>
      <c r="AA774" s="4">
        <v>-229.87</v>
      </c>
      <c r="AB774" s="2">
        <v>5</v>
      </c>
      <c r="AC774" s="4">
        <v>347.23</v>
      </c>
      <c r="AD774" s="2">
        <v>89004</v>
      </c>
      <c r="AE774" s="4">
        <f>'DataCleaning and Transformation'!$E774-'DataCleaning and Transformation'!$D774</f>
        <v>73.88000000000001</v>
      </c>
      <c r="AF774" s="15" t="str">
        <f>_xlfn.IFS('DataCleaning and Transformation'!$O774="Central","Chris",'DataCleaning and Transformation'!$O774="East","Erin",'DataCleaning and Transformation'!$O774="South","Sam",'DataCleaning and Transformation'!$O774="West","William")</f>
        <v>Erin</v>
      </c>
      <c r="AG774" s="31">
        <f>Table_1[[#This Row],[Ship date]]-Table_1[[#This Row],[Order Date]]</f>
        <v>1</v>
      </c>
      <c r="AH774" s="22">
        <f>Table_1[[#This Row],[Profit]]/Table_1[[#This Row],[Sales]]</f>
        <v>-0.66201077095873051</v>
      </c>
      <c r="AI774" s="23">
        <f>Table_1[[#This Row],[Profit]]+Table_1[[#This Row],[Sales]]</f>
        <v>117.36000000000001</v>
      </c>
      <c r="AJ774" s="17">
        <f>WEEKNUM(Table_1[[#This Row],[Order Date]],1)</f>
        <v>11</v>
      </c>
      <c r="AK774" s="17" t="str">
        <f>TEXT(Table_1[[#This Row],[Order Date]],"mmm yyyy")</f>
        <v>Mar 2015</v>
      </c>
      <c r="AL774" s="17" t="str">
        <f>Table_1[[#This Row],[Monthly sales]]&amp;"  Week "&amp;TEXT(Table_1[[#This Row],[Weekly sales]],"00")</f>
        <v>Mar 2015  Week 11</v>
      </c>
      <c r="AM774" s="17">
        <f>IF(COUNTIF($A$2:A774, A774)=1, 1, 0)</f>
        <v>1</v>
      </c>
      <c r="AN774" s="3">
        <f>COUNTA(A774) - COUNTIF(Table_1[[#This Row],[Unique Customers]], 1)</f>
        <v>0</v>
      </c>
      <c r="AO774" s="17" t="str">
        <f t="shared" si="12"/>
        <v>Unique</v>
      </c>
      <c r="AP774" s="17" t="str">
        <f>"Q"&amp;_xlfn.CEILING.MATH(MONTH(Table_1[[#This Row],[Monthly sales]])/3,1)</f>
        <v>Q1</v>
      </c>
    </row>
    <row r="775" spans="1:42" ht="14.4" x14ac:dyDescent="0.3">
      <c r="A775" s="2">
        <v>1027</v>
      </c>
      <c r="B775" s="15" t="s">
        <v>1594</v>
      </c>
      <c r="C775" s="15" t="s">
        <v>38</v>
      </c>
      <c r="D775" s="6">
        <v>0.05</v>
      </c>
      <c r="E775" s="4">
        <v>51.98</v>
      </c>
      <c r="F775" s="4">
        <v>10.17</v>
      </c>
      <c r="G775" s="15" t="s">
        <v>39</v>
      </c>
      <c r="H775" s="15" t="s">
        <v>28</v>
      </c>
      <c r="I775" s="15" t="s">
        <v>41</v>
      </c>
      <c r="J775" s="15" t="s">
        <v>57</v>
      </c>
      <c r="K775" s="15" t="s">
        <v>145</v>
      </c>
      <c r="L775" s="15" t="s">
        <v>1548</v>
      </c>
      <c r="M775" s="6">
        <v>0.37</v>
      </c>
      <c r="N775" s="15" t="s">
        <v>33</v>
      </c>
      <c r="O775" s="15" t="s">
        <v>112</v>
      </c>
      <c r="P775" s="15" t="s">
        <v>113</v>
      </c>
      <c r="Q775" s="15" t="s">
        <v>1595</v>
      </c>
      <c r="R775" s="2">
        <v>14225</v>
      </c>
      <c r="S775" s="1">
        <v>42075</v>
      </c>
      <c r="T775" s="12">
        <f>EOMONTH(Table_1[[#This Row],[Order Date]],0)</f>
        <v>42094</v>
      </c>
      <c r="U775" s="10">
        <f>EOMONTH(Table_1[[#This Row],[Order Date]],0)</f>
        <v>42094</v>
      </c>
      <c r="V775" s="14">
        <v>42075</v>
      </c>
      <c r="W775" s="1">
        <v>42076</v>
      </c>
      <c r="X775" s="12">
        <v>42076</v>
      </c>
      <c r="Y775" s="10">
        <f>EOMONTH(Table_1[[#This Row],[Ship date]],0)</f>
        <v>42094</v>
      </c>
      <c r="Z775" s="14">
        <v>42076</v>
      </c>
      <c r="AA775" s="4">
        <v>329.9787</v>
      </c>
      <c r="AB775" s="2">
        <v>9</v>
      </c>
      <c r="AC775" s="4">
        <v>478.23</v>
      </c>
      <c r="AD775" s="2">
        <v>89004</v>
      </c>
      <c r="AE775" s="4">
        <f>'DataCleaning and Transformation'!$E775-'DataCleaning and Transformation'!$D775</f>
        <v>51.93</v>
      </c>
      <c r="AF775" s="15" t="str">
        <f>_xlfn.IFS('DataCleaning and Transformation'!$O775="Central","Chris",'DataCleaning and Transformation'!$O775="East","Erin",'DataCleaning and Transformation'!$O775="South","Sam",'DataCleaning and Transformation'!$O775="West","William")</f>
        <v>Erin</v>
      </c>
      <c r="AG775" s="31">
        <f>Table_1[[#This Row],[Ship date]]-Table_1[[#This Row],[Order Date]]</f>
        <v>1</v>
      </c>
      <c r="AH775" s="22">
        <f>Table_1[[#This Row],[Profit]]/Table_1[[#This Row],[Sales]]</f>
        <v>0.69</v>
      </c>
      <c r="AI775" s="23">
        <f>Table_1[[#This Row],[Profit]]+Table_1[[#This Row],[Sales]]</f>
        <v>808.20870000000002</v>
      </c>
      <c r="AJ775" s="17">
        <f>WEEKNUM(Table_1[[#This Row],[Order Date]],1)</f>
        <v>11</v>
      </c>
      <c r="AK775" s="17" t="str">
        <f>TEXT(Table_1[[#This Row],[Order Date]],"mmm yyyy")</f>
        <v>Mar 2015</v>
      </c>
      <c r="AL775" s="17" t="str">
        <f>Table_1[[#This Row],[Monthly sales]]&amp;"  Week "&amp;TEXT(Table_1[[#This Row],[Weekly sales]],"00")</f>
        <v>Mar 2015  Week 11</v>
      </c>
      <c r="AM775" s="17">
        <f>IF(COUNTIF($A$2:A775, A775)=1, 1, 0)</f>
        <v>0</v>
      </c>
      <c r="AN775" s="3">
        <f>COUNTA(A775) - COUNTIF(Table_1[[#This Row],[Unique Customers]], 1)</f>
        <v>1</v>
      </c>
      <c r="AO775" s="17" t="str">
        <f t="shared" si="12"/>
        <v>Repeated</v>
      </c>
      <c r="AP775" s="17" t="str">
        <f>"Q"&amp;_xlfn.CEILING.MATH(MONTH(Table_1[[#This Row],[Monthly sales]])/3,1)</f>
        <v>Q1</v>
      </c>
    </row>
    <row r="776" spans="1:42" ht="14.4" x14ac:dyDescent="0.3">
      <c r="A776" s="2">
        <v>32</v>
      </c>
      <c r="B776" s="15" t="s">
        <v>645</v>
      </c>
      <c r="C776" s="15" t="s">
        <v>48</v>
      </c>
      <c r="D776" s="6">
        <v>0.06</v>
      </c>
      <c r="E776" s="4">
        <v>205.99</v>
      </c>
      <c r="F776" s="4">
        <v>8.99</v>
      </c>
      <c r="G776" s="15" t="s">
        <v>39</v>
      </c>
      <c r="H776" s="15" t="s">
        <v>95</v>
      </c>
      <c r="I776" s="15" t="s">
        <v>41</v>
      </c>
      <c r="J776" s="15" t="s">
        <v>136</v>
      </c>
      <c r="K776" s="15" t="s">
        <v>74</v>
      </c>
      <c r="L776" s="15" t="s">
        <v>664</v>
      </c>
      <c r="M776" s="6">
        <v>0.56000000000000005</v>
      </c>
      <c r="N776" s="15" t="s">
        <v>33</v>
      </c>
      <c r="O776" s="15" t="s">
        <v>60</v>
      </c>
      <c r="P776" s="15" t="s">
        <v>140</v>
      </c>
      <c r="Q776" s="15" t="s">
        <v>647</v>
      </c>
      <c r="R776" s="2">
        <v>97526</v>
      </c>
      <c r="S776" s="1">
        <v>42075</v>
      </c>
      <c r="T776" s="12">
        <f>EOMONTH(Table_1[[#This Row],[Order Date]],0)</f>
        <v>42094</v>
      </c>
      <c r="U776" s="10">
        <f>EOMONTH(Table_1[[#This Row],[Order Date]],0)</f>
        <v>42094</v>
      </c>
      <c r="V776" s="14">
        <v>42075</v>
      </c>
      <c r="W776" s="1">
        <v>42082</v>
      </c>
      <c r="X776" s="12">
        <v>42082</v>
      </c>
      <c r="Y776" s="10">
        <f>EOMONTH(Table_1[[#This Row],[Ship date]],0)</f>
        <v>42094</v>
      </c>
      <c r="Z776" s="14">
        <v>42082</v>
      </c>
      <c r="AA776" s="4">
        <v>3568.096</v>
      </c>
      <c r="AB776" s="2">
        <v>22</v>
      </c>
      <c r="AC776" s="4">
        <v>3838.14</v>
      </c>
      <c r="AD776" s="2">
        <v>89203</v>
      </c>
      <c r="AE776" s="4">
        <f>'DataCleaning and Transformation'!$E776-'DataCleaning and Transformation'!$D776</f>
        <v>205.93</v>
      </c>
      <c r="AF776" s="15" t="str">
        <f>_xlfn.IFS('DataCleaning and Transformation'!$O776="Central","Chris",'DataCleaning and Transformation'!$O776="East","Erin",'DataCleaning and Transformation'!$O776="South","Sam",'DataCleaning and Transformation'!$O776="West","William")</f>
        <v>William</v>
      </c>
      <c r="AG776" s="31">
        <f>Table_1[[#This Row],[Ship date]]-Table_1[[#This Row],[Order Date]]</f>
        <v>7</v>
      </c>
      <c r="AH776" s="22">
        <f>Table_1[[#This Row],[Profit]]/Table_1[[#This Row],[Sales]]</f>
        <v>0.92964196199200655</v>
      </c>
      <c r="AI776" s="23">
        <f>Table_1[[#This Row],[Profit]]+Table_1[[#This Row],[Sales]]</f>
        <v>7406.2359999999999</v>
      </c>
      <c r="AJ776" s="17">
        <f>WEEKNUM(Table_1[[#This Row],[Order Date]],1)</f>
        <v>11</v>
      </c>
      <c r="AK776" s="17" t="str">
        <f>TEXT(Table_1[[#This Row],[Order Date]],"mmm yyyy")</f>
        <v>Mar 2015</v>
      </c>
      <c r="AL776" s="17" t="str">
        <f>Table_1[[#This Row],[Monthly sales]]&amp;"  Week "&amp;TEXT(Table_1[[#This Row],[Weekly sales]],"00")</f>
        <v>Mar 2015  Week 11</v>
      </c>
      <c r="AM776" s="17">
        <f>IF(COUNTIF($A$2:A776, A776)=1, 1, 0)</f>
        <v>0</v>
      </c>
      <c r="AN776" s="3">
        <f>COUNTA(A776) - COUNTIF(Table_1[[#This Row],[Unique Customers]], 1)</f>
        <v>1</v>
      </c>
      <c r="AO776" s="17" t="str">
        <f t="shared" si="12"/>
        <v>Unique</v>
      </c>
      <c r="AP776" s="17" t="str">
        <f>"Q"&amp;_xlfn.CEILING.MATH(MONTH(Table_1[[#This Row],[Monthly sales]])/3,1)</f>
        <v>Q1</v>
      </c>
    </row>
    <row r="777" spans="1:42" ht="14.4" x14ac:dyDescent="0.3">
      <c r="A777" s="2">
        <v>2593</v>
      </c>
      <c r="B777" s="15" t="s">
        <v>1596</v>
      </c>
      <c r="C777" s="15" t="s">
        <v>48</v>
      </c>
      <c r="D777" s="6">
        <v>0.01</v>
      </c>
      <c r="E777" s="4">
        <v>85.99</v>
      </c>
      <c r="F777" s="4">
        <v>0.99</v>
      </c>
      <c r="G777" s="15" t="s">
        <v>39</v>
      </c>
      <c r="H777" s="15" t="s">
        <v>95</v>
      </c>
      <c r="I777" s="15" t="s">
        <v>41</v>
      </c>
      <c r="J777" s="15" t="s">
        <v>136</v>
      </c>
      <c r="K777" s="15" t="s">
        <v>51</v>
      </c>
      <c r="L777" s="15" t="s">
        <v>1597</v>
      </c>
      <c r="M777" s="6">
        <v>0.85</v>
      </c>
      <c r="N777" s="15" t="s">
        <v>33</v>
      </c>
      <c r="O777" s="15" t="s">
        <v>34</v>
      </c>
      <c r="P777" s="15" t="s">
        <v>76</v>
      </c>
      <c r="Q777" s="15" t="s">
        <v>1598</v>
      </c>
      <c r="R777" s="2">
        <v>30605</v>
      </c>
      <c r="S777" s="1">
        <v>42075</v>
      </c>
      <c r="T777" s="12">
        <f>EOMONTH(Table_1[[#This Row],[Order Date]],0)</f>
        <v>42094</v>
      </c>
      <c r="U777" s="10">
        <f>EOMONTH(Table_1[[#This Row],[Order Date]],0)</f>
        <v>42094</v>
      </c>
      <c r="V777" s="14">
        <v>42075</v>
      </c>
      <c r="W777" s="1">
        <v>42080</v>
      </c>
      <c r="X777" s="12">
        <v>42080</v>
      </c>
      <c r="Y777" s="10">
        <f>EOMONTH(Table_1[[#This Row],[Ship date]],0)</f>
        <v>42094</v>
      </c>
      <c r="Z777" s="14">
        <v>42080</v>
      </c>
      <c r="AA777" s="4">
        <v>311.73</v>
      </c>
      <c r="AB777" s="2">
        <v>2</v>
      </c>
      <c r="AC777" s="4">
        <v>146.16999999999999</v>
      </c>
      <c r="AD777" s="2">
        <v>87773</v>
      </c>
      <c r="AE777" s="4">
        <f>'DataCleaning and Transformation'!$E777-'DataCleaning and Transformation'!$D777</f>
        <v>85.97999999999999</v>
      </c>
      <c r="AF777" s="15" t="str">
        <f>_xlfn.IFS('DataCleaning and Transformation'!$O777="Central","Chris",'DataCleaning and Transformation'!$O777="East","Erin",'DataCleaning and Transformation'!$O777="South","Sam",'DataCleaning and Transformation'!$O777="West","William")</f>
        <v>Sam</v>
      </c>
      <c r="AG777" s="31">
        <f>Table_1[[#This Row],[Ship date]]-Table_1[[#This Row],[Order Date]]</f>
        <v>5</v>
      </c>
      <c r="AH777" s="22">
        <f>Table_1[[#This Row],[Profit]]/Table_1[[#This Row],[Sales]]</f>
        <v>2.1326537593213386</v>
      </c>
      <c r="AI777" s="23">
        <f>Table_1[[#This Row],[Profit]]+Table_1[[#This Row],[Sales]]</f>
        <v>457.9</v>
      </c>
      <c r="AJ777" s="17">
        <f>WEEKNUM(Table_1[[#This Row],[Order Date]],1)</f>
        <v>11</v>
      </c>
      <c r="AK777" s="17" t="str">
        <f>TEXT(Table_1[[#This Row],[Order Date]],"mmm yyyy")</f>
        <v>Mar 2015</v>
      </c>
      <c r="AL777" s="17" t="str">
        <f>Table_1[[#This Row],[Monthly sales]]&amp;"  Week "&amp;TEXT(Table_1[[#This Row],[Weekly sales]],"00")</f>
        <v>Mar 2015  Week 11</v>
      </c>
      <c r="AM777" s="17">
        <f>IF(COUNTIF($A$2:A777, A777)=1, 1, 0)</f>
        <v>1</v>
      </c>
      <c r="AN777" s="3">
        <f>COUNTA(A777) - COUNTIF(Table_1[[#This Row],[Unique Customers]], 1)</f>
        <v>0</v>
      </c>
      <c r="AO777" s="17" t="str">
        <f t="shared" si="12"/>
        <v>Unique</v>
      </c>
      <c r="AP777" s="17" t="str">
        <f>"Q"&amp;_xlfn.CEILING.MATH(MONTH(Table_1[[#This Row],[Monthly sales]])/3,1)</f>
        <v>Q1</v>
      </c>
    </row>
    <row r="778" spans="1:42" ht="14.4" x14ac:dyDescent="0.3">
      <c r="A778" s="2">
        <v>2741</v>
      </c>
      <c r="B778" s="15" t="s">
        <v>1599</v>
      </c>
      <c r="C778" s="15" t="s">
        <v>48</v>
      </c>
      <c r="D778" s="6">
        <v>0.01</v>
      </c>
      <c r="E778" s="4">
        <v>35.99</v>
      </c>
      <c r="F778" s="4">
        <v>5.99</v>
      </c>
      <c r="G778" s="15" t="s">
        <v>39</v>
      </c>
      <c r="H778" s="15" t="s">
        <v>28</v>
      </c>
      <c r="I778" s="15" t="s">
        <v>41</v>
      </c>
      <c r="J778" s="15" t="s">
        <v>136</v>
      </c>
      <c r="K778" s="15" t="s">
        <v>51</v>
      </c>
      <c r="L778" s="15" t="s">
        <v>1373</v>
      </c>
      <c r="M778" s="6">
        <v>0.38</v>
      </c>
      <c r="N778" s="15" t="s">
        <v>33</v>
      </c>
      <c r="O778" s="15" t="s">
        <v>60</v>
      </c>
      <c r="P778" s="15" t="s">
        <v>491</v>
      </c>
      <c r="Q778" s="15" t="s">
        <v>1600</v>
      </c>
      <c r="R778" s="2">
        <v>83605</v>
      </c>
      <c r="S778" s="1">
        <v>42075</v>
      </c>
      <c r="T778" s="12">
        <f>EOMONTH(Table_1[[#This Row],[Order Date]],0)</f>
        <v>42094</v>
      </c>
      <c r="U778" s="10">
        <f>EOMONTH(Table_1[[#This Row],[Order Date]],0)</f>
        <v>42094</v>
      </c>
      <c r="V778" s="14">
        <v>42075</v>
      </c>
      <c r="W778" s="1">
        <v>42082</v>
      </c>
      <c r="X778" s="12">
        <v>42082</v>
      </c>
      <c r="Y778" s="10">
        <f>EOMONTH(Table_1[[#This Row],[Ship date]],0)</f>
        <v>42094</v>
      </c>
      <c r="Z778" s="14">
        <v>42082</v>
      </c>
      <c r="AA778" s="4">
        <v>218.23320000000001</v>
      </c>
      <c r="AB778" s="2">
        <v>10</v>
      </c>
      <c r="AC778" s="4">
        <v>316.27999999999997</v>
      </c>
      <c r="AD778" s="2">
        <v>89481</v>
      </c>
      <c r="AE778" s="4">
        <f>'DataCleaning and Transformation'!$E778-'DataCleaning and Transformation'!$D778</f>
        <v>35.980000000000004</v>
      </c>
      <c r="AF778" s="15" t="str">
        <f>_xlfn.IFS('DataCleaning and Transformation'!$O778="Central","Chris",'DataCleaning and Transformation'!$O778="East","Erin",'DataCleaning and Transformation'!$O778="South","Sam",'DataCleaning and Transformation'!$O778="West","William")</f>
        <v>William</v>
      </c>
      <c r="AG778" s="31">
        <f>Table_1[[#This Row],[Ship date]]-Table_1[[#This Row],[Order Date]]</f>
        <v>7</v>
      </c>
      <c r="AH778" s="22">
        <f>Table_1[[#This Row],[Profit]]/Table_1[[#This Row],[Sales]]</f>
        <v>0.69000000000000006</v>
      </c>
      <c r="AI778" s="23">
        <f>Table_1[[#This Row],[Profit]]+Table_1[[#This Row],[Sales]]</f>
        <v>534.51319999999998</v>
      </c>
      <c r="AJ778" s="17">
        <f>WEEKNUM(Table_1[[#This Row],[Order Date]],1)</f>
        <v>11</v>
      </c>
      <c r="AK778" s="17" t="str">
        <f>TEXT(Table_1[[#This Row],[Order Date]],"mmm yyyy")</f>
        <v>Mar 2015</v>
      </c>
      <c r="AL778" s="17" t="str">
        <f>Table_1[[#This Row],[Monthly sales]]&amp;"  Week "&amp;TEXT(Table_1[[#This Row],[Weekly sales]],"00")</f>
        <v>Mar 2015  Week 11</v>
      </c>
      <c r="AM778" s="17">
        <f>IF(COUNTIF($A$2:A778, A778)=1, 1, 0)</f>
        <v>1</v>
      </c>
      <c r="AN778" s="3">
        <f>COUNTA(A778) - COUNTIF(Table_1[[#This Row],[Unique Customers]], 1)</f>
        <v>0</v>
      </c>
      <c r="AO778" s="17" t="str">
        <f t="shared" si="12"/>
        <v>Unique</v>
      </c>
      <c r="AP778" s="17" t="str">
        <f>"Q"&amp;_xlfn.CEILING.MATH(MONTH(Table_1[[#This Row],[Monthly sales]])/3,1)</f>
        <v>Q1</v>
      </c>
    </row>
    <row r="779" spans="1:42" ht="14.4" x14ac:dyDescent="0.3">
      <c r="A779" s="2">
        <v>146</v>
      </c>
      <c r="B779" s="15" t="s">
        <v>1601</v>
      </c>
      <c r="C779" s="15" t="s">
        <v>71</v>
      </c>
      <c r="D779" s="6">
        <v>0.01</v>
      </c>
      <c r="E779" s="4">
        <v>45.98</v>
      </c>
      <c r="F779" s="4">
        <v>4.8</v>
      </c>
      <c r="G779" s="15" t="s">
        <v>39</v>
      </c>
      <c r="H779" s="15" t="s">
        <v>28</v>
      </c>
      <c r="I779" s="15" t="s">
        <v>29</v>
      </c>
      <c r="J779" s="15" t="s">
        <v>127</v>
      </c>
      <c r="K779" s="15" t="s">
        <v>51</v>
      </c>
      <c r="L779" s="15" t="s">
        <v>1602</v>
      </c>
      <c r="M779" s="6">
        <v>0.68</v>
      </c>
      <c r="N779" s="15" t="s">
        <v>33</v>
      </c>
      <c r="O779" s="15" t="s">
        <v>53</v>
      </c>
      <c r="P779" s="15" t="s">
        <v>188</v>
      </c>
      <c r="Q779" s="15" t="s">
        <v>1603</v>
      </c>
      <c r="R779" s="2">
        <v>76148</v>
      </c>
      <c r="S779" s="1">
        <v>42075</v>
      </c>
      <c r="T779" s="12">
        <f>EOMONTH(Table_1[[#This Row],[Order Date]],0)</f>
        <v>42094</v>
      </c>
      <c r="U779" s="10">
        <f>EOMONTH(Table_1[[#This Row],[Order Date]],0)</f>
        <v>42094</v>
      </c>
      <c r="V779" s="14">
        <v>42075</v>
      </c>
      <c r="W779" s="1">
        <v>42076</v>
      </c>
      <c r="X779" s="12">
        <v>42076</v>
      </c>
      <c r="Y779" s="10">
        <f>EOMONTH(Table_1[[#This Row],[Ship date]],0)</f>
        <v>42094</v>
      </c>
      <c r="Z779" s="14">
        <v>42076</v>
      </c>
      <c r="AA779" s="4">
        <v>133.5771</v>
      </c>
      <c r="AB779" s="2">
        <v>4</v>
      </c>
      <c r="AC779" s="4">
        <v>193.59</v>
      </c>
      <c r="AD779" s="2">
        <v>91088</v>
      </c>
      <c r="AE779" s="4">
        <f>'DataCleaning and Transformation'!$E779-'DataCleaning and Transformation'!$D779</f>
        <v>45.97</v>
      </c>
      <c r="AF779" s="15" t="str">
        <f>_xlfn.IFS('DataCleaning and Transformation'!$O779="Central","Chris",'DataCleaning and Transformation'!$O779="East","Erin",'DataCleaning and Transformation'!$O779="South","Sam",'DataCleaning and Transformation'!$O779="West","William")</f>
        <v>Chris</v>
      </c>
      <c r="AG779" s="31">
        <f>Table_1[[#This Row],[Ship date]]-Table_1[[#This Row],[Order Date]]</f>
        <v>1</v>
      </c>
      <c r="AH779" s="22">
        <f>Table_1[[#This Row],[Profit]]/Table_1[[#This Row],[Sales]]</f>
        <v>0.69</v>
      </c>
      <c r="AI779" s="23">
        <f>Table_1[[#This Row],[Profit]]+Table_1[[#This Row],[Sales]]</f>
        <v>327.1671</v>
      </c>
      <c r="AJ779" s="17">
        <f>WEEKNUM(Table_1[[#This Row],[Order Date]],1)</f>
        <v>11</v>
      </c>
      <c r="AK779" s="17" t="str">
        <f>TEXT(Table_1[[#This Row],[Order Date]],"mmm yyyy")</f>
        <v>Mar 2015</v>
      </c>
      <c r="AL779" s="17" t="str">
        <f>Table_1[[#This Row],[Monthly sales]]&amp;"  Week "&amp;TEXT(Table_1[[#This Row],[Weekly sales]],"00")</f>
        <v>Mar 2015  Week 11</v>
      </c>
      <c r="AM779" s="17">
        <f>IF(COUNTIF($A$2:A779, A779)=1, 1, 0)</f>
        <v>1</v>
      </c>
      <c r="AN779" s="3">
        <f>COUNTA(A779) - COUNTIF(Table_1[[#This Row],[Unique Customers]], 1)</f>
        <v>0</v>
      </c>
      <c r="AO779" s="17" t="str">
        <f t="shared" si="12"/>
        <v>Unique</v>
      </c>
      <c r="AP779" s="17" t="str">
        <f>"Q"&amp;_xlfn.CEILING.MATH(MONTH(Table_1[[#This Row],[Monthly sales]])/3,1)</f>
        <v>Q1</v>
      </c>
    </row>
    <row r="780" spans="1:42" ht="14.4" x14ac:dyDescent="0.3">
      <c r="A780" s="2">
        <v>903</v>
      </c>
      <c r="B780" s="15" t="s">
        <v>1604</v>
      </c>
      <c r="C780" s="15" t="s">
        <v>71</v>
      </c>
      <c r="D780" s="6">
        <v>0</v>
      </c>
      <c r="E780" s="4">
        <v>5.98</v>
      </c>
      <c r="F780" s="4">
        <v>1.49</v>
      </c>
      <c r="G780" s="15" t="s">
        <v>39</v>
      </c>
      <c r="H780" s="15" t="s">
        <v>40</v>
      </c>
      <c r="I780" s="15" t="s">
        <v>49</v>
      </c>
      <c r="J780" s="15" t="s">
        <v>73</v>
      </c>
      <c r="K780" s="15" t="s">
        <v>74</v>
      </c>
      <c r="L780" s="15" t="s">
        <v>1588</v>
      </c>
      <c r="M780" s="6">
        <v>0.39</v>
      </c>
      <c r="N780" s="15" t="s">
        <v>33</v>
      </c>
      <c r="O780" s="15" t="s">
        <v>112</v>
      </c>
      <c r="P780" s="15" t="s">
        <v>404</v>
      </c>
      <c r="Q780" s="15" t="s">
        <v>1109</v>
      </c>
      <c r="R780" s="2">
        <v>1887</v>
      </c>
      <c r="S780" s="1">
        <v>42075</v>
      </c>
      <c r="T780" s="12">
        <f>EOMONTH(Table_1[[#This Row],[Order Date]],0)</f>
        <v>42094</v>
      </c>
      <c r="U780" s="10">
        <f>EOMONTH(Table_1[[#This Row],[Order Date]],0)</f>
        <v>42094</v>
      </c>
      <c r="V780" s="14">
        <v>42075</v>
      </c>
      <c r="W780" s="1">
        <v>42077</v>
      </c>
      <c r="X780" s="12">
        <v>42077</v>
      </c>
      <c r="Y780" s="10">
        <f>EOMONTH(Table_1[[#This Row],[Ship date]],0)</f>
        <v>42094</v>
      </c>
      <c r="Z780" s="14">
        <v>42077</v>
      </c>
      <c r="AA780" s="4">
        <v>80.674800000000005</v>
      </c>
      <c r="AB780" s="2">
        <v>18</v>
      </c>
      <c r="AC780" s="4">
        <v>116.92</v>
      </c>
      <c r="AD780" s="2">
        <v>90806</v>
      </c>
      <c r="AE780" s="4">
        <f>'DataCleaning and Transformation'!$E780-'DataCleaning and Transformation'!$D780</f>
        <v>5.98</v>
      </c>
      <c r="AF780" s="15" t="str">
        <f>_xlfn.IFS('DataCleaning and Transformation'!$O780="Central","Chris",'DataCleaning and Transformation'!$O780="East","Erin",'DataCleaning and Transformation'!$O780="South","Sam",'DataCleaning and Transformation'!$O780="West","William")</f>
        <v>Erin</v>
      </c>
      <c r="AG780" s="31">
        <f>Table_1[[#This Row],[Ship date]]-Table_1[[#This Row],[Order Date]]</f>
        <v>2</v>
      </c>
      <c r="AH780" s="22">
        <f>Table_1[[#This Row],[Profit]]/Table_1[[#This Row],[Sales]]</f>
        <v>0.69000000000000006</v>
      </c>
      <c r="AI780" s="23">
        <f>Table_1[[#This Row],[Profit]]+Table_1[[#This Row],[Sales]]</f>
        <v>197.59480000000002</v>
      </c>
      <c r="AJ780" s="17">
        <f>WEEKNUM(Table_1[[#This Row],[Order Date]],1)</f>
        <v>11</v>
      </c>
      <c r="AK780" s="17" t="str">
        <f>TEXT(Table_1[[#This Row],[Order Date]],"mmm yyyy")</f>
        <v>Mar 2015</v>
      </c>
      <c r="AL780" s="17" t="str">
        <f>Table_1[[#This Row],[Monthly sales]]&amp;"  Week "&amp;TEXT(Table_1[[#This Row],[Weekly sales]],"00")</f>
        <v>Mar 2015  Week 11</v>
      </c>
      <c r="AM780" s="17">
        <f>IF(COUNTIF($A$2:A780, A780)=1, 1, 0)</f>
        <v>1</v>
      </c>
      <c r="AN780" s="3">
        <f>COUNTA(A780) - COUNTIF(Table_1[[#This Row],[Unique Customers]], 1)</f>
        <v>0</v>
      </c>
      <c r="AO780" s="17" t="str">
        <f t="shared" si="12"/>
        <v>Unique</v>
      </c>
      <c r="AP780" s="17" t="str">
        <f>"Q"&amp;_xlfn.CEILING.MATH(MONTH(Table_1[[#This Row],[Monthly sales]])/3,1)</f>
        <v>Q1</v>
      </c>
    </row>
    <row r="781" spans="1:42" ht="14.4" x14ac:dyDescent="0.3">
      <c r="A781" s="2">
        <v>2037</v>
      </c>
      <c r="B781" s="15" t="s">
        <v>1605</v>
      </c>
      <c r="C781" s="15" t="s">
        <v>71</v>
      </c>
      <c r="D781" s="6">
        <v>0</v>
      </c>
      <c r="E781" s="4">
        <v>73.98</v>
      </c>
      <c r="F781" s="4">
        <v>14.52</v>
      </c>
      <c r="G781" s="15" t="s">
        <v>39</v>
      </c>
      <c r="H781" s="15" t="s">
        <v>28</v>
      </c>
      <c r="I781" s="15" t="s">
        <v>41</v>
      </c>
      <c r="J781" s="15" t="s">
        <v>42</v>
      </c>
      <c r="K781" s="15" t="s">
        <v>74</v>
      </c>
      <c r="L781" s="15" t="s">
        <v>309</v>
      </c>
      <c r="M781" s="6">
        <v>0.65</v>
      </c>
      <c r="N781" s="15" t="s">
        <v>33</v>
      </c>
      <c r="O781" s="15" t="s">
        <v>60</v>
      </c>
      <c r="P781" s="15" t="s">
        <v>278</v>
      </c>
      <c r="Q781" s="15" t="s">
        <v>917</v>
      </c>
      <c r="R781" s="2">
        <v>59715</v>
      </c>
      <c r="S781" s="1">
        <v>42075</v>
      </c>
      <c r="T781" s="12">
        <f>EOMONTH(Table_1[[#This Row],[Order Date]],0)</f>
        <v>42094</v>
      </c>
      <c r="U781" s="10">
        <f>EOMONTH(Table_1[[#This Row],[Order Date]],0)</f>
        <v>42094</v>
      </c>
      <c r="V781" s="14">
        <v>42075</v>
      </c>
      <c r="W781" s="1">
        <v>42077</v>
      </c>
      <c r="X781" s="12">
        <v>42077</v>
      </c>
      <c r="Y781" s="10">
        <f>EOMONTH(Table_1[[#This Row],[Ship date]],0)</f>
        <v>42094</v>
      </c>
      <c r="Z781" s="14">
        <v>42077</v>
      </c>
      <c r="AA781" s="4">
        <v>-88.61</v>
      </c>
      <c r="AB781" s="2">
        <v>4</v>
      </c>
      <c r="AC781" s="4">
        <v>305.70999999999998</v>
      </c>
      <c r="AD781" s="2">
        <v>89333</v>
      </c>
      <c r="AE781" s="4">
        <f>'DataCleaning and Transformation'!$E781-'DataCleaning and Transformation'!$D781</f>
        <v>73.98</v>
      </c>
      <c r="AF781" s="15" t="str">
        <f>_xlfn.IFS('DataCleaning and Transformation'!$O781="Central","Chris",'DataCleaning and Transformation'!$O781="East","Erin",'DataCleaning and Transformation'!$O781="South","Sam",'DataCleaning and Transformation'!$O781="West","William")</f>
        <v>William</v>
      </c>
      <c r="AG781" s="31">
        <f>Table_1[[#This Row],[Ship date]]-Table_1[[#This Row],[Order Date]]</f>
        <v>2</v>
      </c>
      <c r="AH781" s="22">
        <f>Table_1[[#This Row],[Profit]]/Table_1[[#This Row],[Sales]]</f>
        <v>-0.28984985770828564</v>
      </c>
      <c r="AI781" s="23">
        <f>Table_1[[#This Row],[Profit]]+Table_1[[#This Row],[Sales]]</f>
        <v>217.09999999999997</v>
      </c>
      <c r="AJ781" s="17">
        <f>WEEKNUM(Table_1[[#This Row],[Order Date]],1)</f>
        <v>11</v>
      </c>
      <c r="AK781" s="17" t="str">
        <f>TEXT(Table_1[[#This Row],[Order Date]],"mmm yyyy")</f>
        <v>Mar 2015</v>
      </c>
      <c r="AL781" s="17" t="str">
        <f>Table_1[[#This Row],[Monthly sales]]&amp;"  Week "&amp;TEXT(Table_1[[#This Row],[Weekly sales]],"00")</f>
        <v>Mar 2015  Week 11</v>
      </c>
      <c r="AM781" s="17">
        <f>IF(COUNTIF($A$2:A781, A781)=1, 1, 0)</f>
        <v>1</v>
      </c>
      <c r="AN781" s="3">
        <f>COUNTA(A781) - COUNTIF(Table_1[[#This Row],[Unique Customers]], 1)</f>
        <v>0</v>
      </c>
      <c r="AO781" s="17" t="str">
        <f t="shared" si="12"/>
        <v>Unique</v>
      </c>
      <c r="AP781" s="17" t="str">
        <f>"Q"&amp;_xlfn.CEILING.MATH(MONTH(Table_1[[#This Row],[Monthly sales]])/3,1)</f>
        <v>Q1</v>
      </c>
    </row>
    <row r="782" spans="1:42" ht="14.4" x14ac:dyDescent="0.3">
      <c r="A782" s="2">
        <v>2787</v>
      </c>
      <c r="B782" s="15" t="s">
        <v>1606</v>
      </c>
      <c r="C782" s="15" t="s">
        <v>71</v>
      </c>
      <c r="D782" s="6">
        <v>0.01</v>
      </c>
      <c r="E782" s="4">
        <v>47.98</v>
      </c>
      <c r="F782" s="4">
        <v>3.61</v>
      </c>
      <c r="G782" s="15" t="s">
        <v>88</v>
      </c>
      <c r="H782" s="15" t="s">
        <v>40</v>
      </c>
      <c r="I782" s="15" t="s">
        <v>41</v>
      </c>
      <c r="J782" s="15" t="s">
        <v>42</v>
      </c>
      <c r="K782" s="15" t="s">
        <v>43</v>
      </c>
      <c r="L782" s="15" t="s">
        <v>1240</v>
      </c>
      <c r="M782" s="6">
        <v>0.71</v>
      </c>
      <c r="N782" s="15" t="s">
        <v>33</v>
      </c>
      <c r="O782" s="15" t="s">
        <v>34</v>
      </c>
      <c r="P782" s="15" t="s">
        <v>169</v>
      </c>
      <c r="Q782" s="15" t="s">
        <v>1607</v>
      </c>
      <c r="R782" s="2">
        <v>70003</v>
      </c>
      <c r="S782" s="1">
        <v>42075</v>
      </c>
      <c r="T782" s="12">
        <f>EOMONTH(Table_1[[#This Row],[Order Date]],0)</f>
        <v>42094</v>
      </c>
      <c r="U782" s="10">
        <f>EOMONTH(Table_1[[#This Row],[Order Date]],0)</f>
        <v>42094</v>
      </c>
      <c r="V782" s="14">
        <v>42075</v>
      </c>
      <c r="W782" s="1">
        <v>42076</v>
      </c>
      <c r="X782" s="12">
        <v>42076</v>
      </c>
      <c r="Y782" s="10">
        <f>EOMONTH(Table_1[[#This Row],[Ship date]],0)</f>
        <v>42094</v>
      </c>
      <c r="Z782" s="14">
        <v>42076</v>
      </c>
      <c r="AA782" s="4">
        <v>-44.436</v>
      </c>
      <c r="AB782" s="2">
        <v>8</v>
      </c>
      <c r="AC782" s="4">
        <v>393.98</v>
      </c>
      <c r="AD782" s="2">
        <v>91316</v>
      </c>
      <c r="AE782" s="4">
        <f>'DataCleaning and Transformation'!$E782-'DataCleaning and Transformation'!$D782</f>
        <v>47.97</v>
      </c>
      <c r="AF782" s="15" t="str">
        <f>_xlfn.IFS('DataCleaning and Transformation'!$O782="Central","Chris",'DataCleaning and Transformation'!$O782="East","Erin",'DataCleaning and Transformation'!$O782="South","Sam",'DataCleaning and Transformation'!$O782="West","William")</f>
        <v>Sam</v>
      </c>
      <c r="AG782" s="31">
        <f>Table_1[[#This Row],[Ship date]]-Table_1[[#This Row],[Order Date]]</f>
        <v>1</v>
      </c>
      <c r="AH782" s="22">
        <f>Table_1[[#This Row],[Profit]]/Table_1[[#This Row],[Sales]]</f>
        <v>-0.11278745113965176</v>
      </c>
      <c r="AI782" s="23">
        <f>Table_1[[#This Row],[Profit]]+Table_1[[#This Row],[Sales]]</f>
        <v>349.54400000000004</v>
      </c>
      <c r="AJ782" s="17">
        <f>WEEKNUM(Table_1[[#This Row],[Order Date]],1)</f>
        <v>11</v>
      </c>
      <c r="AK782" s="17" t="str">
        <f>TEXT(Table_1[[#This Row],[Order Date]],"mmm yyyy")</f>
        <v>Mar 2015</v>
      </c>
      <c r="AL782" s="17" t="str">
        <f>Table_1[[#This Row],[Monthly sales]]&amp;"  Week "&amp;TEXT(Table_1[[#This Row],[Weekly sales]],"00")</f>
        <v>Mar 2015  Week 11</v>
      </c>
      <c r="AM782" s="17">
        <f>IF(COUNTIF($A$2:A782, A782)=1, 1, 0)</f>
        <v>1</v>
      </c>
      <c r="AN782" s="3">
        <f>COUNTA(A782) - COUNTIF(Table_1[[#This Row],[Unique Customers]], 1)</f>
        <v>0</v>
      </c>
      <c r="AO782" s="17" t="str">
        <f t="shared" si="12"/>
        <v>Unique</v>
      </c>
      <c r="AP782" s="17" t="str">
        <f>"Q"&amp;_xlfn.CEILING.MATH(MONTH(Table_1[[#This Row],[Monthly sales]])/3,1)</f>
        <v>Q1</v>
      </c>
    </row>
    <row r="783" spans="1:42" ht="14.4" x14ac:dyDescent="0.3">
      <c r="A783" s="2">
        <v>573</v>
      </c>
      <c r="B783" s="15" t="s">
        <v>1381</v>
      </c>
      <c r="C783" s="15" t="s">
        <v>26</v>
      </c>
      <c r="D783" s="6">
        <v>0.05</v>
      </c>
      <c r="E783" s="4">
        <v>4.13</v>
      </c>
      <c r="F783" s="4">
        <v>5.04</v>
      </c>
      <c r="G783" s="15" t="s">
        <v>39</v>
      </c>
      <c r="H783" s="15" t="s">
        <v>72</v>
      </c>
      <c r="I783" s="15" t="s">
        <v>49</v>
      </c>
      <c r="J783" s="15" t="s">
        <v>73</v>
      </c>
      <c r="K783" s="15" t="s">
        <v>74</v>
      </c>
      <c r="L783" s="15" t="s">
        <v>1020</v>
      </c>
      <c r="M783" s="6">
        <v>0.38</v>
      </c>
      <c r="N783" s="15" t="s">
        <v>33</v>
      </c>
      <c r="O783" s="15" t="s">
        <v>53</v>
      </c>
      <c r="P783" s="15" t="s">
        <v>104</v>
      </c>
      <c r="Q783" s="15" t="s">
        <v>1383</v>
      </c>
      <c r="R783" s="2">
        <v>61554</v>
      </c>
      <c r="S783" s="1">
        <v>42076</v>
      </c>
      <c r="T783" s="12">
        <f>EOMONTH(Table_1[[#This Row],[Order Date]],0)</f>
        <v>42094</v>
      </c>
      <c r="U783" s="10">
        <f>EOMONTH(Table_1[[#This Row],[Order Date]],0)</f>
        <v>42094</v>
      </c>
      <c r="V783" s="14">
        <v>42076</v>
      </c>
      <c r="W783" s="1">
        <v>42077</v>
      </c>
      <c r="X783" s="12">
        <v>42077</v>
      </c>
      <c r="Y783" s="10">
        <f>EOMONTH(Table_1[[#This Row],[Ship date]],0)</f>
        <v>42094</v>
      </c>
      <c r="Z783" s="14">
        <v>42077</v>
      </c>
      <c r="AA783" s="4">
        <v>-12.1555</v>
      </c>
      <c r="AB783" s="2">
        <v>1</v>
      </c>
      <c r="AC783" s="4">
        <v>5.84</v>
      </c>
      <c r="AD783" s="2">
        <v>86555</v>
      </c>
      <c r="AE783" s="4">
        <f>'DataCleaning and Transformation'!$E783-'DataCleaning and Transformation'!$D783</f>
        <v>4.08</v>
      </c>
      <c r="AF783" s="15" t="str">
        <f>_xlfn.IFS('DataCleaning and Transformation'!$O783="Central","Chris",'DataCleaning and Transformation'!$O783="East","Erin",'DataCleaning and Transformation'!$O783="South","Sam",'DataCleaning and Transformation'!$O783="West","William")</f>
        <v>Chris</v>
      </c>
      <c r="AG783" s="31">
        <f>Table_1[[#This Row],[Ship date]]-Table_1[[#This Row],[Order Date]]</f>
        <v>1</v>
      </c>
      <c r="AH783" s="22">
        <f>Table_1[[#This Row],[Profit]]/Table_1[[#This Row],[Sales]]</f>
        <v>-2.0814212328767123</v>
      </c>
      <c r="AI783" s="23">
        <f>Table_1[[#This Row],[Profit]]+Table_1[[#This Row],[Sales]]</f>
        <v>-6.3155000000000001</v>
      </c>
      <c r="AJ783" s="17">
        <f>WEEKNUM(Table_1[[#This Row],[Order Date]],1)</f>
        <v>11</v>
      </c>
      <c r="AK783" s="17" t="str">
        <f>TEXT(Table_1[[#This Row],[Order Date]],"mmm yyyy")</f>
        <v>Mar 2015</v>
      </c>
      <c r="AL783" s="17" t="str">
        <f>Table_1[[#This Row],[Monthly sales]]&amp;"  Week "&amp;TEXT(Table_1[[#This Row],[Weekly sales]],"00")</f>
        <v>Mar 2015  Week 11</v>
      </c>
      <c r="AM783" s="17">
        <f>IF(COUNTIF($A$2:A783, A783)=1, 1, 0)</f>
        <v>0</v>
      </c>
      <c r="AN783" s="3">
        <f>COUNTA(A783) - COUNTIF(Table_1[[#This Row],[Unique Customers]], 1)</f>
        <v>1</v>
      </c>
      <c r="AO783" s="17" t="str">
        <f t="shared" si="12"/>
        <v>Unique</v>
      </c>
      <c r="AP783" s="17" t="str">
        <f>"Q"&amp;_xlfn.CEILING.MATH(MONTH(Table_1[[#This Row],[Monthly sales]])/3,1)</f>
        <v>Q1</v>
      </c>
    </row>
    <row r="784" spans="1:42" ht="14.4" x14ac:dyDescent="0.3">
      <c r="A784" s="2">
        <v>1035</v>
      </c>
      <c r="B784" s="15" t="s">
        <v>1608</v>
      </c>
      <c r="C784" s="15" t="s">
        <v>26</v>
      </c>
      <c r="D784" s="6">
        <v>7.0000000000000007E-2</v>
      </c>
      <c r="E784" s="4">
        <v>125.99</v>
      </c>
      <c r="F784" s="4">
        <v>2.5</v>
      </c>
      <c r="G784" s="15" t="s">
        <v>39</v>
      </c>
      <c r="H784" s="15" t="s">
        <v>72</v>
      </c>
      <c r="I784" s="15" t="s">
        <v>41</v>
      </c>
      <c r="J784" s="15" t="s">
        <v>136</v>
      </c>
      <c r="K784" s="15" t="s">
        <v>74</v>
      </c>
      <c r="L784" s="15" t="s">
        <v>949</v>
      </c>
      <c r="M784" s="6">
        <v>0.6</v>
      </c>
      <c r="N784" s="15" t="s">
        <v>33</v>
      </c>
      <c r="O784" s="15" t="s">
        <v>112</v>
      </c>
      <c r="P784" s="15" t="s">
        <v>318</v>
      </c>
      <c r="Q784" s="15" t="s">
        <v>1609</v>
      </c>
      <c r="R784" s="2">
        <v>43015</v>
      </c>
      <c r="S784" s="1">
        <v>42076</v>
      </c>
      <c r="T784" s="12">
        <f>EOMONTH(Table_1[[#This Row],[Order Date]],0)</f>
        <v>42094</v>
      </c>
      <c r="U784" s="10">
        <f>EOMONTH(Table_1[[#This Row],[Order Date]],0)</f>
        <v>42094</v>
      </c>
      <c r="V784" s="14">
        <v>42076</v>
      </c>
      <c r="W784" s="1">
        <v>42076</v>
      </c>
      <c r="X784" s="12">
        <v>42076</v>
      </c>
      <c r="Y784" s="10">
        <f>EOMONTH(Table_1[[#This Row],[Ship date]],0)</f>
        <v>42094</v>
      </c>
      <c r="Z784" s="14">
        <v>42076</v>
      </c>
      <c r="AA784" s="4">
        <v>-604.40599999999995</v>
      </c>
      <c r="AB784" s="2">
        <v>1</v>
      </c>
      <c r="AC784" s="4">
        <v>100.59</v>
      </c>
      <c r="AD784" s="2">
        <v>90710</v>
      </c>
      <c r="AE784" s="4">
        <f>'DataCleaning and Transformation'!$E784-'DataCleaning and Transformation'!$D784</f>
        <v>125.92</v>
      </c>
      <c r="AF784" s="15" t="str">
        <f>_xlfn.IFS('DataCleaning and Transformation'!$O784="Central","Chris",'DataCleaning and Transformation'!$O784="East","Erin",'DataCleaning and Transformation'!$O784="South","Sam",'DataCleaning and Transformation'!$O784="West","William")</f>
        <v>Erin</v>
      </c>
      <c r="AG784" s="31">
        <f>Table_1[[#This Row],[Ship date]]-Table_1[[#This Row],[Order Date]]</f>
        <v>0</v>
      </c>
      <c r="AH784" s="22">
        <f>Table_1[[#This Row],[Profit]]/Table_1[[#This Row],[Sales]]</f>
        <v>-6.0086092056864491</v>
      </c>
      <c r="AI784" s="23">
        <f>Table_1[[#This Row],[Profit]]+Table_1[[#This Row],[Sales]]</f>
        <v>-503.81599999999992</v>
      </c>
      <c r="AJ784" s="17">
        <f>WEEKNUM(Table_1[[#This Row],[Order Date]],1)</f>
        <v>11</v>
      </c>
      <c r="AK784" s="17" t="str">
        <f>TEXT(Table_1[[#This Row],[Order Date]],"mmm yyyy")</f>
        <v>Mar 2015</v>
      </c>
      <c r="AL784" s="17" t="str">
        <f>Table_1[[#This Row],[Monthly sales]]&amp;"  Week "&amp;TEXT(Table_1[[#This Row],[Weekly sales]],"00")</f>
        <v>Mar 2015  Week 11</v>
      </c>
      <c r="AM784" s="17">
        <f>IF(COUNTIF($A$2:A784, A784)=1, 1, 0)</f>
        <v>1</v>
      </c>
      <c r="AN784" s="3">
        <f>COUNTA(A784) - COUNTIF(Table_1[[#This Row],[Unique Customers]], 1)</f>
        <v>0</v>
      </c>
      <c r="AO784" s="17" t="str">
        <f t="shared" si="12"/>
        <v>Unique</v>
      </c>
      <c r="AP784" s="17" t="str">
        <f>"Q"&amp;_xlfn.CEILING.MATH(MONTH(Table_1[[#This Row],[Monthly sales]])/3,1)</f>
        <v>Q1</v>
      </c>
    </row>
    <row r="785" spans="1:42" ht="14.4" x14ac:dyDescent="0.3">
      <c r="A785" s="2">
        <v>1036</v>
      </c>
      <c r="B785" s="15" t="s">
        <v>1610</v>
      </c>
      <c r="C785" s="15" t="s">
        <v>26</v>
      </c>
      <c r="D785" s="6">
        <v>0.03</v>
      </c>
      <c r="E785" s="4">
        <v>99.99</v>
      </c>
      <c r="F785" s="4">
        <v>19.989999999999998</v>
      </c>
      <c r="G785" s="15" t="s">
        <v>39</v>
      </c>
      <c r="H785" s="15" t="s">
        <v>72</v>
      </c>
      <c r="I785" s="15" t="s">
        <v>41</v>
      </c>
      <c r="J785" s="15" t="s">
        <v>42</v>
      </c>
      <c r="K785" s="15" t="s">
        <v>74</v>
      </c>
      <c r="L785" s="15" t="s">
        <v>1581</v>
      </c>
      <c r="M785" s="6">
        <v>0.52</v>
      </c>
      <c r="N785" s="15" t="s">
        <v>33</v>
      </c>
      <c r="O785" s="15" t="s">
        <v>112</v>
      </c>
      <c r="P785" s="15" t="s">
        <v>318</v>
      </c>
      <c r="Q785" s="15" t="s">
        <v>1611</v>
      </c>
      <c r="R785" s="2">
        <v>43017</v>
      </c>
      <c r="S785" s="1">
        <v>42076</v>
      </c>
      <c r="T785" s="12">
        <f>EOMONTH(Table_1[[#This Row],[Order Date]],0)</f>
        <v>42094</v>
      </c>
      <c r="U785" s="10">
        <f>EOMONTH(Table_1[[#This Row],[Order Date]],0)</f>
        <v>42094</v>
      </c>
      <c r="V785" s="14">
        <v>42076</v>
      </c>
      <c r="W785" s="1">
        <v>42077</v>
      </c>
      <c r="X785" s="12">
        <v>42077</v>
      </c>
      <c r="Y785" s="10">
        <f>EOMONTH(Table_1[[#This Row],[Ship date]],0)</f>
        <v>42094</v>
      </c>
      <c r="Z785" s="14">
        <v>42077</v>
      </c>
      <c r="AA785" s="4">
        <v>293.66000000000003</v>
      </c>
      <c r="AB785" s="2">
        <v>6</v>
      </c>
      <c r="AC785" s="4">
        <v>598.38</v>
      </c>
      <c r="AD785" s="2">
        <v>90710</v>
      </c>
      <c r="AE785" s="4">
        <f>'DataCleaning and Transformation'!$E785-'DataCleaning and Transformation'!$D785</f>
        <v>99.96</v>
      </c>
      <c r="AF785" s="15" t="str">
        <f>_xlfn.IFS('DataCleaning and Transformation'!$O785="Central","Chris",'DataCleaning and Transformation'!$O785="East","Erin",'DataCleaning and Transformation'!$O785="South","Sam",'DataCleaning and Transformation'!$O785="West","William")</f>
        <v>Erin</v>
      </c>
      <c r="AG785" s="31">
        <f>Table_1[[#This Row],[Ship date]]-Table_1[[#This Row],[Order Date]]</f>
        <v>1</v>
      </c>
      <c r="AH785" s="22">
        <f>Table_1[[#This Row],[Profit]]/Table_1[[#This Row],[Sales]]</f>
        <v>0.49075838096193058</v>
      </c>
      <c r="AI785" s="23">
        <f>Table_1[[#This Row],[Profit]]+Table_1[[#This Row],[Sales]]</f>
        <v>892.04</v>
      </c>
      <c r="AJ785" s="17">
        <f>WEEKNUM(Table_1[[#This Row],[Order Date]],1)</f>
        <v>11</v>
      </c>
      <c r="AK785" s="17" t="str">
        <f>TEXT(Table_1[[#This Row],[Order Date]],"mmm yyyy")</f>
        <v>Mar 2015</v>
      </c>
      <c r="AL785" s="17" t="str">
        <f>Table_1[[#This Row],[Monthly sales]]&amp;"  Week "&amp;TEXT(Table_1[[#This Row],[Weekly sales]],"00")</f>
        <v>Mar 2015  Week 11</v>
      </c>
      <c r="AM785" s="17">
        <f>IF(COUNTIF($A$2:A785, A785)=1, 1, 0)</f>
        <v>1</v>
      </c>
      <c r="AN785" s="3">
        <f>COUNTA(A785) - COUNTIF(Table_1[[#This Row],[Unique Customers]], 1)</f>
        <v>0</v>
      </c>
      <c r="AO785" s="17" t="str">
        <f t="shared" si="12"/>
        <v>Repeated</v>
      </c>
      <c r="AP785" s="17" t="str">
        <f>"Q"&amp;_xlfn.CEILING.MATH(MONTH(Table_1[[#This Row],[Monthly sales]])/3,1)</f>
        <v>Q1</v>
      </c>
    </row>
    <row r="786" spans="1:42" ht="14.4" x14ac:dyDescent="0.3">
      <c r="A786" s="2">
        <v>2468</v>
      </c>
      <c r="B786" s="15" t="s">
        <v>1612</v>
      </c>
      <c r="C786" s="15" t="s">
        <v>26</v>
      </c>
      <c r="D786" s="6">
        <v>0.04</v>
      </c>
      <c r="E786" s="4">
        <v>65.989999999999995</v>
      </c>
      <c r="F786" s="4">
        <v>8.99</v>
      </c>
      <c r="G786" s="15" t="s">
        <v>39</v>
      </c>
      <c r="H786" s="15" t="s">
        <v>95</v>
      </c>
      <c r="I786" s="15" t="s">
        <v>41</v>
      </c>
      <c r="J786" s="15" t="s">
        <v>136</v>
      </c>
      <c r="K786" s="15" t="s">
        <v>74</v>
      </c>
      <c r="L786" s="15" t="s">
        <v>1613</v>
      </c>
      <c r="M786" s="6">
        <v>0.55000000000000004</v>
      </c>
      <c r="N786" s="15" t="s">
        <v>33</v>
      </c>
      <c r="O786" s="15" t="s">
        <v>34</v>
      </c>
      <c r="P786" s="15" t="s">
        <v>98</v>
      </c>
      <c r="Q786" s="15" t="s">
        <v>1614</v>
      </c>
      <c r="R786" s="2">
        <v>28144</v>
      </c>
      <c r="S786" s="1">
        <v>42076</v>
      </c>
      <c r="T786" s="12">
        <f>EOMONTH(Table_1[[#This Row],[Order Date]],0)</f>
        <v>42094</v>
      </c>
      <c r="U786" s="10">
        <f>EOMONTH(Table_1[[#This Row],[Order Date]],0)</f>
        <v>42094</v>
      </c>
      <c r="V786" s="14">
        <v>42076</v>
      </c>
      <c r="W786" s="1">
        <v>42077</v>
      </c>
      <c r="X786" s="12">
        <v>42077</v>
      </c>
      <c r="Y786" s="10">
        <f>EOMONTH(Table_1[[#This Row],[Ship date]],0)</f>
        <v>42094</v>
      </c>
      <c r="Z786" s="14">
        <v>42077</v>
      </c>
      <c r="AA786" s="4">
        <v>-335.041</v>
      </c>
      <c r="AB786" s="2">
        <v>13</v>
      </c>
      <c r="AC786" s="4">
        <v>724.57</v>
      </c>
      <c r="AD786" s="2">
        <v>88137</v>
      </c>
      <c r="AE786" s="4">
        <f>'DataCleaning and Transformation'!$E786-'DataCleaning and Transformation'!$D786</f>
        <v>65.949999999999989</v>
      </c>
      <c r="AF786" s="15" t="str">
        <f>_xlfn.IFS('DataCleaning and Transformation'!$O786="Central","Chris",'DataCleaning and Transformation'!$O786="East","Erin",'DataCleaning and Transformation'!$O786="South","Sam",'DataCleaning and Transformation'!$O786="West","William")</f>
        <v>Sam</v>
      </c>
      <c r="AG786" s="31">
        <f>Table_1[[#This Row],[Ship date]]-Table_1[[#This Row],[Order Date]]</f>
        <v>1</v>
      </c>
      <c r="AH786" s="22">
        <f>Table_1[[#This Row],[Profit]]/Table_1[[#This Row],[Sales]]</f>
        <v>-0.4623997681383441</v>
      </c>
      <c r="AI786" s="23">
        <f>Table_1[[#This Row],[Profit]]+Table_1[[#This Row],[Sales]]</f>
        <v>389.52900000000005</v>
      </c>
      <c r="AJ786" s="17">
        <f>WEEKNUM(Table_1[[#This Row],[Order Date]],1)</f>
        <v>11</v>
      </c>
      <c r="AK786" s="17" t="str">
        <f>TEXT(Table_1[[#This Row],[Order Date]],"mmm yyyy")</f>
        <v>Mar 2015</v>
      </c>
      <c r="AL786" s="17" t="str">
        <f>Table_1[[#This Row],[Monthly sales]]&amp;"  Week "&amp;TEXT(Table_1[[#This Row],[Weekly sales]],"00")</f>
        <v>Mar 2015  Week 11</v>
      </c>
      <c r="AM786" s="17">
        <f>IF(COUNTIF($A$2:A786, A786)=1, 1, 0)</f>
        <v>1</v>
      </c>
      <c r="AN786" s="3">
        <f>COUNTA(A786) - COUNTIF(Table_1[[#This Row],[Unique Customers]], 1)</f>
        <v>0</v>
      </c>
      <c r="AO786" s="17" t="str">
        <f t="shared" si="12"/>
        <v>Unique</v>
      </c>
      <c r="AP786" s="17" t="str">
        <f>"Q"&amp;_xlfn.CEILING.MATH(MONTH(Table_1[[#This Row],[Monthly sales]])/3,1)</f>
        <v>Q1</v>
      </c>
    </row>
    <row r="787" spans="1:42" ht="14.4" x14ac:dyDescent="0.3">
      <c r="A787" s="2">
        <v>3036</v>
      </c>
      <c r="B787" s="15" t="s">
        <v>565</v>
      </c>
      <c r="C787" s="15" t="s">
        <v>26</v>
      </c>
      <c r="D787" s="6">
        <v>0.08</v>
      </c>
      <c r="E787" s="4">
        <v>178.47</v>
      </c>
      <c r="F787" s="4">
        <v>19.989999999999998</v>
      </c>
      <c r="G787" s="15" t="s">
        <v>39</v>
      </c>
      <c r="H787" s="15" t="s">
        <v>72</v>
      </c>
      <c r="I787" s="15" t="s">
        <v>49</v>
      </c>
      <c r="J787" s="15" t="s">
        <v>79</v>
      </c>
      <c r="K787" s="15" t="s">
        <v>74</v>
      </c>
      <c r="L787" s="15" t="s">
        <v>1012</v>
      </c>
      <c r="M787" s="6">
        <v>0.55000000000000004</v>
      </c>
      <c r="N787" s="15" t="s">
        <v>33</v>
      </c>
      <c r="O787" s="15" t="s">
        <v>53</v>
      </c>
      <c r="P787" s="15" t="s">
        <v>566</v>
      </c>
      <c r="Q787" s="15" t="s">
        <v>567</v>
      </c>
      <c r="R787" s="2">
        <v>58554</v>
      </c>
      <c r="S787" s="1">
        <v>42076</v>
      </c>
      <c r="T787" s="12">
        <f>EOMONTH(Table_1[[#This Row],[Order Date]],0)</f>
        <v>42094</v>
      </c>
      <c r="U787" s="10">
        <f>EOMONTH(Table_1[[#This Row],[Order Date]],0)</f>
        <v>42094</v>
      </c>
      <c r="V787" s="14">
        <v>42076</v>
      </c>
      <c r="W787" s="1">
        <v>42079</v>
      </c>
      <c r="X787" s="12">
        <v>42079</v>
      </c>
      <c r="Y787" s="10">
        <f>EOMONTH(Table_1[[#This Row],[Ship date]],0)</f>
        <v>42094</v>
      </c>
      <c r="Z787" s="14">
        <v>42079</v>
      </c>
      <c r="AA787" s="4">
        <v>2267.2199999999998</v>
      </c>
      <c r="AB787" s="2">
        <v>22</v>
      </c>
      <c r="AC787" s="4">
        <v>3802.01</v>
      </c>
      <c r="AD787" s="2">
        <v>89130</v>
      </c>
      <c r="AE787" s="4">
        <f>'DataCleaning and Transformation'!$E787-'DataCleaning and Transformation'!$D787</f>
        <v>178.39</v>
      </c>
      <c r="AF787" s="15" t="str">
        <f>_xlfn.IFS('DataCleaning and Transformation'!$O787="Central","Chris",'DataCleaning and Transformation'!$O787="East","Erin",'DataCleaning and Transformation'!$O787="South","Sam",'DataCleaning and Transformation'!$O787="West","William")</f>
        <v>Chris</v>
      </c>
      <c r="AG787" s="31">
        <f>Table_1[[#This Row],[Ship date]]-Table_1[[#This Row],[Order Date]]</f>
        <v>3</v>
      </c>
      <c r="AH787" s="22">
        <f>Table_1[[#This Row],[Profit]]/Table_1[[#This Row],[Sales]]</f>
        <v>0.59632141945970674</v>
      </c>
      <c r="AI787" s="23">
        <f>Table_1[[#This Row],[Profit]]+Table_1[[#This Row],[Sales]]</f>
        <v>6069.23</v>
      </c>
      <c r="AJ787" s="17">
        <f>WEEKNUM(Table_1[[#This Row],[Order Date]],1)</f>
        <v>11</v>
      </c>
      <c r="AK787" s="17" t="str">
        <f>TEXT(Table_1[[#This Row],[Order Date]],"mmm yyyy")</f>
        <v>Mar 2015</v>
      </c>
      <c r="AL787" s="17" t="str">
        <f>Table_1[[#This Row],[Monthly sales]]&amp;"  Week "&amp;TEXT(Table_1[[#This Row],[Weekly sales]],"00")</f>
        <v>Mar 2015  Week 11</v>
      </c>
      <c r="AM787" s="17">
        <f>IF(COUNTIF($A$2:A787, A787)=1, 1, 0)</f>
        <v>0</v>
      </c>
      <c r="AN787" s="3">
        <f>COUNTA(A787) - COUNTIF(Table_1[[#This Row],[Unique Customers]], 1)</f>
        <v>1</v>
      </c>
      <c r="AO787" s="17" t="str">
        <f t="shared" si="12"/>
        <v>Unique</v>
      </c>
      <c r="AP787" s="17" t="str">
        <f>"Q"&amp;_xlfn.CEILING.MATH(MONTH(Table_1[[#This Row],[Monthly sales]])/3,1)</f>
        <v>Q1</v>
      </c>
    </row>
    <row r="788" spans="1:42" ht="14.4" x14ac:dyDescent="0.3">
      <c r="A788" s="2">
        <v>600</v>
      </c>
      <c r="B788" s="15" t="s">
        <v>1615</v>
      </c>
      <c r="C788" s="15" t="s">
        <v>117</v>
      </c>
      <c r="D788" s="6">
        <v>0.06</v>
      </c>
      <c r="E788" s="4">
        <v>6.48</v>
      </c>
      <c r="F788" s="4">
        <v>7.37</v>
      </c>
      <c r="G788" s="15" t="s">
        <v>39</v>
      </c>
      <c r="H788" s="15" t="s">
        <v>95</v>
      </c>
      <c r="I788" s="15" t="s">
        <v>49</v>
      </c>
      <c r="J788" s="15" t="s">
        <v>89</v>
      </c>
      <c r="K788" s="15" t="s">
        <v>74</v>
      </c>
      <c r="L788" s="15" t="s">
        <v>1616</v>
      </c>
      <c r="M788" s="6">
        <v>0.37</v>
      </c>
      <c r="N788" s="15" t="s">
        <v>33</v>
      </c>
      <c r="O788" s="15" t="s">
        <v>112</v>
      </c>
      <c r="P788" s="15" t="s">
        <v>419</v>
      </c>
      <c r="Q788" s="15" t="s">
        <v>1617</v>
      </c>
      <c r="R788" s="2">
        <v>21136</v>
      </c>
      <c r="S788" s="1">
        <v>42076</v>
      </c>
      <c r="T788" s="12">
        <f>EOMONTH(Table_1[[#This Row],[Order Date]],0)</f>
        <v>42094</v>
      </c>
      <c r="U788" s="10">
        <f>EOMONTH(Table_1[[#This Row],[Order Date]],0)</f>
        <v>42094</v>
      </c>
      <c r="V788" s="14">
        <v>42076</v>
      </c>
      <c r="W788" s="1">
        <v>42077</v>
      </c>
      <c r="X788" s="12">
        <v>42077</v>
      </c>
      <c r="Y788" s="10">
        <f>EOMONTH(Table_1[[#This Row],[Ship date]],0)</f>
        <v>42094</v>
      </c>
      <c r="Z788" s="14">
        <v>42077</v>
      </c>
      <c r="AA788" s="4">
        <v>-75.44</v>
      </c>
      <c r="AB788" s="2">
        <v>5</v>
      </c>
      <c r="AC788" s="4">
        <v>32.39</v>
      </c>
      <c r="AD788" s="2">
        <v>87579</v>
      </c>
      <c r="AE788" s="4">
        <f>'DataCleaning and Transformation'!$E788-'DataCleaning and Transformation'!$D788</f>
        <v>6.4200000000000008</v>
      </c>
      <c r="AF788" s="15" t="str">
        <f>_xlfn.IFS('DataCleaning and Transformation'!$O788="Central","Chris",'DataCleaning and Transformation'!$O788="East","Erin",'DataCleaning and Transformation'!$O788="South","Sam",'DataCleaning and Transformation'!$O788="West","William")</f>
        <v>Erin</v>
      </c>
      <c r="AG788" s="31">
        <f>Table_1[[#This Row],[Ship date]]-Table_1[[#This Row],[Order Date]]</f>
        <v>1</v>
      </c>
      <c r="AH788" s="22">
        <f>Table_1[[#This Row],[Profit]]/Table_1[[#This Row],[Sales]]</f>
        <v>-2.3291139240506329</v>
      </c>
      <c r="AI788" s="23">
        <f>Table_1[[#This Row],[Profit]]+Table_1[[#This Row],[Sales]]</f>
        <v>-43.05</v>
      </c>
      <c r="AJ788" s="17">
        <f>WEEKNUM(Table_1[[#This Row],[Order Date]],1)</f>
        <v>11</v>
      </c>
      <c r="AK788" s="17" t="str">
        <f>TEXT(Table_1[[#This Row],[Order Date]],"mmm yyyy")</f>
        <v>Mar 2015</v>
      </c>
      <c r="AL788" s="17" t="str">
        <f>Table_1[[#This Row],[Monthly sales]]&amp;"  Week "&amp;TEXT(Table_1[[#This Row],[Weekly sales]],"00")</f>
        <v>Mar 2015  Week 11</v>
      </c>
      <c r="AM788" s="17">
        <f>IF(COUNTIF($A$2:A788, A788)=1, 1, 0)</f>
        <v>1</v>
      </c>
      <c r="AN788" s="3">
        <f>COUNTA(A788) - COUNTIF(Table_1[[#This Row],[Unique Customers]], 1)</f>
        <v>0</v>
      </c>
      <c r="AO788" s="17" t="str">
        <f t="shared" si="12"/>
        <v>Unique</v>
      </c>
      <c r="AP788" s="17" t="str">
        <f>"Q"&amp;_xlfn.CEILING.MATH(MONTH(Table_1[[#This Row],[Monthly sales]])/3,1)</f>
        <v>Q1</v>
      </c>
    </row>
    <row r="789" spans="1:42" ht="14.4" x14ac:dyDescent="0.3">
      <c r="A789" s="2">
        <v>2285</v>
      </c>
      <c r="B789" s="15" t="s">
        <v>1618</v>
      </c>
      <c r="C789" s="15" t="s">
        <v>117</v>
      </c>
      <c r="D789" s="6">
        <v>0.02</v>
      </c>
      <c r="E789" s="4">
        <v>17.7</v>
      </c>
      <c r="F789" s="4">
        <v>9.4700000000000006</v>
      </c>
      <c r="G789" s="15" t="s">
        <v>88</v>
      </c>
      <c r="H789" s="15" t="s">
        <v>95</v>
      </c>
      <c r="I789" s="15" t="s">
        <v>49</v>
      </c>
      <c r="J789" s="15" t="s">
        <v>79</v>
      </c>
      <c r="K789" s="15" t="s">
        <v>74</v>
      </c>
      <c r="L789" s="15" t="s">
        <v>1052</v>
      </c>
      <c r="M789" s="6">
        <v>0.59</v>
      </c>
      <c r="N789" s="15" t="s">
        <v>33</v>
      </c>
      <c r="O789" s="15" t="s">
        <v>34</v>
      </c>
      <c r="P789" s="15" t="s">
        <v>272</v>
      </c>
      <c r="Q789" s="15" t="s">
        <v>1619</v>
      </c>
      <c r="R789" s="2">
        <v>29730</v>
      </c>
      <c r="S789" s="1">
        <v>42076</v>
      </c>
      <c r="T789" s="12">
        <f>EOMONTH(Table_1[[#This Row],[Order Date]],0)</f>
        <v>42094</v>
      </c>
      <c r="U789" s="10">
        <f>EOMONTH(Table_1[[#This Row],[Order Date]],0)</f>
        <v>42094</v>
      </c>
      <c r="V789" s="14">
        <v>42076</v>
      </c>
      <c r="W789" s="1">
        <v>42078</v>
      </c>
      <c r="X789" s="12">
        <v>42078</v>
      </c>
      <c r="Y789" s="10">
        <f>EOMONTH(Table_1[[#This Row],[Ship date]],0)</f>
        <v>42094</v>
      </c>
      <c r="Z789" s="14">
        <v>42078</v>
      </c>
      <c r="AA789" s="4">
        <v>-85.022000000000006</v>
      </c>
      <c r="AB789" s="2">
        <v>21</v>
      </c>
      <c r="AC789" s="4">
        <v>374.6</v>
      </c>
      <c r="AD789" s="2">
        <v>90148</v>
      </c>
      <c r="AE789" s="4">
        <f>'DataCleaning and Transformation'!$E789-'DataCleaning and Transformation'!$D789</f>
        <v>17.68</v>
      </c>
      <c r="AF789" s="15" t="str">
        <f>_xlfn.IFS('DataCleaning and Transformation'!$O789="Central","Chris",'DataCleaning and Transformation'!$O789="East","Erin",'DataCleaning and Transformation'!$O789="South","Sam",'DataCleaning and Transformation'!$O789="West","William")</f>
        <v>Sam</v>
      </c>
      <c r="AG789" s="31">
        <f>Table_1[[#This Row],[Ship date]]-Table_1[[#This Row],[Order Date]]</f>
        <v>2</v>
      </c>
      <c r="AH789" s="22">
        <f>Table_1[[#This Row],[Profit]]/Table_1[[#This Row],[Sales]]</f>
        <v>-0.22696743192738922</v>
      </c>
      <c r="AI789" s="23">
        <f>Table_1[[#This Row],[Profit]]+Table_1[[#This Row],[Sales]]</f>
        <v>289.57800000000003</v>
      </c>
      <c r="AJ789" s="17">
        <f>WEEKNUM(Table_1[[#This Row],[Order Date]],1)</f>
        <v>11</v>
      </c>
      <c r="AK789" s="17" t="str">
        <f>TEXT(Table_1[[#This Row],[Order Date]],"mmm yyyy")</f>
        <v>Mar 2015</v>
      </c>
      <c r="AL789" s="17" t="str">
        <f>Table_1[[#This Row],[Monthly sales]]&amp;"  Week "&amp;TEXT(Table_1[[#This Row],[Weekly sales]],"00")</f>
        <v>Mar 2015  Week 11</v>
      </c>
      <c r="AM789" s="17">
        <f>IF(COUNTIF($A$2:A789, A789)=1, 1, 0)</f>
        <v>1</v>
      </c>
      <c r="AN789" s="3">
        <f>COUNTA(A789) - COUNTIF(Table_1[[#This Row],[Unique Customers]], 1)</f>
        <v>0</v>
      </c>
      <c r="AO789" s="17" t="str">
        <f t="shared" si="12"/>
        <v>Unique</v>
      </c>
      <c r="AP789" s="17" t="str">
        <f>"Q"&amp;_xlfn.CEILING.MATH(MONTH(Table_1[[#This Row],[Monthly sales]])/3,1)</f>
        <v>Q1</v>
      </c>
    </row>
    <row r="790" spans="1:42" ht="14.4" x14ac:dyDescent="0.3">
      <c r="A790" s="2">
        <v>2484</v>
      </c>
      <c r="B790" s="15" t="s">
        <v>1620</v>
      </c>
      <c r="C790" s="15" t="s">
        <v>117</v>
      </c>
      <c r="D790" s="6">
        <v>0.05</v>
      </c>
      <c r="E790" s="4">
        <v>6.48</v>
      </c>
      <c r="F790" s="4">
        <v>7.91</v>
      </c>
      <c r="G790" s="15" t="s">
        <v>39</v>
      </c>
      <c r="H790" s="15" t="s">
        <v>95</v>
      </c>
      <c r="I790" s="15" t="s">
        <v>49</v>
      </c>
      <c r="J790" s="15" t="s">
        <v>89</v>
      </c>
      <c r="K790" s="15" t="s">
        <v>74</v>
      </c>
      <c r="L790" s="15" t="s">
        <v>1621</v>
      </c>
      <c r="M790" s="6">
        <v>0.37</v>
      </c>
      <c r="N790" s="15" t="s">
        <v>33</v>
      </c>
      <c r="O790" s="15" t="s">
        <v>34</v>
      </c>
      <c r="P790" s="15" t="s">
        <v>124</v>
      </c>
      <c r="Q790" s="15" t="s">
        <v>1622</v>
      </c>
      <c r="R790" s="2">
        <v>33881</v>
      </c>
      <c r="S790" s="1">
        <v>42076</v>
      </c>
      <c r="T790" s="12">
        <f>EOMONTH(Table_1[[#This Row],[Order Date]],0)</f>
        <v>42094</v>
      </c>
      <c r="U790" s="10">
        <f>EOMONTH(Table_1[[#This Row],[Order Date]],0)</f>
        <v>42094</v>
      </c>
      <c r="V790" s="14">
        <v>42076</v>
      </c>
      <c r="W790" s="1">
        <v>42077</v>
      </c>
      <c r="X790" s="12">
        <v>42077</v>
      </c>
      <c r="Y790" s="10">
        <f>EOMONTH(Table_1[[#This Row],[Ship date]],0)</f>
        <v>42094</v>
      </c>
      <c r="Z790" s="14">
        <v>42077</v>
      </c>
      <c r="AA790" s="4">
        <v>322.12200000000001</v>
      </c>
      <c r="AB790" s="2">
        <v>16</v>
      </c>
      <c r="AC790" s="4">
        <v>109.99</v>
      </c>
      <c r="AD790" s="2">
        <v>88998</v>
      </c>
      <c r="AE790" s="4">
        <f>'DataCleaning and Transformation'!$E790-'DataCleaning and Transformation'!$D790</f>
        <v>6.4300000000000006</v>
      </c>
      <c r="AF790" s="15" t="str">
        <f>_xlfn.IFS('DataCleaning and Transformation'!$O790="Central","Chris",'DataCleaning and Transformation'!$O790="East","Erin",'DataCleaning and Transformation'!$O790="South","Sam",'DataCleaning and Transformation'!$O790="West","William")</f>
        <v>Sam</v>
      </c>
      <c r="AG790" s="31">
        <f>Table_1[[#This Row],[Ship date]]-Table_1[[#This Row],[Order Date]]</f>
        <v>1</v>
      </c>
      <c r="AH790" s="22">
        <f>Table_1[[#This Row],[Profit]]/Table_1[[#This Row],[Sales]]</f>
        <v>2.928648058914447</v>
      </c>
      <c r="AI790" s="23">
        <f>Table_1[[#This Row],[Profit]]+Table_1[[#This Row],[Sales]]</f>
        <v>432.11200000000002</v>
      </c>
      <c r="AJ790" s="17">
        <f>WEEKNUM(Table_1[[#This Row],[Order Date]],1)</f>
        <v>11</v>
      </c>
      <c r="AK790" s="17" t="str">
        <f>TEXT(Table_1[[#This Row],[Order Date]],"mmm yyyy")</f>
        <v>Mar 2015</v>
      </c>
      <c r="AL790" s="17" t="str">
        <f>Table_1[[#This Row],[Monthly sales]]&amp;"  Week "&amp;TEXT(Table_1[[#This Row],[Weekly sales]],"00")</f>
        <v>Mar 2015  Week 11</v>
      </c>
      <c r="AM790" s="17">
        <f>IF(COUNTIF($A$2:A790, A790)=1, 1, 0)</f>
        <v>1</v>
      </c>
      <c r="AN790" s="3">
        <f>COUNTA(A790) - COUNTIF(Table_1[[#This Row],[Unique Customers]], 1)</f>
        <v>0</v>
      </c>
      <c r="AO790" s="17" t="str">
        <f t="shared" si="12"/>
        <v>Unique</v>
      </c>
      <c r="AP790" s="17" t="str">
        <f>"Q"&amp;_xlfn.CEILING.MATH(MONTH(Table_1[[#This Row],[Monthly sales]])/3,1)</f>
        <v>Q1</v>
      </c>
    </row>
    <row r="791" spans="1:42" ht="14.4" x14ac:dyDescent="0.3">
      <c r="A791" s="2">
        <v>2484</v>
      </c>
      <c r="B791" s="15" t="s">
        <v>1620</v>
      </c>
      <c r="C791" s="15" t="s">
        <v>117</v>
      </c>
      <c r="D791" s="6">
        <v>0.03</v>
      </c>
      <c r="E791" s="4">
        <v>111.03</v>
      </c>
      <c r="F791" s="4">
        <v>8.64</v>
      </c>
      <c r="G791" s="15" t="s">
        <v>39</v>
      </c>
      <c r="H791" s="15" t="s">
        <v>95</v>
      </c>
      <c r="I791" s="15" t="s">
        <v>49</v>
      </c>
      <c r="J791" s="15" t="s">
        <v>79</v>
      </c>
      <c r="K791" s="15" t="s">
        <v>74</v>
      </c>
      <c r="L791" s="15" t="s">
        <v>1623</v>
      </c>
      <c r="M791" s="6">
        <v>0.78</v>
      </c>
      <c r="N791" s="15" t="s">
        <v>33</v>
      </c>
      <c r="O791" s="15" t="s">
        <v>34</v>
      </c>
      <c r="P791" s="15" t="s">
        <v>124</v>
      </c>
      <c r="Q791" s="15" t="s">
        <v>1622</v>
      </c>
      <c r="R791" s="2">
        <v>33881</v>
      </c>
      <c r="S791" s="1">
        <v>42076</v>
      </c>
      <c r="T791" s="12">
        <f>EOMONTH(Table_1[[#This Row],[Order Date]],0)</f>
        <v>42094</v>
      </c>
      <c r="U791" s="10">
        <f>EOMONTH(Table_1[[#This Row],[Order Date]],0)</f>
        <v>42094</v>
      </c>
      <c r="V791" s="14">
        <v>42076</v>
      </c>
      <c r="W791" s="1">
        <v>42077</v>
      </c>
      <c r="X791" s="12">
        <v>42077</v>
      </c>
      <c r="Y791" s="10">
        <f>EOMONTH(Table_1[[#This Row],[Ship date]],0)</f>
        <v>42094</v>
      </c>
      <c r="Z791" s="14">
        <v>42077</v>
      </c>
      <c r="AA791" s="4">
        <v>366.54</v>
      </c>
      <c r="AB791" s="2">
        <v>8</v>
      </c>
      <c r="AC791" s="4">
        <v>900.12</v>
      </c>
      <c r="AD791" s="2">
        <v>88998</v>
      </c>
      <c r="AE791" s="4">
        <f>'DataCleaning and Transformation'!$E791-'DataCleaning and Transformation'!$D791</f>
        <v>111</v>
      </c>
      <c r="AF791" s="15" t="str">
        <f>_xlfn.IFS('DataCleaning and Transformation'!$O791="Central","Chris",'DataCleaning and Transformation'!$O791="East","Erin",'DataCleaning and Transformation'!$O791="South","Sam",'DataCleaning and Transformation'!$O791="West","William")</f>
        <v>Sam</v>
      </c>
      <c r="AG791" s="31">
        <f>Table_1[[#This Row],[Ship date]]-Table_1[[#This Row],[Order Date]]</f>
        <v>1</v>
      </c>
      <c r="AH791" s="22">
        <f>Table_1[[#This Row],[Profit]]/Table_1[[#This Row],[Sales]]</f>
        <v>0.4072123716837755</v>
      </c>
      <c r="AI791" s="23">
        <f>Table_1[[#This Row],[Profit]]+Table_1[[#This Row],[Sales]]</f>
        <v>1266.6600000000001</v>
      </c>
      <c r="AJ791" s="17">
        <f>WEEKNUM(Table_1[[#This Row],[Order Date]],1)</f>
        <v>11</v>
      </c>
      <c r="AK791" s="17" t="str">
        <f>TEXT(Table_1[[#This Row],[Order Date]],"mmm yyyy")</f>
        <v>Mar 2015</v>
      </c>
      <c r="AL791" s="17" t="str">
        <f>Table_1[[#This Row],[Monthly sales]]&amp;"  Week "&amp;TEXT(Table_1[[#This Row],[Weekly sales]],"00")</f>
        <v>Mar 2015  Week 11</v>
      </c>
      <c r="AM791" s="17">
        <f>IF(COUNTIF($A$2:A791, A791)=1, 1, 0)</f>
        <v>0</v>
      </c>
      <c r="AN791" s="3">
        <f>COUNTA(A791) - COUNTIF(Table_1[[#This Row],[Unique Customers]], 1)</f>
        <v>1</v>
      </c>
      <c r="AO791" s="17" t="str">
        <f t="shared" si="12"/>
        <v>Repeated</v>
      </c>
      <c r="AP791" s="17" t="str">
        <f>"Q"&amp;_xlfn.CEILING.MATH(MONTH(Table_1[[#This Row],[Monthly sales]])/3,1)</f>
        <v>Q1</v>
      </c>
    </row>
    <row r="792" spans="1:42" ht="14.4" x14ac:dyDescent="0.3">
      <c r="A792" s="2">
        <v>604</v>
      </c>
      <c r="B792" s="15" t="s">
        <v>742</v>
      </c>
      <c r="C792" s="15" t="s">
        <v>26</v>
      </c>
      <c r="D792" s="6">
        <v>0.09</v>
      </c>
      <c r="E792" s="4">
        <v>154.13</v>
      </c>
      <c r="F792" s="4">
        <v>69</v>
      </c>
      <c r="G792" s="15" t="s">
        <v>88</v>
      </c>
      <c r="H792" s="15" t="s">
        <v>95</v>
      </c>
      <c r="I792" s="15" t="s">
        <v>29</v>
      </c>
      <c r="J792" s="15" t="s">
        <v>30</v>
      </c>
      <c r="K792" s="15" t="s">
        <v>65</v>
      </c>
      <c r="L792" s="15" t="s">
        <v>925</v>
      </c>
      <c r="M792" s="6">
        <v>0.68</v>
      </c>
      <c r="N792" s="15" t="s">
        <v>33</v>
      </c>
      <c r="O792" s="15" t="s">
        <v>60</v>
      </c>
      <c r="P792" s="15" t="s">
        <v>91</v>
      </c>
      <c r="Q792" s="15" t="s">
        <v>101</v>
      </c>
      <c r="R792" s="2">
        <v>90045</v>
      </c>
      <c r="S792" s="1">
        <v>42077</v>
      </c>
      <c r="T792" s="12">
        <f>EOMONTH(Table_1[[#This Row],[Order Date]],0)</f>
        <v>42094</v>
      </c>
      <c r="U792" s="10">
        <f>EOMONTH(Table_1[[#This Row],[Order Date]],0)</f>
        <v>42094</v>
      </c>
      <c r="V792" s="14">
        <v>42077</v>
      </c>
      <c r="W792" s="1">
        <v>42078</v>
      </c>
      <c r="X792" s="12">
        <v>42078</v>
      </c>
      <c r="Y792" s="10">
        <f>EOMONTH(Table_1[[#This Row],[Ship date]],0)</f>
        <v>42094</v>
      </c>
      <c r="Z792" s="14">
        <v>42078</v>
      </c>
      <c r="AA792" s="4">
        <v>-1763.7476999999999</v>
      </c>
      <c r="AB792" s="2">
        <v>38</v>
      </c>
      <c r="AC792" s="4">
        <v>5679.59</v>
      </c>
      <c r="AD792" s="2">
        <v>28647</v>
      </c>
      <c r="AE792" s="4">
        <f>'DataCleaning and Transformation'!$E792-'DataCleaning and Transformation'!$D792</f>
        <v>154.04</v>
      </c>
      <c r="AF792" s="15" t="str">
        <f>_xlfn.IFS('DataCleaning and Transformation'!$O792="Central","Chris",'DataCleaning and Transformation'!$O792="East","Erin",'DataCleaning and Transformation'!$O792="South","Sam",'DataCleaning and Transformation'!$O792="West","William")</f>
        <v>William</v>
      </c>
      <c r="AG792" s="31">
        <f>Table_1[[#This Row],[Ship date]]-Table_1[[#This Row],[Order Date]]</f>
        <v>1</v>
      </c>
      <c r="AH792" s="22">
        <f>Table_1[[#This Row],[Profit]]/Table_1[[#This Row],[Sales]]</f>
        <v>-0.31054137710644603</v>
      </c>
      <c r="AI792" s="23">
        <f>Table_1[[#This Row],[Profit]]+Table_1[[#This Row],[Sales]]</f>
        <v>3915.8423000000003</v>
      </c>
      <c r="AJ792" s="17">
        <f>WEEKNUM(Table_1[[#This Row],[Order Date]],1)</f>
        <v>11</v>
      </c>
      <c r="AK792" s="17" t="str">
        <f>TEXT(Table_1[[#This Row],[Order Date]],"mmm yyyy")</f>
        <v>Mar 2015</v>
      </c>
      <c r="AL792" s="17" t="str">
        <f>Table_1[[#This Row],[Monthly sales]]&amp;"  Week "&amp;TEXT(Table_1[[#This Row],[Weekly sales]],"00")</f>
        <v>Mar 2015  Week 11</v>
      </c>
      <c r="AM792" s="17">
        <f>IF(COUNTIF($A$2:A792, A792)=1, 1, 0)</f>
        <v>0</v>
      </c>
      <c r="AN792" s="3">
        <f>COUNTA(A792) - COUNTIF(Table_1[[#This Row],[Unique Customers]], 1)</f>
        <v>1</v>
      </c>
      <c r="AO792" s="17" t="str">
        <f t="shared" si="12"/>
        <v>Unique</v>
      </c>
      <c r="AP792" s="17" t="str">
        <f>"Q"&amp;_xlfn.CEILING.MATH(MONTH(Table_1[[#This Row],[Monthly sales]])/3,1)</f>
        <v>Q1</v>
      </c>
    </row>
    <row r="793" spans="1:42" ht="14.4" x14ac:dyDescent="0.3">
      <c r="A793" s="2">
        <v>605</v>
      </c>
      <c r="B793" s="15" t="s">
        <v>1624</v>
      </c>
      <c r="C793" s="15" t="s">
        <v>26</v>
      </c>
      <c r="D793" s="6">
        <v>0.09</v>
      </c>
      <c r="E793" s="4">
        <v>154.13</v>
      </c>
      <c r="F793" s="4">
        <v>69</v>
      </c>
      <c r="G793" s="15" t="s">
        <v>88</v>
      </c>
      <c r="H793" s="15" t="s">
        <v>95</v>
      </c>
      <c r="I793" s="15" t="s">
        <v>29</v>
      </c>
      <c r="J793" s="15" t="s">
        <v>30</v>
      </c>
      <c r="K793" s="15" t="s">
        <v>65</v>
      </c>
      <c r="L793" s="15" t="s">
        <v>925</v>
      </c>
      <c r="M793" s="6">
        <v>0.68</v>
      </c>
      <c r="N793" s="15" t="s">
        <v>33</v>
      </c>
      <c r="O793" s="15" t="s">
        <v>112</v>
      </c>
      <c r="P793" s="15" t="s">
        <v>113</v>
      </c>
      <c r="Q793" s="15" t="s">
        <v>1625</v>
      </c>
      <c r="R793" s="2">
        <v>11795</v>
      </c>
      <c r="S793" s="1">
        <v>42077</v>
      </c>
      <c r="T793" s="12">
        <f>EOMONTH(Table_1[[#This Row],[Order Date]],0)</f>
        <v>42094</v>
      </c>
      <c r="U793" s="10">
        <f>EOMONTH(Table_1[[#This Row],[Order Date]],0)</f>
        <v>42094</v>
      </c>
      <c r="V793" s="14">
        <v>42077</v>
      </c>
      <c r="W793" s="1">
        <v>42078</v>
      </c>
      <c r="X793" s="12">
        <v>42078</v>
      </c>
      <c r="Y793" s="10">
        <f>EOMONTH(Table_1[[#This Row],[Ship date]],0)</f>
        <v>42094</v>
      </c>
      <c r="Z793" s="14">
        <v>42078</v>
      </c>
      <c r="AA793" s="4">
        <v>-1763.7476999999999</v>
      </c>
      <c r="AB793" s="2">
        <v>10</v>
      </c>
      <c r="AC793" s="4">
        <v>1494.63</v>
      </c>
      <c r="AD793" s="2">
        <v>91144</v>
      </c>
      <c r="AE793" s="4">
        <f>'DataCleaning and Transformation'!$E793-'DataCleaning and Transformation'!$D793</f>
        <v>154.04</v>
      </c>
      <c r="AF793" s="15" t="str">
        <f>_xlfn.IFS('DataCleaning and Transformation'!$O793="Central","Chris",'DataCleaning and Transformation'!$O793="East","Erin",'DataCleaning and Transformation'!$O793="South","Sam",'DataCleaning and Transformation'!$O793="West","William")</f>
        <v>Erin</v>
      </c>
      <c r="AG793" s="31">
        <f>Table_1[[#This Row],[Ship date]]-Table_1[[#This Row],[Order Date]]</f>
        <v>1</v>
      </c>
      <c r="AH793" s="22">
        <f>Table_1[[#This Row],[Profit]]/Table_1[[#This Row],[Sales]]</f>
        <v>-1.1800564019188693</v>
      </c>
      <c r="AI793" s="23">
        <f>Table_1[[#This Row],[Profit]]+Table_1[[#This Row],[Sales]]</f>
        <v>-269.11769999999979</v>
      </c>
      <c r="AJ793" s="17">
        <f>WEEKNUM(Table_1[[#This Row],[Order Date]],1)</f>
        <v>11</v>
      </c>
      <c r="AK793" s="17" t="str">
        <f>TEXT(Table_1[[#This Row],[Order Date]],"mmm yyyy")</f>
        <v>Mar 2015</v>
      </c>
      <c r="AL793" s="17" t="str">
        <f>Table_1[[#This Row],[Monthly sales]]&amp;"  Week "&amp;TEXT(Table_1[[#This Row],[Weekly sales]],"00")</f>
        <v>Mar 2015  Week 11</v>
      </c>
      <c r="AM793" s="17">
        <f>IF(COUNTIF($A$2:A793, A793)=1, 1, 0)</f>
        <v>1</v>
      </c>
      <c r="AN793" s="3">
        <f>COUNTA(A793) - COUNTIF(Table_1[[#This Row],[Unique Customers]], 1)</f>
        <v>0</v>
      </c>
      <c r="AO793" s="17" t="str">
        <f t="shared" si="12"/>
        <v>Unique</v>
      </c>
      <c r="AP793" s="17" t="str">
        <f>"Q"&amp;_xlfn.CEILING.MATH(MONTH(Table_1[[#This Row],[Monthly sales]])/3,1)</f>
        <v>Q1</v>
      </c>
    </row>
    <row r="794" spans="1:42" ht="14.4" x14ac:dyDescent="0.3">
      <c r="A794" s="2">
        <v>994</v>
      </c>
      <c r="B794" s="15" t="s">
        <v>1626</v>
      </c>
      <c r="C794" s="15" t="s">
        <v>38</v>
      </c>
      <c r="D794" s="6">
        <v>0.1</v>
      </c>
      <c r="E794" s="4">
        <v>400.98</v>
      </c>
      <c r="F794" s="4">
        <v>76.37</v>
      </c>
      <c r="G794" s="15" t="s">
        <v>27</v>
      </c>
      <c r="H794" s="15" t="s">
        <v>28</v>
      </c>
      <c r="I794" s="15" t="s">
        <v>29</v>
      </c>
      <c r="J794" s="15" t="s">
        <v>30</v>
      </c>
      <c r="K794" s="15" t="s">
        <v>31</v>
      </c>
      <c r="L794" s="15" t="s">
        <v>1003</v>
      </c>
      <c r="M794" s="6">
        <v>0.6</v>
      </c>
      <c r="N794" s="15" t="s">
        <v>33</v>
      </c>
      <c r="O794" s="15" t="s">
        <v>112</v>
      </c>
      <c r="P794" s="15" t="s">
        <v>332</v>
      </c>
      <c r="Q794" s="15" t="s">
        <v>333</v>
      </c>
      <c r="R794" s="2">
        <v>4073</v>
      </c>
      <c r="S794" s="1">
        <v>42077</v>
      </c>
      <c r="T794" s="12">
        <f>EOMONTH(Table_1[[#This Row],[Order Date]],0)</f>
        <v>42094</v>
      </c>
      <c r="U794" s="10">
        <f>EOMONTH(Table_1[[#This Row],[Order Date]],0)</f>
        <v>42094</v>
      </c>
      <c r="V794" s="14">
        <v>42077</v>
      </c>
      <c r="W794" s="1">
        <v>42078</v>
      </c>
      <c r="X794" s="12">
        <v>42078</v>
      </c>
      <c r="Y794" s="10">
        <f>EOMONTH(Table_1[[#This Row],[Ship date]],0)</f>
        <v>42094</v>
      </c>
      <c r="Z794" s="14">
        <v>42078</v>
      </c>
      <c r="AA794" s="4">
        <v>-969.04836599999999</v>
      </c>
      <c r="AB794" s="2">
        <v>2</v>
      </c>
      <c r="AC794" s="4">
        <v>810.47</v>
      </c>
      <c r="AD794" s="2">
        <v>89433</v>
      </c>
      <c r="AE794" s="4">
        <f>'DataCleaning and Transformation'!$E794-'DataCleaning and Transformation'!$D794</f>
        <v>400.88</v>
      </c>
      <c r="AF794" s="15" t="str">
        <f>_xlfn.IFS('DataCleaning and Transformation'!$O794="Central","Chris",'DataCleaning and Transformation'!$O794="East","Erin",'DataCleaning and Transformation'!$O794="South","Sam",'DataCleaning and Transformation'!$O794="West","William")</f>
        <v>Erin</v>
      </c>
      <c r="AG794" s="31">
        <f>Table_1[[#This Row],[Ship date]]-Table_1[[#This Row],[Order Date]]</f>
        <v>1</v>
      </c>
      <c r="AH794" s="22">
        <f>Table_1[[#This Row],[Profit]]/Table_1[[#This Row],[Sales]]</f>
        <v>-1.1956622280898737</v>
      </c>
      <c r="AI794" s="23">
        <f>Table_1[[#This Row],[Profit]]+Table_1[[#This Row],[Sales]]</f>
        <v>-158.57836599999996</v>
      </c>
      <c r="AJ794" s="17">
        <f>WEEKNUM(Table_1[[#This Row],[Order Date]],1)</f>
        <v>11</v>
      </c>
      <c r="AK794" s="17" t="str">
        <f>TEXT(Table_1[[#This Row],[Order Date]],"mmm yyyy")</f>
        <v>Mar 2015</v>
      </c>
      <c r="AL794" s="17" t="str">
        <f>Table_1[[#This Row],[Monthly sales]]&amp;"  Week "&amp;TEXT(Table_1[[#This Row],[Weekly sales]],"00")</f>
        <v>Mar 2015  Week 11</v>
      </c>
      <c r="AM794" s="17">
        <f>IF(COUNTIF($A$2:A794, A794)=1, 1, 0)</f>
        <v>1</v>
      </c>
      <c r="AN794" s="3">
        <f>COUNTA(A794) - COUNTIF(Table_1[[#This Row],[Unique Customers]], 1)</f>
        <v>0</v>
      </c>
      <c r="AO794" s="17" t="str">
        <f t="shared" si="12"/>
        <v>Unique</v>
      </c>
      <c r="AP794" s="17" t="str">
        <f>"Q"&amp;_xlfn.CEILING.MATH(MONTH(Table_1[[#This Row],[Monthly sales]])/3,1)</f>
        <v>Q1</v>
      </c>
    </row>
    <row r="795" spans="1:42" ht="14.4" x14ac:dyDescent="0.3">
      <c r="A795" s="2">
        <v>999</v>
      </c>
      <c r="B795" s="15" t="s">
        <v>1627</v>
      </c>
      <c r="C795" s="15" t="s">
        <v>38</v>
      </c>
      <c r="D795" s="6">
        <v>0.08</v>
      </c>
      <c r="E795" s="4">
        <v>45.19</v>
      </c>
      <c r="F795" s="4">
        <v>1.99</v>
      </c>
      <c r="G795" s="15" t="s">
        <v>39</v>
      </c>
      <c r="H795" s="15" t="s">
        <v>28</v>
      </c>
      <c r="I795" s="15" t="s">
        <v>41</v>
      </c>
      <c r="J795" s="15" t="s">
        <v>42</v>
      </c>
      <c r="K795" s="15" t="s">
        <v>43</v>
      </c>
      <c r="L795" s="15" t="s">
        <v>44</v>
      </c>
      <c r="M795" s="6">
        <v>0.55000000000000004</v>
      </c>
      <c r="N795" s="15" t="s">
        <v>33</v>
      </c>
      <c r="O795" s="15" t="s">
        <v>112</v>
      </c>
      <c r="P795" s="15" t="s">
        <v>398</v>
      </c>
      <c r="Q795" s="15" t="s">
        <v>1628</v>
      </c>
      <c r="R795" s="2">
        <v>7450</v>
      </c>
      <c r="S795" s="1">
        <v>42077</v>
      </c>
      <c r="T795" s="12">
        <f>EOMONTH(Table_1[[#This Row],[Order Date]],0)</f>
        <v>42094</v>
      </c>
      <c r="U795" s="10">
        <f>EOMONTH(Table_1[[#This Row],[Order Date]],0)</f>
        <v>42094</v>
      </c>
      <c r="V795" s="14">
        <v>42077</v>
      </c>
      <c r="W795" s="1">
        <v>42078</v>
      </c>
      <c r="X795" s="12">
        <v>42078</v>
      </c>
      <c r="Y795" s="10">
        <f>EOMONTH(Table_1[[#This Row],[Ship date]],0)</f>
        <v>42094</v>
      </c>
      <c r="Z795" s="14">
        <v>42078</v>
      </c>
      <c r="AA795" s="4">
        <v>-71.83</v>
      </c>
      <c r="AB795" s="2">
        <v>3</v>
      </c>
      <c r="AC795" s="4">
        <v>127.22</v>
      </c>
      <c r="AD795" s="2">
        <v>89433</v>
      </c>
      <c r="AE795" s="4">
        <f>'DataCleaning and Transformation'!$E795-'DataCleaning and Transformation'!$D795</f>
        <v>45.11</v>
      </c>
      <c r="AF795" s="15" t="str">
        <f>_xlfn.IFS('DataCleaning and Transformation'!$O795="Central","Chris",'DataCleaning and Transformation'!$O795="East","Erin",'DataCleaning and Transformation'!$O795="South","Sam",'DataCleaning and Transformation'!$O795="West","William")</f>
        <v>Erin</v>
      </c>
      <c r="AG795" s="31">
        <f>Table_1[[#This Row],[Ship date]]-Table_1[[#This Row],[Order Date]]</f>
        <v>1</v>
      </c>
      <c r="AH795" s="22">
        <f>Table_1[[#This Row],[Profit]]/Table_1[[#This Row],[Sales]]</f>
        <v>-0.56461248231410155</v>
      </c>
      <c r="AI795" s="23">
        <f>Table_1[[#This Row],[Profit]]+Table_1[[#This Row],[Sales]]</f>
        <v>55.39</v>
      </c>
      <c r="AJ795" s="17">
        <f>WEEKNUM(Table_1[[#This Row],[Order Date]],1)</f>
        <v>11</v>
      </c>
      <c r="AK795" s="17" t="str">
        <f>TEXT(Table_1[[#This Row],[Order Date]],"mmm yyyy")</f>
        <v>Mar 2015</v>
      </c>
      <c r="AL795" s="17" t="str">
        <f>Table_1[[#This Row],[Monthly sales]]&amp;"  Week "&amp;TEXT(Table_1[[#This Row],[Weekly sales]],"00")</f>
        <v>Mar 2015  Week 11</v>
      </c>
      <c r="AM795" s="17">
        <f>IF(COUNTIF($A$2:A795, A795)=1, 1, 0)</f>
        <v>1</v>
      </c>
      <c r="AN795" s="3">
        <f>COUNTA(A795) - COUNTIF(Table_1[[#This Row],[Unique Customers]], 1)</f>
        <v>0</v>
      </c>
      <c r="AO795" s="17" t="str">
        <f t="shared" si="12"/>
        <v>Repeated</v>
      </c>
      <c r="AP795" s="17" t="str">
        <f>"Q"&amp;_xlfn.CEILING.MATH(MONTH(Table_1[[#This Row],[Monthly sales]])/3,1)</f>
        <v>Q1</v>
      </c>
    </row>
    <row r="796" spans="1:42" ht="14.4" x14ac:dyDescent="0.3">
      <c r="A796" s="2">
        <v>1000</v>
      </c>
      <c r="B796" s="15" t="s">
        <v>1629</v>
      </c>
      <c r="C796" s="15" t="s">
        <v>38</v>
      </c>
      <c r="D796" s="6">
        <v>0.03</v>
      </c>
      <c r="E796" s="4">
        <v>33.979999999999997</v>
      </c>
      <c r="F796" s="4">
        <v>19.989999999999998</v>
      </c>
      <c r="G796" s="15" t="s">
        <v>39</v>
      </c>
      <c r="H796" s="15" t="s">
        <v>28</v>
      </c>
      <c r="I796" s="15" t="s">
        <v>29</v>
      </c>
      <c r="J796" s="15" t="s">
        <v>127</v>
      </c>
      <c r="K796" s="15" t="s">
        <v>74</v>
      </c>
      <c r="L796" s="15" t="s">
        <v>1630</v>
      </c>
      <c r="M796" s="6">
        <v>0.55000000000000004</v>
      </c>
      <c r="N796" s="15" t="s">
        <v>33</v>
      </c>
      <c r="O796" s="15" t="s">
        <v>112</v>
      </c>
      <c r="P796" s="15" t="s">
        <v>634</v>
      </c>
      <c r="Q796" s="15" t="s">
        <v>1631</v>
      </c>
      <c r="R796" s="2">
        <v>5201</v>
      </c>
      <c r="S796" s="1">
        <v>42077</v>
      </c>
      <c r="T796" s="12">
        <f>EOMONTH(Table_1[[#This Row],[Order Date]],0)</f>
        <v>42094</v>
      </c>
      <c r="U796" s="10">
        <f>EOMONTH(Table_1[[#This Row],[Order Date]],0)</f>
        <v>42094</v>
      </c>
      <c r="V796" s="14">
        <v>42077</v>
      </c>
      <c r="W796" s="1">
        <v>42078</v>
      </c>
      <c r="X796" s="12">
        <v>42078</v>
      </c>
      <c r="Y796" s="10">
        <f>EOMONTH(Table_1[[#This Row],[Ship date]],0)</f>
        <v>42094</v>
      </c>
      <c r="Z796" s="14">
        <v>42078</v>
      </c>
      <c r="AA796" s="4">
        <v>-0.74</v>
      </c>
      <c r="AB796" s="2">
        <v>12</v>
      </c>
      <c r="AC796" s="4">
        <v>432.44</v>
      </c>
      <c r="AD796" s="2">
        <v>89433</v>
      </c>
      <c r="AE796" s="4">
        <f>'DataCleaning and Transformation'!$E796-'DataCleaning and Transformation'!$D796</f>
        <v>33.949999999999996</v>
      </c>
      <c r="AF796" s="15" t="str">
        <f>_xlfn.IFS('DataCleaning and Transformation'!$O796="Central","Chris",'DataCleaning and Transformation'!$O796="East","Erin",'DataCleaning and Transformation'!$O796="South","Sam",'DataCleaning and Transformation'!$O796="West","William")</f>
        <v>Erin</v>
      </c>
      <c r="AG796" s="31">
        <f>Table_1[[#This Row],[Ship date]]-Table_1[[#This Row],[Order Date]]</f>
        <v>1</v>
      </c>
      <c r="AH796" s="22">
        <f>Table_1[[#This Row],[Profit]]/Table_1[[#This Row],[Sales]]</f>
        <v>-1.7112200536490612E-3</v>
      </c>
      <c r="AI796" s="23">
        <f>Table_1[[#This Row],[Profit]]+Table_1[[#This Row],[Sales]]</f>
        <v>431.7</v>
      </c>
      <c r="AJ796" s="17">
        <f>WEEKNUM(Table_1[[#This Row],[Order Date]],1)</f>
        <v>11</v>
      </c>
      <c r="AK796" s="17" t="str">
        <f>TEXT(Table_1[[#This Row],[Order Date]],"mmm yyyy")</f>
        <v>Mar 2015</v>
      </c>
      <c r="AL796" s="17" t="str">
        <f>Table_1[[#This Row],[Monthly sales]]&amp;"  Week "&amp;TEXT(Table_1[[#This Row],[Weekly sales]],"00")</f>
        <v>Mar 2015  Week 11</v>
      </c>
      <c r="AM796" s="17">
        <f>IF(COUNTIF($A$2:A796, A796)=1, 1, 0)</f>
        <v>1</v>
      </c>
      <c r="AN796" s="3">
        <f>COUNTA(A796) - COUNTIF(Table_1[[#This Row],[Unique Customers]], 1)</f>
        <v>0</v>
      </c>
      <c r="AO796" s="17" t="str">
        <f t="shared" si="12"/>
        <v>Repeated</v>
      </c>
      <c r="AP796" s="17" t="str">
        <f>"Q"&amp;_xlfn.CEILING.MATH(MONTH(Table_1[[#This Row],[Monthly sales]])/3,1)</f>
        <v>Q1</v>
      </c>
    </row>
    <row r="797" spans="1:42" ht="14.4" x14ac:dyDescent="0.3">
      <c r="A797" s="2">
        <v>2345</v>
      </c>
      <c r="B797" s="15" t="s">
        <v>1632</v>
      </c>
      <c r="C797" s="15" t="s">
        <v>117</v>
      </c>
      <c r="D797" s="6">
        <v>7.0000000000000007E-2</v>
      </c>
      <c r="E797" s="4">
        <v>200.98</v>
      </c>
      <c r="F797" s="4">
        <v>23.76</v>
      </c>
      <c r="G797" s="15" t="s">
        <v>27</v>
      </c>
      <c r="H797" s="15" t="s">
        <v>95</v>
      </c>
      <c r="I797" s="15" t="s">
        <v>29</v>
      </c>
      <c r="J797" s="15" t="s">
        <v>110</v>
      </c>
      <c r="K797" s="15" t="s">
        <v>58</v>
      </c>
      <c r="L797" s="15" t="s">
        <v>1633</v>
      </c>
      <c r="M797" s="6">
        <v>0.57999999999999996</v>
      </c>
      <c r="N797" s="15" t="s">
        <v>33</v>
      </c>
      <c r="O797" s="15" t="s">
        <v>34</v>
      </c>
      <c r="P797" s="15" t="s">
        <v>389</v>
      </c>
      <c r="Q797" s="15" t="s">
        <v>828</v>
      </c>
      <c r="R797" s="2">
        <v>42003</v>
      </c>
      <c r="S797" s="1">
        <v>42077</v>
      </c>
      <c r="T797" s="12">
        <f>EOMONTH(Table_1[[#This Row],[Order Date]],0)</f>
        <v>42094</v>
      </c>
      <c r="U797" s="10">
        <f>EOMONTH(Table_1[[#This Row],[Order Date]],0)</f>
        <v>42094</v>
      </c>
      <c r="V797" s="14">
        <v>42077</v>
      </c>
      <c r="W797" s="1">
        <v>42078</v>
      </c>
      <c r="X797" s="12">
        <v>42078</v>
      </c>
      <c r="Y797" s="10">
        <f>EOMONTH(Table_1[[#This Row],[Ship date]],0)</f>
        <v>42094</v>
      </c>
      <c r="Z797" s="14">
        <v>42078</v>
      </c>
      <c r="AA797" s="4">
        <v>-132.42599999999999</v>
      </c>
      <c r="AB797" s="2">
        <v>9</v>
      </c>
      <c r="AC797" s="4">
        <v>1805.9</v>
      </c>
      <c r="AD797" s="2">
        <v>89504</v>
      </c>
      <c r="AE797" s="4">
        <f>'DataCleaning and Transformation'!$E797-'DataCleaning and Transformation'!$D797</f>
        <v>200.91</v>
      </c>
      <c r="AF797" s="15" t="str">
        <f>_xlfn.IFS('DataCleaning and Transformation'!$O797="Central","Chris",'DataCleaning and Transformation'!$O797="East","Erin",'DataCleaning and Transformation'!$O797="South","Sam",'DataCleaning and Transformation'!$O797="West","William")</f>
        <v>Sam</v>
      </c>
      <c r="AG797" s="31">
        <f>Table_1[[#This Row],[Ship date]]-Table_1[[#This Row],[Order Date]]</f>
        <v>1</v>
      </c>
      <c r="AH797" s="22">
        <f>Table_1[[#This Row],[Profit]]/Table_1[[#This Row],[Sales]]</f>
        <v>-7.3329641729885361E-2</v>
      </c>
      <c r="AI797" s="23">
        <f>Table_1[[#This Row],[Profit]]+Table_1[[#This Row],[Sales]]</f>
        <v>1673.4740000000002</v>
      </c>
      <c r="AJ797" s="17">
        <f>WEEKNUM(Table_1[[#This Row],[Order Date]],1)</f>
        <v>11</v>
      </c>
      <c r="AK797" s="17" t="str">
        <f>TEXT(Table_1[[#This Row],[Order Date]],"mmm yyyy")</f>
        <v>Mar 2015</v>
      </c>
      <c r="AL797" s="17" t="str">
        <f>Table_1[[#This Row],[Monthly sales]]&amp;"  Week "&amp;TEXT(Table_1[[#This Row],[Weekly sales]],"00")</f>
        <v>Mar 2015  Week 11</v>
      </c>
      <c r="AM797" s="17">
        <f>IF(COUNTIF($A$2:A797, A797)=1, 1, 0)</f>
        <v>1</v>
      </c>
      <c r="AN797" s="3">
        <f>COUNTA(A797) - COUNTIF(Table_1[[#This Row],[Unique Customers]], 1)</f>
        <v>0</v>
      </c>
      <c r="AO797" s="17" t="str">
        <f t="shared" si="12"/>
        <v>Unique</v>
      </c>
      <c r="AP797" s="17" t="str">
        <f>"Q"&amp;_xlfn.CEILING.MATH(MONTH(Table_1[[#This Row],[Monthly sales]])/3,1)</f>
        <v>Q1</v>
      </c>
    </row>
    <row r="798" spans="1:42" ht="14.4" x14ac:dyDescent="0.3">
      <c r="A798" s="2">
        <v>2345</v>
      </c>
      <c r="B798" s="15" t="s">
        <v>1632</v>
      </c>
      <c r="C798" s="15" t="s">
        <v>117</v>
      </c>
      <c r="D798" s="6">
        <v>0.02</v>
      </c>
      <c r="E798" s="4">
        <v>179.29</v>
      </c>
      <c r="F798" s="4">
        <v>29.21</v>
      </c>
      <c r="G798" s="15" t="s">
        <v>27</v>
      </c>
      <c r="H798" s="15" t="s">
        <v>95</v>
      </c>
      <c r="I798" s="15" t="s">
        <v>29</v>
      </c>
      <c r="J798" s="15" t="s">
        <v>30</v>
      </c>
      <c r="K798" s="15" t="s">
        <v>31</v>
      </c>
      <c r="L798" s="15" t="s">
        <v>544</v>
      </c>
      <c r="M798" s="6">
        <v>0.76</v>
      </c>
      <c r="N798" s="15" t="s">
        <v>33</v>
      </c>
      <c r="O798" s="15" t="s">
        <v>34</v>
      </c>
      <c r="P798" s="15" t="s">
        <v>389</v>
      </c>
      <c r="Q798" s="15" t="s">
        <v>828</v>
      </c>
      <c r="R798" s="2">
        <v>42003</v>
      </c>
      <c r="S798" s="1">
        <v>42077</v>
      </c>
      <c r="T798" s="12">
        <f>EOMONTH(Table_1[[#This Row],[Order Date]],0)</f>
        <v>42094</v>
      </c>
      <c r="U798" s="10">
        <f>EOMONTH(Table_1[[#This Row],[Order Date]],0)</f>
        <v>42094</v>
      </c>
      <c r="V798" s="14">
        <v>42077</v>
      </c>
      <c r="W798" s="1">
        <v>42077</v>
      </c>
      <c r="X798" s="12">
        <v>42077</v>
      </c>
      <c r="Y798" s="10">
        <f>EOMONTH(Table_1[[#This Row],[Ship date]],0)</f>
        <v>42094</v>
      </c>
      <c r="Z798" s="14">
        <v>42077</v>
      </c>
      <c r="AA798" s="4">
        <v>-411.23599999999999</v>
      </c>
      <c r="AB798" s="2">
        <v>2</v>
      </c>
      <c r="AC798" s="4">
        <v>311.41000000000003</v>
      </c>
      <c r="AD798" s="2">
        <v>89504</v>
      </c>
      <c r="AE798" s="4">
        <f>'DataCleaning and Transformation'!$E798-'DataCleaning and Transformation'!$D798</f>
        <v>179.26999999999998</v>
      </c>
      <c r="AF798" s="15" t="str">
        <f>_xlfn.IFS('DataCleaning and Transformation'!$O798="Central","Chris",'DataCleaning and Transformation'!$O798="East","Erin",'DataCleaning and Transformation'!$O798="South","Sam",'DataCleaning and Transformation'!$O798="West","William")</f>
        <v>Sam</v>
      </c>
      <c r="AG798" s="31">
        <f>Table_1[[#This Row],[Ship date]]-Table_1[[#This Row],[Order Date]]</f>
        <v>0</v>
      </c>
      <c r="AH798" s="22">
        <f>Table_1[[#This Row],[Profit]]/Table_1[[#This Row],[Sales]]</f>
        <v>-1.3205613178767539</v>
      </c>
      <c r="AI798" s="23">
        <f>Table_1[[#This Row],[Profit]]+Table_1[[#This Row],[Sales]]</f>
        <v>-99.825999999999965</v>
      </c>
      <c r="AJ798" s="17">
        <f>WEEKNUM(Table_1[[#This Row],[Order Date]],1)</f>
        <v>11</v>
      </c>
      <c r="AK798" s="17" t="str">
        <f>TEXT(Table_1[[#This Row],[Order Date]],"mmm yyyy")</f>
        <v>Mar 2015</v>
      </c>
      <c r="AL798" s="17" t="str">
        <f>Table_1[[#This Row],[Monthly sales]]&amp;"  Week "&amp;TEXT(Table_1[[#This Row],[Weekly sales]],"00")</f>
        <v>Mar 2015  Week 11</v>
      </c>
      <c r="AM798" s="17">
        <f>IF(COUNTIF($A$2:A798, A798)=1, 1, 0)</f>
        <v>0</v>
      </c>
      <c r="AN798" s="3">
        <f>COUNTA(A798) - COUNTIF(Table_1[[#This Row],[Unique Customers]], 1)</f>
        <v>1</v>
      </c>
      <c r="AO798" s="17" t="str">
        <f t="shared" si="12"/>
        <v>Repeated</v>
      </c>
      <c r="AP798" s="17" t="str">
        <f>"Q"&amp;_xlfn.CEILING.MATH(MONTH(Table_1[[#This Row],[Monthly sales]])/3,1)</f>
        <v>Q1</v>
      </c>
    </row>
    <row r="799" spans="1:42" ht="14.4" x14ac:dyDescent="0.3">
      <c r="A799" s="2">
        <v>2417</v>
      </c>
      <c r="B799" s="15" t="s">
        <v>1634</v>
      </c>
      <c r="C799" s="15" t="s">
        <v>117</v>
      </c>
      <c r="D799" s="6">
        <v>0</v>
      </c>
      <c r="E799" s="4">
        <v>65.989999999999995</v>
      </c>
      <c r="F799" s="4">
        <v>3.99</v>
      </c>
      <c r="G799" s="15" t="s">
        <v>39</v>
      </c>
      <c r="H799" s="15" t="s">
        <v>40</v>
      </c>
      <c r="I799" s="15" t="s">
        <v>41</v>
      </c>
      <c r="J799" s="15" t="s">
        <v>136</v>
      </c>
      <c r="K799" s="15" t="s">
        <v>74</v>
      </c>
      <c r="L799" s="15" t="s">
        <v>1635</v>
      </c>
      <c r="M799" s="6">
        <v>0.59</v>
      </c>
      <c r="N799" s="15" t="s">
        <v>33</v>
      </c>
      <c r="O799" s="15" t="s">
        <v>34</v>
      </c>
      <c r="P799" s="15" t="s">
        <v>243</v>
      </c>
      <c r="Q799" s="15" t="s">
        <v>1636</v>
      </c>
      <c r="R799" s="2">
        <v>22124</v>
      </c>
      <c r="S799" s="1">
        <v>42077</v>
      </c>
      <c r="T799" s="12">
        <f>EOMONTH(Table_1[[#This Row],[Order Date]],0)</f>
        <v>42094</v>
      </c>
      <c r="U799" s="10">
        <f>EOMONTH(Table_1[[#This Row],[Order Date]],0)</f>
        <v>42094</v>
      </c>
      <c r="V799" s="14">
        <v>42077</v>
      </c>
      <c r="W799" s="1">
        <v>42078</v>
      </c>
      <c r="X799" s="12">
        <v>42078</v>
      </c>
      <c r="Y799" s="10">
        <f>EOMONTH(Table_1[[#This Row],[Ship date]],0)</f>
        <v>42094</v>
      </c>
      <c r="Z799" s="14">
        <v>42078</v>
      </c>
      <c r="AA799" s="4">
        <v>-60.564</v>
      </c>
      <c r="AB799" s="2">
        <v>13</v>
      </c>
      <c r="AC799" s="4">
        <v>765.65</v>
      </c>
      <c r="AD799" s="2">
        <v>86754</v>
      </c>
      <c r="AE799" s="4">
        <f>'DataCleaning and Transformation'!$E799-'DataCleaning and Transformation'!$D799</f>
        <v>65.989999999999995</v>
      </c>
      <c r="AF799" s="15" t="str">
        <f>_xlfn.IFS('DataCleaning and Transformation'!$O799="Central","Chris",'DataCleaning and Transformation'!$O799="East","Erin",'DataCleaning and Transformation'!$O799="South","Sam",'DataCleaning and Transformation'!$O799="West","William")</f>
        <v>Sam</v>
      </c>
      <c r="AG799" s="31">
        <f>Table_1[[#This Row],[Ship date]]-Table_1[[#This Row],[Order Date]]</f>
        <v>1</v>
      </c>
      <c r="AH799" s="22">
        <f>Table_1[[#This Row],[Profit]]/Table_1[[#This Row],[Sales]]</f>
        <v>-7.9101417096584609E-2</v>
      </c>
      <c r="AI799" s="23">
        <f>Table_1[[#This Row],[Profit]]+Table_1[[#This Row],[Sales]]</f>
        <v>705.08600000000001</v>
      </c>
      <c r="AJ799" s="17">
        <f>WEEKNUM(Table_1[[#This Row],[Order Date]],1)</f>
        <v>11</v>
      </c>
      <c r="AK799" s="17" t="str">
        <f>TEXT(Table_1[[#This Row],[Order Date]],"mmm yyyy")</f>
        <v>Mar 2015</v>
      </c>
      <c r="AL799" s="17" t="str">
        <f>Table_1[[#This Row],[Monthly sales]]&amp;"  Week "&amp;TEXT(Table_1[[#This Row],[Weekly sales]],"00")</f>
        <v>Mar 2015  Week 11</v>
      </c>
      <c r="AM799" s="17">
        <f>IF(COUNTIF($A$2:A799, A799)=1, 1, 0)</f>
        <v>1</v>
      </c>
      <c r="AN799" s="3">
        <f>COUNTA(A799) - COUNTIF(Table_1[[#This Row],[Unique Customers]], 1)</f>
        <v>0</v>
      </c>
      <c r="AO799" s="17" t="str">
        <f t="shared" si="12"/>
        <v>Unique</v>
      </c>
      <c r="AP799" s="17" t="str">
        <f>"Q"&amp;_xlfn.CEILING.MATH(MONTH(Table_1[[#This Row],[Monthly sales]])/3,1)</f>
        <v>Q1</v>
      </c>
    </row>
    <row r="800" spans="1:42" ht="14.4" x14ac:dyDescent="0.3">
      <c r="A800" s="2">
        <v>3279</v>
      </c>
      <c r="B800" s="15" t="s">
        <v>1637</v>
      </c>
      <c r="C800" s="15" t="s">
        <v>117</v>
      </c>
      <c r="D800" s="6">
        <v>0.01</v>
      </c>
      <c r="E800" s="4">
        <v>45.99</v>
      </c>
      <c r="F800" s="4">
        <v>4.99</v>
      </c>
      <c r="G800" s="15" t="s">
        <v>39</v>
      </c>
      <c r="H800" s="15" t="s">
        <v>72</v>
      </c>
      <c r="I800" s="15" t="s">
        <v>41</v>
      </c>
      <c r="J800" s="15" t="s">
        <v>136</v>
      </c>
      <c r="K800" s="15" t="s">
        <v>74</v>
      </c>
      <c r="L800" s="15" t="s">
        <v>1447</v>
      </c>
      <c r="M800" s="6">
        <v>0.56000000000000005</v>
      </c>
      <c r="N800" s="15" t="s">
        <v>33</v>
      </c>
      <c r="O800" s="15" t="s">
        <v>34</v>
      </c>
      <c r="P800" s="15" t="s">
        <v>272</v>
      </c>
      <c r="Q800" s="15" t="s">
        <v>1638</v>
      </c>
      <c r="R800" s="2">
        <v>29203</v>
      </c>
      <c r="S800" s="1">
        <v>42077</v>
      </c>
      <c r="T800" s="12">
        <f>EOMONTH(Table_1[[#This Row],[Order Date]],0)</f>
        <v>42094</v>
      </c>
      <c r="U800" s="10">
        <f>EOMONTH(Table_1[[#This Row],[Order Date]],0)</f>
        <v>42094</v>
      </c>
      <c r="V800" s="14">
        <v>42077</v>
      </c>
      <c r="W800" s="1">
        <v>42079</v>
      </c>
      <c r="X800" s="12">
        <v>42079</v>
      </c>
      <c r="Y800" s="10">
        <f>EOMONTH(Table_1[[#This Row],[Ship date]],0)</f>
        <v>42094</v>
      </c>
      <c r="Z800" s="14">
        <v>42079</v>
      </c>
      <c r="AA800" s="4">
        <v>24.018000000000001</v>
      </c>
      <c r="AB800" s="2">
        <v>3</v>
      </c>
      <c r="AC800" s="4">
        <v>125.19</v>
      </c>
      <c r="AD800" s="2">
        <v>90767</v>
      </c>
      <c r="AE800" s="4">
        <f>'DataCleaning and Transformation'!$E800-'DataCleaning and Transformation'!$D800</f>
        <v>45.980000000000004</v>
      </c>
      <c r="AF800" s="15" t="str">
        <f>_xlfn.IFS('DataCleaning and Transformation'!$O800="Central","Chris",'DataCleaning and Transformation'!$O800="East","Erin",'DataCleaning and Transformation'!$O800="South","Sam",'DataCleaning and Transformation'!$O800="West","William")</f>
        <v>Sam</v>
      </c>
      <c r="AG800" s="31">
        <f>Table_1[[#This Row],[Ship date]]-Table_1[[#This Row],[Order Date]]</f>
        <v>2</v>
      </c>
      <c r="AH800" s="22">
        <f>Table_1[[#This Row],[Profit]]/Table_1[[#This Row],[Sales]]</f>
        <v>0.19185238437574886</v>
      </c>
      <c r="AI800" s="23">
        <f>Table_1[[#This Row],[Profit]]+Table_1[[#This Row],[Sales]]</f>
        <v>149.208</v>
      </c>
      <c r="AJ800" s="17">
        <f>WEEKNUM(Table_1[[#This Row],[Order Date]],1)</f>
        <v>11</v>
      </c>
      <c r="AK800" s="17" t="str">
        <f>TEXT(Table_1[[#This Row],[Order Date]],"mmm yyyy")</f>
        <v>Mar 2015</v>
      </c>
      <c r="AL800" s="17" t="str">
        <f>Table_1[[#This Row],[Monthly sales]]&amp;"  Week "&amp;TEXT(Table_1[[#This Row],[Weekly sales]],"00")</f>
        <v>Mar 2015  Week 11</v>
      </c>
      <c r="AM800" s="17">
        <f>IF(COUNTIF($A$2:A800, A800)=1, 1, 0)</f>
        <v>1</v>
      </c>
      <c r="AN800" s="3">
        <f>COUNTA(A800) - COUNTIF(Table_1[[#This Row],[Unique Customers]], 1)</f>
        <v>0</v>
      </c>
      <c r="AO800" s="17" t="str">
        <f t="shared" si="12"/>
        <v>Unique</v>
      </c>
      <c r="AP800" s="17" t="str">
        <f>"Q"&amp;_xlfn.CEILING.MATH(MONTH(Table_1[[#This Row],[Monthly sales]])/3,1)</f>
        <v>Q1</v>
      </c>
    </row>
    <row r="801" spans="1:42" ht="14.4" x14ac:dyDescent="0.3">
      <c r="A801" s="2">
        <v>373</v>
      </c>
      <c r="B801" s="15" t="s">
        <v>1639</v>
      </c>
      <c r="C801" s="15" t="s">
        <v>71</v>
      </c>
      <c r="D801" s="6">
        <v>0.02</v>
      </c>
      <c r="E801" s="4">
        <v>200.98</v>
      </c>
      <c r="F801" s="4">
        <v>55.96</v>
      </c>
      <c r="G801" s="15" t="s">
        <v>27</v>
      </c>
      <c r="H801" s="15" t="s">
        <v>28</v>
      </c>
      <c r="I801" s="15" t="s">
        <v>29</v>
      </c>
      <c r="J801" s="15" t="s">
        <v>118</v>
      </c>
      <c r="K801" s="15" t="s">
        <v>31</v>
      </c>
      <c r="L801" s="15" t="s">
        <v>1640</v>
      </c>
      <c r="M801" s="6">
        <v>0.75</v>
      </c>
      <c r="N801" s="15" t="s">
        <v>33</v>
      </c>
      <c r="O801" s="15" t="s">
        <v>53</v>
      </c>
      <c r="P801" s="15" t="s">
        <v>290</v>
      </c>
      <c r="Q801" s="15" t="s">
        <v>1164</v>
      </c>
      <c r="R801" s="2">
        <v>48234</v>
      </c>
      <c r="S801" s="1">
        <v>42077</v>
      </c>
      <c r="T801" s="12">
        <f>EOMONTH(Table_1[[#This Row],[Order Date]],0)</f>
        <v>42094</v>
      </c>
      <c r="U801" s="10">
        <f>EOMONTH(Table_1[[#This Row],[Order Date]],0)</f>
        <v>42094</v>
      </c>
      <c r="V801" s="14">
        <v>42077</v>
      </c>
      <c r="W801" s="1">
        <v>42079</v>
      </c>
      <c r="X801" s="12">
        <v>42079</v>
      </c>
      <c r="Y801" s="10">
        <f>EOMONTH(Table_1[[#This Row],[Ship date]],0)</f>
        <v>42094</v>
      </c>
      <c r="Z801" s="14">
        <v>42079</v>
      </c>
      <c r="AA801" s="4">
        <v>-163.63</v>
      </c>
      <c r="AB801" s="2">
        <v>45</v>
      </c>
      <c r="AC801" s="4">
        <v>9539.6</v>
      </c>
      <c r="AD801" s="2">
        <v>24193</v>
      </c>
      <c r="AE801" s="4">
        <f>'DataCleaning and Transformation'!$E801-'DataCleaning and Transformation'!$D801</f>
        <v>200.95999999999998</v>
      </c>
      <c r="AF801" s="15" t="str">
        <f>_xlfn.IFS('DataCleaning and Transformation'!$O801="Central","Chris",'DataCleaning and Transformation'!$O801="East","Erin",'DataCleaning and Transformation'!$O801="South","Sam",'DataCleaning and Transformation'!$O801="West","William")</f>
        <v>Chris</v>
      </c>
      <c r="AG801" s="31">
        <f>Table_1[[#This Row],[Ship date]]-Table_1[[#This Row],[Order Date]]</f>
        <v>2</v>
      </c>
      <c r="AH801" s="22">
        <f>Table_1[[#This Row],[Profit]]/Table_1[[#This Row],[Sales]]</f>
        <v>-1.7152710805484507E-2</v>
      </c>
      <c r="AI801" s="23">
        <f>Table_1[[#This Row],[Profit]]+Table_1[[#This Row],[Sales]]</f>
        <v>9375.9700000000012</v>
      </c>
      <c r="AJ801" s="17">
        <f>WEEKNUM(Table_1[[#This Row],[Order Date]],1)</f>
        <v>11</v>
      </c>
      <c r="AK801" s="17" t="str">
        <f>TEXT(Table_1[[#This Row],[Order Date]],"mmm yyyy")</f>
        <v>Mar 2015</v>
      </c>
      <c r="AL801" s="17" t="str">
        <f>Table_1[[#This Row],[Monthly sales]]&amp;"  Week "&amp;TEXT(Table_1[[#This Row],[Weekly sales]],"00")</f>
        <v>Mar 2015  Week 11</v>
      </c>
      <c r="AM801" s="17">
        <f>IF(COUNTIF($A$2:A801, A801)=1, 1, 0)</f>
        <v>1</v>
      </c>
      <c r="AN801" s="3">
        <f>COUNTA(A801) - COUNTIF(Table_1[[#This Row],[Unique Customers]], 1)</f>
        <v>0</v>
      </c>
      <c r="AO801" s="17" t="str">
        <f t="shared" si="12"/>
        <v>Unique</v>
      </c>
      <c r="AP801" s="17" t="str">
        <f>"Q"&amp;_xlfn.CEILING.MATH(MONTH(Table_1[[#This Row],[Monthly sales]])/3,1)</f>
        <v>Q1</v>
      </c>
    </row>
    <row r="802" spans="1:42" ht="14.4" x14ac:dyDescent="0.3">
      <c r="A802" s="2">
        <v>373</v>
      </c>
      <c r="B802" s="15" t="s">
        <v>1639</v>
      </c>
      <c r="C802" s="15" t="s">
        <v>71</v>
      </c>
      <c r="D802" s="6">
        <v>0.02</v>
      </c>
      <c r="E802" s="4">
        <v>4.28</v>
      </c>
      <c r="F802" s="4">
        <v>5.17</v>
      </c>
      <c r="G802" s="15" t="s">
        <v>39</v>
      </c>
      <c r="H802" s="15" t="s">
        <v>28</v>
      </c>
      <c r="I802" s="15" t="s">
        <v>49</v>
      </c>
      <c r="J802" s="15" t="s">
        <v>89</v>
      </c>
      <c r="K802" s="15" t="s">
        <v>74</v>
      </c>
      <c r="L802" s="15" t="s">
        <v>1255</v>
      </c>
      <c r="M802" s="6">
        <v>0.4</v>
      </c>
      <c r="N802" s="15" t="s">
        <v>33</v>
      </c>
      <c r="O802" s="15" t="s">
        <v>53</v>
      </c>
      <c r="P802" s="15" t="s">
        <v>290</v>
      </c>
      <c r="Q802" s="15" t="s">
        <v>1164</v>
      </c>
      <c r="R802" s="2">
        <v>48234</v>
      </c>
      <c r="S802" s="1">
        <v>42077</v>
      </c>
      <c r="T802" s="12">
        <f>EOMONTH(Table_1[[#This Row],[Order Date]],0)</f>
        <v>42094</v>
      </c>
      <c r="U802" s="10">
        <f>EOMONTH(Table_1[[#This Row],[Order Date]],0)</f>
        <v>42094</v>
      </c>
      <c r="V802" s="14">
        <v>42077</v>
      </c>
      <c r="W802" s="1">
        <v>42078</v>
      </c>
      <c r="X802" s="12">
        <v>42078</v>
      </c>
      <c r="Y802" s="10">
        <f>EOMONTH(Table_1[[#This Row],[Ship date]],0)</f>
        <v>42094</v>
      </c>
      <c r="Z802" s="14">
        <v>42078</v>
      </c>
      <c r="AA802" s="4">
        <v>-63.87</v>
      </c>
      <c r="AB802" s="2">
        <v>24</v>
      </c>
      <c r="AC802" s="4">
        <v>109.86</v>
      </c>
      <c r="AD802" s="2">
        <v>24193</v>
      </c>
      <c r="AE802" s="4">
        <f>'DataCleaning and Transformation'!$E802-'DataCleaning and Transformation'!$D802</f>
        <v>4.2600000000000007</v>
      </c>
      <c r="AF802" s="15" t="str">
        <f>_xlfn.IFS('DataCleaning and Transformation'!$O802="Central","Chris",'DataCleaning and Transformation'!$O802="East","Erin",'DataCleaning and Transformation'!$O802="South","Sam",'DataCleaning and Transformation'!$O802="West","William")</f>
        <v>Chris</v>
      </c>
      <c r="AG802" s="31">
        <f>Table_1[[#This Row],[Ship date]]-Table_1[[#This Row],[Order Date]]</f>
        <v>1</v>
      </c>
      <c r="AH802" s="22">
        <f>Table_1[[#This Row],[Profit]]/Table_1[[#This Row],[Sales]]</f>
        <v>-0.58137629710540684</v>
      </c>
      <c r="AI802" s="23">
        <f>Table_1[[#This Row],[Profit]]+Table_1[[#This Row],[Sales]]</f>
        <v>45.99</v>
      </c>
      <c r="AJ802" s="17">
        <f>WEEKNUM(Table_1[[#This Row],[Order Date]],1)</f>
        <v>11</v>
      </c>
      <c r="AK802" s="17" t="str">
        <f>TEXT(Table_1[[#This Row],[Order Date]],"mmm yyyy")</f>
        <v>Mar 2015</v>
      </c>
      <c r="AL802" s="17" t="str">
        <f>Table_1[[#This Row],[Monthly sales]]&amp;"  Week "&amp;TEXT(Table_1[[#This Row],[Weekly sales]],"00")</f>
        <v>Mar 2015  Week 11</v>
      </c>
      <c r="AM802" s="17">
        <f>IF(COUNTIF($A$2:A802, A802)=1, 1, 0)</f>
        <v>0</v>
      </c>
      <c r="AN802" s="3">
        <f>COUNTA(A802) - COUNTIF(Table_1[[#This Row],[Unique Customers]], 1)</f>
        <v>1</v>
      </c>
      <c r="AO802" s="17" t="str">
        <f t="shared" si="12"/>
        <v>Repeated</v>
      </c>
      <c r="AP802" s="17" t="str">
        <f>"Q"&amp;_xlfn.CEILING.MATH(MONTH(Table_1[[#This Row],[Monthly sales]])/3,1)</f>
        <v>Q1</v>
      </c>
    </row>
    <row r="803" spans="1:42" ht="14.4" x14ac:dyDescent="0.3">
      <c r="A803" s="2">
        <v>373</v>
      </c>
      <c r="B803" s="15" t="s">
        <v>1639</v>
      </c>
      <c r="C803" s="15" t="s">
        <v>71</v>
      </c>
      <c r="D803" s="6">
        <v>0.04</v>
      </c>
      <c r="E803" s="4">
        <v>85.99</v>
      </c>
      <c r="F803" s="4">
        <v>0.99</v>
      </c>
      <c r="G803" s="15" t="s">
        <v>39</v>
      </c>
      <c r="H803" s="15" t="s">
        <v>28</v>
      </c>
      <c r="I803" s="15" t="s">
        <v>41</v>
      </c>
      <c r="J803" s="15" t="s">
        <v>136</v>
      </c>
      <c r="K803" s="15" t="s">
        <v>51</v>
      </c>
      <c r="L803" s="15" t="s">
        <v>1597</v>
      </c>
      <c r="M803" s="6">
        <v>0.85</v>
      </c>
      <c r="N803" s="15" t="s">
        <v>33</v>
      </c>
      <c r="O803" s="15" t="s">
        <v>53</v>
      </c>
      <c r="P803" s="15" t="s">
        <v>290</v>
      </c>
      <c r="Q803" s="15" t="s">
        <v>1164</v>
      </c>
      <c r="R803" s="2">
        <v>48234</v>
      </c>
      <c r="S803" s="1">
        <v>42077</v>
      </c>
      <c r="T803" s="12">
        <f>EOMONTH(Table_1[[#This Row],[Order Date]],0)</f>
        <v>42094</v>
      </c>
      <c r="U803" s="10">
        <f>EOMONTH(Table_1[[#This Row],[Order Date]],0)</f>
        <v>42094</v>
      </c>
      <c r="V803" s="14">
        <v>42077</v>
      </c>
      <c r="W803" s="1">
        <v>42079</v>
      </c>
      <c r="X803" s="12">
        <v>42079</v>
      </c>
      <c r="Y803" s="10">
        <f>EOMONTH(Table_1[[#This Row],[Ship date]],0)</f>
        <v>42094</v>
      </c>
      <c r="Z803" s="14">
        <v>42079</v>
      </c>
      <c r="AA803" s="4">
        <v>-175.17500000000001</v>
      </c>
      <c r="AB803" s="2">
        <v>19</v>
      </c>
      <c r="AC803" s="4">
        <v>1426.51</v>
      </c>
      <c r="AD803" s="2">
        <v>24193</v>
      </c>
      <c r="AE803" s="4">
        <f>'DataCleaning and Transformation'!$E803-'DataCleaning and Transformation'!$D803</f>
        <v>85.949999999999989</v>
      </c>
      <c r="AF803" s="15" t="str">
        <f>_xlfn.IFS('DataCleaning and Transformation'!$O803="Central","Chris",'DataCleaning and Transformation'!$O803="East","Erin",'DataCleaning and Transformation'!$O803="South","Sam",'DataCleaning and Transformation'!$O803="West","William")</f>
        <v>Chris</v>
      </c>
      <c r="AG803" s="31">
        <f>Table_1[[#This Row],[Ship date]]-Table_1[[#This Row],[Order Date]]</f>
        <v>2</v>
      </c>
      <c r="AH803" s="22">
        <f>Table_1[[#This Row],[Profit]]/Table_1[[#This Row],[Sales]]</f>
        <v>-0.12279969996705246</v>
      </c>
      <c r="AI803" s="23">
        <f>Table_1[[#This Row],[Profit]]+Table_1[[#This Row],[Sales]]</f>
        <v>1251.335</v>
      </c>
      <c r="AJ803" s="17">
        <f>WEEKNUM(Table_1[[#This Row],[Order Date]],1)</f>
        <v>11</v>
      </c>
      <c r="AK803" s="17" t="str">
        <f>TEXT(Table_1[[#This Row],[Order Date]],"mmm yyyy")</f>
        <v>Mar 2015</v>
      </c>
      <c r="AL803" s="17" t="str">
        <f>Table_1[[#This Row],[Monthly sales]]&amp;"  Week "&amp;TEXT(Table_1[[#This Row],[Weekly sales]],"00")</f>
        <v>Mar 2015  Week 11</v>
      </c>
      <c r="AM803" s="17">
        <f>IF(COUNTIF($A$2:A803, A803)=1, 1, 0)</f>
        <v>0</v>
      </c>
      <c r="AN803" s="3">
        <f>COUNTA(A803) - COUNTIF(Table_1[[#This Row],[Unique Customers]], 1)</f>
        <v>1</v>
      </c>
      <c r="AO803" s="17" t="str">
        <f t="shared" si="12"/>
        <v>Repeated</v>
      </c>
      <c r="AP803" s="17" t="str">
        <f>"Q"&amp;_xlfn.CEILING.MATH(MONTH(Table_1[[#This Row],[Monthly sales]])/3,1)</f>
        <v>Q1</v>
      </c>
    </row>
    <row r="804" spans="1:42" ht="14.4" x14ac:dyDescent="0.3">
      <c r="A804" s="2">
        <v>375</v>
      </c>
      <c r="B804" s="15" t="s">
        <v>1641</v>
      </c>
      <c r="C804" s="15" t="s">
        <v>71</v>
      </c>
      <c r="D804" s="6">
        <v>0.02</v>
      </c>
      <c r="E804" s="4">
        <v>200.98</v>
      </c>
      <c r="F804" s="4">
        <v>55.96</v>
      </c>
      <c r="G804" s="15" t="s">
        <v>27</v>
      </c>
      <c r="H804" s="15" t="s">
        <v>28</v>
      </c>
      <c r="I804" s="15" t="s">
        <v>29</v>
      </c>
      <c r="J804" s="15" t="s">
        <v>118</v>
      </c>
      <c r="K804" s="15" t="s">
        <v>31</v>
      </c>
      <c r="L804" s="15" t="s">
        <v>1640</v>
      </c>
      <c r="M804" s="6">
        <v>0.75</v>
      </c>
      <c r="N804" s="15" t="s">
        <v>33</v>
      </c>
      <c r="O804" s="15" t="s">
        <v>34</v>
      </c>
      <c r="P804" s="15" t="s">
        <v>401</v>
      </c>
      <c r="Q804" s="15" t="s">
        <v>1642</v>
      </c>
      <c r="R804" s="2">
        <v>37814</v>
      </c>
      <c r="S804" s="1">
        <v>42077</v>
      </c>
      <c r="T804" s="12">
        <f>EOMONTH(Table_1[[#This Row],[Order Date]],0)</f>
        <v>42094</v>
      </c>
      <c r="U804" s="10">
        <f>EOMONTH(Table_1[[#This Row],[Order Date]],0)</f>
        <v>42094</v>
      </c>
      <c r="V804" s="14">
        <v>42077</v>
      </c>
      <c r="W804" s="1">
        <v>42079</v>
      </c>
      <c r="X804" s="12">
        <v>42079</v>
      </c>
      <c r="Y804" s="10">
        <f>EOMONTH(Table_1[[#This Row],[Ship date]],0)</f>
        <v>42094</v>
      </c>
      <c r="Z804" s="14">
        <v>42079</v>
      </c>
      <c r="AA804" s="4">
        <v>-224.9478</v>
      </c>
      <c r="AB804" s="2">
        <v>11</v>
      </c>
      <c r="AC804" s="4">
        <v>2331.9</v>
      </c>
      <c r="AD804" s="2">
        <v>90917</v>
      </c>
      <c r="AE804" s="4">
        <f>'DataCleaning and Transformation'!$E804-'DataCleaning and Transformation'!$D804</f>
        <v>200.95999999999998</v>
      </c>
      <c r="AF804" s="15" t="str">
        <f>_xlfn.IFS('DataCleaning and Transformation'!$O804="Central","Chris",'DataCleaning and Transformation'!$O804="East","Erin",'DataCleaning and Transformation'!$O804="South","Sam",'DataCleaning and Transformation'!$O804="West","William")</f>
        <v>Sam</v>
      </c>
      <c r="AG804" s="31">
        <f>Table_1[[#This Row],[Ship date]]-Table_1[[#This Row],[Order Date]]</f>
        <v>2</v>
      </c>
      <c r="AH804" s="22">
        <f>Table_1[[#This Row],[Profit]]/Table_1[[#This Row],[Sales]]</f>
        <v>-9.6465457352373593E-2</v>
      </c>
      <c r="AI804" s="23">
        <f>Table_1[[#This Row],[Profit]]+Table_1[[#This Row],[Sales]]</f>
        <v>2106.9522000000002</v>
      </c>
      <c r="AJ804" s="17">
        <f>WEEKNUM(Table_1[[#This Row],[Order Date]],1)</f>
        <v>11</v>
      </c>
      <c r="AK804" s="17" t="str">
        <f>TEXT(Table_1[[#This Row],[Order Date]],"mmm yyyy")</f>
        <v>Mar 2015</v>
      </c>
      <c r="AL804" s="17" t="str">
        <f>Table_1[[#This Row],[Monthly sales]]&amp;"  Week "&amp;TEXT(Table_1[[#This Row],[Weekly sales]],"00")</f>
        <v>Mar 2015  Week 11</v>
      </c>
      <c r="AM804" s="17">
        <f>IF(COUNTIF($A$2:A804, A804)=1, 1, 0)</f>
        <v>1</v>
      </c>
      <c r="AN804" s="3">
        <f>COUNTA(A804) - COUNTIF(Table_1[[#This Row],[Unique Customers]], 1)</f>
        <v>0</v>
      </c>
      <c r="AO804" s="17" t="str">
        <f t="shared" si="12"/>
        <v>Unique</v>
      </c>
      <c r="AP804" s="17" t="str">
        <f>"Q"&amp;_xlfn.CEILING.MATH(MONTH(Table_1[[#This Row],[Monthly sales]])/3,1)</f>
        <v>Q1</v>
      </c>
    </row>
    <row r="805" spans="1:42" ht="14.4" x14ac:dyDescent="0.3">
      <c r="A805" s="2">
        <v>375</v>
      </c>
      <c r="B805" s="15" t="s">
        <v>1641</v>
      </c>
      <c r="C805" s="15" t="s">
        <v>71</v>
      </c>
      <c r="D805" s="6">
        <v>0.02</v>
      </c>
      <c r="E805" s="4">
        <v>4.28</v>
      </c>
      <c r="F805" s="4">
        <v>5.17</v>
      </c>
      <c r="G805" s="15" t="s">
        <v>39</v>
      </c>
      <c r="H805" s="15" t="s">
        <v>28</v>
      </c>
      <c r="I805" s="15" t="s">
        <v>49</v>
      </c>
      <c r="J805" s="15" t="s">
        <v>89</v>
      </c>
      <c r="K805" s="15" t="s">
        <v>74</v>
      </c>
      <c r="L805" s="15" t="s">
        <v>1255</v>
      </c>
      <c r="M805" s="6">
        <v>0.4</v>
      </c>
      <c r="N805" s="15" t="s">
        <v>33</v>
      </c>
      <c r="O805" s="15" t="s">
        <v>34</v>
      </c>
      <c r="P805" s="15" t="s">
        <v>401</v>
      </c>
      <c r="Q805" s="15" t="s">
        <v>1642</v>
      </c>
      <c r="R805" s="2">
        <v>37814</v>
      </c>
      <c r="S805" s="1">
        <v>42077</v>
      </c>
      <c r="T805" s="12">
        <f>EOMONTH(Table_1[[#This Row],[Order Date]],0)</f>
        <v>42094</v>
      </c>
      <c r="U805" s="10">
        <f>EOMONTH(Table_1[[#This Row],[Order Date]],0)</f>
        <v>42094</v>
      </c>
      <c r="V805" s="14">
        <v>42077</v>
      </c>
      <c r="W805" s="1">
        <v>42078</v>
      </c>
      <c r="X805" s="12">
        <v>42078</v>
      </c>
      <c r="Y805" s="10">
        <f>EOMONTH(Table_1[[#This Row],[Ship date]],0)</f>
        <v>42094</v>
      </c>
      <c r="Z805" s="14">
        <v>42078</v>
      </c>
      <c r="AA805" s="4">
        <v>196.8</v>
      </c>
      <c r="AB805" s="2">
        <v>6</v>
      </c>
      <c r="AC805" s="4">
        <v>27.47</v>
      </c>
      <c r="AD805" s="2">
        <v>90917</v>
      </c>
      <c r="AE805" s="4">
        <f>'DataCleaning and Transformation'!$E805-'DataCleaning and Transformation'!$D805</f>
        <v>4.2600000000000007</v>
      </c>
      <c r="AF805" s="15" t="str">
        <f>_xlfn.IFS('DataCleaning and Transformation'!$O805="Central","Chris",'DataCleaning and Transformation'!$O805="East","Erin",'DataCleaning and Transformation'!$O805="South","Sam",'DataCleaning and Transformation'!$O805="West","William")</f>
        <v>Sam</v>
      </c>
      <c r="AG805" s="31">
        <f>Table_1[[#This Row],[Ship date]]-Table_1[[#This Row],[Order Date]]</f>
        <v>1</v>
      </c>
      <c r="AH805" s="22">
        <f>Table_1[[#This Row],[Profit]]/Table_1[[#This Row],[Sales]]</f>
        <v>7.1641791044776131</v>
      </c>
      <c r="AI805" s="23">
        <f>Table_1[[#This Row],[Profit]]+Table_1[[#This Row],[Sales]]</f>
        <v>224.27</v>
      </c>
      <c r="AJ805" s="17">
        <f>WEEKNUM(Table_1[[#This Row],[Order Date]],1)</f>
        <v>11</v>
      </c>
      <c r="AK805" s="17" t="str">
        <f>TEXT(Table_1[[#This Row],[Order Date]],"mmm yyyy")</f>
        <v>Mar 2015</v>
      </c>
      <c r="AL805" s="17" t="str">
        <f>Table_1[[#This Row],[Monthly sales]]&amp;"  Week "&amp;TEXT(Table_1[[#This Row],[Weekly sales]],"00")</f>
        <v>Mar 2015  Week 11</v>
      </c>
      <c r="AM805" s="17">
        <f>IF(COUNTIF($A$2:A805, A805)=1, 1, 0)</f>
        <v>0</v>
      </c>
      <c r="AN805" s="3">
        <f>COUNTA(A805) - COUNTIF(Table_1[[#This Row],[Unique Customers]], 1)</f>
        <v>1</v>
      </c>
      <c r="AO805" s="17" t="str">
        <f t="shared" si="12"/>
        <v>Repeated</v>
      </c>
      <c r="AP805" s="17" t="str">
        <f>"Q"&amp;_xlfn.CEILING.MATH(MONTH(Table_1[[#This Row],[Monthly sales]])/3,1)</f>
        <v>Q1</v>
      </c>
    </row>
    <row r="806" spans="1:42" ht="14.4" x14ac:dyDescent="0.3">
      <c r="A806" s="2">
        <v>1682</v>
      </c>
      <c r="B806" s="15" t="s">
        <v>1187</v>
      </c>
      <c r="C806" s="15" t="s">
        <v>71</v>
      </c>
      <c r="D806" s="6">
        <v>0.08</v>
      </c>
      <c r="E806" s="4">
        <v>4.9800000000000004</v>
      </c>
      <c r="F806" s="4">
        <v>4.7</v>
      </c>
      <c r="G806" s="15" t="s">
        <v>39</v>
      </c>
      <c r="H806" s="15" t="s">
        <v>40</v>
      </c>
      <c r="I806" s="15" t="s">
        <v>49</v>
      </c>
      <c r="J806" s="15" t="s">
        <v>89</v>
      </c>
      <c r="K806" s="15" t="s">
        <v>74</v>
      </c>
      <c r="L806" s="15" t="s">
        <v>1335</v>
      </c>
      <c r="M806" s="6">
        <v>0.38</v>
      </c>
      <c r="N806" s="15" t="s">
        <v>33</v>
      </c>
      <c r="O806" s="15" t="s">
        <v>53</v>
      </c>
      <c r="P806" s="15" t="s">
        <v>104</v>
      </c>
      <c r="Q806" s="15" t="s">
        <v>534</v>
      </c>
      <c r="R806" s="2">
        <v>60611</v>
      </c>
      <c r="S806" s="1">
        <v>42077</v>
      </c>
      <c r="T806" s="12">
        <f>EOMONTH(Table_1[[#This Row],[Order Date]],0)</f>
        <v>42094</v>
      </c>
      <c r="U806" s="10">
        <f>EOMONTH(Table_1[[#This Row],[Order Date]],0)</f>
        <v>42094</v>
      </c>
      <c r="V806" s="14">
        <v>42077</v>
      </c>
      <c r="W806" s="1">
        <v>42078</v>
      </c>
      <c r="X806" s="12">
        <v>42078</v>
      </c>
      <c r="Y806" s="10">
        <f>EOMONTH(Table_1[[#This Row],[Ship date]],0)</f>
        <v>42094</v>
      </c>
      <c r="Z806" s="14">
        <v>42078</v>
      </c>
      <c r="AA806" s="4">
        <v>-56.35</v>
      </c>
      <c r="AB806" s="2">
        <v>47</v>
      </c>
      <c r="AC806" s="4">
        <v>225.98</v>
      </c>
      <c r="AD806" s="2">
        <v>38080</v>
      </c>
      <c r="AE806" s="4">
        <f>'DataCleaning and Transformation'!$E806-'DataCleaning and Transformation'!$D806</f>
        <v>4.9000000000000004</v>
      </c>
      <c r="AF806" s="15" t="str">
        <f>_xlfn.IFS('DataCleaning and Transformation'!$O806="Central","Chris",'DataCleaning and Transformation'!$O806="East","Erin",'DataCleaning and Transformation'!$O806="South","Sam",'DataCleaning and Transformation'!$O806="West","William")</f>
        <v>Chris</v>
      </c>
      <c r="AG806" s="31">
        <f>Table_1[[#This Row],[Ship date]]-Table_1[[#This Row],[Order Date]]</f>
        <v>1</v>
      </c>
      <c r="AH806" s="22">
        <f>Table_1[[#This Row],[Profit]]/Table_1[[#This Row],[Sales]]</f>
        <v>-0.24935835029648643</v>
      </c>
      <c r="AI806" s="23">
        <f>Table_1[[#This Row],[Profit]]+Table_1[[#This Row],[Sales]]</f>
        <v>169.63</v>
      </c>
      <c r="AJ806" s="17">
        <f>WEEKNUM(Table_1[[#This Row],[Order Date]],1)</f>
        <v>11</v>
      </c>
      <c r="AK806" s="17" t="str">
        <f>TEXT(Table_1[[#This Row],[Order Date]],"mmm yyyy")</f>
        <v>Mar 2015</v>
      </c>
      <c r="AL806" s="17" t="str">
        <f>Table_1[[#This Row],[Monthly sales]]&amp;"  Week "&amp;TEXT(Table_1[[#This Row],[Weekly sales]],"00")</f>
        <v>Mar 2015  Week 11</v>
      </c>
      <c r="AM806" s="17">
        <f>IF(COUNTIF($A$2:A806, A806)=1, 1, 0)</f>
        <v>0</v>
      </c>
      <c r="AN806" s="3">
        <f>COUNTA(A806) - COUNTIF(Table_1[[#This Row],[Unique Customers]], 1)</f>
        <v>1</v>
      </c>
      <c r="AO806" s="17" t="str">
        <f t="shared" si="12"/>
        <v>Unique</v>
      </c>
      <c r="AP806" s="17" t="str">
        <f>"Q"&amp;_xlfn.CEILING.MATH(MONTH(Table_1[[#This Row],[Monthly sales]])/3,1)</f>
        <v>Q1</v>
      </c>
    </row>
    <row r="807" spans="1:42" ht="14.4" x14ac:dyDescent="0.3">
      <c r="A807" s="2">
        <v>1683</v>
      </c>
      <c r="B807" s="15" t="s">
        <v>1188</v>
      </c>
      <c r="C807" s="15" t="s">
        <v>71</v>
      </c>
      <c r="D807" s="6">
        <v>0.08</v>
      </c>
      <c r="E807" s="4">
        <v>4.9800000000000004</v>
      </c>
      <c r="F807" s="4">
        <v>4.7</v>
      </c>
      <c r="G807" s="15" t="s">
        <v>39</v>
      </c>
      <c r="H807" s="15" t="s">
        <v>40</v>
      </c>
      <c r="I807" s="15" t="s">
        <v>49</v>
      </c>
      <c r="J807" s="15" t="s">
        <v>89</v>
      </c>
      <c r="K807" s="15" t="s">
        <v>74</v>
      </c>
      <c r="L807" s="15" t="s">
        <v>1335</v>
      </c>
      <c r="M807" s="6">
        <v>0.38</v>
      </c>
      <c r="N807" s="15" t="s">
        <v>33</v>
      </c>
      <c r="O807" s="15" t="s">
        <v>53</v>
      </c>
      <c r="P807" s="15" t="s">
        <v>188</v>
      </c>
      <c r="Q807" s="15" t="s">
        <v>1189</v>
      </c>
      <c r="R807" s="2">
        <v>77301</v>
      </c>
      <c r="S807" s="1">
        <v>42077</v>
      </c>
      <c r="T807" s="12">
        <f>EOMONTH(Table_1[[#This Row],[Order Date]],0)</f>
        <v>42094</v>
      </c>
      <c r="U807" s="10">
        <f>EOMONTH(Table_1[[#This Row],[Order Date]],0)</f>
        <v>42094</v>
      </c>
      <c r="V807" s="14">
        <v>42077</v>
      </c>
      <c r="W807" s="1">
        <v>42078</v>
      </c>
      <c r="X807" s="12">
        <v>42078</v>
      </c>
      <c r="Y807" s="10">
        <f>EOMONTH(Table_1[[#This Row],[Ship date]],0)</f>
        <v>42094</v>
      </c>
      <c r="Z807" s="14">
        <v>42078</v>
      </c>
      <c r="AA807" s="4">
        <v>-56.35</v>
      </c>
      <c r="AB807" s="2">
        <v>12</v>
      </c>
      <c r="AC807" s="4">
        <v>57.7</v>
      </c>
      <c r="AD807" s="2">
        <v>90613</v>
      </c>
      <c r="AE807" s="4">
        <f>'DataCleaning and Transformation'!$E807-'DataCleaning and Transformation'!$D807</f>
        <v>4.9000000000000004</v>
      </c>
      <c r="AF807" s="15" t="str">
        <f>_xlfn.IFS('DataCleaning and Transformation'!$O807="Central","Chris",'DataCleaning and Transformation'!$O807="East","Erin",'DataCleaning and Transformation'!$O807="South","Sam",'DataCleaning and Transformation'!$O807="West","William")</f>
        <v>Chris</v>
      </c>
      <c r="AG807" s="31">
        <f>Table_1[[#This Row],[Ship date]]-Table_1[[#This Row],[Order Date]]</f>
        <v>1</v>
      </c>
      <c r="AH807" s="22">
        <f>Table_1[[#This Row],[Profit]]/Table_1[[#This Row],[Sales]]</f>
        <v>-0.97660311958405543</v>
      </c>
      <c r="AI807" s="23">
        <f>Table_1[[#This Row],[Profit]]+Table_1[[#This Row],[Sales]]</f>
        <v>1.3500000000000014</v>
      </c>
      <c r="AJ807" s="17">
        <f>WEEKNUM(Table_1[[#This Row],[Order Date]],1)</f>
        <v>11</v>
      </c>
      <c r="AK807" s="17" t="str">
        <f>TEXT(Table_1[[#This Row],[Order Date]],"mmm yyyy")</f>
        <v>Mar 2015</v>
      </c>
      <c r="AL807" s="17" t="str">
        <f>Table_1[[#This Row],[Monthly sales]]&amp;"  Week "&amp;TEXT(Table_1[[#This Row],[Weekly sales]],"00")</f>
        <v>Mar 2015  Week 11</v>
      </c>
      <c r="AM807" s="17">
        <f>IF(COUNTIF($A$2:A807, A807)=1, 1, 0)</f>
        <v>0</v>
      </c>
      <c r="AN807" s="3">
        <f>COUNTA(A807) - COUNTIF(Table_1[[#This Row],[Unique Customers]], 1)</f>
        <v>1</v>
      </c>
      <c r="AO807" s="17" t="str">
        <f t="shared" si="12"/>
        <v>Unique</v>
      </c>
      <c r="AP807" s="17" t="str">
        <f>"Q"&amp;_xlfn.CEILING.MATH(MONTH(Table_1[[#This Row],[Monthly sales]])/3,1)</f>
        <v>Q1</v>
      </c>
    </row>
    <row r="808" spans="1:42" ht="14.4" x14ac:dyDescent="0.3">
      <c r="A808" s="2">
        <v>3177</v>
      </c>
      <c r="B808" s="15" t="s">
        <v>1643</v>
      </c>
      <c r="C808" s="15" t="s">
        <v>71</v>
      </c>
      <c r="D808" s="6">
        <v>0.1</v>
      </c>
      <c r="E808" s="4">
        <v>62.18</v>
      </c>
      <c r="F808" s="4">
        <v>10.84</v>
      </c>
      <c r="G808" s="15" t="s">
        <v>39</v>
      </c>
      <c r="H808" s="15" t="s">
        <v>40</v>
      </c>
      <c r="I808" s="15" t="s">
        <v>29</v>
      </c>
      <c r="J808" s="15" t="s">
        <v>127</v>
      </c>
      <c r="K808" s="15" t="s">
        <v>145</v>
      </c>
      <c r="L808" s="15" t="s">
        <v>1232</v>
      </c>
      <c r="M808" s="6">
        <v>0.63</v>
      </c>
      <c r="N808" s="15" t="s">
        <v>33</v>
      </c>
      <c r="O808" s="15" t="s">
        <v>34</v>
      </c>
      <c r="P808" s="15" t="s">
        <v>124</v>
      </c>
      <c r="Q808" s="15" t="s">
        <v>1644</v>
      </c>
      <c r="R808" s="2">
        <v>33458</v>
      </c>
      <c r="S808" s="1">
        <v>42077</v>
      </c>
      <c r="T808" s="12">
        <f>EOMONTH(Table_1[[#This Row],[Order Date]],0)</f>
        <v>42094</v>
      </c>
      <c r="U808" s="10">
        <f>EOMONTH(Table_1[[#This Row],[Order Date]],0)</f>
        <v>42094</v>
      </c>
      <c r="V808" s="14">
        <v>42077</v>
      </c>
      <c r="W808" s="1">
        <v>42079</v>
      </c>
      <c r="X808" s="12">
        <v>42079</v>
      </c>
      <c r="Y808" s="10">
        <f>EOMONTH(Table_1[[#This Row],[Ship date]],0)</f>
        <v>42094</v>
      </c>
      <c r="Z808" s="14">
        <v>42079</v>
      </c>
      <c r="AA808" s="4">
        <v>-29.666</v>
      </c>
      <c r="AB808" s="2">
        <v>9</v>
      </c>
      <c r="AC808" s="4">
        <v>511.57</v>
      </c>
      <c r="AD808" s="2">
        <v>90818</v>
      </c>
      <c r="AE808" s="4">
        <f>'DataCleaning and Transformation'!$E808-'DataCleaning and Transformation'!$D808</f>
        <v>62.08</v>
      </c>
      <c r="AF808" s="15" t="str">
        <f>_xlfn.IFS('DataCleaning and Transformation'!$O808="Central","Chris",'DataCleaning and Transformation'!$O808="East","Erin",'DataCleaning and Transformation'!$O808="South","Sam",'DataCleaning and Transformation'!$O808="West","William")</f>
        <v>Sam</v>
      </c>
      <c r="AG808" s="31">
        <f>Table_1[[#This Row],[Ship date]]-Table_1[[#This Row],[Order Date]]</f>
        <v>2</v>
      </c>
      <c r="AH808" s="22">
        <f>Table_1[[#This Row],[Profit]]/Table_1[[#This Row],[Sales]]</f>
        <v>-5.7990108880505112E-2</v>
      </c>
      <c r="AI808" s="23">
        <f>Table_1[[#This Row],[Profit]]+Table_1[[#This Row],[Sales]]</f>
        <v>481.904</v>
      </c>
      <c r="AJ808" s="17">
        <f>WEEKNUM(Table_1[[#This Row],[Order Date]],1)</f>
        <v>11</v>
      </c>
      <c r="AK808" s="17" t="str">
        <f>TEXT(Table_1[[#This Row],[Order Date]],"mmm yyyy")</f>
        <v>Mar 2015</v>
      </c>
      <c r="AL808" s="17" t="str">
        <f>Table_1[[#This Row],[Monthly sales]]&amp;"  Week "&amp;TEXT(Table_1[[#This Row],[Weekly sales]],"00")</f>
        <v>Mar 2015  Week 11</v>
      </c>
      <c r="AM808" s="17">
        <f>IF(COUNTIF($A$2:A808, A808)=1, 1, 0)</f>
        <v>1</v>
      </c>
      <c r="AN808" s="3">
        <f>COUNTA(A808) - COUNTIF(Table_1[[#This Row],[Unique Customers]], 1)</f>
        <v>0</v>
      </c>
      <c r="AO808" s="17" t="str">
        <f t="shared" si="12"/>
        <v>Unique</v>
      </c>
      <c r="AP808" s="17" t="str">
        <f>"Q"&amp;_xlfn.CEILING.MATH(MONTH(Table_1[[#This Row],[Monthly sales]])/3,1)</f>
        <v>Q1</v>
      </c>
    </row>
    <row r="809" spans="1:42" ht="14.4" x14ac:dyDescent="0.3">
      <c r="A809" s="2">
        <v>594</v>
      </c>
      <c r="B809" s="15" t="s">
        <v>1645</v>
      </c>
      <c r="C809" s="15" t="s">
        <v>26</v>
      </c>
      <c r="D809" s="6">
        <v>0.09</v>
      </c>
      <c r="E809" s="4">
        <v>13.79</v>
      </c>
      <c r="F809" s="4">
        <v>8.7799999999999994</v>
      </c>
      <c r="G809" s="15" t="s">
        <v>39</v>
      </c>
      <c r="H809" s="15" t="s">
        <v>40</v>
      </c>
      <c r="I809" s="15" t="s">
        <v>29</v>
      </c>
      <c r="J809" s="15" t="s">
        <v>127</v>
      </c>
      <c r="K809" s="15" t="s">
        <v>74</v>
      </c>
      <c r="L809" s="15" t="s">
        <v>1327</v>
      </c>
      <c r="M809" s="6">
        <v>0.43</v>
      </c>
      <c r="N809" s="15" t="s">
        <v>33</v>
      </c>
      <c r="O809" s="15" t="s">
        <v>53</v>
      </c>
      <c r="P809" s="15" t="s">
        <v>54</v>
      </c>
      <c r="Q809" s="15" t="s">
        <v>1646</v>
      </c>
      <c r="R809" s="2">
        <v>46016</v>
      </c>
      <c r="S809" s="1">
        <v>42078</v>
      </c>
      <c r="T809" s="12">
        <f>EOMONTH(Table_1[[#This Row],[Order Date]],0)</f>
        <v>42094</v>
      </c>
      <c r="U809" s="10">
        <f>EOMONTH(Table_1[[#This Row],[Order Date]],0)</f>
        <v>42094</v>
      </c>
      <c r="V809" s="14">
        <v>42078</v>
      </c>
      <c r="W809" s="1">
        <v>42080</v>
      </c>
      <c r="X809" s="12">
        <v>42080</v>
      </c>
      <c r="Y809" s="10">
        <f>EOMONTH(Table_1[[#This Row],[Ship date]],0)</f>
        <v>42094</v>
      </c>
      <c r="Z809" s="14">
        <v>42080</v>
      </c>
      <c r="AA809" s="4">
        <v>-22.12</v>
      </c>
      <c r="AB809" s="2">
        <v>1</v>
      </c>
      <c r="AC809" s="4">
        <v>17.440000000000001</v>
      </c>
      <c r="AD809" s="2">
        <v>86309</v>
      </c>
      <c r="AE809" s="4">
        <f>'DataCleaning and Transformation'!$E809-'DataCleaning and Transformation'!$D809</f>
        <v>13.7</v>
      </c>
      <c r="AF809" s="15" t="str">
        <f>_xlfn.IFS('DataCleaning and Transformation'!$O809="Central","Chris",'DataCleaning and Transformation'!$O809="East","Erin",'DataCleaning and Transformation'!$O809="South","Sam",'DataCleaning and Transformation'!$O809="West","William")</f>
        <v>Chris</v>
      </c>
      <c r="AG809" s="31">
        <f>Table_1[[#This Row],[Ship date]]-Table_1[[#This Row],[Order Date]]</f>
        <v>2</v>
      </c>
      <c r="AH809" s="22">
        <f>Table_1[[#This Row],[Profit]]/Table_1[[#This Row],[Sales]]</f>
        <v>-1.2683486238532109</v>
      </c>
      <c r="AI809" s="23">
        <f>Table_1[[#This Row],[Profit]]+Table_1[[#This Row],[Sales]]</f>
        <v>-4.68</v>
      </c>
      <c r="AJ809" s="17">
        <f>WEEKNUM(Table_1[[#This Row],[Order Date]],1)</f>
        <v>12</v>
      </c>
      <c r="AK809" s="17" t="str">
        <f>TEXT(Table_1[[#This Row],[Order Date]],"mmm yyyy")</f>
        <v>Mar 2015</v>
      </c>
      <c r="AL809" s="17" t="str">
        <f>Table_1[[#This Row],[Monthly sales]]&amp;"  Week "&amp;TEXT(Table_1[[#This Row],[Weekly sales]],"00")</f>
        <v>Mar 2015  Week 12</v>
      </c>
      <c r="AM809" s="17">
        <f>IF(COUNTIF($A$2:A809, A809)=1, 1, 0)</f>
        <v>1</v>
      </c>
      <c r="AN809" s="3">
        <f>COUNTA(A809) - COUNTIF(Table_1[[#This Row],[Unique Customers]], 1)</f>
        <v>0</v>
      </c>
      <c r="AO809" s="17" t="str">
        <f t="shared" si="12"/>
        <v>Unique</v>
      </c>
      <c r="AP809" s="17" t="str">
        <f>"Q"&amp;_xlfn.CEILING.MATH(MONTH(Table_1[[#This Row],[Monthly sales]])/3,1)</f>
        <v>Q1</v>
      </c>
    </row>
    <row r="810" spans="1:42" ht="14.4" x14ac:dyDescent="0.3">
      <c r="A810" s="2">
        <v>83</v>
      </c>
      <c r="B810" s="15" t="s">
        <v>1647</v>
      </c>
      <c r="C810" s="15" t="s">
        <v>38</v>
      </c>
      <c r="D810" s="6">
        <v>0.04</v>
      </c>
      <c r="E810" s="4">
        <v>296.18</v>
      </c>
      <c r="F810" s="4">
        <v>54.12</v>
      </c>
      <c r="G810" s="15" t="s">
        <v>27</v>
      </c>
      <c r="H810" s="15" t="s">
        <v>95</v>
      </c>
      <c r="I810" s="15" t="s">
        <v>29</v>
      </c>
      <c r="J810" s="15" t="s">
        <v>30</v>
      </c>
      <c r="K810" s="15" t="s">
        <v>31</v>
      </c>
      <c r="L810" s="15" t="s">
        <v>1080</v>
      </c>
      <c r="M810" s="6">
        <v>0.76</v>
      </c>
      <c r="N810" s="15" t="s">
        <v>33</v>
      </c>
      <c r="O810" s="15" t="s">
        <v>112</v>
      </c>
      <c r="P810" s="15" t="s">
        <v>318</v>
      </c>
      <c r="Q810" s="15" t="s">
        <v>998</v>
      </c>
      <c r="R810" s="2">
        <v>44708</v>
      </c>
      <c r="S810" s="1">
        <v>42078</v>
      </c>
      <c r="T810" s="12">
        <f>EOMONTH(Table_1[[#This Row],[Order Date]],0)</f>
        <v>42094</v>
      </c>
      <c r="U810" s="10">
        <f>EOMONTH(Table_1[[#This Row],[Order Date]],0)</f>
        <v>42094</v>
      </c>
      <c r="V810" s="14">
        <v>42078</v>
      </c>
      <c r="W810" s="1">
        <v>42078</v>
      </c>
      <c r="X810" s="12">
        <v>42078</v>
      </c>
      <c r="Y810" s="10">
        <f>EOMONTH(Table_1[[#This Row],[Ship date]],0)</f>
        <v>42094</v>
      </c>
      <c r="Z810" s="14">
        <v>42078</v>
      </c>
      <c r="AA810" s="4">
        <v>-715.77820599999995</v>
      </c>
      <c r="AB810" s="2">
        <v>6</v>
      </c>
      <c r="AC810" s="4">
        <v>1821.89</v>
      </c>
      <c r="AD810" s="2">
        <v>87365</v>
      </c>
      <c r="AE810" s="4">
        <f>'DataCleaning and Transformation'!$E810-'DataCleaning and Transformation'!$D810</f>
        <v>296.14</v>
      </c>
      <c r="AF810" s="15" t="str">
        <f>_xlfn.IFS('DataCleaning and Transformation'!$O810="Central","Chris",'DataCleaning and Transformation'!$O810="East","Erin",'DataCleaning and Transformation'!$O810="South","Sam",'DataCleaning and Transformation'!$O810="West","William")</f>
        <v>Erin</v>
      </c>
      <c r="AG810" s="31">
        <f>Table_1[[#This Row],[Ship date]]-Table_1[[#This Row],[Order Date]]</f>
        <v>0</v>
      </c>
      <c r="AH810" s="22">
        <f>Table_1[[#This Row],[Profit]]/Table_1[[#This Row],[Sales]]</f>
        <v>-0.39287674118635041</v>
      </c>
      <c r="AI810" s="23">
        <f>Table_1[[#This Row],[Profit]]+Table_1[[#This Row],[Sales]]</f>
        <v>1106.1117940000001</v>
      </c>
      <c r="AJ810" s="17">
        <f>WEEKNUM(Table_1[[#This Row],[Order Date]],1)</f>
        <v>12</v>
      </c>
      <c r="AK810" s="17" t="str">
        <f>TEXT(Table_1[[#This Row],[Order Date]],"mmm yyyy")</f>
        <v>Mar 2015</v>
      </c>
      <c r="AL810" s="17" t="str">
        <f>Table_1[[#This Row],[Monthly sales]]&amp;"  Week "&amp;TEXT(Table_1[[#This Row],[Weekly sales]],"00")</f>
        <v>Mar 2015  Week 12</v>
      </c>
      <c r="AM810" s="17">
        <f>IF(COUNTIF($A$2:A810, A810)=1, 1, 0)</f>
        <v>1</v>
      </c>
      <c r="AN810" s="3">
        <f>COUNTA(A810) - COUNTIF(Table_1[[#This Row],[Unique Customers]], 1)</f>
        <v>0</v>
      </c>
      <c r="AO810" s="17" t="str">
        <f t="shared" si="12"/>
        <v>Unique</v>
      </c>
      <c r="AP810" s="17" t="str">
        <f>"Q"&amp;_xlfn.CEILING.MATH(MONTH(Table_1[[#This Row],[Monthly sales]])/3,1)</f>
        <v>Q1</v>
      </c>
    </row>
    <row r="811" spans="1:42" ht="14.4" x14ac:dyDescent="0.3">
      <c r="A811" s="2">
        <v>1123</v>
      </c>
      <c r="B811" s="15" t="s">
        <v>1648</v>
      </c>
      <c r="C811" s="15" t="s">
        <v>38</v>
      </c>
      <c r="D811" s="6">
        <v>0.03</v>
      </c>
      <c r="E811" s="4">
        <v>7.3</v>
      </c>
      <c r="F811" s="4">
        <v>7.72</v>
      </c>
      <c r="G811" s="15" t="s">
        <v>39</v>
      </c>
      <c r="H811" s="15" t="s">
        <v>28</v>
      </c>
      <c r="I811" s="15" t="s">
        <v>49</v>
      </c>
      <c r="J811" s="15" t="s">
        <v>73</v>
      </c>
      <c r="K811" s="15" t="s">
        <v>74</v>
      </c>
      <c r="L811" s="15" t="s">
        <v>1649</v>
      </c>
      <c r="M811" s="6">
        <v>0.38</v>
      </c>
      <c r="N811" s="15" t="s">
        <v>33</v>
      </c>
      <c r="O811" s="15" t="s">
        <v>60</v>
      </c>
      <c r="P811" s="15" t="s">
        <v>91</v>
      </c>
      <c r="Q811" s="15" t="s">
        <v>1650</v>
      </c>
      <c r="R811" s="2">
        <v>95661</v>
      </c>
      <c r="S811" s="1">
        <v>42078</v>
      </c>
      <c r="T811" s="12">
        <f>EOMONTH(Table_1[[#This Row],[Order Date]],0)</f>
        <v>42094</v>
      </c>
      <c r="U811" s="10">
        <f>EOMONTH(Table_1[[#This Row],[Order Date]],0)</f>
        <v>42094</v>
      </c>
      <c r="V811" s="14">
        <v>42078</v>
      </c>
      <c r="W811" s="1">
        <v>42081</v>
      </c>
      <c r="X811" s="12">
        <v>42081</v>
      </c>
      <c r="Y811" s="10">
        <f>EOMONTH(Table_1[[#This Row],[Ship date]],0)</f>
        <v>42094</v>
      </c>
      <c r="Z811" s="14">
        <v>42081</v>
      </c>
      <c r="AA811" s="4">
        <v>-127.05200000000001</v>
      </c>
      <c r="AB811" s="2">
        <v>14</v>
      </c>
      <c r="AC811" s="4">
        <v>103.61</v>
      </c>
      <c r="AD811" s="2">
        <v>87015</v>
      </c>
      <c r="AE811" s="4">
        <f>'DataCleaning and Transformation'!$E811-'DataCleaning and Transformation'!$D811</f>
        <v>7.27</v>
      </c>
      <c r="AF811" s="15" t="str">
        <f>_xlfn.IFS('DataCleaning and Transformation'!$O811="Central","Chris",'DataCleaning and Transformation'!$O811="East","Erin",'DataCleaning and Transformation'!$O811="South","Sam",'DataCleaning and Transformation'!$O811="West","William")</f>
        <v>William</v>
      </c>
      <c r="AG811" s="31">
        <f>Table_1[[#This Row],[Ship date]]-Table_1[[#This Row],[Order Date]]</f>
        <v>3</v>
      </c>
      <c r="AH811" s="22">
        <f>Table_1[[#This Row],[Profit]]/Table_1[[#This Row],[Sales]]</f>
        <v>-1.2262522922497829</v>
      </c>
      <c r="AI811" s="23">
        <f>Table_1[[#This Row],[Profit]]+Table_1[[#This Row],[Sales]]</f>
        <v>-23.442000000000007</v>
      </c>
      <c r="AJ811" s="17">
        <f>WEEKNUM(Table_1[[#This Row],[Order Date]],1)</f>
        <v>12</v>
      </c>
      <c r="AK811" s="17" t="str">
        <f>TEXT(Table_1[[#This Row],[Order Date]],"mmm yyyy")</f>
        <v>Mar 2015</v>
      </c>
      <c r="AL811" s="17" t="str">
        <f>Table_1[[#This Row],[Monthly sales]]&amp;"  Week "&amp;TEXT(Table_1[[#This Row],[Weekly sales]],"00")</f>
        <v>Mar 2015  Week 12</v>
      </c>
      <c r="AM811" s="17">
        <f>IF(COUNTIF($A$2:A811, A811)=1, 1, 0)</f>
        <v>1</v>
      </c>
      <c r="AN811" s="3">
        <f>COUNTA(A811) - COUNTIF(Table_1[[#This Row],[Unique Customers]], 1)</f>
        <v>0</v>
      </c>
      <c r="AO811" s="17" t="str">
        <f t="shared" si="12"/>
        <v>Unique</v>
      </c>
      <c r="AP811" s="17" t="str">
        <f>"Q"&amp;_xlfn.CEILING.MATH(MONTH(Table_1[[#This Row],[Monthly sales]])/3,1)</f>
        <v>Q1</v>
      </c>
    </row>
    <row r="812" spans="1:42" ht="14.4" x14ac:dyDescent="0.3">
      <c r="A812" s="2">
        <v>2426</v>
      </c>
      <c r="B812" s="15" t="s">
        <v>1651</v>
      </c>
      <c r="C812" s="15" t="s">
        <v>38</v>
      </c>
      <c r="D812" s="6">
        <v>0.08</v>
      </c>
      <c r="E812" s="4">
        <v>30.93</v>
      </c>
      <c r="F812" s="4">
        <v>3.92</v>
      </c>
      <c r="G812" s="15" t="s">
        <v>39</v>
      </c>
      <c r="H812" s="15" t="s">
        <v>28</v>
      </c>
      <c r="I812" s="15" t="s">
        <v>29</v>
      </c>
      <c r="J812" s="15" t="s">
        <v>127</v>
      </c>
      <c r="K812" s="15" t="s">
        <v>43</v>
      </c>
      <c r="L812" s="15" t="s">
        <v>1652</v>
      </c>
      <c r="M812" s="6">
        <v>0.44</v>
      </c>
      <c r="N812" s="15" t="s">
        <v>33</v>
      </c>
      <c r="O812" s="15" t="s">
        <v>53</v>
      </c>
      <c r="P812" s="15" t="s">
        <v>188</v>
      </c>
      <c r="Q812" s="15" t="s">
        <v>1653</v>
      </c>
      <c r="R812" s="2">
        <v>75061</v>
      </c>
      <c r="S812" s="1">
        <v>42078</v>
      </c>
      <c r="T812" s="12">
        <f>EOMONTH(Table_1[[#This Row],[Order Date]],0)</f>
        <v>42094</v>
      </c>
      <c r="U812" s="10">
        <f>EOMONTH(Table_1[[#This Row],[Order Date]],0)</f>
        <v>42094</v>
      </c>
      <c r="V812" s="14">
        <v>42078</v>
      </c>
      <c r="W812" s="1">
        <v>42079</v>
      </c>
      <c r="X812" s="12">
        <v>42079</v>
      </c>
      <c r="Y812" s="10">
        <f>EOMONTH(Table_1[[#This Row],[Ship date]],0)</f>
        <v>42094</v>
      </c>
      <c r="Z812" s="14">
        <v>42079</v>
      </c>
      <c r="AA812" s="4">
        <v>63.059100000000001</v>
      </c>
      <c r="AB812" s="2">
        <v>3</v>
      </c>
      <c r="AC812" s="4">
        <v>91.39</v>
      </c>
      <c r="AD812" s="2">
        <v>90859</v>
      </c>
      <c r="AE812" s="4">
        <f>'DataCleaning and Transformation'!$E812-'DataCleaning and Transformation'!$D812</f>
        <v>30.85</v>
      </c>
      <c r="AF812" s="15" t="str">
        <f>_xlfn.IFS('DataCleaning and Transformation'!$O812="Central","Chris",'DataCleaning and Transformation'!$O812="East","Erin",'DataCleaning and Transformation'!$O812="South","Sam",'DataCleaning and Transformation'!$O812="West","William")</f>
        <v>Chris</v>
      </c>
      <c r="AG812" s="31">
        <f>Table_1[[#This Row],[Ship date]]-Table_1[[#This Row],[Order Date]]</f>
        <v>1</v>
      </c>
      <c r="AH812" s="22">
        <f>Table_1[[#This Row],[Profit]]/Table_1[[#This Row],[Sales]]</f>
        <v>0.69000000000000006</v>
      </c>
      <c r="AI812" s="23">
        <f>Table_1[[#This Row],[Profit]]+Table_1[[#This Row],[Sales]]</f>
        <v>154.44909999999999</v>
      </c>
      <c r="AJ812" s="17">
        <f>WEEKNUM(Table_1[[#This Row],[Order Date]],1)</f>
        <v>12</v>
      </c>
      <c r="AK812" s="17" t="str">
        <f>TEXT(Table_1[[#This Row],[Order Date]],"mmm yyyy")</f>
        <v>Mar 2015</v>
      </c>
      <c r="AL812" s="17" t="str">
        <f>Table_1[[#This Row],[Monthly sales]]&amp;"  Week "&amp;TEXT(Table_1[[#This Row],[Weekly sales]],"00")</f>
        <v>Mar 2015  Week 12</v>
      </c>
      <c r="AM812" s="17">
        <f>IF(COUNTIF($A$2:A812, A812)=1, 1, 0)</f>
        <v>1</v>
      </c>
      <c r="AN812" s="3">
        <f>COUNTA(A812) - COUNTIF(Table_1[[#This Row],[Unique Customers]], 1)</f>
        <v>0</v>
      </c>
      <c r="AO812" s="17" t="str">
        <f t="shared" si="12"/>
        <v>Unique</v>
      </c>
      <c r="AP812" s="17" t="str">
        <f>"Q"&amp;_xlfn.CEILING.MATH(MONTH(Table_1[[#This Row],[Monthly sales]])/3,1)</f>
        <v>Q1</v>
      </c>
    </row>
    <row r="813" spans="1:42" ht="14.4" x14ac:dyDescent="0.3">
      <c r="A813" s="2">
        <v>724</v>
      </c>
      <c r="B813" s="15" t="s">
        <v>1654</v>
      </c>
      <c r="C813" s="15" t="s">
        <v>117</v>
      </c>
      <c r="D813" s="6">
        <v>0.09</v>
      </c>
      <c r="E813" s="4">
        <v>125.99</v>
      </c>
      <c r="F813" s="4">
        <v>8.99</v>
      </c>
      <c r="G813" s="15" t="s">
        <v>39</v>
      </c>
      <c r="H813" s="15" t="s">
        <v>40</v>
      </c>
      <c r="I813" s="15" t="s">
        <v>41</v>
      </c>
      <c r="J813" s="15" t="s">
        <v>136</v>
      </c>
      <c r="K813" s="15" t="s">
        <v>74</v>
      </c>
      <c r="L813" s="15" t="s">
        <v>1655</v>
      </c>
      <c r="M813" s="6">
        <v>0.55000000000000004</v>
      </c>
      <c r="N813" s="15" t="s">
        <v>33</v>
      </c>
      <c r="O813" s="15" t="s">
        <v>112</v>
      </c>
      <c r="P813" s="15" t="s">
        <v>249</v>
      </c>
      <c r="Q813" s="15" t="s">
        <v>1656</v>
      </c>
      <c r="R813" s="2">
        <v>6614</v>
      </c>
      <c r="S813" s="1">
        <v>42078</v>
      </c>
      <c r="T813" s="12">
        <f>EOMONTH(Table_1[[#This Row],[Order Date]],0)</f>
        <v>42094</v>
      </c>
      <c r="U813" s="10">
        <f>EOMONTH(Table_1[[#This Row],[Order Date]],0)</f>
        <v>42094</v>
      </c>
      <c r="V813" s="14">
        <v>42078</v>
      </c>
      <c r="W813" s="1">
        <v>42079</v>
      </c>
      <c r="X813" s="12">
        <v>42079</v>
      </c>
      <c r="Y813" s="10">
        <f>EOMONTH(Table_1[[#This Row],[Ship date]],0)</f>
        <v>42094</v>
      </c>
      <c r="Z813" s="14">
        <v>42079</v>
      </c>
      <c r="AA813" s="4">
        <v>-605.37400000000002</v>
      </c>
      <c r="AB813" s="2">
        <v>1</v>
      </c>
      <c r="AC813" s="4">
        <v>100.38</v>
      </c>
      <c r="AD813" s="2">
        <v>90359</v>
      </c>
      <c r="AE813" s="4">
        <f>'DataCleaning and Transformation'!$E813-'DataCleaning and Transformation'!$D813</f>
        <v>125.89999999999999</v>
      </c>
      <c r="AF813" s="15" t="str">
        <f>_xlfn.IFS('DataCleaning and Transformation'!$O813="Central","Chris",'DataCleaning and Transformation'!$O813="East","Erin",'DataCleaning and Transformation'!$O813="South","Sam",'DataCleaning and Transformation'!$O813="West","William")</f>
        <v>Erin</v>
      </c>
      <c r="AG813" s="31">
        <f>Table_1[[#This Row],[Ship date]]-Table_1[[#This Row],[Order Date]]</f>
        <v>1</v>
      </c>
      <c r="AH813" s="22">
        <f>Table_1[[#This Row],[Profit]]/Table_1[[#This Row],[Sales]]</f>
        <v>-6.0308228730822879</v>
      </c>
      <c r="AI813" s="23">
        <f>Table_1[[#This Row],[Profit]]+Table_1[[#This Row],[Sales]]</f>
        <v>-504.99400000000003</v>
      </c>
      <c r="AJ813" s="17">
        <f>WEEKNUM(Table_1[[#This Row],[Order Date]],1)</f>
        <v>12</v>
      </c>
      <c r="AK813" s="17" t="str">
        <f>TEXT(Table_1[[#This Row],[Order Date]],"mmm yyyy")</f>
        <v>Mar 2015</v>
      </c>
      <c r="AL813" s="17" t="str">
        <f>Table_1[[#This Row],[Monthly sales]]&amp;"  Week "&amp;TEXT(Table_1[[#This Row],[Weekly sales]],"00")</f>
        <v>Mar 2015  Week 12</v>
      </c>
      <c r="AM813" s="17">
        <f>IF(COUNTIF($A$2:A813, A813)=1, 1, 0)</f>
        <v>1</v>
      </c>
      <c r="AN813" s="3">
        <f>COUNTA(A813) - COUNTIF(Table_1[[#This Row],[Unique Customers]], 1)</f>
        <v>0</v>
      </c>
      <c r="AO813" s="17" t="str">
        <f t="shared" si="12"/>
        <v>Unique</v>
      </c>
      <c r="AP813" s="17" t="str">
        <f>"Q"&amp;_xlfn.CEILING.MATH(MONTH(Table_1[[#This Row],[Monthly sales]])/3,1)</f>
        <v>Q1</v>
      </c>
    </row>
    <row r="814" spans="1:42" ht="14.4" x14ac:dyDescent="0.3">
      <c r="A814" s="2">
        <v>727</v>
      </c>
      <c r="B814" s="15" t="s">
        <v>1657</v>
      </c>
      <c r="C814" s="15" t="s">
        <v>117</v>
      </c>
      <c r="D814" s="6">
        <v>0.1</v>
      </c>
      <c r="E814" s="4">
        <v>17.98</v>
      </c>
      <c r="F814" s="4">
        <v>4</v>
      </c>
      <c r="G814" s="15" t="s">
        <v>39</v>
      </c>
      <c r="H814" s="15" t="s">
        <v>40</v>
      </c>
      <c r="I814" s="15" t="s">
        <v>41</v>
      </c>
      <c r="J814" s="15" t="s">
        <v>42</v>
      </c>
      <c r="K814" s="15" t="s">
        <v>74</v>
      </c>
      <c r="L814" s="15" t="s">
        <v>1658</v>
      </c>
      <c r="M814" s="6">
        <v>0.79</v>
      </c>
      <c r="N814" s="15" t="s">
        <v>33</v>
      </c>
      <c r="O814" s="15" t="s">
        <v>112</v>
      </c>
      <c r="P814" s="15" t="s">
        <v>332</v>
      </c>
      <c r="Q814" s="15" t="s">
        <v>1659</v>
      </c>
      <c r="R814" s="2">
        <v>4240</v>
      </c>
      <c r="S814" s="1">
        <v>42078</v>
      </c>
      <c r="T814" s="12">
        <f>EOMONTH(Table_1[[#This Row],[Order Date]],0)</f>
        <v>42094</v>
      </c>
      <c r="U814" s="10">
        <f>EOMONTH(Table_1[[#This Row],[Order Date]],0)</f>
        <v>42094</v>
      </c>
      <c r="V814" s="14">
        <v>42078</v>
      </c>
      <c r="W814" s="1">
        <v>42079</v>
      </c>
      <c r="X814" s="12">
        <v>42079</v>
      </c>
      <c r="Y814" s="10">
        <f>EOMONTH(Table_1[[#This Row],[Ship date]],0)</f>
        <v>42094</v>
      </c>
      <c r="Z814" s="14">
        <v>42079</v>
      </c>
      <c r="AA814" s="4">
        <v>-99.55</v>
      </c>
      <c r="AB814" s="2">
        <v>4</v>
      </c>
      <c r="AC814" s="4">
        <v>66.319999999999993</v>
      </c>
      <c r="AD814" s="2">
        <v>90359</v>
      </c>
      <c r="AE814" s="4">
        <f>'DataCleaning and Transformation'!$E814-'DataCleaning and Transformation'!$D814</f>
        <v>17.88</v>
      </c>
      <c r="AF814" s="15" t="str">
        <f>_xlfn.IFS('DataCleaning and Transformation'!$O814="Central","Chris",'DataCleaning and Transformation'!$O814="East","Erin",'DataCleaning and Transformation'!$O814="South","Sam",'DataCleaning and Transformation'!$O814="West","William")</f>
        <v>Erin</v>
      </c>
      <c r="AG814" s="31">
        <f>Table_1[[#This Row],[Ship date]]-Table_1[[#This Row],[Order Date]]</f>
        <v>1</v>
      </c>
      <c r="AH814" s="22">
        <f>Table_1[[#This Row],[Profit]]/Table_1[[#This Row],[Sales]]</f>
        <v>-1.5010554885404102</v>
      </c>
      <c r="AI814" s="23">
        <f>Table_1[[#This Row],[Profit]]+Table_1[[#This Row],[Sales]]</f>
        <v>-33.230000000000004</v>
      </c>
      <c r="AJ814" s="17">
        <f>WEEKNUM(Table_1[[#This Row],[Order Date]],1)</f>
        <v>12</v>
      </c>
      <c r="AK814" s="17" t="str">
        <f>TEXT(Table_1[[#This Row],[Order Date]],"mmm yyyy")</f>
        <v>Mar 2015</v>
      </c>
      <c r="AL814" s="17" t="str">
        <f>Table_1[[#This Row],[Monthly sales]]&amp;"  Week "&amp;TEXT(Table_1[[#This Row],[Weekly sales]],"00")</f>
        <v>Mar 2015  Week 12</v>
      </c>
      <c r="AM814" s="17">
        <f>IF(COUNTIF($A$2:A814, A814)=1, 1, 0)</f>
        <v>1</v>
      </c>
      <c r="AN814" s="3">
        <f>COUNTA(A814) - COUNTIF(Table_1[[#This Row],[Unique Customers]], 1)</f>
        <v>0</v>
      </c>
      <c r="AO814" s="17" t="str">
        <f t="shared" si="12"/>
        <v>Repeated</v>
      </c>
      <c r="AP814" s="17" t="str">
        <f>"Q"&amp;_xlfn.CEILING.MATH(MONTH(Table_1[[#This Row],[Monthly sales]])/3,1)</f>
        <v>Q1</v>
      </c>
    </row>
    <row r="815" spans="1:42" ht="14.4" x14ac:dyDescent="0.3">
      <c r="A815" s="2">
        <v>2356</v>
      </c>
      <c r="B815" s="15" t="s">
        <v>1660</v>
      </c>
      <c r="C815" s="15" t="s">
        <v>117</v>
      </c>
      <c r="D815" s="6">
        <v>0</v>
      </c>
      <c r="E815" s="4">
        <v>29.34</v>
      </c>
      <c r="F815" s="4">
        <v>7.87</v>
      </c>
      <c r="G815" s="15" t="s">
        <v>39</v>
      </c>
      <c r="H815" s="15" t="s">
        <v>40</v>
      </c>
      <c r="I815" s="15" t="s">
        <v>29</v>
      </c>
      <c r="J815" s="15" t="s">
        <v>127</v>
      </c>
      <c r="K815" s="15" t="s">
        <v>74</v>
      </c>
      <c r="L815" s="15" t="s">
        <v>1661</v>
      </c>
      <c r="M815" s="6">
        <v>0.54</v>
      </c>
      <c r="N815" s="15" t="s">
        <v>33</v>
      </c>
      <c r="O815" s="15" t="s">
        <v>60</v>
      </c>
      <c r="P815" s="15" t="s">
        <v>1061</v>
      </c>
      <c r="Q815" s="15" t="s">
        <v>1662</v>
      </c>
      <c r="R815" s="2">
        <v>82901</v>
      </c>
      <c r="S815" s="1">
        <v>42078</v>
      </c>
      <c r="T815" s="12">
        <f>EOMONTH(Table_1[[#This Row],[Order Date]],0)</f>
        <v>42094</v>
      </c>
      <c r="U815" s="10">
        <f>EOMONTH(Table_1[[#This Row],[Order Date]],0)</f>
        <v>42094</v>
      </c>
      <c r="V815" s="14">
        <v>42078</v>
      </c>
      <c r="W815" s="1">
        <v>42080</v>
      </c>
      <c r="X815" s="12">
        <v>42080</v>
      </c>
      <c r="Y815" s="10">
        <f>EOMONTH(Table_1[[#This Row],[Ship date]],0)</f>
        <v>42094</v>
      </c>
      <c r="Z815" s="14">
        <v>42080</v>
      </c>
      <c r="AA815" s="4">
        <v>385.37</v>
      </c>
      <c r="AB815" s="2">
        <v>22</v>
      </c>
      <c r="AC815" s="4">
        <v>668.38</v>
      </c>
      <c r="AD815" s="2">
        <v>91305</v>
      </c>
      <c r="AE815" s="4">
        <f>'DataCleaning and Transformation'!$E815-'DataCleaning and Transformation'!$D815</f>
        <v>29.34</v>
      </c>
      <c r="AF815" s="15" t="str">
        <f>_xlfn.IFS('DataCleaning and Transformation'!$O815="Central","Chris",'DataCleaning and Transformation'!$O815="East","Erin",'DataCleaning and Transformation'!$O815="South","Sam",'DataCleaning and Transformation'!$O815="West","William")</f>
        <v>William</v>
      </c>
      <c r="AG815" s="31">
        <f>Table_1[[#This Row],[Ship date]]-Table_1[[#This Row],[Order Date]]</f>
        <v>2</v>
      </c>
      <c r="AH815" s="22">
        <f>Table_1[[#This Row],[Profit]]/Table_1[[#This Row],[Sales]]</f>
        <v>0.57657320685837399</v>
      </c>
      <c r="AI815" s="23">
        <f>Table_1[[#This Row],[Profit]]+Table_1[[#This Row],[Sales]]</f>
        <v>1053.75</v>
      </c>
      <c r="AJ815" s="17">
        <f>WEEKNUM(Table_1[[#This Row],[Order Date]],1)</f>
        <v>12</v>
      </c>
      <c r="AK815" s="17" t="str">
        <f>TEXT(Table_1[[#This Row],[Order Date]],"mmm yyyy")</f>
        <v>Mar 2015</v>
      </c>
      <c r="AL815" s="17" t="str">
        <f>Table_1[[#This Row],[Monthly sales]]&amp;"  Week "&amp;TEXT(Table_1[[#This Row],[Weekly sales]],"00")</f>
        <v>Mar 2015  Week 12</v>
      </c>
      <c r="AM815" s="17">
        <f>IF(COUNTIF($A$2:A815, A815)=1, 1, 0)</f>
        <v>1</v>
      </c>
      <c r="AN815" s="3">
        <f>COUNTA(A815) - COUNTIF(Table_1[[#This Row],[Unique Customers]], 1)</f>
        <v>0</v>
      </c>
      <c r="AO815" s="17" t="str">
        <f t="shared" si="12"/>
        <v>Unique</v>
      </c>
      <c r="AP815" s="17" t="str">
        <f>"Q"&amp;_xlfn.CEILING.MATH(MONTH(Table_1[[#This Row],[Monthly sales]])/3,1)</f>
        <v>Q1</v>
      </c>
    </row>
    <row r="816" spans="1:42" ht="14.4" x14ac:dyDescent="0.3">
      <c r="A816" s="2">
        <v>2372</v>
      </c>
      <c r="B816" s="15" t="s">
        <v>1663</v>
      </c>
      <c r="C816" s="15" t="s">
        <v>117</v>
      </c>
      <c r="D816" s="6">
        <v>0.01</v>
      </c>
      <c r="E816" s="4">
        <v>1.76</v>
      </c>
      <c r="F816" s="4">
        <v>0.7</v>
      </c>
      <c r="G816" s="15" t="s">
        <v>39</v>
      </c>
      <c r="H816" s="15" t="s">
        <v>95</v>
      </c>
      <c r="I816" s="15" t="s">
        <v>49</v>
      </c>
      <c r="J816" s="15" t="s">
        <v>50</v>
      </c>
      <c r="K816" s="15" t="s">
        <v>51</v>
      </c>
      <c r="L816" s="15" t="s">
        <v>1664</v>
      </c>
      <c r="M816" s="6">
        <v>0.56000000000000005</v>
      </c>
      <c r="N816" s="15" t="s">
        <v>33</v>
      </c>
      <c r="O816" s="15" t="s">
        <v>53</v>
      </c>
      <c r="P816" s="15" t="s">
        <v>85</v>
      </c>
      <c r="Q816" s="15" t="s">
        <v>1665</v>
      </c>
      <c r="R816" s="2">
        <v>55803</v>
      </c>
      <c r="S816" s="1">
        <v>42078</v>
      </c>
      <c r="T816" s="12">
        <f>EOMONTH(Table_1[[#This Row],[Order Date]],0)</f>
        <v>42094</v>
      </c>
      <c r="U816" s="10">
        <f>EOMONTH(Table_1[[#This Row],[Order Date]],0)</f>
        <v>42094</v>
      </c>
      <c r="V816" s="14">
        <v>42078</v>
      </c>
      <c r="W816" s="1">
        <v>42079</v>
      </c>
      <c r="X816" s="12">
        <v>42079</v>
      </c>
      <c r="Y816" s="10">
        <f>EOMONTH(Table_1[[#This Row],[Ship date]],0)</f>
        <v>42094</v>
      </c>
      <c r="Z816" s="14">
        <v>42079</v>
      </c>
      <c r="AA816" s="4">
        <v>-1.56</v>
      </c>
      <c r="AB816" s="2">
        <v>4</v>
      </c>
      <c r="AC816" s="4">
        <v>7.2</v>
      </c>
      <c r="AD816" s="2">
        <v>90714</v>
      </c>
      <c r="AE816" s="4">
        <f>'DataCleaning and Transformation'!$E816-'DataCleaning and Transformation'!$D816</f>
        <v>1.75</v>
      </c>
      <c r="AF816" s="15" t="str">
        <f>_xlfn.IFS('DataCleaning and Transformation'!$O816="Central","Chris",'DataCleaning and Transformation'!$O816="East","Erin",'DataCleaning and Transformation'!$O816="South","Sam",'DataCleaning and Transformation'!$O816="West","William")</f>
        <v>Chris</v>
      </c>
      <c r="AG816" s="31">
        <f>Table_1[[#This Row],[Ship date]]-Table_1[[#This Row],[Order Date]]</f>
        <v>1</v>
      </c>
      <c r="AH816" s="22">
        <f>Table_1[[#This Row],[Profit]]/Table_1[[#This Row],[Sales]]</f>
        <v>-0.21666666666666667</v>
      </c>
      <c r="AI816" s="23">
        <f>Table_1[[#This Row],[Profit]]+Table_1[[#This Row],[Sales]]</f>
        <v>5.6400000000000006</v>
      </c>
      <c r="AJ816" s="17">
        <f>WEEKNUM(Table_1[[#This Row],[Order Date]],1)</f>
        <v>12</v>
      </c>
      <c r="AK816" s="17" t="str">
        <f>TEXT(Table_1[[#This Row],[Order Date]],"mmm yyyy")</f>
        <v>Mar 2015</v>
      </c>
      <c r="AL816" s="17" t="str">
        <f>Table_1[[#This Row],[Monthly sales]]&amp;"  Week "&amp;TEXT(Table_1[[#This Row],[Weekly sales]],"00")</f>
        <v>Mar 2015  Week 12</v>
      </c>
      <c r="AM816" s="17">
        <f>IF(COUNTIF($A$2:A816, A816)=1, 1, 0)</f>
        <v>1</v>
      </c>
      <c r="AN816" s="3">
        <f>COUNTA(A816) - COUNTIF(Table_1[[#This Row],[Unique Customers]], 1)</f>
        <v>0</v>
      </c>
      <c r="AO816" s="17" t="str">
        <f t="shared" si="12"/>
        <v>Unique</v>
      </c>
      <c r="AP816" s="17" t="str">
        <f>"Q"&amp;_xlfn.CEILING.MATH(MONTH(Table_1[[#This Row],[Monthly sales]])/3,1)</f>
        <v>Q1</v>
      </c>
    </row>
    <row r="817" spans="1:42" ht="14.4" x14ac:dyDescent="0.3">
      <c r="A817" s="2">
        <v>871</v>
      </c>
      <c r="B817" s="15" t="s">
        <v>1666</v>
      </c>
      <c r="C817" s="15" t="s">
        <v>71</v>
      </c>
      <c r="D817" s="6">
        <v>0.03</v>
      </c>
      <c r="E817" s="4">
        <v>14.2</v>
      </c>
      <c r="F817" s="4">
        <v>5.3</v>
      </c>
      <c r="G817" s="15" t="s">
        <v>39</v>
      </c>
      <c r="H817" s="15" t="s">
        <v>72</v>
      </c>
      <c r="I817" s="15" t="s">
        <v>29</v>
      </c>
      <c r="J817" s="15" t="s">
        <v>127</v>
      </c>
      <c r="K817" s="15" t="s">
        <v>51</v>
      </c>
      <c r="L817" s="15" t="s">
        <v>289</v>
      </c>
      <c r="M817" s="6">
        <v>0.46</v>
      </c>
      <c r="N817" s="15" t="s">
        <v>33</v>
      </c>
      <c r="O817" s="15" t="s">
        <v>60</v>
      </c>
      <c r="P817" s="15" t="s">
        <v>297</v>
      </c>
      <c r="Q817" s="15" t="s">
        <v>1667</v>
      </c>
      <c r="R817" s="2">
        <v>89502</v>
      </c>
      <c r="S817" s="1">
        <v>42078</v>
      </c>
      <c r="T817" s="12">
        <f>EOMONTH(Table_1[[#This Row],[Order Date]],0)</f>
        <v>42094</v>
      </c>
      <c r="U817" s="10">
        <f>EOMONTH(Table_1[[#This Row],[Order Date]],0)</f>
        <v>42094</v>
      </c>
      <c r="V817" s="14">
        <v>42078</v>
      </c>
      <c r="W817" s="1">
        <v>42080</v>
      </c>
      <c r="X817" s="12">
        <v>42080</v>
      </c>
      <c r="Y817" s="10">
        <f>EOMONTH(Table_1[[#This Row],[Ship date]],0)</f>
        <v>42094</v>
      </c>
      <c r="Z817" s="14">
        <v>42080</v>
      </c>
      <c r="AA817" s="4">
        <v>21.555599999999998</v>
      </c>
      <c r="AB817" s="2">
        <v>2</v>
      </c>
      <c r="AC817" s="4">
        <v>31.24</v>
      </c>
      <c r="AD817" s="2">
        <v>90577</v>
      </c>
      <c r="AE817" s="4">
        <f>'DataCleaning and Transformation'!$E817-'DataCleaning and Transformation'!$D817</f>
        <v>14.17</v>
      </c>
      <c r="AF817" s="15" t="str">
        <f>_xlfn.IFS('DataCleaning and Transformation'!$O817="Central","Chris",'DataCleaning and Transformation'!$O817="East","Erin",'DataCleaning and Transformation'!$O817="South","Sam",'DataCleaning and Transformation'!$O817="West","William")</f>
        <v>William</v>
      </c>
      <c r="AG817" s="31">
        <f>Table_1[[#This Row],[Ship date]]-Table_1[[#This Row],[Order Date]]</f>
        <v>2</v>
      </c>
      <c r="AH817" s="22">
        <f>Table_1[[#This Row],[Profit]]/Table_1[[#This Row],[Sales]]</f>
        <v>0.69</v>
      </c>
      <c r="AI817" s="23">
        <f>Table_1[[#This Row],[Profit]]+Table_1[[#This Row],[Sales]]</f>
        <v>52.795599999999993</v>
      </c>
      <c r="AJ817" s="17">
        <f>WEEKNUM(Table_1[[#This Row],[Order Date]],1)</f>
        <v>12</v>
      </c>
      <c r="AK817" s="17" t="str">
        <f>TEXT(Table_1[[#This Row],[Order Date]],"mmm yyyy")</f>
        <v>Mar 2015</v>
      </c>
      <c r="AL817" s="17" t="str">
        <f>Table_1[[#This Row],[Monthly sales]]&amp;"  Week "&amp;TEXT(Table_1[[#This Row],[Weekly sales]],"00")</f>
        <v>Mar 2015  Week 12</v>
      </c>
      <c r="AM817" s="17">
        <f>IF(COUNTIF($A$2:A817, A817)=1, 1, 0)</f>
        <v>1</v>
      </c>
      <c r="AN817" s="3">
        <f>COUNTA(A817) - COUNTIF(Table_1[[#This Row],[Unique Customers]], 1)</f>
        <v>0</v>
      </c>
      <c r="AO817" s="17" t="str">
        <f t="shared" si="12"/>
        <v>Unique</v>
      </c>
      <c r="AP817" s="17" t="str">
        <f>"Q"&amp;_xlfn.CEILING.MATH(MONTH(Table_1[[#This Row],[Monthly sales]])/3,1)</f>
        <v>Q1</v>
      </c>
    </row>
    <row r="818" spans="1:42" ht="14.4" x14ac:dyDescent="0.3">
      <c r="A818" s="2">
        <v>1646</v>
      </c>
      <c r="B818" s="15" t="s">
        <v>1668</v>
      </c>
      <c r="C818" s="15" t="s">
        <v>71</v>
      </c>
      <c r="D818" s="6">
        <v>0.06</v>
      </c>
      <c r="E818" s="4">
        <v>3.29</v>
      </c>
      <c r="F818" s="4">
        <v>1.35</v>
      </c>
      <c r="G818" s="15" t="s">
        <v>39</v>
      </c>
      <c r="H818" s="15" t="s">
        <v>28</v>
      </c>
      <c r="I818" s="15" t="s">
        <v>49</v>
      </c>
      <c r="J818" s="15" t="s">
        <v>177</v>
      </c>
      <c r="K818" s="15" t="s">
        <v>51</v>
      </c>
      <c r="L818" s="15" t="s">
        <v>1669</v>
      </c>
      <c r="M818" s="6">
        <v>0.4</v>
      </c>
      <c r="N818" s="15" t="s">
        <v>33</v>
      </c>
      <c r="O818" s="15" t="s">
        <v>112</v>
      </c>
      <c r="P818" s="15" t="s">
        <v>113</v>
      </c>
      <c r="Q818" s="15" t="s">
        <v>1670</v>
      </c>
      <c r="R818" s="2">
        <v>11714</v>
      </c>
      <c r="S818" s="1">
        <v>42078</v>
      </c>
      <c r="T818" s="12">
        <f>EOMONTH(Table_1[[#This Row],[Order Date]],0)</f>
        <v>42094</v>
      </c>
      <c r="U818" s="10">
        <f>EOMONTH(Table_1[[#This Row],[Order Date]],0)</f>
        <v>42094</v>
      </c>
      <c r="V818" s="14">
        <v>42078</v>
      </c>
      <c r="W818" s="1">
        <v>42080</v>
      </c>
      <c r="X818" s="12">
        <v>42080</v>
      </c>
      <c r="Y818" s="10">
        <f>EOMONTH(Table_1[[#This Row],[Ship date]],0)</f>
        <v>42094</v>
      </c>
      <c r="Z818" s="14">
        <v>42080</v>
      </c>
      <c r="AA818" s="4">
        <v>8.5299999999999994</v>
      </c>
      <c r="AB818" s="2">
        <v>11</v>
      </c>
      <c r="AC818" s="4">
        <v>35.97</v>
      </c>
      <c r="AD818" s="2">
        <v>90932</v>
      </c>
      <c r="AE818" s="4">
        <f>'DataCleaning and Transformation'!$E818-'DataCleaning and Transformation'!$D818</f>
        <v>3.23</v>
      </c>
      <c r="AF818" s="15" t="str">
        <f>_xlfn.IFS('DataCleaning and Transformation'!$O818="Central","Chris",'DataCleaning and Transformation'!$O818="East","Erin",'DataCleaning and Transformation'!$O818="South","Sam",'DataCleaning and Transformation'!$O818="West","William")</f>
        <v>Erin</v>
      </c>
      <c r="AG818" s="31">
        <f>Table_1[[#This Row],[Ship date]]-Table_1[[#This Row],[Order Date]]</f>
        <v>2</v>
      </c>
      <c r="AH818" s="22">
        <f>Table_1[[#This Row],[Profit]]/Table_1[[#This Row],[Sales]]</f>
        <v>0.23714206283013622</v>
      </c>
      <c r="AI818" s="23">
        <f>Table_1[[#This Row],[Profit]]+Table_1[[#This Row],[Sales]]</f>
        <v>44.5</v>
      </c>
      <c r="AJ818" s="17">
        <f>WEEKNUM(Table_1[[#This Row],[Order Date]],1)</f>
        <v>12</v>
      </c>
      <c r="AK818" s="17" t="str">
        <f>TEXT(Table_1[[#This Row],[Order Date]],"mmm yyyy")</f>
        <v>Mar 2015</v>
      </c>
      <c r="AL818" s="17" t="str">
        <f>Table_1[[#This Row],[Monthly sales]]&amp;"  Week "&amp;TEXT(Table_1[[#This Row],[Weekly sales]],"00")</f>
        <v>Mar 2015  Week 12</v>
      </c>
      <c r="AM818" s="17">
        <f>IF(COUNTIF($A$2:A818, A818)=1, 1, 0)</f>
        <v>1</v>
      </c>
      <c r="AN818" s="3">
        <f>COUNTA(A818) - COUNTIF(Table_1[[#This Row],[Unique Customers]], 1)</f>
        <v>0</v>
      </c>
      <c r="AO818" s="17" t="str">
        <f t="shared" si="12"/>
        <v>Unique</v>
      </c>
      <c r="AP818" s="17" t="str">
        <f>"Q"&amp;_xlfn.CEILING.MATH(MONTH(Table_1[[#This Row],[Monthly sales]])/3,1)</f>
        <v>Q1</v>
      </c>
    </row>
    <row r="819" spans="1:42" ht="14.4" x14ac:dyDescent="0.3">
      <c r="A819" s="2">
        <v>853</v>
      </c>
      <c r="B819" s="15" t="s">
        <v>1671</v>
      </c>
      <c r="C819" s="15" t="s">
        <v>38</v>
      </c>
      <c r="D819" s="6">
        <v>0.05</v>
      </c>
      <c r="E819" s="4">
        <v>4.24</v>
      </c>
      <c r="F819" s="4">
        <v>5.41</v>
      </c>
      <c r="G819" s="15" t="s">
        <v>39</v>
      </c>
      <c r="H819" s="15" t="s">
        <v>28</v>
      </c>
      <c r="I819" s="15" t="s">
        <v>49</v>
      </c>
      <c r="J819" s="15" t="s">
        <v>73</v>
      </c>
      <c r="K819" s="15" t="s">
        <v>74</v>
      </c>
      <c r="L819" s="15" t="s">
        <v>1672</v>
      </c>
      <c r="M819" s="6">
        <v>0.35</v>
      </c>
      <c r="N819" s="15" t="s">
        <v>33</v>
      </c>
      <c r="O819" s="15" t="s">
        <v>60</v>
      </c>
      <c r="P819" s="15" t="s">
        <v>91</v>
      </c>
      <c r="Q819" s="15" t="s">
        <v>1673</v>
      </c>
      <c r="R819" s="2">
        <v>92345</v>
      </c>
      <c r="S819" s="1">
        <v>42079</v>
      </c>
      <c r="T819" s="12">
        <f>EOMONTH(Table_1[[#This Row],[Order Date]],0)</f>
        <v>42094</v>
      </c>
      <c r="U819" s="10">
        <f>EOMONTH(Table_1[[#This Row],[Order Date]],0)</f>
        <v>42094</v>
      </c>
      <c r="V819" s="14">
        <v>42079</v>
      </c>
      <c r="W819" s="1">
        <v>42081</v>
      </c>
      <c r="X819" s="12">
        <v>42081</v>
      </c>
      <c r="Y819" s="10">
        <f>EOMONTH(Table_1[[#This Row],[Ship date]],0)</f>
        <v>42094</v>
      </c>
      <c r="Z819" s="14">
        <v>42081</v>
      </c>
      <c r="AA819" s="4">
        <v>-89.216999999999999</v>
      </c>
      <c r="AB819" s="2">
        <v>12</v>
      </c>
      <c r="AC819" s="4">
        <v>50.83</v>
      </c>
      <c r="AD819" s="2">
        <v>88570</v>
      </c>
      <c r="AE819" s="4">
        <f>'DataCleaning and Transformation'!$E819-'DataCleaning and Transformation'!$D819</f>
        <v>4.1900000000000004</v>
      </c>
      <c r="AF819" s="15" t="str">
        <f>_xlfn.IFS('DataCleaning and Transformation'!$O819="Central","Chris",'DataCleaning and Transformation'!$O819="East","Erin",'DataCleaning and Transformation'!$O819="South","Sam",'DataCleaning and Transformation'!$O819="West","William")</f>
        <v>William</v>
      </c>
      <c r="AG819" s="31">
        <f>Table_1[[#This Row],[Ship date]]-Table_1[[#This Row],[Order Date]]</f>
        <v>2</v>
      </c>
      <c r="AH819" s="22">
        <f>Table_1[[#This Row],[Profit]]/Table_1[[#This Row],[Sales]]</f>
        <v>-1.7552036199095022</v>
      </c>
      <c r="AI819" s="23">
        <f>Table_1[[#This Row],[Profit]]+Table_1[[#This Row],[Sales]]</f>
        <v>-38.387</v>
      </c>
      <c r="AJ819" s="17">
        <f>WEEKNUM(Table_1[[#This Row],[Order Date]],1)</f>
        <v>12</v>
      </c>
      <c r="AK819" s="17" t="str">
        <f>TEXT(Table_1[[#This Row],[Order Date]],"mmm yyyy")</f>
        <v>Mar 2015</v>
      </c>
      <c r="AL819" s="17" t="str">
        <f>Table_1[[#This Row],[Monthly sales]]&amp;"  Week "&amp;TEXT(Table_1[[#This Row],[Weekly sales]],"00")</f>
        <v>Mar 2015  Week 12</v>
      </c>
      <c r="AM819" s="17">
        <f>IF(COUNTIF($A$2:A819, A819)=1, 1, 0)</f>
        <v>1</v>
      </c>
      <c r="AN819" s="3">
        <f>COUNTA(A819) - COUNTIF(Table_1[[#This Row],[Unique Customers]], 1)</f>
        <v>0</v>
      </c>
      <c r="AO819" s="17" t="str">
        <f t="shared" si="12"/>
        <v>Unique</v>
      </c>
      <c r="AP819" s="17" t="str">
        <f>"Q"&amp;_xlfn.CEILING.MATH(MONTH(Table_1[[#This Row],[Monthly sales]])/3,1)</f>
        <v>Q1</v>
      </c>
    </row>
    <row r="820" spans="1:42" ht="14.4" x14ac:dyDescent="0.3">
      <c r="A820" s="2">
        <v>2272</v>
      </c>
      <c r="B820" s="15" t="s">
        <v>1674</v>
      </c>
      <c r="C820" s="15" t="s">
        <v>38</v>
      </c>
      <c r="D820" s="6">
        <v>0.08</v>
      </c>
      <c r="E820" s="4">
        <v>15.73</v>
      </c>
      <c r="F820" s="4">
        <v>7.42</v>
      </c>
      <c r="G820" s="15" t="s">
        <v>88</v>
      </c>
      <c r="H820" s="15" t="s">
        <v>95</v>
      </c>
      <c r="I820" s="15" t="s">
        <v>49</v>
      </c>
      <c r="J820" s="15" t="s">
        <v>569</v>
      </c>
      <c r="K820" s="15" t="s">
        <v>43</v>
      </c>
      <c r="L820" s="15" t="s">
        <v>956</v>
      </c>
      <c r="M820" s="6">
        <v>0.56000000000000005</v>
      </c>
      <c r="N820" s="15" t="s">
        <v>33</v>
      </c>
      <c r="O820" s="15" t="s">
        <v>53</v>
      </c>
      <c r="P820" s="15" t="s">
        <v>188</v>
      </c>
      <c r="Q820" s="15" t="s">
        <v>1675</v>
      </c>
      <c r="R820" s="2">
        <v>76543</v>
      </c>
      <c r="S820" s="1">
        <v>42079</v>
      </c>
      <c r="T820" s="12">
        <f>EOMONTH(Table_1[[#This Row],[Order Date]],0)</f>
        <v>42094</v>
      </c>
      <c r="U820" s="10">
        <f>EOMONTH(Table_1[[#This Row],[Order Date]],0)</f>
        <v>42094</v>
      </c>
      <c r="V820" s="14">
        <v>42079</v>
      </c>
      <c r="W820" s="1">
        <v>42081</v>
      </c>
      <c r="X820" s="12">
        <v>42081</v>
      </c>
      <c r="Y820" s="10">
        <f>EOMONTH(Table_1[[#This Row],[Ship date]],0)</f>
        <v>42094</v>
      </c>
      <c r="Z820" s="14">
        <v>42081</v>
      </c>
      <c r="AA820" s="4">
        <v>-37.6</v>
      </c>
      <c r="AB820" s="2">
        <v>5</v>
      </c>
      <c r="AC820" s="4">
        <v>78.08</v>
      </c>
      <c r="AD820" s="2">
        <v>90110</v>
      </c>
      <c r="AE820" s="4">
        <f>'DataCleaning and Transformation'!$E820-'DataCleaning and Transformation'!$D820</f>
        <v>15.65</v>
      </c>
      <c r="AF820" s="15" t="str">
        <f>_xlfn.IFS('DataCleaning and Transformation'!$O820="Central","Chris",'DataCleaning and Transformation'!$O820="East","Erin",'DataCleaning and Transformation'!$O820="South","Sam",'DataCleaning and Transformation'!$O820="West","William")</f>
        <v>Chris</v>
      </c>
      <c r="AG820" s="31">
        <f>Table_1[[#This Row],[Ship date]]-Table_1[[#This Row],[Order Date]]</f>
        <v>2</v>
      </c>
      <c r="AH820" s="22">
        <f>Table_1[[#This Row],[Profit]]/Table_1[[#This Row],[Sales]]</f>
        <v>-0.48155737704918034</v>
      </c>
      <c r="AI820" s="23">
        <f>Table_1[[#This Row],[Profit]]+Table_1[[#This Row],[Sales]]</f>
        <v>40.479999999999997</v>
      </c>
      <c r="AJ820" s="17">
        <f>WEEKNUM(Table_1[[#This Row],[Order Date]],1)</f>
        <v>12</v>
      </c>
      <c r="AK820" s="17" t="str">
        <f>TEXT(Table_1[[#This Row],[Order Date]],"mmm yyyy")</f>
        <v>Mar 2015</v>
      </c>
      <c r="AL820" s="17" t="str">
        <f>Table_1[[#This Row],[Monthly sales]]&amp;"  Week "&amp;TEXT(Table_1[[#This Row],[Weekly sales]],"00")</f>
        <v>Mar 2015  Week 12</v>
      </c>
      <c r="AM820" s="17">
        <f>IF(COUNTIF($A$2:A820, A820)=1, 1, 0)</f>
        <v>1</v>
      </c>
      <c r="AN820" s="3">
        <f>COUNTA(A820) - COUNTIF(Table_1[[#This Row],[Unique Customers]], 1)</f>
        <v>0</v>
      </c>
      <c r="AO820" s="17" t="str">
        <f t="shared" si="12"/>
        <v>Unique</v>
      </c>
      <c r="AP820" s="17" t="str">
        <f>"Q"&amp;_xlfn.CEILING.MATH(MONTH(Table_1[[#This Row],[Monthly sales]])/3,1)</f>
        <v>Q1</v>
      </c>
    </row>
    <row r="821" spans="1:42" ht="14.4" x14ac:dyDescent="0.3">
      <c r="A821" s="2">
        <v>2323</v>
      </c>
      <c r="B821" s="15" t="s">
        <v>1676</v>
      </c>
      <c r="C821" s="15" t="s">
        <v>38</v>
      </c>
      <c r="D821" s="6">
        <v>0.08</v>
      </c>
      <c r="E821" s="4">
        <v>68.81</v>
      </c>
      <c r="F821" s="4">
        <v>60</v>
      </c>
      <c r="G821" s="15" t="s">
        <v>27</v>
      </c>
      <c r="H821" s="15" t="s">
        <v>28</v>
      </c>
      <c r="I821" s="15" t="s">
        <v>49</v>
      </c>
      <c r="J821" s="15" t="s">
        <v>96</v>
      </c>
      <c r="K821" s="15" t="s">
        <v>58</v>
      </c>
      <c r="L821" s="15" t="s">
        <v>1677</v>
      </c>
      <c r="M821" s="6">
        <v>0.41</v>
      </c>
      <c r="N821" s="15" t="s">
        <v>33</v>
      </c>
      <c r="O821" s="15" t="s">
        <v>60</v>
      </c>
      <c r="P821" s="15" t="s">
        <v>91</v>
      </c>
      <c r="Q821" s="15" t="s">
        <v>1215</v>
      </c>
      <c r="R821" s="2">
        <v>92236</v>
      </c>
      <c r="S821" s="1">
        <v>42079</v>
      </c>
      <c r="T821" s="12">
        <f>EOMONTH(Table_1[[#This Row],[Order Date]],0)</f>
        <v>42094</v>
      </c>
      <c r="U821" s="10">
        <f>EOMONTH(Table_1[[#This Row],[Order Date]],0)</f>
        <v>42094</v>
      </c>
      <c r="V821" s="14">
        <v>42079</v>
      </c>
      <c r="W821" s="1">
        <v>42080</v>
      </c>
      <c r="X821" s="12">
        <v>42080</v>
      </c>
      <c r="Y821" s="10">
        <f>EOMONTH(Table_1[[#This Row],[Ship date]],0)</f>
        <v>42094</v>
      </c>
      <c r="Z821" s="14">
        <v>42080</v>
      </c>
      <c r="AA821" s="4">
        <v>-550.42999999999995</v>
      </c>
      <c r="AB821" s="2">
        <v>5</v>
      </c>
      <c r="AC821" s="4">
        <v>337.86</v>
      </c>
      <c r="AD821" s="2">
        <v>88721</v>
      </c>
      <c r="AE821" s="4">
        <f>'DataCleaning and Transformation'!$E821-'DataCleaning and Transformation'!$D821</f>
        <v>68.73</v>
      </c>
      <c r="AF821" s="15" t="str">
        <f>_xlfn.IFS('DataCleaning and Transformation'!$O821="Central","Chris",'DataCleaning and Transformation'!$O821="East","Erin",'DataCleaning and Transformation'!$O821="South","Sam",'DataCleaning and Transformation'!$O821="West","William")</f>
        <v>William</v>
      </c>
      <c r="AG821" s="31">
        <f>Table_1[[#This Row],[Ship date]]-Table_1[[#This Row],[Order Date]]</f>
        <v>1</v>
      </c>
      <c r="AH821" s="22">
        <f>Table_1[[#This Row],[Profit]]/Table_1[[#This Row],[Sales]]</f>
        <v>-1.6291659267152072</v>
      </c>
      <c r="AI821" s="23">
        <f>Table_1[[#This Row],[Profit]]+Table_1[[#This Row],[Sales]]</f>
        <v>-212.56999999999994</v>
      </c>
      <c r="AJ821" s="17">
        <f>WEEKNUM(Table_1[[#This Row],[Order Date]],1)</f>
        <v>12</v>
      </c>
      <c r="AK821" s="17" t="str">
        <f>TEXT(Table_1[[#This Row],[Order Date]],"mmm yyyy")</f>
        <v>Mar 2015</v>
      </c>
      <c r="AL821" s="17" t="str">
        <f>Table_1[[#This Row],[Monthly sales]]&amp;"  Week "&amp;TEXT(Table_1[[#This Row],[Weekly sales]],"00")</f>
        <v>Mar 2015  Week 12</v>
      </c>
      <c r="AM821" s="17">
        <f>IF(COUNTIF($A$2:A821, A821)=1, 1, 0)</f>
        <v>1</v>
      </c>
      <c r="AN821" s="3">
        <f>COUNTA(A821) - COUNTIF(Table_1[[#This Row],[Unique Customers]], 1)</f>
        <v>0</v>
      </c>
      <c r="AO821" s="17" t="str">
        <f t="shared" si="12"/>
        <v>Unique</v>
      </c>
      <c r="AP821" s="17" t="str">
        <f>"Q"&amp;_xlfn.CEILING.MATH(MONTH(Table_1[[#This Row],[Monthly sales]])/3,1)</f>
        <v>Q1</v>
      </c>
    </row>
    <row r="822" spans="1:42" ht="14.4" x14ac:dyDescent="0.3">
      <c r="A822" s="2">
        <v>2323</v>
      </c>
      <c r="B822" s="15" t="s">
        <v>1676</v>
      </c>
      <c r="C822" s="15" t="s">
        <v>38</v>
      </c>
      <c r="D822" s="6">
        <v>0.04</v>
      </c>
      <c r="E822" s="4">
        <v>21.38</v>
      </c>
      <c r="F822" s="4">
        <v>8.99</v>
      </c>
      <c r="G822" s="15" t="s">
        <v>39</v>
      </c>
      <c r="H822" s="15" t="s">
        <v>28</v>
      </c>
      <c r="I822" s="15" t="s">
        <v>49</v>
      </c>
      <c r="J822" s="15" t="s">
        <v>50</v>
      </c>
      <c r="K822" s="15" t="s">
        <v>43</v>
      </c>
      <c r="L822" s="15" t="s">
        <v>1678</v>
      </c>
      <c r="M822" s="6">
        <v>0.59</v>
      </c>
      <c r="N822" s="15" t="s">
        <v>33</v>
      </c>
      <c r="O822" s="15" t="s">
        <v>60</v>
      </c>
      <c r="P822" s="15" t="s">
        <v>91</v>
      </c>
      <c r="Q822" s="15" t="s">
        <v>1215</v>
      </c>
      <c r="R822" s="2">
        <v>92236</v>
      </c>
      <c r="S822" s="1">
        <v>42079</v>
      </c>
      <c r="T822" s="12">
        <f>EOMONTH(Table_1[[#This Row],[Order Date]],0)</f>
        <v>42094</v>
      </c>
      <c r="U822" s="10">
        <f>EOMONTH(Table_1[[#This Row],[Order Date]],0)</f>
        <v>42094</v>
      </c>
      <c r="V822" s="14">
        <v>42079</v>
      </c>
      <c r="W822" s="1">
        <v>42081</v>
      </c>
      <c r="X822" s="12">
        <v>42081</v>
      </c>
      <c r="Y822" s="10">
        <f>EOMONTH(Table_1[[#This Row],[Ship date]],0)</f>
        <v>42094</v>
      </c>
      <c r="Z822" s="14">
        <v>42081</v>
      </c>
      <c r="AA822" s="4">
        <v>-52.12</v>
      </c>
      <c r="AB822" s="2">
        <v>4</v>
      </c>
      <c r="AC822" s="4">
        <v>84.21</v>
      </c>
      <c r="AD822" s="2">
        <v>88721</v>
      </c>
      <c r="AE822" s="4">
        <f>'DataCleaning and Transformation'!$E822-'DataCleaning and Transformation'!$D822</f>
        <v>21.34</v>
      </c>
      <c r="AF822" s="15" t="str">
        <f>_xlfn.IFS('DataCleaning and Transformation'!$O822="Central","Chris",'DataCleaning and Transformation'!$O822="East","Erin",'DataCleaning and Transformation'!$O822="South","Sam",'DataCleaning and Transformation'!$O822="West","William")</f>
        <v>William</v>
      </c>
      <c r="AG822" s="31">
        <f>Table_1[[#This Row],[Ship date]]-Table_1[[#This Row],[Order Date]]</f>
        <v>2</v>
      </c>
      <c r="AH822" s="22">
        <f>Table_1[[#This Row],[Profit]]/Table_1[[#This Row],[Sales]]</f>
        <v>-0.61892886830542693</v>
      </c>
      <c r="AI822" s="23">
        <f>Table_1[[#This Row],[Profit]]+Table_1[[#This Row],[Sales]]</f>
        <v>32.089999999999996</v>
      </c>
      <c r="AJ822" s="17">
        <f>WEEKNUM(Table_1[[#This Row],[Order Date]],1)</f>
        <v>12</v>
      </c>
      <c r="AK822" s="17" t="str">
        <f>TEXT(Table_1[[#This Row],[Order Date]],"mmm yyyy")</f>
        <v>Mar 2015</v>
      </c>
      <c r="AL822" s="17" t="str">
        <f>Table_1[[#This Row],[Monthly sales]]&amp;"  Week "&amp;TEXT(Table_1[[#This Row],[Weekly sales]],"00")</f>
        <v>Mar 2015  Week 12</v>
      </c>
      <c r="AM822" s="17">
        <f>IF(COUNTIF($A$2:A822, A822)=1, 1, 0)</f>
        <v>0</v>
      </c>
      <c r="AN822" s="3">
        <f>COUNTA(A822) - COUNTIF(Table_1[[#This Row],[Unique Customers]], 1)</f>
        <v>1</v>
      </c>
      <c r="AO822" s="17" t="str">
        <f t="shared" si="12"/>
        <v>Repeated</v>
      </c>
      <c r="AP822" s="17" t="str">
        <f>"Q"&amp;_xlfn.CEILING.MATH(MONTH(Table_1[[#This Row],[Monthly sales]])/3,1)</f>
        <v>Q1</v>
      </c>
    </row>
    <row r="823" spans="1:42" ht="14.4" x14ac:dyDescent="0.3">
      <c r="A823" s="2">
        <v>145</v>
      </c>
      <c r="B823" s="15" t="s">
        <v>529</v>
      </c>
      <c r="C823" s="15" t="s">
        <v>48</v>
      </c>
      <c r="D823" s="6">
        <v>7.0000000000000007E-2</v>
      </c>
      <c r="E823" s="4">
        <v>154.13</v>
      </c>
      <c r="F823" s="4">
        <v>69</v>
      </c>
      <c r="G823" s="15" t="s">
        <v>88</v>
      </c>
      <c r="H823" s="15" t="s">
        <v>72</v>
      </c>
      <c r="I823" s="15" t="s">
        <v>29</v>
      </c>
      <c r="J823" s="15" t="s">
        <v>30</v>
      </c>
      <c r="K823" s="15" t="s">
        <v>65</v>
      </c>
      <c r="L823" s="15" t="s">
        <v>925</v>
      </c>
      <c r="M823" s="6">
        <v>0.68</v>
      </c>
      <c r="N823" s="15" t="s">
        <v>33</v>
      </c>
      <c r="O823" s="15" t="s">
        <v>112</v>
      </c>
      <c r="P823" s="15" t="s">
        <v>321</v>
      </c>
      <c r="Q823" s="15" t="s">
        <v>531</v>
      </c>
      <c r="R823" s="2">
        <v>15122</v>
      </c>
      <c r="S823" s="1">
        <v>42079</v>
      </c>
      <c r="T823" s="12">
        <f>EOMONTH(Table_1[[#This Row],[Order Date]],0)</f>
        <v>42094</v>
      </c>
      <c r="U823" s="10">
        <f>EOMONTH(Table_1[[#This Row],[Order Date]],0)</f>
        <v>42094</v>
      </c>
      <c r="V823" s="14">
        <v>42079</v>
      </c>
      <c r="W823" s="1">
        <v>42079</v>
      </c>
      <c r="X823" s="12">
        <v>42079</v>
      </c>
      <c r="Y823" s="10">
        <f>EOMONTH(Table_1[[#This Row],[Ship date]],0)</f>
        <v>42094</v>
      </c>
      <c r="Z823" s="14">
        <v>42079</v>
      </c>
      <c r="AA823" s="4">
        <v>-634.73410000000001</v>
      </c>
      <c r="AB823" s="2">
        <v>3</v>
      </c>
      <c r="AC823" s="4">
        <v>453.62</v>
      </c>
      <c r="AD823" s="2">
        <v>91089</v>
      </c>
      <c r="AE823" s="4">
        <f>'DataCleaning and Transformation'!$E823-'DataCleaning and Transformation'!$D823</f>
        <v>154.06</v>
      </c>
      <c r="AF823" s="15" t="str">
        <f>_xlfn.IFS('DataCleaning and Transformation'!$O823="Central","Chris",'DataCleaning and Transformation'!$O823="East","Erin",'DataCleaning and Transformation'!$O823="South","Sam",'DataCleaning and Transformation'!$O823="West","William")</f>
        <v>Erin</v>
      </c>
      <c r="AG823" s="31">
        <f>Table_1[[#This Row],[Ship date]]-Table_1[[#This Row],[Order Date]]</f>
        <v>0</v>
      </c>
      <c r="AH823" s="22">
        <f>Table_1[[#This Row],[Profit]]/Table_1[[#This Row],[Sales]]</f>
        <v>-1.399263921343856</v>
      </c>
      <c r="AI823" s="23">
        <f>Table_1[[#This Row],[Profit]]+Table_1[[#This Row],[Sales]]</f>
        <v>-181.11410000000001</v>
      </c>
      <c r="AJ823" s="17">
        <f>WEEKNUM(Table_1[[#This Row],[Order Date]],1)</f>
        <v>12</v>
      </c>
      <c r="AK823" s="17" t="str">
        <f>TEXT(Table_1[[#This Row],[Order Date]],"mmm yyyy")</f>
        <v>Mar 2015</v>
      </c>
      <c r="AL823" s="17" t="str">
        <f>Table_1[[#This Row],[Monthly sales]]&amp;"  Week "&amp;TEXT(Table_1[[#This Row],[Weekly sales]],"00")</f>
        <v>Mar 2015  Week 12</v>
      </c>
      <c r="AM823" s="17">
        <f>IF(COUNTIF($A$2:A823, A823)=1, 1, 0)</f>
        <v>0</v>
      </c>
      <c r="AN823" s="3">
        <f>COUNTA(A823) - COUNTIF(Table_1[[#This Row],[Unique Customers]], 1)</f>
        <v>1</v>
      </c>
      <c r="AO823" s="17" t="str">
        <f t="shared" si="12"/>
        <v>Unique</v>
      </c>
      <c r="AP823" s="17" t="str">
        <f>"Q"&amp;_xlfn.CEILING.MATH(MONTH(Table_1[[#This Row],[Monthly sales]])/3,1)</f>
        <v>Q1</v>
      </c>
    </row>
    <row r="824" spans="1:42" ht="14.4" x14ac:dyDescent="0.3">
      <c r="A824" s="2">
        <v>1068</v>
      </c>
      <c r="B824" s="15" t="s">
        <v>1679</v>
      </c>
      <c r="C824" s="15" t="s">
        <v>48</v>
      </c>
      <c r="D824" s="6">
        <v>0.04</v>
      </c>
      <c r="E824" s="4">
        <v>22.84</v>
      </c>
      <c r="F824" s="4">
        <v>16.87</v>
      </c>
      <c r="G824" s="15" t="s">
        <v>39</v>
      </c>
      <c r="H824" s="15" t="s">
        <v>72</v>
      </c>
      <c r="I824" s="15" t="s">
        <v>49</v>
      </c>
      <c r="J824" s="15" t="s">
        <v>89</v>
      </c>
      <c r="K824" s="15" t="s">
        <v>74</v>
      </c>
      <c r="L824" s="15" t="s">
        <v>1680</v>
      </c>
      <c r="M824" s="6">
        <v>0.39</v>
      </c>
      <c r="N824" s="15" t="s">
        <v>33</v>
      </c>
      <c r="O824" s="15" t="s">
        <v>53</v>
      </c>
      <c r="P824" s="15" t="s">
        <v>104</v>
      </c>
      <c r="Q824" s="15" t="s">
        <v>1681</v>
      </c>
      <c r="R824" s="2">
        <v>60409</v>
      </c>
      <c r="S824" s="1">
        <v>42079</v>
      </c>
      <c r="T824" s="12">
        <f>EOMONTH(Table_1[[#This Row],[Order Date]],0)</f>
        <v>42094</v>
      </c>
      <c r="U824" s="10">
        <f>EOMONTH(Table_1[[#This Row],[Order Date]],0)</f>
        <v>42094</v>
      </c>
      <c r="V824" s="14">
        <v>42079</v>
      </c>
      <c r="W824" s="1">
        <v>42079</v>
      </c>
      <c r="X824" s="12">
        <v>42079</v>
      </c>
      <c r="Y824" s="10">
        <f>EOMONTH(Table_1[[#This Row],[Ship date]],0)</f>
        <v>42094</v>
      </c>
      <c r="Z824" s="14">
        <v>42079</v>
      </c>
      <c r="AA824" s="4">
        <v>-97.28</v>
      </c>
      <c r="AB824" s="2">
        <v>12</v>
      </c>
      <c r="AC824" s="4">
        <v>286.39999999999998</v>
      </c>
      <c r="AD824" s="2">
        <v>87109</v>
      </c>
      <c r="AE824" s="4">
        <f>'DataCleaning and Transformation'!$E824-'DataCleaning and Transformation'!$D824</f>
        <v>22.8</v>
      </c>
      <c r="AF824" s="15" t="str">
        <f>_xlfn.IFS('DataCleaning and Transformation'!$O824="Central","Chris",'DataCleaning and Transformation'!$O824="East","Erin",'DataCleaning and Transformation'!$O824="South","Sam",'DataCleaning and Transformation'!$O824="West","William")</f>
        <v>Chris</v>
      </c>
      <c r="AG824" s="31">
        <f>Table_1[[#This Row],[Ship date]]-Table_1[[#This Row],[Order Date]]</f>
        <v>0</v>
      </c>
      <c r="AH824" s="22">
        <f>Table_1[[#This Row],[Profit]]/Table_1[[#This Row],[Sales]]</f>
        <v>-0.33966480446927377</v>
      </c>
      <c r="AI824" s="23">
        <f>Table_1[[#This Row],[Profit]]+Table_1[[#This Row],[Sales]]</f>
        <v>189.11999999999998</v>
      </c>
      <c r="AJ824" s="17">
        <f>WEEKNUM(Table_1[[#This Row],[Order Date]],1)</f>
        <v>12</v>
      </c>
      <c r="AK824" s="17" t="str">
        <f>TEXT(Table_1[[#This Row],[Order Date]],"mmm yyyy")</f>
        <v>Mar 2015</v>
      </c>
      <c r="AL824" s="17" t="str">
        <f>Table_1[[#This Row],[Monthly sales]]&amp;"  Week "&amp;TEXT(Table_1[[#This Row],[Weekly sales]],"00")</f>
        <v>Mar 2015  Week 12</v>
      </c>
      <c r="AM824" s="17">
        <f>IF(COUNTIF($A$2:A824, A824)=1, 1, 0)</f>
        <v>1</v>
      </c>
      <c r="AN824" s="3">
        <f>COUNTA(A824) - COUNTIF(Table_1[[#This Row],[Unique Customers]], 1)</f>
        <v>0</v>
      </c>
      <c r="AO824" s="17" t="str">
        <f t="shared" si="12"/>
        <v>Unique</v>
      </c>
      <c r="AP824" s="17" t="str">
        <f>"Q"&amp;_xlfn.CEILING.MATH(MONTH(Table_1[[#This Row],[Monthly sales]])/3,1)</f>
        <v>Q1</v>
      </c>
    </row>
    <row r="825" spans="1:42" ht="14.4" x14ac:dyDescent="0.3">
      <c r="A825" s="2">
        <v>2157</v>
      </c>
      <c r="B825" s="15" t="s">
        <v>1682</v>
      </c>
      <c r="C825" s="15" t="s">
        <v>48</v>
      </c>
      <c r="D825" s="6">
        <v>0.05</v>
      </c>
      <c r="E825" s="4">
        <v>55.5</v>
      </c>
      <c r="F825" s="4">
        <v>52.2</v>
      </c>
      <c r="G825" s="15" t="s">
        <v>39</v>
      </c>
      <c r="H825" s="15" t="s">
        <v>72</v>
      </c>
      <c r="I825" s="15" t="s">
        <v>29</v>
      </c>
      <c r="J825" s="15" t="s">
        <v>127</v>
      </c>
      <c r="K825" s="15" t="s">
        <v>145</v>
      </c>
      <c r="L825" s="15" t="s">
        <v>1683</v>
      </c>
      <c r="M825" s="6">
        <v>0.72</v>
      </c>
      <c r="N825" s="15" t="s">
        <v>33</v>
      </c>
      <c r="O825" s="15" t="s">
        <v>53</v>
      </c>
      <c r="P825" s="15" t="s">
        <v>290</v>
      </c>
      <c r="Q825" s="15" t="s">
        <v>1684</v>
      </c>
      <c r="R825" s="2">
        <v>48093</v>
      </c>
      <c r="S825" s="1">
        <v>42079</v>
      </c>
      <c r="T825" s="12">
        <f>EOMONTH(Table_1[[#This Row],[Order Date]],0)</f>
        <v>42094</v>
      </c>
      <c r="U825" s="10">
        <f>EOMONTH(Table_1[[#This Row],[Order Date]],0)</f>
        <v>42094</v>
      </c>
      <c r="V825" s="14">
        <v>42079</v>
      </c>
      <c r="W825" s="1">
        <v>42079</v>
      </c>
      <c r="X825" s="12">
        <v>42079</v>
      </c>
      <c r="Y825" s="10">
        <f>EOMONTH(Table_1[[#This Row],[Ship date]],0)</f>
        <v>42094</v>
      </c>
      <c r="Z825" s="14">
        <v>42079</v>
      </c>
      <c r="AA825" s="4">
        <v>-118.54</v>
      </c>
      <c r="AB825" s="2">
        <v>4</v>
      </c>
      <c r="AC825" s="4">
        <v>253.87</v>
      </c>
      <c r="AD825" s="2">
        <v>90385</v>
      </c>
      <c r="AE825" s="4">
        <f>'DataCleaning and Transformation'!$E825-'DataCleaning and Transformation'!$D825</f>
        <v>55.45</v>
      </c>
      <c r="AF825" s="15" t="str">
        <f>_xlfn.IFS('DataCleaning and Transformation'!$O825="Central","Chris",'DataCleaning and Transformation'!$O825="East","Erin",'DataCleaning and Transformation'!$O825="South","Sam",'DataCleaning and Transformation'!$O825="West","William")</f>
        <v>Chris</v>
      </c>
      <c r="AG825" s="31">
        <f>Table_1[[#This Row],[Ship date]]-Table_1[[#This Row],[Order Date]]</f>
        <v>0</v>
      </c>
      <c r="AH825" s="22">
        <f>Table_1[[#This Row],[Profit]]/Table_1[[#This Row],[Sales]]</f>
        <v>-0.46693189427659826</v>
      </c>
      <c r="AI825" s="23">
        <f>Table_1[[#This Row],[Profit]]+Table_1[[#This Row],[Sales]]</f>
        <v>135.32999999999998</v>
      </c>
      <c r="AJ825" s="17">
        <f>WEEKNUM(Table_1[[#This Row],[Order Date]],1)</f>
        <v>12</v>
      </c>
      <c r="AK825" s="17" t="str">
        <f>TEXT(Table_1[[#This Row],[Order Date]],"mmm yyyy")</f>
        <v>Mar 2015</v>
      </c>
      <c r="AL825" s="17" t="str">
        <f>Table_1[[#This Row],[Monthly sales]]&amp;"  Week "&amp;TEXT(Table_1[[#This Row],[Weekly sales]],"00")</f>
        <v>Mar 2015  Week 12</v>
      </c>
      <c r="AM825" s="17">
        <f>IF(COUNTIF($A$2:A825, A825)=1, 1, 0)</f>
        <v>1</v>
      </c>
      <c r="AN825" s="3">
        <f>COUNTA(A825) - COUNTIF(Table_1[[#This Row],[Unique Customers]], 1)</f>
        <v>0</v>
      </c>
      <c r="AO825" s="17" t="str">
        <f t="shared" si="12"/>
        <v>Unique</v>
      </c>
      <c r="AP825" s="17" t="str">
        <f>"Q"&amp;_xlfn.CEILING.MATH(MONTH(Table_1[[#This Row],[Monthly sales]])/3,1)</f>
        <v>Q1</v>
      </c>
    </row>
    <row r="826" spans="1:42" ht="14.4" x14ac:dyDescent="0.3">
      <c r="A826" s="2">
        <v>2157</v>
      </c>
      <c r="B826" s="15" t="s">
        <v>1682</v>
      </c>
      <c r="C826" s="15" t="s">
        <v>48</v>
      </c>
      <c r="D826" s="6">
        <v>0.05</v>
      </c>
      <c r="E826" s="4">
        <v>442.14</v>
      </c>
      <c r="F826" s="4">
        <v>14.7</v>
      </c>
      <c r="G826" s="15" t="s">
        <v>27</v>
      </c>
      <c r="H826" s="15" t="s">
        <v>72</v>
      </c>
      <c r="I826" s="15" t="s">
        <v>41</v>
      </c>
      <c r="J826" s="15" t="s">
        <v>57</v>
      </c>
      <c r="K826" s="15" t="s">
        <v>58</v>
      </c>
      <c r="L826" s="15" t="s">
        <v>1313</v>
      </c>
      <c r="M826" s="6">
        <v>0.56000000000000005</v>
      </c>
      <c r="N826" s="15" t="s">
        <v>33</v>
      </c>
      <c r="O826" s="15" t="s">
        <v>53</v>
      </c>
      <c r="P826" s="15" t="s">
        <v>290</v>
      </c>
      <c r="Q826" s="15" t="s">
        <v>1684</v>
      </c>
      <c r="R826" s="2">
        <v>48093</v>
      </c>
      <c r="S826" s="1">
        <v>42079</v>
      </c>
      <c r="T826" s="12">
        <f>EOMONTH(Table_1[[#This Row],[Order Date]],0)</f>
        <v>42094</v>
      </c>
      <c r="U826" s="10">
        <f>EOMONTH(Table_1[[#This Row],[Order Date]],0)</f>
        <v>42094</v>
      </c>
      <c r="V826" s="14">
        <v>42079</v>
      </c>
      <c r="W826" s="1">
        <v>42088</v>
      </c>
      <c r="X826" s="12">
        <v>42088</v>
      </c>
      <c r="Y826" s="10">
        <f>EOMONTH(Table_1[[#This Row],[Ship date]],0)</f>
        <v>42094</v>
      </c>
      <c r="Z826" s="14">
        <v>42088</v>
      </c>
      <c r="AA826" s="4">
        <v>2963.48</v>
      </c>
      <c r="AB826" s="2">
        <v>14</v>
      </c>
      <c r="AC826" s="4">
        <v>5880.46</v>
      </c>
      <c r="AD826" s="2">
        <v>90385</v>
      </c>
      <c r="AE826" s="4">
        <f>'DataCleaning and Transformation'!$E826-'DataCleaning and Transformation'!$D826</f>
        <v>442.09</v>
      </c>
      <c r="AF826" s="15" t="str">
        <f>_xlfn.IFS('DataCleaning and Transformation'!$O826="Central","Chris",'DataCleaning and Transformation'!$O826="East","Erin",'DataCleaning and Transformation'!$O826="South","Sam",'DataCleaning and Transformation'!$O826="West","William")</f>
        <v>Chris</v>
      </c>
      <c r="AG826" s="31">
        <f>Table_1[[#This Row],[Ship date]]-Table_1[[#This Row],[Order Date]]</f>
        <v>9</v>
      </c>
      <c r="AH826" s="22">
        <f>Table_1[[#This Row],[Profit]]/Table_1[[#This Row],[Sales]]</f>
        <v>0.50395377232393379</v>
      </c>
      <c r="AI826" s="23">
        <f>Table_1[[#This Row],[Profit]]+Table_1[[#This Row],[Sales]]</f>
        <v>8843.94</v>
      </c>
      <c r="AJ826" s="17">
        <f>WEEKNUM(Table_1[[#This Row],[Order Date]],1)</f>
        <v>12</v>
      </c>
      <c r="AK826" s="17" t="str">
        <f>TEXT(Table_1[[#This Row],[Order Date]],"mmm yyyy")</f>
        <v>Mar 2015</v>
      </c>
      <c r="AL826" s="17" t="str">
        <f>Table_1[[#This Row],[Monthly sales]]&amp;"  Week "&amp;TEXT(Table_1[[#This Row],[Weekly sales]],"00")</f>
        <v>Mar 2015  Week 12</v>
      </c>
      <c r="AM826" s="17">
        <f>IF(COUNTIF($A$2:A826, A826)=1, 1, 0)</f>
        <v>0</v>
      </c>
      <c r="AN826" s="3">
        <f>COUNTA(A826) - COUNTIF(Table_1[[#This Row],[Unique Customers]], 1)</f>
        <v>1</v>
      </c>
      <c r="AO826" s="17" t="str">
        <f t="shared" si="12"/>
        <v>Repeated</v>
      </c>
      <c r="AP826" s="17" t="str">
        <f>"Q"&amp;_xlfn.CEILING.MATH(MONTH(Table_1[[#This Row],[Monthly sales]])/3,1)</f>
        <v>Q1</v>
      </c>
    </row>
    <row r="827" spans="1:42" ht="14.4" x14ac:dyDescent="0.3">
      <c r="A827" s="2">
        <v>1241</v>
      </c>
      <c r="B827" s="15" t="s">
        <v>1685</v>
      </c>
      <c r="C827" s="15" t="s">
        <v>71</v>
      </c>
      <c r="D827" s="6">
        <v>0</v>
      </c>
      <c r="E827" s="4">
        <v>387.99</v>
      </c>
      <c r="F827" s="4">
        <v>19.989999999999998</v>
      </c>
      <c r="G827" s="15" t="s">
        <v>39</v>
      </c>
      <c r="H827" s="15" t="s">
        <v>95</v>
      </c>
      <c r="I827" s="15" t="s">
        <v>49</v>
      </c>
      <c r="J827" s="15" t="s">
        <v>73</v>
      </c>
      <c r="K827" s="15" t="s">
        <v>74</v>
      </c>
      <c r="L827" s="15" t="s">
        <v>1686</v>
      </c>
      <c r="M827" s="6">
        <v>0.38</v>
      </c>
      <c r="N827" s="15" t="s">
        <v>33</v>
      </c>
      <c r="O827" s="15" t="s">
        <v>34</v>
      </c>
      <c r="P827" s="15" t="s">
        <v>165</v>
      </c>
      <c r="Q827" s="15" t="s">
        <v>1205</v>
      </c>
      <c r="R827" s="2">
        <v>36830</v>
      </c>
      <c r="S827" s="1">
        <v>42079</v>
      </c>
      <c r="T827" s="12">
        <f>EOMONTH(Table_1[[#This Row],[Order Date]],0)</f>
        <v>42094</v>
      </c>
      <c r="U827" s="10">
        <f>EOMONTH(Table_1[[#This Row],[Order Date]],0)</f>
        <v>42094</v>
      </c>
      <c r="V827" s="14">
        <v>42079</v>
      </c>
      <c r="W827" s="1">
        <v>42080</v>
      </c>
      <c r="X827" s="12">
        <v>42080</v>
      </c>
      <c r="Y827" s="10">
        <f>EOMONTH(Table_1[[#This Row],[Ship date]],0)</f>
        <v>42094</v>
      </c>
      <c r="Z827" s="14">
        <v>42080</v>
      </c>
      <c r="AA827" s="4">
        <v>-70.14</v>
      </c>
      <c r="AB827" s="2">
        <v>23</v>
      </c>
      <c r="AC827" s="4">
        <v>9280.7199999999993</v>
      </c>
      <c r="AD827" s="2">
        <v>90880</v>
      </c>
      <c r="AE827" s="4">
        <f>'DataCleaning and Transformation'!$E827-'DataCleaning and Transformation'!$D827</f>
        <v>387.99</v>
      </c>
      <c r="AF827" s="15" t="str">
        <f>_xlfn.IFS('DataCleaning and Transformation'!$O827="Central","Chris",'DataCleaning and Transformation'!$O827="East","Erin",'DataCleaning and Transformation'!$O827="South","Sam",'DataCleaning and Transformation'!$O827="West","William")</f>
        <v>Sam</v>
      </c>
      <c r="AG827" s="31">
        <f>Table_1[[#This Row],[Ship date]]-Table_1[[#This Row],[Order Date]]</f>
        <v>1</v>
      </c>
      <c r="AH827" s="22">
        <f>Table_1[[#This Row],[Profit]]/Table_1[[#This Row],[Sales]]</f>
        <v>-7.557603289399961E-3</v>
      </c>
      <c r="AI827" s="23">
        <f>Table_1[[#This Row],[Profit]]+Table_1[[#This Row],[Sales]]</f>
        <v>9210.58</v>
      </c>
      <c r="AJ827" s="17">
        <f>WEEKNUM(Table_1[[#This Row],[Order Date]],1)</f>
        <v>12</v>
      </c>
      <c r="AK827" s="17" t="str">
        <f>TEXT(Table_1[[#This Row],[Order Date]],"mmm yyyy")</f>
        <v>Mar 2015</v>
      </c>
      <c r="AL827" s="17" t="str">
        <f>Table_1[[#This Row],[Monthly sales]]&amp;"  Week "&amp;TEXT(Table_1[[#This Row],[Weekly sales]],"00")</f>
        <v>Mar 2015  Week 12</v>
      </c>
      <c r="AM827" s="17">
        <f>IF(COUNTIF($A$2:A827, A827)=1, 1, 0)</f>
        <v>1</v>
      </c>
      <c r="AN827" s="3">
        <f>COUNTA(A827) - COUNTIF(Table_1[[#This Row],[Unique Customers]], 1)</f>
        <v>0</v>
      </c>
      <c r="AO827" s="17" t="str">
        <f t="shared" si="12"/>
        <v>Unique</v>
      </c>
      <c r="AP827" s="17" t="str">
        <f>"Q"&amp;_xlfn.CEILING.MATH(MONTH(Table_1[[#This Row],[Monthly sales]])/3,1)</f>
        <v>Q1</v>
      </c>
    </row>
    <row r="828" spans="1:42" ht="14.4" x14ac:dyDescent="0.3">
      <c r="A828" s="2">
        <v>1711</v>
      </c>
      <c r="B828" s="15" t="s">
        <v>1687</v>
      </c>
      <c r="C828" s="15" t="s">
        <v>71</v>
      </c>
      <c r="D828" s="6">
        <v>7.0000000000000007E-2</v>
      </c>
      <c r="E828" s="4">
        <v>7.59</v>
      </c>
      <c r="F828" s="4">
        <v>4</v>
      </c>
      <c r="G828" s="15" t="s">
        <v>39</v>
      </c>
      <c r="H828" s="15" t="s">
        <v>95</v>
      </c>
      <c r="I828" s="15" t="s">
        <v>29</v>
      </c>
      <c r="J828" s="15" t="s">
        <v>127</v>
      </c>
      <c r="K828" s="15" t="s">
        <v>51</v>
      </c>
      <c r="L828" s="15" t="s">
        <v>1688</v>
      </c>
      <c r="M828" s="6">
        <v>0.42</v>
      </c>
      <c r="N828" s="15" t="s">
        <v>33</v>
      </c>
      <c r="O828" s="15" t="s">
        <v>34</v>
      </c>
      <c r="P828" s="15" t="s">
        <v>76</v>
      </c>
      <c r="Q828" s="15" t="s">
        <v>1689</v>
      </c>
      <c r="R828" s="2">
        <v>30062</v>
      </c>
      <c r="S828" s="1">
        <v>42079</v>
      </c>
      <c r="T828" s="12">
        <f>EOMONTH(Table_1[[#This Row],[Order Date]],0)</f>
        <v>42094</v>
      </c>
      <c r="U828" s="10">
        <f>EOMONTH(Table_1[[#This Row],[Order Date]],0)</f>
        <v>42094</v>
      </c>
      <c r="V828" s="14">
        <v>42079</v>
      </c>
      <c r="W828" s="1">
        <v>42081</v>
      </c>
      <c r="X828" s="12">
        <v>42081</v>
      </c>
      <c r="Y828" s="10">
        <f>EOMONTH(Table_1[[#This Row],[Ship date]],0)</f>
        <v>42094</v>
      </c>
      <c r="Z828" s="14">
        <v>42081</v>
      </c>
      <c r="AA828" s="4">
        <v>-167.048</v>
      </c>
      <c r="AB828" s="2">
        <v>3</v>
      </c>
      <c r="AC828" s="4">
        <v>22.48</v>
      </c>
      <c r="AD828" s="2">
        <v>87747</v>
      </c>
      <c r="AE828" s="4">
        <f>'DataCleaning and Transformation'!$E828-'DataCleaning and Transformation'!$D828</f>
        <v>7.52</v>
      </c>
      <c r="AF828" s="15" t="str">
        <f>_xlfn.IFS('DataCleaning and Transformation'!$O828="Central","Chris",'DataCleaning and Transformation'!$O828="East","Erin",'DataCleaning and Transformation'!$O828="South","Sam",'DataCleaning and Transformation'!$O828="West","William")</f>
        <v>Sam</v>
      </c>
      <c r="AG828" s="31">
        <f>Table_1[[#This Row],[Ship date]]-Table_1[[#This Row],[Order Date]]</f>
        <v>2</v>
      </c>
      <c r="AH828" s="22">
        <f>Table_1[[#This Row],[Profit]]/Table_1[[#This Row],[Sales]]</f>
        <v>-7.4309608540925263</v>
      </c>
      <c r="AI828" s="23">
        <f>Table_1[[#This Row],[Profit]]+Table_1[[#This Row],[Sales]]</f>
        <v>-144.56800000000001</v>
      </c>
      <c r="AJ828" s="17">
        <f>WEEKNUM(Table_1[[#This Row],[Order Date]],1)</f>
        <v>12</v>
      </c>
      <c r="AK828" s="17" t="str">
        <f>TEXT(Table_1[[#This Row],[Order Date]],"mmm yyyy")</f>
        <v>Mar 2015</v>
      </c>
      <c r="AL828" s="17" t="str">
        <f>Table_1[[#This Row],[Monthly sales]]&amp;"  Week "&amp;TEXT(Table_1[[#This Row],[Weekly sales]],"00")</f>
        <v>Mar 2015  Week 12</v>
      </c>
      <c r="AM828" s="17">
        <f>IF(COUNTIF($A$2:A828, A828)=1, 1, 0)</f>
        <v>1</v>
      </c>
      <c r="AN828" s="3">
        <f>COUNTA(A828) - COUNTIF(Table_1[[#This Row],[Unique Customers]], 1)</f>
        <v>0</v>
      </c>
      <c r="AO828" s="17" t="str">
        <f t="shared" si="12"/>
        <v>Unique</v>
      </c>
      <c r="AP828" s="17" t="str">
        <f>"Q"&amp;_xlfn.CEILING.MATH(MONTH(Table_1[[#This Row],[Monthly sales]])/3,1)</f>
        <v>Q1</v>
      </c>
    </row>
    <row r="829" spans="1:42" ht="14.4" x14ac:dyDescent="0.3">
      <c r="A829" s="2">
        <v>2030</v>
      </c>
      <c r="B829" s="15" t="s">
        <v>1690</v>
      </c>
      <c r="C829" s="15" t="s">
        <v>26</v>
      </c>
      <c r="D829" s="6">
        <v>0.04</v>
      </c>
      <c r="E829" s="4">
        <v>120.97</v>
      </c>
      <c r="F829" s="4">
        <v>7.11</v>
      </c>
      <c r="G829" s="15" t="s">
        <v>39</v>
      </c>
      <c r="H829" s="15" t="s">
        <v>95</v>
      </c>
      <c r="I829" s="15" t="s">
        <v>41</v>
      </c>
      <c r="J829" s="15" t="s">
        <v>57</v>
      </c>
      <c r="K829" s="15" t="s">
        <v>145</v>
      </c>
      <c r="L829" s="15" t="s">
        <v>1691</v>
      </c>
      <c r="M829" s="6">
        <v>0.36</v>
      </c>
      <c r="N829" s="15" t="s">
        <v>33</v>
      </c>
      <c r="O829" s="15" t="s">
        <v>53</v>
      </c>
      <c r="P829" s="15" t="s">
        <v>188</v>
      </c>
      <c r="Q829" s="15" t="s">
        <v>1028</v>
      </c>
      <c r="R829" s="2">
        <v>75401</v>
      </c>
      <c r="S829" s="1">
        <v>42080</v>
      </c>
      <c r="T829" s="12">
        <f>EOMONTH(Table_1[[#This Row],[Order Date]],0)</f>
        <v>42094</v>
      </c>
      <c r="U829" s="10">
        <f>EOMONTH(Table_1[[#This Row],[Order Date]],0)</f>
        <v>42094</v>
      </c>
      <c r="V829" s="14">
        <v>42080</v>
      </c>
      <c r="W829" s="1">
        <v>42080</v>
      </c>
      <c r="X829" s="12">
        <v>42080</v>
      </c>
      <c r="Y829" s="10">
        <f>EOMONTH(Table_1[[#This Row],[Ship date]],0)</f>
        <v>42094</v>
      </c>
      <c r="Z829" s="14">
        <v>42080</v>
      </c>
      <c r="AA829" s="4">
        <v>1320.5496000000001</v>
      </c>
      <c r="AB829" s="2">
        <v>16</v>
      </c>
      <c r="AC829" s="4">
        <v>1913.84</v>
      </c>
      <c r="AD829" s="2">
        <v>91059</v>
      </c>
      <c r="AE829" s="4">
        <f>'DataCleaning and Transformation'!$E829-'DataCleaning and Transformation'!$D829</f>
        <v>120.92999999999999</v>
      </c>
      <c r="AF829" s="15" t="str">
        <f>_xlfn.IFS('DataCleaning and Transformation'!$O829="Central","Chris",'DataCleaning and Transformation'!$O829="East","Erin",'DataCleaning and Transformation'!$O829="South","Sam",'DataCleaning and Transformation'!$O829="West","William")</f>
        <v>Chris</v>
      </c>
      <c r="AG829" s="31">
        <f>Table_1[[#This Row],[Ship date]]-Table_1[[#This Row],[Order Date]]</f>
        <v>0</v>
      </c>
      <c r="AH829" s="22">
        <f>Table_1[[#This Row],[Profit]]/Table_1[[#This Row],[Sales]]</f>
        <v>0.69000000000000006</v>
      </c>
      <c r="AI829" s="23">
        <f>Table_1[[#This Row],[Profit]]+Table_1[[#This Row],[Sales]]</f>
        <v>3234.3896</v>
      </c>
      <c r="AJ829" s="17">
        <f>WEEKNUM(Table_1[[#This Row],[Order Date]],1)</f>
        <v>12</v>
      </c>
      <c r="AK829" s="17" t="str">
        <f>TEXT(Table_1[[#This Row],[Order Date]],"mmm yyyy")</f>
        <v>Mar 2015</v>
      </c>
      <c r="AL829" s="17" t="str">
        <f>Table_1[[#This Row],[Monthly sales]]&amp;"  Week "&amp;TEXT(Table_1[[#This Row],[Weekly sales]],"00")</f>
        <v>Mar 2015  Week 12</v>
      </c>
      <c r="AM829" s="17">
        <f>IF(COUNTIF($A$2:A829, A829)=1, 1, 0)</f>
        <v>1</v>
      </c>
      <c r="AN829" s="3">
        <f>COUNTA(A829) - COUNTIF(Table_1[[#This Row],[Unique Customers]], 1)</f>
        <v>0</v>
      </c>
      <c r="AO829" s="17" t="str">
        <f t="shared" si="12"/>
        <v>Unique</v>
      </c>
      <c r="AP829" s="17" t="str">
        <f>"Q"&amp;_xlfn.CEILING.MATH(MONTH(Table_1[[#This Row],[Monthly sales]])/3,1)</f>
        <v>Q1</v>
      </c>
    </row>
    <row r="830" spans="1:42" ht="14.4" x14ac:dyDescent="0.3">
      <c r="A830" s="2">
        <v>2030</v>
      </c>
      <c r="B830" s="15" t="s">
        <v>1690</v>
      </c>
      <c r="C830" s="15" t="s">
        <v>26</v>
      </c>
      <c r="D830" s="6">
        <v>0</v>
      </c>
      <c r="E830" s="4">
        <v>195.99</v>
      </c>
      <c r="F830" s="4">
        <v>4.2</v>
      </c>
      <c r="G830" s="15" t="s">
        <v>39</v>
      </c>
      <c r="H830" s="15" t="s">
        <v>95</v>
      </c>
      <c r="I830" s="15" t="s">
        <v>41</v>
      </c>
      <c r="J830" s="15" t="s">
        <v>136</v>
      </c>
      <c r="K830" s="15" t="s">
        <v>74</v>
      </c>
      <c r="L830" s="15" t="s">
        <v>1692</v>
      </c>
      <c r="M830" s="6">
        <v>0.6</v>
      </c>
      <c r="N830" s="15" t="s">
        <v>33</v>
      </c>
      <c r="O830" s="15" t="s">
        <v>53</v>
      </c>
      <c r="P830" s="15" t="s">
        <v>188</v>
      </c>
      <c r="Q830" s="15" t="s">
        <v>1028</v>
      </c>
      <c r="R830" s="2">
        <v>75401</v>
      </c>
      <c r="S830" s="1">
        <v>42080</v>
      </c>
      <c r="T830" s="12">
        <f>EOMONTH(Table_1[[#This Row],[Order Date]],0)</f>
        <v>42094</v>
      </c>
      <c r="U830" s="10">
        <f>EOMONTH(Table_1[[#This Row],[Order Date]],0)</f>
        <v>42094</v>
      </c>
      <c r="V830" s="14">
        <v>42080</v>
      </c>
      <c r="W830" s="1">
        <v>42082</v>
      </c>
      <c r="X830" s="12">
        <v>42082</v>
      </c>
      <c r="Y830" s="10">
        <f>EOMONTH(Table_1[[#This Row],[Ship date]],0)</f>
        <v>42094</v>
      </c>
      <c r="Z830" s="14">
        <v>42082</v>
      </c>
      <c r="AA830" s="4">
        <v>1585.5029999999999</v>
      </c>
      <c r="AB830" s="2">
        <v>16</v>
      </c>
      <c r="AC830" s="4">
        <v>2692.12</v>
      </c>
      <c r="AD830" s="2">
        <v>91059</v>
      </c>
      <c r="AE830" s="4">
        <f>'DataCleaning and Transformation'!$E830-'DataCleaning and Transformation'!$D830</f>
        <v>195.99</v>
      </c>
      <c r="AF830" s="15" t="str">
        <f>_xlfn.IFS('DataCleaning and Transformation'!$O830="Central","Chris",'DataCleaning and Transformation'!$O830="East","Erin",'DataCleaning and Transformation'!$O830="South","Sam",'DataCleaning and Transformation'!$O830="West","William")</f>
        <v>Chris</v>
      </c>
      <c r="AG830" s="31">
        <f>Table_1[[#This Row],[Ship date]]-Table_1[[#This Row],[Order Date]]</f>
        <v>2</v>
      </c>
      <c r="AH830" s="22">
        <f>Table_1[[#This Row],[Profit]]/Table_1[[#This Row],[Sales]]</f>
        <v>0.58894217196856014</v>
      </c>
      <c r="AI830" s="23">
        <f>Table_1[[#This Row],[Profit]]+Table_1[[#This Row],[Sales]]</f>
        <v>4277.6229999999996</v>
      </c>
      <c r="AJ830" s="17">
        <f>WEEKNUM(Table_1[[#This Row],[Order Date]],1)</f>
        <v>12</v>
      </c>
      <c r="AK830" s="17" t="str">
        <f>TEXT(Table_1[[#This Row],[Order Date]],"mmm yyyy")</f>
        <v>Mar 2015</v>
      </c>
      <c r="AL830" s="17" t="str">
        <f>Table_1[[#This Row],[Monthly sales]]&amp;"  Week "&amp;TEXT(Table_1[[#This Row],[Weekly sales]],"00")</f>
        <v>Mar 2015  Week 12</v>
      </c>
      <c r="AM830" s="17">
        <f>IF(COUNTIF($A$2:A830, A830)=1, 1, 0)</f>
        <v>0</v>
      </c>
      <c r="AN830" s="3">
        <f>COUNTA(A830) - COUNTIF(Table_1[[#This Row],[Unique Customers]], 1)</f>
        <v>1</v>
      </c>
      <c r="AO830" s="17" t="str">
        <f t="shared" si="12"/>
        <v>Repeated</v>
      </c>
      <c r="AP830" s="17" t="str">
        <f>"Q"&amp;_xlfn.CEILING.MATH(MONTH(Table_1[[#This Row],[Monthly sales]])/3,1)</f>
        <v>Q1</v>
      </c>
    </row>
    <row r="831" spans="1:42" ht="14.4" x14ac:dyDescent="0.3">
      <c r="A831" s="2">
        <v>2647</v>
      </c>
      <c r="B831" s="15" t="s">
        <v>1693</v>
      </c>
      <c r="C831" s="15" t="s">
        <v>48</v>
      </c>
      <c r="D831" s="6">
        <v>0.1</v>
      </c>
      <c r="E831" s="4">
        <v>10.98</v>
      </c>
      <c r="F831" s="4">
        <v>3.99</v>
      </c>
      <c r="G831" s="15" t="s">
        <v>39</v>
      </c>
      <c r="H831" s="15" t="s">
        <v>95</v>
      </c>
      <c r="I831" s="15" t="s">
        <v>49</v>
      </c>
      <c r="J831" s="15" t="s">
        <v>96</v>
      </c>
      <c r="K831" s="15" t="s">
        <v>74</v>
      </c>
      <c r="L831" s="15" t="s">
        <v>1694</v>
      </c>
      <c r="M831" s="6">
        <v>0.57999999999999996</v>
      </c>
      <c r="N831" s="15" t="s">
        <v>33</v>
      </c>
      <c r="O831" s="15" t="s">
        <v>60</v>
      </c>
      <c r="P831" s="15" t="s">
        <v>91</v>
      </c>
      <c r="Q831" s="15" t="s">
        <v>1695</v>
      </c>
      <c r="R831" s="2">
        <v>93309</v>
      </c>
      <c r="S831" s="1">
        <v>42080</v>
      </c>
      <c r="T831" s="12">
        <f>EOMONTH(Table_1[[#This Row],[Order Date]],0)</f>
        <v>42094</v>
      </c>
      <c r="U831" s="10">
        <f>EOMONTH(Table_1[[#This Row],[Order Date]],0)</f>
        <v>42094</v>
      </c>
      <c r="V831" s="14">
        <v>42080</v>
      </c>
      <c r="W831" s="1">
        <v>42087</v>
      </c>
      <c r="X831" s="12">
        <v>42087</v>
      </c>
      <c r="Y831" s="10">
        <f>EOMONTH(Table_1[[#This Row],[Ship date]],0)</f>
        <v>42094</v>
      </c>
      <c r="Z831" s="14">
        <v>42087</v>
      </c>
      <c r="AA831" s="4">
        <v>-21.03</v>
      </c>
      <c r="AB831" s="2">
        <v>5</v>
      </c>
      <c r="AC831" s="4">
        <v>52.21</v>
      </c>
      <c r="AD831" s="2">
        <v>91386</v>
      </c>
      <c r="AE831" s="4">
        <f>'DataCleaning and Transformation'!$E831-'DataCleaning and Transformation'!$D831</f>
        <v>10.88</v>
      </c>
      <c r="AF831" s="15" t="str">
        <f>_xlfn.IFS('DataCleaning and Transformation'!$O831="Central","Chris",'DataCleaning and Transformation'!$O831="East","Erin",'DataCleaning and Transformation'!$O831="South","Sam",'DataCleaning and Transformation'!$O831="West","William")</f>
        <v>William</v>
      </c>
      <c r="AG831" s="31">
        <f>Table_1[[#This Row],[Ship date]]-Table_1[[#This Row],[Order Date]]</f>
        <v>7</v>
      </c>
      <c r="AH831" s="22">
        <f>Table_1[[#This Row],[Profit]]/Table_1[[#This Row],[Sales]]</f>
        <v>-0.40279639915724957</v>
      </c>
      <c r="AI831" s="23">
        <f>Table_1[[#This Row],[Profit]]+Table_1[[#This Row],[Sales]]</f>
        <v>31.18</v>
      </c>
      <c r="AJ831" s="17">
        <f>WEEKNUM(Table_1[[#This Row],[Order Date]],1)</f>
        <v>12</v>
      </c>
      <c r="AK831" s="17" t="str">
        <f>TEXT(Table_1[[#This Row],[Order Date]],"mmm yyyy")</f>
        <v>Mar 2015</v>
      </c>
      <c r="AL831" s="17" t="str">
        <f>Table_1[[#This Row],[Monthly sales]]&amp;"  Week "&amp;TEXT(Table_1[[#This Row],[Weekly sales]],"00")</f>
        <v>Mar 2015  Week 12</v>
      </c>
      <c r="AM831" s="17">
        <f>IF(COUNTIF($A$2:A831, A831)=1, 1, 0)</f>
        <v>1</v>
      </c>
      <c r="AN831" s="3">
        <f>COUNTA(A831) - COUNTIF(Table_1[[#This Row],[Unique Customers]], 1)</f>
        <v>0</v>
      </c>
      <c r="AO831" s="17" t="str">
        <f t="shared" si="12"/>
        <v>Unique</v>
      </c>
      <c r="AP831" s="17" t="str">
        <f>"Q"&amp;_xlfn.CEILING.MATH(MONTH(Table_1[[#This Row],[Monthly sales]])/3,1)</f>
        <v>Q1</v>
      </c>
    </row>
    <row r="832" spans="1:42" ht="14.4" x14ac:dyDescent="0.3">
      <c r="A832" s="2">
        <v>2647</v>
      </c>
      <c r="B832" s="15" t="s">
        <v>1693</v>
      </c>
      <c r="C832" s="15" t="s">
        <v>48</v>
      </c>
      <c r="D832" s="6">
        <v>0.01</v>
      </c>
      <c r="E832" s="4">
        <v>39.979999999999997</v>
      </c>
      <c r="F832" s="4">
        <v>9.1999999999999993</v>
      </c>
      <c r="G832" s="15" t="s">
        <v>39</v>
      </c>
      <c r="H832" s="15" t="s">
        <v>95</v>
      </c>
      <c r="I832" s="15" t="s">
        <v>29</v>
      </c>
      <c r="J832" s="15" t="s">
        <v>127</v>
      </c>
      <c r="K832" s="15" t="s">
        <v>51</v>
      </c>
      <c r="L832" s="15" t="s">
        <v>1696</v>
      </c>
      <c r="M832" s="6">
        <v>0.65</v>
      </c>
      <c r="N832" s="15" t="s">
        <v>33</v>
      </c>
      <c r="O832" s="15" t="s">
        <v>60</v>
      </c>
      <c r="P832" s="15" t="s">
        <v>91</v>
      </c>
      <c r="Q832" s="15" t="s">
        <v>1695</v>
      </c>
      <c r="R832" s="2">
        <v>93309</v>
      </c>
      <c r="S832" s="1">
        <v>42080</v>
      </c>
      <c r="T832" s="12">
        <f>EOMONTH(Table_1[[#This Row],[Order Date]],0)</f>
        <v>42094</v>
      </c>
      <c r="U832" s="10">
        <f>EOMONTH(Table_1[[#This Row],[Order Date]],0)</f>
        <v>42094</v>
      </c>
      <c r="V832" s="14">
        <v>42080</v>
      </c>
      <c r="W832" s="1">
        <v>42082</v>
      </c>
      <c r="X832" s="12">
        <v>42082</v>
      </c>
      <c r="Y832" s="10">
        <f>EOMONTH(Table_1[[#This Row],[Ship date]],0)</f>
        <v>42094</v>
      </c>
      <c r="Z832" s="14">
        <v>42082</v>
      </c>
      <c r="AA832" s="4">
        <v>117.52079999999999</v>
      </c>
      <c r="AB832" s="2">
        <v>4</v>
      </c>
      <c r="AC832" s="4">
        <v>170.32</v>
      </c>
      <c r="AD832" s="2">
        <v>91386</v>
      </c>
      <c r="AE832" s="4">
        <f>'DataCleaning and Transformation'!$E832-'DataCleaning and Transformation'!$D832</f>
        <v>39.97</v>
      </c>
      <c r="AF832" s="15" t="str">
        <f>_xlfn.IFS('DataCleaning and Transformation'!$O832="Central","Chris",'DataCleaning and Transformation'!$O832="East","Erin",'DataCleaning and Transformation'!$O832="South","Sam",'DataCleaning and Transformation'!$O832="West","William")</f>
        <v>William</v>
      </c>
      <c r="AG832" s="31">
        <f>Table_1[[#This Row],[Ship date]]-Table_1[[#This Row],[Order Date]]</f>
        <v>2</v>
      </c>
      <c r="AH832" s="22">
        <f>Table_1[[#This Row],[Profit]]/Table_1[[#This Row],[Sales]]</f>
        <v>0.69</v>
      </c>
      <c r="AI832" s="23">
        <f>Table_1[[#This Row],[Profit]]+Table_1[[#This Row],[Sales]]</f>
        <v>287.8408</v>
      </c>
      <c r="AJ832" s="17">
        <f>WEEKNUM(Table_1[[#This Row],[Order Date]],1)</f>
        <v>12</v>
      </c>
      <c r="AK832" s="17" t="str">
        <f>TEXT(Table_1[[#This Row],[Order Date]],"mmm yyyy")</f>
        <v>Mar 2015</v>
      </c>
      <c r="AL832" s="17" t="str">
        <f>Table_1[[#This Row],[Monthly sales]]&amp;"  Week "&amp;TEXT(Table_1[[#This Row],[Weekly sales]],"00")</f>
        <v>Mar 2015  Week 12</v>
      </c>
      <c r="AM832" s="17">
        <f>IF(COUNTIF($A$2:A832, A832)=1, 1, 0)</f>
        <v>0</v>
      </c>
      <c r="AN832" s="3">
        <f>COUNTA(A832) - COUNTIF(Table_1[[#This Row],[Unique Customers]], 1)</f>
        <v>1</v>
      </c>
      <c r="AO832" s="17" t="str">
        <f t="shared" si="12"/>
        <v>Repeated</v>
      </c>
      <c r="AP832" s="17" t="str">
        <f>"Q"&amp;_xlfn.CEILING.MATH(MONTH(Table_1[[#This Row],[Monthly sales]])/3,1)</f>
        <v>Q1</v>
      </c>
    </row>
    <row r="833" spans="1:42" ht="14.4" x14ac:dyDescent="0.3">
      <c r="A833" s="2">
        <v>339</v>
      </c>
      <c r="B833" s="15" t="s">
        <v>1697</v>
      </c>
      <c r="C833" s="15" t="s">
        <v>117</v>
      </c>
      <c r="D833" s="6">
        <v>0.08</v>
      </c>
      <c r="E833" s="4">
        <v>7.77</v>
      </c>
      <c r="F833" s="4">
        <v>9.23</v>
      </c>
      <c r="G833" s="15" t="s">
        <v>39</v>
      </c>
      <c r="H833" s="15" t="s">
        <v>95</v>
      </c>
      <c r="I833" s="15" t="s">
        <v>49</v>
      </c>
      <c r="J833" s="15" t="s">
        <v>96</v>
      </c>
      <c r="K833" s="15" t="s">
        <v>74</v>
      </c>
      <c r="L833" s="15" t="s">
        <v>478</v>
      </c>
      <c r="M833" s="6">
        <v>0.57999999999999996</v>
      </c>
      <c r="N833" s="15" t="s">
        <v>33</v>
      </c>
      <c r="O833" s="15" t="s">
        <v>112</v>
      </c>
      <c r="P833" s="15" t="s">
        <v>318</v>
      </c>
      <c r="Q833" s="15" t="s">
        <v>1484</v>
      </c>
      <c r="R833" s="2">
        <v>43229</v>
      </c>
      <c r="S833" s="1">
        <v>42080</v>
      </c>
      <c r="T833" s="12">
        <f>EOMONTH(Table_1[[#This Row],[Order Date]],0)</f>
        <v>42094</v>
      </c>
      <c r="U833" s="10">
        <f>EOMONTH(Table_1[[#This Row],[Order Date]],0)</f>
        <v>42094</v>
      </c>
      <c r="V833" s="14">
        <v>42080</v>
      </c>
      <c r="W833" s="1">
        <v>42081</v>
      </c>
      <c r="X833" s="12">
        <v>42081</v>
      </c>
      <c r="Y833" s="10">
        <f>EOMONTH(Table_1[[#This Row],[Ship date]],0)</f>
        <v>42094</v>
      </c>
      <c r="Z833" s="14">
        <v>42081</v>
      </c>
      <c r="AA833" s="4">
        <v>-83.65</v>
      </c>
      <c r="AB833" s="2">
        <v>5</v>
      </c>
      <c r="AC833" s="4">
        <v>40.299999999999997</v>
      </c>
      <c r="AD833" s="2">
        <v>90583</v>
      </c>
      <c r="AE833" s="4">
        <f>'DataCleaning and Transformation'!$E833-'DataCleaning and Transformation'!$D833</f>
        <v>7.6899999999999995</v>
      </c>
      <c r="AF833" s="15" t="str">
        <f>_xlfn.IFS('DataCleaning and Transformation'!$O833="Central","Chris",'DataCleaning and Transformation'!$O833="East","Erin",'DataCleaning and Transformation'!$O833="South","Sam",'DataCleaning and Transformation'!$O833="West","William")</f>
        <v>Erin</v>
      </c>
      <c r="AG833" s="31">
        <f>Table_1[[#This Row],[Ship date]]-Table_1[[#This Row],[Order Date]]</f>
        <v>1</v>
      </c>
      <c r="AH833" s="22">
        <f>Table_1[[#This Row],[Profit]]/Table_1[[#This Row],[Sales]]</f>
        <v>-2.0756823821339951</v>
      </c>
      <c r="AI833" s="23">
        <f>Table_1[[#This Row],[Profit]]+Table_1[[#This Row],[Sales]]</f>
        <v>-43.350000000000009</v>
      </c>
      <c r="AJ833" s="17">
        <f>WEEKNUM(Table_1[[#This Row],[Order Date]],1)</f>
        <v>12</v>
      </c>
      <c r="AK833" s="17" t="str">
        <f>TEXT(Table_1[[#This Row],[Order Date]],"mmm yyyy")</f>
        <v>Mar 2015</v>
      </c>
      <c r="AL833" s="17" t="str">
        <f>Table_1[[#This Row],[Monthly sales]]&amp;"  Week "&amp;TEXT(Table_1[[#This Row],[Weekly sales]],"00")</f>
        <v>Mar 2015  Week 12</v>
      </c>
      <c r="AM833" s="17">
        <f>IF(COUNTIF($A$2:A833, A833)=1, 1, 0)</f>
        <v>1</v>
      </c>
      <c r="AN833" s="3">
        <f>COUNTA(A833) - COUNTIF(Table_1[[#This Row],[Unique Customers]], 1)</f>
        <v>0</v>
      </c>
      <c r="AO833" s="17" t="str">
        <f t="shared" si="12"/>
        <v>Unique</v>
      </c>
      <c r="AP833" s="17" t="str">
        <f>"Q"&amp;_xlfn.CEILING.MATH(MONTH(Table_1[[#This Row],[Monthly sales]])/3,1)</f>
        <v>Q1</v>
      </c>
    </row>
    <row r="834" spans="1:42" ht="14.4" x14ac:dyDescent="0.3">
      <c r="A834" s="2">
        <v>339</v>
      </c>
      <c r="B834" s="15" t="s">
        <v>1697</v>
      </c>
      <c r="C834" s="15" t="s">
        <v>117</v>
      </c>
      <c r="D834" s="6">
        <v>7.0000000000000007E-2</v>
      </c>
      <c r="E834" s="4">
        <v>7.59</v>
      </c>
      <c r="F834" s="4">
        <v>4</v>
      </c>
      <c r="G834" s="15" t="s">
        <v>39</v>
      </c>
      <c r="H834" s="15" t="s">
        <v>95</v>
      </c>
      <c r="I834" s="15" t="s">
        <v>29</v>
      </c>
      <c r="J834" s="15" t="s">
        <v>127</v>
      </c>
      <c r="K834" s="15" t="s">
        <v>51</v>
      </c>
      <c r="L834" s="15" t="s">
        <v>1688</v>
      </c>
      <c r="M834" s="6">
        <v>0.42</v>
      </c>
      <c r="N834" s="15" t="s">
        <v>33</v>
      </c>
      <c r="O834" s="15" t="s">
        <v>112</v>
      </c>
      <c r="P834" s="15" t="s">
        <v>318</v>
      </c>
      <c r="Q834" s="15" t="s">
        <v>1484</v>
      </c>
      <c r="R834" s="2">
        <v>43229</v>
      </c>
      <c r="S834" s="1">
        <v>42080</v>
      </c>
      <c r="T834" s="12">
        <f>EOMONTH(Table_1[[#This Row],[Order Date]],0)</f>
        <v>42094</v>
      </c>
      <c r="U834" s="10">
        <f>EOMONTH(Table_1[[#This Row],[Order Date]],0)</f>
        <v>42094</v>
      </c>
      <c r="V834" s="14">
        <v>42080</v>
      </c>
      <c r="W834" s="1">
        <v>42082</v>
      </c>
      <c r="X834" s="12">
        <v>42082</v>
      </c>
      <c r="Y834" s="10">
        <f>EOMONTH(Table_1[[#This Row],[Ship date]],0)</f>
        <v>42094</v>
      </c>
      <c r="Z834" s="14">
        <v>42082</v>
      </c>
      <c r="AA834" s="4">
        <v>24.39</v>
      </c>
      <c r="AB834" s="2">
        <v>15</v>
      </c>
      <c r="AC834" s="4">
        <v>111.88</v>
      </c>
      <c r="AD834" s="2">
        <v>90583</v>
      </c>
      <c r="AE834" s="4">
        <f>'DataCleaning and Transformation'!$E834-'DataCleaning and Transformation'!$D834</f>
        <v>7.52</v>
      </c>
      <c r="AF834" s="15" t="str">
        <f>_xlfn.IFS('DataCleaning and Transformation'!$O834="Central","Chris",'DataCleaning and Transformation'!$O834="East","Erin",'DataCleaning and Transformation'!$O834="South","Sam",'DataCleaning and Transformation'!$O834="West","William")</f>
        <v>Erin</v>
      </c>
      <c r="AG834" s="31">
        <f>Table_1[[#This Row],[Ship date]]-Table_1[[#This Row],[Order Date]]</f>
        <v>2</v>
      </c>
      <c r="AH834" s="22">
        <f>Table_1[[#This Row],[Profit]]/Table_1[[#This Row],[Sales]]</f>
        <v>0.21800143010368253</v>
      </c>
      <c r="AI834" s="23">
        <f>Table_1[[#This Row],[Profit]]+Table_1[[#This Row],[Sales]]</f>
        <v>136.26999999999998</v>
      </c>
      <c r="AJ834" s="17">
        <f>WEEKNUM(Table_1[[#This Row],[Order Date]],1)</f>
        <v>12</v>
      </c>
      <c r="AK834" s="17" t="str">
        <f>TEXT(Table_1[[#This Row],[Order Date]],"mmm yyyy")</f>
        <v>Mar 2015</v>
      </c>
      <c r="AL834" s="17" t="str">
        <f>Table_1[[#This Row],[Monthly sales]]&amp;"  Week "&amp;TEXT(Table_1[[#This Row],[Weekly sales]],"00")</f>
        <v>Mar 2015  Week 12</v>
      </c>
      <c r="AM834" s="17">
        <f>IF(COUNTIF($A$2:A834, A834)=1, 1, 0)</f>
        <v>0</v>
      </c>
      <c r="AN834" s="3">
        <f>COUNTA(A834) - COUNTIF(Table_1[[#This Row],[Unique Customers]], 1)</f>
        <v>1</v>
      </c>
      <c r="AO834" s="17" t="str">
        <f t="shared" ref="AO834:AO897" si="13">IF(AD834=AD833, "Repeated", "Unique")</f>
        <v>Repeated</v>
      </c>
      <c r="AP834" s="17" t="str">
        <f>"Q"&amp;_xlfn.CEILING.MATH(MONTH(Table_1[[#This Row],[Monthly sales]])/3,1)</f>
        <v>Q1</v>
      </c>
    </row>
    <row r="835" spans="1:42" ht="14.4" x14ac:dyDescent="0.3">
      <c r="A835" s="2">
        <v>1808</v>
      </c>
      <c r="B835" s="15" t="s">
        <v>1698</v>
      </c>
      <c r="C835" s="15" t="s">
        <v>117</v>
      </c>
      <c r="D835" s="6">
        <v>0.01</v>
      </c>
      <c r="E835" s="4">
        <v>8.1199999999999992</v>
      </c>
      <c r="F835" s="4">
        <v>2.83</v>
      </c>
      <c r="G835" s="15" t="s">
        <v>88</v>
      </c>
      <c r="H835" s="15" t="s">
        <v>72</v>
      </c>
      <c r="I835" s="15" t="s">
        <v>41</v>
      </c>
      <c r="J835" s="15" t="s">
        <v>42</v>
      </c>
      <c r="K835" s="15" t="s">
        <v>43</v>
      </c>
      <c r="L835" s="15" t="s">
        <v>1699</v>
      </c>
      <c r="M835" s="6">
        <v>0.77</v>
      </c>
      <c r="N835" s="15" t="s">
        <v>33</v>
      </c>
      <c r="O835" s="15" t="s">
        <v>112</v>
      </c>
      <c r="P835" s="15" t="s">
        <v>904</v>
      </c>
      <c r="Q835" s="15" t="s">
        <v>1700</v>
      </c>
      <c r="R835" s="2">
        <v>26101</v>
      </c>
      <c r="S835" s="1">
        <v>42080</v>
      </c>
      <c r="T835" s="12">
        <f>EOMONTH(Table_1[[#This Row],[Order Date]],0)</f>
        <v>42094</v>
      </c>
      <c r="U835" s="10">
        <f>EOMONTH(Table_1[[#This Row],[Order Date]],0)</f>
        <v>42094</v>
      </c>
      <c r="V835" s="14">
        <v>42080</v>
      </c>
      <c r="W835" s="1">
        <v>42081</v>
      </c>
      <c r="X835" s="12">
        <v>42081</v>
      </c>
      <c r="Y835" s="10">
        <f>EOMONTH(Table_1[[#This Row],[Ship date]],0)</f>
        <v>42094</v>
      </c>
      <c r="Z835" s="14">
        <v>42081</v>
      </c>
      <c r="AA835" s="4">
        <v>-40.76</v>
      </c>
      <c r="AB835" s="2">
        <v>10</v>
      </c>
      <c r="AC835" s="4">
        <v>88.64</v>
      </c>
      <c r="AD835" s="2">
        <v>89251</v>
      </c>
      <c r="AE835" s="4">
        <f>'DataCleaning and Transformation'!$E835-'DataCleaning and Transformation'!$D835</f>
        <v>8.11</v>
      </c>
      <c r="AF835" s="15" t="str">
        <f>_xlfn.IFS('DataCleaning and Transformation'!$O835="Central","Chris",'DataCleaning and Transformation'!$O835="East","Erin",'DataCleaning and Transformation'!$O835="South","Sam",'DataCleaning and Transformation'!$O835="West","William")</f>
        <v>Erin</v>
      </c>
      <c r="AG835" s="31">
        <f>Table_1[[#This Row],[Ship date]]-Table_1[[#This Row],[Order Date]]</f>
        <v>1</v>
      </c>
      <c r="AH835" s="22">
        <f>Table_1[[#This Row],[Profit]]/Table_1[[#This Row],[Sales]]</f>
        <v>-0.45983754512635377</v>
      </c>
      <c r="AI835" s="23">
        <f>Table_1[[#This Row],[Profit]]+Table_1[[#This Row],[Sales]]</f>
        <v>47.88</v>
      </c>
      <c r="AJ835" s="17">
        <f>WEEKNUM(Table_1[[#This Row],[Order Date]],1)</f>
        <v>12</v>
      </c>
      <c r="AK835" s="17" t="str">
        <f>TEXT(Table_1[[#This Row],[Order Date]],"mmm yyyy")</f>
        <v>Mar 2015</v>
      </c>
      <c r="AL835" s="17" t="str">
        <f>Table_1[[#This Row],[Monthly sales]]&amp;"  Week "&amp;TEXT(Table_1[[#This Row],[Weekly sales]],"00")</f>
        <v>Mar 2015  Week 12</v>
      </c>
      <c r="AM835" s="17">
        <f>IF(COUNTIF($A$2:A835, A835)=1, 1, 0)</f>
        <v>1</v>
      </c>
      <c r="AN835" s="3">
        <f>COUNTA(A835) - COUNTIF(Table_1[[#This Row],[Unique Customers]], 1)</f>
        <v>0</v>
      </c>
      <c r="AO835" s="17" t="str">
        <f t="shared" si="13"/>
        <v>Unique</v>
      </c>
      <c r="AP835" s="17" t="str">
        <f>"Q"&amp;_xlfn.CEILING.MATH(MONTH(Table_1[[#This Row],[Monthly sales]])/3,1)</f>
        <v>Q1</v>
      </c>
    </row>
    <row r="836" spans="1:42" ht="14.4" x14ac:dyDescent="0.3">
      <c r="A836" s="2">
        <v>1364</v>
      </c>
      <c r="B836" s="15" t="s">
        <v>1701</v>
      </c>
      <c r="C836" s="15" t="s">
        <v>71</v>
      </c>
      <c r="D836" s="6">
        <v>0.1</v>
      </c>
      <c r="E836" s="4">
        <v>5.98</v>
      </c>
      <c r="F836" s="4">
        <v>5.35</v>
      </c>
      <c r="G836" s="15" t="s">
        <v>39</v>
      </c>
      <c r="H836" s="15" t="s">
        <v>72</v>
      </c>
      <c r="I836" s="15" t="s">
        <v>49</v>
      </c>
      <c r="J836" s="15" t="s">
        <v>89</v>
      </c>
      <c r="K836" s="15" t="s">
        <v>74</v>
      </c>
      <c r="L836" s="15" t="s">
        <v>810</v>
      </c>
      <c r="M836" s="6">
        <v>0.4</v>
      </c>
      <c r="N836" s="15" t="s">
        <v>33</v>
      </c>
      <c r="O836" s="15" t="s">
        <v>112</v>
      </c>
      <c r="P836" s="15" t="s">
        <v>419</v>
      </c>
      <c r="Q836" s="15" t="s">
        <v>1702</v>
      </c>
      <c r="R836" s="2">
        <v>20746</v>
      </c>
      <c r="S836" s="1">
        <v>42080</v>
      </c>
      <c r="T836" s="12">
        <f>EOMONTH(Table_1[[#This Row],[Order Date]],0)</f>
        <v>42094</v>
      </c>
      <c r="U836" s="10">
        <f>EOMONTH(Table_1[[#This Row],[Order Date]],0)</f>
        <v>42094</v>
      </c>
      <c r="V836" s="14">
        <v>42080</v>
      </c>
      <c r="W836" s="1">
        <v>42080</v>
      </c>
      <c r="X836" s="12">
        <v>42080</v>
      </c>
      <c r="Y836" s="10">
        <f>EOMONTH(Table_1[[#This Row],[Ship date]],0)</f>
        <v>42094</v>
      </c>
      <c r="Z836" s="14">
        <v>42080</v>
      </c>
      <c r="AA836" s="4">
        <v>-90.26</v>
      </c>
      <c r="AB836" s="2">
        <v>10</v>
      </c>
      <c r="AC836" s="4">
        <v>57.34</v>
      </c>
      <c r="AD836" s="2">
        <v>89994</v>
      </c>
      <c r="AE836" s="4">
        <f>'DataCleaning and Transformation'!$E836-'DataCleaning and Transformation'!$D836</f>
        <v>5.8800000000000008</v>
      </c>
      <c r="AF836" s="15" t="str">
        <f>_xlfn.IFS('DataCleaning and Transformation'!$O836="Central","Chris",'DataCleaning and Transformation'!$O836="East","Erin",'DataCleaning and Transformation'!$O836="South","Sam",'DataCleaning and Transformation'!$O836="West","William")</f>
        <v>Erin</v>
      </c>
      <c r="AG836" s="31">
        <f>Table_1[[#This Row],[Ship date]]-Table_1[[#This Row],[Order Date]]</f>
        <v>0</v>
      </c>
      <c r="AH836" s="22">
        <f>Table_1[[#This Row],[Profit]]/Table_1[[#This Row],[Sales]]</f>
        <v>-1.5741192884548307</v>
      </c>
      <c r="AI836" s="23">
        <f>Table_1[[#This Row],[Profit]]+Table_1[[#This Row],[Sales]]</f>
        <v>-32.92</v>
      </c>
      <c r="AJ836" s="17">
        <f>WEEKNUM(Table_1[[#This Row],[Order Date]],1)</f>
        <v>12</v>
      </c>
      <c r="AK836" s="17" t="str">
        <f>TEXT(Table_1[[#This Row],[Order Date]],"mmm yyyy")</f>
        <v>Mar 2015</v>
      </c>
      <c r="AL836" s="17" t="str">
        <f>Table_1[[#This Row],[Monthly sales]]&amp;"  Week "&amp;TEXT(Table_1[[#This Row],[Weekly sales]],"00")</f>
        <v>Mar 2015  Week 12</v>
      </c>
      <c r="AM836" s="17">
        <f>IF(COUNTIF($A$2:A836, A836)=1, 1, 0)</f>
        <v>1</v>
      </c>
      <c r="AN836" s="3">
        <f>COUNTA(A836) - COUNTIF(Table_1[[#This Row],[Unique Customers]], 1)</f>
        <v>0</v>
      </c>
      <c r="AO836" s="17" t="str">
        <f t="shared" si="13"/>
        <v>Unique</v>
      </c>
      <c r="AP836" s="17" t="str">
        <f>"Q"&amp;_xlfn.CEILING.MATH(MONTH(Table_1[[#This Row],[Monthly sales]])/3,1)</f>
        <v>Q1</v>
      </c>
    </row>
    <row r="837" spans="1:42" ht="14.4" x14ac:dyDescent="0.3">
      <c r="A837" s="2">
        <v>3001</v>
      </c>
      <c r="B837" s="15" t="s">
        <v>1703</v>
      </c>
      <c r="C837" s="15" t="s">
        <v>71</v>
      </c>
      <c r="D837" s="6">
        <v>0.03</v>
      </c>
      <c r="E837" s="4">
        <v>5.4</v>
      </c>
      <c r="F837" s="4">
        <v>7.78</v>
      </c>
      <c r="G837" s="15" t="s">
        <v>39</v>
      </c>
      <c r="H837" s="15" t="s">
        <v>40</v>
      </c>
      <c r="I837" s="15" t="s">
        <v>49</v>
      </c>
      <c r="J837" s="15" t="s">
        <v>73</v>
      </c>
      <c r="K837" s="15" t="s">
        <v>74</v>
      </c>
      <c r="L837" s="15" t="s">
        <v>1485</v>
      </c>
      <c r="M837" s="6">
        <v>0.37</v>
      </c>
      <c r="N837" s="15" t="s">
        <v>33</v>
      </c>
      <c r="O837" s="15" t="s">
        <v>53</v>
      </c>
      <c r="P837" s="15" t="s">
        <v>290</v>
      </c>
      <c r="Q837" s="15" t="s">
        <v>1537</v>
      </c>
      <c r="R837" s="2">
        <v>48060</v>
      </c>
      <c r="S837" s="1">
        <v>42080</v>
      </c>
      <c r="T837" s="12">
        <f>EOMONTH(Table_1[[#This Row],[Order Date]],0)</f>
        <v>42094</v>
      </c>
      <c r="U837" s="10">
        <f>EOMONTH(Table_1[[#This Row],[Order Date]],0)</f>
        <v>42094</v>
      </c>
      <c r="V837" s="14">
        <v>42080</v>
      </c>
      <c r="W837" s="1">
        <v>42082</v>
      </c>
      <c r="X837" s="12">
        <v>42082</v>
      </c>
      <c r="Y837" s="10">
        <f>EOMONTH(Table_1[[#This Row],[Ship date]],0)</f>
        <v>42094</v>
      </c>
      <c r="Z837" s="14">
        <v>42082</v>
      </c>
      <c r="AA837" s="4">
        <v>-237.54400000000001</v>
      </c>
      <c r="AB837" s="2">
        <v>21</v>
      </c>
      <c r="AC837" s="4">
        <v>117.87</v>
      </c>
      <c r="AD837" s="2">
        <v>87043</v>
      </c>
      <c r="AE837" s="4">
        <f>'DataCleaning and Transformation'!$E837-'DataCleaning and Transformation'!$D837</f>
        <v>5.37</v>
      </c>
      <c r="AF837" s="15" t="str">
        <f>_xlfn.IFS('DataCleaning and Transformation'!$O837="Central","Chris",'DataCleaning and Transformation'!$O837="East","Erin",'DataCleaning and Transformation'!$O837="South","Sam",'DataCleaning and Transformation'!$O837="West","William")</f>
        <v>Chris</v>
      </c>
      <c r="AG837" s="31">
        <f>Table_1[[#This Row],[Ship date]]-Table_1[[#This Row],[Order Date]]</f>
        <v>2</v>
      </c>
      <c r="AH837" s="22">
        <f>Table_1[[#This Row],[Profit]]/Table_1[[#This Row],[Sales]]</f>
        <v>-2.0153049970306269</v>
      </c>
      <c r="AI837" s="23">
        <f>Table_1[[#This Row],[Profit]]+Table_1[[#This Row],[Sales]]</f>
        <v>-119.67400000000001</v>
      </c>
      <c r="AJ837" s="17">
        <f>WEEKNUM(Table_1[[#This Row],[Order Date]],1)</f>
        <v>12</v>
      </c>
      <c r="AK837" s="17" t="str">
        <f>TEXT(Table_1[[#This Row],[Order Date]],"mmm yyyy")</f>
        <v>Mar 2015</v>
      </c>
      <c r="AL837" s="17" t="str">
        <f>Table_1[[#This Row],[Monthly sales]]&amp;"  Week "&amp;TEXT(Table_1[[#This Row],[Weekly sales]],"00")</f>
        <v>Mar 2015  Week 12</v>
      </c>
      <c r="AM837" s="17">
        <f>IF(COUNTIF($A$2:A837, A837)=1, 1, 0)</f>
        <v>1</v>
      </c>
      <c r="AN837" s="3">
        <f>COUNTA(A837) - COUNTIF(Table_1[[#This Row],[Unique Customers]], 1)</f>
        <v>0</v>
      </c>
      <c r="AO837" s="17" t="str">
        <f t="shared" si="13"/>
        <v>Unique</v>
      </c>
      <c r="AP837" s="17" t="str">
        <f>"Q"&amp;_xlfn.CEILING.MATH(MONTH(Table_1[[#This Row],[Monthly sales]])/3,1)</f>
        <v>Q1</v>
      </c>
    </row>
    <row r="838" spans="1:42" ht="14.4" x14ac:dyDescent="0.3">
      <c r="A838" s="2">
        <v>2127</v>
      </c>
      <c r="B838" s="15" t="s">
        <v>1704</v>
      </c>
      <c r="C838" s="15" t="s">
        <v>26</v>
      </c>
      <c r="D838" s="6">
        <v>0.1</v>
      </c>
      <c r="E838" s="4">
        <v>5.98</v>
      </c>
      <c r="F838" s="4">
        <v>5.14</v>
      </c>
      <c r="G838" s="15" t="s">
        <v>39</v>
      </c>
      <c r="H838" s="15" t="s">
        <v>72</v>
      </c>
      <c r="I838" s="15" t="s">
        <v>49</v>
      </c>
      <c r="J838" s="15" t="s">
        <v>89</v>
      </c>
      <c r="K838" s="15" t="s">
        <v>74</v>
      </c>
      <c r="L838" s="15" t="s">
        <v>1705</v>
      </c>
      <c r="M838" s="6">
        <v>0.36</v>
      </c>
      <c r="N838" s="15" t="s">
        <v>33</v>
      </c>
      <c r="O838" s="15" t="s">
        <v>53</v>
      </c>
      <c r="P838" s="15" t="s">
        <v>290</v>
      </c>
      <c r="Q838" s="15" t="s">
        <v>1706</v>
      </c>
      <c r="R838" s="2">
        <v>48310</v>
      </c>
      <c r="S838" s="1">
        <v>42081</v>
      </c>
      <c r="T838" s="12">
        <f>EOMONTH(Table_1[[#This Row],[Order Date]],0)</f>
        <v>42094</v>
      </c>
      <c r="U838" s="10">
        <f>EOMONTH(Table_1[[#This Row],[Order Date]],0)</f>
        <v>42094</v>
      </c>
      <c r="V838" s="14">
        <v>42081</v>
      </c>
      <c r="W838" s="1">
        <v>42083</v>
      </c>
      <c r="X838" s="12">
        <v>42083</v>
      </c>
      <c r="Y838" s="10">
        <f>EOMONTH(Table_1[[#This Row],[Ship date]],0)</f>
        <v>42094</v>
      </c>
      <c r="Z838" s="14">
        <v>42083</v>
      </c>
      <c r="AA838" s="4">
        <v>-49.53</v>
      </c>
      <c r="AB838" s="2">
        <v>6</v>
      </c>
      <c r="AC838" s="4">
        <v>33.950000000000003</v>
      </c>
      <c r="AD838" s="2">
        <v>88418</v>
      </c>
      <c r="AE838" s="4">
        <f>'DataCleaning and Transformation'!$E838-'DataCleaning and Transformation'!$D838</f>
        <v>5.8800000000000008</v>
      </c>
      <c r="AF838" s="15" t="str">
        <f>_xlfn.IFS('DataCleaning and Transformation'!$O838="Central","Chris",'DataCleaning and Transformation'!$O838="East","Erin",'DataCleaning and Transformation'!$O838="South","Sam",'DataCleaning and Transformation'!$O838="West","William")</f>
        <v>Chris</v>
      </c>
      <c r="AG838" s="31">
        <f>Table_1[[#This Row],[Ship date]]-Table_1[[#This Row],[Order Date]]</f>
        <v>2</v>
      </c>
      <c r="AH838" s="22">
        <f>Table_1[[#This Row],[Profit]]/Table_1[[#This Row],[Sales]]</f>
        <v>-1.4589101620029454</v>
      </c>
      <c r="AI838" s="23">
        <f>Table_1[[#This Row],[Profit]]+Table_1[[#This Row],[Sales]]</f>
        <v>-15.579999999999998</v>
      </c>
      <c r="AJ838" s="17">
        <f>WEEKNUM(Table_1[[#This Row],[Order Date]],1)</f>
        <v>12</v>
      </c>
      <c r="AK838" s="17" t="str">
        <f>TEXT(Table_1[[#This Row],[Order Date]],"mmm yyyy")</f>
        <v>Mar 2015</v>
      </c>
      <c r="AL838" s="17" t="str">
        <f>Table_1[[#This Row],[Monthly sales]]&amp;"  Week "&amp;TEXT(Table_1[[#This Row],[Weekly sales]],"00")</f>
        <v>Mar 2015  Week 12</v>
      </c>
      <c r="AM838" s="17">
        <f>IF(COUNTIF($A$2:A838, A838)=1, 1, 0)</f>
        <v>1</v>
      </c>
      <c r="AN838" s="3">
        <f>COUNTA(A838) - COUNTIF(Table_1[[#This Row],[Unique Customers]], 1)</f>
        <v>0</v>
      </c>
      <c r="AO838" s="17" t="str">
        <f t="shared" si="13"/>
        <v>Unique</v>
      </c>
      <c r="AP838" s="17" t="str">
        <f>"Q"&amp;_xlfn.CEILING.MATH(MONTH(Table_1[[#This Row],[Monthly sales]])/3,1)</f>
        <v>Q1</v>
      </c>
    </row>
    <row r="839" spans="1:42" ht="14.4" x14ac:dyDescent="0.3">
      <c r="A839" s="2">
        <v>3191</v>
      </c>
      <c r="B839" s="15" t="s">
        <v>1707</v>
      </c>
      <c r="C839" s="15" t="s">
        <v>26</v>
      </c>
      <c r="D839" s="6">
        <v>0.01</v>
      </c>
      <c r="E839" s="4">
        <v>20.99</v>
      </c>
      <c r="F839" s="4">
        <v>4.8099999999999996</v>
      </c>
      <c r="G839" s="15" t="s">
        <v>39</v>
      </c>
      <c r="H839" s="15" t="s">
        <v>95</v>
      </c>
      <c r="I839" s="15" t="s">
        <v>41</v>
      </c>
      <c r="J839" s="15" t="s">
        <v>136</v>
      </c>
      <c r="K839" s="15" t="s">
        <v>145</v>
      </c>
      <c r="L839" s="15" t="s">
        <v>1432</v>
      </c>
      <c r="M839" s="6">
        <v>0.57999999999999996</v>
      </c>
      <c r="N839" s="15" t="s">
        <v>33</v>
      </c>
      <c r="O839" s="15" t="s">
        <v>53</v>
      </c>
      <c r="P839" s="15" t="s">
        <v>358</v>
      </c>
      <c r="Q839" s="15" t="s">
        <v>1708</v>
      </c>
      <c r="R839" s="2">
        <v>54481</v>
      </c>
      <c r="S839" s="1">
        <v>42081</v>
      </c>
      <c r="T839" s="12">
        <f>EOMONTH(Table_1[[#This Row],[Order Date]],0)</f>
        <v>42094</v>
      </c>
      <c r="U839" s="10">
        <f>EOMONTH(Table_1[[#This Row],[Order Date]],0)</f>
        <v>42094</v>
      </c>
      <c r="V839" s="14">
        <v>42081</v>
      </c>
      <c r="W839" s="1">
        <v>42081</v>
      </c>
      <c r="X839" s="12">
        <v>42081</v>
      </c>
      <c r="Y839" s="10">
        <f>EOMONTH(Table_1[[#This Row],[Ship date]],0)</f>
        <v>42094</v>
      </c>
      <c r="Z839" s="14">
        <v>42081</v>
      </c>
      <c r="AA839" s="4">
        <v>-9.1080000000000005</v>
      </c>
      <c r="AB839" s="2">
        <v>5</v>
      </c>
      <c r="AC839" s="4">
        <v>93.81</v>
      </c>
      <c r="AD839" s="2">
        <v>86447</v>
      </c>
      <c r="AE839" s="4">
        <f>'DataCleaning and Transformation'!$E839-'DataCleaning and Transformation'!$D839</f>
        <v>20.979999999999997</v>
      </c>
      <c r="AF839" s="15" t="str">
        <f>_xlfn.IFS('DataCleaning and Transformation'!$O839="Central","Chris",'DataCleaning and Transformation'!$O839="East","Erin",'DataCleaning and Transformation'!$O839="South","Sam",'DataCleaning and Transformation'!$O839="West","William")</f>
        <v>Chris</v>
      </c>
      <c r="AG839" s="31">
        <f>Table_1[[#This Row],[Ship date]]-Table_1[[#This Row],[Order Date]]</f>
        <v>0</v>
      </c>
      <c r="AH839" s="22">
        <f>Table_1[[#This Row],[Profit]]/Table_1[[#This Row],[Sales]]</f>
        <v>-9.7089862488007675E-2</v>
      </c>
      <c r="AI839" s="23">
        <f>Table_1[[#This Row],[Profit]]+Table_1[[#This Row],[Sales]]</f>
        <v>84.701999999999998</v>
      </c>
      <c r="AJ839" s="17">
        <f>WEEKNUM(Table_1[[#This Row],[Order Date]],1)</f>
        <v>12</v>
      </c>
      <c r="AK839" s="17" t="str">
        <f>TEXT(Table_1[[#This Row],[Order Date]],"mmm yyyy")</f>
        <v>Mar 2015</v>
      </c>
      <c r="AL839" s="17" t="str">
        <f>Table_1[[#This Row],[Monthly sales]]&amp;"  Week "&amp;TEXT(Table_1[[#This Row],[Weekly sales]],"00")</f>
        <v>Mar 2015  Week 12</v>
      </c>
      <c r="AM839" s="17">
        <f>IF(COUNTIF($A$2:A839, A839)=1, 1, 0)</f>
        <v>1</v>
      </c>
      <c r="AN839" s="3">
        <f>COUNTA(A839) - COUNTIF(Table_1[[#This Row],[Unique Customers]], 1)</f>
        <v>0</v>
      </c>
      <c r="AO839" s="17" t="str">
        <f t="shared" si="13"/>
        <v>Unique</v>
      </c>
      <c r="AP839" s="17" t="str">
        <f>"Q"&amp;_xlfn.CEILING.MATH(MONTH(Table_1[[#This Row],[Monthly sales]])/3,1)</f>
        <v>Q1</v>
      </c>
    </row>
    <row r="840" spans="1:42" ht="14.4" x14ac:dyDescent="0.3">
      <c r="A840" s="2">
        <v>1197</v>
      </c>
      <c r="B840" s="15" t="s">
        <v>1709</v>
      </c>
      <c r="C840" s="15" t="s">
        <v>38</v>
      </c>
      <c r="D840" s="6">
        <v>0.08</v>
      </c>
      <c r="E840" s="4">
        <v>355.98</v>
      </c>
      <c r="F840" s="4">
        <v>58.92</v>
      </c>
      <c r="G840" s="15" t="s">
        <v>27</v>
      </c>
      <c r="H840" s="15" t="s">
        <v>28</v>
      </c>
      <c r="I840" s="15" t="s">
        <v>29</v>
      </c>
      <c r="J840" s="15" t="s">
        <v>110</v>
      </c>
      <c r="K840" s="15" t="s">
        <v>58</v>
      </c>
      <c r="L840" s="15" t="s">
        <v>695</v>
      </c>
      <c r="M840" s="6">
        <v>0.64</v>
      </c>
      <c r="N840" s="15" t="s">
        <v>33</v>
      </c>
      <c r="O840" s="15" t="s">
        <v>112</v>
      </c>
      <c r="P840" s="15" t="s">
        <v>404</v>
      </c>
      <c r="Q840" s="15" t="s">
        <v>1710</v>
      </c>
      <c r="R840" s="2">
        <v>1776</v>
      </c>
      <c r="S840" s="1">
        <v>42081</v>
      </c>
      <c r="T840" s="12">
        <f>EOMONTH(Table_1[[#This Row],[Order Date]],0)</f>
        <v>42094</v>
      </c>
      <c r="U840" s="10">
        <f>EOMONTH(Table_1[[#This Row],[Order Date]],0)</f>
        <v>42094</v>
      </c>
      <c r="V840" s="14">
        <v>42081</v>
      </c>
      <c r="W840" s="1">
        <v>42083</v>
      </c>
      <c r="X840" s="12">
        <v>42083</v>
      </c>
      <c r="Y840" s="10">
        <f>EOMONTH(Table_1[[#This Row],[Ship date]],0)</f>
        <v>42094</v>
      </c>
      <c r="Z840" s="14">
        <v>42083</v>
      </c>
      <c r="AA840" s="4">
        <v>103.83</v>
      </c>
      <c r="AB840" s="2">
        <v>4</v>
      </c>
      <c r="AC840" s="4">
        <v>1350.94</v>
      </c>
      <c r="AD840" s="2">
        <v>87583</v>
      </c>
      <c r="AE840" s="4">
        <f>'DataCleaning and Transformation'!$E840-'DataCleaning and Transformation'!$D840</f>
        <v>355.90000000000003</v>
      </c>
      <c r="AF840" s="15" t="str">
        <f>_xlfn.IFS('DataCleaning and Transformation'!$O840="Central","Chris",'DataCleaning and Transformation'!$O840="East","Erin",'DataCleaning and Transformation'!$O840="South","Sam",'DataCleaning and Transformation'!$O840="West","William")</f>
        <v>Erin</v>
      </c>
      <c r="AG840" s="31">
        <f>Table_1[[#This Row],[Ship date]]-Table_1[[#This Row],[Order Date]]</f>
        <v>2</v>
      </c>
      <c r="AH840" s="22">
        <f>Table_1[[#This Row],[Profit]]/Table_1[[#This Row],[Sales]]</f>
        <v>7.6857595452055602E-2</v>
      </c>
      <c r="AI840" s="23">
        <f>Table_1[[#This Row],[Profit]]+Table_1[[#This Row],[Sales]]</f>
        <v>1454.77</v>
      </c>
      <c r="AJ840" s="17">
        <f>WEEKNUM(Table_1[[#This Row],[Order Date]],1)</f>
        <v>12</v>
      </c>
      <c r="AK840" s="17" t="str">
        <f>TEXT(Table_1[[#This Row],[Order Date]],"mmm yyyy")</f>
        <v>Mar 2015</v>
      </c>
      <c r="AL840" s="17" t="str">
        <f>Table_1[[#This Row],[Monthly sales]]&amp;"  Week "&amp;TEXT(Table_1[[#This Row],[Weekly sales]],"00")</f>
        <v>Mar 2015  Week 12</v>
      </c>
      <c r="AM840" s="17">
        <f>IF(COUNTIF($A$2:A840, A840)=1, 1, 0)</f>
        <v>1</v>
      </c>
      <c r="AN840" s="3">
        <f>COUNTA(A840) - COUNTIF(Table_1[[#This Row],[Unique Customers]], 1)</f>
        <v>0</v>
      </c>
      <c r="AO840" s="17" t="str">
        <f t="shared" si="13"/>
        <v>Unique</v>
      </c>
      <c r="AP840" s="17" t="str">
        <f>"Q"&amp;_xlfn.CEILING.MATH(MONTH(Table_1[[#This Row],[Monthly sales]])/3,1)</f>
        <v>Q1</v>
      </c>
    </row>
    <row r="841" spans="1:42" ht="14.4" x14ac:dyDescent="0.3">
      <c r="A841" s="2">
        <v>1894</v>
      </c>
      <c r="B841" s="15" t="s">
        <v>1340</v>
      </c>
      <c r="C841" s="15" t="s">
        <v>38</v>
      </c>
      <c r="D841" s="6">
        <v>0.01</v>
      </c>
      <c r="E841" s="4">
        <v>26.17</v>
      </c>
      <c r="F841" s="4">
        <v>1.39</v>
      </c>
      <c r="G841" s="15" t="s">
        <v>39</v>
      </c>
      <c r="H841" s="15" t="s">
        <v>40</v>
      </c>
      <c r="I841" s="15" t="s">
        <v>49</v>
      </c>
      <c r="J841" s="15" t="s">
        <v>346</v>
      </c>
      <c r="K841" s="15" t="s">
        <v>74</v>
      </c>
      <c r="L841" s="15" t="s">
        <v>1711</v>
      </c>
      <c r="M841" s="6">
        <v>0.38</v>
      </c>
      <c r="N841" s="15" t="s">
        <v>33</v>
      </c>
      <c r="O841" s="15" t="s">
        <v>53</v>
      </c>
      <c r="P841" s="15" t="s">
        <v>358</v>
      </c>
      <c r="Q841" s="15" t="s">
        <v>1342</v>
      </c>
      <c r="R841" s="2">
        <v>54915</v>
      </c>
      <c r="S841" s="1">
        <v>42081</v>
      </c>
      <c r="T841" s="12">
        <f>EOMONTH(Table_1[[#This Row],[Order Date]],0)</f>
        <v>42094</v>
      </c>
      <c r="U841" s="10">
        <f>EOMONTH(Table_1[[#This Row],[Order Date]],0)</f>
        <v>42094</v>
      </c>
      <c r="V841" s="14">
        <v>42081</v>
      </c>
      <c r="W841" s="1">
        <v>42082</v>
      </c>
      <c r="X841" s="12">
        <v>42082</v>
      </c>
      <c r="Y841" s="10">
        <f>EOMONTH(Table_1[[#This Row],[Ship date]],0)</f>
        <v>42094</v>
      </c>
      <c r="Z841" s="14">
        <v>42082</v>
      </c>
      <c r="AA841" s="4">
        <v>237.04259999999999</v>
      </c>
      <c r="AB841" s="2">
        <v>13</v>
      </c>
      <c r="AC841" s="4">
        <v>343.54</v>
      </c>
      <c r="AD841" s="2">
        <v>91263</v>
      </c>
      <c r="AE841" s="4">
        <f>'DataCleaning and Transformation'!$E841-'DataCleaning and Transformation'!$D841</f>
        <v>26.16</v>
      </c>
      <c r="AF841" s="15" t="str">
        <f>_xlfn.IFS('DataCleaning and Transformation'!$O841="Central","Chris",'DataCleaning and Transformation'!$O841="East","Erin",'DataCleaning and Transformation'!$O841="South","Sam",'DataCleaning and Transformation'!$O841="West","William")</f>
        <v>Chris</v>
      </c>
      <c r="AG841" s="31">
        <f>Table_1[[#This Row],[Ship date]]-Table_1[[#This Row],[Order Date]]</f>
        <v>1</v>
      </c>
      <c r="AH841" s="22">
        <f>Table_1[[#This Row],[Profit]]/Table_1[[#This Row],[Sales]]</f>
        <v>0.69</v>
      </c>
      <c r="AI841" s="23">
        <f>Table_1[[#This Row],[Profit]]+Table_1[[#This Row],[Sales]]</f>
        <v>580.58259999999996</v>
      </c>
      <c r="AJ841" s="17">
        <f>WEEKNUM(Table_1[[#This Row],[Order Date]],1)</f>
        <v>12</v>
      </c>
      <c r="AK841" s="17" t="str">
        <f>TEXT(Table_1[[#This Row],[Order Date]],"mmm yyyy")</f>
        <v>Mar 2015</v>
      </c>
      <c r="AL841" s="17" t="str">
        <f>Table_1[[#This Row],[Monthly sales]]&amp;"  Week "&amp;TEXT(Table_1[[#This Row],[Weekly sales]],"00")</f>
        <v>Mar 2015  Week 12</v>
      </c>
      <c r="AM841" s="17">
        <f>IF(COUNTIF($A$2:A841, A841)=1, 1, 0)</f>
        <v>0</v>
      </c>
      <c r="AN841" s="3">
        <f>COUNTA(A841) - COUNTIF(Table_1[[#This Row],[Unique Customers]], 1)</f>
        <v>1</v>
      </c>
      <c r="AO841" s="17" t="str">
        <f t="shared" si="13"/>
        <v>Unique</v>
      </c>
      <c r="AP841" s="17" t="str">
        <f>"Q"&amp;_xlfn.CEILING.MATH(MONTH(Table_1[[#This Row],[Monthly sales]])/3,1)</f>
        <v>Q1</v>
      </c>
    </row>
    <row r="842" spans="1:42" ht="14.4" x14ac:dyDescent="0.3">
      <c r="A842" s="2">
        <v>1015</v>
      </c>
      <c r="B842" s="15" t="s">
        <v>1712</v>
      </c>
      <c r="C842" s="15" t="s">
        <v>117</v>
      </c>
      <c r="D842" s="6">
        <v>0</v>
      </c>
      <c r="E842" s="4">
        <v>43.98</v>
      </c>
      <c r="F842" s="4">
        <v>8.99</v>
      </c>
      <c r="G842" s="15" t="s">
        <v>39</v>
      </c>
      <c r="H842" s="15" t="s">
        <v>72</v>
      </c>
      <c r="I842" s="15" t="s">
        <v>49</v>
      </c>
      <c r="J842" s="15" t="s">
        <v>50</v>
      </c>
      <c r="K842" s="15" t="s">
        <v>43</v>
      </c>
      <c r="L842" s="15" t="s">
        <v>823</v>
      </c>
      <c r="M842" s="6">
        <v>0.57999999999999996</v>
      </c>
      <c r="N842" s="15" t="s">
        <v>33</v>
      </c>
      <c r="O842" s="15" t="s">
        <v>34</v>
      </c>
      <c r="P842" s="15" t="s">
        <v>98</v>
      </c>
      <c r="Q842" s="15" t="s">
        <v>1713</v>
      </c>
      <c r="R842" s="2">
        <v>27502</v>
      </c>
      <c r="S842" s="1">
        <v>42081</v>
      </c>
      <c r="T842" s="12">
        <f>EOMONTH(Table_1[[#This Row],[Order Date]],0)</f>
        <v>42094</v>
      </c>
      <c r="U842" s="10">
        <f>EOMONTH(Table_1[[#This Row],[Order Date]],0)</f>
        <v>42094</v>
      </c>
      <c r="V842" s="14">
        <v>42081</v>
      </c>
      <c r="W842" s="1">
        <v>42081</v>
      </c>
      <c r="X842" s="12">
        <v>42081</v>
      </c>
      <c r="Y842" s="10">
        <f>EOMONTH(Table_1[[#This Row],[Ship date]],0)</f>
        <v>42094</v>
      </c>
      <c r="Z842" s="14">
        <v>42081</v>
      </c>
      <c r="AA842" s="4">
        <v>829.46699999999998</v>
      </c>
      <c r="AB842" s="2">
        <v>14</v>
      </c>
      <c r="AC842" s="4">
        <v>650.70000000000005</v>
      </c>
      <c r="AD842" s="2">
        <v>88390</v>
      </c>
      <c r="AE842" s="4">
        <f>'DataCleaning and Transformation'!$E842-'DataCleaning and Transformation'!$D842</f>
        <v>43.98</v>
      </c>
      <c r="AF842" s="15" t="str">
        <f>_xlfn.IFS('DataCleaning and Transformation'!$O842="Central","Chris",'DataCleaning and Transformation'!$O842="East","Erin",'DataCleaning and Transformation'!$O842="South","Sam",'DataCleaning and Transformation'!$O842="West","William")</f>
        <v>Sam</v>
      </c>
      <c r="AG842" s="31">
        <f>Table_1[[#This Row],[Ship date]]-Table_1[[#This Row],[Order Date]]</f>
        <v>0</v>
      </c>
      <c r="AH842" s="22">
        <f>Table_1[[#This Row],[Profit]]/Table_1[[#This Row],[Sales]]</f>
        <v>1.2747302904564315</v>
      </c>
      <c r="AI842" s="23">
        <f>Table_1[[#This Row],[Profit]]+Table_1[[#This Row],[Sales]]</f>
        <v>1480.1669999999999</v>
      </c>
      <c r="AJ842" s="17">
        <f>WEEKNUM(Table_1[[#This Row],[Order Date]],1)</f>
        <v>12</v>
      </c>
      <c r="AK842" s="17" t="str">
        <f>TEXT(Table_1[[#This Row],[Order Date]],"mmm yyyy")</f>
        <v>Mar 2015</v>
      </c>
      <c r="AL842" s="17" t="str">
        <f>Table_1[[#This Row],[Monthly sales]]&amp;"  Week "&amp;TEXT(Table_1[[#This Row],[Weekly sales]],"00")</f>
        <v>Mar 2015  Week 12</v>
      </c>
      <c r="AM842" s="17">
        <f>IF(COUNTIF($A$2:A842, A842)=1, 1, 0)</f>
        <v>1</v>
      </c>
      <c r="AN842" s="3">
        <f>COUNTA(A842) - COUNTIF(Table_1[[#This Row],[Unique Customers]], 1)</f>
        <v>0</v>
      </c>
      <c r="AO842" s="17" t="str">
        <f t="shared" si="13"/>
        <v>Unique</v>
      </c>
      <c r="AP842" s="17" t="str">
        <f>"Q"&amp;_xlfn.CEILING.MATH(MONTH(Table_1[[#This Row],[Monthly sales]])/3,1)</f>
        <v>Q1</v>
      </c>
    </row>
    <row r="843" spans="1:42" ht="14.4" x14ac:dyDescent="0.3">
      <c r="A843" s="2">
        <v>1967</v>
      </c>
      <c r="B843" s="15" t="s">
        <v>1714</v>
      </c>
      <c r="C843" s="15" t="s">
        <v>117</v>
      </c>
      <c r="D843" s="6">
        <v>0.01</v>
      </c>
      <c r="E843" s="4">
        <v>78.650000000000006</v>
      </c>
      <c r="F843" s="4">
        <v>13.99</v>
      </c>
      <c r="G843" s="15" t="s">
        <v>88</v>
      </c>
      <c r="H843" s="15" t="s">
        <v>28</v>
      </c>
      <c r="I843" s="15" t="s">
        <v>49</v>
      </c>
      <c r="J843" s="15" t="s">
        <v>96</v>
      </c>
      <c r="K843" s="15" t="s">
        <v>145</v>
      </c>
      <c r="L843" s="15" t="s">
        <v>1715</v>
      </c>
      <c r="M843" s="6">
        <v>0.52</v>
      </c>
      <c r="N843" s="15" t="s">
        <v>33</v>
      </c>
      <c r="O843" s="15" t="s">
        <v>53</v>
      </c>
      <c r="P843" s="15" t="s">
        <v>214</v>
      </c>
      <c r="Q843" s="15" t="s">
        <v>36</v>
      </c>
      <c r="R843" s="2">
        <v>52732</v>
      </c>
      <c r="S843" s="1">
        <v>42081</v>
      </c>
      <c r="T843" s="12">
        <f>EOMONTH(Table_1[[#This Row],[Order Date]],0)</f>
        <v>42094</v>
      </c>
      <c r="U843" s="10">
        <f>EOMONTH(Table_1[[#This Row],[Order Date]],0)</f>
        <v>42094</v>
      </c>
      <c r="V843" s="14">
        <v>42081</v>
      </c>
      <c r="W843" s="1">
        <v>42082</v>
      </c>
      <c r="X843" s="12">
        <v>42082</v>
      </c>
      <c r="Y843" s="10">
        <f>EOMONTH(Table_1[[#This Row],[Ship date]],0)</f>
        <v>42094</v>
      </c>
      <c r="Z843" s="14">
        <v>42082</v>
      </c>
      <c r="AA843" s="4">
        <v>442.36590000000001</v>
      </c>
      <c r="AB843" s="2">
        <v>8</v>
      </c>
      <c r="AC843" s="4">
        <v>641.11</v>
      </c>
      <c r="AD843" s="2">
        <v>89456</v>
      </c>
      <c r="AE843" s="4">
        <f>'DataCleaning and Transformation'!$E843-'DataCleaning and Transformation'!$D843</f>
        <v>78.64</v>
      </c>
      <c r="AF843" s="15" t="str">
        <f>_xlfn.IFS('DataCleaning and Transformation'!$O843="Central","Chris",'DataCleaning and Transformation'!$O843="East","Erin",'DataCleaning and Transformation'!$O843="South","Sam",'DataCleaning and Transformation'!$O843="West","William")</f>
        <v>Chris</v>
      </c>
      <c r="AG843" s="31">
        <f>Table_1[[#This Row],[Ship date]]-Table_1[[#This Row],[Order Date]]</f>
        <v>1</v>
      </c>
      <c r="AH843" s="22">
        <f>Table_1[[#This Row],[Profit]]/Table_1[[#This Row],[Sales]]</f>
        <v>0.69</v>
      </c>
      <c r="AI843" s="23">
        <f>Table_1[[#This Row],[Profit]]+Table_1[[#This Row],[Sales]]</f>
        <v>1083.4758999999999</v>
      </c>
      <c r="AJ843" s="17">
        <f>WEEKNUM(Table_1[[#This Row],[Order Date]],1)</f>
        <v>12</v>
      </c>
      <c r="AK843" s="17" t="str">
        <f>TEXT(Table_1[[#This Row],[Order Date]],"mmm yyyy")</f>
        <v>Mar 2015</v>
      </c>
      <c r="AL843" s="17" t="str">
        <f>Table_1[[#This Row],[Monthly sales]]&amp;"  Week "&amp;TEXT(Table_1[[#This Row],[Weekly sales]],"00")</f>
        <v>Mar 2015  Week 12</v>
      </c>
      <c r="AM843" s="17">
        <f>IF(COUNTIF($A$2:A843, A843)=1, 1, 0)</f>
        <v>1</v>
      </c>
      <c r="AN843" s="3">
        <f>COUNTA(A843) - COUNTIF(Table_1[[#This Row],[Unique Customers]], 1)</f>
        <v>0</v>
      </c>
      <c r="AO843" s="17" t="str">
        <f t="shared" si="13"/>
        <v>Unique</v>
      </c>
      <c r="AP843" s="17" t="str">
        <f>"Q"&amp;_xlfn.CEILING.MATH(MONTH(Table_1[[#This Row],[Monthly sales]])/3,1)</f>
        <v>Q1</v>
      </c>
    </row>
    <row r="844" spans="1:42" ht="14.4" x14ac:dyDescent="0.3">
      <c r="A844" s="2">
        <v>2030</v>
      </c>
      <c r="B844" s="15" t="s">
        <v>1690</v>
      </c>
      <c r="C844" s="15" t="s">
        <v>117</v>
      </c>
      <c r="D844" s="6">
        <v>0.03</v>
      </c>
      <c r="E844" s="4">
        <v>55.98</v>
      </c>
      <c r="F844" s="4">
        <v>4.8600000000000003</v>
      </c>
      <c r="G844" s="15" t="s">
        <v>39</v>
      </c>
      <c r="H844" s="15" t="s">
        <v>95</v>
      </c>
      <c r="I844" s="15" t="s">
        <v>49</v>
      </c>
      <c r="J844" s="15" t="s">
        <v>89</v>
      </c>
      <c r="K844" s="15" t="s">
        <v>74</v>
      </c>
      <c r="L844" s="15" t="s">
        <v>1716</v>
      </c>
      <c r="M844" s="6">
        <v>0.36</v>
      </c>
      <c r="N844" s="15" t="s">
        <v>33</v>
      </c>
      <c r="O844" s="15" t="s">
        <v>53</v>
      </c>
      <c r="P844" s="15" t="s">
        <v>188</v>
      </c>
      <c r="Q844" s="15" t="s">
        <v>1028</v>
      </c>
      <c r="R844" s="2">
        <v>75401</v>
      </c>
      <c r="S844" s="1">
        <v>42081</v>
      </c>
      <c r="T844" s="12">
        <f>EOMONTH(Table_1[[#This Row],[Order Date]],0)</f>
        <v>42094</v>
      </c>
      <c r="U844" s="10">
        <f>EOMONTH(Table_1[[#This Row],[Order Date]],0)</f>
        <v>42094</v>
      </c>
      <c r="V844" s="14">
        <v>42081</v>
      </c>
      <c r="W844" s="1">
        <v>42083</v>
      </c>
      <c r="X844" s="12">
        <v>42083</v>
      </c>
      <c r="Y844" s="10">
        <f>EOMONTH(Table_1[[#This Row],[Ship date]],0)</f>
        <v>42094</v>
      </c>
      <c r="Z844" s="14">
        <v>42083</v>
      </c>
      <c r="AA844" s="4">
        <v>526.04219999999998</v>
      </c>
      <c r="AB844" s="2">
        <v>13</v>
      </c>
      <c r="AC844" s="4">
        <v>762.38</v>
      </c>
      <c r="AD844" s="2">
        <v>91060</v>
      </c>
      <c r="AE844" s="4">
        <f>'DataCleaning and Transformation'!$E844-'DataCleaning and Transformation'!$D844</f>
        <v>55.949999999999996</v>
      </c>
      <c r="AF844" s="15" t="str">
        <f>_xlfn.IFS('DataCleaning and Transformation'!$O844="Central","Chris",'DataCleaning and Transformation'!$O844="East","Erin",'DataCleaning and Transformation'!$O844="South","Sam",'DataCleaning and Transformation'!$O844="West","William")</f>
        <v>Chris</v>
      </c>
      <c r="AG844" s="31">
        <f>Table_1[[#This Row],[Ship date]]-Table_1[[#This Row],[Order Date]]</f>
        <v>2</v>
      </c>
      <c r="AH844" s="22">
        <f>Table_1[[#This Row],[Profit]]/Table_1[[#This Row],[Sales]]</f>
        <v>0.69</v>
      </c>
      <c r="AI844" s="23">
        <f>Table_1[[#This Row],[Profit]]+Table_1[[#This Row],[Sales]]</f>
        <v>1288.4222</v>
      </c>
      <c r="AJ844" s="17">
        <f>WEEKNUM(Table_1[[#This Row],[Order Date]],1)</f>
        <v>12</v>
      </c>
      <c r="AK844" s="17" t="str">
        <f>TEXT(Table_1[[#This Row],[Order Date]],"mmm yyyy")</f>
        <v>Mar 2015</v>
      </c>
      <c r="AL844" s="17" t="str">
        <f>Table_1[[#This Row],[Monthly sales]]&amp;"  Week "&amp;TEXT(Table_1[[#This Row],[Weekly sales]],"00")</f>
        <v>Mar 2015  Week 12</v>
      </c>
      <c r="AM844" s="17">
        <f>IF(COUNTIF($A$2:A844, A844)=1, 1, 0)</f>
        <v>0</v>
      </c>
      <c r="AN844" s="3">
        <f>COUNTA(A844) - COUNTIF(Table_1[[#This Row],[Unique Customers]], 1)</f>
        <v>1</v>
      </c>
      <c r="AO844" s="17" t="str">
        <f t="shared" si="13"/>
        <v>Unique</v>
      </c>
      <c r="AP844" s="17" t="str">
        <f>"Q"&amp;_xlfn.CEILING.MATH(MONTH(Table_1[[#This Row],[Monthly sales]])/3,1)</f>
        <v>Q1</v>
      </c>
    </row>
    <row r="845" spans="1:42" ht="14.4" x14ac:dyDescent="0.3">
      <c r="A845" s="2">
        <v>2745</v>
      </c>
      <c r="B845" s="15" t="s">
        <v>1717</v>
      </c>
      <c r="C845" s="15" t="s">
        <v>117</v>
      </c>
      <c r="D845" s="6">
        <v>0.01</v>
      </c>
      <c r="E845" s="4">
        <v>220.98</v>
      </c>
      <c r="F845" s="4">
        <v>64.66</v>
      </c>
      <c r="G845" s="15" t="s">
        <v>27</v>
      </c>
      <c r="H845" s="15" t="s">
        <v>95</v>
      </c>
      <c r="I845" s="15" t="s">
        <v>29</v>
      </c>
      <c r="J845" s="15" t="s">
        <v>118</v>
      </c>
      <c r="K845" s="15" t="s">
        <v>31</v>
      </c>
      <c r="L845" s="15" t="s">
        <v>1718</v>
      </c>
      <c r="M845" s="6">
        <v>0.62</v>
      </c>
      <c r="N845" s="15" t="s">
        <v>33</v>
      </c>
      <c r="O845" s="15" t="s">
        <v>60</v>
      </c>
      <c r="P845" s="15" t="s">
        <v>589</v>
      </c>
      <c r="Q845" s="15" t="s">
        <v>1719</v>
      </c>
      <c r="R845" s="2">
        <v>85224</v>
      </c>
      <c r="S845" s="1">
        <v>42081</v>
      </c>
      <c r="T845" s="12">
        <f>EOMONTH(Table_1[[#This Row],[Order Date]],0)</f>
        <v>42094</v>
      </c>
      <c r="U845" s="10">
        <f>EOMONTH(Table_1[[#This Row],[Order Date]],0)</f>
        <v>42094</v>
      </c>
      <c r="V845" s="14">
        <v>42081</v>
      </c>
      <c r="W845" s="1">
        <v>42082</v>
      </c>
      <c r="X845" s="12">
        <v>42082</v>
      </c>
      <c r="Y845" s="10">
        <f>EOMONTH(Table_1[[#This Row],[Ship date]],0)</f>
        <v>42094</v>
      </c>
      <c r="Z845" s="14">
        <v>42082</v>
      </c>
      <c r="AA845" s="4">
        <v>1049.03</v>
      </c>
      <c r="AB845" s="2">
        <v>11</v>
      </c>
      <c r="AC845" s="4">
        <v>2591.09</v>
      </c>
      <c r="AD845" s="2">
        <v>86184</v>
      </c>
      <c r="AE845" s="4">
        <f>'DataCleaning and Transformation'!$E845-'DataCleaning and Transformation'!$D845</f>
        <v>220.97</v>
      </c>
      <c r="AF845" s="15" t="str">
        <f>_xlfn.IFS('DataCleaning and Transformation'!$O845="Central","Chris",'DataCleaning and Transformation'!$O845="East","Erin",'DataCleaning and Transformation'!$O845="South","Sam",'DataCleaning and Transformation'!$O845="West","William")</f>
        <v>William</v>
      </c>
      <c r="AG845" s="31">
        <f>Table_1[[#This Row],[Ship date]]-Table_1[[#This Row],[Order Date]]</f>
        <v>1</v>
      </c>
      <c r="AH845" s="22">
        <f>Table_1[[#This Row],[Profit]]/Table_1[[#This Row],[Sales]]</f>
        <v>0.40486050272279228</v>
      </c>
      <c r="AI845" s="23">
        <f>Table_1[[#This Row],[Profit]]+Table_1[[#This Row],[Sales]]</f>
        <v>3640.12</v>
      </c>
      <c r="AJ845" s="17">
        <f>WEEKNUM(Table_1[[#This Row],[Order Date]],1)</f>
        <v>12</v>
      </c>
      <c r="AK845" s="17" t="str">
        <f>TEXT(Table_1[[#This Row],[Order Date]],"mmm yyyy")</f>
        <v>Mar 2015</v>
      </c>
      <c r="AL845" s="17" t="str">
        <f>Table_1[[#This Row],[Monthly sales]]&amp;"  Week "&amp;TEXT(Table_1[[#This Row],[Weekly sales]],"00")</f>
        <v>Mar 2015  Week 12</v>
      </c>
      <c r="AM845" s="17">
        <f>IF(COUNTIF($A$2:A845, A845)=1, 1, 0)</f>
        <v>1</v>
      </c>
      <c r="AN845" s="3">
        <f>COUNTA(A845) - COUNTIF(Table_1[[#This Row],[Unique Customers]], 1)</f>
        <v>0</v>
      </c>
      <c r="AO845" s="17" t="str">
        <f t="shared" si="13"/>
        <v>Unique</v>
      </c>
      <c r="AP845" s="17" t="str">
        <f>"Q"&amp;_xlfn.CEILING.MATH(MONTH(Table_1[[#This Row],[Monthly sales]])/3,1)</f>
        <v>Q1</v>
      </c>
    </row>
    <row r="846" spans="1:42" ht="14.4" x14ac:dyDescent="0.3">
      <c r="A846" s="2">
        <v>2747</v>
      </c>
      <c r="B846" s="15" t="s">
        <v>1007</v>
      </c>
      <c r="C846" s="15" t="s">
        <v>117</v>
      </c>
      <c r="D846" s="6">
        <v>0.01</v>
      </c>
      <c r="E846" s="4">
        <v>220.98</v>
      </c>
      <c r="F846" s="4">
        <v>64.66</v>
      </c>
      <c r="G846" s="15" t="s">
        <v>27</v>
      </c>
      <c r="H846" s="15" t="s">
        <v>95</v>
      </c>
      <c r="I846" s="15" t="s">
        <v>29</v>
      </c>
      <c r="J846" s="15" t="s">
        <v>118</v>
      </c>
      <c r="K846" s="15" t="s">
        <v>31</v>
      </c>
      <c r="L846" s="15" t="s">
        <v>1718</v>
      </c>
      <c r="M846" s="6">
        <v>0.62</v>
      </c>
      <c r="N846" s="15" t="s">
        <v>33</v>
      </c>
      <c r="O846" s="15" t="s">
        <v>112</v>
      </c>
      <c r="P846" s="15" t="s">
        <v>113</v>
      </c>
      <c r="Q846" s="15" t="s">
        <v>114</v>
      </c>
      <c r="R846" s="2">
        <v>10115</v>
      </c>
      <c r="S846" s="1">
        <v>42081</v>
      </c>
      <c r="T846" s="12">
        <f>EOMONTH(Table_1[[#This Row],[Order Date]],0)</f>
        <v>42094</v>
      </c>
      <c r="U846" s="10">
        <f>EOMONTH(Table_1[[#This Row],[Order Date]],0)</f>
        <v>42094</v>
      </c>
      <c r="V846" s="14">
        <v>42081</v>
      </c>
      <c r="W846" s="1">
        <v>42082</v>
      </c>
      <c r="X846" s="12">
        <v>42082</v>
      </c>
      <c r="Y846" s="10">
        <f>EOMONTH(Table_1[[#This Row],[Ship date]],0)</f>
        <v>42094</v>
      </c>
      <c r="Z846" s="14">
        <v>42082</v>
      </c>
      <c r="AA846" s="4">
        <v>1049.03</v>
      </c>
      <c r="AB846" s="2">
        <v>44</v>
      </c>
      <c r="AC846" s="4">
        <v>10364.36</v>
      </c>
      <c r="AD846" s="2">
        <v>23751</v>
      </c>
      <c r="AE846" s="4">
        <f>'DataCleaning and Transformation'!$E846-'DataCleaning and Transformation'!$D846</f>
        <v>220.97</v>
      </c>
      <c r="AF846" s="15" t="str">
        <f>_xlfn.IFS('DataCleaning and Transformation'!$O846="Central","Chris",'DataCleaning and Transformation'!$O846="East","Erin",'DataCleaning and Transformation'!$O846="South","Sam",'DataCleaning and Transformation'!$O846="West","William")</f>
        <v>Erin</v>
      </c>
      <c r="AG846" s="31">
        <f>Table_1[[#This Row],[Ship date]]-Table_1[[#This Row],[Order Date]]</f>
        <v>1</v>
      </c>
      <c r="AH846" s="22">
        <f>Table_1[[#This Row],[Profit]]/Table_1[[#This Row],[Sales]]</f>
        <v>0.10121512568069807</v>
      </c>
      <c r="AI846" s="23">
        <f>Table_1[[#This Row],[Profit]]+Table_1[[#This Row],[Sales]]</f>
        <v>11413.390000000001</v>
      </c>
      <c r="AJ846" s="17">
        <f>WEEKNUM(Table_1[[#This Row],[Order Date]],1)</f>
        <v>12</v>
      </c>
      <c r="AK846" s="17" t="str">
        <f>TEXT(Table_1[[#This Row],[Order Date]],"mmm yyyy")</f>
        <v>Mar 2015</v>
      </c>
      <c r="AL846" s="17" t="str">
        <f>Table_1[[#This Row],[Monthly sales]]&amp;"  Week "&amp;TEXT(Table_1[[#This Row],[Weekly sales]],"00")</f>
        <v>Mar 2015  Week 12</v>
      </c>
      <c r="AM846" s="17">
        <f>IF(COUNTIF($A$2:A846, A846)=1, 1, 0)</f>
        <v>0</v>
      </c>
      <c r="AN846" s="3">
        <f>COUNTA(A846) - COUNTIF(Table_1[[#This Row],[Unique Customers]], 1)</f>
        <v>1</v>
      </c>
      <c r="AO846" s="17" t="str">
        <f t="shared" si="13"/>
        <v>Unique</v>
      </c>
      <c r="AP846" s="17" t="str">
        <f>"Q"&amp;_xlfn.CEILING.MATH(MONTH(Table_1[[#This Row],[Monthly sales]])/3,1)</f>
        <v>Q1</v>
      </c>
    </row>
    <row r="847" spans="1:42" ht="14.4" x14ac:dyDescent="0.3">
      <c r="A847" s="2">
        <v>485</v>
      </c>
      <c r="B847" s="15" t="s">
        <v>1720</v>
      </c>
      <c r="C847" s="15" t="s">
        <v>71</v>
      </c>
      <c r="D847" s="6">
        <v>0.05</v>
      </c>
      <c r="E847" s="4">
        <v>2.88</v>
      </c>
      <c r="F847" s="4">
        <v>0.5</v>
      </c>
      <c r="G847" s="15" t="s">
        <v>39</v>
      </c>
      <c r="H847" s="15" t="s">
        <v>95</v>
      </c>
      <c r="I847" s="15" t="s">
        <v>49</v>
      </c>
      <c r="J847" s="15" t="s">
        <v>153</v>
      </c>
      <c r="K847" s="15" t="s">
        <v>74</v>
      </c>
      <c r="L847" s="15" t="s">
        <v>1721</v>
      </c>
      <c r="M847" s="6">
        <v>0.36</v>
      </c>
      <c r="N847" s="15" t="s">
        <v>33</v>
      </c>
      <c r="O847" s="15" t="s">
        <v>60</v>
      </c>
      <c r="P847" s="15" t="s">
        <v>91</v>
      </c>
      <c r="Q847" s="15" t="s">
        <v>1722</v>
      </c>
      <c r="R847" s="2">
        <v>93727</v>
      </c>
      <c r="S847" s="1">
        <v>42081</v>
      </c>
      <c r="T847" s="12">
        <f>EOMONTH(Table_1[[#This Row],[Order Date]],0)</f>
        <v>42094</v>
      </c>
      <c r="U847" s="10">
        <f>EOMONTH(Table_1[[#This Row],[Order Date]],0)</f>
        <v>42094</v>
      </c>
      <c r="V847" s="14">
        <v>42081</v>
      </c>
      <c r="W847" s="1">
        <v>42083</v>
      </c>
      <c r="X847" s="12">
        <v>42083</v>
      </c>
      <c r="Y847" s="10">
        <f>EOMONTH(Table_1[[#This Row],[Ship date]],0)</f>
        <v>42094</v>
      </c>
      <c r="Z847" s="14">
        <v>42083</v>
      </c>
      <c r="AA847" s="4">
        <v>6.0513000000000003</v>
      </c>
      <c r="AB847" s="2">
        <v>3</v>
      </c>
      <c r="AC847" s="4">
        <v>8.77</v>
      </c>
      <c r="AD847" s="2">
        <v>91062</v>
      </c>
      <c r="AE847" s="4">
        <f>'DataCleaning and Transformation'!$E847-'DataCleaning and Transformation'!$D847</f>
        <v>2.83</v>
      </c>
      <c r="AF847" s="15" t="str">
        <f>_xlfn.IFS('DataCleaning and Transformation'!$O847="Central","Chris",'DataCleaning and Transformation'!$O847="East","Erin",'DataCleaning and Transformation'!$O847="South","Sam",'DataCleaning and Transformation'!$O847="West","William")</f>
        <v>William</v>
      </c>
      <c r="AG847" s="31">
        <f>Table_1[[#This Row],[Ship date]]-Table_1[[#This Row],[Order Date]]</f>
        <v>2</v>
      </c>
      <c r="AH847" s="22">
        <f>Table_1[[#This Row],[Profit]]/Table_1[[#This Row],[Sales]]</f>
        <v>0.69000000000000006</v>
      </c>
      <c r="AI847" s="23">
        <f>Table_1[[#This Row],[Profit]]+Table_1[[#This Row],[Sales]]</f>
        <v>14.821300000000001</v>
      </c>
      <c r="AJ847" s="17">
        <f>WEEKNUM(Table_1[[#This Row],[Order Date]],1)</f>
        <v>12</v>
      </c>
      <c r="AK847" s="17" t="str">
        <f>TEXT(Table_1[[#This Row],[Order Date]],"mmm yyyy")</f>
        <v>Mar 2015</v>
      </c>
      <c r="AL847" s="17" t="str">
        <f>Table_1[[#This Row],[Monthly sales]]&amp;"  Week "&amp;TEXT(Table_1[[#This Row],[Weekly sales]],"00")</f>
        <v>Mar 2015  Week 12</v>
      </c>
      <c r="AM847" s="17">
        <f>IF(COUNTIF($A$2:A847, A847)=1, 1, 0)</f>
        <v>1</v>
      </c>
      <c r="AN847" s="3">
        <f>COUNTA(A847) - COUNTIF(Table_1[[#This Row],[Unique Customers]], 1)</f>
        <v>0</v>
      </c>
      <c r="AO847" s="17" t="str">
        <f t="shared" si="13"/>
        <v>Unique</v>
      </c>
      <c r="AP847" s="17" t="str">
        <f>"Q"&amp;_xlfn.CEILING.MATH(MONTH(Table_1[[#This Row],[Monthly sales]])/3,1)</f>
        <v>Q1</v>
      </c>
    </row>
    <row r="848" spans="1:42" ht="14.4" x14ac:dyDescent="0.3">
      <c r="A848" s="2">
        <v>383</v>
      </c>
      <c r="B848" s="15" t="s">
        <v>1723</v>
      </c>
      <c r="C848" s="15" t="s">
        <v>26</v>
      </c>
      <c r="D848" s="6">
        <v>0.06</v>
      </c>
      <c r="E848" s="4">
        <v>5.34</v>
      </c>
      <c r="F848" s="4">
        <v>5.63</v>
      </c>
      <c r="G848" s="15" t="s">
        <v>39</v>
      </c>
      <c r="H848" s="15" t="s">
        <v>95</v>
      </c>
      <c r="I848" s="15" t="s">
        <v>49</v>
      </c>
      <c r="J848" s="15" t="s">
        <v>73</v>
      </c>
      <c r="K848" s="15" t="s">
        <v>74</v>
      </c>
      <c r="L848" s="15" t="s">
        <v>1724</v>
      </c>
      <c r="M848" s="6">
        <v>0.39</v>
      </c>
      <c r="N848" s="15" t="s">
        <v>33</v>
      </c>
      <c r="O848" s="15" t="s">
        <v>112</v>
      </c>
      <c r="P848" s="15" t="s">
        <v>321</v>
      </c>
      <c r="Q848" s="15" t="s">
        <v>1725</v>
      </c>
      <c r="R848" s="2">
        <v>19026</v>
      </c>
      <c r="S848" s="1">
        <v>42082</v>
      </c>
      <c r="T848" s="12">
        <f>EOMONTH(Table_1[[#This Row],[Order Date]],0)</f>
        <v>42094</v>
      </c>
      <c r="U848" s="10">
        <f>EOMONTH(Table_1[[#This Row],[Order Date]],0)</f>
        <v>42094</v>
      </c>
      <c r="V848" s="14">
        <v>42082</v>
      </c>
      <c r="W848" s="1">
        <v>42082</v>
      </c>
      <c r="X848" s="12">
        <v>42082</v>
      </c>
      <c r="Y848" s="10">
        <f>EOMONTH(Table_1[[#This Row],[Ship date]],0)</f>
        <v>42094</v>
      </c>
      <c r="Z848" s="14">
        <v>42082</v>
      </c>
      <c r="AA848" s="4">
        <v>-82.822999999999993</v>
      </c>
      <c r="AB848" s="2">
        <v>7</v>
      </c>
      <c r="AC848" s="4">
        <v>38.65</v>
      </c>
      <c r="AD848" s="2">
        <v>88928</v>
      </c>
      <c r="AE848" s="4">
        <f>'DataCleaning and Transformation'!$E848-'DataCleaning and Transformation'!$D848</f>
        <v>5.28</v>
      </c>
      <c r="AF848" s="15" t="str">
        <f>_xlfn.IFS('DataCleaning and Transformation'!$O848="Central","Chris",'DataCleaning and Transformation'!$O848="East","Erin",'DataCleaning and Transformation'!$O848="South","Sam",'DataCleaning and Transformation'!$O848="West","William")</f>
        <v>Erin</v>
      </c>
      <c r="AG848" s="31">
        <f>Table_1[[#This Row],[Ship date]]-Table_1[[#This Row],[Order Date]]</f>
        <v>0</v>
      </c>
      <c r="AH848" s="22">
        <f>Table_1[[#This Row],[Profit]]/Table_1[[#This Row],[Sales]]</f>
        <v>-2.1428978007761965</v>
      </c>
      <c r="AI848" s="23">
        <f>Table_1[[#This Row],[Profit]]+Table_1[[#This Row],[Sales]]</f>
        <v>-44.172999999999995</v>
      </c>
      <c r="AJ848" s="17">
        <f>WEEKNUM(Table_1[[#This Row],[Order Date]],1)</f>
        <v>12</v>
      </c>
      <c r="AK848" s="17" t="str">
        <f>TEXT(Table_1[[#This Row],[Order Date]],"mmm yyyy")</f>
        <v>Mar 2015</v>
      </c>
      <c r="AL848" s="17" t="str">
        <f>Table_1[[#This Row],[Monthly sales]]&amp;"  Week "&amp;TEXT(Table_1[[#This Row],[Weekly sales]],"00")</f>
        <v>Mar 2015  Week 12</v>
      </c>
      <c r="AM848" s="17">
        <f>IF(COUNTIF($A$2:A848, A848)=1, 1, 0)</f>
        <v>1</v>
      </c>
      <c r="AN848" s="3">
        <f>COUNTA(A848) - COUNTIF(Table_1[[#This Row],[Unique Customers]], 1)</f>
        <v>0</v>
      </c>
      <c r="AO848" s="17" t="str">
        <f t="shared" si="13"/>
        <v>Unique</v>
      </c>
      <c r="AP848" s="17" t="str">
        <f>"Q"&amp;_xlfn.CEILING.MATH(MONTH(Table_1[[#This Row],[Monthly sales]])/3,1)</f>
        <v>Q1</v>
      </c>
    </row>
    <row r="849" spans="1:42" ht="14.4" x14ac:dyDescent="0.3">
      <c r="A849" s="2">
        <v>383</v>
      </c>
      <c r="B849" s="15" t="s">
        <v>1723</v>
      </c>
      <c r="C849" s="15" t="s">
        <v>26</v>
      </c>
      <c r="D849" s="6">
        <v>7.0000000000000007E-2</v>
      </c>
      <c r="E849" s="4">
        <v>65.989999999999995</v>
      </c>
      <c r="F849" s="4">
        <v>5.26</v>
      </c>
      <c r="G849" s="15" t="s">
        <v>88</v>
      </c>
      <c r="H849" s="15" t="s">
        <v>95</v>
      </c>
      <c r="I849" s="15" t="s">
        <v>41</v>
      </c>
      <c r="J849" s="15" t="s">
        <v>136</v>
      </c>
      <c r="K849" s="15" t="s">
        <v>74</v>
      </c>
      <c r="L849" s="15" t="s">
        <v>1726</v>
      </c>
      <c r="M849" s="6">
        <v>0.56000000000000005</v>
      </c>
      <c r="N849" s="15" t="s">
        <v>33</v>
      </c>
      <c r="O849" s="15" t="s">
        <v>112</v>
      </c>
      <c r="P849" s="15" t="s">
        <v>321</v>
      </c>
      <c r="Q849" s="15" t="s">
        <v>1725</v>
      </c>
      <c r="R849" s="2">
        <v>19026</v>
      </c>
      <c r="S849" s="1">
        <v>42082</v>
      </c>
      <c r="T849" s="12">
        <f>EOMONTH(Table_1[[#This Row],[Order Date]],0)</f>
        <v>42094</v>
      </c>
      <c r="U849" s="10">
        <f>EOMONTH(Table_1[[#This Row],[Order Date]],0)</f>
        <v>42094</v>
      </c>
      <c r="V849" s="14">
        <v>42082</v>
      </c>
      <c r="W849" s="1">
        <v>42084</v>
      </c>
      <c r="X849" s="12">
        <v>42084</v>
      </c>
      <c r="Y849" s="10">
        <f>EOMONTH(Table_1[[#This Row],[Ship date]],0)</f>
        <v>42094</v>
      </c>
      <c r="Z849" s="14">
        <v>42084</v>
      </c>
      <c r="AA849" s="4">
        <v>107.08199999999999</v>
      </c>
      <c r="AB849" s="2">
        <v>5</v>
      </c>
      <c r="AC849" s="4">
        <v>279.83</v>
      </c>
      <c r="AD849" s="2">
        <v>88928</v>
      </c>
      <c r="AE849" s="4">
        <f>'DataCleaning and Transformation'!$E849-'DataCleaning and Transformation'!$D849</f>
        <v>65.92</v>
      </c>
      <c r="AF849" s="15" t="str">
        <f>_xlfn.IFS('DataCleaning and Transformation'!$O849="Central","Chris",'DataCleaning and Transformation'!$O849="East","Erin",'DataCleaning and Transformation'!$O849="South","Sam",'DataCleaning and Transformation'!$O849="West","William")</f>
        <v>Erin</v>
      </c>
      <c r="AG849" s="31">
        <f>Table_1[[#This Row],[Ship date]]-Table_1[[#This Row],[Order Date]]</f>
        <v>2</v>
      </c>
      <c r="AH849" s="22">
        <f>Table_1[[#This Row],[Profit]]/Table_1[[#This Row],[Sales]]</f>
        <v>0.38266804845799235</v>
      </c>
      <c r="AI849" s="23">
        <f>Table_1[[#This Row],[Profit]]+Table_1[[#This Row],[Sales]]</f>
        <v>386.91199999999998</v>
      </c>
      <c r="AJ849" s="17">
        <f>WEEKNUM(Table_1[[#This Row],[Order Date]],1)</f>
        <v>12</v>
      </c>
      <c r="AK849" s="17" t="str">
        <f>TEXT(Table_1[[#This Row],[Order Date]],"mmm yyyy")</f>
        <v>Mar 2015</v>
      </c>
      <c r="AL849" s="17" t="str">
        <f>Table_1[[#This Row],[Monthly sales]]&amp;"  Week "&amp;TEXT(Table_1[[#This Row],[Weekly sales]],"00")</f>
        <v>Mar 2015  Week 12</v>
      </c>
      <c r="AM849" s="17">
        <f>IF(COUNTIF($A$2:A849, A849)=1, 1, 0)</f>
        <v>0</v>
      </c>
      <c r="AN849" s="3">
        <f>COUNTA(A849) - COUNTIF(Table_1[[#This Row],[Unique Customers]], 1)</f>
        <v>1</v>
      </c>
      <c r="AO849" s="17" t="str">
        <f t="shared" si="13"/>
        <v>Repeated</v>
      </c>
      <c r="AP849" s="17" t="str">
        <f>"Q"&amp;_xlfn.CEILING.MATH(MONTH(Table_1[[#This Row],[Monthly sales]])/3,1)</f>
        <v>Q1</v>
      </c>
    </row>
    <row r="850" spans="1:42" ht="14.4" x14ac:dyDescent="0.3">
      <c r="A850" s="2">
        <v>770</v>
      </c>
      <c r="B850" s="15" t="s">
        <v>1727</v>
      </c>
      <c r="C850" s="15" t="s">
        <v>26</v>
      </c>
      <c r="D850" s="6">
        <v>0.08</v>
      </c>
      <c r="E850" s="4">
        <v>30.73</v>
      </c>
      <c r="F850" s="4">
        <v>4</v>
      </c>
      <c r="G850" s="15" t="s">
        <v>39</v>
      </c>
      <c r="H850" s="15" t="s">
        <v>28</v>
      </c>
      <c r="I850" s="15" t="s">
        <v>41</v>
      </c>
      <c r="J850" s="15" t="s">
        <v>42</v>
      </c>
      <c r="K850" s="15" t="s">
        <v>74</v>
      </c>
      <c r="L850" s="15" t="s">
        <v>675</v>
      </c>
      <c r="M850" s="6">
        <v>0.75</v>
      </c>
      <c r="N850" s="15" t="s">
        <v>33</v>
      </c>
      <c r="O850" s="15" t="s">
        <v>60</v>
      </c>
      <c r="P850" s="15" t="s">
        <v>140</v>
      </c>
      <c r="Q850" s="15" t="s">
        <v>1115</v>
      </c>
      <c r="R850" s="2">
        <v>97062</v>
      </c>
      <c r="S850" s="1">
        <v>42082</v>
      </c>
      <c r="T850" s="12">
        <f>EOMONTH(Table_1[[#This Row],[Order Date]],0)</f>
        <v>42094</v>
      </c>
      <c r="U850" s="10">
        <f>EOMONTH(Table_1[[#This Row],[Order Date]],0)</f>
        <v>42094</v>
      </c>
      <c r="V850" s="14">
        <v>42082</v>
      </c>
      <c r="W850" s="1">
        <v>42082</v>
      </c>
      <c r="X850" s="12">
        <v>42082</v>
      </c>
      <c r="Y850" s="10">
        <f>EOMONTH(Table_1[[#This Row],[Ship date]],0)</f>
        <v>42094</v>
      </c>
      <c r="Z850" s="14">
        <v>42082</v>
      </c>
      <c r="AA850" s="4">
        <v>-45.07</v>
      </c>
      <c r="AB850" s="2">
        <v>14</v>
      </c>
      <c r="AC850" s="4">
        <v>429.33</v>
      </c>
      <c r="AD850" s="2">
        <v>88667</v>
      </c>
      <c r="AE850" s="4">
        <f>'DataCleaning and Transformation'!$E850-'DataCleaning and Transformation'!$D850</f>
        <v>30.650000000000002</v>
      </c>
      <c r="AF850" s="15" t="str">
        <f>_xlfn.IFS('DataCleaning and Transformation'!$O850="Central","Chris",'DataCleaning and Transformation'!$O850="East","Erin",'DataCleaning and Transformation'!$O850="South","Sam",'DataCleaning and Transformation'!$O850="West","William")</f>
        <v>William</v>
      </c>
      <c r="AG850" s="31">
        <f>Table_1[[#This Row],[Ship date]]-Table_1[[#This Row],[Order Date]]</f>
        <v>0</v>
      </c>
      <c r="AH850" s="22">
        <f>Table_1[[#This Row],[Profit]]/Table_1[[#This Row],[Sales]]</f>
        <v>-0.10497752311741551</v>
      </c>
      <c r="AI850" s="23">
        <f>Table_1[[#This Row],[Profit]]+Table_1[[#This Row],[Sales]]</f>
        <v>384.26</v>
      </c>
      <c r="AJ850" s="17">
        <f>WEEKNUM(Table_1[[#This Row],[Order Date]],1)</f>
        <v>12</v>
      </c>
      <c r="AK850" s="17" t="str">
        <f>TEXT(Table_1[[#This Row],[Order Date]],"mmm yyyy")</f>
        <v>Mar 2015</v>
      </c>
      <c r="AL850" s="17" t="str">
        <f>Table_1[[#This Row],[Monthly sales]]&amp;"  Week "&amp;TEXT(Table_1[[#This Row],[Weekly sales]],"00")</f>
        <v>Mar 2015  Week 12</v>
      </c>
      <c r="AM850" s="17">
        <f>IF(COUNTIF($A$2:A850, A850)=1, 1, 0)</f>
        <v>1</v>
      </c>
      <c r="AN850" s="3">
        <f>COUNTA(A850) - COUNTIF(Table_1[[#This Row],[Unique Customers]], 1)</f>
        <v>0</v>
      </c>
      <c r="AO850" s="17" t="str">
        <f t="shared" si="13"/>
        <v>Unique</v>
      </c>
      <c r="AP850" s="17" t="str">
        <f>"Q"&amp;_xlfn.CEILING.MATH(MONTH(Table_1[[#This Row],[Monthly sales]])/3,1)</f>
        <v>Q1</v>
      </c>
    </row>
    <row r="851" spans="1:42" ht="14.4" x14ac:dyDescent="0.3">
      <c r="A851" s="2">
        <v>771</v>
      </c>
      <c r="B851" s="15" t="s">
        <v>1728</v>
      </c>
      <c r="C851" s="15" t="s">
        <v>26</v>
      </c>
      <c r="D851" s="6">
        <v>0.05</v>
      </c>
      <c r="E851" s="4">
        <v>14.56</v>
      </c>
      <c r="F851" s="4">
        <v>3.5</v>
      </c>
      <c r="G851" s="15" t="s">
        <v>39</v>
      </c>
      <c r="H851" s="15" t="s">
        <v>28</v>
      </c>
      <c r="I851" s="15" t="s">
        <v>49</v>
      </c>
      <c r="J851" s="15" t="s">
        <v>96</v>
      </c>
      <c r="K851" s="15" t="s">
        <v>74</v>
      </c>
      <c r="L851" s="15" t="s">
        <v>335</v>
      </c>
      <c r="M851" s="6">
        <v>0.57999999999999996</v>
      </c>
      <c r="N851" s="15" t="s">
        <v>33</v>
      </c>
      <c r="O851" s="15" t="s">
        <v>60</v>
      </c>
      <c r="P851" s="15" t="s">
        <v>140</v>
      </c>
      <c r="Q851" s="15" t="s">
        <v>1729</v>
      </c>
      <c r="R851" s="2">
        <v>97068</v>
      </c>
      <c r="S851" s="1">
        <v>42082</v>
      </c>
      <c r="T851" s="12">
        <f>EOMONTH(Table_1[[#This Row],[Order Date]],0)</f>
        <v>42094</v>
      </c>
      <c r="U851" s="10">
        <f>EOMONTH(Table_1[[#This Row],[Order Date]],0)</f>
        <v>42094</v>
      </c>
      <c r="V851" s="14">
        <v>42082</v>
      </c>
      <c r="W851" s="1">
        <v>42084</v>
      </c>
      <c r="X851" s="12">
        <v>42084</v>
      </c>
      <c r="Y851" s="10">
        <f>EOMONTH(Table_1[[#This Row],[Ship date]],0)</f>
        <v>42094</v>
      </c>
      <c r="Z851" s="14">
        <v>42084</v>
      </c>
      <c r="AA851" s="4">
        <v>-8.5299999999999994</v>
      </c>
      <c r="AB851" s="2">
        <v>3</v>
      </c>
      <c r="AC851" s="4">
        <v>44.66</v>
      </c>
      <c r="AD851" s="2">
        <v>88667</v>
      </c>
      <c r="AE851" s="4">
        <f>'DataCleaning and Transformation'!$E851-'DataCleaning and Transformation'!$D851</f>
        <v>14.51</v>
      </c>
      <c r="AF851" s="15" t="str">
        <f>_xlfn.IFS('DataCleaning and Transformation'!$O851="Central","Chris",'DataCleaning and Transformation'!$O851="East","Erin",'DataCleaning and Transformation'!$O851="South","Sam",'DataCleaning and Transformation'!$O851="West","William")</f>
        <v>William</v>
      </c>
      <c r="AG851" s="31">
        <f>Table_1[[#This Row],[Ship date]]-Table_1[[#This Row],[Order Date]]</f>
        <v>2</v>
      </c>
      <c r="AH851" s="22">
        <f>Table_1[[#This Row],[Profit]]/Table_1[[#This Row],[Sales]]</f>
        <v>-0.1909986565158979</v>
      </c>
      <c r="AI851" s="23">
        <f>Table_1[[#This Row],[Profit]]+Table_1[[#This Row],[Sales]]</f>
        <v>36.129999999999995</v>
      </c>
      <c r="AJ851" s="17">
        <f>WEEKNUM(Table_1[[#This Row],[Order Date]],1)</f>
        <v>12</v>
      </c>
      <c r="AK851" s="17" t="str">
        <f>TEXT(Table_1[[#This Row],[Order Date]],"mmm yyyy")</f>
        <v>Mar 2015</v>
      </c>
      <c r="AL851" s="17" t="str">
        <f>Table_1[[#This Row],[Monthly sales]]&amp;"  Week "&amp;TEXT(Table_1[[#This Row],[Weekly sales]],"00")</f>
        <v>Mar 2015  Week 12</v>
      </c>
      <c r="AM851" s="17">
        <f>IF(COUNTIF($A$2:A851, A851)=1, 1, 0)</f>
        <v>1</v>
      </c>
      <c r="AN851" s="3">
        <f>COUNTA(A851) - COUNTIF(Table_1[[#This Row],[Unique Customers]], 1)</f>
        <v>0</v>
      </c>
      <c r="AO851" s="17" t="str">
        <f t="shared" si="13"/>
        <v>Repeated</v>
      </c>
      <c r="AP851" s="17" t="str">
        <f>"Q"&amp;_xlfn.CEILING.MATH(MONTH(Table_1[[#This Row],[Monthly sales]])/3,1)</f>
        <v>Q1</v>
      </c>
    </row>
    <row r="852" spans="1:42" ht="14.4" x14ac:dyDescent="0.3">
      <c r="A852" s="2">
        <v>771</v>
      </c>
      <c r="B852" s="15" t="s">
        <v>1728</v>
      </c>
      <c r="C852" s="15" t="s">
        <v>26</v>
      </c>
      <c r="D852" s="6">
        <v>0</v>
      </c>
      <c r="E852" s="4">
        <v>299.99</v>
      </c>
      <c r="F852" s="4">
        <v>11.64</v>
      </c>
      <c r="G852" s="15" t="s">
        <v>39</v>
      </c>
      <c r="H852" s="15" t="s">
        <v>28</v>
      </c>
      <c r="I852" s="15" t="s">
        <v>41</v>
      </c>
      <c r="J852" s="15" t="s">
        <v>64</v>
      </c>
      <c r="K852" s="15" t="s">
        <v>65</v>
      </c>
      <c r="L852" s="15" t="s">
        <v>1730</v>
      </c>
      <c r="M852" s="6">
        <v>0.5</v>
      </c>
      <c r="N852" s="15" t="s">
        <v>33</v>
      </c>
      <c r="O852" s="15" t="s">
        <v>60</v>
      </c>
      <c r="P852" s="15" t="s">
        <v>140</v>
      </c>
      <c r="Q852" s="15" t="s">
        <v>1729</v>
      </c>
      <c r="R852" s="2">
        <v>97068</v>
      </c>
      <c r="S852" s="1">
        <v>42082</v>
      </c>
      <c r="T852" s="12">
        <f>EOMONTH(Table_1[[#This Row],[Order Date]],0)</f>
        <v>42094</v>
      </c>
      <c r="U852" s="10">
        <f>EOMONTH(Table_1[[#This Row],[Order Date]],0)</f>
        <v>42094</v>
      </c>
      <c r="V852" s="14">
        <v>42082</v>
      </c>
      <c r="W852" s="1">
        <v>42084</v>
      </c>
      <c r="X852" s="12">
        <v>42084</v>
      </c>
      <c r="Y852" s="10">
        <f>EOMONTH(Table_1[[#This Row],[Ship date]],0)</f>
        <v>42094</v>
      </c>
      <c r="Z852" s="14">
        <v>42084</v>
      </c>
      <c r="AA852" s="4">
        <v>285.95</v>
      </c>
      <c r="AB852" s="2">
        <v>5</v>
      </c>
      <c r="AC852" s="4">
        <v>1619.95</v>
      </c>
      <c r="AD852" s="2">
        <v>88667</v>
      </c>
      <c r="AE852" s="4">
        <f>'DataCleaning and Transformation'!$E852-'DataCleaning and Transformation'!$D852</f>
        <v>299.99</v>
      </c>
      <c r="AF852" s="15" t="str">
        <f>_xlfn.IFS('DataCleaning and Transformation'!$O852="Central","Chris",'DataCleaning and Transformation'!$O852="East","Erin",'DataCleaning and Transformation'!$O852="South","Sam",'DataCleaning and Transformation'!$O852="West","William")</f>
        <v>William</v>
      </c>
      <c r="AG852" s="31">
        <f>Table_1[[#This Row],[Ship date]]-Table_1[[#This Row],[Order Date]]</f>
        <v>2</v>
      </c>
      <c r="AH852" s="22">
        <f>Table_1[[#This Row],[Profit]]/Table_1[[#This Row],[Sales]]</f>
        <v>0.17651779375906662</v>
      </c>
      <c r="AI852" s="23">
        <f>Table_1[[#This Row],[Profit]]+Table_1[[#This Row],[Sales]]</f>
        <v>1905.9</v>
      </c>
      <c r="AJ852" s="17">
        <f>WEEKNUM(Table_1[[#This Row],[Order Date]],1)</f>
        <v>12</v>
      </c>
      <c r="AK852" s="17" t="str">
        <f>TEXT(Table_1[[#This Row],[Order Date]],"mmm yyyy")</f>
        <v>Mar 2015</v>
      </c>
      <c r="AL852" s="17" t="str">
        <f>Table_1[[#This Row],[Monthly sales]]&amp;"  Week "&amp;TEXT(Table_1[[#This Row],[Weekly sales]],"00")</f>
        <v>Mar 2015  Week 12</v>
      </c>
      <c r="AM852" s="17">
        <f>IF(COUNTIF($A$2:A852, A852)=1, 1, 0)</f>
        <v>0</v>
      </c>
      <c r="AN852" s="3">
        <f>COUNTA(A852) - COUNTIF(Table_1[[#This Row],[Unique Customers]], 1)</f>
        <v>1</v>
      </c>
      <c r="AO852" s="17" t="str">
        <f t="shared" si="13"/>
        <v>Repeated</v>
      </c>
      <c r="AP852" s="17" t="str">
        <f>"Q"&amp;_xlfn.CEILING.MATH(MONTH(Table_1[[#This Row],[Monthly sales]])/3,1)</f>
        <v>Q1</v>
      </c>
    </row>
    <row r="853" spans="1:42" ht="14.4" x14ac:dyDescent="0.3">
      <c r="A853" s="2">
        <v>2502</v>
      </c>
      <c r="B853" s="15" t="s">
        <v>1731</v>
      </c>
      <c r="C853" s="15" t="s">
        <v>38</v>
      </c>
      <c r="D853" s="6">
        <v>0.1</v>
      </c>
      <c r="E853" s="4">
        <v>24.92</v>
      </c>
      <c r="F853" s="4">
        <v>12.98</v>
      </c>
      <c r="G853" s="15" t="s">
        <v>39</v>
      </c>
      <c r="H853" s="15" t="s">
        <v>72</v>
      </c>
      <c r="I853" s="15" t="s">
        <v>49</v>
      </c>
      <c r="J853" s="15" t="s">
        <v>73</v>
      </c>
      <c r="K853" s="15" t="s">
        <v>74</v>
      </c>
      <c r="L853" s="15" t="s">
        <v>1732</v>
      </c>
      <c r="M853" s="6">
        <v>0.39</v>
      </c>
      <c r="N853" s="15" t="s">
        <v>33</v>
      </c>
      <c r="O853" s="15" t="s">
        <v>53</v>
      </c>
      <c r="P853" s="15" t="s">
        <v>54</v>
      </c>
      <c r="Q853" s="15" t="s">
        <v>1733</v>
      </c>
      <c r="R853" s="2">
        <v>46321</v>
      </c>
      <c r="S853" s="1">
        <v>42082</v>
      </c>
      <c r="T853" s="12">
        <f>EOMONTH(Table_1[[#This Row],[Order Date]],0)</f>
        <v>42094</v>
      </c>
      <c r="U853" s="10">
        <f>EOMONTH(Table_1[[#This Row],[Order Date]],0)</f>
        <v>42094</v>
      </c>
      <c r="V853" s="14">
        <v>42082</v>
      </c>
      <c r="W853" s="1">
        <v>42082</v>
      </c>
      <c r="X853" s="12">
        <v>42082</v>
      </c>
      <c r="Y853" s="10">
        <f>EOMONTH(Table_1[[#This Row],[Ship date]],0)</f>
        <v>42094</v>
      </c>
      <c r="Z853" s="14">
        <v>42082</v>
      </c>
      <c r="AA853" s="4">
        <v>-45.816000000000003</v>
      </c>
      <c r="AB853" s="2">
        <v>3</v>
      </c>
      <c r="AC853" s="4">
        <v>70.819999999999993</v>
      </c>
      <c r="AD853" s="2">
        <v>91310</v>
      </c>
      <c r="AE853" s="4">
        <f>'DataCleaning and Transformation'!$E853-'DataCleaning and Transformation'!$D853</f>
        <v>24.82</v>
      </c>
      <c r="AF853" s="15" t="str">
        <f>_xlfn.IFS('DataCleaning and Transformation'!$O853="Central","Chris",'DataCleaning and Transformation'!$O853="East","Erin",'DataCleaning and Transformation'!$O853="South","Sam",'DataCleaning and Transformation'!$O853="West","William")</f>
        <v>Chris</v>
      </c>
      <c r="AG853" s="31">
        <f>Table_1[[#This Row],[Ship date]]-Table_1[[#This Row],[Order Date]]</f>
        <v>0</v>
      </c>
      <c r="AH853" s="22">
        <f>Table_1[[#This Row],[Profit]]/Table_1[[#This Row],[Sales]]</f>
        <v>-0.64693589381530647</v>
      </c>
      <c r="AI853" s="23">
        <f>Table_1[[#This Row],[Profit]]+Table_1[[#This Row],[Sales]]</f>
        <v>25.003999999999991</v>
      </c>
      <c r="AJ853" s="17">
        <f>WEEKNUM(Table_1[[#This Row],[Order Date]],1)</f>
        <v>12</v>
      </c>
      <c r="AK853" s="17" t="str">
        <f>TEXT(Table_1[[#This Row],[Order Date]],"mmm yyyy")</f>
        <v>Mar 2015</v>
      </c>
      <c r="AL853" s="17" t="str">
        <f>Table_1[[#This Row],[Monthly sales]]&amp;"  Week "&amp;TEXT(Table_1[[#This Row],[Weekly sales]],"00")</f>
        <v>Mar 2015  Week 12</v>
      </c>
      <c r="AM853" s="17">
        <f>IF(COUNTIF($A$2:A853, A853)=1, 1, 0)</f>
        <v>1</v>
      </c>
      <c r="AN853" s="3">
        <f>COUNTA(A853) - COUNTIF(Table_1[[#This Row],[Unique Customers]], 1)</f>
        <v>0</v>
      </c>
      <c r="AO853" s="17" t="str">
        <f t="shared" si="13"/>
        <v>Unique</v>
      </c>
      <c r="AP853" s="17" t="str">
        <f>"Q"&amp;_xlfn.CEILING.MATH(MONTH(Table_1[[#This Row],[Monthly sales]])/3,1)</f>
        <v>Q1</v>
      </c>
    </row>
    <row r="854" spans="1:42" ht="14.4" x14ac:dyDescent="0.3">
      <c r="A854" s="2">
        <v>2502</v>
      </c>
      <c r="B854" s="15" t="s">
        <v>1731</v>
      </c>
      <c r="C854" s="15" t="s">
        <v>38</v>
      </c>
      <c r="D854" s="6">
        <v>0</v>
      </c>
      <c r="E854" s="4">
        <v>12.28</v>
      </c>
      <c r="F854" s="4">
        <v>6.35</v>
      </c>
      <c r="G854" s="15" t="s">
        <v>88</v>
      </c>
      <c r="H854" s="15" t="s">
        <v>72</v>
      </c>
      <c r="I854" s="15" t="s">
        <v>49</v>
      </c>
      <c r="J854" s="15" t="s">
        <v>89</v>
      </c>
      <c r="K854" s="15" t="s">
        <v>74</v>
      </c>
      <c r="L854" s="15" t="s">
        <v>1734</v>
      </c>
      <c r="M854" s="6">
        <v>0.38</v>
      </c>
      <c r="N854" s="15" t="s">
        <v>33</v>
      </c>
      <c r="O854" s="15" t="s">
        <v>53</v>
      </c>
      <c r="P854" s="15" t="s">
        <v>54</v>
      </c>
      <c r="Q854" s="15" t="s">
        <v>1733</v>
      </c>
      <c r="R854" s="2">
        <v>46321</v>
      </c>
      <c r="S854" s="1">
        <v>42082</v>
      </c>
      <c r="T854" s="12">
        <f>EOMONTH(Table_1[[#This Row],[Order Date]],0)</f>
        <v>42094</v>
      </c>
      <c r="U854" s="10">
        <f>EOMONTH(Table_1[[#This Row],[Order Date]],0)</f>
        <v>42094</v>
      </c>
      <c r="V854" s="14">
        <v>42082</v>
      </c>
      <c r="W854" s="1">
        <v>42083</v>
      </c>
      <c r="X854" s="12">
        <v>42083</v>
      </c>
      <c r="Y854" s="10">
        <f>EOMONTH(Table_1[[#This Row],[Ship date]],0)</f>
        <v>42094</v>
      </c>
      <c r="Z854" s="14">
        <v>42083</v>
      </c>
      <c r="AA854" s="4">
        <v>30.63</v>
      </c>
      <c r="AB854" s="2">
        <v>7</v>
      </c>
      <c r="AC854" s="4">
        <v>90.44</v>
      </c>
      <c r="AD854" s="2">
        <v>91310</v>
      </c>
      <c r="AE854" s="4">
        <f>'DataCleaning and Transformation'!$E854-'DataCleaning and Transformation'!$D854</f>
        <v>12.28</v>
      </c>
      <c r="AF854" s="15" t="str">
        <f>_xlfn.IFS('DataCleaning and Transformation'!$O854="Central","Chris",'DataCleaning and Transformation'!$O854="East","Erin",'DataCleaning and Transformation'!$O854="South","Sam",'DataCleaning and Transformation'!$O854="West","William")</f>
        <v>Chris</v>
      </c>
      <c r="AG854" s="31">
        <f>Table_1[[#This Row],[Ship date]]-Table_1[[#This Row],[Order Date]]</f>
        <v>1</v>
      </c>
      <c r="AH854" s="22">
        <f>Table_1[[#This Row],[Profit]]/Table_1[[#This Row],[Sales]]</f>
        <v>0.33867757629367534</v>
      </c>
      <c r="AI854" s="23">
        <f>Table_1[[#This Row],[Profit]]+Table_1[[#This Row],[Sales]]</f>
        <v>121.07</v>
      </c>
      <c r="AJ854" s="17">
        <f>WEEKNUM(Table_1[[#This Row],[Order Date]],1)</f>
        <v>12</v>
      </c>
      <c r="AK854" s="17" t="str">
        <f>TEXT(Table_1[[#This Row],[Order Date]],"mmm yyyy")</f>
        <v>Mar 2015</v>
      </c>
      <c r="AL854" s="17" t="str">
        <f>Table_1[[#This Row],[Monthly sales]]&amp;"  Week "&amp;TEXT(Table_1[[#This Row],[Weekly sales]],"00")</f>
        <v>Mar 2015  Week 12</v>
      </c>
      <c r="AM854" s="17">
        <f>IF(COUNTIF($A$2:A854, A854)=1, 1, 0)</f>
        <v>0</v>
      </c>
      <c r="AN854" s="3">
        <f>COUNTA(A854) - COUNTIF(Table_1[[#This Row],[Unique Customers]], 1)</f>
        <v>1</v>
      </c>
      <c r="AO854" s="17" t="str">
        <f t="shared" si="13"/>
        <v>Repeated</v>
      </c>
      <c r="AP854" s="17" t="str">
        <f>"Q"&amp;_xlfn.CEILING.MATH(MONTH(Table_1[[#This Row],[Monthly sales]])/3,1)</f>
        <v>Q1</v>
      </c>
    </row>
    <row r="855" spans="1:42" ht="14.4" x14ac:dyDescent="0.3">
      <c r="A855" s="2">
        <v>2621</v>
      </c>
      <c r="B855" s="15" t="s">
        <v>1735</v>
      </c>
      <c r="C855" s="15" t="s">
        <v>38</v>
      </c>
      <c r="D855" s="6">
        <v>0.03</v>
      </c>
      <c r="E855" s="4">
        <v>40.97</v>
      </c>
      <c r="F855" s="4">
        <v>8.99</v>
      </c>
      <c r="G855" s="15" t="s">
        <v>88</v>
      </c>
      <c r="H855" s="15" t="s">
        <v>95</v>
      </c>
      <c r="I855" s="15" t="s">
        <v>49</v>
      </c>
      <c r="J855" s="15" t="s">
        <v>50</v>
      </c>
      <c r="K855" s="15" t="s">
        <v>43</v>
      </c>
      <c r="L855" s="15" t="s">
        <v>1736</v>
      </c>
      <c r="M855" s="6">
        <v>0.59</v>
      </c>
      <c r="N855" s="15" t="s">
        <v>33</v>
      </c>
      <c r="O855" s="15" t="s">
        <v>34</v>
      </c>
      <c r="P855" s="15" t="s">
        <v>401</v>
      </c>
      <c r="Q855" s="15" t="s">
        <v>1737</v>
      </c>
      <c r="R855" s="2">
        <v>37027</v>
      </c>
      <c r="S855" s="1">
        <v>42082</v>
      </c>
      <c r="T855" s="12">
        <f>EOMONTH(Table_1[[#This Row],[Order Date]],0)</f>
        <v>42094</v>
      </c>
      <c r="U855" s="10">
        <f>EOMONTH(Table_1[[#This Row],[Order Date]],0)</f>
        <v>42094</v>
      </c>
      <c r="V855" s="14">
        <v>42082</v>
      </c>
      <c r="W855" s="1">
        <v>42083</v>
      </c>
      <c r="X855" s="12">
        <v>42083</v>
      </c>
      <c r="Y855" s="10">
        <f>EOMONTH(Table_1[[#This Row],[Ship date]],0)</f>
        <v>42094</v>
      </c>
      <c r="Z855" s="14">
        <v>42083</v>
      </c>
      <c r="AA855" s="4">
        <v>-177.05799999999999</v>
      </c>
      <c r="AB855" s="2">
        <v>5</v>
      </c>
      <c r="AC855" s="4">
        <v>207.22</v>
      </c>
      <c r="AD855" s="2">
        <v>88016</v>
      </c>
      <c r="AE855" s="4">
        <f>'DataCleaning and Transformation'!$E855-'DataCleaning and Transformation'!$D855</f>
        <v>40.94</v>
      </c>
      <c r="AF855" s="15" t="str">
        <f>_xlfn.IFS('DataCleaning and Transformation'!$O855="Central","Chris",'DataCleaning and Transformation'!$O855="East","Erin",'DataCleaning and Transformation'!$O855="South","Sam",'DataCleaning and Transformation'!$O855="West","William")</f>
        <v>Sam</v>
      </c>
      <c r="AG855" s="31">
        <f>Table_1[[#This Row],[Ship date]]-Table_1[[#This Row],[Order Date]]</f>
        <v>1</v>
      </c>
      <c r="AH855" s="22">
        <f>Table_1[[#This Row],[Profit]]/Table_1[[#This Row],[Sales]]</f>
        <v>-0.8544445516842003</v>
      </c>
      <c r="AI855" s="23">
        <f>Table_1[[#This Row],[Profit]]+Table_1[[#This Row],[Sales]]</f>
        <v>30.162000000000006</v>
      </c>
      <c r="AJ855" s="17">
        <f>WEEKNUM(Table_1[[#This Row],[Order Date]],1)</f>
        <v>12</v>
      </c>
      <c r="AK855" s="17" t="str">
        <f>TEXT(Table_1[[#This Row],[Order Date]],"mmm yyyy")</f>
        <v>Mar 2015</v>
      </c>
      <c r="AL855" s="17" t="str">
        <f>Table_1[[#This Row],[Monthly sales]]&amp;"  Week "&amp;TEXT(Table_1[[#This Row],[Weekly sales]],"00")</f>
        <v>Mar 2015  Week 12</v>
      </c>
      <c r="AM855" s="17">
        <f>IF(COUNTIF($A$2:A855, A855)=1, 1, 0)</f>
        <v>1</v>
      </c>
      <c r="AN855" s="3">
        <f>COUNTA(A855) - COUNTIF(Table_1[[#This Row],[Unique Customers]], 1)</f>
        <v>0</v>
      </c>
      <c r="AO855" s="17" t="str">
        <f t="shared" si="13"/>
        <v>Unique</v>
      </c>
      <c r="AP855" s="17" t="str">
        <f>"Q"&amp;_xlfn.CEILING.MATH(MONTH(Table_1[[#This Row],[Monthly sales]])/3,1)</f>
        <v>Q1</v>
      </c>
    </row>
    <row r="856" spans="1:42" ht="14.4" x14ac:dyDescent="0.3">
      <c r="A856" s="2">
        <v>2840</v>
      </c>
      <c r="B856" s="15" t="s">
        <v>1738</v>
      </c>
      <c r="C856" s="15" t="s">
        <v>38</v>
      </c>
      <c r="D856" s="6">
        <v>0</v>
      </c>
      <c r="E856" s="4">
        <v>21.98</v>
      </c>
      <c r="F856" s="4">
        <v>2.87</v>
      </c>
      <c r="G856" s="15" t="s">
        <v>39</v>
      </c>
      <c r="H856" s="15" t="s">
        <v>95</v>
      </c>
      <c r="I856" s="15" t="s">
        <v>49</v>
      </c>
      <c r="J856" s="15" t="s">
        <v>50</v>
      </c>
      <c r="K856" s="15" t="s">
        <v>43</v>
      </c>
      <c r="L856" s="15" t="s">
        <v>1739</v>
      </c>
      <c r="M856" s="6">
        <v>0.55000000000000004</v>
      </c>
      <c r="N856" s="15" t="s">
        <v>33</v>
      </c>
      <c r="O856" s="15" t="s">
        <v>34</v>
      </c>
      <c r="P856" s="15" t="s">
        <v>124</v>
      </c>
      <c r="Q856" s="15" t="s">
        <v>1740</v>
      </c>
      <c r="R856" s="2">
        <v>33161</v>
      </c>
      <c r="S856" s="1">
        <v>42082</v>
      </c>
      <c r="T856" s="12">
        <f>EOMONTH(Table_1[[#This Row],[Order Date]],0)</f>
        <v>42094</v>
      </c>
      <c r="U856" s="10">
        <f>EOMONTH(Table_1[[#This Row],[Order Date]],0)</f>
        <v>42094</v>
      </c>
      <c r="V856" s="14">
        <v>42082</v>
      </c>
      <c r="W856" s="1">
        <v>42083</v>
      </c>
      <c r="X856" s="12">
        <v>42083</v>
      </c>
      <c r="Y856" s="10">
        <f>EOMONTH(Table_1[[#This Row],[Ship date]],0)</f>
        <v>42094</v>
      </c>
      <c r="Z856" s="14">
        <v>42083</v>
      </c>
      <c r="AA856" s="4">
        <v>21.096</v>
      </c>
      <c r="AB856" s="2">
        <v>16</v>
      </c>
      <c r="AC856" s="4">
        <v>360.03</v>
      </c>
      <c r="AD856" s="2">
        <v>87884</v>
      </c>
      <c r="AE856" s="4">
        <f>'DataCleaning and Transformation'!$E856-'DataCleaning and Transformation'!$D856</f>
        <v>21.98</v>
      </c>
      <c r="AF856" s="15" t="str">
        <f>_xlfn.IFS('DataCleaning and Transformation'!$O856="Central","Chris",'DataCleaning and Transformation'!$O856="East","Erin",'DataCleaning and Transformation'!$O856="South","Sam",'DataCleaning and Transformation'!$O856="West","William")</f>
        <v>Sam</v>
      </c>
      <c r="AG856" s="31">
        <f>Table_1[[#This Row],[Ship date]]-Table_1[[#This Row],[Order Date]]</f>
        <v>1</v>
      </c>
      <c r="AH856" s="22">
        <f>Table_1[[#This Row],[Profit]]/Table_1[[#This Row],[Sales]]</f>
        <v>5.8595117073577209E-2</v>
      </c>
      <c r="AI856" s="23">
        <f>Table_1[[#This Row],[Profit]]+Table_1[[#This Row],[Sales]]</f>
        <v>381.12599999999998</v>
      </c>
      <c r="AJ856" s="17">
        <f>WEEKNUM(Table_1[[#This Row],[Order Date]],1)</f>
        <v>12</v>
      </c>
      <c r="AK856" s="17" t="str">
        <f>TEXT(Table_1[[#This Row],[Order Date]],"mmm yyyy")</f>
        <v>Mar 2015</v>
      </c>
      <c r="AL856" s="17" t="str">
        <f>Table_1[[#This Row],[Monthly sales]]&amp;"  Week "&amp;TEXT(Table_1[[#This Row],[Weekly sales]],"00")</f>
        <v>Mar 2015  Week 12</v>
      </c>
      <c r="AM856" s="17">
        <f>IF(COUNTIF($A$2:A856, A856)=1, 1, 0)</f>
        <v>1</v>
      </c>
      <c r="AN856" s="3">
        <f>COUNTA(A856) - COUNTIF(Table_1[[#This Row],[Unique Customers]], 1)</f>
        <v>0</v>
      </c>
      <c r="AO856" s="17" t="str">
        <f t="shared" si="13"/>
        <v>Unique</v>
      </c>
      <c r="AP856" s="17" t="str">
        <f>"Q"&amp;_xlfn.CEILING.MATH(MONTH(Table_1[[#This Row],[Monthly sales]])/3,1)</f>
        <v>Q1</v>
      </c>
    </row>
    <row r="857" spans="1:42" ht="14.4" x14ac:dyDescent="0.3">
      <c r="A857" s="2">
        <v>2882</v>
      </c>
      <c r="B857" s="15" t="s">
        <v>672</v>
      </c>
      <c r="C857" s="15" t="s">
        <v>38</v>
      </c>
      <c r="D857" s="6">
        <v>7.0000000000000007E-2</v>
      </c>
      <c r="E857" s="4">
        <v>28.99</v>
      </c>
      <c r="F857" s="4">
        <v>8.59</v>
      </c>
      <c r="G857" s="15" t="s">
        <v>39</v>
      </c>
      <c r="H857" s="15" t="s">
        <v>40</v>
      </c>
      <c r="I857" s="15" t="s">
        <v>41</v>
      </c>
      <c r="J857" s="15" t="s">
        <v>136</v>
      </c>
      <c r="K857" s="15" t="s">
        <v>145</v>
      </c>
      <c r="L857" s="15" t="s">
        <v>1030</v>
      </c>
      <c r="M857" s="6">
        <v>0.56000000000000005</v>
      </c>
      <c r="N857" s="15" t="s">
        <v>33</v>
      </c>
      <c r="O857" s="15" t="s">
        <v>34</v>
      </c>
      <c r="P857" s="15" t="s">
        <v>98</v>
      </c>
      <c r="Q857" s="15" t="s">
        <v>674</v>
      </c>
      <c r="R857" s="2">
        <v>28206</v>
      </c>
      <c r="S857" s="1">
        <v>42082</v>
      </c>
      <c r="T857" s="12">
        <f>EOMONTH(Table_1[[#This Row],[Order Date]],0)</f>
        <v>42094</v>
      </c>
      <c r="U857" s="10">
        <f>EOMONTH(Table_1[[#This Row],[Order Date]],0)</f>
        <v>42094</v>
      </c>
      <c r="V857" s="14">
        <v>42082</v>
      </c>
      <c r="W857" s="1">
        <v>42082</v>
      </c>
      <c r="X857" s="12">
        <v>42082</v>
      </c>
      <c r="Y857" s="10">
        <f>EOMONTH(Table_1[[#This Row],[Ship date]],0)</f>
        <v>42094</v>
      </c>
      <c r="Z857" s="14">
        <v>42082</v>
      </c>
      <c r="AA857" s="4">
        <v>-16.063739999999999</v>
      </c>
      <c r="AB857" s="2">
        <v>39</v>
      </c>
      <c r="AC857" s="4">
        <v>936.8</v>
      </c>
      <c r="AD857" s="2">
        <v>16676</v>
      </c>
      <c r="AE857" s="4">
        <f>'DataCleaning and Transformation'!$E857-'DataCleaning and Transformation'!$D857</f>
        <v>28.919999999999998</v>
      </c>
      <c r="AF857" s="15" t="str">
        <f>_xlfn.IFS('DataCleaning and Transformation'!$O857="Central","Chris",'DataCleaning and Transformation'!$O857="East","Erin",'DataCleaning and Transformation'!$O857="South","Sam",'DataCleaning and Transformation'!$O857="West","William")</f>
        <v>Sam</v>
      </c>
      <c r="AG857" s="31">
        <f>Table_1[[#This Row],[Ship date]]-Table_1[[#This Row],[Order Date]]</f>
        <v>0</v>
      </c>
      <c r="AH857" s="22">
        <f>Table_1[[#This Row],[Profit]]/Table_1[[#This Row],[Sales]]</f>
        <v>-1.7147459436379162E-2</v>
      </c>
      <c r="AI857" s="23">
        <f>Table_1[[#This Row],[Profit]]+Table_1[[#This Row],[Sales]]</f>
        <v>920.7362599999999</v>
      </c>
      <c r="AJ857" s="17">
        <f>WEEKNUM(Table_1[[#This Row],[Order Date]],1)</f>
        <v>12</v>
      </c>
      <c r="AK857" s="17" t="str">
        <f>TEXT(Table_1[[#This Row],[Order Date]],"mmm yyyy")</f>
        <v>Mar 2015</v>
      </c>
      <c r="AL857" s="17" t="str">
        <f>Table_1[[#This Row],[Monthly sales]]&amp;"  Week "&amp;TEXT(Table_1[[#This Row],[Weekly sales]],"00")</f>
        <v>Mar 2015  Week 12</v>
      </c>
      <c r="AM857" s="17">
        <f>IF(COUNTIF($A$2:A857, A857)=1, 1, 0)</f>
        <v>0</v>
      </c>
      <c r="AN857" s="3">
        <f>COUNTA(A857) - COUNTIF(Table_1[[#This Row],[Unique Customers]], 1)</f>
        <v>1</v>
      </c>
      <c r="AO857" s="17" t="str">
        <f t="shared" si="13"/>
        <v>Unique</v>
      </c>
      <c r="AP857" s="17" t="str">
        <f>"Q"&amp;_xlfn.CEILING.MATH(MONTH(Table_1[[#This Row],[Monthly sales]])/3,1)</f>
        <v>Q1</v>
      </c>
    </row>
    <row r="858" spans="1:42" ht="14.4" x14ac:dyDescent="0.3">
      <c r="A858" s="2">
        <v>2884</v>
      </c>
      <c r="B858" s="15" t="s">
        <v>1741</v>
      </c>
      <c r="C858" s="15" t="s">
        <v>38</v>
      </c>
      <c r="D858" s="6">
        <v>7.0000000000000007E-2</v>
      </c>
      <c r="E858" s="4">
        <v>28.99</v>
      </c>
      <c r="F858" s="4">
        <v>8.59</v>
      </c>
      <c r="G858" s="15" t="s">
        <v>39</v>
      </c>
      <c r="H858" s="15" t="s">
        <v>40</v>
      </c>
      <c r="I858" s="15" t="s">
        <v>41</v>
      </c>
      <c r="J858" s="15" t="s">
        <v>136</v>
      </c>
      <c r="K858" s="15" t="s">
        <v>145</v>
      </c>
      <c r="L858" s="15" t="s">
        <v>1030</v>
      </c>
      <c r="M858" s="6">
        <v>0.56000000000000005</v>
      </c>
      <c r="N858" s="15" t="s">
        <v>33</v>
      </c>
      <c r="O858" s="15" t="s">
        <v>112</v>
      </c>
      <c r="P858" s="15" t="s">
        <v>318</v>
      </c>
      <c r="Q858" s="15" t="s">
        <v>1742</v>
      </c>
      <c r="R858" s="2">
        <v>44039</v>
      </c>
      <c r="S858" s="1">
        <v>42082</v>
      </c>
      <c r="T858" s="12">
        <f>EOMONTH(Table_1[[#This Row],[Order Date]],0)</f>
        <v>42094</v>
      </c>
      <c r="U858" s="10">
        <f>EOMONTH(Table_1[[#This Row],[Order Date]],0)</f>
        <v>42094</v>
      </c>
      <c r="V858" s="14">
        <v>42082</v>
      </c>
      <c r="W858" s="1">
        <v>42082</v>
      </c>
      <c r="X858" s="12">
        <v>42082</v>
      </c>
      <c r="Y858" s="10">
        <f>EOMONTH(Table_1[[#This Row],[Ship date]],0)</f>
        <v>42094</v>
      </c>
      <c r="Z858" s="14">
        <v>42082</v>
      </c>
      <c r="AA858" s="4">
        <v>-12.077999999999999</v>
      </c>
      <c r="AB858" s="2">
        <v>10</v>
      </c>
      <c r="AC858" s="4">
        <v>240.21</v>
      </c>
      <c r="AD858" s="2">
        <v>87631</v>
      </c>
      <c r="AE858" s="4">
        <f>'DataCleaning and Transformation'!$E858-'DataCleaning and Transformation'!$D858</f>
        <v>28.919999999999998</v>
      </c>
      <c r="AF858" s="15" t="str">
        <f>_xlfn.IFS('DataCleaning and Transformation'!$O858="Central","Chris",'DataCleaning and Transformation'!$O858="East","Erin",'DataCleaning and Transformation'!$O858="South","Sam",'DataCleaning and Transformation'!$O858="West","William")</f>
        <v>Erin</v>
      </c>
      <c r="AG858" s="31">
        <f>Table_1[[#This Row],[Ship date]]-Table_1[[#This Row],[Order Date]]</f>
        <v>0</v>
      </c>
      <c r="AH858" s="22">
        <f>Table_1[[#This Row],[Profit]]/Table_1[[#This Row],[Sales]]</f>
        <v>-5.0281004121393774E-2</v>
      </c>
      <c r="AI858" s="23">
        <f>Table_1[[#This Row],[Profit]]+Table_1[[#This Row],[Sales]]</f>
        <v>228.13200000000001</v>
      </c>
      <c r="AJ858" s="17">
        <f>WEEKNUM(Table_1[[#This Row],[Order Date]],1)</f>
        <v>12</v>
      </c>
      <c r="AK858" s="17" t="str">
        <f>TEXT(Table_1[[#This Row],[Order Date]],"mmm yyyy")</f>
        <v>Mar 2015</v>
      </c>
      <c r="AL858" s="17" t="str">
        <f>Table_1[[#This Row],[Monthly sales]]&amp;"  Week "&amp;TEXT(Table_1[[#This Row],[Weekly sales]],"00")</f>
        <v>Mar 2015  Week 12</v>
      </c>
      <c r="AM858" s="17">
        <f>IF(COUNTIF($A$2:A858, A858)=1, 1, 0)</f>
        <v>1</v>
      </c>
      <c r="AN858" s="3">
        <f>COUNTA(A858) - COUNTIF(Table_1[[#This Row],[Unique Customers]], 1)</f>
        <v>0</v>
      </c>
      <c r="AO858" s="17" t="str">
        <f t="shared" si="13"/>
        <v>Unique</v>
      </c>
      <c r="AP858" s="17" t="str">
        <f>"Q"&amp;_xlfn.CEILING.MATH(MONTH(Table_1[[#This Row],[Monthly sales]])/3,1)</f>
        <v>Q1</v>
      </c>
    </row>
    <row r="859" spans="1:42" ht="14.4" x14ac:dyDescent="0.3">
      <c r="A859" s="2">
        <v>3222</v>
      </c>
      <c r="B859" s="15" t="s">
        <v>1743</v>
      </c>
      <c r="C859" s="15" t="s">
        <v>38</v>
      </c>
      <c r="D859" s="6">
        <v>0.04</v>
      </c>
      <c r="E859" s="4">
        <v>39.479999999999997</v>
      </c>
      <c r="F859" s="4">
        <v>1.99</v>
      </c>
      <c r="G859" s="15" t="s">
        <v>88</v>
      </c>
      <c r="H859" s="15" t="s">
        <v>95</v>
      </c>
      <c r="I859" s="15" t="s">
        <v>41</v>
      </c>
      <c r="J859" s="15" t="s">
        <v>42</v>
      </c>
      <c r="K859" s="15" t="s">
        <v>43</v>
      </c>
      <c r="L859" s="15" t="s">
        <v>1258</v>
      </c>
      <c r="M859" s="6">
        <v>0.54</v>
      </c>
      <c r="N859" s="15" t="s">
        <v>33</v>
      </c>
      <c r="O859" s="15" t="s">
        <v>34</v>
      </c>
      <c r="P859" s="15" t="s">
        <v>124</v>
      </c>
      <c r="Q859" s="15" t="s">
        <v>1744</v>
      </c>
      <c r="R859" s="2">
        <v>32303</v>
      </c>
      <c r="S859" s="1">
        <v>42082</v>
      </c>
      <c r="T859" s="12">
        <f>EOMONTH(Table_1[[#This Row],[Order Date]],0)</f>
        <v>42094</v>
      </c>
      <c r="U859" s="10">
        <f>EOMONTH(Table_1[[#This Row],[Order Date]],0)</f>
        <v>42094</v>
      </c>
      <c r="V859" s="14">
        <v>42082</v>
      </c>
      <c r="W859" s="1">
        <v>42082</v>
      </c>
      <c r="X859" s="12">
        <v>42082</v>
      </c>
      <c r="Y859" s="10">
        <f>EOMONTH(Table_1[[#This Row],[Ship date]],0)</f>
        <v>42094</v>
      </c>
      <c r="Z859" s="14">
        <v>42082</v>
      </c>
      <c r="AA859" s="4">
        <v>-1535.4864</v>
      </c>
      <c r="AB859" s="2">
        <v>8</v>
      </c>
      <c r="AC859" s="4">
        <v>332.16</v>
      </c>
      <c r="AD859" s="2">
        <v>90814</v>
      </c>
      <c r="AE859" s="4">
        <f>'DataCleaning and Transformation'!$E859-'DataCleaning and Transformation'!$D859</f>
        <v>39.44</v>
      </c>
      <c r="AF859" s="15" t="str">
        <f>_xlfn.IFS('DataCleaning and Transformation'!$O859="Central","Chris",'DataCleaning and Transformation'!$O859="East","Erin",'DataCleaning and Transformation'!$O859="South","Sam",'DataCleaning and Transformation'!$O859="West","William")</f>
        <v>Sam</v>
      </c>
      <c r="AG859" s="31">
        <f>Table_1[[#This Row],[Ship date]]-Table_1[[#This Row],[Order Date]]</f>
        <v>0</v>
      </c>
      <c r="AH859" s="22">
        <f>Table_1[[#This Row],[Profit]]/Table_1[[#This Row],[Sales]]</f>
        <v>-4.6227312138728323</v>
      </c>
      <c r="AI859" s="23">
        <f>Table_1[[#This Row],[Profit]]+Table_1[[#This Row],[Sales]]</f>
        <v>-1203.3263999999999</v>
      </c>
      <c r="AJ859" s="17">
        <f>WEEKNUM(Table_1[[#This Row],[Order Date]],1)</f>
        <v>12</v>
      </c>
      <c r="AK859" s="17" t="str">
        <f>TEXT(Table_1[[#This Row],[Order Date]],"mmm yyyy")</f>
        <v>Mar 2015</v>
      </c>
      <c r="AL859" s="17" t="str">
        <f>Table_1[[#This Row],[Monthly sales]]&amp;"  Week "&amp;TEXT(Table_1[[#This Row],[Weekly sales]],"00")</f>
        <v>Mar 2015  Week 12</v>
      </c>
      <c r="AM859" s="17">
        <f>IF(COUNTIF($A$2:A859, A859)=1, 1, 0)</f>
        <v>1</v>
      </c>
      <c r="AN859" s="3">
        <f>COUNTA(A859) - COUNTIF(Table_1[[#This Row],[Unique Customers]], 1)</f>
        <v>0</v>
      </c>
      <c r="AO859" s="17" t="str">
        <f t="shared" si="13"/>
        <v>Unique</v>
      </c>
      <c r="AP859" s="17" t="str">
        <f>"Q"&amp;_xlfn.CEILING.MATH(MONTH(Table_1[[#This Row],[Monthly sales]])/3,1)</f>
        <v>Q1</v>
      </c>
    </row>
    <row r="860" spans="1:42" ht="14.4" x14ac:dyDescent="0.3">
      <c r="A860" s="2">
        <v>3222</v>
      </c>
      <c r="B860" s="15" t="s">
        <v>1743</v>
      </c>
      <c r="C860" s="15" t="s">
        <v>38</v>
      </c>
      <c r="D860" s="6">
        <v>0</v>
      </c>
      <c r="E860" s="4">
        <v>8.1199999999999992</v>
      </c>
      <c r="F860" s="4">
        <v>2.83</v>
      </c>
      <c r="G860" s="15" t="s">
        <v>39</v>
      </c>
      <c r="H860" s="15" t="s">
        <v>95</v>
      </c>
      <c r="I860" s="15" t="s">
        <v>41</v>
      </c>
      <c r="J860" s="15" t="s">
        <v>42</v>
      </c>
      <c r="K860" s="15" t="s">
        <v>43</v>
      </c>
      <c r="L860" s="15" t="s">
        <v>1699</v>
      </c>
      <c r="M860" s="6">
        <v>0.77</v>
      </c>
      <c r="N860" s="15" t="s">
        <v>33</v>
      </c>
      <c r="O860" s="15" t="s">
        <v>34</v>
      </c>
      <c r="P860" s="15" t="s">
        <v>124</v>
      </c>
      <c r="Q860" s="15" t="s">
        <v>1744</v>
      </c>
      <c r="R860" s="2">
        <v>32303</v>
      </c>
      <c r="S860" s="1">
        <v>42082</v>
      </c>
      <c r="T860" s="12">
        <f>EOMONTH(Table_1[[#This Row],[Order Date]],0)</f>
        <v>42094</v>
      </c>
      <c r="U860" s="10">
        <f>EOMONTH(Table_1[[#This Row],[Order Date]],0)</f>
        <v>42094</v>
      </c>
      <c r="V860" s="14">
        <v>42082</v>
      </c>
      <c r="W860" s="1">
        <v>42083</v>
      </c>
      <c r="X860" s="12">
        <v>42083</v>
      </c>
      <c r="Y860" s="10">
        <f>EOMONTH(Table_1[[#This Row],[Ship date]],0)</f>
        <v>42094</v>
      </c>
      <c r="Z860" s="14">
        <v>42083</v>
      </c>
      <c r="AA860" s="4">
        <v>-159.32</v>
      </c>
      <c r="AB860" s="2">
        <v>17</v>
      </c>
      <c r="AC860" s="4">
        <v>147.62</v>
      </c>
      <c r="AD860" s="2">
        <v>90814</v>
      </c>
      <c r="AE860" s="4">
        <f>'DataCleaning and Transformation'!$E860-'DataCleaning and Transformation'!$D860</f>
        <v>8.1199999999999992</v>
      </c>
      <c r="AF860" s="15" t="str">
        <f>_xlfn.IFS('DataCleaning and Transformation'!$O860="Central","Chris",'DataCleaning and Transformation'!$O860="East","Erin",'DataCleaning and Transformation'!$O860="South","Sam",'DataCleaning and Transformation'!$O860="West","William")</f>
        <v>Sam</v>
      </c>
      <c r="AG860" s="31">
        <f>Table_1[[#This Row],[Ship date]]-Table_1[[#This Row],[Order Date]]</f>
        <v>1</v>
      </c>
      <c r="AH860" s="22">
        <f>Table_1[[#This Row],[Profit]]/Table_1[[#This Row],[Sales]]</f>
        <v>-1.0792575531770763</v>
      </c>
      <c r="AI860" s="23">
        <f>Table_1[[#This Row],[Profit]]+Table_1[[#This Row],[Sales]]</f>
        <v>-11.699999999999989</v>
      </c>
      <c r="AJ860" s="17">
        <f>WEEKNUM(Table_1[[#This Row],[Order Date]],1)</f>
        <v>12</v>
      </c>
      <c r="AK860" s="17" t="str">
        <f>TEXT(Table_1[[#This Row],[Order Date]],"mmm yyyy")</f>
        <v>Mar 2015</v>
      </c>
      <c r="AL860" s="17" t="str">
        <f>Table_1[[#This Row],[Monthly sales]]&amp;"  Week "&amp;TEXT(Table_1[[#This Row],[Weekly sales]],"00")</f>
        <v>Mar 2015  Week 12</v>
      </c>
      <c r="AM860" s="17">
        <f>IF(COUNTIF($A$2:A860, A860)=1, 1, 0)</f>
        <v>0</v>
      </c>
      <c r="AN860" s="3">
        <f>COUNTA(A860) - COUNTIF(Table_1[[#This Row],[Unique Customers]], 1)</f>
        <v>1</v>
      </c>
      <c r="AO860" s="17" t="str">
        <f t="shared" si="13"/>
        <v>Repeated</v>
      </c>
      <c r="AP860" s="17" t="str">
        <f>"Q"&amp;_xlfn.CEILING.MATH(MONTH(Table_1[[#This Row],[Monthly sales]])/3,1)</f>
        <v>Q1</v>
      </c>
    </row>
    <row r="861" spans="1:42" ht="14.4" x14ac:dyDescent="0.3">
      <c r="A861" s="2">
        <v>1852</v>
      </c>
      <c r="B861" s="15" t="s">
        <v>1745</v>
      </c>
      <c r="C861" s="15" t="s">
        <v>71</v>
      </c>
      <c r="D861" s="6">
        <v>0.06</v>
      </c>
      <c r="E861" s="4">
        <v>6.48</v>
      </c>
      <c r="F861" s="4">
        <v>5.14</v>
      </c>
      <c r="G861" s="15" t="s">
        <v>88</v>
      </c>
      <c r="H861" s="15" t="s">
        <v>72</v>
      </c>
      <c r="I861" s="15" t="s">
        <v>49</v>
      </c>
      <c r="J861" s="15" t="s">
        <v>89</v>
      </c>
      <c r="K861" s="15" t="s">
        <v>74</v>
      </c>
      <c r="L861" s="15" t="s">
        <v>1746</v>
      </c>
      <c r="M861" s="6">
        <v>0.37</v>
      </c>
      <c r="N861" s="15" t="s">
        <v>33</v>
      </c>
      <c r="O861" s="15" t="s">
        <v>60</v>
      </c>
      <c r="P861" s="15" t="s">
        <v>91</v>
      </c>
      <c r="Q861" s="15" t="s">
        <v>1747</v>
      </c>
      <c r="R861" s="2">
        <v>92008</v>
      </c>
      <c r="S861" s="1">
        <v>42082</v>
      </c>
      <c r="T861" s="12">
        <f>EOMONTH(Table_1[[#This Row],[Order Date]],0)</f>
        <v>42094</v>
      </c>
      <c r="U861" s="10">
        <f>EOMONTH(Table_1[[#This Row],[Order Date]],0)</f>
        <v>42094</v>
      </c>
      <c r="V861" s="14">
        <v>42082</v>
      </c>
      <c r="W861" s="1">
        <v>42084</v>
      </c>
      <c r="X861" s="12">
        <v>42084</v>
      </c>
      <c r="Y861" s="10">
        <f>EOMONTH(Table_1[[#This Row],[Ship date]],0)</f>
        <v>42094</v>
      </c>
      <c r="Z861" s="14">
        <v>42084</v>
      </c>
      <c r="AA861" s="4">
        <v>-28.45</v>
      </c>
      <c r="AB861" s="2">
        <v>10</v>
      </c>
      <c r="AC861" s="4">
        <v>68.34</v>
      </c>
      <c r="AD861" s="2">
        <v>86847</v>
      </c>
      <c r="AE861" s="4">
        <f>'DataCleaning and Transformation'!$E861-'DataCleaning and Transformation'!$D861</f>
        <v>6.4200000000000008</v>
      </c>
      <c r="AF861" s="15" t="str">
        <f>_xlfn.IFS('DataCleaning and Transformation'!$O861="Central","Chris",'DataCleaning and Transformation'!$O861="East","Erin",'DataCleaning and Transformation'!$O861="South","Sam",'DataCleaning and Transformation'!$O861="West","William")</f>
        <v>William</v>
      </c>
      <c r="AG861" s="31">
        <f>Table_1[[#This Row],[Ship date]]-Table_1[[#This Row],[Order Date]]</f>
        <v>2</v>
      </c>
      <c r="AH861" s="22">
        <f>Table_1[[#This Row],[Profit]]/Table_1[[#This Row],[Sales]]</f>
        <v>-0.41630084869768802</v>
      </c>
      <c r="AI861" s="23">
        <f>Table_1[[#This Row],[Profit]]+Table_1[[#This Row],[Sales]]</f>
        <v>39.89</v>
      </c>
      <c r="AJ861" s="17">
        <f>WEEKNUM(Table_1[[#This Row],[Order Date]],1)</f>
        <v>12</v>
      </c>
      <c r="AK861" s="17" t="str">
        <f>TEXT(Table_1[[#This Row],[Order Date]],"mmm yyyy")</f>
        <v>Mar 2015</v>
      </c>
      <c r="AL861" s="17" t="str">
        <f>Table_1[[#This Row],[Monthly sales]]&amp;"  Week "&amp;TEXT(Table_1[[#This Row],[Weekly sales]],"00")</f>
        <v>Mar 2015  Week 12</v>
      </c>
      <c r="AM861" s="17">
        <f>IF(COUNTIF($A$2:A861, A861)=1, 1, 0)</f>
        <v>1</v>
      </c>
      <c r="AN861" s="3">
        <f>COUNTA(A861) - COUNTIF(Table_1[[#This Row],[Unique Customers]], 1)</f>
        <v>0</v>
      </c>
      <c r="AO861" s="17" t="str">
        <f t="shared" si="13"/>
        <v>Unique</v>
      </c>
      <c r="AP861" s="17" t="str">
        <f>"Q"&amp;_xlfn.CEILING.MATH(MONTH(Table_1[[#This Row],[Monthly sales]])/3,1)</f>
        <v>Q1</v>
      </c>
    </row>
    <row r="862" spans="1:42" ht="14.4" x14ac:dyDescent="0.3">
      <c r="A862" s="2">
        <v>1854</v>
      </c>
      <c r="B862" s="15" t="s">
        <v>1748</v>
      </c>
      <c r="C862" s="15" t="s">
        <v>71</v>
      </c>
      <c r="D862" s="6">
        <v>0.02</v>
      </c>
      <c r="E862" s="4">
        <v>30.73</v>
      </c>
      <c r="F862" s="4">
        <v>4</v>
      </c>
      <c r="G862" s="15" t="s">
        <v>39</v>
      </c>
      <c r="H862" s="15" t="s">
        <v>72</v>
      </c>
      <c r="I862" s="15" t="s">
        <v>41</v>
      </c>
      <c r="J862" s="15" t="s">
        <v>42</v>
      </c>
      <c r="K862" s="15" t="s">
        <v>74</v>
      </c>
      <c r="L862" s="15" t="s">
        <v>675</v>
      </c>
      <c r="M862" s="6">
        <v>0.75</v>
      </c>
      <c r="N862" s="15" t="s">
        <v>33</v>
      </c>
      <c r="O862" s="15" t="s">
        <v>112</v>
      </c>
      <c r="P862" s="15" t="s">
        <v>249</v>
      </c>
      <c r="Q862" s="15" t="s">
        <v>1749</v>
      </c>
      <c r="R862" s="2">
        <v>6478</v>
      </c>
      <c r="S862" s="1">
        <v>42082</v>
      </c>
      <c r="T862" s="12">
        <f>EOMONTH(Table_1[[#This Row],[Order Date]],0)</f>
        <v>42094</v>
      </c>
      <c r="U862" s="10">
        <f>EOMONTH(Table_1[[#This Row],[Order Date]],0)</f>
        <v>42094</v>
      </c>
      <c r="V862" s="14">
        <v>42082</v>
      </c>
      <c r="W862" s="1">
        <v>42085</v>
      </c>
      <c r="X862" s="12">
        <v>42085</v>
      </c>
      <c r="Y862" s="10">
        <f>EOMONTH(Table_1[[#This Row],[Ship date]],0)</f>
        <v>42094</v>
      </c>
      <c r="Z862" s="14">
        <v>42085</v>
      </c>
      <c r="AA862" s="4">
        <v>72.78</v>
      </c>
      <c r="AB862" s="2">
        <v>16</v>
      </c>
      <c r="AC862" s="4">
        <v>522.22</v>
      </c>
      <c r="AD862" s="2">
        <v>86847</v>
      </c>
      <c r="AE862" s="4">
        <f>'DataCleaning and Transformation'!$E862-'DataCleaning and Transformation'!$D862</f>
        <v>30.71</v>
      </c>
      <c r="AF862" s="15" t="str">
        <f>_xlfn.IFS('DataCleaning and Transformation'!$O862="Central","Chris",'DataCleaning and Transformation'!$O862="East","Erin",'DataCleaning and Transformation'!$O862="South","Sam",'DataCleaning and Transformation'!$O862="West","William")</f>
        <v>Erin</v>
      </c>
      <c r="AG862" s="31">
        <f>Table_1[[#This Row],[Ship date]]-Table_1[[#This Row],[Order Date]]</f>
        <v>3</v>
      </c>
      <c r="AH862" s="22">
        <f>Table_1[[#This Row],[Profit]]/Table_1[[#This Row],[Sales]]</f>
        <v>0.13936655049595956</v>
      </c>
      <c r="AI862" s="23">
        <f>Table_1[[#This Row],[Profit]]+Table_1[[#This Row],[Sales]]</f>
        <v>595</v>
      </c>
      <c r="AJ862" s="17">
        <f>WEEKNUM(Table_1[[#This Row],[Order Date]],1)</f>
        <v>12</v>
      </c>
      <c r="AK862" s="17" t="str">
        <f>TEXT(Table_1[[#This Row],[Order Date]],"mmm yyyy")</f>
        <v>Mar 2015</v>
      </c>
      <c r="AL862" s="17" t="str">
        <f>Table_1[[#This Row],[Monthly sales]]&amp;"  Week "&amp;TEXT(Table_1[[#This Row],[Weekly sales]],"00")</f>
        <v>Mar 2015  Week 12</v>
      </c>
      <c r="AM862" s="17">
        <f>IF(COUNTIF($A$2:A862, A862)=1, 1, 0)</f>
        <v>1</v>
      </c>
      <c r="AN862" s="3">
        <f>COUNTA(A862) - COUNTIF(Table_1[[#This Row],[Unique Customers]], 1)</f>
        <v>0</v>
      </c>
      <c r="AO862" s="17" t="str">
        <f t="shared" si="13"/>
        <v>Repeated</v>
      </c>
      <c r="AP862" s="17" t="str">
        <f>"Q"&amp;_xlfn.CEILING.MATH(MONTH(Table_1[[#This Row],[Monthly sales]])/3,1)</f>
        <v>Q1</v>
      </c>
    </row>
    <row r="863" spans="1:42" ht="14.4" x14ac:dyDescent="0.3">
      <c r="A863" s="2">
        <v>2639</v>
      </c>
      <c r="B863" s="15" t="s">
        <v>1750</v>
      </c>
      <c r="C863" s="15" t="s">
        <v>71</v>
      </c>
      <c r="D863" s="6">
        <v>0.05</v>
      </c>
      <c r="E863" s="4">
        <v>4.9800000000000004</v>
      </c>
      <c r="F863" s="4">
        <v>0.49</v>
      </c>
      <c r="G863" s="15" t="s">
        <v>39</v>
      </c>
      <c r="H863" s="15" t="s">
        <v>40</v>
      </c>
      <c r="I863" s="15" t="s">
        <v>49</v>
      </c>
      <c r="J863" s="15" t="s">
        <v>153</v>
      </c>
      <c r="K863" s="15" t="s">
        <v>74</v>
      </c>
      <c r="L863" s="15" t="s">
        <v>1104</v>
      </c>
      <c r="M863" s="6">
        <v>0.39</v>
      </c>
      <c r="N863" s="15" t="s">
        <v>33</v>
      </c>
      <c r="O863" s="15" t="s">
        <v>60</v>
      </c>
      <c r="P863" s="15" t="s">
        <v>641</v>
      </c>
      <c r="Q863" s="15" t="s">
        <v>196</v>
      </c>
      <c r="R863" s="2">
        <v>88201</v>
      </c>
      <c r="S863" s="1">
        <v>42082</v>
      </c>
      <c r="T863" s="12">
        <f>EOMONTH(Table_1[[#This Row],[Order Date]],0)</f>
        <v>42094</v>
      </c>
      <c r="U863" s="10">
        <f>EOMONTH(Table_1[[#This Row],[Order Date]],0)</f>
        <v>42094</v>
      </c>
      <c r="V863" s="14">
        <v>42082</v>
      </c>
      <c r="W863" s="1">
        <v>42082</v>
      </c>
      <c r="X863" s="12">
        <v>42082</v>
      </c>
      <c r="Y863" s="10">
        <f>EOMONTH(Table_1[[#This Row],[Ship date]],0)</f>
        <v>42094</v>
      </c>
      <c r="Z863" s="14">
        <v>42082</v>
      </c>
      <c r="AA863" s="4">
        <v>3.84</v>
      </c>
      <c r="AB863" s="2">
        <v>3</v>
      </c>
      <c r="AC863" s="4">
        <v>14.2</v>
      </c>
      <c r="AD863" s="2">
        <v>90952</v>
      </c>
      <c r="AE863" s="4">
        <f>'DataCleaning and Transformation'!$E863-'DataCleaning and Transformation'!$D863</f>
        <v>4.9300000000000006</v>
      </c>
      <c r="AF863" s="15" t="str">
        <f>_xlfn.IFS('DataCleaning and Transformation'!$O863="Central","Chris",'DataCleaning and Transformation'!$O863="East","Erin",'DataCleaning and Transformation'!$O863="South","Sam",'DataCleaning and Transformation'!$O863="West","William")</f>
        <v>William</v>
      </c>
      <c r="AG863" s="31">
        <f>Table_1[[#This Row],[Ship date]]-Table_1[[#This Row],[Order Date]]</f>
        <v>0</v>
      </c>
      <c r="AH863" s="22">
        <f>Table_1[[#This Row],[Profit]]/Table_1[[#This Row],[Sales]]</f>
        <v>0.27042253521126763</v>
      </c>
      <c r="AI863" s="23">
        <f>Table_1[[#This Row],[Profit]]+Table_1[[#This Row],[Sales]]</f>
        <v>18.04</v>
      </c>
      <c r="AJ863" s="17">
        <f>WEEKNUM(Table_1[[#This Row],[Order Date]],1)</f>
        <v>12</v>
      </c>
      <c r="AK863" s="17" t="str">
        <f>TEXT(Table_1[[#This Row],[Order Date]],"mmm yyyy")</f>
        <v>Mar 2015</v>
      </c>
      <c r="AL863" s="17" t="str">
        <f>Table_1[[#This Row],[Monthly sales]]&amp;"  Week "&amp;TEXT(Table_1[[#This Row],[Weekly sales]],"00")</f>
        <v>Mar 2015  Week 12</v>
      </c>
      <c r="AM863" s="17">
        <f>IF(COUNTIF($A$2:A863, A863)=1, 1, 0)</f>
        <v>1</v>
      </c>
      <c r="AN863" s="3">
        <f>COUNTA(A863) - COUNTIF(Table_1[[#This Row],[Unique Customers]], 1)</f>
        <v>0</v>
      </c>
      <c r="AO863" s="17" t="str">
        <f t="shared" si="13"/>
        <v>Unique</v>
      </c>
      <c r="AP863" s="17" t="str">
        <f>"Q"&amp;_xlfn.CEILING.MATH(MONTH(Table_1[[#This Row],[Monthly sales]])/3,1)</f>
        <v>Q1</v>
      </c>
    </row>
    <row r="864" spans="1:42" ht="14.4" x14ac:dyDescent="0.3">
      <c r="A864" s="2">
        <v>3105</v>
      </c>
      <c r="B864" s="15" t="s">
        <v>1751</v>
      </c>
      <c r="C864" s="15" t="s">
        <v>26</v>
      </c>
      <c r="D864" s="6">
        <v>0.04</v>
      </c>
      <c r="E864" s="4">
        <v>3.08</v>
      </c>
      <c r="F864" s="4">
        <v>0.99</v>
      </c>
      <c r="G864" s="15" t="s">
        <v>39</v>
      </c>
      <c r="H864" s="15" t="s">
        <v>72</v>
      </c>
      <c r="I864" s="15" t="s">
        <v>49</v>
      </c>
      <c r="J864" s="15" t="s">
        <v>153</v>
      </c>
      <c r="K864" s="15" t="s">
        <v>74</v>
      </c>
      <c r="L864" s="15" t="s">
        <v>659</v>
      </c>
      <c r="M864" s="6">
        <v>0.37</v>
      </c>
      <c r="N864" s="15" t="s">
        <v>33</v>
      </c>
      <c r="O864" s="15" t="s">
        <v>34</v>
      </c>
      <c r="P864" s="15" t="s">
        <v>389</v>
      </c>
      <c r="Q864" s="15" t="s">
        <v>950</v>
      </c>
      <c r="R864" s="2">
        <v>42071</v>
      </c>
      <c r="S864" s="1">
        <v>42083</v>
      </c>
      <c r="T864" s="12">
        <f>EOMONTH(Table_1[[#This Row],[Order Date]],0)</f>
        <v>42094</v>
      </c>
      <c r="U864" s="10">
        <f>EOMONTH(Table_1[[#This Row],[Order Date]],0)</f>
        <v>42094</v>
      </c>
      <c r="V864" s="14">
        <v>42083</v>
      </c>
      <c r="W864" s="1">
        <v>42084</v>
      </c>
      <c r="X864" s="12">
        <v>42084</v>
      </c>
      <c r="Y864" s="10">
        <f>EOMONTH(Table_1[[#This Row],[Ship date]],0)</f>
        <v>42094</v>
      </c>
      <c r="Z864" s="14">
        <v>42084</v>
      </c>
      <c r="AA864" s="4">
        <v>13.8</v>
      </c>
      <c r="AB864" s="2">
        <v>19</v>
      </c>
      <c r="AC864" s="4">
        <v>60.01</v>
      </c>
      <c r="AD864" s="2">
        <v>86327</v>
      </c>
      <c r="AE864" s="4">
        <f>'DataCleaning and Transformation'!$E864-'DataCleaning and Transformation'!$D864</f>
        <v>3.04</v>
      </c>
      <c r="AF864" s="15" t="str">
        <f>_xlfn.IFS('DataCleaning and Transformation'!$O864="Central","Chris",'DataCleaning and Transformation'!$O864="East","Erin",'DataCleaning and Transformation'!$O864="South","Sam",'DataCleaning and Transformation'!$O864="West","William")</f>
        <v>Sam</v>
      </c>
      <c r="AG864" s="31">
        <f>Table_1[[#This Row],[Ship date]]-Table_1[[#This Row],[Order Date]]</f>
        <v>1</v>
      </c>
      <c r="AH864" s="22">
        <f>Table_1[[#This Row],[Profit]]/Table_1[[#This Row],[Sales]]</f>
        <v>0.22996167305449094</v>
      </c>
      <c r="AI864" s="23">
        <f>Table_1[[#This Row],[Profit]]+Table_1[[#This Row],[Sales]]</f>
        <v>73.81</v>
      </c>
      <c r="AJ864" s="17">
        <f>WEEKNUM(Table_1[[#This Row],[Order Date]],1)</f>
        <v>12</v>
      </c>
      <c r="AK864" s="17" t="str">
        <f>TEXT(Table_1[[#This Row],[Order Date]],"mmm yyyy")</f>
        <v>Mar 2015</v>
      </c>
      <c r="AL864" s="17" t="str">
        <f>Table_1[[#This Row],[Monthly sales]]&amp;"  Week "&amp;TEXT(Table_1[[#This Row],[Weekly sales]],"00")</f>
        <v>Mar 2015  Week 12</v>
      </c>
      <c r="AM864" s="17">
        <f>IF(COUNTIF($A$2:A864, A864)=1, 1, 0)</f>
        <v>1</v>
      </c>
      <c r="AN864" s="3">
        <f>COUNTA(A864) - COUNTIF(Table_1[[#This Row],[Unique Customers]], 1)</f>
        <v>0</v>
      </c>
      <c r="AO864" s="17" t="str">
        <f t="shared" si="13"/>
        <v>Unique</v>
      </c>
      <c r="AP864" s="17" t="str">
        <f>"Q"&amp;_xlfn.CEILING.MATH(MONTH(Table_1[[#This Row],[Monthly sales]])/3,1)</f>
        <v>Q1</v>
      </c>
    </row>
    <row r="865" spans="1:42" ht="14.4" x14ac:dyDescent="0.3">
      <c r="A865" s="2">
        <v>3105</v>
      </c>
      <c r="B865" s="15" t="s">
        <v>1751</v>
      </c>
      <c r="C865" s="15" t="s">
        <v>26</v>
      </c>
      <c r="D865" s="6">
        <v>0.02</v>
      </c>
      <c r="E865" s="4">
        <v>6.48</v>
      </c>
      <c r="F865" s="4">
        <v>5.9</v>
      </c>
      <c r="G865" s="15" t="s">
        <v>39</v>
      </c>
      <c r="H865" s="15" t="s">
        <v>72</v>
      </c>
      <c r="I865" s="15" t="s">
        <v>49</v>
      </c>
      <c r="J865" s="15" t="s">
        <v>89</v>
      </c>
      <c r="K865" s="15" t="s">
        <v>74</v>
      </c>
      <c r="L865" s="15" t="s">
        <v>1752</v>
      </c>
      <c r="M865" s="6">
        <v>0.37</v>
      </c>
      <c r="N865" s="15" t="s">
        <v>33</v>
      </c>
      <c r="O865" s="15" t="s">
        <v>34</v>
      </c>
      <c r="P865" s="15" t="s">
        <v>389</v>
      </c>
      <c r="Q865" s="15" t="s">
        <v>950</v>
      </c>
      <c r="R865" s="2">
        <v>42071</v>
      </c>
      <c r="S865" s="1">
        <v>42083</v>
      </c>
      <c r="T865" s="12">
        <f>EOMONTH(Table_1[[#This Row],[Order Date]],0)</f>
        <v>42094</v>
      </c>
      <c r="U865" s="10">
        <f>EOMONTH(Table_1[[#This Row],[Order Date]],0)</f>
        <v>42094</v>
      </c>
      <c r="V865" s="14">
        <v>42083</v>
      </c>
      <c r="W865" s="1">
        <v>42084</v>
      </c>
      <c r="X865" s="12">
        <v>42084</v>
      </c>
      <c r="Y865" s="10">
        <f>EOMONTH(Table_1[[#This Row],[Ship date]],0)</f>
        <v>42094</v>
      </c>
      <c r="Z865" s="14">
        <v>42084</v>
      </c>
      <c r="AA865" s="4">
        <v>4.3920000000000003</v>
      </c>
      <c r="AB865" s="2">
        <v>13</v>
      </c>
      <c r="AC865" s="4">
        <v>90.98</v>
      </c>
      <c r="AD865" s="2">
        <v>86327</v>
      </c>
      <c r="AE865" s="4">
        <f>'DataCleaning and Transformation'!$E865-'DataCleaning and Transformation'!$D865</f>
        <v>6.4600000000000009</v>
      </c>
      <c r="AF865" s="15" t="str">
        <f>_xlfn.IFS('DataCleaning and Transformation'!$O865="Central","Chris",'DataCleaning and Transformation'!$O865="East","Erin",'DataCleaning and Transformation'!$O865="South","Sam",'DataCleaning and Transformation'!$O865="West","William")</f>
        <v>Sam</v>
      </c>
      <c r="AG865" s="31">
        <f>Table_1[[#This Row],[Ship date]]-Table_1[[#This Row],[Order Date]]</f>
        <v>1</v>
      </c>
      <c r="AH865" s="22">
        <f>Table_1[[#This Row],[Profit]]/Table_1[[#This Row],[Sales]]</f>
        <v>4.8274346010112115E-2</v>
      </c>
      <c r="AI865" s="23">
        <f>Table_1[[#This Row],[Profit]]+Table_1[[#This Row],[Sales]]</f>
        <v>95.372</v>
      </c>
      <c r="AJ865" s="17">
        <f>WEEKNUM(Table_1[[#This Row],[Order Date]],1)</f>
        <v>12</v>
      </c>
      <c r="AK865" s="17" t="str">
        <f>TEXT(Table_1[[#This Row],[Order Date]],"mmm yyyy")</f>
        <v>Mar 2015</v>
      </c>
      <c r="AL865" s="17" t="str">
        <f>Table_1[[#This Row],[Monthly sales]]&amp;"  Week "&amp;TEXT(Table_1[[#This Row],[Weekly sales]],"00")</f>
        <v>Mar 2015  Week 12</v>
      </c>
      <c r="AM865" s="17">
        <f>IF(COUNTIF($A$2:A865, A865)=1, 1, 0)</f>
        <v>0</v>
      </c>
      <c r="AN865" s="3">
        <f>COUNTA(A865) - COUNTIF(Table_1[[#This Row],[Unique Customers]], 1)</f>
        <v>1</v>
      </c>
      <c r="AO865" s="17" t="str">
        <f t="shared" si="13"/>
        <v>Repeated</v>
      </c>
      <c r="AP865" s="17" t="str">
        <f>"Q"&amp;_xlfn.CEILING.MATH(MONTH(Table_1[[#This Row],[Monthly sales]])/3,1)</f>
        <v>Q1</v>
      </c>
    </row>
    <row r="866" spans="1:42" ht="14.4" x14ac:dyDescent="0.3">
      <c r="A866" s="2">
        <v>3105</v>
      </c>
      <c r="B866" s="15" t="s">
        <v>1751</v>
      </c>
      <c r="C866" s="15" t="s">
        <v>26</v>
      </c>
      <c r="D866" s="6">
        <v>0.04</v>
      </c>
      <c r="E866" s="4">
        <v>125.99</v>
      </c>
      <c r="F866" s="4">
        <v>4.2</v>
      </c>
      <c r="G866" s="15" t="s">
        <v>39</v>
      </c>
      <c r="H866" s="15" t="s">
        <v>72</v>
      </c>
      <c r="I866" s="15" t="s">
        <v>41</v>
      </c>
      <c r="J866" s="15" t="s">
        <v>136</v>
      </c>
      <c r="K866" s="15" t="s">
        <v>74</v>
      </c>
      <c r="L866" s="15" t="s">
        <v>1427</v>
      </c>
      <c r="M866" s="6">
        <v>0.59</v>
      </c>
      <c r="N866" s="15" t="s">
        <v>33</v>
      </c>
      <c r="O866" s="15" t="s">
        <v>34</v>
      </c>
      <c r="P866" s="15" t="s">
        <v>389</v>
      </c>
      <c r="Q866" s="15" t="s">
        <v>950</v>
      </c>
      <c r="R866" s="2">
        <v>42071</v>
      </c>
      <c r="S866" s="1">
        <v>42083</v>
      </c>
      <c r="T866" s="12">
        <f>EOMONTH(Table_1[[#This Row],[Order Date]],0)</f>
        <v>42094</v>
      </c>
      <c r="U866" s="10">
        <f>EOMONTH(Table_1[[#This Row],[Order Date]],0)</f>
        <v>42094</v>
      </c>
      <c r="V866" s="14">
        <v>42083</v>
      </c>
      <c r="W866" s="1">
        <v>42085</v>
      </c>
      <c r="X866" s="12">
        <v>42085</v>
      </c>
      <c r="Y866" s="10">
        <f>EOMONTH(Table_1[[#This Row],[Ship date]],0)</f>
        <v>42094</v>
      </c>
      <c r="Z866" s="14">
        <v>42085</v>
      </c>
      <c r="AA866" s="4">
        <v>-236.25</v>
      </c>
      <c r="AB866" s="2">
        <v>12</v>
      </c>
      <c r="AC866" s="4">
        <v>1270.7</v>
      </c>
      <c r="AD866" s="2">
        <v>86327</v>
      </c>
      <c r="AE866" s="4">
        <f>'DataCleaning and Transformation'!$E866-'DataCleaning and Transformation'!$D866</f>
        <v>125.94999999999999</v>
      </c>
      <c r="AF866" s="15" t="str">
        <f>_xlfn.IFS('DataCleaning and Transformation'!$O866="Central","Chris",'DataCleaning and Transformation'!$O866="East","Erin",'DataCleaning and Transformation'!$O866="South","Sam",'DataCleaning and Transformation'!$O866="West","William")</f>
        <v>Sam</v>
      </c>
      <c r="AG866" s="31">
        <f>Table_1[[#This Row],[Ship date]]-Table_1[[#This Row],[Order Date]]</f>
        <v>2</v>
      </c>
      <c r="AH866" s="22">
        <f>Table_1[[#This Row],[Profit]]/Table_1[[#This Row],[Sales]]</f>
        <v>-0.18592114582513575</v>
      </c>
      <c r="AI866" s="23">
        <f>Table_1[[#This Row],[Profit]]+Table_1[[#This Row],[Sales]]</f>
        <v>1034.45</v>
      </c>
      <c r="AJ866" s="17">
        <f>WEEKNUM(Table_1[[#This Row],[Order Date]],1)</f>
        <v>12</v>
      </c>
      <c r="AK866" s="17" t="str">
        <f>TEXT(Table_1[[#This Row],[Order Date]],"mmm yyyy")</f>
        <v>Mar 2015</v>
      </c>
      <c r="AL866" s="17" t="str">
        <f>Table_1[[#This Row],[Monthly sales]]&amp;"  Week "&amp;TEXT(Table_1[[#This Row],[Weekly sales]],"00")</f>
        <v>Mar 2015  Week 12</v>
      </c>
      <c r="AM866" s="17">
        <f>IF(COUNTIF($A$2:A866, A866)=1, 1, 0)</f>
        <v>0</v>
      </c>
      <c r="AN866" s="3">
        <f>COUNTA(A866) - COUNTIF(Table_1[[#This Row],[Unique Customers]], 1)</f>
        <v>1</v>
      </c>
      <c r="AO866" s="17" t="str">
        <f t="shared" si="13"/>
        <v>Repeated</v>
      </c>
      <c r="AP866" s="17" t="str">
        <f>"Q"&amp;_xlfn.CEILING.MATH(MONTH(Table_1[[#This Row],[Monthly sales]])/3,1)</f>
        <v>Q1</v>
      </c>
    </row>
    <row r="867" spans="1:42" ht="14.4" x14ac:dyDescent="0.3">
      <c r="A867" s="2">
        <v>3106</v>
      </c>
      <c r="B867" s="15" t="s">
        <v>1753</v>
      </c>
      <c r="C867" s="15" t="s">
        <v>26</v>
      </c>
      <c r="D867" s="6">
        <v>0.04</v>
      </c>
      <c r="E867" s="4">
        <v>3.08</v>
      </c>
      <c r="F867" s="4">
        <v>0.99</v>
      </c>
      <c r="G867" s="15" t="s">
        <v>39</v>
      </c>
      <c r="H867" s="15" t="s">
        <v>72</v>
      </c>
      <c r="I867" s="15" t="s">
        <v>49</v>
      </c>
      <c r="J867" s="15" t="s">
        <v>153</v>
      </c>
      <c r="K867" s="15" t="s">
        <v>74</v>
      </c>
      <c r="L867" s="15" t="s">
        <v>659</v>
      </c>
      <c r="M867" s="6">
        <v>0.37</v>
      </c>
      <c r="N867" s="15" t="s">
        <v>33</v>
      </c>
      <c r="O867" s="15" t="s">
        <v>53</v>
      </c>
      <c r="P867" s="15" t="s">
        <v>188</v>
      </c>
      <c r="Q867" s="15" t="s">
        <v>1754</v>
      </c>
      <c r="R867" s="2">
        <v>77041</v>
      </c>
      <c r="S867" s="1">
        <v>42083</v>
      </c>
      <c r="T867" s="12">
        <f>EOMONTH(Table_1[[#This Row],[Order Date]],0)</f>
        <v>42094</v>
      </c>
      <c r="U867" s="10">
        <f>EOMONTH(Table_1[[#This Row],[Order Date]],0)</f>
        <v>42094</v>
      </c>
      <c r="V867" s="14">
        <v>42083</v>
      </c>
      <c r="W867" s="1">
        <v>42084</v>
      </c>
      <c r="X867" s="12">
        <v>42084</v>
      </c>
      <c r="Y867" s="10">
        <f>EOMONTH(Table_1[[#This Row],[Ship date]],0)</f>
        <v>42094</v>
      </c>
      <c r="Z867" s="14">
        <v>42084</v>
      </c>
      <c r="AA867" s="4">
        <v>36.020000000000003</v>
      </c>
      <c r="AB867" s="2">
        <v>75</v>
      </c>
      <c r="AC867" s="4">
        <v>236.87</v>
      </c>
      <c r="AD867" s="2">
        <v>548</v>
      </c>
      <c r="AE867" s="4">
        <f>'DataCleaning and Transformation'!$E867-'DataCleaning and Transformation'!$D867</f>
        <v>3.04</v>
      </c>
      <c r="AF867" s="15" t="str">
        <f>_xlfn.IFS('DataCleaning and Transformation'!$O867="Central","Chris",'DataCleaning and Transformation'!$O867="East","Erin",'DataCleaning and Transformation'!$O867="South","Sam",'DataCleaning and Transformation'!$O867="West","William")</f>
        <v>Chris</v>
      </c>
      <c r="AG867" s="31">
        <f>Table_1[[#This Row],[Ship date]]-Table_1[[#This Row],[Order Date]]</f>
        <v>1</v>
      </c>
      <c r="AH867" s="22">
        <f>Table_1[[#This Row],[Profit]]/Table_1[[#This Row],[Sales]]</f>
        <v>0.15206653438595011</v>
      </c>
      <c r="AI867" s="23">
        <f>Table_1[[#This Row],[Profit]]+Table_1[[#This Row],[Sales]]</f>
        <v>272.89</v>
      </c>
      <c r="AJ867" s="17">
        <f>WEEKNUM(Table_1[[#This Row],[Order Date]],1)</f>
        <v>12</v>
      </c>
      <c r="AK867" s="17" t="str">
        <f>TEXT(Table_1[[#This Row],[Order Date]],"mmm yyyy")</f>
        <v>Mar 2015</v>
      </c>
      <c r="AL867" s="17" t="str">
        <f>Table_1[[#This Row],[Monthly sales]]&amp;"  Week "&amp;TEXT(Table_1[[#This Row],[Weekly sales]],"00")</f>
        <v>Mar 2015  Week 12</v>
      </c>
      <c r="AM867" s="17">
        <f>IF(COUNTIF($A$2:A867, A867)=1, 1, 0)</f>
        <v>1</v>
      </c>
      <c r="AN867" s="3">
        <f>COUNTA(A867) - COUNTIF(Table_1[[#This Row],[Unique Customers]], 1)</f>
        <v>0</v>
      </c>
      <c r="AO867" s="17" t="str">
        <f t="shared" si="13"/>
        <v>Unique</v>
      </c>
      <c r="AP867" s="17" t="str">
        <f>"Q"&amp;_xlfn.CEILING.MATH(MONTH(Table_1[[#This Row],[Monthly sales]])/3,1)</f>
        <v>Q1</v>
      </c>
    </row>
    <row r="868" spans="1:42" ht="14.4" x14ac:dyDescent="0.3">
      <c r="A868" s="2">
        <v>3106</v>
      </c>
      <c r="B868" s="15" t="s">
        <v>1753</v>
      </c>
      <c r="C868" s="15" t="s">
        <v>26</v>
      </c>
      <c r="D868" s="6">
        <v>0.02</v>
      </c>
      <c r="E868" s="4">
        <v>6.48</v>
      </c>
      <c r="F868" s="4">
        <v>5.9</v>
      </c>
      <c r="G868" s="15" t="s">
        <v>39</v>
      </c>
      <c r="H868" s="15" t="s">
        <v>72</v>
      </c>
      <c r="I868" s="15" t="s">
        <v>49</v>
      </c>
      <c r="J868" s="15" t="s">
        <v>89</v>
      </c>
      <c r="K868" s="15" t="s">
        <v>74</v>
      </c>
      <c r="L868" s="15" t="s">
        <v>1752</v>
      </c>
      <c r="M868" s="6">
        <v>0.37</v>
      </c>
      <c r="N868" s="15" t="s">
        <v>33</v>
      </c>
      <c r="O868" s="15" t="s">
        <v>53</v>
      </c>
      <c r="P868" s="15" t="s">
        <v>188</v>
      </c>
      <c r="Q868" s="15" t="s">
        <v>1754</v>
      </c>
      <c r="R868" s="2">
        <v>77041</v>
      </c>
      <c r="S868" s="1">
        <v>42083</v>
      </c>
      <c r="T868" s="12">
        <f>EOMONTH(Table_1[[#This Row],[Order Date]],0)</f>
        <v>42094</v>
      </c>
      <c r="U868" s="10">
        <f>EOMONTH(Table_1[[#This Row],[Order Date]],0)</f>
        <v>42094</v>
      </c>
      <c r="V868" s="14">
        <v>42083</v>
      </c>
      <c r="W868" s="1">
        <v>42084</v>
      </c>
      <c r="X868" s="12">
        <v>42084</v>
      </c>
      <c r="Y868" s="10">
        <f>EOMONTH(Table_1[[#This Row],[Ship date]],0)</f>
        <v>42094</v>
      </c>
      <c r="Z868" s="14">
        <v>42084</v>
      </c>
      <c r="AA868" s="4">
        <v>-50.64</v>
      </c>
      <c r="AB868" s="2">
        <v>53</v>
      </c>
      <c r="AC868" s="4">
        <v>370.91</v>
      </c>
      <c r="AD868" s="2">
        <v>548</v>
      </c>
      <c r="AE868" s="4">
        <f>'DataCleaning and Transformation'!$E868-'DataCleaning and Transformation'!$D868</f>
        <v>6.4600000000000009</v>
      </c>
      <c r="AF868" s="15" t="str">
        <f>_xlfn.IFS('DataCleaning and Transformation'!$O868="Central","Chris",'DataCleaning and Transformation'!$O868="East","Erin",'DataCleaning and Transformation'!$O868="South","Sam",'DataCleaning and Transformation'!$O868="West","William")</f>
        <v>Chris</v>
      </c>
      <c r="AG868" s="31">
        <f>Table_1[[#This Row],[Ship date]]-Table_1[[#This Row],[Order Date]]</f>
        <v>1</v>
      </c>
      <c r="AH868" s="22">
        <f>Table_1[[#This Row],[Profit]]/Table_1[[#This Row],[Sales]]</f>
        <v>-0.13652907713461485</v>
      </c>
      <c r="AI868" s="23">
        <f>Table_1[[#This Row],[Profit]]+Table_1[[#This Row],[Sales]]</f>
        <v>320.27000000000004</v>
      </c>
      <c r="AJ868" s="17">
        <f>WEEKNUM(Table_1[[#This Row],[Order Date]],1)</f>
        <v>12</v>
      </c>
      <c r="AK868" s="17" t="str">
        <f>TEXT(Table_1[[#This Row],[Order Date]],"mmm yyyy")</f>
        <v>Mar 2015</v>
      </c>
      <c r="AL868" s="17" t="str">
        <f>Table_1[[#This Row],[Monthly sales]]&amp;"  Week "&amp;TEXT(Table_1[[#This Row],[Weekly sales]],"00")</f>
        <v>Mar 2015  Week 12</v>
      </c>
      <c r="AM868" s="17">
        <f>IF(COUNTIF($A$2:A868, A868)=1, 1, 0)</f>
        <v>0</v>
      </c>
      <c r="AN868" s="3">
        <f>COUNTA(A868) - COUNTIF(Table_1[[#This Row],[Unique Customers]], 1)</f>
        <v>1</v>
      </c>
      <c r="AO868" s="17" t="str">
        <f t="shared" si="13"/>
        <v>Repeated</v>
      </c>
      <c r="AP868" s="17" t="str">
        <f>"Q"&amp;_xlfn.CEILING.MATH(MONTH(Table_1[[#This Row],[Monthly sales]])/3,1)</f>
        <v>Q1</v>
      </c>
    </row>
    <row r="869" spans="1:42" ht="14.4" x14ac:dyDescent="0.3">
      <c r="A869" s="2">
        <v>3106</v>
      </c>
      <c r="B869" s="15" t="s">
        <v>1753</v>
      </c>
      <c r="C869" s="15" t="s">
        <v>26</v>
      </c>
      <c r="D869" s="6">
        <v>0.04</v>
      </c>
      <c r="E869" s="4">
        <v>125.99</v>
      </c>
      <c r="F869" s="4">
        <v>4.2</v>
      </c>
      <c r="G869" s="15" t="s">
        <v>39</v>
      </c>
      <c r="H869" s="15" t="s">
        <v>72</v>
      </c>
      <c r="I869" s="15" t="s">
        <v>41</v>
      </c>
      <c r="J869" s="15" t="s">
        <v>136</v>
      </c>
      <c r="K869" s="15" t="s">
        <v>74</v>
      </c>
      <c r="L869" s="15" t="s">
        <v>1427</v>
      </c>
      <c r="M869" s="6">
        <v>0.59</v>
      </c>
      <c r="N869" s="15" t="s">
        <v>33</v>
      </c>
      <c r="O869" s="15" t="s">
        <v>53</v>
      </c>
      <c r="P869" s="15" t="s">
        <v>188</v>
      </c>
      <c r="Q869" s="15" t="s">
        <v>1754</v>
      </c>
      <c r="R869" s="2">
        <v>77041</v>
      </c>
      <c r="S869" s="1">
        <v>42083</v>
      </c>
      <c r="T869" s="12">
        <f>EOMONTH(Table_1[[#This Row],[Order Date]],0)</f>
        <v>42094</v>
      </c>
      <c r="U869" s="10">
        <f>EOMONTH(Table_1[[#This Row],[Order Date]],0)</f>
        <v>42094</v>
      </c>
      <c r="V869" s="14">
        <v>42083</v>
      </c>
      <c r="W869" s="1">
        <v>42085</v>
      </c>
      <c r="X869" s="12">
        <v>42085</v>
      </c>
      <c r="Y869" s="10">
        <f>EOMONTH(Table_1[[#This Row],[Ship date]],0)</f>
        <v>42094</v>
      </c>
      <c r="Z869" s="14">
        <v>42085</v>
      </c>
      <c r="AA869" s="4">
        <v>510.48899999999998</v>
      </c>
      <c r="AB869" s="2">
        <v>47</v>
      </c>
      <c r="AC869" s="4">
        <v>4976.92</v>
      </c>
      <c r="AD869" s="2">
        <v>548</v>
      </c>
      <c r="AE869" s="4">
        <f>'DataCleaning and Transformation'!$E869-'DataCleaning and Transformation'!$D869</f>
        <v>125.94999999999999</v>
      </c>
      <c r="AF869" s="15" t="str">
        <f>_xlfn.IFS('DataCleaning and Transformation'!$O869="Central","Chris",'DataCleaning and Transformation'!$O869="East","Erin",'DataCleaning and Transformation'!$O869="South","Sam",'DataCleaning and Transformation'!$O869="West","William")</f>
        <v>Chris</v>
      </c>
      <c r="AG869" s="31">
        <f>Table_1[[#This Row],[Ship date]]-Table_1[[#This Row],[Order Date]]</f>
        <v>2</v>
      </c>
      <c r="AH869" s="22">
        <f>Table_1[[#This Row],[Profit]]/Table_1[[#This Row],[Sales]]</f>
        <v>0.1025712689776006</v>
      </c>
      <c r="AI869" s="23">
        <f>Table_1[[#This Row],[Profit]]+Table_1[[#This Row],[Sales]]</f>
        <v>5487.4089999999997</v>
      </c>
      <c r="AJ869" s="17">
        <f>WEEKNUM(Table_1[[#This Row],[Order Date]],1)</f>
        <v>12</v>
      </c>
      <c r="AK869" s="17" t="str">
        <f>TEXT(Table_1[[#This Row],[Order Date]],"mmm yyyy")</f>
        <v>Mar 2015</v>
      </c>
      <c r="AL869" s="17" t="str">
        <f>Table_1[[#This Row],[Monthly sales]]&amp;"  Week "&amp;TEXT(Table_1[[#This Row],[Weekly sales]],"00")</f>
        <v>Mar 2015  Week 12</v>
      </c>
      <c r="AM869" s="17">
        <f>IF(COUNTIF($A$2:A869, A869)=1, 1, 0)</f>
        <v>0</v>
      </c>
      <c r="AN869" s="3">
        <f>COUNTA(A869) - COUNTIF(Table_1[[#This Row],[Unique Customers]], 1)</f>
        <v>1</v>
      </c>
      <c r="AO869" s="17" t="str">
        <f t="shared" si="13"/>
        <v>Repeated</v>
      </c>
      <c r="AP869" s="17" t="str">
        <f>"Q"&amp;_xlfn.CEILING.MATH(MONTH(Table_1[[#This Row],[Monthly sales]])/3,1)</f>
        <v>Q1</v>
      </c>
    </row>
    <row r="870" spans="1:42" ht="14.4" x14ac:dyDescent="0.3">
      <c r="A870" s="2">
        <v>637</v>
      </c>
      <c r="B870" s="15" t="s">
        <v>1755</v>
      </c>
      <c r="C870" s="15" t="s">
        <v>48</v>
      </c>
      <c r="D870" s="6">
        <v>0.06</v>
      </c>
      <c r="E870" s="4">
        <v>160.97999999999999</v>
      </c>
      <c r="F870" s="4">
        <v>35.020000000000003</v>
      </c>
      <c r="G870" s="15" t="s">
        <v>27</v>
      </c>
      <c r="H870" s="15" t="s">
        <v>40</v>
      </c>
      <c r="I870" s="15" t="s">
        <v>29</v>
      </c>
      <c r="J870" s="15" t="s">
        <v>118</v>
      </c>
      <c r="K870" s="15" t="s">
        <v>31</v>
      </c>
      <c r="L870" s="15" t="s">
        <v>1756</v>
      </c>
      <c r="M870" s="6">
        <v>0.72</v>
      </c>
      <c r="N870" s="15" t="s">
        <v>33</v>
      </c>
      <c r="O870" s="15" t="s">
        <v>60</v>
      </c>
      <c r="P870" s="15" t="s">
        <v>91</v>
      </c>
      <c r="Q870" s="15" t="s">
        <v>1757</v>
      </c>
      <c r="R870" s="2">
        <v>95051</v>
      </c>
      <c r="S870" s="1">
        <v>42083</v>
      </c>
      <c r="T870" s="12">
        <f>EOMONTH(Table_1[[#This Row],[Order Date]],0)</f>
        <v>42094</v>
      </c>
      <c r="U870" s="10">
        <f>EOMONTH(Table_1[[#This Row],[Order Date]],0)</f>
        <v>42094</v>
      </c>
      <c r="V870" s="14">
        <v>42083</v>
      </c>
      <c r="W870" s="1">
        <v>42087</v>
      </c>
      <c r="X870" s="12">
        <v>42087</v>
      </c>
      <c r="Y870" s="10">
        <f>EOMONTH(Table_1[[#This Row],[Ship date]],0)</f>
        <v>42094</v>
      </c>
      <c r="Z870" s="14">
        <v>42087</v>
      </c>
      <c r="AA870" s="4">
        <v>-229.68</v>
      </c>
      <c r="AB870" s="2">
        <v>8</v>
      </c>
      <c r="AC870" s="4">
        <v>1232.01</v>
      </c>
      <c r="AD870" s="2">
        <v>87953</v>
      </c>
      <c r="AE870" s="4">
        <f>'DataCleaning and Transformation'!$E870-'DataCleaning and Transformation'!$D870</f>
        <v>160.91999999999999</v>
      </c>
      <c r="AF870" s="15" t="str">
        <f>_xlfn.IFS('DataCleaning and Transformation'!$O870="Central","Chris",'DataCleaning and Transformation'!$O870="East","Erin",'DataCleaning and Transformation'!$O870="South","Sam",'DataCleaning and Transformation'!$O870="West","William")</f>
        <v>William</v>
      </c>
      <c r="AG870" s="31">
        <f>Table_1[[#This Row],[Ship date]]-Table_1[[#This Row],[Order Date]]</f>
        <v>4</v>
      </c>
      <c r="AH870" s="22">
        <f>Table_1[[#This Row],[Profit]]/Table_1[[#This Row],[Sales]]</f>
        <v>-0.18642705822193004</v>
      </c>
      <c r="AI870" s="23">
        <f>Table_1[[#This Row],[Profit]]+Table_1[[#This Row],[Sales]]</f>
        <v>1002.3299999999999</v>
      </c>
      <c r="AJ870" s="17">
        <f>WEEKNUM(Table_1[[#This Row],[Order Date]],1)</f>
        <v>12</v>
      </c>
      <c r="AK870" s="17" t="str">
        <f>TEXT(Table_1[[#This Row],[Order Date]],"mmm yyyy")</f>
        <v>Mar 2015</v>
      </c>
      <c r="AL870" s="17" t="str">
        <f>Table_1[[#This Row],[Monthly sales]]&amp;"  Week "&amp;TEXT(Table_1[[#This Row],[Weekly sales]],"00")</f>
        <v>Mar 2015  Week 12</v>
      </c>
      <c r="AM870" s="17">
        <f>IF(COUNTIF($A$2:A870, A870)=1, 1, 0)</f>
        <v>1</v>
      </c>
      <c r="AN870" s="3">
        <f>COUNTA(A870) - COUNTIF(Table_1[[#This Row],[Unique Customers]], 1)</f>
        <v>0</v>
      </c>
      <c r="AO870" s="17" t="str">
        <f t="shared" si="13"/>
        <v>Unique</v>
      </c>
      <c r="AP870" s="17" t="str">
        <f>"Q"&amp;_xlfn.CEILING.MATH(MONTH(Table_1[[#This Row],[Monthly sales]])/3,1)</f>
        <v>Q1</v>
      </c>
    </row>
    <row r="871" spans="1:42" ht="14.4" x14ac:dyDescent="0.3">
      <c r="A871" s="2">
        <v>640</v>
      </c>
      <c r="B871" s="15" t="s">
        <v>1186</v>
      </c>
      <c r="C871" s="15" t="s">
        <v>48</v>
      </c>
      <c r="D871" s="6">
        <v>0.06</v>
      </c>
      <c r="E871" s="4">
        <v>160.97999999999999</v>
      </c>
      <c r="F871" s="4">
        <v>35.020000000000003</v>
      </c>
      <c r="G871" s="15" t="s">
        <v>27</v>
      </c>
      <c r="H871" s="15" t="s">
        <v>40</v>
      </c>
      <c r="I871" s="15" t="s">
        <v>29</v>
      </c>
      <c r="J871" s="15" t="s">
        <v>118</v>
      </c>
      <c r="K871" s="15" t="s">
        <v>31</v>
      </c>
      <c r="L871" s="15" t="s">
        <v>1756</v>
      </c>
      <c r="M871" s="6">
        <v>0.72</v>
      </c>
      <c r="N871" s="15" t="s">
        <v>33</v>
      </c>
      <c r="O871" s="15" t="s">
        <v>60</v>
      </c>
      <c r="P871" s="15" t="s">
        <v>67</v>
      </c>
      <c r="Q871" s="15" t="s">
        <v>143</v>
      </c>
      <c r="R871" s="2">
        <v>98119</v>
      </c>
      <c r="S871" s="1">
        <v>42083</v>
      </c>
      <c r="T871" s="12">
        <f>EOMONTH(Table_1[[#This Row],[Order Date]],0)</f>
        <v>42094</v>
      </c>
      <c r="U871" s="10">
        <f>EOMONTH(Table_1[[#This Row],[Order Date]],0)</f>
        <v>42094</v>
      </c>
      <c r="V871" s="14">
        <v>42083</v>
      </c>
      <c r="W871" s="1">
        <v>42087</v>
      </c>
      <c r="X871" s="12">
        <v>42087</v>
      </c>
      <c r="Y871" s="10">
        <f>EOMONTH(Table_1[[#This Row],[Ship date]],0)</f>
        <v>42094</v>
      </c>
      <c r="Z871" s="14">
        <v>42087</v>
      </c>
      <c r="AA871" s="4">
        <v>-229.68</v>
      </c>
      <c r="AB871" s="2">
        <v>30</v>
      </c>
      <c r="AC871" s="4">
        <v>4620.05</v>
      </c>
      <c r="AD871" s="2">
        <v>11077</v>
      </c>
      <c r="AE871" s="4">
        <f>'DataCleaning and Transformation'!$E871-'DataCleaning and Transformation'!$D871</f>
        <v>160.91999999999999</v>
      </c>
      <c r="AF871" s="15" t="str">
        <f>_xlfn.IFS('DataCleaning and Transformation'!$O871="Central","Chris",'DataCleaning and Transformation'!$O871="East","Erin",'DataCleaning and Transformation'!$O871="South","Sam",'DataCleaning and Transformation'!$O871="West","William")</f>
        <v>William</v>
      </c>
      <c r="AG871" s="31">
        <f>Table_1[[#This Row],[Ship date]]-Table_1[[#This Row],[Order Date]]</f>
        <v>4</v>
      </c>
      <c r="AH871" s="22">
        <f>Table_1[[#This Row],[Profit]]/Table_1[[#This Row],[Sales]]</f>
        <v>-4.9713747686713348E-2</v>
      </c>
      <c r="AI871" s="23">
        <f>Table_1[[#This Row],[Profit]]+Table_1[[#This Row],[Sales]]</f>
        <v>4390.37</v>
      </c>
      <c r="AJ871" s="17">
        <f>WEEKNUM(Table_1[[#This Row],[Order Date]],1)</f>
        <v>12</v>
      </c>
      <c r="AK871" s="17" t="str">
        <f>TEXT(Table_1[[#This Row],[Order Date]],"mmm yyyy")</f>
        <v>Mar 2015</v>
      </c>
      <c r="AL871" s="17" t="str">
        <f>Table_1[[#This Row],[Monthly sales]]&amp;"  Week "&amp;TEXT(Table_1[[#This Row],[Weekly sales]],"00")</f>
        <v>Mar 2015  Week 12</v>
      </c>
      <c r="AM871" s="17">
        <f>IF(COUNTIF($A$2:A871, A871)=1, 1, 0)</f>
        <v>0</v>
      </c>
      <c r="AN871" s="3">
        <f>COUNTA(A871) - COUNTIF(Table_1[[#This Row],[Unique Customers]], 1)</f>
        <v>1</v>
      </c>
      <c r="AO871" s="17" t="str">
        <f t="shared" si="13"/>
        <v>Unique</v>
      </c>
      <c r="AP871" s="17" t="str">
        <f>"Q"&amp;_xlfn.CEILING.MATH(MONTH(Table_1[[#This Row],[Monthly sales]])/3,1)</f>
        <v>Q1</v>
      </c>
    </row>
    <row r="872" spans="1:42" ht="14.4" x14ac:dyDescent="0.3">
      <c r="A872" s="2">
        <v>314</v>
      </c>
      <c r="B872" s="15" t="s">
        <v>1758</v>
      </c>
      <c r="C872" s="15" t="s">
        <v>117</v>
      </c>
      <c r="D872" s="6">
        <v>0.04</v>
      </c>
      <c r="E872" s="4">
        <v>1637.53</v>
      </c>
      <c r="F872" s="4">
        <v>24.49</v>
      </c>
      <c r="G872" s="15" t="s">
        <v>39</v>
      </c>
      <c r="H872" s="15" t="s">
        <v>95</v>
      </c>
      <c r="I872" s="15" t="s">
        <v>49</v>
      </c>
      <c r="J872" s="15" t="s">
        <v>569</v>
      </c>
      <c r="K872" s="15" t="s">
        <v>145</v>
      </c>
      <c r="L872" s="15" t="s">
        <v>1759</v>
      </c>
      <c r="M872" s="6">
        <v>0.81</v>
      </c>
      <c r="N872" s="15" t="s">
        <v>33</v>
      </c>
      <c r="O872" s="15" t="s">
        <v>53</v>
      </c>
      <c r="P872" s="15" t="s">
        <v>104</v>
      </c>
      <c r="Q872" s="15" t="s">
        <v>1760</v>
      </c>
      <c r="R872" s="2">
        <v>60130</v>
      </c>
      <c r="S872" s="1">
        <v>42083</v>
      </c>
      <c r="T872" s="12">
        <f>EOMONTH(Table_1[[#This Row],[Order Date]],0)</f>
        <v>42094</v>
      </c>
      <c r="U872" s="10">
        <f>EOMONTH(Table_1[[#This Row],[Order Date]],0)</f>
        <v>42094</v>
      </c>
      <c r="V872" s="14">
        <v>42083</v>
      </c>
      <c r="W872" s="1">
        <v>42085</v>
      </c>
      <c r="X872" s="12">
        <v>42085</v>
      </c>
      <c r="Y872" s="10">
        <f>EOMONTH(Table_1[[#This Row],[Ship date]],0)</f>
        <v>42094</v>
      </c>
      <c r="Z872" s="14">
        <v>42085</v>
      </c>
      <c r="AA872" s="4">
        <v>-1759.58</v>
      </c>
      <c r="AB872" s="2">
        <v>2</v>
      </c>
      <c r="AC872" s="4">
        <v>3206.94</v>
      </c>
      <c r="AD872" s="2">
        <v>89166</v>
      </c>
      <c r="AE872" s="4">
        <f>'DataCleaning and Transformation'!$E872-'DataCleaning and Transformation'!$D872</f>
        <v>1637.49</v>
      </c>
      <c r="AF872" s="15" t="str">
        <f>_xlfn.IFS('DataCleaning and Transformation'!$O872="Central","Chris",'DataCleaning and Transformation'!$O872="East","Erin",'DataCleaning and Transformation'!$O872="South","Sam",'DataCleaning and Transformation'!$O872="West","William")</f>
        <v>Chris</v>
      </c>
      <c r="AG872" s="31">
        <f>Table_1[[#This Row],[Ship date]]-Table_1[[#This Row],[Order Date]]</f>
        <v>2</v>
      </c>
      <c r="AH872" s="22">
        <f>Table_1[[#This Row],[Profit]]/Table_1[[#This Row],[Sales]]</f>
        <v>-0.54867880284632697</v>
      </c>
      <c r="AI872" s="23">
        <f>Table_1[[#This Row],[Profit]]+Table_1[[#This Row],[Sales]]</f>
        <v>1447.3600000000001</v>
      </c>
      <c r="AJ872" s="17">
        <f>WEEKNUM(Table_1[[#This Row],[Order Date]],1)</f>
        <v>12</v>
      </c>
      <c r="AK872" s="17" t="str">
        <f>TEXT(Table_1[[#This Row],[Order Date]],"mmm yyyy")</f>
        <v>Mar 2015</v>
      </c>
      <c r="AL872" s="17" t="str">
        <f>Table_1[[#This Row],[Monthly sales]]&amp;"  Week "&amp;TEXT(Table_1[[#This Row],[Weekly sales]],"00")</f>
        <v>Mar 2015  Week 12</v>
      </c>
      <c r="AM872" s="17">
        <f>IF(COUNTIF($A$2:A872, A872)=1, 1, 0)</f>
        <v>1</v>
      </c>
      <c r="AN872" s="3">
        <f>COUNTA(A872) - COUNTIF(Table_1[[#This Row],[Unique Customers]], 1)</f>
        <v>0</v>
      </c>
      <c r="AO872" s="17" t="str">
        <f t="shared" si="13"/>
        <v>Unique</v>
      </c>
      <c r="AP872" s="17" t="str">
        <f>"Q"&amp;_xlfn.CEILING.MATH(MONTH(Table_1[[#This Row],[Monthly sales]])/3,1)</f>
        <v>Q1</v>
      </c>
    </row>
    <row r="873" spans="1:42" ht="14.4" x14ac:dyDescent="0.3">
      <c r="A873" s="2">
        <v>315</v>
      </c>
      <c r="B873" s="15" t="s">
        <v>1761</v>
      </c>
      <c r="C873" s="15" t="s">
        <v>117</v>
      </c>
      <c r="D873" s="6">
        <v>0.01</v>
      </c>
      <c r="E873" s="4">
        <v>19.98</v>
      </c>
      <c r="F873" s="4">
        <v>4</v>
      </c>
      <c r="G873" s="15" t="s">
        <v>39</v>
      </c>
      <c r="H873" s="15" t="s">
        <v>95</v>
      </c>
      <c r="I873" s="15" t="s">
        <v>41</v>
      </c>
      <c r="J873" s="15" t="s">
        <v>42</v>
      </c>
      <c r="K873" s="15" t="s">
        <v>74</v>
      </c>
      <c r="L873" s="15" t="s">
        <v>1762</v>
      </c>
      <c r="M873" s="6">
        <v>0.68</v>
      </c>
      <c r="N873" s="15" t="s">
        <v>33</v>
      </c>
      <c r="O873" s="15" t="s">
        <v>112</v>
      </c>
      <c r="P873" s="15" t="s">
        <v>404</v>
      </c>
      <c r="Q873" s="15" t="s">
        <v>1763</v>
      </c>
      <c r="R873" s="2">
        <v>1007</v>
      </c>
      <c r="S873" s="1">
        <v>42083</v>
      </c>
      <c r="T873" s="12">
        <f>EOMONTH(Table_1[[#This Row],[Order Date]],0)</f>
        <v>42094</v>
      </c>
      <c r="U873" s="10">
        <f>EOMONTH(Table_1[[#This Row],[Order Date]],0)</f>
        <v>42094</v>
      </c>
      <c r="V873" s="14">
        <v>42083</v>
      </c>
      <c r="W873" s="1">
        <v>42083</v>
      </c>
      <c r="X873" s="12">
        <v>42083</v>
      </c>
      <c r="Y873" s="10">
        <f>EOMONTH(Table_1[[#This Row],[Ship date]],0)</f>
        <v>42094</v>
      </c>
      <c r="Z873" s="14">
        <v>42083</v>
      </c>
      <c r="AA873" s="4">
        <v>-72.23</v>
      </c>
      <c r="AB873" s="2">
        <v>2</v>
      </c>
      <c r="AC873" s="4">
        <v>43.08</v>
      </c>
      <c r="AD873" s="2">
        <v>89166</v>
      </c>
      <c r="AE873" s="4">
        <f>'DataCleaning and Transformation'!$E873-'DataCleaning and Transformation'!$D873</f>
        <v>19.97</v>
      </c>
      <c r="AF873" s="15" t="str">
        <f>_xlfn.IFS('DataCleaning and Transformation'!$O873="Central","Chris",'DataCleaning and Transformation'!$O873="East","Erin",'DataCleaning and Transformation'!$O873="South","Sam",'DataCleaning and Transformation'!$O873="West","William")</f>
        <v>Erin</v>
      </c>
      <c r="AG873" s="31">
        <f>Table_1[[#This Row],[Ship date]]-Table_1[[#This Row],[Order Date]]</f>
        <v>0</v>
      </c>
      <c r="AH873" s="22">
        <f>Table_1[[#This Row],[Profit]]/Table_1[[#This Row],[Sales]]</f>
        <v>-1.6766480965645312</v>
      </c>
      <c r="AI873" s="23">
        <f>Table_1[[#This Row],[Profit]]+Table_1[[#This Row],[Sales]]</f>
        <v>-29.150000000000006</v>
      </c>
      <c r="AJ873" s="17">
        <f>WEEKNUM(Table_1[[#This Row],[Order Date]],1)</f>
        <v>12</v>
      </c>
      <c r="AK873" s="17" t="str">
        <f>TEXT(Table_1[[#This Row],[Order Date]],"mmm yyyy")</f>
        <v>Mar 2015</v>
      </c>
      <c r="AL873" s="17" t="str">
        <f>Table_1[[#This Row],[Monthly sales]]&amp;"  Week "&amp;TEXT(Table_1[[#This Row],[Weekly sales]],"00")</f>
        <v>Mar 2015  Week 12</v>
      </c>
      <c r="AM873" s="17">
        <f>IF(COUNTIF($A$2:A873, A873)=1, 1, 0)</f>
        <v>1</v>
      </c>
      <c r="AN873" s="3">
        <f>COUNTA(A873) - COUNTIF(Table_1[[#This Row],[Unique Customers]], 1)</f>
        <v>0</v>
      </c>
      <c r="AO873" s="17" t="str">
        <f t="shared" si="13"/>
        <v>Repeated</v>
      </c>
      <c r="AP873" s="17" t="str">
        <f>"Q"&amp;_xlfn.CEILING.MATH(MONTH(Table_1[[#This Row],[Monthly sales]])/3,1)</f>
        <v>Q1</v>
      </c>
    </row>
    <row r="874" spans="1:42" ht="14.4" x14ac:dyDescent="0.3">
      <c r="A874" s="2">
        <v>669</v>
      </c>
      <c r="B874" s="15" t="s">
        <v>1764</v>
      </c>
      <c r="C874" s="15" t="s">
        <v>117</v>
      </c>
      <c r="D874" s="6">
        <v>0.09</v>
      </c>
      <c r="E874" s="4">
        <v>2.89</v>
      </c>
      <c r="F874" s="4">
        <v>0.5</v>
      </c>
      <c r="G874" s="15" t="s">
        <v>39</v>
      </c>
      <c r="H874" s="15" t="s">
        <v>72</v>
      </c>
      <c r="I874" s="15" t="s">
        <v>49</v>
      </c>
      <c r="J874" s="15" t="s">
        <v>153</v>
      </c>
      <c r="K874" s="15" t="s">
        <v>74</v>
      </c>
      <c r="L874" s="15" t="s">
        <v>730</v>
      </c>
      <c r="M874" s="6">
        <v>0.38</v>
      </c>
      <c r="N874" s="15" t="s">
        <v>33</v>
      </c>
      <c r="O874" s="15" t="s">
        <v>53</v>
      </c>
      <c r="P874" s="15" t="s">
        <v>214</v>
      </c>
      <c r="Q874" s="15" t="s">
        <v>1765</v>
      </c>
      <c r="R874" s="2">
        <v>52501</v>
      </c>
      <c r="S874" s="1">
        <v>42083</v>
      </c>
      <c r="T874" s="12">
        <f>EOMONTH(Table_1[[#This Row],[Order Date]],0)</f>
        <v>42094</v>
      </c>
      <c r="U874" s="10">
        <f>EOMONTH(Table_1[[#This Row],[Order Date]],0)</f>
        <v>42094</v>
      </c>
      <c r="V874" s="14">
        <v>42083</v>
      </c>
      <c r="W874" s="1">
        <v>42085</v>
      </c>
      <c r="X874" s="12">
        <v>42085</v>
      </c>
      <c r="Y874" s="10">
        <f>EOMONTH(Table_1[[#This Row],[Ship date]],0)</f>
        <v>42094</v>
      </c>
      <c r="Z874" s="14">
        <v>42085</v>
      </c>
      <c r="AA874" s="4">
        <v>40.482300000000002</v>
      </c>
      <c r="AB874" s="2">
        <v>22</v>
      </c>
      <c r="AC874" s="4">
        <v>58.67</v>
      </c>
      <c r="AD874" s="2">
        <v>88475</v>
      </c>
      <c r="AE874" s="4">
        <f>'DataCleaning and Transformation'!$E874-'DataCleaning and Transformation'!$D874</f>
        <v>2.8000000000000003</v>
      </c>
      <c r="AF874" s="15" t="str">
        <f>_xlfn.IFS('DataCleaning and Transformation'!$O874="Central","Chris",'DataCleaning and Transformation'!$O874="East","Erin",'DataCleaning and Transformation'!$O874="South","Sam",'DataCleaning and Transformation'!$O874="West","William")</f>
        <v>Chris</v>
      </c>
      <c r="AG874" s="31">
        <f>Table_1[[#This Row],[Ship date]]-Table_1[[#This Row],[Order Date]]</f>
        <v>2</v>
      </c>
      <c r="AH874" s="22">
        <f>Table_1[[#This Row],[Profit]]/Table_1[[#This Row],[Sales]]</f>
        <v>0.69000000000000006</v>
      </c>
      <c r="AI874" s="23">
        <f>Table_1[[#This Row],[Profit]]+Table_1[[#This Row],[Sales]]</f>
        <v>99.152299999999997</v>
      </c>
      <c r="AJ874" s="17">
        <f>WEEKNUM(Table_1[[#This Row],[Order Date]],1)</f>
        <v>12</v>
      </c>
      <c r="AK874" s="17" t="str">
        <f>TEXT(Table_1[[#This Row],[Order Date]],"mmm yyyy")</f>
        <v>Mar 2015</v>
      </c>
      <c r="AL874" s="17" t="str">
        <f>Table_1[[#This Row],[Monthly sales]]&amp;"  Week "&amp;TEXT(Table_1[[#This Row],[Weekly sales]],"00")</f>
        <v>Mar 2015  Week 12</v>
      </c>
      <c r="AM874" s="17">
        <f>IF(COUNTIF($A$2:A874, A874)=1, 1, 0)</f>
        <v>1</v>
      </c>
      <c r="AN874" s="3">
        <f>COUNTA(A874) - COUNTIF(Table_1[[#This Row],[Unique Customers]], 1)</f>
        <v>0</v>
      </c>
      <c r="AO874" s="17" t="str">
        <f t="shared" si="13"/>
        <v>Unique</v>
      </c>
      <c r="AP874" s="17" t="str">
        <f>"Q"&amp;_xlfn.CEILING.MATH(MONTH(Table_1[[#This Row],[Monthly sales]])/3,1)</f>
        <v>Q1</v>
      </c>
    </row>
    <row r="875" spans="1:42" ht="14.4" x14ac:dyDescent="0.3">
      <c r="A875" s="2">
        <v>669</v>
      </c>
      <c r="B875" s="15" t="s">
        <v>1764</v>
      </c>
      <c r="C875" s="15" t="s">
        <v>117</v>
      </c>
      <c r="D875" s="6">
        <v>0.02</v>
      </c>
      <c r="E875" s="4">
        <v>48.91</v>
      </c>
      <c r="F875" s="4">
        <v>5.81</v>
      </c>
      <c r="G875" s="15" t="s">
        <v>39</v>
      </c>
      <c r="H875" s="15" t="s">
        <v>72</v>
      </c>
      <c r="I875" s="15" t="s">
        <v>49</v>
      </c>
      <c r="J875" s="15" t="s">
        <v>89</v>
      </c>
      <c r="K875" s="15" t="s">
        <v>74</v>
      </c>
      <c r="L875" s="15" t="s">
        <v>1766</v>
      </c>
      <c r="M875" s="6">
        <v>0.38</v>
      </c>
      <c r="N875" s="15" t="s">
        <v>33</v>
      </c>
      <c r="O875" s="15" t="s">
        <v>53</v>
      </c>
      <c r="P875" s="15" t="s">
        <v>214</v>
      </c>
      <c r="Q875" s="15" t="s">
        <v>1765</v>
      </c>
      <c r="R875" s="2">
        <v>52501</v>
      </c>
      <c r="S875" s="1">
        <v>42083</v>
      </c>
      <c r="T875" s="12">
        <f>EOMONTH(Table_1[[#This Row],[Order Date]],0)</f>
        <v>42094</v>
      </c>
      <c r="U875" s="10">
        <f>EOMONTH(Table_1[[#This Row],[Order Date]],0)</f>
        <v>42094</v>
      </c>
      <c r="V875" s="14">
        <v>42083</v>
      </c>
      <c r="W875" s="1">
        <v>42084</v>
      </c>
      <c r="X875" s="12">
        <v>42084</v>
      </c>
      <c r="Y875" s="10">
        <f>EOMONTH(Table_1[[#This Row],[Ship date]],0)</f>
        <v>42094</v>
      </c>
      <c r="Z875" s="14">
        <v>42084</v>
      </c>
      <c r="AA875" s="4">
        <v>32.86</v>
      </c>
      <c r="AB875" s="2">
        <v>2</v>
      </c>
      <c r="AC875" s="4">
        <v>101.06</v>
      </c>
      <c r="AD875" s="2">
        <v>88475</v>
      </c>
      <c r="AE875" s="4">
        <f>'DataCleaning and Transformation'!$E875-'DataCleaning and Transformation'!$D875</f>
        <v>48.889999999999993</v>
      </c>
      <c r="AF875" s="15" t="str">
        <f>_xlfn.IFS('DataCleaning and Transformation'!$O875="Central","Chris",'DataCleaning and Transformation'!$O875="East","Erin",'DataCleaning and Transformation'!$O875="South","Sam",'DataCleaning and Transformation'!$O875="West","William")</f>
        <v>Chris</v>
      </c>
      <c r="AG875" s="31">
        <f>Table_1[[#This Row],[Ship date]]-Table_1[[#This Row],[Order Date]]</f>
        <v>1</v>
      </c>
      <c r="AH875" s="22">
        <f>Table_1[[#This Row],[Profit]]/Table_1[[#This Row],[Sales]]</f>
        <v>0.32515337423312884</v>
      </c>
      <c r="AI875" s="23">
        <f>Table_1[[#This Row],[Profit]]+Table_1[[#This Row],[Sales]]</f>
        <v>133.92000000000002</v>
      </c>
      <c r="AJ875" s="17">
        <f>WEEKNUM(Table_1[[#This Row],[Order Date]],1)</f>
        <v>12</v>
      </c>
      <c r="AK875" s="17" t="str">
        <f>TEXT(Table_1[[#This Row],[Order Date]],"mmm yyyy")</f>
        <v>Mar 2015</v>
      </c>
      <c r="AL875" s="17" t="str">
        <f>Table_1[[#This Row],[Monthly sales]]&amp;"  Week "&amp;TEXT(Table_1[[#This Row],[Weekly sales]],"00")</f>
        <v>Mar 2015  Week 12</v>
      </c>
      <c r="AM875" s="17">
        <f>IF(COUNTIF($A$2:A875, A875)=1, 1, 0)</f>
        <v>0</v>
      </c>
      <c r="AN875" s="3">
        <f>COUNTA(A875) - COUNTIF(Table_1[[#This Row],[Unique Customers]], 1)</f>
        <v>1</v>
      </c>
      <c r="AO875" s="17" t="str">
        <f t="shared" si="13"/>
        <v>Repeated</v>
      </c>
      <c r="AP875" s="17" t="str">
        <f>"Q"&amp;_xlfn.CEILING.MATH(MONTH(Table_1[[#This Row],[Monthly sales]])/3,1)</f>
        <v>Q1</v>
      </c>
    </row>
    <row r="876" spans="1:42" ht="14.4" x14ac:dyDescent="0.3">
      <c r="A876" s="2">
        <v>1679</v>
      </c>
      <c r="B876" s="15" t="s">
        <v>1767</v>
      </c>
      <c r="C876" s="15" t="s">
        <v>117</v>
      </c>
      <c r="D876" s="6">
        <v>7.0000000000000007E-2</v>
      </c>
      <c r="E876" s="4">
        <v>13.73</v>
      </c>
      <c r="F876" s="4">
        <v>6.85</v>
      </c>
      <c r="G876" s="15" t="s">
        <v>39</v>
      </c>
      <c r="H876" s="15" t="s">
        <v>40</v>
      </c>
      <c r="I876" s="15" t="s">
        <v>29</v>
      </c>
      <c r="J876" s="15" t="s">
        <v>127</v>
      </c>
      <c r="K876" s="15" t="s">
        <v>51</v>
      </c>
      <c r="L876" s="15" t="s">
        <v>1768</v>
      </c>
      <c r="M876" s="6">
        <v>0.54</v>
      </c>
      <c r="N876" s="15" t="s">
        <v>33</v>
      </c>
      <c r="O876" s="15" t="s">
        <v>112</v>
      </c>
      <c r="P876" s="15" t="s">
        <v>318</v>
      </c>
      <c r="Q876" s="15" t="s">
        <v>1769</v>
      </c>
      <c r="R876" s="2">
        <v>45324</v>
      </c>
      <c r="S876" s="1">
        <v>42083</v>
      </c>
      <c r="T876" s="12">
        <f>EOMONTH(Table_1[[#This Row],[Order Date]],0)</f>
        <v>42094</v>
      </c>
      <c r="U876" s="10">
        <f>EOMONTH(Table_1[[#This Row],[Order Date]],0)</f>
        <v>42094</v>
      </c>
      <c r="V876" s="14">
        <v>42083</v>
      </c>
      <c r="W876" s="1">
        <v>42084</v>
      </c>
      <c r="X876" s="12">
        <v>42084</v>
      </c>
      <c r="Y876" s="10">
        <f>EOMONTH(Table_1[[#This Row],[Ship date]],0)</f>
        <v>42094</v>
      </c>
      <c r="Z876" s="14">
        <v>42084</v>
      </c>
      <c r="AA876" s="4">
        <v>-22.72</v>
      </c>
      <c r="AB876" s="2">
        <v>21</v>
      </c>
      <c r="AC876" s="4">
        <v>276.64</v>
      </c>
      <c r="AD876" s="2">
        <v>86646</v>
      </c>
      <c r="AE876" s="4">
        <f>'DataCleaning and Transformation'!$E876-'DataCleaning and Transformation'!$D876</f>
        <v>13.66</v>
      </c>
      <c r="AF876" s="15" t="str">
        <f>_xlfn.IFS('DataCleaning and Transformation'!$O876="Central","Chris",'DataCleaning and Transformation'!$O876="East","Erin",'DataCleaning and Transformation'!$O876="South","Sam",'DataCleaning and Transformation'!$O876="West","William")</f>
        <v>Erin</v>
      </c>
      <c r="AG876" s="31">
        <f>Table_1[[#This Row],[Ship date]]-Table_1[[#This Row],[Order Date]]</f>
        <v>1</v>
      </c>
      <c r="AH876" s="22">
        <f>Table_1[[#This Row],[Profit]]/Table_1[[#This Row],[Sales]]</f>
        <v>-8.2128397917871604E-2</v>
      </c>
      <c r="AI876" s="23">
        <f>Table_1[[#This Row],[Profit]]+Table_1[[#This Row],[Sales]]</f>
        <v>253.92</v>
      </c>
      <c r="AJ876" s="17">
        <f>WEEKNUM(Table_1[[#This Row],[Order Date]],1)</f>
        <v>12</v>
      </c>
      <c r="AK876" s="17" t="str">
        <f>TEXT(Table_1[[#This Row],[Order Date]],"mmm yyyy")</f>
        <v>Mar 2015</v>
      </c>
      <c r="AL876" s="17" t="str">
        <f>Table_1[[#This Row],[Monthly sales]]&amp;"  Week "&amp;TEXT(Table_1[[#This Row],[Weekly sales]],"00")</f>
        <v>Mar 2015  Week 12</v>
      </c>
      <c r="AM876" s="17">
        <f>IF(COUNTIF($A$2:A876, A876)=1, 1, 0)</f>
        <v>1</v>
      </c>
      <c r="AN876" s="3">
        <f>COUNTA(A876) - COUNTIF(Table_1[[#This Row],[Unique Customers]], 1)</f>
        <v>0</v>
      </c>
      <c r="AO876" s="17" t="str">
        <f t="shared" si="13"/>
        <v>Unique</v>
      </c>
      <c r="AP876" s="17" t="str">
        <f>"Q"&amp;_xlfn.CEILING.MATH(MONTH(Table_1[[#This Row],[Monthly sales]])/3,1)</f>
        <v>Q1</v>
      </c>
    </row>
    <row r="877" spans="1:42" ht="14.4" x14ac:dyDescent="0.3">
      <c r="A877" s="2">
        <v>2794</v>
      </c>
      <c r="B877" s="15" t="s">
        <v>1770</v>
      </c>
      <c r="C877" s="15" t="s">
        <v>117</v>
      </c>
      <c r="D877" s="6">
        <v>0.06</v>
      </c>
      <c r="E877" s="4">
        <v>2.61</v>
      </c>
      <c r="F877" s="4">
        <v>0.5</v>
      </c>
      <c r="G877" s="15" t="s">
        <v>39</v>
      </c>
      <c r="H877" s="15" t="s">
        <v>95</v>
      </c>
      <c r="I877" s="15" t="s">
        <v>49</v>
      </c>
      <c r="J877" s="15" t="s">
        <v>153</v>
      </c>
      <c r="K877" s="15" t="s">
        <v>74</v>
      </c>
      <c r="L877" s="15" t="s">
        <v>1570</v>
      </c>
      <c r="M877" s="6">
        <v>0.39</v>
      </c>
      <c r="N877" s="15" t="s">
        <v>33</v>
      </c>
      <c r="O877" s="15" t="s">
        <v>53</v>
      </c>
      <c r="P877" s="15" t="s">
        <v>214</v>
      </c>
      <c r="Q877" s="15" t="s">
        <v>1771</v>
      </c>
      <c r="R877" s="2">
        <v>50158</v>
      </c>
      <c r="S877" s="1">
        <v>42083</v>
      </c>
      <c r="T877" s="12">
        <f>EOMONTH(Table_1[[#This Row],[Order Date]],0)</f>
        <v>42094</v>
      </c>
      <c r="U877" s="10">
        <f>EOMONTH(Table_1[[#This Row],[Order Date]],0)</f>
        <v>42094</v>
      </c>
      <c r="V877" s="14">
        <v>42083</v>
      </c>
      <c r="W877" s="1">
        <v>42085</v>
      </c>
      <c r="X877" s="12">
        <v>42085</v>
      </c>
      <c r="Y877" s="10">
        <f>EOMONTH(Table_1[[#This Row],[Ship date]],0)</f>
        <v>42094</v>
      </c>
      <c r="Z877" s="14">
        <v>42085</v>
      </c>
      <c r="AA877" s="4">
        <v>3.5949</v>
      </c>
      <c r="AB877" s="2">
        <v>2</v>
      </c>
      <c r="AC877" s="4">
        <v>5.21</v>
      </c>
      <c r="AD877" s="2">
        <v>87554</v>
      </c>
      <c r="AE877" s="4">
        <f>'DataCleaning and Transformation'!$E877-'DataCleaning and Transformation'!$D877</f>
        <v>2.5499999999999998</v>
      </c>
      <c r="AF877" s="15" t="str">
        <f>_xlfn.IFS('DataCleaning and Transformation'!$O877="Central","Chris",'DataCleaning and Transformation'!$O877="East","Erin",'DataCleaning and Transformation'!$O877="South","Sam",'DataCleaning and Transformation'!$O877="West","William")</f>
        <v>Chris</v>
      </c>
      <c r="AG877" s="31">
        <f>Table_1[[#This Row],[Ship date]]-Table_1[[#This Row],[Order Date]]</f>
        <v>2</v>
      </c>
      <c r="AH877" s="22">
        <f>Table_1[[#This Row],[Profit]]/Table_1[[#This Row],[Sales]]</f>
        <v>0.69</v>
      </c>
      <c r="AI877" s="23">
        <f>Table_1[[#This Row],[Profit]]+Table_1[[#This Row],[Sales]]</f>
        <v>8.8048999999999999</v>
      </c>
      <c r="AJ877" s="17">
        <f>WEEKNUM(Table_1[[#This Row],[Order Date]],1)</f>
        <v>12</v>
      </c>
      <c r="AK877" s="17" t="str">
        <f>TEXT(Table_1[[#This Row],[Order Date]],"mmm yyyy")</f>
        <v>Mar 2015</v>
      </c>
      <c r="AL877" s="17" t="str">
        <f>Table_1[[#This Row],[Monthly sales]]&amp;"  Week "&amp;TEXT(Table_1[[#This Row],[Weekly sales]],"00")</f>
        <v>Mar 2015  Week 12</v>
      </c>
      <c r="AM877" s="17">
        <f>IF(COUNTIF($A$2:A877, A877)=1, 1, 0)</f>
        <v>1</v>
      </c>
      <c r="AN877" s="3">
        <f>COUNTA(A877) - COUNTIF(Table_1[[#This Row],[Unique Customers]], 1)</f>
        <v>0</v>
      </c>
      <c r="AO877" s="17" t="str">
        <f t="shared" si="13"/>
        <v>Unique</v>
      </c>
      <c r="AP877" s="17" t="str">
        <f>"Q"&amp;_xlfn.CEILING.MATH(MONTH(Table_1[[#This Row],[Monthly sales]])/3,1)</f>
        <v>Q1</v>
      </c>
    </row>
    <row r="878" spans="1:42" ht="14.4" x14ac:dyDescent="0.3">
      <c r="A878" s="2">
        <v>3360</v>
      </c>
      <c r="B878" s="15" t="s">
        <v>1772</v>
      </c>
      <c r="C878" s="15" t="s">
        <v>71</v>
      </c>
      <c r="D878" s="6">
        <v>0.02</v>
      </c>
      <c r="E878" s="4">
        <v>9.11</v>
      </c>
      <c r="F878" s="4">
        <v>2.15</v>
      </c>
      <c r="G878" s="15" t="s">
        <v>39</v>
      </c>
      <c r="H878" s="15" t="s">
        <v>72</v>
      </c>
      <c r="I878" s="15" t="s">
        <v>49</v>
      </c>
      <c r="J878" s="15" t="s">
        <v>89</v>
      </c>
      <c r="K878" s="15" t="s">
        <v>51</v>
      </c>
      <c r="L878" s="15" t="s">
        <v>90</v>
      </c>
      <c r="M878" s="6">
        <v>0.4</v>
      </c>
      <c r="N878" s="15" t="s">
        <v>33</v>
      </c>
      <c r="O878" s="15" t="s">
        <v>53</v>
      </c>
      <c r="P878" s="15" t="s">
        <v>358</v>
      </c>
      <c r="Q878" s="15" t="s">
        <v>1773</v>
      </c>
      <c r="R878" s="2">
        <v>53214</v>
      </c>
      <c r="S878" s="1">
        <v>42083</v>
      </c>
      <c r="T878" s="12">
        <f>EOMONTH(Table_1[[#This Row],[Order Date]],0)</f>
        <v>42094</v>
      </c>
      <c r="U878" s="10">
        <f>EOMONTH(Table_1[[#This Row],[Order Date]],0)</f>
        <v>42094</v>
      </c>
      <c r="V878" s="14">
        <v>42083</v>
      </c>
      <c r="W878" s="1">
        <v>42085</v>
      </c>
      <c r="X878" s="12">
        <v>42085</v>
      </c>
      <c r="Y878" s="10">
        <f>EOMONTH(Table_1[[#This Row],[Ship date]],0)</f>
        <v>42094</v>
      </c>
      <c r="Z878" s="14">
        <v>42085</v>
      </c>
      <c r="AA878" s="4">
        <v>18.41</v>
      </c>
      <c r="AB878" s="2">
        <v>3</v>
      </c>
      <c r="AC878" s="4">
        <v>27.37</v>
      </c>
      <c r="AD878" s="2">
        <v>91435</v>
      </c>
      <c r="AE878" s="4">
        <f>'DataCleaning and Transformation'!$E878-'DataCleaning and Transformation'!$D878</f>
        <v>9.09</v>
      </c>
      <c r="AF878" s="15" t="str">
        <f>_xlfn.IFS('DataCleaning and Transformation'!$O878="Central","Chris",'DataCleaning and Transformation'!$O878="East","Erin",'DataCleaning and Transformation'!$O878="South","Sam",'DataCleaning and Transformation'!$O878="West","William")</f>
        <v>Chris</v>
      </c>
      <c r="AG878" s="31">
        <f>Table_1[[#This Row],[Ship date]]-Table_1[[#This Row],[Order Date]]</f>
        <v>2</v>
      </c>
      <c r="AH878" s="22">
        <f>Table_1[[#This Row],[Profit]]/Table_1[[#This Row],[Sales]]</f>
        <v>0.67263427109974427</v>
      </c>
      <c r="AI878" s="23">
        <f>Table_1[[#This Row],[Profit]]+Table_1[[#This Row],[Sales]]</f>
        <v>45.78</v>
      </c>
      <c r="AJ878" s="17">
        <f>WEEKNUM(Table_1[[#This Row],[Order Date]],1)</f>
        <v>12</v>
      </c>
      <c r="AK878" s="17" t="str">
        <f>TEXT(Table_1[[#This Row],[Order Date]],"mmm yyyy")</f>
        <v>Mar 2015</v>
      </c>
      <c r="AL878" s="17" t="str">
        <f>Table_1[[#This Row],[Monthly sales]]&amp;"  Week "&amp;TEXT(Table_1[[#This Row],[Weekly sales]],"00")</f>
        <v>Mar 2015  Week 12</v>
      </c>
      <c r="AM878" s="17">
        <f>IF(COUNTIF($A$2:A878, A878)=1, 1, 0)</f>
        <v>1</v>
      </c>
      <c r="AN878" s="3">
        <f>COUNTA(A878) - COUNTIF(Table_1[[#This Row],[Unique Customers]], 1)</f>
        <v>0</v>
      </c>
      <c r="AO878" s="17" t="str">
        <f t="shared" si="13"/>
        <v>Unique</v>
      </c>
      <c r="AP878" s="17" t="str">
        <f>"Q"&amp;_xlfn.CEILING.MATH(MONTH(Table_1[[#This Row],[Monthly sales]])/3,1)</f>
        <v>Q1</v>
      </c>
    </row>
    <row r="879" spans="1:42" ht="14.4" x14ac:dyDescent="0.3">
      <c r="A879" s="2">
        <v>3361</v>
      </c>
      <c r="B879" s="15" t="s">
        <v>811</v>
      </c>
      <c r="C879" s="15" t="s">
        <v>71</v>
      </c>
      <c r="D879" s="6">
        <v>0.06</v>
      </c>
      <c r="E879" s="4">
        <v>12.64</v>
      </c>
      <c r="F879" s="4">
        <v>4.9800000000000004</v>
      </c>
      <c r="G879" s="15" t="s">
        <v>39</v>
      </c>
      <c r="H879" s="15" t="s">
        <v>72</v>
      </c>
      <c r="I879" s="15" t="s">
        <v>29</v>
      </c>
      <c r="J879" s="15" t="s">
        <v>127</v>
      </c>
      <c r="K879" s="15" t="s">
        <v>43</v>
      </c>
      <c r="L879" s="15" t="s">
        <v>1774</v>
      </c>
      <c r="M879" s="6">
        <v>0.48</v>
      </c>
      <c r="N879" s="15" t="s">
        <v>33</v>
      </c>
      <c r="O879" s="15" t="s">
        <v>53</v>
      </c>
      <c r="P879" s="15" t="s">
        <v>358</v>
      </c>
      <c r="Q879" s="15" t="s">
        <v>813</v>
      </c>
      <c r="R879" s="2">
        <v>53095</v>
      </c>
      <c r="S879" s="1">
        <v>42083</v>
      </c>
      <c r="T879" s="12">
        <f>EOMONTH(Table_1[[#This Row],[Order Date]],0)</f>
        <v>42094</v>
      </c>
      <c r="U879" s="10">
        <f>EOMONTH(Table_1[[#This Row],[Order Date]],0)</f>
        <v>42094</v>
      </c>
      <c r="V879" s="14">
        <v>42083</v>
      </c>
      <c r="W879" s="1">
        <v>42085</v>
      </c>
      <c r="X879" s="12">
        <v>42085</v>
      </c>
      <c r="Y879" s="10">
        <f>EOMONTH(Table_1[[#This Row],[Ship date]],0)</f>
        <v>42094</v>
      </c>
      <c r="Z879" s="14">
        <v>42085</v>
      </c>
      <c r="AA879" s="4">
        <v>65.63</v>
      </c>
      <c r="AB879" s="2">
        <v>8</v>
      </c>
      <c r="AC879" s="4">
        <v>98.16</v>
      </c>
      <c r="AD879" s="2">
        <v>91435</v>
      </c>
      <c r="AE879" s="4">
        <f>'DataCleaning and Transformation'!$E879-'DataCleaning and Transformation'!$D879</f>
        <v>12.58</v>
      </c>
      <c r="AF879" s="15" t="str">
        <f>_xlfn.IFS('DataCleaning and Transformation'!$O879="Central","Chris",'DataCleaning and Transformation'!$O879="East","Erin",'DataCleaning and Transformation'!$O879="South","Sam",'DataCleaning and Transformation'!$O879="West","William")</f>
        <v>Chris</v>
      </c>
      <c r="AG879" s="31">
        <f>Table_1[[#This Row],[Ship date]]-Table_1[[#This Row],[Order Date]]</f>
        <v>2</v>
      </c>
      <c r="AH879" s="22">
        <f>Table_1[[#This Row],[Profit]]/Table_1[[#This Row],[Sales]]</f>
        <v>0.66860228198859006</v>
      </c>
      <c r="AI879" s="23">
        <f>Table_1[[#This Row],[Profit]]+Table_1[[#This Row],[Sales]]</f>
        <v>163.79</v>
      </c>
      <c r="AJ879" s="17">
        <f>WEEKNUM(Table_1[[#This Row],[Order Date]],1)</f>
        <v>12</v>
      </c>
      <c r="AK879" s="17" t="str">
        <f>TEXT(Table_1[[#This Row],[Order Date]],"mmm yyyy")</f>
        <v>Mar 2015</v>
      </c>
      <c r="AL879" s="17" t="str">
        <f>Table_1[[#This Row],[Monthly sales]]&amp;"  Week "&amp;TEXT(Table_1[[#This Row],[Weekly sales]],"00")</f>
        <v>Mar 2015  Week 12</v>
      </c>
      <c r="AM879" s="17">
        <f>IF(COUNTIF($A$2:A879, A879)=1, 1, 0)</f>
        <v>0</v>
      </c>
      <c r="AN879" s="3">
        <f>COUNTA(A879) - COUNTIF(Table_1[[#This Row],[Unique Customers]], 1)</f>
        <v>1</v>
      </c>
      <c r="AO879" s="17" t="str">
        <f t="shared" si="13"/>
        <v>Repeated</v>
      </c>
      <c r="AP879" s="17" t="str">
        <f>"Q"&amp;_xlfn.CEILING.MATH(MONTH(Table_1[[#This Row],[Monthly sales]])/3,1)</f>
        <v>Q1</v>
      </c>
    </row>
    <row r="880" spans="1:42" ht="14.4" x14ac:dyDescent="0.3">
      <c r="A880" s="2">
        <v>691</v>
      </c>
      <c r="B880" s="15" t="s">
        <v>1775</v>
      </c>
      <c r="C880" s="15" t="s">
        <v>38</v>
      </c>
      <c r="D880" s="6">
        <v>0.09</v>
      </c>
      <c r="E880" s="4">
        <v>6.48</v>
      </c>
      <c r="F880" s="4">
        <v>6.35</v>
      </c>
      <c r="G880" s="15" t="s">
        <v>39</v>
      </c>
      <c r="H880" s="15" t="s">
        <v>72</v>
      </c>
      <c r="I880" s="15" t="s">
        <v>49</v>
      </c>
      <c r="J880" s="15" t="s">
        <v>89</v>
      </c>
      <c r="K880" s="15" t="s">
        <v>74</v>
      </c>
      <c r="L880" s="15" t="s">
        <v>1776</v>
      </c>
      <c r="M880" s="6">
        <v>0.37</v>
      </c>
      <c r="N880" s="15" t="s">
        <v>33</v>
      </c>
      <c r="O880" s="15" t="s">
        <v>60</v>
      </c>
      <c r="P880" s="15" t="s">
        <v>67</v>
      </c>
      <c r="Q880" s="15" t="s">
        <v>1777</v>
      </c>
      <c r="R880" s="2">
        <v>98408</v>
      </c>
      <c r="S880" s="1">
        <v>42084</v>
      </c>
      <c r="T880" s="12">
        <f>EOMONTH(Table_1[[#This Row],[Order Date]],0)</f>
        <v>42094</v>
      </c>
      <c r="U880" s="10">
        <f>EOMONTH(Table_1[[#This Row],[Order Date]],0)</f>
        <v>42094</v>
      </c>
      <c r="V880" s="14">
        <v>42084</v>
      </c>
      <c r="W880" s="1">
        <v>42085</v>
      </c>
      <c r="X880" s="12">
        <v>42085</v>
      </c>
      <c r="Y880" s="10">
        <f>EOMONTH(Table_1[[#This Row],[Ship date]],0)</f>
        <v>42094</v>
      </c>
      <c r="Z880" s="14">
        <v>42085</v>
      </c>
      <c r="AA880" s="4">
        <v>-88.6</v>
      </c>
      <c r="AB880" s="2">
        <v>8</v>
      </c>
      <c r="AC880" s="4">
        <v>49.81</v>
      </c>
      <c r="AD880" s="2">
        <v>89915</v>
      </c>
      <c r="AE880" s="4">
        <f>'DataCleaning and Transformation'!$E880-'DataCleaning and Transformation'!$D880</f>
        <v>6.3900000000000006</v>
      </c>
      <c r="AF880" s="15" t="str">
        <f>_xlfn.IFS('DataCleaning and Transformation'!$O880="Central","Chris",'DataCleaning and Transformation'!$O880="East","Erin",'DataCleaning and Transformation'!$O880="South","Sam",'DataCleaning and Transformation'!$O880="West","William")</f>
        <v>William</v>
      </c>
      <c r="AG880" s="31">
        <f>Table_1[[#This Row],[Ship date]]-Table_1[[#This Row],[Order Date]]</f>
        <v>1</v>
      </c>
      <c r="AH880" s="22">
        <f>Table_1[[#This Row],[Profit]]/Table_1[[#This Row],[Sales]]</f>
        <v>-1.7787592852840792</v>
      </c>
      <c r="AI880" s="23">
        <f>Table_1[[#This Row],[Profit]]+Table_1[[#This Row],[Sales]]</f>
        <v>-38.789999999999992</v>
      </c>
      <c r="AJ880" s="17">
        <f>WEEKNUM(Table_1[[#This Row],[Order Date]],1)</f>
        <v>12</v>
      </c>
      <c r="AK880" s="17" t="str">
        <f>TEXT(Table_1[[#This Row],[Order Date]],"mmm yyyy")</f>
        <v>Mar 2015</v>
      </c>
      <c r="AL880" s="17" t="str">
        <f>Table_1[[#This Row],[Monthly sales]]&amp;"  Week "&amp;TEXT(Table_1[[#This Row],[Weekly sales]],"00")</f>
        <v>Mar 2015  Week 12</v>
      </c>
      <c r="AM880" s="17">
        <f>IF(COUNTIF($A$2:A880, A880)=1, 1, 0)</f>
        <v>1</v>
      </c>
      <c r="AN880" s="3">
        <f>COUNTA(A880) - COUNTIF(Table_1[[#This Row],[Unique Customers]], 1)</f>
        <v>0</v>
      </c>
      <c r="AO880" s="17" t="str">
        <f t="shared" si="13"/>
        <v>Unique</v>
      </c>
      <c r="AP880" s="17" t="str">
        <f>"Q"&amp;_xlfn.CEILING.MATH(MONTH(Table_1[[#This Row],[Monthly sales]])/3,1)</f>
        <v>Q1</v>
      </c>
    </row>
    <row r="881" spans="1:42" ht="14.4" x14ac:dyDescent="0.3">
      <c r="A881" s="2">
        <v>1471</v>
      </c>
      <c r="B881" s="15" t="s">
        <v>1778</v>
      </c>
      <c r="C881" s="15" t="s">
        <v>38</v>
      </c>
      <c r="D881" s="6">
        <v>0.03</v>
      </c>
      <c r="E881" s="4">
        <v>420.98</v>
      </c>
      <c r="F881" s="4">
        <v>19.989999999999998</v>
      </c>
      <c r="G881" s="15" t="s">
        <v>39</v>
      </c>
      <c r="H881" s="15" t="s">
        <v>72</v>
      </c>
      <c r="I881" s="15" t="s">
        <v>49</v>
      </c>
      <c r="J881" s="15" t="s">
        <v>73</v>
      </c>
      <c r="K881" s="15" t="s">
        <v>74</v>
      </c>
      <c r="L881" s="15" t="s">
        <v>868</v>
      </c>
      <c r="M881" s="6">
        <v>0.35</v>
      </c>
      <c r="N881" s="15" t="s">
        <v>33</v>
      </c>
      <c r="O881" s="15" t="s">
        <v>112</v>
      </c>
      <c r="P881" s="15" t="s">
        <v>318</v>
      </c>
      <c r="Q881" s="15" t="s">
        <v>1139</v>
      </c>
      <c r="R881" s="2">
        <v>43081</v>
      </c>
      <c r="S881" s="1">
        <v>42084</v>
      </c>
      <c r="T881" s="12">
        <f>EOMONTH(Table_1[[#This Row],[Order Date]],0)</f>
        <v>42094</v>
      </c>
      <c r="U881" s="10">
        <f>EOMONTH(Table_1[[#This Row],[Order Date]],0)</f>
        <v>42094</v>
      </c>
      <c r="V881" s="14">
        <v>42084</v>
      </c>
      <c r="W881" s="1">
        <v>42085</v>
      </c>
      <c r="X881" s="12">
        <v>42085</v>
      </c>
      <c r="Y881" s="10">
        <f>EOMONTH(Table_1[[#This Row],[Ship date]],0)</f>
        <v>42094</v>
      </c>
      <c r="Z881" s="14">
        <v>42085</v>
      </c>
      <c r="AA881" s="4">
        <v>3043.0311000000002</v>
      </c>
      <c r="AB881" s="2">
        <v>10</v>
      </c>
      <c r="AC881" s="4">
        <v>4410.1899999999996</v>
      </c>
      <c r="AD881" s="2">
        <v>87077</v>
      </c>
      <c r="AE881" s="4">
        <f>'DataCleaning and Transformation'!$E881-'DataCleaning and Transformation'!$D881</f>
        <v>420.95000000000005</v>
      </c>
      <c r="AF881" s="15" t="str">
        <f>_xlfn.IFS('DataCleaning and Transformation'!$O881="Central","Chris",'DataCleaning and Transformation'!$O881="East","Erin",'DataCleaning and Transformation'!$O881="South","Sam",'DataCleaning and Transformation'!$O881="West","William")</f>
        <v>Erin</v>
      </c>
      <c r="AG881" s="31">
        <f>Table_1[[#This Row],[Ship date]]-Table_1[[#This Row],[Order Date]]</f>
        <v>1</v>
      </c>
      <c r="AH881" s="22">
        <f>Table_1[[#This Row],[Profit]]/Table_1[[#This Row],[Sales]]</f>
        <v>0.69000000000000006</v>
      </c>
      <c r="AI881" s="23">
        <f>Table_1[[#This Row],[Profit]]+Table_1[[#This Row],[Sales]]</f>
        <v>7453.2210999999998</v>
      </c>
      <c r="AJ881" s="17">
        <f>WEEKNUM(Table_1[[#This Row],[Order Date]],1)</f>
        <v>12</v>
      </c>
      <c r="AK881" s="17" t="str">
        <f>TEXT(Table_1[[#This Row],[Order Date]],"mmm yyyy")</f>
        <v>Mar 2015</v>
      </c>
      <c r="AL881" s="17" t="str">
        <f>Table_1[[#This Row],[Monthly sales]]&amp;"  Week "&amp;TEXT(Table_1[[#This Row],[Weekly sales]],"00")</f>
        <v>Mar 2015  Week 12</v>
      </c>
      <c r="AM881" s="17">
        <f>IF(COUNTIF($A$2:A881, A881)=1, 1, 0)</f>
        <v>1</v>
      </c>
      <c r="AN881" s="3">
        <f>COUNTA(A881) - COUNTIF(Table_1[[#This Row],[Unique Customers]], 1)</f>
        <v>0</v>
      </c>
      <c r="AO881" s="17" t="str">
        <f t="shared" si="13"/>
        <v>Unique</v>
      </c>
      <c r="AP881" s="17" t="str">
        <f>"Q"&amp;_xlfn.CEILING.MATH(MONTH(Table_1[[#This Row],[Monthly sales]])/3,1)</f>
        <v>Q1</v>
      </c>
    </row>
    <row r="882" spans="1:42" ht="14.4" x14ac:dyDescent="0.3">
      <c r="A882" s="2">
        <v>2601</v>
      </c>
      <c r="B882" s="15" t="s">
        <v>1779</v>
      </c>
      <c r="C882" s="15" t="s">
        <v>48</v>
      </c>
      <c r="D882" s="6">
        <v>0.05</v>
      </c>
      <c r="E882" s="4">
        <v>5.74</v>
      </c>
      <c r="F882" s="4">
        <v>5.3</v>
      </c>
      <c r="G882" s="15" t="s">
        <v>39</v>
      </c>
      <c r="H882" s="15" t="s">
        <v>95</v>
      </c>
      <c r="I882" s="15" t="s">
        <v>49</v>
      </c>
      <c r="J882" s="15" t="s">
        <v>569</v>
      </c>
      <c r="K882" s="15" t="s">
        <v>43</v>
      </c>
      <c r="L882" s="15" t="s">
        <v>1780</v>
      </c>
      <c r="M882" s="6">
        <v>0.55000000000000004</v>
      </c>
      <c r="N882" s="15" t="s">
        <v>33</v>
      </c>
      <c r="O882" s="15" t="s">
        <v>112</v>
      </c>
      <c r="P882" s="15" t="s">
        <v>1357</v>
      </c>
      <c r="Q882" s="15" t="s">
        <v>1781</v>
      </c>
      <c r="R882" s="2">
        <v>3054</v>
      </c>
      <c r="S882" s="1">
        <v>42084</v>
      </c>
      <c r="T882" s="12">
        <f>EOMONTH(Table_1[[#This Row],[Order Date]],0)</f>
        <v>42094</v>
      </c>
      <c r="U882" s="10">
        <f>EOMONTH(Table_1[[#This Row],[Order Date]],0)</f>
        <v>42094</v>
      </c>
      <c r="V882" s="14">
        <v>42084</v>
      </c>
      <c r="W882" s="1">
        <v>42089</v>
      </c>
      <c r="X882" s="12">
        <v>42089</v>
      </c>
      <c r="Y882" s="10">
        <f>EOMONTH(Table_1[[#This Row],[Ship date]],0)</f>
        <v>42094</v>
      </c>
      <c r="Z882" s="14">
        <v>42089</v>
      </c>
      <c r="AA882" s="4">
        <v>-50.75</v>
      </c>
      <c r="AB882" s="2">
        <v>7</v>
      </c>
      <c r="AC882" s="4">
        <v>42.02</v>
      </c>
      <c r="AD882" s="2">
        <v>87382</v>
      </c>
      <c r="AE882" s="4">
        <f>'DataCleaning and Transformation'!$E882-'DataCleaning and Transformation'!$D882</f>
        <v>5.69</v>
      </c>
      <c r="AF882" s="15" t="str">
        <f>_xlfn.IFS('DataCleaning and Transformation'!$O882="Central","Chris",'DataCleaning and Transformation'!$O882="East","Erin",'DataCleaning and Transformation'!$O882="South","Sam",'DataCleaning and Transformation'!$O882="West","William")</f>
        <v>Erin</v>
      </c>
      <c r="AG882" s="31">
        <f>Table_1[[#This Row],[Ship date]]-Table_1[[#This Row],[Order Date]]</f>
        <v>5</v>
      </c>
      <c r="AH882" s="22">
        <f>Table_1[[#This Row],[Profit]]/Table_1[[#This Row],[Sales]]</f>
        <v>-1.2077582103760114</v>
      </c>
      <c r="AI882" s="23">
        <f>Table_1[[#This Row],[Profit]]+Table_1[[#This Row],[Sales]]</f>
        <v>-8.7299999999999969</v>
      </c>
      <c r="AJ882" s="17">
        <f>WEEKNUM(Table_1[[#This Row],[Order Date]],1)</f>
        <v>12</v>
      </c>
      <c r="AK882" s="17" t="str">
        <f>TEXT(Table_1[[#This Row],[Order Date]],"mmm yyyy")</f>
        <v>Mar 2015</v>
      </c>
      <c r="AL882" s="17" t="str">
        <f>Table_1[[#This Row],[Monthly sales]]&amp;"  Week "&amp;TEXT(Table_1[[#This Row],[Weekly sales]],"00")</f>
        <v>Mar 2015  Week 12</v>
      </c>
      <c r="AM882" s="17">
        <f>IF(COUNTIF($A$2:A882, A882)=1, 1, 0)</f>
        <v>1</v>
      </c>
      <c r="AN882" s="3">
        <f>COUNTA(A882) - COUNTIF(Table_1[[#This Row],[Unique Customers]], 1)</f>
        <v>0</v>
      </c>
      <c r="AO882" s="17" t="str">
        <f t="shared" si="13"/>
        <v>Unique</v>
      </c>
      <c r="AP882" s="17" t="str">
        <f>"Q"&amp;_xlfn.CEILING.MATH(MONTH(Table_1[[#This Row],[Monthly sales]])/3,1)</f>
        <v>Q1</v>
      </c>
    </row>
    <row r="883" spans="1:42" ht="14.4" x14ac:dyDescent="0.3">
      <c r="A883" s="2">
        <v>3275</v>
      </c>
      <c r="B883" s="15" t="s">
        <v>63</v>
      </c>
      <c r="C883" s="15" t="s">
        <v>48</v>
      </c>
      <c r="D883" s="6">
        <v>0.02</v>
      </c>
      <c r="E883" s="4">
        <v>13.48</v>
      </c>
      <c r="F883" s="4">
        <v>4.51</v>
      </c>
      <c r="G883" s="15" t="s">
        <v>39</v>
      </c>
      <c r="H883" s="15" t="s">
        <v>72</v>
      </c>
      <c r="I883" s="15" t="s">
        <v>49</v>
      </c>
      <c r="J883" s="15" t="s">
        <v>79</v>
      </c>
      <c r="K883" s="15" t="s">
        <v>74</v>
      </c>
      <c r="L883" s="15" t="s">
        <v>1782</v>
      </c>
      <c r="M883" s="6">
        <v>0.59</v>
      </c>
      <c r="N883" s="15" t="s">
        <v>33</v>
      </c>
      <c r="O883" s="15" t="s">
        <v>60</v>
      </c>
      <c r="P883" s="15" t="s">
        <v>67</v>
      </c>
      <c r="Q883" s="15" t="s">
        <v>68</v>
      </c>
      <c r="R883" s="2">
        <v>98273</v>
      </c>
      <c r="S883" s="1">
        <v>42084</v>
      </c>
      <c r="T883" s="12">
        <f>EOMONTH(Table_1[[#This Row],[Order Date]],0)</f>
        <v>42094</v>
      </c>
      <c r="U883" s="10">
        <f>EOMONTH(Table_1[[#This Row],[Order Date]],0)</f>
        <v>42094</v>
      </c>
      <c r="V883" s="14">
        <v>42084</v>
      </c>
      <c r="W883" s="1">
        <v>42086</v>
      </c>
      <c r="X883" s="12">
        <v>42086</v>
      </c>
      <c r="Y883" s="10">
        <f>EOMONTH(Table_1[[#This Row],[Ship date]],0)</f>
        <v>42094</v>
      </c>
      <c r="Z883" s="14">
        <v>42086</v>
      </c>
      <c r="AA883" s="4">
        <v>34.520000000000003</v>
      </c>
      <c r="AB883" s="2">
        <v>9</v>
      </c>
      <c r="AC883" s="4">
        <v>127.12</v>
      </c>
      <c r="AD883" s="2">
        <v>86233</v>
      </c>
      <c r="AE883" s="4">
        <f>'DataCleaning and Transformation'!$E883-'DataCleaning and Transformation'!$D883</f>
        <v>13.46</v>
      </c>
      <c r="AF883" s="15" t="str">
        <f>_xlfn.IFS('DataCleaning and Transformation'!$O883="Central","Chris",'DataCleaning and Transformation'!$O883="East","Erin",'DataCleaning and Transformation'!$O883="South","Sam",'DataCleaning and Transformation'!$O883="West","William")</f>
        <v>William</v>
      </c>
      <c r="AG883" s="31">
        <f>Table_1[[#This Row],[Ship date]]-Table_1[[#This Row],[Order Date]]</f>
        <v>2</v>
      </c>
      <c r="AH883" s="22">
        <f>Table_1[[#This Row],[Profit]]/Table_1[[#This Row],[Sales]]</f>
        <v>0.27155443675267465</v>
      </c>
      <c r="AI883" s="23">
        <f>Table_1[[#This Row],[Profit]]+Table_1[[#This Row],[Sales]]</f>
        <v>161.64000000000001</v>
      </c>
      <c r="AJ883" s="17">
        <f>WEEKNUM(Table_1[[#This Row],[Order Date]],1)</f>
        <v>12</v>
      </c>
      <c r="AK883" s="17" t="str">
        <f>TEXT(Table_1[[#This Row],[Order Date]],"mmm yyyy")</f>
        <v>Mar 2015</v>
      </c>
      <c r="AL883" s="17" t="str">
        <f>Table_1[[#This Row],[Monthly sales]]&amp;"  Week "&amp;TEXT(Table_1[[#This Row],[Weekly sales]],"00")</f>
        <v>Mar 2015  Week 12</v>
      </c>
      <c r="AM883" s="17">
        <f>IF(COUNTIF($A$2:A883, A883)=1, 1, 0)</f>
        <v>0</v>
      </c>
      <c r="AN883" s="3">
        <f>COUNTA(A883) - COUNTIF(Table_1[[#This Row],[Unique Customers]], 1)</f>
        <v>1</v>
      </c>
      <c r="AO883" s="17" t="str">
        <f t="shared" si="13"/>
        <v>Unique</v>
      </c>
      <c r="AP883" s="17" t="str">
        <f>"Q"&amp;_xlfn.CEILING.MATH(MONTH(Table_1[[#This Row],[Monthly sales]])/3,1)</f>
        <v>Q1</v>
      </c>
    </row>
    <row r="884" spans="1:42" ht="14.4" x14ac:dyDescent="0.3">
      <c r="A884" s="2">
        <v>247</v>
      </c>
      <c r="B884" s="15" t="s">
        <v>1336</v>
      </c>
      <c r="C884" s="15" t="s">
        <v>117</v>
      </c>
      <c r="D884" s="6">
        <v>0.09</v>
      </c>
      <c r="E884" s="4">
        <v>2.88</v>
      </c>
      <c r="F884" s="4">
        <v>0.99</v>
      </c>
      <c r="G884" s="15" t="s">
        <v>39</v>
      </c>
      <c r="H884" s="15" t="s">
        <v>95</v>
      </c>
      <c r="I884" s="15" t="s">
        <v>49</v>
      </c>
      <c r="J884" s="15" t="s">
        <v>153</v>
      </c>
      <c r="K884" s="15" t="s">
        <v>74</v>
      </c>
      <c r="L884" s="15" t="s">
        <v>223</v>
      </c>
      <c r="M884" s="6">
        <v>0.36</v>
      </c>
      <c r="N884" s="15" t="s">
        <v>33</v>
      </c>
      <c r="O884" s="15" t="s">
        <v>34</v>
      </c>
      <c r="P884" s="15" t="s">
        <v>401</v>
      </c>
      <c r="Q884" s="15" t="s">
        <v>1337</v>
      </c>
      <c r="R884" s="2">
        <v>37804</v>
      </c>
      <c r="S884" s="1">
        <v>42084</v>
      </c>
      <c r="T884" s="12">
        <f>EOMONTH(Table_1[[#This Row],[Order Date]],0)</f>
        <v>42094</v>
      </c>
      <c r="U884" s="10">
        <f>EOMONTH(Table_1[[#This Row],[Order Date]],0)</f>
        <v>42094</v>
      </c>
      <c r="V884" s="14">
        <v>42084</v>
      </c>
      <c r="W884" s="1">
        <v>42086</v>
      </c>
      <c r="X884" s="12">
        <v>42086</v>
      </c>
      <c r="Y884" s="10">
        <f>EOMONTH(Table_1[[#This Row],[Ship date]],0)</f>
        <v>42094</v>
      </c>
      <c r="Z884" s="14">
        <v>42086</v>
      </c>
      <c r="AA884" s="4">
        <v>-145.08199999999999</v>
      </c>
      <c r="AB884" s="2">
        <v>10</v>
      </c>
      <c r="AC884" s="4">
        <v>28.73</v>
      </c>
      <c r="AD884" s="2">
        <v>89140</v>
      </c>
      <c r="AE884" s="4">
        <f>'DataCleaning and Transformation'!$E884-'DataCleaning and Transformation'!$D884</f>
        <v>2.79</v>
      </c>
      <c r="AF884" s="15" t="str">
        <f>_xlfn.IFS('DataCleaning and Transformation'!$O884="Central","Chris",'DataCleaning and Transformation'!$O884="East","Erin",'DataCleaning and Transformation'!$O884="South","Sam",'DataCleaning and Transformation'!$O884="West","William")</f>
        <v>Sam</v>
      </c>
      <c r="AG884" s="31">
        <f>Table_1[[#This Row],[Ship date]]-Table_1[[#This Row],[Order Date]]</f>
        <v>2</v>
      </c>
      <c r="AH884" s="22">
        <f>Table_1[[#This Row],[Profit]]/Table_1[[#This Row],[Sales]]</f>
        <v>-5.0498433693003824</v>
      </c>
      <c r="AI884" s="23">
        <f>Table_1[[#This Row],[Profit]]+Table_1[[#This Row],[Sales]]</f>
        <v>-116.35199999999999</v>
      </c>
      <c r="AJ884" s="17">
        <f>WEEKNUM(Table_1[[#This Row],[Order Date]],1)</f>
        <v>12</v>
      </c>
      <c r="AK884" s="17" t="str">
        <f>TEXT(Table_1[[#This Row],[Order Date]],"mmm yyyy")</f>
        <v>Mar 2015</v>
      </c>
      <c r="AL884" s="17" t="str">
        <f>Table_1[[#This Row],[Monthly sales]]&amp;"  Week "&amp;TEXT(Table_1[[#This Row],[Weekly sales]],"00")</f>
        <v>Mar 2015  Week 12</v>
      </c>
      <c r="AM884" s="17">
        <f>IF(COUNTIF($A$2:A884, A884)=1, 1, 0)</f>
        <v>0</v>
      </c>
      <c r="AN884" s="3">
        <f>COUNTA(A884) - COUNTIF(Table_1[[#This Row],[Unique Customers]], 1)</f>
        <v>1</v>
      </c>
      <c r="AO884" s="17" t="str">
        <f t="shared" si="13"/>
        <v>Unique</v>
      </c>
      <c r="AP884" s="17" t="str">
        <f>"Q"&amp;_xlfn.CEILING.MATH(MONTH(Table_1[[#This Row],[Monthly sales]])/3,1)</f>
        <v>Q1</v>
      </c>
    </row>
    <row r="885" spans="1:42" ht="14.4" x14ac:dyDescent="0.3">
      <c r="A885" s="2">
        <v>1185</v>
      </c>
      <c r="B885" s="15" t="s">
        <v>1783</v>
      </c>
      <c r="C885" s="15" t="s">
        <v>117</v>
      </c>
      <c r="D885" s="6">
        <v>0</v>
      </c>
      <c r="E885" s="4">
        <v>6783.02</v>
      </c>
      <c r="F885" s="4">
        <v>24.49</v>
      </c>
      <c r="G885" s="15" t="s">
        <v>39</v>
      </c>
      <c r="H885" s="15" t="s">
        <v>40</v>
      </c>
      <c r="I885" s="15" t="s">
        <v>41</v>
      </c>
      <c r="J885" s="15" t="s">
        <v>57</v>
      </c>
      <c r="K885" s="15" t="s">
        <v>65</v>
      </c>
      <c r="L885" s="15" t="s">
        <v>315</v>
      </c>
      <c r="M885" s="6">
        <v>0.39</v>
      </c>
      <c r="N885" s="15" t="s">
        <v>33</v>
      </c>
      <c r="O885" s="15" t="s">
        <v>34</v>
      </c>
      <c r="P885" s="15" t="s">
        <v>165</v>
      </c>
      <c r="Q885" s="15" t="s">
        <v>359</v>
      </c>
      <c r="R885" s="2">
        <v>35756</v>
      </c>
      <c r="S885" s="1">
        <v>42084</v>
      </c>
      <c r="T885" s="12">
        <f>EOMONTH(Table_1[[#This Row],[Order Date]],0)</f>
        <v>42094</v>
      </c>
      <c r="U885" s="10">
        <f>EOMONTH(Table_1[[#This Row],[Order Date]],0)</f>
        <v>42094</v>
      </c>
      <c r="V885" s="14">
        <v>42084</v>
      </c>
      <c r="W885" s="1">
        <v>42085</v>
      </c>
      <c r="X885" s="12">
        <v>42085</v>
      </c>
      <c r="Y885" s="10">
        <f>EOMONTH(Table_1[[#This Row],[Ship date]],0)</f>
        <v>42094</v>
      </c>
      <c r="Z885" s="14">
        <v>42085</v>
      </c>
      <c r="AA885" s="4">
        <v>4.1100000000000003</v>
      </c>
      <c r="AB885" s="2">
        <v>3</v>
      </c>
      <c r="AC885" s="4">
        <v>20552.55</v>
      </c>
      <c r="AD885" s="2">
        <v>85938</v>
      </c>
      <c r="AE885" s="4">
        <f>'DataCleaning and Transformation'!$E885-'DataCleaning and Transformation'!$D885</f>
        <v>6783.02</v>
      </c>
      <c r="AF885" s="15" t="str">
        <f>_xlfn.IFS('DataCleaning and Transformation'!$O885="Central","Chris",'DataCleaning and Transformation'!$O885="East","Erin",'DataCleaning and Transformation'!$O885="South","Sam",'DataCleaning and Transformation'!$O885="West","William")</f>
        <v>Sam</v>
      </c>
      <c r="AG885" s="31">
        <f>Table_1[[#This Row],[Ship date]]-Table_1[[#This Row],[Order Date]]</f>
        <v>1</v>
      </c>
      <c r="AH885" s="22">
        <f>Table_1[[#This Row],[Profit]]/Table_1[[#This Row],[Sales]]</f>
        <v>1.9997518556091583E-4</v>
      </c>
      <c r="AI885" s="23">
        <f>Table_1[[#This Row],[Profit]]+Table_1[[#This Row],[Sales]]</f>
        <v>20556.66</v>
      </c>
      <c r="AJ885" s="17">
        <f>WEEKNUM(Table_1[[#This Row],[Order Date]],1)</f>
        <v>12</v>
      </c>
      <c r="AK885" s="17" t="str">
        <f>TEXT(Table_1[[#This Row],[Order Date]],"mmm yyyy")</f>
        <v>Mar 2015</v>
      </c>
      <c r="AL885" s="17" t="str">
        <f>Table_1[[#This Row],[Monthly sales]]&amp;"  Week "&amp;TEXT(Table_1[[#This Row],[Weekly sales]],"00")</f>
        <v>Mar 2015  Week 12</v>
      </c>
      <c r="AM885" s="17">
        <f>IF(COUNTIF($A$2:A885, A885)=1, 1, 0)</f>
        <v>1</v>
      </c>
      <c r="AN885" s="3">
        <f>COUNTA(A885) - COUNTIF(Table_1[[#This Row],[Unique Customers]], 1)</f>
        <v>0</v>
      </c>
      <c r="AO885" s="17" t="str">
        <f t="shared" si="13"/>
        <v>Unique</v>
      </c>
      <c r="AP885" s="17" t="str">
        <f>"Q"&amp;_xlfn.CEILING.MATH(MONTH(Table_1[[#This Row],[Monthly sales]])/3,1)</f>
        <v>Q1</v>
      </c>
    </row>
    <row r="886" spans="1:42" ht="14.4" x14ac:dyDescent="0.3">
      <c r="A886" s="2">
        <v>3258</v>
      </c>
      <c r="B886" s="15" t="s">
        <v>1784</v>
      </c>
      <c r="C886" s="15" t="s">
        <v>71</v>
      </c>
      <c r="D886" s="6">
        <v>0.02</v>
      </c>
      <c r="E886" s="4">
        <v>55.94</v>
      </c>
      <c r="F886" s="4">
        <v>6.55</v>
      </c>
      <c r="G886" s="15" t="s">
        <v>39</v>
      </c>
      <c r="H886" s="15" t="s">
        <v>40</v>
      </c>
      <c r="I886" s="15" t="s">
        <v>41</v>
      </c>
      <c r="J886" s="15" t="s">
        <v>42</v>
      </c>
      <c r="K886" s="15" t="s">
        <v>74</v>
      </c>
      <c r="L886" s="15" t="s">
        <v>1785</v>
      </c>
      <c r="M886" s="6">
        <v>0.68</v>
      </c>
      <c r="N886" s="15" t="s">
        <v>33</v>
      </c>
      <c r="O886" s="15" t="s">
        <v>60</v>
      </c>
      <c r="P886" s="15" t="s">
        <v>67</v>
      </c>
      <c r="Q886" s="15" t="s">
        <v>1786</v>
      </c>
      <c r="R886" s="2">
        <v>98037</v>
      </c>
      <c r="S886" s="1">
        <v>42084</v>
      </c>
      <c r="T886" s="12">
        <f>EOMONTH(Table_1[[#This Row],[Order Date]],0)</f>
        <v>42094</v>
      </c>
      <c r="U886" s="10">
        <f>EOMONTH(Table_1[[#This Row],[Order Date]],0)</f>
        <v>42094</v>
      </c>
      <c r="V886" s="14">
        <v>42084</v>
      </c>
      <c r="W886" s="1">
        <v>42086</v>
      </c>
      <c r="X886" s="12">
        <v>42086</v>
      </c>
      <c r="Y886" s="10">
        <f>EOMONTH(Table_1[[#This Row],[Ship date]],0)</f>
        <v>42094</v>
      </c>
      <c r="Z886" s="14">
        <v>42086</v>
      </c>
      <c r="AA886" s="4">
        <v>401.85</v>
      </c>
      <c r="AB886" s="2">
        <v>11</v>
      </c>
      <c r="AC886" s="4">
        <v>646.88</v>
      </c>
      <c r="AD886" s="2">
        <v>88824</v>
      </c>
      <c r="AE886" s="4">
        <f>'DataCleaning and Transformation'!$E886-'DataCleaning and Transformation'!$D886</f>
        <v>55.919999999999995</v>
      </c>
      <c r="AF886" s="15" t="str">
        <f>_xlfn.IFS('DataCleaning and Transformation'!$O886="Central","Chris",'DataCleaning and Transformation'!$O886="East","Erin",'DataCleaning and Transformation'!$O886="South","Sam",'DataCleaning and Transformation'!$O886="West","William")</f>
        <v>William</v>
      </c>
      <c r="AG886" s="31">
        <f>Table_1[[#This Row],[Ship date]]-Table_1[[#This Row],[Order Date]]</f>
        <v>2</v>
      </c>
      <c r="AH886" s="22">
        <f>Table_1[[#This Row],[Profit]]/Table_1[[#This Row],[Sales]]</f>
        <v>0.62121258966114279</v>
      </c>
      <c r="AI886" s="23">
        <f>Table_1[[#This Row],[Profit]]+Table_1[[#This Row],[Sales]]</f>
        <v>1048.73</v>
      </c>
      <c r="AJ886" s="17">
        <f>WEEKNUM(Table_1[[#This Row],[Order Date]],1)</f>
        <v>12</v>
      </c>
      <c r="AK886" s="17" t="str">
        <f>TEXT(Table_1[[#This Row],[Order Date]],"mmm yyyy")</f>
        <v>Mar 2015</v>
      </c>
      <c r="AL886" s="17" t="str">
        <f>Table_1[[#This Row],[Monthly sales]]&amp;"  Week "&amp;TEXT(Table_1[[#This Row],[Weekly sales]],"00")</f>
        <v>Mar 2015  Week 12</v>
      </c>
      <c r="AM886" s="17">
        <f>IF(COUNTIF($A$2:A886, A886)=1, 1, 0)</f>
        <v>1</v>
      </c>
      <c r="AN886" s="3">
        <f>COUNTA(A886) - COUNTIF(Table_1[[#This Row],[Unique Customers]], 1)</f>
        <v>0</v>
      </c>
      <c r="AO886" s="17" t="str">
        <f t="shared" si="13"/>
        <v>Unique</v>
      </c>
      <c r="AP886" s="17" t="str">
        <f>"Q"&amp;_xlfn.CEILING.MATH(MONTH(Table_1[[#This Row],[Monthly sales]])/3,1)</f>
        <v>Q1</v>
      </c>
    </row>
    <row r="887" spans="1:42" ht="14.4" x14ac:dyDescent="0.3">
      <c r="A887" s="2">
        <v>87</v>
      </c>
      <c r="B887" s="15" t="s">
        <v>1787</v>
      </c>
      <c r="C887" s="15" t="s">
        <v>38</v>
      </c>
      <c r="D887" s="6">
        <v>0.09</v>
      </c>
      <c r="E887" s="4">
        <v>4.91</v>
      </c>
      <c r="F887" s="4">
        <v>0.5</v>
      </c>
      <c r="G887" s="15" t="s">
        <v>39</v>
      </c>
      <c r="H887" s="15" t="s">
        <v>95</v>
      </c>
      <c r="I887" s="15" t="s">
        <v>49</v>
      </c>
      <c r="J887" s="15" t="s">
        <v>153</v>
      </c>
      <c r="K887" s="15" t="s">
        <v>74</v>
      </c>
      <c r="L887" s="15" t="s">
        <v>974</v>
      </c>
      <c r="M887" s="6">
        <v>0.36</v>
      </c>
      <c r="N887" s="15" t="s">
        <v>33</v>
      </c>
      <c r="O887" s="15" t="s">
        <v>60</v>
      </c>
      <c r="P887" s="15" t="s">
        <v>91</v>
      </c>
      <c r="Q887" s="15" t="s">
        <v>1788</v>
      </c>
      <c r="R887" s="2">
        <v>95687</v>
      </c>
      <c r="S887" s="1">
        <v>42085</v>
      </c>
      <c r="T887" s="12">
        <f>EOMONTH(Table_1[[#This Row],[Order Date]],0)</f>
        <v>42094</v>
      </c>
      <c r="U887" s="10">
        <f>EOMONTH(Table_1[[#This Row],[Order Date]],0)</f>
        <v>42094</v>
      </c>
      <c r="V887" s="14">
        <v>42085</v>
      </c>
      <c r="W887" s="1">
        <v>42086</v>
      </c>
      <c r="X887" s="12">
        <v>42086</v>
      </c>
      <c r="Y887" s="10">
        <f>EOMONTH(Table_1[[#This Row],[Ship date]],0)</f>
        <v>42094</v>
      </c>
      <c r="Z887" s="14">
        <v>42086</v>
      </c>
      <c r="AA887" s="4">
        <v>28.855799999999999</v>
      </c>
      <c r="AB887" s="2">
        <v>9</v>
      </c>
      <c r="AC887" s="4">
        <v>41.82</v>
      </c>
      <c r="AD887" s="2">
        <v>90597</v>
      </c>
      <c r="AE887" s="4">
        <f>'DataCleaning and Transformation'!$E887-'DataCleaning and Transformation'!$D887</f>
        <v>4.82</v>
      </c>
      <c r="AF887" s="15" t="str">
        <f>_xlfn.IFS('DataCleaning and Transformation'!$O887="Central","Chris",'DataCleaning and Transformation'!$O887="East","Erin",'DataCleaning and Transformation'!$O887="South","Sam",'DataCleaning and Transformation'!$O887="West","William")</f>
        <v>William</v>
      </c>
      <c r="AG887" s="31">
        <f>Table_1[[#This Row],[Ship date]]-Table_1[[#This Row],[Order Date]]</f>
        <v>1</v>
      </c>
      <c r="AH887" s="22">
        <f>Table_1[[#This Row],[Profit]]/Table_1[[#This Row],[Sales]]</f>
        <v>0.69</v>
      </c>
      <c r="AI887" s="23">
        <f>Table_1[[#This Row],[Profit]]+Table_1[[#This Row],[Sales]]</f>
        <v>70.675799999999995</v>
      </c>
      <c r="AJ887" s="17">
        <f>WEEKNUM(Table_1[[#This Row],[Order Date]],1)</f>
        <v>13</v>
      </c>
      <c r="AK887" s="17" t="str">
        <f>TEXT(Table_1[[#This Row],[Order Date]],"mmm yyyy")</f>
        <v>Mar 2015</v>
      </c>
      <c r="AL887" s="17" t="str">
        <f>Table_1[[#This Row],[Monthly sales]]&amp;"  Week "&amp;TEXT(Table_1[[#This Row],[Weekly sales]],"00")</f>
        <v>Mar 2015  Week 13</v>
      </c>
      <c r="AM887" s="17">
        <f>IF(COUNTIF($A$2:A887, A887)=1, 1, 0)</f>
        <v>1</v>
      </c>
      <c r="AN887" s="3">
        <f>COUNTA(A887) - COUNTIF(Table_1[[#This Row],[Unique Customers]], 1)</f>
        <v>0</v>
      </c>
      <c r="AO887" s="17" t="str">
        <f t="shared" si="13"/>
        <v>Unique</v>
      </c>
      <c r="AP887" s="17" t="str">
        <f>"Q"&amp;_xlfn.CEILING.MATH(MONTH(Table_1[[#This Row],[Monthly sales]])/3,1)</f>
        <v>Q1</v>
      </c>
    </row>
    <row r="888" spans="1:42" ht="14.4" x14ac:dyDescent="0.3">
      <c r="A888" s="2">
        <v>87</v>
      </c>
      <c r="B888" s="15" t="s">
        <v>1787</v>
      </c>
      <c r="C888" s="15" t="s">
        <v>38</v>
      </c>
      <c r="D888" s="6">
        <v>0.01</v>
      </c>
      <c r="E888" s="4">
        <v>296.18</v>
      </c>
      <c r="F888" s="4">
        <v>54.12</v>
      </c>
      <c r="G888" s="15" t="s">
        <v>27</v>
      </c>
      <c r="H888" s="15" t="s">
        <v>95</v>
      </c>
      <c r="I888" s="15" t="s">
        <v>29</v>
      </c>
      <c r="J888" s="15" t="s">
        <v>30</v>
      </c>
      <c r="K888" s="15" t="s">
        <v>31</v>
      </c>
      <c r="L888" s="15" t="s">
        <v>1080</v>
      </c>
      <c r="M888" s="6">
        <v>0.76</v>
      </c>
      <c r="N888" s="15" t="s">
        <v>33</v>
      </c>
      <c r="O888" s="15" t="s">
        <v>60</v>
      </c>
      <c r="P888" s="15" t="s">
        <v>91</v>
      </c>
      <c r="Q888" s="15" t="s">
        <v>1788</v>
      </c>
      <c r="R888" s="2">
        <v>95687</v>
      </c>
      <c r="S888" s="1">
        <v>42085</v>
      </c>
      <c r="T888" s="12">
        <f>EOMONTH(Table_1[[#This Row],[Order Date]],0)</f>
        <v>42094</v>
      </c>
      <c r="U888" s="10">
        <f>EOMONTH(Table_1[[#This Row],[Order Date]],0)</f>
        <v>42094</v>
      </c>
      <c r="V888" s="14">
        <v>42085</v>
      </c>
      <c r="W888" s="1">
        <v>42088</v>
      </c>
      <c r="X888" s="12">
        <v>42088</v>
      </c>
      <c r="Y888" s="10">
        <f>EOMONTH(Table_1[[#This Row],[Ship date]],0)</f>
        <v>42094</v>
      </c>
      <c r="Z888" s="14">
        <v>42088</v>
      </c>
      <c r="AA888" s="4">
        <v>173.48</v>
      </c>
      <c r="AB888" s="2">
        <v>9</v>
      </c>
      <c r="AC888" s="4">
        <v>2875.72</v>
      </c>
      <c r="AD888" s="2">
        <v>90597</v>
      </c>
      <c r="AE888" s="4">
        <f>'DataCleaning and Transformation'!$E888-'DataCleaning and Transformation'!$D888</f>
        <v>296.17</v>
      </c>
      <c r="AF888" s="15" t="str">
        <f>_xlfn.IFS('DataCleaning and Transformation'!$O888="Central","Chris",'DataCleaning and Transformation'!$O888="East","Erin",'DataCleaning and Transformation'!$O888="South","Sam",'DataCleaning and Transformation'!$O888="West","William")</f>
        <v>William</v>
      </c>
      <c r="AG888" s="31">
        <f>Table_1[[#This Row],[Ship date]]-Table_1[[#This Row],[Order Date]]</f>
        <v>3</v>
      </c>
      <c r="AH888" s="22">
        <f>Table_1[[#This Row],[Profit]]/Table_1[[#This Row],[Sales]]</f>
        <v>6.0325761896151228E-2</v>
      </c>
      <c r="AI888" s="23">
        <f>Table_1[[#This Row],[Profit]]+Table_1[[#This Row],[Sales]]</f>
        <v>3049.2</v>
      </c>
      <c r="AJ888" s="17">
        <f>WEEKNUM(Table_1[[#This Row],[Order Date]],1)</f>
        <v>13</v>
      </c>
      <c r="AK888" s="17" t="str">
        <f>TEXT(Table_1[[#This Row],[Order Date]],"mmm yyyy")</f>
        <v>Mar 2015</v>
      </c>
      <c r="AL888" s="17" t="str">
        <f>Table_1[[#This Row],[Monthly sales]]&amp;"  Week "&amp;TEXT(Table_1[[#This Row],[Weekly sales]],"00")</f>
        <v>Mar 2015  Week 13</v>
      </c>
      <c r="AM888" s="17">
        <f>IF(COUNTIF($A$2:A888, A888)=1, 1, 0)</f>
        <v>0</v>
      </c>
      <c r="AN888" s="3">
        <f>COUNTA(A888) - COUNTIF(Table_1[[#This Row],[Unique Customers]], 1)</f>
        <v>1</v>
      </c>
      <c r="AO888" s="17" t="str">
        <f t="shared" si="13"/>
        <v>Repeated</v>
      </c>
      <c r="AP888" s="17" t="str">
        <f>"Q"&amp;_xlfn.CEILING.MATH(MONTH(Table_1[[#This Row],[Monthly sales]])/3,1)</f>
        <v>Q1</v>
      </c>
    </row>
    <row r="889" spans="1:42" ht="14.4" x14ac:dyDescent="0.3">
      <c r="A889" s="2">
        <v>2014</v>
      </c>
      <c r="B889" s="15" t="s">
        <v>1789</v>
      </c>
      <c r="C889" s="15" t="s">
        <v>38</v>
      </c>
      <c r="D889" s="6">
        <v>7.0000000000000007E-2</v>
      </c>
      <c r="E889" s="4">
        <v>39.479999999999997</v>
      </c>
      <c r="F889" s="4">
        <v>1.99</v>
      </c>
      <c r="G889" s="15" t="s">
        <v>39</v>
      </c>
      <c r="H889" s="15" t="s">
        <v>72</v>
      </c>
      <c r="I889" s="15" t="s">
        <v>41</v>
      </c>
      <c r="J889" s="15" t="s">
        <v>42</v>
      </c>
      <c r="K889" s="15" t="s">
        <v>43</v>
      </c>
      <c r="L889" s="15" t="s">
        <v>1258</v>
      </c>
      <c r="M889" s="6">
        <v>0.54</v>
      </c>
      <c r="N889" s="15" t="s">
        <v>33</v>
      </c>
      <c r="O889" s="15" t="s">
        <v>53</v>
      </c>
      <c r="P889" s="15" t="s">
        <v>214</v>
      </c>
      <c r="Q889" s="15" t="s">
        <v>1790</v>
      </c>
      <c r="R889" s="2">
        <v>51503</v>
      </c>
      <c r="S889" s="1">
        <v>42085</v>
      </c>
      <c r="T889" s="12">
        <f>EOMONTH(Table_1[[#This Row],[Order Date]],0)</f>
        <v>42094</v>
      </c>
      <c r="U889" s="10">
        <f>EOMONTH(Table_1[[#This Row],[Order Date]],0)</f>
        <v>42094</v>
      </c>
      <c r="V889" s="14">
        <v>42085</v>
      </c>
      <c r="W889" s="1">
        <v>42087</v>
      </c>
      <c r="X889" s="12">
        <v>42087</v>
      </c>
      <c r="Y889" s="10">
        <f>EOMONTH(Table_1[[#This Row],[Ship date]],0)</f>
        <v>42094</v>
      </c>
      <c r="Z889" s="14">
        <v>42087</v>
      </c>
      <c r="AA889" s="4">
        <v>88.72</v>
      </c>
      <c r="AB889" s="2">
        <v>4</v>
      </c>
      <c r="AC889" s="4">
        <v>151.27000000000001</v>
      </c>
      <c r="AD889" s="2">
        <v>88367</v>
      </c>
      <c r="AE889" s="4">
        <f>'DataCleaning and Transformation'!$E889-'DataCleaning and Transformation'!$D889</f>
        <v>39.409999999999997</v>
      </c>
      <c r="AF889" s="15" t="str">
        <f>_xlfn.IFS('DataCleaning and Transformation'!$O889="Central","Chris",'DataCleaning and Transformation'!$O889="East","Erin",'DataCleaning and Transformation'!$O889="South","Sam",'DataCleaning and Transformation'!$O889="West","William")</f>
        <v>Chris</v>
      </c>
      <c r="AG889" s="31">
        <f>Table_1[[#This Row],[Ship date]]-Table_1[[#This Row],[Order Date]]</f>
        <v>2</v>
      </c>
      <c r="AH889" s="22">
        <f>Table_1[[#This Row],[Profit]]/Table_1[[#This Row],[Sales]]</f>
        <v>0.58650095855093531</v>
      </c>
      <c r="AI889" s="23">
        <f>Table_1[[#This Row],[Profit]]+Table_1[[#This Row],[Sales]]</f>
        <v>239.99</v>
      </c>
      <c r="AJ889" s="17">
        <f>WEEKNUM(Table_1[[#This Row],[Order Date]],1)</f>
        <v>13</v>
      </c>
      <c r="AK889" s="17" t="str">
        <f>TEXT(Table_1[[#This Row],[Order Date]],"mmm yyyy")</f>
        <v>Mar 2015</v>
      </c>
      <c r="AL889" s="17" t="str">
        <f>Table_1[[#This Row],[Monthly sales]]&amp;"  Week "&amp;TEXT(Table_1[[#This Row],[Weekly sales]],"00")</f>
        <v>Mar 2015  Week 13</v>
      </c>
      <c r="AM889" s="17">
        <f>IF(COUNTIF($A$2:A889, A889)=1, 1, 0)</f>
        <v>1</v>
      </c>
      <c r="AN889" s="3">
        <f>COUNTA(A889) - COUNTIF(Table_1[[#This Row],[Unique Customers]], 1)</f>
        <v>0</v>
      </c>
      <c r="AO889" s="17" t="str">
        <f t="shared" si="13"/>
        <v>Unique</v>
      </c>
      <c r="AP889" s="17" t="str">
        <f>"Q"&amp;_xlfn.CEILING.MATH(MONTH(Table_1[[#This Row],[Monthly sales]])/3,1)</f>
        <v>Q1</v>
      </c>
    </row>
    <row r="890" spans="1:42" ht="14.4" x14ac:dyDescent="0.3">
      <c r="A890" s="2">
        <v>2014</v>
      </c>
      <c r="B890" s="15" t="s">
        <v>1789</v>
      </c>
      <c r="C890" s="15" t="s">
        <v>38</v>
      </c>
      <c r="D890" s="6">
        <v>0</v>
      </c>
      <c r="E890" s="4">
        <v>4.91</v>
      </c>
      <c r="F890" s="4">
        <v>0.5</v>
      </c>
      <c r="G890" s="15" t="s">
        <v>39</v>
      </c>
      <c r="H890" s="15" t="s">
        <v>72</v>
      </c>
      <c r="I890" s="15" t="s">
        <v>49</v>
      </c>
      <c r="J890" s="15" t="s">
        <v>153</v>
      </c>
      <c r="K890" s="15" t="s">
        <v>74</v>
      </c>
      <c r="L890" s="15" t="s">
        <v>974</v>
      </c>
      <c r="M890" s="6">
        <v>0.36</v>
      </c>
      <c r="N890" s="15" t="s">
        <v>33</v>
      </c>
      <c r="O890" s="15" t="s">
        <v>53</v>
      </c>
      <c r="P890" s="15" t="s">
        <v>214</v>
      </c>
      <c r="Q890" s="15" t="s">
        <v>1790</v>
      </c>
      <c r="R890" s="2">
        <v>51503</v>
      </c>
      <c r="S890" s="1">
        <v>42085</v>
      </c>
      <c r="T890" s="12">
        <f>EOMONTH(Table_1[[#This Row],[Order Date]],0)</f>
        <v>42094</v>
      </c>
      <c r="U890" s="10">
        <f>EOMONTH(Table_1[[#This Row],[Order Date]],0)</f>
        <v>42094</v>
      </c>
      <c r="V890" s="14">
        <v>42085</v>
      </c>
      <c r="W890" s="1">
        <v>42087</v>
      </c>
      <c r="X890" s="12">
        <v>42087</v>
      </c>
      <c r="Y890" s="10">
        <f>EOMONTH(Table_1[[#This Row],[Ship date]],0)</f>
        <v>42094</v>
      </c>
      <c r="Z890" s="14">
        <v>42087</v>
      </c>
      <c r="AA890" s="4">
        <v>7.2519</v>
      </c>
      <c r="AB890" s="2">
        <v>2</v>
      </c>
      <c r="AC890" s="4">
        <v>10.51</v>
      </c>
      <c r="AD890" s="2">
        <v>88367</v>
      </c>
      <c r="AE890" s="4">
        <f>'DataCleaning and Transformation'!$E890-'DataCleaning and Transformation'!$D890</f>
        <v>4.91</v>
      </c>
      <c r="AF890" s="15" t="str">
        <f>_xlfn.IFS('DataCleaning and Transformation'!$O890="Central","Chris",'DataCleaning and Transformation'!$O890="East","Erin",'DataCleaning and Transformation'!$O890="South","Sam",'DataCleaning and Transformation'!$O890="West","William")</f>
        <v>Chris</v>
      </c>
      <c r="AG890" s="31">
        <f>Table_1[[#This Row],[Ship date]]-Table_1[[#This Row],[Order Date]]</f>
        <v>2</v>
      </c>
      <c r="AH890" s="22">
        <f>Table_1[[#This Row],[Profit]]/Table_1[[#This Row],[Sales]]</f>
        <v>0.69000000000000006</v>
      </c>
      <c r="AI890" s="23">
        <f>Table_1[[#This Row],[Profit]]+Table_1[[#This Row],[Sales]]</f>
        <v>17.761900000000001</v>
      </c>
      <c r="AJ890" s="17">
        <f>WEEKNUM(Table_1[[#This Row],[Order Date]],1)</f>
        <v>13</v>
      </c>
      <c r="AK890" s="17" t="str">
        <f>TEXT(Table_1[[#This Row],[Order Date]],"mmm yyyy")</f>
        <v>Mar 2015</v>
      </c>
      <c r="AL890" s="17" t="str">
        <f>Table_1[[#This Row],[Monthly sales]]&amp;"  Week "&amp;TEXT(Table_1[[#This Row],[Weekly sales]],"00")</f>
        <v>Mar 2015  Week 13</v>
      </c>
      <c r="AM890" s="17">
        <f>IF(COUNTIF($A$2:A890, A890)=1, 1, 0)</f>
        <v>0</v>
      </c>
      <c r="AN890" s="3">
        <f>COUNTA(A890) - COUNTIF(Table_1[[#This Row],[Unique Customers]], 1)</f>
        <v>1</v>
      </c>
      <c r="AO890" s="17" t="str">
        <f t="shared" si="13"/>
        <v>Repeated</v>
      </c>
      <c r="AP890" s="17" t="str">
        <f>"Q"&amp;_xlfn.CEILING.MATH(MONTH(Table_1[[#This Row],[Monthly sales]])/3,1)</f>
        <v>Q1</v>
      </c>
    </row>
    <row r="891" spans="1:42" ht="14.4" x14ac:dyDescent="0.3">
      <c r="A891" s="2">
        <v>949</v>
      </c>
      <c r="B891" s="15" t="s">
        <v>100</v>
      </c>
      <c r="C891" s="15" t="s">
        <v>48</v>
      </c>
      <c r="D891" s="6">
        <v>0.02</v>
      </c>
      <c r="E891" s="4">
        <v>48.04</v>
      </c>
      <c r="F891" s="4">
        <v>5.09</v>
      </c>
      <c r="G891" s="15" t="s">
        <v>39</v>
      </c>
      <c r="H891" s="15" t="s">
        <v>40</v>
      </c>
      <c r="I891" s="15" t="s">
        <v>49</v>
      </c>
      <c r="J891" s="15" t="s">
        <v>89</v>
      </c>
      <c r="K891" s="15" t="s">
        <v>74</v>
      </c>
      <c r="L891" s="15" t="s">
        <v>463</v>
      </c>
      <c r="M891" s="6">
        <v>0.37</v>
      </c>
      <c r="N891" s="15" t="s">
        <v>33</v>
      </c>
      <c r="O891" s="15" t="s">
        <v>60</v>
      </c>
      <c r="P891" s="15" t="s">
        <v>91</v>
      </c>
      <c r="Q891" s="15" t="s">
        <v>101</v>
      </c>
      <c r="R891" s="2">
        <v>90049</v>
      </c>
      <c r="S891" s="1">
        <v>42085</v>
      </c>
      <c r="T891" s="12">
        <f>EOMONTH(Table_1[[#This Row],[Order Date]],0)</f>
        <v>42094</v>
      </c>
      <c r="U891" s="10">
        <f>EOMONTH(Table_1[[#This Row],[Order Date]],0)</f>
        <v>42094</v>
      </c>
      <c r="V891" s="14">
        <v>42085</v>
      </c>
      <c r="W891" s="1">
        <v>42089</v>
      </c>
      <c r="X891" s="12">
        <v>42089</v>
      </c>
      <c r="Y891" s="10">
        <f>EOMONTH(Table_1[[#This Row],[Ship date]],0)</f>
        <v>42094</v>
      </c>
      <c r="Z891" s="14">
        <v>42089</v>
      </c>
      <c r="AA891" s="4">
        <v>373.67</v>
      </c>
      <c r="AB891" s="2">
        <v>18</v>
      </c>
      <c r="AC891" s="4">
        <v>881.32</v>
      </c>
      <c r="AD891" s="2">
        <v>8257</v>
      </c>
      <c r="AE891" s="4">
        <f>'DataCleaning and Transformation'!$E891-'DataCleaning and Transformation'!$D891</f>
        <v>48.019999999999996</v>
      </c>
      <c r="AF891" s="15" t="str">
        <f>_xlfn.IFS('DataCleaning and Transformation'!$O891="Central","Chris",'DataCleaning and Transformation'!$O891="East","Erin",'DataCleaning and Transformation'!$O891="South","Sam",'DataCleaning and Transformation'!$O891="West","William")</f>
        <v>William</v>
      </c>
      <c r="AG891" s="31">
        <f>Table_1[[#This Row],[Ship date]]-Table_1[[#This Row],[Order Date]]</f>
        <v>4</v>
      </c>
      <c r="AH891" s="22">
        <f>Table_1[[#This Row],[Profit]]/Table_1[[#This Row],[Sales]]</f>
        <v>0.42398901647528708</v>
      </c>
      <c r="AI891" s="23">
        <f>Table_1[[#This Row],[Profit]]+Table_1[[#This Row],[Sales]]</f>
        <v>1254.99</v>
      </c>
      <c r="AJ891" s="17">
        <f>WEEKNUM(Table_1[[#This Row],[Order Date]],1)</f>
        <v>13</v>
      </c>
      <c r="AK891" s="17" t="str">
        <f>TEXT(Table_1[[#This Row],[Order Date]],"mmm yyyy")</f>
        <v>Mar 2015</v>
      </c>
      <c r="AL891" s="17" t="str">
        <f>Table_1[[#This Row],[Monthly sales]]&amp;"  Week "&amp;TEXT(Table_1[[#This Row],[Weekly sales]],"00")</f>
        <v>Mar 2015  Week 13</v>
      </c>
      <c r="AM891" s="17">
        <f>IF(COUNTIF($A$2:A891, A891)=1, 1, 0)</f>
        <v>0</v>
      </c>
      <c r="AN891" s="3">
        <f>COUNTA(A891) - COUNTIF(Table_1[[#This Row],[Unique Customers]], 1)</f>
        <v>1</v>
      </c>
      <c r="AO891" s="17" t="str">
        <f t="shared" si="13"/>
        <v>Unique</v>
      </c>
      <c r="AP891" s="17" t="str">
        <f>"Q"&amp;_xlfn.CEILING.MATH(MONTH(Table_1[[#This Row],[Monthly sales]])/3,1)</f>
        <v>Q1</v>
      </c>
    </row>
    <row r="892" spans="1:42" ht="14.4" x14ac:dyDescent="0.3">
      <c r="A892" s="2">
        <v>950</v>
      </c>
      <c r="B892" s="15" t="s">
        <v>83</v>
      </c>
      <c r="C892" s="15" t="s">
        <v>48</v>
      </c>
      <c r="D892" s="6">
        <v>0.05</v>
      </c>
      <c r="E892" s="4">
        <v>1500.97</v>
      </c>
      <c r="F892" s="4">
        <v>29.7</v>
      </c>
      <c r="G892" s="15" t="s">
        <v>27</v>
      </c>
      <c r="H892" s="15" t="s">
        <v>40</v>
      </c>
      <c r="I892" s="15" t="s">
        <v>41</v>
      </c>
      <c r="J892" s="15" t="s">
        <v>57</v>
      </c>
      <c r="K892" s="15" t="s">
        <v>58</v>
      </c>
      <c r="L892" s="15" t="s">
        <v>1791</v>
      </c>
      <c r="M892" s="6">
        <v>0.56999999999999995</v>
      </c>
      <c r="N892" s="15" t="s">
        <v>33</v>
      </c>
      <c r="O892" s="15" t="s">
        <v>53</v>
      </c>
      <c r="P892" s="15" t="s">
        <v>85</v>
      </c>
      <c r="Q892" s="15" t="s">
        <v>86</v>
      </c>
      <c r="R892" s="2">
        <v>55372</v>
      </c>
      <c r="S892" s="1">
        <v>42085</v>
      </c>
      <c r="T892" s="12">
        <f>EOMONTH(Table_1[[#This Row],[Order Date]],0)</f>
        <v>42094</v>
      </c>
      <c r="U892" s="10">
        <f>EOMONTH(Table_1[[#This Row],[Order Date]],0)</f>
        <v>42094</v>
      </c>
      <c r="V892" s="14">
        <v>42085</v>
      </c>
      <c r="W892" s="1">
        <v>42085</v>
      </c>
      <c r="X892" s="12">
        <v>42085</v>
      </c>
      <c r="Y892" s="10">
        <f>EOMONTH(Table_1[[#This Row],[Ship date]],0)</f>
        <v>42094</v>
      </c>
      <c r="Z892" s="14">
        <v>42085</v>
      </c>
      <c r="AA892" s="4">
        <v>-2561.3235</v>
      </c>
      <c r="AB892" s="2">
        <v>1</v>
      </c>
      <c r="AC892" s="4">
        <v>1497.22</v>
      </c>
      <c r="AD892" s="2">
        <v>89084</v>
      </c>
      <c r="AE892" s="4">
        <f>'DataCleaning and Transformation'!$E892-'DataCleaning and Transformation'!$D892</f>
        <v>1500.92</v>
      </c>
      <c r="AF892" s="15" t="str">
        <f>_xlfn.IFS('DataCleaning and Transformation'!$O892="Central","Chris",'DataCleaning and Transformation'!$O892="East","Erin",'DataCleaning and Transformation'!$O892="South","Sam",'DataCleaning and Transformation'!$O892="West","William")</f>
        <v>Chris</v>
      </c>
      <c r="AG892" s="31">
        <f>Table_1[[#This Row],[Ship date]]-Table_1[[#This Row],[Order Date]]</f>
        <v>0</v>
      </c>
      <c r="AH892" s="22">
        <f>Table_1[[#This Row],[Profit]]/Table_1[[#This Row],[Sales]]</f>
        <v>-1.7107195335354857</v>
      </c>
      <c r="AI892" s="23">
        <f>Table_1[[#This Row],[Profit]]+Table_1[[#This Row],[Sales]]</f>
        <v>-1064.1034999999999</v>
      </c>
      <c r="AJ892" s="17">
        <f>WEEKNUM(Table_1[[#This Row],[Order Date]],1)</f>
        <v>13</v>
      </c>
      <c r="AK892" s="17" t="str">
        <f>TEXT(Table_1[[#This Row],[Order Date]],"mmm yyyy")</f>
        <v>Mar 2015</v>
      </c>
      <c r="AL892" s="17" t="str">
        <f>Table_1[[#This Row],[Monthly sales]]&amp;"  Week "&amp;TEXT(Table_1[[#This Row],[Weekly sales]],"00")</f>
        <v>Mar 2015  Week 13</v>
      </c>
      <c r="AM892" s="17">
        <f>IF(COUNTIF($A$2:A892, A892)=1, 1, 0)</f>
        <v>0</v>
      </c>
      <c r="AN892" s="3">
        <f>COUNTA(A892) - COUNTIF(Table_1[[#This Row],[Unique Customers]], 1)</f>
        <v>1</v>
      </c>
      <c r="AO892" s="17" t="str">
        <f t="shared" si="13"/>
        <v>Unique</v>
      </c>
      <c r="AP892" s="17" t="str">
        <f>"Q"&amp;_xlfn.CEILING.MATH(MONTH(Table_1[[#This Row],[Monthly sales]])/3,1)</f>
        <v>Q1</v>
      </c>
    </row>
    <row r="893" spans="1:42" ht="14.4" x14ac:dyDescent="0.3">
      <c r="A893" s="2">
        <v>950</v>
      </c>
      <c r="B893" s="15" t="s">
        <v>83</v>
      </c>
      <c r="C893" s="15" t="s">
        <v>48</v>
      </c>
      <c r="D893" s="6">
        <v>0.02</v>
      </c>
      <c r="E893" s="4">
        <v>48.04</v>
      </c>
      <c r="F893" s="4">
        <v>5.09</v>
      </c>
      <c r="G893" s="15" t="s">
        <v>39</v>
      </c>
      <c r="H893" s="15" t="s">
        <v>40</v>
      </c>
      <c r="I893" s="15" t="s">
        <v>49</v>
      </c>
      <c r="J893" s="15" t="s">
        <v>89</v>
      </c>
      <c r="K893" s="15" t="s">
        <v>74</v>
      </c>
      <c r="L893" s="15" t="s">
        <v>463</v>
      </c>
      <c r="M893" s="6">
        <v>0.37</v>
      </c>
      <c r="N893" s="15" t="s">
        <v>33</v>
      </c>
      <c r="O893" s="15" t="s">
        <v>53</v>
      </c>
      <c r="P893" s="15" t="s">
        <v>85</v>
      </c>
      <c r="Q893" s="15" t="s">
        <v>86</v>
      </c>
      <c r="R893" s="2">
        <v>55372</v>
      </c>
      <c r="S893" s="1">
        <v>42085</v>
      </c>
      <c r="T893" s="12">
        <f>EOMONTH(Table_1[[#This Row],[Order Date]],0)</f>
        <v>42094</v>
      </c>
      <c r="U893" s="10">
        <f>EOMONTH(Table_1[[#This Row],[Order Date]],0)</f>
        <v>42094</v>
      </c>
      <c r="V893" s="14">
        <v>42085</v>
      </c>
      <c r="W893" s="1">
        <v>42089</v>
      </c>
      <c r="X893" s="12">
        <v>42089</v>
      </c>
      <c r="Y893" s="10">
        <f>EOMONTH(Table_1[[#This Row],[Ship date]],0)</f>
        <v>42094</v>
      </c>
      <c r="Z893" s="14">
        <v>42089</v>
      </c>
      <c r="AA893" s="4">
        <v>168.91890000000001</v>
      </c>
      <c r="AB893" s="2">
        <v>5</v>
      </c>
      <c r="AC893" s="4">
        <v>244.81</v>
      </c>
      <c r="AD893" s="2">
        <v>89084</v>
      </c>
      <c r="AE893" s="4">
        <f>'DataCleaning and Transformation'!$E893-'DataCleaning and Transformation'!$D893</f>
        <v>48.019999999999996</v>
      </c>
      <c r="AF893" s="15" t="str">
        <f>_xlfn.IFS('DataCleaning and Transformation'!$O893="Central","Chris",'DataCleaning and Transformation'!$O893="East","Erin",'DataCleaning and Transformation'!$O893="South","Sam",'DataCleaning and Transformation'!$O893="West","William")</f>
        <v>Chris</v>
      </c>
      <c r="AG893" s="31">
        <f>Table_1[[#This Row],[Ship date]]-Table_1[[#This Row],[Order Date]]</f>
        <v>4</v>
      </c>
      <c r="AH893" s="22">
        <f>Table_1[[#This Row],[Profit]]/Table_1[[#This Row],[Sales]]</f>
        <v>0.69000000000000006</v>
      </c>
      <c r="AI893" s="23">
        <f>Table_1[[#This Row],[Profit]]+Table_1[[#This Row],[Sales]]</f>
        <v>413.72890000000001</v>
      </c>
      <c r="AJ893" s="17">
        <f>WEEKNUM(Table_1[[#This Row],[Order Date]],1)</f>
        <v>13</v>
      </c>
      <c r="AK893" s="17" t="str">
        <f>TEXT(Table_1[[#This Row],[Order Date]],"mmm yyyy")</f>
        <v>Mar 2015</v>
      </c>
      <c r="AL893" s="17" t="str">
        <f>Table_1[[#This Row],[Monthly sales]]&amp;"  Week "&amp;TEXT(Table_1[[#This Row],[Weekly sales]],"00")</f>
        <v>Mar 2015  Week 13</v>
      </c>
      <c r="AM893" s="17">
        <f>IF(COUNTIF($A$2:A893, A893)=1, 1, 0)</f>
        <v>0</v>
      </c>
      <c r="AN893" s="3">
        <f>COUNTA(A893) - COUNTIF(Table_1[[#This Row],[Unique Customers]], 1)</f>
        <v>1</v>
      </c>
      <c r="AO893" s="17" t="str">
        <f t="shared" si="13"/>
        <v>Repeated</v>
      </c>
      <c r="AP893" s="17" t="str">
        <f>"Q"&amp;_xlfn.CEILING.MATH(MONTH(Table_1[[#This Row],[Monthly sales]])/3,1)</f>
        <v>Q1</v>
      </c>
    </row>
    <row r="894" spans="1:42" ht="14.4" x14ac:dyDescent="0.3">
      <c r="A894" s="2">
        <v>950</v>
      </c>
      <c r="B894" s="15" t="s">
        <v>83</v>
      </c>
      <c r="C894" s="15" t="s">
        <v>48</v>
      </c>
      <c r="D894" s="6">
        <v>0.03</v>
      </c>
      <c r="E894" s="4">
        <v>4.28</v>
      </c>
      <c r="F894" s="4">
        <v>1.6</v>
      </c>
      <c r="G894" s="15" t="s">
        <v>39</v>
      </c>
      <c r="H894" s="15" t="s">
        <v>40</v>
      </c>
      <c r="I894" s="15" t="s">
        <v>49</v>
      </c>
      <c r="J894" s="15" t="s">
        <v>50</v>
      </c>
      <c r="K894" s="15" t="s">
        <v>51</v>
      </c>
      <c r="L894" s="15" t="s">
        <v>1792</v>
      </c>
      <c r="M894" s="6">
        <v>0.57999999999999996</v>
      </c>
      <c r="N894" s="15" t="s">
        <v>33</v>
      </c>
      <c r="O894" s="15" t="s">
        <v>53</v>
      </c>
      <c r="P894" s="15" t="s">
        <v>85</v>
      </c>
      <c r="Q894" s="15" t="s">
        <v>86</v>
      </c>
      <c r="R894" s="2">
        <v>55372</v>
      </c>
      <c r="S894" s="1">
        <v>42085</v>
      </c>
      <c r="T894" s="12">
        <f>EOMONTH(Table_1[[#This Row],[Order Date]],0)</f>
        <v>42094</v>
      </c>
      <c r="U894" s="10">
        <f>EOMONTH(Table_1[[#This Row],[Order Date]],0)</f>
        <v>42094</v>
      </c>
      <c r="V894" s="14">
        <v>42085</v>
      </c>
      <c r="W894" s="1">
        <v>42092</v>
      </c>
      <c r="X894" s="12">
        <v>42092</v>
      </c>
      <c r="Y894" s="10">
        <f>EOMONTH(Table_1[[#This Row],[Ship date]],0)</f>
        <v>42094</v>
      </c>
      <c r="Z894" s="14">
        <v>42092</v>
      </c>
      <c r="AA894" s="4">
        <v>-6.2</v>
      </c>
      <c r="AB894" s="2">
        <v>1</v>
      </c>
      <c r="AC894" s="4">
        <v>4.55</v>
      </c>
      <c r="AD894" s="2">
        <v>89084</v>
      </c>
      <c r="AE894" s="4">
        <f>'DataCleaning and Transformation'!$E894-'DataCleaning and Transformation'!$D894</f>
        <v>4.25</v>
      </c>
      <c r="AF894" s="15" t="str">
        <f>_xlfn.IFS('DataCleaning and Transformation'!$O894="Central","Chris",'DataCleaning and Transformation'!$O894="East","Erin",'DataCleaning and Transformation'!$O894="South","Sam",'DataCleaning and Transformation'!$O894="West","William")</f>
        <v>Chris</v>
      </c>
      <c r="AG894" s="31">
        <f>Table_1[[#This Row],[Ship date]]-Table_1[[#This Row],[Order Date]]</f>
        <v>7</v>
      </c>
      <c r="AH894" s="22">
        <f>Table_1[[#This Row],[Profit]]/Table_1[[#This Row],[Sales]]</f>
        <v>-1.3626373626373627</v>
      </c>
      <c r="AI894" s="23">
        <f>Table_1[[#This Row],[Profit]]+Table_1[[#This Row],[Sales]]</f>
        <v>-1.6500000000000004</v>
      </c>
      <c r="AJ894" s="17">
        <f>WEEKNUM(Table_1[[#This Row],[Order Date]],1)</f>
        <v>13</v>
      </c>
      <c r="AK894" s="17" t="str">
        <f>TEXT(Table_1[[#This Row],[Order Date]],"mmm yyyy")</f>
        <v>Mar 2015</v>
      </c>
      <c r="AL894" s="17" t="str">
        <f>Table_1[[#This Row],[Monthly sales]]&amp;"  Week "&amp;TEXT(Table_1[[#This Row],[Weekly sales]],"00")</f>
        <v>Mar 2015  Week 13</v>
      </c>
      <c r="AM894" s="17">
        <f>IF(COUNTIF($A$2:A894, A894)=1, 1, 0)</f>
        <v>0</v>
      </c>
      <c r="AN894" s="3">
        <f>COUNTA(A894) - COUNTIF(Table_1[[#This Row],[Unique Customers]], 1)</f>
        <v>1</v>
      </c>
      <c r="AO894" s="17" t="str">
        <f t="shared" si="13"/>
        <v>Repeated</v>
      </c>
      <c r="AP894" s="17" t="str">
        <f>"Q"&amp;_xlfn.CEILING.MATH(MONTH(Table_1[[#This Row],[Monthly sales]])/3,1)</f>
        <v>Q1</v>
      </c>
    </row>
    <row r="895" spans="1:42" ht="14.4" x14ac:dyDescent="0.3">
      <c r="A895" s="2">
        <v>1938</v>
      </c>
      <c r="B895" s="15" t="s">
        <v>1793</v>
      </c>
      <c r="C895" s="15" t="s">
        <v>117</v>
      </c>
      <c r="D895" s="6">
        <v>0.1</v>
      </c>
      <c r="E895" s="4">
        <v>152.47999999999999</v>
      </c>
      <c r="F895" s="4">
        <v>4</v>
      </c>
      <c r="G895" s="15" t="s">
        <v>88</v>
      </c>
      <c r="H895" s="15" t="s">
        <v>95</v>
      </c>
      <c r="I895" s="15" t="s">
        <v>41</v>
      </c>
      <c r="J895" s="15" t="s">
        <v>42</v>
      </c>
      <c r="K895" s="15" t="s">
        <v>74</v>
      </c>
      <c r="L895" s="15" t="s">
        <v>1794</v>
      </c>
      <c r="M895" s="6">
        <v>0.79</v>
      </c>
      <c r="N895" s="15" t="s">
        <v>33</v>
      </c>
      <c r="O895" s="15" t="s">
        <v>53</v>
      </c>
      <c r="P895" s="15" t="s">
        <v>538</v>
      </c>
      <c r="Q895" s="15" t="s">
        <v>1795</v>
      </c>
      <c r="R895" s="2">
        <v>66801</v>
      </c>
      <c r="S895" s="1">
        <v>42085</v>
      </c>
      <c r="T895" s="12">
        <f>EOMONTH(Table_1[[#This Row],[Order Date]],0)</f>
        <v>42094</v>
      </c>
      <c r="U895" s="10">
        <f>EOMONTH(Table_1[[#This Row],[Order Date]],0)</f>
        <v>42094</v>
      </c>
      <c r="V895" s="14">
        <v>42085</v>
      </c>
      <c r="W895" s="1">
        <v>42086</v>
      </c>
      <c r="X895" s="12">
        <v>42086</v>
      </c>
      <c r="Y895" s="10">
        <f>EOMONTH(Table_1[[#This Row],[Ship date]],0)</f>
        <v>42094</v>
      </c>
      <c r="Z895" s="14">
        <v>42086</v>
      </c>
      <c r="AA895" s="4">
        <v>-521.09</v>
      </c>
      <c r="AB895" s="2">
        <v>4</v>
      </c>
      <c r="AC895" s="4">
        <v>558.16999999999996</v>
      </c>
      <c r="AD895" s="2">
        <v>88870</v>
      </c>
      <c r="AE895" s="4">
        <f>'DataCleaning and Transformation'!$E895-'DataCleaning and Transformation'!$D895</f>
        <v>152.38</v>
      </c>
      <c r="AF895" s="15" t="str">
        <f>_xlfn.IFS('DataCleaning and Transformation'!$O895="Central","Chris",'DataCleaning and Transformation'!$O895="East","Erin",'DataCleaning and Transformation'!$O895="South","Sam",'DataCleaning and Transformation'!$O895="West","William")</f>
        <v>Chris</v>
      </c>
      <c r="AG895" s="31">
        <f>Table_1[[#This Row],[Ship date]]-Table_1[[#This Row],[Order Date]]</f>
        <v>1</v>
      </c>
      <c r="AH895" s="22">
        <f>Table_1[[#This Row],[Profit]]/Table_1[[#This Row],[Sales]]</f>
        <v>-0.93356862604582846</v>
      </c>
      <c r="AI895" s="23">
        <f>Table_1[[#This Row],[Profit]]+Table_1[[#This Row],[Sales]]</f>
        <v>37.079999999999927</v>
      </c>
      <c r="AJ895" s="17">
        <f>WEEKNUM(Table_1[[#This Row],[Order Date]],1)</f>
        <v>13</v>
      </c>
      <c r="AK895" s="17" t="str">
        <f>TEXT(Table_1[[#This Row],[Order Date]],"mmm yyyy")</f>
        <v>Mar 2015</v>
      </c>
      <c r="AL895" s="17" t="str">
        <f>Table_1[[#This Row],[Monthly sales]]&amp;"  Week "&amp;TEXT(Table_1[[#This Row],[Weekly sales]],"00")</f>
        <v>Mar 2015  Week 13</v>
      </c>
      <c r="AM895" s="17">
        <f>IF(COUNTIF($A$2:A895, A895)=1, 1, 0)</f>
        <v>1</v>
      </c>
      <c r="AN895" s="3">
        <f>COUNTA(A895) - COUNTIF(Table_1[[#This Row],[Unique Customers]], 1)</f>
        <v>0</v>
      </c>
      <c r="AO895" s="17" t="str">
        <f t="shared" si="13"/>
        <v>Unique</v>
      </c>
      <c r="AP895" s="17" t="str">
        <f>"Q"&amp;_xlfn.CEILING.MATH(MONTH(Table_1[[#This Row],[Monthly sales]])/3,1)</f>
        <v>Q1</v>
      </c>
    </row>
    <row r="896" spans="1:42" ht="14.4" x14ac:dyDescent="0.3">
      <c r="A896" s="2">
        <v>1940</v>
      </c>
      <c r="B896" s="15" t="s">
        <v>1796</v>
      </c>
      <c r="C896" s="15" t="s">
        <v>117</v>
      </c>
      <c r="D896" s="6">
        <v>0.08</v>
      </c>
      <c r="E896" s="4">
        <v>6.84</v>
      </c>
      <c r="F896" s="4">
        <v>8.3699999999999992</v>
      </c>
      <c r="G896" s="15" t="s">
        <v>39</v>
      </c>
      <c r="H896" s="15" t="s">
        <v>95</v>
      </c>
      <c r="I896" s="15" t="s">
        <v>49</v>
      </c>
      <c r="J896" s="15" t="s">
        <v>569</v>
      </c>
      <c r="K896" s="15" t="s">
        <v>43</v>
      </c>
      <c r="L896" s="15" t="s">
        <v>737</v>
      </c>
      <c r="M896" s="6">
        <v>0.57999999999999996</v>
      </c>
      <c r="N896" s="15" t="s">
        <v>33</v>
      </c>
      <c r="O896" s="15" t="s">
        <v>60</v>
      </c>
      <c r="P896" s="15" t="s">
        <v>147</v>
      </c>
      <c r="Q896" s="15" t="s">
        <v>148</v>
      </c>
      <c r="R896" s="2">
        <v>84020</v>
      </c>
      <c r="S896" s="1">
        <v>42085</v>
      </c>
      <c r="T896" s="12">
        <f>EOMONTH(Table_1[[#This Row],[Order Date]],0)</f>
        <v>42094</v>
      </c>
      <c r="U896" s="10">
        <f>EOMONTH(Table_1[[#This Row],[Order Date]],0)</f>
        <v>42094</v>
      </c>
      <c r="V896" s="14">
        <v>42085</v>
      </c>
      <c r="W896" s="1">
        <v>42087</v>
      </c>
      <c r="X896" s="12">
        <v>42087</v>
      </c>
      <c r="Y896" s="10">
        <f>EOMONTH(Table_1[[#This Row],[Ship date]],0)</f>
        <v>42094</v>
      </c>
      <c r="Z896" s="14">
        <v>42087</v>
      </c>
      <c r="AA896" s="4">
        <v>-29.49</v>
      </c>
      <c r="AB896" s="2">
        <v>1</v>
      </c>
      <c r="AC896" s="4">
        <v>8.39</v>
      </c>
      <c r="AD896" s="2">
        <v>88870</v>
      </c>
      <c r="AE896" s="4">
        <f>'DataCleaning and Transformation'!$E896-'DataCleaning and Transformation'!$D896</f>
        <v>6.76</v>
      </c>
      <c r="AF896" s="15" t="str">
        <f>_xlfn.IFS('DataCleaning and Transformation'!$O896="Central","Chris",'DataCleaning and Transformation'!$O896="East","Erin",'DataCleaning and Transformation'!$O896="South","Sam",'DataCleaning and Transformation'!$O896="West","William")</f>
        <v>William</v>
      </c>
      <c r="AG896" s="31">
        <f>Table_1[[#This Row],[Ship date]]-Table_1[[#This Row],[Order Date]]</f>
        <v>2</v>
      </c>
      <c r="AH896" s="22">
        <f>Table_1[[#This Row],[Profit]]/Table_1[[#This Row],[Sales]]</f>
        <v>-3.514898688915375</v>
      </c>
      <c r="AI896" s="23">
        <f>Table_1[[#This Row],[Profit]]+Table_1[[#This Row],[Sales]]</f>
        <v>-21.099999999999998</v>
      </c>
      <c r="AJ896" s="17">
        <f>WEEKNUM(Table_1[[#This Row],[Order Date]],1)</f>
        <v>13</v>
      </c>
      <c r="AK896" s="17" t="str">
        <f>TEXT(Table_1[[#This Row],[Order Date]],"mmm yyyy")</f>
        <v>Mar 2015</v>
      </c>
      <c r="AL896" s="17" t="str">
        <f>Table_1[[#This Row],[Monthly sales]]&amp;"  Week "&amp;TEXT(Table_1[[#This Row],[Weekly sales]],"00")</f>
        <v>Mar 2015  Week 13</v>
      </c>
      <c r="AM896" s="17">
        <f>IF(COUNTIF($A$2:A896, A896)=1, 1, 0)</f>
        <v>1</v>
      </c>
      <c r="AN896" s="3">
        <f>COUNTA(A896) - COUNTIF(Table_1[[#This Row],[Unique Customers]], 1)</f>
        <v>0</v>
      </c>
      <c r="AO896" s="17" t="str">
        <f t="shared" si="13"/>
        <v>Repeated</v>
      </c>
      <c r="AP896" s="17" t="str">
        <f>"Q"&amp;_xlfn.CEILING.MATH(MONTH(Table_1[[#This Row],[Monthly sales]])/3,1)</f>
        <v>Q1</v>
      </c>
    </row>
    <row r="897" spans="1:42" ht="14.4" x14ac:dyDescent="0.3">
      <c r="A897" s="2">
        <v>959</v>
      </c>
      <c r="B897" s="15" t="s">
        <v>1797</v>
      </c>
      <c r="C897" s="15" t="s">
        <v>71</v>
      </c>
      <c r="D897" s="6">
        <v>0.01</v>
      </c>
      <c r="E897" s="4">
        <v>145.44999999999999</v>
      </c>
      <c r="F897" s="4">
        <v>17.850000000000001</v>
      </c>
      <c r="G897" s="15" t="s">
        <v>27</v>
      </c>
      <c r="H897" s="15" t="s">
        <v>95</v>
      </c>
      <c r="I897" s="15" t="s">
        <v>41</v>
      </c>
      <c r="J897" s="15" t="s">
        <v>57</v>
      </c>
      <c r="K897" s="15" t="s">
        <v>58</v>
      </c>
      <c r="L897" s="15" t="s">
        <v>211</v>
      </c>
      <c r="M897" s="6">
        <v>0.56000000000000005</v>
      </c>
      <c r="N897" s="15" t="s">
        <v>33</v>
      </c>
      <c r="O897" s="15" t="s">
        <v>53</v>
      </c>
      <c r="P897" s="15" t="s">
        <v>188</v>
      </c>
      <c r="Q897" s="15" t="s">
        <v>198</v>
      </c>
      <c r="R897" s="2">
        <v>76028</v>
      </c>
      <c r="S897" s="1">
        <v>42085</v>
      </c>
      <c r="T897" s="12">
        <f>EOMONTH(Table_1[[#This Row],[Order Date]],0)</f>
        <v>42094</v>
      </c>
      <c r="U897" s="10">
        <f>EOMONTH(Table_1[[#This Row],[Order Date]],0)</f>
        <v>42094</v>
      </c>
      <c r="V897" s="14">
        <v>42085</v>
      </c>
      <c r="W897" s="1">
        <v>42086</v>
      </c>
      <c r="X897" s="12">
        <v>42086</v>
      </c>
      <c r="Y897" s="10">
        <f>EOMONTH(Table_1[[#This Row],[Ship date]],0)</f>
        <v>42094</v>
      </c>
      <c r="Z897" s="14">
        <v>42086</v>
      </c>
      <c r="AA897" s="4">
        <v>837.6807</v>
      </c>
      <c r="AB897" s="2">
        <v>8</v>
      </c>
      <c r="AC897" s="4">
        <v>1214.03</v>
      </c>
      <c r="AD897" s="2">
        <v>91581</v>
      </c>
      <c r="AE897" s="4">
        <f>'DataCleaning and Transformation'!$E897-'DataCleaning and Transformation'!$D897</f>
        <v>145.44</v>
      </c>
      <c r="AF897" s="15" t="str">
        <f>_xlfn.IFS('DataCleaning and Transformation'!$O897="Central","Chris",'DataCleaning and Transformation'!$O897="East","Erin",'DataCleaning and Transformation'!$O897="South","Sam",'DataCleaning and Transformation'!$O897="West","William")</f>
        <v>Chris</v>
      </c>
      <c r="AG897" s="31">
        <f>Table_1[[#This Row],[Ship date]]-Table_1[[#This Row],[Order Date]]</f>
        <v>1</v>
      </c>
      <c r="AH897" s="22">
        <f>Table_1[[#This Row],[Profit]]/Table_1[[#This Row],[Sales]]</f>
        <v>0.69000000000000006</v>
      </c>
      <c r="AI897" s="23">
        <f>Table_1[[#This Row],[Profit]]+Table_1[[#This Row],[Sales]]</f>
        <v>2051.7107000000001</v>
      </c>
      <c r="AJ897" s="17">
        <f>WEEKNUM(Table_1[[#This Row],[Order Date]],1)</f>
        <v>13</v>
      </c>
      <c r="AK897" s="17" t="str">
        <f>TEXT(Table_1[[#This Row],[Order Date]],"mmm yyyy")</f>
        <v>Mar 2015</v>
      </c>
      <c r="AL897" s="17" t="str">
        <f>Table_1[[#This Row],[Monthly sales]]&amp;"  Week "&amp;TEXT(Table_1[[#This Row],[Weekly sales]],"00")</f>
        <v>Mar 2015  Week 13</v>
      </c>
      <c r="AM897" s="17">
        <f>IF(COUNTIF($A$2:A897, A897)=1, 1, 0)</f>
        <v>1</v>
      </c>
      <c r="AN897" s="3">
        <f>COUNTA(A897) - COUNTIF(Table_1[[#This Row],[Unique Customers]], 1)</f>
        <v>0</v>
      </c>
      <c r="AO897" s="17" t="str">
        <f t="shared" si="13"/>
        <v>Unique</v>
      </c>
      <c r="AP897" s="17" t="str">
        <f>"Q"&amp;_xlfn.CEILING.MATH(MONTH(Table_1[[#This Row],[Monthly sales]])/3,1)</f>
        <v>Q1</v>
      </c>
    </row>
    <row r="898" spans="1:42" ht="14.4" x14ac:dyDescent="0.3">
      <c r="A898" s="2">
        <v>1553</v>
      </c>
      <c r="B898" s="15" t="s">
        <v>1798</v>
      </c>
      <c r="C898" s="15" t="s">
        <v>71</v>
      </c>
      <c r="D898" s="6">
        <v>0.03</v>
      </c>
      <c r="E898" s="4">
        <v>12.28</v>
      </c>
      <c r="F898" s="4">
        <v>6.35</v>
      </c>
      <c r="G898" s="15" t="s">
        <v>39</v>
      </c>
      <c r="H898" s="15" t="s">
        <v>28</v>
      </c>
      <c r="I898" s="15" t="s">
        <v>49</v>
      </c>
      <c r="J898" s="15" t="s">
        <v>89</v>
      </c>
      <c r="K898" s="15" t="s">
        <v>74</v>
      </c>
      <c r="L898" s="15" t="s">
        <v>1734</v>
      </c>
      <c r="M898" s="6">
        <v>0.38</v>
      </c>
      <c r="N898" s="15" t="s">
        <v>33</v>
      </c>
      <c r="O898" s="15" t="s">
        <v>34</v>
      </c>
      <c r="P898" s="15" t="s">
        <v>35</v>
      </c>
      <c r="Q898" s="15" t="s">
        <v>1028</v>
      </c>
      <c r="R898" s="2">
        <v>38701</v>
      </c>
      <c r="S898" s="1">
        <v>42085</v>
      </c>
      <c r="T898" s="12">
        <f>EOMONTH(Table_1[[#This Row],[Order Date]],0)</f>
        <v>42094</v>
      </c>
      <c r="U898" s="10">
        <f>EOMONTH(Table_1[[#This Row],[Order Date]],0)</f>
        <v>42094</v>
      </c>
      <c r="V898" s="14">
        <v>42085</v>
      </c>
      <c r="W898" s="1">
        <v>42087</v>
      </c>
      <c r="X898" s="12">
        <v>42087</v>
      </c>
      <c r="Y898" s="10">
        <f>EOMONTH(Table_1[[#This Row],[Ship date]],0)</f>
        <v>42094</v>
      </c>
      <c r="Z898" s="14">
        <v>42087</v>
      </c>
      <c r="AA898" s="4">
        <v>68.676000000000002</v>
      </c>
      <c r="AB898" s="2">
        <v>7</v>
      </c>
      <c r="AC898" s="4">
        <v>87.53</v>
      </c>
      <c r="AD898" s="2">
        <v>87484</v>
      </c>
      <c r="AE898" s="4">
        <f>'DataCleaning and Transformation'!$E898-'DataCleaning and Transformation'!$D898</f>
        <v>12.25</v>
      </c>
      <c r="AF898" s="15" t="str">
        <f>_xlfn.IFS('DataCleaning and Transformation'!$O898="Central","Chris",'DataCleaning and Transformation'!$O898="East","Erin",'DataCleaning and Transformation'!$O898="South","Sam",'DataCleaning and Transformation'!$O898="West","William")</f>
        <v>Sam</v>
      </c>
      <c r="AG898" s="31">
        <f>Table_1[[#This Row],[Ship date]]-Table_1[[#This Row],[Order Date]]</f>
        <v>2</v>
      </c>
      <c r="AH898" s="22">
        <f>Table_1[[#This Row],[Profit]]/Table_1[[#This Row],[Sales]]</f>
        <v>0.78459956586313262</v>
      </c>
      <c r="AI898" s="23">
        <f>Table_1[[#This Row],[Profit]]+Table_1[[#This Row],[Sales]]</f>
        <v>156.20600000000002</v>
      </c>
      <c r="AJ898" s="17">
        <f>WEEKNUM(Table_1[[#This Row],[Order Date]],1)</f>
        <v>13</v>
      </c>
      <c r="AK898" s="17" t="str">
        <f>TEXT(Table_1[[#This Row],[Order Date]],"mmm yyyy")</f>
        <v>Mar 2015</v>
      </c>
      <c r="AL898" s="17" t="str">
        <f>Table_1[[#This Row],[Monthly sales]]&amp;"  Week "&amp;TEXT(Table_1[[#This Row],[Weekly sales]],"00")</f>
        <v>Mar 2015  Week 13</v>
      </c>
      <c r="AM898" s="17">
        <f>IF(COUNTIF($A$2:A898, A898)=1, 1, 0)</f>
        <v>1</v>
      </c>
      <c r="AN898" s="3">
        <f>COUNTA(A898) - COUNTIF(Table_1[[#This Row],[Unique Customers]], 1)</f>
        <v>0</v>
      </c>
      <c r="AO898" s="17" t="str">
        <f t="shared" ref="AO898:AO961" si="14">IF(AD898=AD897, "Repeated", "Unique")</f>
        <v>Unique</v>
      </c>
      <c r="AP898" s="17" t="str">
        <f>"Q"&amp;_xlfn.CEILING.MATH(MONTH(Table_1[[#This Row],[Monthly sales]])/3,1)</f>
        <v>Q1</v>
      </c>
    </row>
    <row r="899" spans="1:42" ht="14.4" x14ac:dyDescent="0.3">
      <c r="A899" s="2">
        <v>2561</v>
      </c>
      <c r="B899" s="15" t="s">
        <v>1799</v>
      </c>
      <c r="C899" s="15" t="s">
        <v>71</v>
      </c>
      <c r="D899" s="6">
        <v>0.03</v>
      </c>
      <c r="E899" s="4">
        <v>160.97999999999999</v>
      </c>
      <c r="F899" s="4">
        <v>30</v>
      </c>
      <c r="G899" s="15" t="s">
        <v>27</v>
      </c>
      <c r="H899" s="15" t="s">
        <v>40</v>
      </c>
      <c r="I899" s="15" t="s">
        <v>29</v>
      </c>
      <c r="J899" s="15" t="s">
        <v>110</v>
      </c>
      <c r="K899" s="15" t="s">
        <v>58</v>
      </c>
      <c r="L899" s="15" t="s">
        <v>893</v>
      </c>
      <c r="M899" s="6">
        <v>0.62</v>
      </c>
      <c r="N899" s="15" t="s">
        <v>33</v>
      </c>
      <c r="O899" s="15" t="s">
        <v>112</v>
      </c>
      <c r="P899" s="15" t="s">
        <v>113</v>
      </c>
      <c r="Q899" s="15" t="s">
        <v>1800</v>
      </c>
      <c r="R899" s="2">
        <v>10562</v>
      </c>
      <c r="S899" s="1">
        <v>42085</v>
      </c>
      <c r="T899" s="12">
        <f>EOMONTH(Table_1[[#This Row],[Order Date]],0)</f>
        <v>42094</v>
      </c>
      <c r="U899" s="10">
        <f>EOMONTH(Table_1[[#This Row],[Order Date]],0)</f>
        <v>42094</v>
      </c>
      <c r="V899" s="14">
        <v>42085</v>
      </c>
      <c r="W899" s="1">
        <v>42088</v>
      </c>
      <c r="X899" s="12">
        <v>42088</v>
      </c>
      <c r="Y899" s="10">
        <f>EOMONTH(Table_1[[#This Row],[Ship date]],0)</f>
        <v>42094</v>
      </c>
      <c r="Z899" s="14">
        <v>42088</v>
      </c>
      <c r="AA899" s="4">
        <v>1261.4718</v>
      </c>
      <c r="AB899" s="2">
        <v>11</v>
      </c>
      <c r="AC899" s="4">
        <v>1828.22</v>
      </c>
      <c r="AD899" s="2">
        <v>86465</v>
      </c>
      <c r="AE899" s="4">
        <f>'DataCleaning and Transformation'!$E899-'DataCleaning and Transformation'!$D899</f>
        <v>160.94999999999999</v>
      </c>
      <c r="AF899" s="15" t="str">
        <f>_xlfn.IFS('DataCleaning and Transformation'!$O899="Central","Chris",'DataCleaning and Transformation'!$O899="East","Erin",'DataCleaning and Transformation'!$O899="South","Sam",'DataCleaning and Transformation'!$O899="West","William")</f>
        <v>Erin</v>
      </c>
      <c r="AG899" s="31">
        <f>Table_1[[#This Row],[Ship date]]-Table_1[[#This Row],[Order Date]]</f>
        <v>3</v>
      </c>
      <c r="AH899" s="22">
        <f>Table_1[[#This Row],[Profit]]/Table_1[[#This Row],[Sales]]</f>
        <v>0.69000000000000006</v>
      </c>
      <c r="AI899" s="23">
        <f>Table_1[[#This Row],[Profit]]+Table_1[[#This Row],[Sales]]</f>
        <v>3089.6918000000001</v>
      </c>
      <c r="AJ899" s="17">
        <f>WEEKNUM(Table_1[[#This Row],[Order Date]],1)</f>
        <v>13</v>
      </c>
      <c r="AK899" s="17" t="str">
        <f>TEXT(Table_1[[#This Row],[Order Date]],"mmm yyyy")</f>
        <v>Mar 2015</v>
      </c>
      <c r="AL899" s="17" t="str">
        <f>Table_1[[#This Row],[Monthly sales]]&amp;"  Week "&amp;TEXT(Table_1[[#This Row],[Weekly sales]],"00")</f>
        <v>Mar 2015  Week 13</v>
      </c>
      <c r="AM899" s="17">
        <f>IF(COUNTIF($A$2:A899, A899)=1, 1, 0)</f>
        <v>1</v>
      </c>
      <c r="AN899" s="3">
        <f>COUNTA(A899) - COUNTIF(Table_1[[#This Row],[Unique Customers]], 1)</f>
        <v>0</v>
      </c>
      <c r="AO899" s="17" t="str">
        <f t="shared" si="14"/>
        <v>Unique</v>
      </c>
      <c r="AP899" s="17" t="str">
        <f>"Q"&amp;_xlfn.CEILING.MATH(MONTH(Table_1[[#This Row],[Monthly sales]])/3,1)</f>
        <v>Q1</v>
      </c>
    </row>
    <row r="900" spans="1:42" ht="14.4" x14ac:dyDescent="0.3">
      <c r="A900" s="2">
        <v>1976</v>
      </c>
      <c r="B900" s="15" t="s">
        <v>378</v>
      </c>
      <c r="C900" s="15" t="s">
        <v>26</v>
      </c>
      <c r="D900" s="6">
        <v>0.06</v>
      </c>
      <c r="E900" s="4">
        <v>40.99</v>
      </c>
      <c r="F900" s="4">
        <v>17.48</v>
      </c>
      <c r="G900" s="15" t="s">
        <v>39</v>
      </c>
      <c r="H900" s="15" t="s">
        <v>40</v>
      </c>
      <c r="I900" s="15" t="s">
        <v>49</v>
      </c>
      <c r="J900" s="15" t="s">
        <v>89</v>
      </c>
      <c r="K900" s="15" t="s">
        <v>74</v>
      </c>
      <c r="L900" s="15" t="s">
        <v>1399</v>
      </c>
      <c r="M900" s="6">
        <v>0.36</v>
      </c>
      <c r="N900" s="15" t="s">
        <v>33</v>
      </c>
      <c r="O900" s="15" t="s">
        <v>53</v>
      </c>
      <c r="P900" s="15" t="s">
        <v>290</v>
      </c>
      <c r="Q900" s="15" t="s">
        <v>380</v>
      </c>
      <c r="R900" s="2">
        <v>48823</v>
      </c>
      <c r="S900" s="1">
        <v>42086</v>
      </c>
      <c r="T900" s="12">
        <f>EOMONTH(Table_1[[#This Row],[Order Date]],0)</f>
        <v>42094</v>
      </c>
      <c r="U900" s="10">
        <f>EOMONTH(Table_1[[#This Row],[Order Date]],0)</f>
        <v>42094</v>
      </c>
      <c r="V900" s="14">
        <v>42086</v>
      </c>
      <c r="W900" s="1">
        <v>42088</v>
      </c>
      <c r="X900" s="12">
        <v>42088</v>
      </c>
      <c r="Y900" s="10">
        <f>EOMONTH(Table_1[[#This Row],[Ship date]],0)</f>
        <v>42094</v>
      </c>
      <c r="Z900" s="14">
        <v>42088</v>
      </c>
      <c r="AA900" s="4">
        <v>214.23</v>
      </c>
      <c r="AB900" s="2">
        <v>14</v>
      </c>
      <c r="AC900" s="4">
        <v>585.08000000000004</v>
      </c>
      <c r="AD900" s="2">
        <v>89041</v>
      </c>
      <c r="AE900" s="4">
        <f>'DataCleaning and Transformation'!$E900-'DataCleaning and Transformation'!$D900</f>
        <v>40.93</v>
      </c>
      <c r="AF900" s="15" t="str">
        <f>_xlfn.IFS('DataCleaning and Transformation'!$O900="Central","Chris",'DataCleaning and Transformation'!$O900="East","Erin",'DataCleaning and Transformation'!$O900="South","Sam",'DataCleaning and Transformation'!$O900="West","William")</f>
        <v>Chris</v>
      </c>
      <c r="AG900" s="31">
        <f>Table_1[[#This Row],[Ship date]]-Table_1[[#This Row],[Order Date]]</f>
        <v>2</v>
      </c>
      <c r="AH900" s="22">
        <f>Table_1[[#This Row],[Profit]]/Table_1[[#This Row],[Sales]]</f>
        <v>0.36615505571887602</v>
      </c>
      <c r="AI900" s="23">
        <f>Table_1[[#This Row],[Profit]]+Table_1[[#This Row],[Sales]]</f>
        <v>799.31000000000006</v>
      </c>
      <c r="AJ900" s="17">
        <f>WEEKNUM(Table_1[[#This Row],[Order Date]],1)</f>
        <v>13</v>
      </c>
      <c r="AK900" s="17" t="str">
        <f>TEXT(Table_1[[#This Row],[Order Date]],"mmm yyyy")</f>
        <v>Mar 2015</v>
      </c>
      <c r="AL900" s="17" t="str">
        <f>Table_1[[#This Row],[Monthly sales]]&amp;"  Week "&amp;TEXT(Table_1[[#This Row],[Weekly sales]],"00")</f>
        <v>Mar 2015  Week 13</v>
      </c>
      <c r="AM900" s="17">
        <f>IF(COUNTIF($A$2:A900, A900)=1, 1, 0)</f>
        <v>0</v>
      </c>
      <c r="AN900" s="3">
        <f>COUNTA(A900) - COUNTIF(Table_1[[#This Row],[Unique Customers]], 1)</f>
        <v>1</v>
      </c>
      <c r="AO900" s="17" t="str">
        <f t="shared" si="14"/>
        <v>Unique</v>
      </c>
      <c r="AP900" s="17" t="str">
        <f>"Q"&amp;_xlfn.CEILING.MATH(MONTH(Table_1[[#This Row],[Monthly sales]])/3,1)</f>
        <v>Q1</v>
      </c>
    </row>
    <row r="901" spans="1:42" ht="14.4" x14ac:dyDescent="0.3">
      <c r="A901" s="2">
        <v>2618</v>
      </c>
      <c r="B901" s="15" t="s">
        <v>608</v>
      </c>
      <c r="C901" s="15" t="s">
        <v>26</v>
      </c>
      <c r="D901" s="6">
        <v>0.1</v>
      </c>
      <c r="E901" s="4">
        <v>20.27</v>
      </c>
      <c r="F901" s="4">
        <v>3.99</v>
      </c>
      <c r="G901" s="15" t="s">
        <v>39</v>
      </c>
      <c r="H901" s="15" t="s">
        <v>95</v>
      </c>
      <c r="I901" s="15" t="s">
        <v>49</v>
      </c>
      <c r="J901" s="15" t="s">
        <v>96</v>
      </c>
      <c r="K901" s="15" t="s">
        <v>74</v>
      </c>
      <c r="L901" s="15" t="s">
        <v>1801</v>
      </c>
      <c r="M901" s="6">
        <v>0.56999999999999995</v>
      </c>
      <c r="N901" s="15" t="s">
        <v>33</v>
      </c>
      <c r="O901" s="15" t="s">
        <v>112</v>
      </c>
      <c r="P901" s="15" t="s">
        <v>113</v>
      </c>
      <c r="Q901" s="15" t="s">
        <v>114</v>
      </c>
      <c r="R901" s="2">
        <v>10004</v>
      </c>
      <c r="S901" s="1">
        <v>42086</v>
      </c>
      <c r="T901" s="12">
        <f>EOMONTH(Table_1[[#This Row],[Order Date]],0)</f>
        <v>42094</v>
      </c>
      <c r="U901" s="10">
        <f>EOMONTH(Table_1[[#This Row],[Order Date]],0)</f>
        <v>42094</v>
      </c>
      <c r="V901" s="14">
        <v>42086</v>
      </c>
      <c r="W901" s="1">
        <v>42087</v>
      </c>
      <c r="X901" s="12">
        <v>42087</v>
      </c>
      <c r="Y901" s="10">
        <f>EOMONTH(Table_1[[#This Row],[Ship date]],0)</f>
        <v>42094</v>
      </c>
      <c r="Z901" s="14">
        <v>42087</v>
      </c>
      <c r="AA901" s="4">
        <v>84.05</v>
      </c>
      <c r="AB901" s="2">
        <v>53</v>
      </c>
      <c r="AC901" s="4">
        <v>1051.52</v>
      </c>
      <c r="AD901" s="2">
        <v>53153</v>
      </c>
      <c r="AE901" s="4">
        <f>'DataCleaning and Transformation'!$E901-'DataCleaning and Transformation'!$D901</f>
        <v>20.169999999999998</v>
      </c>
      <c r="AF901" s="15" t="str">
        <f>_xlfn.IFS('DataCleaning and Transformation'!$O901="Central","Chris",'DataCleaning and Transformation'!$O901="East","Erin",'DataCleaning and Transformation'!$O901="South","Sam",'DataCleaning and Transformation'!$O901="West","William")</f>
        <v>Erin</v>
      </c>
      <c r="AG901" s="31">
        <f>Table_1[[#This Row],[Ship date]]-Table_1[[#This Row],[Order Date]]</f>
        <v>1</v>
      </c>
      <c r="AH901" s="22">
        <f>Table_1[[#This Row],[Profit]]/Table_1[[#This Row],[Sales]]</f>
        <v>7.9931908094948267E-2</v>
      </c>
      <c r="AI901" s="23">
        <f>Table_1[[#This Row],[Profit]]+Table_1[[#This Row],[Sales]]</f>
        <v>1135.57</v>
      </c>
      <c r="AJ901" s="17">
        <f>WEEKNUM(Table_1[[#This Row],[Order Date]],1)</f>
        <v>13</v>
      </c>
      <c r="AK901" s="17" t="str">
        <f>TEXT(Table_1[[#This Row],[Order Date]],"mmm yyyy")</f>
        <v>Mar 2015</v>
      </c>
      <c r="AL901" s="17" t="str">
        <f>Table_1[[#This Row],[Monthly sales]]&amp;"  Week "&amp;TEXT(Table_1[[#This Row],[Weekly sales]],"00")</f>
        <v>Mar 2015  Week 13</v>
      </c>
      <c r="AM901" s="17">
        <f>IF(COUNTIF($A$2:A901, A901)=1, 1, 0)</f>
        <v>0</v>
      </c>
      <c r="AN901" s="3">
        <f>COUNTA(A901) - COUNTIF(Table_1[[#This Row],[Unique Customers]], 1)</f>
        <v>1</v>
      </c>
      <c r="AO901" s="17" t="str">
        <f t="shared" si="14"/>
        <v>Unique</v>
      </c>
      <c r="AP901" s="17" t="str">
        <f>"Q"&amp;_xlfn.CEILING.MATH(MONTH(Table_1[[#This Row],[Monthly sales]])/3,1)</f>
        <v>Q1</v>
      </c>
    </row>
    <row r="902" spans="1:42" ht="14.4" x14ac:dyDescent="0.3">
      <c r="A902" s="2">
        <v>2620</v>
      </c>
      <c r="B902" s="15" t="s">
        <v>1802</v>
      </c>
      <c r="C902" s="15" t="s">
        <v>26</v>
      </c>
      <c r="D902" s="6">
        <v>0.1</v>
      </c>
      <c r="E902" s="4">
        <v>20.27</v>
      </c>
      <c r="F902" s="4">
        <v>3.99</v>
      </c>
      <c r="G902" s="15" t="s">
        <v>39</v>
      </c>
      <c r="H902" s="15" t="s">
        <v>95</v>
      </c>
      <c r="I902" s="15" t="s">
        <v>49</v>
      </c>
      <c r="J902" s="15" t="s">
        <v>96</v>
      </c>
      <c r="K902" s="15" t="s">
        <v>74</v>
      </c>
      <c r="L902" s="15" t="s">
        <v>1801</v>
      </c>
      <c r="M902" s="6">
        <v>0.56999999999999995</v>
      </c>
      <c r="N902" s="15" t="s">
        <v>33</v>
      </c>
      <c r="O902" s="15" t="s">
        <v>34</v>
      </c>
      <c r="P902" s="15" t="s">
        <v>401</v>
      </c>
      <c r="Q902" s="15" t="s">
        <v>1803</v>
      </c>
      <c r="R902" s="2">
        <v>38134</v>
      </c>
      <c r="S902" s="1">
        <v>42086</v>
      </c>
      <c r="T902" s="12">
        <f>EOMONTH(Table_1[[#This Row],[Order Date]],0)</f>
        <v>42094</v>
      </c>
      <c r="U902" s="10">
        <f>EOMONTH(Table_1[[#This Row],[Order Date]],0)</f>
        <v>42094</v>
      </c>
      <c r="V902" s="14">
        <v>42086</v>
      </c>
      <c r="W902" s="1">
        <v>42087</v>
      </c>
      <c r="X902" s="12">
        <v>42087</v>
      </c>
      <c r="Y902" s="10">
        <f>EOMONTH(Table_1[[#This Row],[Ship date]],0)</f>
        <v>42094</v>
      </c>
      <c r="Z902" s="14">
        <v>42087</v>
      </c>
      <c r="AA902" s="4">
        <v>381.61799999999999</v>
      </c>
      <c r="AB902" s="2">
        <v>13</v>
      </c>
      <c r="AC902" s="4">
        <v>257.92</v>
      </c>
      <c r="AD902" s="2">
        <v>88017</v>
      </c>
      <c r="AE902" s="4">
        <f>'DataCleaning and Transformation'!$E902-'DataCleaning and Transformation'!$D902</f>
        <v>20.169999999999998</v>
      </c>
      <c r="AF902" s="15" t="str">
        <f>_xlfn.IFS('DataCleaning and Transformation'!$O902="Central","Chris",'DataCleaning and Transformation'!$O902="East","Erin",'DataCleaning and Transformation'!$O902="South","Sam",'DataCleaning and Transformation'!$O902="West","William")</f>
        <v>Sam</v>
      </c>
      <c r="AG902" s="31">
        <f>Table_1[[#This Row],[Ship date]]-Table_1[[#This Row],[Order Date]]</f>
        <v>1</v>
      </c>
      <c r="AH902" s="22">
        <f>Table_1[[#This Row],[Profit]]/Table_1[[#This Row],[Sales]]</f>
        <v>1.4795983250620346</v>
      </c>
      <c r="AI902" s="23">
        <f>Table_1[[#This Row],[Profit]]+Table_1[[#This Row],[Sales]]</f>
        <v>639.53800000000001</v>
      </c>
      <c r="AJ902" s="17">
        <f>WEEKNUM(Table_1[[#This Row],[Order Date]],1)</f>
        <v>13</v>
      </c>
      <c r="AK902" s="17" t="str">
        <f>TEXT(Table_1[[#This Row],[Order Date]],"mmm yyyy")</f>
        <v>Mar 2015</v>
      </c>
      <c r="AL902" s="17" t="str">
        <f>Table_1[[#This Row],[Monthly sales]]&amp;"  Week "&amp;TEXT(Table_1[[#This Row],[Weekly sales]],"00")</f>
        <v>Mar 2015  Week 13</v>
      </c>
      <c r="AM902" s="17">
        <f>IF(COUNTIF($A$2:A902, A902)=1, 1, 0)</f>
        <v>1</v>
      </c>
      <c r="AN902" s="3">
        <f>COUNTA(A902) - COUNTIF(Table_1[[#This Row],[Unique Customers]], 1)</f>
        <v>0</v>
      </c>
      <c r="AO902" s="17" t="str">
        <f t="shared" si="14"/>
        <v>Unique</v>
      </c>
      <c r="AP902" s="17" t="str">
        <f>"Q"&amp;_xlfn.CEILING.MATH(MONTH(Table_1[[#This Row],[Monthly sales]])/3,1)</f>
        <v>Q1</v>
      </c>
    </row>
    <row r="903" spans="1:42" ht="14.4" x14ac:dyDescent="0.3">
      <c r="A903" s="2">
        <v>2618</v>
      </c>
      <c r="B903" s="15" t="s">
        <v>608</v>
      </c>
      <c r="C903" s="15" t="s">
        <v>38</v>
      </c>
      <c r="D903" s="6">
        <v>0.05</v>
      </c>
      <c r="E903" s="4">
        <v>4.84</v>
      </c>
      <c r="F903" s="4">
        <v>0.71</v>
      </c>
      <c r="G903" s="15" t="s">
        <v>88</v>
      </c>
      <c r="H903" s="15" t="s">
        <v>95</v>
      </c>
      <c r="I903" s="15" t="s">
        <v>49</v>
      </c>
      <c r="J903" s="15" t="s">
        <v>50</v>
      </c>
      <c r="K903" s="15" t="s">
        <v>51</v>
      </c>
      <c r="L903" s="15" t="s">
        <v>52</v>
      </c>
      <c r="M903" s="6">
        <v>0.52</v>
      </c>
      <c r="N903" s="15" t="s">
        <v>33</v>
      </c>
      <c r="O903" s="15" t="s">
        <v>112</v>
      </c>
      <c r="P903" s="15" t="s">
        <v>113</v>
      </c>
      <c r="Q903" s="15" t="s">
        <v>114</v>
      </c>
      <c r="R903" s="2">
        <v>10004</v>
      </c>
      <c r="S903" s="1">
        <v>42086</v>
      </c>
      <c r="T903" s="12">
        <f>EOMONTH(Table_1[[#This Row],[Order Date]],0)</f>
        <v>42094</v>
      </c>
      <c r="U903" s="10">
        <f>EOMONTH(Table_1[[#This Row],[Order Date]],0)</f>
        <v>42094</v>
      </c>
      <c r="V903" s="14">
        <v>42086</v>
      </c>
      <c r="W903" s="1">
        <v>42086</v>
      </c>
      <c r="X903" s="12">
        <v>42086</v>
      </c>
      <c r="Y903" s="10">
        <f>EOMONTH(Table_1[[#This Row],[Ship date]],0)</f>
        <v>42094</v>
      </c>
      <c r="Z903" s="14">
        <v>42086</v>
      </c>
      <c r="AA903" s="4">
        <v>29.17</v>
      </c>
      <c r="AB903" s="2">
        <v>20</v>
      </c>
      <c r="AC903" s="4">
        <v>103.39</v>
      </c>
      <c r="AD903" s="2">
        <v>34017</v>
      </c>
      <c r="AE903" s="4">
        <f>'DataCleaning and Transformation'!$E903-'DataCleaning and Transformation'!$D903</f>
        <v>4.79</v>
      </c>
      <c r="AF903" s="15" t="str">
        <f>_xlfn.IFS('DataCleaning and Transformation'!$O903="Central","Chris",'DataCleaning and Transformation'!$O903="East","Erin",'DataCleaning and Transformation'!$O903="South","Sam",'DataCleaning and Transformation'!$O903="West","William")</f>
        <v>Erin</v>
      </c>
      <c r="AG903" s="31">
        <f>Table_1[[#This Row],[Ship date]]-Table_1[[#This Row],[Order Date]]</f>
        <v>0</v>
      </c>
      <c r="AH903" s="22">
        <f>Table_1[[#This Row],[Profit]]/Table_1[[#This Row],[Sales]]</f>
        <v>0.28213560305638846</v>
      </c>
      <c r="AI903" s="23">
        <f>Table_1[[#This Row],[Profit]]+Table_1[[#This Row],[Sales]]</f>
        <v>132.56</v>
      </c>
      <c r="AJ903" s="17">
        <f>WEEKNUM(Table_1[[#This Row],[Order Date]],1)</f>
        <v>13</v>
      </c>
      <c r="AK903" s="17" t="str">
        <f>TEXT(Table_1[[#This Row],[Order Date]],"mmm yyyy")</f>
        <v>Mar 2015</v>
      </c>
      <c r="AL903" s="17" t="str">
        <f>Table_1[[#This Row],[Monthly sales]]&amp;"  Week "&amp;TEXT(Table_1[[#This Row],[Weekly sales]],"00")</f>
        <v>Mar 2015  Week 13</v>
      </c>
      <c r="AM903" s="17">
        <f>IF(COUNTIF($A$2:A903, A903)=1, 1, 0)</f>
        <v>0</v>
      </c>
      <c r="AN903" s="3">
        <f>COUNTA(A903) - COUNTIF(Table_1[[#This Row],[Unique Customers]], 1)</f>
        <v>1</v>
      </c>
      <c r="AO903" s="17" t="str">
        <f t="shared" si="14"/>
        <v>Unique</v>
      </c>
      <c r="AP903" s="17" t="str">
        <f>"Q"&amp;_xlfn.CEILING.MATH(MONTH(Table_1[[#This Row],[Monthly sales]])/3,1)</f>
        <v>Q1</v>
      </c>
    </row>
    <row r="904" spans="1:42" ht="14.4" x14ac:dyDescent="0.3">
      <c r="A904" s="2">
        <v>2618</v>
      </c>
      <c r="B904" s="15" t="s">
        <v>608</v>
      </c>
      <c r="C904" s="15" t="s">
        <v>38</v>
      </c>
      <c r="D904" s="6">
        <v>0.01</v>
      </c>
      <c r="E904" s="4">
        <v>14.98</v>
      </c>
      <c r="F904" s="4">
        <v>7.69</v>
      </c>
      <c r="G904" s="15" t="s">
        <v>39</v>
      </c>
      <c r="H904" s="15" t="s">
        <v>95</v>
      </c>
      <c r="I904" s="15" t="s">
        <v>49</v>
      </c>
      <c r="J904" s="15" t="s">
        <v>79</v>
      </c>
      <c r="K904" s="15" t="s">
        <v>74</v>
      </c>
      <c r="L904" s="15" t="s">
        <v>689</v>
      </c>
      <c r="M904" s="6">
        <v>0.56999999999999995</v>
      </c>
      <c r="N904" s="15" t="s">
        <v>33</v>
      </c>
      <c r="O904" s="15" t="s">
        <v>112</v>
      </c>
      <c r="P904" s="15" t="s">
        <v>113</v>
      </c>
      <c r="Q904" s="15" t="s">
        <v>114</v>
      </c>
      <c r="R904" s="2">
        <v>10004</v>
      </c>
      <c r="S904" s="1">
        <v>42086</v>
      </c>
      <c r="T904" s="12">
        <f>EOMONTH(Table_1[[#This Row],[Order Date]],0)</f>
        <v>42094</v>
      </c>
      <c r="U904" s="10">
        <f>EOMONTH(Table_1[[#This Row],[Order Date]],0)</f>
        <v>42094</v>
      </c>
      <c r="V904" s="14">
        <v>42086</v>
      </c>
      <c r="W904" s="1">
        <v>42088</v>
      </c>
      <c r="X904" s="12">
        <v>42088</v>
      </c>
      <c r="Y904" s="10">
        <f>EOMONTH(Table_1[[#This Row],[Ship date]],0)</f>
        <v>42094</v>
      </c>
      <c r="Z904" s="14">
        <v>42088</v>
      </c>
      <c r="AA904" s="4">
        <v>-48.97</v>
      </c>
      <c r="AB904" s="2">
        <v>28</v>
      </c>
      <c r="AC904" s="4">
        <v>435.39</v>
      </c>
      <c r="AD904" s="2">
        <v>34017</v>
      </c>
      <c r="AE904" s="4">
        <f>'DataCleaning and Transformation'!$E904-'DataCleaning and Transformation'!$D904</f>
        <v>14.97</v>
      </c>
      <c r="AF904" s="15" t="str">
        <f>_xlfn.IFS('DataCleaning and Transformation'!$O904="Central","Chris",'DataCleaning and Transformation'!$O904="East","Erin",'DataCleaning and Transformation'!$O904="South","Sam",'DataCleaning and Transformation'!$O904="West","William")</f>
        <v>Erin</v>
      </c>
      <c r="AG904" s="31">
        <f>Table_1[[#This Row],[Ship date]]-Table_1[[#This Row],[Order Date]]</f>
        <v>2</v>
      </c>
      <c r="AH904" s="22">
        <f>Table_1[[#This Row],[Profit]]/Table_1[[#This Row],[Sales]]</f>
        <v>-0.11247387399802476</v>
      </c>
      <c r="AI904" s="23">
        <f>Table_1[[#This Row],[Profit]]+Table_1[[#This Row],[Sales]]</f>
        <v>386.41999999999996</v>
      </c>
      <c r="AJ904" s="17">
        <f>WEEKNUM(Table_1[[#This Row],[Order Date]],1)</f>
        <v>13</v>
      </c>
      <c r="AK904" s="17" t="str">
        <f>TEXT(Table_1[[#This Row],[Order Date]],"mmm yyyy")</f>
        <v>Mar 2015</v>
      </c>
      <c r="AL904" s="17" t="str">
        <f>Table_1[[#This Row],[Monthly sales]]&amp;"  Week "&amp;TEXT(Table_1[[#This Row],[Weekly sales]],"00")</f>
        <v>Mar 2015  Week 13</v>
      </c>
      <c r="AM904" s="17">
        <f>IF(COUNTIF($A$2:A904, A904)=1, 1, 0)</f>
        <v>0</v>
      </c>
      <c r="AN904" s="3">
        <f>COUNTA(A904) - COUNTIF(Table_1[[#This Row],[Unique Customers]], 1)</f>
        <v>1</v>
      </c>
      <c r="AO904" s="17" t="str">
        <f t="shared" si="14"/>
        <v>Repeated</v>
      </c>
      <c r="AP904" s="17" t="str">
        <f>"Q"&amp;_xlfn.CEILING.MATH(MONTH(Table_1[[#This Row],[Monthly sales]])/3,1)</f>
        <v>Q1</v>
      </c>
    </row>
    <row r="905" spans="1:42" ht="14.4" x14ac:dyDescent="0.3">
      <c r="A905" s="2">
        <v>2619</v>
      </c>
      <c r="B905" s="15" t="s">
        <v>1071</v>
      </c>
      <c r="C905" s="15" t="s">
        <v>38</v>
      </c>
      <c r="D905" s="6">
        <v>0.05</v>
      </c>
      <c r="E905" s="4">
        <v>4.84</v>
      </c>
      <c r="F905" s="4">
        <v>0.71</v>
      </c>
      <c r="G905" s="15" t="s">
        <v>88</v>
      </c>
      <c r="H905" s="15" t="s">
        <v>95</v>
      </c>
      <c r="I905" s="15" t="s">
        <v>49</v>
      </c>
      <c r="J905" s="15" t="s">
        <v>50</v>
      </c>
      <c r="K905" s="15" t="s">
        <v>51</v>
      </c>
      <c r="L905" s="15" t="s">
        <v>52</v>
      </c>
      <c r="M905" s="6">
        <v>0.52</v>
      </c>
      <c r="N905" s="15" t="s">
        <v>33</v>
      </c>
      <c r="O905" s="15" t="s">
        <v>53</v>
      </c>
      <c r="P905" s="15" t="s">
        <v>1072</v>
      </c>
      <c r="Q905" s="15" t="s">
        <v>1073</v>
      </c>
      <c r="R905" s="2">
        <v>57103</v>
      </c>
      <c r="S905" s="1">
        <v>42086</v>
      </c>
      <c r="T905" s="12">
        <f>EOMONTH(Table_1[[#This Row],[Order Date]],0)</f>
        <v>42094</v>
      </c>
      <c r="U905" s="10">
        <f>EOMONTH(Table_1[[#This Row],[Order Date]],0)</f>
        <v>42094</v>
      </c>
      <c r="V905" s="14">
        <v>42086</v>
      </c>
      <c r="W905" s="1">
        <v>42086</v>
      </c>
      <c r="X905" s="12">
        <v>42086</v>
      </c>
      <c r="Y905" s="10">
        <f>EOMONTH(Table_1[[#This Row],[Ship date]],0)</f>
        <v>42094</v>
      </c>
      <c r="Z905" s="14">
        <v>42086</v>
      </c>
      <c r="AA905" s="4">
        <v>17.836500000000001</v>
      </c>
      <c r="AB905" s="2">
        <v>5</v>
      </c>
      <c r="AC905" s="4">
        <v>25.85</v>
      </c>
      <c r="AD905" s="2">
        <v>88014</v>
      </c>
      <c r="AE905" s="4">
        <f>'DataCleaning and Transformation'!$E905-'DataCleaning and Transformation'!$D905</f>
        <v>4.79</v>
      </c>
      <c r="AF905" s="15" t="str">
        <f>_xlfn.IFS('DataCleaning and Transformation'!$O905="Central","Chris",'DataCleaning and Transformation'!$O905="East","Erin",'DataCleaning and Transformation'!$O905="South","Sam",'DataCleaning and Transformation'!$O905="West","William")</f>
        <v>Chris</v>
      </c>
      <c r="AG905" s="31">
        <f>Table_1[[#This Row],[Ship date]]-Table_1[[#This Row],[Order Date]]</f>
        <v>0</v>
      </c>
      <c r="AH905" s="22">
        <f>Table_1[[#This Row],[Profit]]/Table_1[[#This Row],[Sales]]</f>
        <v>0.69</v>
      </c>
      <c r="AI905" s="23">
        <f>Table_1[[#This Row],[Profit]]+Table_1[[#This Row],[Sales]]</f>
        <v>43.686500000000002</v>
      </c>
      <c r="AJ905" s="17">
        <f>WEEKNUM(Table_1[[#This Row],[Order Date]],1)</f>
        <v>13</v>
      </c>
      <c r="AK905" s="17" t="str">
        <f>TEXT(Table_1[[#This Row],[Order Date]],"mmm yyyy")</f>
        <v>Mar 2015</v>
      </c>
      <c r="AL905" s="17" t="str">
        <f>Table_1[[#This Row],[Monthly sales]]&amp;"  Week "&amp;TEXT(Table_1[[#This Row],[Weekly sales]],"00")</f>
        <v>Mar 2015  Week 13</v>
      </c>
      <c r="AM905" s="17">
        <f>IF(COUNTIF($A$2:A905, A905)=1, 1, 0)</f>
        <v>0</v>
      </c>
      <c r="AN905" s="3">
        <f>COUNTA(A905) - COUNTIF(Table_1[[#This Row],[Unique Customers]], 1)</f>
        <v>1</v>
      </c>
      <c r="AO905" s="17" t="str">
        <f t="shared" si="14"/>
        <v>Unique</v>
      </c>
      <c r="AP905" s="17" t="str">
        <f>"Q"&amp;_xlfn.CEILING.MATH(MONTH(Table_1[[#This Row],[Monthly sales]])/3,1)</f>
        <v>Q1</v>
      </c>
    </row>
    <row r="906" spans="1:42" ht="14.4" x14ac:dyDescent="0.3">
      <c r="A906" s="2">
        <v>2958</v>
      </c>
      <c r="B906" s="15" t="s">
        <v>1804</v>
      </c>
      <c r="C906" s="15" t="s">
        <v>48</v>
      </c>
      <c r="D906" s="6">
        <v>0.06</v>
      </c>
      <c r="E906" s="4">
        <v>20.99</v>
      </c>
      <c r="F906" s="4">
        <v>0.99</v>
      </c>
      <c r="G906" s="15" t="s">
        <v>39</v>
      </c>
      <c r="H906" s="15" t="s">
        <v>95</v>
      </c>
      <c r="I906" s="15" t="s">
        <v>41</v>
      </c>
      <c r="J906" s="15" t="s">
        <v>136</v>
      </c>
      <c r="K906" s="15" t="s">
        <v>51</v>
      </c>
      <c r="L906" s="15" t="s">
        <v>1805</v>
      </c>
      <c r="M906" s="6">
        <v>0.37</v>
      </c>
      <c r="N906" s="15" t="s">
        <v>33</v>
      </c>
      <c r="O906" s="15" t="s">
        <v>53</v>
      </c>
      <c r="P906" s="15" t="s">
        <v>358</v>
      </c>
      <c r="Q906" s="15" t="s">
        <v>1806</v>
      </c>
      <c r="R906" s="2">
        <v>54956</v>
      </c>
      <c r="S906" s="1">
        <v>42086</v>
      </c>
      <c r="T906" s="12">
        <f>EOMONTH(Table_1[[#This Row],[Order Date]],0)</f>
        <v>42094</v>
      </c>
      <c r="U906" s="10">
        <f>EOMONTH(Table_1[[#This Row],[Order Date]],0)</f>
        <v>42094</v>
      </c>
      <c r="V906" s="14">
        <v>42086</v>
      </c>
      <c r="W906" s="1">
        <v>42091</v>
      </c>
      <c r="X906" s="12">
        <v>42091</v>
      </c>
      <c r="Y906" s="10">
        <f>EOMONTH(Table_1[[#This Row],[Ship date]],0)</f>
        <v>42094</v>
      </c>
      <c r="Z906" s="14">
        <v>42091</v>
      </c>
      <c r="AA906" s="4">
        <v>224.9607</v>
      </c>
      <c r="AB906" s="2">
        <v>18</v>
      </c>
      <c r="AC906" s="4">
        <v>326.02999999999997</v>
      </c>
      <c r="AD906" s="2">
        <v>90265</v>
      </c>
      <c r="AE906" s="4">
        <f>'DataCleaning and Transformation'!$E906-'DataCleaning and Transformation'!$D906</f>
        <v>20.93</v>
      </c>
      <c r="AF906" s="15" t="str">
        <f>_xlfn.IFS('DataCleaning and Transformation'!$O906="Central","Chris",'DataCleaning and Transformation'!$O906="East","Erin",'DataCleaning and Transformation'!$O906="South","Sam",'DataCleaning and Transformation'!$O906="West","William")</f>
        <v>Chris</v>
      </c>
      <c r="AG906" s="31">
        <f>Table_1[[#This Row],[Ship date]]-Table_1[[#This Row],[Order Date]]</f>
        <v>5</v>
      </c>
      <c r="AH906" s="22">
        <f>Table_1[[#This Row],[Profit]]/Table_1[[#This Row],[Sales]]</f>
        <v>0.69000000000000006</v>
      </c>
      <c r="AI906" s="23">
        <f>Table_1[[#This Row],[Profit]]+Table_1[[#This Row],[Sales]]</f>
        <v>550.99069999999995</v>
      </c>
      <c r="AJ906" s="17">
        <f>WEEKNUM(Table_1[[#This Row],[Order Date]],1)</f>
        <v>13</v>
      </c>
      <c r="AK906" s="17" t="str">
        <f>TEXT(Table_1[[#This Row],[Order Date]],"mmm yyyy")</f>
        <v>Mar 2015</v>
      </c>
      <c r="AL906" s="17" t="str">
        <f>Table_1[[#This Row],[Monthly sales]]&amp;"  Week "&amp;TEXT(Table_1[[#This Row],[Weekly sales]],"00")</f>
        <v>Mar 2015  Week 13</v>
      </c>
      <c r="AM906" s="17">
        <f>IF(COUNTIF($A$2:A906, A906)=1, 1, 0)</f>
        <v>1</v>
      </c>
      <c r="AN906" s="3">
        <f>COUNTA(A906) - COUNTIF(Table_1[[#This Row],[Unique Customers]], 1)</f>
        <v>0</v>
      </c>
      <c r="AO906" s="17" t="str">
        <f t="shared" si="14"/>
        <v>Unique</v>
      </c>
      <c r="AP906" s="17" t="str">
        <f>"Q"&amp;_xlfn.CEILING.MATH(MONTH(Table_1[[#This Row],[Monthly sales]])/3,1)</f>
        <v>Q1</v>
      </c>
    </row>
    <row r="907" spans="1:42" ht="14.4" x14ac:dyDescent="0.3">
      <c r="A907" s="2">
        <v>1368</v>
      </c>
      <c r="B907" s="15" t="s">
        <v>1807</v>
      </c>
      <c r="C907" s="15" t="s">
        <v>117</v>
      </c>
      <c r="D907" s="6">
        <v>0.09</v>
      </c>
      <c r="E907" s="4">
        <v>4.55</v>
      </c>
      <c r="F907" s="4">
        <v>1.49</v>
      </c>
      <c r="G907" s="15" t="s">
        <v>39</v>
      </c>
      <c r="H907" s="15" t="s">
        <v>40</v>
      </c>
      <c r="I907" s="15" t="s">
        <v>49</v>
      </c>
      <c r="J907" s="15" t="s">
        <v>73</v>
      </c>
      <c r="K907" s="15" t="s">
        <v>74</v>
      </c>
      <c r="L907" s="15" t="s">
        <v>1504</v>
      </c>
      <c r="M907" s="6">
        <v>0.35</v>
      </c>
      <c r="N907" s="15" t="s">
        <v>33</v>
      </c>
      <c r="O907" s="15" t="s">
        <v>53</v>
      </c>
      <c r="P907" s="15" t="s">
        <v>188</v>
      </c>
      <c r="Q907" s="15" t="s">
        <v>1808</v>
      </c>
      <c r="R907" s="2">
        <v>75901</v>
      </c>
      <c r="S907" s="1">
        <v>42086</v>
      </c>
      <c r="T907" s="12">
        <f>EOMONTH(Table_1[[#This Row],[Order Date]],0)</f>
        <v>42094</v>
      </c>
      <c r="U907" s="10">
        <f>EOMONTH(Table_1[[#This Row],[Order Date]],0)</f>
        <v>42094</v>
      </c>
      <c r="V907" s="14">
        <v>42086</v>
      </c>
      <c r="W907" s="1">
        <v>42088</v>
      </c>
      <c r="X907" s="12">
        <v>42088</v>
      </c>
      <c r="Y907" s="10">
        <f>EOMONTH(Table_1[[#This Row],[Ship date]],0)</f>
        <v>42094</v>
      </c>
      <c r="Z907" s="14">
        <v>42088</v>
      </c>
      <c r="AA907" s="4">
        <v>16.898</v>
      </c>
      <c r="AB907" s="2">
        <v>6</v>
      </c>
      <c r="AC907" s="4">
        <v>25.45</v>
      </c>
      <c r="AD907" s="2">
        <v>90514</v>
      </c>
      <c r="AE907" s="4">
        <f>'DataCleaning and Transformation'!$E907-'DataCleaning and Transformation'!$D907</f>
        <v>4.46</v>
      </c>
      <c r="AF907" s="15" t="str">
        <f>_xlfn.IFS('DataCleaning and Transformation'!$O907="Central","Chris",'DataCleaning and Transformation'!$O907="East","Erin",'DataCleaning and Transformation'!$O907="South","Sam",'DataCleaning and Transformation'!$O907="West","William")</f>
        <v>Chris</v>
      </c>
      <c r="AG907" s="31">
        <f>Table_1[[#This Row],[Ship date]]-Table_1[[#This Row],[Order Date]]</f>
        <v>2</v>
      </c>
      <c r="AH907" s="22">
        <f>Table_1[[#This Row],[Profit]]/Table_1[[#This Row],[Sales]]</f>
        <v>0.66396856581532415</v>
      </c>
      <c r="AI907" s="23">
        <f>Table_1[[#This Row],[Profit]]+Table_1[[#This Row],[Sales]]</f>
        <v>42.347999999999999</v>
      </c>
      <c r="AJ907" s="17">
        <f>WEEKNUM(Table_1[[#This Row],[Order Date]],1)</f>
        <v>13</v>
      </c>
      <c r="AK907" s="17" t="str">
        <f>TEXT(Table_1[[#This Row],[Order Date]],"mmm yyyy")</f>
        <v>Mar 2015</v>
      </c>
      <c r="AL907" s="17" t="str">
        <f>Table_1[[#This Row],[Monthly sales]]&amp;"  Week "&amp;TEXT(Table_1[[#This Row],[Weekly sales]],"00")</f>
        <v>Mar 2015  Week 13</v>
      </c>
      <c r="AM907" s="17">
        <f>IF(COUNTIF($A$2:A907, A907)=1, 1, 0)</f>
        <v>1</v>
      </c>
      <c r="AN907" s="3">
        <f>COUNTA(A907) - COUNTIF(Table_1[[#This Row],[Unique Customers]], 1)</f>
        <v>0</v>
      </c>
      <c r="AO907" s="17" t="str">
        <f t="shared" si="14"/>
        <v>Unique</v>
      </c>
      <c r="AP907" s="17" t="str">
        <f>"Q"&amp;_xlfn.CEILING.MATH(MONTH(Table_1[[#This Row],[Monthly sales]])/3,1)</f>
        <v>Q1</v>
      </c>
    </row>
    <row r="908" spans="1:42" ht="14.4" x14ac:dyDescent="0.3">
      <c r="A908" s="2">
        <v>1369</v>
      </c>
      <c r="B908" s="15" t="s">
        <v>1809</v>
      </c>
      <c r="C908" s="15" t="s">
        <v>117</v>
      </c>
      <c r="D908" s="6">
        <v>7.0000000000000007E-2</v>
      </c>
      <c r="E908" s="4">
        <v>9.7799999999999994</v>
      </c>
      <c r="F908" s="4">
        <v>5.76</v>
      </c>
      <c r="G908" s="15" t="s">
        <v>88</v>
      </c>
      <c r="H908" s="15" t="s">
        <v>40</v>
      </c>
      <c r="I908" s="15" t="s">
        <v>49</v>
      </c>
      <c r="J908" s="15" t="s">
        <v>346</v>
      </c>
      <c r="K908" s="15" t="s">
        <v>74</v>
      </c>
      <c r="L908" s="15" t="s">
        <v>1512</v>
      </c>
      <c r="M908" s="6">
        <v>0.35</v>
      </c>
      <c r="N908" s="15" t="s">
        <v>33</v>
      </c>
      <c r="O908" s="15" t="s">
        <v>53</v>
      </c>
      <c r="P908" s="15" t="s">
        <v>188</v>
      </c>
      <c r="Q908" s="15" t="s">
        <v>1455</v>
      </c>
      <c r="R908" s="2">
        <v>76063</v>
      </c>
      <c r="S908" s="1">
        <v>42086</v>
      </c>
      <c r="T908" s="12">
        <f>EOMONTH(Table_1[[#This Row],[Order Date]],0)</f>
        <v>42094</v>
      </c>
      <c r="U908" s="10">
        <f>EOMONTH(Table_1[[#This Row],[Order Date]],0)</f>
        <v>42094</v>
      </c>
      <c r="V908" s="14">
        <v>42086</v>
      </c>
      <c r="W908" s="1">
        <v>42088</v>
      </c>
      <c r="X908" s="12">
        <v>42088</v>
      </c>
      <c r="Y908" s="10">
        <f>EOMONTH(Table_1[[#This Row],[Ship date]],0)</f>
        <v>42094</v>
      </c>
      <c r="Z908" s="14">
        <v>42088</v>
      </c>
      <c r="AA908" s="4">
        <v>20.14</v>
      </c>
      <c r="AB908" s="2">
        <v>11</v>
      </c>
      <c r="AC908" s="4">
        <v>110.72</v>
      </c>
      <c r="AD908" s="2">
        <v>90514</v>
      </c>
      <c r="AE908" s="4">
        <f>'DataCleaning and Transformation'!$E908-'DataCleaning and Transformation'!$D908</f>
        <v>9.7099999999999991</v>
      </c>
      <c r="AF908" s="15" t="str">
        <f>_xlfn.IFS('DataCleaning and Transformation'!$O908="Central","Chris",'DataCleaning and Transformation'!$O908="East","Erin",'DataCleaning and Transformation'!$O908="South","Sam",'DataCleaning and Transformation'!$O908="West","William")</f>
        <v>Chris</v>
      </c>
      <c r="AG908" s="31">
        <f>Table_1[[#This Row],[Ship date]]-Table_1[[#This Row],[Order Date]]</f>
        <v>2</v>
      </c>
      <c r="AH908" s="22">
        <f>Table_1[[#This Row],[Profit]]/Table_1[[#This Row],[Sales]]</f>
        <v>0.18190028901734104</v>
      </c>
      <c r="AI908" s="23">
        <f>Table_1[[#This Row],[Profit]]+Table_1[[#This Row],[Sales]]</f>
        <v>130.86000000000001</v>
      </c>
      <c r="AJ908" s="17">
        <f>WEEKNUM(Table_1[[#This Row],[Order Date]],1)</f>
        <v>13</v>
      </c>
      <c r="AK908" s="17" t="str">
        <f>TEXT(Table_1[[#This Row],[Order Date]],"mmm yyyy")</f>
        <v>Mar 2015</v>
      </c>
      <c r="AL908" s="17" t="str">
        <f>Table_1[[#This Row],[Monthly sales]]&amp;"  Week "&amp;TEXT(Table_1[[#This Row],[Weekly sales]],"00")</f>
        <v>Mar 2015  Week 13</v>
      </c>
      <c r="AM908" s="17">
        <f>IF(COUNTIF($A$2:A908, A908)=1, 1, 0)</f>
        <v>1</v>
      </c>
      <c r="AN908" s="3">
        <f>COUNTA(A908) - COUNTIF(Table_1[[#This Row],[Unique Customers]], 1)</f>
        <v>0</v>
      </c>
      <c r="AO908" s="17" t="str">
        <f t="shared" si="14"/>
        <v>Repeated</v>
      </c>
      <c r="AP908" s="17" t="str">
        <f>"Q"&amp;_xlfn.CEILING.MATH(MONTH(Table_1[[#This Row],[Monthly sales]])/3,1)</f>
        <v>Q1</v>
      </c>
    </row>
    <row r="909" spans="1:42" ht="14.4" x14ac:dyDescent="0.3">
      <c r="A909" s="2">
        <v>2395</v>
      </c>
      <c r="B909" s="15" t="s">
        <v>1810</v>
      </c>
      <c r="C909" s="15" t="s">
        <v>71</v>
      </c>
      <c r="D909" s="6">
        <v>0.04</v>
      </c>
      <c r="E909" s="4">
        <v>60.97</v>
      </c>
      <c r="F909" s="4">
        <v>4.5</v>
      </c>
      <c r="G909" s="15" t="s">
        <v>39</v>
      </c>
      <c r="H909" s="15" t="s">
        <v>95</v>
      </c>
      <c r="I909" s="15" t="s">
        <v>49</v>
      </c>
      <c r="J909" s="15" t="s">
        <v>96</v>
      </c>
      <c r="K909" s="15" t="s">
        <v>74</v>
      </c>
      <c r="L909" s="15" t="s">
        <v>97</v>
      </c>
      <c r="M909" s="6">
        <v>0.56000000000000005</v>
      </c>
      <c r="N909" s="15" t="s">
        <v>33</v>
      </c>
      <c r="O909" s="15" t="s">
        <v>34</v>
      </c>
      <c r="P909" s="15" t="s">
        <v>76</v>
      </c>
      <c r="Q909" s="15" t="s">
        <v>1811</v>
      </c>
      <c r="R909" s="2">
        <v>31401</v>
      </c>
      <c r="S909" s="1">
        <v>42086</v>
      </c>
      <c r="T909" s="12">
        <f>EOMONTH(Table_1[[#This Row],[Order Date]],0)</f>
        <v>42094</v>
      </c>
      <c r="U909" s="10">
        <f>EOMONTH(Table_1[[#This Row],[Order Date]],0)</f>
        <v>42094</v>
      </c>
      <c r="V909" s="14">
        <v>42086</v>
      </c>
      <c r="W909" s="1">
        <v>42087</v>
      </c>
      <c r="X909" s="12">
        <v>42087</v>
      </c>
      <c r="Y909" s="10">
        <f>EOMONTH(Table_1[[#This Row],[Ship date]],0)</f>
        <v>42094</v>
      </c>
      <c r="Z909" s="14">
        <v>42087</v>
      </c>
      <c r="AA909" s="4">
        <v>79.423199999999994</v>
      </c>
      <c r="AB909" s="2">
        <v>15</v>
      </c>
      <c r="AC909" s="4">
        <v>904.31</v>
      </c>
      <c r="AD909" s="2">
        <v>86952</v>
      </c>
      <c r="AE909" s="4">
        <f>'DataCleaning and Transformation'!$E909-'DataCleaning and Transformation'!$D909</f>
        <v>60.93</v>
      </c>
      <c r="AF909" s="15" t="str">
        <f>_xlfn.IFS('DataCleaning and Transformation'!$O909="Central","Chris",'DataCleaning and Transformation'!$O909="East","Erin",'DataCleaning and Transformation'!$O909="South","Sam",'DataCleaning and Transformation'!$O909="West","William")</f>
        <v>Sam</v>
      </c>
      <c r="AG909" s="31">
        <f>Table_1[[#This Row],[Ship date]]-Table_1[[#This Row],[Order Date]]</f>
        <v>1</v>
      </c>
      <c r="AH909" s="22">
        <f>Table_1[[#This Row],[Profit]]/Table_1[[#This Row],[Sales]]</f>
        <v>8.782740431931528E-2</v>
      </c>
      <c r="AI909" s="23">
        <f>Table_1[[#This Row],[Profit]]+Table_1[[#This Row],[Sales]]</f>
        <v>983.7331999999999</v>
      </c>
      <c r="AJ909" s="17">
        <f>WEEKNUM(Table_1[[#This Row],[Order Date]],1)</f>
        <v>13</v>
      </c>
      <c r="AK909" s="17" t="str">
        <f>TEXT(Table_1[[#This Row],[Order Date]],"mmm yyyy")</f>
        <v>Mar 2015</v>
      </c>
      <c r="AL909" s="17" t="str">
        <f>Table_1[[#This Row],[Monthly sales]]&amp;"  Week "&amp;TEXT(Table_1[[#This Row],[Weekly sales]],"00")</f>
        <v>Mar 2015  Week 13</v>
      </c>
      <c r="AM909" s="17">
        <f>IF(COUNTIF($A$2:A909, A909)=1, 1, 0)</f>
        <v>1</v>
      </c>
      <c r="AN909" s="3">
        <f>COUNTA(A909) - COUNTIF(Table_1[[#This Row],[Unique Customers]], 1)</f>
        <v>0</v>
      </c>
      <c r="AO909" s="17" t="str">
        <f t="shared" si="14"/>
        <v>Unique</v>
      </c>
      <c r="AP909" s="17" t="str">
        <f>"Q"&amp;_xlfn.CEILING.MATH(MONTH(Table_1[[#This Row],[Monthly sales]])/3,1)</f>
        <v>Q1</v>
      </c>
    </row>
    <row r="910" spans="1:42" ht="14.4" x14ac:dyDescent="0.3">
      <c r="A910" s="2">
        <v>3381</v>
      </c>
      <c r="B910" s="15" t="s">
        <v>1812</v>
      </c>
      <c r="C910" s="15" t="s">
        <v>71</v>
      </c>
      <c r="D910" s="6">
        <v>0.05</v>
      </c>
      <c r="E910" s="4">
        <v>11.97</v>
      </c>
      <c r="F910" s="4">
        <v>5.81</v>
      </c>
      <c r="G910" s="15" t="s">
        <v>39</v>
      </c>
      <c r="H910" s="15" t="s">
        <v>95</v>
      </c>
      <c r="I910" s="15" t="s">
        <v>49</v>
      </c>
      <c r="J910" s="15" t="s">
        <v>50</v>
      </c>
      <c r="K910" s="15" t="s">
        <v>43</v>
      </c>
      <c r="L910" s="15" t="s">
        <v>1813</v>
      </c>
      <c r="M910" s="6">
        <v>0.6</v>
      </c>
      <c r="N910" s="15" t="s">
        <v>33</v>
      </c>
      <c r="O910" s="15" t="s">
        <v>34</v>
      </c>
      <c r="P910" s="15" t="s">
        <v>76</v>
      </c>
      <c r="Q910" s="15" t="s">
        <v>1814</v>
      </c>
      <c r="R910" s="2">
        <v>31204</v>
      </c>
      <c r="S910" s="1">
        <v>42086</v>
      </c>
      <c r="T910" s="12">
        <f>EOMONTH(Table_1[[#This Row],[Order Date]],0)</f>
        <v>42094</v>
      </c>
      <c r="U910" s="10">
        <f>EOMONTH(Table_1[[#This Row],[Order Date]],0)</f>
        <v>42094</v>
      </c>
      <c r="V910" s="14">
        <v>42086</v>
      </c>
      <c r="W910" s="1">
        <v>42088</v>
      </c>
      <c r="X910" s="12">
        <v>42088</v>
      </c>
      <c r="Y910" s="10">
        <f>EOMONTH(Table_1[[#This Row],[Ship date]],0)</f>
        <v>42094</v>
      </c>
      <c r="Z910" s="14">
        <v>42088</v>
      </c>
      <c r="AA910" s="4">
        <v>349.05930000000001</v>
      </c>
      <c r="AB910" s="2">
        <v>2</v>
      </c>
      <c r="AC910" s="4">
        <v>25.31</v>
      </c>
      <c r="AD910" s="2">
        <v>88836</v>
      </c>
      <c r="AE910" s="4">
        <f>'DataCleaning and Transformation'!$E910-'DataCleaning and Transformation'!$D910</f>
        <v>11.92</v>
      </c>
      <c r="AF910" s="15" t="str">
        <f>_xlfn.IFS('DataCleaning and Transformation'!$O910="Central","Chris",'DataCleaning and Transformation'!$O910="East","Erin",'DataCleaning and Transformation'!$O910="South","Sam",'DataCleaning and Transformation'!$O910="West","William")</f>
        <v>Sam</v>
      </c>
      <c r="AG910" s="31">
        <f>Table_1[[#This Row],[Ship date]]-Table_1[[#This Row],[Order Date]]</f>
        <v>2</v>
      </c>
      <c r="AH910" s="22">
        <f>Table_1[[#This Row],[Profit]]/Table_1[[#This Row],[Sales]]</f>
        <v>13.79135914658238</v>
      </c>
      <c r="AI910" s="23">
        <f>Table_1[[#This Row],[Profit]]+Table_1[[#This Row],[Sales]]</f>
        <v>374.36930000000001</v>
      </c>
      <c r="AJ910" s="17">
        <f>WEEKNUM(Table_1[[#This Row],[Order Date]],1)</f>
        <v>13</v>
      </c>
      <c r="AK910" s="17" t="str">
        <f>TEXT(Table_1[[#This Row],[Order Date]],"mmm yyyy")</f>
        <v>Mar 2015</v>
      </c>
      <c r="AL910" s="17" t="str">
        <f>Table_1[[#This Row],[Monthly sales]]&amp;"  Week "&amp;TEXT(Table_1[[#This Row],[Weekly sales]],"00")</f>
        <v>Mar 2015  Week 13</v>
      </c>
      <c r="AM910" s="17">
        <f>IF(COUNTIF($A$2:A910, A910)=1, 1, 0)</f>
        <v>1</v>
      </c>
      <c r="AN910" s="3">
        <f>COUNTA(A910) - COUNTIF(Table_1[[#This Row],[Unique Customers]], 1)</f>
        <v>0</v>
      </c>
      <c r="AO910" s="17" t="str">
        <f t="shared" si="14"/>
        <v>Unique</v>
      </c>
      <c r="AP910" s="17" t="str">
        <f>"Q"&amp;_xlfn.CEILING.MATH(MONTH(Table_1[[#This Row],[Monthly sales]])/3,1)</f>
        <v>Q1</v>
      </c>
    </row>
    <row r="911" spans="1:42" ht="14.4" x14ac:dyDescent="0.3">
      <c r="A911" s="2">
        <v>618</v>
      </c>
      <c r="B911" s="15" t="s">
        <v>1815</v>
      </c>
      <c r="C911" s="15" t="s">
        <v>26</v>
      </c>
      <c r="D911" s="6">
        <v>0.06</v>
      </c>
      <c r="E911" s="4">
        <v>17.98</v>
      </c>
      <c r="F911" s="4">
        <v>4</v>
      </c>
      <c r="G911" s="15" t="s">
        <v>39</v>
      </c>
      <c r="H911" s="15" t="s">
        <v>40</v>
      </c>
      <c r="I911" s="15" t="s">
        <v>41</v>
      </c>
      <c r="J911" s="15" t="s">
        <v>42</v>
      </c>
      <c r="K911" s="15" t="s">
        <v>74</v>
      </c>
      <c r="L911" s="15" t="s">
        <v>1658</v>
      </c>
      <c r="M911" s="6">
        <v>0.79</v>
      </c>
      <c r="N911" s="15" t="s">
        <v>33</v>
      </c>
      <c r="O911" s="15" t="s">
        <v>60</v>
      </c>
      <c r="P911" s="15" t="s">
        <v>61</v>
      </c>
      <c r="Q911" s="15" t="s">
        <v>1816</v>
      </c>
      <c r="R911" s="2">
        <v>81007</v>
      </c>
      <c r="S911" s="1">
        <v>42087</v>
      </c>
      <c r="T911" s="12">
        <f>EOMONTH(Table_1[[#This Row],[Order Date]],0)</f>
        <v>42094</v>
      </c>
      <c r="U911" s="10">
        <f>EOMONTH(Table_1[[#This Row],[Order Date]],0)</f>
        <v>42094</v>
      </c>
      <c r="V911" s="14">
        <v>42087</v>
      </c>
      <c r="W911" s="1">
        <v>42088</v>
      </c>
      <c r="X911" s="12">
        <v>42088</v>
      </c>
      <c r="Y911" s="10">
        <f>EOMONTH(Table_1[[#This Row],[Ship date]],0)</f>
        <v>42094</v>
      </c>
      <c r="Z911" s="14">
        <v>42088</v>
      </c>
      <c r="AA911" s="4">
        <v>-78.13</v>
      </c>
      <c r="AB911" s="2">
        <v>4</v>
      </c>
      <c r="AC911" s="4">
        <v>70.06</v>
      </c>
      <c r="AD911" s="2">
        <v>88197</v>
      </c>
      <c r="AE911" s="4">
        <f>'DataCleaning and Transformation'!$E911-'DataCleaning and Transformation'!$D911</f>
        <v>17.920000000000002</v>
      </c>
      <c r="AF911" s="15" t="str">
        <f>_xlfn.IFS('DataCleaning and Transformation'!$O911="Central","Chris",'DataCleaning and Transformation'!$O911="East","Erin",'DataCleaning and Transformation'!$O911="South","Sam",'DataCleaning and Transformation'!$O911="West","William")</f>
        <v>William</v>
      </c>
      <c r="AG911" s="31">
        <f>Table_1[[#This Row],[Ship date]]-Table_1[[#This Row],[Order Date]]</f>
        <v>1</v>
      </c>
      <c r="AH911" s="22">
        <f>Table_1[[#This Row],[Profit]]/Table_1[[#This Row],[Sales]]</f>
        <v>-1.1151869825863545</v>
      </c>
      <c r="AI911" s="23">
        <f>Table_1[[#This Row],[Profit]]+Table_1[[#This Row],[Sales]]</f>
        <v>-8.0699999999999932</v>
      </c>
      <c r="AJ911" s="17">
        <f>WEEKNUM(Table_1[[#This Row],[Order Date]],1)</f>
        <v>13</v>
      </c>
      <c r="AK911" s="17" t="str">
        <f>TEXT(Table_1[[#This Row],[Order Date]],"mmm yyyy")</f>
        <v>Mar 2015</v>
      </c>
      <c r="AL911" s="17" t="str">
        <f>Table_1[[#This Row],[Monthly sales]]&amp;"  Week "&amp;TEXT(Table_1[[#This Row],[Weekly sales]],"00")</f>
        <v>Mar 2015  Week 13</v>
      </c>
      <c r="AM911" s="17">
        <f>IF(COUNTIF($A$2:A911, A911)=1, 1, 0)</f>
        <v>1</v>
      </c>
      <c r="AN911" s="3">
        <f>COUNTA(A911) - COUNTIF(Table_1[[#This Row],[Unique Customers]], 1)</f>
        <v>0</v>
      </c>
      <c r="AO911" s="17" t="str">
        <f t="shared" si="14"/>
        <v>Unique</v>
      </c>
      <c r="AP911" s="17" t="str">
        <f>"Q"&amp;_xlfn.CEILING.MATH(MONTH(Table_1[[#This Row],[Monthly sales]])/3,1)</f>
        <v>Q1</v>
      </c>
    </row>
    <row r="912" spans="1:42" ht="14.4" x14ac:dyDescent="0.3">
      <c r="A912" s="2">
        <v>3309</v>
      </c>
      <c r="B912" s="15" t="s">
        <v>1817</v>
      </c>
      <c r="C912" s="15" t="s">
        <v>26</v>
      </c>
      <c r="D912" s="6">
        <v>0.1</v>
      </c>
      <c r="E912" s="4">
        <v>6.64</v>
      </c>
      <c r="F912" s="4">
        <v>54.95</v>
      </c>
      <c r="G912" s="15" t="s">
        <v>39</v>
      </c>
      <c r="H912" s="15" t="s">
        <v>28</v>
      </c>
      <c r="I912" s="15" t="s">
        <v>29</v>
      </c>
      <c r="J912" s="15" t="s">
        <v>127</v>
      </c>
      <c r="K912" s="15" t="s">
        <v>43</v>
      </c>
      <c r="L912" s="15" t="s">
        <v>269</v>
      </c>
      <c r="M912" s="6">
        <v>0.37</v>
      </c>
      <c r="N912" s="15" t="s">
        <v>33</v>
      </c>
      <c r="O912" s="15" t="s">
        <v>112</v>
      </c>
      <c r="P912" s="15" t="s">
        <v>404</v>
      </c>
      <c r="Q912" s="15" t="s">
        <v>1818</v>
      </c>
      <c r="R912" s="2">
        <v>1760</v>
      </c>
      <c r="S912" s="1">
        <v>42087</v>
      </c>
      <c r="T912" s="12">
        <f>EOMONTH(Table_1[[#This Row],[Order Date]],0)</f>
        <v>42094</v>
      </c>
      <c r="U912" s="10">
        <f>EOMONTH(Table_1[[#This Row],[Order Date]],0)</f>
        <v>42094</v>
      </c>
      <c r="V912" s="14">
        <v>42087</v>
      </c>
      <c r="W912" s="1">
        <v>42089</v>
      </c>
      <c r="X912" s="12">
        <v>42089</v>
      </c>
      <c r="Y912" s="10">
        <f>EOMONTH(Table_1[[#This Row],[Ship date]],0)</f>
        <v>42094</v>
      </c>
      <c r="Z912" s="14">
        <v>42089</v>
      </c>
      <c r="AA912" s="4">
        <v>-25</v>
      </c>
      <c r="AB912" s="2">
        <v>4</v>
      </c>
      <c r="AC912" s="4">
        <v>25.31</v>
      </c>
      <c r="AD912" s="2">
        <v>90460</v>
      </c>
      <c r="AE912" s="4">
        <f>'DataCleaning and Transformation'!$E912-'DataCleaning and Transformation'!$D912</f>
        <v>6.54</v>
      </c>
      <c r="AF912" s="15" t="str">
        <f>_xlfn.IFS('DataCleaning and Transformation'!$O912="Central","Chris",'DataCleaning and Transformation'!$O912="East","Erin",'DataCleaning and Transformation'!$O912="South","Sam",'DataCleaning and Transformation'!$O912="West","William")</f>
        <v>Erin</v>
      </c>
      <c r="AG912" s="31">
        <f>Table_1[[#This Row],[Ship date]]-Table_1[[#This Row],[Order Date]]</f>
        <v>2</v>
      </c>
      <c r="AH912" s="22">
        <f>Table_1[[#This Row],[Profit]]/Table_1[[#This Row],[Sales]]</f>
        <v>-0.98775187672856579</v>
      </c>
      <c r="AI912" s="23">
        <f>Table_1[[#This Row],[Profit]]+Table_1[[#This Row],[Sales]]</f>
        <v>0.30999999999999872</v>
      </c>
      <c r="AJ912" s="17">
        <f>WEEKNUM(Table_1[[#This Row],[Order Date]],1)</f>
        <v>13</v>
      </c>
      <c r="AK912" s="17" t="str">
        <f>TEXT(Table_1[[#This Row],[Order Date]],"mmm yyyy")</f>
        <v>Mar 2015</v>
      </c>
      <c r="AL912" s="17" t="str">
        <f>Table_1[[#This Row],[Monthly sales]]&amp;"  Week "&amp;TEXT(Table_1[[#This Row],[Weekly sales]],"00")</f>
        <v>Mar 2015  Week 13</v>
      </c>
      <c r="AM912" s="17">
        <f>IF(COUNTIF($A$2:A912, A912)=1, 1, 0)</f>
        <v>1</v>
      </c>
      <c r="AN912" s="3">
        <f>COUNTA(A912) - COUNTIF(Table_1[[#This Row],[Unique Customers]], 1)</f>
        <v>0</v>
      </c>
      <c r="AO912" s="17" t="str">
        <f t="shared" si="14"/>
        <v>Unique</v>
      </c>
      <c r="AP912" s="17" t="str">
        <f>"Q"&amp;_xlfn.CEILING.MATH(MONTH(Table_1[[#This Row],[Monthly sales]])/3,1)</f>
        <v>Q1</v>
      </c>
    </row>
    <row r="913" spans="1:42" ht="14.4" x14ac:dyDescent="0.3">
      <c r="A913" s="2">
        <v>3310</v>
      </c>
      <c r="B913" s="15" t="s">
        <v>1819</v>
      </c>
      <c r="C913" s="15" t="s">
        <v>26</v>
      </c>
      <c r="D913" s="6">
        <v>0.05</v>
      </c>
      <c r="E913" s="4">
        <v>90.48</v>
      </c>
      <c r="F913" s="4">
        <v>19.989999999999998</v>
      </c>
      <c r="G913" s="15" t="s">
        <v>39</v>
      </c>
      <c r="H913" s="15" t="s">
        <v>28</v>
      </c>
      <c r="I913" s="15" t="s">
        <v>49</v>
      </c>
      <c r="J913" s="15" t="s">
        <v>346</v>
      </c>
      <c r="K913" s="15" t="s">
        <v>74</v>
      </c>
      <c r="L913" s="15" t="s">
        <v>503</v>
      </c>
      <c r="M913" s="6">
        <v>0.4</v>
      </c>
      <c r="N913" s="15" t="s">
        <v>33</v>
      </c>
      <c r="O913" s="15" t="s">
        <v>112</v>
      </c>
      <c r="P913" s="15" t="s">
        <v>404</v>
      </c>
      <c r="Q913" s="15" t="s">
        <v>1820</v>
      </c>
      <c r="R913" s="2">
        <v>2563</v>
      </c>
      <c r="S913" s="1">
        <v>42087</v>
      </c>
      <c r="T913" s="12">
        <f>EOMONTH(Table_1[[#This Row],[Order Date]],0)</f>
        <v>42094</v>
      </c>
      <c r="U913" s="10">
        <f>EOMONTH(Table_1[[#This Row],[Order Date]],0)</f>
        <v>42094</v>
      </c>
      <c r="V913" s="14">
        <v>42087</v>
      </c>
      <c r="W913" s="1">
        <v>42088</v>
      </c>
      <c r="X913" s="12">
        <v>42088</v>
      </c>
      <c r="Y913" s="10">
        <f>EOMONTH(Table_1[[#This Row],[Ship date]],0)</f>
        <v>42094</v>
      </c>
      <c r="Z913" s="14">
        <v>42088</v>
      </c>
      <c r="AA913" s="4">
        <v>255.1482</v>
      </c>
      <c r="AB913" s="2">
        <v>4</v>
      </c>
      <c r="AC913" s="4">
        <v>369.78</v>
      </c>
      <c r="AD913" s="2">
        <v>90460</v>
      </c>
      <c r="AE913" s="4">
        <f>'DataCleaning and Transformation'!$E913-'DataCleaning and Transformation'!$D913</f>
        <v>90.43</v>
      </c>
      <c r="AF913" s="15" t="str">
        <f>_xlfn.IFS('DataCleaning and Transformation'!$O913="Central","Chris",'DataCleaning and Transformation'!$O913="East","Erin",'DataCleaning and Transformation'!$O913="South","Sam",'DataCleaning and Transformation'!$O913="West","William")</f>
        <v>Erin</v>
      </c>
      <c r="AG913" s="31">
        <f>Table_1[[#This Row],[Ship date]]-Table_1[[#This Row],[Order Date]]</f>
        <v>1</v>
      </c>
      <c r="AH913" s="22">
        <f>Table_1[[#This Row],[Profit]]/Table_1[[#This Row],[Sales]]</f>
        <v>0.69000000000000006</v>
      </c>
      <c r="AI913" s="23">
        <f>Table_1[[#This Row],[Profit]]+Table_1[[#This Row],[Sales]]</f>
        <v>624.92819999999995</v>
      </c>
      <c r="AJ913" s="17">
        <f>WEEKNUM(Table_1[[#This Row],[Order Date]],1)</f>
        <v>13</v>
      </c>
      <c r="AK913" s="17" t="str">
        <f>TEXT(Table_1[[#This Row],[Order Date]],"mmm yyyy")</f>
        <v>Mar 2015</v>
      </c>
      <c r="AL913" s="17" t="str">
        <f>Table_1[[#This Row],[Monthly sales]]&amp;"  Week "&amp;TEXT(Table_1[[#This Row],[Weekly sales]],"00")</f>
        <v>Mar 2015  Week 13</v>
      </c>
      <c r="AM913" s="17">
        <f>IF(COUNTIF($A$2:A913, A913)=1, 1, 0)</f>
        <v>1</v>
      </c>
      <c r="AN913" s="3">
        <f>COUNTA(A913) - COUNTIF(Table_1[[#This Row],[Unique Customers]], 1)</f>
        <v>0</v>
      </c>
      <c r="AO913" s="17" t="str">
        <f t="shared" si="14"/>
        <v>Repeated</v>
      </c>
      <c r="AP913" s="17" t="str">
        <f>"Q"&amp;_xlfn.CEILING.MATH(MONTH(Table_1[[#This Row],[Monthly sales]])/3,1)</f>
        <v>Q1</v>
      </c>
    </row>
    <row r="914" spans="1:42" ht="14.4" x14ac:dyDescent="0.3">
      <c r="A914" s="2">
        <v>1689</v>
      </c>
      <c r="B914" s="15" t="s">
        <v>1821</v>
      </c>
      <c r="C914" s="15" t="s">
        <v>38</v>
      </c>
      <c r="D914" s="6">
        <v>0</v>
      </c>
      <c r="E914" s="4">
        <v>48.91</v>
      </c>
      <c r="F914" s="4">
        <v>35</v>
      </c>
      <c r="G914" s="15" t="s">
        <v>39</v>
      </c>
      <c r="H914" s="15" t="s">
        <v>95</v>
      </c>
      <c r="I914" s="15" t="s">
        <v>49</v>
      </c>
      <c r="J914" s="15" t="s">
        <v>79</v>
      </c>
      <c r="K914" s="15" t="s">
        <v>65</v>
      </c>
      <c r="L914" s="15" t="s">
        <v>1822</v>
      </c>
      <c r="M914" s="6">
        <v>0.83</v>
      </c>
      <c r="N914" s="15" t="s">
        <v>33</v>
      </c>
      <c r="O914" s="15" t="s">
        <v>53</v>
      </c>
      <c r="P914" s="15" t="s">
        <v>54</v>
      </c>
      <c r="Q914" s="15" t="s">
        <v>1823</v>
      </c>
      <c r="R914" s="2">
        <v>46322</v>
      </c>
      <c r="S914" s="1">
        <v>42087</v>
      </c>
      <c r="T914" s="12">
        <f>EOMONTH(Table_1[[#This Row],[Order Date]],0)</f>
        <v>42094</v>
      </c>
      <c r="U914" s="10">
        <f>EOMONTH(Table_1[[#This Row],[Order Date]],0)</f>
        <v>42094</v>
      </c>
      <c r="V914" s="14">
        <v>42087</v>
      </c>
      <c r="W914" s="1">
        <v>42088</v>
      </c>
      <c r="X914" s="12">
        <v>42088</v>
      </c>
      <c r="Y914" s="10">
        <f>EOMONTH(Table_1[[#This Row],[Ship date]],0)</f>
        <v>42094</v>
      </c>
      <c r="Z914" s="14">
        <v>42088</v>
      </c>
      <c r="AA914" s="4">
        <v>-628.38</v>
      </c>
      <c r="AB914" s="2">
        <v>10</v>
      </c>
      <c r="AC914" s="4">
        <v>514.79</v>
      </c>
      <c r="AD914" s="2">
        <v>91077</v>
      </c>
      <c r="AE914" s="4">
        <f>'DataCleaning and Transformation'!$E914-'DataCleaning and Transformation'!$D914</f>
        <v>48.91</v>
      </c>
      <c r="AF914" s="15" t="str">
        <f>_xlfn.IFS('DataCleaning and Transformation'!$O914="Central","Chris",'DataCleaning and Transformation'!$O914="East","Erin",'DataCleaning and Transformation'!$O914="South","Sam",'DataCleaning and Transformation'!$O914="West","William")</f>
        <v>Chris</v>
      </c>
      <c r="AG914" s="31">
        <f>Table_1[[#This Row],[Ship date]]-Table_1[[#This Row],[Order Date]]</f>
        <v>1</v>
      </c>
      <c r="AH914" s="22">
        <f>Table_1[[#This Row],[Profit]]/Table_1[[#This Row],[Sales]]</f>
        <v>-1.2206530818391967</v>
      </c>
      <c r="AI914" s="23">
        <f>Table_1[[#This Row],[Profit]]+Table_1[[#This Row],[Sales]]</f>
        <v>-113.59000000000003</v>
      </c>
      <c r="AJ914" s="17">
        <f>WEEKNUM(Table_1[[#This Row],[Order Date]],1)</f>
        <v>13</v>
      </c>
      <c r="AK914" s="17" t="str">
        <f>TEXT(Table_1[[#This Row],[Order Date]],"mmm yyyy")</f>
        <v>Mar 2015</v>
      </c>
      <c r="AL914" s="17" t="str">
        <f>Table_1[[#This Row],[Monthly sales]]&amp;"  Week "&amp;TEXT(Table_1[[#This Row],[Weekly sales]],"00")</f>
        <v>Mar 2015  Week 13</v>
      </c>
      <c r="AM914" s="17">
        <f>IF(COUNTIF($A$2:A914, A914)=1, 1, 0)</f>
        <v>1</v>
      </c>
      <c r="AN914" s="3">
        <f>COUNTA(A914) - COUNTIF(Table_1[[#This Row],[Unique Customers]], 1)</f>
        <v>0</v>
      </c>
      <c r="AO914" s="17" t="str">
        <f t="shared" si="14"/>
        <v>Unique</v>
      </c>
      <c r="AP914" s="17" t="str">
        <f>"Q"&amp;_xlfn.CEILING.MATH(MONTH(Table_1[[#This Row],[Monthly sales]])/3,1)</f>
        <v>Q1</v>
      </c>
    </row>
    <row r="915" spans="1:42" ht="14.4" x14ac:dyDescent="0.3">
      <c r="A915" s="2">
        <v>2308</v>
      </c>
      <c r="B915" s="15" t="s">
        <v>1824</v>
      </c>
      <c r="C915" s="15" t="s">
        <v>48</v>
      </c>
      <c r="D915" s="6">
        <v>0.08</v>
      </c>
      <c r="E915" s="4">
        <v>9.48</v>
      </c>
      <c r="F915" s="4">
        <v>7.29</v>
      </c>
      <c r="G915" s="15" t="s">
        <v>39</v>
      </c>
      <c r="H915" s="15" t="s">
        <v>28</v>
      </c>
      <c r="I915" s="15" t="s">
        <v>29</v>
      </c>
      <c r="J915" s="15" t="s">
        <v>127</v>
      </c>
      <c r="K915" s="15" t="s">
        <v>43</v>
      </c>
      <c r="L915" s="15" t="s">
        <v>505</v>
      </c>
      <c r="M915" s="6">
        <v>0.45</v>
      </c>
      <c r="N915" s="15" t="s">
        <v>33</v>
      </c>
      <c r="O915" s="15" t="s">
        <v>34</v>
      </c>
      <c r="P915" s="15" t="s">
        <v>124</v>
      </c>
      <c r="Q915" s="15" t="s">
        <v>1825</v>
      </c>
      <c r="R915" s="2">
        <v>33971</v>
      </c>
      <c r="S915" s="1">
        <v>42087</v>
      </c>
      <c r="T915" s="12">
        <f>EOMONTH(Table_1[[#This Row],[Order Date]],0)</f>
        <v>42094</v>
      </c>
      <c r="U915" s="10">
        <f>EOMONTH(Table_1[[#This Row],[Order Date]],0)</f>
        <v>42094</v>
      </c>
      <c r="V915" s="14">
        <v>42087</v>
      </c>
      <c r="W915" s="1">
        <v>42089</v>
      </c>
      <c r="X915" s="12">
        <v>42089</v>
      </c>
      <c r="Y915" s="10">
        <f>EOMONTH(Table_1[[#This Row],[Ship date]],0)</f>
        <v>42094</v>
      </c>
      <c r="Z915" s="14">
        <v>42089</v>
      </c>
      <c r="AA915" s="4">
        <v>-50.4</v>
      </c>
      <c r="AB915" s="2">
        <v>2</v>
      </c>
      <c r="AC915" s="4">
        <v>20.22</v>
      </c>
      <c r="AD915" s="2">
        <v>90557</v>
      </c>
      <c r="AE915" s="4">
        <f>'DataCleaning and Transformation'!$E915-'DataCleaning and Transformation'!$D915</f>
        <v>9.4</v>
      </c>
      <c r="AF915" s="15" t="str">
        <f>_xlfn.IFS('DataCleaning and Transformation'!$O915="Central","Chris",'DataCleaning and Transformation'!$O915="East","Erin",'DataCleaning and Transformation'!$O915="South","Sam",'DataCleaning and Transformation'!$O915="West","William")</f>
        <v>Sam</v>
      </c>
      <c r="AG915" s="31">
        <f>Table_1[[#This Row],[Ship date]]-Table_1[[#This Row],[Order Date]]</f>
        <v>2</v>
      </c>
      <c r="AH915" s="22">
        <f>Table_1[[#This Row],[Profit]]/Table_1[[#This Row],[Sales]]</f>
        <v>-2.4925816023738872</v>
      </c>
      <c r="AI915" s="23">
        <f>Table_1[[#This Row],[Profit]]+Table_1[[#This Row],[Sales]]</f>
        <v>-30.18</v>
      </c>
      <c r="AJ915" s="17">
        <f>WEEKNUM(Table_1[[#This Row],[Order Date]],1)</f>
        <v>13</v>
      </c>
      <c r="AK915" s="17" t="str">
        <f>TEXT(Table_1[[#This Row],[Order Date]],"mmm yyyy")</f>
        <v>Mar 2015</v>
      </c>
      <c r="AL915" s="17" t="str">
        <f>Table_1[[#This Row],[Monthly sales]]&amp;"  Week "&amp;TEXT(Table_1[[#This Row],[Weekly sales]],"00")</f>
        <v>Mar 2015  Week 13</v>
      </c>
      <c r="AM915" s="17">
        <f>IF(COUNTIF($A$2:A915, A915)=1, 1, 0)</f>
        <v>1</v>
      </c>
      <c r="AN915" s="3">
        <f>COUNTA(A915) - COUNTIF(Table_1[[#This Row],[Unique Customers]], 1)</f>
        <v>0</v>
      </c>
      <c r="AO915" s="17" t="str">
        <f t="shared" si="14"/>
        <v>Unique</v>
      </c>
      <c r="AP915" s="17" t="str">
        <f>"Q"&amp;_xlfn.CEILING.MATH(MONTH(Table_1[[#This Row],[Monthly sales]])/3,1)</f>
        <v>Q1</v>
      </c>
    </row>
    <row r="916" spans="1:42" ht="14.4" x14ac:dyDescent="0.3">
      <c r="A916" s="2">
        <v>2308</v>
      </c>
      <c r="B916" s="15" t="s">
        <v>1824</v>
      </c>
      <c r="C916" s="15" t="s">
        <v>48</v>
      </c>
      <c r="D916" s="6">
        <v>0.03</v>
      </c>
      <c r="E916" s="4">
        <v>193.17</v>
      </c>
      <c r="F916" s="4">
        <v>19.989999999999998</v>
      </c>
      <c r="G916" s="15" t="s">
        <v>39</v>
      </c>
      <c r="H916" s="15" t="s">
        <v>28</v>
      </c>
      <c r="I916" s="15" t="s">
        <v>49</v>
      </c>
      <c r="J916" s="15" t="s">
        <v>79</v>
      </c>
      <c r="K916" s="15" t="s">
        <v>74</v>
      </c>
      <c r="L916" s="15" t="s">
        <v>1583</v>
      </c>
      <c r="M916" s="6">
        <v>0.71</v>
      </c>
      <c r="N916" s="15" t="s">
        <v>33</v>
      </c>
      <c r="O916" s="15" t="s">
        <v>34</v>
      </c>
      <c r="P916" s="15" t="s">
        <v>124</v>
      </c>
      <c r="Q916" s="15" t="s">
        <v>1825</v>
      </c>
      <c r="R916" s="2">
        <v>33971</v>
      </c>
      <c r="S916" s="1">
        <v>42087</v>
      </c>
      <c r="T916" s="12">
        <f>EOMONTH(Table_1[[#This Row],[Order Date]],0)</f>
        <v>42094</v>
      </c>
      <c r="U916" s="10">
        <f>EOMONTH(Table_1[[#This Row],[Order Date]],0)</f>
        <v>42094</v>
      </c>
      <c r="V916" s="14">
        <v>42087</v>
      </c>
      <c r="W916" s="1">
        <v>42091</v>
      </c>
      <c r="X916" s="12">
        <v>42091</v>
      </c>
      <c r="Y916" s="10">
        <f>EOMONTH(Table_1[[#This Row],[Ship date]],0)</f>
        <v>42094</v>
      </c>
      <c r="Z916" s="14">
        <v>42091</v>
      </c>
      <c r="AA916" s="4">
        <v>-348.75400000000002</v>
      </c>
      <c r="AB916" s="2">
        <v>8</v>
      </c>
      <c r="AC916" s="4">
        <v>1548.97</v>
      </c>
      <c r="AD916" s="2">
        <v>90557</v>
      </c>
      <c r="AE916" s="4">
        <f>'DataCleaning and Transformation'!$E916-'DataCleaning and Transformation'!$D916</f>
        <v>193.14</v>
      </c>
      <c r="AF916" s="15" t="str">
        <f>_xlfn.IFS('DataCleaning and Transformation'!$O916="Central","Chris",'DataCleaning and Transformation'!$O916="East","Erin",'DataCleaning and Transformation'!$O916="South","Sam",'DataCleaning and Transformation'!$O916="West","William")</f>
        <v>Sam</v>
      </c>
      <c r="AG916" s="31">
        <f>Table_1[[#This Row],[Ship date]]-Table_1[[#This Row],[Order Date]]</f>
        <v>4</v>
      </c>
      <c r="AH916" s="22">
        <f>Table_1[[#This Row],[Profit]]/Table_1[[#This Row],[Sales]]</f>
        <v>-0.22515219791216098</v>
      </c>
      <c r="AI916" s="23">
        <f>Table_1[[#This Row],[Profit]]+Table_1[[#This Row],[Sales]]</f>
        <v>1200.2159999999999</v>
      </c>
      <c r="AJ916" s="17">
        <f>WEEKNUM(Table_1[[#This Row],[Order Date]],1)</f>
        <v>13</v>
      </c>
      <c r="AK916" s="17" t="str">
        <f>TEXT(Table_1[[#This Row],[Order Date]],"mmm yyyy")</f>
        <v>Mar 2015</v>
      </c>
      <c r="AL916" s="17" t="str">
        <f>Table_1[[#This Row],[Monthly sales]]&amp;"  Week "&amp;TEXT(Table_1[[#This Row],[Weekly sales]],"00")</f>
        <v>Mar 2015  Week 13</v>
      </c>
      <c r="AM916" s="17">
        <f>IF(COUNTIF($A$2:A916, A916)=1, 1, 0)</f>
        <v>0</v>
      </c>
      <c r="AN916" s="3">
        <f>COUNTA(A916) - COUNTIF(Table_1[[#This Row],[Unique Customers]], 1)</f>
        <v>1</v>
      </c>
      <c r="AO916" s="17" t="str">
        <f t="shared" si="14"/>
        <v>Repeated</v>
      </c>
      <c r="AP916" s="17" t="str">
        <f>"Q"&amp;_xlfn.CEILING.MATH(MONTH(Table_1[[#This Row],[Monthly sales]])/3,1)</f>
        <v>Q1</v>
      </c>
    </row>
    <row r="917" spans="1:42" ht="14.4" x14ac:dyDescent="0.3">
      <c r="A917" s="2">
        <v>1060</v>
      </c>
      <c r="B917" s="15" t="s">
        <v>1826</v>
      </c>
      <c r="C917" s="15" t="s">
        <v>117</v>
      </c>
      <c r="D917" s="6">
        <v>0.09</v>
      </c>
      <c r="E917" s="4">
        <v>138.75</v>
      </c>
      <c r="F917" s="4">
        <v>52.42</v>
      </c>
      <c r="G917" s="15" t="s">
        <v>27</v>
      </c>
      <c r="H917" s="15" t="s">
        <v>28</v>
      </c>
      <c r="I917" s="15" t="s">
        <v>29</v>
      </c>
      <c r="J917" s="15" t="s">
        <v>30</v>
      </c>
      <c r="K917" s="15" t="s">
        <v>31</v>
      </c>
      <c r="L917" s="15" t="s">
        <v>1827</v>
      </c>
      <c r="M917" s="6">
        <v>0.74</v>
      </c>
      <c r="N917" s="15" t="s">
        <v>33</v>
      </c>
      <c r="O917" s="15" t="s">
        <v>34</v>
      </c>
      <c r="P917" s="15" t="s">
        <v>76</v>
      </c>
      <c r="Q917" s="15" t="s">
        <v>362</v>
      </c>
      <c r="R917" s="2">
        <v>30318</v>
      </c>
      <c r="S917" s="1">
        <v>42087</v>
      </c>
      <c r="T917" s="12">
        <f>EOMONTH(Table_1[[#This Row],[Order Date]],0)</f>
        <v>42094</v>
      </c>
      <c r="U917" s="10">
        <f>EOMONTH(Table_1[[#This Row],[Order Date]],0)</f>
        <v>42094</v>
      </c>
      <c r="V917" s="14">
        <v>42087</v>
      </c>
      <c r="W917" s="1">
        <v>42088</v>
      </c>
      <c r="X917" s="12">
        <v>42088</v>
      </c>
      <c r="Y917" s="10">
        <f>EOMONTH(Table_1[[#This Row],[Ship date]],0)</f>
        <v>42094</v>
      </c>
      <c r="Z917" s="14">
        <v>42088</v>
      </c>
      <c r="AA917" s="4">
        <v>-445.97177625</v>
      </c>
      <c r="AB917" s="2">
        <v>23</v>
      </c>
      <c r="AC917" s="4">
        <v>2527.79</v>
      </c>
      <c r="AD917" s="2">
        <v>58628</v>
      </c>
      <c r="AE917" s="4">
        <f>'DataCleaning and Transformation'!$E917-'DataCleaning and Transformation'!$D917</f>
        <v>138.66</v>
      </c>
      <c r="AF917" s="15" t="str">
        <f>_xlfn.IFS('DataCleaning and Transformation'!$O917="Central","Chris",'DataCleaning and Transformation'!$O917="East","Erin",'DataCleaning and Transformation'!$O917="South","Sam",'DataCleaning and Transformation'!$O917="West","William")</f>
        <v>Sam</v>
      </c>
      <c r="AG917" s="31">
        <f>Table_1[[#This Row],[Ship date]]-Table_1[[#This Row],[Order Date]]</f>
        <v>1</v>
      </c>
      <c r="AH917" s="22">
        <f>Table_1[[#This Row],[Profit]]/Table_1[[#This Row],[Sales]]</f>
        <v>-0.17642754194375324</v>
      </c>
      <c r="AI917" s="23">
        <f>Table_1[[#This Row],[Profit]]+Table_1[[#This Row],[Sales]]</f>
        <v>2081.81822375</v>
      </c>
      <c r="AJ917" s="17">
        <f>WEEKNUM(Table_1[[#This Row],[Order Date]],1)</f>
        <v>13</v>
      </c>
      <c r="AK917" s="17" t="str">
        <f>TEXT(Table_1[[#This Row],[Order Date]],"mmm yyyy")</f>
        <v>Mar 2015</v>
      </c>
      <c r="AL917" s="17" t="str">
        <f>Table_1[[#This Row],[Monthly sales]]&amp;"  Week "&amp;TEXT(Table_1[[#This Row],[Weekly sales]],"00")</f>
        <v>Mar 2015  Week 13</v>
      </c>
      <c r="AM917" s="17">
        <f>IF(COUNTIF($A$2:A917, A917)=1, 1, 0)</f>
        <v>1</v>
      </c>
      <c r="AN917" s="3">
        <f>COUNTA(A917) - COUNTIF(Table_1[[#This Row],[Unique Customers]], 1)</f>
        <v>0</v>
      </c>
      <c r="AO917" s="17" t="str">
        <f t="shared" si="14"/>
        <v>Unique</v>
      </c>
      <c r="AP917" s="17" t="str">
        <f>"Q"&amp;_xlfn.CEILING.MATH(MONTH(Table_1[[#This Row],[Monthly sales]])/3,1)</f>
        <v>Q1</v>
      </c>
    </row>
    <row r="918" spans="1:42" ht="14.4" x14ac:dyDescent="0.3">
      <c r="A918" s="2">
        <v>1062</v>
      </c>
      <c r="B918" s="15" t="s">
        <v>1828</v>
      </c>
      <c r="C918" s="15" t="s">
        <v>117</v>
      </c>
      <c r="D918" s="6">
        <v>0.09</v>
      </c>
      <c r="E918" s="4">
        <v>138.75</v>
      </c>
      <c r="F918" s="4">
        <v>52.42</v>
      </c>
      <c r="G918" s="15" t="s">
        <v>27</v>
      </c>
      <c r="H918" s="15" t="s">
        <v>28</v>
      </c>
      <c r="I918" s="15" t="s">
        <v>29</v>
      </c>
      <c r="J918" s="15" t="s">
        <v>30</v>
      </c>
      <c r="K918" s="15" t="s">
        <v>31</v>
      </c>
      <c r="L918" s="15" t="s">
        <v>1827</v>
      </c>
      <c r="M918" s="6">
        <v>0.74</v>
      </c>
      <c r="N918" s="15" t="s">
        <v>33</v>
      </c>
      <c r="O918" s="15" t="s">
        <v>112</v>
      </c>
      <c r="P918" s="15" t="s">
        <v>113</v>
      </c>
      <c r="Q918" s="15" t="s">
        <v>1829</v>
      </c>
      <c r="R918" s="2">
        <v>11727</v>
      </c>
      <c r="S918" s="1">
        <v>42087</v>
      </c>
      <c r="T918" s="12">
        <f>EOMONTH(Table_1[[#This Row],[Order Date]],0)</f>
        <v>42094</v>
      </c>
      <c r="U918" s="10">
        <f>EOMONTH(Table_1[[#This Row],[Order Date]],0)</f>
        <v>42094</v>
      </c>
      <c r="V918" s="14">
        <v>42087</v>
      </c>
      <c r="W918" s="1">
        <v>42088</v>
      </c>
      <c r="X918" s="12">
        <v>42088</v>
      </c>
      <c r="Y918" s="10">
        <f>EOMONTH(Table_1[[#This Row],[Ship date]],0)</f>
        <v>42094</v>
      </c>
      <c r="Z918" s="14">
        <v>42088</v>
      </c>
      <c r="AA918" s="4">
        <v>-335.31712499999998</v>
      </c>
      <c r="AB918" s="2">
        <v>6</v>
      </c>
      <c r="AC918" s="4">
        <v>659.42</v>
      </c>
      <c r="AD918" s="2">
        <v>91354</v>
      </c>
      <c r="AE918" s="4">
        <f>'DataCleaning and Transformation'!$E918-'DataCleaning and Transformation'!$D918</f>
        <v>138.66</v>
      </c>
      <c r="AF918" s="15" t="str">
        <f>_xlfn.IFS('DataCleaning and Transformation'!$O918="Central","Chris",'DataCleaning and Transformation'!$O918="East","Erin",'DataCleaning and Transformation'!$O918="South","Sam",'DataCleaning and Transformation'!$O918="West","William")</f>
        <v>Erin</v>
      </c>
      <c r="AG918" s="31">
        <f>Table_1[[#This Row],[Ship date]]-Table_1[[#This Row],[Order Date]]</f>
        <v>1</v>
      </c>
      <c r="AH918" s="22">
        <f>Table_1[[#This Row],[Profit]]/Table_1[[#This Row],[Sales]]</f>
        <v>-0.50850311637499623</v>
      </c>
      <c r="AI918" s="23">
        <f>Table_1[[#This Row],[Profit]]+Table_1[[#This Row],[Sales]]</f>
        <v>324.10287499999998</v>
      </c>
      <c r="AJ918" s="17">
        <f>WEEKNUM(Table_1[[#This Row],[Order Date]],1)</f>
        <v>13</v>
      </c>
      <c r="AK918" s="17" t="str">
        <f>TEXT(Table_1[[#This Row],[Order Date]],"mmm yyyy")</f>
        <v>Mar 2015</v>
      </c>
      <c r="AL918" s="17" t="str">
        <f>Table_1[[#This Row],[Monthly sales]]&amp;"  Week "&amp;TEXT(Table_1[[#This Row],[Weekly sales]],"00")</f>
        <v>Mar 2015  Week 13</v>
      </c>
      <c r="AM918" s="17">
        <f>IF(COUNTIF($A$2:A918, A918)=1, 1, 0)</f>
        <v>1</v>
      </c>
      <c r="AN918" s="3">
        <f>COUNTA(A918) - COUNTIF(Table_1[[#This Row],[Unique Customers]], 1)</f>
        <v>0</v>
      </c>
      <c r="AO918" s="17" t="str">
        <f t="shared" si="14"/>
        <v>Unique</v>
      </c>
      <c r="AP918" s="17" t="str">
        <f>"Q"&amp;_xlfn.CEILING.MATH(MONTH(Table_1[[#This Row],[Monthly sales]])/3,1)</f>
        <v>Q1</v>
      </c>
    </row>
    <row r="919" spans="1:42" ht="14.4" x14ac:dyDescent="0.3">
      <c r="A919" s="2">
        <v>1254</v>
      </c>
      <c r="B919" s="15" t="s">
        <v>1591</v>
      </c>
      <c r="C919" s="15" t="s">
        <v>117</v>
      </c>
      <c r="D919" s="6">
        <v>0.06</v>
      </c>
      <c r="E919" s="4">
        <v>3.95</v>
      </c>
      <c r="F919" s="4">
        <v>2</v>
      </c>
      <c r="G919" s="15" t="s">
        <v>39</v>
      </c>
      <c r="H919" s="15" t="s">
        <v>72</v>
      </c>
      <c r="I919" s="15" t="s">
        <v>49</v>
      </c>
      <c r="J919" s="15" t="s">
        <v>177</v>
      </c>
      <c r="K919" s="15" t="s">
        <v>51</v>
      </c>
      <c r="L919" s="15" t="s">
        <v>1830</v>
      </c>
      <c r="M919" s="6">
        <v>0.53</v>
      </c>
      <c r="N919" s="15" t="s">
        <v>33</v>
      </c>
      <c r="O919" s="15" t="s">
        <v>53</v>
      </c>
      <c r="P919" s="15" t="s">
        <v>188</v>
      </c>
      <c r="Q919" s="15" t="s">
        <v>1592</v>
      </c>
      <c r="R919" s="2">
        <v>77530</v>
      </c>
      <c r="S919" s="1">
        <v>42087</v>
      </c>
      <c r="T919" s="12">
        <f>EOMONTH(Table_1[[#This Row],[Order Date]],0)</f>
        <v>42094</v>
      </c>
      <c r="U919" s="10">
        <f>EOMONTH(Table_1[[#This Row],[Order Date]],0)</f>
        <v>42094</v>
      </c>
      <c r="V919" s="14">
        <v>42087</v>
      </c>
      <c r="W919" s="1">
        <v>42088</v>
      </c>
      <c r="X919" s="12">
        <v>42088</v>
      </c>
      <c r="Y919" s="10">
        <f>EOMONTH(Table_1[[#This Row],[Ship date]],0)</f>
        <v>42094</v>
      </c>
      <c r="Z919" s="14">
        <v>42088</v>
      </c>
      <c r="AA919" s="4">
        <v>-9.68</v>
      </c>
      <c r="AB919" s="2">
        <v>5</v>
      </c>
      <c r="AC919" s="4">
        <v>19.66</v>
      </c>
      <c r="AD919" s="2">
        <v>89984</v>
      </c>
      <c r="AE919" s="4">
        <f>'DataCleaning and Transformation'!$E919-'DataCleaning and Transformation'!$D919</f>
        <v>3.89</v>
      </c>
      <c r="AF919" s="15" t="str">
        <f>_xlfn.IFS('DataCleaning and Transformation'!$O919="Central","Chris",'DataCleaning and Transformation'!$O919="East","Erin",'DataCleaning and Transformation'!$O919="South","Sam",'DataCleaning and Transformation'!$O919="West","William")</f>
        <v>Chris</v>
      </c>
      <c r="AG919" s="31">
        <f>Table_1[[#This Row],[Ship date]]-Table_1[[#This Row],[Order Date]]</f>
        <v>1</v>
      </c>
      <c r="AH919" s="22">
        <f>Table_1[[#This Row],[Profit]]/Table_1[[#This Row],[Sales]]</f>
        <v>-0.49237029501525942</v>
      </c>
      <c r="AI919" s="23">
        <f>Table_1[[#This Row],[Profit]]+Table_1[[#This Row],[Sales]]</f>
        <v>9.98</v>
      </c>
      <c r="AJ919" s="17">
        <f>WEEKNUM(Table_1[[#This Row],[Order Date]],1)</f>
        <v>13</v>
      </c>
      <c r="AK919" s="17" t="str">
        <f>TEXT(Table_1[[#This Row],[Order Date]],"mmm yyyy")</f>
        <v>Mar 2015</v>
      </c>
      <c r="AL919" s="17" t="str">
        <f>Table_1[[#This Row],[Monthly sales]]&amp;"  Week "&amp;TEXT(Table_1[[#This Row],[Weekly sales]],"00")</f>
        <v>Mar 2015  Week 13</v>
      </c>
      <c r="AM919" s="17">
        <f>IF(COUNTIF($A$2:A919, A919)=1, 1, 0)</f>
        <v>0</v>
      </c>
      <c r="AN919" s="3">
        <f>COUNTA(A919) - COUNTIF(Table_1[[#This Row],[Unique Customers]], 1)</f>
        <v>1</v>
      </c>
      <c r="AO919" s="17" t="str">
        <f t="shared" si="14"/>
        <v>Unique</v>
      </c>
      <c r="AP919" s="17" t="str">
        <f>"Q"&amp;_xlfn.CEILING.MATH(MONTH(Table_1[[#This Row],[Monthly sales]])/3,1)</f>
        <v>Q1</v>
      </c>
    </row>
    <row r="920" spans="1:42" ht="14.4" x14ac:dyDescent="0.3">
      <c r="A920" s="2">
        <v>2256</v>
      </c>
      <c r="B920" s="15" t="s">
        <v>94</v>
      </c>
      <c r="C920" s="15" t="s">
        <v>117</v>
      </c>
      <c r="D920" s="6">
        <v>7.0000000000000007E-2</v>
      </c>
      <c r="E920" s="4">
        <v>70.98</v>
      </c>
      <c r="F920" s="4">
        <v>30</v>
      </c>
      <c r="G920" s="15" t="s">
        <v>27</v>
      </c>
      <c r="H920" s="15" t="s">
        <v>95</v>
      </c>
      <c r="I920" s="15" t="s">
        <v>29</v>
      </c>
      <c r="J920" s="15" t="s">
        <v>110</v>
      </c>
      <c r="K920" s="15" t="s">
        <v>58</v>
      </c>
      <c r="L920" s="15" t="s">
        <v>1831</v>
      </c>
      <c r="M920" s="6">
        <v>0.73</v>
      </c>
      <c r="N920" s="15" t="s">
        <v>33</v>
      </c>
      <c r="O920" s="15" t="s">
        <v>34</v>
      </c>
      <c r="P920" s="15" t="s">
        <v>98</v>
      </c>
      <c r="Q920" s="15" t="s">
        <v>99</v>
      </c>
      <c r="R920" s="2">
        <v>28560</v>
      </c>
      <c r="S920" s="1">
        <v>42087</v>
      </c>
      <c r="T920" s="12">
        <f>EOMONTH(Table_1[[#This Row],[Order Date]],0)</f>
        <v>42094</v>
      </c>
      <c r="U920" s="10">
        <f>EOMONTH(Table_1[[#This Row],[Order Date]],0)</f>
        <v>42094</v>
      </c>
      <c r="V920" s="14">
        <v>42087</v>
      </c>
      <c r="W920" s="1">
        <v>42089</v>
      </c>
      <c r="X920" s="12">
        <v>42089</v>
      </c>
      <c r="Y920" s="10">
        <f>EOMONTH(Table_1[[#This Row],[Ship date]],0)</f>
        <v>42094</v>
      </c>
      <c r="Z920" s="14">
        <v>42089</v>
      </c>
      <c r="AA920" s="4">
        <v>-222.95</v>
      </c>
      <c r="AB920" s="2">
        <v>20</v>
      </c>
      <c r="AC920" s="4">
        <v>1373.47</v>
      </c>
      <c r="AD920" s="2">
        <v>87964</v>
      </c>
      <c r="AE920" s="4">
        <f>'DataCleaning and Transformation'!$E920-'DataCleaning and Transformation'!$D920</f>
        <v>70.910000000000011</v>
      </c>
      <c r="AF920" s="15" t="str">
        <f>_xlfn.IFS('DataCleaning and Transformation'!$O920="Central","Chris",'DataCleaning and Transformation'!$O920="East","Erin",'DataCleaning and Transformation'!$O920="South","Sam",'DataCleaning and Transformation'!$O920="West","William")</f>
        <v>Sam</v>
      </c>
      <c r="AG920" s="31">
        <f>Table_1[[#This Row],[Ship date]]-Table_1[[#This Row],[Order Date]]</f>
        <v>2</v>
      </c>
      <c r="AH920" s="22">
        <f>Table_1[[#This Row],[Profit]]/Table_1[[#This Row],[Sales]]</f>
        <v>-0.1623260792008562</v>
      </c>
      <c r="AI920" s="23">
        <f>Table_1[[#This Row],[Profit]]+Table_1[[#This Row],[Sales]]</f>
        <v>1150.52</v>
      </c>
      <c r="AJ920" s="17">
        <f>WEEKNUM(Table_1[[#This Row],[Order Date]],1)</f>
        <v>13</v>
      </c>
      <c r="AK920" s="17" t="str">
        <f>TEXT(Table_1[[#This Row],[Order Date]],"mmm yyyy")</f>
        <v>Mar 2015</v>
      </c>
      <c r="AL920" s="17" t="str">
        <f>Table_1[[#This Row],[Monthly sales]]&amp;"  Week "&amp;TEXT(Table_1[[#This Row],[Weekly sales]],"00")</f>
        <v>Mar 2015  Week 13</v>
      </c>
      <c r="AM920" s="17">
        <f>IF(COUNTIF($A$2:A920, A920)=1, 1, 0)</f>
        <v>0</v>
      </c>
      <c r="AN920" s="3">
        <f>COUNTA(A920) - COUNTIF(Table_1[[#This Row],[Unique Customers]], 1)</f>
        <v>1</v>
      </c>
      <c r="AO920" s="17" t="str">
        <f t="shared" si="14"/>
        <v>Unique</v>
      </c>
      <c r="AP920" s="17" t="str">
        <f>"Q"&amp;_xlfn.CEILING.MATH(MONTH(Table_1[[#This Row],[Monthly sales]])/3,1)</f>
        <v>Q1</v>
      </c>
    </row>
    <row r="921" spans="1:42" ht="14.4" x14ac:dyDescent="0.3">
      <c r="A921" s="2">
        <v>2330</v>
      </c>
      <c r="B921" s="15" t="s">
        <v>1832</v>
      </c>
      <c r="C921" s="15" t="s">
        <v>117</v>
      </c>
      <c r="D921" s="6">
        <v>0.06</v>
      </c>
      <c r="E921" s="4">
        <v>28.53</v>
      </c>
      <c r="F921" s="4">
        <v>1.49</v>
      </c>
      <c r="G921" s="15" t="s">
        <v>39</v>
      </c>
      <c r="H921" s="15" t="s">
        <v>72</v>
      </c>
      <c r="I921" s="15" t="s">
        <v>49</v>
      </c>
      <c r="J921" s="15" t="s">
        <v>73</v>
      </c>
      <c r="K921" s="15" t="s">
        <v>74</v>
      </c>
      <c r="L921" s="15" t="s">
        <v>1833</v>
      </c>
      <c r="M921" s="6">
        <v>0.38</v>
      </c>
      <c r="N921" s="15" t="s">
        <v>33</v>
      </c>
      <c r="O921" s="15" t="s">
        <v>53</v>
      </c>
      <c r="P921" s="15" t="s">
        <v>214</v>
      </c>
      <c r="Q921" s="15" t="s">
        <v>1834</v>
      </c>
      <c r="R921" s="2">
        <v>52302</v>
      </c>
      <c r="S921" s="1">
        <v>42087</v>
      </c>
      <c r="T921" s="12">
        <f>EOMONTH(Table_1[[#This Row],[Order Date]],0)</f>
        <v>42094</v>
      </c>
      <c r="U921" s="10">
        <f>EOMONTH(Table_1[[#This Row],[Order Date]],0)</f>
        <v>42094</v>
      </c>
      <c r="V921" s="14">
        <v>42087</v>
      </c>
      <c r="W921" s="1">
        <v>42090</v>
      </c>
      <c r="X921" s="12">
        <v>42090</v>
      </c>
      <c r="Y921" s="10">
        <f>EOMONTH(Table_1[[#This Row],[Ship date]],0)</f>
        <v>42094</v>
      </c>
      <c r="Z921" s="14">
        <v>42090</v>
      </c>
      <c r="AA921" s="4">
        <v>74.638499999999993</v>
      </c>
      <c r="AB921" s="2">
        <v>5</v>
      </c>
      <c r="AC921" s="4">
        <v>134.09</v>
      </c>
      <c r="AD921" s="2">
        <v>90964</v>
      </c>
      <c r="AE921" s="4">
        <f>'DataCleaning and Transformation'!$E921-'DataCleaning and Transformation'!$D921</f>
        <v>28.470000000000002</v>
      </c>
      <c r="AF921" s="15" t="str">
        <f>_xlfn.IFS('DataCleaning and Transformation'!$O921="Central","Chris",'DataCleaning and Transformation'!$O921="East","Erin",'DataCleaning and Transformation'!$O921="South","Sam",'DataCleaning and Transformation'!$O921="West","William")</f>
        <v>Chris</v>
      </c>
      <c r="AG921" s="31">
        <f>Table_1[[#This Row],[Ship date]]-Table_1[[#This Row],[Order Date]]</f>
        <v>3</v>
      </c>
      <c r="AH921" s="22">
        <f>Table_1[[#This Row],[Profit]]/Table_1[[#This Row],[Sales]]</f>
        <v>0.55662987545678266</v>
      </c>
      <c r="AI921" s="23">
        <f>Table_1[[#This Row],[Profit]]+Table_1[[#This Row],[Sales]]</f>
        <v>208.7285</v>
      </c>
      <c r="AJ921" s="17">
        <f>WEEKNUM(Table_1[[#This Row],[Order Date]],1)</f>
        <v>13</v>
      </c>
      <c r="AK921" s="17" t="str">
        <f>TEXT(Table_1[[#This Row],[Order Date]],"mmm yyyy")</f>
        <v>Mar 2015</v>
      </c>
      <c r="AL921" s="17" t="str">
        <f>Table_1[[#This Row],[Monthly sales]]&amp;"  Week "&amp;TEXT(Table_1[[#This Row],[Weekly sales]],"00")</f>
        <v>Mar 2015  Week 13</v>
      </c>
      <c r="AM921" s="17">
        <f>IF(COUNTIF($A$2:A921, A921)=1, 1, 0)</f>
        <v>1</v>
      </c>
      <c r="AN921" s="3">
        <f>COUNTA(A921) - COUNTIF(Table_1[[#This Row],[Unique Customers]], 1)</f>
        <v>0</v>
      </c>
      <c r="AO921" s="17" t="str">
        <f t="shared" si="14"/>
        <v>Unique</v>
      </c>
      <c r="AP921" s="17" t="str">
        <f>"Q"&amp;_xlfn.CEILING.MATH(MONTH(Table_1[[#This Row],[Monthly sales]])/3,1)</f>
        <v>Q1</v>
      </c>
    </row>
    <row r="922" spans="1:42" ht="14.4" x14ac:dyDescent="0.3">
      <c r="A922" s="2">
        <v>3143</v>
      </c>
      <c r="B922" s="15" t="s">
        <v>1835</v>
      </c>
      <c r="C922" s="15" t="s">
        <v>117</v>
      </c>
      <c r="D922" s="6">
        <v>0.02</v>
      </c>
      <c r="E922" s="4">
        <v>15.42</v>
      </c>
      <c r="F922" s="4">
        <v>5.41</v>
      </c>
      <c r="G922" s="15" t="s">
        <v>39</v>
      </c>
      <c r="H922" s="15" t="s">
        <v>40</v>
      </c>
      <c r="I922" s="15" t="s">
        <v>49</v>
      </c>
      <c r="J922" s="15" t="s">
        <v>79</v>
      </c>
      <c r="K922" s="15" t="s">
        <v>74</v>
      </c>
      <c r="L922" s="15" t="s">
        <v>1836</v>
      </c>
      <c r="M922" s="6">
        <v>0.59</v>
      </c>
      <c r="N922" s="15" t="s">
        <v>33</v>
      </c>
      <c r="O922" s="15" t="s">
        <v>53</v>
      </c>
      <c r="P922" s="15" t="s">
        <v>188</v>
      </c>
      <c r="Q922" s="15" t="s">
        <v>1837</v>
      </c>
      <c r="R922" s="2">
        <v>78660</v>
      </c>
      <c r="S922" s="1">
        <v>42087</v>
      </c>
      <c r="T922" s="12">
        <f>EOMONTH(Table_1[[#This Row],[Order Date]],0)</f>
        <v>42094</v>
      </c>
      <c r="U922" s="10">
        <f>EOMONTH(Table_1[[#This Row],[Order Date]],0)</f>
        <v>42094</v>
      </c>
      <c r="V922" s="14">
        <v>42087</v>
      </c>
      <c r="W922" s="1">
        <v>42088</v>
      </c>
      <c r="X922" s="12">
        <v>42088</v>
      </c>
      <c r="Y922" s="10">
        <f>EOMONTH(Table_1[[#This Row],[Ship date]],0)</f>
        <v>42094</v>
      </c>
      <c r="Z922" s="14">
        <v>42088</v>
      </c>
      <c r="AA922" s="4">
        <v>-16.37</v>
      </c>
      <c r="AB922" s="2">
        <v>2</v>
      </c>
      <c r="AC922" s="4">
        <v>33.840000000000003</v>
      </c>
      <c r="AD922" s="2">
        <v>86368</v>
      </c>
      <c r="AE922" s="4">
        <f>'DataCleaning and Transformation'!$E922-'DataCleaning and Transformation'!$D922</f>
        <v>15.4</v>
      </c>
      <c r="AF922" s="15" t="str">
        <f>_xlfn.IFS('DataCleaning and Transformation'!$O922="Central","Chris",'DataCleaning and Transformation'!$O922="East","Erin",'DataCleaning and Transformation'!$O922="South","Sam",'DataCleaning and Transformation'!$O922="West","William")</f>
        <v>Chris</v>
      </c>
      <c r="AG922" s="31">
        <f>Table_1[[#This Row],[Ship date]]-Table_1[[#This Row],[Order Date]]</f>
        <v>1</v>
      </c>
      <c r="AH922" s="22">
        <f>Table_1[[#This Row],[Profit]]/Table_1[[#This Row],[Sales]]</f>
        <v>-0.48374704491725767</v>
      </c>
      <c r="AI922" s="23">
        <f>Table_1[[#This Row],[Profit]]+Table_1[[#This Row],[Sales]]</f>
        <v>17.470000000000002</v>
      </c>
      <c r="AJ922" s="17">
        <f>WEEKNUM(Table_1[[#This Row],[Order Date]],1)</f>
        <v>13</v>
      </c>
      <c r="AK922" s="17" t="str">
        <f>TEXT(Table_1[[#This Row],[Order Date]],"mmm yyyy")</f>
        <v>Mar 2015</v>
      </c>
      <c r="AL922" s="17" t="str">
        <f>Table_1[[#This Row],[Monthly sales]]&amp;"  Week "&amp;TEXT(Table_1[[#This Row],[Weekly sales]],"00")</f>
        <v>Mar 2015  Week 13</v>
      </c>
      <c r="AM922" s="17">
        <f>IF(COUNTIF($A$2:A922, A922)=1, 1, 0)</f>
        <v>1</v>
      </c>
      <c r="AN922" s="3">
        <f>COUNTA(A922) - COUNTIF(Table_1[[#This Row],[Unique Customers]], 1)</f>
        <v>0</v>
      </c>
      <c r="AO922" s="17" t="str">
        <f t="shared" si="14"/>
        <v>Unique</v>
      </c>
      <c r="AP922" s="17" t="str">
        <f>"Q"&amp;_xlfn.CEILING.MATH(MONTH(Table_1[[#This Row],[Monthly sales]])/3,1)</f>
        <v>Q1</v>
      </c>
    </row>
    <row r="923" spans="1:42" ht="14.4" x14ac:dyDescent="0.3">
      <c r="A923" s="2">
        <v>2430</v>
      </c>
      <c r="B923" s="15" t="s">
        <v>1838</v>
      </c>
      <c r="C923" s="15" t="s">
        <v>71</v>
      </c>
      <c r="D923" s="6">
        <v>0.1</v>
      </c>
      <c r="E923" s="4">
        <v>14.28</v>
      </c>
      <c r="F923" s="4">
        <v>2.99</v>
      </c>
      <c r="G923" s="15" t="s">
        <v>39</v>
      </c>
      <c r="H923" s="15" t="s">
        <v>72</v>
      </c>
      <c r="I923" s="15" t="s">
        <v>49</v>
      </c>
      <c r="J923" s="15" t="s">
        <v>73</v>
      </c>
      <c r="K923" s="15" t="s">
        <v>74</v>
      </c>
      <c r="L923" s="15" t="s">
        <v>686</v>
      </c>
      <c r="M923" s="6">
        <v>0.39</v>
      </c>
      <c r="N923" s="15" t="s">
        <v>33</v>
      </c>
      <c r="O923" s="15" t="s">
        <v>53</v>
      </c>
      <c r="P923" s="15" t="s">
        <v>188</v>
      </c>
      <c r="Q923" s="15" t="s">
        <v>1839</v>
      </c>
      <c r="R923" s="2">
        <v>76541</v>
      </c>
      <c r="S923" s="1">
        <v>42087</v>
      </c>
      <c r="T923" s="12">
        <f>EOMONTH(Table_1[[#This Row],[Order Date]],0)</f>
        <v>42094</v>
      </c>
      <c r="U923" s="10">
        <f>EOMONTH(Table_1[[#This Row],[Order Date]],0)</f>
        <v>42094</v>
      </c>
      <c r="V923" s="14">
        <v>42087</v>
      </c>
      <c r="W923" s="1">
        <v>42088</v>
      </c>
      <c r="X923" s="12">
        <v>42088</v>
      </c>
      <c r="Y923" s="10">
        <f>EOMONTH(Table_1[[#This Row],[Ship date]],0)</f>
        <v>42094</v>
      </c>
      <c r="Z923" s="14">
        <v>42088</v>
      </c>
      <c r="AA923" s="4">
        <v>104.9145</v>
      </c>
      <c r="AB923" s="2">
        <v>11</v>
      </c>
      <c r="AC923" s="4">
        <v>152.05000000000001</v>
      </c>
      <c r="AD923" s="2">
        <v>91108</v>
      </c>
      <c r="AE923" s="4">
        <f>'DataCleaning and Transformation'!$E923-'DataCleaning and Transformation'!$D923</f>
        <v>14.18</v>
      </c>
      <c r="AF923" s="15" t="str">
        <f>_xlfn.IFS('DataCleaning and Transformation'!$O923="Central","Chris",'DataCleaning and Transformation'!$O923="East","Erin",'DataCleaning and Transformation'!$O923="South","Sam",'DataCleaning and Transformation'!$O923="West","William")</f>
        <v>Chris</v>
      </c>
      <c r="AG923" s="31">
        <f>Table_1[[#This Row],[Ship date]]-Table_1[[#This Row],[Order Date]]</f>
        <v>1</v>
      </c>
      <c r="AH923" s="22">
        <f>Table_1[[#This Row],[Profit]]/Table_1[[#This Row],[Sales]]</f>
        <v>0.69</v>
      </c>
      <c r="AI923" s="23">
        <f>Table_1[[#This Row],[Profit]]+Table_1[[#This Row],[Sales]]</f>
        <v>256.96450000000004</v>
      </c>
      <c r="AJ923" s="17">
        <f>WEEKNUM(Table_1[[#This Row],[Order Date]],1)</f>
        <v>13</v>
      </c>
      <c r="AK923" s="17" t="str">
        <f>TEXT(Table_1[[#This Row],[Order Date]],"mmm yyyy")</f>
        <v>Mar 2015</v>
      </c>
      <c r="AL923" s="17" t="str">
        <f>Table_1[[#This Row],[Monthly sales]]&amp;"  Week "&amp;TEXT(Table_1[[#This Row],[Weekly sales]],"00")</f>
        <v>Mar 2015  Week 13</v>
      </c>
      <c r="AM923" s="17">
        <f>IF(COUNTIF($A$2:A923, A923)=1, 1, 0)</f>
        <v>1</v>
      </c>
      <c r="AN923" s="3">
        <f>COUNTA(A923) - COUNTIF(Table_1[[#This Row],[Unique Customers]], 1)</f>
        <v>0</v>
      </c>
      <c r="AO923" s="17" t="str">
        <f t="shared" si="14"/>
        <v>Unique</v>
      </c>
      <c r="AP923" s="17" t="str">
        <f>"Q"&amp;_xlfn.CEILING.MATH(MONTH(Table_1[[#This Row],[Monthly sales]])/3,1)</f>
        <v>Q1</v>
      </c>
    </row>
    <row r="924" spans="1:42" ht="14.4" x14ac:dyDescent="0.3">
      <c r="A924" s="2">
        <v>880</v>
      </c>
      <c r="B924" s="15" t="s">
        <v>1840</v>
      </c>
      <c r="C924" s="15" t="s">
        <v>26</v>
      </c>
      <c r="D924" s="6">
        <v>7.0000000000000007E-2</v>
      </c>
      <c r="E924" s="4">
        <v>5.68</v>
      </c>
      <c r="F924" s="4">
        <v>1.39</v>
      </c>
      <c r="G924" s="15" t="s">
        <v>39</v>
      </c>
      <c r="H924" s="15" t="s">
        <v>28</v>
      </c>
      <c r="I924" s="15" t="s">
        <v>49</v>
      </c>
      <c r="J924" s="15" t="s">
        <v>346</v>
      </c>
      <c r="K924" s="15" t="s">
        <v>74</v>
      </c>
      <c r="L924" s="15" t="s">
        <v>599</v>
      </c>
      <c r="M924" s="6">
        <v>0.38</v>
      </c>
      <c r="N924" s="15" t="s">
        <v>33</v>
      </c>
      <c r="O924" s="15" t="s">
        <v>60</v>
      </c>
      <c r="P924" s="15" t="s">
        <v>589</v>
      </c>
      <c r="Q924" s="15" t="s">
        <v>1841</v>
      </c>
      <c r="R924" s="2">
        <v>85254</v>
      </c>
      <c r="S924" s="1">
        <v>42088</v>
      </c>
      <c r="T924" s="12">
        <f>EOMONTH(Table_1[[#This Row],[Order Date]],0)</f>
        <v>42094</v>
      </c>
      <c r="U924" s="10">
        <f>EOMONTH(Table_1[[#This Row],[Order Date]],0)</f>
        <v>42094</v>
      </c>
      <c r="V924" s="14">
        <v>42088</v>
      </c>
      <c r="W924" s="1">
        <v>42090</v>
      </c>
      <c r="X924" s="12">
        <v>42090</v>
      </c>
      <c r="Y924" s="10">
        <f>EOMONTH(Table_1[[#This Row],[Ship date]],0)</f>
        <v>42094</v>
      </c>
      <c r="Z924" s="14">
        <v>42090</v>
      </c>
      <c r="AA924" s="4">
        <v>18.643799999999999</v>
      </c>
      <c r="AB924" s="2">
        <v>5</v>
      </c>
      <c r="AC924" s="4">
        <v>27.02</v>
      </c>
      <c r="AD924" s="2">
        <v>86153</v>
      </c>
      <c r="AE924" s="4">
        <f>'DataCleaning and Transformation'!$E924-'DataCleaning and Transformation'!$D924</f>
        <v>5.6099999999999994</v>
      </c>
      <c r="AF924" s="15" t="str">
        <f>_xlfn.IFS('DataCleaning and Transformation'!$O924="Central","Chris",'DataCleaning and Transformation'!$O924="East","Erin",'DataCleaning and Transformation'!$O924="South","Sam",'DataCleaning and Transformation'!$O924="West","William")</f>
        <v>William</v>
      </c>
      <c r="AG924" s="31">
        <f>Table_1[[#This Row],[Ship date]]-Table_1[[#This Row],[Order Date]]</f>
        <v>2</v>
      </c>
      <c r="AH924" s="22">
        <f>Table_1[[#This Row],[Profit]]/Table_1[[#This Row],[Sales]]</f>
        <v>0.69</v>
      </c>
      <c r="AI924" s="23">
        <f>Table_1[[#This Row],[Profit]]+Table_1[[#This Row],[Sales]]</f>
        <v>45.663799999999995</v>
      </c>
      <c r="AJ924" s="17">
        <f>WEEKNUM(Table_1[[#This Row],[Order Date]],1)</f>
        <v>13</v>
      </c>
      <c r="AK924" s="17" t="str">
        <f>TEXT(Table_1[[#This Row],[Order Date]],"mmm yyyy")</f>
        <v>Mar 2015</v>
      </c>
      <c r="AL924" s="17" t="str">
        <f>Table_1[[#This Row],[Monthly sales]]&amp;"  Week "&amp;TEXT(Table_1[[#This Row],[Weekly sales]],"00")</f>
        <v>Mar 2015  Week 13</v>
      </c>
      <c r="AM924" s="17">
        <f>IF(COUNTIF($A$2:A924, A924)=1, 1, 0)</f>
        <v>1</v>
      </c>
      <c r="AN924" s="3">
        <f>COUNTA(A924) - COUNTIF(Table_1[[#This Row],[Unique Customers]], 1)</f>
        <v>0</v>
      </c>
      <c r="AO924" s="17" t="str">
        <f t="shared" si="14"/>
        <v>Unique</v>
      </c>
      <c r="AP924" s="17" t="str">
        <f>"Q"&amp;_xlfn.CEILING.MATH(MONTH(Table_1[[#This Row],[Monthly sales]])/3,1)</f>
        <v>Q1</v>
      </c>
    </row>
    <row r="925" spans="1:42" ht="14.4" x14ac:dyDescent="0.3">
      <c r="A925" s="2">
        <v>880</v>
      </c>
      <c r="B925" s="15" t="s">
        <v>1840</v>
      </c>
      <c r="C925" s="15" t="s">
        <v>26</v>
      </c>
      <c r="D925" s="6">
        <v>0.06</v>
      </c>
      <c r="E925" s="4">
        <v>22.84</v>
      </c>
      <c r="F925" s="4">
        <v>11.54</v>
      </c>
      <c r="G925" s="15" t="s">
        <v>39</v>
      </c>
      <c r="H925" s="15" t="s">
        <v>28</v>
      </c>
      <c r="I925" s="15" t="s">
        <v>49</v>
      </c>
      <c r="J925" s="15" t="s">
        <v>89</v>
      </c>
      <c r="K925" s="15" t="s">
        <v>74</v>
      </c>
      <c r="L925" s="15" t="s">
        <v>1842</v>
      </c>
      <c r="M925" s="6">
        <v>0.39</v>
      </c>
      <c r="N925" s="15" t="s">
        <v>33</v>
      </c>
      <c r="O925" s="15" t="s">
        <v>60</v>
      </c>
      <c r="P925" s="15" t="s">
        <v>589</v>
      </c>
      <c r="Q925" s="15" t="s">
        <v>1841</v>
      </c>
      <c r="R925" s="2">
        <v>85254</v>
      </c>
      <c r="S925" s="1">
        <v>42088</v>
      </c>
      <c r="T925" s="12">
        <f>EOMONTH(Table_1[[#This Row],[Order Date]],0)</f>
        <v>42094</v>
      </c>
      <c r="U925" s="10">
        <f>EOMONTH(Table_1[[#This Row],[Order Date]],0)</f>
        <v>42094</v>
      </c>
      <c r="V925" s="14">
        <v>42088</v>
      </c>
      <c r="W925" s="1">
        <v>42090</v>
      </c>
      <c r="X925" s="12">
        <v>42090</v>
      </c>
      <c r="Y925" s="10">
        <f>EOMONTH(Table_1[[#This Row],[Ship date]],0)</f>
        <v>42094</v>
      </c>
      <c r="Z925" s="14">
        <v>42090</v>
      </c>
      <c r="AA925" s="4">
        <v>-31.24</v>
      </c>
      <c r="AB925" s="2">
        <v>1</v>
      </c>
      <c r="AC925" s="4">
        <v>27.67</v>
      </c>
      <c r="AD925" s="2">
        <v>86153</v>
      </c>
      <c r="AE925" s="4">
        <f>'DataCleaning and Transformation'!$E925-'DataCleaning and Transformation'!$D925</f>
        <v>22.78</v>
      </c>
      <c r="AF925" s="15" t="str">
        <f>_xlfn.IFS('DataCleaning and Transformation'!$O925="Central","Chris",'DataCleaning and Transformation'!$O925="East","Erin",'DataCleaning and Transformation'!$O925="South","Sam",'DataCleaning and Transformation'!$O925="West","William")</f>
        <v>William</v>
      </c>
      <c r="AG925" s="31">
        <f>Table_1[[#This Row],[Ship date]]-Table_1[[#This Row],[Order Date]]</f>
        <v>2</v>
      </c>
      <c r="AH925" s="22">
        <f>Table_1[[#This Row],[Profit]]/Table_1[[#This Row],[Sales]]</f>
        <v>-1.1290205999277194</v>
      </c>
      <c r="AI925" s="23">
        <f>Table_1[[#This Row],[Profit]]+Table_1[[#This Row],[Sales]]</f>
        <v>-3.5699999999999967</v>
      </c>
      <c r="AJ925" s="17">
        <f>WEEKNUM(Table_1[[#This Row],[Order Date]],1)</f>
        <v>13</v>
      </c>
      <c r="AK925" s="17" t="str">
        <f>TEXT(Table_1[[#This Row],[Order Date]],"mmm yyyy")</f>
        <v>Mar 2015</v>
      </c>
      <c r="AL925" s="17" t="str">
        <f>Table_1[[#This Row],[Monthly sales]]&amp;"  Week "&amp;TEXT(Table_1[[#This Row],[Weekly sales]],"00")</f>
        <v>Mar 2015  Week 13</v>
      </c>
      <c r="AM925" s="17">
        <f>IF(COUNTIF($A$2:A925, A925)=1, 1, 0)</f>
        <v>0</v>
      </c>
      <c r="AN925" s="3">
        <f>COUNTA(A925) - COUNTIF(Table_1[[#This Row],[Unique Customers]], 1)</f>
        <v>1</v>
      </c>
      <c r="AO925" s="17" t="str">
        <f t="shared" si="14"/>
        <v>Repeated</v>
      </c>
      <c r="AP925" s="17" t="str">
        <f>"Q"&amp;_xlfn.CEILING.MATH(MONTH(Table_1[[#This Row],[Monthly sales]])/3,1)</f>
        <v>Q1</v>
      </c>
    </row>
    <row r="926" spans="1:42" ht="14.4" x14ac:dyDescent="0.3">
      <c r="A926" s="2">
        <v>1241</v>
      </c>
      <c r="B926" s="15" t="s">
        <v>1685</v>
      </c>
      <c r="C926" s="15" t="s">
        <v>26</v>
      </c>
      <c r="D926" s="6">
        <v>0.06</v>
      </c>
      <c r="E926" s="4">
        <v>200.97</v>
      </c>
      <c r="F926" s="4">
        <v>15.59</v>
      </c>
      <c r="G926" s="15" t="s">
        <v>27</v>
      </c>
      <c r="H926" s="15" t="s">
        <v>28</v>
      </c>
      <c r="I926" s="15" t="s">
        <v>41</v>
      </c>
      <c r="J926" s="15" t="s">
        <v>57</v>
      </c>
      <c r="K926" s="15" t="s">
        <v>58</v>
      </c>
      <c r="L926" s="15" t="s">
        <v>941</v>
      </c>
      <c r="M926" s="6">
        <v>0.36</v>
      </c>
      <c r="N926" s="15" t="s">
        <v>33</v>
      </c>
      <c r="O926" s="15" t="s">
        <v>34</v>
      </c>
      <c r="P926" s="15" t="s">
        <v>165</v>
      </c>
      <c r="Q926" s="15" t="s">
        <v>1205</v>
      </c>
      <c r="R926" s="2">
        <v>36830</v>
      </c>
      <c r="S926" s="1">
        <v>42088</v>
      </c>
      <c r="T926" s="12">
        <f>EOMONTH(Table_1[[#This Row],[Order Date]],0)</f>
        <v>42094</v>
      </c>
      <c r="U926" s="10">
        <f>EOMONTH(Table_1[[#This Row],[Order Date]],0)</f>
        <v>42094</v>
      </c>
      <c r="V926" s="14">
        <v>42088</v>
      </c>
      <c r="W926" s="1">
        <v>42088</v>
      </c>
      <c r="X926" s="12">
        <v>42088</v>
      </c>
      <c r="Y926" s="10">
        <f>EOMONTH(Table_1[[#This Row],[Ship date]],0)</f>
        <v>42094</v>
      </c>
      <c r="Z926" s="14">
        <v>42088</v>
      </c>
      <c r="AA926" s="4">
        <v>531.61800000000005</v>
      </c>
      <c r="AB926" s="2">
        <v>7</v>
      </c>
      <c r="AC926" s="4">
        <v>1348.83</v>
      </c>
      <c r="AD926" s="2">
        <v>90881</v>
      </c>
      <c r="AE926" s="4">
        <f>'DataCleaning and Transformation'!$E926-'DataCleaning and Transformation'!$D926</f>
        <v>200.91</v>
      </c>
      <c r="AF926" s="15" t="str">
        <f>_xlfn.IFS('DataCleaning and Transformation'!$O926="Central","Chris",'DataCleaning and Transformation'!$O926="East","Erin",'DataCleaning and Transformation'!$O926="South","Sam",'DataCleaning and Transformation'!$O926="West","William")</f>
        <v>Sam</v>
      </c>
      <c r="AG926" s="31">
        <f>Table_1[[#This Row],[Ship date]]-Table_1[[#This Row],[Order Date]]</f>
        <v>0</v>
      </c>
      <c r="AH926" s="22">
        <f>Table_1[[#This Row],[Profit]]/Table_1[[#This Row],[Sales]]</f>
        <v>0.39413269277818558</v>
      </c>
      <c r="AI926" s="23">
        <f>Table_1[[#This Row],[Profit]]+Table_1[[#This Row],[Sales]]</f>
        <v>1880.4479999999999</v>
      </c>
      <c r="AJ926" s="17">
        <f>WEEKNUM(Table_1[[#This Row],[Order Date]],1)</f>
        <v>13</v>
      </c>
      <c r="AK926" s="17" t="str">
        <f>TEXT(Table_1[[#This Row],[Order Date]],"mmm yyyy")</f>
        <v>Mar 2015</v>
      </c>
      <c r="AL926" s="17" t="str">
        <f>Table_1[[#This Row],[Monthly sales]]&amp;"  Week "&amp;TEXT(Table_1[[#This Row],[Weekly sales]],"00")</f>
        <v>Mar 2015  Week 13</v>
      </c>
      <c r="AM926" s="17">
        <f>IF(COUNTIF($A$2:A926, A926)=1, 1, 0)</f>
        <v>0</v>
      </c>
      <c r="AN926" s="3">
        <f>COUNTA(A926) - COUNTIF(Table_1[[#This Row],[Unique Customers]], 1)</f>
        <v>1</v>
      </c>
      <c r="AO926" s="17" t="str">
        <f t="shared" si="14"/>
        <v>Unique</v>
      </c>
      <c r="AP926" s="17" t="str">
        <f>"Q"&amp;_xlfn.CEILING.MATH(MONTH(Table_1[[#This Row],[Monthly sales]])/3,1)</f>
        <v>Q1</v>
      </c>
    </row>
    <row r="927" spans="1:42" ht="14.4" x14ac:dyDescent="0.3">
      <c r="A927" s="2">
        <v>1648</v>
      </c>
      <c r="B927" s="15" t="s">
        <v>1843</v>
      </c>
      <c r="C927" s="15" t="s">
        <v>26</v>
      </c>
      <c r="D927" s="6">
        <v>0.08</v>
      </c>
      <c r="E927" s="4">
        <v>46.89</v>
      </c>
      <c r="F927" s="4">
        <v>5.0999999999999996</v>
      </c>
      <c r="G927" s="15" t="s">
        <v>39</v>
      </c>
      <c r="H927" s="15" t="s">
        <v>95</v>
      </c>
      <c r="I927" s="15" t="s">
        <v>49</v>
      </c>
      <c r="J927" s="15" t="s">
        <v>96</v>
      </c>
      <c r="K927" s="15" t="s">
        <v>145</v>
      </c>
      <c r="L927" s="15" t="s">
        <v>1844</v>
      </c>
      <c r="M927" s="6">
        <v>0.46</v>
      </c>
      <c r="N927" s="15" t="s">
        <v>33</v>
      </c>
      <c r="O927" s="15" t="s">
        <v>53</v>
      </c>
      <c r="P927" s="15" t="s">
        <v>104</v>
      </c>
      <c r="Q927" s="15" t="s">
        <v>665</v>
      </c>
      <c r="R927" s="2">
        <v>60098</v>
      </c>
      <c r="S927" s="1">
        <v>42088</v>
      </c>
      <c r="T927" s="12">
        <f>EOMONTH(Table_1[[#This Row],[Order Date]],0)</f>
        <v>42094</v>
      </c>
      <c r="U927" s="10">
        <f>EOMONTH(Table_1[[#This Row],[Order Date]],0)</f>
        <v>42094</v>
      </c>
      <c r="V927" s="14">
        <v>42088</v>
      </c>
      <c r="W927" s="1">
        <v>42090</v>
      </c>
      <c r="X927" s="12">
        <v>42090</v>
      </c>
      <c r="Y927" s="10">
        <f>EOMONTH(Table_1[[#This Row],[Ship date]],0)</f>
        <v>42094</v>
      </c>
      <c r="Z927" s="14">
        <v>42090</v>
      </c>
      <c r="AA927" s="4">
        <v>507.63299999999998</v>
      </c>
      <c r="AB927" s="2">
        <v>17</v>
      </c>
      <c r="AC927" s="4">
        <v>735.7</v>
      </c>
      <c r="AD927" s="2">
        <v>91043</v>
      </c>
      <c r="AE927" s="4">
        <f>'DataCleaning and Transformation'!$E927-'DataCleaning and Transformation'!$D927</f>
        <v>46.81</v>
      </c>
      <c r="AF927" s="15" t="str">
        <f>_xlfn.IFS('DataCleaning and Transformation'!$O927="Central","Chris",'DataCleaning and Transformation'!$O927="East","Erin",'DataCleaning and Transformation'!$O927="South","Sam",'DataCleaning and Transformation'!$O927="West","William")</f>
        <v>Chris</v>
      </c>
      <c r="AG927" s="31">
        <f>Table_1[[#This Row],[Ship date]]-Table_1[[#This Row],[Order Date]]</f>
        <v>2</v>
      </c>
      <c r="AH927" s="22">
        <f>Table_1[[#This Row],[Profit]]/Table_1[[#This Row],[Sales]]</f>
        <v>0.69</v>
      </c>
      <c r="AI927" s="23">
        <f>Table_1[[#This Row],[Profit]]+Table_1[[#This Row],[Sales]]</f>
        <v>1243.3330000000001</v>
      </c>
      <c r="AJ927" s="17">
        <f>WEEKNUM(Table_1[[#This Row],[Order Date]],1)</f>
        <v>13</v>
      </c>
      <c r="AK927" s="17" t="str">
        <f>TEXT(Table_1[[#This Row],[Order Date]],"mmm yyyy")</f>
        <v>Mar 2015</v>
      </c>
      <c r="AL927" s="17" t="str">
        <f>Table_1[[#This Row],[Monthly sales]]&amp;"  Week "&amp;TEXT(Table_1[[#This Row],[Weekly sales]],"00")</f>
        <v>Mar 2015  Week 13</v>
      </c>
      <c r="AM927" s="17">
        <f>IF(COUNTIF($A$2:A927, A927)=1, 1, 0)</f>
        <v>1</v>
      </c>
      <c r="AN927" s="3">
        <f>COUNTA(A927) - COUNTIF(Table_1[[#This Row],[Unique Customers]], 1)</f>
        <v>0</v>
      </c>
      <c r="AO927" s="17" t="str">
        <f t="shared" si="14"/>
        <v>Unique</v>
      </c>
      <c r="AP927" s="17" t="str">
        <f>"Q"&amp;_xlfn.CEILING.MATH(MONTH(Table_1[[#This Row],[Monthly sales]])/3,1)</f>
        <v>Q1</v>
      </c>
    </row>
    <row r="928" spans="1:42" ht="14.4" x14ac:dyDescent="0.3">
      <c r="A928" s="2">
        <v>1648</v>
      </c>
      <c r="B928" s="15" t="s">
        <v>1843</v>
      </c>
      <c r="C928" s="15" t="s">
        <v>26</v>
      </c>
      <c r="D928" s="6">
        <v>0.05</v>
      </c>
      <c r="E928" s="4">
        <v>12.98</v>
      </c>
      <c r="F928" s="4">
        <v>3.14</v>
      </c>
      <c r="G928" s="15" t="s">
        <v>39</v>
      </c>
      <c r="H928" s="15" t="s">
        <v>95</v>
      </c>
      <c r="I928" s="15" t="s">
        <v>49</v>
      </c>
      <c r="J928" s="15" t="s">
        <v>569</v>
      </c>
      <c r="K928" s="15" t="s">
        <v>43</v>
      </c>
      <c r="L928" s="15" t="s">
        <v>570</v>
      </c>
      <c r="M928" s="6">
        <v>0.6</v>
      </c>
      <c r="N928" s="15" t="s">
        <v>33</v>
      </c>
      <c r="O928" s="15" t="s">
        <v>53</v>
      </c>
      <c r="P928" s="15" t="s">
        <v>104</v>
      </c>
      <c r="Q928" s="15" t="s">
        <v>665</v>
      </c>
      <c r="R928" s="2">
        <v>60098</v>
      </c>
      <c r="S928" s="1">
        <v>42088</v>
      </c>
      <c r="T928" s="12">
        <f>EOMONTH(Table_1[[#This Row],[Order Date]],0)</f>
        <v>42094</v>
      </c>
      <c r="U928" s="10">
        <f>EOMONTH(Table_1[[#This Row],[Order Date]],0)</f>
        <v>42094</v>
      </c>
      <c r="V928" s="14">
        <v>42088</v>
      </c>
      <c r="W928" s="1">
        <v>42088</v>
      </c>
      <c r="X928" s="12">
        <v>42088</v>
      </c>
      <c r="Y928" s="10">
        <f>EOMONTH(Table_1[[#This Row],[Ship date]],0)</f>
        <v>42094</v>
      </c>
      <c r="Z928" s="14">
        <v>42088</v>
      </c>
      <c r="AA928" s="4">
        <v>38.229999999999997</v>
      </c>
      <c r="AB928" s="2">
        <v>18</v>
      </c>
      <c r="AC928" s="4">
        <v>225.59</v>
      </c>
      <c r="AD928" s="2">
        <v>91043</v>
      </c>
      <c r="AE928" s="4">
        <f>'DataCleaning and Transformation'!$E928-'DataCleaning and Transformation'!$D928</f>
        <v>12.93</v>
      </c>
      <c r="AF928" s="15" t="str">
        <f>_xlfn.IFS('DataCleaning and Transformation'!$O928="Central","Chris",'DataCleaning and Transformation'!$O928="East","Erin",'DataCleaning and Transformation'!$O928="South","Sam",'DataCleaning and Transformation'!$O928="West","William")</f>
        <v>Chris</v>
      </c>
      <c r="AG928" s="31">
        <f>Table_1[[#This Row],[Ship date]]-Table_1[[#This Row],[Order Date]]</f>
        <v>0</v>
      </c>
      <c r="AH928" s="22">
        <f>Table_1[[#This Row],[Profit]]/Table_1[[#This Row],[Sales]]</f>
        <v>0.16946673168136883</v>
      </c>
      <c r="AI928" s="23">
        <f>Table_1[[#This Row],[Profit]]+Table_1[[#This Row],[Sales]]</f>
        <v>263.82</v>
      </c>
      <c r="AJ928" s="17">
        <f>WEEKNUM(Table_1[[#This Row],[Order Date]],1)</f>
        <v>13</v>
      </c>
      <c r="AK928" s="17" t="str">
        <f>TEXT(Table_1[[#This Row],[Order Date]],"mmm yyyy")</f>
        <v>Mar 2015</v>
      </c>
      <c r="AL928" s="17" t="str">
        <f>Table_1[[#This Row],[Monthly sales]]&amp;"  Week "&amp;TEXT(Table_1[[#This Row],[Weekly sales]],"00")</f>
        <v>Mar 2015  Week 13</v>
      </c>
      <c r="AM928" s="17">
        <f>IF(COUNTIF($A$2:A928, A928)=1, 1, 0)</f>
        <v>0</v>
      </c>
      <c r="AN928" s="3">
        <f>COUNTA(A928) - COUNTIF(Table_1[[#This Row],[Unique Customers]], 1)</f>
        <v>1</v>
      </c>
      <c r="AO928" s="17" t="str">
        <f t="shared" si="14"/>
        <v>Repeated</v>
      </c>
      <c r="AP928" s="17" t="str">
        <f>"Q"&amp;_xlfn.CEILING.MATH(MONTH(Table_1[[#This Row],[Monthly sales]])/3,1)</f>
        <v>Q1</v>
      </c>
    </row>
    <row r="929" spans="1:42" ht="14.4" x14ac:dyDescent="0.3">
      <c r="A929" s="2">
        <v>1829</v>
      </c>
      <c r="B929" s="15" t="s">
        <v>255</v>
      </c>
      <c r="C929" s="15" t="s">
        <v>26</v>
      </c>
      <c r="D929" s="6">
        <v>0.01</v>
      </c>
      <c r="E929" s="4">
        <v>10.64</v>
      </c>
      <c r="F929" s="4">
        <v>5.16</v>
      </c>
      <c r="G929" s="15" t="s">
        <v>88</v>
      </c>
      <c r="H929" s="15" t="s">
        <v>95</v>
      </c>
      <c r="I929" s="15" t="s">
        <v>29</v>
      </c>
      <c r="J929" s="15" t="s">
        <v>127</v>
      </c>
      <c r="K929" s="15" t="s">
        <v>74</v>
      </c>
      <c r="L929" s="15" t="s">
        <v>1845</v>
      </c>
      <c r="M929" s="6">
        <v>0.56999999999999995</v>
      </c>
      <c r="N929" s="15" t="s">
        <v>33</v>
      </c>
      <c r="O929" s="15" t="s">
        <v>53</v>
      </c>
      <c r="P929" s="15" t="s">
        <v>214</v>
      </c>
      <c r="Q929" s="15" t="s">
        <v>257</v>
      </c>
      <c r="R929" s="2">
        <v>52402</v>
      </c>
      <c r="S929" s="1">
        <v>42088</v>
      </c>
      <c r="T929" s="12">
        <f>EOMONTH(Table_1[[#This Row],[Order Date]],0)</f>
        <v>42094</v>
      </c>
      <c r="U929" s="10">
        <f>EOMONTH(Table_1[[#This Row],[Order Date]],0)</f>
        <v>42094</v>
      </c>
      <c r="V929" s="14">
        <v>42088</v>
      </c>
      <c r="W929" s="1">
        <v>42090</v>
      </c>
      <c r="X929" s="12">
        <v>42090</v>
      </c>
      <c r="Y929" s="10">
        <f>EOMONTH(Table_1[[#This Row],[Ship date]],0)</f>
        <v>42094</v>
      </c>
      <c r="Z929" s="14">
        <v>42090</v>
      </c>
      <c r="AA929" s="4">
        <v>-11.69</v>
      </c>
      <c r="AB929" s="2">
        <v>5</v>
      </c>
      <c r="AC929" s="4">
        <v>58.52</v>
      </c>
      <c r="AD929" s="2">
        <v>86957</v>
      </c>
      <c r="AE929" s="4">
        <f>'DataCleaning and Transformation'!$E929-'DataCleaning and Transformation'!$D929</f>
        <v>10.63</v>
      </c>
      <c r="AF929" s="15" t="str">
        <f>_xlfn.IFS('DataCleaning and Transformation'!$O929="Central","Chris",'DataCleaning and Transformation'!$O929="East","Erin",'DataCleaning and Transformation'!$O929="South","Sam",'DataCleaning and Transformation'!$O929="West","William")</f>
        <v>Chris</v>
      </c>
      <c r="AG929" s="31">
        <f>Table_1[[#This Row],[Ship date]]-Table_1[[#This Row],[Order Date]]</f>
        <v>2</v>
      </c>
      <c r="AH929" s="22">
        <f>Table_1[[#This Row],[Profit]]/Table_1[[#This Row],[Sales]]</f>
        <v>-0.19976076555023922</v>
      </c>
      <c r="AI929" s="23">
        <f>Table_1[[#This Row],[Profit]]+Table_1[[#This Row],[Sales]]</f>
        <v>46.830000000000005</v>
      </c>
      <c r="AJ929" s="17">
        <f>WEEKNUM(Table_1[[#This Row],[Order Date]],1)</f>
        <v>13</v>
      </c>
      <c r="AK929" s="17" t="str">
        <f>TEXT(Table_1[[#This Row],[Order Date]],"mmm yyyy")</f>
        <v>Mar 2015</v>
      </c>
      <c r="AL929" s="17" t="str">
        <f>Table_1[[#This Row],[Monthly sales]]&amp;"  Week "&amp;TEXT(Table_1[[#This Row],[Weekly sales]],"00")</f>
        <v>Mar 2015  Week 13</v>
      </c>
      <c r="AM929" s="17">
        <f>IF(COUNTIF($A$2:A929, A929)=1, 1, 0)</f>
        <v>0</v>
      </c>
      <c r="AN929" s="3">
        <f>COUNTA(A929) - COUNTIF(Table_1[[#This Row],[Unique Customers]], 1)</f>
        <v>1</v>
      </c>
      <c r="AO929" s="17" t="str">
        <f t="shared" si="14"/>
        <v>Unique</v>
      </c>
      <c r="AP929" s="17" t="str">
        <f>"Q"&amp;_xlfn.CEILING.MATH(MONTH(Table_1[[#This Row],[Monthly sales]])/3,1)</f>
        <v>Q1</v>
      </c>
    </row>
    <row r="930" spans="1:42" ht="14.4" x14ac:dyDescent="0.3">
      <c r="A930" s="2">
        <v>2201</v>
      </c>
      <c r="B930" s="15" t="s">
        <v>1846</v>
      </c>
      <c r="C930" s="15" t="s">
        <v>26</v>
      </c>
      <c r="D930" s="6">
        <v>0.17</v>
      </c>
      <c r="E930" s="4">
        <v>14.89</v>
      </c>
      <c r="F930" s="4">
        <v>13.56</v>
      </c>
      <c r="G930" s="15" t="s">
        <v>39</v>
      </c>
      <c r="H930" s="15" t="s">
        <v>28</v>
      </c>
      <c r="I930" s="15" t="s">
        <v>29</v>
      </c>
      <c r="J930" s="15" t="s">
        <v>127</v>
      </c>
      <c r="K930" s="15" t="s">
        <v>65</v>
      </c>
      <c r="L930" s="15" t="s">
        <v>1847</v>
      </c>
      <c r="M930" s="6">
        <v>0.57999999999999996</v>
      </c>
      <c r="N930" s="15" t="s">
        <v>33</v>
      </c>
      <c r="O930" s="15" t="s">
        <v>53</v>
      </c>
      <c r="P930" s="15" t="s">
        <v>85</v>
      </c>
      <c r="Q930" s="15" t="s">
        <v>1848</v>
      </c>
      <c r="R930" s="2">
        <v>55420</v>
      </c>
      <c r="S930" s="1">
        <v>42088</v>
      </c>
      <c r="T930" s="12">
        <f>EOMONTH(Table_1[[#This Row],[Order Date]],0)</f>
        <v>42094</v>
      </c>
      <c r="U930" s="10">
        <f>EOMONTH(Table_1[[#This Row],[Order Date]],0)</f>
        <v>42094</v>
      </c>
      <c r="V930" s="14">
        <v>42088</v>
      </c>
      <c r="W930" s="1">
        <v>42090</v>
      </c>
      <c r="X930" s="12">
        <v>42090</v>
      </c>
      <c r="Y930" s="10">
        <f>EOMONTH(Table_1[[#This Row],[Ship date]],0)</f>
        <v>42094</v>
      </c>
      <c r="Z930" s="14">
        <v>42090</v>
      </c>
      <c r="AA930" s="4">
        <v>-9.1300000000000008</v>
      </c>
      <c r="AB930" s="2">
        <v>1</v>
      </c>
      <c r="AC930" s="4">
        <v>27.96</v>
      </c>
      <c r="AD930" s="2">
        <v>86054</v>
      </c>
      <c r="AE930" s="4">
        <f>'DataCleaning and Transformation'!$E930-'DataCleaning and Transformation'!$D930</f>
        <v>14.72</v>
      </c>
      <c r="AF930" s="15" t="str">
        <f>_xlfn.IFS('DataCleaning and Transformation'!$O930="Central","Chris",'DataCleaning and Transformation'!$O930="East","Erin",'DataCleaning and Transformation'!$O930="South","Sam",'DataCleaning and Transformation'!$O930="West","William")</f>
        <v>Chris</v>
      </c>
      <c r="AG930" s="31">
        <f>Table_1[[#This Row],[Ship date]]-Table_1[[#This Row],[Order Date]]</f>
        <v>2</v>
      </c>
      <c r="AH930" s="22">
        <f>Table_1[[#This Row],[Profit]]/Table_1[[#This Row],[Sales]]</f>
        <v>-0.32653791130185983</v>
      </c>
      <c r="AI930" s="23">
        <f>Table_1[[#This Row],[Profit]]+Table_1[[#This Row],[Sales]]</f>
        <v>18.829999999999998</v>
      </c>
      <c r="AJ930" s="17">
        <f>WEEKNUM(Table_1[[#This Row],[Order Date]],1)</f>
        <v>13</v>
      </c>
      <c r="AK930" s="17" t="str">
        <f>TEXT(Table_1[[#This Row],[Order Date]],"mmm yyyy")</f>
        <v>Mar 2015</v>
      </c>
      <c r="AL930" s="17" t="str">
        <f>Table_1[[#This Row],[Monthly sales]]&amp;"  Week "&amp;TEXT(Table_1[[#This Row],[Weekly sales]],"00")</f>
        <v>Mar 2015  Week 13</v>
      </c>
      <c r="AM930" s="17">
        <f>IF(COUNTIF($A$2:A930, A930)=1, 1, 0)</f>
        <v>1</v>
      </c>
      <c r="AN930" s="3">
        <f>COUNTA(A930) - COUNTIF(Table_1[[#This Row],[Unique Customers]], 1)</f>
        <v>0</v>
      </c>
      <c r="AO930" s="17" t="str">
        <f t="shared" si="14"/>
        <v>Unique</v>
      </c>
      <c r="AP930" s="17" t="str">
        <f>"Q"&amp;_xlfn.CEILING.MATH(MONTH(Table_1[[#This Row],[Monthly sales]])/3,1)</f>
        <v>Q1</v>
      </c>
    </row>
    <row r="931" spans="1:42" ht="14.4" x14ac:dyDescent="0.3">
      <c r="A931" s="2">
        <v>3100</v>
      </c>
      <c r="B931" s="15" t="s">
        <v>1849</v>
      </c>
      <c r="C931" s="15" t="s">
        <v>26</v>
      </c>
      <c r="D931" s="6">
        <v>7.0000000000000007E-2</v>
      </c>
      <c r="E931" s="4">
        <v>35.99</v>
      </c>
      <c r="F931" s="4">
        <v>5</v>
      </c>
      <c r="G931" s="15" t="s">
        <v>39</v>
      </c>
      <c r="H931" s="15" t="s">
        <v>40</v>
      </c>
      <c r="I931" s="15" t="s">
        <v>41</v>
      </c>
      <c r="J931" s="15" t="s">
        <v>136</v>
      </c>
      <c r="K931" s="15" t="s">
        <v>51</v>
      </c>
      <c r="L931" s="15" t="s">
        <v>1850</v>
      </c>
      <c r="M931" s="6">
        <v>0.82</v>
      </c>
      <c r="N931" s="15" t="s">
        <v>33</v>
      </c>
      <c r="O931" s="15" t="s">
        <v>34</v>
      </c>
      <c r="P931" s="15" t="s">
        <v>124</v>
      </c>
      <c r="Q931" s="15" t="s">
        <v>1851</v>
      </c>
      <c r="R931" s="2">
        <v>33334</v>
      </c>
      <c r="S931" s="1">
        <v>42088</v>
      </c>
      <c r="T931" s="12">
        <f>EOMONTH(Table_1[[#This Row],[Order Date]],0)</f>
        <v>42094</v>
      </c>
      <c r="U931" s="10">
        <f>EOMONTH(Table_1[[#This Row],[Order Date]],0)</f>
        <v>42094</v>
      </c>
      <c r="V931" s="14">
        <v>42088</v>
      </c>
      <c r="W931" s="1">
        <v>42090</v>
      </c>
      <c r="X931" s="12">
        <v>42090</v>
      </c>
      <c r="Y931" s="10">
        <f>EOMONTH(Table_1[[#This Row],[Ship date]],0)</f>
        <v>42094</v>
      </c>
      <c r="Z931" s="14">
        <v>42090</v>
      </c>
      <c r="AA931" s="4">
        <v>-299.81420000000003</v>
      </c>
      <c r="AB931" s="2">
        <v>1</v>
      </c>
      <c r="AC931" s="4">
        <v>31.71</v>
      </c>
      <c r="AD931" s="2">
        <v>89988</v>
      </c>
      <c r="AE931" s="4">
        <f>'DataCleaning and Transformation'!$E931-'DataCleaning and Transformation'!$D931</f>
        <v>35.92</v>
      </c>
      <c r="AF931" s="15" t="str">
        <f>_xlfn.IFS('DataCleaning and Transformation'!$O931="Central","Chris",'DataCleaning and Transformation'!$O931="East","Erin",'DataCleaning and Transformation'!$O931="South","Sam",'DataCleaning and Transformation'!$O931="West","William")</f>
        <v>Sam</v>
      </c>
      <c r="AG931" s="31">
        <f>Table_1[[#This Row],[Ship date]]-Table_1[[#This Row],[Order Date]]</f>
        <v>2</v>
      </c>
      <c r="AH931" s="22">
        <f>Table_1[[#This Row],[Profit]]/Table_1[[#This Row],[Sales]]</f>
        <v>-9.4548785871964682</v>
      </c>
      <c r="AI931" s="23">
        <f>Table_1[[#This Row],[Profit]]+Table_1[[#This Row],[Sales]]</f>
        <v>-268.10420000000005</v>
      </c>
      <c r="AJ931" s="17">
        <f>WEEKNUM(Table_1[[#This Row],[Order Date]],1)</f>
        <v>13</v>
      </c>
      <c r="AK931" s="17" t="str">
        <f>TEXT(Table_1[[#This Row],[Order Date]],"mmm yyyy")</f>
        <v>Mar 2015</v>
      </c>
      <c r="AL931" s="17" t="str">
        <f>Table_1[[#This Row],[Monthly sales]]&amp;"  Week "&amp;TEXT(Table_1[[#This Row],[Weekly sales]],"00")</f>
        <v>Mar 2015  Week 13</v>
      </c>
      <c r="AM931" s="17">
        <f>IF(COUNTIF($A$2:A931, A931)=1, 1, 0)</f>
        <v>1</v>
      </c>
      <c r="AN931" s="3">
        <f>COUNTA(A931) - COUNTIF(Table_1[[#This Row],[Unique Customers]], 1)</f>
        <v>0</v>
      </c>
      <c r="AO931" s="17" t="str">
        <f t="shared" si="14"/>
        <v>Unique</v>
      </c>
      <c r="AP931" s="17" t="str">
        <f>"Q"&amp;_xlfn.CEILING.MATH(MONTH(Table_1[[#This Row],[Monthly sales]])/3,1)</f>
        <v>Q1</v>
      </c>
    </row>
    <row r="932" spans="1:42" ht="14.4" x14ac:dyDescent="0.3">
      <c r="A932" s="2">
        <v>693</v>
      </c>
      <c r="B932" s="15" t="s">
        <v>1550</v>
      </c>
      <c r="C932" s="15" t="s">
        <v>48</v>
      </c>
      <c r="D932" s="6">
        <v>0.02</v>
      </c>
      <c r="E932" s="4">
        <v>500.98</v>
      </c>
      <c r="F932" s="4">
        <v>41.44</v>
      </c>
      <c r="G932" s="15" t="s">
        <v>27</v>
      </c>
      <c r="H932" s="15" t="s">
        <v>28</v>
      </c>
      <c r="I932" s="15" t="s">
        <v>29</v>
      </c>
      <c r="J932" s="15" t="s">
        <v>118</v>
      </c>
      <c r="K932" s="15" t="s">
        <v>31</v>
      </c>
      <c r="L932" s="15" t="s">
        <v>1852</v>
      </c>
      <c r="M932" s="6">
        <v>0.66</v>
      </c>
      <c r="N932" s="15" t="s">
        <v>33</v>
      </c>
      <c r="O932" s="15" t="s">
        <v>60</v>
      </c>
      <c r="P932" s="15" t="s">
        <v>61</v>
      </c>
      <c r="Q932" s="15" t="s">
        <v>1551</v>
      </c>
      <c r="R932" s="2">
        <v>80229</v>
      </c>
      <c r="S932" s="1">
        <v>42088</v>
      </c>
      <c r="T932" s="12">
        <f>EOMONTH(Table_1[[#This Row],[Order Date]],0)</f>
        <v>42094</v>
      </c>
      <c r="U932" s="10">
        <f>EOMONTH(Table_1[[#This Row],[Order Date]],0)</f>
        <v>42094</v>
      </c>
      <c r="V932" s="14">
        <v>42088</v>
      </c>
      <c r="W932" s="1">
        <v>42088</v>
      </c>
      <c r="X932" s="12">
        <v>42088</v>
      </c>
      <c r="Y932" s="10">
        <f>EOMONTH(Table_1[[#This Row],[Ship date]],0)</f>
        <v>42094</v>
      </c>
      <c r="Z932" s="14">
        <v>42088</v>
      </c>
      <c r="AA932" s="4">
        <v>2568.4629</v>
      </c>
      <c r="AB932" s="2">
        <v>7</v>
      </c>
      <c r="AC932" s="4">
        <v>3722.41</v>
      </c>
      <c r="AD932" s="2">
        <v>87811</v>
      </c>
      <c r="AE932" s="4">
        <f>'DataCleaning and Transformation'!$E932-'DataCleaning and Transformation'!$D932</f>
        <v>500.96000000000004</v>
      </c>
      <c r="AF932" s="15" t="str">
        <f>_xlfn.IFS('DataCleaning and Transformation'!$O932="Central","Chris",'DataCleaning and Transformation'!$O932="East","Erin",'DataCleaning and Transformation'!$O932="South","Sam",'DataCleaning and Transformation'!$O932="West","William")</f>
        <v>William</v>
      </c>
      <c r="AG932" s="31">
        <f>Table_1[[#This Row],[Ship date]]-Table_1[[#This Row],[Order Date]]</f>
        <v>0</v>
      </c>
      <c r="AH932" s="22">
        <f>Table_1[[#This Row],[Profit]]/Table_1[[#This Row],[Sales]]</f>
        <v>0.69000000000000006</v>
      </c>
      <c r="AI932" s="23">
        <f>Table_1[[#This Row],[Profit]]+Table_1[[#This Row],[Sales]]</f>
        <v>6290.8729000000003</v>
      </c>
      <c r="AJ932" s="17">
        <f>WEEKNUM(Table_1[[#This Row],[Order Date]],1)</f>
        <v>13</v>
      </c>
      <c r="AK932" s="17" t="str">
        <f>TEXT(Table_1[[#This Row],[Order Date]],"mmm yyyy")</f>
        <v>Mar 2015</v>
      </c>
      <c r="AL932" s="17" t="str">
        <f>Table_1[[#This Row],[Monthly sales]]&amp;"  Week "&amp;TEXT(Table_1[[#This Row],[Weekly sales]],"00")</f>
        <v>Mar 2015  Week 13</v>
      </c>
      <c r="AM932" s="17">
        <f>IF(COUNTIF($A$2:A932, A932)=1, 1, 0)</f>
        <v>0</v>
      </c>
      <c r="AN932" s="3">
        <f>COUNTA(A932) - COUNTIF(Table_1[[#This Row],[Unique Customers]], 1)</f>
        <v>1</v>
      </c>
      <c r="AO932" s="17" t="str">
        <f t="shared" si="14"/>
        <v>Unique</v>
      </c>
      <c r="AP932" s="17" t="str">
        <f>"Q"&amp;_xlfn.CEILING.MATH(MONTH(Table_1[[#This Row],[Monthly sales]])/3,1)</f>
        <v>Q1</v>
      </c>
    </row>
    <row r="933" spans="1:42" ht="14.4" x14ac:dyDescent="0.3">
      <c r="A933" s="2">
        <v>1557</v>
      </c>
      <c r="B933" s="15" t="s">
        <v>1853</v>
      </c>
      <c r="C933" s="15" t="s">
        <v>48</v>
      </c>
      <c r="D933" s="6">
        <v>0.09</v>
      </c>
      <c r="E933" s="4">
        <v>60.98</v>
      </c>
      <c r="F933" s="4">
        <v>49</v>
      </c>
      <c r="G933" s="15" t="s">
        <v>39</v>
      </c>
      <c r="H933" s="15" t="s">
        <v>40</v>
      </c>
      <c r="I933" s="15" t="s">
        <v>49</v>
      </c>
      <c r="J933" s="15" t="s">
        <v>96</v>
      </c>
      <c r="K933" s="15" t="s">
        <v>65</v>
      </c>
      <c r="L933" s="15" t="s">
        <v>1531</v>
      </c>
      <c r="M933" s="6">
        <v>0.59</v>
      </c>
      <c r="N933" s="15" t="s">
        <v>33</v>
      </c>
      <c r="O933" s="15" t="s">
        <v>34</v>
      </c>
      <c r="P933" s="15" t="s">
        <v>243</v>
      </c>
      <c r="Q933" s="15" t="s">
        <v>1854</v>
      </c>
      <c r="R933" s="2">
        <v>22003</v>
      </c>
      <c r="S933" s="1">
        <v>42088</v>
      </c>
      <c r="T933" s="12">
        <f>EOMONTH(Table_1[[#This Row],[Order Date]],0)</f>
        <v>42094</v>
      </c>
      <c r="U933" s="10">
        <f>EOMONTH(Table_1[[#This Row],[Order Date]],0)</f>
        <v>42094</v>
      </c>
      <c r="V933" s="14">
        <v>42088</v>
      </c>
      <c r="W933" s="1">
        <v>42096</v>
      </c>
      <c r="X933" s="12">
        <v>42096</v>
      </c>
      <c r="Y933" s="10">
        <f>EOMONTH(Table_1[[#This Row],[Ship date]],0)</f>
        <v>42124</v>
      </c>
      <c r="Z933" s="14">
        <v>42096</v>
      </c>
      <c r="AA933" s="4">
        <v>-954.75800000000004</v>
      </c>
      <c r="AB933" s="2">
        <v>15</v>
      </c>
      <c r="AC933" s="4">
        <v>879.62</v>
      </c>
      <c r="AD933" s="2">
        <v>87426</v>
      </c>
      <c r="AE933" s="4">
        <f>'DataCleaning and Transformation'!$E933-'DataCleaning and Transformation'!$D933</f>
        <v>60.889999999999993</v>
      </c>
      <c r="AF933" s="15" t="str">
        <f>_xlfn.IFS('DataCleaning and Transformation'!$O933="Central","Chris",'DataCleaning and Transformation'!$O933="East","Erin",'DataCleaning and Transformation'!$O933="South","Sam",'DataCleaning and Transformation'!$O933="West","William")</f>
        <v>Sam</v>
      </c>
      <c r="AG933" s="31">
        <f>Table_1[[#This Row],[Ship date]]-Table_1[[#This Row],[Order Date]]</f>
        <v>8</v>
      </c>
      <c r="AH933" s="22">
        <f>Table_1[[#This Row],[Profit]]/Table_1[[#This Row],[Sales]]</f>
        <v>-1.0854209772401719</v>
      </c>
      <c r="AI933" s="23">
        <f>Table_1[[#This Row],[Profit]]+Table_1[[#This Row],[Sales]]</f>
        <v>-75.138000000000034</v>
      </c>
      <c r="AJ933" s="17">
        <f>WEEKNUM(Table_1[[#This Row],[Order Date]],1)</f>
        <v>13</v>
      </c>
      <c r="AK933" s="17" t="str">
        <f>TEXT(Table_1[[#This Row],[Order Date]],"mmm yyyy")</f>
        <v>Mar 2015</v>
      </c>
      <c r="AL933" s="17" t="str">
        <f>Table_1[[#This Row],[Monthly sales]]&amp;"  Week "&amp;TEXT(Table_1[[#This Row],[Weekly sales]],"00")</f>
        <v>Mar 2015  Week 13</v>
      </c>
      <c r="AM933" s="17">
        <f>IF(COUNTIF($A$2:A933, A933)=1, 1, 0)</f>
        <v>1</v>
      </c>
      <c r="AN933" s="3">
        <f>COUNTA(A933) - COUNTIF(Table_1[[#This Row],[Unique Customers]], 1)</f>
        <v>0</v>
      </c>
      <c r="AO933" s="17" t="str">
        <f t="shared" si="14"/>
        <v>Unique</v>
      </c>
      <c r="AP933" s="17" t="str">
        <f>"Q"&amp;_xlfn.CEILING.MATH(MONTH(Table_1[[#This Row],[Monthly sales]])/3,1)</f>
        <v>Q1</v>
      </c>
    </row>
    <row r="934" spans="1:42" ht="14.4" x14ac:dyDescent="0.3">
      <c r="A934" s="2">
        <v>1557</v>
      </c>
      <c r="B934" s="15" t="s">
        <v>1853</v>
      </c>
      <c r="C934" s="15" t="s">
        <v>48</v>
      </c>
      <c r="D934" s="6">
        <v>0.05</v>
      </c>
      <c r="E934" s="4">
        <v>29.89</v>
      </c>
      <c r="F934" s="4">
        <v>1.99</v>
      </c>
      <c r="G934" s="15" t="s">
        <v>39</v>
      </c>
      <c r="H934" s="15" t="s">
        <v>40</v>
      </c>
      <c r="I934" s="15" t="s">
        <v>41</v>
      </c>
      <c r="J934" s="15" t="s">
        <v>42</v>
      </c>
      <c r="K934" s="15" t="s">
        <v>43</v>
      </c>
      <c r="L934" s="15" t="s">
        <v>444</v>
      </c>
      <c r="M934" s="6">
        <v>0.5</v>
      </c>
      <c r="N934" s="15" t="s">
        <v>33</v>
      </c>
      <c r="O934" s="15" t="s">
        <v>34</v>
      </c>
      <c r="P934" s="15" t="s">
        <v>243</v>
      </c>
      <c r="Q934" s="15" t="s">
        <v>1854</v>
      </c>
      <c r="R934" s="2">
        <v>22003</v>
      </c>
      <c r="S934" s="1">
        <v>42088</v>
      </c>
      <c r="T934" s="12">
        <f>EOMONTH(Table_1[[#This Row],[Order Date]],0)</f>
        <v>42094</v>
      </c>
      <c r="U934" s="10">
        <f>EOMONTH(Table_1[[#This Row],[Order Date]],0)</f>
        <v>42094</v>
      </c>
      <c r="V934" s="14">
        <v>42088</v>
      </c>
      <c r="W934" s="1">
        <v>42090</v>
      </c>
      <c r="X934" s="12">
        <v>42090</v>
      </c>
      <c r="Y934" s="10">
        <f>EOMONTH(Table_1[[#This Row],[Ship date]],0)</f>
        <v>42094</v>
      </c>
      <c r="Z934" s="14">
        <v>42090</v>
      </c>
      <c r="AA934" s="4">
        <v>219.4734</v>
      </c>
      <c r="AB934" s="2">
        <v>12</v>
      </c>
      <c r="AC934" s="4">
        <v>361.19</v>
      </c>
      <c r="AD934" s="2">
        <v>87426</v>
      </c>
      <c r="AE934" s="4">
        <f>'DataCleaning and Transformation'!$E934-'DataCleaning and Transformation'!$D934</f>
        <v>29.84</v>
      </c>
      <c r="AF934" s="15" t="str">
        <f>_xlfn.IFS('DataCleaning and Transformation'!$O934="Central","Chris",'DataCleaning and Transformation'!$O934="East","Erin",'DataCleaning and Transformation'!$O934="South","Sam",'DataCleaning and Transformation'!$O934="West","William")</f>
        <v>Sam</v>
      </c>
      <c r="AG934" s="31">
        <f>Table_1[[#This Row],[Ship date]]-Table_1[[#This Row],[Order Date]]</f>
        <v>2</v>
      </c>
      <c r="AH934" s="22">
        <f>Table_1[[#This Row],[Profit]]/Table_1[[#This Row],[Sales]]</f>
        <v>0.60763974639386475</v>
      </c>
      <c r="AI934" s="23">
        <f>Table_1[[#This Row],[Profit]]+Table_1[[#This Row],[Sales]]</f>
        <v>580.66340000000002</v>
      </c>
      <c r="AJ934" s="17">
        <f>WEEKNUM(Table_1[[#This Row],[Order Date]],1)</f>
        <v>13</v>
      </c>
      <c r="AK934" s="17" t="str">
        <f>TEXT(Table_1[[#This Row],[Order Date]],"mmm yyyy")</f>
        <v>Mar 2015</v>
      </c>
      <c r="AL934" s="17" t="str">
        <f>Table_1[[#This Row],[Monthly sales]]&amp;"  Week "&amp;TEXT(Table_1[[#This Row],[Weekly sales]],"00")</f>
        <v>Mar 2015  Week 13</v>
      </c>
      <c r="AM934" s="17">
        <f>IF(COUNTIF($A$2:A934, A934)=1, 1, 0)</f>
        <v>0</v>
      </c>
      <c r="AN934" s="3">
        <f>COUNTA(A934) - COUNTIF(Table_1[[#This Row],[Unique Customers]], 1)</f>
        <v>1</v>
      </c>
      <c r="AO934" s="17" t="str">
        <f t="shared" si="14"/>
        <v>Repeated</v>
      </c>
      <c r="AP934" s="17" t="str">
        <f>"Q"&amp;_xlfn.CEILING.MATH(MONTH(Table_1[[#This Row],[Monthly sales]])/3,1)</f>
        <v>Q1</v>
      </c>
    </row>
    <row r="935" spans="1:42" ht="14.4" x14ac:dyDescent="0.3">
      <c r="A935" s="2">
        <v>1699</v>
      </c>
      <c r="B935" s="15" t="s">
        <v>1855</v>
      </c>
      <c r="C935" s="15" t="s">
        <v>48</v>
      </c>
      <c r="D935" s="6">
        <v>0.05</v>
      </c>
      <c r="E935" s="4">
        <v>3.98</v>
      </c>
      <c r="F935" s="4">
        <v>5.26</v>
      </c>
      <c r="G935" s="15" t="s">
        <v>39</v>
      </c>
      <c r="H935" s="15" t="s">
        <v>28</v>
      </c>
      <c r="I935" s="15" t="s">
        <v>49</v>
      </c>
      <c r="J935" s="15" t="s">
        <v>73</v>
      </c>
      <c r="K935" s="15" t="s">
        <v>74</v>
      </c>
      <c r="L935" s="15" t="s">
        <v>1856</v>
      </c>
      <c r="M935" s="6">
        <v>0.38</v>
      </c>
      <c r="N935" s="15" t="s">
        <v>33</v>
      </c>
      <c r="O935" s="15" t="s">
        <v>112</v>
      </c>
      <c r="P935" s="15" t="s">
        <v>321</v>
      </c>
      <c r="Q935" s="15" t="s">
        <v>1857</v>
      </c>
      <c r="R935" s="2">
        <v>19057</v>
      </c>
      <c r="S935" s="1">
        <v>42088</v>
      </c>
      <c r="T935" s="12">
        <f>EOMONTH(Table_1[[#This Row],[Order Date]],0)</f>
        <v>42094</v>
      </c>
      <c r="U935" s="10">
        <f>EOMONTH(Table_1[[#This Row],[Order Date]],0)</f>
        <v>42094</v>
      </c>
      <c r="V935" s="14">
        <v>42088</v>
      </c>
      <c r="W935" s="1">
        <v>42092</v>
      </c>
      <c r="X935" s="12">
        <v>42092</v>
      </c>
      <c r="Y935" s="10">
        <f>EOMONTH(Table_1[[#This Row],[Ship date]],0)</f>
        <v>42094</v>
      </c>
      <c r="Z935" s="14">
        <v>42092</v>
      </c>
      <c r="AA935" s="4">
        <v>-152.52449999999999</v>
      </c>
      <c r="AB935" s="2">
        <v>12</v>
      </c>
      <c r="AC935" s="4">
        <v>49.44</v>
      </c>
      <c r="AD935" s="2">
        <v>87345</v>
      </c>
      <c r="AE935" s="4">
        <f>'DataCleaning and Transformation'!$E935-'DataCleaning and Transformation'!$D935</f>
        <v>3.93</v>
      </c>
      <c r="AF935" s="15" t="str">
        <f>_xlfn.IFS('DataCleaning and Transformation'!$O935="Central","Chris",'DataCleaning and Transformation'!$O935="East","Erin",'DataCleaning and Transformation'!$O935="South","Sam",'DataCleaning and Transformation'!$O935="West","William")</f>
        <v>Erin</v>
      </c>
      <c r="AG935" s="31">
        <f>Table_1[[#This Row],[Ship date]]-Table_1[[#This Row],[Order Date]]</f>
        <v>4</v>
      </c>
      <c r="AH935" s="22">
        <f>Table_1[[#This Row],[Profit]]/Table_1[[#This Row],[Sales]]</f>
        <v>-3.0850424757281552</v>
      </c>
      <c r="AI935" s="23">
        <f>Table_1[[#This Row],[Profit]]+Table_1[[#This Row],[Sales]]</f>
        <v>-103.08449999999999</v>
      </c>
      <c r="AJ935" s="17">
        <f>WEEKNUM(Table_1[[#This Row],[Order Date]],1)</f>
        <v>13</v>
      </c>
      <c r="AK935" s="17" t="str">
        <f>TEXT(Table_1[[#This Row],[Order Date]],"mmm yyyy")</f>
        <v>Mar 2015</v>
      </c>
      <c r="AL935" s="17" t="str">
        <f>Table_1[[#This Row],[Monthly sales]]&amp;"  Week "&amp;TEXT(Table_1[[#This Row],[Weekly sales]],"00")</f>
        <v>Mar 2015  Week 13</v>
      </c>
      <c r="AM935" s="17">
        <f>IF(COUNTIF($A$2:A935, A935)=1, 1, 0)</f>
        <v>1</v>
      </c>
      <c r="AN935" s="3">
        <f>COUNTA(A935) - COUNTIF(Table_1[[#This Row],[Unique Customers]], 1)</f>
        <v>0</v>
      </c>
      <c r="AO935" s="17" t="str">
        <f t="shared" si="14"/>
        <v>Unique</v>
      </c>
      <c r="AP935" s="17" t="str">
        <f>"Q"&amp;_xlfn.CEILING.MATH(MONTH(Table_1[[#This Row],[Monthly sales]])/3,1)</f>
        <v>Q1</v>
      </c>
    </row>
    <row r="936" spans="1:42" ht="14.4" x14ac:dyDescent="0.3">
      <c r="A936" s="2">
        <v>1699</v>
      </c>
      <c r="B936" s="15" t="s">
        <v>1855</v>
      </c>
      <c r="C936" s="15" t="s">
        <v>48</v>
      </c>
      <c r="D936" s="6">
        <v>0.01</v>
      </c>
      <c r="E936" s="4">
        <v>6.48</v>
      </c>
      <c r="F936" s="4">
        <v>5.4</v>
      </c>
      <c r="G936" s="15" t="s">
        <v>39</v>
      </c>
      <c r="H936" s="15" t="s">
        <v>28</v>
      </c>
      <c r="I936" s="15" t="s">
        <v>49</v>
      </c>
      <c r="J936" s="15" t="s">
        <v>89</v>
      </c>
      <c r="K936" s="15" t="s">
        <v>74</v>
      </c>
      <c r="L936" s="15" t="s">
        <v>1858</v>
      </c>
      <c r="M936" s="6">
        <v>0.37</v>
      </c>
      <c r="N936" s="15" t="s">
        <v>33</v>
      </c>
      <c r="O936" s="15" t="s">
        <v>112</v>
      </c>
      <c r="P936" s="15" t="s">
        <v>321</v>
      </c>
      <c r="Q936" s="15" t="s">
        <v>1857</v>
      </c>
      <c r="R936" s="2">
        <v>19057</v>
      </c>
      <c r="S936" s="1">
        <v>42088</v>
      </c>
      <c r="T936" s="12">
        <f>EOMONTH(Table_1[[#This Row],[Order Date]],0)</f>
        <v>42094</v>
      </c>
      <c r="U936" s="10">
        <f>EOMONTH(Table_1[[#This Row],[Order Date]],0)</f>
        <v>42094</v>
      </c>
      <c r="V936" s="14">
        <v>42088</v>
      </c>
      <c r="W936" s="1">
        <v>42088</v>
      </c>
      <c r="X936" s="12">
        <v>42088</v>
      </c>
      <c r="Y936" s="10">
        <f>EOMONTH(Table_1[[#This Row],[Ship date]],0)</f>
        <v>42094</v>
      </c>
      <c r="Z936" s="14">
        <v>42088</v>
      </c>
      <c r="AA936" s="4">
        <v>-18.850000000000001</v>
      </c>
      <c r="AB936" s="2">
        <v>2</v>
      </c>
      <c r="AC936" s="4">
        <v>14.29</v>
      </c>
      <c r="AD936" s="2">
        <v>87345</v>
      </c>
      <c r="AE936" s="4">
        <f>'DataCleaning and Transformation'!$E936-'DataCleaning and Transformation'!$D936</f>
        <v>6.4700000000000006</v>
      </c>
      <c r="AF936" s="15" t="str">
        <f>_xlfn.IFS('DataCleaning and Transformation'!$O936="Central","Chris",'DataCleaning and Transformation'!$O936="East","Erin",'DataCleaning and Transformation'!$O936="South","Sam",'DataCleaning and Transformation'!$O936="West","William")</f>
        <v>Erin</v>
      </c>
      <c r="AG936" s="31">
        <f>Table_1[[#This Row],[Ship date]]-Table_1[[#This Row],[Order Date]]</f>
        <v>0</v>
      </c>
      <c r="AH936" s="22">
        <f>Table_1[[#This Row],[Profit]]/Table_1[[#This Row],[Sales]]</f>
        <v>-1.3191042687193844</v>
      </c>
      <c r="AI936" s="23">
        <f>Table_1[[#This Row],[Profit]]+Table_1[[#This Row],[Sales]]</f>
        <v>-4.5600000000000023</v>
      </c>
      <c r="AJ936" s="17">
        <f>WEEKNUM(Table_1[[#This Row],[Order Date]],1)</f>
        <v>13</v>
      </c>
      <c r="AK936" s="17" t="str">
        <f>TEXT(Table_1[[#This Row],[Order Date]],"mmm yyyy")</f>
        <v>Mar 2015</v>
      </c>
      <c r="AL936" s="17" t="str">
        <f>Table_1[[#This Row],[Monthly sales]]&amp;"  Week "&amp;TEXT(Table_1[[#This Row],[Weekly sales]],"00")</f>
        <v>Mar 2015  Week 13</v>
      </c>
      <c r="AM936" s="17">
        <f>IF(COUNTIF($A$2:A936, A936)=1, 1, 0)</f>
        <v>0</v>
      </c>
      <c r="AN936" s="3">
        <f>COUNTA(A936) - COUNTIF(Table_1[[#This Row],[Unique Customers]], 1)</f>
        <v>1</v>
      </c>
      <c r="AO936" s="17" t="str">
        <f t="shared" si="14"/>
        <v>Repeated</v>
      </c>
      <c r="AP936" s="17" t="str">
        <f>"Q"&amp;_xlfn.CEILING.MATH(MONTH(Table_1[[#This Row],[Monthly sales]])/3,1)</f>
        <v>Q1</v>
      </c>
    </row>
    <row r="937" spans="1:42" ht="14.4" x14ac:dyDescent="0.3">
      <c r="A937" s="2">
        <v>290</v>
      </c>
      <c r="B937" s="15" t="s">
        <v>1859</v>
      </c>
      <c r="C937" s="15" t="s">
        <v>71</v>
      </c>
      <c r="D937" s="6">
        <v>0.04</v>
      </c>
      <c r="E937" s="4">
        <v>4.9800000000000004</v>
      </c>
      <c r="F937" s="4">
        <v>4.62</v>
      </c>
      <c r="G937" s="15" t="s">
        <v>39</v>
      </c>
      <c r="H937" s="15" t="s">
        <v>28</v>
      </c>
      <c r="I937" s="15" t="s">
        <v>41</v>
      </c>
      <c r="J937" s="15" t="s">
        <v>42</v>
      </c>
      <c r="K937" s="15" t="s">
        <v>43</v>
      </c>
      <c r="L937" s="15" t="s">
        <v>1222</v>
      </c>
      <c r="M937" s="6">
        <v>0.64</v>
      </c>
      <c r="N937" s="15" t="s">
        <v>33</v>
      </c>
      <c r="O937" s="15" t="s">
        <v>60</v>
      </c>
      <c r="P937" s="15" t="s">
        <v>61</v>
      </c>
      <c r="Q937" s="15" t="s">
        <v>1860</v>
      </c>
      <c r="R937" s="2">
        <v>80538</v>
      </c>
      <c r="S937" s="1">
        <v>42088</v>
      </c>
      <c r="T937" s="12">
        <f>EOMONTH(Table_1[[#This Row],[Order Date]],0)</f>
        <v>42094</v>
      </c>
      <c r="U937" s="10">
        <f>EOMONTH(Table_1[[#This Row],[Order Date]],0)</f>
        <v>42094</v>
      </c>
      <c r="V937" s="14">
        <v>42088</v>
      </c>
      <c r="W937" s="1">
        <v>42089</v>
      </c>
      <c r="X937" s="12">
        <v>42089</v>
      </c>
      <c r="Y937" s="10">
        <f>EOMONTH(Table_1[[#This Row],[Ship date]],0)</f>
        <v>42094</v>
      </c>
      <c r="Z937" s="14">
        <v>42089</v>
      </c>
      <c r="AA937" s="4">
        <v>-135.16</v>
      </c>
      <c r="AB937" s="2">
        <v>20</v>
      </c>
      <c r="AC937" s="4">
        <v>102.54</v>
      </c>
      <c r="AD937" s="2">
        <v>90837</v>
      </c>
      <c r="AE937" s="4">
        <f>'DataCleaning and Transformation'!$E937-'DataCleaning and Transformation'!$D937</f>
        <v>4.9400000000000004</v>
      </c>
      <c r="AF937" s="15" t="str">
        <f>_xlfn.IFS('DataCleaning and Transformation'!$O937="Central","Chris",'DataCleaning and Transformation'!$O937="East","Erin",'DataCleaning and Transformation'!$O937="South","Sam",'DataCleaning and Transformation'!$O937="West","William")</f>
        <v>William</v>
      </c>
      <c r="AG937" s="31">
        <f>Table_1[[#This Row],[Ship date]]-Table_1[[#This Row],[Order Date]]</f>
        <v>1</v>
      </c>
      <c r="AH937" s="22">
        <f>Table_1[[#This Row],[Profit]]/Table_1[[#This Row],[Sales]]</f>
        <v>-1.3181197581431636</v>
      </c>
      <c r="AI937" s="23">
        <f>Table_1[[#This Row],[Profit]]+Table_1[[#This Row],[Sales]]</f>
        <v>-32.61999999999999</v>
      </c>
      <c r="AJ937" s="17">
        <f>WEEKNUM(Table_1[[#This Row],[Order Date]],1)</f>
        <v>13</v>
      </c>
      <c r="AK937" s="17" t="str">
        <f>TEXT(Table_1[[#This Row],[Order Date]],"mmm yyyy")</f>
        <v>Mar 2015</v>
      </c>
      <c r="AL937" s="17" t="str">
        <f>Table_1[[#This Row],[Monthly sales]]&amp;"  Week "&amp;TEXT(Table_1[[#This Row],[Weekly sales]],"00")</f>
        <v>Mar 2015  Week 13</v>
      </c>
      <c r="AM937" s="17">
        <f>IF(COUNTIF($A$2:A937, A937)=1, 1, 0)</f>
        <v>1</v>
      </c>
      <c r="AN937" s="3">
        <f>COUNTA(A937) - COUNTIF(Table_1[[#This Row],[Unique Customers]], 1)</f>
        <v>0</v>
      </c>
      <c r="AO937" s="17" t="str">
        <f t="shared" si="14"/>
        <v>Unique</v>
      </c>
      <c r="AP937" s="17" t="str">
        <f>"Q"&amp;_xlfn.CEILING.MATH(MONTH(Table_1[[#This Row],[Monthly sales]])/3,1)</f>
        <v>Q1</v>
      </c>
    </row>
    <row r="938" spans="1:42" ht="14.4" x14ac:dyDescent="0.3">
      <c r="A938" s="2">
        <v>2287</v>
      </c>
      <c r="B938" s="15" t="s">
        <v>1264</v>
      </c>
      <c r="C938" s="15" t="s">
        <v>71</v>
      </c>
      <c r="D938" s="6">
        <v>0.01</v>
      </c>
      <c r="E938" s="4">
        <v>18.97</v>
      </c>
      <c r="F938" s="4">
        <v>9.0299999999999994</v>
      </c>
      <c r="G938" s="15" t="s">
        <v>39</v>
      </c>
      <c r="H938" s="15" t="s">
        <v>95</v>
      </c>
      <c r="I938" s="15" t="s">
        <v>49</v>
      </c>
      <c r="J938" s="15" t="s">
        <v>89</v>
      </c>
      <c r="K938" s="15" t="s">
        <v>74</v>
      </c>
      <c r="L938" s="15" t="s">
        <v>631</v>
      </c>
      <c r="M938" s="6">
        <v>0.37</v>
      </c>
      <c r="N938" s="15" t="s">
        <v>33</v>
      </c>
      <c r="O938" s="15" t="s">
        <v>34</v>
      </c>
      <c r="P938" s="15" t="s">
        <v>272</v>
      </c>
      <c r="Q938" s="15" t="s">
        <v>1266</v>
      </c>
      <c r="R938" s="2">
        <v>29483</v>
      </c>
      <c r="S938" s="1">
        <v>42088</v>
      </c>
      <c r="T938" s="12">
        <f>EOMONTH(Table_1[[#This Row],[Order Date]],0)</f>
        <v>42094</v>
      </c>
      <c r="U938" s="10">
        <f>EOMONTH(Table_1[[#This Row],[Order Date]],0)</f>
        <v>42094</v>
      </c>
      <c r="V938" s="14">
        <v>42088</v>
      </c>
      <c r="W938" s="1">
        <v>42088</v>
      </c>
      <c r="X938" s="12">
        <v>42088</v>
      </c>
      <c r="Y938" s="10">
        <f>EOMONTH(Table_1[[#This Row],[Ship date]],0)</f>
        <v>42094</v>
      </c>
      <c r="Z938" s="14">
        <v>42088</v>
      </c>
      <c r="AA938" s="4">
        <v>-12.0267</v>
      </c>
      <c r="AB938" s="2">
        <v>8</v>
      </c>
      <c r="AC938" s="4">
        <v>164.67</v>
      </c>
      <c r="AD938" s="2">
        <v>90146</v>
      </c>
      <c r="AE938" s="4">
        <f>'DataCleaning and Transformation'!$E938-'DataCleaning and Transformation'!$D938</f>
        <v>18.959999999999997</v>
      </c>
      <c r="AF938" s="15" t="str">
        <f>_xlfn.IFS('DataCleaning and Transformation'!$O938="Central","Chris",'DataCleaning and Transformation'!$O938="East","Erin",'DataCleaning and Transformation'!$O938="South","Sam",'DataCleaning and Transformation'!$O938="West","William")</f>
        <v>Sam</v>
      </c>
      <c r="AG938" s="31">
        <f>Table_1[[#This Row],[Ship date]]-Table_1[[#This Row],[Order Date]]</f>
        <v>0</v>
      </c>
      <c r="AH938" s="22">
        <f>Table_1[[#This Row],[Profit]]/Table_1[[#This Row],[Sales]]</f>
        <v>-7.3035161231554027E-2</v>
      </c>
      <c r="AI938" s="23">
        <f>Table_1[[#This Row],[Profit]]+Table_1[[#This Row],[Sales]]</f>
        <v>152.64329999999998</v>
      </c>
      <c r="AJ938" s="17">
        <f>WEEKNUM(Table_1[[#This Row],[Order Date]],1)</f>
        <v>13</v>
      </c>
      <c r="AK938" s="17" t="str">
        <f>TEXT(Table_1[[#This Row],[Order Date]],"mmm yyyy")</f>
        <v>Mar 2015</v>
      </c>
      <c r="AL938" s="17" t="str">
        <f>Table_1[[#This Row],[Monthly sales]]&amp;"  Week "&amp;TEXT(Table_1[[#This Row],[Weekly sales]],"00")</f>
        <v>Mar 2015  Week 13</v>
      </c>
      <c r="AM938" s="17">
        <f>IF(COUNTIF($A$2:A938, A938)=1, 1, 0)</f>
        <v>0</v>
      </c>
      <c r="AN938" s="3">
        <f>COUNTA(A938) - COUNTIF(Table_1[[#This Row],[Unique Customers]], 1)</f>
        <v>1</v>
      </c>
      <c r="AO938" s="17" t="str">
        <f t="shared" si="14"/>
        <v>Unique</v>
      </c>
      <c r="AP938" s="17" t="str">
        <f>"Q"&amp;_xlfn.CEILING.MATH(MONTH(Table_1[[#This Row],[Monthly sales]])/3,1)</f>
        <v>Q1</v>
      </c>
    </row>
    <row r="939" spans="1:42" ht="14.4" x14ac:dyDescent="0.3">
      <c r="A939" s="2">
        <v>2287</v>
      </c>
      <c r="B939" s="15" t="s">
        <v>1264</v>
      </c>
      <c r="C939" s="15" t="s">
        <v>71</v>
      </c>
      <c r="D939" s="6">
        <v>0.03</v>
      </c>
      <c r="E939" s="4">
        <v>12.28</v>
      </c>
      <c r="F939" s="4">
        <v>4.8600000000000003</v>
      </c>
      <c r="G939" s="15" t="s">
        <v>39</v>
      </c>
      <c r="H939" s="15" t="s">
        <v>95</v>
      </c>
      <c r="I939" s="15" t="s">
        <v>49</v>
      </c>
      <c r="J939" s="15" t="s">
        <v>89</v>
      </c>
      <c r="K939" s="15" t="s">
        <v>74</v>
      </c>
      <c r="L939" s="15" t="s">
        <v>1861</v>
      </c>
      <c r="M939" s="6">
        <v>0.38</v>
      </c>
      <c r="N939" s="15" t="s">
        <v>33</v>
      </c>
      <c r="O939" s="15" t="s">
        <v>34</v>
      </c>
      <c r="P939" s="15" t="s">
        <v>272</v>
      </c>
      <c r="Q939" s="15" t="s">
        <v>1266</v>
      </c>
      <c r="R939" s="2">
        <v>29483</v>
      </c>
      <c r="S939" s="1">
        <v>42088</v>
      </c>
      <c r="T939" s="12">
        <f>EOMONTH(Table_1[[#This Row],[Order Date]],0)</f>
        <v>42094</v>
      </c>
      <c r="U939" s="10">
        <f>EOMONTH(Table_1[[#This Row],[Order Date]],0)</f>
        <v>42094</v>
      </c>
      <c r="V939" s="14">
        <v>42088</v>
      </c>
      <c r="W939" s="1">
        <v>42089</v>
      </c>
      <c r="X939" s="12">
        <v>42089</v>
      </c>
      <c r="Y939" s="10">
        <f>EOMONTH(Table_1[[#This Row],[Ship date]],0)</f>
        <v>42094</v>
      </c>
      <c r="Z939" s="14">
        <v>42089</v>
      </c>
      <c r="AA939" s="4">
        <v>122.508</v>
      </c>
      <c r="AB939" s="2">
        <v>6</v>
      </c>
      <c r="AC939" s="4">
        <v>72.739999999999995</v>
      </c>
      <c r="AD939" s="2">
        <v>90146</v>
      </c>
      <c r="AE939" s="4">
        <f>'DataCleaning and Transformation'!$E939-'DataCleaning and Transformation'!$D939</f>
        <v>12.25</v>
      </c>
      <c r="AF939" s="15" t="str">
        <f>_xlfn.IFS('DataCleaning and Transformation'!$O939="Central","Chris",'DataCleaning and Transformation'!$O939="East","Erin",'DataCleaning and Transformation'!$O939="South","Sam",'DataCleaning and Transformation'!$O939="West","William")</f>
        <v>Sam</v>
      </c>
      <c r="AG939" s="31">
        <f>Table_1[[#This Row],[Ship date]]-Table_1[[#This Row],[Order Date]]</f>
        <v>1</v>
      </c>
      <c r="AH939" s="22">
        <f>Table_1[[#This Row],[Profit]]/Table_1[[#This Row],[Sales]]</f>
        <v>1.6841902667033271</v>
      </c>
      <c r="AI939" s="23">
        <f>Table_1[[#This Row],[Profit]]+Table_1[[#This Row],[Sales]]</f>
        <v>195.24799999999999</v>
      </c>
      <c r="AJ939" s="17">
        <f>WEEKNUM(Table_1[[#This Row],[Order Date]],1)</f>
        <v>13</v>
      </c>
      <c r="AK939" s="17" t="str">
        <f>TEXT(Table_1[[#This Row],[Order Date]],"mmm yyyy")</f>
        <v>Mar 2015</v>
      </c>
      <c r="AL939" s="17" t="str">
        <f>Table_1[[#This Row],[Monthly sales]]&amp;"  Week "&amp;TEXT(Table_1[[#This Row],[Weekly sales]],"00")</f>
        <v>Mar 2015  Week 13</v>
      </c>
      <c r="AM939" s="17">
        <f>IF(COUNTIF($A$2:A939, A939)=1, 1, 0)</f>
        <v>0</v>
      </c>
      <c r="AN939" s="3">
        <f>COUNTA(A939) - COUNTIF(Table_1[[#This Row],[Unique Customers]], 1)</f>
        <v>1</v>
      </c>
      <c r="AO939" s="17" t="str">
        <f t="shared" si="14"/>
        <v>Repeated</v>
      </c>
      <c r="AP939" s="17" t="str">
        <f>"Q"&amp;_xlfn.CEILING.MATH(MONTH(Table_1[[#This Row],[Monthly sales]])/3,1)</f>
        <v>Q1</v>
      </c>
    </row>
    <row r="940" spans="1:42" ht="14.4" x14ac:dyDescent="0.3">
      <c r="A940" s="2">
        <v>2287</v>
      </c>
      <c r="B940" s="15" t="s">
        <v>1264</v>
      </c>
      <c r="C940" s="15" t="s">
        <v>71</v>
      </c>
      <c r="D940" s="6">
        <v>0.05</v>
      </c>
      <c r="E940" s="4">
        <v>34.99</v>
      </c>
      <c r="F940" s="4">
        <v>7.73</v>
      </c>
      <c r="G940" s="15" t="s">
        <v>88</v>
      </c>
      <c r="H940" s="15" t="s">
        <v>95</v>
      </c>
      <c r="I940" s="15" t="s">
        <v>49</v>
      </c>
      <c r="J940" s="15" t="s">
        <v>50</v>
      </c>
      <c r="K940" s="15" t="s">
        <v>74</v>
      </c>
      <c r="L940" s="15" t="s">
        <v>1305</v>
      </c>
      <c r="M940" s="6">
        <v>0.59</v>
      </c>
      <c r="N940" s="15" t="s">
        <v>33</v>
      </c>
      <c r="O940" s="15" t="s">
        <v>34</v>
      </c>
      <c r="P940" s="15" t="s">
        <v>272</v>
      </c>
      <c r="Q940" s="15" t="s">
        <v>1266</v>
      </c>
      <c r="R940" s="2">
        <v>29483</v>
      </c>
      <c r="S940" s="1">
        <v>42088</v>
      </c>
      <c r="T940" s="12">
        <f>EOMONTH(Table_1[[#This Row],[Order Date]],0)</f>
        <v>42094</v>
      </c>
      <c r="U940" s="10">
        <f>EOMONTH(Table_1[[#This Row],[Order Date]],0)</f>
        <v>42094</v>
      </c>
      <c r="V940" s="14">
        <v>42088</v>
      </c>
      <c r="W940" s="1">
        <v>42090</v>
      </c>
      <c r="X940" s="12">
        <v>42090</v>
      </c>
      <c r="Y940" s="10">
        <f>EOMONTH(Table_1[[#This Row],[Ship date]],0)</f>
        <v>42094</v>
      </c>
      <c r="Z940" s="14">
        <v>42090</v>
      </c>
      <c r="AA940" s="4">
        <v>-12.0267</v>
      </c>
      <c r="AB940" s="2">
        <v>12</v>
      </c>
      <c r="AC940" s="4">
        <v>418.75</v>
      </c>
      <c r="AD940" s="2">
        <v>90146</v>
      </c>
      <c r="AE940" s="4">
        <f>'DataCleaning and Transformation'!$E940-'DataCleaning and Transformation'!$D940</f>
        <v>34.940000000000005</v>
      </c>
      <c r="AF940" s="15" t="str">
        <f>_xlfn.IFS('DataCleaning and Transformation'!$O940="Central","Chris",'DataCleaning and Transformation'!$O940="East","Erin",'DataCleaning and Transformation'!$O940="South","Sam",'DataCleaning and Transformation'!$O940="West","William")</f>
        <v>Sam</v>
      </c>
      <c r="AG940" s="31">
        <f>Table_1[[#This Row],[Ship date]]-Table_1[[#This Row],[Order Date]]</f>
        <v>2</v>
      </c>
      <c r="AH940" s="22">
        <f>Table_1[[#This Row],[Profit]]/Table_1[[#This Row],[Sales]]</f>
        <v>-2.8720477611940298E-2</v>
      </c>
      <c r="AI940" s="23">
        <f>Table_1[[#This Row],[Profit]]+Table_1[[#This Row],[Sales]]</f>
        <v>406.72329999999999</v>
      </c>
      <c r="AJ940" s="17">
        <f>WEEKNUM(Table_1[[#This Row],[Order Date]],1)</f>
        <v>13</v>
      </c>
      <c r="AK940" s="17" t="str">
        <f>TEXT(Table_1[[#This Row],[Order Date]],"mmm yyyy")</f>
        <v>Mar 2015</v>
      </c>
      <c r="AL940" s="17" t="str">
        <f>Table_1[[#This Row],[Monthly sales]]&amp;"  Week "&amp;TEXT(Table_1[[#This Row],[Weekly sales]],"00")</f>
        <v>Mar 2015  Week 13</v>
      </c>
      <c r="AM940" s="17">
        <f>IF(COUNTIF($A$2:A940, A940)=1, 1, 0)</f>
        <v>0</v>
      </c>
      <c r="AN940" s="3">
        <f>COUNTA(A940) - COUNTIF(Table_1[[#This Row],[Unique Customers]], 1)</f>
        <v>1</v>
      </c>
      <c r="AO940" s="17" t="str">
        <f t="shared" si="14"/>
        <v>Repeated</v>
      </c>
      <c r="AP940" s="17" t="str">
        <f>"Q"&amp;_xlfn.CEILING.MATH(MONTH(Table_1[[#This Row],[Monthly sales]])/3,1)</f>
        <v>Q1</v>
      </c>
    </row>
    <row r="941" spans="1:42" ht="14.4" x14ac:dyDescent="0.3">
      <c r="A941" s="2">
        <v>2833</v>
      </c>
      <c r="B941" s="15" t="s">
        <v>1862</v>
      </c>
      <c r="C941" s="15" t="s">
        <v>71</v>
      </c>
      <c r="D941" s="6">
        <v>0.03</v>
      </c>
      <c r="E941" s="4">
        <v>140.97999999999999</v>
      </c>
      <c r="F941" s="4">
        <v>36.090000000000003</v>
      </c>
      <c r="G941" s="15" t="s">
        <v>27</v>
      </c>
      <c r="H941" s="15" t="s">
        <v>28</v>
      </c>
      <c r="I941" s="15" t="s">
        <v>29</v>
      </c>
      <c r="J941" s="15" t="s">
        <v>118</v>
      </c>
      <c r="K941" s="15" t="s">
        <v>31</v>
      </c>
      <c r="L941" s="15" t="s">
        <v>1863</v>
      </c>
      <c r="M941" s="6">
        <v>0.77</v>
      </c>
      <c r="N941" s="15" t="s">
        <v>33</v>
      </c>
      <c r="O941" s="15" t="s">
        <v>53</v>
      </c>
      <c r="P941" s="15" t="s">
        <v>85</v>
      </c>
      <c r="Q941" s="15" t="s">
        <v>1864</v>
      </c>
      <c r="R941" s="2">
        <v>55076</v>
      </c>
      <c r="S941" s="1">
        <v>42088</v>
      </c>
      <c r="T941" s="12">
        <f>EOMONTH(Table_1[[#This Row],[Order Date]],0)</f>
        <v>42094</v>
      </c>
      <c r="U941" s="10">
        <f>EOMONTH(Table_1[[#This Row],[Order Date]],0)</f>
        <v>42094</v>
      </c>
      <c r="V941" s="14">
        <v>42088</v>
      </c>
      <c r="W941" s="1">
        <v>42090</v>
      </c>
      <c r="X941" s="12">
        <v>42090</v>
      </c>
      <c r="Y941" s="10">
        <f>EOMONTH(Table_1[[#This Row],[Ship date]],0)</f>
        <v>42094</v>
      </c>
      <c r="Z941" s="14">
        <v>42090</v>
      </c>
      <c r="AA941" s="4">
        <v>-221.5</v>
      </c>
      <c r="AB941" s="2">
        <v>4</v>
      </c>
      <c r="AC941" s="4">
        <v>608.80999999999995</v>
      </c>
      <c r="AD941" s="2">
        <v>91030</v>
      </c>
      <c r="AE941" s="4">
        <f>'DataCleaning and Transformation'!$E941-'DataCleaning and Transformation'!$D941</f>
        <v>140.94999999999999</v>
      </c>
      <c r="AF941" s="15" t="str">
        <f>_xlfn.IFS('DataCleaning and Transformation'!$O941="Central","Chris",'DataCleaning and Transformation'!$O941="East","Erin",'DataCleaning and Transformation'!$O941="South","Sam",'DataCleaning and Transformation'!$O941="West","William")</f>
        <v>Chris</v>
      </c>
      <c r="AG941" s="31">
        <f>Table_1[[#This Row],[Ship date]]-Table_1[[#This Row],[Order Date]]</f>
        <v>2</v>
      </c>
      <c r="AH941" s="22">
        <f>Table_1[[#This Row],[Profit]]/Table_1[[#This Row],[Sales]]</f>
        <v>-0.36382451010988653</v>
      </c>
      <c r="AI941" s="23">
        <f>Table_1[[#This Row],[Profit]]+Table_1[[#This Row],[Sales]]</f>
        <v>387.30999999999995</v>
      </c>
      <c r="AJ941" s="17">
        <f>WEEKNUM(Table_1[[#This Row],[Order Date]],1)</f>
        <v>13</v>
      </c>
      <c r="AK941" s="17" t="str">
        <f>TEXT(Table_1[[#This Row],[Order Date]],"mmm yyyy")</f>
        <v>Mar 2015</v>
      </c>
      <c r="AL941" s="17" t="str">
        <f>Table_1[[#This Row],[Monthly sales]]&amp;"  Week "&amp;TEXT(Table_1[[#This Row],[Weekly sales]],"00")</f>
        <v>Mar 2015  Week 13</v>
      </c>
      <c r="AM941" s="17">
        <f>IF(COUNTIF($A$2:A941, A941)=1, 1, 0)</f>
        <v>1</v>
      </c>
      <c r="AN941" s="3">
        <f>COUNTA(A941) - COUNTIF(Table_1[[#This Row],[Unique Customers]], 1)</f>
        <v>0</v>
      </c>
      <c r="AO941" s="17" t="str">
        <f t="shared" si="14"/>
        <v>Unique</v>
      </c>
      <c r="AP941" s="17" t="str">
        <f>"Q"&amp;_xlfn.CEILING.MATH(MONTH(Table_1[[#This Row],[Monthly sales]])/3,1)</f>
        <v>Q1</v>
      </c>
    </row>
    <row r="942" spans="1:42" ht="14.4" x14ac:dyDescent="0.3">
      <c r="A942" s="2">
        <v>2833</v>
      </c>
      <c r="B942" s="15" t="s">
        <v>1862</v>
      </c>
      <c r="C942" s="15" t="s">
        <v>71</v>
      </c>
      <c r="D942" s="6">
        <v>0.08</v>
      </c>
      <c r="E942" s="4">
        <v>65.989999999999995</v>
      </c>
      <c r="F942" s="4">
        <v>8.99</v>
      </c>
      <c r="G942" s="15" t="s">
        <v>39</v>
      </c>
      <c r="H942" s="15" t="s">
        <v>28</v>
      </c>
      <c r="I942" s="15" t="s">
        <v>41</v>
      </c>
      <c r="J942" s="15" t="s">
        <v>136</v>
      </c>
      <c r="K942" s="15" t="s">
        <v>74</v>
      </c>
      <c r="L942" s="15" t="s">
        <v>1865</v>
      </c>
      <c r="M942" s="6">
        <v>0.56000000000000005</v>
      </c>
      <c r="N942" s="15" t="s">
        <v>33</v>
      </c>
      <c r="O942" s="15" t="s">
        <v>53</v>
      </c>
      <c r="P942" s="15" t="s">
        <v>85</v>
      </c>
      <c r="Q942" s="15" t="s">
        <v>1864</v>
      </c>
      <c r="R942" s="2">
        <v>55076</v>
      </c>
      <c r="S942" s="1">
        <v>42088</v>
      </c>
      <c r="T942" s="12">
        <f>EOMONTH(Table_1[[#This Row],[Order Date]],0)</f>
        <v>42094</v>
      </c>
      <c r="U942" s="10">
        <f>EOMONTH(Table_1[[#This Row],[Order Date]],0)</f>
        <v>42094</v>
      </c>
      <c r="V942" s="14">
        <v>42088</v>
      </c>
      <c r="W942" s="1">
        <v>42089</v>
      </c>
      <c r="X942" s="12">
        <v>42089</v>
      </c>
      <c r="Y942" s="10">
        <f>EOMONTH(Table_1[[#This Row],[Ship date]],0)</f>
        <v>42094</v>
      </c>
      <c r="Z942" s="14">
        <v>42089</v>
      </c>
      <c r="AA942" s="4">
        <v>206.352</v>
      </c>
      <c r="AB942" s="2">
        <v>15</v>
      </c>
      <c r="AC942" s="4">
        <v>808.61</v>
      </c>
      <c r="AD942" s="2">
        <v>91030</v>
      </c>
      <c r="AE942" s="4">
        <f>'DataCleaning and Transformation'!$E942-'DataCleaning and Transformation'!$D942</f>
        <v>65.91</v>
      </c>
      <c r="AF942" s="15" t="str">
        <f>_xlfn.IFS('DataCleaning and Transformation'!$O942="Central","Chris",'DataCleaning and Transformation'!$O942="East","Erin",'DataCleaning and Transformation'!$O942="South","Sam",'DataCleaning and Transformation'!$O942="West","William")</f>
        <v>Chris</v>
      </c>
      <c r="AG942" s="31">
        <f>Table_1[[#This Row],[Ship date]]-Table_1[[#This Row],[Order Date]]</f>
        <v>1</v>
      </c>
      <c r="AH942" s="22">
        <f>Table_1[[#This Row],[Profit]]/Table_1[[#This Row],[Sales]]</f>
        <v>0.25519348016967386</v>
      </c>
      <c r="AI942" s="23">
        <f>Table_1[[#This Row],[Profit]]+Table_1[[#This Row],[Sales]]</f>
        <v>1014.962</v>
      </c>
      <c r="AJ942" s="17">
        <f>WEEKNUM(Table_1[[#This Row],[Order Date]],1)</f>
        <v>13</v>
      </c>
      <c r="AK942" s="17" t="str">
        <f>TEXT(Table_1[[#This Row],[Order Date]],"mmm yyyy")</f>
        <v>Mar 2015</v>
      </c>
      <c r="AL942" s="17" t="str">
        <f>Table_1[[#This Row],[Monthly sales]]&amp;"  Week "&amp;TEXT(Table_1[[#This Row],[Weekly sales]],"00")</f>
        <v>Mar 2015  Week 13</v>
      </c>
      <c r="AM942" s="17">
        <f>IF(COUNTIF($A$2:A942, A942)=1, 1, 0)</f>
        <v>0</v>
      </c>
      <c r="AN942" s="3">
        <f>COUNTA(A942) - COUNTIF(Table_1[[#This Row],[Unique Customers]], 1)</f>
        <v>1</v>
      </c>
      <c r="AO942" s="17" t="str">
        <f t="shared" si="14"/>
        <v>Repeated</v>
      </c>
      <c r="AP942" s="17" t="str">
        <f>"Q"&amp;_xlfn.CEILING.MATH(MONTH(Table_1[[#This Row],[Monthly sales]])/3,1)</f>
        <v>Q1</v>
      </c>
    </row>
    <row r="943" spans="1:42" ht="14.4" x14ac:dyDescent="0.3">
      <c r="A943" s="2">
        <v>1767</v>
      </c>
      <c r="B943" s="15" t="s">
        <v>1866</v>
      </c>
      <c r="C943" s="15" t="s">
        <v>26</v>
      </c>
      <c r="D943" s="6">
        <v>0.01</v>
      </c>
      <c r="E943" s="4">
        <v>50.98</v>
      </c>
      <c r="F943" s="4">
        <v>6.5</v>
      </c>
      <c r="G943" s="15" t="s">
        <v>39</v>
      </c>
      <c r="H943" s="15" t="s">
        <v>72</v>
      </c>
      <c r="I943" s="15" t="s">
        <v>41</v>
      </c>
      <c r="J943" s="15" t="s">
        <v>42</v>
      </c>
      <c r="K943" s="15" t="s">
        <v>74</v>
      </c>
      <c r="L943" s="15" t="s">
        <v>1867</v>
      </c>
      <c r="M943" s="6">
        <v>0.73</v>
      </c>
      <c r="N943" s="15" t="s">
        <v>33</v>
      </c>
      <c r="O943" s="15" t="s">
        <v>34</v>
      </c>
      <c r="P943" s="15" t="s">
        <v>76</v>
      </c>
      <c r="Q943" s="15" t="s">
        <v>1868</v>
      </c>
      <c r="R943" s="2">
        <v>30265</v>
      </c>
      <c r="S943" s="1">
        <v>42089</v>
      </c>
      <c r="T943" s="12">
        <f>EOMONTH(Table_1[[#This Row],[Order Date]],0)</f>
        <v>42094</v>
      </c>
      <c r="U943" s="10">
        <f>EOMONTH(Table_1[[#This Row],[Order Date]],0)</f>
        <v>42094</v>
      </c>
      <c r="V943" s="14">
        <v>42089</v>
      </c>
      <c r="W943" s="1">
        <v>42090</v>
      </c>
      <c r="X943" s="12">
        <v>42090</v>
      </c>
      <c r="Y943" s="10">
        <f>EOMONTH(Table_1[[#This Row],[Ship date]],0)</f>
        <v>42094</v>
      </c>
      <c r="Z943" s="14">
        <v>42090</v>
      </c>
      <c r="AA943" s="4">
        <v>5.3396999999999997</v>
      </c>
      <c r="AB943" s="2">
        <v>16</v>
      </c>
      <c r="AC943" s="4">
        <v>818.49</v>
      </c>
      <c r="AD943" s="2">
        <v>89211</v>
      </c>
      <c r="AE943" s="4">
        <f>'DataCleaning and Transformation'!$E943-'DataCleaning and Transformation'!$D943</f>
        <v>50.97</v>
      </c>
      <c r="AF943" s="15" t="str">
        <f>_xlfn.IFS('DataCleaning and Transformation'!$O943="Central","Chris",'DataCleaning and Transformation'!$O943="East","Erin",'DataCleaning and Transformation'!$O943="South","Sam",'DataCleaning and Transformation'!$O943="West","William")</f>
        <v>Sam</v>
      </c>
      <c r="AG943" s="31">
        <f>Table_1[[#This Row],[Ship date]]-Table_1[[#This Row],[Order Date]]</f>
        <v>1</v>
      </c>
      <c r="AH943" s="22">
        <f>Table_1[[#This Row],[Profit]]/Table_1[[#This Row],[Sales]]</f>
        <v>6.5238426859216356E-3</v>
      </c>
      <c r="AI943" s="23">
        <f>Table_1[[#This Row],[Profit]]+Table_1[[#This Row],[Sales]]</f>
        <v>823.8297</v>
      </c>
      <c r="AJ943" s="17">
        <f>WEEKNUM(Table_1[[#This Row],[Order Date]],1)</f>
        <v>13</v>
      </c>
      <c r="AK943" s="17" t="str">
        <f>TEXT(Table_1[[#This Row],[Order Date]],"mmm yyyy")</f>
        <v>Mar 2015</v>
      </c>
      <c r="AL943" s="17" t="str">
        <f>Table_1[[#This Row],[Monthly sales]]&amp;"  Week "&amp;TEXT(Table_1[[#This Row],[Weekly sales]],"00")</f>
        <v>Mar 2015  Week 13</v>
      </c>
      <c r="AM943" s="17">
        <f>IF(COUNTIF($A$2:A943, A943)=1, 1, 0)</f>
        <v>1</v>
      </c>
      <c r="AN943" s="3">
        <f>COUNTA(A943) - COUNTIF(Table_1[[#This Row],[Unique Customers]], 1)</f>
        <v>0</v>
      </c>
      <c r="AO943" s="17" t="str">
        <f t="shared" si="14"/>
        <v>Unique</v>
      </c>
      <c r="AP943" s="17" t="str">
        <f>"Q"&amp;_xlfn.CEILING.MATH(MONTH(Table_1[[#This Row],[Monthly sales]])/3,1)</f>
        <v>Q1</v>
      </c>
    </row>
    <row r="944" spans="1:42" ht="14.4" x14ac:dyDescent="0.3">
      <c r="A944" s="2">
        <v>2114</v>
      </c>
      <c r="B944" s="15" t="s">
        <v>1376</v>
      </c>
      <c r="C944" s="15" t="s">
        <v>26</v>
      </c>
      <c r="D944" s="6">
        <v>0.08</v>
      </c>
      <c r="E944" s="4">
        <v>6.68</v>
      </c>
      <c r="F944" s="4">
        <v>1.5</v>
      </c>
      <c r="G944" s="15" t="s">
        <v>39</v>
      </c>
      <c r="H944" s="15" t="s">
        <v>95</v>
      </c>
      <c r="I944" s="15" t="s">
        <v>49</v>
      </c>
      <c r="J944" s="15" t="s">
        <v>50</v>
      </c>
      <c r="K944" s="15" t="s">
        <v>51</v>
      </c>
      <c r="L944" s="15" t="s">
        <v>1869</v>
      </c>
      <c r="M944" s="6">
        <v>0.48</v>
      </c>
      <c r="N944" s="15" t="s">
        <v>33</v>
      </c>
      <c r="O944" s="15" t="s">
        <v>34</v>
      </c>
      <c r="P944" s="15" t="s">
        <v>243</v>
      </c>
      <c r="Q944" s="15" t="s">
        <v>1378</v>
      </c>
      <c r="R944" s="2">
        <v>23518</v>
      </c>
      <c r="S944" s="1">
        <v>42089</v>
      </c>
      <c r="T944" s="12">
        <f>EOMONTH(Table_1[[#This Row],[Order Date]],0)</f>
        <v>42094</v>
      </c>
      <c r="U944" s="10">
        <f>EOMONTH(Table_1[[#This Row],[Order Date]],0)</f>
        <v>42094</v>
      </c>
      <c r="V944" s="14">
        <v>42089</v>
      </c>
      <c r="W944" s="1">
        <v>42091</v>
      </c>
      <c r="X944" s="12">
        <v>42091</v>
      </c>
      <c r="Y944" s="10">
        <f>EOMONTH(Table_1[[#This Row],[Ship date]],0)</f>
        <v>42094</v>
      </c>
      <c r="Z944" s="14">
        <v>42091</v>
      </c>
      <c r="AA944" s="4">
        <v>-601.80399999999997</v>
      </c>
      <c r="AB944" s="2">
        <v>10</v>
      </c>
      <c r="AC944" s="4">
        <v>66.12</v>
      </c>
      <c r="AD944" s="2">
        <v>88403</v>
      </c>
      <c r="AE944" s="4">
        <f>'DataCleaning and Transformation'!$E944-'DataCleaning and Transformation'!$D944</f>
        <v>6.6</v>
      </c>
      <c r="AF944" s="15" t="str">
        <f>_xlfn.IFS('DataCleaning and Transformation'!$O944="Central","Chris",'DataCleaning and Transformation'!$O944="East","Erin",'DataCleaning and Transformation'!$O944="South","Sam",'DataCleaning and Transformation'!$O944="West","William")</f>
        <v>Sam</v>
      </c>
      <c r="AG944" s="31">
        <f>Table_1[[#This Row],[Ship date]]-Table_1[[#This Row],[Order Date]]</f>
        <v>2</v>
      </c>
      <c r="AH944" s="22">
        <f>Table_1[[#This Row],[Profit]]/Table_1[[#This Row],[Sales]]</f>
        <v>-9.101693889897156</v>
      </c>
      <c r="AI944" s="23">
        <f>Table_1[[#This Row],[Profit]]+Table_1[[#This Row],[Sales]]</f>
        <v>-535.68399999999997</v>
      </c>
      <c r="AJ944" s="17">
        <f>WEEKNUM(Table_1[[#This Row],[Order Date]],1)</f>
        <v>13</v>
      </c>
      <c r="AK944" s="17" t="str">
        <f>TEXT(Table_1[[#This Row],[Order Date]],"mmm yyyy")</f>
        <v>Mar 2015</v>
      </c>
      <c r="AL944" s="17" t="str">
        <f>Table_1[[#This Row],[Monthly sales]]&amp;"  Week "&amp;TEXT(Table_1[[#This Row],[Weekly sales]],"00")</f>
        <v>Mar 2015  Week 13</v>
      </c>
      <c r="AM944" s="17">
        <f>IF(COUNTIF($A$2:A944, A944)=1, 1, 0)</f>
        <v>0</v>
      </c>
      <c r="AN944" s="3">
        <f>COUNTA(A944) - COUNTIF(Table_1[[#This Row],[Unique Customers]], 1)</f>
        <v>1</v>
      </c>
      <c r="AO944" s="17" t="str">
        <f t="shared" si="14"/>
        <v>Unique</v>
      </c>
      <c r="AP944" s="17" t="str">
        <f>"Q"&amp;_xlfn.CEILING.MATH(MONTH(Table_1[[#This Row],[Monthly sales]])/3,1)</f>
        <v>Q1</v>
      </c>
    </row>
    <row r="945" spans="1:42" ht="14.4" x14ac:dyDescent="0.3">
      <c r="A945" s="2">
        <v>3379</v>
      </c>
      <c r="B945" s="15" t="s">
        <v>1870</v>
      </c>
      <c r="C945" s="15" t="s">
        <v>26</v>
      </c>
      <c r="D945" s="6">
        <v>0</v>
      </c>
      <c r="E945" s="4">
        <v>19.98</v>
      </c>
      <c r="F945" s="4">
        <v>5.97</v>
      </c>
      <c r="G945" s="15" t="s">
        <v>88</v>
      </c>
      <c r="H945" s="15" t="s">
        <v>95</v>
      </c>
      <c r="I945" s="15" t="s">
        <v>49</v>
      </c>
      <c r="J945" s="15" t="s">
        <v>89</v>
      </c>
      <c r="K945" s="15" t="s">
        <v>74</v>
      </c>
      <c r="L945" s="15" t="s">
        <v>1871</v>
      </c>
      <c r="M945" s="6">
        <v>0.38</v>
      </c>
      <c r="N945" s="15" t="s">
        <v>33</v>
      </c>
      <c r="O945" s="15" t="s">
        <v>34</v>
      </c>
      <c r="P945" s="15" t="s">
        <v>76</v>
      </c>
      <c r="Q945" s="15" t="s">
        <v>1872</v>
      </c>
      <c r="R945" s="2">
        <v>30144</v>
      </c>
      <c r="S945" s="1">
        <v>42089</v>
      </c>
      <c r="T945" s="12">
        <f>EOMONTH(Table_1[[#This Row],[Order Date]],0)</f>
        <v>42094</v>
      </c>
      <c r="U945" s="10">
        <f>EOMONTH(Table_1[[#This Row],[Order Date]],0)</f>
        <v>42094</v>
      </c>
      <c r="V945" s="14">
        <v>42089</v>
      </c>
      <c r="W945" s="1">
        <v>42092</v>
      </c>
      <c r="X945" s="12">
        <v>42092</v>
      </c>
      <c r="Y945" s="10">
        <f>EOMONTH(Table_1[[#This Row],[Ship date]],0)</f>
        <v>42094</v>
      </c>
      <c r="Z945" s="14">
        <v>42092</v>
      </c>
      <c r="AA945" s="4">
        <v>-189.714</v>
      </c>
      <c r="AB945" s="2">
        <v>12</v>
      </c>
      <c r="AC945" s="4">
        <v>249.07</v>
      </c>
      <c r="AD945" s="2">
        <v>88837</v>
      </c>
      <c r="AE945" s="4">
        <f>'DataCleaning and Transformation'!$E945-'DataCleaning and Transformation'!$D945</f>
        <v>19.98</v>
      </c>
      <c r="AF945" s="15" t="str">
        <f>_xlfn.IFS('DataCleaning and Transformation'!$O945="Central","Chris",'DataCleaning and Transformation'!$O945="East","Erin",'DataCleaning and Transformation'!$O945="South","Sam",'DataCleaning and Transformation'!$O945="West","William")</f>
        <v>Sam</v>
      </c>
      <c r="AG945" s="31">
        <f>Table_1[[#This Row],[Ship date]]-Table_1[[#This Row],[Order Date]]</f>
        <v>3</v>
      </c>
      <c r="AH945" s="22">
        <f>Table_1[[#This Row],[Profit]]/Table_1[[#This Row],[Sales]]</f>
        <v>-0.76168948488376764</v>
      </c>
      <c r="AI945" s="23">
        <f>Table_1[[#This Row],[Profit]]+Table_1[[#This Row],[Sales]]</f>
        <v>59.355999999999995</v>
      </c>
      <c r="AJ945" s="17">
        <f>WEEKNUM(Table_1[[#This Row],[Order Date]],1)</f>
        <v>13</v>
      </c>
      <c r="AK945" s="17" t="str">
        <f>TEXT(Table_1[[#This Row],[Order Date]],"mmm yyyy")</f>
        <v>Mar 2015</v>
      </c>
      <c r="AL945" s="17" t="str">
        <f>Table_1[[#This Row],[Monthly sales]]&amp;"  Week "&amp;TEXT(Table_1[[#This Row],[Weekly sales]],"00")</f>
        <v>Mar 2015  Week 13</v>
      </c>
      <c r="AM945" s="17">
        <f>IF(COUNTIF($A$2:A945, A945)=1, 1, 0)</f>
        <v>1</v>
      </c>
      <c r="AN945" s="3">
        <f>COUNTA(A945) - COUNTIF(Table_1[[#This Row],[Unique Customers]], 1)</f>
        <v>0</v>
      </c>
      <c r="AO945" s="17" t="str">
        <f t="shared" si="14"/>
        <v>Unique</v>
      </c>
      <c r="AP945" s="17" t="str">
        <f>"Q"&amp;_xlfn.CEILING.MATH(MONTH(Table_1[[#This Row],[Monthly sales]])/3,1)</f>
        <v>Q1</v>
      </c>
    </row>
    <row r="946" spans="1:42" ht="14.4" x14ac:dyDescent="0.3">
      <c r="A946" s="2">
        <v>2124</v>
      </c>
      <c r="B946" s="15" t="s">
        <v>37</v>
      </c>
      <c r="C946" s="15" t="s">
        <v>38</v>
      </c>
      <c r="D946" s="6">
        <v>0.03</v>
      </c>
      <c r="E946" s="4">
        <v>124.49</v>
      </c>
      <c r="F946" s="4">
        <v>51.94</v>
      </c>
      <c r="G946" s="15" t="s">
        <v>27</v>
      </c>
      <c r="H946" s="15" t="s">
        <v>95</v>
      </c>
      <c r="I946" s="15" t="s">
        <v>29</v>
      </c>
      <c r="J946" s="15" t="s">
        <v>30</v>
      </c>
      <c r="K946" s="15" t="s">
        <v>31</v>
      </c>
      <c r="L946" s="15" t="s">
        <v>1150</v>
      </c>
      <c r="M946" s="6">
        <v>0.63</v>
      </c>
      <c r="N946" s="15" t="s">
        <v>33</v>
      </c>
      <c r="O946" s="15" t="s">
        <v>34</v>
      </c>
      <c r="P946" s="15" t="s">
        <v>45</v>
      </c>
      <c r="Q946" s="15" t="s">
        <v>46</v>
      </c>
      <c r="R946" s="2">
        <v>72301</v>
      </c>
      <c r="S946" s="1">
        <v>42089</v>
      </c>
      <c r="T946" s="12">
        <f>EOMONTH(Table_1[[#This Row],[Order Date]],0)</f>
        <v>42094</v>
      </c>
      <c r="U946" s="10">
        <f>EOMONTH(Table_1[[#This Row],[Order Date]],0)</f>
        <v>42094</v>
      </c>
      <c r="V946" s="14">
        <v>42089</v>
      </c>
      <c r="W946" s="1">
        <v>42090</v>
      </c>
      <c r="X946" s="12">
        <v>42090</v>
      </c>
      <c r="Y946" s="10">
        <f>EOMONTH(Table_1[[#This Row],[Ship date]],0)</f>
        <v>42094</v>
      </c>
      <c r="Z946" s="14">
        <v>42090</v>
      </c>
      <c r="AA946" s="4">
        <v>18.173999999999999</v>
      </c>
      <c r="AB946" s="2">
        <v>21</v>
      </c>
      <c r="AC946" s="4">
        <v>2761.94</v>
      </c>
      <c r="AD946" s="2">
        <v>89666</v>
      </c>
      <c r="AE946" s="4">
        <f>'DataCleaning and Transformation'!$E946-'DataCleaning and Transformation'!$D946</f>
        <v>124.46</v>
      </c>
      <c r="AF946" s="15" t="str">
        <f>_xlfn.IFS('DataCleaning and Transformation'!$O946="Central","Chris",'DataCleaning and Transformation'!$O946="East","Erin",'DataCleaning and Transformation'!$O946="South","Sam",'DataCleaning and Transformation'!$O946="West","William")</f>
        <v>Sam</v>
      </c>
      <c r="AG946" s="31">
        <f>Table_1[[#This Row],[Ship date]]-Table_1[[#This Row],[Order Date]]</f>
        <v>1</v>
      </c>
      <c r="AH946" s="22">
        <f>Table_1[[#This Row],[Profit]]/Table_1[[#This Row],[Sales]]</f>
        <v>6.5801574255776735E-3</v>
      </c>
      <c r="AI946" s="23">
        <f>Table_1[[#This Row],[Profit]]+Table_1[[#This Row],[Sales]]</f>
        <v>2780.114</v>
      </c>
      <c r="AJ946" s="17">
        <f>WEEKNUM(Table_1[[#This Row],[Order Date]],1)</f>
        <v>13</v>
      </c>
      <c r="AK946" s="17" t="str">
        <f>TEXT(Table_1[[#This Row],[Order Date]],"mmm yyyy")</f>
        <v>Mar 2015</v>
      </c>
      <c r="AL946" s="17" t="str">
        <f>Table_1[[#This Row],[Monthly sales]]&amp;"  Week "&amp;TEXT(Table_1[[#This Row],[Weekly sales]],"00")</f>
        <v>Mar 2015  Week 13</v>
      </c>
      <c r="AM946" s="17">
        <f>IF(COUNTIF($A$2:A946, A946)=1, 1, 0)</f>
        <v>0</v>
      </c>
      <c r="AN946" s="3">
        <f>COUNTA(A946) - COUNTIF(Table_1[[#This Row],[Unique Customers]], 1)</f>
        <v>1</v>
      </c>
      <c r="AO946" s="17" t="str">
        <f t="shared" si="14"/>
        <v>Unique</v>
      </c>
      <c r="AP946" s="17" t="str">
        <f>"Q"&amp;_xlfn.CEILING.MATH(MONTH(Table_1[[#This Row],[Monthly sales]])/3,1)</f>
        <v>Q1</v>
      </c>
    </row>
    <row r="947" spans="1:42" ht="14.4" x14ac:dyDescent="0.3">
      <c r="A947" s="2">
        <v>2066</v>
      </c>
      <c r="B947" s="15" t="s">
        <v>1873</v>
      </c>
      <c r="C947" s="15" t="s">
        <v>117</v>
      </c>
      <c r="D947" s="6">
        <v>0.09</v>
      </c>
      <c r="E947" s="4">
        <v>20.89</v>
      </c>
      <c r="F947" s="4">
        <v>11.52</v>
      </c>
      <c r="G947" s="15" t="s">
        <v>39</v>
      </c>
      <c r="H947" s="15" t="s">
        <v>72</v>
      </c>
      <c r="I947" s="15" t="s">
        <v>49</v>
      </c>
      <c r="J947" s="15" t="s">
        <v>79</v>
      </c>
      <c r="K947" s="15" t="s">
        <v>74</v>
      </c>
      <c r="L947" s="15" t="s">
        <v>1874</v>
      </c>
      <c r="M947" s="6">
        <v>0.83</v>
      </c>
      <c r="N947" s="15" t="s">
        <v>33</v>
      </c>
      <c r="O947" s="15" t="s">
        <v>34</v>
      </c>
      <c r="P947" s="15" t="s">
        <v>98</v>
      </c>
      <c r="Q947" s="15" t="s">
        <v>1875</v>
      </c>
      <c r="R947" s="2">
        <v>28079</v>
      </c>
      <c r="S947" s="1">
        <v>42089</v>
      </c>
      <c r="T947" s="12">
        <f>EOMONTH(Table_1[[#This Row],[Order Date]],0)</f>
        <v>42094</v>
      </c>
      <c r="U947" s="10">
        <f>EOMONTH(Table_1[[#This Row],[Order Date]],0)</f>
        <v>42094</v>
      </c>
      <c r="V947" s="14">
        <v>42089</v>
      </c>
      <c r="W947" s="1">
        <v>42090</v>
      </c>
      <c r="X947" s="12">
        <v>42090</v>
      </c>
      <c r="Y947" s="10">
        <f>EOMONTH(Table_1[[#This Row],[Ship date]],0)</f>
        <v>42094</v>
      </c>
      <c r="Z947" s="14">
        <v>42090</v>
      </c>
      <c r="AA947" s="4">
        <v>-133.54599999999999</v>
      </c>
      <c r="AB947" s="2">
        <v>7</v>
      </c>
      <c r="AC947" s="4">
        <v>146.5</v>
      </c>
      <c r="AD947" s="2">
        <v>85833</v>
      </c>
      <c r="AE947" s="4">
        <f>'DataCleaning and Transformation'!$E947-'DataCleaning and Transformation'!$D947</f>
        <v>20.8</v>
      </c>
      <c r="AF947" s="15" t="str">
        <f>_xlfn.IFS('DataCleaning and Transformation'!$O947="Central","Chris",'DataCleaning and Transformation'!$O947="East","Erin",'DataCleaning and Transformation'!$O947="South","Sam",'DataCleaning and Transformation'!$O947="West","William")</f>
        <v>Sam</v>
      </c>
      <c r="AG947" s="31">
        <f>Table_1[[#This Row],[Ship date]]-Table_1[[#This Row],[Order Date]]</f>
        <v>1</v>
      </c>
      <c r="AH947" s="22">
        <f>Table_1[[#This Row],[Profit]]/Table_1[[#This Row],[Sales]]</f>
        <v>-0.91157679180887363</v>
      </c>
      <c r="AI947" s="23">
        <f>Table_1[[#This Row],[Profit]]+Table_1[[#This Row],[Sales]]</f>
        <v>12.954000000000008</v>
      </c>
      <c r="AJ947" s="17">
        <f>WEEKNUM(Table_1[[#This Row],[Order Date]],1)</f>
        <v>13</v>
      </c>
      <c r="AK947" s="17" t="str">
        <f>TEXT(Table_1[[#This Row],[Order Date]],"mmm yyyy")</f>
        <v>Mar 2015</v>
      </c>
      <c r="AL947" s="17" t="str">
        <f>Table_1[[#This Row],[Monthly sales]]&amp;"  Week "&amp;TEXT(Table_1[[#This Row],[Weekly sales]],"00")</f>
        <v>Mar 2015  Week 13</v>
      </c>
      <c r="AM947" s="17">
        <f>IF(COUNTIF($A$2:A947, A947)=1, 1, 0)</f>
        <v>1</v>
      </c>
      <c r="AN947" s="3">
        <f>COUNTA(A947) - COUNTIF(Table_1[[#This Row],[Unique Customers]], 1)</f>
        <v>0</v>
      </c>
      <c r="AO947" s="17" t="str">
        <f t="shared" si="14"/>
        <v>Unique</v>
      </c>
      <c r="AP947" s="17" t="str">
        <f>"Q"&amp;_xlfn.CEILING.MATH(MONTH(Table_1[[#This Row],[Monthly sales]])/3,1)</f>
        <v>Q1</v>
      </c>
    </row>
    <row r="948" spans="1:42" ht="14.4" x14ac:dyDescent="0.3">
      <c r="A948" s="2">
        <v>2419</v>
      </c>
      <c r="B948" s="15" t="s">
        <v>1876</v>
      </c>
      <c r="C948" s="15" t="s">
        <v>71</v>
      </c>
      <c r="D948" s="6">
        <v>7.0000000000000007E-2</v>
      </c>
      <c r="E948" s="4">
        <v>225.04</v>
      </c>
      <c r="F948" s="4">
        <v>11.79</v>
      </c>
      <c r="G948" s="15" t="s">
        <v>39</v>
      </c>
      <c r="H948" s="15" t="s">
        <v>40</v>
      </c>
      <c r="I948" s="15" t="s">
        <v>49</v>
      </c>
      <c r="J948" s="15" t="s">
        <v>96</v>
      </c>
      <c r="K948" s="15" t="s">
        <v>145</v>
      </c>
      <c r="L948" s="15" t="s">
        <v>1877</v>
      </c>
      <c r="M948" s="6">
        <v>0.42</v>
      </c>
      <c r="N948" s="15" t="s">
        <v>33</v>
      </c>
      <c r="O948" s="15" t="s">
        <v>34</v>
      </c>
      <c r="P948" s="15" t="s">
        <v>243</v>
      </c>
      <c r="Q948" s="15" t="s">
        <v>1878</v>
      </c>
      <c r="R948" s="2">
        <v>23701</v>
      </c>
      <c r="S948" s="1">
        <v>42089</v>
      </c>
      <c r="T948" s="12">
        <f>EOMONTH(Table_1[[#This Row],[Order Date]],0)</f>
        <v>42094</v>
      </c>
      <c r="U948" s="10">
        <f>EOMONTH(Table_1[[#This Row],[Order Date]],0)</f>
        <v>42094</v>
      </c>
      <c r="V948" s="14">
        <v>42089</v>
      </c>
      <c r="W948" s="1">
        <v>42089</v>
      </c>
      <c r="X948" s="12">
        <v>42089</v>
      </c>
      <c r="Y948" s="10">
        <f>EOMONTH(Table_1[[#This Row],[Ship date]],0)</f>
        <v>42094</v>
      </c>
      <c r="Z948" s="14">
        <v>42089</v>
      </c>
      <c r="AA948" s="4">
        <v>-162.91800000000001</v>
      </c>
      <c r="AB948" s="2">
        <v>5</v>
      </c>
      <c r="AC948" s="4">
        <v>1130.1500000000001</v>
      </c>
      <c r="AD948" s="2">
        <v>86751</v>
      </c>
      <c r="AE948" s="4">
        <f>'DataCleaning and Transformation'!$E948-'DataCleaning and Transformation'!$D948</f>
        <v>224.97</v>
      </c>
      <c r="AF948" s="15" t="str">
        <f>_xlfn.IFS('DataCleaning and Transformation'!$O948="Central","Chris",'DataCleaning and Transformation'!$O948="East","Erin",'DataCleaning and Transformation'!$O948="South","Sam",'DataCleaning and Transformation'!$O948="West","William")</f>
        <v>Sam</v>
      </c>
      <c r="AG948" s="31">
        <f>Table_1[[#This Row],[Ship date]]-Table_1[[#This Row],[Order Date]]</f>
        <v>0</v>
      </c>
      <c r="AH948" s="22">
        <f>Table_1[[#This Row],[Profit]]/Table_1[[#This Row],[Sales]]</f>
        <v>-0.14415608547537936</v>
      </c>
      <c r="AI948" s="23">
        <f>Table_1[[#This Row],[Profit]]+Table_1[[#This Row],[Sales]]</f>
        <v>967.23200000000008</v>
      </c>
      <c r="AJ948" s="17">
        <f>WEEKNUM(Table_1[[#This Row],[Order Date]],1)</f>
        <v>13</v>
      </c>
      <c r="AK948" s="17" t="str">
        <f>TEXT(Table_1[[#This Row],[Order Date]],"mmm yyyy")</f>
        <v>Mar 2015</v>
      </c>
      <c r="AL948" s="17" t="str">
        <f>Table_1[[#This Row],[Monthly sales]]&amp;"  Week "&amp;TEXT(Table_1[[#This Row],[Weekly sales]],"00")</f>
        <v>Mar 2015  Week 13</v>
      </c>
      <c r="AM948" s="17">
        <f>IF(COUNTIF($A$2:A948, A948)=1, 1, 0)</f>
        <v>1</v>
      </c>
      <c r="AN948" s="3">
        <f>COUNTA(A948) - COUNTIF(Table_1[[#This Row],[Unique Customers]], 1)</f>
        <v>0</v>
      </c>
      <c r="AO948" s="17" t="str">
        <f t="shared" si="14"/>
        <v>Unique</v>
      </c>
      <c r="AP948" s="17" t="str">
        <f>"Q"&amp;_xlfn.CEILING.MATH(MONTH(Table_1[[#This Row],[Monthly sales]])/3,1)</f>
        <v>Q1</v>
      </c>
    </row>
    <row r="949" spans="1:42" ht="14.4" x14ac:dyDescent="0.3">
      <c r="A949" s="2">
        <v>2419</v>
      </c>
      <c r="B949" s="15" t="s">
        <v>1876</v>
      </c>
      <c r="C949" s="15" t="s">
        <v>71</v>
      </c>
      <c r="D949" s="6">
        <v>0.03</v>
      </c>
      <c r="E949" s="4">
        <v>7.84</v>
      </c>
      <c r="F949" s="4">
        <v>4.71</v>
      </c>
      <c r="G949" s="15" t="s">
        <v>39</v>
      </c>
      <c r="H949" s="15" t="s">
        <v>40</v>
      </c>
      <c r="I949" s="15" t="s">
        <v>49</v>
      </c>
      <c r="J949" s="15" t="s">
        <v>73</v>
      </c>
      <c r="K949" s="15" t="s">
        <v>74</v>
      </c>
      <c r="L949" s="15" t="s">
        <v>680</v>
      </c>
      <c r="M949" s="6">
        <v>0.35</v>
      </c>
      <c r="N949" s="15" t="s">
        <v>33</v>
      </c>
      <c r="O949" s="15" t="s">
        <v>34</v>
      </c>
      <c r="P949" s="15" t="s">
        <v>243</v>
      </c>
      <c r="Q949" s="15" t="s">
        <v>1878</v>
      </c>
      <c r="R949" s="2">
        <v>23701</v>
      </c>
      <c r="S949" s="1">
        <v>42089</v>
      </c>
      <c r="T949" s="12">
        <f>EOMONTH(Table_1[[#This Row],[Order Date]],0)</f>
        <v>42094</v>
      </c>
      <c r="U949" s="10">
        <f>EOMONTH(Table_1[[#This Row],[Order Date]],0)</f>
        <v>42094</v>
      </c>
      <c r="V949" s="14">
        <v>42089</v>
      </c>
      <c r="W949" s="1">
        <v>42092</v>
      </c>
      <c r="X949" s="12">
        <v>42092</v>
      </c>
      <c r="Y949" s="10">
        <f>EOMONTH(Table_1[[#This Row],[Ship date]],0)</f>
        <v>42094</v>
      </c>
      <c r="Z949" s="14">
        <v>42092</v>
      </c>
      <c r="AA949" s="4">
        <v>859.71780000000001</v>
      </c>
      <c r="AB949" s="2">
        <v>7</v>
      </c>
      <c r="AC949" s="4">
        <v>54.37</v>
      </c>
      <c r="AD949" s="2">
        <v>86751</v>
      </c>
      <c r="AE949" s="4">
        <f>'DataCleaning and Transformation'!$E949-'DataCleaning and Transformation'!$D949</f>
        <v>7.81</v>
      </c>
      <c r="AF949" s="15" t="str">
        <f>_xlfn.IFS('DataCleaning and Transformation'!$O949="Central","Chris",'DataCleaning and Transformation'!$O949="East","Erin",'DataCleaning and Transformation'!$O949="South","Sam",'DataCleaning and Transformation'!$O949="West","William")</f>
        <v>Sam</v>
      </c>
      <c r="AG949" s="31">
        <f>Table_1[[#This Row],[Ship date]]-Table_1[[#This Row],[Order Date]]</f>
        <v>3</v>
      </c>
      <c r="AH949" s="22">
        <f>Table_1[[#This Row],[Profit]]/Table_1[[#This Row],[Sales]]</f>
        <v>15.812356078719883</v>
      </c>
      <c r="AI949" s="23">
        <f>Table_1[[#This Row],[Profit]]+Table_1[[#This Row],[Sales]]</f>
        <v>914.08780000000002</v>
      </c>
      <c r="AJ949" s="17">
        <f>WEEKNUM(Table_1[[#This Row],[Order Date]],1)</f>
        <v>13</v>
      </c>
      <c r="AK949" s="17" t="str">
        <f>TEXT(Table_1[[#This Row],[Order Date]],"mmm yyyy")</f>
        <v>Mar 2015</v>
      </c>
      <c r="AL949" s="17" t="str">
        <f>Table_1[[#This Row],[Monthly sales]]&amp;"  Week "&amp;TEXT(Table_1[[#This Row],[Weekly sales]],"00")</f>
        <v>Mar 2015  Week 13</v>
      </c>
      <c r="AM949" s="17">
        <f>IF(COUNTIF($A$2:A949, A949)=1, 1, 0)</f>
        <v>0</v>
      </c>
      <c r="AN949" s="3">
        <f>COUNTA(A949) - COUNTIF(Table_1[[#This Row],[Unique Customers]], 1)</f>
        <v>1</v>
      </c>
      <c r="AO949" s="17" t="str">
        <f t="shared" si="14"/>
        <v>Repeated</v>
      </c>
      <c r="AP949" s="17" t="str">
        <f>"Q"&amp;_xlfn.CEILING.MATH(MONTH(Table_1[[#This Row],[Monthly sales]])/3,1)</f>
        <v>Q1</v>
      </c>
    </row>
    <row r="950" spans="1:42" ht="14.4" x14ac:dyDescent="0.3">
      <c r="A950" s="2">
        <v>2773</v>
      </c>
      <c r="B950" s="15" t="s">
        <v>1879</v>
      </c>
      <c r="C950" s="15" t="s">
        <v>71</v>
      </c>
      <c r="D950" s="6">
        <v>0.1</v>
      </c>
      <c r="E950" s="4">
        <v>5.18</v>
      </c>
      <c r="F950" s="4">
        <v>5.74</v>
      </c>
      <c r="G950" s="15" t="s">
        <v>39</v>
      </c>
      <c r="H950" s="15" t="s">
        <v>95</v>
      </c>
      <c r="I950" s="15" t="s">
        <v>49</v>
      </c>
      <c r="J950" s="15" t="s">
        <v>73</v>
      </c>
      <c r="K950" s="15" t="s">
        <v>74</v>
      </c>
      <c r="L950" s="15" t="s">
        <v>851</v>
      </c>
      <c r="M950" s="6">
        <v>0.36</v>
      </c>
      <c r="N950" s="15" t="s">
        <v>33</v>
      </c>
      <c r="O950" s="15" t="s">
        <v>60</v>
      </c>
      <c r="P950" s="15" t="s">
        <v>91</v>
      </c>
      <c r="Q950" s="15" t="s">
        <v>1611</v>
      </c>
      <c r="R950" s="2">
        <v>94568</v>
      </c>
      <c r="S950" s="1">
        <v>42089</v>
      </c>
      <c r="T950" s="12">
        <f>EOMONTH(Table_1[[#This Row],[Order Date]],0)</f>
        <v>42094</v>
      </c>
      <c r="U950" s="10">
        <f>EOMONTH(Table_1[[#This Row],[Order Date]],0)</f>
        <v>42094</v>
      </c>
      <c r="V950" s="14">
        <v>42089</v>
      </c>
      <c r="W950" s="1">
        <v>42091</v>
      </c>
      <c r="X950" s="12">
        <v>42091</v>
      </c>
      <c r="Y950" s="10">
        <f>EOMONTH(Table_1[[#This Row],[Ship date]],0)</f>
        <v>42094</v>
      </c>
      <c r="Z950" s="14">
        <v>42091</v>
      </c>
      <c r="AA950" s="4">
        <v>-29.003</v>
      </c>
      <c r="AB950" s="2">
        <v>2</v>
      </c>
      <c r="AC950" s="4">
        <v>10.96</v>
      </c>
      <c r="AD950" s="2">
        <v>91584</v>
      </c>
      <c r="AE950" s="4">
        <f>'DataCleaning and Transformation'!$E950-'DataCleaning and Transformation'!$D950</f>
        <v>5.08</v>
      </c>
      <c r="AF950" s="15" t="str">
        <f>_xlfn.IFS('DataCleaning and Transformation'!$O950="Central","Chris",'DataCleaning and Transformation'!$O950="East","Erin",'DataCleaning and Transformation'!$O950="South","Sam",'DataCleaning and Transformation'!$O950="West","William")</f>
        <v>William</v>
      </c>
      <c r="AG950" s="31">
        <f>Table_1[[#This Row],[Ship date]]-Table_1[[#This Row],[Order Date]]</f>
        <v>2</v>
      </c>
      <c r="AH950" s="22">
        <f>Table_1[[#This Row],[Profit]]/Table_1[[#This Row],[Sales]]</f>
        <v>-2.646259124087591</v>
      </c>
      <c r="AI950" s="23">
        <f>Table_1[[#This Row],[Profit]]+Table_1[[#This Row],[Sales]]</f>
        <v>-18.042999999999999</v>
      </c>
      <c r="AJ950" s="17">
        <f>WEEKNUM(Table_1[[#This Row],[Order Date]],1)</f>
        <v>13</v>
      </c>
      <c r="AK950" s="17" t="str">
        <f>TEXT(Table_1[[#This Row],[Order Date]],"mmm yyyy")</f>
        <v>Mar 2015</v>
      </c>
      <c r="AL950" s="17" t="str">
        <f>Table_1[[#This Row],[Monthly sales]]&amp;"  Week "&amp;TEXT(Table_1[[#This Row],[Weekly sales]],"00")</f>
        <v>Mar 2015  Week 13</v>
      </c>
      <c r="AM950" s="17">
        <f>IF(COUNTIF($A$2:A950, A950)=1, 1, 0)</f>
        <v>1</v>
      </c>
      <c r="AN950" s="3">
        <f>COUNTA(A950) - COUNTIF(Table_1[[#This Row],[Unique Customers]], 1)</f>
        <v>0</v>
      </c>
      <c r="AO950" s="17" t="str">
        <f t="shared" si="14"/>
        <v>Unique</v>
      </c>
      <c r="AP950" s="17" t="str">
        <f>"Q"&amp;_xlfn.CEILING.MATH(MONTH(Table_1[[#This Row],[Monthly sales]])/3,1)</f>
        <v>Q1</v>
      </c>
    </row>
    <row r="951" spans="1:42" ht="14.4" x14ac:dyDescent="0.3">
      <c r="A951" s="2">
        <v>2059</v>
      </c>
      <c r="B951" s="15" t="s">
        <v>617</v>
      </c>
      <c r="C951" s="15" t="s">
        <v>26</v>
      </c>
      <c r="D951" s="6">
        <v>0.1</v>
      </c>
      <c r="E951" s="4">
        <v>9.85</v>
      </c>
      <c r="F951" s="4">
        <v>4.82</v>
      </c>
      <c r="G951" s="15" t="s">
        <v>39</v>
      </c>
      <c r="H951" s="15" t="s">
        <v>95</v>
      </c>
      <c r="I951" s="15" t="s">
        <v>49</v>
      </c>
      <c r="J951" s="15" t="s">
        <v>50</v>
      </c>
      <c r="K951" s="15" t="s">
        <v>51</v>
      </c>
      <c r="L951" s="15" t="s">
        <v>1880</v>
      </c>
      <c r="M951" s="6">
        <v>0.47</v>
      </c>
      <c r="N951" s="15" t="s">
        <v>33</v>
      </c>
      <c r="O951" s="15" t="s">
        <v>34</v>
      </c>
      <c r="P951" s="15" t="s">
        <v>98</v>
      </c>
      <c r="Q951" s="15" t="s">
        <v>618</v>
      </c>
      <c r="R951" s="2">
        <v>27260</v>
      </c>
      <c r="S951" s="1">
        <v>42090</v>
      </c>
      <c r="T951" s="12">
        <f>EOMONTH(Table_1[[#This Row],[Order Date]],0)</f>
        <v>42094</v>
      </c>
      <c r="U951" s="10">
        <f>EOMONTH(Table_1[[#This Row],[Order Date]],0)</f>
        <v>42094</v>
      </c>
      <c r="V951" s="14">
        <v>42090</v>
      </c>
      <c r="W951" s="1">
        <v>42091</v>
      </c>
      <c r="X951" s="12">
        <v>42091</v>
      </c>
      <c r="Y951" s="10">
        <f>EOMONTH(Table_1[[#This Row],[Ship date]],0)</f>
        <v>42094</v>
      </c>
      <c r="Z951" s="14">
        <v>42091</v>
      </c>
      <c r="AA951" s="4">
        <v>374.904</v>
      </c>
      <c r="AB951" s="2">
        <v>12</v>
      </c>
      <c r="AC951" s="4">
        <v>114.91</v>
      </c>
      <c r="AD951" s="2">
        <v>88041</v>
      </c>
      <c r="AE951" s="4">
        <f>'DataCleaning and Transformation'!$E951-'DataCleaning and Transformation'!$D951</f>
        <v>9.75</v>
      </c>
      <c r="AF951" s="15" t="str">
        <f>_xlfn.IFS('DataCleaning and Transformation'!$O951="Central","Chris",'DataCleaning and Transformation'!$O951="East","Erin",'DataCleaning and Transformation'!$O951="South","Sam",'DataCleaning and Transformation'!$O951="West","William")</f>
        <v>Sam</v>
      </c>
      <c r="AG951" s="31">
        <f>Table_1[[#This Row],[Ship date]]-Table_1[[#This Row],[Order Date]]</f>
        <v>1</v>
      </c>
      <c r="AH951" s="22">
        <f>Table_1[[#This Row],[Profit]]/Table_1[[#This Row],[Sales]]</f>
        <v>3.2625881124358194</v>
      </c>
      <c r="AI951" s="23">
        <f>Table_1[[#This Row],[Profit]]+Table_1[[#This Row],[Sales]]</f>
        <v>489.81399999999996</v>
      </c>
      <c r="AJ951" s="17">
        <f>WEEKNUM(Table_1[[#This Row],[Order Date]],1)</f>
        <v>13</v>
      </c>
      <c r="AK951" s="17" t="str">
        <f>TEXT(Table_1[[#This Row],[Order Date]],"mmm yyyy")</f>
        <v>Mar 2015</v>
      </c>
      <c r="AL951" s="17" t="str">
        <f>Table_1[[#This Row],[Monthly sales]]&amp;"  Week "&amp;TEXT(Table_1[[#This Row],[Weekly sales]],"00")</f>
        <v>Mar 2015  Week 13</v>
      </c>
      <c r="AM951" s="17">
        <f>IF(COUNTIF($A$2:A951, A951)=1, 1, 0)</f>
        <v>0</v>
      </c>
      <c r="AN951" s="3">
        <f>COUNTA(A951) - COUNTIF(Table_1[[#This Row],[Unique Customers]], 1)</f>
        <v>1</v>
      </c>
      <c r="AO951" s="17" t="str">
        <f t="shared" si="14"/>
        <v>Unique</v>
      </c>
      <c r="AP951" s="17" t="str">
        <f>"Q"&amp;_xlfn.CEILING.MATH(MONTH(Table_1[[#This Row],[Monthly sales]])/3,1)</f>
        <v>Q1</v>
      </c>
    </row>
    <row r="952" spans="1:42" ht="14.4" x14ac:dyDescent="0.3">
      <c r="A952" s="2">
        <v>2059</v>
      </c>
      <c r="B952" s="15" t="s">
        <v>617</v>
      </c>
      <c r="C952" s="15" t="s">
        <v>26</v>
      </c>
      <c r="D952" s="6">
        <v>0.04</v>
      </c>
      <c r="E952" s="4">
        <v>125.99</v>
      </c>
      <c r="F952" s="4">
        <v>7.69</v>
      </c>
      <c r="G952" s="15" t="s">
        <v>39</v>
      </c>
      <c r="H952" s="15" t="s">
        <v>95</v>
      </c>
      <c r="I952" s="15" t="s">
        <v>41</v>
      </c>
      <c r="J952" s="15" t="s">
        <v>136</v>
      </c>
      <c r="K952" s="15" t="s">
        <v>74</v>
      </c>
      <c r="L952" s="15" t="s">
        <v>1050</v>
      </c>
      <c r="M952" s="6">
        <v>0.57999999999999996</v>
      </c>
      <c r="N952" s="15" t="s">
        <v>33</v>
      </c>
      <c r="O952" s="15" t="s">
        <v>34</v>
      </c>
      <c r="P952" s="15" t="s">
        <v>98</v>
      </c>
      <c r="Q952" s="15" t="s">
        <v>618</v>
      </c>
      <c r="R952" s="2">
        <v>27260</v>
      </c>
      <c r="S952" s="1">
        <v>42090</v>
      </c>
      <c r="T952" s="12">
        <f>EOMONTH(Table_1[[#This Row],[Order Date]],0)</f>
        <v>42094</v>
      </c>
      <c r="U952" s="10">
        <f>EOMONTH(Table_1[[#This Row],[Order Date]],0)</f>
        <v>42094</v>
      </c>
      <c r="V952" s="14">
        <v>42090</v>
      </c>
      <c r="W952" s="1">
        <v>42091</v>
      </c>
      <c r="X952" s="12">
        <v>42091</v>
      </c>
      <c r="Y952" s="10">
        <f>EOMONTH(Table_1[[#This Row],[Ship date]],0)</f>
        <v>42094</v>
      </c>
      <c r="Z952" s="14">
        <v>42091</v>
      </c>
      <c r="AA952" s="4">
        <v>-528.83600000000001</v>
      </c>
      <c r="AB952" s="2">
        <v>9</v>
      </c>
      <c r="AC952" s="4">
        <v>934.52</v>
      </c>
      <c r="AD952" s="2">
        <v>88041</v>
      </c>
      <c r="AE952" s="4">
        <f>'DataCleaning and Transformation'!$E952-'DataCleaning and Transformation'!$D952</f>
        <v>125.94999999999999</v>
      </c>
      <c r="AF952" s="15" t="str">
        <f>_xlfn.IFS('DataCleaning and Transformation'!$O952="Central","Chris",'DataCleaning and Transformation'!$O952="East","Erin",'DataCleaning and Transformation'!$O952="South","Sam",'DataCleaning and Transformation'!$O952="West","William")</f>
        <v>Sam</v>
      </c>
      <c r="AG952" s="31">
        <f>Table_1[[#This Row],[Ship date]]-Table_1[[#This Row],[Order Date]]</f>
        <v>1</v>
      </c>
      <c r="AH952" s="22">
        <f>Table_1[[#This Row],[Profit]]/Table_1[[#This Row],[Sales]]</f>
        <v>-0.56589051063647655</v>
      </c>
      <c r="AI952" s="23">
        <f>Table_1[[#This Row],[Profit]]+Table_1[[#This Row],[Sales]]</f>
        <v>405.68399999999997</v>
      </c>
      <c r="AJ952" s="17">
        <f>WEEKNUM(Table_1[[#This Row],[Order Date]],1)</f>
        <v>13</v>
      </c>
      <c r="AK952" s="17" t="str">
        <f>TEXT(Table_1[[#This Row],[Order Date]],"mmm yyyy")</f>
        <v>Mar 2015</v>
      </c>
      <c r="AL952" s="17" t="str">
        <f>Table_1[[#This Row],[Monthly sales]]&amp;"  Week "&amp;TEXT(Table_1[[#This Row],[Weekly sales]],"00")</f>
        <v>Mar 2015  Week 13</v>
      </c>
      <c r="AM952" s="17">
        <f>IF(COUNTIF($A$2:A952, A952)=1, 1, 0)</f>
        <v>0</v>
      </c>
      <c r="AN952" s="3">
        <f>COUNTA(A952) - COUNTIF(Table_1[[#This Row],[Unique Customers]], 1)</f>
        <v>1</v>
      </c>
      <c r="AO952" s="17" t="str">
        <f t="shared" si="14"/>
        <v>Repeated</v>
      </c>
      <c r="AP952" s="17" t="str">
        <f>"Q"&amp;_xlfn.CEILING.MATH(MONTH(Table_1[[#This Row],[Monthly sales]])/3,1)</f>
        <v>Q1</v>
      </c>
    </row>
    <row r="953" spans="1:42" ht="14.4" x14ac:dyDescent="0.3">
      <c r="A953" s="2">
        <v>32</v>
      </c>
      <c r="B953" s="15" t="s">
        <v>645</v>
      </c>
      <c r="C953" s="15" t="s">
        <v>38</v>
      </c>
      <c r="D953" s="6">
        <v>0.01</v>
      </c>
      <c r="E953" s="4">
        <v>17.98</v>
      </c>
      <c r="F953" s="4">
        <v>8.51</v>
      </c>
      <c r="G953" s="15" t="s">
        <v>39</v>
      </c>
      <c r="H953" s="15" t="s">
        <v>95</v>
      </c>
      <c r="I953" s="15" t="s">
        <v>41</v>
      </c>
      <c r="J953" s="15" t="s">
        <v>57</v>
      </c>
      <c r="K953" s="15" t="s">
        <v>145</v>
      </c>
      <c r="L953" s="15" t="s">
        <v>1881</v>
      </c>
      <c r="M953" s="6">
        <v>0.4</v>
      </c>
      <c r="N953" s="15" t="s">
        <v>33</v>
      </c>
      <c r="O953" s="15" t="s">
        <v>60</v>
      </c>
      <c r="P953" s="15" t="s">
        <v>140</v>
      </c>
      <c r="Q953" s="15" t="s">
        <v>647</v>
      </c>
      <c r="R953" s="2">
        <v>97526</v>
      </c>
      <c r="S953" s="1">
        <v>42090</v>
      </c>
      <c r="T953" s="12">
        <f>EOMONTH(Table_1[[#This Row],[Order Date]],0)</f>
        <v>42094</v>
      </c>
      <c r="U953" s="10">
        <f>EOMONTH(Table_1[[#This Row],[Order Date]],0)</f>
        <v>42094</v>
      </c>
      <c r="V953" s="14">
        <v>42090</v>
      </c>
      <c r="W953" s="1">
        <v>42091</v>
      </c>
      <c r="X953" s="12">
        <v>42091</v>
      </c>
      <c r="Y953" s="10">
        <f>EOMONTH(Table_1[[#This Row],[Ship date]],0)</f>
        <v>42094</v>
      </c>
      <c r="Z953" s="14">
        <v>42091</v>
      </c>
      <c r="AA953" s="4">
        <v>-35.878799999999998</v>
      </c>
      <c r="AB953" s="2">
        <v>2</v>
      </c>
      <c r="AC953" s="4">
        <v>40.17</v>
      </c>
      <c r="AD953" s="2">
        <v>89200</v>
      </c>
      <c r="AE953" s="4">
        <f>'DataCleaning and Transformation'!$E953-'DataCleaning and Transformation'!$D953</f>
        <v>17.97</v>
      </c>
      <c r="AF953" s="15" t="str">
        <f>_xlfn.IFS('DataCleaning and Transformation'!$O953="Central","Chris",'DataCleaning and Transformation'!$O953="East","Erin",'DataCleaning and Transformation'!$O953="South","Sam",'DataCleaning and Transformation'!$O953="West","William")</f>
        <v>William</v>
      </c>
      <c r="AG953" s="31">
        <f>Table_1[[#This Row],[Ship date]]-Table_1[[#This Row],[Order Date]]</f>
        <v>1</v>
      </c>
      <c r="AH953" s="22">
        <f>Table_1[[#This Row],[Profit]]/Table_1[[#This Row],[Sales]]</f>
        <v>-0.89317401045556377</v>
      </c>
      <c r="AI953" s="23">
        <f>Table_1[[#This Row],[Profit]]+Table_1[[#This Row],[Sales]]</f>
        <v>4.2912000000000035</v>
      </c>
      <c r="AJ953" s="17">
        <f>WEEKNUM(Table_1[[#This Row],[Order Date]],1)</f>
        <v>13</v>
      </c>
      <c r="AK953" s="17" t="str">
        <f>TEXT(Table_1[[#This Row],[Order Date]],"mmm yyyy")</f>
        <v>Mar 2015</v>
      </c>
      <c r="AL953" s="17" t="str">
        <f>Table_1[[#This Row],[Monthly sales]]&amp;"  Week "&amp;TEXT(Table_1[[#This Row],[Weekly sales]],"00")</f>
        <v>Mar 2015  Week 13</v>
      </c>
      <c r="AM953" s="17">
        <f>IF(COUNTIF($A$2:A953, A953)=1, 1, 0)</f>
        <v>0</v>
      </c>
      <c r="AN953" s="3">
        <f>COUNTA(A953) - COUNTIF(Table_1[[#This Row],[Unique Customers]], 1)</f>
        <v>1</v>
      </c>
      <c r="AO953" s="17" t="str">
        <f t="shared" si="14"/>
        <v>Unique</v>
      </c>
      <c r="AP953" s="17" t="str">
        <f>"Q"&amp;_xlfn.CEILING.MATH(MONTH(Table_1[[#This Row],[Monthly sales]])/3,1)</f>
        <v>Q1</v>
      </c>
    </row>
    <row r="954" spans="1:42" ht="14.4" x14ac:dyDescent="0.3">
      <c r="A954" s="2">
        <v>234</v>
      </c>
      <c r="B954" s="15" t="s">
        <v>986</v>
      </c>
      <c r="C954" s="15" t="s">
        <v>38</v>
      </c>
      <c r="D954" s="6">
        <v>0.03</v>
      </c>
      <c r="E954" s="4">
        <v>28.53</v>
      </c>
      <c r="F954" s="4">
        <v>1.49</v>
      </c>
      <c r="G954" s="15" t="s">
        <v>39</v>
      </c>
      <c r="H954" s="15" t="s">
        <v>28</v>
      </c>
      <c r="I954" s="15" t="s">
        <v>49</v>
      </c>
      <c r="J954" s="15" t="s">
        <v>73</v>
      </c>
      <c r="K954" s="15" t="s">
        <v>74</v>
      </c>
      <c r="L954" s="15" t="s">
        <v>1833</v>
      </c>
      <c r="M954" s="6">
        <v>0.38</v>
      </c>
      <c r="N954" s="15" t="s">
        <v>33</v>
      </c>
      <c r="O954" s="15" t="s">
        <v>53</v>
      </c>
      <c r="P954" s="15" t="s">
        <v>214</v>
      </c>
      <c r="Q954" s="15" t="s">
        <v>738</v>
      </c>
      <c r="R954" s="2">
        <v>50208</v>
      </c>
      <c r="S954" s="1">
        <v>42090</v>
      </c>
      <c r="T954" s="12">
        <f>EOMONTH(Table_1[[#This Row],[Order Date]],0)</f>
        <v>42094</v>
      </c>
      <c r="U954" s="10">
        <f>EOMONTH(Table_1[[#This Row],[Order Date]],0)</f>
        <v>42094</v>
      </c>
      <c r="V954" s="14">
        <v>42090</v>
      </c>
      <c r="W954" s="1">
        <v>42092</v>
      </c>
      <c r="X954" s="12">
        <v>42092</v>
      </c>
      <c r="Y954" s="10">
        <f>EOMONTH(Table_1[[#This Row],[Ship date]],0)</f>
        <v>42094</v>
      </c>
      <c r="Z954" s="14">
        <v>42092</v>
      </c>
      <c r="AA954" s="4">
        <v>136.33709999999999</v>
      </c>
      <c r="AB954" s="2">
        <v>7</v>
      </c>
      <c r="AC954" s="4">
        <v>197.59</v>
      </c>
      <c r="AD954" s="2">
        <v>90238</v>
      </c>
      <c r="AE954" s="4">
        <f>'DataCleaning and Transformation'!$E954-'DataCleaning and Transformation'!$D954</f>
        <v>28.5</v>
      </c>
      <c r="AF954" s="15" t="str">
        <f>_xlfn.IFS('DataCleaning and Transformation'!$O954="Central","Chris",'DataCleaning and Transformation'!$O954="East","Erin",'DataCleaning and Transformation'!$O954="South","Sam",'DataCleaning and Transformation'!$O954="West","William")</f>
        <v>Chris</v>
      </c>
      <c r="AG954" s="31">
        <f>Table_1[[#This Row],[Ship date]]-Table_1[[#This Row],[Order Date]]</f>
        <v>2</v>
      </c>
      <c r="AH954" s="22">
        <f>Table_1[[#This Row],[Profit]]/Table_1[[#This Row],[Sales]]</f>
        <v>0.69</v>
      </c>
      <c r="AI954" s="23">
        <f>Table_1[[#This Row],[Profit]]+Table_1[[#This Row],[Sales]]</f>
        <v>333.9271</v>
      </c>
      <c r="AJ954" s="17">
        <f>WEEKNUM(Table_1[[#This Row],[Order Date]],1)</f>
        <v>13</v>
      </c>
      <c r="AK954" s="17" t="str">
        <f>TEXT(Table_1[[#This Row],[Order Date]],"mmm yyyy")</f>
        <v>Mar 2015</v>
      </c>
      <c r="AL954" s="17" t="str">
        <f>Table_1[[#This Row],[Monthly sales]]&amp;"  Week "&amp;TEXT(Table_1[[#This Row],[Weekly sales]],"00")</f>
        <v>Mar 2015  Week 13</v>
      </c>
      <c r="AM954" s="17">
        <f>IF(COUNTIF($A$2:A954, A954)=1, 1, 0)</f>
        <v>0</v>
      </c>
      <c r="AN954" s="3">
        <f>COUNTA(A954) - COUNTIF(Table_1[[#This Row],[Unique Customers]], 1)</f>
        <v>1</v>
      </c>
      <c r="AO954" s="17" t="str">
        <f t="shared" si="14"/>
        <v>Unique</v>
      </c>
      <c r="AP954" s="17" t="str">
        <f>"Q"&amp;_xlfn.CEILING.MATH(MONTH(Table_1[[#This Row],[Monthly sales]])/3,1)</f>
        <v>Q1</v>
      </c>
    </row>
    <row r="955" spans="1:42" ht="14.4" x14ac:dyDescent="0.3">
      <c r="A955" s="2">
        <v>234</v>
      </c>
      <c r="B955" s="15" t="s">
        <v>986</v>
      </c>
      <c r="C955" s="15" t="s">
        <v>38</v>
      </c>
      <c r="D955" s="6">
        <v>0.01</v>
      </c>
      <c r="E955" s="4">
        <v>15.28</v>
      </c>
      <c r="F955" s="4">
        <v>1.99</v>
      </c>
      <c r="G955" s="15" t="s">
        <v>39</v>
      </c>
      <c r="H955" s="15" t="s">
        <v>28</v>
      </c>
      <c r="I955" s="15" t="s">
        <v>41</v>
      </c>
      <c r="J955" s="15" t="s">
        <v>42</v>
      </c>
      <c r="K955" s="15" t="s">
        <v>43</v>
      </c>
      <c r="L955" s="15" t="s">
        <v>513</v>
      </c>
      <c r="M955" s="6">
        <v>0.42</v>
      </c>
      <c r="N955" s="15" t="s">
        <v>33</v>
      </c>
      <c r="O955" s="15" t="s">
        <v>53</v>
      </c>
      <c r="P955" s="15" t="s">
        <v>214</v>
      </c>
      <c r="Q955" s="15" t="s">
        <v>738</v>
      </c>
      <c r="R955" s="2">
        <v>50208</v>
      </c>
      <c r="S955" s="1">
        <v>42090</v>
      </c>
      <c r="T955" s="12">
        <f>EOMONTH(Table_1[[#This Row],[Order Date]],0)</f>
        <v>42094</v>
      </c>
      <c r="U955" s="10">
        <f>EOMONTH(Table_1[[#This Row],[Order Date]],0)</f>
        <v>42094</v>
      </c>
      <c r="V955" s="14">
        <v>42090</v>
      </c>
      <c r="W955" s="1">
        <v>42092</v>
      </c>
      <c r="X955" s="12">
        <v>42092</v>
      </c>
      <c r="Y955" s="10">
        <f>EOMONTH(Table_1[[#This Row],[Ship date]],0)</f>
        <v>42094</v>
      </c>
      <c r="Z955" s="14">
        <v>42092</v>
      </c>
      <c r="AA955" s="4">
        <v>-12.46</v>
      </c>
      <c r="AB955" s="2">
        <v>2</v>
      </c>
      <c r="AC955" s="4">
        <v>33.04</v>
      </c>
      <c r="AD955" s="2">
        <v>90238</v>
      </c>
      <c r="AE955" s="4">
        <f>'DataCleaning and Transformation'!$E955-'DataCleaning and Transformation'!$D955</f>
        <v>15.27</v>
      </c>
      <c r="AF955" s="15" t="str">
        <f>_xlfn.IFS('DataCleaning and Transformation'!$O955="Central","Chris",'DataCleaning and Transformation'!$O955="East","Erin",'DataCleaning and Transformation'!$O955="South","Sam",'DataCleaning and Transformation'!$O955="West","William")</f>
        <v>Chris</v>
      </c>
      <c r="AG955" s="31">
        <f>Table_1[[#This Row],[Ship date]]-Table_1[[#This Row],[Order Date]]</f>
        <v>2</v>
      </c>
      <c r="AH955" s="22">
        <f>Table_1[[#This Row],[Profit]]/Table_1[[#This Row],[Sales]]</f>
        <v>-0.37711864406779666</v>
      </c>
      <c r="AI955" s="23">
        <f>Table_1[[#This Row],[Profit]]+Table_1[[#This Row],[Sales]]</f>
        <v>20.58</v>
      </c>
      <c r="AJ955" s="17">
        <f>WEEKNUM(Table_1[[#This Row],[Order Date]],1)</f>
        <v>13</v>
      </c>
      <c r="AK955" s="17" t="str">
        <f>TEXT(Table_1[[#This Row],[Order Date]],"mmm yyyy")</f>
        <v>Mar 2015</v>
      </c>
      <c r="AL955" s="17" t="str">
        <f>Table_1[[#This Row],[Monthly sales]]&amp;"  Week "&amp;TEXT(Table_1[[#This Row],[Weekly sales]],"00")</f>
        <v>Mar 2015  Week 13</v>
      </c>
      <c r="AM955" s="17">
        <f>IF(COUNTIF($A$2:A955, A955)=1, 1, 0)</f>
        <v>0</v>
      </c>
      <c r="AN955" s="3">
        <f>COUNTA(A955) - COUNTIF(Table_1[[#This Row],[Unique Customers]], 1)</f>
        <v>1</v>
      </c>
      <c r="AO955" s="17" t="str">
        <f t="shared" si="14"/>
        <v>Repeated</v>
      </c>
      <c r="AP955" s="17" t="str">
        <f>"Q"&amp;_xlfn.CEILING.MATH(MONTH(Table_1[[#This Row],[Monthly sales]])/3,1)</f>
        <v>Q1</v>
      </c>
    </row>
    <row r="956" spans="1:42" ht="14.4" x14ac:dyDescent="0.3">
      <c r="A956" s="2">
        <v>920</v>
      </c>
      <c r="B956" s="15" t="s">
        <v>1882</v>
      </c>
      <c r="C956" s="15" t="s">
        <v>48</v>
      </c>
      <c r="D956" s="6">
        <v>0.1</v>
      </c>
      <c r="E956" s="4">
        <v>15.98</v>
      </c>
      <c r="F956" s="4">
        <v>4</v>
      </c>
      <c r="G956" s="15" t="s">
        <v>39</v>
      </c>
      <c r="H956" s="15" t="s">
        <v>95</v>
      </c>
      <c r="I956" s="15" t="s">
        <v>41</v>
      </c>
      <c r="J956" s="15" t="s">
        <v>42</v>
      </c>
      <c r="K956" s="15" t="s">
        <v>74</v>
      </c>
      <c r="L956" s="15" t="s">
        <v>1883</v>
      </c>
      <c r="M956" s="6">
        <v>0.37</v>
      </c>
      <c r="N956" s="15" t="s">
        <v>33</v>
      </c>
      <c r="O956" s="15" t="s">
        <v>60</v>
      </c>
      <c r="P956" s="15" t="s">
        <v>91</v>
      </c>
      <c r="Q956" s="15" t="s">
        <v>1230</v>
      </c>
      <c r="R956" s="2">
        <v>92374</v>
      </c>
      <c r="S956" s="1">
        <v>42090</v>
      </c>
      <c r="T956" s="12">
        <f>EOMONTH(Table_1[[#This Row],[Order Date]],0)</f>
        <v>42094</v>
      </c>
      <c r="U956" s="10">
        <f>EOMONTH(Table_1[[#This Row],[Order Date]],0)</f>
        <v>42094</v>
      </c>
      <c r="V956" s="14">
        <v>42090</v>
      </c>
      <c r="W956" s="1">
        <v>42095</v>
      </c>
      <c r="X956" s="12">
        <v>42095</v>
      </c>
      <c r="Y956" s="10">
        <f>EOMONTH(Table_1[[#This Row],[Ship date]],0)</f>
        <v>42124</v>
      </c>
      <c r="Z956" s="14">
        <v>42095</v>
      </c>
      <c r="AA956" s="4">
        <v>92.722200000000001</v>
      </c>
      <c r="AB956" s="2">
        <v>9</v>
      </c>
      <c r="AC956" s="4">
        <v>134.38</v>
      </c>
      <c r="AD956" s="2">
        <v>90491</v>
      </c>
      <c r="AE956" s="4">
        <f>'DataCleaning and Transformation'!$E956-'DataCleaning and Transformation'!$D956</f>
        <v>15.88</v>
      </c>
      <c r="AF956" s="15" t="str">
        <f>_xlfn.IFS('DataCleaning and Transformation'!$O956="Central","Chris",'DataCleaning and Transformation'!$O956="East","Erin",'DataCleaning and Transformation'!$O956="South","Sam",'DataCleaning and Transformation'!$O956="West","William")</f>
        <v>William</v>
      </c>
      <c r="AG956" s="31">
        <f>Table_1[[#This Row],[Ship date]]-Table_1[[#This Row],[Order Date]]</f>
        <v>5</v>
      </c>
      <c r="AH956" s="22">
        <f>Table_1[[#This Row],[Profit]]/Table_1[[#This Row],[Sales]]</f>
        <v>0.69000000000000006</v>
      </c>
      <c r="AI956" s="23">
        <f>Table_1[[#This Row],[Profit]]+Table_1[[#This Row],[Sales]]</f>
        <v>227.10219999999998</v>
      </c>
      <c r="AJ956" s="17">
        <f>WEEKNUM(Table_1[[#This Row],[Order Date]],1)</f>
        <v>13</v>
      </c>
      <c r="AK956" s="17" t="str">
        <f>TEXT(Table_1[[#This Row],[Order Date]],"mmm yyyy")</f>
        <v>Mar 2015</v>
      </c>
      <c r="AL956" s="17" t="str">
        <f>Table_1[[#This Row],[Monthly sales]]&amp;"  Week "&amp;TEXT(Table_1[[#This Row],[Weekly sales]],"00")</f>
        <v>Mar 2015  Week 13</v>
      </c>
      <c r="AM956" s="17">
        <f>IF(COUNTIF($A$2:A956, A956)=1, 1, 0)</f>
        <v>1</v>
      </c>
      <c r="AN956" s="3">
        <f>COUNTA(A956) - COUNTIF(Table_1[[#This Row],[Unique Customers]], 1)</f>
        <v>0</v>
      </c>
      <c r="AO956" s="17" t="str">
        <f t="shared" si="14"/>
        <v>Unique</v>
      </c>
      <c r="AP956" s="17" t="str">
        <f>"Q"&amp;_xlfn.CEILING.MATH(MONTH(Table_1[[#This Row],[Monthly sales]])/3,1)</f>
        <v>Q1</v>
      </c>
    </row>
    <row r="957" spans="1:42" ht="14.4" x14ac:dyDescent="0.3">
      <c r="A957" s="2">
        <v>696</v>
      </c>
      <c r="B957" s="15" t="s">
        <v>1884</v>
      </c>
      <c r="C957" s="15" t="s">
        <v>117</v>
      </c>
      <c r="D957" s="6">
        <v>0.06</v>
      </c>
      <c r="E957" s="4">
        <v>8.1199999999999992</v>
      </c>
      <c r="F957" s="4">
        <v>2.83</v>
      </c>
      <c r="G957" s="15" t="s">
        <v>39</v>
      </c>
      <c r="H957" s="15" t="s">
        <v>95</v>
      </c>
      <c r="I957" s="15" t="s">
        <v>41</v>
      </c>
      <c r="J957" s="15" t="s">
        <v>42</v>
      </c>
      <c r="K957" s="15" t="s">
        <v>43</v>
      </c>
      <c r="L957" s="15" t="s">
        <v>1699</v>
      </c>
      <c r="M957" s="6">
        <v>0.77</v>
      </c>
      <c r="N957" s="15" t="s">
        <v>33</v>
      </c>
      <c r="O957" s="15" t="s">
        <v>53</v>
      </c>
      <c r="P957" s="15" t="s">
        <v>54</v>
      </c>
      <c r="Q957" s="15" t="s">
        <v>1885</v>
      </c>
      <c r="R957" s="2">
        <v>46307</v>
      </c>
      <c r="S957" s="1">
        <v>42090</v>
      </c>
      <c r="T957" s="12">
        <f>EOMONTH(Table_1[[#This Row],[Order Date]],0)</f>
        <v>42094</v>
      </c>
      <c r="U957" s="10">
        <f>EOMONTH(Table_1[[#This Row],[Order Date]],0)</f>
        <v>42094</v>
      </c>
      <c r="V957" s="14">
        <v>42090</v>
      </c>
      <c r="W957" s="1">
        <v>42091</v>
      </c>
      <c r="X957" s="12">
        <v>42091</v>
      </c>
      <c r="Y957" s="10">
        <f>EOMONTH(Table_1[[#This Row],[Ship date]],0)</f>
        <v>42094</v>
      </c>
      <c r="Z957" s="14">
        <v>42091</v>
      </c>
      <c r="AA957" s="4">
        <v>-82.83</v>
      </c>
      <c r="AB957" s="2">
        <v>10</v>
      </c>
      <c r="AC957" s="4">
        <v>78.540000000000006</v>
      </c>
      <c r="AD957" s="2">
        <v>89847</v>
      </c>
      <c r="AE957" s="4">
        <f>'DataCleaning and Transformation'!$E957-'DataCleaning and Transformation'!$D957</f>
        <v>8.0599999999999987</v>
      </c>
      <c r="AF957" s="15" t="str">
        <f>_xlfn.IFS('DataCleaning and Transformation'!$O957="Central","Chris",'DataCleaning and Transformation'!$O957="East","Erin",'DataCleaning and Transformation'!$O957="South","Sam",'DataCleaning and Transformation'!$O957="West","William")</f>
        <v>Chris</v>
      </c>
      <c r="AG957" s="31">
        <f>Table_1[[#This Row],[Ship date]]-Table_1[[#This Row],[Order Date]]</f>
        <v>1</v>
      </c>
      <c r="AH957" s="22">
        <f>Table_1[[#This Row],[Profit]]/Table_1[[#This Row],[Sales]]</f>
        <v>-1.0546218487394956</v>
      </c>
      <c r="AI957" s="23">
        <f>Table_1[[#This Row],[Profit]]+Table_1[[#This Row],[Sales]]</f>
        <v>-4.289999999999992</v>
      </c>
      <c r="AJ957" s="17">
        <f>WEEKNUM(Table_1[[#This Row],[Order Date]],1)</f>
        <v>13</v>
      </c>
      <c r="AK957" s="17" t="str">
        <f>TEXT(Table_1[[#This Row],[Order Date]],"mmm yyyy")</f>
        <v>Mar 2015</v>
      </c>
      <c r="AL957" s="17" t="str">
        <f>Table_1[[#This Row],[Monthly sales]]&amp;"  Week "&amp;TEXT(Table_1[[#This Row],[Weekly sales]],"00")</f>
        <v>Mar 2015  Week 13</v>
      </c>
      <c r="AM957" s="17">
        <f>IF(COUNTIF($A$2:A957, A957)=1, 1, 0)</f>
        <v>1</v>
      </c>
      <c r="AN957" s="3">
        <f>COUNTA(A957) - COUNTIF(Table_1[[#This Row],[Unique Customers]], 1)</f>
        <v>0</v>
      </c>
      <c r="AO957" s="17" t="str">
        <f t="shared" si="14"/>
        <v>Unique</v>
      </c>
      <c r="AP957" s="17" t="str">
        <f>"Q"&amp;_xlfn.CEILING.MATH(MONTH(Table_1[[#This Row],[Monthly sales]])/3,1)</f>
        <v>Q1</v>
      </c>
    </row>
    <row r="958" spans="1:42" ht="14.4" x14ac:dyDescent="0.3">
      <c r="A958" s="2">
        <v>696</v>
      </c>
      <c r="B958" s="15" t="s">
        <v>1884</v>
      </c>
      <c r="C958" s="15" t="s">
        <v>117</v>
      </c>
      <c r="D958" s="6">
        <v>0.05</v>
      </c>
      <c r="E958" s="4">
        <v>51.65</v>
      </c>
      <c r="F958" s="4">
        <v>18.45</v>
      </c>
      <c r="G958" s="15" t="s">
        <v>39</v>
      </c>
      <c r="H958" s="15" t="s">
        <v>95</v>
      </c>
      <c r="I958" s="15" t="s">
        <v>29</v>
      </c>
      <c r="J958" s="15" t="s">
        <v>127</v>
      </c>
      <c r="K958" s="15" t="s">
        <v>145</v>
      </c>
      <c r="L958" s="15" t="s">
        <v>1886</v>
      </c>
      <c r="M958" s="6">
        <v>0.65</v>
      </c>
      <c r="N958" s="15" t="s">
        <v>33</v>
      </c>
      <c r="O958" s="15" t="s">
        <v>53</v>
      </c>
      <c r="P958" s="15" t="s">
        <v>54</v>
      </c>
      <c r="Q958" s="15" t="s">
        <v>1885</v>
      </c>
      <c r="R958" s="2">
        <v>46307</v>
      </c>
      <c r="S958" s="1">
        <v>42090</v>
      </c>
      <c r="T958" s="12">
        <f>EOMONTH(Table_1[[#This Row],[Order Date]],0)</f>
        <v>42094</v>
      </c>
      <c r="U958" s="10">
        <f>EOMONTH(Table_1[[#This Row],[Order Date]],0)</f>
        <v>42094</v>
      </c>
      <c r="V958" s="14">
        <v>42090</v>
      </c>
      <c r="W958" s="1">
        <v>42091</v>
      </c>
      <c r="X958" s="12">
        <v>42091</v>
      </c>
      <c r="Y958" s="10">
        <f>EOMONTH(Table_1[[#This Row],[Ship date]],0)</f>
        <v>42094</v>
      </c>
      <c r="Z958" s="14">
        <v>42091</v>
      </c>
      <c r="AA958" s="4">
        <v>25.04</v>
      </c>
      <c r="AB958" s="2">
        <v>12</v>
      </c>
      <c r="AC958" s="4">
        <v>605.1</v>
      </c>
      <c r="AD958" s="2">
        <v>89847</v>
      </c>
      <c r="AE958" s="4">
        <f>'DataCleaning and Transformation'!$E958-'DataCleaning and Transformation'!$D958</f>
        <v>51.6</v>
      </c>
      <c r="AF958" s="15" t="str">
        <f>_xlfn.IFS('DataCleaning and Transformation'!$O958="Central","Chris",'DataCleaning and Transformation'!$O958="East","Erin",'DataCleaning and Transformation'!$O958="South","Sam",'DataCleaning and Transformation'!$O958="West","William")</f>
        <v>Chris</v>
      </c>
      <c r="AG958" s="31">
        <f>Table_1[[#This Row],[Ship date]]-Table_1[[#This Row],[Order Date]]</f>
        <v>1</v>
      </c>
      <c r="AH958" s="22">
        <f>Table_1[[#This Row],[Profit]]/Table_1[[#This Row],[Sales]]</f>
        <v>4.1381589819864485E-2</v>
      </c>
      <c r="AI958" s="23">
        <f>Table_1[[#This Row],[Profit]]+Table_1[[#This Row],[Sales]]</f>
        <v>630.14</v>
      </c>
      <c r="AJ958" s="17">
        <f>WEEKNUM(Table_1[[#This Row],[Order Date]],1)</f>
        <v>13</v>
      </c>
      <c r="AK958" s="17" t="str">
        <f>TEXT(Table_1[[#This Row],[Order Date]],"mmm yyyy")</f>
        <v>Mar 2015</v>
      </c>
      <c r="AL958" s="17" t="str">
        <f>Table_1[[#This Row],[Monthly sales]]&amp;"  Week "&amp;TEXT(Table_1[[#This Row],[Weekly sales]],"00")</f>
        <v>Mar 2015  Week 13</v>
      </c>
      <c r="AM958" s="17">
        <f>IF(COUNTIF($A$2:A958, A958)=1, 1, 0)</f>
        <v>0</v>
      </c>
      <c r="AN958" s="3">
        <f>COUNTA(A958) - COUNTIF(Table_1[[#This Row],[Unique Customers]], 1)</f>
        <v>1</v>
      </c>
      <c r="AO958" s="17" t="str">
        <f t="shared" si="14"/>
        <v>Repeated</v>
      </c>
      <c r="AP958" s="17" t="str">
        <f>"Q"&amp;_xlfn.CEILING.MATH(MONTH(Table_1[[#This Row],[Monthly sales]])/3,1)</f>
        <v>Q1</v>
      </c>
    </row>
    <row r="959" spans="1:42" ht="14.4" x14ac:dyDescent="0.3">
      <c r="A959" s="2">
        <v>697</v>
      </c>
      <c r="B959" s="15" t="s">
        <v>1042</v>
      </c>
      <c r="C959" s="15" t="s">
        <v>117</v>
      </c>
      <c r="D959" s="6">
        <v>0.1</v>
      </c>
      <c r="E959" s="4">
        <v>175.99</v>
      </c>
      <c r="F959" s="4">
        <v>8.99</v>
      </c>
      <c r="G959" s="15" t="s">
        <v>39</v>
      </c>
      <c r="H959" s="15" t="s">
        <v>95</v>
      </c>
      <c r="I959" s="15" t="s">
        <v>41</v>
      </c>
      <c r="J959" s="15" t="s">
        <v>136</v>
      </c>
      <c r="K959" s="15" t="s">
        <v>74</v>
      </c>
      <c r="L959" s="15" t="s">
        <v>1180</v>
      </c>
      <c r="M959" s="6">
        <v>0.56999999999999995</v>
      </c>
      <c r="N959" s="15" t="s">
        <v>33</v>
      </c>
      <c r="O959" s="15" t="s">
        <v>53</v>
      </c>
      <c r="P959" s="15" t="s">
        <v>54</v>
      </c>
      <c r="Q959" s="15" t="s">
        <v>1043</v>
      </c>
      <c r="R959" s="2">
        <v>46312</v>
      </c>
      <c r="S959" s="1">
        <v>42090</v>
      </c>
      <c r="T959" s="12">
        <f>EOMONTH(Table_1[[#This Row],[Order Date]],0)</f>
        <v>42094</v>
      </c>
      <c r="U959" s="10">
        <f>EOMONTH(Table_1[[#This Row],[Order Date]],0)</f>
        <v>42094</v>
      </c>
      <c r="V959" s="14">
        <v>42090</v>
      </c>
      <c r="W959" s="1">
        <v>42091</v>
      </c>
      <c r="X959" s="12">
        <v>42091</v>
      </c>
      <c r="Y959" s="10">
        <f>EOMONTH(Table_1[[#This Row],[Ship date]],0)</f>
        <v>42094</v>
      </c>
      <c r="Z959" s="14">
        <v>42091</v>
      </c>
      <c r="AA959" s="4">
        <v>928.96079999999995</v>
      </c>
      <c r="AB959" s="2">
        <v>10</v>
      </c>
      <c r="AC959" s="4">
        <v>1346.32</v>
      </c>
      <c r="AD959" s="2">
        <v>89847</v>
      </c>
      <c r="AE959" s="4">
        <f>'DataCleaning and Transformation'!$E959-'DataCleaning and Transformation'!$D959</f>
        <v>175.89000000000001</v>
      </c>
      <c r="AF959" s="15" t="str">
        <f>_xlfn.IFS('DataCleaning and Transformation'!$O959="Central","Chris",'DataCleaning and Transformation'!$O959="East","Erin",'DataCleaning and Transformation'!$O959="South","Sam",'DataCleaning and Transformation'!$O959="West","William")</f>
        <v>Chris</v>
      </c>
      <c r="AG959" s="31">
        <f>Table_1[[#This Row],[Ship date]]-Table_1[[#This Row],[Order Date]]</f>
        <v>1</v>
      </c>
      <c r="AH959" s="22">
        <f>Table_1[[#This Row],[Profit]]/Table_1[[#This Row],[Sales]]</f>
        <v>0.69</v>
      </c>
      <c r="AI959" s="23">
        <f>Table_1[[#This Row],[Profit]]+Table_1[[#This Row],[Sales]]</f>
        <v>2275.2808</v>
      </c>
      <c r="AJ959" s="17">
        <f>WEEKNUM(Table_1[[#This Row],[Order Date]],1)</f>
        <v>13</v>
      </c>
      <c r="AK959" s="17" t="str">
        <f>TEXT(Table_1[[#This Row],[Order Date]],"mmm yyyy")</f>
        <v>Mar 2015</v>
      </c>
      <c r="AL959" s="17" t="str">
        <f>Table_1[[#This Row],[Monthly sales]]&amp;"  Week "&amp;TEXT(Table_1[[#This Row],[Weekly sales]],"00")</f>
        <v>Mar 2015  Week 13</v>
      </c>
      <c r="AM959" s="17">
        <f>IF(COUNTIF($A$2:A959, A959)=1, 1, 0)</f>
        <v>0</v>
      </c>
      <c r="AN959" s="3">
        <f>COUNTA(A959) - COUNTIF(Table_1[[#This Row],[Unique Customers]], 1)</f>
        <v>1</v>
      </c>
      <c r="AO959" s="17" t="str">
        <f t="shared" si="14"/>
        <v>Repeated</v>
      </c>
      <c r="AP959" s="17" t="str">
        <f>"Q"&amp;_xlfn.CEILING.MATH(MONTH(Table_1[[#This Row],[Monthly sales]])/3,1)</f>
        <v>Q1</v>
      </c>
    </row>
    <row r="960" spans="1:42" ht="14.4" x14ac:dyDescent="0.3">
      <c r="A960" s="2">
        <v>698</v>
      </c>
      <c r="B960" s="15" t="s">
        <v>1044</v>
      </c>
      <c r="C960" s="15" t="s">
        <v>117</v>
      </c>
      <c r="D960" s="6">
        <v>0.06</v>
      </c>
      <c r="E960" s="4">
        <v>8.1199999999999992</v>
      </c>
      <c r="F960" s="4">
        <v>2.83</v>
      </c>
      <c r="G960" s="15" t="s">
        <v>39</v>
      </c>
      <c r="H960" s="15" t="s">
        <v>95</v>
      </c>
      <c r="I960" s="15" t="s">
        <v>41</v>
      </c>
      <c r="J960" s="15" t="s">
        <v>42</v>
      </c>
      <c r="K960" s="15" t="s">
        <v>43</v>
      </c>
      <c r="L960" s="15" t="s">
        <v>1699</v>
      </c>
      <c r="M960" s="6">
        <v>0.77</v>
      </c>
      <c r="N960" s="15" t="s">
        <v>33</v>
      </c>
      <c r="O960" s="15" t="s">
        <v>60</v>
      </c>
      <c r="P960" s="15" t="s">
        <v>67</v>
      </c>
      <c r="Q960" s="15" t="s">
        <v>143</v>
      </c>
      <c r="R960" s="2">
        <v>98105</v>
      </c>
      <c r="S960" s="1">
        <v>42090</v>
      </c>
      <c r="T960" s="12">
        <f>EOMONTH(Table_1[[#This Row],[Order Date]],0)</f>
        <v>42094</v>
      </c>
      <c r="U960" s="10">
        <f>EOMONTH(Table_1[[#This Row],[Order Date]],0)</f>
        <v>42094</v>
      </c>
      <c r="V960" s="14">
        <v>42090</v>
      </c>
      <c r="W960" s="1">
        <v>42091</v>
      </c>
      <c r="X960" s="12">
        <v>42091</v>
      </c>
      <c r="Y960" s="10">
        <f>EOMONTH(Table_1[[#This Row],[Ship date]],0)</f>
        <v>42094</v>
      </c>
      <c r="Z960" s="14">
        <v>42091</v>
      </c>
      <c r="AA960" s="4">
        <v>-82.83</v>
      </c>
      <c r="AB960" s="2">
        <v>41</v>
      </c>
      <c r="AC960" s="4">
        <v>322.02999999999997</v>
      </c>
      <c r="AD960" s="2">
        <v>32869</v>
      </c>
      <c r="AE960" s="4">
        <f>'DataCleaning and Transformation'!$E960-'DataCleaning and Transformation'!$D960</f>
        <v>8.0599999999999987</v>
      </c>
      <c r="AF960" s="15" t="str">
        <f>_xlfn.IFS('DataCleaning and Transformation'!$O960="Central","Chris",'DataCleaning and Transformation'!$O960="East","Erin",'DataCleaning and Transformation'!$O960="South","Sam",'DataCleaning and Transformation'!$O960="West","William")</f>
        <v>William</v>
      </c>
      <c r="AG960" s="31">
        <f>Table_1[[#This Row],[Ship date]]-Table_1[[#This Row],[Order Date]]</f>
        <v>1</v>
      </c>
      <c r="AH960" s="22">
        <f>Table_1[[#This Row],[Profit]]/Table_1[[#This Row],[Sales]]</f>
        <v>-0.25721206098810673</v>
      </c>
      <c r="AI960" s="23">
        <f>Table_1[[#This Row],[Profit]]+Table_1[[#This Row],[Sales]]</f>
        <v>239.2</v>
      </c>
      <c r="AJ960" s="17">
        <f>WEEKNUM(Table_1[[#This Row],[Order Date]],1)</f>
        <v>13</v>
      </c>
      <c r="AK960" s="17" t="str">
        <f>TEXT(Table_1[[#This Row],[Order Date]],"mmm yyyy")</f>
        <v>Mar 2015</v>
      </c>
      <c r="AL960" s="17" t="str">
        <f>Table_1[[#This Row],[Monthly sales]]&amp;"  Week "&amp;TEXT(Table_1[[#This Row],[Weekly sales]],"00")</f>
        <v>Mar 2015  Week 13</v>
      </c>
      <c r="AM960" s="17">
        <f>IF(COUNTIF($A$2:A960, A960)=1, 1, 0)</f>
        <v>0</v>
      </c>
      <c r="AN960" s="3">
        <f>COUNTA(A960) - COUNTIF(Table_1[[#This Row],[Unique Customers]], 1)</f>
        <v>1</v>
      </c>
      <c r="AO960" s="17" t="str">
        <f t="shared" si="14"/>
        <v>Unique</v>
      </c>
      <c r="AP960" s="17" t="str">
        <f>"Q"&amp;_xlfn.CEILING.MATH(MONTH(Table_1[[#This Row],[Monthly sales]])/3,1)</f>
        <v>Q1</v>
      </c>
    </row>
    <row r="961" spans="1:42" ht="14.4" x14ac:dyDescent="0.3">
      <c r="A961" s="2">
        <v>698</v>
      </c>
      <c r="B961" s="15" t="s">
        <v>1044</v>
      </c>
      <c r="C961" s="15" t="s">
        <v>117</v>
      </c>
      <c r="D961" s="6">
        <v>0.05</v>
      </c>
      <c r="E961" s="4">
        <v>51.65</v>
      </c>
      <c r="F961" s="4">
        <v>18.45</v>
      </c>
      <c r="G961" s="15" t="s">
        <v>39</v>
      </c>
      <c r="H961" s="15" t="s">
        <v>95</v>
      </c>
      <c r="I961" s="15" t="s">
        <v>29</v>
      </c>
      <c r="J961" s="15" t="s">
        <v>127</v>
      </c>
      <c r="K961" s="15" t="s">
        <v>145</v>
      </c>
      <c r="L961" s="15" t="s">
        <v>1886</v>
      </c>
      <c r="M961" s="6">
        <v>0.65</v>
      </c>
      <c r="N961" s="15" t="s">
        <v>33</v>
      </c>
      <c r="O961" s="15" t="s">
        <v>60</v>
      </c>
      <c r="P961" s="15" t="s">
        <v>67</v>
      </c>
      <c r="Q961" s="15" t="s">
        <v>143</v>
      </c>
      <c r="R961" s="2">
        <v>98105</v>
      </c>
      <c r="S961" s="1">
        <v>42090</v>
      </c>
      <c r="T961" s="12">
        <f>EOMONTH(Table_1[[#This Row],[Order Date]],0)</f>
        <v>42094</v>
      </c>
      <c r="U961" s="10">
        <f>EOMONTH(Table_1[[#This Row],[Order Date]],0)</f>
        <v>42094</v>
      </c>
      <c r="V961" s="14">
        <v>42090</v>
      </c>
      <c r="W961" s="1">
        <v>42091</v>
      </c>
      <c r="X961" s="12">
        <v>42091</v>
      </c>
      <c r="Y961" s="10">
        <f>EOMONTH(Table_1[[#This Row],[Ship date]],0)</f>
        <v>42094</v>
      </c>
      <c r="Z961" s="14">
        <v>42091</v>
      </c>
      <c r="AA961" s="4">
        <v>25.04</v>
      </c>
      <c r="AB961" s="2">
        <v>49</v>
      </c>
      <c r="AC961" s="4">
        <v>2470.84</v>
      </c>
      <c r="AD961" s="2">
        <v>32869</v>
      </c>
      <c r="AE961" s="4">
        <f>'DataCleaning and Transformation'!$E961-'DataCleaning and Transformation'!$D961</f>
        <v>51.6</v>
      </c>
      <c r="AF961" s="15" t="str">
        <f>_xlfn.IFS('DataCleaning and Transformation'!$O961="Central","Chris",'DataCleaning and Transformation'!$O961="East","Erin",'DataCleaning and Transformation'!$O961="South","Sam",'DataCleaning and Transformation'!$O961="West","William")</f>
        <v>William</v>
      </c>
      <c r="AG961" s="31">
        <f>Table_1[[#This Row],[Ship date]]-Table_1[[#This Row],[Order Date]]</f>
        <v>1</v>
      </c>
      <c r="AH961" s="22">
        <f>Table_1[[#This Row],[Profit]]/Table_1[[#This Row],[Sales]]</f>
        <v>1.0134205371452622E-2</v>
      </c>
      <c r="AI961" s="23">
        <f>Table_1[[#This Row],[Profit]]+Table_1[[#This Row],[Sales]]</f>
        <v>2495.88</v>
      </c>
      <c r="AJ961" s="17">
        <f>WEEKNUM(Table_1[[#This Row],[Order Date]],1)</f>
        <v>13</v>
      </c>
      <c r="AK961" s="17" t="str">
        <f>TEXT(Table_1[[#This Row],[Order Date]],"mmm yyyy")</f>
        <v>Mar 2015</v>
      </c>
      <c r="AL961" s="17" t="str">
        <f>Table_1[[#This Row],[Monthly sales]]&amp;"  Week "&amp;TEXT(Table_1[[#This Row],[Weekly sales]],"00")</f>
        <v>Mar 2015  Week 13</v>
      </c>
      <c r="AM961" s="17">
        <f>IF(COUNTIF($A$2:A961, A961)=1, 1, 0)</f>
        <v>0</v>
      </c>
      <c r="AN961" s="3">
        <f>COUNTA(A961) - COUNTIF(Table_1[[#This Row],[Unique Customers]], 1)</f>
        <v>1</v>
      </c>
      <c r="AO961" s="17" t="str">
        <f t="shared" si="14"/>
        <v>Repeated</v>
      </c>
      <c r="AP961" s="17" t="str">
        <f>"Q"&amp;_xlfn.CEILING.MATH(MONTH(Table_1[[#This Row],[Monthly sales]])/3,1)</f>
        <v>Q1</v>
      </c>
    </row>
    <row r="962" spans="1:42" ht="14.4" x14ac:dyDescent="0.3">
      <c r="A962" s="2">
        <v>698</v>
      </c>
      <c r="B962" s="15" t="s">
        <v>1044</v>
      </c>
      <c r="C962" s="15" t="s">
        <v>117</v>
      </c>
      <c r="D962" s="6">
        <v>0.1</v>
      </c>
      <c r="E962" s="4">
        <v>175.99</v>
      </c>
      <c r="F962" s="4">
        <v>8.99</v>
      </c>
      <c r="G962" s="15" t="s">
        <v>39</v>
      </c>
      <c r="H962" s="15" t="s">
        <v>95</v>
      </c>
      <c r="I962" s="15" t="s">
        <v>41</v>
      </c>
      <c r="J962" s="15" t="s">
        <v>136</v>
      </c>
      <c r="K962" s="15" t="s">
        <v>74</v>
      </c>
      <c r="L962" s="15" t="s">
        <v>1180</v>
      </c>
      <c r="M962" s="6">
        <v>0.56999999999999995</v>
      </c>
      <c r="N962" s="15" t="s">
        <v>33</v>
      </c>
      <c r="O962" s="15" t="s">
        <v>60</v>
      </c>
      <c r="P962" s="15" t="s">
        <v>67</v>
      </c>
      <c r="Q962" s="15" t="s">
        <v>143</v>
      </c>
      <c r="R962" s="2">
        <v>98105</v>
      </c>
      <c r="S962" s="1">
        <v>42090</v>
      </c>
      <c r="T962" s="12">
        <f>EOMONTH(Table_1[[#This Row],[Order Date]],0)</f>
        <v>42094</v>
      </c>
      <c r="U962" s="10">
        <f>EOMONTH(Table_1[[#This Row],[Order Date]],0)</f>
        <v>42094</v>
      </c>
      <c r="V962" s="14">
        <v>42090</v>
      </c>
      <c r="W962" s="1">
        <v>42091</v>
      </c>
      <c r="X962" s="12">
        <v>42091</v>
      </c>
      <c r="Y962" s="10">
        <f>EOMONTH(Table_1[[#This Row],[Ship date]],0)</f>
        <v>42094</v>
      </c>
      <c r="Z962" s="14">
        <v>42091</v>
      </c>
      <c r="AA962" s="4">
        <v>930.98699999999997</v>
      </c>
      <c r="AB962" s="2">
        <v>39</v>
      </c>
      <c r="AC962" s="4">
        <v>5250.66</v>
      </c>
      <c r="AD962" s="2">
        <v>32869</v>
      </c>
      <c r="AE962" s="4">
        <f>'DataCleaning and Transformation'!$E962-'DataCleaning and Transformation'!$D962</f>
        <v>175.89000000000001</v>
      </c>
      <c r="AF962" s="15" t="str">
        <f>_xlfn.IFS('DataCleaning and Transformation'!$O962="Central","Chris",'DataCleaning and Transformation'!$O962="East","Erin",'DataCleaning and Transformation'!$O962="South","Sam",'DataCleaning and Transformation'!$O962="West","William")</f>
        <v>William</v>
      </c>
      <c r="AG962" s="31">
        <f>Table_1[[#This Row],[Ship date]]-Table_1[[#This Row],[Order Date]]</f>
        <v>1</v>
      </c>
      <c r="AH962" s="22">
        <f>Table_1[[#This Row],[Profit]]/Table_1[[#This Row],[Sales]]</f>
        <v>0.17730856692301539</v>
      </c>
      <c r="AI962" s="23">
        <f>Table_1[[#This Row],[Profit]]+Table_1[[#This Row],[Sales]]</f>
        <v>6181.6469999999999</v>
      </c>
      <c r="AJ962" s="17">
        <f>WEEKNUM(Table_1[[#This Row],[Order Date]],1)</f>
        <v>13</v>
      </c>
      <c r="AK962" s="17" t="str">
        <f>TEXT(Table_1[[#This Row],[Order Date]],"mmm yyyy")</f>
        <v>Mar 2015</v>
      </c>
      <c r="AL962" s="17" t="str">
        <f>Table_1[[#This Row],[Monthly sales]]&amp;"  Week "&amp;TEXT(Table_1[[#This Row],[Weekly sales]],"00")</f>
        <v>Mar 2015  Week 13</v>
      </c>
      <c r="AM962" s="17">
        <f>IF(COUNTIF($A$2:A962, A962)=1, 1, 0)</f>
        <v>0</v>
      </c>
      <c r="AN962" s="3">
        <f>COUNTA(A962) - COUNTIF(Table_1[[#This Row],[Unique Customers]], 1)</f>
        <v>1</v>
      </c>
      <c r="AO962" s="17" t="str">
        <f t="shared" ref="AO962:AO1025" si="15">IF(AD962=AD961, "Repeated", "Unique")</f>
        <v>Repeated</v>
      </c>
      <c r="AP962" s="17" t="str">
        <f>"Q"&amp;_xlfn.CEILING.MATH(MONTH(Table_1[[#This Row],[Monthly sales]])/3,1)</f>
        <v>Q1</v>
      </c>
    </row>
    <row r="963" spans="1:42" ht="14.4" x14ac:dyDescent="0.3">
      <c r="A963" s="2">
        <v>1625</v>
      </c>
      <c r="B963" s="15" t="s">
        <v>1224</v>
      </c>
      <c r="C963" s="15" t="s">
        <v>117</v>
      </c>
      <c r="D963" s="6">
        <v>0.08</v>
      </c>
      <c r="E963" s="4">
        <v>213.45</v>
      </c>
      <c r="F963" s="4">
        <v>14.7</v>
      </c>
      <c r="G963" s="15" t="s">
        <v>27</v>
      </c>
      <c r="H963" s="15" t="s">
        <v>72</v>
      </c>
      <c r="I963" s="15" t="s">
        <v>41</v>
      </c>
      <c r="J963" s="15" t="s">
        <v>57</v>
      </c>
      <c r="K963" s="15" t="s">
        <v>58</v>
      </c>
      <c r="L963" s="15" t="s">
        <v>181</v>
      </c>
      <c r="M963" s="6">
        <v>0.59</v>
      </c>
      <c r="N963" s="15" t="s">
        <v>33</v>
      </c>
      <c r="O963" s="15" t="s">
        <v>112</v>
      </c>
      <c r="P963" s="15" t="s">
        <v>113</v>
      </c>
      <c r="Q963" s="15" t="s">
        <v>1226</v>
      </c>
      <c r="R963" s="2">
        <v>11542</v>
      </c>
      <c r="S963" s="1">
        <v>42090</v>
      </c>
      <c r="T963" s="12">
        <f>EOMONTH(Table_1[[#This Row],[Order Date]],0)</f>
        <v>42094</v>
      </c>
      <c r="U963" s="10">
        <f>EOMONTH(Table_1[[#This Row],[Order Date]],0)</f>
        <v>42094</v>
      </c>
      <c r="V963" s="14">
        <v>42090</v>
      </c>
      <c r="W963" s="1">
        <v>42092</v>
      </c>
      <c r="X963" s="12">
        <v>42092</v>
      </c>
      <c r="Y963" s="10">
        <f>EOMONTH(Table_1[[#This Row],[Ship date]],0)</f>
        <v>42094</v>
      </c>
      <c r="Z963" s="14">
        <v>42092</v>
      </c>
      <c r="AA963" s="4">
        <v>1674.7542000000001</v>
      </c>
      <c r="AB963" s="2">
        <v>12</v>
      </c>
      <c r="AC963" s="4">
        <v>2427.1799999999998</v>
      </c>
      <c r="AD963" s="2">
        <v>90600</v>
      </c>
      <c r="AE963" s="4">
        <f>'DataCleaning and Transformation'!$E963-'DataCleaning and Transformation'!$D963</f>
        <v>213.36999999999998</v>
      </c>
      <c r="AF963" s="15" t="str">
        <f>_xlfn.IFS('DataCleaning and Transformation'!$O963="Central","Chris",'DataCleaning and Transformation'!$O963="East","Erin",'DataCleaning and Transformation'!$O963="South","Sam",'DataCleaning and Transformation'!$O963="West","William")</f>
        <v>Erin</v>
      </c>
      <c r="AG963" s="31">
        <f>Table_1[[#This Row],[Ship date]]-Table_1[[#This Row],[Order Date]]</f>
        <v>2</v>
      </c>
      <c r="AH963" s="22">
        <f>Table_1[[#This Row],[Profit]]/Table_1[[#This Row],[Sales]]</f>
        <v>0.69000000000000006</v>
      </c>
      <c r="AI963" s="23">
        <f>Table_1[[#This Row],[Profit]]+Table_1[[#This Row],[Sales]]</f>
        <v>4101.9341999999997</v>
      </c>
      <c r="AJ963" s="17">
        <f>WEEKNUM(Table_1[[#This Row],[Order Date]],1)</f>
        <v>13</v>
      </c>
      <c r="AK963" s="17" t="str">
        <f>TEXT(Table_1[[#This Row],[Order Date]],"mmm yyyy")</f>
        <v>Mar 2015</v>
      </c>
      <c r="AL963" s="17" t="str">
        <f>Table_1[[#This Row],[Monthly sales]]&amp;"  Week "&amp;TEXT(Table_1[[#This Row],[Weekly sales]],"00")</f>
        <v>Mar 2015  Week 13</v>
      </c>
      <c r="AM963" s="17">
        <f>IF(COUNTIF($A$2:A963, A963)=1, 1, 0)</f>
        <v>0</v>
      </c>
      <c r="AN963" s="3">
        <f>COUNTA(A963) - COUNTIF(Table_1[[#This Row],[Unique Customers]], 1)</f>
        <v>1</v>
      </c>
      <c r="AO963" s="17" t="str">
        <f t="shared" si="15"/>
        <v>Unique</v>
      </c>
      <c r="AP963" s="17" t="str">
        <f>"Q"&amp;_xlfn.CEILING.MATH(MONTH(Table_1[[#This Row],[Monthly sales]])/3,1)</f>
        <v>Q1</v>
      </c>
    </row>
    <row r="964" spans="1:42" ht="14.4" x14ac:dyDescent="0.3">
      <c r="A964" s="2">
        <v>1625</v>
      </c>
      <c r="B964" s="15" t="s">
        <v>1224</v>
      </c>
      <c r="C964" s="15" t="s">
        <v>117</v>
      </c>
      <c r="D964" s="6">
        <v>0.1</v>
      </c>
      <c r="E964" s="4">
        <v>55.98</v>
      </c>
      <c r="F964" s="4">
        <v>13.88</v>
      </c>
      <c r="G964" s="15" t="s">
        <v>39</v>
      </c>
      <c r="H964" s="15" t="s">
        <v>72</v>
      </c>
      <c r="I964" s="15" t="s">
        <v>49</v>
      </c>
      <c r="J964" s="15" t="s">
        <v>89</v>
      </c>
      <c r="K964" s="15" t="s">
        <v>74</v>
      </c>
      <c r="L964" s="15" t="s">
        <v>1887</v>
      </c>
      <c r="M964" s="6">
        <v>0.36</v>
      </c>
      <c r="N964" s="15" t="s">
        <v>33</v>
      </c>
      <c r="O964" s="15" t="s">
        <v>112</v>
      </c>
      <c r="P964" s="15" t="s">
        <v>113</v>
      </c>
      <c r="Q964" s="15" t="s">
        <v>1226</v>
      </c>
      <c r="R964" s="2">
        <v>11542</v>
      </c>
      <c r="S964" s="1">
        <v>42090</v>
      </c>
      <c r="T964" s="12">
        <f>EOMONTH(Table_1[[#This Row],[Order Date]],0)</f>
        <v>42094</v>
      </c>
      <c r="U964" s="10">
        <f>EOMONTH(Table_1[[#This Row],[Order Date]],0)</f>
        <v>42094</v>
      </c>
      <c r="V964" s="14">
        <v>42090</v>
      </c>
      <c r="W964" s="1">
        <v>42092</v>
      </c>
      <c r="X964" s="12">
        <v>42092</v>
      </c>
      <c r="Y964" s="10">
        <f>EOMONTH(Table_1[[#This Row],[Ship date]],0)</f>
        <v>42094</v>
      </c>
      <c r="Z964" s="14">
        <v>42092</v>
      </c>
      <c r="AA964" s="4">
        <v>300.04649999999998</v>
      </c>
      <c r="AB964" s="2">
        <v>8</v>
      </c>
      <c r="AC964" s="4">
        <v>434.85</v>
      </c>
      <c r="AD964" s="2">
        <v>90600</v>
      </c>
      <c r="AE964" s="4">
        <f>'DataCleaning and Transformation'!$E964-'DataCleaning and Transformation'!$D964</f>
        <v>55.879999999999995</v>
      </c>
      <c r="AF964" s="15" t="str">
        <f>_xlfn.IFS('DataCleaning and Transformation'!$O964="Central","Chris",'DataCleaning and Transformation'!$O964="East","Erin",'DataCleaning and Transformation'!$O964="South","Sam",'DataCleaning and Transformation'!$O964="West","William")</f>
        <v>Erin</v>
      </c>
      <c r="AG964" s="31">
        <f>Table_1[[#This Row],[Ship date]]-Table_1[[#This Row],[Order Date]]</f>
        <v>2</v>
      </c>
      <c r="AH964" s="22">
        <f>Table_1[[#This Row],[Profit]]/Table_1[[#This Row],[Sales]]</f>
        <v>0.69</v>
      </c>
      <c r="AI964" s="23">
        <f>Table_1[[#This Row],[Profit]]+Table_1[[#This Row],[Sales]]</f>
        <v>734.89650000000006</v>
      </c>
      <c r="AJ964" s="17">
        <f>WEEKNUM(Table_1[[#This Row],[Order Date]],1)</f>
        <v>13</v>
      </c>
      <c r="AK964" s="17" t="str">
        <f>TEXT(Table_1[[#This Row],[Order Date]],"mmm yyyy")</f>
        <v>Mar 2015</v>
      </c>
      <c r="AL964" s="17" t="str">
        <f>Table_1[[#This Row],[Monthly sales]]&amp;"  Week "&amp;TEXT(Table_1[[#This Row],[Weekly sales]],"00")</f>
        <v>Mar 2015  Week 13</v>
      </c>
      <c r="AM964" s="17">
        <f>IF(COUNTIF($A$2:A964, A964)=1, 1, 0)</f>
        <v>0</v>
      </c>
      <c r="AN964" s="3">
        <f>COUNTA(A964) - COUNTIF(Table_1[[#This Row],[Unique Customers]], 1)</f>
        <v>1</v>
      </c>
      <c r="AO964" s="17" t="str">
        <f t="shared" si="15"/>
        <v>Repeated</v>
      </c>
      <c r="AP964" s="17" t="str">
        <f>"Q"&amp;_xlfn.CEILING.MATH(MONTH(Table_1[[#This Row],[Monthly sales]])/3,1)</f>
        <v>Q1</v>
      </c>
    </row>
    <row r="965" spans="1:42" ht="14.4" x14ac:dyDescent="0.3">
      <c r="A965" s="2">
        <v>1625</v>
      </c>
      <c r="B965" s="15" t="s">
        <v>1224</v>
      </c>
      <c r="C965" s="15" t="s">
        <v>117</v>
      </c>
      <c r="D965" s="6">
        <v>0</v>
      </c>
      <c r="E965" s="4">
        <v>16.059999999999999</v>
      </c>
      <c r="F965" s="4">
        <v>8.34</v>
      </c>
      <c r="G965" s="15" t="s">
        <v>39</v>
      </c>
      <c r="H965" s="15" t="s">
        <v>72</v>
      </c>
      <c r="I965" s="15" t="s">
        <v>49</v>
      </c>
      <c r="J965" s="15" t="s">
        <v>79</v>
      </c>
      <c r="K965" s="15" t="s">
        <v>74</v>
      </c>
      <c r="L965" s="15" t="s">
        <v>1888</v>
      </c>
      <c r="M965" s="6">
        <v>0.59</v>
      </c>
      <c r="N965" s="15" t="s">
        <v>33</v>
      </c>
      <c r="O965" s="15" t="s">
        <v>112</v>
      </c>
      <c r="P965" s="15" t="s">
        <v>113</v>
      </c>
      <c r="Q965" s="15" t="s">
        <v>1226</v>
      </c>
      <c r="R965" s="2">
        <v>11542</v>
      </c>
      <c r="S965" s="1">
        <v>42090</v>
      </c>
      <c r="T965" s="12">
        <f>EOMONTH(Table_1[[#This Row],[Order Date]],0)</f>
        <v>42094</v>
      </c>
      <c r="U965" s="10">
        <f>EOMONTH(Table_1[[#This Row],[Order Date]],0)</f>
        <v>42094</v>
      </c>
      <c r="V965" s="14">
        <v>42090</v>
      </c>
      <c r="W965" s="1">
        <v>42091</v>
      </c>
      <c r="X965" s="12">
        <v>42091</v>
      </c>
      <c r="Y965" s="10">
        <f>EOMONTH(Table_1[[#This Row],[Ship date]],0)</f>
        <v>42094</v>
      </c>
      <c r="Z965" s="14">
        <v>42091</v>
      </c>
      <c r="AA965" s="4">
        <v>-28.09</v>
      </c>
      <c r="AB965" s="2">
        <v>1</v>
      </c>
      <c r="AC965" s="4">
        <v>19.16</v>
      </c>
      <c r="AD965" s="2">
        <v>90600</v>
      </c>
      <c r="AE965" s="4">
        <f>'DataCleaning and Transformation'!$E965-'DataCleaning and Transformation'!$D965</f>
        <v>16.059999999999999</v>
      </c>
      <c r="AF965" s="15" t="str">
        <f>_xlfn.IFS('DataCleaning and Transformation'!$O965="Central","Chris",'DataCleaning and Transformation'!$O965="East","Erin",'DataCleaning and Transformation'!$O965="South","Sam",'DataCleaning and Transformation'!$O965="West","William")</f>
        <v>Erin</v>
      </c>
      <c r="AG965" s="31">
        <f>Table_1[[#This Row],[Ship date]]-Table_1[[#This Row],[Order Date]]</f>
        <v>1</v>
      </c>
      <c r="AH965" s="22">
        <f>Table_1[[#This Row],[Profit]]/Table_1[[#This Row],[Sales]]</f>
        <v>-1.4660751565762005</v>
      </c>
      <c r="AI965" s="23">
        <f>Table_1[[#This Row],[Profit]]+Table_1[[#This Row],[Sales]]</f>
        <v>-8.93</v>
      </c>
      <c r="AJ965" s="17">
        <f>WEEKNUM(Table_1[[#This Row],[Order Date]],1)</f>
        <v>13</v>
      </c>
      <c r="AK965" s="17" t="str">
        <f>TEXT(Table_1[[#This Row],[Order Date]],"mmm yyyy")</f>
        <v>Mar 2015</v>
      </c>
      <c r="AL965" s="17" t="str">
        <f>Table_1[[#This Row],[Monthly sales]]&amp;"  Week "&amp;TEXT(Table_1[[#This Row],[Weekly sales]],"00")</f>
        <v>Mar 2015  Week 13</v>
      </c>
      <c r="AM965" s="17">
        <f>IF(COUNTIF($A$2:A965, A965)=1, 1, 0)</f>
        <v>0</v>
      </c>
      <c r="AN965" s="3">
        <f>COUNTA(A965) - COUNTIF(Table_1[[#This Row],[Unique Customers]], 1)</f>
        <v>1</v>
      </c>
      <c r="AO965" s="17" t="str">
        <f t="shared" si="15"/>
        <v>Repeated</v>
      </c>
      <c r="AP965" s="17" t="str">
        <f>"Q"&amp;_xlfn.CEILING.MATH(MONTH(Table_1[[#This Row],[Monthly sales]])/3,1)</f>
        <v>Q1</v>
      </c>
    </row>
    <row r="966" spans="1:42" ht="14.4" x14ac:dyDescent="0.3">
      <c r="A966" s="2">
        <v>1917</v>
      </c>
      <c r="B966" s="15" t="s">
        <v>1457</v>
      </c>
      <c r="C966" s="15" t="s">
        <v>117</v>
      </c>
      <c r="D966" s="6">
        <v>0.08</v>
      </c>
      <c r="E966" s="4">
        <v>18.7</v>
      </c>
      <c r="F966" s="4">
        <v>8.99</v>
      </c>
      <c r="G966" s="15" t="s">
        <v>39</v>
      </c>
      <c r="H966" s="15" t="s">
        <v>72</v>
      </c>
      <c r="I966" s="15" t="s">
        <v>29</v>
      </c>
      <c r="J966" s="15" t="s">
        <v>127</v>
      </c>
      <c r="K966" s="15" t="s">
        <v>43</v>
      </c>
      <c r="L966" s="15" t="s">
        <v>1889</v>
      </c>
      <c r="M966" s="6">
        <v>0.47</v>
      </c>
      <c r="N966" s="15" t="s">
        <v>33</v>
      </c>
      <c r="O966" s="15" t="s">
        <v>34</v>
      </c>
      <c r="P966" s="15" t="s">
        <v>45</v>
      </c>
      <c r="Q966" s="15" t="s">
        <v>1459</v>
      </c>
      <c r="R966" s="2">
        <v>72113</v>
      </c>
      <c r="S966" s="1">
        <v>42090</v>
      </c>
      <c r="T966" s="12">
        <f>EOMONTH(Table_1[[#This Row],[Order Date]],0)</f>
        <v>42094</v>
      </c>
      <c r="U966" s="10">
        <f>EOMONTH(Table_1[[#This Row],[Order Date]],0)</f>
        <v>42094</v>
      </c>
      <c r="V966" s="14">
        <v>42090</v>
      </c>
      <c r="W966" s="1">
        <v>42091</v>
      </c>
      <c r="X966" s="12">
        <v>42091</v>
      </c>
      <c r="Y966" s="10">
        <f>EOMONTH(Table_1[[#This Row],[Ship date]],0)</f>
        <v>42094</v>
      </c>
      <c r="Z966" s="14">
        <v>42091</v>
      </c>
      <c r="AA966" s="4">
        <v>16.136399999999998</v>
      </c>
      <c r="AB966" s="2">
        <v>7</v>
      </c>
      <c r="AC966" s="4">
        <v>132.22999999999999</v>
      </c>
      <c r="AD966" s="2">
        <v>85894</v>
      </c>
      <c r="AE966" s="4">
        <f>'DataCleaning and Transformation'!$E966-'DataCleaning and Transformation'!$D966</f>
        <v>18.62</v>
      </c>
      <c r="AF966" s="15" t="str">
        <f>_xlfn.IFS('DataCleaning and Transformation'!$O966="Central","Chris",'DataCleaning and Transformation'!$O966="East","Erin",'DataCleaning and Transformation'!$O966="South","Sam",'DataCleaning and Transformation'!$O966="West","William")</f>
        <v>Sam</v>
      </c>
      <c r="AG966" s="31">
        <f>Table_1[[#This Row],[Ship date]]-Table_1[[#This Row],[Order Date]]</f>
        <v>1</v>
      </c>
      <c r="AH966" s="22">
        <f>Table_1[[#This Row],[Profit]]/Table_1[[#This Row],[Sales]]</f>
        <v>0.12203282159872948</v>
      </c>
      <c r="AI966" s="23">
        <f>Table_1[[#This Row],[Profit]]+Table_1[[#This Row],[Sales]]</f>
        <v>148.3664</v>
      </c>
      <c r="AJ966" s="17">
        <f>WEEKNUM(Table_1[[#This Row],[Order Date]],1)</f>
        <v>13</v>
      </c>
      <c r="AK966" s="17" t="str">
        <f>TEXT(Table_1[[#This Row],[Order Date]],"mmm yyyy")</f>
        <v>Mar 2015</v>
      </c>
      <c r="AL966" s="17" t="str">
        <f>Table_1[[#This Row],[Monthly sales]]&amp;"  Week "&amp;TEXT(Table_1[[#This Row],[Weekly sales]],"00")</f>
        <v>Mar 2015  Week 13</v>
      </c>
      <c r="AM966" s="17">
        <f>IF(COUNTIF($A$2:A966, A966)=1, 1, 0)</f>
        <v>0</v>
      </c>
      <c r="AN966" s="3">
        <f>COUNTA(A966) - COUNTIF(Table_1[[#This Row],[Unique Customers]], 1)</f>
        <v>1</v>
      </c>
      <c r="AO966" s="17" t="str">
        <f t="shared" si="15"/>
        <v>Unique</v>
      </c>
      <c r="AP966" s="17" t="str">
        <f>"Q"&amp;_xlfn.CEILING.MATH(MONTH(Table_1[[#This Row],[Monthly sales]])/3,1)</f>
        <v>Q1</v>
      </c>
    </row>
    <row r="967" spans="1:42" ht="14.4" x14ac:dyDescent="0.3">
      <c r="A967" s="2">
        <v>1072</v>
      </c>
      <c r="B967" s="15" t="s">
        <v>1890</v>
      </c>
      <c r="C967" s="15" t="s">
        <v>71</v>
      </c>
      <c r="D967" s="6">
        <v>0.01</v>
      </c>
      <c r="E967" s="4">
        <v>150.88999999999999</v>
      </c>
      <c r="F967" s="4">
        <v>60.2</v>
      </c>
      <c r="G967" s="15" t="s">
        <v>27</v>
      </c>
      <c r="H967" s="15" t="s">
        <v>95</v>
      </c>
      <c r="I967" s="15" t="s">
        <v>29</v>
      </c>
      <c r="J967" s="15" t="s">
        <v>110</v>
      </c>
      <c r="K967" s="15" t="s">
        <v>58</v>
      </c>
      <c r="L967" s="15" t="s">
        <v>1304</v>
      </c>
      <c r="M967" s="6">
        <v>0.77</v>
      </c>
      <c r="N967" s="15" t="s">
        <v>33</v>
      </c>
      <c r="O967" s="15" t="s">
        <v>112</v>
      </c>
      <c r="P967" s="15" t="s">
        <v>321</v>
      </c>
      <c r="Q967" s="15" t="s">
        <v>1891</v>
      </c>
      <c r="R967" s="2">
        <v>18018</v>
      </c>
      <c r="S967" s="1">
        <v>42090</v>
      </c>
      <c r="T967" s="12">
        <f>EOMONTH(Table_1[[#This Row],[Order Date]],0)</f>
        <v>42094</v>
      </c>
      <c r="U967" s="10">
        <f>EOMONTH(Table_1[[#This Row],[Order Date]],0)</f>
        <v>42094</v>
      </c>
      <c r="V967" s="14">
        <v>42090</v>
      </c>
      <c r="W967" s="1">
        <v>42093</v>
      </c>
      <c r="X967" s="12">
        <v>42093</v>
      </c>
      <c r="Y967" s="10">
        <f>EOMONTH(Table_1[[#This Row],[Ship date]],0)</f>
        <v>42094</v>
      </c>
      <c r="Z967" s="14">
        <v>42093</v>
      </c>
      <c r="AA967" s="4">
        <v>-505.76</v>
      </c>
      <c r="AB967" s="2">
        <v>3</v>
      </c>
      <c r="AC967" s="4">
        <v>473.53</v>
      </c>
      <c r="AD967" s="2">
        <v>89631</v>
      </c>
      <c r="AE967" s="4">
        <f>'DataCleaning and Transformation'!$E967-'DataCleaning and Transformation'!$D967</f>
        <v>150.88</v>
      </c>
      <c r="AF967" s="15" t="str">
        <f>_xlfn.IFS('DataCleaning and Transformation'!$O967="Central","Chris",'DataCleaning and Transformation'!$O967="East","Erin",'DataCleaning and Transformation'!$O967="South","Sam",'DataCleaning and Transformation'!$O967="West","William")</f>
        <v>Erin</v>
      </c>
      <c r="AG967" s="31">
        <f>Table_1[[#This Row],[Ship date]]-Table_1[[#This Row],[Order Date]]</f>
        <v>3</v>
      </c>
      <c r="AH967" s="22">
        <f>Table_1[[#This Row],[Profit]]/Table_1[[#This Row],[Sales]]</f>
        <v>-1.0680632694866219</v>
      </c>
      <c r="AI967" s="23">
        <f>Table_1[[#This Row],[Profit]]+Table_1[[#This Row],[Sales]]</f>
        <v>-32.230000000000018</v>
      </c>
      <c r="AJ967" s="17">
        <f>WEEKNUM(Table_1[[#This Row],[Order Date]],1)</f>
        <v>13</v>
      </c>
      <c r="AK967" s="17" t="str">
        <f>TEXT(Table_1[[#This Row],[Order Date]],"mmm yyyy")</f>
        <v>Mar 2015</v>
      </c>
      <c r="AL967" s="17" t="str">
        <f>Table_1[[#This Row],[Monthly sales]]&amp;"  Week "&amp;TEXT(Table_1[[#This Row],[Weekly sales]],"00")</f>
        <v>Mar 2015  Week 13</v>
      </c>
      <c r="AM967" s="17">
        <f>IF(COUNTIF($A$2:A967, A967)=1, 1, 0)</f>
        <v>1</v>
      </c>
      <c r="AN967" s="3">
        <f>COUNTA(A967) - COUNTIF(Table_1[[#This Row],[Unique Customers]], 1)</f>
        <v>0</v>
      </c>
      <c r="AO967" s="17" t="str">
        <f t="shared" si="15"/>
        <v>Unique</v>
      </c>
      <c r="AP967" s="17" t="str">
        <f>"Q"&amp;_xlfn.CEILING.MATH(MONTH(Table_1[[#This Row],[Monthly sales]])/3,1)</f>
        <v>Q1</v>
      </c>
    </row>
    <row r="968" spans="1:42" ht="14.4" x14ac:dyDescent="0.3">
      <c r="A968" s="2">
        <v>1481</v>
      </c>
      <c r="B968" s="15" t="s">
        <v>1892</v>
      </c>
      <c r="C968" s="15" t="s">
        <v>71</v>
      </c>
      <c r="D968" s="6">
        <v>7.0000000000000007E-2</v>
      </c>
      <c r="E968" s="4">
        <v>8.9499999999999993</v>
      </c>
      <c r="F968" s="4">
        <v>2.0099999999999998</v>
      </c>
      <c r="G968" s="15" t="s">
        <v>39</v>
      </c>
      <c r="H968" s="15" t="s">
        <v>95</v>
      </c>
      <c r="I968" s="15" t="s">
        <v>49</v>
      </c>
      <c r="J968" s="15" t="s">
        <v>89</v>
      </c>
      <c r="K968" s="15" t="s">
        <v>51</v>
      </c>
      <c r="L968" s="15" t="s">
        <v>1893</v>
      </c>
      <c r="M968" s="6">
        <v>0.39</v>
      </c>
      <c r="N968" s="15" t="s">
        <v>33</v>
      </c>
      <c r="O968" s="15" t="s">
        <v>60</v>
      </c>
      <c r="P968" s="15" t="s">
        <v>91</v>
      </c>
      <c r="Q968" s="15" t="s">
        <v>101</v>
      </c>
      <c r="R968" s="2">
        <v>90049</v>
      </c>
      <c r="S968" s="1">
        <v>42090</v>
      </c>
      <c r="T968" s="12">
        <f>EOMONTH(Table_1[[#This Row],[Order Date]],0)</f>
        <v>42094</v>
      </c>
      <c r="U968" s="10">
        <f>EOMONTH(Table_1[[#This Row],[Order Date]],0)</f>
        <v>42094</v>
      </c>
      <c r="V968" s="14">
        <v>42090</v>
      </c>
      <c r="W968" s="1">
        <v>42091</v>
      </c>
      <c r="X968" s="12">
        <v>42091</v>
      </c>
      <c r="Y968" s="10">
        <f>EOMONTH(Table_1[[#This Row],[Ship date]],0)</f>
        <v>42094</v>
      </c>
      <c r="Z968" s="14">
        <v>42091</v>
      </c>
      <c r="AA968" s="4">
        <v>91.73</v>
      </c>
      <c r="AB968" s="2">
        <v>36</v>
      </c>
      <c r="AC968" s="4">
        <v>307.64999999999998</v>
      </c>
      <c r="AD968" s="2">
        <v>53953</v>
      </c>
      <c r="AE968" s="4">
        <f>'DataCleaning and Transformation'!$E968-'DataCleaning and Transformation'!$D968</f>
        <v>8.879999999999999</v>
      </c>
      <c r="AF968" s="15" t="str">
        <f>_xlfn.IFS('DataCleaning and Transformation'!$O968="Central","Chris",'DataCleaning and Transformation'!$O968="East","Erin",'DataCleaning and Transformation'!$O968="South","Sam",'DataCleaning and Transformation'!$O968="West","William")</f>
        <v>William</v>
      </c>
      <c r="AG968" s="31">
        <f>Table_1[[#This Row],[Ship date]]-Table_1[[#This Row],[Order Date]]</f>
        <v>1</v>
      </c>
      <c r="AH968" s="22">
        <f>Table_1[[#This Row],[Profit]]/Table_1[[#This Row],[Sales]]</f>
        <v>0.29816349748090365</v>
      </c>
      <c r="AI968" s="23">
        <f>Table_1[[#This Row],[Profit]]+Table_1[[#This Row],[Sales]]</f>
        <v>399.38</v>
      </c>
      <c r="AJ968" s="17">
        <f>WEEKNUM(Table_1[[#This Row],[Order Date]],1)</f>
        <v>13</v>
      </c>
      <c r="AK968" s="17" t="str">
        <f>TEXT(Table_1[[#This Row],[Order Date]],"mmm yyyy")</f>
        <v>Mar 2015</v>
      </c>
      <c r="AL968" s="17" t="str">
        <f>Table_1[[#This Row],[Monthly sales]]&amp;"  Week "&amp;TEXT(Table_1[[#This Row],[Weekly sales]],"00")</f>
        <v>Mar 2015  Week 13</v>
      </c>
      <c r="AM968" s="17">
        <f>IF(COUNTIF($A$2:A968, A968)=1, 1, 0)</f>
        <v>1</v>
      </c>
      <c r="AN968" s="3">
        <f>COUNTA(A968) - COUNTIF(Table_1[[#This Row],[Unique Customers]], 1)</f>
        <v>0</v>
      </c>
      <c r="AO968" s="17" t="str">
        <f t="shared" si="15"/>
        <v>Unique</v>
      </c>
      <c r="AP968" s="17" t="str">
        <f>"Q"&amp;_xlfn.CEILING.MATH(MONTH(Table_1[[#This Row],[Monthly sales]])/3,1)</f>
        <v>Q1</v>
      </c>
    </row>
    <row r="969" spans="1:42" ht="14.4" x14ac:dyDescent="0.3">
      <c r="A969" s="2">
        <v>1482</v>
      </c>
      <c r="B969" s="15" t="s">
        <v>1439</v>
      </c>
      <c r="C969" s="15" t="s">
        <v>71</v>
      </c>
      <c r="D969" s="6">
        <v>7.0000000000000007E-2</v>
      </c>
      <c r="E969" s="4">
        <v>8.9499999999999993</v>
      </c>
      <c r="F969" s="4">
        <v>2.0099999999999998</v>
      </c>
      <c r="G969" s="15" t="s">
        <v>39</v>
      </c>
      <c r="H969" s="15" t="s">
        <v>95</v>
      </c>
      <c r="I969" s="15" t="s">
        <v>49</v>
      </c>
      <c r="J969" s="15" t="s">
        <v>89</v>
      </c>
      <c r="K969" s="15" t="s">
        <v>51</v>
      </c>
      <c r="L969" s="15" t="s">
        <v>1893</v>
      </c>
      <c r="M969" s="6">
        <v>0.39</v>
      </c>
      <c r="N969" s="15" t="s">
        <v>33</v>
      </c>
      <c r="O969" s="15" t="s">
        <v>53</v>
      </c>
      <c r="P969" s="15" t="s">
        <v>290</v>
      </c>
      <c r="Q969" s="15" t="s">
        <v>995</v>
      </c>
      <c r="R969" s="2">
        <v>48708</v>
      </c>
      <c r="S969" s="1">
        <v>42090</v>
      </c>
      <c r="T969" s="12">
        <f>EOMONTH(Table_1[[#This Row],[Order Date]],0)</f>
        <v>42094</v>
      </c>
      <c r="U969" s="10">
        <f>EOMONTH(Table_1[[#This Row],[Order Date]],0)</f>
        <v>42094</v>
      </c>
      <c r="V969" s="14">
        <v>42090</v>
      </c>
      <c r="W969" s="1">
        <v>42091</v>
      </c>
      <c r="X969" s="12">
        <v>42091</v>
      </c>
      <c r="Y969" s="10">
        <f>EOMONTH(Table_1[[#This Row],[Ship date]],0)</f>
        <v>42094</v>
      </c>
      <c r="Z969" s="14">
        <v>42091</v>
      </c>
      <c r="AA969" s="4">
        <v>53.067900000000002</v>
      </c>
      <c r="AB969" s="2">
        <v>9</v>
      </c>
      <c r="AC969" s="4">
        <v>76.91</v>
      </c>
      <c r="AD969" s="2">
        <v>91362</v>
      </c>
      <c r="AE969" s="4">
        <f>'DataCleaning and Transformation'!$E969-'DataCleaning and Transformation'!$D969</f>
        <v>8.879999999999999</v>
      </c>
      <c r="AF969" s="15" t="str">
        <f>_xlfn.IFS('DataCleaning and Transformation'!$O969="Central","Chris",'DataCleaning and Transformation'!$O969="East","Erin",'DataCleaning and Transformation'!$O969="South","Sam",'DataCleaning and Transformation'!$O969="West","William")</f>
        <v>Chris</v>
      </c>
      <c r="AG969" s="31">
        <f>Table_1[[#This Row],[Ship date]]-Table_1[[#This Row],[Order Date]]</f>
        <v>1</v>
      </c>
      <c r="AH969" s="22">
        <f>Table_1[[#This Row],[Profit]]/Table_1[[#This Row],[Sales]]</f>
        <v>0.69000000000000006</v>
      </c>
      <c r="AI969" s="23">
        <f>Table_1[[#This Row],[Profit]]+Table_1[[#This Row],[Sales]]</f>
        <v>129.97790000000001</v>
      </c>
      <c r="AJ969" s="17">
        <f>WEEKNUM(Table_1[[#This Row],[Order Date]],1)</f>
        <v>13</v>
      </c>
      <c r="AK969" s="17" t="str">
        <f>TEXT(Table_1[[#This Row],[Order Date]],"mmm yyyy")</f>
        <v>Mar 2015</v>
      </c>
      <c r="AL969" s="17" t="str">
        <f>Table_1[[#This Row],[Monthly sales]]&amp;"  Week "&amp;TEXT(Table_1[[#This Row],[Weekly sales]],"00")</f>
        <v>Mar 2015  Week 13</v>
      </c>
      <c r="AM969" s="17">
        <f>IF(COUNTIF($A$2:A969, A969)=1, 1, 0)</f>
        <v>0</v>
      </c>
      <c r="AN969" s="3">
        <f>COUNTA(A969) - COUNTIF(Table_1[[#This Row],[Unique Customers]], 1)</f>
        <v>1</v>
      </c>
      <c r="AO969" s="17" t="str">
        <f t="shared" si="15"/>
        <v>Unique</v>
      </c>
      <c r="AP969" s="17" t="str">
        <f>"Q"&amp;_xlfn.CEILING.MATH(MONTH(Table_1[[#This Row],[Monthly sales]])/3,1)</f>
        <v>Q1</v>
      </c>
    </row>
    <row r="970" spans="1:42" ht="14.4" x14ac:dyDescent="0.3">
      <c r="A970" s="2">
        <v>3354</v>
      </c>
      <c r="B970" s="15" t="s">
        <v>1894</v>
      </c>
      <c r="C970" s="15" t="s">
        <v>71</v>
      </c>
      <c r="D970" s="6">
        <v>0.04</v>
      </c>
      <c r="E970" s="4">
        <v>3.69</v>
      </c>
      <c r="F970" s="4">
        <v>0.5</v>
      </c>
      <c r="G970" s="15" t="s">
        <v>39</v>
      </c>
      <c r="H970" s="15" t="s">
        <v>95</v>
      </c>
      <c r="I970" s="15" t="s">
        <v>49</v>
      </c>
      <c r="J970" s="15" t="s">
        <v>153</v>
      </c>
      <c r="K970" s="15" t="s">
        <v>74</v>
      </c>
      <c r="L970" s="15" t="s">
        <v>1895</v>
      </c>
      <c r="M970" s="6">
        <v>0.38</v>
      </c>
      <c r="N970" s="15" t="s">
        <v>33</v>
      </c>
      <c r="O970" s="15" t="s">
        <v>60</v>
      </c>
      <c r="P970" s="15" t="s">
        <v>91</v>
      </c>
      <c r="Q970" s="15" t="s">
        <v>1896</v>
      </c>
      <c r="R970" s="2">
        <v>92231</v>
      </c>
      <c r="S970" s="1">
        <v>42090</v>
      </c>
      <c r="T970" s="12">
        <f>EOMONTH(Table_1[[#This Row],[Order Date]],0)</f>
        <v>42094</v>
      </c>
      <c r="U970" s="10">
        <f>EOMONTH(Table_1[[#This Row],[Order Date]],0)</f>
        <v>42094</v>
      </c>
      <c r="V970" s="14">
        <v>42090</v>
      </c>
      <c r="W970" s="1">
        <v>42092</v>
      </c>
      <c r="X970" s="12">
        <v>42092</v>
      </c>
      <c r="Y970" s="10">
        <f>EOMONTH(Table_1[[#This Row],[Ship date]],0)</f>
        <v>42094</v>
      </c>
      <c r="Z970" s="14">
        <v>42092</v>
      </c>
      <c r="AA970" s="4">
        <v>47.527200000000001</v>
      </c>
      <c r="AB970" s="2">
        <v>19</v>
      </c>
      <c r="AC970" s="4">
        <v>68.88</v>
      </c>
      <c r="AD970" s="2">
        <v>88590</v>
      </c>
      <c r="AE970" s="4">
        <f>'DataCleaning and Transformation'!$E970-'DataCleaning and Transformation'!$D970</f>
        <v>3.65</v>
      </c>
      <c r="AF970" s="15" t="str">
        <f>_xlfn.IFS('DataCleaning and Transformation'!$O970="Central","Chris",'DataCleaning and Transformation'!$O970="East","Erin",'DataCleaning and Transformation'!$O970="South","Sam",'DataCleaning and Transformation'!$O970="West","William")</f>
        <v>William</v>
      </c>
      <c r="AG970" s="31">
        <f>Table_1[[#This Row],[Ship date]]-Table_1[[#This Row],[Order Date]]</f>
        <v>2</v>
      </c>
      <c r="AH970" s="22">
        <f>Table_1[[#This Row],[Profit]]/Table_1[[#This Row],[Sales]]</f>
        <v>0.69000000000000006</v>
      </c>
      <c r="AI970" s="23">
        <f>Table_1[[#This Row],[Profit]]+Table_1[[#This Row],[Sales]]</f>
        <v>116.40719999999999</v>
      </c>
      <c r="AJ970" s="17">
        <f>WEEKNUM(Table_1[[#This Row],[Order Date]],1)</f>
        <v>13</v>
      </c>
      <c r="AK970" s="17" t="str">
        <f>TEXT(Table_1[[#This Row],[Order Date]],"mmm yyyy")</f>
        <v>Mar 2015</v>
      </c>
      <c r="AL970" s="17" t="str">
        <f>Table_1[[#This Row],[Monthly sales]]&amp;"  Week "&amp;TEXT(Table_1[[#This Row],[Weekly sales]],"00")</f>
        <v>Mar 2015  Week 13</v>
      </c>
      <c r="AM970" s="17">
        <f>IF(COUNTIF($A$2:A970, A970)=1, 1, 0)</f>
        <v>1</v>
      </c>
      <c r="AN970" s="3">
        <f>COUNTA(A970) - COUNTIF(Table_1[[#This Row],[Unique Customers]], 1)</f>
        <v>0</v>
      </c>
      <c r="AO970" s="17" t="str">
        <f t="shared" si="15"/>
        <v>Unique</v>
      </c>
      <c r="AP970" s="17" t="str">
        <f>"Q"&amp;_xlfn.CEILING.MATH(MONTH(Table_1[[#This Row],[Monthly sales]])/3,1)</f>
        <v>Q1</v>
      </c>
    </row>
    <row r="971" spans="1:42" ht="14.4" x14ac:dyDescent="0.3">
      <c r="A971" s="2">
        <v>2668</v>
      </c>
      <c r="B971" s="15" t="s">
        <v>1897</v>
      </c>
      <c r="C971" s="15" t="s">
        <v>38</v>
      </c>
      <c r="D971" s="6">
        <v>0.04</v>
      </c>
      <c r="E971" s="4">
        <v>10.4</v>
      </c>
      <c r="F971" s="4">
        <v>5.4</v>
      </c>
      <c r="G971" s="15" t="s">
        <v>39</v>
      </c>
      <c r="H971" s="15" t="s">
        <v>95</v>
      </c>
      <c r="I971" s="15" t="s">
        <v>29</v>
      </c>
      <c r="J971" s="15" t="s">
        <v>127</v>
      </c>
      <c r="K971" s="15" t="s">
        <v>43</v>
      </c>
      <c r="L971" s="15" t="s">
        <v>1898</v>
      </c>
      <c r="M971" s="6">
        <v>0.51</v>
      </c>
      <c r="N971" s="15" t="s">
        <v>33</v>
      </c>
      <c r="O971" s="15" t="s">
        <v>53</v>
      </c>
      <c r="P971" s="15" t="s">
        <v>1072</v>
      </c>
      <c r="Q971" s="15" t="s">
        <v>1899</v>
      </c>
      <c r="R971" s="2">
        <v>57701</v>
      </c>
      <c r="S971" s="1">
        <v>42091</v>
      </c>
      <c r="T971" s="12">
        <f>EOMONTH(Table_1[[#This Row],[Order Date]],0)</f>
        <v>42094</v>
      </c>
      <c r="U971" s="10">
        <f>EOMONTH(Table_1[[#This Row],[Order Date]],0)</f>
        <v>42094</v>
      </c>
      <c r="V971" s="14">
        <v>42091</v>
      </c>
      <c r="W971" s="1">
        <v>42092</v>
      </c>
      <c r="X971" s="12">
        <v>42092</v>
      </c>
      <c r="Y971" s="10">
        <f>EOMONTH(Table_1[[#This Row],[Ship date]],0)</f>
        <v>42094</v>
      </c>
      <c r="Z971" s="14">
        <v>42092</v>
      </c>
      <c r="AA971" s="4">
        <v>29.98</v>
      </c>
      <c r="AB971" s="2">
        <v>12</v>
      </c>
      <c r="AC971" s="4">
        <v>130.74</v>
      </c>
      <c r="AD971" s="2">
        <v>87830</v>
      </c>
      <c r="AE971" s="4">
        <f>'DataCleaning and Transformation'!$E971-'DataCleaning and Transformation'!$D971</f>
        <v>10.360000000000001</v>
      </c>
      <c r="AF971" s="15" t="str">
        <f>_xlfn.IFS('DataCleaning and Transformation'!$O971="Central","Chris",'DataCleaning and Transformation'!$O971="East","Erin",'DataCleaning and Transformation'!$O971="South","Sam",'DataCleaning and Transformation'!$O971="West","William")</f>
        <v>Chris</v>
      </c>
      <c r="AG971" s="31">
        <f>Table_1[[#This Row],[Ship date]]-Table_1[[#This Row],[Order Date]]</f>
        <v>1</v>
      </c>
      <c r="AH971" s="22">
        <f>Table_1[[#This Row],[Profit]]/Table_1[[#This Row],[Sales]]</f>
        <v>0.22931008107694659</v>
      </c>
      <c r="AI971" s="23">
        <f>Table_1[[#This Row],[Profit]]+Table_1[[#This Row],[Sales]]</f>
        <v>160.72</v>
      </c>
      <c r="AJ971" s="17">
        <f>WEEKNUM(Table_1[[#This Row],[Order Date]],1)</f>
        <v>13</v>
      </c>
      <c r="AK971" s="17" t="str">
        <f>TEXT(Table_1[[#This Row],[Order Date]],"mmm yyyy")</f>
        <v>Mar 2015</v>
      </c>
      <c r="AL971" s="17" t="str">
        <f>Table_1[[#This Row],[Monthly sales]]&amp;"  Week "&amp;TEXT(Table_1[[#This Row],[Weekly sales]],"00")</f>
        <v>Mar 2015  Week 13</v>
      </c>
      <c r="AM971" s="17">
        <f>IF(COUNTIF($A$2:A971, A971)=1, 1, 0)</f>
        <v>1</v>
      </c>
      <c r="AN971" s="3">
        <f>COUNTA(A971) - COUNTIF(Table_1[[#This Row],[Unique Customers]], 1)</f>
        <v>0</v>
      </c>
      <c r="AO971" s="17" t="str">
        <f t="shared" si="15"/>
        <v>Unique</v>
      </c>
      <c r="AP971" s="17" t="str">
        <f>"Q"&amp;_xlfn.CEILING.MATH(MONTH(Table_1[[#This Row],[Monthly sales]])/3,1)</f>
        <v>Q1</v>
      </c>
    </row>
    <row r="972" spans="1:42" ht="14.4" x14ac:dyDescent="0.3">
      <c r="A972" s="2">
        <v>2668</v>
      </c>
      <c r="B972" s="15" t="s">
        <v>1897</v>
      </c>
      <c r="C972" s="15" t="s">
        <v>38</v>
      </c>
      <c r="D972" s="6">
        <v>0.08</v>
      </c>
      <c r="E972" s="4">
        <v>4.28</v>
      </c>
      <c r="F972" s="4">
        <v>4.79</v>
      </c>
      <c r="G972" s="15" t="s">
        <v>39</v>
      </c>
      <c r="H972" s="15" t="s">
        <v>95</v>
      </c>
      <c r="I972" s="15" t="s">
        <v>49</v>
      </c>
      <c r="J972" s="15" t="s">
        <v>89</v>
      </c>
      <c r="K972" s="15" t="s">
        <v>74</v>
      </c>
      <c r="L972" s="15" t="s">
        <v>1900</v>
      </c>
      <c r="M972" s="6">
        <v>0.4</v>
      </c>
      <c r="N972" s="15" t="s">
        <v>33</v>
      </c>
      <c r="O972" s="15" t="s">
        <v>53</v>
      </c>
      <c r="P972" s="15" t="s">
        <v>1072</v>
      </c>
      <c r="Q972" s="15" t="s">
        <v>1899</v>
      </c>
      <c r="R972" s="2">
        <v>57701</v>
      </c>
      <c r="S972" s="1">
        <v>42091</v>
      </c>
      <c r="T972" s="12">
        <f>EOMONTH(Table_1[[#This Row],[Order Date]],0)</f>
        <v>42094</v>
      </c>
      <c r="U972" s="10">
        <f>EOMONTH(Table_1[[#This Row],[Order Date]],0)</f>
        <v>42094</v>
      </c>
      <c r="V972" s="14">
        <v>42091</v>
      </c>
      <c r="W972" s="1">
        <v>42093</v>
      </c>
      <c r="X972" s="12">
        <v>42093</v>
      </c>
      <c r="Y972" s="10">
        <f>EOMONTH(Table_1[[#This Row],[Ship date]],0)</f>
        <v>42094</v>
      </c>
      <c r="Z972" s="14">
        <v>42093</v>
      </c>
      <c r="AA972" s="4">
        <v>-121.2</v>
      </c>
      <c r="AB972" s="2">
        <v>12</v>
      </c>
      <c r="AC972" s="4">
        <v>49.87</v>
      </c>
      <c r="AD972" s="2">
        <v>87830</v>
      </c>
      <c r="AE972" s="4">
        <f>'DataCleaning and Transformation'!$E972-'DataCleaning and Transformation'!$D972</f>
        <v>4.2</v>
      </c>
      <c r="AF972" s="15" t="str">
        <f>_xlfn.IFS('DataCleaning and Transformation'!$O972="Central","Chris",'DataCleaning and Transformation'!$O972="East","Erin",'DataCleaning and Transformation'!$O972="South","Sam",'DataCleaning and Transformation'!$O972="West","William")</f>
        <v>Chris</v>
      </c>
      <c r="AG972" s="31">
        <f>Table_1[[#This Row],[Ship date]]-Table_1[[#This Row],[Order Date]]</f>
        <v>2</v>
      </c>
      <c r="AH972" s="22">
        <f>Table_1[[#This Row],[Profit]]/Table_1[[#This Row],[Sales]]</f>
        <v>-2.4303188289552837</v>
      </c>
      <c r="AI972" s="23">
        <f>Table_1[[#This Row],[Profit]]+Table_1[[#This Row],[Sales]]</f>
        <v>-71.330000000000013</v>
      </c>
      <c r="AJ972" s="17">
        <f>WEEKNUM(Table_1[[#This Row],[Order Date]],1)</f>
        <v>13</v>
      </c>
      <c r="AK972" s="17" t="str">
        <f>TEXT(Table_1[[#This Row],[Order Date]],"mmm yyyy")</f>
        <v>Mar 2015</v>
      </c>
      <c r="AL972" s="17" t="str">
        <f>Table_1[[#This Row],[Monthly sales]]&amp;"  Week "&amp;TEXT(Table_1[[#This Row],[Weekly sales]],"00")</f>
        <v>Mar 2015  Week 13</v>
      </c>
      <c r="AM972" s="17">
        <f>IF(COUNTIF($A$2:A972, A972)=1, 1, 0)</f>
        <v>0</v>
      </c>
      <c r="AN972" s="3">
        <f>COUNTA(A972) - COUNTIF(Table_1[[#This Row],[Unique Customers]], 1)</f>
        <v>1</v>
      </c>
      <c r="AO972" s="17" t="str">
        <f t="shared" si="15"/>
        <v>Repeated</v>
      </c>
      <c r="AP972" s="17" t="str">
        <f>"Q"&amp;_xlfn.CEILING.MATH(MONTH(Table_1[[#This Row],[Monthly sales]])/3,1)</f>
        <v>Q1</v>
      </c>
    </row>
    <row r="973" spans="1:42" ht="14.4" x14ac:dyDescent="0.3">
      <c r="A973" s="2">
        <v>2968</v>
      </c>
      <c r="B973" s="15" t="s">
        <v>1320</v>
      </c>
      <c r="C973" s="15" t="s">
        <v>38</v>
      </c>
      <c r="D973" s="6">
        <v>0.06</v>
      </c>
      <c r="E973" s="4">
        <v>363.25</v>
      </c>
      <c r="F973" s="4">
        <v>19.989999999999998</v>
      </c>
      <c r="G973" s="15" t="s">
        <v>39</v>
      </c>
      <c r="H973" s="15" t="s">
        <v>28</v>
      </c>
      <c r="I973" s="15" t="s">
        <v>49</v>
      </c>
      <c r="J973" s="15" t="s">
        <v>96</v>
      </c>
      <c r="K973" s="15" t="s">
        <v>74</v>
      </c>
      <c r="L973" s="15" t="s">
        <v>200</v>
      </c>
      <c r="M973" s="6">
        <v>0.56999999999999995</v>
      </c>
      <c r="N973" s="15" t="s">
        <v>33</v>
      </c>
      <c r="O973" s="15" t="s">
        <v>34</v>
      </c>
      <c r="P973" s="15" t="s">
        <v>124</v>
      </c>
      <c r="Q973" s="15" t="s">
        <v>1322</v>
      </c>
      <c r="R973" s="2">
        <v>33021</v>
      </c>
      <c r="S973" s="1">
        <v>42091</v>
      </c>
      <c r="T973" s="12">
        <f>EOMONTH(Table_1[[#This Row],[Order Date]],0)</f>
        <v>42094</v>
      </c>
      <c r="U973" s="10">
        <f>EOMONTH(Table_1[[#This Row],[Order Date]],0)</f>
        <v>42094</v>
      </c>
      <c r="V973" s="14">
        <v>42091</v>
      </c>
      <c r="W973" s="1">
        <v>42093</v>
      </c>
      <c r="X973" s="12">
        <v>42093</v>
      </c>
      <c r="Y973" s="10">
        <f>EOMONTH(Table_1[[#This Row],[Ship date]],0)</f>
        <v>42094</v>
      </c>
      <c r="Z973" s="14">
        <v>42093</v>
      </c>
      <c r="AA973" s="4">
        <v>36.164099999999998</v>
      </c>
      <c r="AB973" s="2">
        <v>1</v>
      </c>
      <c r="AC973" s="4">
        <v>344.87</v>
      </c>
      <c r="AD973" s="2">
        <v>86086</v>
      </c>
      <c r="AE973" s="4">
        <f>'DataCleaning and Transformation'!$E973-'DataCleaning and Transformation'!$D973</f>
        <v>363.19</v>
      </c>
      <c r="AF973" s="15" t="str">
        <f>_xlfn.IFS('DataCleaning and Transformation'!$O973="Central","Chris",'DataCleaning and Transformation'!$O973="East","Erin",'DataCleaning and Transformation'!$O973="South","Sam",'DataCleaning and Transformation'!$O973="West","William")</f>
        <v>Sam</v>
      </c>
      <c r="AG973" s="31">
        <f>Table_1[[#This Row],[Ship date]]-Table_1[[#This Row],[Order Date]]</f>
        <v>2</v>
      </c>
      <c r="AH973" s="22">
        <f>Table_1[[#This Row],[Profit]]/Table_1[[#This Row],[Sales]]</f>
        <v>0.10486299185200219</v>
      </c>
      <c r="AI973" s="23">
        <f>Table_1[[#This Row],[Profit]]+Table_1[[#This Row],[Sales]]</f>
        <v>381.03410000000002</v>
      </c>
      <c r="AJ973" s="17">
        <f>WEEKNUM(Table_1[[#This Row],[Order Date]],1)</f>
        <v>13</v>
      </c>
      <c r="AK973" s="17" t="str">
        <f>TEXT(Table_1[[#This Row],[Order Date]],"mmm yyyy")</f>
        <v>Mar 2015</v>
      </c>
      <c r="AL973" s="17" t="str">
        <f>Table_1[[#This Row],[Monthly sales]]&amp;"  Week "&amp;TEXT(Table_1[[#This Row],[Weekly sales]],"00")</f>
        <v>Mar 2015  Week 13</v>
      </c>
      <c r="AM973" s="17">
        <f>IF(COUNTIF($A$2:A973, A973)=1, 1, 0)</f>
        <v>0</v>
      </c>
      <c r="AN973" s="3">
        <f>COUNTA(A973) - COUNTIF(Table_1[[#This Row],[Unique Customers]], 1)</f>
        <v>1</v>
      </c>
      <c r="AO973" s="17" t="str">
        <f t="shared" si="15"/>
        <v>Unique</v>
      </c>
      <c r="AP973" s="17" t="str">
        <f>"Q"&amp;_xlfn.CEILING.MATH(MONTH(Table_1[[#This Row],[Monthly sales]])/3,1)</f>
        <v>Q1</v>
      </c>
    </row>
    <row r="974" spans="1:42" ht="14.4" x14ac:dyDescent="0.3">
      <c r="A974" s="2">
        <v>800</v>
      </c>
      <c r="B974" s="15" t="s">
        <v>1901</v>
      </c>
      <c r="C974" s="15" t="s">
        <v>48</v>
      </c>
      <c r="D974" s="6">
        <v>0.04</v>
      </c>
      <c r="E974" s="4">
        <v>50.98</v>
      </c>
      <c r="F974" s="4">
        <v>6.5</v>
      </c>
      <c r="G974" s="15" t="s">
        <v>39</v>
      </c>
      <c r="H974" s="15" t="s">
        <v>40</v>
      </c>
      <c r="I974" s="15" t="s">
        <v>41</v>
      </c>
      <c r="J974" s="15" t="s">
        <v>42</v>
      </c>
      <c r="K974" s="15" t="s">
        <v>74</v>
      </c>
      <c r="L974" s="15" t="s">
        <v>1867</v>
      </c>
      <c r="M974" s="6">
        <v>0.73</v>
      </c>
      <c r="N974" s="15" t="s">
        <v>33</v>
      </c>
      <c r="O974" s="15" t="s">
        <v>60</v>
      </c>
      <c r="P974" s="15" t="s">
        <v>147</v>
      </c>
      <c r="Q974" s="15" t="s">
        <v>1527</v>
      </c>
      <c r="R974" s="2">
        <v>84067</v>
      </c>
      <c r="S974" s="1">
        <v>42091</v>
      </c>
      <c r="T974" s="12">
        <f>EOMONTH(Table_1[[#This Row],[Order Date]],0)</f>
        <v>42094</v>
      </c>
      <c r="U974" s="10">
        <f>EOMONTH(Table_1[[#This Row],[Order Date]],0)</f>
        <v>42094</v>
      </c>
      <c r="V974" s="14">
        <v>42091</v>
      </c>
      <c r="W974" s="1">
        <v>42097</v>
      </c>
      <c r="X974" s="12">
        <v>42097</v>
      </c>
      <c r="Y974" s="10">
        <f>EOMONTH(Table_1[[#This Row],[Ship date]],0)</f>
        <v>42124</v>
      </c>
      <c r="Z974" s="14">
        <v>42097</v>
      </c>
      <c r="AA974" s="4">
        <v>-13.28</v>
      </c>
      <c r="AB974" s="2">
        <v>11</v>
      </c>
      <c r="AC974" s="4">
        <v>568.25</v>
      </c>
      <c r="AD974" s="2">
        <v>89910</v>
      </c>
      <c r="AE974" s="4">
        <f>'DataCleaning and Transformation'!$E974-'DataCleaning and Transformation'!$D974</f>
        <v>50.94</v>
      </c>
      <c r="AF974" s="15" t="str">
        <f>_xlfn.IFS('DataCleaning and Transformation'!$O974="Central","Chris",'DataCleaning and Transformation'!$O974="East","Erin",'DataCleaning and Transformation'!$O974="South","Sam",'DataCleaning and Transformation'!$O974="West","William")</f>
        <v>William</v>
      </c>
      <c r="AG974" s="31">
        <f>Table_1[[#This Row],[Ship date]]-Table_1[[#This Row],[Order Date]]</f>
        <v>6</v>
      </c>
      <c r="AH974" s="22">
        <f>Table_1[[#This Row],[Profit]]/Table_1[[#This Row],[Sales]]</f>
        <v>-2.3369995600527934E-2</v>
      </c>
      <c r="AI974" s="23">
        <f>Table_1[[#This Row],[Profit]]+Table_1[[#This Row],[Sales]]</f>
        <v>554.97</v>
      </c>
      <c r="AJ974" s="17">
        <f>WEEKNUM(Table_1[[#This Row],[Order Date]],1)</f>
        <v>13</v>
      </c>
      <c r="AK974" s="17" t="str">
        <f>TEXT(Table_1[[#This Row],[Order Date]],"mmm yyyy")</f>
        <v>Mar 2015</v>
      </c>
      <c r="AL974" s="17" t="str">
        <f>Table_1[[#This Row],[Monthly sales]]&amp;"  Week "&amp;TEXT(Table_1[[#This Row],[Weekly sales]],"00")</f>
        <v>Mar 2015  Week 13</v>
      </c>
      <c r="AM974" s="17">
        <f>IF(COUNTIF($A$2:A974, A974)=1, 1, 0)</f>
        <v>1</v>
      </c>
      <c r="AN974" s="3">
        <f>COUNTA(A974) - COUNTIF(Table_1[[#This Row],[Unique Customers]], 1)</f>
        <v>0</v>
      </c>
      <c r="AO974" s="17" t="str">
        <f t="shared" si="15"/>
        <v>Unique</v>
      </c>
      <c r="AP974" s="17" t="str">
        <f>"Q"&amp;_xlfn.CEILING.MATH(MONTH(Table_1[[#This Row],[Monthly sales]])/3,1)</f>
        <v>Q1</v>
      </c>
    </row>
    <row r="975" spans="1:42" ht="14.4" x14ac:dyDescent="0.3">
      <c r="A975" s="2">
        <v>800</v>
      </c>
      <c r="B975" s="15" t="s">
        <v>1901</v>
      </c>
      <c r="C975" s="15" t="s">
        <v>48</v>
      </c>
      <c r="D975" s="6">
        <v>0.02</v>
      </c>
      <c r="E975" s="4">
        <v>6.48</v>
      </c>
      <c r="F975" s="4">
        <v>5.14</v>
      </c>
      <c r="G975" s="15" t="s">
        <v>39</v>
      </c>
      <c r="H975" s="15" t="s">
        <v>40</v>
      </c>
      <c r="I975" s="15" t="s">
        <v>49</v>
      </c>
      <c r="J975" s="15" t="s">
        <v>89</v>
      </c>
      <c r="K975" s="15" t="s">
        <v>74</v>
      </c>
      <c r="L975" s="15" t="s">
        <v>1746</v>
      </c>
      <c r="M975" s="6">
        <v>0.37</v>
      </c>
      <c r="N975" s="15" t="s">
        <v>33</v>
      </c>
      <c r="O975" s="15" t="s">
        <v>60</v>
      </c>
      <c r="P975" s="15" t="s">
        <v>147</v>
      </c>
      <c r="Q975" s="15" t="s">
        <v>1527</v>
      </c>
      <c r="R975" s="2">
        <v>84067</v>
      </c>
      <c r="S975" s="1">
        <v>42091</v>
      </c>
      <c r="T975" s="12">
        <f>EOMONTH(Table_1[[#This Row],[Order Date]],0)</f>
        <v>42094</v>
      </c>
      <c r="U975" s="10">
        <f>EOMONTH(Table_1[[#This Row],[Order Date]],0)</f>
        <v>42094</v>
      </c>
      <c r="V975" s="14">
        <v>42091</v>
      </c>
      <c r="W975" s="1">
        <v>42093</v>
      </c>
      <c r="X975" s="12">
        <v>42093</v>
      </c>
      <c r="Y975" s="10">
        <f>EOMONTH(Table_1[[#This Row],[Ship date]],0)</f>
        <v>42094</v>
      </c>
      <c r="Z975" s="14">
        <v>42093</v>
      </c>
      <c r="AA975" s="4">
        <v>-48.68</v>
      </c>
      <c r="AB975" s="2">
        <v>19</v>
      </c>
      <c r="AC975" s="4">
        <v>126.66</v>
      </c>
      <c r="AD975" s="2">
        <v>89910</v>
      </c>
      <c r="AE975" s="4">
        <f>'DataCleaning and Transformation'!$E975-'DataCleaning and Transformation'!$D975</f>
        <v>6.4600000000000009</v>
      </c>
      <c r="AF975" s="15" t="str">
        <f>_xlfn.IFS('DataCleaning and Transformation'!$O975="Central","Chris",'DataCleaning and Transformation'!$O975="East","Erin",'DataCleaning and Transformation'!$O975="South","Sam",'DataCleaning and Transformation'!$O975="West","William")</f>
        <v>William</v>
      </c>
      <c r="AG975" s="31">
        <f>Table_1[[#This Row],[Ship date]]-Table_1[[#This Row],[Order Date]]</f>
        <v>2</v>
      </c>
      <c r="AH975" s="22">
        <f>Table_1[[#This Row],[Profit]]/Table_1[[#This Row],[Sales]]</f>
        <v>-0.38433601768514131</v>
      </c>
      <c r="AI975" s="23">
        <f>Table_1[[#This Row],[Profit]]+Table_1[[#This Row],[Sales]]</f>
        <v>77.97999999999999</v>
      </c>
      <c r="AJ975" s="17">
        <f>WEEKNUM(Table_1[[#This Row],[Order Date]],1)</f>
        <v>13</v>
      </c>
      <c r="AK975" s="17" t="str">
        <f>TEXT(Table_1[[#This Row],[Order Date]],"mmm yyyy")</f>
        <v>Mar 2015</v>
      </c>
      <c r="AL975" s="17" t="str">
        <f>Table_1[[#This Row],[Monthly sales]]&amp;"  Week "&amp;TEXT(Table_1[[#This Row],[Weekly sales]],"00")</f>
        <v>Mar 2015  Week 13</v>
      </c>
      <c r="AM975" s="17">
        <f>IF(COUNTIF($A$2:A975, A975)=1, 1, 0)</f>
        <v>0</v>
      </c>
      <c r="AN975" s="3">
        <f>COUNTA(A975) - COUNTIF(Table_1[[#This Row],[Unique Customers]], 1)</f>
        <v>1</v>
      </c>
      <c r="AO975" s="17" t="str">
        <f t="shared" si="15"/>
        <v>Repeated</v>
      </c>
      <c r="AP975" s="17" t="str">
        <f>"Q"&amp;_xlfn.CEILING.MATH(MONTH(Table_1[[#This Row],[Monthly sales]])/3,1)</f>
        <v>Q1</v>
      </c>
    </row>
    <row r="976" spans="1:42" ht="14.4" x14ac:dyDescent="0.3">
      <c r="A976" s="2">
        <v>1738</v>
      </c>
      <c r="B976" s="15" t="s">
        <v>1902</v>
      </c>
      <c r="C976" s="15" t="s">
        <v>117</v>
      </c>
      <c r="D976" s="6">
        <v>0.08</v>
      </c>
      <c r="E976" s="4">
        <v>175.99</v>
      </c>
      <c r="F976" s="4">
        <v>4.99</v>
      </c>
      <c r="G976" s="15" t="s">
        <v>39</v>
      </c>
      <c r="H976" s="15" t="s">
        <v>95</v>
      </c>
      <c r="I976" s="15" t="s">
        <v>41</v>
      </c>
      <c r="J976" s="15" t="s">
        <v>136</v>
      </c>
      <c r="K976" s="15" t="s">
        <v>74</v>
      </c>
      <c r="L976" s="15" t="s">
        <v>1250</v>
      </c>
      <c r="M976" s="6">
        <v>0.59</v>
      </c>
      <c r="N976" s="15" t="s">
        <v>33</v>
      </c>
      <c r="O976" s="15" t="s">
        <v>34</v>
      </c>
      <c r="P976" s="15" t="s">
        <v>98</v>
      </c>
      <c r="Q976" s="15" t="s">
        <v>1903</v>
      </c>
      <c r="R976" s="2">
        <v>28052</v>
      </c>
      <c r="S976" s="1">
        <v>42091</v>
      </c>
      <c r="T976" s="12">
        <f>EOMONTH(Table_1[[#This Row],[Order Date]],0)</f>
        <v>42094</v>
      </c>
      <c r="U976" s="10">
        <f>EOMONTH(Table_1[[#This Row],[Order Date]],0)</f>
        <v>42094</v>
      </c>
      <c r="V976" s="14">
        <v>42091</v>
      </c>
      <c r="W976" s="1">
        <v>42091</v>
      </c>
      <c r="X976" s="12">
        <v>42091</v>
      </c>
      <c r="Y976" s="10">
        <f>EOMONTH(Table_1[[#This Row],[Ship date]],0)</f>
        <v>42094</v>
      </c>
      <c r="Z976" s="14">
        <v>42091</v>
      </c>
      <c r="AA976" s="4">
        <v>-16476.838</v>
      </c>
      <c r="AB976" s="2">
        <v>10</v>
      </c>
      <c r="AC976" s="4">
        <v>1486.34</v>
      </c>
      <c r="AD976" s="2">
        <v>85865</v>
      </c>
      <c r="AE976" s="4">
        <f>'DataCleaning and Transformation'!$E976-'DataCleaning and Transformation'!$D976</f>
        <v>175.91</v>
      </c>
      <c r="AF976" s="15" t="str">
        <f>_xlfn.IFS('DataCleaning and Transformation'!$O976="Central","Chris",'DataCleaning and Transformation'!$O976="East","Erin",'DataCleaning and Transformation'!$O976="South","Sam",'DataCleaning and Transformation'!$O976="West","William")</f>
        <v>Sam</v>
      </c>
      <c r="AG976" s="31">
        <f>Table_1[[#This Row],[Ship date]]-Table_1[[#This Row],[Order Date]]</f>
        <v>0</v>
      </c>
      <c r="AH976" s="22">
        <f>Table_1[[#This Row],[Profit]]/Table_1[[#This Row],[Sales]]</f>
        <v>-11.085510717601625</v>
      </c>
      <c r="AI976" s="23">
        <f>Table_1[[#This Row],[Profit]]+Table_1[[#This Row],[Sales]]</f>
        <v>-14990.498</v>
      </c>
      <c r="AJ976" s="17">
        <f>WEEKNUM(Table_1[[#This Row],[Order Date]],1)</f>
        <v>13</v>
      </c>
      <c r="AK976" s="17" t="str">
        <f>TEXT(Table_1[[#This Row],[Order Date]],"mmm yyyy")</f>
        <v>Mar 2015</v>
      </c>
      <c r="AL976" s="17" t="str">
        <f>Table_1[[#This Row],[Monthly sales]]&amp;"  Week "&amp;TEXT(Table_1[[#This Row],[Weekly sales]],"00")</f>
        <v>Mar 2015  Week 13</v>
      </c>
      <c r="AM976" s="17">
        <f>IF(COUNTIF($A$2:A976, A976)=1, 1, 0)</f>
        <v>1</v>
      </c>
      <c r="AN976" s="3">
        <f>COUNTA(A976) - COUNTIF(Table_1[[#This Row],[Unique Customers]], 1)</f>
        <v>0</v>
      </c>
      <c r="AO976" s="17" t="str">
        <f t="shared" si="15"/>
        <v>Unique</v>
      </c>
      <c r="AP976" s="17" t="str">
        <f>"Q"&amp;_xlfn.CEILING.MATH(MONTH(Table_1[[#This Row],[Monthly sales]])/3,1)</f>
        <v>Q1</v>
      </c>
    </row>
    <row r="977" spans="1:42" ht="14.4" x14ac:dyDescent="0.3">
      <c r="A977" s="2">
        <v>2880</v>
      </c>
      <c r="B977" s="15" t="s">
        <v>1904</v>
      </c>
      <c r="C977" s="15" t="s">
        <v>117</v>
      </c>
      <c r="D977" s="6">
        <v>0.05</v>
      </c>
      <c r="E977" s="4">
        <v>6.68</v>
      </c>
      <c r="F977" s="4">
        <v>6.93</v>
      </c>
      <c r="G977" s="15" t="s">
        <v>39</v>
      </c>
      <c r="H977" s="15" t="s">
        <v>28</v>
      </c>
      <c r="I977" s="15" t="s">
        <v>49</v>
      </c>
      <c r="J977" s="15" t="s">
        <v>89</v>
      </c>
      <c r="K977" s="15" t="s">
        <v>74</v>
      </c>
      <c r="L977" s="15" t="s">
        <v>977</v>
      </c>
      <c r="M977" s="6">
        <v>0.37</v>
      </c>
      <c r="N977" s="15" t="s">
        <v>33</v>
      </c>
      <c r="O977" s="15" t="s">
        <v>34</v>
      </c>
      <c r="P977" s="15" t="s">
        <v>124</v>
      </c>
      <c r="Q977" s="15" t="s">
        <v>1905</v>
      </c>
      <c r="R977" s="2">
        <v>33160</v>
      </c>
      <c r="S977" s="1">
        <v>42091</v>
      </c>
      <c r="T977" s="12">
        <f>EOMONTH(Table_1[[#This Row],[Order Date]],0)</f>
        <v>42094</v>
      </c>
      <c r="U977" s="10">
        <f>EOMONTH(Table_1[[#This Row],[Order Date]],0)</f>
        <v>42094</v>
      </c>
      <c r="V977" s="14">
        <v>42091</v>
      </c>
      <c r="W977" s="1">
        <v>42092</v>
      </c>
      <c r="X977" s="12">
        <v>42092</v>
      </c>
      <c r="Y977" s="10">
        <f>EOMONTH(Table_1[[#This Row],[Ship date]],0)</f>
        <v>42094</v>
      </c>
      <c r="Z977" s="14">
        <v>42092</v>
      </c>
      <c r="AA977" s="4">
        <v>-2.3519999999999999</v>
      </c>
      <c r="AB977" s="2">
        <v>11</v>
      </c>
      <c r="AC977" s="4">
        <v>77.2</v>
      </c>
      <c r="AD977" s="2">
        <v>88626</v>
      </c>
      <c r="AE977" s="4">
        <f>'DataCleaning and Transformation'!$E977-'DataCleaning and Transformation'!$D977</f>
        <v>6.63</v>
      </c>
      <c r="AF977" s="15" t="str">
        <f>_xlfn.IFS('DataCleaning and Transformation'!$O977="Central","Chris",'DataCleaning and Transformation'!$O977="East","Erin",'DataCleaning and Transformation'!$O977="South","Sam",'DataCleaning and Transformation'!$O977="West","William")</f>
        <v>Sam</v>
      </c>
      <c r="AG977" s="31">
        <f>Table_1[[#This Row],[Ship date]]-Table_1[[#This Row],[Order Date]]</f>
        <v>1</v>
      </c>
      <c r="AH977" s="22">
        <f>Table_1[[#This Row],[Profit]]/Table_1[[#This Row],[Sales]]</f>
        <v>-3.0466321243523314E-2</v>
      </c>
      <c r="AI977" s="23">
        <f>Table_1[[#This Row],[Profit]]+Table_1[[#This Row],[Sales]]</f>
        <v>74.847999999999999</v>
      </c>
      <c r="AJ977" s="17">
        <f>WEEKNUM(Table_1[[#This Row],[Order Date]],1)</f>
        <v>13</v>
      </c>
      <c r="AK977" s="17" t="str">
        <f>TEXT(Table_1[[#This Row],[Order Date]],"mmm yyyy")</f>
        <v>Mar 2015</v>
      </c>
      <c r="AL977" s="17" t="str">
        <f>Table_1[[#This Row],[Monthly sales]]&amp;"  Week "&amp;TEXT(Table_1[[#This Row],[Weekly sales]],"00")</f>
        <v>Mar 2015  Week 13</v>
      </c>
      <c r="AM977" s="17">
        <f>IF(COUNTIF($A$2:A977, A977)=1, 1, 0)</f>
        <v>1</v>
      </c>
      <c r="AN977" s="3">
        <f>COUNTA(A977) - COUNTIF(Table_1[[#This Row],[Unique Customers]], 1)</f>
        <v>0</v>
      </c>
      <c r="AO977" s="17" t="str">
        <f t="shared" si="15"/>
        <v>Unique</v>
      </c>
      <c r="AP977" s="17" t="str">
        <f>"Q"&amp;_xlfn.CEILING.MATH(MONTH(Table_1[[#This Row],[Monthly sales]])/3,1)</f>
        <v>Q1</v>
      </c>
    </row>
    <row r="978" spans="1:42" ht="14.4" x14ac:dyDescent="0.3">
      <c r="A978" s="2">
        <v>152</v>
      </c>
      <c r="B978" s="15" t="s">
        <v>506</v>
      </c>
      <c r="C978" s="15" t="s">
        <v>38</v>
      </c>
      <c r="D978" s="6">
        <v>0.01</v>
      </c>
      <c r="E978" s="4">
        <v>65.989999999999995</v>
      </c>
      <c r="F978" s="4">
        <v>8.99</v>
      </c>
      <c r="G978" s="15" t="s">
        <v>39</v>
      </c>
      <c r="H978" s="15" t="s">
        <v>40</v>
      </c>
      <c r="I978" s="15" t="s">
        <v>41</v>
      </c>
      <c r="J978" s="15" t="s">
        <v>136</v>
      </c>
      <c r="K978" s="15" t="s">
        <v>74</v>
      </c>
      <c r="L978" s="15" t="s">
        <v>1906</v>
      </c>
      <c r="M978" s="6">
        <v>0.6</v>
      </c>
      <c r="N978" s="15" t="s">
        <v>33</v>
      </c>
      <c r="O978" s="15" t="s">
        <v>34</v>
      </c>
      <c r="P978" s="15" t="s">
        <v>401</v>
      </c>
      <c r="Q978" s="15" t="s">
        <v>508</v>
      </c>
      <c r="R978" s="2">
        <v>37918</v>
      </c>
      <c r="S978" s="1">
        <v>42092</v>
      </c>
      <c r="T978" s="12">
        <f>EOMONTH(Table_1[[#This Row],[Order Date]],0)</f>
        <v>42094</v>
      </c>
      <c r="U978" s="10">
        <f>EOMONTH(Table_1[[#This Row],[Order Date]],0)</f>
        <v>42094</v>
      </c>
      <c r="V978" s="14">
        <v>42092</v>
      </c>
      <c r="W978" s="1">
        <v>42095</v>
      </c>
      <c r="X978" s="12">
        <v>42095</v>
      </c>
      <c r="Y978" s="10">
        <f>EOMONTH(Table_1[[#This Row],[Ship date]],0)</f>
        <v>42124</v>
      </c>
      <c r="Z978" s="14">
        <v>42095</v>
      </c>
      <c r="AA978" s="4">
        <v>97.86</v>
      </c>
      <c r="AB978" s="2">
        <v>5</v>
      </c>
      <c r="AC978" s="4">
        <v>292.23</v>
      </c>
      <c r="AD978" s="2">
        <v>89524</v>
      </c>
      <c r="AE978" s="4">
        <f>'DataCleaning and Transformation'!$E978-'DataCleaning and Transformation'!$D978</f>
        <v>65.97999999999999</v>
      </c>
      <c r="AF978" s="15" t="str">
        <f>_xlfn.IFS('DataCleaning and Transformation'!$O978="Central","Chris",'DataCleaning and Transformation'!$O978="East","Erin",'DataCleaning and Transformation'!$O978="South","Sam",'DataCleaning and Transformation'!$O978="West","William")</f>
        <v>Sam</v>
      </c>
      <c r="AG978" s="31">
        <f>Table_1[[#This Row],[Ship date]]-Table_1[[#This Row],[Order Date]]</f>
        <v>3</v>
      </c>
      <c r="AH978" s="22">
        <f>Table_1[[#This Row],[Profit]]/Table_1[[#This Row],[Sales]]</f>
        <v>0.33487321630222766</v>
      </c>
      <c r="AI978" s="23">
        <f>Table_1[[#This Row],[Profit]]+Table_1[[#This Row],[Sales]]</f>
        <v>390.09000000000003</v>
      </c>
      <c r="AJ978" s="17">
        <f>WEEKNUM(Table_1[[#This Row],[Order Date]],1)</f>
        <v>14</v>
      </c>
      <c r="AK978" s="17" t="str">
        <f>TEXT(Table_1[[#This Row],[Order Date]],"mmm yyyy")</f>
        <v>Mar 2015</v>
      </c>
      <c r="AL978" s="17" t="str">
        <f>Table_1[[#This Row],[Monthly sales]]&amp;"  Week "&amp;TEXT(Table_1[[#This Row],[Weekly sales]],"00")</f>
        <v>Mar 2015  Week 14</v>
      </c>
      <c r="AM978" s="17">
        <f>IF(COUNTIF($A$2:A978, A978)=1, 1, 0)</f>
        <v>0</v>
      </c>
      <c r="AN978" s="3">
        <f>COUNTA(A978) - COUNTIF(Table_1[[#This Row],[Unique Customers]], 1)</f>
        <v>1</v>
      </c>
      <c r="AO978" s="17" t="str">
        <f t="shared" si="15"/>
        <v>Unique</v>
      </c>
      <c r="AP978" s="17" t="str">
        <f>"Q"&amp;_xlfn.CEILING.MATH(MONTH(Table_1[[#This Row],[Monthly sales]])/3,1)</f>
        <v>Q1</v>
      </c>
    </row>
    <row r="979" spans="1:42" ht="14.4" x14ac:dyDescent="0.3">
      <c r="A979" s="2">
        <v>2338</v>
      </c>
      <c r="B979" s="15" t="s">
        <v>459</v>
      </c>
      <c r="C979" s="15" t="s">
        <v>38</v>
      </c>
      <c r="D979" s="6">
        <v>0.1</v>
      </c>
      <c r="E979" s="4">
        <v>6.75</v>
      </c>
      <c r="F979" s="4">
        <v>2.99</v>
      </c>
      <c r="G979" s="15" t="s">
        <v>39</v>
      </c>
      <c r="H979" s="15" t="s">
        <v>72</v>
      </c>
      <c r="I979" s="15" t="s">
        <v>49</v>
      </c>
      <c r="J979" s="15" t="s">
        <v>73</v>
      </c>
      <c r="K979" s="15" t="s">
        <v>74</v>
      </c>
      <c r="L979" s="15" t="s">
        <v>1907</v>
      </c>
      <c r="M979" s="6">
        <v>0.35</v>
      </c>
      <c r="N979" s="15" t="s">
        <v>33</v>
      </c>
      <c r="O979" s="15" t="s">
        <v>112</v>
      </c>
      <c r="P979" s="15" t="s">
        <v>419</v>
      </c>
      <c r="Q979" s="15" t="s">
        <v>461</v>
      </c>
      <c r="R979" s="2">
        <v>20740</v>
      </c>
      <c r="S979" s="1">
        <v>42092</v>
      </c>
      <c r="T979" s="12">
        <f>EOMONTH(Table_1[[#This Row],[Order Date]],0)</f>
        <v>42094</v>
      </c>
      <c r="U979" s="10">
        <f>EOMONTH(Table_1[[#This Row],[Order Date]],0)</f>
        <v>42094</v>
      </c>
      <c r="V979" s="14">
        <v>42092</v>
      </c>
      <c r="W979" s="1">
        <v>42092</v>
      </c>
      <c r="X979" s="12">
        <v>42092</v>
      </c>
      <c r="Y979" s="10">
        <f>EOMONTH(Table_1[[#This Row],[Ship date]],0)</f>
        <v>42094</v>
      </c>
      <c r="Z979" s="14">
        <v>42092</v>
      </c>
      <c r="AA979" s="4">
        <v>18.147500000000001</v>
      </c>
      <c r="AB979" s="2">
        <v>15</v>
      </c>
      <c r="AC979" s="4">
        <v>96.13</v>
      </c>
      <c r="AD979" s="2">
        <v>91481</v>
      </c>
      <c r="AE979" s="4">
        <f>'DataCleaning and Transformation'!$E979-'DataCleaning and Transformation'!$D979</f>
        <v>6.65</v>
      </c>
      <c r="AF979" s="15" t="str">
        <f>_xlfn.IFS('DataCleaning and Transformation'!$O979="Central","Chris",'DataCleaning and Transformation'!$O979="East","Erin",'DataCleaning and Transformation'!$O979="South","Sam",'DataCleaning and Transformation'!$O979="West","William")</f>
        <v>Erin</v>
      </c>
      <c r="AG979" s="31">
        <f>Table_1[[#This Row],[Ship date]]-Table_1[[#This Row],[Order Date]]</f>
        <v>0</v>
      </c>
      <c r="AH979" s="22">
        <f>Table_1[[#This Row],[Profit]]/Table_1[[#This Row],[Sales]]</f>
        <v>0.18878081764277543</v>
      </c>
      <c r="AI979" s="23">
        <f>Table_1[[#This Row],[Profit]]+Table_1[[#This Row],[Sales]]</f>
        <v>114.2775</v>
      </c>
      <c r="AJ979" s="17">
        <f>WEEKNUM(Table_1[[#This Row],[Order Date]],1)</f>
        <v>14</v>
      </c>
      <c r="AK979" s="17" t="str">
        <f>TEXT(Table_1[[#This Row],[Order Date]],"mmm yyyy")</f>
        <v>Mar 2015</v>
      </c>
      <c r="AL979" s="17" t="str">
        <f>Table_1[[#This Row],[Monthly sales]]&amp;"  Week "&amp;TEXT(Table_1[[#This Row],[Weekly sales]],"00")</f>
        <v>Mar 2015  Week 14</v>
      </c>
      <c r="AM979" s="17">
        <f>IF(COUNTIF($A$2:A979, A979)=1, 1, 0)</f>
        <v>0</v>
      </c>
      <c r="AN979" s="3">
        <f>COUNTA(A979) - COUNTIF(Table_1[[#This Row],[Unique Customers]], 1)</f>
        <v>1</v>
      </c>
      <c r="AO979" s="17" t="str">
        <f t="shared" si="15"/>
        <v>Unique</v>
      </c>
      <c r="AP979" s="17" t="str">
        <f>"Q"&amp;_xlfn.CEILING.MATH(MONTH(Table_1[[#This Row],[Monthly sales]])/3,1)</f>
        <v>Q1</v>
      </c>
    </row>
    <row r="980" spans="1:42" ht="14.4" x14ac:dyDescent="0.3">
      <c r="A980" s="2">
        <v>2530</v>
      </c>
      <c r="B980" s="15" t="s">
        <v>1908</v>
      </c>
      <c r="C980" s="15" t="s">
        <v>38</v>
      </c>
      <c r="D980" s="6">
        <v>0.04</v>
      </c>
      <c r="E980" s="4">
        <v>40.98</v>
      </c>
      <c r="F980" s="4">
        <v>6.5</v>
      </c>
      <c r="G980" s="15" t="s">
        <v>39</v>
      </c>
      <c r="H980" s="15" t="s">
        <v>28</v>
      </c>
      <c r="I980" s="15" t="s">
        <v>41</v>
      </c>
      <c r="J980" s="15" t="s">
        <v>42</v>
      </c>
      <c r="K980" s="15" t="s">
        <v>74</v>
      </c>
      <c r="L980" s="15" t="s">
        <v>447</v>
      </c>
      <c r="M980" s="6">
        <v>0.74</v>
      </c>
      <c r="N980" s="15" t="s">
        <v>33</v>
      </c>
      <c r="O980" s="15" t="s">
        <v>60</v>
      </c>
      <c r="P980" s="15" t="s">
        <v>91</v>
      </c>
      <c r="Q980" s="15" t="s">
        <v>1909</v>
      </c>
      <c r="R980" s="2">
        <v>92307</v>
      </c>
      <c r="S980" s="1">
        <v>42092</v>
      </c>
      <c r="T980" s="12">
        <f>EOMONTH(Table_1[[#This Row],[Order Date]],0)</f>
        <v>42094</v>
      </c>
      <c r="U980" s="10">
        <f>EOMONTH(Table_1[[#This Row],[Order Date]],0)</f>
        <v>42094</v>
      </c>
      <c r="V980" s="14">
        <v>42092</v>
      </c>
      <c r="W980" s="1">
        <v>42093</v>
      </c>
      <c r="X980" s="12">
        <v>42093</v>
      </c>
      <c r="Y980" s="10">
        <f>EOMONTH(Table_1[[#This Row],[Ship date]],0)</f>
        <v>42094</v>
      </c>
      <c r="Z980" s="14">
        <v>42093</v>
      </c>
      <c r="AA980" s="4">
        <v>-89.5</v>
      </c>
      <c r="AB980" s="2">
        <v>7</v>
      </c>
      <c r="AC980" s="4">
        <v>277.07</v>
      </c>
      <c r="AD980" s="2">
        <v>87451</v>
      </c>
      <c r="AE980" s="4">
        <f>'DataCleaning and Transformation'!$E980-'DataCleaning and Transformation'!$D980</f>
        <v>40.94</v>
      </c>
      <c r="AF980" s="15" t="str">
        <f>_xlfn.IFS('DataCleaning and Transformation'!$O980="Central","Chris",'DataCleaning and Transformation'!$O980="East","Erin",'DataCleaning and Transformation'!$O980="South","Sam",'DataCleaning and Transformation'!$O980="West","William")</f>
        <v>William</v>
      </c>
      <c r="AG980" s="31">
        <f>Table_1[[#This Row],[Ship date]]-Table_1[[#This Row],[Order Date]]</f>
        <v>1</v>
      </c>
      <c r="AH980" s="22">
        <f>Table_1[[#This Row],[Profit]]/Table_1[[#This Row],[Sales]]</f>
        <v>-0.32302306276392251</v>
      </c>
      <c r="AI980" s="23">
        <f>Table_1[[#This Row],[Profit]]+Table_1[[#This Row],[Sales]]</f>
        <v>187.57</v>
      </c>
      <c r="AJ980" s="17">
        <f>WEEKNUM(Table_1[[#This Row],[Order Date]],1)</f>
        <v>14</v>
      </c>
      <c r="AK980" s="17" t="str">
        <f>TEXT(Table_1[[#This Row],[Order Date]],"mmm yyyy")</f>
        <v>Mar 2015</v>
      </c>
      <c r="AL980" s="17" t="str">
        <f>Table_1[[#This Row],[Monthly sales]]&amp;"  Week "&amp;TEXT(Table_1[[#This Row],[Weekly sales]],"00")</f>
        <v>Mar 2015  Week 14</v>
      </c>
      <c r="AM980" s="17">
        <f>IF(COUNTIF($A$2:A980, A980)=1, 1, 0)</f>
        <v>1</v>
      </c>
      <c r="AN980" s="3">
        <f>COUNTA(A980) - COUNTIF(Table_1[[#This Row],[Unique Customers]], 1)</f>
        <v>0</v>
      </c>
      <c r="AO980" s="17" t="str">
        <f t="shared" si="15"/>
        <v>Unique</v>
      </c>
      <c r="AP980" s="17" t="str">
        <f>"Q"&amp;_xlfn.CEILING.MATH(MONTH(Table_1[[#This Row],[Monthly sales]])/3,1)</f>
        <v>Q1</v>
      </c>
    </row>
    <row r="981" spans="1:42" ht="14.4" x14ac:dyDescent="0.3">
      <c r="A981" s="2">
        <v>2534</v>
      </c>
      <c r="B981" s="15" t="s">
        <v>1910</v>
      </c>
      <c r="C981" s="15" t="s">
        <v>38</v>
      </c>
      <c r="D981" s="6">
        <v>0.05</v>
      </c>
      <c r="E981" s="4">
        <v>35.99</v>
      </c>
      <c r="F981" s="4">
        <v>3.3</v>
      </c>
      <c r="G981" s="15" t="s">
        <v>39</v>
      </c>
      <c r="H981" s="15" t="s">
        <v>28</v>
      </c>
      <c r="I981" s="15" t="s">
        <v>41</v>
      </c>
      <c r="J981" s="15" t="s">
        <v>136</v>
      </c>
      <c r="K981" s="15" t="s">
        <v>43</v>
      </c>
      <c r="L981" s="15" t="s">
        <v>1911</v>
      </c>
      <c r="M981" s="6">
        <v>0.39</v>
      </c>
      <c r="N981" s="15" t="s">
        <v>33</v>
      </c>
      <c r="O981" s="15" t="s">
        <v>112</v>
      </c>
      <c r="P981" s="15" t="s">
        <v>332</v>
      </c>
      <c r="Q981" s="15" t="s">
        <v>888</v>
      </c>
      <c r="R981" s="2">
        <v>4401</v>
      </c>
      <c r="S981" s="1">
        <v>42092</v>
      </c>
      <c r="T981" s="12">
        <f>EOMONTH(Table_1[[#This Row],[Order Date]],0)</f>
        <v>42094</v>
      </c>
      <c r="U981" s="10">
        <f>EOMONTH(Table_1[[#This Row],[Order Date]],0)</f>
        <v>42094</v>
      </c>
      <c r="V981" s="14">
        <v>42092</v>
      </c>
      <c r="W981" s="1">
        <v>42094</v>
      </c>
      <c r="X981" s="12">
        <v>42094</v>
      </c>
      <c r="Y981" s="10">
        <f>EOMONTH(Table_1[[#This Row],[Ship date]],0)</f>
        <v>42094</v>
      </c>
      <c r="Z981" s="14">
        <v>42094</v>
      </c>
      <c r="AA981" s="4">
        <v>103.2723</v>
      </c>
      <c r="AB981" s="2">
        <v>5</v>
      </c>
      <c r="AC981" s="4">
        <v>149.66999999999999</v>
      </c>
      <c r="AD981" s="2">
        <v>87451</v>
      </c>
      <c r="AE981" s="4">
        <f>'DataCleaning and Transformation'!$E981-'DataCleaning and Transformation'!$D981</f>
        <v>35.940000000000005</v>
      </c>
      <c r="AF981" s="15" t="str">
        <f>_xlfn.IFS('DataCleaning and Transformation'!$O981="Central","Chris",'DataCleaning and Transformation'!$O981="East","Erin",'DataCleaning and Transformation'!$O981="South","Sam",'DataCleaning and Transformation'!$O981="West","William")</f>
        <v>Erin</v>
      </c>
      <c r="AG981" s="31">
        <f>Table_1[[#This Row],[Ship date]]-Table_1[[#This Row],[Order Date]]</f>
        <v>2</v>
      </c>
      <c r="AH981" s="22">
        <f>Table_1[[#This Row],[Profit]]/Table_1[[#This Row],[Sales]]</f>
        <v>0.69000000000000006</v>
      </c>
      <c r="AI981" s="23">
        <f>Table_1[[#This Row],[Profit]]+Table_1[[#This Row],[Sales]]</f>
        <v>252.94229999999999</v>
      </c>
      <c r="AJ981" s="17">
        <f>WEEKNUM(Table_1[[#This Row],[Order Date]],1)</f>
        <v>14</v>
      </c>
      <c r="AK981" s="17" t="str">
        <f>TEXT(Table_1[[#This Row],[Order Date]],"mmm yyyy")</f>
        <v>Mar 2015</v>
      </c>
      <c r="AL981" s="17" t="str">
        <f>Table_1[[#This Row],[Monthly sales]]&amp;"  Week "&amp;TEXT(Table_1[[#This Row],[Weekly sales]],"00")</f>
        <v>Mar 2015  Week 14</v>
      </c>
      <c r="AM981" s="17">
        <f>IF(COUNTIF($A$2:A981, A981)=1, 1, 0)</f>
        <v>1</v>
      </c>
      <c r="AN981" s="3">
        <f>COUNTA(A981) - COUNTIF(Table_1[[#This Row],[Unique Customers]], 1)</f>
        <v>0</v>
      </c>
      <c r="AO981" s="17" t="str">
        <f t="shared" si="15"/>
        <v>Repeated</v>
      </c>
      <c r="AP981" s="17" t="str">
        <f>"Q"&amp;_xlfn.CEILING.MATH(MONTH(Table_1[[#This Row],[Monthly sales]])/3,1)</f>
        <v>Q1</v>
      </c>
    </row>
    <row r="982" spans="1:42" ht="14.4" x14ac:dyDescent="0.3">
      <c r="A982" s="2">
        <v>3151</v>
      </c>
      <c r="B982" s="15" t="s">
        <v>954</v>
      </c>
      <c r="C982" s="15" t="s">
        <v>38</v>
      </c>
      <c r="D982" s="6">
        <v>0.01</v>
      </c>
      <c r="E982" s="4">
        <v>99.23</v>
      </c>
      <c r="F982" s="4">
        <v>8.99</v>
      </c>
      <c r="G982" s="15" t="s">
        <v>39</v>
      </c>
      <c r="H982" s="15" t="s">
        <v>95</v>
      </c>
      <c r="I982" s="15" t="s">
        <v>29</v>
      </c>
      <c r="J982" s="15" t="s">
        <v>127</v>
      </c>
      <c r="K982" s="15" t="s">
        <v>43</v>
      </c>
      <c r="L982" s="15" t="s">
        <v>128</v>
      </c>
      <c r="M982" s="6">
        <v>0.35</v>
      </c>
      <c r="N982" s="15" t="s">
        <v>33</v>
      </c>
      <c r="O982" s="15" t="s">
        <v>60</v>
      </c>
      <c r="P982" s="15" t="s">
        <v>91</v>
      </c>
      <c r="Q982" s="15" t="s">
        <v>955</v>
      </c>
      <c r="R982" s="2">
        <v>92277</v>
      </c>
      <c r="S982" s="1">
        <v>42092</v>
      </c>
      <c r="T982" s="12">
        <f>EOMONTH(Table_1[[#This Row],[Order Date]],0)</f>
        <v>42094</v>
      </c>
      <c r="U982" s="10">
        <f>EOMONTH(Table_1[[#This Row],[Order Date]],0)</f>
        <v>42094</v>
      </c>
      <c r="V982" s="14">
        <v>42092</v>
      </c>
      <c r="W982" s="1">
        <v>42096</v>
      </c>
      <c r="X982" s="12">
        <v>42096</v>
      </c>
      <c r="Y982" s="10">
        <f>EOMONTH(Table_1[[#This Row],[Ship date]],0)</f>
        <v>42124</v>
      </c>
      <c r="Z982" s="14">
        <v>42096</v>
      </c>
      <c r="AA982" s="4">
        <v>-87.46</v>
      </c>
      <c r="AB982" s="2">
        <v>1</v>
      </c>
      <c r="AC982" s="4">
        <v>99.22</v>
      </c>
      <c r="AD982" s="2">
        <v>88548</v>
      </c>
      <c r="AE982" s="4">
        <f>'DataCleaning and Transformation'!$E982-'DataCleaning and Transformation'!$D982</f>
        <v>99.22</v>
      </c>
      <c r="AF982" s="15" t="str">
        <f>_xlfn.IFS('DataCleaning and Transformation'!$O982="Central","Chris",'DataCleaning and Transformation'!$O982="East","Erin",'DataCleaning and Transformation'!$O982="South","Sam",'DataCleaning and Transformation'!$O982="West","William")</f>
        <v>William</v>
      </c>
      <c r="AG982" s="31">
        <f>Table_1[[#This Row],[Ship date]]-Table_1[[#This Row],[Order Date]]</f>
        <v>4</v>
      </c>
      <c r="AH982" s="22">
        <f>Table_1[[#This Row],[Profit]]/Table_1[[#This Row],[Sales]]</f>
        <v>-0.88147550896996563</v>
      </c>
      <c r="AI982" s="23">
        <f>Table_1[[#This Row],[Profit]]+Table_1[[#This Row],[Sales]]</f>
        <v>11.760000000000005</v>
      </c>
      <c r="AJ982" s="17">
        <f>WEEKNUM(Table_1[[#This Row],[Order Date]],1)</f>
        <v>14</v>
      </c>
      <c r="AK982" s="17" t="str">
        <f>TEXT(Table_1[[#This Row],[Order Date]],"mmm yyyy")</f>
        <v>Mar 2015</v>
      </c>
      <c r="AL982" s="17" t="str">
        <f>Table_1[[#This Row],[Monthly sales]]&amp;"  Week "&amp;TEXT(Table_1[[#This Row],[Weekly sales]],"00")</f>
        <v>Mar 2015  Week 14</v>
      </c>
      <c r="AM982" s="17">
        <f>IF(COUNTIF($A$2:A982, A982)=1, 1, 0)</f>
        <v>0</v>
      </c>
      <c r="AN982" s="3">
        <f>COUNTA(A982) - COUNTIF(Table_1[[#This Row],[Unique Customers]], 1)</f>
        <v>1</v>
      </c>
      <c r="AO982" s="17" t="str">
        <f t="shared" si="15"/>
        <v>Unique</v>
      </c>
      <c r="AP982" s="17" t="str">
        <f>"Q"&amp;_xlfn.CEILING.MATH(MONTH(Table_1[[#This Row],[Monthly sales]])/3,1)</f>
        <v>Q1</v>
      </c>
    </row>
    <row r="983" spans="1:42" ht="14.4" x14ac:dyDescent="0.3">
      <c r="A983" s="2">
        <v>2430</v>
      </c>
      <c r="B983" s="15" t="s">
        <v>1838</v>
      </c>
      <c r="C983" s="15" t="s">
        <v>48</v>
      </c>
      <c r="D983" s="6">
        <v>0.03</v>
      </c>
      <c r="E983" s="4">
        <v>140.99</v>
      </c>
      <c r="F983" s="4">
        <v>4.2</v>
      </c>
      <c r="G983" s="15" t="s">
        <v>39</v>
      </c>
      <c r="H983" s="15" t="s">
        <v>72</v>
      </c>
      <c r="I983" s="15" t="s">
        <v>41</v>
      </c>
      <c r="J983" s="15" t="s">
        <v>136</v>
      </c>
      <c r="K983" s="15" t="s">
        <v>74</v>
      </c>
      <c r="L983" s="15" t="s">
        <v>1912</v>
      </c>
      <c r="M983" s="6">
        <v>0.59</v>
      </c>
      <c r="N983" s="15" t="s">
        <v>33</v>
      </c>
      <c r="O983" s="15" t="s">
        <v>53</v>
      </c>
      <c r="P983" s="15" t="s">
        <v>188</v>
      </c>
      <c r="Q983" s="15" t="s">
        <v>1839</v>
      </c>
      <c r="R983" s="2">
        <v>76541</v>
      </c>
      <c r="S983" s="1">
        <v>42092</v>
      </c>
      <c r="T983" s="12">
        <f>EOMONTH(Table_1[[#This Row],[Order Date]],0)</f>
        <v>42094</v>
      </c>
      <c r="U983" s="10">
        <f>EOMONTH(Table_1[[#This Row],[Order Date]],0)</f>
        <v>42094</v>
      </c>
      <c r="V983" s="14">
        <v>42092</v>
      </c>
      <c r="W983" s="1">
        <v>42100</v>
      </c>
      <c r="X983" s="12">
        <v>42100</v>
      </c>
      <c r="Y983" s="10">
        <f>EOMONTH(Table_1[[#This Row],[Ship date]],0)</f>
        <v>42124</v>
      </c>
      <c r="Z983" s="14">
        <v>42100</v>
      </c>
      <c r="AA983" s="4">
        <v>-458.74400000000003</v>
      </c>
      <c r="AB983" s="2">
        <v>2</v>
      </c>
      <c r="AC983" s="4">
        <v>246.44</v>
      </c>
      <c r="AD983" s="2">
        <v>91110</v>
      </c>
      <c r="AE983" s="4">
        <f>'DataCleaning and Transformation'!$E983-'DataCleaning and Transformation'!$D983</f>
        <v>140.96</v>
      </c>
      <c r="AF983" s="15" t="str">
        <f>_xlfn.IFS('DataCleaning and Transformation'!$O983="Central","Chris",'DataCleaning and Transformation'!$O983="East","Erin",'DataCleaning and Transformation'!$O983="South","Sam",'DataCleaning and Transformation'!$O983="West","William")</f>
        <v>Chris</v>
      </c>
      <c r="AG983" s="31">
        <f>Table_1[[#This Row],[Ship date]]-Table_1[[#This Row],[Order Date]]</f>
        <v>8</v>
      </c>
      <c r="AH983" s="22">
        <f>Table_1[[#This Row],[Profit]]/Table_1[[#This Row],[Sales]]</f>
        <v>-1.8614835254017206</v>
      </c>
      <c r="AI983" s="23">
        <f>Table_1[[#This Row],[Profit]]+Table_1[[#This Row],[Sales]]</f>
        <v>-212.30400000000003</v>
      </c>
      <c r="AJ983" s="17">
        <f>WEEKNUM(Table_1[[#This Row],[Order Date]],1)</f>
        <v>14</v>
      </c>
      <c r="AK983" s="17" t="str">
        <f>TEXT(Table_1[[#This Row],[Order Date]],"mmm yyyy")</f>
        <v>Mar 2015</v>
      </c>
      <c r="AL983" s="17" t="str">
        <f>Table_1[[#This Row],[Monthly sales]]&amp;"  Week "&amp;TEXT(Table_1[[#This Row],[Weekly sales]],"00")</f>
        <v>Mar 2015  Week 14</v>
      </c>
      <c r="AM983" s="17">
        <f>IF(COUNTIF($A$2:A983, A983)=1, 1, 0)</f>
        <v>0</v>
      </c>
      <c r="AN983" s="3">
        <f>COUNTA(A983) - COUNTIF(Table_1[[#This Row],[Unique Customers]], 1)</f>
        <v>1</v>
      </c>
      <c r="AO983" s="17" t="str">
        <f t="shared" si="15"/>
        <v>Unique</v>
      </c>
      <c r="AP983" s="17" t="str">
        <f>"Q"&amp;_xlfn.CEILING.MATH(MONTH(Table_1[[#This Row],[Monthly sales]])/3,1)</f>
        <v>Q1</v>
      </c>
    </row>
    <row r="984" spans="1:42" ht="14.4" x14ac:dyDescent="0.3">
      <c r="A984" s="2">
        <v>1028</v>
      </c>
      <c r="B984" s="15" t="s">
        <v>1913</v>
      </c>
      <c r="C984" s="15" t="s">
        <v>117</v>
      </c>
      <c r="D984" s="6">
        <v>7.0000000000000007E-2</v>
      </c>
      <c r="E984" s="4">
        <v>7.08</v>
      </c>
      <c r="F984" s="4">
        <v>2.35</v>
      </c>
      <c r="G984" s="15" t="s">
        <v>88</v>
      </c>
      <c r="H984" s="15" t="s">
        <v>28</v>
      </c>
      <c r="I984" s="15" t="s">
        <v>49</v>
      </c>
      <c r="J984" s="15" t="s">
        <v>50</v>
      </c>
      <c r="K984" s="15" t="s">
        <v>51</v>
      </c>
      <c r="L984" s="15" t="s">
        <v>1914</v>
      </c>
      <c r="M984" s="6">
        <v>0.47</v>
      </c>
      <c r="N984" s="15" t="s">
        <v>33</v>
      </c>
      <c r="O984" s="15" t="s">
        <v>112</v>
      </c>
      <c r="P984" s="15" t="s">
        <v>113</v>
      </c>
      <c r="Q984" s="15" t="s">
        <v>1915</v>
      </c>
      <c r="R984" s="2">
        <v>11725</v>
      </c>
      <c r="S984" s="1">
        <v>42092</v>
      </c>
      <c r="T984" s="12">
        <f>EOMONTH(Table_1[[#This Row],[Order Date]],0)</f>
        <v>42094</v>
      </c>
      <c r="U984" s="10">
        <f>EOMONTH(Table_1[[#This Row],[Order Date]],0)</f>
        <v>42094</v>
      </c>
      <c r="V984" s="14">
        <v>42092</v>
      </c>
      <c r="W984" s="1">
        <v>42093</v>
      </c>
      <c r="X984" s="12">
        <v>42093</v>
      </c>
      <c r="Y984" s="10">
        <f>EOMONTH(Table_1[[#This Row],[Ship date]],0)</f>
        <v>42094</v>
      </c>
      <c r="Z984" s="14">
        <v>42093</v>
      </c>
      <c r="AA984" s="4">
        <v>30.49</v>
      </c>
      <c r="AB984" s="2">
        <v>13</v>
      </c>
      <c r="AC984" s="4">
        <v>93.82</v>
      </c>
      <c r="AD984" s="2">
        <v>89006</v>
      </c>
      <c r="AE984" s="4">
        <f>'DataCleaning and Transformation'!$E984-'DataCleaning and Transformation'!$D984</f>
        <v>7.01</v>
      </c>
      <c r="AF984" s="15" t="str">
        <f>_xlfn.IFS('DataCleaning and Transformation'!$O984="Central","Chris",'DataCleaning and Transformation'!$O984="East","Erin",'DataCleaning and Transformation'!$O984="South","Sam",'DataCleaning and Transformation'!$O984="West","William")</f>
        <v>Erin</v>
      </c>
      <c r="AG984" s="31">
        <f>Table_1[[#This Row],[Ship date]]-Table_1[[#This Row],[Order Date]]</f>
        <v>1</v>
      </c>
      <c r="AH984" s="22">
        <f>Table_1[[#This Row],[Profit]]/Table_1[[#This Row],[Sales]]</f>
        <v>0.32498401193775317</v>
      </c>
      <c r="AI984" s="23">
        <f>Table_1[[#This Row],[Profit]]+Table_1[[#This Row],[Sales]]</f>
        <v>124.30999999999999</v>
      </c>
      <c r="AJ984" s="17">
        <f>WEEKNUM(Table_1[[#This Row],[Order Date]],1)</f>
        <v>14</v>
      </c>
      <c r="AK984" s="17" t="str">
        <f>TEXT(Table_1[[#This Row],[Order Date]],"mmm yyyy")</f>
        <v>Mar 2015</v>
      </c>
      <c r="AL984" s="17" t="str">
        <f>Table_1[[#This Row],[Monthly sales]]&amp;"  Week "&amp;TEXT(Table_1[[#This Row],[Weekly sales]],"00")</f>
        <v>Mar 2015  Week 14</v>
      </c>
      <c r="AM984" s="17">
        <f>IF(COUNTIF($A$2:A984, A984)=1, 1, 0)</f>
        <v>1</v>
      </c>
      <c r="AN984" s="3">
        <f>COUNTA(A984) - COUNTIF(Table_1[[#This Row],[Unique Customers]], 1)</f>
        <v>0</v>
      </c>
      <c r="AO984" s="17" t="str">
        <f t="shared" si="15"/>
        <v>Unique</v>
      </c>
      <c r="AP984" s="17" t="str">
        <f>"Q"&amp;_xlfn.CEILING.MATH(MONTH(Table_1[[#This Row],[Monthly sales]])/3,1)</f>
        <v>Q1</v>
      </c>
    </row>
    <row r="985" spans="1:42" ht="14.4" x14ac:dyDescent="0.3">
      <c r="A985" s="2">
        <v>1129</v>
      </c>
      <c r="B985" s="15" t="s">
        <v>787</v>
      </c>
      <c r="C985" s="15" t="s">
        <v>71</v>
      </c>
      <c r="D985" s="6">
        <v>0.05</v>
      </c>
      <c r="E985" s="4">
        <v>5.78</v>
      </c>
      <c r="F985" s="4">
        <v>7.64</v>
      </c>
      <c r="G985" s="15" t="s">
        <v>88</v>
      </c>
      <c r="H985" s="15" t="s">
        <v>95</v>
      </c>
      <c r="I985" s="15" t="s">
        <v>49</v>
      </c>
      <c r="J985" s="15" t="s">
        <v>89</v>
      </c>
      <c r="K985" s="15" t="s">
        <v>74</v>
      </c>
      <c r="L985" s="15" t="s">
        <v>1916</v>
      </c>
      <c r="M985" s="6">
        <v>0.36</v>
      </c>
      <c r="N985" s="15" t="s">
        <v>33</v>
      </c>
      <c r="O985" s="15" t="s">
        <v>112</v>
      </c>
      <c r="P985" s="15" t="s">
        <v>404</v>
      </c>
      <c r="Q985" s="15" t="s">
        <v>789</v>
      </c>
      <c r="R985" s="2">
        <v>2118</v>
      </c>
      <c r="S985" s="1">
        <v>42092</v>
      </c>
      <c r="T985" s="12">
        <f>EOMONTH(Table_1[[#This Row],[Order Date]],0)</f>
        <v>42094</v>
      </c>
      <c r="U985" s="10">
        <f>EOMONTH(Table_1[[#This Row],[Order Date]],0)</f>
        <v>42094</v>
      </c>
      <c r="V985" s="14">
        <v>42092</v>
      </c>
      <c r="W985" s="1">
        <v>42094</v>
      </c>
      <c r="X985" s="12">
        <v>42094</v>
      </c>
      <c r="Y985" s="10">
        <f>EOMONTH(Table_1[[#This Row],[Ship date]],0)</f>
        <v>42094</v>
      </c>
      <c r="Z985" s="14">
        <v>42094</v>
      </c>
      <c r="AA985" s="4">
        <v>-116.05</v>
      </c>
      <c r="AB985" s="2">
        <v>29</v>
      </c>
      <c r="AC985" s="4">
        <v>177.41</v>
      </c>
      <c r="AD985" s="2">
        <v>49125</v>
      </c>
      <c r="AE985" s="4">
        <f>'DataCleaning and Transformation'!$E985-'DataCleaning and Transformation'!$D985</f>
        <v>5.73</v>
      </c>
      <c r="AF985" s="15" t="str">
        <f>_xlfn.IFS('DataCleaning and Transformation'!$O985="Central","Chris",'DataCleaning and Transformation'!$O985="East","Erin",'DataCleaning and Transformation'!$O985="South","Sam",'DataCleaning and Transformation'!$O985="West","William")</f>
        <v>Erin</v>
      </c>
      <c r="AG985" s="31">
        <f>Table_1[[#This Row],[Ship date]]-Table_1[[#This Row],[Order Date]]</f>
        <v>2</v>
      </c>
      <c r="AH985" s="22">
        <f>Table_1[[#This Row],[Profit]]/Table_1[[#This Row],[Sales]]</f>
        <v>-0.65413449072769292</v>
      </c>
      <c r="AI985" s="23">
        <f>Table_1[[#This Row],[Profit]]+Table_1[[#This Row],[Sales]]</f>
        <v>61.36</v>
      </c>
      <c r="AJ985" s="17">
        <f>WEEKNUM(Table_1[[#This Row],[Order Date]],1)</f>
        <v>14</v>
      </c>
      <c r="AK985" s="17" t="str">
        <f>TEXT(Table_1[[#This Row],[Order Date]],"mmm yyyy")</f>
        <v>Mar 2015</v>
      </c>
      <c r="AL985" s="17" t="str">
        <f>Table_1[[#This Row],[Monthly sales]]&amp;"  Week "&amp;TEXT(Table_1[[#This Row],[Weekly sales]],"00")</f>
        <v>Mar 2015  Week 14</v>
      </c>
      <c r="AM985" s="17">
        <f>IF(COUNTIF($A$2:A985, A985)=1, 1, 0)</f>
        <v>0</v>
      </c>
      <c r="AN985" s="3">
        <f>COUNTA(A985) - COUNTIF(Table_1[[#This Row],[Unique Customers]], 1)</f>
        <v>1</v>
      </c>
      <c r="AO985" s="17" t="str">
        <f t="shared" si="15"/>
        <v>Unique</v>
      </c>
      <c r="AP985" s="17" t="str">
        <f>"Q"&amp;_xlfn.CEILING.MATH(MONTH(Table_1[[#This Row],[Monthly sales]])/3,1)</f>
        <v>Q1</v>
      </c>
    </row>
    <row r="986" spans="1:42" ht="14.4" x14ac:dyDescent="0.3">
      <c r="A986" s="2">
        <v>1237</v>
      </c>
      <c r="B986" s="15" t="s">
        <v>1917</v>
      </c>
      <c r="C986" s="15" t="s">
        <v>71</v>
      </c>
      <c r="D986" s="6">
        <v>0.02</v>
      </c>
      <c r="E986" s="4">
        <v>7.38</v>
      </c>
      <c r="F986" s="4">
        <v>5.21</v>
      </c>
      <c r="G986" s="15" t="s">
        <v>39</v>
      </c>
      <c r="H986" s="15" t="s">
        <v>95</v>
      </c>
      <c r="I986" s="15" t="s">
        <v>29</v>
      </c>
      <c r="J986" s="15" t="s">
        <v>127</v>
      </c>
      <c r="K986" s="15" t="s">
        <v>74</v>
      </c>
      <c r="L986" s="15" t="s">
        <v>1918</v>
      </c>
      <c r="M986" s="6">
        <v>0.56000000000000005</v>
      </c>
      <c r="N986" s="15" t="s">
        <v>33</v>
      </c>
      <c r="O986" s="15" t="s">
        <v>53</v>
      </c>
      <c r="P986" s="15" t="s">
        <v>188</v>
      </c>
      <c r="Q986" s="15" t="s">
        <v>1919</v>
      </c>
      <c r="R986" s="2">
        <v>75007</v>
      </c>
      <c r="S986" s="1">
        <v>42092</v>
      </c>
      <c r="T986" s="12">
        <f>EOMONTH(Table_1[[#This Row],[Order Date]],0)</f>
        <v>42094</v>
      </c>
      <c r="U986" s="10">
        <f>EOMONTH(Table_1[[#This Row],[Order Date]],0)</f>
        <v>42094</v>
      </c>
      <c r="V986" s="14">
        <v>42092</v>
      </c>
      <c r="W986" s="1">
        <v>42093</v>
      </c>
      <c r="X986" s="12">
        <v>42093</v>
      </c>
      <c r="Y986" s="10">
        <f>EOMONTH(Table_1[[#This Row],[Ship date]],0)</f>
        <v>42094</v>
      </c>
      <c r="Z986" s="14">
        <v>42093</v>
      </c>
      <c r="AA986" s="4">
        <v>7.74</v>
      </c>
      <c r="AB986" s="2">
        <v>3</v>
      </c>
      <c r="AC986" s="4">
        <v>24.52</v>
      </c>
      <c r="AD986" s="2">
        <v>86076</v>
      </c>
      <c r="AE986" s="4">
        <f>'DataCleaning and Transformation'!$E986-'DataCleaning and Transformation'!$D986</f>
        <v>7.36</v>
      </c>
      <c r="AF986" s="15" t="str">
        <f>_xlfn.IFS('DataCleaning and Transformation'!$O986="Central","Chris",'DataCleaning and Transformation'!$O986="East","Erin",'DataCleaning and Transformation'!$O986="South","Sam",'DataCleaning and Transformation'!$O986="West","William")</f>
        <v>Chris</v>
      </c>
      <c r="AG986" s="31">
        <f>Table_1[[#This Row],[Ship date]]-Table_1[[#This Row],[Order Date]]</f>
        <v>1</v>
      </c>
      <c r="AH986" s="22">
        <f>Table_1[[#This Row],[Profit]]/Table_1[[#This Row],[Sales]]</f>
        <v>0.31566068515497553</v>
      </c>
      <c r="AI986" s="23">
        <f>Table_1[[#This Row],[Profit]]+Table_1[[#This Row],[Sales]]</f>
        <v>32.26</v>
      </c>
      <c r="AJ986" s="17">
        <f>WEEKNUM(Table_1[[#This Row],[Order Date]],1)</f>
        <v>14</v>
      </c>
      <c r="AK986" s="17" t="str">
        <f>TEXT(Table_1[[#This Row],[Order Date]],"mmm yyyy")</f>
        <v>Mar 2015</v>
      </c>
      <c r="AL986" s="17" t="str">
        <f>Table_1[[#This Row],[Monthly sales]]&amp;"  Week "&amp;TEXT(Table_1[[#This Row],[Weekly sales]],"00")</f>
        <v>Mar 2015  Week 14</v>
      </c>
      <c r="AM986" s="17">
        <f>IF(COUNTIF($A$2:A986, A986)=1, 1, 0)</f>
        <v>1</v>
      </c>
      <c r="AN986" s="3">
        <f>COUNTA(A986) - COUNTIF(Table_1[[#This Row],[Unique Customers]], 1)</f>
        <v>0</v>
      </c>
      <c r="AO986" s="17" t="str">
        <f t="shared" si="15"/>
        <v>Unique</v>
      </c>
      <c r="AP986" s="17" t="str">
        <f>"Q"&amp;_xlfn.CEILING.MATH(MONTH(Table_1[[#This Row],[Monthly sales]])/3,1)</f>
        <v>Q1</v>
      </c>
    </row>
    <row r="987" spans="1:42" ht="14.4" x14ac:dyDescent="0.3">
      <c r="A987" s="2">
        <v>3399</v>
      </c>
      <c r="B987" s="15" t="s">
        <v>1920</v>
      </c>
      <c r="C987" s="15" t="s">
        <v>71</v>
      </c>
      <c r="D987" s="6">
        <v>0.08</v>
      </c>
      <c r="E987" s="4">
        <v>11.97</v>
      </c>
      <c r="F987" s="4">
        <v>5.81</v>
      </c>
      <c r="G987" s="15" t="s">
        <v>39</v>
      </c>
      <c r="H987" s="15" t="s">
        <v>28</v>
      </c>
      <c r="I987" s="15" t="s">
        <v>49</v>
      </c>
      <c r="J987" s="15" t="s">
        <v>50</v>
      </c>
      <c r="K987" s="15" t="s">
        <v>43</v>
      </c>
      <c r="L987" s="15" t="s">
        <v>1813</v>
      </c>
      <c r="M987" s="6">
        <v>0.6</v>
      </c>
      <c r="N987" s="15" t="s">
        <v>33</v>
      </c>
      <c r="O987" s="15" t="s">
        <v>53</v>
      </c>
      <c r="P987" s="15" t="s">
        <v>104</v>
      </c>
      <c r="Q987" s="15" t="s">
        <v>1582</v>
      </c>
      <c r="R987" s="2">
        <v>60016</v>
      </c>
      <c r="S987" s="1">
        <v>42092</v>
      </c>
      <c r="T987" s="12">
        <f>EOMONTH(Table_1[[#This Row],[Order Date]],0)</f>
        <v>42094</v>
      </c>
      <c r="U987" s="10">
        <f>EOMONTH(Table_1[[#This Row],[Order Date]],0)</f>
        <v>42094</v>
      </c>
      <c r="V987" s="14">
        <v>42092</v>
      </c>
      <c r="W987" s="1">
        <v>42094</v>
      </c>
      <c r="X987" s="12">
        <v>42094</v>
      </c>
      <c r="Y987" s="10">
        <f>EOMONTH(Table_1[[#This Row],[Ship date]],0)</f>
        <v>42094</v>
      </c>
      <c r="Z987" s="14">
        <v>42094</v>
      </c>
      <c r="AA987" s="4">
        <v>-41.87</v>
      </c>
      <c r="AB987" s="2">
        <v>5</v>
      </c>
      <c r="AC987" s="4">
        <v>59.98</v>
      </c>
      <c r="AD987" s="2">
        <v>87534</v>
      </c>
      <c r="AE987" s="4">
        <f>'DataCleaning and Transformation'!$E987-'DataCleaning and Transformation'!$D987</f>
        <v>11.89</v>
      </c>
      <c r="AF987" s="15" t="str">
        <f>_xlfn.IFS('DataCleaning and Transformation'!$O987="Central","Chris",'DataCleaning and Transformation'!$O987="East","Erin",'DataCleaning and Transformation'!$O987="South","Sam",'DataCleaning and Transformation'!$O987="West","William")</f>
        <v>Chris</v>
      </c>
      <c r="AG987" s="31">
        <f>Table_1[[#This Row],[Ship date]]-Table_1[[#This Row],[Order Date]]</f>
        <v>2</v>
      </c>
      <c r="AH987" s="22">
        <f>Table_1[[#This Row],[Profit]]/Table_1[[#This Row],[Sales]]</f>
        <v>-0.69806602200733581</v>
      </c>
      <c r="AI987" s="23">
        <f>Table_1[[#This Row],[Profit]]+Table_1[[#This Row],[Sales]]</f>
        <v>18.11</v>
      </c>
      <c r="AJ987" s="17">
        <f>WEEKNUM(Table_1[[#This Row],[Order Date]],1)</f>
        <v>14</v>
      </c>
      <c r="AK987" s="17" t="str">
        <f>TEXT(Table_1[[#This Row],[Order Date]],"mmm yyyy")</f>
        <v>Mar 2015</v>
      </c>
      <c r="AL987" s="17" t="str">
        <f>Table_1[[#This Row],[Monthly sales]]&amp;"  Week "&amp;TEXT(Table_1[[#This Row],[Weekly sales]],"00")</f>
        <v>Mar 2015  Week 14</v>
      </c>
      <c r="AM987" s="17">
        <f>IF(COUNTIF($A$2:A987, A987)=1, 1, 0)</f>
        <v>1</v>
      </c>
      <c r="AN987" s="3">
        <f>COUNTA(A987) - COUNTIF(Table_1[[#This Row],[Unique Customers]], 1)</f>
        <v>0</v>
      </c>
      <c r="AO987" s="17" t="str">
        <f t="shared" si="15"/>
        <v>Unique</v>
      </c>
      <c r="AP987" s="17" t="str">
        <f>"Q"&amp;_xlfn.CEILING.MATH(MONTH(Table_1[[#This Row],[Monthly sales]])/3,1)</f>
        <v>Q1</v>
      </c>
    </row>
    <row r="988" spans="1:42" ht="14.4" x14ac:dyDescent="0.3">
      <c r="A988" s="2">
        <v>2351</v>
      </c>
      <c r="B988" s="15" t="s">
        <v>1921</v>
      </c>
      <c r="C988" s="15" t="s">
        <v>26</v>
      </c>
      <c r="D988" s="6">
        <v>0.08</v>
      </c>
      <c r="E988" s="4">
        <v>6.48</v>
      </c>
      <c r="F988" s="4">
        <v>7.49</v>
      </c>
      <c r="G988" s="15" t="s">
        <v>39</v>
      </c>
      <c r="H988" s="15" t="s">
        <v>95</v>
      </c>
      <c r="I988" s="15" t="s">
        <v>49</v>
      </c>
      <c r="J988" s="15" t="s">
        <v>89</v>
      </c>
      <c r="K988" s="15" t="s">
        <v>74</v>
      </c>
      <c r="L988" s="15" t="s">
        <v>1922</v>
      </c>
      <c r="M988" s="6">
        <v>0.37</v>
      </c>
      <c r="N988" s="15" t="s">
        <v>33</v>
      </c>
      <c r="O988" s="15" t="s">
        <v>112</v>
      </c>
      <c r="P988" s="15" t="s">
        <v>419</v>
      </c>
      <c r="Q988" s="15" t="s">
        <v>1923</v>
      </c>
      <c r="R988" s="2">
        <v>21114</v>
      </c>
      <c r="S988" s="1">
        <v>42093</v>
      </c>
      <c r="T988" s="12">
        <f>EOMONTH(Table_1[[#This Row],[Order Date]],0)</f>
        <v>42094</v>
      </c>
      <c r="U988" s="10">
        <f>EOMONTH(Table_1[[#This Row],[Order Date]],0)</f>
        <v>42094</v>
      </c>
      <c r="V988" s="14">
        <v>42093</v>
      </c>
      <c r="W988" s="1">
        <v>42096</v>
      </c>
      <c r="X988" s="12">
        <v>42096</v>
      </c>
      <c r="Y988" s="10">
        <f>EOMONTH(Table_1[[#This Row],[Ship date]],0)</f>
        <v>42124</v>
      </c>
      <c r="Z988" s="14">
        <v>42096</v>
      </c>
      <c r="AA988" s="4">
        <v>-119.32</v>
      </c>
      <c r="AB988" s="2">
        <v>13</v>
      </c>
      <c r="AC988" s="4">
        <v>80.86</v>
      </c>
      <c r="AD988" s="2">
        <v>86163</v>
      </c>
      <c r="AE988" s="4">
        <f>'DataCleaning and Transformation'!$E988-'DataCleaning and Transformation'!$D988</f>
        <v>6.4</v>
      </c>
      <c r="AF988" s="15" t="str">
        <f>_xlfn.IFS('DataCleaning and Transformation'!$O988="Central","Chris",'DataCleaning and Transformation'!$O988="East","Erin",'DataCleaning and Transformation'!$O988="South","Sam",'DataCleaning and Transformation'!$O988="West","William")</f>
        <v>Erin</v>
      </c>
      <c r="AG988" s="31">
        <f>Table_1[[#This Row],[Ship date]]-Table_1[[#This Row],[Order Date]]</f>
        <v>3</v>
      </c>
      <c r="AH988" s="22">
        <f>Table_1[[#This Row],[Profit]]/Table_1[[#This Row],[Sales]]</f>
        <v>-1.4756369032896364</v>
      </c>
      <c r="AI988" s="23">
        <f>Table_1[[#This Row],[Profit]]+Table_1[[#This Row],[Sales]]</f>
        <v>-38.459999999999994</v>
      </c>
      <c r="AJ988" s="17">
        <f>WEEKNUM(Table_1[[#This Row],[Order Date]],1)</f>
        <v>14</v>
      </c>
      <c r="AK988" s="17" t="str">
        <f>TEXT(Table_1[[#This Row],[Order Date]],"mmm yyyy")</f>
        <v>Mar 2015</v>
      </c>
      <c r="AL988" s="17" t="str">
        <f>Table_1[[#This Row],[Monthly sales]]&amp;"  Week "&amp;TEXT(Table_1[[#This Row],[Weekly sales]],"00")</f>
        <v>Mar 2015  Week 14</v>
      </c>
      <c r="AM988" s="17">
        <f>IF(COUNTIF($A$2:A988, A988)=1, 1, 0)</f>
        <v>1</v>
      </c>
      <c r="AN988" s="3">
        <f>COUNTA(A988) - COUNTIF(Table_1[[#This Row],[Unique Customers]], 1)</f>
        <v>0</v>
      </c>
      <c r="AO988" s="17" t="str">
        <f t="shared" si="15"/>
        <v>Unique</v>
      </c>
      <c r="AP988" s="17" t="str">
        <f>"Q"&amp;_xlfn.CEILING.MATH(MONTH(Table_1[[#This Row],[Monthly sales]])/3,1)</f>
        <v>Q1</v>
      </c>
    </row>
    <row r="989" spans="1:42" ht="14.4" x14ac:dyDescent="0.3">
      <c r="A989" s="2">
        <v>3154</v>
      </c>
      <c r="B989" s="15" t="s">
        <v>782</v>
      </c>
      <c r="C989" s="15" t="s">
        <v>26</v>
      </c>
      <c r="D989" s="6">
        <v>0.04</v>
      </c>
      <c r="E989" s="4">
        <v>21.38</v>
      </c>
      <c r="F989" s="4">
        <v>8.99</v>
      </c>
      <c r="G989" s="15" t="s">
        <v>39</v>
      </c>
      <c r="H989" s="15" t="s">
        <v>95</v>
      </c>
      <c r="I989" s="15" t="s">
        <v>49</v>
      </c>
      <c r="J989" s="15" t="s">
        <v>50</v>
      </c>
      <c r="K989" s="15" t="s">
        <v>43</v>
      </c>
      <c r="L989" s="15" t="s">
        <v>1678</v>
      </c>
      <c r="M989" s="6">
        <v>0.59</v>
      </c>
      <c r="N989" s="15" t="s">
        <v>33</v>
      </c>
      <c r="O989" s="15" t="s">
        <v>34</v>
      </c>
      <c r="P989" s="15" t="s">
        <v>124</v>
      </c>
      <c r="Q989" s="15" t="s">
        <v>784</v>
      </c>
      <c r="R989" s="2">
        <v>33710</v>
      </c>
      <c r="S989" s="1">
        <v>42093</v>
      </c>
      <c r="T989" s="12">
        <f>EOMONTH(Table_1[[#This Row],[Order Date]],0)</f>
        <v>42094</v>
      </c>
      <c r="U989" s="10">
        <f>EOMONTH(Table_1[[#This Row],[Order Date]],0)</f>
        <v>42094</v>
      </c>
      <c r="V989" s="14">
        <v>42093</v>
      </c>
      <c r="W989" s="1">
        <v>42093</v>
      </c>
      <c r="X989" s="12">
        <v>42093</v>
      </c>
      <c r="Y989" s="10">
        <f>EOMONTH(Table_1[[#This Row],[Ship date]],0)</f>
        <v>42094</v>
      </c>
      <c r="Z989" s="14">
        <v>42093</v>
      </c>
      <c r="AA989" s="4">
        <v>-51.66</v>
      </c>
      <c r="AB989" s="2">
        <v>21</v>
      </c>
      <c r="AC989" s="4">
        <v>443.66</v>
      </c>
      <c r="AD989" s="2">
        <v>86901</v>
      </c>
      <c r="AE989" s="4">
        <f>'DataCleaning and Transformation'!$E989-'DataCleaning and Transformation'!$D989</f>
        <v>21.34</v>
      </c>
      <c r="AF989" s="15" t="str">
        <f>_xlfn.IFS('DataCleaning and Transformation'!$O989="Central","Chris",'DataCleaning and Transformation'!$O989="East","Erin",'DataCleaning and Transformation'!$O989="South","Sam",'DataCleaning and Transformation'!$O989="West","William")</f>
        <v>Sam</v>
      </c>
      <c r="AG989" s="31">
        <f>Table_1[[#This Row],[Ship date]]-Table_1[[#This Row],[Order Date]]</f>
        <v>0</v>
      </c>
      <c r="AH989" s="22">
        <f>Table_1[[#This Row],[Profit]]/Table_1[[#This Row],[Sales]]</f>
        <v>-0.11644051751341115</v>
      </c>
      <c r="AI989" s="23">
        <f>Table_1[[#This Row],[Profit]]+Table_1[[#This Row],[Sales]]</f>
        <v>392</v>
      </c>
      <c r="AJ989" s="17">
        <f>WEEKNUM(Table_1[[#This Row],[Order Date]],1)</f>
        <v>14</v>
      </c>
      <c r="AK989" s="17" t="str">
        <f>TEXT(Table_1[[#This Row],[Order Date]],"mmm yyyy")</f>
        <v>Mar 2015</v>
      </c>
      <c r="AL989" s="17" t="str">
        <f>Table_1[[#This Row],[Monthly sales]]&amp;"  Week "&amp;TEXT(Table_1[[#This Row],[Weekly sales]],"00")</f>
        <v>Mar 2015  Week 14</v>
      </c>
      <c r="AM989" s="17">
        <f>IF(COUNTIF($A$2:A989, A989)=1, 1, 0)</f>
        <v>0</v>
      </c>
      <c r="AN989" s="3">
        <f>COUNTA(A989) - COUNTIF(Table_1[[#This Row],[Unique Customers]], 1)</f>
        <v>1</v>
      </c>
      <c r="AO989" s="17" t="str">
        <f t="shared" si="15"/>
        <v>Unique</v>
      </c>
      <c r="AP989" s="17" t="str">
        <f>"Q"&amp;_xlfn.CEILING.MATH(MONTH(Table_1[[#This Row],[Monthly sales]])/3,1)</f>
        <v>Q1</v>
      </c>
    </row>
    <row r="990" spans="1:42" ht="14.4" x14ac:dyDescent="0.3">
      <c r="A990" s="2">
        <v>3252</v>
      </c>
      <c r="B990" s="15" t="s">
        <v>1924</v>
      </c>
      <c r="C990" s="15" t="s">
        <v>26</v>
      </c>
      <c r="D990" s="6">
        <v>0.01</v>
      </c>
      <c r="E990" s="4">
        <v>11.34</v>
      </c>
      <c r="F990" s="4">
        <v>5.01</v>
      </c>
      <c r="G990" s="15" t="s">
        <v>39</v>
      </c>
      <c r="H990" s="15" t="s">
        <v>28</v>
      </c>
      <c r="I990" s="15" t="s">
        <v>49</v>
      </c>
      <c r="J990" s="15" t="s">
        <v>89</v>
      </c>
      <c r="K990" s="15" t="s">
        <v>74</v>
      </c>
      <c r="L990" s="15" t="s">
        <v>416</v>
      </c>
      <c r="M990" s="6">
        <v>0.36</v>
      </c>
      <c r="N990" s="15" t="s">
        <v>33</v>
      </c>
      <c r="O990" s="15" t="s">
        <v>112</v>
      </c>
      <c r="P990" s="15" t="s">
        <v>113</v>
      </c>
      <c r="Q990" s="15" t="s">
        <v>1925</v>
      </c>
      <c r="R990" s="2">
        <v>12306</v>
      </c>
      <c r="S990" s="1">
        <v>42093</v>
      </c>
      <c r="T990" s="12">
        <f>EOMONTH(Table_1[[#This Row],[Order Date]],0)</f>
        <v>42094</v>
      </c>
      <c r="U990" s="10">
        <f>EOMONTH(Table_1[[#This Row],[Order Date]],0)</f>
        <v>42094</v>
      </c>
      <c r="V990" s="14">
        <v>42093</v>
      </c>
      <c r="W990" s="1">
        <v>42095</v>
      </c>
      <c r="X990" s="12">
        <v>42095</v>
      </c>
      <c r="Y990" s="10">
        <f>EOMONTH(Table_1[[#This Row],[Ship date]],0)</f>
        <v>42124</v>
      </c>
      <c r="Z990" s="14">
        <v>42095</v>
      </c>
      <c r="AA990" s="4">
        <v>-11.83</v>
      </c>
      <c r="AB990" s="2">
        <v>1</v>
      </c>
      <c r="AC990" s="4">
        <v>14.52</v>
      </c>
      <c r="AD990" s="2">
        <v>87296</v>
      </c>
      <c r="AE990" s="4">
        <f>'DataCleaning and Transformation'!$E990-'DataCleaning and Transformation'!$D990</f>
        <v>11.33</v>
      </c>
      <c r="AF990" s="15" t="str">
        <f>_xlfn.IFS('DataCleaning and Transformation'!$O990="Central","Chris",'DataCleaning and Transformation'!$O990="East","Erin",'DataCleaning and Transformation'!$O990="South","Sam",'DataCleaning and Transformation'!$O990="West","William")</f>
        <v>Erin</v>
      </c>
      <c r="AG990" s="31">
        <f>Table_1[[#This Row],[Ship date]]-Table_1[[#This Row],[Order Date]]</f>
        <v>2</v>
      </c>
      <c r="AH990" s="22">
        <f>Table_1[[#This Row],[Profit]]/Table_1[[#This Row],[Sales]]</f>
        <v>-0.81473829201101933</v>
      </c>
      <c r="AI990" s="23">
        <f>Table_1[[#This Row],[Profit]]+Table_1[[#This Row],[Sales]]</f>
        <v>2.6899999999999995</v>
      </c>
      <c r="AJ990" s="17">
        <f>WEEKNUM(Table_1[[#This Row],[Order Date]],1)</f>
        <v>14</v>
      </c>
      <c r="AK990" s="17" t="str">
        <f>TEXT(Table_1[[#This Row],[Order Date]],"mmm yyyy")</f>
        <v>Mar 2015</v>
      </c>
      <c r="AL990" s="17" t="str">
        <f>Table_1[[#This Row],[Monthly sales]]&amp;"  Week "&amp;TEXT(Table_1[[#This Row],[Weekly sales]],"00")</f>
        <v>Mar 2015  Week 14</v>
      </c>
      <c r="AM990" s="17">
        <f>IF(COUNTIF($A$2:A990, A990)=1, 1, 0)</f>
        <v>1</v>
      </c>
      <c r="AN990" s="3">
        <f>COUNTA(A990) - COUNTIF(Table_1[[#This Row],[Unique Customers]], 1)</f>
        <v>0</v>
      </c>
      <c r="AO990" s="17" t="str">
        <f t="shared" si="15"/>
        <v>Unique</v>
      </c>
      <c r="AP990" s="17" t="str">
        <f>"Q"&amp;_xlfn.CEILING.MATH(MONTH(Table_1[[#This Row],[Monthly sales]])/3,1)</f>
        <v>Q1</v>
      </c>
    </row>
    <row r="991" spans="1:42" ht="14.4" x14ac:dyDescent="0.3">
      <c r="A991" s="2">
        <v>84</v>
      </c>
      <c r="B991" s="15" t="s">
        <v>934</v>
      </c>
      <c r="C991" s="15" t="s">
        <v>38</v>
      </c>
      <c r="D991" s="6">
        <v>0.08</v>
      </c>
      <c r="E991" s="4">
        <v>896.99</v>
      </c>
      <c r="F991" s="4">
        <v>19.989999999999998</v>
      </c>
      <c r="G991" s="15" t="s">
        <v>39</v>
      </c>
      <c r="H991" s="15" t="s">
        <v>95</v>
      </c>
      <c r="I991" s="15" t="s">
        <v>49</v>
      </c>
      <c r="J991" s="15" t="s">
        <v>73</v>
      </c>
      <c r="K991" s="15" t="s">
        <v>74</v>
      </c>
      <c r="L991" s="15" t="s">
        <v>324</v>
      </c>
      <c r="M991" s="6">
        <v>0.38</v>
      </c>
      <c r="N991" s="15" t="s">
        <v>33</v>
      </c>
      <c r="O991" s="15" t="s">
        <v>112</v>
      </c>
      <c r="P991" s="15" t="s">
        <v>318</v>
      </c>
      <c r="Q991" s="15" t="s">
        <v>935</v>
      </c>
      <c r="R991" s="2">
        <v>45231</v>
      </c>
      <c r="S991" s="1">
        <v>42093</v>
      </c>
      <c r="T991" s="12">
        <f>EOMONTH(Table_1[[#This Row],[Order Date]],0)</f>
        <v>42094</v>
      </c>
      <c r="U991" s="10">
        <f>EOMONTH(Table_1[[#This Row],[Order Date]],0)</f>
        <v>42094</v>
      </c>
      <c r="V991" s="14">
        <v>42093</v>
      </c>
      <c r="W991" s="1">
        <v>42096</v>
      </c>
      <c r="X991" s="12">
        <v>42096</v>
      </c>
      <c r="Y991" s="10">
        <f>EOMONTH(Table_1[[#This Row],[Ship date]],0)</f>
        <v>42124</v>
      </c>
      <c r="Z991" s="14">
        <v>42096</v>
      </c>
      <c r="AA991" s="4">
        <v>7402.32</v>
      </c>
      <c r="AB991" s="2">
        <v>13</v>
      </c>
      <c r="AC991" s="4">
        <v>10728</v>
      </c>
      <c r="AD991" s="2">
        <v>87366</v>
      </c>
      <c r="AE991" s="4">
        <f>'DataCleaning and Transformation'!$E991-'DataCleaning and Transformation'!$D991</f>
        <v>896.91</v>
      </c>
      <c r="AF991" s="15" t="str">
        <f>_xlfn.IFS('DataCleaning and Transformation'!$O991="Central","Chris",'DataCleaning and Transformation'!$O991="East","Erin",'DataCleaning and Transformation'!$O991="South","Sam",'DataCleaning and Transformation'!$O991="West","William")</f>
        <v>Erin</v>
      </c>
      <c r="AG991" s="31">
        <f>Table_1[[#This Row],[Ship date]]-Table_1[[#This Row],[Order Date]]</f>
        <v>3</v>
      </c>
      <c r="AH991" s="22">
        <f>Table_1[[#This Row],[Profit]]/Table_1[[#This Row],[Sales]]</f>
        <v>0.69</v>
      </c>
      <c r="AI991" s="23">
        <f>Table_1[[#This Row],[Profit]]+Table_1[[#This Row],[Sales]]</f>
        <v>18130.32</v>
      </c>
      <c r="AJ991" s="17">
        <f>WEEKNUM(Table_1[[#This Row],[Order Date]],1)</f>
        <v>14</v>
      </c>
      <c r="AK991" s="17" t="str">
        <f>TEXT(Table_1[[#This Row],[Order Date]],"mmm yyyy")</f>
        <v>Mar 2015</v>
      </c>
      <c r="AL991" s="17" t="str">
        <f>Table_1[[#This Row],[Monthly sales]]&amp;"  Week "&amp;TEXT(Table_1[[#This Row],[Weekly sales]],"00")</f>
        <v>Mar 2015  Week 14</v>
      </c>
      <c r="AM991" s="17">
        <f>IF(COUNTIF($A$2:A991, A991)=1, 1, 0)</f>
        <v>0</v>
      </c>
      <c r="AN991" s="3">
        <f>COUNTA(A991) - COUNTIF(Table_1[[#This Row],[Unique Customers]], 1)</f>
        <v>1</v>
      </c>
      <c r="AO991" s="17" t="str">
        <f t="shared" si="15"/>
        <v>Unique</v>
      </c>
      <c r="AP991" s="17" t="str">
        <f>"Q"&amp;_xlfn.CEILING.MATH(MONTH(Table_1[[#This Row],[Monthly sales]])/3,1)</f>
        <v>Q1</v>
      </c>
    </row>
    <row r="992" spans="1:42" ht="14.4" x14ac:dyDescent="0.3">
      <c r="A992" s="2">
        <v>1527</v>
      </c>
      <c r="B992" s="15" t="s">
        <v>339</v>
      </c>
      <c r="C992" s="15" t="s">
        <v>48</v>
      </c>
      <c r="D992" s="6">
        <v>0.03</v>
      </c>
      <c r="E992" s="4">
        <v>65.989999999999995</v>
      </c>
      <c r="F992" s="4">
        <v>5.26</v>
      </c>
      <c r="G992" s="15" t="s">
        <v>39</v>
      </c>
      <c r="H992" s="15" t="s">
        <v>72</v>
      </c>
      <c r="I992" s="15" t="s">
        <v>41</v>
      </c>
      <c r="J992" s="15" t="s">
        <v>136</v>
      </c>
      <c r="K992" s="15" t="s">
        <v>74</v>
      </c>
      <c r="L992" s="15" t="s">
        <v>1726</v>
      </c>
      <c r="M992" s="6">
        <v>0.56000000000000005</v>
      </c>
      <c r="N992" s="15" t="s">
        <v>33</v>
      </c>
      <c r="O992" s="15" t="s">
        <v>34</v>
      </c>
      <c r="P992" s="15" t="s">
        <v>165</v>
      </c>
      <c r="Q992" s="15" t="s">
        <v>341</v>
      </c>
      <c r="R992" s="2">
        <v>35601</v>
      </c>
      <c r="S992" s="1">
        <v>42093</v>
      </c>
      <c r="T992" s="12">
        <f>EOMONTH(Table_1[[#This Row],[Order Date]],0)</f>
        <v>42094</v>
      </c>
      <c r="U992" s="10">
        <f>EOMONTH(Table_1[[#This Row],[Order Date]],0)</f>
        <v>42094</v>
      </c>
      <c r="V992" s="14">
        <v>42093</v>
      </c>
      <c r="W992" s="1">
        <v>42103</v>
      </c>
      <c r="X992" s="12">
        <v>42103</v>
      </c>
      <c r="Y992" s="10">
        <f>EOMONTH(Table_1[[#This Row],[Ship date]],0)</f>
        <v>42124</v>
      </c>
      <c r="Z992" s="14">
        <v>42103</v>
      </c>
      <c r="AA992" s="4">
        <v>-52.247999999999998</v>
      </c>
      <c r="AB992" s="2">
        <v>23</v>
      </c>
      <c r="AC992" s="4">
        <v>1316.03</v>
      </c>
      <c r="AD992" s="2">
        <v>86814</v>
      </c>
      <c r="AE992" s="4">
        <f>'DataCleaning and Transformation'!$E992-'DataCleaning and Transformation'!$D992</f>
        <v>65.959999999999994</v>
      </c>
      <c r="AF992" s="15" t="str">
        <f>_xlfn.IFS('DataCleaning and Transformation'!$O992="Central","Chris",'DataCleaning and Transformation'!$O992="East","Erin",'DataCleaning and Transformation'!$O992="South","Sam",'DataCleaning and Transformation'!$O992="West","William")</f>
        <v>Sam</v>
      </c>
      <c r="AG992" s="31">
        <f>Table_1[[#This Row],[Ship date]]-Table_1[[#This Row],[Order Date]]</f>
        <v>10</v>
      </c>
      <c r="AH992" s="22">
        <f>Table_1[[#This Row],[Profit]]/Table_1[[#This Row],[Sales]]</f>
        <v>-3.9701222616505702E-2</v>
      </c>
      <c r="AI992" s="23">
        <f>Table_1[[#This Row],[Profit]]+Table_1[[#This Row],[Sales]]</f>
        <v>1263.7819999999999</v>
      </c>
      <c r="AJ992" s="17">
        <f>WEEKNUM(Table_1[[#This Row],[Order Date]],1)</f>
        <v>14</v>
      </c>
      <c r="AK992" s="17" t="str">
        <f>TEXT(Table_1[[#This Row],[Order Date]],"mmm yyyy")</f>
        <v>Mar 2015</v>
      </c>
      <c r="AL992" s="17" t="str">
        <f>Table_1[[#This Row],[Monthly sales]]&amp;"  Week "&amp;TEXT(Table_1[[#This Row],[Weekly sales]],"00")</f>
        <v>Mar 2015  Week 14</v>
      </c>
      <c r="AM992" s="17">
        <f>IF(COUNTIF($A$2:A992, A992)=1, 1, 0)</f>
        <v>0</v>
      </c>
      <c r="AN992" s="3">
        <f>COUNTA(A992) - COUNTIF(Table_1[[#This Row],[Unique Customers]], 1)</f>
        <v>1</v>
      </c>
      <c r="AO992" s="17" t="str">
        <f t="shared" si="15"/>
        <v>Unique</v>
      </c>
      <c r="AP992" s="17" t="str">
        <f>"Q"&amp;_xlfn.CEILING.MATH(MONTH(Table_1[[#This Row],[Monthly sales]])/3,1)</f>
        <v>Q1</v>
      </c>
    </row>
    <row r="993" spans="1:42" ht="14.4" x14ac:dyDescent="0.3">
      <c r="A993" s="2">
        <v>3205</v>
      </c>
      <c r="B993" s="15" t="s">
        <v>1926</v>
      </c>
      <c r="C993" s="15" t="s">
        <v>48</v>
      </c>
      <c r="D993" s="6">
        <v>7.0000000000000007E-2</v>
      </c>
      <c r="E993" s="4">
        <v>5.98</v>
      </c>
      <c r="F993" s="4">
        <v>0.96</v>
      </c>
      <c r="G993" s="15" t="s">
        <v>39</v>
      </c>
      <c r="H993" s="15" t="s">
        <v>40</v>
      </c>
      <c r="I993" s="15" t="s">
        <v>49</v>
      </c>
      <c r="J993" s="15" t="s">
        <v>50</v>
      </c>
      <c r="K993" s="15" t="s">
        <v>51</v>
      </c>
      <c r="L993" s="15" t="s">
        <v>1268</v>
      </c>
      <c r="M993" s="6">
        <v>0.6</v>
      </c>
      <c r="N993" s="15" t="s">
        <v>33</v>
      </c>
      <c r="O993" s="15" t="s">
        <v>60</v>
      </c>
      <c r="P993" s="15" t="s">
        <v>491</v>
      </c>
      <c r="Q993" s="15" t="s">
        <v>495</v>
      </c>
      <c r="R993" s="2">
        <v>83440</v>
      </c>
      <c r="S993" s="1">
        <v>42093</v>
      </c>
      <c r="T993" s="12">
        <f>EOMONTH(Table_1[[#This Row],[Order Date]],0)</f>
        <v>42094</v>
      </c>
      <c r="U993" s="10">
        <f>EOMONTH(Table_1[[#This Row],[Order Date]],0)</f>
        <v>42094</v>
      </c>
      <c r="V993" s="14">
        <v>42093</v>
      </c>
      <c r="W993" s="1">
        <v>42097</v>
      </c>
      <c r="X993" s="12">
        <v>42097</v>
      </c>
      <c r="Y993" s="10">
        <f>EOMONTH(Table_1[[#This Row],[Ship date]],0)</f>
        <v>42124</v>
      </c>
      <c r="Z993" s="14">
        <v>42097</v>
      </c>
      <c r="AA993" s="4">
        <v>32.83</v>
      </c>
      <c r="AB993" s="2">
        <v>10</v>
      </c>
      <c r="AC993" s="4">
        <v>56.4</v>
      </c>
      <c r="AD993" s="2">
        <v>87933</v>
      </c>
      <c r="AE993" s="4">
        <f>'DataCleaning and Transformation'!$E993-'DataCleaning and Transformation'!$D993</f>
        <v>5.91</v>
      </c>
      <c r="AF993" s="15" t="str">
        <f>_xlfn.IFS('DataCleaning and Transformation'!$O993="Central","Chris",'DataCleaning and Transformation'!$O993="East","Erin",'DataCleaning and Transformation'!$O993="South","Sam",'DataCleaning and Transformation'!$O993="West","William")</f>
        <v>William</v>
      </c>
      <c r="AG993" s="31">
        <f>Table_1[[#This Row],[Ship date]]-Table_1[[#This Row],[Order Date]]</f>
        <v>4</v>
      </c>
      <c r="AH993" s="22">
        <f>Table_1[[#This Row],[Profit]]/Table_1[[#This Row],[Sales]]</f>
        <v>0.58209219858156025</v>
      </c>
      <c r="AI993" s="23">
        <f>Table_1[[#This Row],[Profit]]+Table_1[[#This Row],[Sales]]</f>
        <v>89.22999999999999</v>
      </c>
      <c r="AJ993" s="17">
        <f>WEEKNUM(Table_1[[#This Row],[Order Date]],1)</f>
        <v>14</v>
      </c>
      <c r="AK993" s="17" t="str">
        <f>TEXT(Table_1[[#This Row],[Order Date]],"mmm yyyy")</f>
        <v>Mar 2015</v>
      </c>
      <c r="AL993" s="17" t="str">
        <f>Table_1[[#This Row],[Monthly sales]]&amp;"  Week "&amp;TEXT(Table_1[[#This Row],[Weekly sales]],"00")</f>
        <v>Mar 2015  Week 14</v>
      </c>
      <c r="AM993" s="17">
        <f>IF(COUNTIF($A$2:A993, A993)=1, 1, 0)</f>
        <v>1</v>
      </c>
      <c r="AN993" s="3">
        <f>COUNTA(A993) - COUNTIF(Table_1[[#This Row],[Unique Customers]], 1)</f>
        <v>0</v>
      </c>
      <c r="AO993" s="17" t="str">
        <f t="shared" si="15"/>
        <v>Unique</v>
      </c>
      <c r="AP993" s="17" t="str">
        <f>"Q"&amp;_xlfn.CEILING.MATH(MONTH(Table_1[[#This Row],[Monthly sales]])/3,1)</f>
        <v>Q1</v>
      </c>
    </row>
    <row r="994" spans="1:42" ht="14.4" x14ac:dyDescent="0.3">
      <c r="A994" s="2">
        <v>3206</v>
      </c>
      <c r="B994" s="15" t="s">
        <v>1927</v>
      </c>
      <c r="C994" s="15" t="s">
        <v>48</v>
      </c>
      <c r="D994" s="6">
        <v>0.01</v>
      </c>
      <c r="E994" s="4">
        <v>39.979999999999997</v>
      </c>
      <c r="F994" s="4">
        <v>4</v>
      </c>
      <c r="G994" s="15" t="s">
        <v>39</v>
      </c>
      <c r="H994" s="15" t="s">
        <v>40</v>
      </c>
      <c r="I994" s="15" t="s">
        <v>41</v>
      </c>
      <c r="J994" s="15" t="s">
        <v>42</v>
      </c>
      <c r="K994" s="15" t="s">
        <v>74</v>
      </c>
      <c r="L994" s="15" t="s">
        <v>1928</v>
      </c>
      <c r="M994" s="6">
        <v>0.7</v>
      </c>
      <c r="N994" s="15" t="s">
        <v>33</v>
      </c>
      <c r="O994" s="15" t="s">
        <v>60</v>
      </c>
      <c r="P994" s="15" t="s">
        <v>491</v>
      </c>
      <c r="Q994" s="15" t="s">
        <v>1929</v>
      </c>
      <c r="R994" s="2">
        <v>83301</v>
      </c>
      <c r="S994" s="1">
        <v>42093</v>
      </c>
      <c r="T994" s="12">
        <f>EOMONTH(Table_1[[#This Row],[Order Date]],0)</f>
        <v>42094</v>
      </c>
      <c r="U994" s="10">
        <f>EOMONTH(Table_1[[#This Row],[Order Date]],0)</f>
        <v>42094</v>
      </c>
      <c r="V994" s="14">
        <v>42093</v>
      </c>
      <c r="W994" s="1">
        <v>42098</v>
      </c>
      <c r="X994" s="12">
        <v>42098</v>
      </c>
      <c r="Y994" s="10">
        <f>EOMONTH(Table_1[[#This Row],[Ship date]],0)</f>
        <v>42124</v>
      </c>
      <c r="Z994" s="14">
        <v>42098</v>
      </c>
      <c r="AA994" s="4">
        <v>51.59</v>
      </c>
      <c r="AB994" s="2">
        <v>6</v>
      </c>
      <c r="AC994" s="4">
        <v>257.52</v>
      </c>
      <c r="AD994" s="2">
        <v>87933</v>
      </c>
      <c r="AE994" s="4">
        <f>'DataCleaning and Transformation'!$E994-'DataCleaning and Transformation'!$D994</f>
        <v>39.97</v>
      </c>
      <c r="AF994" s="15" t="str">
        <f>_xlfn.IFS('DataCleaning and Transformation'!$O994="Central","Chris",'DataCleaning and Transformation'!$O994="East","Erin",'DataCleaning and Transformation'!$O994="South","Sam",'DataCleaning and Transformation'!$O994="West","William")</f>
        <v>William</v>
      </c>
      <c r="AG994" s="31">
        <f>Table_1[[#This Row],[Ship date]]-Table_1[[#This Row],[Order Date]]</f>
        <v>5</v>
      </c>
      <c r="AH994" s="22">
        <f>Table_1[[#This Row],[Profit]]/Table_1[[#This Row],[Sales]]</f>
        <v>0.20033395464429951</v>
      </c>
      <c r="AI994" s="23">
        <f>Table_1[[#This Row],[Profit]]+Table_1[[#This Row],[Sales]]</f>
        <v>309.11</v>
      </c>
      <c r="AJ994" s="17">
        <f>WEEKNUM(Table_1[[#This Row],[Order Date]],1)</f>
        <v>14</v>
      </c>
      <c r="AK994" s="17" t="str">
        <f>TEXT(Table_1[[#This Row],[Order Date]],"mmm yyyy")</f>
        <v>Mar 2015</v>
      </c>
      <c r="AL994" s="17" t="str">
        <f>Table_1[[#This Row],[Monthly sales]]&amp;"  Week "&amp;TEXT(Table_1[[#This Row],[Weekly sales]],"00")</f>
        <v>Mar 2015  Week 14</v>
      </c>
      <c r="AM994" s="17">
        <f>IF(COUNTIF($A$2:A994, A994)=1, 1, 0)</f>
        <v>1</v>
      </c>
      <c r="AN994" s="3">
        <f>COUNTA(A994) - COUNTIF(Table_1[[#This Row],[Unique Customers]], 1)</f>
        <v>0</v>
      </c>
      <c r="AO994" s="17" t="str">
        <f t="shared" si="15"/>
        <v>Repeated</v>
      </c>
      <c r="AP994" s="17" t="str">
        <f>"Q"&amp;_xlfn.CEILING.MATH(MONTH(Table_1[[#This Row],[Monthly sales]])/3,1)</f>
        <v>Q1</v>
      </c>
    </row>
    <row r="995" spans="1:42" ht="14.4" x14ac:dyDescent="0.3">
      <c r="A995" s="2">
        <v>193</v>
      </c>
      <c r="B995" s="15" t="s">
        <v>180</v>
      </c>
      <c r="C995" s="15" t="s">
        <v>117</v>
      </c>
      <c r="D995" s="6">
        <v>7.0000000000000007E-2</v>
      </c>
      <c r="E995" s="4">
        <v>6.54</v>
      </c>
      <c r="F995" s="4">
        <v>5.27</v>
      </c>
      <c r="G995" s="15" t="s">
        <v>39</v>
      </c>
      <c r="H995" s="15" t="s">
        <v>95</v>
      </c>
      <c r="I995" s="15" t="s">
        <v>49</v>
      </c>
      <c r="J995" s="15" t="s">
        <v>73</v>
      </c>
      <c r="K995" s="15" t="s">
        <v>74</v>
      </c>
      <c r="L995" s="15" t="s">
        <v>1930</v>
      </c>
      <c r="M995" s="6">
        <v>0.36</v>
      </c>
      <c r="N995" s="15" t="s">
        <v>33</v>
      </c>
      <c r="O995" s="15" t="s">
        <v>60</v>
      </c>
      <c r="P995" s="15" t="s">
        <v>147</v>
      </c>
      <c r="Q995" s="15" t="s">
        <v>182</v>
      </c>
      <c r="R995" s="2">
        <v>84041</v>
      </c>
      <c r="S995" s="1">
        <v>42093</v>
      </c>
      <c r="T995" s="12">
        <f>EOMONTH(Table_1[[#This Row],[Order Date]],0)</f>
        <v>42094</v>
      </c>
      <c r="U995" s="10">
        <f>EOMONTH(Table_1[[#This Row],[Order Date]],0)</f>
        <v>42094</v>
      </c>
      <c r="V995" s="14">
        <v>42093</v>
      </c>
      <c r="W995" s="1">
        <v>42095</v>
      </c>
      <c r="X995" s="12">
        <v>42095</v>
      </c>
      <c r="Y995" s="10">
        <f>EOMONTH(Table_1[[#This Row],[Ship date]],0)</f>
        <v>42124</v>
      </c>
      <c r="Z995" s="14">
        <v>42095</v>
      </c>
      <c r="AA995" s="4">
        <v>-66.044499999999999</v>
      </c>
      <c r="AB995" s="2">
        <v>21</v>
      </c>
      <c r="AC995" s="4">
        <v>140.30000000000001</v>
      </c>
      <c r="AD995" s="2">
        <v>90432</v>
      </c>
      <c r="AE995" s="4">
        <f>'DataCleaning and Transformation'!$E995-'DataCleaning and Transformation'!$D995</f>
        <v>6.47</v>
      </c>
      <c r="AF995" s="15" t="str">
        <f>_xlfn.IFS('DataCleaning and Transformation'!$O995="Central","Chris",'DataCleaning and Transformation'!$O995="East","Erin",'DataCleaning and Transformation'!$O995="South","Sam",'DataCleaning and Transformation'!$O995="West","William")</f>
        <v>William</v>
      </c>
      <c r="AG995" s="31">
        <f>Table_1[[#This Row],[Ship date]]-Table_1[[#This Row],[Order Date]]</f>
        <v>2</v>
      </c>
      <c r="AH995" s="22">
        <f>Table_1[[#This Row],[Profit]]/Table_1[[#This Row],[Sales]]</f>
        <v>-0.47073770491803274</v>
      </c>
      <c r="AI995" s="23">
        <f>Table_1[[#This Row],[Profit]]+Table_1[[#This Row],[Sales]]</f>
        <v>74.255500000000012</v>
      </c>
      <c r="AJ995" s="17">
        <f>WEEKNUM(Table_1[[#This Row],[Order Date]],1)</f>
        <v>14</v>
      </c>
      <c r="AK995" s="17" t="str">
        <f>TEXT(Table_1[[#This Row],[Order Date]],"mmm yyyy")</f>
        <v>Mar 2015</v>
      </c>
      <c r="AL995" s="17" t="str">
        <f>Table_1[[#This Row],[Monthly sales]]&amp;"  Week "&amp;TEXT(Table_1[[#This Row],[Weekly sales]],"00")</f>
        <v>Mar 2015  Week 14</v>
      </c>
      <c r="AM995" s="17">
        <f>IF(COUNTIF($A$2:A995, A995)=1, 1, 0)</f>
        <v>0</v>
      </c>
      <c r="AN995" s="3">
        <f>COUNTA(A995) - COUNTIF(Table_1[[#This Row],[Unique Customers]], 1)</f>
        <v>1</v>
      </c>
      <c r="AO995" s="17" t="str">
        <f t="shared" si="15"/>
        <v>Unique</v>
      </c>
      <c r="AP995" s="17" t="str">
        <f>"Q"&amp;_xlfn.CEILING.MATH(MONTH(Table_1[[#This Row],[Monthly sales]])/3,1)</f>
        <v>Q1</v>
      </c>
    </row>
    <row r="996" spans="1:42" ht="14.4" x14ac:dyDescent="0.3">
      <c r="A996" s="2">
        <v>194</v>
      </c>
      <c r="B996" s="15" t="s">
        <v>394</v>
      </c>
      <c r="C996" s="15" t="s">
        <v>117</v>
      </c>
      <c r="D996" s="6">
        <v>0.09</v>
      </c>
      <c r="E996" s="4">
        <v>3.29</v>
      </c>
      <c r="F996" s="4">
        <v>1.35</v>
      </c>
      <c r="G996" s="15" t="s">
        <v>39</v>
      </c>
      <c r="H996" s="15" t="s">
        <v>95</v>
      </c>
      <c r="I996" s="15" t="s">
        <v>49</v>
      </c>
      <c r="J996" s="15" t="s">
        <v>177</v>
      </c>
      <c r="K996" s="15" t="s">
        <v>51</v>
      </c>
      <c r="L996" s="15" t="s">
        <v>1669</v>
      </c>
      <c r="M996" s="6">
        <v>0.4</v>
      </c>
      <c r="N996" s="15" t="s">
        <v>33</v>
      </c>
      <c r="O996" s="15" t="s">
        <v>60</v>
      </c>
      <c r="P996" s="15" t="s">
        <v>147</v>
      </c>
      <c r="Q996" s="15" t="s">
        <v>396</v>
      </c>
      <c r="R996" s="2">
        <v>84043</v>
      </c>
      <c r="S996" s="1">
        <v>42093</v>
      </c>
      <c r="T996" s="12">
        <f>EOMONTH(Table_1[[#This Row],[Order Date]],0)</f>
        <v>42094</v>
      </c>
      <c r="U996" s="10">
        <f>EOMONTH(Table_1[[#This Row],[Order Date]],0)</f>
        <v>42094</v>
      </c>
      <c r="V996" s="14">
        <v>42093</v>
      </c>
      <c r="W996" s="1">
        <v>42095</v>
      </c>
      <c r="X996" s="12">
        <v>42095</v>
      </c>
      <c r="Y996" s="10">
        <f>EOMONTH(Table_1[[#This Row],[Ship date]],0)</f>
        <v>42124</v>
      </c>
      <c r="Z996" s="14">
        <v>42095</v>
      </c>
      <c r="AA996" s="4">
        <v>15.66</v>
      </c>
      <c r="AB996" s="2">
        <v>23</v>
      </c>
      <c r="AC996" s="4">
        <v>71.55</v>
      </c>
      <c r="AD996" s="2">
        <v>90432</v>
      </c>
      <c r="AE996" s="4">
        <f>'DataCleaning and Transformation'!$E996-'DataCleaning and Transformation'!$D996</f>
        <v>3.2</v>
      </c>
      <c r="AF996" s="15" t="str">
        <f>_xlfn.IFS('DataCleaning and Transformation'!$O996="Central","Chris",'DataCleaning and Transformation'!$O996="East","Erin",'DataCleaning and Transformation'!$O996="South","Sam",'DataCleaning and Transformation'!$O996="West","William")</f>
        <v>William</v>
      </c>
      <c r="AG996" s="31">
        <f>Table_1[[#This Row],[Ship date]]-Table_1[[#This Row],[Order Date]]</f>
        <v>2</v>
      </c>
      <c r="AH996" s="22">
        <f>Table_1[[#This Row],[Profit]]/Table_1[[#This Row],[Sales]]</f>
        <v>0.21886792452830189</v>
      </c>
      <c r="AI996" s="23">
        <f>Table_1[[#This Row],[Profit]]+Table_1[[#This Row],[Sales]]</f>
        <v>87.21</v>
      </c>
      <c r="AJ996" s="17">
        <f>WEEKNUM(Table_1[[#This Row],[Order Date]],1)</f>
        <v>14</v>
      </c>
      <c r="AK996" s="17" t="str">
        <f>TEXT(Table_1[[#This Row],[Order Date]],"mmm yyyy")</f>
        <v>Mar 2015</v>
      </c>
      <c r="AL996" s="17" t="str">
        <f>Table_1[[#This Row],[Monthly sales]]&amp;"  Week "&amp;TEXT(Table_1[[#This Row],[Weekly sales]],"00")</f>
        <v>Mar 2015  Week 14</v>
      </c>
      <c r="AM996" s="17">
        <f>IF(COUNTIF($A$2:A996, A996)=1, 1, 0)</f>
        <v>0</v>
      </c>
      <c r="AN996" s="3">
        <f>COUNTA(A996) - COUNTIF(Table_1[[#This Row],[Unique Customers]], 1)</f>
        <v>1</v>
      </c>
      <c r="AO996" s="17" t="str">
        <f t="shared" si="15"/>
        <v>Repeated</v>
      </c>
      <c r="AP996" s="17" t="str">
        <f>"Q"&amp;_xlfn.CEILING.MATH(MONTH(Table_1[[#This Row],[Monthly sales]])/3,1)</f>
        <v>Q1</v>
      </c>
    </row>
    <row r="997" spans="1:42" ht="14.4" x14ac:dyDescent="0.3">
      <c r="A997" s="2">
        <v>271</v>
      </c>
      <c r="B997" s="15" t="s">
        <v>1931</v>
      </c>
      <c r="C997" s="15" t="s">
        <v>117</v>
      </c>
      <c r="D997" s="6">
        <v>0.1</v>
      </c>
      <c r="E997" s="4">
        <v>80.97</v>
      </c>
      <c r="F997" s="4">
        <v>30.06</v>
      </c>
      <c r="G997" s="15" t="s">
        <v>27</v>
      </c>
      <c r="H997" s="15" t="s">
        <v>28</v>
      </c>
      <c r="I997" s="15" t="s">
        <v>41</v>
      </c>
      <c r="J997" s="15" t="s">
        <v>57</v>
      </c>
      <c r="K997" s="15" t="s">
        <v>31</v>
      </c>
      <c r="L997" s="15" t="s">
        <v>1153</v>
      </c>
      <c r="M997" s="6">
        <v>0.4</v>
      </c>
      <c r="N997" s="15" t="s">
        <v>33</v>
      </c>
      <c r="O997" s="15" t="s">
        <v>34</v>
      </c>
      <c r="P997" s="15" t="s">
        <v>76</v>
      </c>
      <c r="Q997" s="15" t="s">
        <v>1760</v>
      </c>
      <c r="R997" s="2">
        <v>30297</v>
      </c>
      <c r="S997" s="1">
        <v>42093</v>
      </c>
      <c r="T997" s="12">
        <f>EOMONTH(Table_1[[#This Row],[Order Date]],0)</f>
        <v>42094</v>
      </c>
      <c r="U997" s="10">
        <f>EOMONTH(Table_1[[#This Row],[Order Date]],0)</f>
        <v>42094</v>
      </c>
      <c r="V997" s="14">
        <v>42093</v>
      </c>
      <c r="W997" s="1">
        <v>42094</v>
      </c>
      <c r="X997" s="12">
        <v>42094</v>
      </c>
      <c r="Y997" s="10">
        <f>EOMONTH(Table_1[[#This Row],[Ship date]],0)</f>
        <v>42094</v>
      </c>
      <c r="Z997" s="14">
        <v>42094</v>
      </c>
      <c r="AA997" s="4">
        <v>128.02529999999999</v>
      </c>
      <c r="AB997" s="2">
        <v>12</v>
      </c>
      <c r="AC997" s="4">
        <v>899.81</v>
      </c>
      <c r="AD997" s="2">
        <v>88940</v>
      </c>
      <c r="AE997" s="4">
        <f>'DataCleaning and Transformation'!$E997-'DataCleaning and Transformation'!$D997</f>
        <v>80.87</v>
      </c>
      <c r="AF997" s="15" t="str">
        <f>_xlfn.IFS('DataCleaning and Transformation'!$O997="Central","Chris",'DataCleaning and Transformation'!$O997="East","Erin",'DataCleaning and Transformation'!$O997="South","Sam",'DataCleaning and Transformation'!$O997="West","William")</f>
        <v>Sam</v>
      </c>
      <c r="AG997" s="31">
        <f>Table_1[[#This Row],[Ship date]]-Table_1[[#This Row],[Order Date]]</f>
        <v>1</v>
      </c>
      <c r="AH997" s="22">
        <f>Table_1[[#This Row],[Profit]]/Table_1[[#This Row],[Sales]]</f>
        <v>0.14228037030039675</v>
      </c>
      <c r="AI997" s="23">
        <f>Table_1[[#This Row],[Profit]]+Table_1[[#This Row],[Sales]]</f>
        <v>1027.8353</v>
      </c>
      <c r="AJ997" s="17">
        <f>WEEKNUM(Table_1[[#This Row],[Order Date]],1)</f>
        <v>14</v>
      </c>
      <c r="AK997" s="17" t="str">
        <f>TEXT(Table_1[[#This Row],[Order Date]],"mmm yyyy")</f>
        <v>Mar 2015</v>
      </c>
      <c r="AL997" s="17" t="str">
        <f>Table_1[[#This Row],[Monthly sales]]&amp;"  Week "&amp;TEXT(Table_1[[#This Row],[Weekly sales]],"00")</f>
        <v>Mar 2015  Week 14</v>
      </c>
      <c r="AM997" s="17">
        <f>IF(COUNTIF($A$2:A997, A997)=1, 1, 0)</f>
        <v>1</v>
      </c>
      <c r="AN997" s="3">
        <f>COUNTA(A997) - COUNTIF(Table_1[[#This Row],[Unique Customers]], 1)</f>
        <v>0</v>
      </c>
      <c r="AO997" s="17" t="str">
        <f t="shared" si="15"/>
        <v>Unique</v>
      </c>
      <c r="AP997" s="17" t="str">
        <f>"Q"&amp;_xlfn.CEILING.MATH(MONTH(Table_1[[#This Row],[Monthly sales]])/3,1)</f>
        <v>Q1</v>
      </c>
    </row>
    <row r="998" spans="1:42" ht="14.4" x14ac:dyDescent="0.3">
      <c r="A998" s="2">
        <v>1314</v>
      </c>
      <c r="B998" s="15" t="s">
        <v>224</v>
      </c>
      <c r="C998" s="15" t="s">
        <v>117</v>
      </c>
      <c r="D998" s="6">
        <v>0.04</v>
      </c>
      <c r="E998" s="4">
        <v>5.34</v>
      </c>
      <c r="F998" s="4">
        <v>2.99</v>
      </c>
      <c r="G998" s="15" t="s">
        <v>39</v>
      </c>
      <c r="H998" s="15" t="s">
        <v>72</v>
      </c>
      <c r="I998" s="15" t="s">
        <v>49</v>
      </c>
      <c r="J998" s="15" t="s">
        <v>73</v>
      </c>
      <c r="K998" s="15" t="s">
        <v>74</v>
      </c>
      <c r="L998" s="15" t="s">
        <v>1379</v>
      </c>
      <c r="M998" s="6">
        <v>0.38</v>
      </c>
      <c r="N998" s="15" t="s">
        <v>33</v>
      </c>
      <c r="O998" s="15" t="s">
        <v>60</v>
      </c>
      <c r="P998" s="15" t="s">
        <v>91</v>
      </c>
      <c r="Q998" s="15" t="s">
        <v>101</v>
      </c>
      <c r="R998" s="2">
        <v>90058</v>
      </c>
      <c r="S998" s="1">
        <v>42093</v>
      </c>
      <c r="T998" s="12">
        <f>EOMONTH(Table_1[[#This Row],[Order Date]],0)</f>
        <v>42094</v>
      </c>
      <c r="U998" s="10">
        <f>EOMONTH(Table_1[[#This Row],[Order Date]],0)</f>
        <v>42094</v>
      </c>
      <c r="V998" s="14">
        <v>42093</v>
      </c>
      <c r="W998" s="1">
        <v>42095</v>
      </c>
      <c r="X998" s="12">
        <v>42095</v>
      </c>
      <c r="Y998" s="10">
        <f>EOMONTH(Table_1[[#This Row],[Ship date]],0)</f>
        <v>42124</v>
      </c>
      <c r="Z998" s="14">
        <v>42095</v>
      </c>
      <c r="AA998" s="4">
        <v>3.4510000000000001</v>
      </c>
      <c r="AB998" s="2">
        <v>45</v>
      </c>
      <c r="AC998" s="4">
        <v>240.6</v>
      </c>
      <c r="AD998" s="2">
        <v>22755</v>
      </c>
      <c r="AE998" s="4">
        <f>'DataCleaning and Transformation'!$E998-'DataCleaning and Transformation'!$D998</f>
        <v>5.3</v>
      </c>
      <c r="AF998" s="15" t="str">
        <f>_xlfn.IFS('DataCleaning and Transformation'!$O998="Central","Chris",'DataCleaning and Transformation'!$O998="East","Erin",'DataCleaning and Transformation'!$O998="South","Sam",'DataCleaning and Transformation'!$O998="West","William")</f>
        <v>William</v>
      </c>
      <c r="AG998" s="31">
        <f>Table_1[[#This Row],[Ship date]]-Table_1[[#This Row],[Order Date]]</f>
        <v>2</v>
      </c>
      <c r="AH998" s="22">
        <f>Table_1[[#This Row],[Profit]]/Table_1[[#This Row],[Sales]]</f>
        <v>1.4343308395677474E-2</v>
      </c>
      <c r="AI998" s="23">
        <f>Table_1[[#This Row],[Profit]]+Table_1[[#This Row],[Sales]]</f>
        <v>244.05099999999999</v>
      </c>
      <c r="AJ998" s="17">
        <f>WEEKNUM(Table_1[[#This Row],[Order Date]],1)</f>
        <v>14</v>
      </c>
      <c r="AK998" s="17" t="str">
        <f>TEXT(Table_1[[#This Row],[Order Date]],"mmm yyyy")</f>
        <v>Mar 2015</v>
      </c>
      <c r="AL998" s="17" t="str">
        <f>Table_1[[#This Row],[Monthly sales]]&amp;"  Week "&amp;TEXT(Table_1[[#This Row],[Weekly sales]],"00")</f>
        <v>Mar 2015  Week 14</v>
      </c>
      <c r="AM998" s="17">
        <f>IF(COUNTIF($A$2:A998, A998)=1, 1, 0)</f>
        <v>0</v>
      </c>
      <c r="AN998" s="3">
        <f>COUNTA(A998) - COUNTIF(Table_1[[#This Row],[Unique Customers]], 1)</f>
        <v>1</v>
      </c>
      <c r="AO998" s="17" t="str">
        <f t="shared" si="15"/>
        <v>Unique</v>
      </c>
      <c r="AP998" s="17" t="str">
        <f>"Q"&amp;_xlfn.CEILING.MATH(MONTH(Table_1[[#This Row],[Monthly sales]])/3,1)</f>
        <v>Q1</v>
      </c>
    </row>
    <row r="999" spans="1:42" ht="14.4" x14ac:dyDescent="0.3">
      <c r="A999" s="2">
        <v>1314</v>
      </c>
      <c r="B999" s="15" t="s">
        <v>224</v>
      </c>
      <c r="C999" s="15" t="s">
        <v>117</v>
      </c>
      <c r="D999" s="6">
        <v>0.06</v>
      </c>
      <c r="E999" s="4">
        <v>55.99</v>
      </c>
      <c r="F999" s="4">
        <v>5</v>
      </c>
      <c r="G999" s="15" t="s">
        <v>39</v>
      </c>
      <c r="H999" s="15" t="s">
        <v>72</v>
      </c>
      <c r="I999" s="15" t="s">
        <v>41</v>
      </c>
      <c r="J999" s="15" t="s">
        <v>136</v>
      </c>
      <c r="K999" s="15" t="s">
        <v>43</v>
      </c>
      <c r="L999" s="15" t="s">
        <v>1932</v>
      </c>
      <c r="M999" s="6">
        <v>0.8</v>
      </c>
      <c r="N999" s="15" t="s">
        <v>33</v>
      </c>
      <c r="O999" s="15" t="s">
        <v>60</v>
      </c>
      <c r="P999" s="15" t="s">
        <v>91</v>
      </c>
      <c r="Q999" s="15" t="s">
        <v>101</v>
      </c>
      <c r="R999" s="2">
        <v>90058</v>
      </c>
      <c r="S999" s="1">
        <v>42093</v>
      </c>
      <c r="T999" s="12">
        <f>EOMONTH(Table_1[[#This Row],[Order Date]],0)</f>
        <v>42094</v>
      </c>
      <c r="U999" s="10">
        <f>EOMONTH(Table_1[[#This Row],[Order Date]],0)</f>
        <v>42094</v>
      </c>
      <c r="V999" s="14">
        <v>42093</v>
      </c>
      <c r="W999" s="1">
        <v>42095</v>
      </c>
      <c r="X999" s="12">
        <v>42095</v>
      </c>
      <c r="Y999" s="10">
        <f>EOMONTH(Table_1[[#This Row],[Ship date]],0)</f>
        <v>42124</v>
      </c>
      <c r="Z999" s="14">
        <v>42095</v>
      </c>
      <c r="AA999" s="4">
        <v>-275.25299999999999</v>
      </c>
      <c r="AB999" s="2">
        <v>5</v>
      </c>
      <c r="AC999" s="4">
        <v>236.88</v>
      </c>
      <c r="AD999" s="2">
        <v>22755</v>
      </c>
      <c r="AE999" s="4">
        <f>'DataCleaning and Transformation'!$E999-'DataCleaning and Transformation'!$D999</f>
        <v>55.93</v>
      </c>
      <c r="AF999" s="15" t="str">
        <f>_xlfn.IFS('DataCleaning and Transformation'!$O999="Central","Chris",'DataCleaning and Transformation'!$O999="East","Erin",'DataCleaning and Transformation'!$O999="South","Sam",'DataCleaning and Transformation'!$O999="West","William")</f>
        <v>William</v>
      </c>
      <c r="AG999" s="31">
        <f>Table_1[[#This Row],[Ship date]]-Table_1[[#This Row],[Order Date]]</f>
        <v>2</v>
      </c>
      <c r="AH999" s="22">
        <f>Table_1[[#This Row],[Profit]]/Table_1[[#This Row],[Sales]]</f>
        <v>-1.1619934143870314</v>
      </c>
      <c r="AI999" s="23">
        <f>Table_1[[#This Row],[Profit]]+Table_1[[#This Row],[Sales]]</f>
        <v>-38.37299999999999</v>
      </c>
      <c r="AJ999" s="17">
        <f>WEEKNUM(Table_1[[#This Row],[Order Date]],1)</f>
        <v>14</v>
      </c>
      <c r="AK999" s="17" t="str">
        <f>TEXT(Table_1[[#This Row],[Order Date]],"mmm yyyy")</f>
        <v>Mar 2015</v>
      </c>
      <c r="AL999" s="17" t="str">
        <f>Table_1[[#This Row],[Monthly sales]]&amp;"  Week "&amp;TEXT(Table_1[[#This Row],[Weekly sales]],"00")</f>
        <v>Mar 2015  Week 14</v>
      </c>
      <c r="AM999" s="17">
        <f>IF(COUNTIF($A$2:A999, A999)=1, 1, 0)</f>
        <v>0</v>
      </c>
      <c r="AN999" s="3">
        <f>COUNTA(A999) - COUNTIF(Table_1[[#This Row],[Unique Customers]], 1)</f>
        <v>1</v>
      </c>
      <c r="AO999" s="17" t="str">
        <f t="shared" si="15"/>
        <v>Repeated</v>
      </c>
      <c r="AP999" s="17" t="str">
        <f>"Q"&amp;_xlfn.CEILING.MATH(MONTH(Table_1[[#This Row],[Monthly sales]])/3,1)</f>
        <v>Q1</v>
      </c>
    </row>
    <row r="1000" spans="1:42" ht="14.4" x14ac:dyDescent="0.3">
      <c r="A1000" s="2">
        <v>1315</v>
      </c>
      <c r="B1000" s="15" t="s">
        <v>1933</v>
      </c>
      <c r="C1000" s="15" t="s">
        <v>117</v>
      </c>
      <c r="D1000" s="6">
        <v>0</v>
      </c>
      <c r="E1000" s="4">
        <v>4.91</v>
      </c>
      <c r="F1000" s="4">
        <v>5.68</v>
      </c>
      <c r="G1000" s="15" t="s">
        <v>39</v>
      </c>
      <c r="H1000" s="15" t="s">
        <v>72</v>
      </c>
      <c r="I1000" s="15" t="s">
        <v>49</v>
      </c>
      <c r="J1000" s="15" t="s">
        <v>73</v>
      </c>
      <c r="K1000" s="15" t="s">
        <v>74</v>
      </c>
      <c r="L1000" s="15" t="s">
        <v>1934</v>
      </c>
      <c r="M1000" s="6">
        <v>0.36</v>
      </c>
      <c r="N1000" s="15" t="s">
        <v>33</v>
      </c>
      <c r="O1000" s="15" t="s">
        <v>60</v>
      </c>
      <c r="P1000" s="15" t="s">
        <v>61</v>
      </c>
      <c r="Q1000" s="15" t="s">
        <v>1935</v>
      </c>
      <c r="R1000" s="2">
        <v>80906</v>
      </c>
      <c r="S1000" s="1">
        <v>42093</v>
      </c>
      <c r="T1000" s="12">
        <f>EOMONTH(Table_1[[#This Row],[Order Date]],0)</f>
        <v>42094</v>
      </c>
      <c r="U1000" s="10">
        <f>EOMONTH(Table_1[[#This Row],[Order Date]],0)</f>
        <v>42094</v>
      </c>
      <c r="V1000" s="14">
        <v>42093</v>
      </c>
      <c r="W1000" s="1">
        <v>42094</v>
      </c>
      <c r="X1000" s="12">
        <v>42094</v>
      </c>
      <c r="Y1000" s="10">
        <f>EOMONTH(Table_1[[#This Row],[Ship date]],0)</f>
        <v>42094</v>
      </c>
      <c r="Z1000" s="14">
        <v>42094</v>
      </c>
      <c r="AA1000" s="4">
        <v>-95.047499999999999</v>
      </c>
      <c r="AB1000" s="2">
        <v>9</v>
      </c>
      <c r="AC1000" s="4">
        <v>48.3</v>
      </c>
      <c r="AD1000" s="2">
        <v>87602</v>
      </c>
      <c r="AE1000" s="4">
        <f>'DataCleaning and Transformation'!$E1000-'DataCleaning and Transformation'!$D1000</f>
        <v>4.91</v>
      </c>
      <c r="AF1000" s="15" t="str">
        <f>_xlfn.IFS('DataCleaning and Transformation'!$O1000="Central","Chris",'DataCleaning and Transformation'!$O1000="East","Erin",'DataCleaning and Transformation'!$O1000="South","Sam",'DataCleaning and Transformation'!$O1000="West","William")</f>
        <v>William</v>
      </c>
      <c r="AG1000" s="31">
        <f>Table_1[[#This Row],[Ship date]]-Table_1[[#This Row],[Order Date]]</f>
        <v>1</v>
      </c>
      <c r="AH1000" s="22">
        <f>Table_1[[#This Row],[Profit]]/Table_1[[#This Row],[Sales]]</f>
        <v>-1.967857142857143</v>
      </c>
      <c r="AI1000" s="23">
        <f>Table_1[[#This Row],[Profit]]+Table_1[[#This Row],[Sales]]</f>
        <v>-46.747500000000002</v>
      </c>
      <c r="AJ1000" s="17">
        <f>WEEKNUM(Table_1[[#This Row],[Order Date]],1)</f>
        <v>14</v>
      </c>
      <c r="AK1000" s="17" t="str">
        <f>TEXT(Table_1[[#This Row],[Order Date]],"mmm yyyy")</f>
        <v>Mar 2015</v>
      </c>
      <c r="AL1000" s="17" t="str">
        <f>Table_1[[#This Row],[Monthly sales]]&amp;"  Week "&amp;TEXT(Table_1[[#This Row],[Weekly sales]],"00")</f>
        <v>Mar 2015  Week 14</v>
      </c>
      <c r="AM1000" s="17">
        <f>IF(COUNTIF($A$2:A1000, A1000)=1, 1, 0)</f>
        <v>1</v>
      </c>
      <c r="AN1000" s="3">
        <f>COUNTA(A1000) - COUNTIF(Table_1[[#This Row],[Unique Customers]], 1)</f>
        <v>0</v>
      </c>
      <c r="AO1000" s="17" t="str">
        <f t="shared" si="15"/>
        <v>Unique</v>
      </c>
      <c r="AP1000" s="17" t="str">
        <f>"Q"&amp;_xlfn.CEILING.MATH(MONTH(Table_1[[#This Row],[Monthly sales]])/3,1)</f>
        <v>Q1</v>
      </c>
    </row>
    <row r="1001" spans="1:42" ht="14.4" x14ac:dyDescent="0.3">
      <c r="A1001" s="2">
        <v>1316</v>
      </c>
      <c r="B1001" s="15" t="s">
        <v>227</v>
      </c>
      <c r="C1001" s="15" t="s">
        <v>117</v>
      </c>
      <c r="D1001" s="6">
        <v>0.04</v>
      </c>
      <c r="E1001" s="4">
        <v>5.34</v>
      </c>
      <c r="F1001" s="4">
        <v>2.99</v>
      </c>
      <c r="G1001" s="15" t="s">
        <v>39</v>
      </c>
      <c r="H1001" s="15" t="s">
        <v>72</v>
      </c>
      <c r="I1001" s="15" t="s">
        <v>49</v>
      </c>
      <c r="J1001" s="15" t="s">
        <v>73</v>
      </c>
      <c r="K1001" s="15" t="s">
        <v>74</v>
      </c>
      <c r="L1001" s="15" t="s">
        <v>1379</v>
      </c>
      <c r="M1001" s="6">
        <v>0.38</v>
      </c>
      <c r="N1001" s="15" t="s">
        <v>33</v>
      </c>
      <c r="O1001" s="15" t="s">
        <v>60</v>
      </c>
      <c r="P1001" s="15" t="s">
        <v>61</v>
      </c>
      <c r="Q1001" s="15" t="s">
        <v>228</v>
      </c>
      <c r="R1001" s="2">
        <v>80022</v>
      </c>
      <c r="S1001" s="1">
        <v>42093</v>
      </c>
      <c r="T1001" s="12">
        <f>EOMONTH(Table_1[[#This Row],[Order Date]],0)</f>
        <v>42094</v>
      </c>
      <c r="U1001" s="10">
        <f>EOMONTH(Table_1[[#This Row],[Order Date]],0)</f>
        <v>42094</v>
      </c>
      <c r="V1001" s="14">
        <v>42093</v>
      </c>
      <c r="W1001" s="1">
        <v>42095</v>
      </c>
      <c r="X1001" s="12">
        <v>42095</v>
      </c>
      <c r="Y1001" s="10">
        <f>EOMONTH(Table_1[[#This Row],[Ship date]],0)</f>
        <v>42124</v>
      </c>
      <c r="Z1001" s="14">
        <v>42095</v>
      </c>
      <c r="AA1001" s="4">
        <v>3.4510000000000001</v>
      </c>
      <c r="AB1001" s="2">
        <v>11</v>
      </c>
      <c r="AC1001" s="4">
        <v>58.81</v>
      </c>
      <c r="AD1001" s="2">
        <v>87602</v>
      </c>
      <c r="AE1001" s="4">
        <f>'DataCleaning and Transformation'!$E1001-'DataCleaning and Transformation'!$D1001</f>
        <v>5.3</v>
      </c>
      <c r="AF1001" s="15" t="str">
        <f>_xlfn.IFS('DataCleaning and Transformation'!$O1001="Central","Chris",'DataCleaning and Transformation'!$O1001="East","Erin",'DataCleaning and Transformation'!$O1001="South","Sam",'DataCleaning and Transformation'!$O1001="West","William")</f>
        <v>William</v>
      </c>
      <c r="AG1001" s="31">
        <f>Table_1[[#This Row],[Ship date]]-Table_1[[#This Row],[Order Date]]</f>
        <v>2</v>
      </c>
      <c r="AH1001" s="22">
        <f>Table_1[[#This Row],[Profit]]/Table_1[[#This Row],[Sales]]</f>
        <v>5.8680496514198266E-2</v>
      </c>
      <c r="AI1001" s="23">
        <f>Table_1[[#This Row],[Profit]]+Table_1[[#This Row],[Sales]]</f>
        <v>62.261000000000003</v>
      </c>
      <c r="AJ1001" s="17">
        <f>WEEKNUM(Table_1[[#This Row],[Order Date]],1)</f>
        <v>14</v>
      </c>
      <c r="AK1001" s="17" t="str">
        <f>TEXT(Table_1[[#This Row],[Order Date]],"mmm yyyy")</f>
        <v>Mar 2015</v>
      </c>
      <c r="AL1001" s="17" t="str">
        <f>Table_1[[#This Row],[Monthly sales]]&amp;"  Week "&amp;TEXT(Table_1[[#This Row],[Weekly sales]],"00")</f>
        <v>Mar 2015  Week 14</v>
      </c>
      <c r="AM1001" s="17">
        <f>IF(COUNTIF($A$2:A1001, A1001)=1, 1, 0)</f>
        <v>0</v>
      </c>
      <c r="AN1001" s="3">
        <f>COUNTA(A1001) - COUNTIF(Table_1[[#This Row],[Unique Customers]], 1)</f>
        <v>1</v>
      </c>
      <c r="AO1001" s="17" t="str">
        <f t="shared" si="15"/>
        <v>Repeated</v>
      </c>
      <c r="AP1001" s="17" t="str">
        <f>"Q"&amp;_xlfn.CEILING.MATH(MONTH(Table_1[[#This Row],[Monthly sales]])/3,1)</f>
        <v>Q1</v>
      </c>
    </row>
    <row r="1002" spans="1:42" ht="14.4" x14ac:dyDescent="0.3">
      <c r="A1002" s="2">
        <v>1316</v>
      </c>
      <c r="B1002" s="15" t="s">
        <v>227</v>
      </c>
      <c r="C1002" s="15" t="s">
        <v>117</v>
      </c>
      <c r="D1002" s="6">
        <v>0.06</v>
      </c>
      <c r="E1002" s="4">
        <v>55.99</v>
      </c>
      <c r="F1002" s="4">
        <v>5</v>
      </c>
      <c r="G1002" s="15" t="s">
        <v>39</v>
      </c>
      <c r="H1002" s="15" t="s">
        <v>72</v>
      </c>
      <c r="I1002" s="15" t="s">
        <v>41</v>
      </c>
      <c r="J1002" s="15" t="s">
        <v>136</v>
      </c>
      <c r="K1002" s="15" t="s">
        <v>43</v>
      </c>
      <c r="L1002" s="15" t="s">
        <v>1932</v>
      </c>
      <c r="M1002" s="6">
        <v>0.8</v>
      </c>
      <c r="N1002" s="15" t="s">
        <v>33</v>
      </c>
      <c r="O1002" s="15" t="s">
        <v>60</v>
      </c>
      <c r="P1002" s="15" t="s">
        <v>61</v>
      </c>
      <c r="Q1002" s="15" t="s">
        <v>228</v>
      </c>
      <c r="R1002" s="2">
        <v>80022</v>
      </c>
      <c r="S1002" s="1">
        <v>42093</v>
      </c>
      <c r="T1002" s="12">
        <f>EOMONTH(Table_1[[#This Row],[Order Date]],0)</f>
        <v>42094</v>
      </c>
      <c r="U1002" s="10">
        <f>EOMONTH(Table_1[[#This Row],[Order Date]],0)</f>
        <v>42094</v>
      </c>
      <c r="V1002" s="14">
        <v>42093</v>
      </c>
      <c r="W1002" s="1">
        <v>42095</v>
      </c>
      <c r="X1002" s="12">
        <v>42095</v>
      </c>
      <c r="Y1002" s="10">
        <f>EOMONTH(Table_1[[#This Row],[Ship date]],0)</f>
        <v>42124</v>
      </c>
      <c r="Z1002" s="14">
        <v>42095</v>
      </c>
      <c r="AA1002" s="4">
        <v>-275.25299999999999</v>
      </c>
      <c r="AB1002" s="2">
        <v>1</v>
      </c>
      <c r="AC1002" s="4">
        <v>47.38</v>
      </c>
      <c r="AD1002" s="2">
        <v>87602</v>
      </c>
      <c r="AE1002" s="4">
        <f>'DataCleaning and Transformation'!$E1002-'DataCleaning and Transformation'!$D1002</f>
        <v>55.93</v>
      </c>
      <c r="AF1002" s="15" t="str">
        <f>_xlfn.IFS('DataCleaning and Transformation'!$O1002="Central","Chris",'DataCleaning and Transformation'!$O1002="East","Erin",'DataCleaning and Transformation'!$O1002="South","Sam",'DataCleaning and Transformation'!$O1002="West","William")</f>
        <v>William</v>
      </c>
      <c r="AG1002" s="31">
        <f>Table_1[[#This Row],[Ship date]]-Table_1[[#This Row],[Order Date]]</f>
        <v>2</v>
      </c>
      <c r="AH1002" s="22">
        <f>Table_1[[#This Row],[Profit]]/Table_1[[#This Row],[Sales]]</f>
        <v>-5.8094765723934145</v>
      </c>
      <c r="AI1002" s="23">
        <f>Table_1[[#This Row],[Profit]]+Table_1[[#This Row],[Sales]]</f>
        <v>-227.87299999999999</v>
      </c>
      <c r="AJ1002" s="17">
        <f>WEEKNUM(Table_1[[#This Row],[Order Date]],1)</f>
        <v>14</v>
      </c>
      <c r="AK1002" s="17" t="str">
        <f>TEXT(Table_1[[#This Row],[Order Date]],"mmm yyyy")</f>
        <v>Mar 2015</v>
      </c>
      <c r="AL1002" s="17" t="str">
        <f>Table_1[[#This Row],[Monthly sales]]&amp;"  Week "&amp;TEXT(Table_1[[#This Row],[Weekly sales]],"00")</f>
        <v>Mar 2015  Week 14</v>
      </c>
      <c r="AM1002" s="17">
        <f>IF(COUNTIF($A$2:A1002, A1002)=1, 1, 0)</f>
        <v>0</v>
      </c>
      <c r="AN1002" s="3">
        <f>COUNTA(A1002) - COUNTIF(Table_1[[#This Row],[Unique Customers]], 1)</f>
        <v>1</v>
      </c>
      <c r="AO1002" s="17" t="str">
        <f t="shared" si="15"/>
        <v>Repeated</v>
      </c>
      <c r="AP1002" s="17" t="str">
        <f>"Q"&amp;_xlfn.CEILING.MATH(MONTH(Table_1[[#This Row],[Monthly sales]])/3,1)</f>
        <v>Q1</v>
      </c>
    </row>
    <row r="1003" spans="1:42" ht="14.4" x14ac:dyDescent="0.3">
      <c r="A1003" s="2">
        <v>1840</v>
      </c>
      <c r="B1003" s="15" t="s">
        <v>1936</v>
      </c>
      <c r="C1003" s="15" t="s">
        <v>71</v>
      </c>
      <c r="D1003" s="6">
        <v>7.0000000000000007E-2</v>
      </c>
      <c r="E1003" s="4">
        <v>40.98</v>
      </c>
      <c r="F1003" s="4">
        <v>2.99</v>
      </c>
      <c r="G1003" s="15" t="s">
        <v>39</v>
      </c>
      <c r="H1003" s="15" t="s">
        <v>72</v>
      </c>
      <c r="I1003" s="15" t="s">
        <v>49</v>
      </c>
      <c r="J1003" s="15" t="s">
        <v>73</v>
      </c>
      <c r="K1003" s="15" t="s">
        <v>74</v>
      </c>
      <c r="L1003" s="15" t="s">
        <v>84</v>
      </c>
      <c r="M1003" s="6">
        <v>0.36</v>
      </c>
      <c r="N1003" s="15" t="s">
        <v>33</v>
      </c>
      <c r="O1003" s="15" t="s">
        <v>112</v>
      </c>
      <c r="P1003" s="15" t="s">
        <v>404</v>
      </c>
      <c r="Q1003" s="15" t="s">
        <v>1937</v>
      </c>
      <c r="R1003" s="2">
        <v>1469</v>
      </c>
      <c r="S1003" s="1">
        <v>42093</v>
      </c>
      <c r="T1003" s="12">
        <f>EOMONTH(Table_1[[#This Row],[Order Date]],0)</f>
        <v>42094</v>
      </c>
      <c r="U1003" s="10">
        <f>EOMONTH(Table_1[[#This Row],[Order Date]],0)</f>
        <v>42094</v>
      </c>
      <c r="V1003" s="14">
        <v>42093</v>
      </c>
      <c r="W1003" s="1">
        <v>42095</v>
      </c>
      <c r="X1003" s="12">
        <v>42095</v>
      </c>
      <c r="Y1003" s="10">
        <f>EOMONTH(Table_1[[#This Row],[Ship date]],0)</f>
        <v>42124</v>
      </c>
      <c r="Z1003" s="14">
        <v>42095</v>
      </c>
      <c r="AA1003" s="4">
        <v>369.20519999999999</v>
      </c>
      <c r="AB1003" s="2">
        <v>13</v>
      </c>
      <c r="AC1003" s="4">
        <v>535.08000000000004</v>
      </c>
      <c r="AD1003" s="2">
        <v>86599</v>
      </c>
      <c r="AE1003" s="4">
        <f>'DataCleaning and Transformation'!$E1003-'DataCleaning and Transformation'!$D1003</f>
        <v>40.909999999999997</v>
      </c>
      <c r="AF1003" s="15" t="str">
        <f>_xlfn.IFS('DataCleaning and Transformation'!$O1003="Central","Chris",'DataCleaning and Transformation'!$O1003="East","Erin",'DataCleaning and Transformation'!$O1003="South","Sam",'DataCleaning and Transformation'!$O1003="West","William")</f>
        <v>Erin</v>
      </c>
      <c r="AG1003" s="31">
        <f>Table_1[[#This Row],[Ship date]]-Table_1[[#This Row],[Order Date]]</f>
        <v>2</v>
      </c>
      <c r="AH1003" s="22">
        <f>Table_1[[#This Row],[Profit]]/Table_1[[#This Row],[Sales]]</f>
        <v>0.69</v>
      </c>
      <c r="AI1003" s="23">
        <f>Table_1[[#This Row],[Profit]]+Table_1[[#This Row],[Sales]]</f>
        <v>904.28520000000003</v>
      </c>
      <c r="AJ1003" s="17">
        <f>WEEKNUM(Table_1[[#This Row],[Order Date]],1)</f>
        <v>14</v>
      </c>
      <c r="AK1003" s="17" t="str">
        <f>TEXT(Table_1[[#This Row],[Order Date]],"mmm yyyy")</f>
        <v>Mar 2015</v>
      </c>
      <c r="AL1003" s="17" t="str">
        <f>Table_1[[#This Row],[Monthly sales]]&amp;"  Week "&amp;TEXT(Table_1[[#This Row],[Weekly sales]],"00")</f>
        <v>Mar 2015  Week 14</v>
      </c>
      <c r="AM1003" s="17">
        <f>IF(COUNTIF($A$2:A1003, A1003)=1, 1, 0)</f>
        <v>1</v>
      </c>
      <c r="AN1003" s="3">
        <f>COUNTA(A1003) - COUNTIF(Table_1[[#This Row],[Unique Customers]], 1)</f>
        <v>0</v>
      </c>
      <c r="AO1003" s="17" t="str">
        <f t="shared" si="15"/>
        <v>Unique</v>
      </c>
      <c r="AP1003" s="17" t="str">
        <f>"Q"&amp;_xlfn.CEILING.MATH(MONTH(Table_1[[#This Row],[Monthly sales]])/3,1)</f>
        <v>Q1</v>
      </c>
    </row>
    <row r="1004" spans="1:42" ht="14.4" x14ac:dyDescent="0.3">
      <c r="A1004" s="2">
        <v>2066</v>
      </c>
      <c r="B1004" s="15" t="s">
        <v>1873</v>
      </c>
      <c r="C1004" s="15" t="s">
        <v>26</v>
      </c>
      <c r="D1004" s="6">
        <v>0.09</v>
      </c>
      <c r="E1004" s="4">
        <v>20.99</v>
      </c>
      <c r="F1004" s="4">
        <v>4.8099999999999996</v>
      </c>
      <c r="G1004" s="15" t="s">
        <v>88</v>
      </c>
      <c r="H1004" s="15" t="s">
        <v>72</v>
      </c>
      <c r="I1004" s="15" t="s">
        <v>41</v>
      </c>
      <c r="J1004" s="15" t="s">
        <v>136</v>
      </c>
      <c r="K1004" s="15" t="s">
        <v>145</v>
      </c>
      <c r="L1004" s="15" t="s">
        <v>1432</v>
      </c>
      <c r="M1004" s="6">
        <v>0.57999999999999996</v>
      </c>
      <c r="N1004" s="15" t="s">
        <v>33</v>
      </c>
      <c r="O1004" s="15" t="s">
        <v>34</v>
      </c>
      <c r="P1004" s="15" t="s">
        <v>98</v>
      </c>
      <c r="Q1004" s="15" t="s">
        <v>1875</v>
      </c>
      <c r="R1004" s="2">
        <v>28079</v>
      </c>
      <c r="S1004" s="1">
        <v>42094</v>
      </c>
      <c r="T1004" s="12">
        <f>EOMONTH(Table_1[[#This Row],[Order Date]],0)</f>
        <v>42094</v>
      </c>
      <c r="U1004" s="10">
        <f>EOMONTH(Table_1[[#This Row],[Order Date]],0)</f>
        <v>42094</v>
      </c>
      <c r="V1004" s="14">
        <v>42094</v>
      </c>
      <c r="W1004" s="1">
        <v>42095</v>
      </c>
      <c r="X1004" s="12">
        <v>42095</v>
      </c>
      <c r="Y1004" s="10">
        <f>EOMONTH(Table_1[[#This Row],[Ship date]],0)</f>
        <v>42124</v>
      </c>
      <c r="Z1004" s="14">
        <v>42095</v>
      </c>
      <c r="AA1004" s="4">
        <v>272.69400000000002</v>
      </c>
      <c r="AB1004" s="2">
        <v>2</v>
      </c>
      <c r="AC1004" s="4">
        <v>38.979999999999997</v>
      </c>
      <c r="AD1004" s="2">
        <v>85834</v>
      </c>
      <c r="AE1004" s="4">
        <f>'DataCleaning and Transformation'!$E1004-'DataCleaning and Transformation'!$D1004</f>
        <v>20.9</v>
      </c>
      <c r="AF1004" s="15" t="str">
        <f>_xlfn.IFS('DataCleaning and Transformation'!$O1004="Central","Chris",'DataCleaning and Transformation'!$O1004="East","Erin",'DataCleaning and Transformation'!$O1004="South","Sam",'DataCleaning and Transformation'!$O1004="West","William")</f>
        <v>Sam</v>
      </c>
      <c r="AG1004" s="31">
        <f>Table_1[[#This Row],[Ship date]]-Table_1[[#This Row],[Order Date]]</f>
        <v>1</v>
      </c>
      <c r="AH1004" s="22">
        <f>Table_1[[#This Row],[Profit]]/Table_1[[#This Row],[Sales]]</f>
        <v>6.995741405849154</v>
      </c>
      <c r="AI1004" s="23">
        <f>Table_1[[#This Row],[Profit]]+Table_1[[#This Row],[Sales]]</f>
        <v>311.67400000000004</v>
      </c>
      <c r="AJ1004" s="17">
        <f>WEEKNUM(Table_1[[#This Row],[Order Date]],1)</f>
        <v>14</v>
      </c>
      <c r="AK1004" s="17" t="str">
        <f>TEXT(Table_1[[#This Row],[Order Date]],"mmm yyyy")</f>
        <v>Mar 2015</v>
      </c>
      <c r="AL1004" s="17" t="str">
        <f>Table_1[[#This Row],[Monthly sales]]&amp;"  Week "&amp;TEXT(Table_1[[#This Row],[Weekly sales]],"00")</f>
        <v>Mar 2015  Week 14</v>
      </c>
      <c r="AM1004" s="17">
        <f>IF(COUNTIF($A$2:A1004, A1004)=1, 1, 0)</f>
        <v>0</v>
      </c>
      <c r="AN1004" s="3">
        <f>COUNTA(A1004) - COUNTIF(Table_1[[#This Row],[Unique Customers]], 1)</f>
        <v>1</v>
      </c>
      <c r="AO1004" s="17" t="str">
        <f t="shared" si="15"/>
        <v>Unique</v>
      </c>
      <c r="AP1004" s="17" t="str">
        <f>"Q"&amp;_xlfn.CEILING.MATH(MONTH(Table_1[[#This Row],[Monthly sales]])/3,1)</f>
        <v>Q1</v>
      </c>
    </row>
    <row r="1005" spans="1:42" ht="14.4" x14ac:dyDescent="0.3">
      <c r="A1005" s="2">
        <v>3177</v>
      </c>
      <c r="B1005" s="15" t="s">
        <v>1643</v>
      </c>
      <c r="C1005" s="15" t="s">
        <v>26</v>
      </c>
      <c r="D1005" s="6">
        <v>0.06</v>
      </c>
      <c r="E1005" s="4">
        <v>1.68</v>
      </c>
      <c r="F1005" s="4">
        <v>1</v>
      </c>
      <c r="G1005" s="15" t="s">
        <v>39</v>
      </c>
      <c r="H1005" s="15" t="s">
        <v>40</v>
      </c>
      <c r="I1005" s="15" t="s">
        <v>49</v>
      </c>
      <c r="J1005" s="15" t="s">
        <v>50</v>
      </c>
      <c r="K1005" s="15" t="s">
        <v>51</v>
      </c>
      <c r="L1005" s="15" t="s">
        <v>421</v>
      </c>
      <c r="M1005" s="6">
        <v>0.35</v>
      </c>
      <c r="N1005" s="15" t="s">
        <v>33</v>
      </c>
      <c r="O1005" s="15" t="s">
        <v>34</v>
      </c>
      <c r="P1005" s="15" t="s">
        <v>124</v>
      </c>
      <c r="Q1005" s="15" t="s">
        <v>1644</v>
      </c>
      <c r="R1005" s="2">
        <v>33458</v>
      </c>
      <c r="S1005" s="1">
        <v>42094</v>
      </c>
      <c r="T1005" s="12">
        <f>EOMONTH(Table_1[[#This Row],[Order Date]],0)</f>
        <v>42094</v>
      </c>
      <c r="U1005" s="10">
        <f>EOMONTH(Table_1[[#This Row],[Order Date]],0)</f>
        <v>42094</v>
      </c>
      <c r="V1005" s="14">
        <v>42094</v>
      </c>
      <c r="W1005" s="1">
        <v>42096</v>
      </c>
      <c r="X1005" s="12">
        <v>42096</v>
      </c>
      <c r="Y1005" s="10">
        <f>EOMONTH(Table_1[[#This Row],[Ship date]],0)</f>
        <v>42124</v>
      </c>
      <c r="Z1005" s="14">
        <v>42096</v>
      </c>
      <c r="AA1005" s="4">
        <v>-1319.5</v>
      </c>
      <c r="AB1005" s="2">
        <v>5</v>
      </c>
      <c r="AC1005" s="4">
        <v>8.65</v>
      </c>
      <c r="AD1005" s="2">
        <v>90819</v>
      </c>
      <c r="AE1005" s="4">
        <f>'DataCleaning and Transformation'!$E1005-'DataCleaning and Transformation'!$D1005</f>
        <v>1.6199999999999999</v>
      </c>
      <c r="AF1005" s="15" t="str">
        <f>_xlfn.IFS('DataCleaning and Transformation'!$O1005="Central","Chris",'DataCleaning and Transformation'!$O1005="East","Erin",'DataCleaning and Transformation'!$O1005="South","Sam",'DataCleaning and Transformation'!$O1005="West","William")</f>
        <v>Sam</v>
      </c>
      <c r="AG1005" s="31">
        <f>Table_1[[#This Row],[Ship date]]-Table_1[[#This Row],[Order Date]]</f>
        <v>2</v>
      </c>
      <c r="AH1005" s="22">
        <f>Table_1[[#This Row],[Profit]]/Table_1[[#This Row],[Sales]]</f>
        <v>-152.54335260115607</v>
      </c>
      <c r="AI1005" s="23">
        <f>Table_1[[#This Row],[Profit]]+Table_1[[#This Row],[Sales]]</f>
        <v>-1310.85</v>
      </c>
      <c r="AJ1005" s="17">
        <f>WEEKNUM(Table_1[[#This Row],[Order Date]],1)</f>
        <v>14</v>
      </c>
      <c r="AK1005" s="17" t="str">
        <f>TEXT(Table_1[[#This Row],[Order Date]],"mmm yyyy")</f>
        <v>Mar 2015</v>
      </c>
      <c r="AL1005" s="17" t="str">
        <f>Table_1[[#This Row],[Monthly sales]]&amp;"  Week "&amp;TEXT(Table_1[[#This Row],[Weekly sales]],"00")</f>
        <v>Mar 2015  Week 14</v>
      </c>
      <c r="AM1005" s="17">
        <f>IF(COUNTIF($A$2:A1005, A1005)=1, 1, 0)</f>
        <v>0</v>
      </c>
      <c r="AN1005" s="3">
        <f>COUNTA(A1005) - COUNTIF(Table_1[[#This Row],[Unique Customers]], 1)</f>
        <v>1</v>
      </c>
      <c r="AO1005" s="17" t="str">
        <f t="shared" si="15"/>
        <v>Unique</v>
      </c>
      <c r="AP1005" s="17" t="str">
        <f>"Q"&amp;_xlfn.CEILING.MATH(MONTH(Table_1[[#This Row],[Monthly sales]])/3,1)</f>
        <v>Q1</v>
      </c>
    </row>
    <row r="1006" spans="1:42" ht="14.4" x14ac:dyDescent="0.3">
      <c r="A1006" s="2">
        <v>1083</v>
      </c>
      <c r="B1006" s="15" t="s">
        <v>1938</v>
      </c>
      <c r="C1006" s="15" t="s">
        <v>71</v>
      </c>
      <c r="D1006" s="6">
        <v>7.0000000000000007E-2</v>
      </c>
      <c r="E1006" s="4">
        <v>55.99</v>
      </c>
      <c r="F1006" s="4">
        <v>5</v>
      </c>
      <c r="G1006" s="15" t="s">
        <v>88</v>
      </c>
      <c r="H1006" s="15" t="s">
        <v>95</v>
      </c>
      <c r="I1006" s="15" t="s">
        <v>41</v>
      </c>
      <c r="J1006" s="15" t="s">
        <v>136</v>
      </c>
      <c r="K1006" s="15" t="s">
        <v>43</v>
      </c>
      <c r="L1006" s="15" t="s">
        <v>1939</v>
      </c>
      <c r="M1006" s="6">
        <v>0.83</v>
      </c>
      <c r="N1006" s="15" t="s">
        <v>33</v>
      </c>
      <c r="O1006" s="15" t="s">
        <v>53</v>
      </c>
      <c r="P1006" s="15" t="s">
        <v>104</v>
      </c>
      <c r="Q1006" s="15" t="s">
        <v>879</v>
      </c>
      <c r="R1006" s="2">
        <v>62701</v>
      </c>
      <c r="S1006" s="1">
        <v>42094</v>
      </c>
      <c r="T1006" s="12">
        <f>EOMONTH(Table_1[[#This Row],[Order Date]],0)</f>
        <v>42094</v>
      </c>
      <c r="U1006" s="10">
        <f>EOMONTH(Table_1[[#This Row],[Order Date]],0)</f>
        <v>42094</v>
      </c>
      <c r="V1006" s="14">
        <v>42094</v>
      </c>
      <c r="W1006" s="1">
        <v>42096</v>
      </c>
      <c r="X1006" s="12">
        <v>42096</v>
      </c>
      <c r="Y1006" s="10">
        <f>EOMONTH(Table_1[[#This Row],[Ship date]],0)</f>
        <v>42124</v>
      </c>
      <c r="Z1006" s="14">
        <v>42096</v>
      </c>
      <c r="AA1006" s="4">
        <v>-232.99100000000001</v>
      </c>
      <c r="AB1006" s="2">
        <v>1</v>
      </c>
      <c r="AC1006" s="4">
        <v>54.08</v>
      </c>
      <c r="AD1006" s="2">
        <v>88460</v>
      </c>
      <c r="AE1006" s="4">
        <f>'DataCleaning and Transformation'!$E1006-'DataCleaning and Transformation'!$D1006</f>
        <v>55.92</v>
      </c>
      <c r="AF1006" s="15" t="str">
        <f>_xlfn.IFS('DataCleaning and Transformation'!$O1006="Central","Chris",'DataCleaning and Transformation'!$O1006="East","Erin",'DataCleaning and Transformation'!$O1006="South","Sam",'DataCleaning and Transformation'!$O1006="West","William")</f>
        <v>Chris</v>
      </c>
      <c r="AG1006" s="31">
        <f>Table_1[[#This Row],[Ship date]]-Table_1[[#This Row],[Order Date]]</f>
        <v>2</v>
      </c>
      <c r="AH1006" s="22">
        <f>Table_1[[#This Row],[Profit]]/Table_1[[#This Row],[Sales]]</f>
        <v>-4.3082655325443788</v>
      </c>
      <c r="AI1006" s="23">
        <f>Table_1[[#This Row],[Profit]]+Table_1[[#This Row],[Sales]]</f>
        <v>-178.911</v>
      </c>
      <c r="AJ1006" s="17">
        <f>WEEKNUM(Table_1[[#This Row],[Order Date]],1)</f>
        <v>14</v>
      </c>
      <c r="AK1006" s="17" t="str">
        <f>TEXT(Table_1[[#This Row],[Order Date]],"mmm yyyy")</f>
        <v>Mar 2015</v>
      </c>
      <c r="AL1006" s="17" t="str">
        <f>Table_1[[#This Row],[Monthly sales]]&amp;"  Week "&amp;TEXT(Table_1[[#This Row],[Weekly sales]],"00")</f>
        <v>Mar 2015  Week 14</v>
      </c>
      <c r="AM1006" s="17">
        <f>IF(COUNTIF($A$2:A1006, A1006)=1, 1, 0)</f>
        <v>1</v>
      </c>
      <c r="AN1006" s="3">
        <f>COUNTA(A1006) - COUNTIF(Table_1[[#This Row],[Unique Customers]], 1)</f>
        <v>0</v>
      </c>
      <c r="AO1006" s="17" t="str">
        <f t="shared" si="15"/>
        <v>Unique</v>
      </c>
      <c r="AP1006" s="17" t="str">
        <f>"Q"&amp;_xlfn.CEILING.MATH(MONTH(Table_1[[#This Row],[Monthly sales]])/3,1)</f>
        <v>Q1</v>
      </c>
    </row>
    <row r="1007" spans="1:42" ht="14.4" x14ac:dyDescent="0.3">
      <c r="A1007" s="2">
        <v>3224</v>
      </c>
      <c r="B1007" s="15" t="s">
        <v>1940</v>
      </c>
      <c r="C1007" s="15" t="s">
        <v>26</v>
      </c>
      <c r="D1007" s="6">
        <v>0.06</v>
      </c>
      <c r="E1007" s="4">
        <v>60.98</v>
      </c>
      <c r="F1007" s="4">
        <v>30</v>
      </c>
      <c r="G1007" s="15" t="s">
        <v>27</v>
      </c>
      <c r="H1007" s="15" t="s">
        <v>28</v>
      </c>
      <c r="I1007" s="15" t="s">
        <v>29</v>
      </c>
      <c r="J1007" s="15" t="s">
        <v>110</v>
      </c>
      <c r="K1007" s="15" t="s">
        <v>58</v>
      </c>
      <c r="L1007" s="15" t="s">
        <v>1941</v>
      </c>
      <c r="M1007" s="6">
        <v>0.7</v>
      </c>
      <c r="N1007" s="15" t="s">
        <v>33</v>
      </c>
      <c r="O1007" s="15" t="s">
        <v>34</v>
      </c>
      <c r="P1007" s="15" t="s">
        <v>401</v>
      </c>
      <c r="Q1007" s="15" t="s">
        <v>1942</v>
      </c>
      <c r="R1007" s="2">
        <v>37066</v>
      </c>
      <c r="S1007" s="1">
        <v>42095</v>
      </c>
      <c r="T1007" s="12">
        <f>EOMONTH(Table_1[[#This Row],[Order Date]],0)</f>
        <v>42124</v>
      </c>
      <c r="U1007" s="10">
        <f>EOMONTH(Table_1[[#This Row],[Order Date]],0)</f>
        <v>42124</v>
      </c>
      <c r="V1007" s="14">
        <v>42095</v>
      </c>
      <c r="W1007" s="1">
        <v>42096</v>
      </c>
      <c r="X1007" s="12">
        <v>42096</v>
      </c>
      <c r="Y1007" s="10">
        <f>EOMONTH(Table_1[[#This Row],[Ship date]],0)</f>
        <v>42124</v>
      </c>
      <c r="Z1007" s="14">
        <v>42096</v>
      </c>
      <c r="AA1007" s="4">
        <v>-74.087999999999994</v>
      </c>
      <c r="AB1007" s="2">
        <v>2</v>
      </c>
      <c r="AC1007" s="4">
        <v>125.9</v>
      </c>
      <c r="AD1007" s="2">
        <v>86508</v>
      </c>
      <c r="AE1007" s="4">
        <f>'DataCleaning and Transformation'!$E1007-'DataCleaning and Transformation'!$D1007</f>
        <v>60.919999999999995</v>
      </c>
      <c r="AF1007" s="15" t="str">
        <f>_xlfn.IFS('DataCleaning and Transformation'!$O1007="Central","Chris",'DataCleaning and Transformation'!$O1007="East","Erin",'DataCleaning and Transformation'!$O1007="South","Sam",'DataCleaning and Transformation'!$O1007="West","William")</f>
        <v>Sam</v>
      </c>
      <c r="AG1007" s="31">
        <f>Table_1[[#This Row],[Ship date]]-Table_1[[#This Row],[Order Date]]</f>
        <v>1</v>
      </c>
      <c r="AH1007" s="22">
        <f>Table_1[[#This Row],[Profit]]/Table_1[[#This Row],[Sales]]</f>
        <v>-0.58846703733121519</v>
      </c>
      <c r="AI1007" s="23">
        <f>Table_1[[#This Row],[Profit]]+Table_1[[#This Row],[Sales]]</f>
        <v>51.812000000000012</v>
      </c>
      <c r="AJ1007" s="17">
        <f>WEEKNUM(Table_1[[#This Row],[Order Date]],1)</f>
        <v>14</v>
      </c>
      <c r="AK1007" s="17" t="str">
        <f>TEXT(Table_1[[#This Row],[Order Date]],"mmm yyyy")</f>
        <v>Apr 2015</v>
      </c>
      <c r="AL1007" s="17" t="str">
        <f>Table_1[[#This Row],[Monthly sales]]&amp;"  Week "&amp;TEXT(Table_1[[#This Row],[Weekly sales]],"00")</f>
        <v>Apr 2015  Week 14</v>
      </c>
      <c r="AM1007" s="17">
        <f>IF(COUNTIF($A$2:A1007, A1007)=1, 1, 0)</f>
        <v>1</v>
      </c>
      <c r="AN1007" s="3">
        <f>COUNTA(A1007) - COUNTIF(Table_1[[#This Row],[Unique Customers]], 1)</f>
        <v>0</v>
      </c>
      <c r="AO1007" s="17" t="str">
        <f t="shared" si="15"/>
        <v>Unique</v>
      </c>
      <c r="AP1007" s="17" t="str">
        <f>"Q"&amp;_xlfn.CEILING.MATH(MONTH(Table_1[[#This Row],[Monthly sales]])/3,1)</f>
        <v>Q2</v>
      </c>
    </row>
    <row r="1008" spans="1:42" ht="14.4" x14ac:dyDescent="0.3">
      <c r="A1008" s="2">
        <v>623</v>
      </c>
      <c r="B1008" s="15" t="s">
        <v>1943</v>
      </c>
      <c r="C1008" s="15" t="s">
        <v>38</v>
      </c>
      <c r="D1008" s="6">
        <v>0.05</v>
      </c>
      <c r="E1008" s="4">
        <v>6.48</v>
      </c>
      <c r="F1008" s="4">
        <v>8.4</v>
      </c>
      <c r="G1008" s="15" t="s">
        <v>39</v>
      </c>
      <c r="H1008" s="15" t="s">
        <v>72</v>
      </c>
      <c r="I1008" s="15" t="s">
        <v>49</v>
      </c>
      <c r="J1008" s="15" t="s">
        <v>89</v>
      </c>
      <c r="K1008" s="15" t="s">
        <v>74</v>
      </c>
      <c r="L1008" s="15" t="s">
        <v>1944</v>
      </c>
      <c r="M1008" s="6">
        <v>0.37</v>
      </c>
      <c r="N1008" s="15" t="s">
        <v>33</v>
      </c>
      <c r="O1008" s="15" t="s">
        <v>112</v>
      </c>
      <c r="P1008" s="15" t="s">
        <v>1357</v>
      </c>
      <c r="Q1008" s="15" t="s">
        <v>1945</v>
      </c>
      <c r="R1008" s="2">
        <v>3101</v>
      </c>
      <c r="S1008" s="1">
        <v>42095</v>
      </c>
      <c r="T1008" s="12">
        <f>EOMONTH(Table_1[[#This Row],[Order Date]],0)</f>
        <v>42124</v>
      </c>
      <c r="U1008" s="10">
        <f>EOMONTH(Table_1[[#This Row],[Order Date]],0)</f>
        <v>42124</v>
      </c>
      <c r="V1008" s="14">
        <v>42095</v>
      </c>
      <c r="W1008" s="1">
        <v>42097</v>
      </c>
      <c r="X1008" s="12">
        <v>42097</v>
      </c>
      <c r="Y1008" s="10">
        <f>EOMONTH(Table_1[[#This Row],[Ship date]],0)</f>
        <v>42124</v>
      </c>
      <c r="Z1008" s="14">
        <v>42097</v>
      </c>
      <c r="AA1008" s="4">
        <v>-226.34639999999999</v>
      </c>
      <c r="AB1008" s="2">
        <v>21</v>
      </c>
      <c r="AC1008" s="4">
        <v>136.99</v>
      </c>
      <c r="AD1008" s="2">
        <v>91433</v>
      </c>
      <c r="AE1008" s="4">
        <f>'DataCleaning and Transformation'!$E1008-'DataCleaning and Transformation'!$D1008</f>
        <v>6.4300000000000006</v>
      </c>
      <c r="AF1008" s="15" t="str">
        <f>_xlfn.IFS('DataCleaning and Transformation'!$O1008="Central","Chris",'DataCleaning and Transformation'!$O1008="East","Erin",'DataCleaning and Transformation'!$O1008="South","Sam",'DataCleaning and Transformation'!$O1008="West","William")</f>
        <v>Erin</v>
      </c>
      <c r="AG1008" s="31">
        <f>Table_1[[#This Row],[Ship date]]-Table_1[[#This Row],[Order Date]]</f>
        <v>2</v>
      </c>
      <c r="AH1008" s="22">
        <f>Table_1[[#This Row],[Profit]]/Table_1[[#This Row],[Sales]]</f>
        <v>-1.6522841083290749</v>
      </c>
      <c r="AI1008" s="23">
        <f>Table_1[[#This Row],[Profit]]+Table_1[[#This Row],[Sales]]</f>
        <v>-89.356399999999979</v>
      </c>
      <c r="AJ1008" s="17">
        <f>WEEKNUM(Table_1[[#This Row],[Order Date]],1)</f>
        <v>14</v>
      </c>
      <c r="AK1008" s="17" t="str">
        <f>TEXT(Table_1[[#This Row],[Order Date]],"mmm yyyy")</f>
        <v>Apr 2015</v>
      </c>
      <c r="AL1008" s="17" t="str">
        <f>Table_1[[#This Row],[Monthly sales]]&amp;"  Week "&amp;TEXT(Table_1[[#This Row],[Weekly sales]],"00")</f>
        <v>Apr 2015  Week 14</v>
      </c>
      <c r="AM1008" s="17">
        <f>IF(COUNTIF($A$2:A1008, A1008)=1, 1, 0)</f>
        <v>1</v>
      </c>
      <c r="AN1008" s="3">
        <f>COUNTA(A1008) - COUNTIF(Table_1[[#This Row],[Unique Customers]], 1)</f>
        <v>0</v>
      </c>
      <c r="AO1008" s="17" t="str">
        <f t="shared" si="15"/>
        <v>Unique</v>
      </c>
      <c r="AP1008" s="17" t="str">
        <f>"Q"&amp;_xlfn.CEILING.MATH(MONTH(Table_1[[#This Row],[Monthly sales]])/3,1)</f>
        <v>Q2</v>
      </c>
    </row>
    <row r="1009" spans="1:42" ht="14.4" x14ac:dyDescent="0.3">
      <c r="A1009" s="2">
        <v>624</v>
      </c>
      <c r="B1009" s="15" t="s">
        <v>1946</v>
      </c>
      <c r="C1009" s="15" t="s">
        <v>38</v>
      </c>
      <c r="D1009" s="6">
        <v>0.05</v>
      </c>
      <c r="E1009" s="4">
        <v>55.99</v>
      </c>
      <c r="F1009" s="4">
        <v>5</v>
      </c>
      <c r="G1009" s="15" t="s">
        <v>39</v>
      </c>
      <c r="H1009" s="15" t="s">
        <v>72</v>
      </c>
      <c r="I1009" s="15" t="s">
        <v>41</v>
      </c>
      <c r="J1009" s="15" t="s">
        <v>136</v>
      </c>
      <c r="K1009" s="15" t="s">
        <v>43</v>
      </c>
      <c r="L1009" s="15" t="s">
        <v>1932</v>
      </c>
      <c r="M1009" s="6">
        <v>0.8</v>
      </c>
      <c r="N1009" s="15" t="s">
        <v>33</v>
      </c>
      <c r="O1009" s="15" t="s">
        <v>112</v>
      </c>
      <c r="P1009" s="15" t="s">
        <v>634</v>
      </c>
      <c r="Q1009" s="15" t="s">
        <v>1947</v>
      </c>
      <c r="R1009" s="2">
        <v>5701</v>
      </c>
      <c r="S1009" s="1">
        <v>42095</v>
      </c>
      <c r="T1009" s="12">
        <f>EOMONTH(Table_1[[#This Row],[Order Date]],0)</f>
        <v>42124</v>
      </c>
      <c r="U1009" s="10">
        <f>EOMONTH(Table_1[[#This Row],[Order Date]],0)</f>
        <v>42124</v>
      </c>
      <c r="V1009" s="14">
        <v>42095</v>
      </c>
      <c r="W1009" s="1">
        <v>42095</v>
      </c>
      <c r="X1009" s="12">
        <v>42095</v>
      </c>
      <c r="Y1009" s="10">
        <f>EOMONTH(Table_1[[#This Row],[Ship date]],0)</f>
        <v>42124</v>
      </c>
      <c r="Z1009" s="14">
        <v>42095</v>
      </c>
      <c r="AA1009" s="4">
        <v>-281.17583999999999</v>
      </c>
      <c r="AB1009" s="2">
        <v>2</v>
      </c>
      <c r="AC1009" s="4">
        <v>99.36</v>
      </c>
      <c r="AD1009" s="2">
        <v>91433</v>
      </c>
      <c r="AE1009" s="4">
        <f>'DataCleaning and Transformation'!$E1009-'DataCleaning and Transformation'!$D1009</f>
        <v>55.940000000000005</v>
      </c>
      <c r="AF1009" s="15" t="str">
        <f>_xlfn.IFS('DataCleaning and Transformation'!$O1009="Central","Chris",'DataCleaning and Transformation'!$O1009="East","Erin",'DataCleaning and Transformation'!$O1009="South","Sam",'DataCleaning and Transformation'!$O1009="West","William")</f>
        <v>Erin</v>
      </c>
      <c r="AG1009" s="31">
        <f>Table_1[[#This Row],[Ship date]]-Table_1[[#This Row],[Order Date]]</f>
        <v>0</v>
      </c>
      <c r="AH1009" s="22">
        <f>Table_1[[#This Row],[Profit]]/Table_1[[#This Row],[Sales]]</f>
        <v>-2.8298695652173911</v>
      </c>
      <c r="AI1009" s="23">
        <f>Table_1[[#This Row],[Profit]]+Table_1[[#This Row],[Sales]]</f>
        <v>-181.81583999999998</v>
      </c>
      <c r="AJ1009" s="17">
        <f>WEEKNUM(Table_1[[#This Row],[Order Date]],1)</f>
        <v>14</v>
      </c>
      <c r="AK1009" s="17" t="str">
        <f>TEXT(Table_1[[#This Row],[Order Date]],"mmm yyyy")</f>
        <v>Apr 2015</v>
      </c>
      <c r="AL1009" s="17" t="str">
        <f>Table_1[[#This Row],[Monthly sales]]&amp;"  Week "&amp;TEXT(Table_1[[#This Row],[Weekly sales]],"00")</f>
        <v>Apr 2015  Week 14</v>
      </c>
      <c r="AM1009" s="17">
        <f>IF(COUNTIF($A$2:A1009, A1009)=1, 1, 0)</f>
        <v>1</v>
      </c>
      <c r="AN1009" s="3">
        <f>COUNTA(A1009) - COUNTIF(Table_1[[#This Row],[Unique Customers]], 1)</f>
        <v>0</v>
      </c>
      <c r="AO1009" s="17" t="str">
        <f t="shared" si="15"/>
        <v>Repeated</v>
      </c>
      <c r="AP1009" s="17" t="str">
        <f>"Q"&amp;_xlfn.CEILING.MATH(MONTH(Table_1[[#This Row],[Monthly sales]])/3,1)</f>
        <v>Q2</v>
      </c>
    </row>
    <row r="1010" spans="1:42" ht="14.4" x14ac:dyDescent="0.3">
      <c r="A1010" s="2">
        <v>1849</v>
      </c>
      <c r="B1010" s="15" t="s">
        <v>1948</v>
      </c>
      <c r="C1010" s="15" t="s">
        <v>38</v>
      </c>
      <c r="D1010" s="6">
        <v>0.09</v>
      </c>
      <c r="E1010" s="4">
        <v>35.99</v>
      </c>
      <c r="F1010" s="4">
        <v>1.1000000000000001</v>
      </c>
      <c r="G1010" s="15" t="s">
        <v>39</v>
      </c>
      <c r="H1010" s="15" t="s">
        <v>40</v>
      </c>
      <c r="I1010" s="15" t="s">
        <v>41</v>
      </c>
      <c r="J1010" s="15" t="s">
        <v>136</v>
      </c>
      <c r="K1010" s="15" t="s">
        <v>74</v>
      </c>
      <c r="L1010" s="15" t="s">
        <v>275</v>
      </c>
      <c r="M1010" s="6">
        <v>0.55000000000000004</v>
      </c>
      <c r="N1010" s="15" t="s">
        <v>33</v>
      </c>
      <c r="O1010" s="15" t="s">
        <v>34</v>
      </c>
      <c r="P1010" s="15" t="s">
        <v>165</v>
      </c>
      <c r="Q1010" s="15" t="s">
        <v>1949</v>
      </c>
      <c r="R1010" s="2">
        <v>36330</v>
      </c>
      <c r="S1010" s="1">
        <v>42095</v>
      </c>
      <c r="T1010" s="12">
        <f>EOMONTH(Table_1[[#This Row],[Order Date]],0)</f>
        <v>42124</v>
      </c>
      <c r="U1010" s="10">
        <f>EOMONTH(Table_1[[#This Row],[Order Date]],0)</f>
        <v>42124</v>
      </c>
      <c r="V1010" s="14">
        <v>42095</v>
      </c>
      <c r="W1010" s="1">
        <v>42097</v>
      </c>
      <c r="X1010" s="12">
        <v>42097</v>
      </c>
      <c r="Y1010" s="10">
        <f>EOMONTH(Table_1[[#This Row],[Ship date]],0)</f>
        <v>42124</v>
      </c>
      <c r="Z1010" s="14">
        <v>42097</v>
      </c>
      <c r="AA1010" s="4">
        <v>19.350000000000001</v>
      </c>
      <c r="AB1010" s="2">
        <v>8</v>
      </c>
      <c r="AC1010" s="4">
        <v>222.71</v>
      </c>
      <c r="AD1010" s="2">
        <v>89697</v>
      </c>
      <c r="AE1010" s="4">
        <f>'DataCleaning and Transformation'!$E1010-'DataCleaning and Transformation'!$D1010</f>
        <v>35.9</v>
      </c>
      <c r="AF1010" s="15" t="str">
        <f>_xlfn.IFS('DataCleaning and Transformation'!$O1010="Central","Chris",'DataCleaning and Transformation'!$O1010="East","Erin",'DataCleaning and Transformation'!$O1010="South","Sam",'DataCleaning and Transformation'!$O1010="West","William")</f>
        <v>Sam</v>
      </c>
      <c r="AG1010" s="31">
        <f>Table_1[[#This Row],[Ship date]]-Table_1[[#This Row],[Order Date]]</f>
        <v>2</v>
      </c>
      <c r="AH1010" s="22">
        <f>Table_1[[#This Row],[Profit]]/Table_1[[#This Row],[Sales]]</f>
        <v>8.6884288985676447E-2</v>
      </c>
      <c r="AI1010" s="23">
        <f>Table_1[[#This Row],[Profit]]+Table_1[[#This Row],[Sales]]</f>
        <v>242.06</v>
      </c>
      <c r="AJ1010" s="17">
        <f>WEEKNUM(Table_1[[#This Row],[Order Date]],1)</f>
        <v>14</v>
      </c>
      <c r="AK1010" s="17" t="str">
        <f>TEXT(Table_1[[#This Row],[Order Date]],"mmm yyyy")</f>
        <v>Apr 2015</v>
      </c>
      <c r="AL1010" s="17" t="str">
        <f>Table_1[[#This Row],[Monthly sales]]&amp;"  Week "&amp;TEXT(Table_1[[#This Row],[Weekly sales]],"00")</f>
        <v>Apr 2015  Week 14</v>
      </c>
      <c r="AM1010" s="17">
        <f>IF(COUNTIF($A$2:A1010, A1010)=1, 1, 0)</f>
        <v>1</v>
      </c>
      <c r="AN1010" s="3">
        <f>COUNTA(A1010) - COUNTIF(Table_1[[#This Row],[Unique Customers]], 1)</f>
        <v>0</v>
      </c>
      <c r="AO1010" s="17" t="str">
        <f t="shared" si="15"/>
        <v>Unique</v>
      </c>
      <c r="AP1010" s="17" t="str">
        <f>"Q"&amp;_xlfn.CEILING.MATH(MONTH(Table_1[[#This Row],[Monthly sales]])/3,1)</f>
        <v>Q2</v>
      </c>
    </row>
    <row r="1011" spans="1:42" ht="14.4" x14ac:dyDescent="0.3">
      <c r="A1011" s="2">
        <v>1849</v>
      </c>
      <c r="B1011" s="15" t="s">
        <v>1948</v>
      </c>
      <c r="C1011" s="15" t="s">
        <v>38</v>
      </c>
      <c r="D1011" s="6">
        <v>0.01</v>
      </c>
      <c r="E1011" s="4">
        <v>125.99</v>
      </c>
      <c r="F1011" s="4">
        <v>2.5</v>
      </c>
      <c r="G1011" s="15" t="s">
        <v>39</v>
      </c>
      <c r="H1011" s="15" t="s">
        <v>40</v>
      </c>
      <c r="I1011" s="15" t="s">
        <v>41</v>
      </c>
      <c r="J1011" s="15" t="s">
        <v>136</v>
      </c>
      <c r="K1011" s="15" t="s">
        <v>74</v>
      </c>
      <c r="L1011" s="15" t="s">
        <v>949</v>
      </c>
      <c r="M1011" s="6">
        <v>0.6</v>
      </c>
      <c r="N1011" s="15" t="s">
        <v>33</v>
      </c>
      <c r="O1011" s="15" t="s">
        <v>34</v>
      </c>
      <c r="P1011" s="15" t="s">
        <v>165</v>
      </c>
      <c r="Q1011" s="15" t="s">
        <v>1949</v>
      </c>
      <c r="R1011" s="2">
        <v>36330</v>
      </c>
      <c r="S1011" s="1">
        <v>42095</v>
      </c>
      <c r="T1011" s="12">
        <f>EOMONTH(Table_1[[#This Row],[Order Date]],0)</f>
        <v>42124</v>
      </c>
      <c r="U1011" s="10">
        <f>EOMONTH(Table_1[[#This Row],[Order Date]],0)</f>
        <v>42124</v>
      </c>
      <c r="V1011" s="14">
        <v>42095</v>
      </c>
      <c r="W1011" s="1">
        <v>42096</v>
      </c>
      <c r="X1011" s="12">
        <v>42096</v>
      </c>
      <c r="Y1011" s="10">
        <f>EOMONTH(Table_1[[#This Row],[Ship date]],0)</f>
        <v>42124</v>
      </c>
      <c r="Z1011" s="14">
        <v>42096</v>
      </c>
      <c r="AA1011" s="4">
        <v>-967.83399999999995</v>
      </c>
      <c r="AB1011" s="2">
        <v>2</v>
      </c>
      <c r="AC1011" s="4">
        <v>220.52</v>
      </c>
      <c r="AD1011" s="2">
        <v>89697</v>
      </c>
      <c r="AE1011" s="4">
        <f>'DataCleaning and Transformation'!$E1011-'DataCleaning and Transformation'!$D1011</f>
        <v>125.97999999999999</v>
      </c>
      <c r="AF1011" s="15" t="str">
        <f>_xlfn.IFS('DataCleaning and Transformation'!$O1011="Central","Chris",'DataCleaning and Transformation'!$O1011="East","Erin",'DataCleaning and Transformation'!$O1011="South","Sam",'DataCleaning and Transformation'!$O1011="West","William")</f>
        <v>Sam</v>
      </c>
      <c r="AG1011" s="31">
        <f>Table_1[[#This Row],[Ship date]]-Table_1[[#This Row],[Order Date]]</f>
        <v>1</v>
      </c>
      <c r="AH1011" s="22">
        <f>Table_1[[#This Row],[Profit]]/Table_1[[#This Row],[Sales]]</f>
        <v>-4.3888717576637033</v>
      </c>
      <c r="AI1011" s="23">
        <f>Table_1[[#This Row],[Profit]]+Table_1[[#This Row],[Sales]]</f>
        <v>-747.31399999999996</v>
      </c>
      <c r="AJ1011" s="17">
        <f>WEEKNUM(Table_1[[#This Row],[Order Date]],1)</f>
        <v>14</v>
      </c>
      <c r="AK1011" s="17" t="str">
        <f>TEXT(Table_1[[#This Row],[Order Date]],"mmm yyyy")</f>
        <v>Apr 2015</v>
      </c>
      <c r="AL1011" s="17" t="str">
        <f>Table_1[[#This Row],[Monthly sales]]&amp;"  Week "&amp;TEXT(Table_1[[#This Row],[Weekly sales]],"00")</f>
        <v>Apr 2015  Week 14</v>
      </c>
      <c r="AM1011" s="17">
        <f>IF(COUNTIF($A$2:A1011, A1011)=1, 1, 0)</f>
        <v>0</v>
      </c>
      <c r="AN1011" s="3">
        <f>COUNTA(A1011) - COUNTIF(Table_1[[#This Row],[Unique Customers]], 1)</f>
        <v>1</v>
      </c>
      <c r="AO1011" s="17" t="str">
        <f t="shared" si="15"/>
        <v>Repeated</v>
      </c>
      <c r="AP1011" s="17" t="str">
        <f>"Q"&amp;_xlfn.CEILING.MATH(MONTH(Table_1[[#This Row],[Monthly sales]])/3,1)</f>
        <v>Q2</v>
      </c>
    </row>
    <row r="1012" spans="1:42" ht="14.4" x14ac:dyDescent="0.3">
      <c r="A1012" s="2">
        <v>3246</v>
      </c>
      <c r="B1012" s="15" t="s">
        <v>1950</v>
      </c>
      <c r="C1012" s="15" t="s">
        <v>48</v>
      </c>
      <c r="D1012" s="6">
        <v>0.06</v>
      </c>
      <c r="E1012" s="4">
        <v>5.18</v>
      </c>
      <c r="F1012" s="4">
        <v>2.04</v>
      </c>
      <c r="G1012" s="15" t="s">
        <v>39</v>
      </c>
      <c r="H1012" s="15" t="s">
        <v>28</v>
      </c>
      <c r="I1012" s="15" t="s">
        <v>49</v>
      </c>
      <c r="J1012" s="15" t="s">
        <v>89</v>
      </c>
      <c r="K1012" s="15" t="s">
        <v>51</v>
      </c>
      <c r="L1012" s="15" t="s">
        <v>834</v>
      </c>
      <c r="M1012" s="6">
        <v>0.36</v>
      </c>
      <c r="N1012" s="15" t="s">
        <v>33</v>
      </c>
      <c r="O1012" s="15" t="s">
        <v>112</v>
      </c>
      <c r="P1012" s="15" t="s">
        <v>1357</v>
      </c>
      <c r="Q1012" s="15" t="s">
        <v>1951</v>
      </c>
      <c r="R1012" s="2">
        <v>3051</v>
      </c>
      <c r="S1012" s="1">
        <v>42095</v>
      </c>
      <c r="T1012" s="12">
        <f>EOMONTH(Table_1[[#This Row],[Order Date]],0)</f>
        <v>42124</v>
      </c>
      <c r="U1012" s="10">
        <f>EOMONTH(Table_1[[#This Row],[Order Date]],0)</f>
        <v>42124</v>
      </c>
      <c r="V1012" s="14">
        <v>42095</v>
      </c>
      <c r="W1012" s="1">
        <v>42095</v>
      </c>
      <c r="X1012" s="12">
        <v>42095</v>
      </c>
      <c r="Y1012" s="10">
        <f>EOMONTH(Table_1[[#This Row],[Ship date]],0)</f>
        <v>42124</v>
      </c>
      <c r="Z1012" s="14">
        <v>42095</v>
      </c>
      <c r="AA1012" s="4">
        <v>1.9503999999999999</v>
      </c>
      <c r="AB1012" s="2">
        <v>4</v>
      </c>
      <c r="AC1012" s="4">
        <v>21.86</v>
      </c>
      <c r="AD1012" s="2">
        <v>88330</v>
      </c>
      <c r="AE1012" s="4">
        <f>'DataCleaning and Transformation'!$E1012-'DataCleaning and Transformation'!$D1012</f>
        <v>5.12</v>
      </c>
      <c r="AF1012" s="15" t="str">
        <f>_xlfn.IFS('DataCleaning and Transformation'!$O1012="Central","Chris",'DataCleaning and Transformation'!$O1012="East","Erin",'DataCleaning and Transformation'!$O1012="South","Sam",'DataCleaning and Transformation'!$O1012="West","William")</f>
        <v>Erin</v>
      </c>
      <c r="AG1012" s="31">
        <f>Table_1[[#This Row],[Ship date]]-Table_1[[#This Row],[Order Date]]</f>
        <v>0</v>
      </c>
      <c r="AH1012" s="22">
        <f>Table_1[[#This Row],[Profit]]/Table_1[[#This Row],[Sales]]</f>
        <v>8.9222323879231472E-2</v>
      </c>
      <c r="AI1012" s="23">
        <f>Table_1[[#This Row],[Profit]]+Table_1[[#This Row],[Sales]]</f>
        <v>23.810399999999998</v>
      </c>
      <c r="AJ1012" s="17">
        <f>WEEKNUM(Table_1[[#This Row],[Order Date]],1)</f>
        <v>14</v>
      </c>
      <c r="AK1012" s="17" t="str">
        <f>TEXT(Table_1[[#This Row],[Order Date]],"mmm yyyy")</f>
        <v>Apr 2015</v>
      </c>
      <c r="AL1012" s="17" t="str">
        <f>Table_1[[#This Row],[Monthly sales]]&amp;"  Week "&amp;TEXT(Table_1[[#This Row],[Weekly sales]],"00")</f>
        <v>Apr 2015  Week 14</v>
      </c>
      <c r="AM1012" s="17">
        <f>IF(COUNTIF($A$2:A1012, A1012)=1, 1, 0)</f>
        <v>1</v>
      </c>
      <c r="AN1012" s="3">
        <f>COUNTA(A1012) - COUNTIF(Table_1[[#This Row],[Unique Customers]], 1)</f>
        <v>0</v>
      </c>
      <c r="AO1012" s="17" t="str">
        <f t="shared" si="15"/>
        <v>Unique</v>
      </c>
      <c r="AP1012" s="17" t="str">
        <f>"Q"&amp;_xlfn.CEILING.MATH(MONTH(Table_1[[#This Row],[Monthly sales]])/3,1)</f>
        <v>Q2</v>
      </c>
    </row>
    <row r="1013" spans="1:42" ht="14.4" x14ac:dyDescent="0.3">
      <c r="A1013" s="2">
        <v>568</v>
      </c>
      <c r="B1013" s="15" t="s">
        <v>1483</v>
      </c>
      <c r="C1013" s="15" t="s">
        <v>117</v>
      </c>
      <c r="D1013" s="6">
        <v>0.08</v>
      </c>
      <c r="E1013" s="4">
        <v>67.28</v>
      </c>
      <c r="F1013" s="4">
        <v>19.989999999999998</v>
      </c>
      <c r="G1013" s="15" t="s">
        <v>88</v>
      </c>
      <c r="H1013" s="15" t="s">
        <v>40</v>
      </c>
      <c r="I1013" s="15" t="s">
        <v>49</v>
      </c>
      <c r="J1013" s="15" t="s">
        <v>73</v>
      </c>
      <c r="K1013" s="15" t="s">
        <v>74</v>
      </c>
      <c r="L1013" s="15" t="s">
        <v>1952</v>
      </c>
      <c r="M1013" s="6">
        <v>0.4</v>
      </c>
      <c r="N1013" s="15" t="s">
        <v>33</v>
      </c>
      <c r="O1013" s="15" t="s">
        <v>34</v>
      </c>
      <c r="P1013" s="15" t="s">
        <v>35</v>
      </c>
      <c r="Q1013" s="15" t="s">
        <v>1484</v>
      </c>
      <c r="R1013" s="2">
        <v>39701</v>
      </c>
      <c r="S1013" s="1">
        <v>42095</v>
      </c>
      <c r="T1013" s="12">
        <f>EOMONTH(Table_1[[#This Row],[Order Date]],0)</f>
        <v>42124</v>
      </c>
      <c r="U1013" s="10">
        <f>EOMONTH(Table_1[[#This Row],[Order Date]],0)</f>
        <v>42124</v>
      </c>
      <c r="V1013" s="14">
        <v>42095</v>
      </c>
      <c r="W1013" s="1">
        <v>42097</v>
      </c>
      <c r="X1013" s="12">
        <v>42097</v>
      </c>
      <c r="Y1013" s="10">
        <f>EOMONTH(Table_1[[#This Row],[Ship date]],0)</f>
        <v>42124</v>
      </c>
      <c r="Z1013" s="14">
        <v>42097</v>
      </c>
      <c r="AA1013" s="4">
        <v>224.85059999999999</v>
      </c>
      <c r="AB1013" s="2">
        <v>16</v>
      </c>
      <c r="AC1013" s="4">
        <v>1066.54</v>
      </c>
      <c r="AD1013" s="2">
        <v>88882</v>
      </c>
      <c r="AE1013" s="4">
        <f>'DataCleaning and Transformation'!$E1013-'DataCleaning and Transformation'!$D1013</f>
        <v>67.2</v>
      </c>
      <c r="AF1013" s="15" t="str">
        <f>_xlfn.IFS('DataCleaning and Transformation'!$O1013="Central","Chris",'DataCleaning and Transformation'!$O1013="East","Erin",'DataCleaning and Transformation'!$O1013="South","Sam",'DataCleaning and Transformation'!$O1013="West","William")</f>
        <v>Sam</v>
      </c>
      <c r="AG1013" s="31">
        <f>Table_1[[#This Row],[Ship date]]-Table_1[[#This Row],[Order Date]]</f>
        <v>2</v>
      </c>
      <c r="AH1013" s="22">
        <f>Table_1[[#This Row],[Profit]]/Table_1[[#This Row],[Sales]]</f>
        <v>0.21082247266862938</v>
      </c>
      <c r="AI1013" s="23">
        <f>Table_1[[#This Row],[Profit]]+Table_1[[#This Row],[Sales]]</f>
        <v>1291.3905999999999</v>
      </c>
      <c r="AJ1013" s="17">
        <f>WEEKNUM(Table_1[[#This Row],[Order Date]],1)</f>
        <v>14</v>
      </c>
      <c r="AK1013" s="17" t="str">
        <f>TEXT(Table_1[[#This Row],[Order Date]],"mmm yyyy")</f>
        <v>Apr 2015</v>
      </c>
      <c r="AL1013" s="17" t="str">
        <f>Table_1[[#This Row],[Monthly sales]]&amp;"  Week "&amp;TEXT(Table_1[[#This Row],[Weekly sales]],"00")</f>
        <v>Apr 2015  Week 14</v>
      </c>
      <c r="AM1013" s="17">
        <f>IF(COUNTIF($A$2:A1013, A1013)=1, 1, 0)</f>
        <v>0</v>
      </c>
      <c r="AN1013" s="3">
        <f>COUNTA(A1013) - COUNTIF(Table_1[[#This Row],[Unique Customers]], 1)</f>
        <v>1</v>
      </c>
      <c r="AO1013" s="17" t="str">
        <f t="shared" si="15"/>
        <v>Unique</v>
      </c>
      <c r="AP1013" s="17" t="str">
        <f>"Q"&amp;_xlfn.CEILING.MATH(MONTH(Table_1[[#This Row],[Monthly sales]])/3,1)</f>
        <v>Q2</v>
      </c>
    </row>
    <row r="1014" spans="1:42" ht="14.4" x14ac:dyDescent="0.3">
      <c r="A1014" s="2">
        <v>3306</v>
      </c>
      <c r="B1014" s="15" t="s">
        <v>1953</v>
      </c>
      <c r="C1014" s="15" t="s">
        <v>117</v>
      </c>
      <c r="D1014" s="6">
        <v>0.06</v>
      </c>
      <c r="E1014" s="4">
        <v>11.33</v>
      </c>
      <c r="F1014" s="4">
        <v>6.12</v>
      </c>
      <c r="G1014" s="15" t="s">
        <v>39</v>
      </c>
      <c r="H1014" s="15" t="s">
        <v>28</v>
      </c>
      <c r="I1014" s="15" t="s">
        <v>49</v>
      </c>
      <c r="J1014" s="15" t="s">
        <v>96</v>
      </c>
      <c r="K1014" s="15" t="s">
        <v>145</v>
      </c>
      <c r="L1014" s="15" t="s">
        <v>1954</v>
      </c>
      <c r="M1014" s="6">
        <v>0.42</v>
      </c>
      <c r="N1014" s="15" t="s">
        <v>33</v>
      </c>
      <c r="O1014" s="15" t="s">
        <v>112</v>
      </c>
      <c r="P1014" s="15" t="s">
        <v>249</v>
      </c>
      <c r="Q1014" s="15" t="s">
        <v>1955</v>
      </c>
      <c r="R1014" s="2">
        <v>6320</v>
      </c>
      <c r="S1014" s="1">
        <v>42095</v>
      </c>
      <c r="T1014" s="12">
        <f>EOMONTH(Table_1[[#This Row],[Order Date]],0)</f>
        <v>42124</v>
      </c>
      <c r="U1014" s="10">
        <f>EOMONTH(Table_1[[#This Row],[Order Date]],0)</f>
        <v>42124</v>
      </c>
      <c r="V1014" s="14">
        <v>42095</v>
      </c>
      <c r="W1014" s="1">
        <v>42097</v>
      </c>
      <c r="X1014" s="12">
        <v>42097</v>
      </c>
      <c r="Y1014" s="10">
        <f>EOMONTH(Table_1[[#This Row],[Ship date]],0)</f>
        <v>42124</v>
      </c>
      <c r="Z1014" s="14">
        <v>42097</v>
      </c>
      <c r="AA1014" s="4">
        <v>-15.92</v>
      </c>
      <c r="AB1014" s="2">
        <v>1</v>
      </c>
      <c r="AC1014" s="4">
        <v>17.62</v>
      </c>
      <c r="AD1014" s="2">
        <v>90461</v>
      </c>
      <c r="AE1014" s="4">
        <f>'DataCleaning and Transformation'!$E1014-'DataCleaning and Transformation'!$D1014</f>
        <v>11.27</v>
      </c>
      <c r="AF1014" s="15" t="str">
        <f>_xlfn.IFS('DataCleaning and Transformation'!$O1014="Central","Chris",'DataCleaning and Transformation'!$O1014="East","Erin",'DataCleaning and Transformation'!$O1014="South","Sam",'DataCleaning and Transformation'!$O1014="West","William")</f>
        <v>Erin</v>
      </c>
      <c r="AG1014" s="31">
        <f>Table_1[[#This Row],[Ship date]]-Table_1[[#This Row],[Order Date]]</f>
        <v>2</v>
      </c>
      <c r="AH1014" s="22">
        <f>Table_1[[#This Row],[Profit]]/Table_1[[#This Row],[Sales]]</f>
        <v>-0.9035187287173666</v>
      </c>
      <c r="AI1014" s="23">
        <f>Table_1[[#This Row],[Profit]]+Table_1[[#This Row],[Sales]]</f>
        <v>1.7000000000000011</v>
      </c>
      <c r="AJ1014" s="17">
        <f>WEEKNUM(Table_1[[#This Row],[Order Date]],1)</f>
        <v>14</v>
      </c>
      <c r="AK1014" s="17" t="str">
        <f>TEXT(Table_1[[#This Row],[Order Date]],"mmm yyyy")</f>
        <v>Apr 2015</v>
      </c>
      <c r="AL1014" s="17" t="str">
        <f>Table_1[[#This Row],[Monthly sales]]&amp;"  Week "&amp;TEXT(Table_1[[#This Row],[Weekly sales]],"00")</f>
        <v>Apr 2015  Week 14</v>
      </c>
      <c r="AM1014" s="17">
        <f>IF(COUNTIF($A$2:A1014, A1014)=1, 1, 0)</f>
        <v>1</v>
      </c>
      <c r="AN1014" s="3">
        <f>COUNTA(A1014) - COUNTIF(Table_1[[#This Row],[Unique Customers]], 1)</f>
        <v>0</v>
      </c>
      <c r="AO1014" s="17" t="str">
        <f t="shared" si="15"/>
        <v>Unique</v>
      </c>
      <c r="AP1014" s="17" t="str">
        <f>"Q"&amp;_xlfn.CEILING.MATH(MONTH(Table_1[[#This Row],[Monthly sales]])/3,1)</f>
        <v>Q2</v>
      </c>
    </row>
    <row r="1015" spans="1:42" ht="14.4" x14ac:dyDescent="0.3">
      <c r="A1015" s="2">
        <v>2859</v>
      </c>
      <c r="B1015" s="15" t="s">
        <v>1956</v>
      </c>
      <c r="C1015" s="15" t="s">
        <v>71</v>
      </c>
      <c r="D1015" s="6">
        <v>0.03</v>
      </c>
      <c r="E1015" s="4">
        <v>142.86000000000001</v>
      </c>
      <c r="F1015" s="4">
        <v>19.989999999999998</v>
      </c>
      <c r="G1015" s="15" t="s">
        <v>39</v>
      </c>
      <c r="H1015" s="15" t="s">
        <v>95</v>
      </c>
      <c r="I1015" s="15" t="s">
        <v>49</v>
      </c>
      <c r="J1015" s="15" t="s">
        <v>79</v>
      </c>
      <c r="K1015" s="15" t="s">
        <v>74</v>
      </c>
      <c r="L1015" s="15" t="s">
        <v>1957</v>
      </c>
      <c r="M1015" s="6">
        <v>0.56000000000000005</v>
      </c>
      <c r="N1015" s="15" t="s">
        <v>33</v>
      </c>
      <c r="O1015" s="15" t="s">
        <v>34</v>
      </c>
      <c r="P1015" s="15" t="s">
        <v>124</v>
      </c>
      <c r="Q1015" s="15" t="s">
        <v>1958</v>
      </c>
      <c r="R1015" s="2">
        <v>32601</v>
      </c>
      <c r="S1015" s="1">
        <v>42095</v>
      </c>
      <c r="T1015" s="12">
        <f>EOMONTH(Table_1[[#This Row],[Order Date]],0)</f>
        <v>42124</v>
      </c>
      <c r="U1015" s="10">
        <f>EOMONTH(Table_1[[#This Row],[Order Date]],0)</f>
        <v>42124</v>
      </c>
      <c r="V1015" s="14">
        <v>42095</v>
      </c>
      <c r="W1015" s="1">
        <v>42097</v>
      </c>
      <c r="X1015" s="12">
        <v>42097</v>
      </c>
      <c r="Y1015" s="10">
        <f>EOMONTH(Table_1[[#This Row],[Ship date]],0)</f>
        <v>42124</v>
      </c>
      <c r="Z1015" s="14">
        <v>42097</v>
      </c>
      <c r="AA1015" s="4">
        <v>-8.3880999999999997</v>
      </c>
      <c r="AB1015" s="2">
        <v>23</v>
      </c>
      <c r="AC1015" s="4">
        <v>3292.02</v>
      </c>
      <c r="AD1015" s="2">
        <v>88281</v>
      </c>
      <c r="AE1015" s="4">
        <f>'DataCleaning and Transformation'!$E1015-'DataCleaning and Transformation'!$D1015</f>
        <v>142.83000000000001</v>
      </c>
      <c r="AF1015" s="15" t="str">
        <f>_xlfn.IFS('DataCleaning and Transformation'!$O1015="Central","Chris",'DataCleaning and Transformation'!$O1015="East","Erin",'DataCleaning and Transformation'!$O1015="South","Sam",'DataCleaning and Transformation'!$O1015="West","William")</f>
        <v>Sam</v>
      </c>
      <c r="AG1015" s="31">
        <f>Table_1[[#This Row],[Ship date]]-Table_1[[#This Row],[Order Date]]</f>
        <v>2</v>
      </c>
      <c r="AH1015" s="22">
        <f>Table_1[[#This Row],[Profit]]/Table_1[[#This Row],[Sales]]</f>
        <v>-2.5480100363910302E-3</v>
      </c>
      <c r="AI1015" s="23">
        <f>Table_1[[#This Row],[Profit]]+Table_1[[#This Row],[Sales]]</f>
        <v>3283.6318999999999</v>
      </c>
      <c r="AJ1015" s="17">
        <f>WEEKNUM(Table_1[[#This Row],[Order Date]],1)</f>
        <v>14</v>
      </c>
      <c r="AK1015" s="17" t="str">
        <f>TEXT(Table_1[[#This Row],[Order Date]],"mmm yyyy")</f>
        <v>Apr 2015</v>
      </c>
      <c r="AL1015" s="17" t="str">
        <f>Table_1[[#This Row],[Monthly sales]]&amp;"  Week "&amp;TEXT(Table_1[[#This Row],[Weekly sales]],"00")</f>
        <v>Apr 2015  Week 14</v>
      </c>
      <c r="AM1015" s="17">
        <f>IF(COUNTIF($A$2:A1015, A1015)=1, 1, 0)</f>
        <v>1</v>
      </c>
      <c r="AN1015" s="3">
        <f>COUNTA(A1015) - COUNTIF(Table_1[[#This Row],[Unique Customers]], 1)</f>
        <v>0</v>
      </c>
      <c r="AO1015" s="17" t="str">
        <f t="shared" si="15"/>
        <v>Unique</v>
      </c>
      <c r="AP1015" s="17" t="str">
        <f>"Q"&amp;_xlfn.CEILING.MATH(MONTH(Table_1[[#This Row],[Monthly sales]])/3,1)</f>
        <v>Q2</v>
      </c>
    </row>
    <row r="1016" spans="1:42" ht="14.4" x14ac:dyDescent="0.3">
      <c r="A1016" s="2">
        <v>197</v>
      </c>
      <c r="B1016" s="15" t="s">
        <v>1959</v>
      </c>
      <c r="C1016" s="15" t="s">
        <v>26</v>
      </c>
      <c r="D1016" s="6">
        <v>0</v>
      </c>
      <c r="E1016" s="4">
        <v>161.55000000000001</v>
      </c>
      <c r="F1016" s="4">
        <v>19.989999999999998</v>
      </c>
      <c r="G1016" s="15" t="s">
        <v>39</v>
      </c>
      <c r="H1016" s="15" t="s">
        <v>28</v>
      </c>
      <c r="I1016" s="15" t="s">
        <v>49</v>
      </c>
      <c r="J1016" s="15" t="s">
        <v>79</v>
      </c>
      <c r="K1016" s="15" t="s">
        <v>74</v>
      </c>
      <c r="L1016" s="15" t="s">
        <v>80</v>
      </c>
      <c r="M1016" s="6">
        <v>0.66</v>
      </c>
      <c r="N1016" s="15" t="s">
        <v>33</v>
      </c>
      <c r="O1016" s="15" t="s">
        <v>53</v>
      </c>
      <c r="P1016" s="15" t="s">
        <v>538</v>
      </c>
      <c r="Q1016" s="15" t="s">
        <v>1960</v>
      </c>
      <c r="R1016" s="2">
        <v>66212</v>
      </c>
      <c r="S1016" s="1">
        <v>42096</v>
      </c>
      <c r="T1016" s="12">
        <f>EOMONTH(Table_1[[#This Row],[Order Date]],0)</f>
        <v>42124</v>
      </c>
      <c r="U1016" s="10">
        <f>EOMONTH(Table_1[[#This Row],[Order Date]],0)</f>
        <v>42124</v>
      </c>
      <c r="V1016" s="14">
        <v>42096</v>
      </c>
      <c r="W1016" s="1">
        <v>42098</v>
      </c>
      <c r="X1016" s="12">
        <v>42098</v>
      </c>
      <c r="Y1016" s="10">
        <f>EOMONTH(Table_1[[#This Row],[Ship date]],0)</f>
        <v>42124</v>
      </c>
      <c r="Z1016" s="14">
        <v>42098</v>
      </c>
      <c r="AA1016" s="4">
        <v>1167.1579999999999</v>
      </c>
      <c r="AB1016" s="2">
        <v>19</v>
      </c>
      <c r="AC1016" s="4">
        <v>3108.98</v>
      </c>
      <c r="AD1016" s="2">
        <v>88921</v>
      </c>
      <c r="AE1016" s="4">
        <f>'DataCleaning and Transformation'!$E1016-'DataCleaning and Transformation'!$D1016</f>
        <v>161.55000000000001</v>
      </c>
      <c r="AF1016" s="15" t="str">
        <f>_xlfn.IFS('DataCleaning and Transformation'!$O1016="Central","Chris",'DataCleaning and Transformation'!$O1016="East","Erin",'DataCleaning and Transformation'!$O1016="South","Sam",'DataCleaning and Transformation'!$O1016="West","William")</f>
        <v>Chris</v>
      </c>
      <c r="AG1016" s="31">
        <f>Table_1[[#This Row],[Ship date]]-Table_1[[#This Row],[Order Date]]</f>
        <v>2</v>
      </c>
      <c r="AH1016" s="22">
        <f>Table_1[[#This Row],[Profit]]/Table_1[[#This Row],[Sales]]</f>
        <v>0.37541508790664457</v>
      </c>
      <c r="AI1016" s="23">
        <f>Table_1[[#This Row],[Profit]]+Table_1[[#This Row],[Sales]]</f>
        <v>4276.1379999999999</v>
      </c>
      <c r="AJ1016" s="17">
        <f>WEEKNUM(Table_1[[#This Row],[Order Date]],1)</f>
        <v>14</v>
      </c>
      <c r="AK1016" s="17" t="str">
        <f>TEXT(Table_1[[#This Row],[Order Date]],"mmm yyyy")</f>
        <v>Apr 2015</v>
      </c>
      <c r="AL1016" s="17" t="str">
        <f>Table_1[[#This Row],[Monthly sales]]&amp;"  Week "&amp;TEXT(Table_1[[#This Row],[Weekly sales]],"00")</f>
        <v>Apr 2015  Week 14</v>
      </c>
      <c r="AM1016" s="17">
        <f>IF(COUNTIF($A$2:A1016, A1016)=1, 1, 0)</f>
        <v>1</v>
      </c>
      <c r="AN1016" s="3">
        <f>COUNTA(A1016) - COUNTIF(Table_1[[#This Row],[Unique Customers]], 1)</f>
        <v>0</v>
      </c>
      <c r="AO1016" s="17" t="str">
        <f t="shared" si="15"/>
        <v>Unique</v>
      </c>
      <c r="AP1016" s="17" t="str">
        <f>"Q"&amp;_xlfn.CEILING.MATH(MONTH(Table_1[[#This Row],[Monthly sales]])/3,1)</f>
        <v>Q2</v>
      </c>
    </row>
    <row r="1017" spans="1:42" ht="14.4" x14ac:dyDescent="0.3">
      <c r="A1017" s="2">
        <v>198</v>
      </c>
      <c r="B1017" s="15" t="s">
        <v>1961</v>
      </c>
      <c r="C1017" s="15" t="s">
        <v>26</v>
      </c>
      <c r="D1017" s="6">
        <v>0</v>
      </c>
      <c r="E1017" s="4">
        <v>161.55000000000001</v>
      </c>
      <c r="F1017" s="4">
        <v>19.989999999999998</v>
      </c>
      <c r="G1017" s="15" t="s">
        <v>39</v>
      </c>
      <c r="H1017" s="15" t="s">
        <v>28</v>
      </c>
      <c r="I1017" s="15" t="s">
        <v>49</v>
      </c>
      <c r="J1017" s="15" t="s">
        <v>79</v>
      </c>
      <c r="K1017" s="15" t="s">
        <v>74</v>
      </c>
      <c r="L1017" s="15" t="s">
        <v>80</v>
      </c>
      <c r="M1017" s="6">
        <v>0.66</v>
      </c>
      <c r="N1017" s="15" t="s">
        <v>33</v>
      </c>
      <c r="O1017" s="15" t="s">
        <v>53</v>
      </c>
      <c r="P1017" s="15" t="s">
        <v>290</v>
      </c>
      <c r="Q1017" s="15" t="s">
        <v>1164</v>
      </c>
      <c r="R1017" s="2">
        <v>48138</v>
      </c>
      <c r="S1017" s="1">
        <v>42096</v>
      </c>
      <c r="T1017" s="12">
        <f>EOMONTH(Table_1[[#This Row],[Order Date]],0)</f>
        <v>42124</v>
      </c>
      <c r="U1017" s="10">
        <f>EOMONTH(Table_1[[#This Row],[Order Date]],0)</f>
        <v>42124</v>
      </c>
      <c r="V1017" s="14">
        <v>42096</v>
      </c>
      <c r="W1017" s="1">
        <v>42098</v>
      </c>
      <c r="X1017" s="12">
        <v>42098</v>
      </c>
      <c r="Y1017" s="10">
        <f>EOMONTH(Table_1[[#This Row],[Ship date]],0)</f>
        <v>42124</v>
      </c>
      <c r="Z1017" s="14">
        <v>42098</v>
      </c>
      <c r="AA1017" s="4">
        <v>1014.92</v>
      </c>
      <c r="AB1017" s="2">
        <v>77</v>
      </c>
      <c r="AC1017" s="4">
        <v>12599.55</v>
      </c>
      <c r="AD1017" s="2">
        <v>51072</v>
      </c>
      <c r="AE1017" s="4">
        <f>'DataCleaning and Transformation'!$E1017-'DataCleaning and Transformation'!$D1017</f>
        <v>161.55000000000001</v>
      </c>
      <c r="AF1017" s="15" t="str">
        <f>_xlfn.IFS('DataCleaning and Transformation'!$O1017="Central","Chris",'DataCleaning and Transformation'!$O1017="East","Erin",'DataCleaning and Transformation'!$O1017="South","Sam",'DataCleaning and Transformation'!$O1017="West","William")</f>
        <v>Chris</v>
      </c>
      <c r="AG1017" s="31">
        <f>Table_1[[#This Row],[Ship date]]-Table_1[[#This Row],[Order Date]]</f>
        <v>2</v>
      </c>
      <c r="AH1017" s="22">
        <f>Table_1[[#This Row],[Profit]]/Table_1[[#This Row],[Sales]]</f>
        <v>8.0552083209320974E-2</v>
      </c>
      <c r="AI1017" s="23">
        <f>Table_1[[#This Row],[Profit]]+Table_1[[#This Row],[Sales]]</f>
        <v>13614.47</v>
      </c>
      <c r="AJ1017" s="17">
        <f>WEEKNUM(Table_1[[#This Row],[Order Date]],1)</f>
        <v>14</v>
      </c>
      <c r="AK1017" s="17" t="str">
        <f>TEXT(Table_1[[#This Row],[Order Date]],"mmm yyyy")</f>
        <v>Apr 2015</v>
      </c>
      <c r="AL1017" s="17" t="str">
        <f>Table_1[[#This Row],[Monthly sales]]&amp;"  Week "&amp;TEXT(Table_1[[#This Row],[Weekly sales]],"00")</f>
        <v>Apr 2015  Week 14</v>
      </c>
      <c r="AM1017" s="17">
        <f>IF(COUNTIF($A$2:A1017, A1017)=1, 1, 0)</f>
        <v>1</v>
      </c>
      <c r="AN1017" s="3">
        <f>COUNTA(A1017) - COUNTIF(Table_1[[#This Row],[Unique Customers]], 1)</f>
        <v>0</v>
      </c>
      <c r="AO1017" s="17" t="str">
        <f t="shared" si="15"/>
        <v>Unique</v>
      </c>
      <c r="AP1017" s="17" t="str">
        <f>"Q"&amp;_xlfn.CEILING.MATH(MONTH(Table_1[[#This Row],[Monthly sales]])/3,1)</f>
        <v>Q2</v>
      </c>
    </row>
    <row r="1018" spans="1:42" ht="14.4" x14ac:dyDescent="0.3">
      <c r="A1018" s="2">
        <v>2667</v>
      </c>
      <c r="B1018" s="15" t="s">
        <v>1962</v>
      </c>
      <c r="C1018" s="15" t="s">
        <v>38</v>
      </c>
      <c r="D1018" s="6">
        <v>0.04</v>
      </c>
      <c r="E1018" s="4">
        <v>90.24</v>
      </c>
      <c r="F1018" s="4">
        <v>0.99</v>
      </c>
      <c r="G1018" s="15" t="s">
        <v>39</v>
      </c>
      <c r="H1018" s="15" t="s">
        <v>72</v>
      </c>
      <c r="I1018" s="15" t="s">
        <v>49</v>
      </c>
      <c r="J1018" s="15" t="s">
        <v>96</v>
      </c>
      <c r="K1018" s="15" t="s">
        <v>74</v>
      </c>
      <c r="L1018" s="15" t="s">
        <v>1963</v>
      </c>
      <c r="M1018" s="6">
        <v>0.56000000000000005</v>
      </c>
      <c r="N1018" s="15" t="s">
        <v>33</v>
      </c>
      <c r="O1018" s="15" t="s">
        <v>112</v>
      </c>
      <c r="P1018" s="15" t="s">
        <v>318</v>
      </c>
      <c r="Q1018" s="15" t="s">
        <v>1964</v>
      </c>
      <c r="R1018" s="2">
        <v>44107</v>
      </c>
      <c r="S1018" s="1">
        <v>42096</v>
      </c>
      <c r="T1018" s="12">
        <f>EOMONTH(Table_1[[#This Row],[Order Date]],0)</f>
        <v>42124</v>
      </c>
      <c r="U1018" s="10">
        <f>EOMONTH(Table_1[[#This Row],[Order Date]],0)</f>
        <v>42124</v>
      </c>
      <c r="V1018" s="14">
        <v>42096</v>
      </c>
      <c r="W1018" s="1">
        <v>42098</v>
      </c>
      <c r="X1018" s="12">
        <v>42098</v>
      </c>
      <c r="Y1018" s="10">
        <f>EOMONTH(Table_1[[#This Row],[Ship date]],0)</f>
        <v>42124</v>
      </c>
      <c r="Z1018" s="14">
        <v>42098</v>
      </c>
      <c r="AA1018" s="4">
        <v>246.2748</v>
      </c>
      <c r="AB1018" s="2">
        <v>4</v>
      </c>
      <c r="AC1018" s="4">
        <v>356.92</v>
      </c>
      <c r="AD1018" s="2">
        <v>87831</v>
      </c>
      <c r="AE1018" s="4">
        <f>'DataCleaning and Transformation'!$E1018-'DataCleaning and Transformation'!$D1018</f>
        <v>90.199999999999989</v>
      </c>
      <c r="AF1018" s="15" t="str">
        <f>_xlfn.IFS('DataCleaning and Transformation'!$O1018="Central","Chris",'DataCleaning and Transformation'!$O1018="East","Erin",'DataCleaning and Transformation'!$O1018="South","Sam",'DataCleaning and Transformation'!$O1018="West","William")</f>
        <v>Erin</v>
      </c>
      <c r="AG1018" s="31">
        <f>Table_1[[#This Row],[Ship date]]-Table_1[[#This Row],[Order Date]]</f>
        <v>2</v>
      </c>
      <c r="AH1018" s="22">
        <f>Table_1[[#This Row],[Profit]]/Table_1[[#This Row],[Sales]]</f>
        <v>0.69</v>
      </c>
      <c r="AI1018" s="23">
        <f>Table_1[[#This Row],[Profit]]+Table_1[[#This Row],[Sales]]</f>
        <v>603.19479999999999</v>
      </c>
      <c r="AJ1018" s="17">
        <f>WEEKNUM(Table_1[[#This Row],[Order Date]],1)</f>
        <v>14</v>
      </c>
      <c r="AK1018" s="17" t="str">
        <f>TEXT(Table_1[[#This Row],[Order Date]],"mmm yyyy")</f>
        <v>Apr 2015</v>
      </c>
      <c r="AL1018" s="17" t="str">
        <f>Table_1[[#This Row],[Monthly sales]]&amp;"  Week "&amp;TEXT(Table_1[[#This Row],[Weekly sales]],"00")</f>
        <v>Apr 2015  Week 14</v>
      </c>
      <c r="AM1018" s="17">
        <f>IF(COUNTIF($A$2:A1018, A1018)=1, 1, 0)</f>
        <v>1</v>
      </c>
      <c r="AN1018" s="3">
        <f>COUNTA(A1018) - COUNTIF(Table_1[[#This Row],[Unique Customers]], 1)</f>
        <v>0</v>
      </c>
      <c r="AO1018" s="17" t="str">
        <f t="shared" si="15"/>
        <v>Unique</v>
      </c>
      <c r="AP1018" s="17" t="str">
        <f>"Q"&amp;_xlfn.CEILING.MATH(MONTH(Table_1[[#This Row],[Monthly sales]])/3,1)</f>
        <v>Q2</v>
      </c>
    </row>
    <row r="1019" spans="1:42" ht="14.4" x14ac:dyDescent="0.3">
      <c r="A1019" s="2">
        <v>2667</v>
      </c>
      <c r="B1019" s="15" t="s">
        <v>1962</v>
      </c>
      <c r="C1019" s="15" t="s">
        <v>38</v>
      </c>
      <c r="D1019" s="6">
        <v>0.09</v>
      </c>
      <c r="E1019" s="4">
        <v>47.9</v>
      </c>
      <c r="F1019" s="4">
        <v>5.86</v>
      </c>
      <c r="G1019" s="15" t="s">
        <v>88</v>
      </c>
      <c r="H1019" s="15" t="s">
        <v>72</v>
      </c>
      <c r="I1019" s="15" t="s">
        <v>49</v>
      </c>
      <c r="J1019" s="15" t="s">
        <v>89</v>
      </c>
      <c r="K1019" s="15" t="s">
        <v>74</v>
      </c>
      <c r="L1019" s="15" t="s">
        <v>1310</v>
      </c>
      <c r="M1019" s="6">
        <v>0.37</v>
      </c>
      <c r="N1019" s="15" t="s">
        <v>33</v>
      </c>
      <c r="O1019" s="15" t="s">
        <v>112</v>
      </c>
      <c r="P1019" s="15" t="s">
        <v>318</v>
      </c>
      <c r="Q1019" s="15" t="s">
        <v>1964</v>
      </c>
      <c r="R1019" s="2">
        <v>44107</v>
      </c>
      <c r="S1019" s="1">
        <v>42096</v>
      </c>
      <c r="T1019" s="12">
        <f>EOMONTH(Table_1[[#This Row],[Order Date]],0)</f>
        <v>42124</v>
      </c>
      <c r="U1019" s="10">
        <f>EOMONTH(Table_1[[#This Row],[Order Date]],0)</f>
        <v>42124</v>
      </c>
      <c r="V1019" s="14">
        <v>42096</v>
      </c>
      <c r="W1019" s="1">
        <v>42098</v>
      </c>
      <c r="X1019" s="12">
        <v>42098</v>
      </c>
      <c r="Y1019" s="10">
        <f>EOMONTH(Table_1[[#This Row],[Ship date]],0)</f>
        <v>42124</v>
      </c>
      <c r="Z1019" s="14">
        <v>42098</v>
      </c>
      <c r="AA1019" s="4">
        <v>93.950400000000002</v>
      </c>
      <c r="AB1019" s="2">
        <v>3</v>
      </c>
      <c r="AC1019" s="4">
        <v>136.16</v>
      </c>
      <c r="AD1019" s="2">
        <v>87831</v>
      </c>
      <c r="AE1019" s="4">
        <f>'DataCleaning and Transformation'!$E1019-'DataCleaning and Transformation'!$D1019</f>
        <v>47.809999999999995</v>
      </c>
      <c r="AF1019" s="15" t="str">
        <f>_xlfn.IFS('DataCleaning and Transformation'!$O1019="Central","Chris",'DataCleaning and Transformation'!$O1019="East","Erin",'DataCleaning and Transformation'!$O1019="South","Sam",'DataCleaning and Transformation'!$O1019="West","William")</f>
        <v>Erin</v>
      </c>
      <c r="AG1019" s="31">
        <f>Table_1[[#This Row],[Ship date]]-Table_1[[#This Row],[Order Date]]</f>
        <v>2</v>
      </c>
      <c r="AH1019" s="22">
        <f>Table_1[[#This Row],[Profit]]/Table_1[[#This Row],[Sales]]</f>
        <v>0.69000000000000006</v>
      </c>
      <c r="AI1019" s="23">
        <f>Table_1[[#This Row],[Profit]]+Table_1[[#This Row],[Sales]]</f>
        <v>230.1104</v>
      </c>
      <c r="AJ1019" s="17">
        <f>WEEKNUM(Table_1[[#This Row],[Order Date]],1)</f>
        <v>14</v>
      </c>
      <c r="AK1019" s="17" t="str">
        <f>TEXT(Table_1[[#This Row],[Order Date]],"mmm yyyy")</f>
        <v>Apr 2015</v>
      </c>
      <c r="AL1019" s="17" t="str">
        <f>Table_1[[#This Row],[Monthly sales]]&amp;"  Week "&amp;TEXT(Table_1[[#This Row],[Weekly sales]],"00")</f>
        <v>Apr 2015  Week 14</v>
      </c>
      <c r="AM1019" s="17">
        <f>IF(COUNTIF($A$2:A1019, A1019)=1, 1, 0)</f>
        <v>0</v>
      </c>
      <c r="AN1019" s="3">
        <f>COUNTA(A1019) - COUNTIF(Table_1[[#This Row],[Unique Customers]], 1)</f>
        <v>1</v>
      </c>
      <c r="AO1019" s="17" t="str">
        <f t="shared" si="15"/>
        <v>Repeated</v>
      </c>
      <c r="AP1019" s="17" t="str">
        <f>"Q"&amp;_xlfn.CEILING.MATH(MONTH(Table_1[[#This Row],[Monthly sales]])/3,1)</f>
        <v>Q2</v>
      </c>
    </row>
    <row r="1020" spans="1:42" ht="14.4" x14ac:dyDescent="0.3">
      <c r="A1020" s="2">
        <v>228</v>
      </c>
      <c r="B1020" s="15" t="s">
        <v>1965</v>
      </c>
      <c r="C1020" s="15" t="s">
        <v>117</v>
      </c>
      <c r="D1020" s="6">
        <v>0.03</v>
      </c>
      <c r="E1020" s="4">
        <v>60.89</v>
      </c>
      <c r="F1020" s="4">
        <v>32.409999999999997</v>
      </c>
      <c r="G1020" s="15" t="s">
        <v>27</v>
      </c>
      <c r="H1020" s="15" t="s">
        <v>28</v>
      </c>
      <c r="I1020" s="15" t="s">
        <v>29</v>
      </c>
      <c r="J1020" s="15" t="s">
        <v>110</v>
      </c>
      <c r="K1020" s="15" t="s">
        <v>58</v>
      </c>
      <c r="L1020" s="15" t="s">
        <v>1966</v>
      </c>
      <c r="M1020" s="6">
        <v>0.56000000000000005</v>
      </c>
      <c r="N1020" s="15" t="s">
        <v>33</v>
      </c>
      <c r="O1020" s="15" t="s">
        <v>34</v>
      </c>
      <c r="P1020" s="15" t="s">
        <v>98</v>
      </c>
      <c r="Q1020" s="15" t="s">
        <v>1967</v>
      </c>
      <c r="R1020" s="2">
        <v>28227</v>
      </c>
      <c r="S1020" s="1">
        <v>42096</v>
      </c>
      <c r="T1020" s="12">
        <f>EOMONTH(Table_1[[#This Row],[Order Date]],0)</f>
        <v>42124</v>
      </c>
      <c r="U1020" s="10">
        <f>EOMONTH(Table_1[[#This Row],[Order Date]],0)</f>
        <v>42124</v>
      </c>
      <c r="V1020" s="14">
        <v>42096</v>
      </c>
      <c r="W1020" s="1">
        <v>42097</v>
      </c>
      <c r="X1020" s="12">
        <v>42097</v>
      </c>
      <c r="Y1020" s="10">
        <f>EOMONTH(Table_1[[#This Row],[Ship date]],0)</f>
        <v>42124</v>
      </c>
      <c r="Z1020" s="14">
        <v>42097</v>
      </c>
      <c r="AA1020" s="4">
        <v>36.353999999999999</v>
      </c>
      <c r="AB1020" s="2">
        <v>7</v>
      </c>
      <c r="AC1020" s="4">
        <v>450.49</v>
      </c>
      <c r="AD1020" s="2">
        <v>88527</v>
      </c>
      <c r="AE1020" s="4">
        <f>'DataCleaning and Transformation'!$E1020-'DataCleaning and Transformation'!$D1020</f>
        <v>60.86</v>
      </c>
      <c r="AF1020" s="15" t="str">
        <f>_xlfn.IFS('DataCleaning and Transformation'!$O1020="Central","Chris",'DataCleaning and Transformation'!$O1020="East","Erin",'DataCleaning and Transformation'!$O1020="South","Sam",'DataCleaning and Transformation'!$O1020="West","William")</f>
        <v>Sam</v>
      </c>
      <c r="AG1020" s="31">
        <f>Table_1[[#This Row],[Ship date]]-Table_1[[#This Row],[Order Date]]</f>
        <v>1</v>
      </c>
      <c r="AH1020" s="22">
        <f>Table_1[[#This Row],[Profit]]/Table_1[[#This Row],[Sales]]</f>
        <v>8.0698794645830088E-2</v>
      </c>
      <c r="AI1020" s="23">
        <f>Table_1[[#This Row],[Profit]]+Table_1[[#This Row],[Sales]]</f>
        <v>486.84399999999999</v>
      </c>
      <c r="AJ1020" s="17">
        <f>WEEKNUM(Table_1[[#This Row],[Order Date]],1)</f>
        <v>14</v>
      </c>
      <c r="AK1020" s="17" t="str">
        <f>TEXT(Table_1[[#This Row],[Order Date]],"mmm yyyy")</f>
        <v>Apr 2015</v>
      </c>
      <c r="AL1020" s="17" t="str">
        <f>Table_1[[#This Row],[Monthly sales]]&amp;"  Week "&amp;TEXT(Table_1[[#This Row],[Weekly sales]],"00")</f>
        <v>Apr 2015  Week 14</v>
      </c>
      <c r="AM1020" s="17">
        <f>IF(COUNTIF($A$2:A1020, A1020)=1, 1, 0)</f>
        <v>1</v>
      </c>
      <c r="AN1020" s="3">
        <f>COUNTA(A1020) - COUNTIF(Table_1[[#This Row],[Unique Customers]], 1)</f>
        <v>0</v>
      </c>
      <c r="AO1020" s="17" t="str">
        <f t="shared" si="15"/>
        <v>Unique</v>
      </c>
      <c r="AP1020" s="17" t="str">
        <f>"Q"&amp;_xlfn.CEILING.MATH(MONTH(Table_1[[#This Row],[Monthly sales]])/3,1)</f>
        <v>Q2</v>
      </c>
    </row>
    <row r="1021" spans="1:42" ht="14.4" x14ac:dyDescent="0.3">
      <c r="A1021" s="2">
        <v>2957</v>
      </c>
      <c r="B1021" s="15" t="s">
        <v>1968</v>
      </c>
      <c r="C1021" s="15" t="s">
        <v>117</v>
      </c>
      <c r="D1021" s="6">
        <v>0.1</v>
      </c>
      <c r="E1021" s="4">
        <v>37.94</v>
      </c>
      <c r="F1021" s="4">
        <v>5.08</v>
      </c>
      <c r="G1021" s="15" t="s">
        <v>88</v>
      </c>
      <c r="H1021" s="15" t="s">
        <v>95</v>
      </c>
      <c r="I1021" s="15" t="s">
        <v>49</v>
      </c>
      <c r="J1021" s="15" t="s">
        <v>89</v>
      </c>
      <c r="K1021" s="15" t="s">
        <v>51</v>
      </c>
      <c r="L1021" s="15" t="s">
        <v>1114</v>
      </c>
      <c r="M1021" s="6">
        <v>0.38</v>
      </c>
      <c r="N1021" s="15" t="s">
        <v>33</v>
      </c>
      <c r="O1021" s="15" t="s">
        <v>53</v>
      </c>
      <c r="P1021" s="15" t="s">
        <v>358</v>
      </c>
      <c r="Q1021" s="15" t="s">
        <v>1969</v>
      </c>
      <c r="R1021" s="2">
        <v>53209</v>
      </c>
      <c r="S1021" s="1">
        <v>42096</v>
      </c>
      <c r="T1021" s="12">
        <f>EOMONTH(Table_1[[#This Row],[Order Date]],0)</f>
        <v>42124</v>
      </c>
      <c r="U1021" s="10">
        <f>EOMONTH(Table_1[[#This Row],[Order Date]],0)</f>
        <v>42124</v>
      </c>
      <c r="V1021" s="14">
        <v>42096</v>
      </c>
      <c r="W1021" s="1">
        <v>42098</v>
      </c>
      <c r="X1021" s="12">
        <v>42098</v>
      </c>
      <c r="Y1021" s="10">
        <f>EOMONTH(Table_1[[#This Row],[Ship date]],0)</f>
        <v>42124</v>
      </c>
      <c r="Z1021" s="14">
        <v>42098</v>
      </c>
      <c r="AA1021" s="4">
        <v>95.054400000000001</v>
      </c>
      <c r="AB1021" s="2">
        <v>4</v>
      </c>
      <c r="AC1021" s="4">
        <v>137.76</v>
      </c>
      <c r="AD1021" s="2">
        <v>90264</v>
      </c>
      <c r="AE1021" s="4">
        <f>'DataCleaning and Transformation'!$E1021-'DataCleaning and Transformation'!$D1021</f>
        <v>37.839999999999996</v>
      </c>
      <c r="AF1021" s="15" t="str">
        <f>_xlfn.IFS('DataCleaning and Transformation'!$O1021="Central","Chris",'DataCleaning and Transformation'!$O1021="East","Erin",'DataCleaning and Transformation'!$O1021="South","Sam",'DataCleaning and Transformation'!$O1021="West","William")</f>
        <v>Chris</v>
      </c>
      <c r="AG1021" s="31">
        <f>Table_1[[#This Row],[Ship date]]-Table_1[[#This Row],[Order Date]]</f>
        <v>2</v>
      </c>
      <c r="AH1021" s="22">
        <f>Table_1[[#This Row],[Profit]]/Table_1[[#This Row],[Sales]]</f>
        <v>0.69000000000000006</v>
      </c>
      <c r="AI1021" s="23">
        <f>Table_1[[#This Row],[Profit]]+Table_1[[#This Row],[Sales]]</f>
        <v>232.81439999999998</v>
      </c>
      <c r="AJ1021" s="17">
        <f>WEEKNUM(Table_1[[#This Row],[Order Date]],1)</f>
        <v>14</v>
      </c>
      <c r="AK1021" s="17" t="str">
        <f>TEXT(Table_1[[#This Row],[Order Date]],"mmm yyyy")</f>
        <v>Apr 2015</v>
      </c>
      <c r="AL1021" s="17" t="str">
        <f>Table_1[[#This Row],[Monthly sales]]&amp;"  Week "&amp;TEXT(Table_1[[#This Row],[Weekly sales]],"00")</f>
        <v>Apr 2015  Week 14</v>
      </c>
      <c r="AM1021" s="17">
        <f>IF(COUNTIF($A$2:A1021, A1021)=1, 1, 0)</f>
        <v>1</v>
      </c>
      <c r="AN1021" s="3">
        <f>COUNTA(A1021) - COUNTIF(Table_1[[#This Row],[Unique Customers]], 1)</f>
        <v>0</v>
      </c>
      <c r="AO1021" s="17" t="str">
        <f t="shared" si="15"/>
        <v>Unique</v>
      </c>
      <c r="AP1021" s="17" t="str">
        <f>"Q"&amp;_xlfn.CEILING.MATH(MONTH(Table_1[[#This Row],[Monthly sales]])/3,1)</f>
        <v>Q2</v>
      </c>
    </row>
    <row r="1022" spans="1:42" ht="14.4" x14ac:dyDescent="0.3">
      <c r="A1022" s="2">
        <v>1112</v>
      </c>
      <c r="B1022" s="15" t="s">
        <v>1970</v>
      </c>
      <c r="C1022" s="15" t="s">
        <v>71</v>
      </c>
      <c r="D1022" s="6">
        <v>0.03</v>
      </c>
      <c r="E1022" s="4">
        <v>300.98</v>
      </c>
      <c r="F1022" s="4">
        <v>54.92</v>
      </c>
      <c r="G1022" s="15" t="s">
        <v>27</v>
      </c>
      <c r="H1022" s="15" t="s">
        <v>95</v>
      </c>
      <c r="I1022" s="15" t="s">
        <v>29</v>
      </c>
      <c r="J1022" s="15" t="s">
        <v>118</v>
      </c>
      <c r="K1022" s="15" t="s">
        <v>31</v>
      </c>
      <c r="L1022" s="15" t="s">
        <v>1971</v>
      </c>
      <c r="M1022" s="6">
        <v>0.55000000000000004</v>
      </c>
      <c r="N1022" s="15" t="s">
        <v>33</v>
      </c>
      <c r="O1022" s="15" t="s">
        <v>60</v>
      </c>
      <c r="P1022" s="15" t="s">
        <v>91</v>
      </c>
      <c r="Q1022" s="15" t="s">
        <v>1972</v>
      </c>
      <c r="R1022" s="2">
        <v>92399</v>
      </c>
      <c r="S1022" s="1">
        <v>42096</v>
      </c>
      <c r="T1022" s="12">
        <f>EOMONTH(Table_1[[#This Row],[Order Date]],0)</f>
        <v>42124</v>
      </c>
      <c r="U1022" s="10">
        <f>EOMONTH(Table_1[[#This Row],[Order Date]],0)</f>
        <v>42124</v>
      </c>
      <c r="V1022" s="14">
        <v>42096</v>
      </c>
      <c r="W1022" s="1">
        <v>42098</v>
      </c>
      <c r="X1022" s="12">
        <v>42098</v>
      </c>
      <c r="Y1022" s="10">
        <f>EOMONTH(Table_1[[#This Row],[Ship date]],0)</f>
        <v>42124</v>
      </c>
      <c r="Z1022" s="14">
        <v>42098</v>
      </c>
      <c r="AA1022" s="4">
        <v>1272.5808</v>
      </c>
      <c r="AB1022" s="2">
        <v>12</v>
      </c>
      <c r="AC1022" s="4">
        <v>3527.82</v>
      </c>
      <c r="AD1022" s="2">
        <v>90832</v>
      </c>
      <c r="AE1022" s="4">
        <f>'DataCleaning and Transformation'!$E1022-'DataCleaning and Transformation'!$D1022</f>
        <v>300.95000000000005</v>
      </c>
      <c r="AF1022" s="15" t="str">
        <f>_xlfn.IFS('DataCleaning and Transformation'!$O1022="Central","Chris",'DataCleaning and Transformation'!$O1022="East","Erin",'DataCleaning and Transformation'!$O1022="South","Sam",'DataCleaning and Transformation'!$O1022="West","William")</f>
        <v>William</v>
      </c>
      <c r="AG1022" s="31">
        <f>Table_1[[#This Row],[Ship date]]-Table_1[[#This Row],[Order Date]]</f>
        <v>2</v>
      </c>
      <c r="AH1022" s="22">
        <f>Table_1[[#This Row],[Profit]]/Table_1[[#This Row],[Sales]]</f>
        <v>0.36072724798884293</v>
      </c>
      <c r="AI1022" s="23">
        <f>Table_1[[#This Row],[Profit]]+Table_1[[#This Row],[Sales]]</f>
        <v>4800.4008000000003</v>
      </c>
      <c r="AJ1022" s="17">
        <f>WEEKNUM(Table_1[[#This Row],[Order Date]],1)</f>
        <v>14</v>
      </c>
      <c r="AK1022" s="17" t="str">
        <f>TEXT(Table_1[[#This Row],[Order Date]],"mmm yyyy")</f>
        <v>Apr 2015</v>
      </c>
      <c r="AL1022" s="17" t="str">
        <f>Table_1[[#This Row],[Monthly sales]]&amp;"  Week "&amp;TEXT(Table_1[[#This Row],[Weekly sales]],"00")</f>
        <v>Apr 2015  Week 14</v>
      </c>
      <c r="AM1022" s="17">
        <f>IF(COUNTIF($A$2:A1022, A1022)=1, 1, 0)</f>
        <v>1</v>
      </c>
      <c r="AN1022" s="3">
        <f>COUNTA(A1022) - COUNTIF(Table_1[[#This Row],[Unique Customers]], 1)</f>
        <v>0</v>
      </c>
      <c r="AO1022" s="17" t="str">
        <f t="shared" si="15"/>
        <v>Unique</v>
      </c>
      <c r="AP1022" s="17" t="str">
        <f>"Q"&amp;_xlfn.CEILING.MATH(MONTH(Table_1[[#This Row],[Monthly sales]])/3,1)</f>
        <v>Q2</v>
      </c>
    </row>
    <row r="1023" spans="1:42" ht="14.4" x14ac:dyDescent="0.3">
      <c r="A1023" s="2">
        <v>1112</v>
      </c>
      <c r="B1023" s="15" t="s">
        <v>1970</v>
      </c>
      <c r="C1023" s="15" t="s">
        <v>71</v>
      </c>
      <c r="D1023" s="6">
        <v>0.02</v>
      </c>
      <c r="E1023" s="4">
        <v>2550.14</v>
      </c>
      <c r="F1023" s="4">
        <v>29.7</v>
      </c>
      <c r="G1023" s="15" t="s">
        <v>27</v>
      </c>
      <c r="H1023" s="15" t="s">
        <v>95</v>
      </c>
      <c r="I1023" s="15" t="s">
        <v>41</v>
      </c>
      <c r="J1023" s="15" t="s">
        <v>57</v>
      </c>
      <c r="K1023" s="15" t="s">
        <v>58</v>
      </c>
      <c r="L1023" s="15" t="s">
        <v>1973</v>
      </c>
      <c r="M1023" s="6">
        <v>0.56999999999999995</v>
      </c>
      <c r="N1023" s="15" t="s">
        <v>33</v>
      </c>
      <c r="O1023" s="15" t="s">
        <v>60</v>
      </c>
      <c r="P1023" s="15" t="s">
        <v>91</v>
      </c>
      <c r="Q1023" s="15" t="s">
        <v>1972</v>
      </c>
      <c r="R1023" s="2">
        <v>92399</v>
      </c>
      <c r="S1023" s="1">
        <v>42096</v>
      </c>
      <c r="T1023" s="12">
        <f>EOMONTH(Table_1[[#This Row],[Order Date]],0)</f>
        <v>42124</v>
      </c>
      <c r="U1023" s="10">
        <f>EOMONTH(Table_1[[#This Row],[Order Date]],0)</f>
        <v>42124</v>
      </c>
      <c r="V1023" s="14">
        <v>42096</v>
      </c>
      <c r="W1023" s="1">
        <v>42098</v>
      </c>
      <c r="X1023" s="12">
        <v>42098</v>
      </c>
      <c r="Y1023" s="10">
        <f>EOMONTH(Table_1[[#This Row],[Ship date]],0)</f>
        <v>42124</v>
      </c>
      <c r="Z1023" s="14">
        <v>42098</v>
      </c>
      <c r="AA1023" s="4">
        <v>-5390.7388920000003</v>
      </c>
      <c r="AB1023" s="2">
        <v>2</v>
      </c>
      <c r="AC1023" s="4">
        <v>4698.21</v>
      </c>
      <c r="AD1023" s="2">
        <v>90832</v>
      </c>
      <c r="AE1023" s="4">
        <f>'DataCleaning and Transformation'!$E1023-'DataCleaning and Transformation'!$D1023</f>
        <v>2550.12</v>
      </c>
      <c r="AF1023" s="15" t="str">
        <f>_xlfn.IFS('DataCleaning and Transformation'!$O1023="Central","Chris",'DataCleaning and Transformation'!$O1023="East","Erin",'DataCleaning and Transformation'!$O1023="South","Sam",'DataCleaning and Transformation'!$O1023="West","William")</f>
        <v>William</v>
      </c>
      <c r="AG1023" s="31">
        <f>Table_1[[#This Row],[Ship date]]-Table_1[[#This Row],[Order Date]]</f>
        <v>2</v>
      </c>
      <c r="AH1023" s="22">
        <f>Table_1[[#This Row],[Profit]]/Table_1[[#This Row],[Sales]]</f>
        <v>-1.1474027112453467</v>
      </c>
      <c r="AI1023" s="23">
        <f>Table_1[[#This Row],[Profit]]+Table_1[[#This Row],[Sales]]</f>
        <v>-692.52889200000027</v>
      </c>
      <c r="AJ1023" s="17">
        <f>WEEKNUM(Table_1[[#This Row],[Order Date]],1)</f>
        <v>14</v>
      </c>
      <c r="AK1023" s="17" t="str">
        <f>TEXT(Table_1[[#This Row],[Order Date]],"mmm yyyy")</f>
        <v>Apr 2015</v>
      </c>
      <c r="AL1023" s="17" t="str">
        <f>Table_1[[#This Row],[Monthly sales]]&amp;"  Week "&amp;TEXT(Table_1[[#This Row],[Weekly sales]],"00")</f>
        <v>Apr 2015  Week 14</v>
      </c>
      <c r="AM1023" s="17">
        <f>IF(COUNTIF($A$2:A1023, A1023)=1, 1, 0)</f>
        <v>0</v>
      </c>
      <c r="AN1023" s="3">
        <f>COUNTA(A1023) - COUNTIF(Table_1[[#This Row],[Unique Customers]], 1)</f>
        <v>1</v>
      </c>
      <c r="AO1023" s="17" t="str">
        <f t="shared" si="15"/>
        <v>Repeated</v>
      </c>
      <c r="AP1023" s="17" t="str">
        <f>"Q"&amp;_xlfn.CEILING.MATH(MONTH(Table_1[[#This Row],[Monthly sales]])/3,1)</f>
        <v>Q2</v>
      </c>
    </row>
    <row r="1024" spans="1:42" ht="14.4" x14ac:dyDescent="0.3">
      <c r="A1024" s="2">
        <v>1777</v>
      </c>
      <c r="B1024" s="15" t="s">
        <v>173</v>
      </c>
      <c r="C1024" s="15" t="s">
        <v>71</v>
      </c>
      <c r="D1024" s="6">
        <v>0.03</v>
      </c>
      <c r="E1024" s="4">
        <v>19.989999999999998</v>
      </c>
      <c r="F1024" s="4">
        <v>11.17</v>
      </c>
      <c r="G1024" s="15" t="s">
        <v>39</v>
      </c>
      <c r="H1024" s="15" t="s">
        <v>95</v>
      </c>
      <c r="I1024" s="15" t="s">
        <v>29</v>
      </c>
      <c r="J1024" s="15" t="s">
        <v>127</v>
      </c>
      <c r="K1024" s="15" t="s">
        <v>65</v>
      </c>
      <c r="L1024" s="15" t="s">
        <v>490</v>
      </c>
      <c r="M1024" s="6">
        <v>0.6</v>
      </c>
      <c r="N1024" s="15" t="s">
        <v>33</v>
      </c>
      <c r="O1024" s="15" t="s">
        <v>53</v>
      </c>
      <c r="P1024" s="15" t="s">
        <v>54</v>
      </c>
      <c r="Q1024" s="15" t="s">
        <v>175</v>
      </c>
      <c r="R1024" s="2">
        <v>46383</v>
      </c>
      <c r="S1024" s="1">
        <v>42096</v>
      </c>
      <c r="T1024" s="12">
        <f>EOMONTH(Table_1[[#This Row],[Order Date]],0)</f>
        <v>42124</v>
      </c>
      <c r="U1024" s="10">
        <f>EOMONTH(Table_1[[#This Row],[Order Date]],0)</f>
        <v>42124</v>
      </c>
      <c r="V1024" s="14">
        <v>42096</v>
      </c>
      <c r="W1024" s="1">
        <v>42097</v>
      </c>
      <c r="X1024" s="12">
        <v>42097</v>
      </c>
      <c r="Y1024" s="10">
        <f>EOMONTH(Table_1[[#This Row],[Ship date]],0)</f>
        <v>42124</v>
      </c>
      <c r="Z1024" s="14">
        <v>42097</v>
      </c>
      <c r="AA1024" s="4">
        <v>-20.8764</v>
      </c>
      <c r="AB1024" s="2">
        <v>12</v>
      </c>
      <c r="AC1024" s="4">
        <v>251.61</v>
      </c>
      <c r="AD1024" s="2">
        <v>89942</v>
      </c>
      <c r="AE1024" s="4">
        <f>'DataCleaning and Transformation'!$E1024-'DataCleaning and Transformation'!$D1024</f>
        <v>19.959999999999997</v>
      </c>
      <c r="AF1024" s="15" t="str">
        <f>_xlfn.IFS('DataCleaning and Transformation'!$O1024="Central","Chris",'DataCleaning and Transformation'!$O1024="East","Erin",'DataCleaning and Transformation'!$O1024="South","Sam",'DataCleaning and Transformation'!$O1024="West","William")</f>
        <v>Chris</v>
      </c>
      <c r="AG1024" s="31">
        <f>Table_1[[#This Row],[Ship date]]-Table_1[[#This Row],[Order Date]]</f>
        <v>1</v>
      </c>
      <c r="AH1024" s="22">
        <f>Table_1[[#This Row],[Profit]]/Table_1[[#This Row],[Sales]]</f>
        <v>-8.2971265053058296E-2</v>
      </c>
      <c r="AI1024" s="23">
        <f>Table_1[[#This Row],[Profit]]+Table_1[[#This Row],[Sales]]</f>
        <v>230.73360000000002</v>
      </c>
      <c r="AJ1024" s="17">
        <f>WEEKNUM(Table_1[[#This Row],[Order Date]],1)</f>
        <v>14</v>
      </c>
      <c r="AK1024" s="17" t="str">
        <f>TEXT(Table_1[[#This Row],[Order Date]],"mmm yyyy")</f>
        <v>Apr 2015</v>
      </c>
      <c r="AL1024" s="17" t="str">
        <f>Table_1[[#This Row],[Monthly sales]]&amp;"  Week "&amp;TEXT(Table_1[[#This Row],[Weekly sales]],"00")</f>
        <v>Apr 2015  Week 14</v>
      </c>
      <c r="AM1024" s="17">
        <f>IF(COUNTIF($A$2:A1024, A1024)=1, 1, 0)</f>
        <v>0</v>
      </c>
      <c r="AN1024" s="3">
        <f>COUNTA(A1024) - COUNTIF(Table_1[[#This Row],[Unique Customers]], 1)</f>
        <v>1</v>
      </c>
      <c r="AO1024" s="17" t="str">
        <f t="shared" si="15"/>
        <v>Unique</v>
      </c>
      <c r="AP1024" s="17" t="str">
        <f>"Q"&amp;_xlfn.CEILING.MATH(MONTH(Table_1[[#This Row],[Monthly sales]])/3,1)</f>
        <v>Q2</v>
      </c>
    </row>
    <row r="1025" spans="1:42" ht="14.4" x14ac:dyDescent="0.3">
      <c r="A1025" s="2">
        <v>2014</v>
      </c>
      <c r="B1025" s="15" t="s">
        <v>1789</v>
      </c>
      <c r="C1025" s="15" t="s">
        <v>26</v>
      </c>
      <c r="D1025" s="6">
        <v>0.06</v>
      </c>
      <c r="E1025" s="4">
        <v>6.48</v>
      </c>
      <c r="F1025" s="4">
        <v>7.49</v>
      </c>
      <c r="G1025" s="15" t="s">
        <v>39</v>
      </c>
      <c r="H1025" s="15" t="s">
        <v>72</v>
      </c>
      <c r="I1025" s="15" t="s">
        <v>49</v>
      </c>
      <c r="J1025" s="15" t="s">
        <v>89</v>
      </c>
      <c r="K1025" s="15" t="s">
        <v>74</v>
      </c>
      <c r="L1025" s="15" t="s">
        <v>1922</v>
      </c>
      <c r="M1025" s="6">
        <v>0.37</v>
      </c>
      <c r="N1025" s="15" t="s">
        <v>33</v>
      </c>
      <c r="O1025" s="15" t="s">
        <v>53</v>
      </c>
      <c r="P1025" s="15" t="s">
        <v>214</v>
      </c>
      <c r="Q1025" s="15" t="s">
        <v>1790</v>
      </c>
      <c r="R1025" s="2">
        <v>51503</v>
      </c>
      <c r="S1025" s="1">
        <v>42098</v>
      </c>
      <c r="T1025" s="12">
        <f>EOMONTH(Table_1[[#This Row],[Order Date]],0)</f>
        <v>42124</v>
      </c>
      <c r="U1025" s="10">
        <f>EOMONTH(Table_1[[#This Row],[Order Date]],0)</f>
        <v>42124</v>
      </c>
      <c r="V1025" s="14">
        <v>42098</v>
      </c>
      <c r="W1025" s="1">
        <v>42098</v>
      </c>
      <c r="X1025" s="12">
        <v>42098</v>
      </c>
      <c r="Y1025" s="10">
        <f>EOMONTH(Table_1[[#This Row],[Ship date]],0)</f>
        <v>42124</v>
      </c>
      <c r="Z1025" s="14">
        <v>42098</v>
      </c>
      <c r="AA1025" s="4">
        <v>-191.49</v>
      </c>
      <c r="AB1025" s="2">
        <v>12</v>
      </c>
      <c r="AC1025" s="4">
        <v>74.930000000000007</v>
      </c>
      <c r="AD1025" s="2">
        <v>88368</v>
      </c>
      <c r="AE1025" s="4">
        <f>'DataCleaning and Transformation'!$E1025-'DataCleaning and Transformation'!$D1025</f>
        <v>6.4200000000000008</v>
      </c>
      <c r="AF1025" s="15" t="str">
        <f>_xlfn.IFS('DataCleaning and Transformation'!$O1025="Central","Chris",'DataCleaning and Transformation'!$O1025="East","Erin",'DataCleaning and Transformation'!$O1025="South","Sam",'DataCleaning and Transformation'!$O1025="West","William")</f>
        <v>Chris</v>
      </c>
      <c r="AG1025" s="31">
        <f>Table_1[[#This Row],[Ship date]]-Table_1[[#This Row],[Order Date]]</f>
        <v>0</v>
      </c>
      <c r="AH1025" s="22">
        <f>Table_1[[#This Row],[Profit]]/Table_1[[#This Row],[Sales]]</f>
        <v>-2.5555852128653407</v>
      </c>
      <c r="AI1025" s="23">
        <f>Table_1[[#This Row],[Profit]]+Table_1[[#This Row],[Sales]]</f>
        <v>-116.56</v>
      </c>
      <c r="AJ1025" s="17">
        <f>WEEKNUM(Table_1[[#This Row],[Order Date]],1)</f>
        <v>14</v>
      </c>
      <c r="AK1025" s="17" t="str">
        <f>TEXT(Table_1[[#This Row],[Order Date]],"mmm yyyy")</f>
        <v>Apr 2015</v>
      </c>
      <c r="AL1025" s="17" t="str">
        <f>Table_1[[#This Row],[Monthly sales]]&amp;"  Week "&amp;TEXT(Table_1[[#This Row],[Weekly sales]],"00")</f>
        <v>Apr 2015  Week 14</v>
      </c>
      <c r="AM1025" s="17">
        <f>IF(COUNTIF($A$2:A1025, A1025)=1, 1, 0)</f>
        <v>0</v>
      </c>
      <c r="AN1025" s="3">
        <f>COUNTA(A1025) - COUNTIF(Table_1[[#This Row],[Unique Customers]], 1)</f>
        <v>1</v>
      </c>
      <c r="AO1025" s="17" t="str">
        <f t="shared" si="15"/>
        <v>Unique</v>
      </c>
      <c r="AP1025" s="17" t="str">
        <f>"Q"&amp;_xlfn.CEILING.MATH(MONTH(Table_1[[#This Row],[Monthly sales]])/3,1)</f>
        <v>Q2</v>
      </c>
    </row>
    <row r="1026" spans="1:42" ht="14.4" x14ac:dyDescent="0.3">
      <c r="A1026" s="2">
        <v>911</v>
      </c>
      <c r="B1026" s="15" t="s">
        <v>903</v>
      </c>
      <c r="C1026" s="15" t="s">
        <v>38</v>
      </c>
      <c r="D1026" s="6">
        <v>0.01</v>
      </c>
      <c r="E1026" s="4">
        <v>59.76</v>
      </c>
      <c r="F1026" s="4">
        <v>9.7100000000000009</v>
      </c>
      <c r="G1026" s="15" t="s">
        <v>39</v>
      </c>
      <c r="H1026" s="15" t="s">
        <v>95</v>
      </c>
      <c r="I1026" s="15" t="s">
        <v>49</v>
      </c>
      <c r="J1026" s="15" t="s">
        <v>79</v>
      </c>
      <c r="K1026" s="15" t="s">
        <v>74</v>
      </c>
      <c r="L1026" s="15" t="s">
        <v>1974</v>
      </c>
      <c r="M1026" s="6">
        <v>0.56999999999999995</v>
      </c>
      <c r="N1026" s="15" t="s">
        <v>33</v>
      </c>
      <c r="O1026" s="15" t="s">
        <v>112</v>
      </c>
      <c r="P1026" s="15" t="s">
        <v>904</v>
      </c>
      <c r="Q1026" s="15" t="s">
        <v>905</v>
      </c>
      <c r="R1026" s="2">
        <v>26003</v>
      </c>
      <c r="S1026" s="1">
        <v>42098</v>
      </c>
      <c r="T1026" s="12">
        <f>EOMONTH(Table_1[[#This Row],[Order Date]],0)</f>
        <v>42124</v>
      </c>
      <c r="U1026" s="10">
        <f>EOMONTH(Table_1[[#This Row],[Order Date]],0)</f>
        <v>42124</v>
      </c>
      <c r="V1026" s="14">
        <v>42098</v>
      </c>
      <c r="W1026" s="1">
        <v>42100</v>
      </c>
      <c r="X1026" s="12">
        <v>42100</v>
      </c>
      <c r="Y1026" s="10">
        <f>EOMONTH(Table_1[[#This Row],[Ship date]],0)</f>
        <v>42124</v>
      </c>
      <c r="Z1026" s="14">
        <v>42100</v>
      </c>
      <c r="AA1026" s="4">
        <v>354.3288</v>
      </c>
      <c r="AB1026" s="2">
        <v>8</v>
      </c>
      <c r="AC1026" s="4">
        <v>513.52</v>
      </c>
      <c r="AD1026" s="2">
        <v>90186</v>
      </c>
      <c r="AE1026" s="4">
        <f>'DataCleaning and Transformation'!$E1026-'DataCleaning and Transformation'!$D1026</f>
        <v>59.75</v>
      </c>
      <c r="AF1026" s="15" t="str">
        <f>_xlfn.IFS('DataCleaning and Transformation'!$O1026="Central","Chris",'DataCleaning and Transformation'!$O1026="East","Erin",'DataCleaning and Transformation'!$O1026="South","Sam",'DataCleaning and Transformation'!$O1026="West","William")</f>
        <v>Erin</v>
      </c>
      <c r="AG1026" s="31">
        <f>Table_1[[#This Row],[Ship date]]-Table_1[[#This Row],[Order Date]]</f>
        <v>2</v>
      </c>
      <c r="AH1026" s="22">
        <f>Table_1[[#This Row],[Profit]]/Table_1[[#This Row],[Sales]]</f>
        <v>0.69000000000000006</v>
      </c>
      <c r="AI1026" s="23">
        <f>Table_1[[#This Row],[Profit]]+Table_1[[#This Row],[Sales]]</f>
        <v>867.84879999999998</v>
      </c>
      <c r="AJ1026" s="17">
        <f>WEEKNUM(Table_1[[#This Row],[Order Date]],1)</f>
        <v>14</v>
      </c>
      <c r="AK1026" s="17" t="str">
        <f>TEXT(Table_1[[#This Row],[Order Date]],"mmm yyyy")</f>
        <v>Apr 2015</v>
      </c>
      <c r="AL1026" s="17" t="str">
        <f>Table_1[[#This Row],[Monthly sales]]&amp;"  Week "&amp;TEXT(Table_1[[#This Row],[Weekly sales]],"00")</f>
        <v>Apr 2015  Week 14</v>
      </c>
      <c r="AM1026" s="17">
        <f>IF(COUNTIF($A$2:A1026, A1026)=1, 1, 0)</f>
        <v>0</v>
      </c>
      <c r="AN1026" s="3">
        <f>COUNTA(A1026) - COUNTIF(Table_1[[#This Row],[Unique Customers]], 1)</f>
        <v>1</v>
      </c>
      <c r="AO1026" s="17" t="str">
        <f t="shared" ref="AO1026:AO1089" si="16">IF(AD1026=AD1025, "Repeated", "Unique")</f>
        <v>Unique</v>
      </c>
      <c r="AP1026" s="17" t="str">
        <f>"Q"&amp;_xlfn.CEILING.MATH(MONTH(Table_1[[#This Row],[Monthly sales]])/3,1)</f>
        <v>Q2</v>
      </c>
    </row>
    <row r="1027" spans="1:42" ht="14.4" x14ac:dyDescent="0.3">
      <c r="A1027" s="2">
        <v>2685</v>
      </c>
      <c r="B1027" s="15" t="s">
        <v>1975</v>
      </c>
      <c r="C1027" s="15" t="s">
        <v>38</v>
      </c>
      <c r="D1027" s="6">
        <v>0</v>
      </c>
      <c r="E1027" s="4">
        <v>7.38</v>
      </c>
      <c r="F1027" s="4">
        <v>11.51</v>
      </c>
      <c r="G1027" s="15" t="s">
        <v>39</v>
      </c>
      <c r="H1027" s="15" t="s">
        <v>28</v>
      </c>
      <c r="I1027" s="15" t="s">
        <v>49</v>
      </c>
      <c r="J1027" s="15" t="s">
        <v>73</v>
      </c>
      <c r="K1027" s="15" t="s">
        <v>74</v>
      </c>
      <c r="L1027" s="15" t="s">
        <v>1976</v>
      </c>
      <c r="M1027" s="6">
        <v>0.36</v>
      </c>
      <c r="N1027" s="15" t="s">
        <v>33</v>
      </c>
      <c r="O1027" s="15" t="s">
        <v>112</v>
      </c>
      <c r="P1027" s="15" t="s">
        <v>113</v>
      </c>
      <c r="Q1027" s="15" t="s">
        <v>1977</v>
      </c>
      <c r="R1027" s="2">
        <v>11803</v>
      </c>
      <c r="S1027" s="1">
        <v>42098</v>
      </c>
      <c r="T1027" s="12">
        <f>EOMONTH(Table_1[[#This Row],[Order Date]],0)</f>
        <v>42124</v>
      </c>
      <c r="U1027" s="10">
        <f>EOMONTH(Table_1[[#This Row],[Order Date]],0)</f>
        <v>42124</v>
      </c>
      <c r="V1027" s="14">
        <v>42098</v>
      </c>
      <c r="W1027" s="1">
        <v>42099</v>
      </c>
      <c r="X1027" s="12">
        <v>42099</v>
      </c>
      <c r="Y1027" s="10">
        <f>EOMONTH(Table_1[[#This Row],[Ship date]],0)</f>
        <v>42124</v>
      </c>
      <c r="Z1027" s="14">
        <v>42099</v>
      </c>
      <c r="AA1027" s="4">
        <v>-66.171000000000006</v>
      </c>
      <c r="AB1027" s="2">
        <v>2</v>
      </c>
      <c r="AC1027" s="4">
        <v>17.64</v>
      </c>
      <c r="AD1027" s="2">
        <v>89147</v>
      </c>
      <c r="AE1027" s="4">
        <f>'DataCleaning and Transformation'!$E1027-'DataCleaning and Transformation'!$D1027</f>
        <v>7.38</v>
      </c>
      <c r="AF1027" s="15" t="str">
        <f>_xlfn.IFS('DataCleaning and Transformation'!$O1027="Central","Chris",'DataCleaning and Transformation'!$O1027="East","Erin",'DataCleaning and Transformation'!$O1027="South","Sam",'DataCleaning and Transformation'!$O1027="West","William")</f>
        <v>Erin</v>
      </c>
      <c r="AG1027" s="31">
        <f>Table_1[[#This Row],[Ship date]]-Table_1[[#This Row],[Order Date]]</f>
        <v>1</v>
      </c>
      <c r="AH1027" s="22">
        <f>Table_1[[#This Row],[Profit]]/Table_1[[#This Row],[Sales]]</f>
        <v>-3.7511904761904766</v>
      </c>
      <c r="AI1027" s="23">
        <f>Table_1[[#This Row],[Profit]]+Table_1[[#This Row],[Sales]]</f>
        <v>-48.531000000000006</v>
      </c>
      <c r="AJ1027" s="17">
        <f>WEEKNUM(Table_1[[#This Row],[Order Date]],1)</f>
        <v>14</v>
      </c>
      <c r="AK1027" s="17" t="str">
        <f>TEXT(Table_1[[#This Row],[Order Date]],"mmm yyyy")</f>
        <v>Apr 2015</v>
      </c>
      <c r="AL1027" s="17" t="str">
        <f>Table_1[[#This Row],[Monthly sales]]&amp;"  Week "&amp;TEXT(Table_1[[#This Row],[Weekly sales]],"00")</f>
        <v>Apr 2015  Week 14</v>
      </c>
      <c r="AM1027" s="17">
        <f>IF(COUNTIF($A$2:A1027, A1027)=1, 1, 0)</f>
        <v>1</v>
      </c>
      <c r="AN1027" s="3">
        <f>COUNTA(A1027) - COUNTIF(Table_1[[#This Row],[Unique Customers]], 1)</f>
        <v>0</v>
      </c>
      <c r="AO1027" s="17" t="str">
        <f t="shared" si="16"/>
        <v>Unique</v>
      </c>
      <c r="AP1027" s="17" t="str">
        <f>"Q"&amp;_xlfn.CEILING.MATH(MONTH(Table_1[[#This Row],[Monthly sales]])/3,1)</f>
        <v>Q2</v>
      </c>
    </row>
    <row r="1028" spans="1:42" ht="14.4" x14ac:dyDescent="0.3">
      <c r="A1028" s="2">
        <v>321</v>
      </c>
      <c r="B1028" s="15" t="s">
        <v>1978</v>
      </c>
      <c r="C1028" s="15" t="s">
        <v>48</v>
      </c>
      <c r="D1028" s="6">
        <v>0.04</v>
      </c>
      <c r="E1028" s="4">
        <v>8.33</v>
      </c>
      <c r="F1028" s="4">
        <v>1.99</v>
      </c>
      <c r="G1028" s="15" t="s">
        <v>39</v>
      </c>
      <c r="H1028" s="15" t="s">
        <v>40</v>
      </c>
      <c r="I1028" s="15" t="s">
        <v>41</v>
      </c>
      <c r="J1028" s="15" t="s">
        <v>42</v>
      </c>
      <c r="K1028" s="15" t="s">
        <v>43</v>
      </c>
      <c r="L1028" s="15" t="s">
        <v>1175</v>
      </c>
      <c r="M1028" s="6">
        <v>0.52</v>
      </c>
      <c r="N1028" s="15" t="s">
        <v>33</v>
      </c>
      <c r="O1028" s="15" t="s">
        <v>112</v>
      </c>
      <c r="P1028" s="15" t="s">
        <v>419</v>
      </c>
      <c r="Q1028" s="15" t="s">
        <v>1979</v>
      </c>
      <c r="R1028" s="2">
        <v>20854</v>
      </c>
      <c r="S1028" s="1">
        <v>42098</v>
      </c>
      <c r="T1028" s="12">
        <f>EOMONTH(Table_1[[#This Row],[Order Date]],0)</f>
        <v>42124</v>
      </c>
      <c r="U1028" s="10">
        <f>EOMONTH(Table_1[[#This Row],[Order Date]],0)</f>
        <v>42124</v>
      </c>
      <c r="V1028" s="14">
        <v>42098</v>
      </c>
      <c r="W1028" s="1">
        <v>42103</v>
      </c>
      <c r="X1028" s="12">
        <v>42103</v>
      </c>
      <c r="Y1028" s="10">
        <f>EOMONTH(Table_1[[#This Row],[Ship date]],0)</f>
        <v>42124</v>
      </c>
      <c r="Z1028" s="14">
        <v>42103</v>
      </c>
      <c r="AA1028" s="4">
        <v>9.9268000000000001</v>
      </c>
      <c r="AB1028" s="2">
        <v>11</v>
      </c>
      <c r="AC1028" s="4">
        <v>89.76</v>
      </c>
      <c r="AD1028" s="2">
        <v>91057</v>
      </c>
      <c r="AE1028" s="4">
        <f>'DataCleaning and Transformation'!$E1028-'DataCleaning and Transformation'!$D1028</f>
        <v>8.2900000000000009</v>
      </c>
      <c r="AF1028" s="15" t="str">
        <f>_xlfn.IFS('DataCleaning and Transformation'!$O1028="Central","Chris",'DataCleaning and Transformation'!$O1028="East","Erin",'DataCleaning and Transformation'!$O1028="South","Sam",'DataCleaning and Transformation'!$O1028="West","William")</f>
        <v>Erin</v>
      </c>
      <c r="AG1028" s="31">
        <f>Table_1[[#This Row],[Ship date]]-Table_1[[#This Row],[Order Date]]</f>
        <v>5</v>
      </c>
      <c r="AH1028" s="22">
        <f>Table_1[[#This Row],[Profit]]/Table_1[[#This Row],[Sales]]</f>
        <v>0.11059269162210338</v>
      </c>
      <c r="AI1028" s="23">
        <f>Table_1[[#This Row],[Profit]]+Table_1[[#This Row],[Sales]]</f>
        <v>99.686800000000005</v>
      </c>
      <c r="AJ1028" s="17">
        <f>WEEKNUM(Table_1[[#This Row],[Order Date]],1)</f>
        <v>14</v>
      </c>
      <c r="AK1028" s="17" t="str">
        <f>TEXT(Table_1[[#This Row],[Order Date]],"mmm yyyy")</f>
        <v>Apr 2015</v>
      </c>
      <c r="AL1028" s="17" t="str">
        <f>Table_1[[#This Row],[Monthly sales]]&amp;"  Week "&amp;TEXT(Table_1[[#This Row],[Weekly sales]],"00")</f>
        <v>Apr 2015  Week 14</v>
      </c>
      <c r="AM1028" s="17">
        <f>IF(COUNTIF($A$2:A1028, A1028)=1, 1, 0)</f>
        <v>1</v>
      </c>
      <c r="AN1028" s="3">
        <f>COUNTA(A1028) - COUNTIF(Table_1[[#This Row],[Unique Customers]], 1)</f>
        <v>0</v>
      </c>
      <c r="AO1028" s="17" t="str">
        <f t="shared" si="16"/>
        <v>Unique</v>
      </c>
      <c r="AP1028" s="17" t="str">
        <f>"Q"&amp;_xlfn.CEILING.MATH(MONTH(Table_1[[#This Row],[Monthly sales]])/3,1)</f>
        <v>Q2</v>
      </c>
    </row>
    <row r="1029" spans="1:42" ht="14.4" x14ac:dyDescent="0.3">
      <c r="A1029" s="2">
        <v>975</v>
      </c>
      <c r="B1029" s="15" t="s">
        <v>1980</v>
      </c>
      <c r="C1029" s="15" t="s">
        <v>48</v>
      </c>
      <c r="D1029" s="6">
        <v>0.1</v>
      </c>
      <c r="E1029" s="4">
        <v>2.2200000000000002</v>
      </c>
      <c r="F1029" s="4">
        <v>5</v>
      </c>
      <c r="G1029" s="15" t="s">
        <v>39</v>
      </c>
      <c r="H1029" s="15" t="s">
        <v>95</v>
      </c>
      <c r="I1029" s="15" t="s">
        <v>49</v>
      </c>
      <c r="J1029" s="15" t="s">
        <v>96</v>
      </c>
      <c r="K1029" s="15" t="s">
        <v>74</v>
      </c>
      <c r="L1029" s="15" t="s">
        <v>1981</v>
      </c>
      <c r="M1029" s="6">
        <v>0.55000000000000004</v>
      </c>
      <c r="N1029" s="15" t="s">
        <v>33</v>
      </c>
      <c r="O1029" s="15" t="s">
        <v>112</v>
      </c>
      <c r="P1029" s="15" t="s">
        <v>404</v>
      </c>
      <c r="Q1029" s="15" t="s">
        <v>789</v>
      </c>
      <c r="R1029" s="2">
        <v>2108</v>
      </c>
      <c r="S1029" s="1">
        <v>42098</v>
      </c>
      <c r="T1029" s="12">
        <f>EOMONTH(Table_1[[#This Row],[Order Date]],0)</f>
        <v>42124</v>
      </c>
      <c r="U1029" s="10">
        <f>EOMONTH(Table_1[[#This Row],[Order Date]],0)</f>
        <v>42124</v>
      </c>
      <c r="V1029" s="14">
        <v>42098</v>
      </c>
      <c r="W1029" s="1">
        <v>42103</v>
      </c>
      <c r="X1029" s="12">
        <v>42103</v>
      </c>
      <c r="Y1029" s="10">
        <f>EOMONTH(Table_1[[#This Row],[Ship date]],0)</f>
        <v>42124</v>
      </c>
      <c r="Z1029" s="14">
        <v>42103</v>
      </c>
      <c r="AA1029" s="4">
        <v>-21.319199999999999</v>
      </c>
      <c r="AB1029" s="2">
        <v>3</v>
      </c>
      <c r="AC1029" s="4">
        <v>8.8000000000000007</v>
      </c>
      <c r="AD1029" s="2">
        <v>87260</v>
      </c>
      <c r="AE1029" s="4">
        <f>'DataCleaning and Transformation'!$E1029-'DataCleaning and Transformation'!$D1029</f>
        <v>2.12</v>
      </c>
      <c r="AF1029" s="15" t="str">
        <f>_xlfn.IFS('DataCleaning and Transformation'!$O1029="Central","Chris",'DataCleaning and Transformation'!$O1029="East","Erin",'DataCleaning and Transformation'!$O1029="South","Sam",'DataCleaning and Transformation'!$O1029="West","William")</f>
        <v>Erin</v>
      </c>
      <c r="AG1029" s="31">
        <f>Table_1[[#This Row],[Ship date]]-Table_1[[#This Row],[Order Date]]</f>
        <v>5</v>
      </c>
      <c r="AH1029" s="22">
        <f>Table_1[[#This Row],[Profit]]/Table_1[[#This Row],[Sales]]</f>
        <v>-2.4226363636363635</v>
      </c>
      <c r="AI1029" s="23">
        <f>Table_1[[#This Row],[Profit]]+Table_1[[#This Row],[Sales]]</f>
        <v>-12.519199999999998</v>
      </c>
      <c r="AJ1029" s="17">
        <f>WEEKNUM(Table_1[[#This Row],[Order Date]],1)</f>
        <v>14</v>
      </c>
      <c r="AK1029" s="17" t="str">
        <f>TEXT(Table_1[[#This Row],[Order Date]],"mmm yyyy")</f>
        <v>Apr 2015</v>
      </c>
      <c r="AL1029" s="17" t="str">
        <f>Table_1[[#This Row],[Monthly sales]]&amp;"  Week "&amp;TEXT(Table_1[[#This Row],[Weekly sales]],"00")</f>
        <v>Apr 2015  Week 14</v>
      </c>
      <c r="AM1029" s="17">
        <f>IF(COUNTIF($A$2:A1029, A1029)=1, 1, 0)</f>
        <v>1</v>
      </c>
      <c r="AN1029" s="3">
        <f>COUNTA(A1029) - COUNTIF(Table_1[[#This Row],[Unique Customers]], 1)</f>
        <v>0</v>
      </c>
      <c r="AO1029" s="17" t="str">
        <f t="shared" si="16"/>
        <v>Unique</v>
      </c>
      <c r="AP1029" s="17" t="str">
        <f>"Q"&amp;_xlfn.CEILING.MATH(MONTH(Table_1[[#This Row],[Monthly sales]])/3,1)</f>
        <v>Q2</v>
      </c>
    </row>
    <row r="1030" spans="1:42" ht="14.4" x14ac:dyDescent="0.3">
      <c r="A1030" s="2">
        <v>1918</v>
      </c>
      <c r="B1030" s="15" t="s">
        <v>1982</v>
      </c>
      <c r="C1030" s="15" t="s">
        <v>48</v>
      </c>
      <c r="D1030" s="6">
        <v>0.1</v>
      </c>
      <c r="E1030" s="4">
        <v>10.44</v>
      </c>
      <c r="F1030" s="4">
        <v>5.75</v>
      </c>
      <c r="G1030" s="15" t="s">
        <v>88</v>
      </c>
      <c r="H1030" s="15" t="s">
        <v>72</v>
      </c>
      <c r="I1030" s="15" t="s">
        <v>49</v>
      </c>
      <c r="J1030" s="15" t="s">
        <v>73</v>
      </c>
      <c r="K1030" s="15" t="s">
        <v>74</v>
      </c>
      <c r="L1030" s="15" t="s">
        <v>1983</v>
      </c>
      <c r="M1030" s="6">
        <v>0.39</v>
      </c>
      <c r="N1030" s="15" t="s">
        <v>33</v>
      </c>
      <c r="O1030" s="15" t="s">
        <v>34</v>
      </c>
      <c r="P1030" s="15" t="s">
        <v>45</v>
      </c>
      <c r="Q1030" s="15" t="s">
        <v>1984</v>
      </c>
      <c r="R1030" s="2">
        <v>72450</v>
      </c>
      <c r="S1030" s="1">
        <v>42098</v>
      </c>
      <c r="T1030" s="12">
        <f>EOMONTH(Table_1[[#This Row],[Order Date]],0)</f>
        <v>42124</v>
      </c>
      <c r="U1030" s="10">
        <f>EOMONTH(Table_1[[#This Row],[Order Date]],0)</f>
        <v>42124</v>
      </c>
      <c r="V1030" s="14">
        <v>42098</v>
      </c>
      <c r="W1030" s="1">
        <v>42105</v>
      </c>
      <c r="X1030" s="12">
        <v>42105</v>
      </c>
      <c r="Y1030" s="10">
        <f>EOMONTH(Table_1[[#This Row],[Ship date]],0)</f>
        <v>42124</v>
      </c>
      <c r="Z1030" s="14">
        <v>42105</v>
      </c>
      <c r="AA1030" s="4">
        <v>125.724</v>
      </c>
      <c r="AB1030" s="2">
        <v>17</v>
      </c>
      <c r="AC1030" s="4">
        <v>168.04</v>
      </c>
      <c r="AD1030" s="2">
        <v>85898</v>
      </c>
      <c r="AE1030" s="4">
        <f>'DataCleaning and Transformation'!$E1030-'DataCleaning and Transformation'!$D1030</f>
        <v>10.34</v>
      </c>
      <c r="AF1030" s="15" t="str">
        <f>_xlfn.IFS('DataCleaning and Transformation'!$O1030="Central","Chris",'DataCleaning and Transformation'!$O1030="East","Erin",'DataCleaning and Transformation'!$O1030="South","Sam",'DataCleaning and Transformation'!$O1030="West","William")</f>
        <v>Sam</v>
      </c>
      <c r="AG1030" s="31">
        <f>Table_1[[#This Row],[Ship date]]-Table_1[[#This Row],[Order Date]]</f>
        <v>7</v>
      </c>
      <c r="AH1030" s="22">
        <f>Table_1[[#This Row],[Profit]]/Table_1[[#This Row],[Sales]]</f>
        <v>0.74817900499880985</v>
      </c>
      <c r="AI1030" s="23">
        <f>Table_1[[#This Row],[Profit]]+Table_1[[#This Row],[Sales]]</f>
        <v>293.76400000000001</v>
      </c>
      <c r="AJ1030" s="17">
        <f>WEEKNUM(Table_1[[#This Row],[Order Date]],1)</f>
        <v>14</v>
      </c>
      <c r="AK1030" s="17" t="str">
        <f>TEXT(Table_1[[#This Row],[Order Date]],"mmm yyyy")</f>
        <v>Apr 2015</v>
      </c>
      <c r="AL1030" s="17" t="str">
        <f>Table_1[[#This Row],[Monthly sales]]&amp;"  Week "&amp;TEXT(Table_1[[#This Row],[Weekly sales]],"00")</f>
        <v>Apr 2015  Week 14</v>
      </c>
      <c r="AM1030" s="17">
        <f>IF(COUNTIF($A$2:A1030, A1030)=1, 1, 0)</f>
        <v>1</v>
      </c>
      <c r="AN1030" s="3">
        <f>COUNTA(A1030) - COUNTIF(Table_1[[#This Row],[Unique Customers]], 1)</f>
        <v>0</v>
      </c>
      <c r="AO1030" s="17" t="str">
        <f t="shared" si="16"/>
        <v>Unique</v>
      </c>
      <c r="AP1030" s="17" t="str">
        <f>"Q"&amp;_xlfn.CEILING.MATH(MONTH(Table_1[[#This Row],[Monthly sales]])/3,1)</f>
        <v>Q2</v>
      </c>
    </row>
    <row r="1031" spans="1:42" ht="14.4" x14ac:dyDescent="0.3">
      <c r="A1031" s="2">
        <v>2548</v>
      </c>
      <c r="B1031" s="15" t="s">
        <v>1985</v>
      </c>
      <c r="C1031" s="15" t="s">
        <v>48</v>
      </c>
      <c r="D1031" s="6">
        <v>0</v>
      </c>
      <c r="E1031" s="4">
        <v>35.99</v>
      </c>
      <c r="F1031" s="4">
        <v>0.99</v>
      </c>
      <c r="G1031" s="15" t="s">
        <v>39</v>
      </c>
      <c r="H1031" s="15" t="s">
        <v>28</v>
      </c>
      <c r="I1031" s="15" t="s">
        <v>41</v>
      </c>
      <c r="J1031" s="15" t="s">
        <v>136</v>
      </c>
      <c r="K1031" s="15" t="s">
        <v>43</v>
      </c>
      <c r="L1031" s="15" t="s">
        <v>1986</v>
      </c>
      <c r="M1031" s="6">
        <v>0.35</v>
      </c>
      <c r="N1031" s="15" t="s">
        <v>33</v>
      </c>
      <c r="O1031" s="15" t="s">
        <v>60</v>
      </c>
      <c r="P1031" s="15" t="s">
        <v>91</v>
      </c>
      <c r="Q1031" s="15" t="s">
        <v>101</v>
      </c>
      <c r="R1031" s="2">
        <v>90068</v>
      </c>
      <c r="S1031" s="1">
        <v>42098</v>
      </c>
      <c r="T1031" s="12">
        <f>EOMONTH(Table_1[[#This Row],[Order Date]],0)</f>
        <v>42124</v>
      </c>
      <c r="U1031" s="10">
        <f>EOMONTH(Table_1[[#This Row],[Order Date]],0)</f>
        <v>42124</v>
      </c>
      <c r="V1031" s="14">
        <v>42098</v>
      </c>
      <c r="W1031" s="1">
        <v>42105</v>
      </c>
      <c r="X1031" s="12">
        <v>42105</v>
      </c>
      <c r="Y1031" s="10">
        <f>EOMONTH(Table_1[[#This Row],[Ship date]],0)</f>
        <v>42124</v>
      </c>
      <c r="Z1031" s="14">
        <v>42105</v>
      </c>
      <c r="AA1031" s="4">
        <v>840.05100000000004</v>
      </c>
      <c r="AB1031" s="2">
        <v>46</v>
      </c>
      <c r="AC1031" s="4">
        <v>1477.57</v>
      </c>
      <c r="AD1031" s="2">
        <v>46436</v>
      </c>
      <c r="AE1031" s="4">
        <f>'DataCleaning and Transformation'!$E1031-'DataCleaning and Transformation'!$D1031</f>
        <v>35.99</v>
      </c>
      <c r="AF1031" s="15" t="str">
        <f>_xlfn.IFS('DataCleaning and Transformation'!$O1031="Central","Chris",'DataCleaning and Transformation'!$O1031="East","Erin",'DataCleaning and Transformation'!$O1031="South","Sam",'DataCleaning and Transformation'!$O1031="West","William")</f>
        <v>William</v>
      </c>
      <c r="AG1031" s="31">
        <f>Table_1[[#This Row],[Ship date]]-Table_1[[#This Row],[Order Date]]</f>
        <v>7</v>
      </c>
      <c r="AH1031" s="22">
        <f>Table_1[[#This Row],[Profit]]/Table_1[[#This Row],[Sales]]</f>
        <v>0.56853550085613547</v>
      </c>
      <c r="AI1031" s="23">
        <f>Table_1[[#This Row],[Profit]]+Table_1[[#This Row],[Sales]]</f>
        <v>2317.6210000000001</v>
      </c>
      <c r="AJ1031" s="17">
        <f>WEEKNUM(Table_1[[#This Row],[Order Date]],1)</f>
        <v>14</v>
      </c>
      <c r="AK1031" s="17" t="str">
        <f>TEXT(Table_1[[#This Row],[Order Date]],"mmm yyyy")</f>
        <v>Apr 2015</v>
      </c>
      <c r="AL1031" s="17" t="str">
        <f>Table_1[[#This Row],[Monthly sales]]&amp;"  Week "&amp;TEXT(Table_1[[#This Row],[Weekly sales]],"00")</f>
        <v>Apr 2015  Week 14</v>
      </c>
      <c r="AM1031" s="17">
        <f>IF(COUNTIF($A$2:A1031, A1031)=1, 1, 0)</f>
        <v>1</v>
      </c>
      <c r="AN1031" s="3">
        <f>COUNTA(A1031) - COUNTIF(Table_1[[#This Row],[Unique Customers]], 1)</f>
        <v>0</v>
      </c>
      <c r="AO1031" s="17" t="str">
        <f t="shared" si="16"/>
        <v>Unique</v>
      </c>
      <c r="AP1031" s="17" t="str">
        <f>"Q"&amp;_xlfn.CEILING.MATH(MONTH(Table_1[[#This Row],[Monthly sales]])/3,1)</f>
        <v>Q2</v>
      </c>
    </row>
    <row r="1032" spans="1:42" ht="14.4" x14ac:dyDescent="0.3">
      <c r="A1032" s="2">
        <v>2551</v>
      </c>
      <c r="B1032" s="15" t="s">
        <v>1987</v>
      </c>
      <c r="C1032" s="15" t="s">
        <v>48</v>
      </c>
      <c r="D1032" s="6">
        <v>0</v>
      </c>
      <c r="E1032" s="4">
        <v>35.99</v>
      </c>
      <c r="F1032" s="4">
        <v>0.99</v>
      </c>
      <c r="G1032" s="15" t="s">
        <v>39</v>
      </c>
      <c r="H1032" s="15" t="s">
        <v>28</v>
      </c>
      <c r="I1032" s="15" t="s">
        <v>41</v>
      </c>
      <c r="J1032" s="15" t="s">
        <v>136</v>
      </c>
      <c r="K1032" s="15" t="s">
        <v>43</v>
      </c>
      <c r="L1032" s="15" t="s">
        <v>1986</v>
      </c>
      <c r="M1032" s="6">
        <v>0.35</v>
      </c>
      <c r="N1032" s="15" t="s">
        <v>33</v>
      </c>
      <c r="O1032" s="15" t="s">
        <v>112</v>
      </c>
      <c r="P1032" s="15" t="s">
        <v>321</v>
      </c>
      <c r="Q1032" s="15" t="s">
        <v>1988</v>
      </c>
      <c r="R1032" s="2">
        <v>17403</v>
      </c>
      <c r="S1032" s="1">
        <v>42098</v>
      </c>
      <c r="T1032" s="12">
        <f>EOMONTH(Table_1[[#This Row],[Order Date]],0)</f>
        <v>42124</v>
      </c>
      <c r="U1032" s="10">
        <f>EOMONTH(Table_1[[#This Row],[Order Date]],0)</f>
        <v>42124</v>
      </c>
      <c r="V1032" s="14">
        <v>42098</v>
      </c>
      <c r="W1032" s="1">
        <v>42105</v>
      </c>
      <c r="X1032" s="12">
        <v>42105</v>
      </c>
      <c r="Y1032" s="10">
        <f>EOMONTH(Table_1[[#This Row],[Ship date]],0)</f>
        <v>42124</v>
      </c>
      <c r="Z1032" s="14">
        <v>42105</v>
      </c>
      <c r="AA1032" s="4">
        <v>265.96050000000002</v>
      </c>
      <c r="AB1032" s="2">
        <v>12</v>
      </c>
      <c r="AC1032" s="4">
        <v>385.45</v>
      </c>
      <c r="AD1032" s="2">
        <v>88656</v>
      </c>
      <c r="AE1032" s="4">
        <f>'DataCleaning and Transformation'!$E1032-'DataCleaning and Transformation'!$D1032</f>
        <v>35.99</v>
      </c>
      <c r="AF1032" s="15" t="str">
        <f>_xlfn.IFS('DataCleaning and Transformation'!$O1032="Central","Chris",'DataCleaning and Transformation'!$O1032="East","Erin",'DataCleaning and Transformation'!$O1032="South","Sam",'DataCleaning and Transformation'!$O1032="West","William")</f>
        <v>Erin</v>
      </c>
      <c r="AG1032" s="31">
        <f>Table_1[[#This Row],[Ship date]]-Table_1[[#This Row],[Order Date]]</f>
        <v>7</v>
      </c>
      <c r="AH1032" s="22">
        <f>Table_1[[#This Row],[Profit]]/Table_1[[#This Row],[Sales]]</f>
        <v>0.69000000000000006</v>
      </c>
      <c r="AI1032" s="23">
        <f>Table_1[[#This Row],[Profit]]+Table_1[[#This Row],[Sales]]</f>
        <v>651.41049999999996</v>
      </c>
      <c r="AJ1032" s="17">
        <f>WEEKNUM(Table_1[[#This Row],[Order Date]],1)</f>
        <v>14</v>
      </c>
      <c r="AK1032" s="17" t="str">
        <f>TEXT(Table_1[[#This Row],[Order Date]],"mmm yyyy")</f>
        <v>Apr 2015</v>
      </c>
      <c r="AL1032" s="17" t="str">
        <f>Table_1[[#This Row],[Monthly sales]]&amp;"  Week "&amp;TEXT(Table_1[[#This Row],[Weekly sales]],"00")</f>
        <v>Apr 2015  Week 14</v>
      </c>
      <c r="AM1032" s="17">
        <f>IF(COUNTIF($A$2:A1032, A1032)=1, 1, 0)</f>
        <v>1</v>
      </c>
      <c r="AN1032" s="3">
        <f>COUNTA(A1032) - COUNTIF(Table_1[[#This Row],[Unique Customers]], 1)</f>
        <v>0</v>
      </c>
      <c r="AO1032" s="17" t="str">
        <f t="shared" si="16"/>
        <v>Unique</v>
      </c>
      <c r="AP1032" s="17" t="str">
        <f>"Q"&amp;_xlfn.CEILING.MATH(MONTH(Table_1[[#This Row],[Monthly sales]])/3,1)</f>
        <v>Q2</v>
      </c>
    </row>
    <row r="1033" spans="1:42" ht="14.4" x14ac:dyDescent="0.3">
      <c r="A1033" s="2">
        <v>114</v>
      </c>
      <c r="B1033" s="15" t="s">
        <v>138</v>
      </c>
      <c r="C1033" s="15" t="s">
        <v>117</v>
      </c>
      <c r="D1033" s="6">
        <v>0.01</v>
      </c>
      <c r="E1033" s="4">
        <v>4.91</v>
      </c>
      <c r="F1033" s="4">
        <v>0.5</v>
      </c>
      <c r="G1033" s="15" t="s">
        <v>39</v>
      </c>
      <c r="H1033" s="15" t="s">
        <v>72</v>
      </c>
      <c r="I1033" s="15" t="s">
        <v>49</v>
      </c>
      <c r="J1033" s="15" t="s">
        <v>153</v>
      </c>
      <c r="K1033" s="15" t="s">
        <v>74</v>
      </c>
      <c r="L1033" s="15" t="s">
        <v>974</v>
      </c>
      <c r="M1033" s="6">
        <v>0.36</v>
      </c>
      <c r="N1033" s="15" t="s">
        <v>33</v>
      </c>
      <c r="O1033" s="15" t="s">
        <v>60</v>
      </c>
      <c r="P1033" s="15" t="s">
        <v>140</v>
      </c>
      <c r="Q1033" s="15" t="s">
        <v>141</v>
      </c>
      <c r="R1033" s="2">
        <v>97035</v>
      </c>
      <c r="S1033" s="1">
        <v>42098</v>
      </c>
      <c r="T1033" s="12">
        <f>EOMONTH(Table_1[[#This Row],[Order Date]],0)</f>
        <v>42124</v>
      </c>
      <c r="U1033" s="10">
        <f>EOMONTH(Table_1[[#This Row],[Order Date]],0)</f>
        <v>42124</v>
      </c>
      <c r="V1033" s="14">
        <v>42098</v>
      </c>
      <c r="W1033" s="1">
        <v>42100</v>
      </c>
      <c r="X1033" s="12">
        <v>42100</v>
      </c>
      <c r="Y1033" s="10">
        <f>EOMONTH(Table_1[[#This Row],[Ship date]],0)</f>
        <v>42124</v>
      </c>
      <c r="Z1033" s="14">
        <v>42100</v>
      </c>
      <c r="AA1033" s="4">
        <v>40.247700000000002</v>
      </c>
      <c r="AB1033" s="2">
        <v>12</v>
      </c>
      <c r="AC1033" s="4">
        <v>58.33</v>
      </c>
      <c r="AD1033" s="2">
        <v>89584</v>
      </c>
      <c r="AE1033" s="4">
        <f>'DataCleaning and Transformation'!$E1033-'DataCleaning and Transformation'!$D1033</f>
        <v>4.9000000000000004</v>
      </c>
      <c r="AF1033" s="15" t="str">
        <f>_xlfn.IFS('DataCleaning and Transformation'!$O1033="Central","Chris",'DataCleaning and Transformation'!$O1033="East","Erin",'DataCleaning and Transformation'!$O1033="South","Sam",'DataCleaning and Transformation'!$O1033="West","William")</f>
        <v>William</v>
      </c>
      <c r="AG1033" s="31">
        <f>Table_1[[#This Row],[Ship date]]-Table_1[[#This Row],[Order Date]]</f>
        <v>2</v>
      </c>
      <c r="AH1033" s="22">
        <f>Table_1[[#This Row],[Profit]]/Table_1[[#This Row],[Sales]]</f>
        <v>0.69000000000000006</v>
      </c>
      <c r="AI1033" s="23">
        <f>Table_1[[#This Row],[Profit]]+Table_1[[#This Row],[Sales]]</f>
        <v>98.577699999999993</v>
      </c>
      <c r="AJ1033" s="17">
        <f>WEEKNUM(Table_1[[#This Row],[Order Date]],1)</f>
        <v>14</v>
      </c>
      <c r="AK1033" s="17" t="str">
        <f>TEXT(Table_1[[#This Row],[Order Date]],"mmm yyyy")</f>
        <v>Apr 2015</v>
      </c>
      <c r="AL1033" s="17" t="str">
        <f>Table_1[[#This Row],[Monthly sales]]&amp;"  Week "&amp;TEXT(Table_1[[#This Row],[Weekly sales]],"00")</f>
        <v>Apr 2015  Week 14</v>
      </c>
      <c r="AM1033" s="17">
        <f>IF(COUNTIF($A$2:A1033, A1033)=1, 1, 0)</f>
        <v>0</v>
      </c>
      <c r="AN1033" s="3">
        <f>COUNTA(A1033) - COUNTIF(Table_1[[#This Row],[Unique Customers]], 1)</f>
        <v>1</v>
      </c>
      <c r="AO1033" s="17" t="str">
        <f t="shared" si="16"/>
        <v>Unique</v>
      </c>
      <c r="AP1033" s="17" t="str">
        <f>"Q"&amp;_xlfn.CEILING.MATH(MONTH(Table_1[[#This Row],[Monthly sales]])/3,1)</f>
        <v>Q2</v>
      </c>
    </row>
    <row r="1034" spans="1:42" ht="14.4" x14ac:dyDescent="0.3">
      <c r="A1034" s="2">
        <v>114</v>
      </c>
      <c r="B1034" s="15" t="s">
        <v>138</v>
      </c>
      <c r="C1034" s="15" t="s">
        <v>117</v>
      </c>
      <c r="D1034" s="6">
        <v>0.09</v>
      </c>
      <c r="E1034" s="4">
        <v>4</v>
      </c>
      <c r="F1034" s="4">
        <v>1.3</v>
      </c>
      <c r="G1034" s="15" t="s">
        <v>88</v>
      </c>
      <c r="H1034" s="15" t="s">
        <v>72</v>
      </c>
      <c r="I1034" s="15" t="s">
        <v>49</v>
      </c>
      <c r="J1034" s="15" t="s">
        <v>89</v>
      </c>
      <c r="K1034" s="15" t="s">
        <v>51</v>
      </c>
      <c r="L1034" s="15" t="s">
        <v>372</v>
      </c>
      <c r="M1034" s="6">
        <v>0.37</v>
      </c>
      <c r="N1034" s="15" t="s">
        <v>33</v>
      </c>
      <c r="O1034" s="15" t="s">
        <v>60</v>
      </c>
      <c r="P1034" s="15" t="s">
        <v>140</v>
      </c>
      <c r="Q1034" s="15" t="s">
        <v>141</v>
      </c>
      <c r="R1034" s="2">
        <v>97035</v>
      </c>
      <c r="S1034" s="1">
        <v>42098</v>
      </c>
      <c r="T1034" s="12">
        <f>EOMONTH(Table_1[[#This Row],[Order Date]],0)</f>
        <v>42124</v>
      </c>
      <c r="U1034" s="10">
        <f>EOMONTH(Table_1[[#This Row],[Order Date]],0)</f>
        <v>42124</v>
      </c>
      <c r="V1034" s="14">
        <v>42098</v>
      </c>
      <c r="W1034" s="1">
        <v>42100</v>
      </c>
      <c r="X1034" s="12">
        <v>42100</v>
      </c>
      <c r="Y1034" s="10">
        <f>EOMONTH(Table_1[[#This Row],[Ship date]],0)</f>
        <v>42124</v>
      </c>
      <c r="Z1034" s="14">
        <v>42100</v>
      </c>
      <c r="AA1034" s="4">
        <v>14.0898</v>
      </c>
      <c r="AB1034" s="2">
        <v>5</v>
      </c>
      <c r="AC1034" s="4">
        <v>20.420000000000002</v>
      </c>
      <c r="AD1034" s="2">
        <v>89584</v>
      </c>
      <c r="AE1034" s="4">
        <f>'DataCleaning and Transformation'!$E1034-'DataCleaning and Transformation'!$D1034</f>
        <v>3.91</v>
      </c>
      <c r="AF1034" s="15" t="str">
        <f>_xlfn.IFS('DataCleaning and Transformation'!$O1034="Central","Chris",'DataCleaning and Transformation'!$O1034="East","Erin",'DataCleaning and Transformation'!$O1034="South","Sam",'DataCleaning and Transformation'!$O1034="West","William")</f>
        <v>William</v>
      </c>
      <c r="AG1034" s="31">
        <f>Table_1[[#This Row],[Ship date]]-Table_1[[#This Row],[Order Date]]</f>
        <v>2</v>
      </c>
      <c r="AH1034" s="22">
        <f>Table_1[[#This Row],[Profit]]/Table_1[[#This Row],[Sales]]</f>
        <v>0.69</v>
      </c>
      <c r="AI1034" s="23">
        <f>Table_1[[#This Row],[Profit]]+Table_1[[#This Row],[Sales]]</f>
        <v>34.509799999999998</v>
      </c>
      <c r="AJ1034" s="17">
        <f>WEEKNUM(Table_1[[#This Row],[Order Date]],1)</f>
        <v>14</v>
      </c>
      <c r="AK1034" s="17" t="str">
        <f>TEXT(Table_1[[#This Row],[Order Date]],"mmm yyyy")</f>
        <v>Apr 2015</v>
      </c>
      <c r="AL1034" s="17" t="str">
        <f>Table_1[[#This Row],[Monthly sales]]&amp;"  Week "&amp;TEXT(Table_1[[#This Row],[Weekly sales]],"00")</f>
        <v>Apr 2015  Week 14</v>
      </c>
      <c r="AM1034" s="17">
        <f>IF(COUNTIF($A$2:A1034, A1034)=1, 1, 0)</f>
        <v>0</v>
      </c>
      <c r="AN1034" s="3">
        <f>COUNTA(A1034) - COUNTIF(Table_1[[#This Row],[Unique Customers]], 1)</f>
        <v>1</v>
      </c>
      <c r="AO1034" s="17" t="str">
        <f t="shared" si="16"/>
        <v>Repeated</v>
      </c>
      <c r="AP1034" s="17" t="str">
        <f>"Q"&amp;_xlfn.CEILING.MATH(MONTH(Table_1[[#This Row],[Monthly sales]])/3,1)</f>
        <v>Q2</v>
      </c>
    </row>
    <row r="1035" spans="1:42" ht="14.4" x14ac:dyDescent="0.3">
      <c r="A1035" s="2">
        <v>117</v>
      </c>
      <c r="B1035" s="15" t="s">
        <v>142</v>
      </c>
      <c r="C1035" s="15" t="s">
        <v>117</v>
      </c>
      <c r="D1035" s="6">
        <v>0.01</v>
      </c>
      <c r="E1035" s="4">
        <v>4.91</v>
      </c>
      <c r="F1035" s="4">
        <v>0.5</v>
      </c>
      <c r="G1035" s="15" t="s">
        <v>39</v>
      </c>
      <c r="H1035" s="15" t="s">
        <v>72</v>
      </c>
      <c r="I1035" s="15" t="s">
        <v>49</v>
      </c>
      <c r="J1035" s="15" t="s">
        <v>153</v>
      </c>
      <c r="K1035" s="15" t="s">
        <v>74</v>
      </c>
      <c r="L1035" s="15" t="s">
        <v>974</v>
      </c>
      <c r="M1035" s="6">
        <v>0.36</v>
      </c>
      <c r="N1035" s="15" t="s">
        <v>33</v>
      </c>
      <c r="O1035" s="15" t="s">
        <v>60</v>
      </c>
      <c r="P1035" s="15" t="s">
        <v>67</v>
      </c>
      <c r="Q1035" s="15" t="s">
        <v>143</v>
      </c>
      <c r="R1035" s="2">
        <v>98103</v>
      </c>
      <c r="S1035" s="1">
        <v>42098</v>
      </c>
      <c r="T1035" s="12">
        <f>EOMONTH(Table_1[[#This Row],[Order Date]],0)</f>
        <v>42124</v>
      </c>
      <c r="U1035" s="10">
        <f>EOMONTH(Table_1[[#This Row],[Order Date]],0)</f>
        <v>42124</v>
      </c>
      <c r="V1035" s="14">
        <v>42098</v>
      </c>
      <c r="W1035" s="1">
        <v>42100</v>
      </c>
      <c r="X1035" s="12">
        <v>42100</v>
      </c>
      <c r="Y1035" s="10">
        <f>EOMONTH(Table_1[[#This Row],[Ship date]],0)</f>
        <v>42124</v>
      </c>
      <c r="Z1035" s="14">
        <v>42100</v>
      </c>
      <c r="AA1035" s="4">
        <v>112.06</v>
      </c>
      <c r="AB1035" s="2">
        <v>47</v>
      </c>
      <c r="AC1035" s="4">
        <v>228.46</v>
      </c>
      <c r="AD1035" s="2">
        <v>13959</v>
      </c>
      <c r="AE1035" s="4">
        <f>'DataCleaning and Transformation'!$E1035-'DataCleaning and Transformation'!$D1035</f>
        <v>4.9000000000000004</v>
      </c>
      <c r="AF1035" s="15" t="str">
        <f>_xlfn.IFS('DataCleaning and Transformation'!$O1035="Central","Chris",'DataCleaning and Transformation'!$O1035="East","Erin",'DataCleaning and Transformation'!$O1035="South","Sam",'DataCleaning and Transformation'!$O1035="West","William")</f>
        <v>William</v>
      </c>
      <c r="AG1035" s="31">
        <f>Table_1[[#This Row],[Ship date]]-Table_1[[#This Row],[Order Date]]</f>
        <v>2</v>
      </c>
      <c r="AH1035" s="22">
        <f>Table_1[[#This Row],[Profit]]/Table_1[[#This Row],[Sales]]</f>
        <v>0.49050161953952554</v>
      </c>
      <c r="AI1035" s="23">
        <f>Table_1[[#This Row],[Profit]]+Table_1[[#This Row],[Sales]]</f>
        <v>340.52</v>
      </c>
      <c r="AJ1035" s="17">
        <f>WEEKNUM(Table_1[[#This Row],[Order Date]],1)</f>
        <v>14</v>
      </c>
      <c r="AK1035" s="17" t="str">
        <f>TEXT(Table_1[[#This Row],[Order Date]],"mmm yyyy")</f>
        <v>Apr 2015</v>
      </c>
      <c r="AL1035" s="17" t="str">
        <f>Table_1[[#This Row],[Monthly sales]]&amp;"  Week "&amp;TEXT(Table_1[[#This Row],[Weekly sales]],"00")</f>
        <v>Apr 2015  Week 14</v>
      </c>
      <c r="AM1035" s="17">
        <f>IF(COUNTIF($A$2:A1035, A1035)=1, 1, 0)</f>
        <v>0</v>
      </c>
      <c r="AN1035" s="3">
        <f>COUNTA(A1035) - COUNTIF(Table_1[[#This Row],[Unique Customers]], 1)</f>
        <v>1</v>
      </c>
      <c r="AO1035" s="17" t="str">
        <f t="shared" si="16"/>
        <v>Unique</v>
      </c>
      <c r="AP1035" s="17" t="str">
        <f>"Q"&amp;_xlfn.CEILING.MATH(MONTH(Table_1[[#This Row],[Monthly sales]])/3,1)</f>
        <v>Q2</v>
      </c>
    </row>
    <row r="1036" spans="1:42" ht="14.4" x14ac:dyDescent="0.3">
      <c r="A1036" s="2">
        <v>117</v>
      </c>
      <c r="B1036" s="15" t="s">
        <v>142</v>
      </c>
      <c r="C1036" s="15" t="s">
        <v>117</v>
      </c>
      <c r="D1036" s="6">
        <v>0.09</v>
      </c>
      <c r="E1036" s="4">
        <v>4</v>
      </c>
      <c r="F1036" s="4">
        <v>1.3</v>
      </c>
      <c r="G1036" s="15" t="s">
        <v>88</v>
      </c>
      <c r="H1036" s="15" t="s">
        <v>72</v>
      </c>
      <c r="I1036" s="15" t="s">
        <v>49</v>
      </c>
      <c r="J1036" s="15" t="s">
        <v>89</v>
      </c>
      <c r="K1036" s="15" t="s">
        <v>51</v>
      </c>
      <c r="L1036" s="15" t="s">
        <v>372</v>
      </c>
      <c r="M1036" s="6">
        <v>0.37</v>
      </c>
      <c r="N1036" s="15" t="s">
        <v>33</v>
      </c>
      <c r="O1036" s="15" t="s">
        <v>60</v>
      </c>
      <c r="P1036" s="15" t="s">
        <v>67</v>
      </c>
      <c r="Q1036" s="15" t="s">
        <v>143</v>
      </c>
      <c r="R1036" s="2">
        <v>98103</v>
      </c>
      <c r="S1036" s="1">
        <v>42098</v>
      </c>
      <c r="T1036" s="12">
        <f>EOMONTH(Table_1[[#This Row],[Order Date]],0)</f>
        <v>42124</v>
      </c>
      <c r="U1036" s="10">
        <f>EOMONTH(Table_1[[#This Row],[Order Date]],0)</f>
        <v>42124</v>
      </c>
      <c r="V1036" s="14">
        <v>42098</v>
      </c>
      <c r="W1036" s="1">
        <v>42100</v>
      </c>
      <c r="X1036" s="12">
        <v>42100</v>
      </c>
      <c r="Y1036" s="10">
        <f>EOMONTH(Table_1[[#This Row],[Ship date]],0)</f>
        <v>42124</v>
      </c>
      <c r="Z1036" s="14">
        <v>42100</v>
      </c>
      <c r="AA1036" s="4">
        <v>16.79</v>
      </c>
      <c r="AB1036" s="2">
        <v>19</v>
      </c>
      <c r="AC1036" s="4">
        <v>77.61</v>
      </c>
      <c r="AD1036" s="2">
        <v>13959</v>
      </c>
      <c r="AE1036" s="4">
        <f>'DataCleaning and Transformation'!$E1036-'DataCleaning and Transformation'!$D1036</f>
        <v>3.91</v>
      </c>
      <c r="AF1036" s="15" t="str">
        <f>_xlfn.IFS('DataCleaning and Transformation'!$O1036="Central","Chris",'DataCleaning and Transformation'!$O1036="East","Erin",'DataCleaning and Transformation'!$O1036="South","Sam",'DataCleaning and Transformation'!$O1036="West","William")</f>
        <v>William</v>
      </c>
      <c r="AG1036" s="31">
        <f>Table_1[[#This Row],[Ship date]]-Table_1[[#This Row],[Order Date]]</f>
        <v>2</v>
      </c>
      <c r="AH1036" s="22">
        <f>Table_1[[#This Row],[Profit]]/Table_1[[#This Row],[Sales]]</f>
        <v>0.21633810076021132</v>
      </c>
      <c r="AI1036" s="23">
        <f>Table_1[[#This Row],[Profit]]+Table_1[[#This Row],[Sales]]</f>
        <v>94.4</v>
      </c>
      <c r="AJ1036" s="17">
        <f>WEEKNUM(Table_1[[#This Row],[Order Date]],1)</f>
        <v>14</v>
      </c>
      <c r="AK1036" s="17" t="str">
        <f>TEXT(Table_1[[#This Row],[Order Date]],"mmm yyyy")</f>
        <v>Apr 2015</v>
      </c>
      <c r="AL1036" s="17" t="str">
        <f>Table_1[[#This Row],[Monthly sales]]&amp;"  Week "&amp;TEXT(Table_1[[#This Row],[Weekly sales]],"00")</f>
        <v>Apr 2015  Week 14</v>
      </c>
      <c r="AM1036" s="17">
        <f>IF(COUNTIF($A$2:A1036, A1036)=1, 1, 0)</f>
        <v>0</v>
      </c>
      <c r="AN1036" s="3">
        <f>COUNTA(A1036) - COUNTIF(Table_1[[#This Row],[Unique Customers]], 1)</f>
        <v>1</v>
      </c>
      <c r="AO1036" s="17" t="str">
        <f t="shared" si="16"/>
        <v>Repeated</v>
      </c>
      <c r="AP1036" s="17" t="str">
        <f>"Q"&amp;_xlfn.CEILING.MATH(MONTH(Table_1[[#This Row],[Monthly sales]])/3,1)</f>
        <v>Q2</v>
      </c>
    </row>
    <row r="1037" spans="1:42" ht="14.4" x14ac:dyDescent="0.3">
      <c r="A1037" s="2">
        <v>1590</v>
      </c>
      <c r="B1037" s="15" t="s">
        <v>1989</v>
      </c>
      <c r="C1037" s="15" t="s">
        <v>117</v>
      </c>
      <c r="D1037" s="6">
        <v>0.03</v>
      </c>
      <c r="E1037" s="4">
        <v>19.04</v>
      </c>
      <c r="F1037" s="4">
        <v>6.38</v>
      </c>
      <c r="G1037" s="15" t="s">
        <v>88</v>
      </c>
      <c r="H1037" s="15" t="s">
        <v>95</v>
      </c>
      <c r="I1037" s="15" t="s">
        <v>29</v>
      </c>
      <c r="J1037" s="15" t="s">
        <v>127</v>
      </c>
      <c r="K1037" s="15" t="s">
        <v>74</v>
      </c>
      <c r="L1037" s="15" t="s">
        <v>1990</v>
      </c>
      <c r="M1037" s="6">
        <v>0.56000000000000005</v>
      </c>
      <c r="N1037" s="15" t="s">
        <v>33</v>
      </c>
      <c r="O1037" s="15" t="s">
        <v>112</v>
      </c>
      <c r="P1037" s="15" t="s">
        <v>318</v>
      </c>
      <c r="Q1037" s="15" t="s">
        <v>1991</v>
      </c>
      <c r="R1037" s="2">
        <v>44094</v>
      </c>
      <c r="S1037" s="1">
        <v>42098</v>
      </c>
      <c r="T1037" s="12">
        <f>EOMONTH(Table_1[[#This Row],[Order Date]],0)</f>
        <v>42124</v>
      </c>
      <c r="U1037" s="10">
        <f>EOMONTH(Table_1[[#This Row],[Order Date]],0)</f>
        <v>42124</v>
      </c>
      <c r="V1037" s="14">
        <v>42098</v>
      </c>
      <c r="W1037" s="1">
        <v>42098</v>
      </c>
      <c r="X1037" s="12">
        <v>42098</v>
      </c>
      <c r="Y1037" s="10">
        <f>EOMONTH(Table_1[[#This Row],[Ship date]],0)</f>
        <v>42124</v>
      </c>
      <c r="Z1037" s="14">
        <v>42098</v>
      </c>
      <c r="AA1037" s="4">
        <v>83.793599999999998</v>
      </c>
      <c r="AB1037" s="2">
        <v>7</v>
      </c>
      <c r="AC1037" s="4">
        <v>144.03</v>
      </c>
      <c r="AD1037" s="2">
        <v>86668</v>
      </c>
      <c r="AE1037" s="4">
        <f>'DataCleaning and Transformation'!$E1037-'DataCleaning and Transformation'!$D1037</f>
        <v>19.009999999999998</v>
      </c>
      <c r="AF1037" s="15" t="str">
        <f>_xlfn.IFS('DataCleaning and Transformation'!$O1037="Central","Chris",'DataCleaning and Transformation'!$O1037="East","Erin",'DataCleaning and Transformation'!$O1037="South","Sam",'DataCleaning and Transformation'!$O1037="West","William")</f>
        <v>Erin</v>
      </c>
      <c r="AG1037" s="31">
        <f>Table_1[[#This Row],[Ship date]]-Table_1[[#This Row],[Order Date]]</f>
        <v>0</v>
      </c>
      <c r="AH1037" s="22">
        <f>Table_1[[#This Row],[Profit]]/Table_1[[#This Row],[Sales]]</f>
        <v>0.58177879608414906</v>
      </c>
      <c r="AI1037" s="23">
        <f>Table_1[[#This Row],[Profit]]+Table_1[[#This Row],[Sales]]</f>
        <v>227.8236</v>
      </c>
      <c r="AJ1037" s="17">
        <f>WEEKNUM(Table_1[[#This Row],[Order Date]],1)</f>
        <v>14</v>
      </c>
      <c r="AK1037" s="17" t="str">
        <f>TEXT(Table_1[[#This Row],[Order Date]],"mmm yyyy")</f>
        <v>Apr 2015</v>
      </c>
      <c r="AL1037" s="17" t="str">
        <f>Table_1[[#This Row],[Monthly sales]]&amp;"  Week "&amp;TEXT(Table_1[[#This Row],[Weekly sales]],"00")</f>
        <v>Apr 2015  Week 14</v>
      </c>
      <c r="AM1037" s="17">
        <f>IF(COUNTIF($A$2:A1037, A1037)=1, 1, 0)</f>
        <v>1</v>
      </c>
      <c r="AN1037" s="3">
        <f>COUNTA(A1037) - COUNTIF(Table_1[[#This Row],[Unique Customers]], 1)</f>
        <v>0</v>
      </c>
      <c r="AO1037" s="17" t="str">
        <f t="shared" si="16"/>
        <v>Unique</v>
      </c>
      <c r="AP1037" s="17" t="str">
        <f>"Q"&amp;_xlfn.CEILING.MATH(MONTH(Table_1[[#This Row],[Monthly sales]])/3,1)</f>
        <v>Q2</v>
      </c>
    </row>
    <row r="1038" spans="1:42" ht="14.4" x14ac:dyDescent="0.3">
      <c r="A1038" s="2">
        <v>1593</v>
      </c>
      <c r="B1038" s="15" t="s">
        <v>1992</v>
      </c>
      <c r="C1038" s="15" t="s">
        <v>117</v>
      </c>
      <c r="D1038" s="6">
        <v>0.02</v>
      </c>
      <c r="E1038" s="4">
        <v>5.53</v>
      </c>
      <c r="F1038" s="4">
        <v>6.98</v>
      </c>
      <c r="G1038" s="15" t="s">
        <v>39</v>
      </c>
      <c r="H1038" s="15" t="s">
        <v>95</v>
      </c>
      <c r="I1038" s="15" t="s">
        <v>49</v>
      </c>
      <c r="J1038" s="15" t="s">
        <v>73</v>
      </c>
      <c r="K1038" s="15" t="s">
        <v>74</v>
      </c>
      <c r="L1038" s="15" t="s">
        <v>1993</v>
      </c>
      <c r="M1038" s="6">
        <v>0.39</v>
      </c>
      <c r="N1038" s="15" t="s">
        <v>33</v>
      </c>
      <c r="O1038" s="15" t="s">
        <v>53</v>
      </c>
      <c r="P1038" s="15" t="s">
        <v>208</v>
      </c>
      <c r="Q1038" s="15" t="s">
        <v>551</v>
      </c>
      <c r="R1038" s="2">
        <v>74006</v>
      </c>
      <c r="S1038" s="1">
        <v>42098</v>
      </c>
      <c r="T1038" s="12">
        <f>EOMONTH(Table_1[[#This Row],[Order Date]],0)</f>
        <v>42124</v>
      </c>
      <c r="U1038" s="10">
        <f>EOMONTH(Table_1[[#This Row],[Order Date]],0)</f>
        <v>42124</v>
      </c>
      <c r="V1038" s="14">
        <v>42098</v>
      </c>
      <c r="W1038" s="1">
        <v>42100</v>
      </c>
      <c r="X1038" s="12">
        <v>42100</v>
      </c>
      <c r="Y1038" s="10">
        <f>EOMONTH(Table_1[[#This Row],[Ship date]],0)</f>
        <v>42124</v>
      </c>
      <c r="Z1038" s="14">
        <v>42100</v>
      </c>
      <c r="AA1038" s="4">
        <v>-77.823719999999994</v>
      </c>
      <c r="AB1038" s="2">
        <v>8</v>
      </c>
      <c r="AC1038" s="4">
        <v>48.81</v>
      </c>
      <c r="AD1038" s="2">
        <v>86668</v>
      </c>
      <c r="AE1038" s="4">
        <f>'DataCleaning and Transformation'!$E1038-'DataCleaning and Transformation'!$D1038</f>
        <v>5.5100000000000007</v>
      </c>
      <c r="AF1038" s="15" t="str">
        <f>_xlfn.IFS('DataCleaning and Transformation'!$O1038="Central","Chris",'DataCleaning and Transformation'!$O1038="East","Erin",'DataCleaning and Transformation'!$O1038="South","Sam",'DataCleaning and Transformation'!$O1038="West","William")</f>
        <v>Chris</v>
      </c>
      <c r="AG1038" s="31">
        <f>Table_1[[#This Row],[Ship date]]-Table_1[[#This Row],[Order Date]]</f>
        <v>2</v>
      </c>
      <c r="AH1038" s="22">
        <f>Table_1[[#This Row],[Profit]]/Table_1[[#This Row],[Sales]]</f>
        <v>-1.5944216349108786</v>
      </c>
      <c r="AI1038" s="23">
        <f>Table_1[[#This Row],[Profit]]+Table_1[[#This Row],[Sales]]</f>
        <v>-29.013719999999992</v>
      </c>
      <c r="AJ1038" s="17">
        <f>WEEKNUM(Table_1[[#This Row],[Order Date]],1)</f>
        <v>14</v>
      </c>
      <c r="AK1038" s="17" t="str">
        <f>TEXT(Table_1[[#This Row],[Order Date]],"mmm yyyy")</f>
        <v>Apr 2015</v>
      </c>
      <c r="AL1038" s="17" t="str">
        <f>Table_1[[#This Row],[Monthly sales]]&amp;"  Week "&amp;TEXT(Table_1[[#This Row],[Weekly sales]],"00")</f>
        <v>Apr 2015  Week 14</v>
      </c>
      <c r="AM1038" s="17">
        <f>IF(COUNTIF($A$2:A1038, A1038)=1, 1, 0)</f>
        <v>1</v>
      </c>
      <c r="AN1038" s="3">
        <f>COUNTA(A1038) - COUNTIF(Table_1[[#This Row],[Unique Customers]], 1)</f>
        <v>0</v>
      </c>
      <c r="AO1038" s="17" t="str">
        <f t="shared" si="16"/>
        <v>Repeated</v>
      </c>
      <c r="AP1038" s="17" t="str">
        <f>"Q"&amp;_xlfn.CEILING.MATH(MONTH(Table_1[[#This Row],[Monthly sales]])/3,1)</f>
        <v>Q2</v>
      </c>
    </row>
    <row r="1039" spans="1:42" ht="14.4" x14ac:dyDescent="0.3">
      <c r="A1039" s="2">
        <v>2441</v>
      </c>
      <c r="B1039" s="15" t="s">
        <v>1994</v>
      </c>
      <c r="C1039" s="15" t="s">
        <v>117</v>
      </c>
      <c r="D1039" s="6">
        <v>0.02</v>
      </c>
      <c r="E1039" s="4">
        <v>63.94</v>
      </c>
      <c r="F1039" s="4">
        <v>14.48</v>
      </c>
      <c r="G1039" s="15" t="s">
        <v>39</v>
      </c>
      <c r="H1039" s="15" t="s">
        <v>40</v>
      </c>
      <c r="I1039" s="15" t="s">
        <v>29</v>
      </c>
      <c r="J1039" s="15" t="s">
        <v>127</v>
      </c>
      <c r="K1039" s="15" t="s">
        <v>74</v>
      </c>
      <c r="L1039" s="15" t="s">
        <v>1995</v>
      </c>
      <c r="M1039" s="6">
        <v>0.46</v>
      </c>
      <c r="N1039" s="15" t="s">
        <v>33</v>
      </c>
      <c r="O1039" s="15" t="s">
        <v>34</v>
      </c>
      <c r="P1039" s="15" t="s">
        <v>124</v>
      </c>
      <c r="Q1039" s="15" t="s">
        <v>1996</v>
      </c>
      <c r="R1039" s="2">
        <v>32935</v>
      </c>
      <c r="S1039" s="1">
        <v>42098</v>
      </c>
      <c r="T1039" s="12">
        <f>EOMONTH(Table_1[[#This Row],[Order Date]],0)</f>
        <v>42124</v>
      </c>
      <c r="U1039" s="10">
        <f>EOMONTH(Table_1[[#This Row],[Order Date]],0)</f>
        <v>42124</v>
      </c>
      <c r="V1039" s="14">
        <v>42098</v>
      </c>
      <c r="W1039" s="1">
        <v>42098</v>
      </c>
      <c r="X1039" s="12">
        <v>42098</v>
      </c>
      <c r="Y1039" s="10">
        <f>EOMONTH(Table_1[[#This Row],[Ship date]],0)</f>
        <v>42124</v>
      </c>
      <c r="Z1039" s="14">
        <v>42098</v>
      </c>
      <c r="AA1039" s="4">
        <v>-100.17</v>
      </c>
      <c r="AB1039" s="2">
        <v>11</v>
      </c>
      <c r="AC1039" s="4">
        <v>709.7</v>
      </c>
      <c r="AD1039" s="2">
        <v>89300</v>
      </c>
      <c r="AE1039" s="4">
        <f>'DataCleaning and Transformation'!$E1039-'DataCleaning and Transformation'!$D1039</f>
        <v>63.919999999999995</v>
      </c>
      <c r="AF1039" s="15" t="str">
        <f>_xlfn.IFS('DataCleaning and Transformation'!$O1039="Central","Chris",'DataCleaning and Transformation'!$O1039="East","Erin",'DataCleaning and Transformation'!$O1039="South","Sam",'DataCleaning and Transformation'!$O1039="West","William")</f>
        <v>Sam</v>
      </c>
      <c r="AG1039" s="31">
        <f>Table_1[[#This Row],[Ship date]]-Table_1[[#This Row],[Order Date]]</f>
        <v>0</v>
      </c>
      <c r="AH1039" s="22">
        <f>Table_1[[#This Row],[Profit]]/Table_1[[#This Row],[Sales]]</f>
        <v>-0.14114414541355502</v>
      </c>
      <c r="AI1039" s="23">
        <f>Table_1[[#This Row],[Profit]]+Table_1[[#This Row],[Sales]]</f>
        <v>609.53000000000009</v>
      </c>
      <c r="AJ1039" s="17">
        <f>WEEKNUM(Table_1[[#This Row],[Order Date]],1)</f>
        <v>14</v>
      </c>
      <c r="AK1039" s="17" t="str">
        <f>TEXT(Table_1[[#This Row],[Order Date]],"mmm yyyy")</f>
        <v>Apr 2015</v>
      </c>
      <c r="AL1039" s="17" t="str">
        <f>Table_1[[#This Row],[Monthly sales]]&amp;"  Week "&amp;TEXT(Table_1[[#This Row],[Weekly sales]],"00")</f>
        <v>Apr 2015  Week 14</v>
      </c>
      <c r="AM1039" s="17">
        <f>IF(COUNTIF($A$2:A1039, A1039)=1, 1, 0)</f>
        <v>1</v>
      </c>
      <c r="AN1039" s="3">
        <f>COUNTA(A1039) - COUNTIF(Table_1[[#This Row],[Unique Customers]], 1)</f>
        <v>0</v>
      </c>
      <c r="AO1039" s="17" t="str">
        <f t="shared" si="16"/>
        <v>Unique</v>
      </c>
      <c r="AP1039" s="17" t="str">
        <f>"Q"&amp;_xlfn.CEILING.MATH(MONTH(Table_1[[#This Row],[Monthly sales]])/3,1)</f>
        <v>Q2</v>
      </c>
    </row>
    <row r="1040" spans="1:42" ht="14.4" x14ac:dyDescent="0.3">
      <c r="A1040" s="2">
        <v>2442</v>
      </c>
      <c r="B1040" s="15" t="s">
        <v>1997</v>
      </c>
      <c r="C1040" s="15" t="s">
        <v>117</v>
      </c>
      <c r="D1040" s="6">
        <v>0.01</v>
      </c>
      <c r="E1040" s="4">
        <v>5.0199999999999996</v>
      </c>
      <c r="F1040" s="4">
        <v>5.14</v>
      </c>
      <c r="G1040" s="15" t="s">
        <v>39</v>
      </c>
      <c r="H1040" s="15" t="s">
        <v>40</v>
      </c>
      <c r="I1040" s="15" t="s">
        <v>41</v>
      </c>
      <c r="J1040" s="15" t="s">
        <v>42</v>
      </c>
      <c r="K1040" s="15" t="s">
        <v>43</v>
      </c>
      <c r="L1040" s="15" t="s">
        <v>392</v>
      </c>
      <c r="M1040" s="6">
        <v>0.79</v>
      </c>
      <c r="N1040" s="15" t="s">
        <v>33</v>
      </c>
      <c r="O1040" s="15" t="s">
        <v>34</v>
      </c>
      <c r="P1040" s="15" t="s">
        <v>124</v>
      </c>
      <c r="Q1040" s="15" t="s">
        <v>1998</v>
      </c>
      <c r="R1040" s="2">
        <v>32953</v>
      </c>
      <c r="S1040" s="1">
        <v>42098</v>
      </c>
      <c r="T1040" s="12">
        <f>EOMONTH(Table_1[[#This Row],[Order Date]],0)</f>
        <v>42124</v>
      </c>
      <c r="U1040" s="10">
        <f>EOMONTH(Table_1[[#This Row],[Order Date]],0)</f>
        <v>42124</v>
      </c>
      <c r="V1040" s="14">
        <v>42098</v>
      </c>
      <c r="W1040" s="1">
        <v>42100</v>
      </c>
      <c r="X1040" s="12">
        <v>42100</v>
      </c>
      <c r="Y1040" s="10">
        <f>EOMONTH(Table_1[[#This Row],[Ship date]],0)</f>
        <v>42124</v>
      </c>
      <c r="Z1040" s="14">
        <v>42100</v>
      </c>
      <c r="AA1040" s="4">
        <v>-3.948</v>
      </c>
      <c r="AB1040" s="2">
        <v>5</v>
      </c>
      <c r="AC1040" s="4">
        <v>27.42</v>
      </c>
      <c r="AD1040" s="2">
        <v>89300</v>
      </c>
      <c r="AE1040" s="4">
        <f>'DataCleaning and Transformation'!$E1040-'DataCleaning and Transformation'!$D1040</f>
        <v>5.01</v>
      </c>
      <c r="AF1040" s="15" t="str">
        <f>_xlfn.IFS('DataCleaning and Transformation'!$O1040="Central","Chris",'DataCleaning and Transformation'!$O1040="East","Erin",'DataCleaning and Transformation'!$O1040="South","Sam",'DataCleaning and Transformation'!$O1040="West","William")</f>
        <v>Sam</v>
      </c>
      <c r="AG1040" s="31">
        <f>Table_1[[#This Row],[Ship date]]-Table_1[[#This Row],[Order Date]]</f>
        <v>2</v>
      </c>
      <c r="AH1040" s="22">
        <f>Table_1[[#This Row],[Profit]]/Table_1[[#This Row],[Sales]]</f>
        <v>-0.14398249452954048</v>
      </c>
      <c r="AI1040" s="23">
        <f>Table_1[[#This Row],[Profit]]+Table_1[[#This Row],[Sales]]</f>
        <v>23.472000000000001</v>
      </c>
      <c r="AJ1040" s="17">
        <f>WEEKNUM(Table_1[[#This Row],[Order Date]],1)</f>
        <v>14</v>
      </c>
      <c r="AK1040" s="17" t="str">
        <f>TEXT(Table_1[[#This Row],[Order Date]],"mmm yyyy")</f>
        <v>Apr 2015</v>
      </c>
      <c r="AL1040" s="17" t="str">
        <f>Table_1[[#This Row],[Monthly sales]]&amp;"  Week "&amp;TEXT(Table_1[[#This Row],[Weekly sales]],"00")</f>
        <v>Apr 2015  Week 14</v>
      </c>
      <c r="AM1040" s="17">
        <f>IF(COUNTIF($A$2:A1040, A1040)=1, 1, 0)</f>
        <v>1</v>
      </c>
      <c r="AN1040" s="3">
        <f>COUNTA(A1040) - COUNTIF(Table_1[[#This Row],[Unique Customers]], 1)</f>
        <v>0</v>
      </c>
      <c r="AO1040" s="17" t="str">
        <f t="shared" si="16"/>
        <v>Repeated</v>
      </c>
      <c r="AP1040" s="17" t="str">
        <f>"Q"&amp;_xlfn.CEILING.MATH(MONTH(Table_1[[#This Row],[Monthly sales]])/3,1)</f>
        <v>Q2</v>
      </c>
    </row>
    <row r="1041" spans="1:42" ht="14.4" x14ac:dyDescent="0.3">
      <c r="A1041" s="2">
        <v>3400</v>
      </c>
      <c r="B1041" s="15" t="s">
        <v>1999</v>
      </c>
      <c r="C1041" s="15" t="s">
        <v>117</v>
      </c>
      <c r="D1041" s="6">
        <v>0.1</v>
      </c>
      <c r="E1041" s="4">
        <v>9.3800000000000008</v>
      </c>
      <c r="F1041" s="4">
        <v>4.93</v>
      </c>
      <c r="G1041" s="15" t="s">
        <v>88</v>
      </c>
      <c r="H1041" s="15" t="s">
        <v>28</v>
      </c>
      <c r="I1041" s="15" t="s">
        <v>29</v>
      </c>
      <c r="J1041" s="15" t="s">
        <v>127</v>
      </c>
      <c r="K1041" s="15" t="s">
        <v>74</v>
      </c>
      <c r="L1041" s="15" t="s">
        <v>2000</v>
      </c>
      <c r="M1041" s="6">
        <v>0.56999999999999995</v>
      </c>
      <c r="N1041" s="15" t="s">
        <v>33</v>
      </c>
      <c r="O1041" s="15" t="s">
        <v>112</v>
      </c>
      <c r="P1041" s="15" t="s">
        <v>904</v>
      </c>
      <c r="Q1041" s="15" t="s">
        <v>2001</v>
      </c>
      <c r="R1041" s="2">
        <v>26554</v>
      </c>
      <c r="S1041" s="1">
        <v>42098</v>
      </c>
      <c r="T1041" s="12">
        <f>EOMONTH(Table_1[[#This Row],[Order Date]],0)</f>
        <v>42124</v>
      </c>
      <c r="U1041" s="10">
        <f>EOMONTH(Table_1[[#This Row],[Order Date]],0)</f>
        <v>42124</v>
      </c>
      <c r="V1041" s="14">
        <v>42098</v>
      </c>
      <c r="W1041" s="1">
        <v>42098</v>
      </c>
      <c r="X1041" s="12">
        <v>42098</v>
      </c>
      <c r="Y1041" s="10">
        <f>EOMONTH(Table_1[[#This Row],[Ship date]],0)</f>
        <v>42124</v>
      </c>
      <c r="Z1041" s="14">
        <v>42098</v>
      </c>
      <c r="AA1041" s="4">
        <v>-24.7104</v>
      </c>
      <c r="AB1041" s="2">
        <v>15</v>
      </c>
      <c r="AC1041" s="4">
        <v>135.78</v>
      </c>
      <c r="AD1041" s="2">
        <v>87537</v>
      </c>
      <c r="AE1041" s="4">
        <f>'DataCleaning and Transformation'!$E1041-'DataCleaning and Transformation'!$D1041</f>
        <v>9.2800000000000011</v>
      </c>
      <c r="AF1041" s="15" t="str">
        <f>_xlfn.IFS('DataCleaning and Transformation'!$O1041="Central","Chris",'DataCleaning and Transformation'!$O1041="East","Erin",'DataCleaning and Transformation'!$O1041="South","Sam",'DataCleaning and Transformation'!$O1041="West","William")</f>
        <v>Erin</v>
      </c>
      <c r="AG1041" s="31">
        <f>Table_1[[#This Row],[Ship date]]-Table_1[[#This Row],[Order Date]]</f>
        <v>0</v>
      </c>
      <c r="AH1041" s="22">
        <f>Table_1[[#This Row],[Profit]]/Table_1[[#This Row],[Sales]]</f>
        <v>-0.18198851082633671</v>
      </c>
      <c r="AI1041" s="23">
        <f>Table_1[[#This Row],[Profit]]+Table_1[[#This Row],[Sales]]</f>
        <v>111.06960000000001</v>
      </c>
      <c r="AJ1041" s="17">
        <f>WEEKNUM(Table_1[[#This Row],[Order Date]],1)</f>
        <v>14</v>
      </c>
      <c r="AK1041" s="17" t="str">
        <f>TEXT(Table_1[[#This Row],[Order Date]],"mmm yyyy")</f>
        <v>Apr 2015</v>
      </c>
      <c r="AL1041" s="17" t="str">
        <f>Table_1[[#This Row],[Monthly sales]]&amp;"  Week "&amp;TEXT(Table_1[[#This Row],[Weekly sales]],"00")</f>
        <v>Apr 2015  Week 14</v>
      </c>
      <c r="AM1041" s="17">
        <f>IF(COUNTIF($A$2:A1041, A1041)=1, 1, 0)</f>
        <v>1</v>
      </c>
      <c r="AN1041" s="3">
        <f>COUNTA(A1041) - COUNTIF(Table_1[[#This Row],[Unique Customers]], 1)</f>
        <v>0</v>
      </c>
      <c r="AO1041" s="17" t="str">
        <f t="shared" si="16"/>
        <v>Unique</v>
      </c>
      <c r="AP1041" s="17" t="str">
        <f>"Q"&amp;_xlfn.CEILING.MATH(MONTH(Table_1[[#This Row],[Monthly sales]])/3,1)</f>
        <v>Q2</v>
      </c>
    </row>
    <row r="1042" spans="1:42" ht="14.4" x14ac:dyDescent="0.3">
      <c r="A1042" s="2">
        <v>1733</v>
      </c>
      <c r="B1042" s="15" t="s">
        <v>2002</v>
      </c>
      <c r="C1042" s="15" t="s">
        <v>71</v>
      </c>
      <c r="D1042" s="6">
        <v>0.02</v>
      </c>
      <c r="E1042" s="4">
        <v>60.98</v>
      </c>
      <c r="F1042" s="4">
        <v>49</v>
      </c>
      <c r="G1042" s="15" t="s">
        <v>39</v>
      </c>
      <c r="H1042" s="15" t="s">
        <v>28</v>
      </c>
      <c r="I1042" s="15" t="s">
        <v>49</v>
      </c>
      <c r="J1042" s="15" t="s">
        <v>96</v>
      </c>
      <c r="K1042" s="15" t="s">
        <v>65</v>
      </c>
      <c r="L1042" s="15" t="s">
        <v>1531</v>
      </c>
      <c r="M1042" s="6">
        <v>0.59</v>
      </c>
      <c r="N1042" s="15" t="s">
        <v>33</v>
      </c>
      <c r="O1042" s="15" t="s">
        <v>112</v>
      </c>
      <c r="P1042" s="15" t="s">
        <v>375</v>
      </c>
      <c r="Q1042" s="15" t="s">
        <v>67</v>
      </c>
      <c r="R1042" s="2">
        <v>20012</v>
      </c>
      <c r="S1042" s="1">
        <v>42098</v>
      </c>
      <c r="T1042" s="12">
        <f>EOMONTH(Table_1[[#This Row],[Order Date]],0)</f>
        <v>42124</v>
      </c>
      <c r="U1042" s="10">
        <f>EOMONTH(Table_1[[#This Row],[Order Date]],0)</f>
        <v>42124</v>
      </c>
      <c r="V1042" s="14">
        <v>42098</v>
      </c>
      <c r="W1042" s="1">
        <v>42100</v>
      </c>
      <c r="X1042" s="12">
        <v>42100</v>
      </c>
      <c r="Y1042" s="10">
        <f>EOMONTH(Table_1[[#This Row],[Ship date]],0)</f>
        <v>42124</v>
      </c>
      <c r="Z1042" s="14">
        <v>42100</v>
      </c>
      <c r="AA1042" s="4">
        <v>-662.52</v>
      </c>
      <c r="AB1042" s="2">
        <v>34</v>
      </c>
      <c r="AC1042" s="4">
        <v>2119.54</v>
      </c>
      <c r="AD1042" s="2">
        <v>3841</v>
      </c>
      <c r="AE1042" s="4">
        <f>'DataCleaning and Transformation'!$E1042-'DataCleaning and Transformation'!$D1042</f>
        <v>60.959999999999994</v>
      </c>
      <c r="AF1042" s="15" t="str">
        <f>_xlfn.IFS('DataCleaning and Transformation'!$O1042="Central","Chris",'DataCleaning and Transformation'!$O1042="East","Erin",'DataCleaning and Transformation'!$O1042="South","Sam",'DataCleaning and Transformation'!$O1042="West","William")</f>
        <v>Erin</v>
      </c>
      <c r="AG1042" s="31">
        <f>Table_1[[#This Row],[Ship date]]-Table_1[[#This Row],[Order Date]]</f>
        <v>2</v>
      </c>
      <c r="AH1042" s="22">
        <f>Table_1[[#This Row],[Profit]]/Table_1[[#This Row],[Sales]]</f>
        <v>-0.31257725732942054</v>
      </c>
      <c r="AI1042" s="23">
        <f>Table_1[[#This Row],[Profit]]+Table_1[[#This Row],[Sales]]</f>
        <v>1457.02</v>
      </c>
      <c r="AJ1042" s="17">
        <f>WEEKNUM(Table_1[[#This Row],[Order Date]],1)</f>
        <v>14</v>
      </c>
      <c r="AK1042" s="17" t="str">
        <f>TEXT(Table_1[[#This Row],[Order Date]],"mmm yyyy")</f>
        <v>Apr 2015</v>
      </c>
      <c r="AL1042" s="17" t="str">
        <f>Table_1[[#This Row],[Monthly sales]]&amp;"  Week "&amp;TEXT(Table_1[[#This Row],[Weekly sales]],"00")</f>
        <v>Apr 2015  Week 14</v>
      </c>
      <c r="AM1042" s="17">
        <f>IF(COUNTIF($A$2:A1042, A1042)=1, 1, 0)</f>
        <v>1</v>
      </c>
      <c r="AN1042" s="3">
        <f>COUNTA(A1042) - COUNTIF(Table_1[[#This Row],[Unique Customers]], 1)</f>
        <v>0</v>
      </c>
      <c r="AO1042" s="17" t="str">
        <f t="shared" si="16"/>
        <v>Unique</v>
      </c>
      <c r="AP1042" s="17" t="str">
        <f>"Q"&amp;_xlfn.CEILING.MATH(MONTH(Table_1[[#This Row],[Monthly sales]])/3,1)</f>
        <v>Q2</v>
      </c>
    </row>
    <row r="1043" spans="1:42" ht="14.4" x14ac:dyDescent="0.3">
      <c r="A1043" s="2">
        <v>1733</v>
      </c>
      <c r="B1043" s="15" t="s">
        <v>2002</v>
      </c>
      <c r="C1043" s="15" t="s">
        <v>71</v>
      </c>
      <c r="D1043" s="6">
        <v>0.02</v>
      </c>
      <c r="E1043" s="4">
        <v>1270.99</v>
      </c>
      <c r="F1043" s="4">
        <v>19.989999999999998</v>
      </c>
      <c r="G1043" s="15" t="s">
        <v>39</v>
      </c>
      <c r="H1043" s="15" t="s">
        <v>28</v>
      </c>
      <c r="I1043" s="15" t="s">
        <v>49</v>
      </c>
      <c r="J1043" s="15" t="s">
        <v>73</v>
      </c>
      <c r="K1043" s="15" t="s">
        <v>74</v>
      </c>
      <c r="L1043" s="15" t="s">
        <v>653</v>
      </c>
      <c r="M1043" s="6">
        <v>0.35</v>
      </c>
      <c r="N1043" s="15" t="s">
        <v>33</v>
      </c>
      <c r="O1043" s="15" t="s">
        <v>112</v>
      </c>
      <c r="P1043" s="15" t="s">
        <v>375</v>
      </c>
      <c r="Q1043" s="15" t="s">
        <v>67</v>
      </c>
      <c r="R1043" s="2">
        <v>20012</v>
      </c>
      <c r="S1043" s="1">
        <v>42098</v>
      </c>
      <c r="T1043" s="12">
        <f>EOMONTH(Table_1[[#This Row],[Order Date]],0)</f>
        <v>42124</v>
      </c>
      <c r="U1043" s="10">
        <f>EOMONTH(Table_1[[#This Row],[Order Date]],0)</f>
        <v>42124</v>
      </c>
      <c r="V1043" s="14">
        <v>42098</v>
      </c>
      <c r="W1043" s="1">
        <v>42100</v>
      </c>
      <c r="X1043" s="12">
        <v>42100</v>
      </c>
      <c r="Y1043" s="10">
        <f>EOMONTH(Table_1[[#This Row],[Ship date]],0)</f>
        <v>42124</v>
      </c>
      <c r="Z1043" s="14">
        <v>42100</v>
      </c>
      <c r="AA1043" s="4">
        <v>9228.2255999999998</v>
      </c>
      <c r="AB1043" s="2">
        <v>36</v>
      </c>
      <c r="AC1043" s="4">
        <v>45737.33</v>
      </c>
      <c r="AD1043" s="2">
        <v>3841</v>
      </c>
      <c r="AE1043" s="4">
        <f>'DataCleaning and Transformation'!$E1043-'DataCleaning and Transformation'!$D1043</f>
        <v>1270.97</v>
      </c>
      <c r="AF1043" s="15" t="str">
        <f>_xlfn.IFS('DataCleaning and Transformation'!$O1043="Central","Chris",'DataCleaning and Transformation'!$O1043="East","Erin",'DataCleaning and Transformation'!$O1043="South","Sam",'DataCleaning and Transformation'!$O1043="West","William")</f>
        <v>Erin</v>
      </c>
      <c r="AG1043" s="31">
        <f>Table_1[[#This Row],[Ship date]]-Table_1[[#This Row],[Order Date]]</f>
        <v>2</v>
      </c>
      <c r="AH1043" s="22">
        <f>Table_1[[#This Row],[Profit]]/Table_1[[#This Row],[Sales]]</f>
        <v>0.20176572615847929</v>
      </c>
      <c r="AI1043" s="23">
        <f>Table_1[[#This Row],[Profit]]+Table_1[[#This Row],[Sales]]</f>
        <v>54965.5556</v>
      </c>
      <c r="AJ1043" s="17">
        <f>WEEKNUM(Table_1[[#This Row],[Order Date]],1)</f>
        <v>14</v>
      </c>
      <c r="AK1043" s="17" t="str">
        <f>TEXT(Table_1[[#This Row],[Order Date]],"mmm yyyy")</f>
        <v>Apr 2015</v>
      </c>
      <c r="AL1043" s="17" t="str">
        <f>Table_1[[#This Row],[Monthly sales]]&amp;"  Week "&amp;TEXT(Table_1[[#This Row],[Weekly sales]],"00")</f>
        <v>Apr 2015  Week 14</v>
      </c>
      <c r="AM1043" s="17">
        <f>IF(COUNTIF($A$2:A1043, A1043)=1, 1, 0)</f>
        <v>0</v>
      </c>
      <c r="AN1043" s="3">
        <f>COUNTA(A1043) - COUNTIF(Table_1[[#This Row],[Unique Customers]], 1)</f>
        <v>1</v>
      </c>
      <c r="AO1043" s="17" t="str">
        <f t="shared" si="16"/>
        <v>Repeated</v>
      </c>
      <c r="AP1043" s="17" t="str">
        <f>"Q"&amp;_xlfn.CEILING.MATH(MONTH(Table_1[[#This Row],[Monthly sales]])/3,1)</f>
        <v>Q2</v>
      </c>
    </row>
    <row r="1044" spans="1:42" ht="14.4" x14ac:dyDescent="0.3">
      <c r="A1044" s="2">
        <v>1734</v>
      </c>
      <c r="B1044" s="15" t="s">
        <v>2003</v>
      </c>
      <c r="C1044" s="15" t="s">
        <v>71</v>
      </c>
      <c r="D1044" s="6">
        <v>0.02</v>
      </c>
      <c r="E1044" s="4">
        <v>60.98</v>
      </c>
      <c r="F1044" s="4">
        <v>49</v>
      </c>
      <c r="G1044" s="15" t="s">
        <v>39</v>
      </c>
      <c r="H1044" s="15" t="s">
        <v>28</v>
      </c>
      <c r="I1044" s="15" t="s">
        <v>49</v>
      </c>
      <c r="J1044" s="15" t="s">
        <v>96</v>
      </c>
      <c r="K1044" s="15" t="s">
        <v>65</v>
      </c>
      <c r="L1044" s="15" t="s">
        <v>1531</v>
      </c>
      <c r="M1044" s="6">
        <v>0.59</v>
      </c>
      <c r="N1044" s="15" t="s">
        <v>33</v>
      </c>
      <c r="O1044" s="15" t="s">
        <v>112</v>
      </c>
      <c r="P1044" s="15" t="s">
        <v>113</v>
      </c>
      <c r="Q1044" s="15" t="s">
        <v>2004</v>
      </c>
      <c r="R1044" s="2">
        <v>10528</v>
      </c>
      <c r="S1044" s="1">
        <v>42098</v>
      </c>
      <c r="T1044" s="12">
        <f>EOMONTH(Table_1[[#This Row],[Order Date]],0)</f>
        <v>42124</v>
      </c>
      <c r="U1044" s="10">
        <f>EOMONTH(Table_1[[#This Row],[Order Date]],0)</f>
        <v>42124</v>
      </c>
      <c r="V1044" s="14">
        <v>42098</v>
      </c>
      <c r="W1044" s="1">
        <v>42100</v>
      </c>
      <c r="X1044" s="12">
        <v>42100</v>
      </c>
      <c r="Y1044" s="10">
        <f>EOMONTH(Table_1[[#This Row],[Ship date]],0)</f>
        <v>42124</v>
      </c>
      <c r="Z1044" s="14">
        <v>42100</v>
      </c>
      <c r="AA1044" s="4">
        <v>-596.26800000000003</v>
      </c>
      <c r="AB1044" s="2">
        <v>9</v>
      </c>
      <c r="AC1044" s="4">
        <v>561.05999999999995</v>
      </c>
      <c r="AD1044" s="2">
        <v>88443</v>
      </c>
      <c r="AE1044" s="4">
        <f>'DataCleaning and Transformation'!$E1044-'DataCleaning and Transformation'!$D1044</f>
        <v>60.959999999999994</v>
      </c>
      <c r="AF1044" s="15" t="str">
        <f>_xlfn.IFS('DataCleaning and Transformation'!$O1044="Central","Chris",'DataCleaning and Transformation'!$O1044="East","Erin",'DataCleaning and Transformation'!$O1044="South","Sam",'DataCleaning and Transformation'!$O1044="West","William")</f>
        <v>Erin</v>
      </c>
      <c r="AG1044" s="31">
        <f>Table_1[[#This Row],[Ship date]]-Table_1[[#This Row],[Order Date]]</f>
        <v>2</v>
      </c>
      <c r="AH1044" s="22">
        <f>Table_1[[#This Row],[Profit]]/Table_1[[#This Row],[Sales]]</f>
        <v>-1.062752646775746</v>
      </c>
      <c r="AI1044" s="23">
        <f>Table_1[[#This Row],[Profit]]+Table_1[[#This Row],[Sales]]</f>
        <v>-35.208000000000084</v>
      </c>
      <c r="AJ1044" s="17">
        <f>WEEKNUM(Table_1[[#This Row],[Order Date]],1)</f>
        <v>14</v>
      </c>
      <c r="AK1044" s="17" t="str">
        <f>TEXT(Table_1[[#This Row],[Order Date]],"mmm yyyy")</f>
        <v>Apr 2015</v>
      </c>
      <c r="AL1044" s="17" t="str">
        <f>Table_1[[#This Row],[Monthly sales]]&amp;"  Week "&amp;TEXT(Table_1[[#This Row],[Weekly sales]],"00")</f>
        <v>Apr 2015  Week 14</v>
      </c>
      <c r="AM1044" s="17">
        <f>IF(COUNTIF($A$2:A1044, A1044)=1, 1, 0)</f>
        <v>1</v>
      </c>
      <c r="AN1044" s="3">
        <f>COUNTA(A1044) - COUNTIF(Table_1[[#This Row],[Unique Customers]], 1)</f>
        <v>0</v>
      </c>
      <c r="AO1044" s="17" t="str">
        <f t="shared" si="16"/>
        <v>Unique</v>
      </c>
      <c r="AP1044" s="17" t="str">
        <f>"Q"&amp;_xlfn.CEILING.MATH(MONTH(Table_1[[#This Row],[Monthly sales]])/3,1)</f>
        <v>Q2</v>
      </c>
    </row>
    <row r="1045" spans="1:42" ht="14.4" x14ac:dyDescent="0.3">
      <c r="A1045" s="2">
        <v>1734</v>
      </c>
      <c r="B1045" s="15" t="s">
        <v>2003</v>
      </c>
      <c r="C1045" s="15" t="s">
        <v>71</v>
      </c>
      <c r="D1045" s="6">
        <v>0.02</v>
      </c>
      <c r="E1045" s="4">
        <v>1270.99</v>
      </c>
      <c r="F1045" s="4">
        <v>19.989999999999998</v>
      </c>
      <c r="G1045" s="15" t="s">
        <v>39</v>
      </c>
      <c r="H1045" s="15" t="s">
        <v>28</v>
      </c>
      <c r="I1045" s="15" t="s">
        <v>49</v>
      </c>
      <c r="J1045" s="15" t="s">
        <v>73</v>
      </c>
      <c r="K1045" s="15" t="s">
        <v>74</v>
      </c>
      <c r="L1045" s="15" t="s">
        <v>653</v>
      </c>
      <c r="M1045" s="6">
        <v>0.35</v>
      </c>
      <c r="N1045" s="15" t="s">
        <v>33</v>
      </c>
      <c r="O1045" s="15" t="s">
        <v>112</v>
      </c>
      <c r="P1045" s="15" t="s">
        <v>113</v>
      </c>
      <c r="Q1045" s="15" t="s">
        <v>2004</v>
      </c>
      <c r="R1045" s="2">
        <v>10528</v>
      </c>
      <c r="S1045" s="1">
        <v>42098</v>
      </c>
      <c r="T1045" s="12">
        <f>EOMONTH(Table_1[[#This Row],[Order Date]],0)</f>
        <v>42124</v>
      </c>
      <c r="U1045" s="10">
        <f>EOMONTH(Table_1[[#This Row],[Order Date]],0)</f>
        <v>42124</v>
      </c>
      <c r="V1045" s="14">
        <v>42098</v>
      </c>
      <c r="W1045" s="1">
        <v>42100</v>
      </c>
      <c r="X1045" s="12">
        <v>42100</v>
      </c>
      <c r="Y1045" s="10">
        <f>EOMONTH(Table_1[[#This Row],[Ship date]],0)</f>
        <v>42124</v>
      </c>
      <c r="Z1045" s="14">
        <v>42100</v>
      </c>
      <c r="AA1045" s="4">
        <v>7889.6877000000004</v>
      </c>
      <c r="AB1045" s="2">
        <v>9</v>
      </c>
      <c r="AC1045" s="4">
        <v>11434.33</v>
      </c>
      <c r="AD1045" s="2">
        <v>88443</v>
      </c>
      <c r="AE1045" s="4">
        <f>'DataCleaning and Transformation'!$E1045-'DataCleaning and Transformation'!$D1045</f>
        <v>1270.97</v>
      </c>
      <c r="AF1045" s="15" t="str">
        <f>_xlfn.IFS('DataCleaning and Transformation'!$O1045="Central","Chris",'DataCleaning and Transformation'!$O1045="East","Erin",'DataCleaning and Transformation'!$O1045="South","Sam",'DataCleaning and Transformation'!$O1045="West","William")</f>
        <v>Erin</v>
      </c>
      <c r="AG1045" s="31">
        <f>Table_1[[#This Row],[Ship date]]-Table_1[[#This Row],[Order Date]]</f>
        <v>2</v>
      </c>
      <c r="AH1045" s="22">
        <f>Table_1[[#This Row],[Profit]]/Table_1[[#This Row],[Sales]]</f>
        <v>0.69000000000000006</v>
      </c>
      <c r="AI1045" s="23">
        <f>Table_1[[#This Row],[Profit]]+Table_1[[#This Row],[Sales]]</f>
        <v>19324.0177</v>
      </c>
      <c r="AJ1045" s="17">
        <f>WEEKNUM(Table_1[[#This Row],[Order Date]],1)</f>
        <v>14</v>
      </c>
      <c r="AK1045" s="17" t="str">
        <f>TEXT(Table_1[[#This Row],[Order Date]],"mmm yyyy")</f>
        <v>Apr 2015</v>
      </c>
      <c r="AL1045" s="17" t="str">
        <f>Table_1[[#This Row],[Monthly sales]]&amp;"  Week "&amp;TEXT(Table_1[[#This Row],[Weekly sales]],"00")</f>
        <v>Apr 2015  Week 14</v>
      </c>
      <c r="AM1045" s="17">
        <f>IF(COUNTIF($A$2:A1045, A1045)=1, 1, 0)</f>
        <v>0</v>
      </c>
      <c r="AN1045" s="3">
        <f>COUNTA(A1045) - COUNTIF(Table_1[[#This Row],[Unique Customers]], 1)</f>
        <v>1</v>
      </c>
      <c r="AO1045" s="17" t="str">
        <f t="shared" si="16"/>
        <v>Repeated</v>
      </c>
      <c r="AP1045" s="17" t="str">
        <f>"Q"&amp;_xlfn.CEILING.MATH(MONTH(Table_1[[#This Row],[Monthly sales]])/3,1)</f>
        <v>Q2</v>
      </c>
    </row>
    <row r="1046" spans="1:42" ht="14.4" x14ac:dyDescent="0.3">
      <c r="A1046" s="2">
        <v>1734</v>
      </c>
      <c r="B1046" s="15" t="s">
        <v>2003</v>
      </c>
      <c r="C1046" s="15" t="s">
        <v>71</v>
      </c>
      <c r="D1046" s="6">
        <v>0.05</v>
      </c>
      <c r="E1046" s="4">
        <v>205.99</v>
      </c>
      <c r="F1046" s="4">
        <v>8.99</v>
      </c>
      <c r="G1046" s="15" t="s">
        <v>88</v>
      </c>
      <c r="H1046" s="15" t="s">
        <v>28</v>
      </c>
      <c r="I1046" s="15" t="s">
        <v>41</v>
      </c>
      <c r="J1046" s="15" t="s">
        <v>136</v>
      </c>
      <c r="K1046" s="15" t="s">
        <v>74</v>
      </c>
      <c r="L1046" s="15" t="s">
        <v>1033</v>
      </c>
      <c r="M1046" s="6">
        <v>0.6</v>
      </c>
      <c r="N1046" s="15" t="s">
        <v>33</v>
      </c>
      <c r="O1046" s="15" t="s">
        <v>112</v>
      </c>
      <c r="P1046" s="15" t="s">
        <v>113</v>
      </c>
      <c r="Q1046" s="15" t="s">
        <v>2004</v>
      </c>
      <c r="R1046" s="2">
        <v>10528</v>
      </c>
      <c r="S1046" s="1">
        <v>42098</v>
      </c>
      <c r="T1046" s="12">
        <f>EOMONTH(Table_1[[#This Row],[Order Date]],0)</f>
        <v>42124</v>
      </c>
      <c r="U1046" s="10">
        <f>EOMONTH(Table_1[[#This Row],[Order Date]],0)</f>
        <v>42124</v>
      </c>
      <c r="V1046" s="14">
        <v>42098</v>
      </c>
      <c r="W1046" s="1">
        <v>42100</v>
      </c>
      <c r="X1046" s="12">
        <v>42100</v>
      </c>
      <c r="Y1046" s="10">
        <f>EOMONTH(Table_1[[#This Row],[Ship date]],0)</f>
        <v>42124</v>
      </c>
      <c r="Z1046" s="14">
        <v>42100</v>
      </c>
      <c r="AA1046" s="4">
        <v>1545.8097600000001</v>
      </c>
      <c r="AB1046" s="2">
        <v>19</v>
      </c>
      <c r="AC1046" s="4">
        <v>3229.24</v>
      </c>
      <c r="AD1046" s="2">
        <v>88443</v>
      </c>
      <c r="AE1046" s="4">
        <f>'DataCleaning and Transformation'!$E1046-'DataCleaning and Transformation'!$D1046</f>
        <v>205.94</v>
      </c>
      <c r="AF1046" s="15" t="str">
        <f>_xlfn.IFS('DataCleaning and Transformation'!$O1046="Central","Chris",'DataCleaning and Transformation'!$O1046="East","Erin",'DataCleaning and Transformation'!$O1046="South","Sam",'DataCleaning and Transformation'!$O1046="West","William")</f>
        <v>Erin</v>
      </c>
      <c r="AG1046" s="31">
        <f>Table_1[[#This Row],[Ship date]]-Table_1[[#This Row],[Order Date]]</f>
        <v>2</v>
      </c>
      <c r="AH1046" s="22">
        <f>Table_1[[#This Row],[Profit]]/Table_1[[#This Row],[Sales]]</f>
        <v>0.47869150636062979</v>
      </c>
      <c r="AI1046" s="23">
        <f>Table_1[[#This Row],[Profit]]+Table_1[[#This Row],[Sales]]</f>
        <v>4775.0497599999999</v>
      </c>
      <c r="AJ1046" s="17">
        <f>WEEKNUM(Table_1[[#This Row],[Order Date]],1)</f>
        <v>14</v>
      </c>
      <c r="AK1046" s="17" t="str">
        <f>TEXT(Table_1[[#This Row],[Order Date]],"mmm yyyy")</f>
        <v>Apr 2015</v>
      </c>
      <c r="AL1046" s="17" t="str">
        <f>Table_1[[#This Row],[Monthly sales]]&amp;"  Week "&amp;TEXT(Table_1[[#This Row],[Weekly sales]],"00")</f>
        <v>Apr 2015  Week 14</v>
      </c>
      <c r="AM1046" s="17">
        <f>IF(COUNTIF($A$2:A1046, A1046)=1, 1, 0)</f>
        <v>0</v>
      </c>
      <c r="AN1046" s="3">
        <f>COUNTA(A1046) - COUNTIF(Table_1[[#This Row],[Unique Customers]], 1)</f>
        <v>1</v>
      </c>
      <c r="AO1046" s="17" t="str">
        <f t="shared" si="16"/>
        <v>Repeated</v>
      </c>
      <c r="AP1046" s="17" t="str">
        <f>"Q"&amp;_xlfn.CEILING.MATH(MONTH(Table_1[[#This Row],[Monthly sales]])/3,1)</f>
        <v>Q2</v>
      </c>
    </row>
    <row r="1047" spans="1:42" ht="14.4" x14ac:dyDescent="0.3">
      <c r="A1047" s="2">
        <v>2603</v>
      </c>
      <c r="B1047" s="15" t="s">
        <v>2005</v>
      </c>
      <c r="C1047" s="15" t="s">
        <v>26</v>
      </c>
      <c r="D1047" s="6">
        <v>7.0000000000000007E-2</v>
      </c>
      <c r="E1047" s="4">
        <v>200.99</v>
      </c>
      <c r="F1047" s="4">
        <v>4.2</v>
      </c>
      <c r="G1047" s="15" t="s">
        <v>39</v>
      </c>
      <c r="H1047" s="15" t="s">
        <v>95</v>
      </c>
      <c r="I1047" s="15" t="s">
        <v>41</v>
      </c>
      <c r="J1047" s="15" t="s">
        <v>136</v>
      </c>
      <c r="K1047" s="15" t="s">
        <v>74</v>
      </c>
      <c r="L1047" s="15" t="s">
        <v>795</v>
      </c>
      <c r="M1047" s="6">
        <v>0.59</v>
      </c>
      <c r="N1047" s="15" t="s">
        <v>33</v>
      </c>
      <c r="O1047" s="15" t="s">
        <v>112</v>
      </c>
      <c r="P1047" s="15" t="s">
        <v>398</v>
      </c>
      <c r="Q1047" s="15" t="s">
        <v>2006</v>
      </c>
      <c r="R1047" s="2">
        <v>7601</v>
      </c>
      <c r="S1047" s="1">
        <v>42099</v>
      </c>
      <c r="T1047" s="12">
        <f>EOMONTH(Table_1[[#This Row],[Order Date]],0)</f>
        <v>42124</v>
      </c>
      <c r="U1047" s="10">
        <f>EOMONTH(Table_1[[#This Row],[Order Date]],0)</f>
        <v>42124</v>
      </c>
      <c r="V1047" s="14">
        <v>42099</v>
      </c>
      <c r="W1047" s="1">
        <v>42100</v>
      </c>
      <c r="X1047" s="12">
        <v>42100</v>
      </c>
      <c r="Y1047" s="10">
        <f>EOMONTH(Table_1[[#This Row],[Ship date]],0)</f>
        <v>42124</v>
      </c>
      <c r="Z1047" s="14">
        <v>42100</v>
      </c>
      <c r="AA1047" s="4">
        <v>2225.0761200000002</v>
      </c>
      <c r="AB1047" s="2">
        <v>22</v>
      </c>
      <c r="AC1047" s="4">
        <v>3705.14</v>
      </c>
      <c r="AD1047" s="2">
        <v>87383</v>
      </c>
      <c r="AE1047" s="4">
        <f>'DataCleaning and Transformation'!$E1047-'DataCleaning and Transformation'!$D1047</f>
        <v>200.92000000000002</v>
      </c>
      <c r="AF1047" s="15" t="str">
        <f>_xlfn.IFS('DataCleaning and Transformation'!$O1047="Central","Chris",'DataCleaning and Transformation'!$O1047="East","Erin",'DataCleaning and Transformation'!$O1047="South","Sam",'DataCleaning and Transformation'!$O1047="West","William")</f>
        <v>Erin</v>
      </c>
      <c r="AG1047" s="31">
        <f>Table_1[[#This Row],[Ship date]]-Table_1[[#This Row],[Order Date]]</f>
        <v>1</v>
      </c>
      <c r="AH1047" s="22">
        <f>Table_1[[#This Row],[Profit]]/Table_1[[#This Row],[Sales]]</f>
        <v>0.60053766389394203</v>
      </c>
      <c r="AI1047" s="23">
        <f>Table_1[[#This Row],[Profit]]+Table_1[[#This Row],[Sales]]</f>
        <v>5930.21612</v>
      </c>
      <c r="AJ1047" s="17">
        <f>WEEKNUM(Table_1[[#This Row],[Order Date]],1)</f>
        <v>15</v>
      </c>
      <c r="AK1047" s="17" t="str">
        <f>TEXT(Table_1[[#This Row],[Order Date]],"mmm yyyy")</f>
        <v>Apr 2015</v>
      </c>
      <c r="AL1047" s="17" t="str">
        <f>Table_1[[#This Row],[Monthly sales]]&amp;"  Week "&amp;TEXT(Table_1[[#This Row],[Weekly sales]],"00")</f>
        <v>Apr 2015  Week 15</v>
      </c>
      <c r="AM1047" s="17">
        <f>IF(COUNTIF($A$2:A1047, A1047)=1, 1, 0)</f>
        <v>1</v>
      </c>
      <c r="AN1047" s="3">
        <f>COUNTA(A1047) - COUNTIF(Table_1[[#This Row],[Unique Customers]], 1)</f>
        <v>0</v>
      </c>
      <c r="AO1047" s="17" t="str">
        <f t="shared" si="16"/>
        <v>Unique</v>
      </c>
      <c r="AP1047" s="17" t="str">
        <f>"Q"&amp;_xlfn.CEILING.MATH(MONTH(Table_1[[#This Row],[Monthly sales]])/3,1)</f>
        <v>Q2</v>
      </c>
    </row>
    <row r="1048" spans="1:42" ht="14.4" x14ac:dyDescent="0.3">
      <c r="A1048" s="2">
        <v>2604</v>
      </c>
      <c r="B1048" s="15" t="s">
        <v>2007</v>
      </c>
      <c r="C1048" s="15" t="s">
        <v>26</v>
      </c>
      <c r="D1048" s="6">
        <v>0.01</v>
      </c>
      <c r="E1048" s="4">
        <v>297.48</v>
      </c>
      <c r="F1048" s="4">
        <v>18.059999999999999</v>
      </c>
      <c r="G1048" s="15" t="s">
        <v>27</v>
      </c>
      <c r="H1048" s="15" t="s">
        <v>95</v>
      </c>
      <c r="I1048" s="15" t="s">
        <v>41</v>
      </c>
      <c r="J1048" s="15" t="s">
        <v>57</v>
      </c>
      <c r="K1048" s="15" t="s">
        <v>58</v>
      </c>
      <c r="L1048" s="15" t="s">
        <v>388</v>
      </c>
      <c r="M1048" s="6">
        <v>0.6</v>
      </c>
      <c r="N1048" s="15" t="s">
        <v>33</v>
      </c>
      <c r="O1048" s="15" t="s">
        <v>112</v>
      </c>
      <c r="P1048" s="15" t="s">
        <v>398</v>
      </c>
      <c r="Q1048" s="15" t="s">
        <v>2008</v>
      </c>
      <c r="R1048" s="2">
        <v>8830</v>
      </c>
      <c r="S1048" s="1">
        <v>42099</v>
      </c>
      <c r="T1048" s="12">
        <f>EOMONTH(Table_1[[#This Row],[Order Date]],0)</f>
        <v>42124</v>
      </c>
      <c r="U1048" s="10">
        <f>EOMONTH(Table_1[[#This Row],[Order Date]],0)</f>
        <v>42124</v>
      </c>
      <c r="V1048" s="14">
        <v>42099</v>
      </c>
      <c r="W1048" s="1">
        <v>42100</v>
      </c>
      <c r="X1048" s="12">
        <v>42100</v>
      </c>
      <c r="Y1048" s="10">
        <f>EOMONTH(Table_1[[#This Row],[Ship date]],0)</f>
        <v>42124</v>
      </c>
      <c r="Z1048" s="14">
        <v>42100</v>
      </c>
      <c r="AA1048" s="4">
        <v>-338.18083200000001</v>
      </c>
      <c r="AB1048" s="2">
        <v>3</v>
      </c>
      <c r="AC1048" s="4">
        <v>945.36</v>
      </c>
      <c r="AD1048" s="2">
        <v>87383</v>
      </c>
      <c r="AE1048" s="4">
        <f>'DataCleaning and Transformation'!$E1048-'DataCleaning and Transformation'!$D1048</f>
        <v>297.47000000000003</v>
      </c>
      <c r="AF1048" s="15" t="str">
        <f>_xlfn.IFS('DataCleaning and Transformation'!$O1048="Central","Chris",'DataCleaning and Transformation'!$O1048="East","Erin",'DataCleaning and Transformation'!$O1048="South","Sam",'DataCleaning and Transformation'!$O1048="West","William")</f>
        <v>Erin</v>
      </c>
      <c r="AG1048" s="31">
        <f>Table_1[[#This Row],[Ship date]]-Table_1[[#This Row],[Order Date]]</f>
        <v>1</v>
      </c>
      <c r="AH1048" s="22">
        <f>Table_1[[#This Row],[Profit]]/Table_1[[#This Row],[Sales]]</f>
        <v>-0.35772703731911654</v>
      </c>
      <c r="AI1048" s="23">
        <f>Table_1[[#This Row],[Profit]]+Table_1[[#This Row],[Sales]]</f>
        <v>607.179168</v>
      </c>
      <c r="AJ1048" s="17">
        <f>WEEKNUM(Table_1[[#This Row],[Order Date]],1)</f>
        <v>15</v>
      </c>
      <c r="AK1048" s="17" t="str">
        <f>TEXT(Table_1[[#This Row],[Order Date]],"mmm yyyy")</f>
        <v>Apr 2015</v>
      </c>
      <c r="AL1048" s="17" t="str">
        <f>Table_1[[#This Row],[Monthly sales]]&amp;"  Week "&amp;TEXT(Table_1[[#This Row],[Weekly sales]],"00")</f>
        <v>Apr 2015  Week 15</v>
      </c>
      <c r="AM1048" s="17">
        <f>IF(COUNTIF($A$2:A1048, A1048)=1, 1, 0)</f>
        <v>1</v>
      </c>
      <c r="AN1048" s="3">
        <f>COUNTA(A1048) - COUNTIF(Table_1[[#This Row],[Unique Customers]], 1)</f>
        <v>0</v>
      </c>
      <c r="AO1048" s="17" t="str">
        <f t="shared" si="16"/>
        <v>Repeated</v>
      </c>
      <c r="AP1048" s="17" t="str">
        <f>"Q"&amp;_xlfn.CEILING.MATH(MONTH(Table_1[[#This Row],[Monthly sales]])/3,1)</f>
        <v>Q2</v>
      </c>
    </row>
    <row r="1049" spans="1:42" ht="14.4" x14ac:dyDescent="0.3">
      <c r="A1049" s="2">
        <v>635</v>
      </c>
      <c r="B1049" s="15" t="s">
        <v>2009</v>
      </c>
      <c r="C1049" s="15" t="s">
        <v>38</v>
      </c>
      <c r="D1049" s="6">
        <v>0.01</v>
      </c>
      <c r="E1049" s="4">
        <v>2.08</v>
      </c>
      <c r="F1049" s="4">
        <v>5.33</v>
      </c>
      <c r="G1049" s="15" t="s">
        <v>39</v>
      </c>
      <c r="H1049" s="15" t="s">
        <v>95</v>
      </c>
      <c r="I1049" s="15" t="s">
        <v>29</v>
      </c>
      <c r="J1049" s="15" t="s">
        <v>127</v>
      </c>
      <c r="K1049" s="15" t="s">
        <v>74</v>
      </c>
      <c r="L1049" s="15" t="s">
        <v>460</v>
      </c>
      <c r="M1049" s="6">
        <v>0.43</v>
      </c>
      <c r="N1049" s="15" t="s">
        <v>33</v>
      </c>
      <c r="O1049" s="15" t="s">
        <v>53</v>
      </c>
      <c r="P1049" s="15" t="s">
        <v>85</v>
      </c>
      <c r="Q1049" s="15" t="s">
        <v>2010</v>
      </c>
      <c r="R1049" s="2">
        <v>55106</v>
      </c>
      <c r="S1049" s="1">
        <v>42099</v>
      </c>
      <c r="T1049" s="12">
        <f>EOMONTH(Table_1[[#This Row],[Order Date]],0)</f>
        <v>42124</v>
      </c>
      <c r="U1049" s="10">
        <f>EOMONTH(Table_1[[#This Row],[Order Date]],0)</f>
        <v>42124</v>
      </c>
      <c r="V1049" s="14">
        <v>42099</v>
      </c>
      <c r="W1049" s="1">
        <v>42099</v>
      </c>
      <c r="X1049" s="12">
        <v>42099</v>
      </c>
      <c r="Y1049" s="10">
        <f>EOMONTH(Table_1[[#This Row],[Ship date]],0)</f>
        <v>42124</v>
      </c>
      <c r="Z1049" s="14">
        <v>42099</v>
      </c>
      <c r="AA1049" s="4">
        <v>-103.7124</v>
      </c>
      <c r="AB1049" s="2">
        <v>12</v>
      </c>
      <c r="AC1049" s="4">
        <v>28.32</v>
      </c>
      <c r="AD1049" s="2">
        <v>89284</v>
      </c>
      <c r="AE1049" s="4">
        <f>'DataCleaning and Transformation'!$E1049-'DataCleaning and Transformation'!$D1049</f>
        <v>2.0700000000000003</v>
      </c>
      <c r="AF1049" s="15" t="str">
        <f>_xlfn.IFS('DataCleaning and Transformation'!$O1049="Central","Chris",'DataCleaning and Transformation'!$O1049="East","Erin",'DataCleaning and Transformation'!$O1049="South","Sam",'DataCleaning and Transformation'!$O1049="West","William")</f>
        <v>Chris</v>
      </c>
      <c r="AG1049" s="31">
        <f>Table_1[[#This Row],[Ship date]]-Table_1[[#This Row],[Order Date]]</f>
        <v>0</v>
      </c>
      <c r="AH1049" s="22">
        <f>Table_1[[#This Row],[Profit]]/Table_1[[#This Row],[Sales]]</f>
        <v>-3.6621610169491525</v>
      </c>
      <c r="AI1049" s="23">
        <f>Table_1[[#This Row],[Profit]]+Table_1[[#This Row],[Sales]]</f>
        <v>-75.392400000000009</v>
      </c>
      <c r="AJ1049" s="17">
        <f>WEEKNUM(Table_1[[#This Row],[Order Date]],1)</f>
        <v>15</v>
      </c>
      <c r="AK1049" s="17" t="str">
        <f>TEXT(Table_1[[#This Row],[Order Date]],"mmm yyyy")</f>
        <v>Apr 2015</v>
      </c>
      <c r="AL1049" s="17" t="str">
        <f>Table_1[[#This Row],[Monthly sales]]&amp;"  Week "&amp;TEXT(Table_1[[#This Row],[Weekly sales]],"00")</f>
        <v>Apr 2015  Week 15</v>
      </c>
      <c r="AM1049" s="17">
        <f>IF(COUNTIF($A$2:A1049, A1049)=1, 1, 0)</f>
        <v>1</v>
      </c>
      <c r="AN1049" s="3">
        <f>COUNTA(A1049) - COUNTIF(Table_1[[#This Row],[Unique Customers]], 1)</f>
        <v>0</v>
      </c>
      <c r="AO1049" s="17" t="str">
        <f t="shared" si="16"/>
        <v>Unique</v>
      </c>
      <c r="AP1049" s="17" t="str">
        <f>"Q"&amp;_xlfn.CEILING.MATH(MONTH(Table_1[[#This Row],[Monthly sales]])/3,1)</f>
        <v>Q2</v>
      </c>
    </row>
    <row r="1050" spans="1:42" ht="14.4" x14ac:dyDescent="0.3">
      <c r="A1050" s="2">
        <v>635</v>
      </c>
      <c r="B1050" s="15" t="s">
        <v>2009</v>
      </c>
      <c r="C1050" s="15" t="s">
        <v>38</v>
      </c>
      <c r="D1050" s="6">
        <v>0.03</v>
      </c>
      <c r="E1050" s="4">
        <v>370.98</v>
      </c>
      <c r="F1050" s="4">
        <v>99</v>
      </c>
      <c r="G1050" s="15" t="s">
        <v>27</v>
      </c>
      <c r="H1050" s="15" t="s">
        <v>95</v>
      </c>
      <c r="I1050" s="15" t="s">
        <v>49</v>
      </c>
      <c r="J1050" s="15" t="s">
        <v>79</v>
      </c>
      <c r="K1050" s="15" t="s">
        <v>58</v>
      </c>
      <c r="L1050" s="15" t="s">
        <v>2011</v>
      </c>
      <c r="M1050" s="6">
        <v>0.65</v>
      </c>
      <c r="N1050" s="15" t="s">
        <v>33</v>
      </c>
      <c r="O1050" s="15" t="s">
        <v>53</v>
      </c>
      <c r="P1050" s="15" t="s">
        <v>85</v>
      </c>
      <c r="Q1050" s="15" t="s">
        <v>2010</v>
      </c>
      <c r="R1050" s="2">
        <v>55106</v>
      </c>
      <c r="S1050" s="1">
        <v>42099</v>
      </c>
      <c r="T1050" s="12">
        <f>EOMONTH(Table_1[[#This Row],[Order Date]],0)</f>
        <v>42124</v>
      </c>
      <c r="U1050" s="10">
        <f>EOMONTH(Table_1[[#This Row],[Order Date]],0)</f>
        <v>42124</v>
      </c>
      <c r="V1050" s="14">
        <v>42099</v>
      </c>
      <c r="W1050" s="1">
        <v>42100</v>
      </c>
      <c r="X1050" s="12">
        <v>42100</v>
      </c>
      <c r="Y1050" s="10">
        <f>EOMONTH(Table_1[[#This Row],[Ship date]],0)</f>
        <v>42124</v>
      </c>
      <c r="Z1050" s="14">
        <v>42100</v>
      </c>
      <c r="AA1050" s="4">
        <v>-124.2864</v>
      </c>
      <c r="AB1050" s="2">
        <v>6</v>
      </c>
      <c r="AC1050" s="4">
        <v>2309.4899999999998</v>
      </c>
      <c r="AD1050" s="2">
        <v>89284</v>
      </c>
      <c r="AE1050" s="4">
        <f>'DataCleaning and Transformation'!$E1050-'DataCleaning and Transformation'!$D1050</f>
        <v>370.95000000000005</v>
      </c>
      <c r="AF1050" s="15" t="str">
        <f>_xlfn.IFS('DataCleaning and Transformation'!$O1050="Central","Chris",'DataCleaning and Transformation'!$O1050="East","Erin",'DataCleaning and Transformation'!$O1050="South","Sam",'DataCleaning and Transformation'!$O1050="West","William")</f>
        <v>Chris</v>
      </c>
      <c r="AG1050" s="31">
        <f>Table_1[[#This Row],[Ship date]]-Table_1[[#This Row],[Order Date]]</f>
        <v>1</v>
      </c>
      <c r="AH1050" s="22">
        <f>Table_1[[#This Row],[Profit]]/Table_1[[#This Row],[Sales]]</f>
        <v>-5.3815517711702586E-2</v>
      </c>
      <c r="AI1050" s="23">
        <f>Table_1[[#This Row],[Profit]]+Table_1[[#This Row],[Sales]]</f>
        <v>2185.2035999999998</v>
      </c>
      <c r="AJ1050" s="17">
        <f>WEEKNUM(Table_1[[#This Row],[Order Date]],1)</f>
        <v>15</v>
      </c>
      <c r="AK1050" s="17" t="str">
        <f>TEXT(Table_1[[#This Row],[Order Date]],"mmm yyyy")</f>
        <v>Apr 2015</v>
      </c>
      <c r="AL1050" s="17" t="str">
        <f>Table_1[[#This Row],[Monthly sales]]&amp;"  Week "&amp;TEXT(Table_1[[#This Row],[Weekly sales]],"00")</f>
        <v>Apr 2015  Week 15</v>
      </c>
      <c r="AM1050" s="17">
        <f>IF(COUNTIF($A$2:A1050, A1050)=1, 1, 0)</f>
        <v>0</v>
      </c>
      <c r="AN1050" s="3">
        <f>COUNTA(A1050) - COUNTIF(Table_1[[#This Row],[Unique Customers]], 1)</f>
        <v>1</v>
      </c>
      <c r="AO1050" s="17" t="str">
        <f t="shared" si="16"/>
        <v>Repeated</v>
      </c>
      <c r="AP1050" s="17" t="str">
        <f>"Q"&amp;_xlfn.CEILING.MATH(MONTH(Table_1[[#This Row],[Monthly sales]])/3,1)</f>
        <v>Q2</v>
      </c>
    </row>
    <row r="1051" spans="1:42" ht="14.4" x14ac:dyDescent="0.3">
      <c r="A1051" s="2">
        <v>1246</v>
      </c>
      <c r="B1051" s="15" t="s">
        <v>2012</v>
      </c>
      <c r="C1051" s="15" t="s">
        <v>38</v>
      </c>
      <c r="D1051" s="6">
        <v>0.1</v>
      </c>
      <c r="E1051" s="4">
        <v>22.38</v>
      </c>
      <c r="F1051" s="4">
        <v>15.1</v>
      </c>
      <c r="G1051" s="15" t="s">
        <v>39</v>
      </c>
      <c r="H1051" s="15" t="s">
        <v>72</v>
      </c>
      <c r="I1051" s="15" t="s">
        <v>49</v>
      </c>
      <c r="J1051" s="15" t="s">
        <v>73</v>
      </c>
      <c r="K1051" s="15" t="s">
        <v>74</v>
      </c>
      <c r="L1051" s="15" t="s">
        <v>1086</v>
      </c>
      <c r="M1051" s="6">
        <v>0.38</v>
      </c>
      <c r="N1051" s="15" t="s">
        <v>33</v>
      </c>
      <c r="O1051" s="15" t="s">
        <v>112</v>
      </c>
      <c r="P1051" s="15" t="s">
        <v>113</v>
      </c>
      <c r="Q1051" s="15" t="s">
        <v>114</v>
      </c>
      <c r="R1051" s="2">
        <v>10009</v>
      </c>
      <c r="S1051" s="1">
        <v>42099</v>
      </c>
      <c r="T1051" s="12">
        <f>EOMONTH(Table_1[[#This Row],[Order Date]],0)</f>
        <v>42124</v>
      </c>
      <c r="U1051" s="10">
        <f>EOMONTH(Table_1[[#This Row],[Order Date]],0)</f>
        <v>42124</v>
      </c>
      <c r="V1051" s="14">
        <v>42099</v>
      </c>
      <c r="W1051" s="1">
        <v>42100</v>
      </c>
      <c r="X1051" s="12">
        <v>42100</v>
      </c>
      <c r="Y1051" s="10">
        <f>EOMONTH(Table_1[[#This Row],[Ship date]],0)</f>
        <v>42124</v>
      </c>
      <c r="Z1051" s="14">
        <v>42100</v>
      </c>
      <c r="AA1051" s="4">
        <v>-107.51349999999999</v>
      </c>
      <c r="AB1051" s="2">
        <v>26</v>
      </c>
      <c r="AC1051" s="4">
        <v>564.98</v>
      </c>
      <c r="AD1051" s="2">
        <v>36452</v>
      </c>
      <c r="AE1051" s="4">
        <f>'DataCleaning and Transformation'!$E1051-'DataCleaning and Transformation'!$D1051</f>
        <v>22.279999999999998</v>
      </c>
      <c r="AF1051" s="15" t="str">
        <f>_xlfn.IFS('DataCleaning and Transformation'!$O1051="Central","Chris",'DataCleaning and Transformation'!$O1051="East","Erin",'DataCleaning and Transformation'!$O1051="South","Sam",'DataCleaning and Transformation'!$O1051="West","William")</f>
        <v>Erin</v>
      </c>
      <c r="AG1051" s="31">
        <f>Table_1[[#This Row],[Ship date]]-Table_1[[#This Row],[Order Date]]</f>
        <v>1</v>
      </c>
      <c r="AH1051" s="22">
        <f>Table_1[[#This Row],[Profit]]/Table_1[[#This Row],[Sales]]</f>
        <v>-0.19029611667669649</v>
      </c>
      <c r="AI1051" s="23">
        <f>Table_1[[#This Row],[Profit]]+Table_1[[#This Row],[Sales]]</f>
        <v>457.4665</v>
      </c>
      <c r="AJ1051" s="17">
        <f>WEEKNUM(Table_1[[#This Row],[Order Date]],1)</f>
        <v>15</v>
      </c>
      <c r="AK1051" s="17" t="str">
        <f>TEXT(Table_1[[#This Row],[Order Date]],"mmm yyyy")</f>
        <v>Apr 2015</v>
      </c>
      <c r="AL1051" s="17" t="str">
        <f>Table_1[[#This Row],[Monthly sales]]&amp;"  Week "&amp;TEXT(Table_1[[#This Row],[Weekly sales]],"00")</f>
        <v>Apr 2015  Week 15</v>
      </c>
      <c r="AM1051" s="17">
        <f>IF(COUNTIF($A$2:A1051, A1051)=1, 1, 0)</f>
        <v>1</v>
      </c>
      <c r="AN1051" s="3">
        <f>COUNTA(A1051) - COUNTIF(Table_1[[#This Row],[Unique Customers]], 1)</f>
        <v>0</v>
      </c>
      <c r="AO1051" s="17" t="str">
        <f t="shared" si="16"/>
        <v>Unique</v>
      </c>
      <c r="AP1051" s="17" t="str">
        <f>"Q"&amp;_xlfn.CEILING.MATH(MONTH(Table_1[[#This Row],[Monthly sales]])/3,1)</f>
        <v>Q2</v>
      </c>
    </row>
    <row r="1052" spans="1:42" ht="14.4" x14ac:dyDescent="0.3">
      <c r="A1052" s="2">
        <v>1246</v>
      </c>
      <c r="B1052" s="15" t="s">
        <v>2012</v>
      </c>
      <c r="C1052" s="15" t="s">
        <v>38</v>
      </c>
      <c r="D1052" s="6">
        <v>0.04</v>
      </c>
      <c r="E1052" s="4">
        <v>6.98</v>
      </c>
      <c r="F1052" s="4">
        <v>2.83</v>
      </c>
      <c r="G1052" s="15" t="s">
        <v>39</v>
      </c>
      <c r="H1052" s="15" t="s">
        <v>72</v>
      </c>
      <c r="I1052" s="15" t="s">
        <v>29</v>
      </c>
      <c r="J1052" s="15" t="s">
        <v>127</v>
      </c>
      <c r="K1052" s="15" t="s">
        <v>43</v>
      </c>
      <c r="L1052" s="15" t="s">
        <v>2013</v>
      </c>
      <c r="M1052" s="6">
        <v>0.37</v>
      </c>
      <c r="N1052" s="15" t="s">
        <v>33</v>
      </c>
      <c r="O1052" s="15" t="s">
        <v>112</v>
      </c>
      <c r="P1052" s="15" t="s">
        <v>113</v>
      </c>
      <c r="Q1052" s="15" t="s">
        <v>114</v>
      </c>
      <c r="R1052" s="2">
        <v>10009</v>
      </c>
      <c r="S1052" s="1">
        <v>42099</v>
      </c>
      <c r="T1052" s="12">
        <f>EOMONTH(Table_1[[#This Row],[Order Date]],0)</f>
        <v>42124</v>
      </c>
      <c r="U1052" s="10">
        <f>EOMONTH(Table_1[[#This Row],[Order Date]],0)</f>
        <v>42124</v>
      </c>
      <c r="V1052" s="14">
        <v>42099</v>
      </c>
      <c r="W1052" s="1">
        <v>42101</v>
      </c>
      <c r="X1052" s="12">
        <v>42101</v>
      </c>
      <c r="Y1052" s="10">
        <f>EOMONTH(Table_1[[#This Row],[Ship date]],0)</f>
        <v>42124</v>
      </c>
      <c r="Z1052" s="14">
        <v>42101</v>
      </c>
      <c r="AA1052" s="4">
        <v>46.01</v>
      </c>
      <c r="AB1052" s="2">
        <v>18</v>
      </c>
      <c r="AC1052" s="4">
        <v>129.47999999999999</v>
      </c>
      <c r="AD1052" s="2">
        <v>36452</v>
      </c>
      <c r="AE1052" s="4">
        <f>'DataCleaning and Transformation'!$E1052-'DataCleaning and Transformation'!$D1052</f>
        <v>6.94</v>
      </c>
      <c r="AF1052" s="15" t="str">
        <f>_xlfn.IFS('DataCleaning and Transformation'!$O1052="Central","Chris",'DataCleaning and Transformation'!$O1052="East","Erin",'DataCleaning and Transformation'!$O1052="South","Sam",'DataCleaning and Transformation'!$O1052="West","William")</f>
        <v>Erin</v>
      </c>
      <c r="AG1052" s="31">
        <f>Table_1[[#This Row],[Ship date]]-Table_1[[#This Row],[Order Date]]</f>
        <v>2</v>
      </c>
      <c r="AH1052" s="22">
        <f>Table_1[[#This Row],[Profit]]/Table_1[[#This Row],[Sales]]</f>
        <v>0.35534445474204512</v>
      </c>
      <c r="AI1052" s="23">
        <f>Table_1[[#This Row],[Profit]]+Table_1[[#This Row],[Sales]]</f>
        <v>175.48999999999998</v>
      </c>
      <c r="AJ1052" s="17">
        <f>WEEKNUM(Table_1[[#This Row],[Order Date]],1)</f>
        <v>15</v>
      </c>
      <c r="AK1052" s="17" t="str">
        <f>TEXT(Table_1[[#This Row],[Order Date]],"mmm yyyy")</f>
        <v>Apr 2015</v>
      </c>
      <c r="AL1052" s="17" t="str">
        <f>Table_1[[#This Row],[Monthly sales]]&amp;"  Week "&amp;TEXT(Table_1[[#This Row],[Weekly sales]],"00")</f>
        <v>Apr 2015  Week 15</v>
      </c>
      <c r="AM1052" s="17">
        <f>IF(COUNTIF($A$2:A1052, A1052)=1, 1, 0)</f>
        <v>0</v>
      </c>
      <c r="AN1052" s="3">
        <f>COUNTA(A1052) - COUNTIF(Table_1[[#This Row],[Unique Customers]], 1)</f>
        <v>1</v>
      </c>
      <c r="AO1052" s="17" t="str">
        <f t="shared" si="16"/>
        <v>Repeated</v>
      </c>
      <c r="AP1052" s="17" t="str">
        <f>"Q"&amp;_xlfn.CEILING.MATH(MONTH(Table_1[[#This Row],[Monthly sales]])/3,1)</f>
        <v>Q2</v>
      </c>
    </row>
    <row r="1053" spans="1:42" ht="14.4" x14ac:dyDescent="0.3">
      <c r="A1053" s="2">
        <v>1247</v>
      </c>
      <c r="B1053" s="15" t="s">
        <v>2014</v>
      </c>
      <c r="C1053" s="15" t="s">
        <v>38</v>
      </c>
      <c r="D1053" s="6">
        <v>0.1</v>
      </c>
      <c r="E1053" s="4">
        <v>22.38</v>
      </c>
      <c r="F1053" s="4">
        <v>15.1</v>
      </c>
      <c r="G1053" s="15" t="s">
        <v>39</v>
      </c>
      <c r="H1053" s="15" t="s">
        <v>72</v>
      </c>
      <c r="I1053" s="15" t="s">
        <v>49</v>
      </c>
      <c r="J1053" s="15" t="s">
        <v>73</v>
      </c>
      <c r="K1053" s="15" t="s">
        <v>74</v>
      </c>
      <c r="L1053" s="15" t="s">
        <v>1086</v>
      </c>
      <c r="M1053" s="6">
        <v>0.38</v>
      </c>
      <c r="N1053" s="15" t="s">
        <v>33</v>
      </c>
      <c r="O1053" s="15" t="s">
        <v>53</v>
      </c>
      <c r="P1053" s="15" t="s">
        <v>188</v>
      </c>
      <c r="Q1053" s="15" t="s">
        <v>2015</v>
      </c>
      <c r="R1053" s="2">
        <v>78641</v>
      </c>
      <c r="S1053" s="1">
        <v>42099</v>
      </c>
      <c r="T1053" s="12">
        <f>EOMONTH(Table_1[[#This Row],[Order Date]],0)</f>
        <v>42124</v>
      </c>
      <c r="U1053" s="10">
        <f>EOMONTH(Table_1[[#This Row],[Order Date]],0)</f>
        <v>42124</v>
      </c>
      <c r="V1053" s="14">
        <v>42099</v>
      </c>
      <c r="W1053" s="1">
        <v>42100</v>
      </c>
      <c r="X1053" s="12">
        <v>42100</v>
      </c>
      <c r="Y1053" s="10">
        <f>EOMONTH(Table_1[[#This Row],[Ship date]],0)</f>
        <v>42124</v>
      </c>
      <c r="Z1053" s="14">
        <v>42100</v>
      </c>
      <c r="AA1053" s="4">
        <v>-107.51349999999999</v>
      </c>
      <c r="AB1053" s="2">
        <v>7</v>
      </c>
      <c r="AC1053" s="4">
        <v>152.11000000000001</v>
      </c>
      <c r="AD1053" s="2">
        <v>91555</v>
      </c>
      <c r="AE1053" s="4">
        <f>'DataCleaning and Transformation'!$E1053-'DataCleaning and Transformation'!$D1053</f>
        <v>22.279999999999998</v>
      </c>
      <c r="AF1053" s="15" t="str">
        <f>_xlfn.IFS('DataCleaning and Transformation'!$O1053="Central","Chris",'DataCleaning and Transformation'!$O1053="East","Erin",'DataCleaning and Transformation'!$O1053="South","Sam",'DataCleaning and Transformation'!$O1053="West","William")</f>
        <v>Chris</v>
      </c>
      <c r="AG1053" s="31">
        <f>Table_1[[#This Row],[Ship date]]-Table_1[[#This Row],[Order Date]]</f>
        <v>1</v>
      </c>
      <c r="AH1053" s="22">
        <f>Table_1[[#This Row],[Profit]]/Table_1[[#This Row],[Sales]]</f>
        <v>-0.70681414765630124</v>
      </c>
      <c r="AI1053" s="23">
        <f>Table_1[[#This Row],[Profit]]+Table_1[[#This Row],[Sales]]</f>
        <v>44.59650000000002</v>
      </c>
      <c r="AJ1053" s="17">
        <f>WEEKNUM(Table_1[[#This Row],[Order Date]],1)</f>
        <v>15</v>
      </c>
      <c r="AK1053" s="17" t="str">
        <f>TEXT(Table_1[[#This Row],[Order Date]],"mmm yyyy")</f>
        <v>Apr 2015</v>
      </c>
      <c r="AL1053" s="17" t="str">
        <f>Table_1[[#This Row],[Monthly sales]]&amp;"  Week "&amp;TEXT(Table_1[[#This Row],[Weekly sales]],"00")</f>
        <v>Apr 2015  Week 15</v>
      </c>
      <c r="AM1053" s="17">
        <f>IF(COUNTIF($A$2:A1053, A1053)=1, 1, 0)</f>
        <v>1</v>
      </c>
      <c r="AN1053" s="3">
        <f>COUNTA(A1053) - COUNTIF(Table_1[[#This Row],[Unique Customers]], 1)</f>
        <v>0</v>
      </c>
      <c r="AO1053" s="17" t="str">
        <f t="shared" si="16"/>
        <v>Unique</v>
      </c>
      <c r="AP1053" s="17" t="str">
        <f>"Q"&amp;_xlfn.CEILING.MATH(MONTH(Table_1[[#This Row],[Monthly sales]])/3,1)</f>
        <v>Q2</v>
      </c>
    </row>
    <row r="1054" spans="1:42" ht="14.4" x14ac:dyDescent="0.3">
      <c r="A1054" s="2">
        <v>1247</v>
      </c>
      <c r="B1054" s="15" t="s">
        <v>2014</v>
      </c>
      <c r="C1054" s="15" t="s">
        <v>38</v>
      </c>
      <c r="D1054" s="6">
        <v>0.04</v>
      </c>
      <c r="E1054" s="4">
        <v>6.98</v>
      </c>
      <c r="F1054" s="4">
        <v>2.83</v>
      </c>
      <c r="G1054" s="15" t="s">
        <v>39</v>
      </c>
      <c r="H1054" s="15" t="s">
        <v>72</v>
      </c>
      <c r="I1054" s="15" t="s">
        <v>29</v>
      </c>
      <c r="J1054" s="15" t="s">
        <v>127</v>
      </c>
      <c r="K1054" s="15" t="s">
        <v>43</v>
      </c>
      <c r="L1054" s="15" t="s">
        <v>2013</v>
      </c>
      <c r="M1054" s="6">
        <v>0.37</v>
      </c>
      <c r="N1054" s="15" t="s">
        <v>33</v>
      </c>
      <c r="O1054" s="15" t="s">
        <v>53</v>
      </c>
      <c r="P1054" s="15" t="s">
        <v>188</v>
      </c>
      <c r="Q1054" s="15" t="s">
        <v>2015</v>
      </c>
      <c r="R1054" s="2">
        <v>78641</v>
      </c>
      <c r="S1054" s="1">
        <v>42099</v>
      </c>
      <c r="T1054" s="12">
        <f>EOMONTH(Table_1[[#This Row],[Order Date]],0)</f>
        <v>42124</v>
      </c>
      <c r="U1054" s="10">
        <f>EOMONTH(Table_1[[#This Row],[Order Date]],0)</f>
        <v>42124</v>
      </c>
      <c r="V1054" s="14">
        <v>42099</v>
      </c>
      <c r="W1054" s="1">
        <v>42101</v>
      </c>
      <c r="X1054" s="12">
        <v>42101</v>
      </c>
      <c r="Y1054" s="10">
        <f>EOMONTH(Table_1[[#This Row],[Ship date]],0)</f>
        <v>42124</v>
      </c>
      <c r="Z1054" s="14">
        <v>42101</v>
      </c>
      <c r="AA1054" s="4">
        <v>24.819299999999998</v>
      </c>
      <c r="AB1054" s="2">
        <v>5</v>
      </c>
      <c r="AC1054" s="4">
        <v>35.97</v>
      </c>
      <c r="AD1054" s="2">
        <v>91555</v>
      </c>
      <c r="AE1054" s="4">
        <f>'DataCleaning and Transformation'!$E1054-'DataCleaning and Transformation'!$D1054</f>
        <v>6.94</v>
      </c>
      <c r="AF1054" s="15" t="str">
        <f>_xlfn.IFS('DataCleaning and Transformation'!$O1054="Central","Chris",'DataCleaning and Transformation'!$O1054="East","Erin",'DataCleaning and Transformation'!$O1054="South","Sam",'DataCleaning and Transformation'!$O1054="West","William")</f>
        <v>Chris</v>
      </c>
      <c r="AG1054" s="31">
        <f>Table_1[[#This Row],[Ship date]]-Table_1[[#This Row],[Order Date]]</f>
        <v>2</v>
      </c>
      <c r="AH1054" s="22">
        <f>Table_1[[#This Row],[Profit]]/Table_1[[#This Row],[Sales]]</f>
        <v>0.69</v>
      </c>
      <c r="AI1054" s="23">
        <f>Table_1[[#This Row],[Profit]]+Table_1[[#This Row],[Sales]]</f>
        <v>60.789299999999997</v>
      </c>
      <c r="AJ1054" s="17">
        <f>WEEKNUM(Table_1[[#This Row],[Order Date]],1)</f>
        <v>15</v>
      </c>
      <c r="AK1054" s="17" t="str">
        <f>TEXT(Table_1[[#This Row],[Order Date]],"mmm yyyy")</f>
        <v>Apr 2015</v>
      </c>
      <c r="AL1054" s="17" t="str">
        <f>Table_1[[#This Row],[Monthly sales]]&amp;"  Week "&amp;TEXT(Table_1[[#This Row],[Weekly sales]],"00")</f>
        <v>Apr 2015  Week 15</v>
      </c>
      <c r="AM1054" s="17">
        <f>IF(COUNTIF($A$2:A1054, A1054)=1, 1, 0)</f>
        <v>0</v>
      </c>
      <c r="AN1054" s="3">
        <f>COUNTA(A1054) - COUNTIF(Table_1[[#This Row],[Unique Customers]], 1)</f>
        <v>1</v>
      </c>
      <c r="AO1054" s="17" t="str">
        <f t="shared" si="16"/>
        <v>Repeated</v>
      </c>
      <c r="AP1054" s="17" t="str">
        <f>"Q"&amp;_xlfn.CEILING.MATH(MONTH(Table_1[[#This Row],[Monthly sales]])/3,1)</f>
        <v>Q2</v>
      </c>
    </row>
    <row r="1055" spans="1:42" ht="14.4" x14ac:dyDescent="0.3">
      <c r="A1055" s="2">
        <v>1459</v>
      </c>
      <c r="B1055" s="15" t="s">
        <v>2016</v>
      </c>
      <c r="C1055" s="15" t="s">
        <v>38</v>
      </c>
      <c r="D1055" s="6">
        <v>0.05</v>
      </c>
      <c r="E1055" s="4">
        <v>85.99</v>
      </c>
      <c r="F1055" s="4">
        <v>0.99</v>
      </c>
      <c r="G1055" s="15" t="s">
        <v>39</v>
      </c>
      <c r="H1055" s="15" t="s">
        <v>40</v>
      </c>
      <c r="I1055" s="15" t="s">
        <v>41</v>
      </c>
      <c r="J1055" s="15" t="s">
        <v>136</v>
      </c>
      <c r="K1055" s="15" t="s">
        <v>51</v>
      </c>
      <c r="L1055" s="15" t="s">
        <v>1177</v>
      </c>
      <c r="M1055" s="6">
        <v>0.55000000000000004</v>
      </c>
      <c r="N1055" s="15" t="s">
        <v>33</v>
      </c>
      <c r="O1055" s="15" t="s">
        <v>34</v>
      </c>
      <c r="P1055" s="15" t="s">
        <v>272</v>
      </c>
      <c r="Q1055" s="15" t="s">
        <v>2017</v>
      </c>
      <c r="R1055" s="2">
        <v>29687</v>
      </c>
      <c r="S1055" s="1">
        <v>42099</v>
      </c>
      <c r="T1055" s="12">
        <f>EOMONTH(Table_1[[#This Row],[Order Date]],0)</f>
        <v>42124</v>
      </c>
      <c r="U1055" s="10">
        <f>EOMONTH(Table_1[[#This Row],[Order Date]],0)</f>
        <v>42124</v>
      </c>
      <c r="V1055" s="14">
        <v>42099</v>
      </c>
      <c r="W1055" s="1">
        <v>42101</v>
      </c>
      <c r="X1055" s="12">
        <v>42101</v>
      </c>
      <c r="Y1055" s="10">
        <f>EOMONTH(Table_1[[#This Row],[Ship date]],0)</f>
        <v>42124</v>
      </c>
      <c r="Z1055" s="14">
        <v>42101</v>
      </c>
      <c r="AA1055" s="4">
        <v>36.216000000000001</v>
      </c>
      <c r="AB1055" s="2">
        <v>4</v>
      </c>
      <c r="AC1055" s="4">
        <v>291.64</v>
      </c>
      <c r="AD1055" s="2">
        <v>86734</v>
      </c>
      <c r="AE1055" s="4">
        <f>'DataCleaning and Transformation'!$E1055-'DataCleaning and Transformation'!$D1055</f>
        <v>85.94</v>
      </c>
      <c r="AF1055" s="15" t="str">
        <f>_xlfn.IFS('DataCleaning and Transformation'!$O1055="Central","Chris",'DataCleaning and Transformation'!$O1055="East","Erin",'DataCleaning and Transformation'!$O1055="South","Sam",'DataCleaning and Transformation'!$O1055="West","William")</f>
        <v>Sam</v>
      </c>
      <c r="AG1055" s="31">
        <f>Table_1[[#This Row],[Ship date]]-Table_1[[#This Row],[Order Date]]</f>
        <v>2</v>
      </c>
      <c r="AH1055" s="22">
        <f>Table_1[[#This Row],[Profit]]/Table_1[[#This Row],[Sales]]</f>
        <v>0.12418049650253739</v>
      </c>
      <c r="AI1055" s="23">
        <f>Table_1[[#This Row],[Profit]]+Table_1[[#This Row],[Sales]]</f>
        <v>327.85599999999999</v>
      </c>
      <c r="AJ1055" s="17">
        <f>WEEKNUM(Table_1[[#This Row],[Order Date]],1)</f>
        <v>15</v>
      </c>
      <c r="AK1055" s="17" t="str">
        <f>TEXT(Table_1[[#This Row],[Order Date]],"mmm yyyy")</f>
        <v>Apr 2015</v>
      </c>
      <c r="AL1055" s="17" t="str">
        <f>Table_1[[#This Row],[Monthly sales]]&amp;"  Week "&amp;TEXT(Table_1[[#This Row],[Weekly sales]],"00")</f>
        <v>Apr 2015  Week 15</v>
      </c>
      <c r="AM1055" s="17">
        <f>IF(COUNTIF($A$2:A1055, A1055)=1, 1, 0)</f>
        <v>1</v>
      </c>
      <c r="AN1055" s="3">
        <f>COUNTA(A1055) - COUNTIF(Table_1[[#This Row],[Unique Customers]], 1)</f>
        <v>0</v>
      </c>
      <c r="AO1055" s="17" t="str">
        <f t="shared" si="16"/>
        <v>Unique</v>
      </c>
      <c r="AP1055" s="17" t="str">
        <f>"Q"&amp;_xlfn.CEILING.MATH(MONTH(Table_1[[#This Row],[Monthly sales]])/3,1)</f>
        <v>Q2</v>
      </c>
    </row>
    <row r="1056" spans="1:42" ht="14.4" x14ac:dyDescent="0.3">
      <c r="A1056" s="2">
        <v>1891</v>
      </c>
      <c r="B1056" s="15" t="s">
        <v>2018</v>
      </c>
      <c r="C1056" s="15" t="s">
        <v>71</v>
      </c>
      <c r="D1056" s="6">
        <v>0.03</v>
      </c>
      <c r="E1056" s="4">
        <v>320.64</v>
      </c>
      <c r="F1056" s="4">
        <v>29.2</v>
      </c>
      <c r="G1056" s="15" t="s">
        <v>27</v>
      </c>
      <c r="H1056" s="15" t="s">
        <v>72</v>
      </c>
      <c r="I1056" s="15" t="s">
        <v>29</v>
      </c>
      <c r="J1056" s="15" t="s">
        <v>30</v>
      </c>
      <c r="K1056" s="15" t="s">
        <v>31</v>
      </c>
      <c r="L1056" s="15" t="s">
        <v>2019</v>
      </c>
      <c r="M1056" s="6">
        <v>0.66</v>
      </c>
      <c r="N1056" s="15" t="s">
        <v>33</v>
      </c>
      <c r="O1056" s="15" t="s">
        <v>112</v>
      </c>
      <c r="P1056" s="15" t="s">
        <v>318</v>
      </c>
      <c r="Q1056" s="15" t="s">
        <v>2020</v>
      </c>
      <c r="R1056" s="2">
        <v>45801</v>
      </c>
      <c r="S1056" s="1">
        <v>42099</v>
      </c>
      <c r="T1056" s="12">
        <f>EOMONTH(Table_1[[#This Row],[Order Date]],0)</f>
        <v>42124</v>
      </c>
      <c r="U1056" s="10">
        <f>EOMONTH(Table_1[[#This Row],[Order Date]],0)</f>
        <v>42124</v>
      </c>
      <c r="V1056" s="14">
        <v>42099</v>
      </c>
      <c r="W1056" s="1">
        <v>42101</v>
      </c>
      <c r="X1056" s="12">
        <v>42101</v>
      </c>
      <c r="Y1056" s="10">
        <f>EOMONTH(Table_1[[#This Row],[Ship date]],0)</f>
        <v>42124</v>
      </c>
      <c r="Z1056" s="14">
        <v>42101</v>
      </c>
      <c r="AA1056" s="4">
        <v>429.75435599999997</v>
      </c>
      <c r="AB1056" s="2">
        <v>7</v>
      </c>
      <c r="AC1056" s="4">
        <v>2233.46</v>
      </c>
      <c r="AD1056" s="2">
        <v>90630</v>
      </c>
      <c r="AE1056" s="4">
        <f>'DataCleaning and Transformation'!$E1056-'DataCleaning and Transformation'!$D1056</f>
        <v>320.61</v>
      </c>
      <c r="AF1056" s="15" t="str">
        <f>_xlfn.IFS('DataCleaning and Transformation'!$O1056="Central","Chris",'DataCleaning and Transformation'!$O1056="East","Erin",'DataCleaning and Transformation'!$O1056="South","Sam",'DataCleaning and Transformation'!$O1056="West","William")</f>
        <v>Erin</v>
      </c>
      <c r="AG1056" s="31">
        <f>Table_1[[#This Row],[Ship date]]-Table_1[[#This Row],[Order Date]]</f>
        <v>2</v>
      </c>
      <c r="AH1056" s="22">
        <f>Table_1[[#This Row],[Profit]]/Table_1[[#This Row],[Sales]]</f>
        <v>0.19241641041254376</v>
      </c>
      <c r="AI1056" s="23">
        <f>Table_1[[#This Row],[Profit]]+Table_1[[#This Row],[Sales]]</f>
        <v>2663.214356</v>
      </c>
      <c r="AJ1056" s="17">
        <f>WEEKNUM(Table_1[[#This Row],[Order Date]],1)</f>
        <v>15</v>
      </c>
      <c r="AK1056" s="17" t="str">
        <f>TEXT(Table_1[[#This Row],[Order Date]],"mmm yyyy")</f>
        <v>Apr 2015</v>
      </c>
      <c r="AL1056" s="17" t="str">
        <f>Table_1[[#This Row],[Monthly sales]]&amp;"  Week "&amp;TEXT(Table_1[[#This Row],[Weekly sales]],"00")</f>
        <v>Apr 2015  Week 15</v>
      </c>
      <c r="AM1056" s="17">
        <f>IF(COUNTIF($A$2:A1056, A1056)=1, 1, 0)</f>
        <v>1</v>
      </c>
      <c r="AN1056" s="3">
        <f>COUNTA(A1056) - COUNTIF(Table_1[[#This Row],[Unique Customers]], 1)</f>
        <v>0</v>
      </c>
      <c r="AO1056" s="17" t="str">
        <f t="shared" si="16"/>
        <v>Unique</v>
      </c>
      <c r="AP1056" s="17" t="str">
        <f>"Q"&amp;_xlfn.CEILING.MATH(MONTH(Table_1[[#This Row],[Monthly sales]])/3,1)</f>
        <v>Q2</v>
      </c>
    </row>
    <row r="1057" spans="1:42" ht="14.4" x14ac:dyDescent="0.3">
      <c r="A1057" s="2">
        <v>2960</v>
      </c>
      <c r="B1057" s="15" t="s">
        <v>2021</v>
      </c>
      <c r="C1057" s="15" t="s">
        <v>71</v>
      </c>
      <c r="D1057" s="6">
        <v>0.1</v>
      </c>
      <c r="E1057" s="4">
        <v>36.549999999999997</v>
      </c>
      <c r="F1057" s="4">
        <v>13.89</v>
      </c>
      <c r="G1057" s="15" t="s">
        <v>39</v>
      </c>
      <c r="H1057" s="15" t="s">
        <v>95</v>
      </c>
      <c r="I1057" s="15" t="s">
        <v>49</v>
      </c>
      <c r="J1057" s="15" t="s">
        <v>50</v>
      </c>
      <c r="K1057" s="15" t="s">
        <v>51</v>
      </c>
      <c r="L1057" s="15" t="s">
        <v>1354</v>
      </c>
      <c r="M1057" s="6">
        <v>0.41</v>
      </c>
      <c r="N1057" s="15" t="s">
        <v>33</v>
      </c>
      <c r="O1057" s="15" t="s">
        <v>34</v>
      </c>
      <c r="P1057" s="15" t="s">
        <v>45</v>
      </c>
      <c r="Q1057" s="15" t="s">
        <v>2022</v>
      </c>
      <c r="R1057" s="2">
        <v>72956</v>
      </c>
      <c r="S1057" s="1">
        <v>42099</v>
      </c>
      <c r="T1057" s="12">
        <f>EOMONTH(Table_1[[#This Row],[Order Date]],0)</f>
        <v>42124</v>
      </c>
      <c r="U1057" s="10">
        <f>EOMONTH(Table_1[[#This Row],[Order Date]],0)</f>
        <v>42124</v>
      </c>
      <c r="V1057" s="14">
        <v>42099</v>
      </c>
      <c r="W1057" s="1">
        <v>42101</v>
      </c>
      <c r="X1057" s="12">
        <v>42101</v>
      </c>
      <c r="Y1057" s="10">
        <f>EOMONTH(Table_1[[#This Row],[Ship date]],0)</f>
        <v>42124</v>
      </c>
      <c r="Z1057" s="14">
        <v>42101</v>
      </c>
      <c r="AA1057" s="4">
        <v>-89.572000000000003</v>
      </c>
      <c r="AB1057" s="2">
        <v>11</v>
      </c>
      <c r="AC1057" s="4">
        <v>379.72</v>
      </c>
      <c r="AD1057" s="2">
        <v>90646</v>
      </c>
      <c r="AE1057" s="4">
        <f>'DataCleaning and Transformation'!$E1057-'DataCleaning and Transformation'!$D1057</f>
        <v>36.449999999999996</v>
      </c>
      <c r="AF1057" s="15" t="str">
        <f>_xlfn.IFS('DataCleaning and Transformation'!$O1057="Central","Chris",'DataCleaning and Transformation'!$O1057="East","Erin",'DataCleaning and Transformation'!$O1057="South","Sam",'DataCleaning and Transformation'!$O1057="West","William")</f>
        <v>Sam</v>
      </c>
      <c r="AG1057" s="31">
        <f>Table_1[[#This Row],[Ship date]]-Table_1[[#This Row],[Order Date]]</f>
        <v>2</v>
      </c>
      <c r="AH1057" s="22">
        <f>Table_1[[#This Row],[Profit]]/Table_1[[#This Row],[Sales]]</f>
        <v>-0.23588960286526914</v>
      </c>
      <c r="AI1057" s="23">
        <f>Table_1[[#This Row],[Profit]]+Table_1[[#This Row],[Sales]]</f>
        <v>290.14800000000002</v>
      </c>
      <c r="AJ1057" s="17">
        <f>WEEKNUM(Table_1[[#This Row],[Order Date]],1)</f>
        <v>15</v>
      </c>
      <c r="AK1057" s="17" t="str">
        <f>TEXT(Table_1[[#This Row],[Order Date]],"mmm yyyy")</f>
        <v>Apr 2015</v>
      </c>
      <c r="AL1057" s="17" t="str">
        <f>Table_1[[#This Row],[Monthly sales]]&amp;"  Week "&amp;TEXT(Table_1[[#This Row],[Weekly sales]],"00")</f>
        <v>Apr 2015  Week 15</v>
      </c>
      <c r="AM1057" s="17">
        <f>IF(COUNTIF($A$2:A1057, A1057)=1, 1, 0)</f>
        <v>1</v>
      </c>
      <c r="AN1057" s="3">
        <f>COUNTA(A1057) - COUNTIF(Table_1[[#This Row],[Unique Customers]], 1)</f>
        <v>0</v>
      </c>
      <c r="AO1057" s="17" t="str">
        <f t="shared" si="16"/>
        <v>Unique</v>
      </c>
      <c r="AP1057" s="17" t="str">
        <f>"Q"&amp;_xlfn.CEILING.MATH(MONTH(Table_1[[#This Row],[Monthly sales]])/3,1)</f>
        <v>Q2</v>
      </c>
    </row>
    <row r="1058" spans="1:42" ht="14.4" x14ac:dyDescent="0.3">
      <c r="A1058" s="2">
        <v>925</v>
      </c>
      <c r="B1058" s="15" t="s">
        <v>2023</v>
      </c>
      <c r="C1058" s="15" t="s">
        <v>26</v>
      </c>
      <c r="D1058" s="6">
        <v>0.03</v>
      </c>
      <c r="E1058" s="4">
        <v>2.1800000000000002</v>
      </c>
      <c r="F1058" s="4">
        <v>1.38</v>
      </c>
      <c r="G1058" s="15" t="s">
        <v>39</v>
      </c>
      <c r="H1058" s="15" t="s">
        <v>28</v>
      </c>
      <c r="I1058" s="15" t="s">
        <v>49</v>
      </c>
      <c r="J1058" s="15" t="s">
        <v>177</v>
      </c>
      <c r="K1058" s="15" t="s">
        <v>51</v>
      </c>
      <c r="L1058" s="15" t="s">
        <v>2024</v>
      </c>
      <c r="M1058" s="6">
        <v>0.44</v>
      </c>
      <c r="N1058" s="15" t="s">
        <v>33</v>
      </c>
      <c r="O1058" s="15" t="s">
        <v>112</v>
      </c>
      <c r="P1058" s="15" t="s">
        <v>332</v>
      </c>
      <c r="Q1058" s="15" t="s">
        <v>371</v>
      </c>
      <c r="R1058" s="2">
        <v>4330</v>
      </c>
      <c r="S1058" s="1">
        <v>42100</v>
      </c>
      <c r="T1058" s="12">
        <f>EOMONTH(Table_1[[#This Row],[Order Date]],0)</f>
        <v>42124</v>
      </c>
      <c r="U1058" s="10">
        <f>EOMONTH(Table_1[[#This Row],[Order Date]],0)</f>
        <v>42124</v>
      </c>
      <c r="V1058" s="14">
        <v>42100</v>
      </c>
      <c r="W1058" s="1">
        <v>42100</v>
      </c>
      <c r="X1058" s="12">
        <v>42100</v>
      </c>
      <c r="Y1058" s="10">
        <f>EOMONTH(Table_1[[#This Row],[Ship date]],0)</f>
        <v>42124</v>
      </c>
      <c r="Z1058" s="14">
        <v>42100</v>
      </c>
      <c r="AA1058" s="4">
        <v>-7.04</v>
      </c>
      <c r="AB1058" s="2">
        <v>7</v>
      </c>
      <c r="AC1058" s="4">
        <v>15.73</v>
      </c>
      <c r="AD1058" s="2">
        <v>87134</v>
      </c>
      <c r="AE1058" s="4">
        <f>'DataCleaning and Transformation'!$E1058-'DataCleaning and Transformation'!$D1058</f>
        <v>2.1500000000000004</v>
      </c>
      <c r="AF1058" s="15" t="str">
        <f>_xlfn.IFS('DataCleaning and Transformation'!$O1058="Central","Chris",'DataCleaning and Transformation'!$O1058="East","Erin",'DataCleaning and Transformation'!$O1058="South","Sam",'DataCleaning and Transformation'!$O1058="West","William")</f>
        <v>Erin</v>
      </c>
      <c r="AG1058" s="31">
        <f>Table_1[[#This Row],[Ship date]]-Table_1[[#This Row],[Order Date]]</f>
        <v>0</v>
      </c>
      <c r="AH1058" s="22">
        <f>Table_1[[#This Row],[Profit]]/Table_1[[#This Row],[Sales]]</f>
        <v>-0.44755244755244755</v>
      </c>
      <c r="AI1058" s="23">
        <f>Table_1[[#This Row],[Profit]]+Table_1[[#This Row],[Sales]]</f>
        <v>8.6900000000000013</v>
      </c>
      <c r="AJ1058" s="17">
        <f>WEEKNUM(Table_1[[#This Row],[Order Date]],1)</f>
        <v>15</v>
      </c>
      <c r="AK1058" s="17" t="str">
        <f>TEXT(Table_1[[#This Row],[Order Date]],"mmm yyyy")</f>
        <v>Apr 2015</v>
      </c>
      <c r="AL1058" s="17" t="str">
        <f>Table_1[[#This Row],[Monthly sales]]&amp;"  Week "&amp;TEXT(Table_1[[#This Row],[Weekly sales]],"00")</f>
        <v>Apr 2015  Week 15</v>
      </c>
      <c r="AM1058" s="17">
        <f>IF(COUNTIF($A$2:A1058, A1058)=1, 1, 0)</f>
        <v>1</v>
      </c>
      <c r="AN1058" s="3">
        <f>COUNTA(A1058) - COUNTIF(Table_1[[#This Row],[Unique Customers]], 1)</f>
        <v>0</v>
      </c>
      <c r="AO1058" s="17" t="str">
        <f t="shared" si="16"/>
        <v>Unique</v>
      </c>
      <c r="AP1058" s="17" t="str">
        <f>"Q"&amp;_xlfn.CEILING.MATH(MONTH(Table_1[[#This Row],[Monthly sales]])/3,1)</f>
        <v>Q2</v>
      </c>
    </row>
    <row r="1059" spans="1:42" ht="14.4" x14ac:dyDescent="0.3">
      <c r="A1059" s="2">
        <v>929</v>
      </c>
      <c r="B1059" s="15" t="s">
        <v>2025</v>
      </c>
      <c r="C1059" s="15" t="s">
        <v>26</v>
      </c>
      <c r="D1059" s="6">
        <v>0.01</v>
      </c>
      <c r="E1059" s="4">
        <v>170.98</v>
      </c>
      <c r="F1059" s="4">
        <v>35.89</v>
      </c>
      <c r="G1059" s="15" t="s">
        <v>27</v>
      </c>
      <c r="H1059" s="15" t="s">
        <v>28</v>
      </c>
      <c r="I1059" s="15" t="s">
        <v>29</v>
      </c>
      <c r="J1059" s="15" t="s">
        <v>118</v>
      </c>
      <c r="K1059" s="15" t="s">
        <v>31</v>
      </c>
      <c r="L1059" s="15" t="s">
        <v>1470</v>
      </c>
      <c r="M1059" s="6">
        <v>0.66</v>
      </c>
      <c r="N1059" s="15" t="s">
        <v>33</v>
      </c>
      <c r="O1059" s="15" t="s">
        <v>112</v>
      </c>
      <c r="P1059" s="15" t="s">
        <v>398</v>
      </c>
      <c r="Q1059" s="15" t="s">
        <v>2026</v>
      </c>
      <c r="R1059" s="2">
        <v>8857</v>
      </c>
      <c r="S1059" s="1">
        <v>42100</v>
      </c>
      <c r="T1059" s="12">
        <f>EOMONTH(Table_1[[#This Row],[Order Date]],0)</f>
        <v>42124</v>
      </c>
      <c r="U1059" s="10">
        <f>EOMONTH(Table_1[[#This Row],[Order Date]],0)</f>
        <v>42124</v>
      </c>
      <c r="V1059" s="14">
        <v>42100</v>
      </c>
      <c r="W1059" s="1">
        <v>42102</v>
      </c>
      <c r="X1059" s="12">
        <v>42102</v>
      </c>
      <c r="Y1059" s="10">
        <f>EOMONTH(Table_1[[#This Row],[Ship date]],0)</f>
        <v>42124</v>
      </c>
      <c r="Z1059" s="14">
        <v>42102</v>
      </c>
      <c r="AA1059" s="4">
        <v>538.52</v>
      </c>
      <c r="AB1059" s="2">
        <v>10</v>
      </c>
      <c r="AC1059" s="4">
        <v>1719.07</v>
      </c>
      <c r="AD1059" s="2">
        <v>87134</v>
      </c>
      <c r="AE1059" s="4">
        <f>'DataCleaning and Transformation'!$E1059-'DataCleaning and Transformation'!$D1059</f>
        <v>170.97</v>
      </c>
      <c r="AF1059" s="15" t="str">
        <f>_xlfn.IFS('DataCleaning and Transformation'!$O1059="Central","Chris",'DataCleaning and Transformation'!$O1059="East","Erin",'DataCleaning and Transformation'!$O1059="South","Sam",'DataCleaning and Transformation'!$O1059="West","William")</f>
        <v>Erin</v>
      </c>
      <c r="AG1059" s="31">
        <f>Table_1[[#This Row],[Ship date]]-Table_1[[#This Row],[Order Date]]</f>
        <v>2</v>
      </c>
      <c r="AH1059" s="22">
        <f>Table_1[[#This Row],[Profit]]/Table_1[[#This Row],[Sales]]</f>
        <v>0.31326240350887397</v>
      </c>
      <c r="AI1059" s="23">
        <f>Table_1[[#This Row],[Profit]]+Table_1[[#This Row],[Sales]]</f>
        <v>2257.59</v>
      </c>
      <c r="AJ1059" s="17">
        <f>WEEKNUM(Table_1[[#This Row],[Order Date]],1)</f>
        <v>15</v>
      </c>
      <c r="AK1059" s="17" t="str">
        <f>TEXT(Table_1[[#This Row],[Order Date]],"mmm yyyy")</f>
        <v>Apr 2015</v>
      </c>
      <c r="AL1059" s="17" t="str">
        <f>Table_1[[#This Row],[Monthly sales]]&amp;"  Week "&amp;TEXT(Table_1[[#This Row],[Weekly sales]],"00")</f>
        <v>Apr 2015  Week 15</v>
      </c>
      <c r="AM1059" s="17">
        <f>IF(COUNTIF($A$2:A1059, A1059)=1, 1, 0)</f>
        <v>1</v>
      </c>
      <c r="AN1059" s="3">
        <f>COUNTA(A1059) - COUNTIF(Table_1[[#This Row],[Unique Customers]], 1)</f>
        <v>0</v>
      </c>
      <c r="AO1059" s="17" t="str">
        <f t="shared" si="16"/>
        <v>Repeated</v>
      </c>
      <c r="AP1059" s="17" t="str">
        <f>"Q"&amp;_xlfn.CEILING.MATH(MONTH(Table_1[[#This Row],[Monthly sales]])/3,1)</f>
        <v>Q2</v>
      </c>
    </row>
    <row r="1060" spans="1:42" ht="14.4" x14ac:dyDescent="0.3">
      <c r="A1060" s="2">
        <v>1113</v>
      </c>
      <c r="B1060" s="15" t="s">
        <v>2027</v>
      </c>
      <c r="C1060" s="15" t="s">
        <v>26</v>
      </c>
      <c r="D1060" s="6">
        <v>0.01</v>
      </c>
      <c r="E1060" s="4">
        <v>2.89</v>
      </c>
      <c r="F1060" s="4">
        <v>0.5</v>
      </c>
      <c r="G1060" s="15" t="s">
        <v>39</v>
      </c>
      <c r="H1060" s="15" t="s">
        <v>95</v>
      </c>
      <c r="I1060" s="15" t="s">
        <v>49</v>
      </c>
      <c r="J1060" s="15" t="s">
        <v>153</v>
      </c>
      <c r="K1060" s="15" t="s">
        <v>74</v>
      </c>
      <c r="L1060" s="15" t="s">
        <v>730</v>
      </c>
      <c r="M1060" s="6">
        <v>0.38</v>
      </c>
      <c r="N1060" s="15" t="s">
        <v>33</v>
      </c>
      <c r="O1060" s="15" t="s">
        <v>60</v>
      </c>
      <c r="P1060" s="15" t="s">
        <v>61</v>
      </c>
      <c r="Q1060" s="15" t="s">
        <v>2028</v>
      </c>
      <c r="R1060" s="2">
        <v>80004</v>
      </c>
      <c r="S1060" s="1">
        <v>42100</v>
      </c>
      <c r="T1060" s="12">
        <f>EOMONTH(Table_1[[#This Row],[Order Date]],0)</f>
        <v>42124</v>
      </c>
      <c r="U1060" s="10">
        <f>EOMONTH(Table_1[[#This Row],[Order Date]],0)</f>
        <v>42124</v>
      </c>
      <c r="V1060" s="14">
        <v>42100</v>
      </c>
      <c r="W1060" s="1">
        <v>42101</v>
      </c>
      <c r="X1060" s="12">
        <v>42101</v>
      </c>
      <c r="Y1060" s="10">
        <f>EOMONTH(Table_1[[#This Row],[Ship date]],0)</f>
        <v>42124</v>
      </c>
      <c r="Z1060" s="14">
        <v>42101</v>
      </c>
      <c r="AA1060" s="4">
        <v>29.725200000000001</v>
      </c>
      <c r="AB1060" s="2">
        <v>14</v>
      </c>
      <c r="AC1060" s="4">
        <v>43.08</v>
      </c>
      <c r="AD1060" s="2">
        <v>90833</v>
      </c>
      <c r="AE1060" s="4">
        <f>'DataCleaning and Transformation'!$E1060-'DataCleaning and Transformation'!$D1060</f>
        <v>2.8800000000000003</v>
      </c>
      <c r="AF1060" s="15" t="str">
        <f>_xlfn.IFS('DataCleaning and Transformation'!$O1060="Central","Chris",'DataCleaning and Transformation'!$O1060="East","Erin",'DataCleaning and Transformation'!$O1060="South","Sam",'DataCleaning and Transformation'!$O1060="West","William")</f>
        <v>William</v>
      </c>
      <c r="AG1060" s="31">
        <f>Table_1[[#This Row],[Ship date]]-Table_1[[#This Row],[Order Date]]</f>
        <v>1</v>
      </c>
      <c r="AH1060" s="22">
        <f>Table_1[[#This Row],[Profit]]/Table_1[[#This Row],[Sales]]</f>
        <v>0.69000000000000006</v>
      </c>
      <c r="AI1060" s="23">
        <f>Table_1[[#This Row],[Profit]]+Table_1[[#This Row],[Sales]]</f>
        <v>72.805199999999999</v>
      </c>
      <c r="AJ1060" s="17">
        <f>WEEKNUM(Table_1[[#This Row],[Order Date]],1)</f>
        <v>15</v>
      </c>
      <c r="AK1060" s="17" t="str">
        <f>TEXT(Table_1[[#This Row],[Order Date]],"mmm yyyy")</f>
        <v>Apr 2015</v>
      </c>
      <c r="AL1060" s="17" t="str">
        <f>Table_1[[#This Row],[Monthly sales]]&amp;"  Week "&amp;TEXT(Table_1[[#This Row],[Weekly sales]],"00")</f>
        <v>Apr 2015  Week 15</v>
      </c>
      <c r="AM1060" s="17">
        <f>IF(COUNTIF($A$2:A1060, A1060)=1, 1, 0)</f>
        <v>1</v>
      </c>
      <c r="AN1060" s="3">
        <f>COUNTA(A1060) - COUNTIF(Table_1[[#This Row],[Unique Customers]], 1)</f>
        <v>0</v>
      </c>
      <c r="AO1060" s="17" t="str">
        <f t="shared" si="16"/>
        <v>Unique</v>
      </c>
      <c r="AP1060" s="17" t="str">
        <f>"Q"&amp;_xlfn.CEILING.MATH(MONTH(Table_1[[#This Row],[Monthly sales]])/3,1)</f>
        <v>Q2</v>
      </c>
    </row>
    <row r="1061" spans="1:42" ht="14.4" x14ac:dyDescent="0.3">
      <c r="A1061" s="2">
        <v>1113</v>
      </c>
      <c r="B1061" s="15" t="s">
        <v>2027</v>
      </c>
      <c r="C1061" s="15" t="s">
        <v>26</v>
      </c>
      <c r="D1061" s="6">
        <v>0</v>
      </c>
      <c r="E1061" s="4">
        <v>55.99</v>
      </c>
      <c r="F1061" s="4">
        <v>5</v>
      </c>
      <c r="G1061" s="15" t="s">
        <v>39</v>
      </c>
      <c r="H1061" s="15" t="s">
        <v>95</v>
      </c>
      <c r="I1061" s="15" t="s">
        <v>41</v>
      </c>
      <c r="J1061" s="15" t="s">
        <v>136</v>
      </c>
      <c r="K1061" s="15" t="s">
        <v>43</v>
      </c>
      <c r="L1061" s="15" t="s">
        <v>1932</v>
      </c>
      <c r="M1061" s="6">
        <v>0.8</v>
      </c>
      <c r="N1061" s="15" t="s">
        <v>33</v>
      </c>
      <c r="O1061" s="15" t="s">
        <v>60</v>
      </c>
      <c r="P1061" s="15" t="s">
        <v>61</v>
      </c>
      <c r="Q1061" s="15" t="s">
        <v>2028</v>
      </c>
      <c r="R1061" s="2">
        <v>80004</v>
      </c>
      <c r="S1061" s="1">
        <v>42100</v>
      </c>
      <c r="T1061" s="12">
        <f>EOMONTH(Table_1[[#This Row],[Order Date]],0)</f>
        <v>42124</v>
      </c>
      <c r="U1061" s="10">
        <f>EOMONTH(Table_1[[#This Row],[Order Date]],0)</f>
        <v>42124</v>
      </c>
      <c r="V1061" s="14">
        <v>42100</v>
      </c>
      <c r="W1061" s="1">
        <v>42102</v>
      </c>
      <c r="X1061" s="12">
        <v>42102</v>
      </c>
      <c r="Y1061" s="10">
        <f>EOMONTH(Table_1[[#This Row],[Ship date]],0)</f>
        <v>42124</v>
      </c>
      <c r="Z1061" s="14">
        <v>42102</v>
      </c>
      <c r="AA1061" s="4">
        <v>-187.11</v>
      </c>
      <c r="AB1061" s="2">
        <v>5</v>
      </c>
      <c r="AC1061" s="4">
        <v>258.93</v>
      </c>
      <c r="AD1061" s="2">
        <v>90833</v>
      </c>
      <c r="AE1061" s="4">
        <f>'DataCleaning and Transformation'!$E1061-'DataCleaning and Transformation'!$D1061</f>
        <v>55.99</v>
      </c>
      <c r="AF1061" s="15" t="str">
        <f>_xlfn.IFS('DataCleaning and Transformation'!$O1061="Central","Chris",'DataCleaning and Transformation'!$O1061="East","Erin",'DataCleaning and Transformation'!$O1061="South","Sam",'DataCleaning and Transformation'!$O1061="West","William")</f>
        <v>William</v>
      </c>
      <c r="AG1061" s="31">
        <f>Table_1[[#This Row],[Ship date]]-Table_1[[#This Row],[Order Date]]</f>
        <v>2</v>
      </c>
      <c r="AH1061" s="22">
        <f>Table_1[[#This Row],[Profit]]/Table_1[[#This Row],[Sales]]</f>
        <v>-0.72262773722627738</v>
      </c>
      <c r="AI1061" s="23">
        <f>Table_1[[#This Row],[Profit]]+Table_1[[#This Row],[Sales]]</f>
        <v>71.819999999999993</v>
      </c>
      <c r="AJ1061" s="17">
        <f>WEEKNUM(Table_1[[#This Row],[Order Date]],1)</f>
        <v>15</v>
      </c>
      <c r="AK1061" s="17" t="str">
        <f>TEXT(Table_1[[#This Row],[Order Date]],"mmm yyyy")</f>
        <v>Apr 2015</v>
      </c>
      <c r="AL1061" s="17" t="str">
        <f>Table_1[[#This Row],[Monthly sales]]&amp;"  Week "&amp;TEXT(Table_1[[#This Row],[Weekly sales]],"00")</f>
        <v>Apr 2015  Week 15</v>
      </c>
      <c r="AM1061" s="17">
        <f>IF(COUNTIF($A$2:A1061, A1061)=1, 1, 0)</f>
        <v>0</v>
      </c>
      <c r="AN1061" s="3">
        <f>COUNTA(A1061) - COUNTIF(Table_1[[#This Row],[Unique Customers]], 1)</f>
        <v>1</v>
      </c>
      <c r="AO1061" s="17" t="str">
        <f t="shared" si="16"/>
        <v>Repeated</v>
      </c>
      <c r="AP1061" s="17" t="str">
        <f>"Q"&amp;_xlfn.CEILING.MATH(MONTH(Table_1[[#This Row],[Monthly sales]])/3,1)</f>
        <v>Q2</v>
      </c>
    </row>
    <row r="1062" spans="1:42" ht="14.4" x14ac:dyDescent="0.3">
      <c r="A1062" s="2">
        <v>2481</v>
      </c>
      <c r="B1062" s="15" t="s">
        <v>2029</v>
      </c>
      <c r="C1062" s="15" t="s">
        <v>26</v>
      </c>
      <c r="D1062" s="6">
        <v>7.0000000000000007E-2</v>
      </c>
      <c r="E1062" s="4">
        <v>5.18</v>
      </c>
      <c r="F1062" s="4">
        <v>5.74</v>
      </c>
      <c r="G1062" s="15" t="s">
        <v>88</v>
      </c>
      <c r="H1062" s="15" t="s">
        <v>95</v>
      </c>
      <c r="I1062" s="15" t="s">
        <v>49</v>
      </c>
      <c r="J1062" s="15" t="s">
        <v>73</v>
      </c>
      <c r="K1062" s="15" t="s">
        <v>74</v>
      </c>
      <c r="L1062" s="15" t="s">
        <v>851</v>
      </c>
      <c r="M1062" s="6">
        <v>0.36</v>
      </c>
      <c r="N1062" s="15" t="s">
        <v>33</v>
      </c>
      <c r="O1062" s="15" t="s">
        <v>34</v>
      </c>
      <c r="P1062" s="15" t="s">
        <v>169</v>
      </c>
      <c r="Q1062" s="15" t="s">
        <v>2030</v>
      </c>
      <c r="R1062" s="2">
        <v>70506</v>
      </c>
      <c r="S1062" s="1">
        <v>42100</v>
      </c>
      <c r="T1062" s="12">
        <f>EOMONTH(Table_1[[#This Row],[Order Date]],0)</f>
        <v>42124</v>
      </c>
      <c r="U1062" s="10">
        <f>EOMONTH(Table_1[[#This Row],[Order Date]],0)</f>
        <v>42124</v>
      </c>
      <c r="V1062" s="14">
        <v>42100</v>
      </c>
      <c r="W1062" s="1">
        <v>42102</v>
      </c>
      <c r="X1062" s="12">
        <v>42102</v>
      </c>
      <c r="Y1062" s="10">
        <f>EOMONTH(Table_1[[#This Row],[Ship date]],0)</f>
        <v>42124</v>
      </c>
      <c r="Z1062" s="14">
        <v>42102</v>
      </c>
      <c r="AA1062" s="4">
        <v>-188.03399999999999</v>
      </c>
      <c r="AB1062" s="2">
        <v>14</v>
      </c>
      <c r="AC1062" s="4">
        <v>79.61</v>
      </c>
      <c r="AD1062" s="2">
        <v>91000</v>
      </c>
      <c r="AE1062" s="4">
        <f>'DataCleaning and Transformation'!$E1062-'DataCleaning and Transformation'!$D1062</f>
        <v>5.1099999999999994</v>
      </c>
      <c r="AF1062" s="15" t="str">
        <f>_xlfn.IFS('DataCleaning and Transformation'!$O1062="Central","Chris",'DataCleaning and Transformation'!$O1062="East","Erin",'DataCleaning and Transformation'!$O1062="South","Sam",'DataCleaning and Transformation'!$O1062="West","William")</f>
        <v>Sam</v>
      </c>
      <c r="AG1062" s="31">
        <f>Table_1[[#This Row],[Ship date]]-Table_1[[#This Row],[Order Date]]</f>
        <v>2</v>
      </c>
      <c r="AH1062" s="22">
        <f>Table_1[[#This Row],[Profit]]/Table_1[[#This Row],[Sales]]</f>
        <v>-2.3619394548423562</v>
      </c>
      <c r="AI1062" s="23">
        <f>Table_1[[#This Row],[Profit]]+Table_1[[#This Row],[Sales]]</f>
        <v>-108.42399999999999</v>
      </c>
      <c r="AJ1062" s="17">
        <f>WEEKNUM(Table_1[[#This Row],[Order Date]],1)</f>
        <v>15</v>
      </c>
      <c r="AK1062" s="17" t="str">
        <f>TEXT(Table_1[[#This Row],[Order Date]],"mmm yyyy")</f>
        <v>Apr 2015</v>
      </c>
      <c r="AL1062" s="17" t="str">
        <f>Table_1[[#This Row],[Monthly sales]]&amp;"  Week "&amp;TEXT(Table_1[[#This Row],[Weekly sales]],"00")</f>
        <v>Apr 2015  Week 15</v>
      </c>
      <c r="AM1062" s="17">
        <f>IF(COUNTIF($A$2:A1062, A1062)=1, 1, 0)</f>
        <v>1</v>
      </c>
      <c r="AN1062" s="3">
        <f>COUNTA(A1062) - COUNTIF(Table_1[[#This Row],[Unique Customers]], 1)</f>
        <v>0</v>
      </c>
      <c r="AO1062" s="17" t="str">
        <f t="shared" si="16"/>
        <v>Unique</v>
      </c>
      <c r="AP1062" s="17" t="str">
        <f>"Q"&amp;_xlfn.CEILING.MATH(MONTH(Table_1[[#This Row],[Monthly sales]])/3,1)</f>
        <v>Q2</v>
      </c>
    </row>
    <row r="1063" spans="1:42" ht="14.4" x14ac:dyDescent="0.3">
      <c r="A1063" s="2">
        <v>1618</v>
      </c>
      <c r="B1063" s="15" t="s">
        <v>2031</v>
      </c>
      <c r="C1063" s="15" t="s">
        <v>38</v>
      </c>
      <c r="D1063" s="6">
        <v>0.09</v>
      </c>
      <c r="E1063" s="4">
        <v>12.88</v>
      </c>
      <c r="F1063" s="4">
        <v>4.59</v>
      </c>
      <c r="G1063" s="15" t="s">
        <v>39</v>
      </c>
      <c r="H1063" s="15" t="s">
        <v>40</v>
      </c>
      <c r="I1063" s="15" t="s">
        <v>49</v>
      </c>
      <c r="J1063" s="15" t="s">
        <v>569</v>
      </c>
      <c r="K1063" s="15" t="s">
        <v>51</v>
      </c>
      <c r="L1063" s="15" t="s">
        <v>2032</v>
      </c>
      <c r="M1063" s="6">
        <v>0.82</v>
      </c>
      <c r="N1063" s="15" t="s">
        <v>33</v>
      </c>
      <c r="O1063" s="15" t="s">
        <v>53</v>
      </c>
      <c r="P1063" s="15" t="s">
        <v>54</v>
      </c>
      <c r="Q1063" s="15" t="s">
        <v>1823</v>
      </c>
      <c r="R1063" s="2">
        <v>46322</v>
      </c>
      <c r="S1063" s="1">
        <v>42100</v>
      </c>
      <c r="T1063" s="12">
        <f>EOMONTH(Table_1[[#This Row],[Order Date]],0)</f>
        <v>42124</v>
      </c>
      <c r="U1063" s="10">
        <f>EOMONTH(Table_1[[#This Row],[Order Date]],0)</f>
        <v>42124</v>
      </c>
      <c r="V1063" s="14">
        <v>42100</v>
      </c>
      <c r="W1063" s="1">
        <v>42100</v>
      </c>
      <c r="X1063" s="12">
        <v>42100</v>
      </c>
      <c r="Y1063" s="10">
        <f>EOMONTH(Table_1[[#This Row],[Ship date]],0)</f>
        <v>42124</v>
      </c>
      <c r="Z1063" s="14">
        <v>42100</v>
      </c>
      <c r="AA1063" s="4">
        <v>-175.13</v>
      </c>
      <c r="AB1063" s="2">
        <v>13</v>
      </c>
      <c r="AC1063" s="4">
        <v>158.13</v>
      </c>
      <c r="AD1063" s="2">
        <v>90248</v>
      </c>
      <c r="AE1063" s="4">
        <f>'DataCleaning and Transformation'!$E1063-'DataCleaning and Transformation'!$D1063</f>
        <v>12.790000000000001</v>
      </c>
      <c r="AF1063" s="15" t="str">
        <f>_xlfn.IFS('DataCleaning and Transformation'!$O1063="Central","Chris",'DataCleaning and Transformation'!$O1063="East","Erin",'DataCleaning and Transformation'!$O1063="South","Sam",'DataCleaning and Transformation'!$O1063="West","William")</f>
        <v>Chris</v>
      </c>
      <c r="AG1063" s="31">
        <f>Table_1[[#This Row],[Ship date]]-Table_1[[#This Row],[Order Date]]</f>
        <v>0</v>
      </c>
      <c r="AH1063" s="22">
        <f>Table_1[[#This Row],[Profit]]/Table_1[[#This Row],[Sales]]</f>
        <v>-1.1075064820084741</v>
      </c>
      <c r="AI1063" s="23">
        <f>Table_1[[#This Row],[Profit]]+Table_1[[#This Row],[Sales]]</f>
        <v>-17</v>
      </c>
      <c r="AJ1063" s="17">
        <f>WEEKNUM(Table_1[[#This Row],[Order Date]],1)</f>
        <v>15</v>
      </c>
      <c r="AK1063" s="17" t="str">
        <f>TEXT(Table_1[[#This Row],[Order Date]],"mmm yyyy")</f>
        <v>Apr 2015</v>
      </c>
      <c r="AL1063" s="17" t="str">
        <f>Table_1[[#This Row],[Monthly sales]]&amp;"  Week "&amp;TEXT(Table_1[[#This Row],[Weekly sales]],"00")</f>
        <v>Apr 2015  Week 15</v>
      </c>
      <c r="AM1063" s="17">
        <f>IF(COUNTIF($A$2:A1063, A1063)=1, 1, 0)</f>
        <v>1</v>
      </c>
      <c r="AN1063" s="3">
        <f>COUNTA(A1063) - COUNTIF(Table_1[[#This Row],[Unique Customers]], 1)</f>
        <v>0</v>
      </c>
      <c r="AO1063" s="17" t="str">
        <f t="shared" si="16"/>
        <v>Unique</v>
      </c>
      <c r="AP1063" s="17" t="str">
        <f>"Q"&amp;_xlfn.CEILING.MATH(MONTH(Table_1[[#This Row],[Monthly sales]])/3,1)</f>
        <v>Q2</v>
      </c>
    </row>
    <row r="1064" spans="1:42" ht="14.4" x14ac:dyDescent="0.3">
      <c r="A1064" s="2">
        <v>1620</v>
      </c>
      <c r="B1064" s="15" t="s">
        <v>2033</v>
      </c>
      <c r="C1064" s="15" t="s">
        <v>38</v>
      </c>
      <c r="D1064" s="6">
        <v>0.02</v>
      </c>
      <c r="E1064" s="4">
        <v>45.99</v>
      </c>
      <c r="F1064" s="4">
        <v>4.99</v>
      </c>
      <c r="G1064" s="15" t="s">
        <v>88</v>
      </c>
      <c r="H1064" s="15" t="s">
        <v>40</v>
      </c>
      <c r="I1064" s="15" t="s">
        <v>41</v>
      </c>
      <c r="J1064" s="15" t="s">
        <v>136</v>
      </c>
      <c r="K1064" s="15" t="s">
        <v>74</v>
      </c>
      <c r="L1064" s="15" t="s">
        <v>2034</v>
      </c>
      <c r="M1064" s="6">
        <v>0.56999999999999995</v>
      </c>
      <c r="N1064" s="15" t="s">
        <v>33</v>
      </c>
      <c r="O1064" s="15" t="s">
        <v>112</v>
      </c>
      <c r="P1064" s="15" t="s">
        <v>321</v>
      </c>
      <c r="Q1064" s="15" t="s">
        <v>2035</v>
      </c>
      <c r="R1064" s="2">
        <v>17602</v>
      </c>
      <c r="S1064" s="1">
        <v>42100</v>
      </c>
      <c r="T1064" s="12">
        <f>EOMONTH(Table_1[[#This Row],[Order Date]],0)</f>
        <v>42124</v>
      </c>
      <c r="U1064" s="10">
        <f>EOMONTH(Table_1[[#This Row],[Order Date]],0)</f>
        <v>42124</v>
      </c>
      <c r="V1064" s="14">
        <v>42100</v>
      </c>
      <c r="W1064" s="1">
        <v>42101</v>
      </c>
      <c r="X1064" s="12">
        <v>42101</v>
      </c>
      <c r="Y1064" s="10">
        <f>EOMONTH(Table_1[[#This Row],[Ship date]],0)</f>
        <v>42124</v>
      </c>
      <c r="Z1064" s="14">
        <v>42101</v>
      </c>
      <c r="AA1064" s="4">
        <v>3.96</v>
      </c>
      <c r="AB1064" s="2">
        <v>4</v>
      </c>
      <c r="AC1064" s="4">
        <v>163.01</v>
      </c>
      <c r="AD1064" s="2">
        <v>90248</v>
      </c>
      <c r="AE1064" s="4">
        <f>'DataCleaning and Transformation'!$E1064-'DataCleaning and Transformation'!$D1064</f>
        <v>45.97</v>
      </c>
      <c r="AF1064" s="15" t="str">
        <f>_xlfn.IFS('DataCleaning and Transformation'!$O1064="Central","Chris",'DataCleaning and Transformation'!$O1064="East","Erin",'DataCleaning and Transformation'!$O1064="South","Sam",'DataCleaning and Transformation'!$O1064="West","William")</f>
        <v>Erin</v>
      </c>
      <c r="AG1064" s="31">
        <f>Table_1[[#This Row],[Ship date]]-Table_1[[#This Row],[Order Date]]</f>
        <v>1</v>
      </c>
      <c r="AH1064" s="22">
        <f>Table_1[[#This Row],[Profit]]/Table_1[[#This Row],[Sales]]</f>
        <v>2.4292988160235569E-2</v>
      </c>
      <c r="AI1064" s="23">
        <f>Table_1[[#This Row],[Profit]]+Table_1[[#This Row],[Sales]]</f>
        <v>166.97</v>
      </c>
      <c r="AJ1064" s="17">
        <f>WEEKNUM(Table_1[[#This Row],[Order Date]],1)</f>
        <v>15</v>
      </c>
      <c r="AK1064" s="17" t="str">
        <f>TEXT(Table_1[[#This Row],[Order Date]],"mmm yyyy")</f>
        <v>Apr 2015</v>
      </c>
      <c r="AL1064" s="17" t="str">
        <f>Table_1[[#This Row],[Monthly sales]]&amp;"  Week "&amp;TEXT(Table_1[[#This Row],[Weekly sales]],"00")</f>
        <v>Apr 2015  Week 15</v>
      </c>
      <c r="AM1064" s="17">
        <f>IF(COUNTIF($A$2:A1064, A1064)=1, 1, 0)</f>
        <v>1</v>
      </c>
      <c r="AN1064" s="3">
        <f>COUNTA(A1064) - COUNTIF(Table_1[[#This Row],[Unique Customers]], 1)</f>
        <v>0</v>
      </c>
      <c r="AO1064" s="17" t="str">
        <f t="shared" si="16"/>
        <v>Repeated</v>
      </c>
      <c r="AP1064" s="17" t="str">
        <f>"Q"&amp;_xlfn.CEILING.MATH(MONTH(Table_1[[#This Row],[Monthly sales]])/3,1)</f>
        <v>Q2</v>
      </c>
    </row>
    <row r="1065" spans="1:42" ht="14.4" x14ac:dyDescent="0.3">
      <c r="A1065" s="2">
        <v>3279</v>
      </c>
      <c r="B1065" s="15" t="s">
        <v>1637</v>
      </c>
      <c r="C1065" s="15" t="s">
        <v>38</v>
      </c>
      <c r="D1065" s="6">
        <v>0.06</v>
      </c>
      <c r="E1065" s="4">
        <v>89.83</v>
      </c>
      <c r="F1065" s="4">
        <v>35</v>
      </c>
      <c r="G1065" s="15" t="s">
        <v>39</v>
      </c>
      <c r="H1065" s="15" t="s">
        <v>72</v>
      </c>
      <c r="I1065" s="15" t="s">
        <v>49</v>
      </c>
      <c r="J1065" s="15" t="s">
        <v>79</v>
      </c>
      <c r="K1065" s="15" t="s">
        <v>65</v>
      </c>
      <c r="L1065" s="15" t="s">
        <v>2036</v>
      </c>
      <c r="M1065" s="6">
        <v>0.83</v>
      </c>
      <c r="N1065" s="15" t="s">
        <v>33</v>
      </c>
      <c r="O1065" s="15" t="s">
        <v>34</v>
      </c>
      <c r="P1065" s="15" t="s">
        <v>272</v>
      </c>
      <c r="Q1065" s="15" t="s">
        <v>1638</v>
      </c>
      <c r="R1065" s="2">
        <v>29203</v>
      </c>
      <c r="S1065" s="1">
        <v>42100</v>
      </c>
      <c r="T1065" s="12">
        <f>EOMONTH(Table_1[[#This Row],[Order Date]],0)</f>
        <v>42124</v>
      </c>
      <c r="U1065" s="10">
        <f>EOMONTH(Table_1[[#This Row],[Order Date]],0)</f>
        <v>42124</v>
      </c>
      <c r="V1065" s="14">
        <v>42100</v>
      </c>
      <c r="W1065" s="1">
        <v>42102</v>
      </c>
      <c r="X1065" s="12">
        <v>42102</v>
      </c>
      <c r="Y1065" s="10">
        <f>EOMONTH(Table_1[[#This Row],[Ship date]],0)</f>
        <v>42124</v>
      </c>
      <c r="Z1065" s="14">
        <v>42102</v>
      </c>
      <c r="AA1065" s="4">
        <v>31.11</v>
      </c>
      <c r="AB1065" s="2">
        <v>4</v>
      </c>
      <c r="AC1065" s="4">
        <v>366.26</v>
      </c>
      <c r="AD1065" s="2">
        <v>90766</v>
      </c>
      <c r="AE1065" s="4">
        <f>'DataCleaning and Transformation'!$E1065-'DataCleaning and Transformation'!$D1065</f>
        <v>89.77</v>
      </c>
      <c r="AF1065" s="15" t="str">
        <f>_xlfn.IFS('DataCleaning and Transformation'!$O1065="Central","Chris",'DataCleaning and Transformation'!$O1065="East","Erin",'DataCleaning and Transformation'!$O1065="South","Sam",'DataCleaning and Transformation'!$O1065="West","William")</f>
        <v>Sam</v>
      </c>
      <c r="AG1065" s="31">
        <f>Table_1[[#This Row],[Ship date]]-Table_1[[#This Row],[Order Date]]</f>
        <v>2</v>
      </c>
      <c r="AH1065" s="22">
        <f>Table_1[[#This Row],[Profit]]/Table_1[[#This Row],[Sales]]</f>
        <v>8.4939660350570628E-2</v>
      </c>
      <c r="AI1065" s="23">
        <f>Table_1[[#This Row],[Profit]]+Table_1[[#This Row],[Sales]]</f>
        <v>397.37</v>
      </c>
      <c r="AJ1065" s="17">
        <f>WEEKNUM(Table_1[[#This Row],[Order Date]],1)</f>
        <v>15</v>
      </c>
      <c r="AK1065" s="17" t="str">
        <f>TEXT(Table_1[[#This Row],[Order Date]],"mmm yyyy")</f>
        <v>Apr 2015</v>
      </c>
      <c r="AL1065" s="17" t="str">
        <f>Table_1[[#This Row],[Monthly sales]]&amp;"  Week "&amp;TEXT(Table_1[[#This Row],[Weekly sales]],"00")</f>
        <v>Apr 2015  Week 15</v>
      </c>
      <c r="AM1065" s="17">
        <f>IF(COUNTIF($A$2:A1065, A1065)=1, 1, 0)</f>
        <v>0</v>
      </c>
      <c r="AN1065" s="3">
        <f>COUNTA(A1065) - COUNTIF(Table_1[[#This Row],[Unique Customers]], 1)</f>
        <v>1</v>
      </c>
      <c r="AO1065" s="17" t="str">
        <f t="shared" si="16"/>
        <v>Unique</v>
      </c>
      <c r="AP1065" s="17" t="str">
        <f>"Q"&amp;_xlfn.CEILING.MATH(MONTH(Table_1[[#This Row],[Monthly sales]])/3,1)</f>
        <v>Q2</v>
      </c>
    </row>
    <row r="1066" spans="1:42" ht="14.4" x14ac:dyDescent="0.3">
      <c r="A1066" s="2">
        <v>3279</v>
      </c>
      <c r="B1066" s="15" t="s">
        <v>1637</v>
      </c>
      <c r="C1066" s="15" t="s">
        <v>38</v>
      </c>
      <c r="D1066" s="6">
        <v>0.1</v>
      </c>
      <c r="E1066" s="4">
        <v>13.43</v>
      </c>
      <c r="F1066" s="4">
        <v>5.5</v>
      </c>
      <c r="G1066" s="15" t="s">
        <v>39</v>
      </c>
      <c r="H1066" s="15" t="s">
        <v>72</v>
      </c>
      <c r="I1066" s="15" t="s">
        <v>49</v>
      </c>
      <c r="J1066" s="15" t="s">
        <v>79</v>
      </c>
      <c r="K1066" s="15" t="s">
        <v>74</v>
      </c>
      <c r="L1066" s="15" t="s">
        <v>560</v>
      </c>
      <c r="M1066" s="6">
        <v>0.56999999999999995</v>
      </c>
      <c r="N1066" s="15" t="s">
        <v>33</v>
      </c>
      <c r="O1066" s="15" t="s">
        <v>34</v>
      </c>
      <c r="P1066" s="15" t="s">
        <v>272</v>
      </c>
      <c r="Q1066" s="15" t="s">
        <v>1638</v>
      </c>
      <c r="R1066" s="2">
        <v>29203</v>
      </c>
      <c r="S1066" s="1">
        <v>42100</v>
      </c>
      <c r="T1066" s="12">
        <f>EOMONTH(Table_1[[#This Row],[Order Date]],0)</f>
        <v>42124</v>
      </c>
      <c r="U1066" s="10">
        <f>EOMONTH(Table_1[[#This Row],[Order Date]],0)</f>
        <v>42124</v>
      </c>
      <c r="V1066" s="14">
        <v>42100</v>
      </c>
      <c r="W1066" s="1">
        <v>42102</v>
      </c>
      <c r="X1066" s="12">
        <v>42102</v>
      </c>
      <c r="Y1066" s="10">
        <f>EOMONTH(Table_1[[#This Row],[Ship date]],0)</f>
        <v>42124</v>
      </c>
      <c r="Z1066" s="14">
        <v>42102</v>
      </c>
      <c r="AA1066" s="4">
        <v>358.29539999999997</v>
      </c>
      <c r="AB1066" s="2">
        <v>12</v>
      </c>
      <c r="AC1066" s="4">
        <v>157.99</v>
      </c>
      <c r="AD1066" s="2">
        <v>90766</v>
      </c>
      <c r="AE1066" s="4">
        <f>'DataCleaning and Transformation'!$E1066-'DataCleaning and Transformation'!$D1066</f>
        <v>13.33</v>
      </c>
      <c r="AF1066" s="15" t="str">
        <f>_xlfn.IFS('DataCleaning and Transformation'!$O1066="Central","Chris",'DataCleaning and Transformation'!$O1066="East","Erin",'DataCleaning and Transformation'!$O1066="South","Sam",'DataCleaning and Transformation'!$O1066="West","William")</f>
        <v>Sam</v>
      </c>
      <c r="AG1066" s="31">
        <f>Table_1[[#This Row],[Ship date]]-Table_1[[#This Row],[Order Date]]</f>
        <v>2</v>
      </c>
      <c r="AH1066" s="22">
        <f>Table_1[[#This Row],[Profit]]/Table_1[[#This Row],[Sales]]</f>
        <v>2.2678359389834797</v>
      </c>
      <c r="AI1066" s="23">
        <f>Table_1[[#This Row],[Profit]]+Table_1[[#This Row],[Sales]]</f>
        <v>516.28539999999998</v>
      </c>
      <c r="AJ1066" s="17">
        <f>WEEKNUM(Table_1[[#This Row],[Order Date]],1)</f>
        <v>15</v>
      </c>
      <c r="AK1066" s="17" t="str">
        <f>TEXT(Table_1[[#This Row],[Order Date]],"mmm yyyy")</f>
        <v>Apr 2015</v>
      </c>
      <c r="AL1066" s="17" t="str">
        <f>Table_1[[#This Row],[Monthly sales]]&amp;"  Week "&amp;TEXT(Table_1[[#This Row],[Weekly sales]],"00")</f>
        <v>Apr 2015  Week 15</v>
      </c>
      <c r="AM1066" s="17">
        <f>IF(COUNTIF($A$2:A1066, A1066)=1, 1, 0)</f>
        <v>0</v>
      </c>
      <c r="AN1066" s="3">
        <f>COUNTA(A1066) - COUNTIF(Table_1[[#This Row],[Unique Customers]], 1)</f>
        <v>1</v>
      </c>
      <c r="AO1066" s="17" t="str">
        <f t="shared" si="16"/>
        <v>Repeated</v>
      </c>
      <c r="AP1066" s="17" t="str">
        <f>"Q"&amp;_xlfn.CEILING.MATH(MONTH(Table_1[[#This Row],[Monthly sales]])/3,1)</f>
        <v>Q2</v>
      </c>
    </row>
    <row r="1067" spans="1:42" ht="14.4" x14ac:dyDescent="0.3">
      <c r="A1067" s="2">
        <v>3279</v>
      </c>
      <c r="B1067" s="15" t="s">
        <v>1637</v>
      </c>
      <c r="C1067" s="15" t="s">
        <v>38</v>
      </c>
      <c r="D1067" s="6">
        <v>0.01</v>
      </c>
      <c r="E1067" s="4">
        <v>125.99</v>
      </c>
      <c r="F1067" s="4">
        <v>7.69</v>
      </c>
      <c r="G1067" s="15" t="s">
        <v>39</v>
      </c>
      <c r="H1067" s="15" t="s">
        <v>72</v>
      </c>
      <c r="I1067" s="15" t="s">
        <v>41</v>
      </c>
      <c r="J1067" s="15" t="s">
        <v>136</v>
      </c>
      <c r="K1067" s="15" t="s">
        <v>74</v>
      </c>
      <c r="L1067" s="15" t="s">
        <v>1050</v>
      </c>
      <c r="M1067" s="6">
        <v>0.57999999999999996</v>
      </c>
      <c r="N1067" s="15" t="s">
        <v>33</v>
      </c>
      <c r="O1067" s="15" t="s">
        <v>34</v>
      </c>
      <c r="P1067" s="15" t="s">
        <v>272</v>
      </c>
      <c r="Q1067" s="15" t="s">
        <v>1638</v>
      </c>
      <c r="R1067" s="2">
        <v>29203</v>
      </c>
      <c r="S1067" s="1">
        <v>42100</v>
      </c>
      <c r="T1067" s="12">
        <f>EOMONTH(Table_1[[#This Row],[Order Date]],0)</f>
        <v>42124</v>
      </c>
      <c r="U1067" s="10">
        <f>EOMONTH(Table_1[[#This Row],[Order Date]],0)</f>
        <v>42124</v>
      </c>
      <c r="V1067" s="14">
        <v>42100</v>
      </c>
      <c r="W1067" s="1">
        <v>42100</v>
      </c>
      <c r="X1067" s="12">
        <v>42100</v>
      </c>
      <c r="Y1067" s="10">
        <f>EOMONTH(Table_1[[#This Row],[Ship date]],0)</f>
        <v>42124</v>
      </c>
      <c r="Z1067" s="14">
        <v>42100</v>
      </c>
      <c r="AA1067" s="4">
        <v>8.3219999999999992</v>
      </c>
      <c r="AB1067" s="2">
        <v>11</v>
      </c>
      <c r="AC1067" s="4">
        <v>1212.8800000000001</v>
      </c>
      <c r="AD1067" s="2">
        <v>90766</v>
      </c>
      <c r="AE1067" s="4">
        <f>'DataCleaning and Transformation'!$E1067-'DataCleaning and Transformation'!$D1067</f>
        <v>125.97999999999999</v>
      </c>
      <c r="AF1067" s="15" t="str">
        <f>_xlfn.IFS('DataCleaning and Transformation'!$O1067="Central","Chris",'DataCleaning and Transformation'!$O1067="East","Erin",'DataCleaning and Transformation'!$O1067="South","Sam",'DataCleaning and Transformation'!$O1067="West","William")</f>
        <v>Sam</v>
      </c>
      <c r="AG1067" s="31">
        <f>Table_1[[#This Row],[Ship date]]-Table_1[[#This Row],[Order Date]]</f>
        <v>0</v>
      </c>
      <c r="AH1067" s="22">
        <f>Table_1[[#This Row],[Profit]]/Table_1[[#This Row],[Sales]]</f>
        <v>6.8613547919002694E-3</v>
      </c>
      <c r="AI1067" s="23">
        <f>Table_1[[#This Row],[Profit]]+Table_1[[#This Row],[Sales]]</f>
        <v>1221.202</v>
      </c>
      <c r="AJ1067" s="17">
        <f>WEEKNUM(Table_1[[#This Row],[Order Date]],1)</f>
        <v>15</v>
      </c>
      <c r="AK1067" s="17" t="str">
        <f>TEXT(Table_1[[#This Row],[Order Date]],"mmm yyyy")</f>
        <v>Apr 2015</v>
      </c>
      <c r="AL1067" s="17" t="str">
        <f>Table_1[[#This Row],[Monthly sales]]&amp;"  Week "&amp;TEXT(Table_1[[#This Row],[Weekly sales]],"00")</f>
        <v>Apr 2015  Week 15</v>
      </c>
      <c r="AM1067" s="17">
        <f>IF(COUNTIF($A$2:A1067, A1067)=1, 1, 0)</f>
        <v>0</v>
      </c>
      <c r="AN1067" s="3">
        <f>COUNTA(A1067) - COUNTIF(Table_1[[#This Row],[Unique Customers]], 1)</f>
        <v>1</v>
      </c>
      <c r="AO1067" s="17" t="str">
        <f t="shared" si="16"/>
        <v>Repeated</v>
      </c>
      <c r="AP1067" s="17" t="str">
        <f>"Q"&amp;_xlfn.CEILING.MATH(MONTH(Table_1[[#This Row],[Monthly sales]])/3,1)</f>
        <v>Q2</v>
      </c>
    </row>
    <row r="1068" spans="1:42" ht="14.4" x14ac:dyDescent="0.3">
      <c r="A1068" s="2">
        <v>2240</v>
      </c>
      <c r="B1068" s="15" t="s">
        <v>2037</v>
      </c>
      <c r="C1068" s="15" t="s">
        <v>48</v>
      </c>
      <c r="D1068" s="6">
        <v>0.01</v>
      </c>
      <c r="E1068" s="4">
        <v>13.43</v>
      </c>
      <c r="F1068" s="4">
        <v>5.5</v>
      </c>
      <c r="G1068" s="15" t="s">
        <v>88</v>
      </c>
      <c r="H1068" s="15" t="s">
        <v>95</v>
      </c>
      <c r="I1068" s="15" t="s">
        <v>49</v>
      </c>
      <c r="J1068" s="15" t="s">
        <v>79</v>
      </c>
      <c r="K1068" s="15" t="s">
        <v>74</v>
      </c>
      <c r="L1068" s="15" t="s">
        <v>560</v>
      </c>
      <c r="M1068" s="6">
        <v>0.56999999999999995</v>
      </c>
      <c r="N1068" s="15" t="s">
        <v>33</v>
      </c>
      <c r="O1068" s="15" t="s">
        <v>34</v>
      </c>
      <c r="P1068" s="15" t="s">
        <v>124</v>
      </c>
      <c r="Q1068" s="15" t="s">
        <v>2038</v>
      </c>
      <c r="R1068" s="2">
        <v>33801</v>
      </c>
      <c r="S1068" s="1">
        <v>42100</v>
      </c>
      <c r="T1068" s="12">
        <f>EOMONTH(Table_1[[#This Row],[Order Date]],0)</f>
        <v>42124</v>
      </c>
      <c r="U1068" s="10">
        <f>EOMONTH(Table_1[[#This Row],[Order Date]],0)</f>
        <v>42124</v>
      </c>
      <c r="V1068" s="14">
        <v>42100</v>
      </c>
      <c r="W1068" s="1">
        <v>42107</v>
      </c>
      <c r="X1068" s="12">
        <v>42107</v>
      </c>
      <c r="Y1068" s="10">
        <f>EOMONTH(Table_1[[#This Row],[Ship date]],0)</f>
        <v>42124</v>
      </c>
      <c r="Z1068" s="14">
        <v>42107</v>
      </c>
      <c r="AA1068" s="4">
        <v>-313.02179999999998</v>
      </c>
      <c r="AB1068" s="2">
        <v>7</v>
      </c>
      <c r="AC1068" s="4">
        <v>99.75</v>
      </c>
      <c r="AD1068" s="2">
        <v>89102</v>
      </c>
      <c r="AE1068" s="4">
        <f>'DataCleaning and Transformation'!$E1068-'DataCleaning and Transformation'!$D1068</f>
        <v>13.42</v>
      </c>
      <c r="AF1068" s="15" t="str">
        <f>_xlfn.IFS('DataCleaning and Transformation'!$O1068="Central","Chris",'DataCleaning and Transformation'!$O1068="East","Erin",'DataCleaning and Transformation'!$O1068="South","Sam",'DataCleaning and Transformation'!$O1068="West","William")</f>
        <v>Sam</v>
      </c>
      <c r="AG1068" s="31">
        <f>Table_1[[#This Row],[Ship date]]-Table_1[[#This Row],[Order Date]]</f>
        <v>7</v>
      </c>
      <c r="AH1068" s="22">
        <f>Table_1[[#This Row],[Profit]]/Table_1[[#This Row],[Sales]]</f>
        <v>-3.1380631578947367</v>
      </c>
      <c r="AI1068" s="23">
        <f>Table_1[[#This Row],[Profit]]+Table_1[[#This Row],[Sales]]</f>
        <v>-213.27179999999998</v>
      </c>
      <c r="AJ1068" s="17">
        <f>WEEKNUM(Table_1[[#This Row],[Order Date]],1)</f>
        <v>15</v>
      </c>
      <c r="AK1068" s="17" t="str">
        <f>TEXT(Table_1[[#This Row],[Order Date]],"mmm yyyy")</f>
        <v>Apr 2015</v>
      </c>
      <c r="AL1068" s="17" t="str">
        <f>Table_1[[#This Row],[Monthly sales]]&amp;"  Week "&amp;TEXT(Table_1[[#This Row],[Weekly sales]],"00")</f>
        <v>Apr 2015  Week 15</v>
      </c>
      <c r="AM1068" s="17">
        <f>IF(COUNTIF($A$2:A1068, A1068)=1, 1, 0)</f>
        <v>1</v>
      </c>
      <c r="AN1068" s="3">
        <f>COUNTA(A1068) - COUNTIF(Table_1[[#This Row],[Unique Customers]], 1)</f>
        <v>0</v>
      </c>
      <c r="AO1068" s="17" t="str">
        <f t="shared" si="16"/>
        <v>Unique</v>
      </c>
      <c r="AP1068" s="17" t="str">
        <f>"Q"&amp;_xlfn.CEILING.MATH(MONTH(Table_1[[#This Row],[Monthly sales]])/3,1)</f>
        <v>Q2</v>
      </c>
    </row>
    <row r="1069" spans="1:42" ht="14.4" x14ac:dyDescent="0.3">
      <c r="A1069" s="2">
        <v>2334</v>
      </c>
      <c r="B1069" s="15" t="s">
        <v>2039</v>
      </c>
      <c r="C1069" s="15" t="s">
        <v>48</v>
      </c>
      <c r="D1069" s="6">
        <v>0.06</v>
      </c>
      <c r="E1069" s="4">
        <v>60.65</v>
      </c>
      <c r="F1069" s="4">
        <v>12.23</v>
      </c>
      <c r="G1069" s="15" t="s">
        <v>39</v>
      </c>
      <c r="H1069" s="15" t="s">
        <v>40</v>
      </c>
      <c r="I1069" s="15" t="s">
        <v>29</v>
      </c>
      <c r="J1069" s="15" t="s">
        <v>127</v>
      </c>
      <c r="K1069" s="15" t="s">
        <v>145</v>
      </c>
      <c r="L1069" s="15" t="s">
        <v>1182</v>
      </c>
      <c r="M1069" s="6">
        <v>0.64</v>
      </c>
      <c r="N1069" s="15" t="s">
        <v>33</v>
      </c>
      <c r="O1069" s="15" t="s">
        <v>53</v>
      </c>
      <c r="P1069" s="15" t="s">
        <v>358</v>
      </c>
      <c r="Q1069" s="15" t="s">
        <v>2040</v>
      </c>
      <c r="R1069" s="2">
        <v>53220</v>
      </c>
      <c r="S1069" s="1">
        <v>42100</v>
      </c>
      <c r="T1069" s="12">
        <f>EOMONTH(Table_1[[#This Row],[Order Date]],0)</f>
        <v>42124</v>
      </c>
      <c r="U1069" s="10">
        <f>EOMONTH(Table_1[[#This Row],[Order Date]],0)</f>
        <v>42124</v>
      </c>
      <c r="V1069" s="14">
        <v>42100</v>
      </c>
      <c r="W1069" s="1">
        <v>42102</v>
      </c>
      <c r="X1069" s="12">
        <v>42102</v>
      </c>
      <c r="Y1069" s="10">
        <f>EOMONTH(Table_1[[#This Row],[Ship date]],0)</f>
        <v>42124</v>
      </c>
      <c r="Z1069" s="14">
        <v>42102</v>
      </c>
      <c r="AA1069" s="4">
        <v>427.00650000000002</v>
      </c>
      <c r="AB1069" s="2">
        <v>10</v>
      </c>
      <c r="AC1069" s="4">
        <v>618.85</v>
      </c>
      <c r="AD1069" s="2">
        <v>89608</v>
      </c>
      <c r="AE1069" s="4">
        <f>'DataCleaning and Transformation'!$E1069-'DataCleaning and Transformation'!$D1069</f>
        <v>60.589999999999996</v>
      </c>
      <c r="AF1069" s="15" t="str">
        <f>_xlfn.IFS('DataCleaning and Transformation'!$O1069="Central","Chris",'DataCleaning and Transformation'!$O1069="East","Erin",'DataCleaning and Transformation'!$O1069="South","Sam",'DataCleaning and Transformation'!$O1069="West","William")</f>
        <v>Chris</v>
      </c>
      <c r="AG1069" s="31">
        <f>Table_1[[#This Row],[Ship date]]-Table_1[[#This Row],[Order Date]]</f>
        <v>2</v>
      </c>
      <c r="AH1069" s="22">
        <f>Table_1[[#This Row],[Profit]]/Table_1[[#This Row],[Sales]]</f>
        <v>0.69</v>
      </c>
      <c r="AI1069" s="23">
        <f>Table_1[[#This Row],[Profit]]+Table_1[[#This Row],[Sales]]</f>
        <v>1045.8565000000001</v>
      </c>
      <c r="AJ1069" s="17">
        <f>WEEKNUM(Table_1[[#This Row],[Order Date]],1)</f>
        <v>15</v>
      </c>
      <c r="AK1069" s="17" t="str">
        <f>TEXT(Table_1[[#This Row],[Order Date]],"mmm yyyy")</f>
        <v>Apr 2015</v>
      </c>
      <c r="AL1069" s="17" t="str">
        <f>Table_1[[#This Row],[Monthly sales]]&amp;"  Week "&amp;TEXT(Table_1[[#This Row],[Weekly sales]],"00")</f>
        <v>Apr 2015  Week 15</v>
      </c>
      <c r="AM1069" s="17">
        <f>IF(COUNTIF($A$2:A1069, A1069)=1, 1, 0)</f>
        <v>1</v>
      </c>
      <c r="AN1069" s="3">
        <f>COUNTA(A1069) - COUNTIF(Table_1[[#This Row],[Unique Customers]], 1)</f>
        <v>0</v>
      </c>
      <c r="AO1069" s="17" t="str">
        <f t="shared" si="16"/>
        <v>Unique</v>
      </c>
      <c r="AP1069" s="17" t="str">
        <f>"Q"&amp;_xlfn.CEILING.MATH(MONTH(Table_1[[#This Row],[Monthly sales]])/3,1)</f>
        <v>Q2</v>
      </c>
    </row>
    <row r="1070" spans="1:42" ht="14.4" x14ac:dyDescent="0.3">
      <c r="A1070" s="2">
        <v>2874</v>
      </c>
      <c r="B1070" s="15" t="s">
        <v>2041</v>
      </c>
      <c r="C1070" s="15" t="s">
        <v>48</v>
      </c>
      <c r="D1070" s="6">
        <v>0.05</v>
      </c>
      <c r="E1070" s="4">
        <v>4.84</v>
      </c>
      <c r="F1070" s="4">
        <v>0.71</v>
      </c>
      <c r="G1070" s="15" t="s">
        <v>39</v>
      </c>
      <c r="H1070" s="15" t="s">
        <v>72</v>
      </c>
      <c r="I1070" s="15" t="s">
        <v>49</v>
      </c>
      <c r="J1070" s="15" t="s">
        <v>50</v>
      </c>
      <c r="K1070" s="15" t="s">
        <v>51</v>
      </c>
      <c r="L1070" s="15" t="s">
        <v>52</v>
      </c>
      <c r="M1070" s="6">
        <v>0.52</v>
      </c>
      <c r="N1070" s="15" t="s">
        <v>33</v>
      </c>
      <c r="O1070" s="15" t="s">
        <v>53</v>
      </c>
      <c r="P1070" s="15" t="s">
        <v>134</v>
      </c>
      <c r="Q1070" s="15" t="s">
        <v>2042</v>
      </c>
      <c r="R1070" s="2">
        <v>68128</v>
      </c>
      <c r="S1070" s="1">
        <v>42100</v>
      </c>
      <c r="T1070" s="12">
        <f>EOMONTH(Table_1[[#This Row],[Order Date]],0)</f>
        <v>42124</v>
      </c>
      <c r="U1070" s="10">
        <f>EOMONTH(Table_1[[#This Row],[Order Date]],0)</f>
        <v>42124</v>
      </c>
      <c r="V1070" s="14">
        <v>42100</v>
      </c>
      <c r="W1070" s="1">
        <v>42109</v>
      </c>
      <c r="X1070" s="12">
        <v>42109</v>
      </c>
      <c r="Y1070" s="10">
        <f>EOMONTH(Table_1[[#This Row],[Ship date]],0)</f>
        <v>42124</v>
      </c>
      <c r="Z1070" s="14">
        <v>42109</v>
      </c>
      <c r="AA1070" s="4">
        <v>13.4481</v>
      </c>
      <c r="AB1070" s="2">
        <v>4</v>
      </c>
      <c r="AC1070" s="4">
        <v>19.489999999999998</v>
      </c>
      <c r="AD1070" s="2">
        <v>89873</v>
      </c>
      <c r="AE1070" s="4">
        <f>'DataCleaning and Transformation'!$E1070-'DataCleaning and Transformation'!$D1070</f>
        <v>4.79</v>
      </c>
      <c r="AF1070" s="15" t="str">
        <f>_xlfn.IFS('DataCleaning and Transformation'!$O1070="Central","Chris",'DataCleaning and Transformation'!$O1070="East","Erin",'DataCleaning and Transformation'!$O1070="South","Sam",'DataCleaning and Transformation'!$O1070="West","William")</f>
        <v>Chris</v>
      </c>
      <c r="AG1070" s="31">
        <f>Table_1[[#This Row],[Ship date]]-Table_1[[#This Row],[Order Date]]</f>
        <v>9</v>
      </c>
      <c r="AH1070" s="22">
        <f>Table_1[[#This Row],[Profit]]/Table_1[[#This Row],[Sales]]</f>
        <v>0.69000000000000006</v>
      </c>
      <c r="AI1070" s="23">
        <f>Table_1[[#This Row],[Profit]]+Table_1[[#This Row],[Sales]]</f>
        <v>32.938099999999999</v>
      </c>
      <c r="AJ1070" s="17">
        <f>WEEKNUM(Table_1[[#This Row],[Order Date]],1)</f>
        <v>15</v>
      </c>
      <c r="AK1070" s="17" t="str">
        <f>TEXT(Table_1[[#This Row],[Order Date]],"mmm yyyy")</f>
        <v>Apr 2015</v>
      </c>
      <c r="AL1070" s="17" t="str">
        <f>Table_1[[#This Row],[Monthly sales]]&amp;"  Week "&amp;TEXT(Table_1[[#This Row],[Weekly sales]],"00")</f>
        <v>Apr 2015  Week 15</v>
      </c>
      <c r="AM1070" s="17">
        <f>IF(COUNTIF($A$2:A1070, A1070)=1, 1, 0)</f>
        <v>1</v>
      </c>
      <c r="AN1070" s="3">
        <f>COUNTA(A1070) - COUNTIF(Table_1[[#This Row],[Unique Customers]], 1)</f>
        <v>0</v>
      </c>
      <c r="AO1070" s="17" t="str">
        <f t="shared" si="16"/>
        <v>Unique</v>
      </c>
      <c r="AP1070" s="17" t="str">
        <f>"Q"&amp;_xlfn.CEILING.MATH(MONTH(Table_1[[#This Row],[Monthly sales]])/3,1)</f>
        <v>Q2</v>
      </c>
    </row>
    <row r="1071" spans="1:42" ht="14.4" x14ac:dyDescent="0.3">
      <c r="A1071" s="2">
        <v>102</v>
      </c>
      <c r="B1071" s="15" t="s">
        <v>2043</v>
      </c>
      <c r="C1071" s="15" t="s">
        <v>117</v>
      </c>
      <c r="D1071" s="6">
        <v>0.04</v>
      </c>
      <c r="E1071" s="4">
        <v>300.98</v>
      </c>
      <c r="F1071" s="4">
        <v>54.92</v>
      </c>
      <c r="G1071" s="15" t="s">
        <v>27</v>
      </c>
      <c r="H1071" s="15" t="s">
        <v>40</v>
      </c>
      <c r="I1071" s="15" t="s">
        <v>29</v>
      </c>
      <c r="J1071" s="15" t="s">
        <v>118</v>
      </c>
      <c r="K1071" s="15" t="s">
        <v>31</v>
      </c>
      <c r="L1071" s="15" t="s">
        <v>1971</v>
      </c>
      <c r="M1071" s="6">
        <v>0.55000000000000004</v>
      </c>
      <c r="N1071" s="15" t="s">
        <v>33</v>
      </c>
      <c r="O1071" s="15" t="s">
        <v>112</v>
      </c>
      <c r="P1071" s="15" t="s">
        <v>404</v>
      </c>
      <c r="Q1071" s="15" t="s">
        <v>789</v>
      </c>
      <c r="R1071" s="2">
        <v>2129</v>
      </c>
      <c r="S1071" s="1">
        <v>42100</v>
      </c>
      <c r="T1071" s="12">
        <f>EOMONTH(Table_1[[#This Row],[Order Date]],0)</f>
        <v>42124</v>
      </c>
      <c r="U1071" s="10">
        <f>EOMONTH(Table_1[[#This Row],[Order Date]],0)</f>
        <v>42124</v>
      </c>
      <c r="V1071" s="14">
        <v>42100</v>
      </c>
      <c r="W1071" s="1">
        <v>42101</v>
      </c>
      <c r="X1071" s="12">
        <v>42101</v>
      </c>
      <c r="Y1071" s="10">
        <f>EOMONTH(Table_1[[#This Row],[Ship date]],0)</f>
        <v>42124</v>
      </c>
      <c r="Z1071" s="14">
        <v>42101</v>
      </c>
      <c r="AA1071" s="4">
        <v>2023.75</v>
      </c>
      <c r="AB1071" s="2">
        <v>31</v>
      </c>
      <c r="AC1071" s="4">
        <v>9459.94</v>
      </c>
      <c r="AD1071" s="2">
        <v>42599</v>
      </c>
      <c r="AE1071" s="4">
        <f>'DataCleaning and Transformation'!$E1071-'DataCleaning and Transformation'!$D1071</f>
        <v>300.94</v>
      </c>
      <c r="AF1071" s="15" t="str">
        <f>_xlfn.IFS('DataCleaning and Transformation'!$O1071="Central","Chris",'DataCleaning and Transformation'!$O1071="East","Erin",'DataCleaning and Transformation'!$O1071="South","Sam",'DataCleaning and Transformation'!$O1071="West","William")</f>
        <v>Erin</v>
      </c>
      <c r="AG1071" s="31">
        <f>Table_1[[#This Row],[Ship date]]-Table_1[[#This Row],[Order Date]]</f>
        <v>1</v>
      </c>
      <c r="AH1071" s="22">
        <f>Table_1[[#This Row],[Profit]]/Table_1[[#This Row],[Sales]]</f>
        <v>0.21392841815064365</v>
      </c>
      <c r="AI1071" s="23">
        <f>Table_1[[#This Row],[Profit]]+Table_1[[#This Row],[Sales]]</f>
        <v>11483.69</v>
      </c>
      <c r="AJ1071" s="17">
        <f>WEEKNUM(Table_1[[#This Row],[Order Date]],1)</f>
        <v>15</v>
      </c>
      <c r="AK1071" s="17" t="str">
        <f>TEXT(Table_1[[#This Row],[Order Date]],"mmm yyyy")</f>
        <v>Apr 2015</v>
      </c>
      <c r="AL1071" s="17" t="str">
        <f>Table_1[[#This Row],[Monthly sales]]&amp;"  Week "&amp;TEXT(Table_1[[#This Row],[Weekly sales]],"00")</f>
        <v>Apr 2015  Week 15</v>
      </c>
      <c r="AM1071" s="17">
        <f>IF(COUNTIF($A$2:A1071, A1071)=1, 1, 0)</f>
        <v>1</v>
      </c>
      <c r="AN1071" s="3">
        <f>COUNTA(A1071) - COUNTIF(Table_1[[#This Row],[Unique Customers]], 1)</f>
        <v>0</v>
      </c>
      <c r="AO1071" s="17" t="str">
        <f t="shared" si="16"/>
        <v>Unique</v>
      </c>
      <c r="AP1071" s="17" t="str">
        <f>"Q"&amp;_xlfn.CEILING.MATH(MONTH(Table_1[[#This Row],[Monthly sales]])/3,1)</f>
        <v>Q2</v>
      </c>
    </row>
    <row r="1072" spans="1:42" ht="14.4" x14ac:dyDescent="0.3">
      <c r="A1072" s="2">
        <v>107</v>
      </c>
      <c r="B1072" s="15" t="s">
        <v>2044</v>
      </c>
      <c r="C1072" s="15" t="s">
        <v>117</v>
      </c>
      <c r="D1072" s="6">
        <v>0.04</v>
      </c>
      <c r="E1072" s="4">
        <v>300.98</v>
      </c>
      <c r="F1072" s="4">
        <v>54.92</v>
      </c>
      <c r="G1072" s="15" t="s">
        <v>27</v>
      </c>
      <c r="H1072" s="15" t="s">
        <v>40</v>
      </c>
      <c r="I1072" s="15" t="s">
        <v>29</v>
      </c>
      <c r="J1072" s="15" t="s">
        <v>118</v>
      </c>
      <c r="K1072" s="15" t="s">
        <v>31</v>
      </c>
      <c r="L1072" s="15" t="s">
        <v>1971</v>
      </c>
      <c r="M1072" s="6">
        <v>0.55000000000000004</v>
      </c>
      <c r="N1072" s="15" t="s">
        <v>33</v>
      </c>
      <c r="O1072" s="15" t="s">
        <v>112</v>
      </c>
      <c r="P1072" s="15" t="s">
        <v>1357</v>
      </c>
      <c r="Q1072" s="15" t="s">
        <v>2045</v>
      </c>
      <c r="R1072" s="2">
        <v>3820</v>
      </c>
      <c r="S1072" s="1">
        <v>42100</v>
      </c>
      <c r="T1072" s="12">
        <f>EOMONTH(Table_1[[#This Row],[Order Date]],0)</f>
        <v>42124</v>
      </c>
      <c r="U1072" s="10">
        <f>EOMONTH(Table_1[[#This Row],[Order Date]],0)</f>
        <v>42124</v>
      </c>
      <c r="V1072" s="14">
        <v>42100</v>
      </c>
      <c r="W1072" s="1">
        <v>42101</v>
      </c>
      <c r="X1072" s="12">
        <v>42101</v>
      </c>
      <c r="Y1072" s="10">
        <f>EOMONTH(Table_1[[#This Row],[Ship date]],0)</f>
        <v>42124</v>
      </c>
      <c r="Z1072" s="14">
        <v>42101</v>
      </c>
      <c r="AA1072" s="4">
        <v>1684.4763</v>
      </c>
      <c r="AB1072" s="2">
        <v>8</v>
      </c>
      <c r="AC1072" s="4">
        <v>2441.27</v>
      </c>
      <c r="AD1072" s="2">
        <v>88204</v>
      </c>
      <c r="AE1072" s="4">
        <f>'DataCleaning and Transformation'!$E1072-'DataCleaning and Transformation'!$D1072</f>
        <v>300.94</v>
      </c>
      <c r="AF1072" s="15" t="str">
        <f>_xlfn.IFS('DataCleaning and Transformation'!$O1072="Central","Chris",'DataCleaning and Transformation'!$O1072="East","Erin",'DataCleaning and Transformation'!$O1072="South","Sam",'DataCleaning and Transformation'!$O1072="West","William")</f>
        <v>Erin</v>
      </c>
      <c r="AG1072" s="31">
        <f>Table_1[[#This Row],[Ship date]]-Table_1[[#This Row],[Order Date]]</f>
        <v>1</v>
      </c>
      <c r="AH1072" s="22">
        <f>Table_1[[#This Row],[Profit]]/Table_1[[#This Row],[Sales]]</f>
        <v>0.69000000000000006</v>
      </c>
      <c r="AI1072" s="23">
        <f>Table_1[[#This Row],[Profit]]+Table_1[[#This Row],[Sales]]</f>
        <v>4125.7462999999998</v>
      </c>
      <c r="AJ1072" s="17">
        <f>WEEKNUM(Table_1[[#This Row],[Order Date]],1)</f>
        <v>15</v>
      </c>
      <c r="AK1072" s="17" t="str">
        <f>TEXT(Table_1[[#This Row],[Order Date]],"mmm yyyy")</f>
        <v>Apr 2015</v>
      </c>
      <c r="AL1072" s="17" t="str">
        <f>Table_1[[#This Row],[Monthly sales]]&amp;"  Week "&amp;TEXT(Table_1[[#This Row],[Weekly sales]],"00")</f>
        <v>Apr 2015  Week 15</v>
      </c>
      <c r="AM1072" s="17">
        <f>IF(COUNTIF($A$2:A1072, A1072)=1, 1, 0)</f>
        <v>1</v>
      </c>
      <c r="AN1072" s="3">
        <f>COUNTA(A1072) - COUNTIF(Table_1[[#This Row],[Unique Customers]], 1)</f>
        <v>0</v>
      </c>
      <c r="AO1072" s="17" t="str">
        <f t="shared" si="16"/>
        <v>Unique</v>
      </c>
      <c r="AP1072" s="17" t="str">
        <f>"Q"&amp;_xlfn.CEILING.MATH(MONTH(Table_1[[#This Row],[Monthly sales]])/3,1)</f>
        <v>Q2</v>
      </c>
    </row>
    <row r="1073" spans="1:42" ht="14.4" x14ac:dyDescent="0.3">
      <c r="A1073" s="2">
        <v>786</v>
      </c>
      <c r="B1073" s="15" t="s">
        <v>2046</v>
      </c>
      <c r="C1073" s="15" t="s">
        <v>117</v>
      </c>
      <c r="D1073" s="6">
        <v>0</v>
      </c>
      <c r="E1073" s="4">
        <v>8.34</v>
      </c>
      <c r="F1073" s="4">
        <v>4.82</v>
      </c>
      <c r="G1073" s="15" t="s">
        <v>39</v>
      </c>
      <c r="H1073" s="15" t="s">
        <v>72</v>
      </c>
      <c r="I1073" s="15" t="s">
        <v>49</v>
      </c>
      <c r="J1073" s="15" t="s">
        <v>89</v>
      </c>
      <c r="K1073" s="15" t="s">
        <v>74</v>
      </c>
      <c r="L1073" s="15" t="s">
        <v>962</v>
      </c>
      <c r="M1073" s="6">
        <v>0.4</v>
      </c>
      <c r="N1073" s="15" t="s">
        <v>33</v>
      </c>
      <c r="O1073" s="15" t="s">
        <v>60</v>
      </c>
      <c r="P1073" s="15" t="s">
        <v>91</v>
      </c>
      <c r="Q1073" s="15" t="s">
        <v>2047</v>
      </c>
      <c r="R1073" s="2">
        <v>92691</v>
      </c>
      <c r="S1073" s="1">
        <v>42100</v>
      </c>
      <c r="T1073" s="12">
        <f>EOMONTH(Table_1[[#This Row],[Order Date]],0)</f>
        <v>42124</v>
      </c>
      <c r="U1073" s="10">
        <f>EOMONTH(Table_1[[#This Row],[Order Date]],0)</f>
        <v>42124</v>
      </c>
      <c r="V1073" s="14">
        <v>42100</v>
      </c>
      <c r="W1073" s="1">
        <v>42101</v>
      </c>
      <c r="X1073" s="12">
        <v>42101</v>
      </c>
      <c r="Y1073" s="10">
        <f>EOMONTH(Table_1[[#This Row],[Ship date]],0)</f>
        <v>42124</v>
      </c>
      <c r="Z1073" s="14">
        <v>42101</v>
      </c>
      <c r="AA1073" s="4">
        <v>-5.05</v>
      </c>
      <c r="AB1073" s="2">
        <v>9</v>
      </c>
      <c r="AC1073" s="4">
        <v>76.23</v>
      </c>
      <c r="AD1073" s="2">
        <v>91513</v>
      </c>
      <c r="AE1073" s="4">
        <f>'DataCleaning and Transformation'!$E1073-'DataCleaning and Transformation'!$D1073</f>
        <v>8.34</v>
      </c>
      <c r="AF1073" s="15" t="str">
        <f>_xlfn.IFS('DataCleaning and Transformation'!$O1073="Central","Chris",'DataCleaning and Transformation'!$O1073="East","Erin",'DataCleaning and Transformation'!$O1073="South","Sam",'DataCleaning and Transformation'!$O1073="West","William")</f>
        <v>William</v>
      </c>
      <c r="AG1073" s="31">
        <f>Table_1[[#This Row],[Ship date]]-Table_1[[#This Row],[Order Date]]</f>
        <v>1</v>
      </c>
      <c r="AH1073" s="22">
        <f>Table_1[[#This Row],[Profit]]/Table_1[[#This Row],[Sales]]</f>
        <v>-6.6246884428702607E-2</v>
      </c>
      <c r="AI1073" s="23">
        <f>Table_1[[#This Row],[Profit]]+Table_1[[#This Row],[Sales]]</f>
        <v>71.180000000000007</v>
      </c>
      <c r="AJ1073" s="17">
        <f>WEEKNUM(Table_1[[#This Row],[Order Date]],1)</f>
        <v>15</v>
      </c>
      <c r="AK1073" s="17" t="str">
        <f>TEXT(Table_1[[#This Row],[Order Date]],"mmm yyyy")</f>
        <v>Apr 2015</v>
      </c>
      <c r="AL1073" s="17" t="str">
        <f>Table_1[[#This Row],[Monthly sales]]&amp;"  Week "&amp;TEXT(Table_1[[#This Row],[Weekly sales]],"00")</f>
        <v>Apr 2015  Week 15</v>
      </c>
      <c r="AM1073" s="17">
        <f>IF(COUNTIF($A$2:A1073, A1073)=1, 1, 0)</f>
        <v>1</v>
      </c>
      <c r="AN1073" s="3">
        <f>COUNTA(A1073) - COUNTIF(Table_1[[#This Row],[Unique Customers]], 1)</f>
        <v>0</v>
      </c>
      <c r="AO1073" s="17" t="str">
        <f t="shared" si="16"/>
        <v>Unique</v>
      </c>
      <c r="AP1073" s="17" t="str">
        <f>"Q"&amp;_xlfn.CEILING.MATH(MONTH(Table_1[[#This Row],[Monthly sales]])/3,1)</f>
        <v>Q2</v>
      </c>
    </row>
    <row r="1074" spans="1:42" ht="14.4" x14ac:dyDescent="0.3">
      <c r="A1074" s="2">
        <v>1730</v>
      </c>
      <c r="B1074" s="15" t="s">
        <v>2048</v>
      </c>
      <c r="C1074" s="15" t="s">
        <v>38</v>
      </c>
      <c r="D1074" s="6">
        <v>0.1</v>
      </c>
      <c r="E1074" s="4">
        <v>65.989999999999995</v>
      </c>
      <c r="F1074" s="4">
        <v>3.99</v>
      </c>
      <c r="G1074" s="15" t="s">
        <v>88</v>
      </c>
      <c r="H1074" s="15" t="s">
        <v>28</v>
      </c>
      <c r="I1074" s="15" t="s">
        <v>41</v>
      </c>
      <c r="J1074" s="15" t="s">
        <v>136</v>
      </c>
      <c r="K1074" s="15" t="s">
        <v>74</v>
      </c>
      <c r="L1074" s="15" t="s">
        <v>1635</v>
      </c>
      <c r="M1074" s="6">
        <v>0.59</v>
      </c>
      <c r="N1074" s="15" t="s">
        <v>33</v>
      </c>
      <c r="O1074" s="15" t="s">
        <v>60</v>
      </c>
      <c r="P1074" s="15" t="s">
        <v>491</v>
      </c>
      <c r="Q1074" s="15" t="s">
        <v>1499</v>
      </c>
      <c r="R1074" s="2">
        <v>83843</v>
      </c>
      <c r="S1074" s="1">
        <v>42101</v>
      </c>
      <c r="T1074" s="12">
        <f>EOMONTH(Table_1[[#This Row],[Order Date]],0)</f>
        <v>42124</v>
      </c>
      <c r="U1074" s="10">
        <f>EOMONTH(Table_1[[#This Row],[Order Date]],0)</f>
        <v>42124</v>
      </c>
      <c r="V1074" s="14">
        <v>42101</v>
      </c>
      <c r="W1074" s="1">
        <v>42103</v>
      </c>
      <c r="X1074" s="12">
        <v>42103</v>
      </c>
      <c r="Y1074" s="10">
        <f>EOMONTH(Table_1[[#This Row],[Ship date]],0)</f>
        <v>42124</v>
      </c>
      <c r="Z1074" s="14">
        <v>42103</v>
      </c>
      <c r="AA1074" s="4">
        <v>-88.624799999999993</v>
      </c>
      <c r="AB1074" s="2">
        <v>5</v>
      </c>
      <c r="AC1074" s="4">
        <v>272.86</v>
      </c>
      <c r="AD1074" s="2">
        <v>90653</v>
      </c>
      <c r="AE1074" s="4">
        <f>'DataCleaning and Transformation'!$E1074-'DataCleaning and Transformation'!$D1074</f>
        <v>65.89</v>
      </c>
      <c r="AF1074" s="15" t="str">
        <f>_xlfn.IFS('DataCleaning and Transformation'!$O1074="Central","Chris",'DataCleaning and Transformation'!$O1074="East","Erin",'DataCleaning and Transformation'!$O1074="South","Sam",'DataCleaning and Transformation'!$O1074="West","William")</f>
        <v>William</v>
      </c>
      <c r="AG1074" s="31">
        <f>Table_1[[#This Row],[Ship date]]-Table_1[[#This Row],[Order Date]]</f>
        <v>2</v>
      </c>
      <c r="AH1074" s="22">
        <f>Table_1[[#This Row],[Profit]]/Table_1[[#This Row],[Sales]]</f>
        <v>-0.32479953089496438</v>
      </c>
      <c r="AI1074" s="23">
        <f>Table_1[[#This Row],[Profit]]+Table_1[[#This Row],[Sales]]</f>
        <v>184.23520000000002</v>
      </c>
      <c r="AJ1074" s="17">
        <f>WEEKNUM(Table_1[[#This Row],[Order Date]],1)</f>
        <v>15</v>
      </c>
      <c r="AK1074" s="17" t="str">
        <f>TEXT(Table_1[[#This Row],[Order Date]],"mmm yyyy")</f>
        <v>Apr 2015</v>
      </c>
      <c r="AL1074" s="17" t="str">
        <f>Table_1[[#This Row],[Monthly sales]]&amp;"  Week "&amp;TEXT(Table_1[[#This Row],[Weekly sales]],"00")</f>
        <v>Apr 2015  Week 15</v>
      </c>
      <c r="AM1074" s="17">
        <f>IF(COUNTIF($A$2:A1074, A1074)=1, 1, 0)</f>
        <v>1</v>
      </c>
      <c r="AN1074" s="3">
        <f>COUNTA(A1074) - COUNTIF(Table_1[[#This Row],[Unique Customers]], 1)</f>
        <v>0</v>
      </c>
      <c r="AO1074" s="17" t="str">
        <f t="shared" si="16"/>
        <v>Unique</v>
      </c>
      <c r="AP1074" s="17" t="str">
        <f>"Q"&amp;_xlfn.CEILING.MATH(MONTH(Table_1[[#This Row],[Monthly sales]])/3,1)</f>
        <v>Q2</v>
      </c>
    </row>
    <row r="1075" spans="1:42" ht="14.4" x14ac:dyDescent="0.3">
      <c r="A1075" s="2">
        <v>1957</v>
      </c>
      <c r="B1075" s="15" t="s">
        <v>2049</v>
      </c>
      <c r="C1075" s="15" t="s">
        <v>38</v>
      </c>
      <c r="D1075" s="6">
        <v>0.09</v>
      </c>
      <c r="E1075" s="4">
        <v>77.510000000000005</v>
      </c>
      <c r="F1075" s="4">
        <v>4</v>
      </c>
      <c r="G1075" s="15" t="s">
        <v>39</v>
      </c>
      <c r="H1075" s="15" t="s">
        <v>40</v>
      </c>
      <c r="I1075" s="15" t="s">
        <v>41</v>
      </c>
      <c r="J1075" s="15" t="s">
        <v>42</v>
      </c>
      <c r="K1075" s="15" t="s">
        <v>74</v>
      </c>
      <c r="L1075" s="15" t="s">
        <v>2050</v>
      </c>
      <c r="M1075" s="6">
        <v>0.76</v>
      </c>
      <c r="N1075" s="15" t="s">
        <v>33</v>
      </c>
      <c r="O1075" s="15" t="s">
        <v>53</v>
      </c>
      <c r="P1075" s="15" t="s">
        <v>81</v>
      </c>
      <c r="Q1075" s="15" t="s">
        <v>1025</v>
      </c>
      <c r="R1075" s="2">
        <v>63130</v>
      </c>
      <c r="S1075" s="1">
        <v>42101</v>
      </c>
      <c r="T1075" s="12">
        <f>EOMONTH(Table_1[[#This Row],[Order Date]],0)</f>
        <v>42124</v>
      </c>
      <c r="U1075" s="10">
        <f>EOMONTH(Table_1[[#This Row],[Order Date]],0)</f>
        <v>42124</v>
      </c>
      <c r="V1075" s="14">
        <v>42101</v>
      </c>
      <c r="W1075" s="1">
        <v>42103</v>
      </c>
      <c r="X1075" s="12">
        <v>42103</v>
      </c>
      <c r="Y1075" s="10">
        <f>EOMONTH(Table_1[[#This Row],[Ship date]],0)</f>
        <v>42124</v>
      </c>
      <c r="Z1075" s="14">
        <v>42103</v>
      </c>
      <c r="AA1075" s="4">
        <v>-387.1044</v>
      </c>
      <c r="AB1075" s="2">
        <v>1</v>
      </c>
      <c r="AC1075" s="4">
        <v>77.47</v>
      </c>
      <c r="AD1075" s="2">
        <v>89818</v>
      </c>
      <c r="AE1075" s="4">
        <f>'DataCleaning and Transformation'!$E1075-'DataCleaning and Transformation'!$D1075</f>
        <v>77.42</v>
      </c>
      <c r="AF1075" s="15" t="str">
        <f>_xlfn.IFS('DataCleaning and Transformation'!$O1075="Central","Chris",'DataCleaning and Transformation'!$O1075="East","Erin",'DataCleaning and Transformation'!$O1075="South","Sam",'DataCleaning and Transformation'!$O1075="West","William")</f>
        <v>Chris</v>
      </c>
      <c r="AG1075" s="31">
        <f>Table_1[[#This Row],[Ship date]]-Table_1[[#This Row],[Order Date]]</f>
        <v>2</v>
      </c>
      <c r="AH1075" s="22">
        <f>Table_1[[#This Row],[Profit]]/Table_1[[#This Row],[Sales]]</f>
        <v>-4.9968297405447268</v>
      </c>
      <c r="AI1075" s="23">
        <f>Table_1[[#This Row],[Profit]]+Table_1[[#This Row],[Sales]]</f>
        <v>-309.63440000000003</v>
      </c>
      <c r="AJ1075" s="17">
        <f>WEEKNUM(Table_1[[#This Row],[Order Date]],1)</f>
        <v>15</v>
      </c>
      <c r="AK1075" s="17" t="str">
        <f>TEXT(Table_1[[#This Row],[Order Date]],"mmm yyyy")</f>
        <v>Apr 2015</v>
      </c>
      <c r="AL1075" s="17" t="str">
        <f>Table_1[[#This Row],[Monthly sales]]&amp;"  Week "&amp;TEXT(Table_1[[#This Row],[Weekly sales]],"00")</f>
        <v>Apr 2015  Week 15</v>
      </c>
      <c r="AM1075" s="17">
        <f>IF(COUNTIF($A$2:A1075, A1075)=1, 1, 0)</f>
        <v>1</v>
      </c>
      <c r="AN1075" s="3">
        <f>COUNTA(A1075) - COUNTIF(Table_1[[#This Row],[Unique Customers]], 1)</f>
        <v>0</v>
      </c>
      <c r="AO1075" s="17" t="str">
        <f t="shared" si="16"/>
        <v>Unique</v>
      </c>
      <c r="AP1075" s="17" t="str">
        <f>"Q"&amp;_xlfn.CEILING.MATH(MONTH(Table_1[[#This Row],[Monthly sales]])/3,1)</f>
        <v>Q2</v>
      </c>
    </row>
    <row r="1076" spans="1:42" ht="14.4" x14ac:dyDescent="0.3">
      <c r="A1076" s="2">
        <v>268</v>
      </c>
      <c r="B1076" s="15" t="s">
        <v>2051</v>
      </c>
      <c r="C1076" s="15" t="s">
        <v>48</v>
      </c>
      <c r="D1076" s="6">
        <v>0.02</v>
      </c>
      <c r="E1076" s="4">
        <v>5.58</v>
      </c>
      <c r="F1076" s="4">
        <v>5.3</v>
      </c>
      <c r="G1076" s="15" t="s">
        <v>39</v>
      </c>
      <c r="H1076" s="15" t="s">
        <v>72</v>
      </c>
      <c r="I1076" s="15" t="s">
        <v>49</v>
      </c>
      <c r="J1076" s="15" t="s">
        <v>346</v>
      </c>
      <c r="K1076" s="15" t="s">
        <v>74</v>
      </c>
      <c r="L1076" s="15" t="s">
        <v>347</v>
      </c>
      <c r="M1076" s="6">
        <v>0.35</v>
      </c>
      <c r="N1076" s="15" t="s">
        <v>33</v>
      </c>
      <c r="O1076" s="15" t="s">
        <v>60</v>
      </c>
      <c r="P1076" s="15" t="s">
        <v>589</v>
      </c>
      <c r="Q1076" s="15" t="s">
        <v>2052</v>
      </c>
      <c r="R1076" s="2">
        <v>86001</v>
      </c>
      <c r="S1076" s="1">
        <v>42101</v>
      </c>
      <c r="T1076" s="12">
        <f>EOMONTH(Table_1[[#This Row],[Order Date]],0)</f>
        <v>42124</v>
      </c>
      <c r="U1076" s="10">
        <f>EOMONTH(Table_1[[#This Row],[Order Date]],0)</f>
        <v>42124</v>
      </c>
      <c r="V1076" s="14">
        <v>42101</v>
      </c>
      <c r="W1076" s="1">
        <v>42106</v>
      </c>
      <c r="X1076" s="12">
        <v>42106</v>
      </c>
      <c r="Y1076" s="10">
        <f>EOMONTH(Table_1[[#This Row],[Ship date]],0)</f>
        <v>42124</v>
      </c>
      <c r="Z1076" s="14">
        <v>42106</v>
      </c>
      <c r="AA1076" s="4">
        <v>-22.48</v>
      </c>
      <c r="AB1076" s="2">
        <v>3</v>
      </c>
      <c r="AC1076" s="4">
        <v>18.670000000000002</v>
      </c>
      <c r="AD1076" s="2">
        <v>88941</v>
      </c>
      <c r="AE1076" s="4">
        <f>'DataCleaning and Transformation'!$E1076-'DataCleaning and Transformation'!$D1076</f>
        <v>5.5600000000000005</v>
      </c>
      <c r="AF1076" s="15" t="str">
        <f>_xlfn.IFS('DataCleaning and Transformation'!$O1076="Central","Chris",'DataCleaning and Transformation'!$O1076="East","Erin",'DataCleaning and Transformation'!$O1076="South","Sam",'DataCleaning and Transformation'!$O1076="West","William")</f>
        <v>William</v>
      </c>
      <c r="AG1076" s="31">
        <f>Table_1[[#This Row],[Ship date]]-Table_1[[#This Row],[Order Date]]</f>
        <v>5</v>
      </c>
      <c r="AH1076" s="22">
        <f>Table_1[[#This Row],[Profit]]/Table_1[[#This Row],[Sales]]</f>
        <v>-1.2040707016604177</v>
      </c>
      <c r="AI1076" s="23">
        <f>Table_1[[#This Row],[Profit]]+Table_1[[#This Row],[Sales]]</f>
        <v>-3.8099999999999987</v>
      </c>
      <c r="AJ1076" s="17">
        <f>WEEKNUM(Table_1[[#This Row],[Order Date]],1)</f>
        <v>15</v>
      </c>
      <c r="AK1076" s="17" t="str">
        <f>TEXT(Table_1[[#This Row],[Order Date]],"mmm yyyy")</f>
        <v>Apr 2015</v>
      </c>
      <c r="AL1076" s="17" t="str">
        <f>Table_1[[#This Row],[Monthly sales]]&amp;"  Week "&amp;TEXT(Table_1[[#This Row],[Weekly sales]],"00")</f>
        <v>Apr 2015  Week 15</v>
      </c>
      <c r="AM1076" s="17">
        <f>IF(COUNTIF($A$2:A1076, A1076)=1, 1, 0)</f>
        <v>1</v>
      </c>
      <c r="AN1076" s="3">
        <f>COUNTA(A1076) - COUNTIF(Table_1[[#This Row],[Unique Customers]], 1)</f>
        <v>0</v>
      </c>
      <c r="AO1076" s="17" t="str">
        <f t="shared" si="16"/>
        <v>Unique</v>
      </c>
      <c r="AP1076" s="17" t="str">
        <f>"Q"&amp;_xlfn.CEILING.MATH(MONTH(Table_1[[#This Row],[Monthly sales]])/3,1)</f>
        <v>Q2</v>
      </c>
    </row>
    <row r="1077" spans="1:42" ht="14.4" x14ac:dyDescent="0.3">
      <c r="A1077" s="2">
        <v>268</v>
      </c>
      <c r="B1077" s="15" t="s">
        <v>2051</v>
      </c>
      <c r="C1077" s="15" t="s">
        <v>48</v>
      </c>
      <c r="D1077" s="6">
        <v>0.03</v>
      </c>
      <c r="E1077" s="4">
        <v>40.89</v>
      </c>
      <c r="F1077" s="4">
        <v>18.98</v>
      </c>
      <c r="G1077" s="15" t="s">
        <v>39</v>
      </c>
      <c r="H1077" s="15" t="s">
        <v>72</v>
      </c>
      <c r="I1077" s="15" t="s">
        <v>29</v>
      </c>
      <c r="J1077" s="15" t="s">
        <v>127</v>
      </c>
      <c r="K1077" s="15" t="s">
        <v>74</v>
      </c>
      <c r="L1077" s="15" t="s">
        <v>2053</v>
      </c>
      <c r="M1077" s="6">
        <v>0.56999999999999995</v>
      </c>
      <c r="N1077" s="15" t="s">
        <v>33</v>
      </c>
      <c r="O1077" s="15" t="s">
        <v>60</v>
      </c>
      <c r="P1077" s="15" t="s">
        <v>589</v>
      </c>
      <c r="Q1077" s="15" t="s">
        <v>2052</v>
      </c>
      <c r="R1077" s="2">
        <v>86001</v>
      </c>
      <c r="S1077" s="1">
        <v>42101</v>
      </c>
      <c r="T1077" s="12">
        <f>EOMONTH(Table_1[[#This Row],[Order Date]],0)</f>
        <v>42124</v>
      </c>
      <c r="U1077" s="10">
        <f>EOMONTH(Table_1[[#This Row],[Order Date]],0)</f>
        <v>42124</v>
      </c>
      <c r="V1077" s="14">
        <v>42101</v>
      </c>
      <c r="W1077" s="1">
        <v>42108</v>
      </c>
      <c r="X1077" s="12">
        <v>42108</v>
      </c>
      <c r="Y1077" s="10">
        <f>EOMONTH(Table_1[[#This Row],[Ship date]],0)</f>
        <v>42124</v>
      </c>
      <c r="Z1077" s="14">
        <v>42108</v>
      </c>
      <c r="AA1077" s="4">
        <v>78.98</v>
      </c>
      <c r="AB1077" s="2">
        <v>5</v>
      </c>
      <c r="AC1077" s="4">
        <v>210.77</v>
      </c>
      <c r="AD1077" s="2">
        <v>88941</v>
      </c>
      <c r="AE1077" s="4">
        <f>'DataCleaning and Transformation'!$E1077-'DataCleaning and Transformation'!$D1077</f>
        <v>40.86</v>
      </c>
      <c r="AF1077" s="15" t="str">
        <f>_xlfn.IFS('DataCleaning and Transformation'!$O1077="Central","Chris",'DataCleaning and Transformation'!$O1077="East","Erin",'DataCleaning and Transformation'!$O1077="South","Sam",'DataCleaning and Transformation'!$O1077="West","William")</f>
        <v>William</v>
      </c>
      <c r="AG1077" s="31">
        <f>Table_1[[#This Row],[Ship date]]-Table_1[[#This Row],[Order Date]]</f>
        <v>7</v>
      </c>
      <c r="AH1077" s="22">
        <f>Table_1[[#This Row],[Profit]]/Table_1[[#This Row],[Sales]]</f>
        <v>0.37472126014138635</v>
      </c>
      <c r="AI1077" s="23">
        <f>Table_1[[#This Row],[Profit]]+Table_1[[#This Row],[Sales]]</f>
        <v>289.75</v>
      </c>
      <c r="AJ1077" s="17">
        <f>WEEKNUM(Table_1[[#This Row],[Order Date]],1)</f>
        <v>15</v>
      </c>
      <c r="AK1077" s="17" t="str">
        <f>TEXT(Table_1[[#This Row],[Order Date]],"mmm yyyy")</f>
        <v>Apr 2015</v>
      </c>
      <c r="AL1077" s="17" t="str">
        <f>Table_1[[#This Row],[Monthly sales]]&amp;"  Week "&amp;TEXT(Table_1[[#This Row],[Weekly sales]],"00")</f>
        <v>Apr 2015  Week 15</v>
      </c>
      <c r="AM1077" s="17">
        <f>IF(COUNTIF($A$2:A1077, A1077)=1, 1, 0)</f>
        <v>0</v>
      </c>
      <c r="AN1077" s="3">
        <f>COUNTA(A1077) - COUNTIF(Table_1[[#This Row],[Unique Customers]], 1)</f>
        <v>1</v>
      </c>
      <c r="AO1077" s="17" t="str">
        <f t="shared" si="16"/>
        <v>Repeated</v>
      </c>
      <c r="AP1077" s="17" t="str">
        <f>"Q"&amp;_xlfn.CEILING.MATH(MONTH(Table_1[[#This Row],[Monthly sales]])/3,1)</f>
        <v>Q2</v>
      </c>
    </row>
    <row r="1078" spans="1:42" ht="14.4" x14ac:dyDescent="0.3">
      <c r="A1078" s="2">
        <v>272</v>
      </c>
      <c r="B1078" s="15" t="s">
        <v>2054</v>
      </c>
      <c r="C1078" s="15" t="s">
        <v>48</v>
      </c>
      <c r="D1078" s="6">
        <v>0.02</v>
      </c>
      <c r="E1078" s="4">
        <v>5.58</v>
      </c>
      <c r="F1078" s="4">
        <v>5.3</v>
      </c>
      <c r="G1078" s="15" t="s">
        <v>39</v>
      </c>
      <c r="H1078" s="15" t="s">
        <v>72</v>
      </c>
      <c r="I1078" s="15" t="s">
        <v>49</v>
      </c>
      <c r="J1078" s="15" t="s">
        <v>346</v>
      </c>
      <c r="K1078" s="15" t="s">
        <v>74</v>
      </c>
      <c r="L1078" s="15" t="s">
        <v>347</v>
      </c>
      <c r="M1078" s="6">
        <v>0.35</v>
      </c>
      <c r="N1078" s="15" t="s">
        <v>33</v>
      </c>
      <c r="O1078" s="15" t="s">
        <v>34</v>
      </c>
      <c r="P1078" s="15" t="s">
        <v>98</v>
      </c>
      <c r="Q1078" s="15" t="s">
        <v>674</v>
      </c>
      <c r="R1078" s="2">
        <v>28204</v>
      </c>
      <c r="S1078" s="1">
        <v>42101</v>
      </c>
      <c r="T1078" s="12">
        <f>EOMONTH(Table_1[[#This Row],[Order Date]],0)</f>
        <v>42124</v>
      </c>
      <c r="U1078" s="10">
        <f>EOMONTH(Table_1[[#This Row],[Order Date]],0)</f>
        <v>42124</v>
      </c>
      <c r="V1078" s="14">
        <v>42101</v>
      </c>
      <c r="W1078" s="1">
        <v>42106</v>
      </c>
      <c r="X1078" s="12">
        <v>42106</v>
      </c>
      <c r="Y1078" s="10">
        <f>EOMONTH(Table_1[[#This Row],[Ship date]],0)</f>
        <v>42124</v>
      </c>
      <c r="Z1078" s="14">
        <v>42106</v>
      </c>
      <c r="AA1078" s="4">
        <v>-29.898399999999999</v>
      </c>
      <c r="AB1078" s="2">
        <v>11</v>
      </c>
      <c r="AC1078" s="4">
        <v>68.459999999999994</v>
      </c>
      <c r="AD1078" s="2">
        <v>5509</v>
      </c>
      <c r="AE1078" s="4">
        <f>'DataCleaning and Transformation'!$E1078-'DataCleaning and Transformation'!$D1078</f>
        <v>5.5600000000000005</v>
      </c>
      <c r="AF1078" s="15" t="str">
        <f>_xlfn.IFS('DataCleaning and Transformation'!$O1078="Central","Chris",'DataCleaning and Transformation'!$O1078="East","Erin",'DataCleaning and Transformation'!$O1078="South","Sam",'DataCleaning and Transformation'!$O1078="West","William")</f>
        <v>Sam</v>
      </c>
      <c r="AG1078" s="31">
        <f>Table_1[[#This Row],[Ship date]]-Table_1[[#This Row],[Order Date]]</f>
        <v>5</v>
      </c>
      <c r="AH1078" s="22">
        <f>Table_1[[#This Row],[Profit]]/Table_1[[#This Row],[Sales]]</f>
        <v>-0.4367280163599182</v>
      </c>
      <c r="AI1078" s="23">
        <f>Table_1[[#This Row],[Profit]]+Table_1[[#This Row],[Sales]]</f>
        <v>38.561599999999999</v>
      </c>
      <c r="AJ1078" s="17">
        <f>WEEKNUM(Table_1[[#This Row],[Order Date]],1)</f>
        <v>15</v>
      </c>
      <c r="AK1078" s="17" t="str">
        <f>TEXT(Table_1[[#This Row],[Order Date]],"mmm yyyy")</f>
        <v>Apr 2015</v>
      </c>
      <c r="AL1078" s="17" t="str">
        <f>Table_1[[#This Row],[Monthly sales]]&amp;"  Week "&amp;TEXT(Table_1[[#This Row],[Weekly sales]],"00")</f>
        <v>Apr 2015  Week 15</v>
      </c>
      <c r="AM1078" s="17">
        <f>IF(COUNTIF($A$2:A1078, A1078)=1, 1, 0)</f>
        <v>1</v>
      </c>
      <c r="AN1078" s="3">
        <f>COUNTA(A1078) - COUNTIF(Table_1[[#This Row],[Unique Customers]], 1)</f>
        <v>0</v>
      </c>
      <c r="AO1078" s="17" t="str">
        <f t="shared" si="16"/>
        <v>Unique</v>
      </c>
      <c r="AP1078" s="17" t="str">
        <f>"Q"&amp;_xlfn.CEILING.MATH(MONTH(Table_1[[#This Row],[Monthly sales]])/3,1)</f>
        <v>Q2</v>
      </c>
    </row>
    <row r="1079" spans="1:42" ht="14.4" x14ac:dyDescent="0.3">
      <c r="A1079" s="2">
        <v>272</v>
      </c>
      <c r="B1079" s="15" t="s">
        <v>2054</v>
      </c>
      <c r="C1079" s="15" t="s">
        <v>48</v>
      </c>
      <c r="D1079" s="6">
        <v>0.03</v>
      </c>
      <c r="E1079" s="4">
        <v>40.89</v>
      </c>
      <c r="F1079" s="4">
        <v>18.98</v>
      </c>
      <c r="G1079" s="15" t="s">
        <v>39</v>
      </c>
      <c r="H1079" s="15" t="s">
        <v>72</v>
      </c>
      <c r="I1079" s="15" t="s">
        <v>29</v>
      </c>
      <c r="J1079" s="15" t="s">
        <v>127</v>
      </c>
      <c r="K1079" s="15" t="s">
        <v>74</v>
      </c>
      <c r="L1079" s="15" t="s">
        <v>2053</v>
      </c>
      <c r="M1079" s="6">
        <v>0.56999999999999995</v>
      </c>
      <c r="N1079" s="15" t="s">
        <v>33</v>
      </c>
      <c r="O1079" s="15" t="s">
        <v>34</v>
      </c>
      <c r="P1079" s="15" t="s">
        <v>98</v>
      </c>
      <c r="Q1079" s="15" t="s">
        <v>674</v>
      </c>
      <c r="R1079" s="2">
        <v>28204</v>
      </c>
      <c r="S1079" s="1">
        <v>42101</v>
      </c>
      <c r="T1079" s="12">
        <f>EOMONTH(Table_1[[#This Row],[Order Date]],0)</f>
        <v>42124</v>
      </c>
      <c r="U1079" s="10">
        <f>EOMONTH(Table_1[[#This Row],[Order Date]],0)</f>
        <v>42124</v>
      </c>
      <c r="V1079" s="14">
        <v>42101</v>
      </c>
      <c r="W1079" s="1">
        <v>42108</v>
      </c>
      <c r="X1079" s="12">
        <v>42108</v>
      </c>
      <c r="Y1079" s="10">
        <f>EOMONTH(Table_1[[#This Row],[Ship date]],0)</f>
        <v>42124</v>
      </c>
      <c r="Z1079" s="14">
        <v>42108</v>
      </c>
      <c r="AA1079" s="4">
        <v>52.916600000000003</v>
      </c>
      <c r="AB1079" s="2">
        <v>21</v>
      </c>
      <c r="AC1079" s="4">
        <v>885.23</v>
      </c>
      <c r="AD1079" s="2">
        <v>5509</v>
      </c>
      <c r="AE1079" s="4">
        <f>'DataCleaning and Transformation'!$E1079-'DataCleaning and Transformation'!$D1079</f>
        <v>40.86</v>
      </c>
      <c r="AF1079" s="15" t="str">
        <f>_xlfn.IFS('DataCleaning and Transformation'!$O1079="Central","Chris",'DataCleaning and Transformation'!$O1079="East","Erin",'DataCleaning and Transformation'!$O1079="South","Sam",'DataCleaning and Transformation'!$O1079="West","William")</f>
        <v>Sam</v>
      </c>
      <c r="AG1079" s="31">
        <f>Table_1[[#This Row],[Ship date]]-Table_1[[#This Row],[Order Date]]</f>
        <v>7</v>
      </c>
      <c r="AH1079" s="22">
        <f>Table_1[[#This Row],[Profit]]/Table_1[[#This Row],[Sales]]</f>
        <v>5.9777233035482304E-2</v>
      </c>
      <c r="AI1079" s="23">
        <f>Table_1[[#This Row],[Profit]]+Table_1[[#This Row],[Sales]]</f>
        <v>938.14660000000003</v>
      </c>
      <c r="AJ1079" s="17">
        <f>WEEKNUM(Table_1[[#This Row],[Order Date]],1)</f>
        <v>15</v>
      </c>
      <c r="AK1079" s="17" t="str">
        <f>TEXT(Table_1[[#This Row],[Order Date]],"mmm yyyy")</f>
        <v>Apr 2015</v>
      </c>
      <c r="AL1079" s="17" t="str">
        <f>Table_1[[#This Row],[Monthly sales]]&amp;"  Week "&amp;TEXT(Table_1[[#This Row],[Weekly sales]],"00")</f>
        <v>Apr 2015  Week 15</v>
      </c>
      <c r="AM1079" s="17">
        <f>IF(COUNTIF($A$2:A1079, A1079)=1, 1, 0)</f>
        <v>0</v>
      </c>
      <c r="AN1079" s="3">
        <f>COUNTA(A1079) - COUNTIF(Table_1[[#This Row],[Unique Customers]], 1)</f>
        <v>1</v>
      </c>
      <c r="AO1079" s="17" t="str">
        <f t="shared" si="16"/>
        <v>Repeated</v>
      </c>
      <c r="AP1079" s="17" t="str">
        <f>"Q"&amp;_xlfn.CEILING.MATH(MONTH(Table_1[[#This Row],[Monthly sales]])/3,1)</f>
        <v>Q2</v>
      </c>
    </row>
    <row r="1080" spans="1:42" ht="14.4" x14ac:dyDescent="0.3">
      <c r="A1080" s="2">
        <v>696</v>
      </c>
      <c r="B1080" s="15" t="s">
        <v>1884</v>
      </c>
      <c r="C1080" s="15" t="s">
        <v>48</v>
      </c>
      <c r="D1080" s="6">
        <v>0.1</v>
      </c>
      <c r="E1080" s="4">
        <v>40.479999999999997</v>
      </c>
      <c r="F1080" s="4">
        <v>19.989999999999998</v>
      </c>
      <c r="G1080" s="15" t="s">
        <v>39</v>
      </c>
      <c r="H1080" s="15" t="s">
        <v>95</v>
      </c>
      <c r="I1080" s="15" t="s">
        <v>41</v>
      </c>
      <c r="J1080" s="15" t="s">
        <v>42</v>
      </c>
      <c r="K1080" s="15" t="s">
        <v>74</v>
      </c>
      <c r="L1080" s="15" t="s">
        <v>2055</v>
      </c>
      <c r="M1080" s="6">
        <v>0.77</v>
      </c>
      <c r="N1080" s="15" t="s">
        <v>33</v>
      </c>
      <c r="O1080" s="15" t="s">
        <v>53</v>
      </c>
      <c r="P1080" s="15" t="s">
        <v>54</v>
      </c>
      <c r="Q1080" s="15" t="s">
        <v>1885</v>
      </c>
      <c r="R1080" s="2">
        <v>46307</v>
      </c>
      <c r="S1080" s="1">
        <v>42101</v>
      </c>
      <c r="T1080" s="12">
        <f>EOMONTH(Table_1[[#This Row],[Order Date]],0)</f>
        <v>42124</v>
      </c>
      <c r="U1080" s="10">
        <f>EOMONTH(Table_1[[#This Row],[Order Date]],0)</f>
        <v>42124</v>
      </c>
      <c r="V1080" s="14">
        <v>42101</v>
      </c>
      <c r="W1080" s="1">
        <v>42103</v>
      </c>
      <c r="X1080" s="12">
        <v>42103</v>
      </c>
      <c r="Y1080" s="10">
        <f>EOMONTH(Table_1[[#This Row],[Ship date]],0)</f>
        <v>42124</v>
      </c>
      <c r="Z1080" s="14">
        <v>42103</v>
      </c>
      <c r="AA1080" s="4">
        <v>-580.32000000000005</v>
      </c>
      <c r="AB1080" s="2">
        <v>9</v>
      </c>
      <c r="AC1080" s="4">
        <v>355.84</v>
      </c>
      <c r="AD1080" s="2">
        <v>89848</v>
      </c>
      <c r="AE1080" s="4">
        <f>'DataCleaning and Transformation'!$E1080-'DataCleaning and Transformation'!$D1080</f>
        <v>40.379999999999995</v>
      </c>
      <c r="AF1080" s="15" t="str">
        <f>_xlfn.IFS('DataCleaning and Transformation'!$O1080="Central","Chris",'DataCleaning and Transformation'!$O1080="East","Erin",'DataCleaning and Transformation'!$O1080="South","Sam",'DataCleaning and Transformation'!$O1080="West","William")</f>
        <v>Chris</v>
      </c>
      <c r="AG1080" s="31">
        <f>Table_1[[#This Row],[Ship date]]-Table_1[[#This Row],[Order Date]]</f>
        <v>2</v>
      </c>
      <c r="AH1080" s="22">
        <f>Table_1[[#This Row],[Profit]]/Table_1[[#This Row],[Sales]]</f>
        <v>-1.6308453237410074</v>
      </c>
      <c r="AI1080" s="23">
        <f>Table_1[[#This Row],[Profit]]+Table_1[[#This Row],[Sales]]</f>
        <v>-224.48000000000008</v>
      </c>
      <c r="AJ1080" s="17">
        <f>WEEKNUM(Table_1[[#This Row],[Order Date]],1)</f>
        <v>15</v>
      </c>
      <c r="AK1080" s="17" t="str">
        <f>TEXT(Table_1[[#This Row],[Order Date]],"mmm yyyy")</f>
        <v>Apr 2015</v>
      </c>
      <c r="AL1080" s="17" t="str">
        <f>Table_1[[#This Row],[Monthly sales]]&amp;"  Week "&amp;TEXT(Table_1[[#This Row],[Weekly sales]],"00")</f>
        <v>Apr 2015  Week 15</v>
      </c>
      <c r="AM1080" s="17">
        <f>IF(COUNTIF($A$2:A1080, A1080)=1, 1, 0)</f>
        <v>0</v>
      </c>
      <c r="AN1080" s="3">
        <f>COUNTA(A1080) - COUNTIF(Table_1[[#This Row],[Unique Customers]], 1)</f>
        <v>1</v>
      </c>
      <c r="AO1080" s="17" t="str">
        <f t="shared" si="16"/>
        <v>Unique</v>
      </c>
      <c r="AP1080" s="17" t="str">
        <f>"Q"&amp;_xlfn.CEILING.MATH(MONTH(Table_1[[#This Row],[Monthly sales]])/3,1)</f>
        <v>Q2</v>
      </c>
    </row>
    <row r="1081" spans="1:42" ht="14.4" x14ac:dyDescent="0.3">
      <c r="A1081" s="2">
        <v>698</v>
      </c>
      <c r="B1081" s="15" t="s">
        <v>1044</v>
      </c>
      <c r="C1081" s="15" t="s">
        <v>48</v>
      </c>
      <c r="D1081" s="6">
        <v>0.1</v>
      </c>
      <c r="E1081" s="4">
        <v>40.479999999999997</v>
      </c>
      <c r="F1081" s="4">
        <v>19.989999999999998</v>
      </c>
      <c r="G1081" s="15" t="s">
        <v>39</v>
      </c>
      <c r="H1081" s="15" t="s">
        <v>95</v>
      </c>
      <c r="I1081" s="15" t="s">
        <v>41</v>
      </c>
      <c r="J1081" s="15" t="s">
        <v>42</v>
      </c>
      <c r="K1081" s="15" t="s">
        <v>74</v>
      </c>
      <c r="L1081" s="15" t="s">
        <v>2055</v>
      </c>
      <c r="M1081" s="6">
        <v>0.77</v>
      </c>
      <c r="N1081" s="15" t="s">
        <v>33</v>
      </c>
      <c r="O1081" s="15" t="s">
        <v>60</v>
      </c>
      <c r="P1081" s="15" t="s">
        <v>67</v>
      </c>
      <c r="Q1081" s="15" t="s">
        <v>143</v>
      </c>
      <c r="R1081" s="2">
        <v>98105</v>
      </c>
      <c r="S1081" s="1">
        <v>42101</v>
      </c>
      <c r="T1081" s="12">
        <f>EOMONTH(Table_1[[#This Row],[Order Date]],0)</f>
        <v>42124</v>
      </c>
      <c r="U1081" s="10">
        <f>EOMONTH(Table_1[[#This Row],[Order Date]],0)</f>
        <v>42124</v>
      </c>
      <c r="V1081" s="14">
        <v>42101</v>
      </c>
      <c r="W1081" s="1">
        <v>42103</v>
      </c>
      <c r="X1081" s="12">
        <v>42103</v>
      </c>
      <c r="Y1081" s="10">
        <f>EOMONTH(Table_1[[#This Row],[Ship date]],0)</f>
        <v>42124</v>
      </c>
      <c r="Z1081" s="14">
        <v>42103</v>
      </c>
      <c r="AA1081" s="4">
        <v>-580.32000000000005</v>
      </c>
      <c r="AB1081" s="2">
        <v>36</v>
      </c>
      <c r="AC1081" s="4">
        <v>1423.35</v>
      </c>
      <c r="AD1081" s="2">
        <v>8994</v>
      </c>
      <c r="AE1081" s="4">
        <f>'DataCleaning and Transformation'!$E1081-'DataCleaning and Transformation'!$D1081</f>
        <v>40.379999999999995</v>
      </c>
      <c r="AF1081" s="15" t="str">
        <f>_xlfn.IFS('DataCleaning and Transformation'!$O1081="Central","Chris",'DataCleaning and Transformation'!$O1081="East","Erin",'DataCleaning and Transformation'!$O1081="South","Sam",'DataCleaning and Transformation'!$O1081="West","William")</f>
        <v>William</v>
      </c>
      <c r="AG1081" s="31">
        <f>Table_1[[#This Row],[Ship date]]-Table_1[[#This Row],[Order Date]]</f>
        <v>2</v>
      </c>
      <c r="AH1081" s="22">
        <f>Table_1[[#This Row],[Profit]]/Table_1[[#This Row],[Sales]]</f>
        <v>-0.40771419538412906</v>
      </c>
      <c r="AI1081" s="23">
        <f>Table_1[[#This Row],[Profit]]+Table_1[[#This Row],[Sales]]</f>
        <v>843.02999999999986</v>
      </c>
      <c r="AJ1081" s="17">
        <f>WEEKNUM(Table_1[[#This Row],[Order Date]],1)</f>
        <v>15</v>
      </c>
      <c r="AK1081" s="17" t="str">
        <f>TEXT(Table_1[[#This Row],[Order Date]],"mmm yyyy")</f>
        <v>Apr 2015</v>
      </c>
      <c r="AL1081" s="17" t="str">
        <f>Table_1[[#This Row],[Monthly sales]]&amp;"  Week "&amp;TEXT(Table_1[[#This Row],[Weekly sales]],"00")</f>
        <v>Apr 2015  Week 15</v>
      </c>
      <c r="AM1081" s="17">
        <f>IF(COUNTIF($A$2:A1081, A1081)=1, 1, 0)</f>
        <v>0</v>
      </c>
      <c r="AN1081" s="3">
        <f>COUNTA(A1081) - COUNTIF(Table_1[[#This Row],[Unique Customers]], 1)</f>
        <v>1</v>
      </c>
      <c r="AO1081" s="17" t="str">
        <f t="shared" si="16"/>
        <v>Unique</v>
      </c>
      <c r="AP1081" s="17" t="str">
        <f>"Q"&amp;_xlfn.CEILING.MATH(MONTH(Table_1[[#This Row],[Monthly sales]])/3,1)</f>
        <v>Q2</v>
      </c>
    </row>
    <row r="1082" spans="1:42" ht="14.4" x14ac:dyDescent="0.3">
      <c r="A1082" s="2">
        <v>683</v>
      </c>
      <c r="B1082" s="15" t="s">
        <v>2056</v>
      </c>
      <c r="C1082" s="15" t="s">
        <v>117</v>
      </c>
      <c r="D1082" s="6">
        <v>0.06</v>
      </c>
      <c r="E1082" s="4">
        <v>17.670000000000002</v>
      </c>
      <c r="F1082" s="4">
        <v>8.99</v>
      </c>
      <c r="G1082" s="15" t="s">
        <v>88</v>
      </c>
      <c r="H1082" s="15" t="s">
        <v>28</v>
      </c>
      <c r="I1082" s="15" t="s">
        <v>29</v>
      </c>
      <c r="J1082" s="15" t="s">
        <v>127</v>
      </c>
      <c r="K1082" s="15" t="s">
        <v>43</v>
      </c>
      <c r="L1082" s="15" t="s">
        <v>2057</v>
      </c>
      <c r="M1082" s="6">
        <v>0.47</v>
      </c>
      <c r="N1082" s="15" t="s">
        <v>33</v>
      </c>
      <c r="O1082" s="15" t="s">
        <v>53</v>
      </c>
      <c r="P1082" s="15" t="s">
        <v>134</v>
      </c>
      <c r="Q1082" s="15" t="s">
        <v>1590</v>
      </c>
      <c r="R1082" s="2">
        <v>68046</v>
      </c>
      <c r="S1082" s="1">
        <v>42101</v>
      </c>
      <c r="T1082" s="12">
        <f>EOMONTH(Table_1[[#This Row],[Order Date]],0)</f>
        <v>42124</v>
      </c>
      <c r="U1082" s="10">
        <f>EOMONTH(Table_1[[#This Row],[Order Date]],0)</f>
        <v>42124</v>
      </c>
      <c r="V1082" s="14">
        <v>42101</v>
      </c>
      <c r="W1082" s="1">
        <v>42102</v>
      </c>
      <c r="X1082" s="12">
        <v>42102</v>
      </c>
      <c r="Y1082" s="10">
        <f>EOMONTH(Table_1[[#This Row],[Ship date]],0)</f>
        <v>42124</v>
      </c>
      <c r="Z1082" s="14">
        <v>42102</v>
      </c>
      <c r="AA1082" s="4">
        <v>38.06</v>
      </c>
      <c r="AB1082" s="2">
        <v>4</v>
      </c>
      <c r="AC1082" s="4">
        <v>69.959999999999994</v>
      </c>
      <c r="AD1082" s="2">
        <v>87765</v>
      </c>
      <c r="AE1082" s="4">
        <f>'DataCleaning and Transformation'!$E1082-'DataCleaning and Transformation'!$D1082</f>
        <v>17.610000000000003</v>
      </c>
      <c r="AF1082" s="15" t="str">
        <f>_xlfn.IFS('DataCleaning and Transformation'!$O1082="Central","Chris",'DataCleaning and Transformation'!$O1082="East","Erin",'DataCleaning and Transformation'!$O1082="South","Sam",'DataCleaning and Transformation'!$O1082="West","William")</f>
        <v>Chris</v>
      </c>
      <c r="AG1082" s="31">
        <f>Table_1[[#This Row],[Ship date]]-Table_1[[#This Row],[Order Date]]</f>
        <v>1</v>
      </c>
      <c r="AH1082" s="22">
        <f>Table_1[[#This Row],[Profit]]/Table_1[[#This Row],[Sales]]</f>
        <v>0.5440251572327045</v>
      </c>
      <c r="AI1082" s="23">
        <f>Table_1[[#This Row],[Profit]]+Table_1[[#This Row],[Sales]]</f>
        <v>108.02</v>
      </c>
      <c r="AJ1082" s="17">
        <f>WEEKNUM(Table_1[[#This Row],[Order Date]],1)</f>
        <v>15</v>
      </c>
      <c r="AK1082" s="17" t="str">
        <f>TEXT(Table_1[[#This Row],[Order Date]],"mmm yyyy")</f>
        <v>Apr 2015</v>
      </c>
      <c r="AL1082" s="17" t="str">
        <f>Table_1[[#This Row],[Monthly sales]]&amp;"  Week "&amp;TEXT(Table_1[[#This Row],[Weekly sales]],"00")</f>
        <v>Apr 2015  Week 15</v>
      </c>
      <c r="AM1082" s="17">
        <f>IF(COUNTIF($A$2:A1082, A1082)=1, 1, 0)</f>
        <v>1</v>
      </c>
      <c r="AN1082" s="3">
        <f>COUNTA(A1082) - COUNTIF(Table_1[[#This Row],[Unique Customers]], 1)</f>
        <v>0</v>
      </c>
      <c r="AO1082" s="17" t="str">
        <f t="shared" si="16"/>
        <v>Unique</v>
      </c>
      <c r="AP1082" s="17" t="str">
        <f>"Q"&amp;_xlfn.CEILING.MATH(MONTH(Table_1[[#This Row],[Monthly sales]])/3,1)</f>
        <v>Q2</v>
      </c>
    </row>
    <row r="1083" spans="1:42" ht="14.4" x14ac:dyDescent="0.3">
      <c r="A1083" s="2">
        <v>1410</v>
      </c>
      <c r="B1083" s="15" t="s">
        <v>2058</v>
      </c>
      <c r="C1083" s="15" t="s">
        <v>117</v>
      </c>
      <c r="D1083" s="6">
        <v>0</v>
      </c>
      <c r="E1083" s="4">
        <v>65.989999999999995</v>
      </c>
      <c r="F1083" s="4">
        <v>5.26</v>
      </c>
      <c r="G1083" s="15" t="s">
        <v>39</v>
      </c>
      <c r="H1083" s="15" t="s">
        <v>95</v>
      </c>
      <c r="I1083" s="15" t="s">
        <v>41</v>
      </c>
      <c r="J1083" s="15" t="s">
        <v>136</v>
      </c>
      <c r="K1083" s="15" t="s">
        <v>74</v>
      </c>
      <c r="L1083" s="15" t="s">
        <v>2059</v>
      </c>
      <c r="M1083" s="6">
        <v>0.59</v>
      </c>
      <c r="N1083" s="15" t="s">
        <v>33</v>
      </c>
      <c r="O1083" s="15" t="s">
        <v>60</v>
      </c>
      <c r="P1083" s="15" t="s">
        <v>91</v>
      </c>
      <c r="Q1083" s="15" t="s">
        <v>2060</v>
      </c>
      <c r="R1083" s="2">
        <v>92553</v>
      </c>
      <c r="S1083" s="1">
        <v>42101</v>
      </c>
      <c r="T1083" s="12">
        <f>EOMONTH(Table_1[[#This Row],[Order Date]],0)</f>
        <v>42124</v>
      </c>
      <c r="U1083" s="10">
        <f>EOMONTH(Table_1[[#This Row],[Order Date]],0)</f>
        <v>42124</v>
      </c>
      <c r="V1083" s="14">
        <v>42101</v>
      </c>
      <c r="W1083" s="1">
        <v>42102</v>
      </c>
      <c r="X1083" s="12">
        <v>42102</v>
      </c>
      <c r="Y1083" s="10">
        <f>EOMONTH(Table_1[[#This Row],[Ship date]],0)</f>
        <v>42124</v>
      </c>
      <c r="Z1083" s="14">
        <v>42102</v>
      </c>
      <c r="AA1083" s="4">
        <v>369.99869999999999</v>
      </c>
      <c r="AB1083" s="2">
        <v>9</v>
      </c>
      <c r="AC1083" s="4">
        <v>536.23</v>
      </c>
      <c r="AD1083" s="2">
        <v>87086</v>
      </c>
      <c r="AE1083" s="4">
        <f>'DataCleaning and Transformation'!$E1083-'DataCleaning and Transformation'!$D1083</f>
        <v>65.989999999999995</v>
      </c>
      <c r="AF1083" s="15" t="str">
        <f>_xlfn.IFS('DataCleaning and Transformation'!$O1083="Central","Chris",'DataCleaning and Transformation'!$O1083="East","Erin",'DataCleaning and Transformation'!$O1083="South","Sam",'DataCleaning and Transformation'!$O1083="West","William")</f>
        <v>William</v>
      </c>
      <c r="AG1083" s="31">
        <f>Table_1[[#This Row],[Ship date]]-Table_1[[#This Row],[Order Date]]</f>
        <v>1</v>
      </c>
      <c r="AH1083" s="22">
        <f>Table_1[[#This Row],[Profit]]/Table_1[[#This Row],[Sales]]</f>
        <v>0.69</v>
      </c>
      <c r="AI1083" s="23">
        <f>Table_1[[#This Row],[Profit]]+Table_1[[#This Row],[Sales]]</f>
        <v>906.2287</v>
      </c>
      <c r="AJ1083" s="17">
        <f>WEEKNUM(Table_1[[#This Row],[Order Date]],1)</f>
        <v>15</v>
      </c>
      <c r="AK1083" s="17" t="str">
        <f>TEXT(Table_1[[#This Row],[Order Date]],"mmm yyyy")</f>
        <v>Apr 2015</v>
      </c>
      <c r="AL1083" s="17" t="str">
        <f>Table_1[[#This Row],[Monthly sales]]&amp;"  Week "&amp;TEXT(Table_1[[#This Row],[Weekly sales]],"00")</f>
        <v>Apr 2015  Week 15</v>
      </c>
      <c r="AM1083" s="17">
        <f>IF(COUNTIF($A$2:A1083, A1083)=1, 1, 0)</f>
        <v>1</v>
      </c>
      <c r="AN1083" s="3">
        <f>COUNTA(A1083) - COUNTIF(Table_1[[#This Row],[Unique Customers]], 1)</f>
        <v>0</v>
      </c>
      <c r="AO1083" s="17" t="str">
        <f t="shared" si="16"/>
        <v>Unique</v>
      </c>
      <c r="AP1083" s="17" t="str">
        <f>"Q"&amp;_xlfn.CEILING.MATH(MONTH(Table_1[[#This Row],[Monthly sales]])/3,1)</f>
        <v>Q2</v>
      </c>
    </row>
    <row r="1084" spans="1:42" ht="14.4" x14ac:dyDescent="0.3">
      <c r="A1084" s="2">
        <v>1413</v>
      </c>
      <c r="B1084" s="15" t="s">
        <v>939</v>
      </c>
      <c r="C1084" s="15" t="s">
        <v>117</v>
      </c>
      <c r="D1084" s="6">
        <v>0</v>
      </c>
      <c r="E1084" s="4">
        <v>65.989999999999995</v>
      </c>
      <c r="F1084" s="4">
        <v>5.26</v>
      </c>
      <c r="G1084" s="15" t="s">
        <v>39</v>
      </c>
      <c r="H1084" s="15" t="s">
        <v>95</v>
      </c>
      <c r="I1084" s="15" t="s">
        <v>41</v>
      </c>
      <c r="J1084" s="15" t="s">
        <v>136</v>
      </c>
      <c r="K1084" s="15" t="s">
        <v>74</v>
      </c>
      <c r="L1084" s="15" t="s">
        <v>2059</v>
      </c>
      <c r="M1084" s="6">
        <v>0.59</v>
      </c>
      <c r="N1084" s="15" t="s">
        <v>33</v>
      </c>
      <c r="O1084" s="15" t="s">
        <v>112</v>
      </c>
      <c r="P1084" s="15" t="s">
        <v>404</v>
      </c>
      <c r="Q1084" s="15" t="s">
        <v>789</v>
      </c>
      <c r="R1084" s="2">
        <v>2113</v>
      </c>
      <c r="S1084" s="1">
        <v>42101</v>
      </c>
      <c r="T1084" s="12">
        <f>EOMONTH(Table_1[[#This Row],[Order Date]],0)</f>
        <v>42124</v>
      </c>
      <c r="U1084" s="10">
        <f>EOMONTH(Table_1[[#This Row],[Order Date]],0)</f>
        <v>42124</v>
      </c>
      <c r="V1084" s="14">
        <v>42101</v>
      </c>
      <c r="W1084" s="1">
        <v>42102</v>
      </c>
      <c r="X1084" s="12">
        <v>42102</v>
      </c>
      <c r="Y1084" s="10">
        <f>EOMONTH(Table_1[[#This Row],[Ship date]],0)</f>
        <v>42124</v>
      </c>
      <c r="Z1084" s="14">
        <v>42102</v>
      </c>
      <c r="AA1084" s="4">
        <v>542.25</v>
      </c>
      <c r="AB1084" s="2">
        <v>36</v>
      </c>
      <c r="AC1084" s="4">
        <v>2144.92</v>
      </c>
      <c r="AD1084" s="2">
        <v>10277</v>
      </c>
      <c r="AE1084" s="4">
        <f>'DataCleaning and Transformation'!$E1084-'DataCleaning and Transformation'!$D1084</f>
        <v>65.989999999999995</v>
      </c>
      <c r="AF1084" s="15" t="str">
        <f>_xlfn.IFS('DataCleaning and Transformation'!$O1084="Central","Chris",'DataCleaning and Transformation'!$O1084="East","Erin",'DataCleaning and Transformation'!$O1084="South","Sam",'DataCleaning and Transformation'!$O1084="West","William")</f>
        <v>Erin</v>
      </c>
      <c r="AG1084" s="31">
        <f>Table_1[[#This Row],[Ship date]]-Table_1[[#This Row],[Order Date]]</f>
        <v>1</v>
      </c>
      <c r="AH1084" s="22">
        <f>Table_1[[#This Row],[Profit]]/Table_1[[#This Row],[Sales]]</f>
        <v>0.25280663148275928</v>
      </c>
      <c r="AI1084" s="23">
        <f>Table_1[[#This Row],[Profit]]+Table_1[[#This Row],[Sales]]</f>
        <v>2687.17</v>
      </c>
      <c r="AJ1084" s="17">
        <f>WEEKNUM(Table_1[[#This Row],[Order Date]],1)</f>
        <v>15</v>
      </c>
      <c r="AK1084" s="17" t="str">
        <f>TEXT(Table_1[[#This Row],[Order Date]],"mmm yyyy")</f>
        <v>Apr 2015</v>
      </c>
      <c r="AL1084" s="17" t="str">
        <f>Table_1[[#This Row],[Monthly sales]]&amp;"  Week "&amp;TEXT(Table_1[[#This Row],[Weekly sales]],"00")</f>
        <v>Apr 2015  Week 15</v>
      </c>
      <c r="AM1084" s="17">
        <f>IF(COUNTIF($A$2:A1084, A1084)=1, 1, 0)</f>
        <v>0</v>
      </c>
      <c r="AN1084" s="3">
        <f>COUNTA(A1084) - COUNTIF(Table_1[[#This Row],[Unique Customers]], 1)</f>
        <v>1</v>
      </c>
      <c r="AO1084" s="17" t="str">
        <f t="shared" si="16"/>
        <v>Unique</v>
      </c>
      <c r="AP1084" s="17" t="str">
        <f>"Q"&amp;_xlfn.CEILING.MATH(MONTH(Table_1[[#This Row],[Monthly sales]])/3,1)</f>
        <v>Q2</v>
      </c>
    </row>
    <row r="1085" spans="1:42" ht="14.4" x14ac:dyDescent="0.3">
      <c r="A1085" s="2">
        <v>2196</v>
      </c>
      <c r="B1085" s="15" t="s">
        <v>2061</v>
      </c>
      <c r="C1085" s="15" t="s">
        <v>117</v>
      </c>
      <c r="D1085" s="6">
        <v>0.03</v>
      </c>
      <c r="E1085" s="4">
        <v>27.48</v>
      </c>
      <c r="F1085" s="4">
        <v>4</v>
      </c>
      <c r="G1085" s="15" t="s">
        <v>39</v>
      </c>
      <c r="H1085" s="15" t="s">
        <v>28</v>
      </c>
      <c r="I1085" s="15" t="s">
        <v>41</v>
      </c>
      <c r="J1085" s="15" t="s">
        <v>42</v>
      </c>
      <c r="K1085" s="15" t="s">
        <v>74</v>
      </c>
      <c r="L1085" s="15" t="s">
        <v>2062</v>
      </c>
      <c r="M1085" s="6">
        <v>0.75</v>
      </c>
      <c r="N1085" s="15" t="s">
        <v>33</v>
      </c>
      <c r="O1085" s="15" t="s">
        <v>112</v>
      </c>
      <c r="P1085" s="15" t="s">
        <v>113</v>
      </c>
      <c r="Q1085" s="15" t="s">
        <v>2063</v>
      </c>
      <c r="R1085" s="2">
        <v>14701</v>
      </c>
      <c r="S1085" s="1">
        <v>42101</v>
      </c>
      <c r="T1085" s="12">
        <f>EOMONTH(Table_1[[#This Row],[Order Date]],0)</f>
        <v>42124</v>
      </c>
      <c r="U1085" s="10">
        <f>EOMONTH(Table_1[[#This Row],[Order Date]],0)</f>
        <v>42124</v>
      </c>
      <c r="V1085" s="14">
        <v>42101</v>
      </c>
      <c r="W1085" s="1">
        <v>42102</v>
      </c>
      <c r="X1085" s="12">
        <v>42102</v>
      </c>
      <c r="Y1085" s="10">
        <f>EOMONTH(Table_1[[#This Row],[Ship date]],0)</f>
        <v>42124</v>
      </c>
      <c r="Z1085" s="14">
        <v>42102</v>
      </c>
      <c r="AA1085" s="4">
        <v>-88.840800000000002</v>
      </c>
      <c r="AB1085" s="2">
        <v>11</v>
      </c>
      <c r="AC1085" s="4">
        <v>294.97000000000003</v>
      </c>
      <c r="AD1085" s="2">
        <v>89175</v>
      </c>
      <c r="AE1085" s="4">
        <f>'DataCleaning and Transformation'!$E1085-'DataCleaning and Transformation'!$D1085</f>
        <v>27.45</v>
      </c>
      <c r="AF1085" s="15" t="str">
        <f>_xlfn.IFS('DataCleaning and Transformation'!$O1085="Central","Chris",'DataCleaning and Transformation'!$O1085="East","Erin",'DataCleaning and Transformation'!$O1085="South","Sam",'DataCleaning and Transformation'!$O1085="West","William")</f>
        <v>Erin</v>
      </c>
      <c r="AG1085" s="31">
        <f>Table_1[[#This Row],[Ship date]]-Table_1[[#This Row],[Order Date]]</f>
        <v>1</v>
      </c>
      <c r="AH1085" s="22">
        <f>Table_1[[#This Row],[Profit]]/Table_1[[#This Row],[Sales]]</f>
        <v>-0.3011858833101671</v>
      </c>
      <c r="AI1085" s="23">
        <f>Table_1[[#This Row],[Profit]]+Table_1[[#This Row],[Sales]]</f>
        <v>206.12920000000003</v>
      </c>
      <c r="AJ1085" s="17">
        <f>WEEKNUM(Table_1[[#This Row],[Order Date]],1)</f>
        <v>15</v>
      </c>
      <c r="AK1085" s="17" t="str">
        <f>TEXT(Table_1[[#This Row],[Order Date]],"mmm yyyy")</f>
        <v>Apr 2015</v>
      </c>
      <c r="AL1085" s="17" t="str">
        <f>Table_1[[#This Row],[Monthly sales]]&amp;"  Week "&amp;TEXT(Table_1[[#This Row],[Weekly sales]],"00")</f>
        <v>Apr 2015  Week 15</v>
      </c>
      <c r="AM1085" s="17">
        <f>IF(COUNTIF($A$2:A1085, A1085)=1, 1, 0)</f>
        <v>1</v>
      </c>
      <c r="AN1085" s="3">
        <f>COUNTA(A1085) - COUNTIF(Table_1[[#This Row],[Unique Customers]], 1)</f>
        <v>0</v>
      </c>
      <c r="AO1085" s="17" t="str">
        <f t="shared" si="16"/>
        <v>Unique</v>
      </c>
      <c r="AP1085" s="17" t="str">
        <f>"Q"&amp;_xlfn.CEILING.MATH(MONTH(Table_1[[#This Row],[Monthly sales]])/3,1)</f>
        <v>Q2</v>
      </c>
    </row>
    <row r="1086" spans="1:42" ht="14.4" x14ac:dyDescent="0.3">
      <c r="A1086" s="2">
        <v>2196</v>
      </c>
      <c r="B1086" s="15" t="s">
        <v>2061</v>
      </c>
      <c r="C1086" s="15" t="s">
        <v>117</v>
      </c>
      <c r="D1086" s="6">
        <v>0.1</v>
      </c>
      <c r="E1086" s="4">
        <v>179.99</v>
      </c>
      <c r="F1086" s="4">
        <v>19.989999999999998</v>
      </c>
      <c r="G1086" s="15" t="s">
        <v>39</v>
      </c>
      <c r="H1086" s="15" t="s">
        <v>28</v>
      </c>
      <c r="I1086" s="15" t="s">
        <v>41</v>
      </c>
      <c r="J1086" s="15" t="s">
        <v>42</v>
      </c>
      <c r="K1086" s="15" t="s">
        <v>74</v>
      </c>
      <c r="L1086" s="15" t="s">
        <v>716</v>
      </c>
      <c r="M1086" s="6">
        <v>0.48</v>
      </c>
      <c r="N1086" s="15" t="s">
        <v>33</v>
      </c>
      <c r="O1086" s="15" t="s">
        <v>112</v>
      </c>
      <c r="P1086" s="15" t="s">
        <v>113</v>
      </c>
      <c r="Q1086" s="15" t="s">
        <v>2063</v>
      </c>
      <c r="R1086" s="2">
        <v>14701</v>
      </c>
      <c r="S1086" s="1">
        <v>42101</v>
      </c>
      <c r="T1086" s="12">
        <f>EOMONTH(Table_1[[#This Row],[Order Date]],0)</f>
        <v>42124</v>
      </c>
      <c r="U1086" s="10">
        <f>EOMONTH(Table_1[[#This Row],[Order Date]],0)</f>
        <v>42124</v>
      </c>
      <c r="V1086" s="14">
        <v>42101</v>
      </c>
      <c r="W1086" s="1">
        <v>42102</v>
      </c>
      <c r="X1086" s="12">
        <v>42102</v>
      </c>
      <c r="Y1086" s="10">
        <f>EOMONTH(Table_1[[#This Row],[Ship date]],0)</f>
        <v>42124</v>
      </c>
      <c r="Z1086" s="14">
        <v>42102</v>
      </c>
      <c r="AA1086" s="4">
        <v>1208.9903999999999</v>
      </c>
      <c r="AB1086" s="2">
        <v>14</v>
      </c>
      <c r="AC1086" s="4">
        <v>2458.0500000000002</v>
      </c>
      <c r="AD1086" s="2">
        <v>89175</v>
      </c>
      <c r="AE1086" s="4">
        <f>'DataCleaning and Transformation'!$E1086-'DataCleaning and Transformation'!$D1086</f>
        <v>179.89000000000001</v>
      </c>
      <c r="AF1086" s="15" t="str">
        <f>_xlfn.IFS('DataCleaning and Transformation'!$O1086="Central","Chris",'DataCleaning and Transformation'!$O1086="East","Erin",'DataCleaning and Transformation'!$O1086="South","Sam",'DataCleaning and Transformation'!$O1086="West","William")</f>
        <v>Erin</v>
      </c>
      <c r="AG1086" s="31">
        <f>Table_1[[#This Row],[Ship date]]-Table_1[[#This Row],[Order Date]]</f>
        <v>1</v>
      </c>
      <c r="AH1086" s="22">
        <f>Table_1[[#This Row],[Profit]]/Table_1[[#This Row],[Sales]]</f>
        <v>0.4918493928113748</v>
      </c>
      <c r="AI1086" s="23">
        <f>Table_1[[#This Row],[Profit]]+Table_1[[#This Row],[Sales]]</f>
        <v>3667.0403999999999</v>
      </c>
      <c r="AJ1086" s="17">
        <f>WEEKNUM(Table_1[[#This Row],[Order Date]],1)</f>
        <v>15</v>
      </c>
      <c r="AK1086" s="17" t="str">
        <f>TEXT(Table_1[[#This Row],[Order Date]],"mmm yyyy")</f>
        <v>Apr 2015</v>
      </c>
      <c r="AL1086" s="17" t="str">
        <f>Table_1[[#This Row],[Monthly sales]]&amp;"  Week "&amp;TEXT(Table_1[[#This Row],[Weekly sales]],"00")</f>
        <v>Apr 2015  Week 15</v>
      </c>
      <c r="AM1086" s="17">
        <f>IF(COUNTIF($A$2:A1086, A1086)=1, 1, 0)</f>
        <v>0</v>
      </c>
      <c r="AN1086" s="3">
        <f>COUNTA(A1086) - COUNTIF(Table_1[[#This Row],[Unique Customers]], 1)</f>
        <v>1</v>
      </c>
      <c r="AO1086" s="17" t="str">
        <f t="shared" si="16"/>
        <v>Repeated</v>
      </c>
      <c r="AP1086" s="17" t="str">
        <f>"Q"&amp;_xlfn.CEILING.MATH(MONTH(Table_1[[#This Row],[Monthly sales]])/3,1)</f>
        <v>Q2</v>
      </c>
    </row>
    <row r="1087" spans="1:42" ht="14.4" x14ac:dyDescent="0.3">
      <c r="A1087" s="2">
        <v>2196</v>
      </c>
      <c r="B1087" s="15" t="s">
        <v>2061</v>
      </c>
      <c r="C1087" s="15" t="s">
        <v>117</v>
      </c>
      <c r="D1087" s="6">
        <v>0.1</v>
      </c>
      <c r="E1087" s="4">
        <v>140.85</v>
      </c>
      <c r="F1087" s="4">
        <v>19.989999999999998</v>
      </c>
      <c r="G1087" s="15" t="s">
        <v>39</v>
      </c>
      <c r="H1087" s="15" t="s">
        <v>28</v>
      </c>
      <c r="I1087" s="15" t="s">
        <v>49</v>
      </c>
      <c r="J1087" s="15" t="s">
        <v>79</v>
      </c>
      <c r="K1087" s="15" t="s">
        <v>74</v>
      </c>
      <c r="L1087" s="15" t="s">
        <v>2064</v>
      </c>
      <c r="M1087" s="6">
        <v>0.73</v>
      </c>
      <c r="N1087" s="15" t="s">
        <v>33</v>
      </c>
      <c r="O1087" s="15" t="s">
        <v>112</v>
      </c>
      <c r="P1087" s="15" t="s">
        <v>113</v>
      </c>
      <c r="Q1087" s="15" t="s">
        <v>2063</v>
      </c>
      <c r="R1087" s="2">
        <v>14701</v>
      </c>
      <c r="S1087" s="1">
        <v>42101</v>
      </c>
      <c r="T1087" s="12">
        <f>EOMONTH(Table_1[[#This Row],[Order Date]],0)</f>
        <v>42124</v>
      </c>
      <c r="U1087" s="10">
        <f>EOMONTH(Table_1[[#This Row],[Order Date]],0)</f>
        <v>42124</v>
      </c>
      <c r="V1087" s="14">
        <v>42101</v>
      </c>
      <c r="W1087" s="1">
        <v>42103</v>
      </c>
      <c r="X1087" s="12">
        <v>42103</v>
      </c>
      <c r="Y1087" s="10">
        <f>EOMONTH(Table_1[[#This Row],[Ship date]],0)</f>
        <v>42124</v>
      </c>
      <c r="Z1087" s="14">
        <v>42103</v>
      </c>
      <c r="AA1087" s="4">
        <v>9.9911999999999992</v>
      </c>
      <c r="AB1087" s="2">
        <v>19</v>
      </c>
      <c r="AC1087" s="4">
        <v>2465.75</v>
      </c>
      <c r="AD1087" s="2">
        <v>89175</v>
      </c>
      <c r="AE1087" s="4">
        <f>'DataCleaning and Transformation'!$E1087-'DataCleaning and Transformation'!$D1087</f>
        <v>140.75</v>
      </c>
      <c r="AF1087" s="15" t="str">
        <f>_xlfn.IFS('DataCleaning and Transformation'!$O1087="Central","Chris",'DataCleaning and Transformation'!$O1087="East","Erin",'DataCleaning and Transformation'!$O1087="South","Sam",'DataCleaning and Transformation'!$O1087="West","William")</f>
        <v>Erin</v>
      </c>
      <c r="AG1087" s="31">
        <f>Table_1[[#This Row],[Ship date]]-Table_1[[#This Row],[Order Date]]</f>
        <v>2</v>
      </c>
      <c r="AH1087" s="22">
        <f>Table_1[[#This Row],[Profit]]/Table_1[[#This Row],[Sales]]</f>
        <v>4.0519922944337421E-3</v>
      </c>
      <c r="AI1087" s="23">
        <f>Table_1[[#This Row],[Profit]]+Table_1[[#This Row],[Sales]]</f>
        <v>2475.7411999999999</v>
      </c>
      <c r="AJ1087" s="17">
        <f>WEEKNUM(Table_1[[#This Row],[Order Date]],1)</f>
        <v>15</v>
      </c>
      <c r="AK1087" s="17" t="str">
        <f>TEXT(Table_1[[#This Row],[Order Date]],"mmm yyyy")</f>
        <v>Apr 2015</v>
      </c>
      <c r="AL1087" s="17" t="str">
        <f>Table_1[[#This Row],[Monthly sales]]&amp;"  Week "&amp;TEXT(Table_1[[#This Row],[Weekly sales]],"00")</f>
        <v>Apr 2015  Week 15</v>
      </c>
      <c r="AM1087" s="17">
        <f>IF(COUNTIF($A$2:A1087, A1087)=1, 1, 0)</f>
        <v>0</v>
      </c>
      <c r="AN1087" s="3">
        <f>COUNTA(A1087) - COUNTIF(Table_1[[#This Row],[Unique Customers]], 1)</f>
        <v>1</v>
      </c>
      <c r="AO1087" s="17" t="str">
        <f t="shared" si="16"/>
        <v>Repeated</v>
      </c>
      <c r="AP1087" s="17" t="str">
        <f>"Q"&amp;_xlfn.CEILING.MATH(MONTH(Table_1[[#This Row],[Monthly sales]])/3,1)</f>
        <v>Q2</v>
      </c>
    </row>
    <row r="1088" spans="1:42" ht="14.4" x14ac:dyDescent="0.3">
      <c r="A1088" s="2">
        <v>2073</v>
      </c>
      <c r="B1088" s="15" t="s">
        <v>2065</v>
      </c>
      <c r="C1088" s="15" t="s">
        <v>71</v>
      </c>
      <c r="D1088" s="6">
        <v>0.05</v>
      </c>
      <c r="E1088" s="4">
        <v>291.73</v>
      </c>
      <c r="F1088" s="4">
        <v>48.8</v>
      </c>
      <c r="G1088" s="15" t="s">
        <v>27</v>
      </c>
      <c r="H1088" s="15" t="s">
        <v>40</v>
      </c>
      <c r="I1088" s="15" t="s">
        <v>29</v>
      </c>
      <c r="J1088" s="15" t="s">
        <v>110</v>
      </c>
      <c r="K1088" s="15" t="s">
        <v>58</v>
      </c>
      <c r="L1088" s="15" t="s">
        <v>111</v>
      </c>
      <c r="M1088" s="6">
        <v>0.56000000000000005</v>
      </c>
      <c r="N1088" s="15" t="s">
        <v>33</v>
      </c>
      <c r="O1088" s="15" t="s">
        <v>53</v>
      </c>
      <c r="P1088" s="15" t="s">
        <v>290</v>
      </c>
      <c r="Q1088" s="15" t="s">
        <v>2066</v>
      </c>
      <c r="R1088" s="2">
        <v>48135</v>
      </c>
      <c r="S1088" s="1">
        <v>42101</v>
      </c>
      <c r="T1088" s="12">
        <f>EOMONTH(Table_1[[#This Row],[Order Date]],0)</f>
        <v>42124</v>
      </c>
      <c r="U1088" s="10">
        <f>EOMONTH(Table_1[[#This Row],[Order Date]],0)</f>
        <v>42124</v>
      </c>
      <c r="V1088" s="14">
        <v>42101</v>
      </c>
      <c r="W1088" s="1">
        <v>42103</v>
      </c>
      <c r="X1088" s="12">
        <v>42103</v>
      </c>
      <c r="Y1088" s="10">
        <f>EOMONTH(Table_1[[#This Row],[Ship date]],0)</f>
        <v>42124</v>
      </c>
      <c r="Z1088" s="14">
        <v>42103</v>
      </c>
      <c r="AA1088" s="4">
        <v>550.38080000000002</v>
      </c>
      <c r="AB1088" s="2">
        <v>6</v>
      </c>
      <c r="AC1088" s="4">
        <v>1818.41</v>
      </c>
      <c r="AD1088" s="2">
        <v>88557</v>
      </c>
      <c r="AE1088" s="4">
        <f>'DataCleaning and Transformation'!$E1088-'DataCleaning and Transformation'!$D1088</f>
        <v>291.68</v>
      </c>
      <c r="AF1088" s="15" t="str">
        <f>_xlfn.IFS('DataCleaning and Transformation'!$O1088="Central","Chris",'DataCleaning and Transformation'!$O1088="East","Erin",'DataCleaning and Transformation'!$O1088="South","Sam",'DataCleaning and Transformation'!$O1088="West","William")</f>
        <v>Chris</v>
      </c>
      <c r="AG1088" s="31">
        <f>Table_1[[#This Row],[Ship date]]-Table_1[[#This Row],[Order Date]]</f>
        <v>2</v>
      </c>
      <c r="AH1088" s="22">
        <f>Table_1[[#This Row],[Profit]]/Table_1[[#This Row],[Sales]]</f>
        <v>0.30267145473243107</v>
      </c>
      <c r="AI1088" s="23">
        <f>Table_1[[#This Row],[Profit]]+Table_1[[#This Row],[Sales]]</f>
        <v>2368.7908000000002</v>
      </c>
      <c r="AJ1088" s="17">
        <f>WEEKNUM(Table_1[[#This Row],[Order Date]],1)</f>
        <v>15</v>
      </c>
      <c r="AK1088" s="17" t="str">
        <f>TEXT(Table_1[[#This Row],[Order Date]],"mmm yyyy")</f>
        <v>Apr 2015</v>
      </c>
      <c r="AL1088" s="17" t="str">
        <f>Table_1[[#This Row],[Monthly sales]]&amp;"  Week "&amp;TEXT(Table_1[[#This Row],[Weekly sales]],"00")</f>
        <v>Apr 2015  Week 15</v>
      </c>
      <c r="AM1088" s="17">
        <f>IF(COUNTIF($A$2:A1088, A1088)=1, 1, 0)</f>
        <v>1</v>
      </c>
      <c r="AN1088" s="3">
        <f>COUNTA(A1088) - COUNTIF(Table_1[[#This Row],[Unique Customers]], 1)</f>
        <v>0</v>
      </c>
      <c r="AO1088" s="17" t="str">
        <f t="shared" si="16"/>
        <v>Unique</v>
      </c>
      <c r="AP1088" s="17" t="str">
        <f>"Q"&amp;_xlfn.CEILING.MATH(MONTH(Table_1[[#This Row],[Monthly sales]])/3,1)</f>
        <v>Q2</v>
      </c>
    </row>
    <row r="1089" spans="1:42" ht="14.4" x14ac:dyDescent="0.3">
      <c r="A1089" s="2">
        <v>2539</v>
      </c>
      <c r="B1089" s="15" t="s">
        <v>2067</v>
      </c>
      <c r="C1089" s="15" t="s">
        <v>71</v>
      </c>
      <c r="D1089" s="6">
        <v>0.08</v>
      </c>
      <c r="E1089" s="4">
        <v>12.53</v>
      </c>
      <c r="F1089" s="4">
        <v>0.5</v>
      </c>
      <c r="G1089" s="15" t="s">
        <v>39</v>
      </c>
      <c r="H1089" s="15" t="s">
        <v>72</v>
      </c>
      <c r="I1089" s="15" t="s">
        <v>49</v>
      </c>
      <c r="J1089" s="15" t="s">
        <v>153</v>
      </c>
      <c r="K1089" s="15" t="s">
        <v>74</v>
      </c>
      <c r="L1089" s="15" t="s">
        <v>2068</v>
      </c>
      <c r="M1089" s="6">
        <v>0.38</v>
      </c>
      <c r="N1089" s="15" t="s">
        <v>33</v>
      </c>
      <c r="O1089" s="15" t="s">
        <v>34</v>
      </c>
      <c r="P1089" s="15" t="s">
        <v>124</v>
      </c>
      <c r="Q1089" s="15" t="s">
        <v>2069</v>
      </c>
      <c r="R1089" s="2">
        <v>32789</v>
      </c>
      <c r="S1089" s="1">
        <v>42101</v>
      </c>
      <c r="T1089" s="12">
        <f>EOMONTH(Table_1[[#This Row],[Order Date]],0)</f>
        <v>42124</v>
      </c>
      <c r="U1089" s="10">
        <f>EOMONTH(Table_1[[#This Row],[Order Date]],0)</f>
        <v>42124</v>
      </c>
      <c r="V1089" s="14">
        <v>42101</v>
      </c>
      <c r="W1089" s="1">
        <v>42102</v>
      </c>
      <c r="X1089" s="12">
        <v>42102</v>
      </c>
      <c r="Y1089" s="10">
        <f>EOMONTH(Table_1[[#This Row],[Ship date]],0)</f>
        <v>42124</v>
      </c>
      <c r="Z1089" s="14">
        <v>42102</v>
      </c>
      <c r="AA1089" s="4">
        <v>215.71799999999999</v>
      </c>
      <c r="AB1089" s="2">
        <v>5</v>
      </c>
      <c r="AC1089" s="4">
        <v>61.1</v>
      </c>
      <c r="AD1089" s="2">
        <v>91017</v>
      </c>
      <c r="AE1089" s="4">
        <f>'DataCleaning and Transformation'!$E1089-'DataCleaning and Transformation'!$D1089</f>
        <v>12.45</v>
      </c>
      <c r="AF1089" s="15" t="str">
        <f>_xlfn.IFS('DataCleaning and Transformation'!$O1089="Central","Chris",'DataCleaning and Transformation'!$O1089="East","Erin",'DataCleaning and Transformation'!$O1089="South","Sam",'DataCleaning and Transformation'!$O1089="West","William")</f>
        <v>Sam</v>
      </c>
      <c r="AG1089" s="31">
        <f>Table_1[[#This Row],[Ship date]]-Table_1[[#This Row],[Order Date]]</f>
        <v>1</v>
      </c>
      <c r="AH1089" s="22">
        <f>Table_1[[#This Row],[Profit]]/Table_1[[#This Row],[Sales]]</f>
        <v>3.5305728314238949</v>
      </c>
      <c r="AI1089" s="23">
        <f>Table_1[[#This Row],[Profit]]+Table_1[[#This Row],[Sales]]</f>
        <v>276.81799999999998</v>
      </c>
      <c r="AJ1089" s="17">
        <f>WEEKNUM(Table_1[[#This Row],[Order Date]],1)</f>
        <v>15</v>
      </c>
      <c r="AK1089" s="17" t="str">
        <f>TEXT(Table_1[[#This Row],[Order Date]],"mmm yyyy")</f>
        <v>Apr 2015</v>
      </c>
      <c r="AL1089" s="17" t="str">
        <f>Table_1[[#This Row],[Monthly sales]]&amp;"  Week "&amp;TEXT(Table_1[[#This Row],[Weekly sales]],"00")</f>
        <v>Apr 2015  Week 15</v>
      </c>
      <c r="AM1089" s="17">
        <f>IF(COUNTIF($A$2:A1089, A1089)=1, 1, 0)</f>
        <v>1</v>
      </c>
      <c r="AN1089" s="3">
        <f>COUNTA(A1089) - COUNTIF(Table_1[[#This Row],[Unique Customers]], 1)</f>
        <v>0</v>
      </c>
      <c r="AO1089" s="17" t="str">
        <f t="shared" si="16"/>
        <v>Unique</v>
      </c>
      <c r="AP1089" s="17" t="str">
        <f>"Q"&amp;_xlfn.CEILING.MATH(MONTH(Table_1[[#This Row],[Monthly sales]])/3,1)</f>
        <v>Q2</v>
      </c>
    </row>
    <row r="1090" spans="1:42" ht="14.4" x14ac:dyDescent="0.3">
      <c r="A1090" s="2">
        <v>2540</v>
      </c>
      <c r="B1090" s="15" t="s">
        <v>2070</v>
      </c>
      <c r="C1090" s="15" t="s">
        <v>71</v>
      </c>
      <c r="D1090" s="6">
        <v>0.02</v>
      </c>
      <c r="E1090" s="4">
        <v>178.47</v>
      </c>
      <c r="F1090" s="4">
        <v>19.989999999999998</v>
      </c>
      <c r="G1090" s="15" t="s">
        <v>39</v>
      </c>
      <c r="H1090" s="15" t="s">
        <v>72</v>
      </c>
      <c r="I1090" s="15" t="s">
        <v>49</v>
      </c>
      <c r="J1090" s="15" t="s">
        <v>79</v>
      </c>
      <c r="K1090" s="15" t="s">
        <v>74</v>
      </c>
      <c r="L1090" s="15" t="s">
        <v>1012</v>
      </c>
      <c r="M1090" s="6">
        <v>0.55000000000000004</v>
      </c>
      <c r="N1090" s="15" t="s">
        <v>33</v>
      </c>
      <c r="O1090" s="15" t="s">
        <v>34</v>
      </c>
      <c r="P1090" s="15" t="s">
        <v>124</v>
      </c>
      <c r="Q1090" s="15" t="s">
        <v>2071</v>
      </c>
      <c r="R1090" s="2">
        <v>32708</v>
      </c>
      <c r="S1090" s="1">
        <v>42101</v>
      </c>
      <c r="T1090" s="12">
        <f>EOMONTH(Table_1[[#This Row],[Order Date]],0)</f>
        <v>42124</v>
      </c>
      <c r="U1090" s="10">
        <f>EOMONTH(Table_1[[#This Row],[Order Date]],0)</f>
        <v>42124</v>
      </c>
      <c r="V1090" s="14">
        <v>42101</v>
      </c>
      <c r="W1090" s="1">
        <v>42102</v>
      </c>
      <c r="X1090" s="12">
        <v>42102</v>
      </c>
      <c r="Y1090" s="10">
        <f>EOMONTH(Table_1[[#This Row],[Ship date]],0)</f>
        <v>42124</v>
      </c>
      <c r="Z1090" s="14">
        <v>42102</v>
      </c>
      <c r="AA1090" s="4">
        <v>106.98480000000001</v>
      </c>
      <c r="AB1090" s="2">
        <v>1</v>
      </c>
      <c r="AC1090" s="4">
        <v>193.81</v>
      </c>
      <c r="AD1090" s="2">
        <v>91017</v>
      </c>
      <c r="AE1090" s="4">
        <f>'DataCleaning and Transformation'!$E1090-'DataCleaning and Transformation'!$D1090</f>
        <v>178.45</v>
      </c>
      <c r="AF1090" s="15" t="str">
        <f>_xlfn.IFS('DataCleaning and Transformation'!$O1090="Central","Chris",'DataCleaning and Transformation'!$O1090="East","Erin",'DataCleaning and Transformation'!$O1090="South","Sam",'DataCleaning and Transformation'!$O1090="West","William")</f>
        <v>Sam</v>
      </c>
      <c r="AG1090" s="31">
        <f>Table_1[[#This Row],[Ship date]]-Table_1[[#This Row],[Order Date]]</f>
        <v>1</v>
      </c>
      <c r="AH1090" s="22">
        <f>Table_1[[#This Row],[Profit]]/Table_1[[#This Row],[Sales]]</f>
        <v>0.55200866828337036</v>
      </c>
      <c r="AI1090" s="23">
        <f>Table_1[[#This Row],[Profit]]+Table_1[[#This Row],[Sales]]</f>
        <v>300.79480000000001</v>
      </c>
      <c r="AJ1090" s="17">
        <f>WEEKNUM(Table_1[[#This Row],[Order Date]],1)</f>
        <v>15</v>
      </c>
      <c r="AK1090" s="17" t="str">
        <f>TEXT(Table_1[[#This Row],[Order Date]],"mmm yyyy")</f>
        <v>Apr 2015</v>
      </c>
      <c r="AL1090" s="17" t="str">
        <f>Table_1[[#This Row],[Monthly sales]]&amp;"  Week "&amp;TEXT(Table_1[[#This Row],[Weekly sales]],"00")</f>
        <v>Apr 2015  Week 15</v>
      </c>
      <c r="AM1090" s="17">
        <f>IF(COUNTIF($A$2:A1090, A1090)=1, 1, 0)</f>
        <v>1</v>
      </c>
      <c r="AN1090" s="3">
        <f>COUNTA(A1090) - COUNTIF(Table_1[[#This Row],[Unique Customers]], 1)</f>
        <v>0</v>
      </c>
      <c r="AO1090" s="17" t="str">
        <f t="shared" ref="AO1090:AO1153" si="17">IF(AD1090=AD1089, "Repeated", "Unique")</f>
        <v>Repeated</v>
      </c>
      <c r="AP1090" s="17" t="str">
        <f>"Q"&amp;_xlfn.CEILING.MATH(MONTH(Table_1[[#This Row],[Monthly sales]])/3,1)</f>
        <v>Q2</v>
      </c>
    </row>
    <row r="1091" spans="1:42" ht="14.4" x14ac:dyDescent="0.3">
      <c r="A1091" s="2">
        <v>15</v>
      </c>
      <c r="B1091" s="15" t="s">
        <v>2072</v>
      </c>
      <c r="C1091" s="15" t="s">
        <v>26</v>
      </c>
      <c r="D1091" s="6">
        <v>0</v>
      </c>
      <c r="E1091" s="4">
        <v>4.42</v>
      </c>
      <c r="F1091" s="4">
        <v>4.99</v>
      </c>
      <c r="G1091" s="15" t="s">
        <v>39</v>
      </c>
      <c r="H1091" s="15" t="s">
        <v>28</v>
      </c>
      <c r="I1091" s="15" t="s">
        <v>49</v>
      </c>
      <c r="J1091" s="15" t="s">
        <v>346</v>
      </c>
      <c r="K1091" s="15" t="s">
        <v>74</v>
      </c>
      <c r="L1091" s="15" t="s">
        <v>2073</v>
      </c>
      <c r="M1091" s="6">
        <v>0.38</v>
      </c>
      <c r="N1091" s="15" t="s">
        <v>33</v>
      </c>
      <c r="O1091" s="15" t="s">
        <v>112</v>
      </c>
      <c r="P1091" s="15" t="s">
        <v>113</v>
      </c>
      <c r="Q1091" s="15" t="s">
        <v>2074</v>
      </c>
      <c r="R1091" s="2">
        <v>11787</v>
      </c>
      <c r="S1091" s="1">
        <v>42102</v>
      </c>
      <c r="T1091" s="12">
        <f>EOMONTH(Table_1[[#This Row],[Order Date]],0)</f>
        <v>42124</v>
      </c>
      <c r="U1091" s="10">
        <f>EOMONTH(Table_1[[#This Row],[Order Date]],0)</f>
        <v>42124</v>
      </c>
      <c r="V1091" s="14">
        <v>42102</v>
      </c>
      <c r="W1091" s="1">
        <v>42103</v>
      </c>
      <c r="X1091" s="12">
        <v>42103</v>
      </c>
      <c r="Y1091" s="10">
        <f>EOMONTH(Table_1[[#This Row],[Ship date]],0)</f>
        <v>42124</v>
      </c>
      <c r="Z1091" s="14">
        <v>42103</v>
      </c>
      <c r="AA1091" s="4">
        <v>-59.82</v>
      </c>
      <c r="AB1091" s="2">
        <v>7</v>
      </c>
      <c r="AC1091" s="4">
        <v>33.47</v>
      </c>
      <c r="AD1091" s="2">
        <v>86837</v>
      </c>
      <c r="AE1091" s="4">
        <f>'DataCleaning and Transformation'!$E1091-'DataCleaning and Transformation'!$D1091</f>
        <v>4.42</v>
      </c>
      <c r="AF1091" s="15" t="str">
        <f>_xlfn.IFS('DataCleaning and Transformation'!$O1091="Central","Chris",'DataCleaning and Transformation'!$O1091="East","Erin",'DataCleaning and Transformation'!$O1091="South","Sam",'DataCleaning and Transformation'!$O1091="West","William")</f>
        <v>Erin</v>
      </c>
      <c r="AG1091" s="31">
        <f>Table_1[[#This Row],[Ship date]]-Table_1[[#This Row],[Order Date]]</f>
        <v>1</v>
      </c>
      <c r="AH1091" s="22">
        <f>Table_1[[#This Row],[Profit]]/Table_1[[#This Row],[Sales]]</f>
        <v>-1.7872721840454138</v>
      </c>
      <c r="AI1091" s="23">
        <f>Table_1[[#This Row],[Profit]]+Table_1[[#This Row],[Sales]]</f>
        <v>-26.35</v>
      </c>
      <c r="AJ1091" s="17">
        <f>WEEKNUM(Table_1[[#This Row],[Order Date]],1)</f>
        <v>15</v>
      </c>
      <c r="AK1091" s="17" t="str">
        <f>TEXT(Table_1[[#This Row],[Order Date]],"mmm yyyy")</f>
        <v>Apr 2015</v>
      </c>
      <c r="AL1091" s="17" t="str">
        <f>Table_1[[#This Row],[Monthly sales]]&amp;"  Week "&amp;TEXT(Table_1[[#This Row],[Weekly sales]],"00")</f>
        <v>Apr 2015  Week 15</v>
      </c>
      <c r="AM1091" s="17">
        <f>IF(COUNTIF($A$2:A1091, A1091)=1, 1, 0)</f>
        <v>1</v>
      </c>
      <c r="AN1091" s="3">
        <f>COUNTA(A1091) - COUNTIF(Table_1[[#This Row],[Unique Customers]], 1)</f>
        <v>0</v>
      </c>
      <c r="AO1091" s="17" t="str">
        <f t="shared" si="17"/>
        <v>Unique</v>
      </c>
      <c r="AP1091" s="17" t="str">
        <f>"Q"&amp;_xlfn.CEILING.MATH(MONTH(Table_1[[#This Row],[Monthly sales]])/3,1)</f>
        <v>Q2</v>
      </c>
    </row>
    <row r="1092" spans="1:42" ht="14.4" x14ac:dyDescent="0.3">
      <c r="A1092" s="2">
        <v>1935</v>
      </c>
      <c r="B1092" s="15" t="s">
        <v>2075</v>
      </c>
      <c r="C1092" s="15" t="s">
        <v>26</v>
      </c>
      <c r="D1092" s="6">
        <v>0.01</v>
      </c>
      <c r="E1092" s="4">
        <v>42.98</v>
      </c>
      <c r="F1092" s="4">
        <v>4.62</v>
      </c>
      <c r="G1092" s="15" t="s">
        <v>88</v>
      </c>
      <c r="H1092" s="15" t="s">
        <v>95</v>
      </c>
      <c r="I1092" s="15" t="s">
        <v>49</v>
      </c>
      <c r="J1092" s="15" t="s">
        <v>96</v>
      </c>
      <c r="K1092" s="15" t="s">
        <v>74</v>
      </c>
      <c r="L1092" s="15" t="s">
        <v>281</v>
      </c>
      <c r="M1092" s="6">
        <v>0.56000000000000005</v>
      </c>
      <c r="N1092" s="15" t="s">
        <v>33</v>
      </c>
      <c r="O1092" s="15" t="s">
        <v>53</v>
      </c>
      <c r="P1092" s="15" t="s">
        <v>188</v>
      </c>
      <c r="Q1092" s="15" t="s">
        <v>2076</v>
      </c>
      <c r="R1092" s="2">
        <v>75051</v>
      </c>
      <c r="S1092" s="1">
        <v>42102</v>
      </c>
      <c r="T1092" s="12">
        <f>EOMONTH(Table_1[[#This Row],[Order Date]],0)</f>
        <v>42124</v>
      </c>
      <c r="U1092" s="10">
        <f>EOMONTH(Table_1[[#This Row],[Order Date]],0)</f>
        <v>42124</v>
      </c>
      <c r="V1092" s="14">
        <v>42102</v>
      </c>
      <c r="W1092" s="1">
        <v>42104</v>
      </c>
      <c r="X1092" s="12">
        <v>42104</v>
      </c>
      <c r="Y1092" s="10">
        <f>EOMONTH(Table_1[[#This Row],[Ship date]],0)</f>
        <v>42124</v>
      </c>
      <c r="Z1092" s="14">
        <v>42104</v>
      </c>
      <c r="AA1092" s="4">
        <v>285.47370000000001</v>
      </c>
      <c r="AB1092" s="2">
        <v>9</v>
      </c>
      <c r="AC1092" s="4">
        <v>413.73</v>
      </c>
      <c r="AD1092" s="2">
        <v>86686</v>
      </c>
      <c r="AE1092" s="4">
        <f>'DataCleaning and Transformation'!$E1092-'DataCleaning and Transformation'!$D1092</f>
        <v>42.97</v>
      </c>
      <c r="AF1092" s="15" t="str">
        <f>_xlfn.IFS('DataCleaning and Transformation'!$O1092="Central","Chris",'DataCleaning and Transformation'!$O1092="East","Erin",'DataCleaning and Transformation'!$O1092="South","Sam",'DataCleaning and Transformation'!$O1092="West","William")</f>
        <v>Chris</v>
      </c>
      <c r="AG1092" s="31">
        <f>Table_1[[#This Row],[Ship date]]-Table_1[[#This Row],[Order Date]]</f>
        <v>2</v>
      </c>
      <c r="AH1092" s="22">
        <f>Table_1[[#This Row],[Profit]]/Table_1[[#This Row],[Sales]]</f>
        <v>0.69</v>
      </c>
      <c r="AI1092" s="23">
        <f>Table_1[[#This Row],[Profit]]+Table_1[[#This Row],[Sales]]</f>
        <v>699.20370000000003</v>
      </c>
      <c r="AJ1092" s="17">
        <f>WEEKNUM(Table_1[[#This Row],[Order Date]],1)</f>
        <v>15</v>
      </c>
      <c r="AK1092" s="17" t="str">
        <f>TEXT(Table_1[[#This Row],[Order Date]],"mmm yyyy")</f>
        <v>Apr 2015</v>
      </c>
      <c r="AL1092" s="17" t="str">
        <f>Table_1[[#This Row],[Monthly sales]]&amp;"  Week "&amp;TEXT(Table_1[[#This Row],[Weekly sales]],"00")</f>
        <v>Apr 2015  Week 15</v>
      </c>
      <c r="AM1092" s="17">
        <f>IF(COUNTIF($A$2:A1092, A1092)=1, 1, 0)</f>
        <v>1</v>
      </c>
      <c r="AN1092" s="3">
        <f>COUNTA(A1092) - COUNTIF(Table_1[[#This Row],[Unique Customers]], 1)</f>
        <v>0</v>
      </c>
      <c r="AO1092" s="17" t="str">
        <f t="shared" si="17"/>
        <v>Unique</v>
      </c>
      <c r="AP1092" s="17" t="str">
        <f>"Q"&amp;_xlfn.CEILING.MATH(MONTH(Table_1[[#This Row],[Monthly sales]])/3,1)</f>
        <v>Q2</v>
      </c>
    </row>
    <row r="1093" spans="1:42" ht="14.4" x14ac:dyDescent="0.3">
      <c r="A1093" s="2">
        <v>2655</v>
      </c>
      <c r="B1093" s="15" t="s">
        <v>2077</v>
      </c>
      <c r="C1093" s="15" t="s">
        <v>26</v>
      </c>
      <c r="D1093" s="6">
        <v>7.0000000000000007E-2</v>
      </c>
      <c r="E1093" s="4">
        <v>2.94</v>
      </c>
      <c r="F1093" s="4">
        <v>0.81</v>
      </c>
      <c r="G1093" s="15" t="s">
        <v>39</v>
      </c>
      <c r="H1093" s="15" t="s">
        <v>95</v>
      </c>
      <c r="I1093" s="15" t="s">
        <v>49</v>
      </c>
      <c r="J1093" s="15" t="s">
        <v>50</v>
      </c>
      <c r="K1093" s="15" t="s">
        <v>51</v>
      </c>
      <c r="L1093" s="15" t="s">
        <v>2078</v>
      </c>
      <c r="M1093" s="6">
        <v>0.4</v>
      </c>
      <c r="N1093" s="15" t="s">
        <v>33</v>
      </c>
      <c r="O1093" s="15" t="s">
        <v>34</v>
      </c>
      <c r="P1093" s="15" t="s">
        <v>76</v>
      </c>
      <c r="Q1093" s="15" t="s">
        <v>362</v>
      </c>
      <c r="R1093" s="2">
        <v>30318</v>
      </c>
      <c r="S1093" s="1">
        <v>42102</v>
      </c>
      <c r="T1093" s="12">
        <f>EOMONTH(Table_1[[#This Row],[Order Date]],0)</f>
        <v>42124</v>
      </c>
      <c r="U1093" s="10">
        <f>EOMONTH(Table_1[[#This Row],[Order Date]],0)</f>
        <v>42124</v>
      </c>
      <c r="V1093" s="14">
        <v>42102</v>
      </c>
      <c r="W1093" s="1">
        <v>42103</v>
      </c>
      <c r="X1093" s="12">
        <v>42103</v>
      </c>
      <c r="Y1093" s="10">
        <f>EOMONTH(Table_1[[#This Row],[Ship date]],0)</f>
        <v>42124</v>
      </c>
      <c r="Z1093" s="14">
        <v>42103</v>
      </c>
      <c r="AA1093" s="4">
        <v>-93.927400000000006</v>
      </c>
      <c r="AB1093" s="2">
        <v>10</v>
      </c>
      <c r="AC1093" s="4">
        <v>29.88</v>
      </c>
      <c r="AD1093" s="2">
        <v>86064</v>
      </c>
      <c r="AE1093" s="4">
        <f>'DataCleaning and Transformation'!$E1093-'DataCleaning and Transformation'!$D1093</f>
        <v>2.87</v>
      </c>
      <c r="AF1093" s="15" t="str">
        <f>_xlfn.IFS('DataCleaning and Transformation'!$O1093="Central","Chris",'DataCleaning and Transformation'!$O1093="East","Erin",'DataCleaning and Transformation'!$O1093="South","Sam",'DataCleaning and Transformation'!$O1093="West","William")</f>
        <v>Sam</v>
      </c>
      <c r="AG1093" s="31">
        <f>Table_1[[#This Row],[Ship date]]-Table_1[[#This Row],[Order Date]]</f>
        <v>1</v>
      </c>
      <c r="AH1093" s="22">
        <f>Table_1[[#This Row],[Profit]]/Table_1[[#This Row],[Sales]]</f>
        <v>-3.1434872824631865</v>
      </c>
      <c r="AI1093" s="23">
        <f>Table_1[[#This Row],[Profit]]+Table_1[[#This Row],[Sales]]</f>
        <v>-64.04740000000001</v>
      </c>
      <c r="AJ1093" s="17">
        <f>WEEKNUM(Table_1[[#This Row],[Order Date]],1)</f>
        <v>15</v>
      </c>
      <c r="AK1093" s="17" t="str">
        <f>TEXT(Table_1[[#This Row],[Order Date]],"mmm yyyy")</f>
        <v>Apr 2015</v>
      </c>
      <c r="AL1093" s="17" t="str">
        <f>Table_1[[#This Row],[Monthly sales]]&amp;"  Week "&amp;TEXT(Table_1[[#This Row],[Weekly sales]],"00")</f>
        <v>Apr 2015  Week 15</v>
      </c>
      <c r="AM1093" s="17">
        <f>IF(COUNTIF($A$2:A1093, A1093)=1, 1, 0)</f>
        <v>1</v>
      </c>
      <c r="AN1093" s="3">
        <f>COUNTA(A1093) - COUNTIF(Table_1[[#This Row],[Unique Customers]], 1)</f>
        <v>0</v>
      </c>
      <c r="AO1093" s="17" t="str">
        <f t="shared" si="17"/>
        <v>Unique</v>
      </c>
      <c r="AP1093" s="17" t="str">
        <f>"Q"&amp;_xlfn.CEILING.MATH(MONTH(Table_1[[#This Row],[Monthly sales]])/3,1)</f>
        <v>Q2</v>
      </c>
    </row>
    <row r="1094" spans="1:42" ht="14.4" x14ac:dyDescent="0.3">
      <c r="A1094" s="2">
        <v>3098</v>
      </c>
      <c r="B1094" s="15" t="s">
        <v>1421</v>
      </c>
      <c r="C1094" s="15" t="s">
        <v>26</v>
      </c>
      <c r="D1094" s="6">
        <v>0.05</v>
      </c>
      <c r="E1094" s="4">
        <v>35.44</v>
      </c>
      <c r="F1094" s="4">
        <v>5.09</v>
      </c>
      <c r="G1094" s="15" t="s">
        <v>39</v>
      </c>
      <c r="H1094" s="15" t="s">
        <v>40</v>
      </c>
      <c r="I1094" s="15" t="s">
        <v>49</v>
      </c>
      <c r="J1094" s="15" t="s">
        <v>89</v>
      </c>
      <c r="K1094" s="15" t="s">
        <v>74</v>
      </c>
      <c r="L1094" s="15" t="s">
        <v>2079</v>
      </c>
      <c r="M1094" s="6">
        <v>0.38</v>
      </c>
      <c r="N1094" s="15" t="s">
        <v>33</v>
      </c>
      <c r="O1094" s="15" t="s">
        <v>112</v>
      </c>
      <c r="P1094" s="15" t="s">
        <v>113</v>
      </c>
      <c r="Q1094" s="15" t="s">
        <v>1422</v>
      </c>
      <c r="R1094" s="2">
        <v>11967</v>
      </c>
      <c r="S1094" s="1">
        <v>42102</v>
      </c>
      <c r="T1094" s="12">
        <f>EOMONTH(Table_1[[#This Row],[Order Date]],0)</f>
        <v>42124</v>
      </c>
      <c r="U1094" s="10">
        <f>EOMONTH(Table_1[[#This Row],[Order Date]],0)</f>
        <v>42124</v>
      </c>
      <c r="V1094" s="14">
        <v>42102</v>
      </c>
      <c r="W1094" s="1">
        <v>42103</v>
      </c>
      <c r="X1094" s="12">
        <v>42103</v>
      </c>
      <c r="Y1094" s="10">
        <f>EOMONTH(Table_1[[#This Row],[Ship date]],0)</f>
        <v>42124</v>
      </c>
      <c r="Z1094" s="14">
        <v>42103</v>
      </c>
      <c r="AA1094" s="4">
        <v>240.17519999999999</v>
      </c>
      <c r="AB1094" s="2">
        <v>10</v>
      </c>
      <c r="AC1094" s="4">
        <v>348.08</v>
      </c>
      <c r="AD1094" s="2">
        <v>89314</v>
      </c>
      <c r="AE1094" s="4">
        <f>'DataCleaning and Transformation'!$E1094-'DataCleaning and Transformation'!$D1094</f>
        <v>35.39</v>
      </c>
      <c r="AF1094" s="15" t="str">
        <f>_xlfn.IFS('DataCleaning and Transformation'!$O1094="Central","Chris",'DataCleaning and Transformation'!$O1094="East","Erin",'DataCleaning and Transformation'!$O1094="South","Sam",'DataCleaning and Transformation'!$O1094="West","William")</f>
        <v>Erin</v>
      </c>
      <c r="AG1094" s="31">
        <f>Table_1[[#This Row],[Ship date]]-Table_1[[#This Row],[Order Date]]</f>
        <v>1</v>
      </c>
      <c r="AH1094" s="22">
        <f>Table_1[[#This Row],[Profit]]/Table_1[[#This Row],[Sales]]</f>
        <v>0.69</v>
      </c>
      <c r="AI1094" s="23">
        <f>Table_1[[#This Row],[Profit]]+Table_1[[#This Row],[Sales]]</f>
        <v>588.25519999999995</v>
      </c>
      <c r="AJ1094" s="17">
        <f>WEEKNUM(Table_1[[#This Row],[Order Date]],1)</f>
        <v>15</v>
      </c>
      <c r="AK1094" s="17" t="str">
        <f>TEXT(Table_1[[#This Row],[Order Date]],"mmm yyyy")</f>
        <v>Apr 2015</v>
      </c>
      <c r="AL1094" s="17" t="str">
        <f>Table_1[[#This Row],[Monthly sales]]&amp;"  Week "&amp;TEXT(Table_1[[#This Row],[Weekly sales]],"00")</f>
        <v>Apr 2015  Week 15</v>
      </c>
      <c r="AM1094" s="17">
        <f>IF(COUNTIF($A$2:A1094, A1094)=1, 1, 0)</f>
        <v>0</v>
      </c>
      <c r="AN1094" s="3">
        <f>COUNTA(A1094) - COUNTIF(Table_1[[#This Row],[Unique Customers]], 1)</f>
        <v>1</v>
      </c>
      <c r="AO1094" s="17" t="str">
        <f t="shared" si="17"/>
        <v>Unique</v>
      </c>
      <c r="AP1094" s="17" t="str">
        <f>"Q"&amp;_xlfn.CEILING.MATH(MONTH(Table_1[[#This Row],[Monthly sales]])/3,1)</f>
        <v>Q2</v>
      </c>
    </row>
    <row r="1095" spans="1:42" ht="14.4" x14ac:dyDescent="0.3">
      <c r="A1095" s="2">
        <v>1614</v>
      </c>
      <c r="B1095" s="15" t="s">
        <v>2080</v>
      </c>
      <c r="C1095" s="15" t="s">
        <v>48</v>
      </c>
      <c r="D1095" s="6">
        <v>0.06</v>
      </c>
      <c r="E1095" s="4">
        <v>40.97</v>
      </c>
      <c r="F1095" s="4">
        <v>1.99</v>
      </c>
      <c r="G1095" s="15" t="s">
        <v>39</v>
      </c>
      <c r="H1095" s="15" t="s">
        <v>40</v>
      </c>
      <c r="I1095" s="15" t="s">
        <v>41</v>
      </c>
      <c r="J1095" s="15" t="s">
        <v>42</v>
      </c>
      <c r="K1095" s="15" t="s">
        <v>43</v>
      </c>
      <c r="L1095" s="15" t="s">
        <v>2081</v>
      </c>
      <c r="M1095" s="6">
        <v>0.42</v>
      </c>
      <c r="N1095" s="15" t="s">
        <v>33</v>
      </c>
      <c r="O1095" s="15" t="s">
        <v>112</v>
      </c>
      <c r="P1095" s="15" t="s">
        <v>404</v>
      </c>
      <c r="Q1095" s="15" t="s">
        <v>2082</v>
      </c>
      <c r="R1095" s="2">
        <v>1748</v>
      </c>
      <c r="S1095" s="1">
        <v>42102</v>
      </c>
      <c r="T1095" s="12">
        <f>EOMONTH(Table_1[[#This Row],[Order Date]],0)</f>
        <v>42124</v>
      </c>
      <c r="U1095" s="10">
        <f>EOMONTH(Table_1[[#This Row],[Order Date]],0)</f>
        <v>42124</v>
      </c>
      <c r="V1095" s="14">
        <v>42102</v>
      </c>
      <c r="W1095" s="1">
        <v>42106</v>
      </c>
      <c r="X1095" s="12">
        <v>42106</v>
      </c>
      <c r="Y1095" s="10">
        <f>EOMONTH(Table_1[[#This Row],[Ship date]],0)</f>
        <v>42124</v>
      </c>
      <c r="Z1095" s="14">
        <v>42106</v>
      </c>
      <c r="AA1095" s="4">
        <v>341.19810000000001</v>
      </c>
      <c r="AB1095" s="2">
        <v>12</v>
      </c>
      <c r="AC1095" s="4">
        <v>494.49</v>
      </c>
      <c r="AD1095" s="2">
        <v>87823</v>
      </c>
      <c r="AE1095" s="4">
        <f>'DataCleaning and Transformation'!$E1095-'DataCleaning and Transformation'!$D1095</f>
        <v>40.909999999999997</v>
      </c>
      <c r="AF1095" s="15" t="str">
        <f>_xlfn.IFS('DataCleaning and Transformation'!$O1095="Central","Chris",'DataCleaning and Transformation'!$O1095="East","Erin",'DataCleaning and Transformation'!$O1095="South","Sam",'DataCleaning and Transformation'!$O1095="West","William")</f>
        <v>Erin</v>
      </c>
      <c r="AG1095" s="31">
        <f>Table_1[[#This Row],[Ship date]]-Table_1[[#This Row],[Order Date]]</f>
        <v>4</v>
      </c>
      <c r="AH1095" s="22">
        <f>Table_1[[#This Row],[Profit]]/Table_1[[#This Row],[Sales]]</f>
        <v>0.69000000000000006</v>
      </c>
      <c r="AI1095" s="23">
        <f>Table_1[[#This Row],[Profit]]+Table_1[[#This Row],[Sales]]</f>
        <v>835.68810000000008</v>
      </c>
      <c r="AJ1095" s="17">
        <f>WEEKNUM(Table_1[[#This Row],[Order Date]],1)</f>
        <v>15</v>
      </c>
      <c r="AK1095" s="17" t="str">
        <f>TEXT(Table_1[[#This Row],[Order Date]],"mmm yyyy")</f>
        <v>Apr 2015</v>
      </c>
      <c r="AL1095" s="17" t="str">
        <f>Table_1[[#This Row],[Monthly sales]]&amp;"  Week "&amp;TEXT(Table_1[[#This Row],[Weekly sales]],"00")</f>
        <v>Apr 2015  Week 15</v>
      </c>
      <c r="AM1095" s="17">
        <f>IF(COUNTIF($A$2:A1095, A1095)=1, 1, 0)</f>
        <v>1</v>
      </c>
      <c r="AN1095" s="3">
        <f>COUNTA(A1095) - COUNTIF(Table_1[[#This Row],[Unique Customers]], 1)</f>
        <v>0</v>
      </c>
      <c r="AO1095" s="17" t="str">
        <f t="shared" si="17"/>
        <v>Unique</v>
      </c>
      <c r="AP1095" s="17" t="str">
        <f>"Q"&amp;_xlfn.CEILING.MATH(MONTH(Table_1[[#This Row],[Monthly sales]])/3,1)</f>
        <v>Q2</v>
      </c>
    </row>
    <row r="1096" spans="1:42" ht="14.4" x14ac:dyDescent="0.3">
      <c r="A1096" s="2">
        <v>1018</v>
      </c>
      <c r="B1096" s="15" t="s">
        <v>2083</v>
      </c>
      <c r="C1096" s="15" t="s">
        <v>117</v>
      </c>
      <c r="D1096" s="6">
        <v>0.05</v>
      </c>
      <c r="E1096" s="4">
        <v>35.89</v>
      </c>
      <c r="F1096" s="4">
        <v>14.72</v>
      </c>
      <c r="G1096" s="15" t="s">
        <v>39</v>
      </c>
      <c r="H1096" s="15" t="s">
        <v>72</v>
      </c>
      <c r="I1096" s="15" t="s">
        <v>49</v>
      </c>
      <c r="J1096" s="15" t="s">
        <v>346</v>
      </c>
      <c r="K1096" s="15" t="s">
        <v>74</v>
      </c>
      <c r="L1096" s="15" t="s">
        <v>2084</v>
      </c>
      <c r="M1096" s="6">
        <v>0.4</v>
      </c>
      <c r="N1096" s="15" t="s">
        <v>33</v>
      </c>
      <c r="O1096" s="15" t="s">
        <v>34</v>
      </c>
      <c r="P1096" s="15" t="s">
        <v>98</v>
      </c>
      <c r="Q1096" s="15" t="s">
        <v>2085</v>
      </c>
      <c r="R1096" s="2">
        <v>27511</v>
      </c>
      <c r="S1096" s="1">
        <v>42102</v>
      </c>
      <c r="T1096" s="12">
        <f>EOMONTH(Table_1[[#This Row],[Order Date]],0)</f>
        <v>42124</v>
      </c>
      <c r="U1096" s="10">
        <f>EOMONTH(Table_1[[#This Row],[Order Date]],0)</f>
        <v>42124</v>
      </c>
      <c r="V1096" s="14">
        <v>42102</v>
      </c>
      <c r="W1096" s="1">
        <v>42103</v>
      </c>
      <c r="X1096" s="12">
        <v>42103</v>
      </c>
      <c r="Y1096" s="10">
        <f>EOMONTH(Table_1[[#This Row],[Ship date]],0)</f>
        <v>42124</v>
      </c>
      <c r="Z1096" s="14">
        <v>42103</v>
      </c>
      <c r="AA1096" s="4">
        <v>22.866</v>
      </c>
      <c r="AB1096" s="2">
        <v>19</v>
      </c>
      <c r="AC1096" s="4">
        <v>680.39</v>
      </c>
      <c r="AD1096" s="2">
        <v>88391</v>
      </c>
      <c r="AE1096" s="4">
        <f>'DataCleaning and Transformation'!$E1096-'DataCleaning and Transformation'!$D1096</f>
        <v>35.840000000000003</v>
      </c>
      <c r="AF1096" s="15" t="str">
        <f>_xlfn.IFS('DataCleaning and Transformation'!$O1096="Central","Chris",'DataCleaning and Transformation'!$O1096="East","Erin",'DataCleaning and Transformation'!$O1096="South","Sam",'DataCleaning and Transformation'!$O1096="West","William")</f>
        <v>Sam</v>
      </c>
      <c r="AG1096" s="31">
        <f>Table_1[[#This Row],[Ship date]]-Table_1[[#This Row],[Order Date]]</f>
        <v>1</v>
      </c>
      <c r="AH1096" s="22">
        <f>Table_1[[#This Row],[Profit]]/Table_1[[#This Row],[Sales]]</f>
        <v>3.3607195872955214E-2</v>
      </c>
      <c r="AI1096" s="23">
        <f>Table_1[[#This Row],[Profit]]+Table_1[[#This Row],[Sales]]</f>
        <v>703.25599999999997</v>
      </c>
      <c r="AJ1096" s="17">
        <f>WEEKNUM(Table_1[[#This Row],[Order Date]],1)</f>
        <v>15</v>
      </c>
      <c r="AK1096" s="17" t="str">
        <f>TEXT(Table_1[[#This Row],[Order Date]],"mmm yyyy")</f>
        <v>Apr 2015</v>
      </c>
      <c r="AL1096" s="17" t="str">
        <f>Table_1[[#This Row],[Monthly sales]]&amp;"  Week "&amp;TEXT(Table_1[[#This Row],[Weekly sales]],"00")</f>
        <v>Apr 2015  Week 15</v>
      </c>
      <c r="AM1096" s="17">
        <f>IF(COUNTIF($A$2:A1096, A1096)=1, 1, 0)</f>
        <v>1</v>
      </c>
      <c r="AN1096" s="3">
        <f>COUNTA(A1096) - COUNTIF(Table_1[[#This Row],[Unique Customers]], 1)</f>
        <v>0</v>
      </c>
      <c r="AO1096" s="17" t="str">
        <f t="shared" si="17"/>
        <v>Unique</v>
      </c>
      <c r="AP1096" s="17" t="str">
        <f>"Q"&amp;_xlfn.CEILING.MATH(MONTH(Table_1[[#This Row],[Monthly sales]])/3,1)</f>
        <v>Q2</v>
      </c>
    </row>
    <row r="1097" spans="1:42" ht="14.4" x14ac:dyDescent="0.3">
      <c r="A1097" s="2">
        <v>1018</v>
      </c>
      <c r="B1097" s="15" t="s">
        <v>2083</v>
      </c>
      <c r="C1097" s="15" t="s">
        <v>117</v>
      </c>
      <c r="D1097" s="6">
        <v>0</v>
      </c>
      <c r="E1097" s="4">
        <v>11.48</v>
      </c>
      <c r="F1097" s="4">
        <v>5.43</v>
      </c>
      <c r="G1097" s="15" t="s">
        <v>39</v>
      </c>
      <c r="H1097" s="15" t="s">
        <v>72</v>
      </c>
      <c r="I1097" s="15" t="s">
        <v>49</v>
      </c>
      <c r="J1097" s="15" t="s">
        <v>89</v>
      </c>
      <c r="K1097" s="15" t="s">
        <v>74</v>
      </c>
      <c r="L1097" s="15" t="s">
        <v>2086</v>
      </c>
      <c r="M1097" s="6">
        <v>0.36</v>
      </c>
      <c r="N1097" s="15" t="s">
        <v>33</v>
      </c>
      <c r="O1097" s="15" t="s">
        <v>34</v>
      </c>
      <c r="P1097" s="15" t="s">
        <v>98</v>
      </c>
      <c r="Q1097" s="15" t="s">
        <v>2085</v>
      </c>
      <c r="R1097" s="2">
        <v>27511</v>
      </c>
      <c r="S1097" s="1">
        <v>42102</v>
      </c>
      <c r="T1097" s="12">
        <f>EOMONTH(Table_1[[#This Row],[Order Date]],0)</f>
        <v>42124</v>
      </c>
      <c r="U1097" s="10">
        <f>EOMONTH(Table_1[[#This Row],[Order Date]],0)</f>
        <v>42124</v>
      </c>
      <c r="V1097" s="14">
        <v>42102</v>
      </c>
      <c r="W1097" s="1">
        <v>42102</v>
      </c>
      <c r="X1097" s="12">
        <v>42102</v>
      </c>
      <c r="Y1097" s="10">
        <f>EOMONTH(Table_1[[#This Row],[Ship date]],0)</f>
        <v>42124</v>
      </c>
      <c r="Z1097" s="14">
        <v>42102</v>
      </c>
      <c r="AA1097" s="4">
        <v>115.72799999999999</v>
      </c>
      <c r="AB1097" s="2">
        <v>6</v>
      </c>
      <c r="AC1097" s="4">
        <v>75.52</v>
      </c>
      <c r="AD1097" s="2">
        <v>88391</v>
      </c>
      <c r="AE1097" s="4">
        <f>'DataCleaning and Transformation'!$E1097-'DataCleaning and Transformation'!$D1097</f>
        <v>11.48</v>
      </c>
      <c r="AF1097" s="15" t="str">
        <f>_xlfn.IFS('DataCleaning and Transformation'!$O1097="Central","Chris",'DataCleaning and Transformation'!$O1097="East","Erin",'DataCleaning and Transformation'!$O1097="South","Sam",'DataCleaning and Transformation'!$O1097="West","William")</f>
        <v>Sam</v>
      </c>
      <c r="AG1097" s="31">
        <f>Table_1[[#This Row],[Ship date]]-Table_1[[#This Row],[Order Date]]</f>
        <v>0</v>
      </c>
      <c r="AH1097" s="22">
        <f>Table_1[[#This Row],[Profit]]/Table_1[[#This Row],[Sales]]</f>
        <v>1.5324152542372882</v>
      </c>
      <c r="AI1097" s="23">
        <f>Table_1[[#This Row],[Profit]]+Table_1[[#This Row],[Sales]]</f>
        <v>191.24799999999999</v>
      </c>
      <c r="AJ1097" s="17">
        <f>WEEKNUM(Table_1[[#This Row],[Order Date]],1)</f>
        <v>15</v>
      </c>
      <c r="AK1097" s="17" t="str">
        <f>TEXT(Table_1[[#This Row],[Order Date]],"mmm yyyy")</f>
        <v>Apr 2015</v>
      </c>
      <c r="AL1097" s="17" t="str">
        <f>Table_1[[#This Row],[Monthly sales]]&amp;"  Week "&amp;TEXT(Table_1[[#This Row],[Weekly sales]],"00")</f>
        <v>Apr 2015  Week 15</v>
      </c>
      <c r="AM1097" s="17">
        <f>IF(COUNTIF($A$2:A1097, A1097)=1, 1, 0)</f>
        <v>0</v>
      </c>
      <c r="AN1097" s="3">
        <f>COUNTA(A1097) - COUNTIF(Table_1[[#This Row],[Unique Customers]], 1)</f>
        <v>1</v>
      </c>
      <c r="AO1097" s="17" t="str">
        <f t="shared" si="17"/>
        <v>Repeated</v>
      </c>
      <c r="AP1097" s="17" t="str">
        <f>"Q"&amp;_xlfn.CEILING.MATH(MONTH(Table_1[[#This Row],[Monthly sales]])/3,1)</f>
        <v>Q2</v>
      </c>
    </row>
    <row r="1098" spans="1:42" ht="14.4" x14ac:dyDescent="0.3">
      <c r="A1098" s="2">
        <v>2561</v>
      </c>
      <c r="B1098" s="15" t="s">
        <v>1799</v>
      </c>
      <c r="C1098" s="15" t="s">
        <v>71</v>
      </c>
      <c r="D1098" s="6">
        <v>7.0000000000000007E-2</v>
      </c>
      <c r="E1098" s="4">
        <v>3.98</v>
      </c>
      <c r="F1098" s="4">
        <v>5.26</v>
      </c>
      <c r="G1098" s="15" t="s">
        <v>39</v>
      </c>
      <c r="H1098" s="15" t="s">
        <v>40</v>
      </c>
      <c r="I1098" s="15" t="s">
        <v>49</v>
      </c>
      <c r="J1098" s="15" t="s">
        <v>73</v>
      </c>
      <c r="K1098" s="15" t="s">
        <v>74</v>
      </c>
      <c r="L1098" s="15" t="s">
        <v>1856</v>
      </c>
      <c r="M1098" s="6">
        <v>0.38</v>
      </c>
      <c r="N1098" s="15" t="s">
        <v>33</v>
      </c>
      <c r="O1098" s="15" t="s">
        <v>112</v>
      </c>
      <c r="P1098" s="15" t="s">
        <v>113</v>
      </c>
      <c r="Q1098" s="15" t="s">
        <v>1800</v>
      </c>
      <c r="R1098" s="2">
        <v>10562</v>
      </c>
      <c r="S1098" s="1">
        <v>42102</v>
      </c>
      <c r="T1098" s="12">
        <f>EOMONTH(Table_1[[#This Row],[Order Date]],0)</f>
        <v>42124</v>
      </c>
      <c r="U1098" s="10">
        <f>EOMONTH(Table_1[[#This Row],[Order Date]],0)</f>
        <v>42124</v>
      </c>
      <c r="V1098" s="14">
        <v>42102</v>
      </c>
      <c r="W1098" s="1">
        <v>42104</v>
      </c>
      <c r="X1098" s="12">
        <v>42104</v>
      </c>
      <c r="Y1098" s="10">
        <f>EOMONTH(Table_1[[#This Row],[Ship date]],0)</f>
        <v>42124</v>
      </c>
      <c r="Z1098" s="14">
        <v>42104</v>
      </c>
      <c r="AA1098" s="4">
        <v>-59.963760000000001</v>
      </c>
      <c r="AB1098" s="2">
        <v>7</v>
      </c>
      <c r="AC1098" s="4">
        <v>29.77</v>
      </c>
      <c r="AD1098" s="2">
        <v>86466</v>
      </c>
      <c r="AE1098" s="4">
        <f>'DataCleaning and Transformation'!$E1098-'DataCleaning and Transformation'!$D1098</f>
        <v>3.91</v>
      </c>
      <c r="AF1098" s="15" t="str">
        <f>_xlfn.IFS('DataCleaning and Transformation'!$O1098="Central","Chris",'DataCleaning and Transformation'!$O1098="East","Erin",'DataCleaning and Transformation'!$O1098="South","Sam",'DataCleaning and Transformation'!$O1098="West","William")</f>
        <v>Erin</v>
      </c>
      <c r="AG1098" s="31">
        <f>Table_1[[#This Row],[Ship date]]-Table_1[[#This Row],[Order Date]]</f>
        <v>2</v>
      </c>
      <c r="AH1098" s="22">
        <f>Table_1[[#This Row],[Profit]]/Table_1[[#This Row],[Sales]]</f>
        <v>-2.0142344642257308</v>
      </c>
      <c r="AI1098" s="23">
        <f>Table_1[[#This Row],[Profit]]+Table_1[[#This Row],[Sales]]</f>
        <v>-30.193760000000001</v>
      </c>
      <c r="AJ1098" s="17">
        <f>WEEKNUM(Table_1[[#This Row],[Order Date]],1)</f>
        <v>15</v>
      </c>
      <c r="AK1098" s="17" t="str">
        <f>TEXT(Table_1[[#This Row],[Order Date]],"mmm yyyy")</f>
        <v>Apr 2015</v>
      </c>
      <c r="AL1098" s="17" t="str">
        <f>Table_1[[#This Row],[Monthly sales]]&amp;"  Week "&amp;TEXT(Table_1[[#This Row],[Weekly sales]],"00")</f>
        <v>Apr 2015  Week 15</v>
      </c>
      <c r="AM1098" s="17">
        <f>IF(COUNTIF($A$2:A1098, A1098)=1, 1, 0)</f>
        <v>0</v>
      </c>
      <c r="AN1098" s="3">
        <f>COUNTA(A1098) - COUNTIF(Table_1[[#This Row],[Unique Customers]], 1)</f>
        <v>1</v>
      </c>
      <c r="AO1098" s="17" t="str">
        <f t="shared" si="17"/>
        <v>Unique</v>
      </c>
      <c r="AP1098" s="17" t="str">
        <f>"Q"&amp;_xlfn.CEILING.MATH(MONTH(Table_1[[#This Row],[Monthly sales]])/3,1)</f>
        <v>Q2</v>
      </c>
    </row>
    <row r="1099" spans="1:42" ht="14.4" x14ac:dyDescent="0.3">
      <c r="A1099" s="2">
        <v>2561</v>
      </c>
      <c r="B1099" s="15" t="s">
        <v>1799</v>
      </c>
      <c r="C1099" s="15" t="s">
        <v>71</v>
      </c>
      <c r="D1099" s="6">
        <v>7.0000000000000007E-2</v>
      </c>
      <c r="E1099" s="4">
        <v>12.22</v>
      </c>
      <c r="F1099" s="4">
        <v>2.85</v>
      </c>
      <c r="G1099" s="15" t="s">
        <v>39</v>
      </c>
      <c r="H1099" s="15" t="s">
        <v>40</v>
      </c>
      <c r="I1099" s="15" t="s">
        <v>29</v>
      </c>
      <c r="J1099" s="15" t="s">
        <v>127</v>
      </c>
      <c r="K1099" s="15" t="s">
        <v>43</v>
      </c>
      <c r="L1099" s="15" t="s">
        <v>2087</v>
      </c>
      <c r="M1099" s="6">
        <v>0.55000000000000004</v>
      </c>
      <c r="N1099" s="15" t="s">
        <v>33</v>
      </c>
      <c r="O1099" s="15" t="s">
        <v>112</v>
      </c>
      <c r="P1099" s="15" t="s">
        <v>113</v>
      </c>
      <c r="Q1099" s="15" t="s">
        <v>1800</v>
      </c>
      <c r="R1099" s="2">
        <v>10562</v>
      </c>
      <c r="S1099" s="1">
        <v>42102</v>
      </c>
      <c r="T1099" s="12">
        <f>EOMONTH(Table_1[[#This Row],[Order Date]],0)</f>
        <v>42124</v>
      </c>
      <c r="U1099" s="10">
        <f>EOMONTH(Table_1[[#This Row],[Order Date]],0)</f>
        <v>42124</v>
      </c>
      <c r="V1099" s="14">
        <v>42102</v>
      </c>
      <c r="W1099" s="1">
        <v>42102</v>
      </c>
      <c r="X1099" s="12">
        <v>42102</v>
      </c>
      <c r="Y1099" s="10">
        <f>EOMONTH(Table_1[[#This Row],[Ship date]],0)</f>
        <v>42124</v>
      </c>
      <c r="Z1099" s="14">
        <v>42102</v>
      </c>
      <c r="AA1099" s="4">
        <v>89.4148</v>
      </c>
      <c r="AB1099" s="2">
        <v>12</v>
      </c>
      <c r="AC1099" s="4">
        <v>147.19</v>
      </c>
      <c r="AD1099" s="2">
        <v>86466</v>
      </c>
      <c r="AE1099" s="4">
        <f>'DataCleaning and Transformation'!$E1099-'DataCleaning and Transformation'!$D1099</f>
        <v>12.15</v>
      </c>
      <c r="AF1099" s="15" t="str">
        <f>_xlfn.IFS('DataCleaning and Transformation'!$O1099="Central","Chris",'DataCleaning and Transformation'!$O1099="East","Erin",'DataCleaning and Transformation'!$O1099="South","Sam",'DataCleaning and Transformation'!$O1099="West","William")</f>
        <v>Erin</v>
      </c>
      <c r="AG1099" s="31">
        <f>Table_1[[#This Row],[Ship date]]-Table_1[[#This Row],[Order Date]]</f>
        <v>0</v>
      </c>
      <c r="AH1099" s="22">
        <f>Table_1[[#This Row],[Profit]]/Table_1[[#This Row],[Sales]]</f>
        <v>0.60747876893810726</v>
      </c>
      <c r="AI1099" s="23">
        <f>Table_1[[#This Row],[Profit]]+Table_1[[#This Row],[Sales]]</f>
        <v>236.60480000000001</v>
      </c>
      <c r="AJ1099" s="17">
        <f>WEEKNUM(Table_1[[#This Row],[Order Date]],1)</f>
        <v>15</v>
      </c>
      <c r="AK1099" s="17" t="str">
        <f>TEXT(Table_1[[#This Row],[Order Date]],"mmm yyyy")</f>
        <v>Apr 2015</v>
      </c>
      <c r="AL1099" s="17" t="str">
        <f>Table_1[[#This Row],[Monthly sales]]&amp;"  Week "&amp;TEXT(Table_1[[#This Row],[Weekly sales]],"00")</f>
        <v>Apr 2015  Week 15</v>
      </c>
      <c r="AM1099" s="17">
        <f>IF(COUNTIF($A$2:A1099, A1099)=1, 1, 0)</f>
        <v>0</v>
      </c>
      <c r="AN1099" s="3">
        <f>COUNTA(A1099) - COUNTIF(Table_1[[#This Row],[Unique Customers]], 1)</f>
        <v>1</v>
      </c>
      <c r="AO1099" s="17" t="str">
        <f t="shared" si="17"/>
        <v>Repeated</v>
      </c>
      <c r="AP1099" s="17" t="str">
        <f>"Q"&amp;_xlfn.CEILING.MATH(MONTH(Table_1[[#This Row],[Monthly sales]])/3,1)</f>
        <v>Q2</v>
      </c>
    </row>
    <row r="1100" spans="1:42" ht="14.4" x14ac:dyDescent="0.3">
      <c r="A1100" s="2">
        <v>2563</v>
      </c>
      <c r="B1100" s="15" t="s">
        <v>2088</v>
      </c>
      <c r="C1100" s="15" t="s">
        <v>71</v>
      </c>
      <c r="D1100" s="6">
        <v>0.08</v>
      </c>
      <c r="E1100" s="4">
        <v>4.55</v>
      </c>
      <c r="F1100" s="4">
        <v>1.49</v>
      </c>
      <c r="G1100" s="15" t="s">
        <v>39</v>
      </c>
      <c r="H1100" s="15" t="s">
        <v>72</v>
      </c>
      <c r="I1100" s="15" t="s">
        <v>49</v>
      </c>
      <c r="J1100" s="15" t="s">
        <v>73</v>
      </c>
      <c r="K1100" s="15" t="s">
        <v>74</v>
      </c>
      <c r="L1100" s="15" t="s">
        <v>1504</v>
      </c>
      <c r="M1100" s="6">
        <v>0.35</v>
      </c>
      <c r="N1100" s="15" t="s">
        <v>33</v>
      </c>
      <c r="O1100" s="15" t="s">
        <v>53</v>
      </c>
      <c r="P1100" s="15" t="s">
        <v>85</v>
      </c>
      <c r="Q1100" s="15" t="s">
        <v>2089</v>
      </c>
      <c r="R1100" s="2">
        <v>55432</v>
      </c>
      <c r="S1100" s="1">
        <v>42102</v>
      </c>
      <c r="T1100" s="12">
        <f>EOMONTH(Table_1[[#This Row],[Order Date]],0)</f>
        <v>42124</v>
      </c>
      <c r="U1100" s="10">
        <f>EOMONTH(Table_1[[#This Row],[Order Date]],0)</f>
        <v>42124</v>
      </c>
      <c r="V1100" s="14">
        <v>42102</v>
      </c>
      <c r="W1100" s="1">
        <v>42103</v>
      </c>
      <c r="X1100" s="12">
        <v>42103</v>
      </c>
      <c r="Y1100" s="10">
        <f>EOMONTH(Table_1[[#This Row],[Ship date]],0)</f>
        <v>42124</v>
      </c>
      <c r="Z1100" s="14">
        <v>42103</v>
      </c>
      <c r="AA1100" s="4">
        <v>27.0273</v>
      </c>
      <c r="AB1100" s="2">
        <v>9</v>
      </c>
      <c r="AC1100" s="4">
        <v>39.17</v>
      </c>
      <c r="AD1100" s="2">
        <v>91447</v>
      </c>
      <c r="AE1100" s="4">
        <f>'DataCleaning and Transformation'!$E1100-'DataCleaning and Transformation'!$D1100</f>
        <v>4.47</v>
      </c>
      <c r="AF1100" s="15" t="str">
        <f>_xlfn.IFS('DataCleaning and Transformation'!$O1100="Central","Chris",'DataCleaning and Transformation'!$O1100="East","Erin",'DataCleaning and Transformation'!$O1100="South","Sam",'DataCleaning and Transformation'!$O1100="West","William")</f>
        <v>Chris</v>
      </c>
      <c r="AG1100" s="31">
        <f>Table_1[[#This Row],[Ship date]]-Table_1[[#This Row],[Order Date]]</f>
        <v>1</v>
      </c>
      <c r="AH1100" s="22">
        <f>Table_1[[#This Row],[Profit]]/Table_1[[#This Row],[Sales]]</f>
        <v>0.69</v>
      </c>
      <c r="AI1100" s="23">
        <f>Table_1[[#This Row],[Profit]]+Table_1[[#This Row],[Sales]]</f>
        <v>66.197299999999998</v>
      </c>
      <c r="AJ1100" s="17">
        <f>WEEKNUM(Table_1[[#This Row],[Order Date]],1)</f>
        <v>15</v>
      </c>
      <c r="AK1100" s="17" t="str">
        <f>TEXT(Table_1[[#This Row],[Order Date]],"mmm yyyy")</f>
        <v>Apr 2015</v>
      </c>
      <c r="AL1100" s="17" t="str">
        <f>Table_1[[#This Row],[Monthly sales]]&amp;"  Week "&amp;TEXT(Table_1[[#This Row],[Weekly sales]],"00")</f>
        <v>Apr 2015  Week 15</v>
      </c>
      <c r="AM1100" s="17">
        <f>IF(COUNTIF($A$2:A1100, A1100)=1, 1, 0)</f>
        <v>1</v>
      </c>
      <c r="AN1100" s="3">
        <f>COUNTA(A1100) - COUNTIF(Table_1[[#This Row],[Unique Customers]], 1)</f>
        <v>0</v>
      </c>
      <c r="AO1100" s="17" t="str">
        <f t="shared" si="17"/>
        <v>Unique</v>
      </c>
      <c r="AP1100" s="17" t="str">
        <f>"Q"&amp;_xlfn.CEILING.MATH(MONTH(Table_1[[#This Row],[Monthly sales]])/3,1)</f>
        <v>Q2</v>
      </c>
    </row>
    <row r="1101" spans="1:42" ht="14.4" x14ac:dyDescent="0.3">
      <c r="A1101" s="2">
        <v>2699</v>
      </c>
      <c r="B1101" s="15" t="s">
        <v>2090</v>
      </c>
      <c r="C1101" s="15" t="s">
        <v>71</v>
      </c>
      <c r="D1101" s="6">
        <v>0.04</v>
      </c>
      <c r="E1101" s="4">
        <v>70.98</v>
      </c>
      <c r="F1101" s="4">
        <v>26.74</v>
      </c>
      <c r="G1101" s="15" t="s">
        <v>27</v>
      </c>
      <c r="H1101" s="15" t="s">
        <v>95</v>
      </c>
      <c r="I1101" s="15" t="s">
        <v>29</v>
      </c>
      <c r="J1101" s="15" t="s">
        <v>118</v>
      </c>
      <c r="K1101" s="15" t="s">
        <v>31</v>
      </c>
      <c r="L1101" s="15" t="s">
        <v>2091</v>
      </c>
      <c r="M1101" s="6">
        <v>0.6</v>
      </c>
      <c r="N1101" s="15" t="s">
        <v>33</v>
      </c>
      <c r="O1101" s="15" t="s">
        <v>60</v>
      </c>
      <c r="P1101" s="15" t="s">
        <v>589</v>
      </c>
      <c r="Q1101" s="15" t="s">
        <v>2092</v>
      </c>
      <c r="R1101" s="2">
        <v>86442</v>
      </c>
      <c r="S1101" s="1">
        <v>42102</v>
      </c>
      <c r="T1101" s="12">
        <f>EOMONTH(Table_1[[#This Row],[Order Date]],0)</f>
        <v>42124</v>
      </c>
      <c r="U1101" s="10">
        <f>EOMONTH(Table_1[[#This Row],[Order Date]],0)</f>
        <v>42124</v>
      </c>
      <c r="V1101" s="14">
        <v>42102</v>
      </c>
      <c r="W1101" s="1">
        <v>42104</v>
      </c>
      <c r="X1101" s="12">
        <v>42104</v>
      </c>
      <c r="Y1101" s="10">
        <f>EOMONTH(Table_1[[#This Row],[Ship date]],0)</f>
        <v>42124</v>
      </c>
      <c r="Z1101" s="14">
        <v>42104</v>
      </c>
      <c r="AA1101" s="4">
        <v>-84.628799999999998</v>
      </c>
      <c r="AB1101" s="2">
        <v>19</v>
      </c>
      <c r="AC1101" s="4">
        <v>1345.33</v>
      </c>
      <c r="AD1101" s="2">
        <v>87679</v>
      </c>
      <c r="AE1101" s="4">
        <f>'DataCleaning and Transformation'!$E1101-'DataCleaning and Transformation'!$D1101</f>
        <v>70.94</v>
      </c>
      <c r="AF1101" s="15" t="str">
        <f>_xlfn.IFS('DataCleaning and Transformation'!$O1101="Central","Chris",'DataCleaning and Transformation'!$O1101="East","Erin",'DataCleaning and Transformation'!$O1101="South","Sam",'DataCleaning and Transformation'!$O1101="West","William")</f>
        <v>William</v>
      </c>
      <c r="AG1101" s="31">
        <f>Table_1[[#This Row],[Ship date]]-Table_1[[#This Row],[Order Date]]</f>
        <v>2</v>
      </c>
      <c r="AH1101" s="22">
        <f>Table_1[[#This Row],[Profit]]/Table_1[[#This Row],[Sales]]</f>
        <v>-6.2905606802791877E-2</v>
      </c>
      <c r="AI1101" s="23">
        <f>Table_1[[#This Row],[Profit]]+Table_1[[#This Row],[Sales]]</f>
        <v>1260.7012</v>
      </c>
      <c r="AJ1101" s="17">
        <f>WEEKNUM(Table_1[[#This Row],[Order Date]],1)</f>
        <v>15</v>
      </c>
      <c r="AK1101" s="17" t="str">
        <f>TEXT(Table_1[[#This Row],[Order Date]],"mmm yyyy")</f>
        <v>Apr 2015</v>
      </c>
      <c r="AL1101" s="17" t="str">
        <f>Table_1[[#This Row],[Monthly sales]]&amp;"  Week "&amp;TEXT(Table_1[[#This Row],[Weekly sales]],"00")</f>
        <v>Apr 2015  Week 15</v>
      </c>
      <c r="AM1101" s="17">
        <f>IF(COUNTIF($A$2:A1101, A1101)=1, 1, 0)</f>
        <v>1</v>
      </c>
      <c r="AN1101" s="3">
        <f>COUNTA(A1101) - COUNTIF(Table_1[[#This Row],[Unique Customers]], 1)</f>
        <v>0</v>
      </c>
      <c r="AO1101" s="17" t="str">
        <f t="shared" si="17"/>
        <v>Unique</v>
      </c>
      <c r="AP1101" s="17" t="str">
        <f>"Q"&amp;_xlfn.CEILING.MATH(MONTH(Table_1[[#This Row],[Monthly sales]])/3,1)</f>
        <v>Q2</v>
      </c>
    </row>
    <row r="1102" spans="1:42" ht="14.4" x14ac:dyDescent="0.3">
      <c r="A1102" s="2">
        <v>123</v>
      </c>
      <c r="B1102" s="15" t="s">
        <v>2093</v>
      </c>
      <c r="C1102" s="15" t="s">
        <v>26</v>
      </c>
      <c r="D1102" s="6">
        <v>0.06</v>
      </c>
      <c r="E1102" s="4">
        <v>8.57</v>
      </c>
      <c r="F1102" s="4">
        <v>6.14</v>
      </c>
      <c r="G1102" s="15" t="s">
        <v>39</v>
      </c>
      <c r="H1102" s="15" t="s">
        <v>72</v>
      </c>
      <c r="I1102" s="15" t="s">
        <v>49</v>
      </c>
      <c r="J1102" s="15" t="s">
        <v>569</v>
      </c>
      <c r="K1102" s="15" t="s">
        <v>43</v>
      </c>
      <c r="L1102" s="15" t="s">
        <v>2094</v>
      </c>
      <c r="M1102" s="6">
        <v>0.59</v>
      </c>
      <c r="N1102" s="15" t="s">
        <v>33</v>
      </c>
      <c r="O1102" s="15" t="s">
        <v>34</v>
      </c>
      <c r="P1102" s="15" t="s">
        <v>243</v>
      </c>
      <c r="Q1102" s="15" t="s">
        <v>2095</v>
      </c>
      <c r="R1102" s="2">
        <v>22102</v>
      </c>
      <c r="S1102" s="1">
        <v>42103</v>
      </c>
      <c r="T1102" s="12">
        <f>EOMONTH(Table_1[[#This Row],[Order Date]],0)</f>
        <v>42124</v>
      </c>
      <c r="U1102" s="10">
        <f>EOMONTH(Table_1[[#This Row],[Order Date]],0)</f>
        <v>42124</v>
      </c>
      <c r="V1102" s="14">
        <v>42103</v>
      </c>
      <c r="W1102" s="1">
        <v>42104</v>
      </c>
      <c r="X1102" s="12">
        <v>42104</v>
      </c>
      <c r="Y1102" s="10">
        <f>EOMONTH(Table_1[[#This Row],[Ship date]],0)</f>
        <v>42124</v>
      </c>
      <c r="Z1102" s="14">
        <v>42104</v>
      </c>
      <c r="AA1102" s="4">
        <v>105.678</v>
      </c>
      <c r="AB1102" s="2">
        <v>11</v>
      </c>
      <c r="AC1102" s="4">
        <v>94.97</v>
      </c>
      <c r="AD1102" s="2">
        <v>90669</v>
      </c>
      <c r="AE1102" s="4">
        <f>'DataCleaning and Transformation'!$E1102-'DataCleaning and Transformation'!$D1102</f>
        <v>8.51</v>
      </c>
      <c r="AF1102" s="15" t="str">
        <f>_xlfn.IFS('DataCleaning and Transformation'!$O1102="Central","Chris",'DataCleaning and Transformation'!$O1102="East","Erin",'DataCleaning and Transformation'!$O1102="South","Sam",'DataCleaning and Transformation'!$O1102="West","William")</f>
        <v>Sam</v>
      </c>
      <c r="AG1102" s="31">
        <f>Table_1[[#This Row],[Ship date]]-Table_1[[#This Row],[Order Date]]</f>
        <v>1</v>
      </c>
      <c r="AH1102" s="22">
        <f>Table_1[[#This Row],[Profit]]/Table_1[[#This Row],[Sales]]</f>
        <v>1.1127513951774244</v>
      </c>
      <c r="AI1102" s="23">
        <f>Table_1[[#This Row],[Profit]]+Table_1[[#This Row],[Sales]]</f>
        <v>200.648</v>
      </c>
      <c r="AJ1102" s="17">
        <f>WEEKNUM(Table_1[[#This Row],[Order Date]],1)</f>
        <v>15</v>
      </c>
      <c r="AK1102" s="17" t="str">
        <f>TEXT(Table_1[[#This Row],[Order Date]],"mmm yyyy")</f>
        <v>Apr 2015</v>
      </c>
      <c r="AL1102" s="17" t="str">
        <f>Table_1[[#This Row],[Monthly sales]]&amp;"  Week "&amp;TEXT(Table_1[[#This Row],[Weekly sales]],"00")</f>
        <v>Apr 2015  Week 15</v>
      </c>
      <c r="AM1102" s="17">
        <f>IF(COUNTIF($A$2:A1102, A1102)=1, 1, 0)</f>
        <v>1</v>
      </c>
      <c r="AN1102" s="3">
        <f>COUNTA(A1102) - COUNTIF(Table_1[[#This Row],[Unique Customers]], 1)</f>
        <v>0</v>
      </c>
      <c r="AO1102" s="17" t="str">
        <f t="shared" si="17"/>
        <v>Unique</v>
      </c>
      <c r="AP1102" s="17" t="str">
        <f>"Q"&amp;_xlfn.CEILING.MATH(MONTH(Table_1[[#This Row],[Monthly sales]])/3,1)</f>
        <v>Q2</v>
      </c>
    </row>
    <row r="1103" spans="1:42" ht="14.4" x14ac:dyDescent="0.3">
      <c r="A1103" s="2">
        <v>1186</v>
      </c>
      <c r="B1103" s="15" t="s">
        <v>2096</v>
      </c>
      <c r="C1103" s="15" t="s">
        <v>26</v>
      </c>
      <c r="D1103" s="6">
        <v>7.0000000000000007E-2</v>
      </c>
      <c r="E1103" s="4">
        <v>400.97</v>
      </c>
      <c r="F1103" s="4">
        <v>48.26</v>
      </c>
      <c r="G1103" s="15" t="s">
        <v>27</v>
      </c>
      <c r="H1103" s="15" t="s">
        <v>40</v>
      </c>
      <c r="I1103" s="15" t="s">
        <v>41</v>
      </c>
      <c r="J1103" s="15" t="s">
        <v>57</v>
      </c>
      <c r="K1103" s="15" t="s">
        <v>31</v>
      </c>
      <c r="L1103" s="15" t="s">
        <v>1561</v>
      </c>
      <c r="M1103" s="6">
        <v>0.36</v>
      </c>
      <c r="N1103" s="15" t="s">
        <v>33</v>
      </c>
      <c r="O1103" s="15" t="s">
        <v>60</v>
      </c>
      <c r="P1103" s="15" t="s">
        <v>91</v>
      </c>
      <c r="Q1103" s="15" t="s">
        <v>2097</v>
      </c>
      <c r="R1103" s="2">
        <v>92646</v>
      </c>
      <c r="S1103" s="1">
        <v>42103</v>
      </c>
      <c r="T1103" s="12">
        <f>EOMONTH(Table_1[[#This Row],[Order Date]],0)</f>
        <v>42124</v>
      </c>
      <c r="U1103" s="10">
        <f>EOMONTH(Table_1[[#This Row],[Order Date]],0)</f>
        <v>42124</v>
      </c>
      <c r="V1103" s="14">
        <v>42103</v>
      </c>
      <c r="W1103" s="1">
        <v>42104</v>
      </c>
      <c r="X1103" s="12">
        <v>42104</v>
      </c>
      <c r="Y1103" s="10">
        <f>EOMONTH(Table_1[[#This Row],[Ship date]],0)</f>
        <v>42124</v>
      </c>
      <c r="Z1103" s="14">
        <v>42104</v>
      </c>
      <c r="AA1103" s="4">
        <v>2581.5590999999999</v>
      </c>
      <c r="AB1103" s="2">
        <v>10</v>
      </c>
      <c r="AC1103" s="4">
        <v>3741.39</v>
      </c>
      <c r="AD1103" s="2">
        <v>85939</v>
      </c>
      <c r="AE1103" s="4">
        <f>'DataCleaning and Transformation'!$E1103-'DataCleaning and Transformation'!$D1103</f>
        <v>400.90000000000003</v>
      </c>
      <c r="AF1103" s="15" t="str">
        <f>_xlfn.IFS('DataCleaning and Transformation'!$O1103="Central","Chris",'DataCleaning and Transformation'!$O1103="East","Erin",'DataCleaning and Transformation'!$O1103="South","Sam",'DataCleaning and Transformation'!$O1103="West","William")</f>
        <v>William</v>
      </c>
      <c r="AG1103" s="31">
        <f>Table_1[[#This Row],[Ship date]]-Table_1[[#This Row],[Order Date]]</f>
        <v>1</v>
      </c>
      <c r="AH1103" s="22">
        <f>Table_1[[#This Row],[Profit]]/Table_1[[#This Row],[Sales]]</f>
        <v>0.69000000000000006</v>
      </c>
      <c r="AI1103" s="23">
        <f>Table_1[[#This Row],[Profit]]+Table_1[[#This Row],[Sales]]</f>
        <v>6322.9490999999998</v>
      </c>
      <c r="AJ1103" s="17">
        <f>WEEKNUM(Table_1[[#This Row],[Order Date]],1)</f>
        <v>15</v>
      </c>
      <c r="AK1103" s="17" t="str">
        <f>TEXT(Table_1[[#This Row],[Order Date]],"mmm yyyy")</f>
        <v>Apr 2015</v>
      </c>
      <c r="AL1103" s="17" t="str">
        <f>Table_1[[#This Row],[Monthly sales]]&amp;"  Week "&amp;TEXT(Table_1[[#This Row],[Weekly sales]],"00")</f>
        <v>Apr 2015  Week 15</v>
      </c>
      <c r="AM1103" s="17">
        <f>IF(COUNTIF($A$2:A1103, A1103)=1, 1, 0)</f>
        <v>1</v>
      </c>
      <c r="AN1103" s="3">
        <f>COUNTA(A1103) - COUNTIF(Table_1[[#This Row],[Unique Customers]], 1)</f>
        <v>0</v>
      </c>
      <c r="AO1103" s="17" t="str">
        <f t="shared" si="17"/>
        <v>Unique</v>
      </c>
      <c r="AP1103" s="17" t="str">
        <f>"Q"&amp;_xlfn.CEILING.MATH(MONTH(Table_1[[#This Row],[Monthly sales]])/3,1)</f>
        <v>Q2</v>
      </c>
    </row>
    <row r="1104" spans="1:42" ht="14.4" x14ac:dyDescent="0.3">
      <c r="A1104" s="2">
        <v>1233</v>
      </c>
      <c r="B1104" s="15" t="s">
        <v>2098</v>
      </c>
      <c r="C1104" s="15" t="s">
        <v>26</v>
      </c>
      <c r="D1104" s="6">
        <v>0.1</v>
      </c>
      <c r="E1104" s="4">
        <v>120.98</v>
      </c>
      <c r="F1104" s="4">
        <v>9.07</v>
      </c>
      <c r="G1104" s="15" t="s">
        <v>88</v>
      </c>
      <c r="H1104" s="15" t="s">
        <v>40</v>
      </c>
      <c r="I1104" s="15" t="s">
        <v>49</v>
      </c>
      <c r="J1104" s="15" t="s">
        <v>73</v>
      </c>
      <c r="K1104" s="15" t="s">
        <v>74</v>
      </c>
      <c r="L1104" s="15" t="s">
        <v>1424</v>
      </c>
      <c r="M1104" s="6">
        <v>0.35</v>
      </c>
      <c r="N1104" s="15" t="s">
        <v>33</v>
      </c>
      <c r="O1104" s="15" t="s">
        <v>53</v>
      </c>
      <c r="P1104" s="15" t="s">
        <v>188</v>
      </c>
      <c r="Q1104" s="15" t="s">
        <v>2099</v>
      </c>
      <c r="R1104" s="2">
        <v>75028</v>
      </c>
      <c r="S1104" s="1">
        <v>42103</v>
      </c>
      <c r="T1104" s="12">
        <f>EOMONTH(Table_1[[#This Row],[Order Date]],0)</f>
        <v>42124</v>
      </c>
      <c r="U1104" s="10">
        <f>EOMONTH(Table_1[[#This Row],[Order Date]],0)</f>
        <v>42124</v>
      </c>
      <c r="V1104" s="14">
        <v>42103</v>
      </c>
      <c r="W1104" s="1">
        <v>42105</v>
      </c>
      <c r="X1104" s="12">
        <v>42105</v>
      </c>
      <c r="Y1104" s="10">
        <f>EOMONTH(Table_1[[#This Row],[Ship date]],0)</f>
        <v>42124</v>
      </c>
      <c r="Z1104" s="14">
        <v>42105</v>
      </c>
      <c r="AA1104" s="4">
        <v>297.45715999999999</v>
      </c>
      <c r="AB1104" s="2">
        <v>5</v>
      </c>
      <c r="AC1104" s="4">
        <v>568.24</v>
      </c>
      <c r="AD1104" s="2">
        <v>89375</v>
      </c>
      <c r="AE1104" s="4">
        <f>'DataCleaning and Transformation'!$E1104-'DataCleaning and Transformation'!$D1104</f>
        <v>120.88000000000001</v>
      </c>
      <c r="AF1104" s="15" t="str">
        <f>_xlfn.IFS('DataCleaning and Transformation'!$O1104="Central","Chris",'DataCleaning and Transformation'!$O1104="East","Erin",'DataCleaning and Transformation'!$O1104="South","Sam",'DataCleaning and Transformation'!$O1104="West","William")</f>
        <v>Chris</v>
      </c>
      <c r="AG1104" s="31">
        <f>Table_1[[#This Row],[Ship date]]-Table_1[[#This Row],[Order Date]]</f>
        <v>2</v>
      </c>
      <c r="AH1104" s="22">
        <f>Table_1[[#This Row],[Profit]]/Table_1[[#This Row],[Sales]]</f>
        <v>0.52347099816978737</v>
      </c>
      <c r="AI1104" s="23">
        <f>Table_1[[#This Row],[Profit]]+Table_1[[#This Row],[Sales]]</f>
        <v>865.69715999999994</v>
      </c>
      <c r="AJ1104" s="17">
        <f>WEEKNUM(Table_1[[#This Row],[Order Date]],1)</f>
        <v>15</v>
      </c>
      <c r="AK1104" s="17" t="str">
        <f>TEXT(Table_1[[#This Row],[Order Date]],"mmm yyyy")</f>
        <v>Apr 2015</v>
      </c>
      <c r="AL1104" s="17" t="str">
        <f>Table_1[[#This Row],[Monthly sales]]&amp;"  Week "&amp;TEXT(Table_1[[#This Row],[Weekly sales]],"00")</f>
        <v>Apr 2015  Week 15</v>
      </c>
      <c r="AM1104" s="17">
        <f>IF(COUNTIF($A$2:A1104, A1104)=1, 1, 0)</f>
        <v>1</v>
      </c>
      <c r="AN1104" s="3">
        <f>COUNTA(A1104) - COUNTIF(Table_1[[#This Row],[Unique Customers]], 1)</f>
        <v>0</v>
      </c>
      <c r="AO1104" s="17" t="str">
        <f t="shared" si="17"/>
        <v>Unique</v>
      </c>
      <c r="AP1104" s="17" t="str">
        <f>"Q"&amp;_xlfn.CEILING.MATH(MONTH(Table_1[[#This Row],[Monthly sales]])/3,1)</f>
        <v>Q2</v>
      </c>
    </row>
    <row r="1105" spans="1:42" ht="14.4" x14ac:dyDescent="0.3">
      <c r="A1105" s="2">
        <v>1233</v>
      </c>
      <c r="B1105" s="15" t="s">
        <v>2098</v>
      </c>
      <c r="C1105" s="15" t="s">
        <v>26</v>
      </c>
      <c r="D1105" s="6">
        <v>0.02</v>
      </c>
      <c r="E1105" s="4">
        <v>152.47999999999999</v>
      </c>
      <c r="F1105" s="4">
        <v>6.5</v>
      </c>
      <c r="G1105" s="15" t="s">
        <v>88</v>
      </c>
      <c r="H1105" s="15" t="s">
        <v>40</v>
      </c>
      <c r="I1105" s="15" t="s">
        <v>41</v>
      </c>
      <c r="J1105" s="15" t="s">
        <v>42</v>
      </c>
      <c r="K1105" s="15" t="s">
        <v>74</v>
      </c>
      <c r="L1105" s="15" t="s">
        <v>1794</v>
      </c>
      <c r="M1105" s="6">
        <v>0.74</v>
      </c>
      <c r="N1105" s="15" t="s">
        <v>33</v>
      </c>
      <c r="O1105" s="15" t="s">
        <v>53</v>
      </c>
      <c r="P1105" s="15" t="s">
        <v>188</v>
      </c>
      <c r="Q1105" s="15" t="s">
        <v>2099</v>
      </c>
      <c r="R1105" s="2">
        <v>75028</v>
      </c>
      <c r="S1105" s="1">
        <v>42103</v>
      </c>
      <c r="T1105" s="12">
        <f>EOMONTH(Table_1[[#This Row],[Order Date]],0)</f>
        <v>42124</v>
      </c>
      <c r="U1105" s="10">
        <f>EOMONTH(Table_1[[#This Row],[Order Date]],0)</f>
        <v>42124</v>
      </c>
      <c r="V1105" s="14">
        <v>42103</v>
      </c>
      <c r="W1105" s="1">
        <v>42105</v>
      </c>
      <c r="X1105" s="12">
        <v>42105</v>
      </c>
      <c r="Y1105" s="10">
        <f>EOMONTH(Table_1[[#This Row],[Ship date]],0)</f>
        <v>42124</v>
      </c>
      <c r="Z1105" s="14">
        <v>42105</v>
      </c>
      <c r="AA1105" s="4">
        <v>-564.60239999999999</v>
      </c>
      <c r="AB1105" s="2">
        <v>1</v>
      </c>
      <c r="AC1105" s="4">
        <v>162.91</v>
      </c>
      <c r="AD1105" s="2">
        <v>89375</v>
      </c>
      <c r="AE1105" s="4">
        <f>'DataCleaning and Transformation'!$E1105-'DataCleaning and Transformation'!$D1105</f>
        <v>152.45999999999998</v>
      </c>
      <c r="AF1105" s="15" t="str">
        <f>_xlfn.IFS('DataCleaning and Transformation'!$O1105="Central","Chris",'DataCleaning and Transformation'!$O1105="East","Erin",'DataCleaning and Transformation'!$O1105="South","Sam",'DataCleaning and Transformation'!$O1105="West","William")</f>
        <v>Chris</v>
      </c>
      <c r="AG1105" s="31">
        <f>Table_1[[#This Row],[Ship date]]-Table_1[[#This Row],[Order Date]]</f>
        <v>2</v>
      </c>
      <c r="AH1105" s="22">
        <f>Table_1[[#This Row],[Profit]]/Table_1[[#This Row],[Sales]]</f>
        <v>-3.4657319992633968</v>
      </c>
      <c r="AI1105" s="23">
        <f>Table_1[[#This Row],[Profit]]+Table_1[[#This Row],[Sales]]</f>
        <v>-401.69240000000002</v>
      </c>
      <c r="AJ1105" s="17">
        <f>WEEKNUM(Table_1[[#This Row],[Order Date]],1)</f>
        <v>15</v>
      </c>
      <c r="AK1105" s="17" t="str">
        <f>TEXT(Table_1[[#This Row],[Order Date]],"mmm yyyy")</f>
        <v>Apr 2015</v>
      </c>
      <c r="AL1105" s="17" t="str">
        <f>Table_1[[#This Row],[Monthly sales]]&amp;"  Week "&amp;TEXT(Table_1[[#This Row],[Weekly sales]],"00")</f>
        <v>Apr 2015  Week 15</v>
      </c>
      <c r="AM1105" s="17">
        <f>IF(COUNTIF($A$2:A1105, A1105)=1, 1, 0)</f>
        <v>0</v>
      </c>
      <c r="AN1105" s="3">
        <f>COUNTA(A1105) - COUNTIF(Table_1[[#This Row],[Unique Customers]], 1)</f>
        <v>1</v>
      </c>
      <c r="AO1105" s="17" t="str">
        <f t="shared" si="17"/>
        <v>Repeated</v>
      </c>
      <c r="AP1105" s="17" t="str">
        <f>"Q"&amp;_xlfn.CEILING.MATH(MONTH(Table_1[[#This Row],[Monthly sales]])/3,1)</f>
        <v>Q2</v>
      </c>
    </row>
    <row r="1106" spans="1:42" ht="14.4" x14ac:dyDescent="0.3">
      <c r="A1106" s="2">
        <v>1178</v>
      </c>
      <c r="B1106" s="15" t="s">
        <v>2100</v>
      </c>
      <c r="C1106" s="15" t="s">
        <v>38</v>
      </c>
      <c r="D1106" s="6">
        <v>0.03</v>
      </c>
      <c r="E1106" s="4">
        <v>4.4800000000000004</v>
      </c>
      <c r="F1106" s="4">
        <v>49</v>
      </c>
      <c r="G1106" s="15" t="s">
        <v>39</v>
      </c>
      <c r="H1106" s="15" t="s">
        <v>40</v>
      </c>
      <c r="I1106" s="15" t="s">
        <v>49</v>
      </c>
      <c r="J1106" s="15" t="s">
        <v>96</v>
      </c>
      <c r="K1106" s="15" t="s">
        <v>65</v>
      </c>
      <c r="L1106" s="15" t="s">
        <v>469</v>
      </c>
      <c r="M1106" s="6">
        <v>0.6</v>
      </c>
      <c r="N1106" s="15" t="s">
        <v>33</v>
      </c>
      <c r="O1106" s="15" t="s">
        <v>34</v>
      </c>
      <c r="P1106" s="15" t="s">
        <v>124</v>
      </c>
      <c r="Q1106" s="15" t="s">
        <v>2101</v>
      </c>
      <c r="R1106" s="2">
        <v>32701</v>
      </c>
      <c r="S1106" s="1">
        <v>42103</v>
      </c>
      <c r="T1106" s="12">
        <f>EOMONTH(Table_1[[#This Row],[Order Date]],0)</f>
        <v>42124</v>
      </c>
      <c r="U1106" s="10">
        <f>EOMONTH(Table_1[[#This Row],[Order Date]],0)</f>
        <v>42124</v>
      </c>
      <c r="V1106" s="14">
        <v>42103</v>
      </c>
      <c r="W1106" s="1">
        <v>42105</v>
      </c>
      <c r="X1106" s="12">
        <v>42105</v>
      </c>
      <c r="Y1106" s="10">
        <f>EOMONTH(Table_1[[#This Row],[Ship date]],0)</f>
        <v>42124</v>
      </c>
      <c r="Z1106" s="14">
        <v>42105</v>
      </c>
      <c r="AA1106" s="4">
        <v>64.266000000000005</v>
      </c>
      <c r="AB1106" s="2">
        <v>2</v>
      </c>
      <c r="AC1106" s="4">
        <v>21.46</v>
      </c>
      <c r="AD1106" s="2">
        <v>89787</v>
      </c>
      <c r="AE1106" s="4">
        <f>'DataCleaning and Transformation'!$E1106-'DataCleaning and Transformation'!$D1106</f>
        <v>4.45</v>
      </c>
      <c r="AF1106" s="15" t="str">
        <f>_xlfn.IFS('DataCleaning and Transformation'!$O1106="Central","Chris",'DataCleaning and Transformation'!$O1106="East","Erin",'DataCleaning and Transformation'!$O1106="South","Sam",'DataCleaning and Transformation'!$O1106="West","William")</f>
        <v>Sam</v>
      </c>
      <c r="AG1106" s="31">
        <f>Table_1[[#This Row],[Ship date]]-Table_1[[#This Row],[Order Date]]</f>
        <v>2</v>
      </c>
      <c r="AH1106" s="22">
        <f>Table_1[[#This Row],[Profit]]/Table_1[[#This Row],[Sales]]</f>
        <v>2.9946877912395156</v>
      </c>
      <c r="AI1106" s="23">
        <f>Table_1[[#This Row],[Profit]]+Table_1[[#This Row],[Sales]]</f>
        <v>85.725999999999999</v>
      </c>
      <c r="AJ1106" s="17">
        <f>WEEKNUM(Table_1[[#This Row],[Order Date]],1)</f>
        <v>15</v>
      </c>
      <c r="AK1106" s="17" t="str">
        <f>TEXT(Table_1[[#This Row],[Order Date]],"mmm yyyy")</f>
        <v>Apr 2015</v>
      </c>
      <c r="AL1106" s="17" t="str">
        <f>Table_1[[#This Row],[Monthly sales]]&amp;"  Week "&amp;TEXT(Table_1[[#This Row],[Weekly sales]],"00")</f>
        <v>Apr 2015  Week 15</v>
      </c>
      <c r="AM1106" s="17">
        <f>IF(COUNTIF($A$2:A1106, A1106)=1, 1, 0)</f>
        <v>1</v>
      </c>
      <c r="AN1106" s="3">
        <f>COUNTA(A1106) - COUNTIF(Table_1[[#This Row],[Unique Customers]], 1)</f>
        <v>0</v>
      </c>
      <c r="AO1106" s="17" t="str">
        <f t="shared" si="17"/>
        <v>Unique</v>
      </c>
      <c r="AP1106" s="17" t="str">
        <f>"Q"&amp;_xlfn.CEILING.MATH(MONTH(Table_1[[#This Row],[Monthly sales]])/3,1)</f>
        <v>Q2</v>
      </c>
    </row>
    <row r="1107" spans="1:42" ht="14.4" x14ac:dyDescent="0.3">
      <c r="A1107" s="2">
        <v>1178</v>
      </c>
      <c r="B1107" s="15" t="s">
        <v>2100</v>
      </c>
      <c r="C1107" s="15" t="s">
        <v>38</v>
      </c>
      <c r="D1107" s="6">
        <v>0.06</v>
      </c>
      <c r="E1107" s="4">
        <v>350.99</v>
      </c>
      <c r="F1107" s="4">
        <v>39</v>
      </c>
      <c r="G1107" s="15" t="s">
        <v>27</v>
      </c>
      <c r="H1107" s="15" t="s">
        <v>40</v>
      </c>
      <c r="I1107" s="15" t="s">
        <v>29</v>
      </c>
      <c r="J1107" s="15" t="s">
        <v>110</v>
      </c>
      <c r="K1107" s="15" t="s">
        <v>58</v>
      </c>
      <c r="L1107" s="15" t="s">
        <v>439</v>
      </c>
      <c r="M1107" s="6">
        <v>0.55000000000000004</v>
      </c>
      <c r="N1107" s="15" t="s">
        <v>33</v>
      </c>
      <c r="O1107" s="15" t="s">
        <v>34</v>
      </c>
      <c r="P1107" s="15" t="s">
        <v>124</v>
      </c>
      <c r="Q1107" s="15" t="s">
        <v>2101</v>
      </c>
      <c r="R1107" s="2">
        <v>32701</v>
      </c>
      <c r="S1107" s="1">
        <v>42103</v>
      </c>
      <c r="T1107" s="12">
        <f>EOMONTH(Table_1[[#This Row],[Order Date]],0)</f>
        <v>42124</v>
      </c>
      <c r="U1107" s="10">
        <f>EOMONTH(Table_1[[#This Row],[Order Date]],0)</f>
        <v>42124</v>
      </c>
      <c r="V1107" s="14">
        <v>42103</v>
      </c>
      <c r="W1107" s="1">
        <v>42105</v>
      </c>
      <c r="X1107" s="12">
        <v>42105</v>
      </c>
      <c r="Y1107" s="10">
        <f>EOMONTH(Table_1[[#This Row],[Ship date]],0)</f>
        <v>42124</v>
      </c>
      <c r="Z1107" s="14">
        <v>42105</v>
      </c>
      <c r="AA1107" s="4">
        <v>-302.61559999999997</v>
      </c>
      <c r="AB1107" s="2">
        <v>10</v>
      </c>
      <c r="AC1107" s="4">
        <v>3506.78</v>
      </c>
      <c r="AD1107" s="2">
        <v>89787</v>
      </c>
      <c r="AE1107" s="4">
        <f>'DataCleaning and Transformation'!$E1107-'DataCleaning and Transformation'!$D1107</f>
        <v>350.93</v>
      </c>
      <c r="AF1107" s="15" t="str">
        <f>_xlfn.IFS('DataCleaning and Transformation'!$O1107="Central","Chris",'DataCleaning and Transformation'!$O1107="East","Erin",'DataCleaning and Transformation'!$O1107="South","Sam",'DataCleaning and Transformation'!$O1107="West","William")</f>
        <v>Sam</v>
      </c>
      <c r="AG1107" s="31">
        <f>Table_1[[#This Row],[Ship date]]-Table_1[[#This Row],[Order Date]]</f>
        <v>2</v>
      </c>
      <c r="AH1107" s="22">
        <f>Table_1[[#This Row],[Profit]]/Table_1[[#This Row],[Sales]]</f>
        <v>-8.6294435350948717E-2</v>
      </c>
      <c r="AI1107" s="23">
        <f>Table_1[[#This Row],[Profit]]+Table_1[[#This Row],[Sales]]</f>
        <v>3204.1644000000001</v>
      </c>
      <c r="AJ1107" s="17">
        <f>WEEKNUM(Table_1[[#This Row],[Order Date]],1)</f>
        <v>15</v>
      </c>
      <c r="AK1107" s="17" t="str">
        <f>TEXT(Table_1[[#This Row],[Order Date]],"mmm yyyy")</f>
        <v>Apr 2015</v>
      </c>
      <c r="AL1107" s="17" t="str">
        <f>Table_1[[#This Row],[Monthly sales]]&amp;"  Week "&amp;TEXT(Table_1[[#This Row],[Weekly sales]],"00")</f>
        <v>Apr 2015  Week 15</v>
      </c>
      <c r="AM1107" s="17">
        <f>IF(COUNTIF($A$2:A1107, A1107)=1, 1, 0)</f>
        <v>0</v>
      </c>
      <c r="AN1107" s="3">
        <f>COUNTA(A1107) - COUNTIF(Table_1[[#This Row],[Unique Customers]], 1)</f>
        <v>1</v>
      </c>
      <c r="AO1107" s="17" t="str">
        <f t="shared" si="17"/>
        <v>Repeated</v>
      </c>
      <c r="AP1107" s="17" t="str">
        <f>"Q"&amp;_xlfn.CEILING.MATH(MONTH(Table_1[[#This Row],[Monthly sales]])/3,1)</f>
        <v>Q2</v>
      </c>
    </row>
    <row r="1108" spans="1:42" ht="14.4" x14ac:dyDescent="0.3">
      <c r="A1108" s="2">
        <v>1178</v>
      </c>
      <c r="B1108" s="15" t="s">
        <v>2100</v>
      </c>
      <c r="C1108" s="15" t="s">
        <v>38</v>
      </c>
      <c r="D1108" s="6">
        <v>0.09</v>
      </c>
      <c r="E1108" s="4">
        <v>40.98</v>
      </c>
      <c r="F1108" s="4">
        <v>6.5</v>
      </c>
      <c r="G1108" s="15" t="s">
        <v>88</v>
      </c>
      <c r="H1108" s="15" t="s">
        <v>40</v>
      </c>
      <c r="I1108" s="15" t="s">
        <v>41</v>
      </c>
      <c r="J1108" s="15" t="s">
        <v>42</v>
      </c>
      <c r="K1108" s="15" t="s">
        <v>74</v>
      </c>
      <c r="L1108" s="15" t="s">
        <v>447</v>
      </c>
      <c r="M1108" s="6">
        <v>0.74</v>
      </c>
      <c r="N1108" s="15" t="s">
        <v>33</v>
      </c>
      <c r="O1108" s="15" t="s">
        <v>34</v>
      </c>
      <c r="P1108" s="15" t="s">
        <v>124</v>
      </c>
      <c r="Q1108" s="15" t="s">
        <v>2101</v>
      </c>
      <c r="R1108" s="2">
        <v>32701</v>
      </c>
      <c r="S1108" s="1">
        <v>42103</v>
      </c>
      <c r="T1108" s="12">
        <f>EOMONTH(Table_1[[#This Row],[Order Date]],0)</f>
        <v>42124</v>
      </c>
      <c r="U1108" s="10">
        <f>EOMONTH(Table_1[[#This Row],[Order Date]],0)</f>
        <v>42124</v>
      </c>
      <c r="V1108" s="14">
        <v>42103</v>
      </c>
      <c r="W1108" s="1">
        <v>42105</v>
      </c>
      <c r="X1108" s="12">
        <v>42105</v>
      </c>
      <c r="Y1108" s="10">
        <f>EOMONTH(Table_1[[#This Row],[Ship date]],0)</f>
        <v>42124</v>
      </c>
      <c r="Z1108" s="14">
        <v>42105</v>
      </c>
      <c r="AA1108" s="4">
        <v>5.6916000000000002</v>
      </c>
      <c r="AB1108" s="2">
        <v>7</v>
      </c>
      <c r="AC1108" s="4">
        <v>267.69</v>
      </c>
      <c r="AD1108" s="2">
        <v>89787</v>
      </c>
      <c r="AE1108" s="4">
        <f>'DataCleaning and Transformation'!$E1108-'DataCleaning and Transformation'!$D1108</f>
        <v>40.889999999999993</v>
      </c>
      <c r="AF1108" s="15" t="str">
        <f>_xlfn.IFS('DataCleaning and Transformation'!$O1108="Central","Chris",'DataCleaning and Transformation'!$O1108="East","Erin",'DataCleaning and Transformation'!$O1108="South","Sam",'DataCleaning and Transformation'!$O1108="West","William")</f>
        <v>Sam</v>
      </c>
      <c r="AG1108" s="31">
        <f>Table_1[[#This Row],[Ship date]]-Table_1[[#This Row],[Order Date]]</f>
        <v>2</v>
      </c>
      <c r="AH1108" s="22">
        <f>Table_1[[#This Row],[Profit]]/Table_1[[#This Row],[Sales]]</f>
        <v>2.1261907430236468E-2</v>
      </c>
      <c r="AI1108" s="23">
        <f>Table_1[[#This Row],[Profit]]+Table_1[[#This Row],[Sales]]</f>
        <v>273.38159999999999</v>
      </c>
      <c r="AJ1108" s="17">
        <f>WEEKNUM(Table_1[[#This Row],[Order Date]],1)</f>
        <v>15</v>
      </c>
      <c r="AK1108" s="17" t="str">
        <f>TEXT(Table_1[[#This Row],[Order Date]],"mmm yyyy")</f>
        <v>Apr 2015</v>
      </c>
      <c r="AL1108" s="17" t="str">
        <f>Table_1[[#This Row],[Monthly sales]]&amp;"  Week "&amp;TEXT(Table_1[[#This Row],[Weekly sales]],"00")</f>
        <v>Apr 2015  Week 15</v>
      </c>
      <c r="AM1108" s="17">
        <f>IF(COUNTIF($A$2:A1108, A1108)=1, 1, 0)</f>
        <v>0</v>
      </c>
      <c r="AN1108" s="3">
        <f>COUNTA(A1108) - COUNTIF(Table_1[[#This Row],[Unique Customers]], 1)</f>
        <v>1</v>
      </c>
      <c r="AO1108" s="17" t="str">
        <f t="shared" si="17"/>
        <v>Repeated</v>
      </c>
      <c r="AP1108" s="17" t="str">
        <f>"Q"&amp;_xlfn.CEILING.MATH(MONTH(Table_1[[#This Row],[Monthly sales]])/3,1)</f>
        <v>Q2</v>
      </c>
    </row>
    <row r="1109" spans="1:42" ht="14.4" x14ac:dyDescent="0.3">
      <c r="A1109" s="2">
        <v>1250</v>
      </c>
      <c r="B1109" s="15" t="s">
        <v>2102</v>
      </c>
      <c r="C1109" s="15" t="s">
        <v>38</v>
      </c>
      <c r="D1109" s="6">
        <v>0</v>
      </c>
      <c r="E1109" s="4">
        <v>3.89</v>
      </c>
      <c r="F1109" s="4">
        <v>7.01</v>
      </c>
      <c r="G1109" s="15" t="s">
        <v>39</v>
      </c>
      <c r="H1109" s="15" t="s">
        <v>95</v>
      </c>
      <c r="I1109" s="15" t="s">
        <v>49</v>
      </c>
      <c r="J1109" s="15" t="s">
        <v>73</v>
      </c>
      <c r="K1109" s="15" t="s">
        <v>74</v>
      </c>
      <c r="L1109" s="15" t="s">
        <v>727</v>
      </c>
      <c r="M1109" s="6">
        <v>0.37</v>
      </c>
      <c r="N1109" s="15" t="s">
        <v>33</v>
      </c>
      <c r="O1109" s="15" t="s">
        <v>53</v>
      </c>
      <c r="P1109" s="15" t="s">
        <v>104</v>
      </c>
      <c r="Q1109" s="15" t="s">
        <v>2103</v>
      </c>
      <c r="R1109" s="2">
        <v>60110</v>
      </c>
      <c r="S1109" s="1">
        <v>42103</v>
      </c>
      <c r="T1109" s="12">
        <f>EOMONTH(Table_1[[#This Row],[Order Date]],0)</f>
        <v>42124</v>
      </c>
      <c r="U1109" s="10">
        <f>EOMONTH(Table_1[[#This Row],[Order Date]],0)</f>
        <v>42124</v>
      </c>
      <c r="V1109" s="14">
        <v>42103</v>
      </c>
      <c r="W1109" s="1">
        <v>42103</v>
      </c>
      <c r="X1109" s="12">
        <v>42103</v>
      </c>
      <c r="Y1109" s="10">
        <f>EOMONTH(Table_1[[#This Row],[Ship date]],0)</f>
        <v>42124</v>
      </c>
      <c r="Z1109" s="14">
        <v>42103</v>
      </c>
      <c r="AA1109" s="4">
        <v>-255.16890000000001</v>
      </c>
      <c r="AB1109" s="2">
        <v>21</v>
      </c>
      <c r="AC1109" s="4">
        <v>85.64</v>
      </c>
      <c r="AD1109" s="2">
        <v>87877</v>
      </c>
      <c r="AE1109" s="4">
        <f>'DataCleaning and Transformation'!$E1109-'DataCleaning and Transformation'!$D1109</f>
        <v>3.89</v>
      </c>
      <c r="AF1109" s="15" t="str">
        <f>_xlfn.IFS('DataCleaning and Transformation'!$O1109="Central","Chris",'DataCleaning and Transformation'!$O1109="East","Erin",'DataCleaning and Transformation'!$O1109="South","Sam",'DataCleaning and Transformation'!$O1109="West","William")</f>
        <v>Chris</v>
      </c>
      <c r="AG1109" s="31">
        <f>Table_1[[#This Row],[Ship date]]-Table_1[[#This Row],[Order Date]]</f>
        <v>0</v>
      </c>
      <c r="AH1109" s="22">
        <f>Table_1[[#This Row],[Profit]]/Table_1[[#This Row],[Sales]]</f>
        <v>-2.9795527790751986</v>
      </c>
      <c r="AI1109" s="23">
        <f>Table_1[[#This Row],[Profit]]+Table_1[[#This Row],[Sales]]</f>
        <v>-169.52890000000002</v>
      </c>
      <c r="AJ1109" s="17">
        <f>WEEKNUM(Table_1[[#This Row],[Order Date]],1)</f>
        <v>15</v>
      </c>
      <c r="AK1109" s="17" t="str">
        <f>TEXT(Table_1[[#This Row],[Order Date]],"mmm yyyy")</f>
        <v>Apr 2015</v>
      </c>
      <c r="AL1109" s="17" t="str">
        <f>Table_1[[#This Row],[Monthly sales]]&amp;"  Week "&amp;TEXT(Table_1[[#This Row],[Weekly sales]],"00")</f>
        <v>Apr 2015  Week 15</v>
      </c>
      <c r="AM1109" s="17">
        <f>IF(COUNTIF($A$2:A1109, A1109)=1, 1, 0)</f>
        <v>1</v>
      </c>
      <c r="AN1109" s="3">
        <f>COUNTA(A1109) - COUNTIF(Table_1[[#This Row],[Unique Customers]], 1)</f>
        <v>0</v>
      </c>
      <c r="AO1109" s="17" t="str">
        <f t="shared" si="17"/>
        <v>Unique</v>
      </c>
      <c r="AP1109" s="17" t="str">
        <f>"Q"&amp;_xlfn.CEILING.MATH(MONTH(Table_1[[#This Row],[Monthly sales]])/3,1)</f>
        <v>Q2</v>
      </c>
    </row>
    <row r="1110" spans="1:42" ht="14.4" x14ac:dyDescent="0.3">
      <c r="A1110" s="2">
        <v>1250</v>
      </c>
      <c r="B1110" s="15" t="s">
        <v>2102</v>
      </c>
      <c r="C1110" s="15" t="s">
        <v>38</v>
      </c>
      <c r="D1110" s="6">
        <v>0.09</v>
      </c>
      <c r="E1110" s="4">
        <v>120.98</v>
      </c>
      <c r="F1110" s="4">
        <v>30</v>
      </c>
      <c r="G1110" s="15" t="s">
        <v>27</v>
      </c>
      <c r="H1110" s="15" t="s">
        <v>95</v>
      </c>
      <c r="I1110" s="15" t="s">
        <v>29</v>
      </c>
      <c r="J1110" s="15" t="s">
        <v>110</v>
      </c>
      <c r="K1110" s="15" t="s">
        <v>58</v>
      </c>
      <c r="L1110" s="15" t="s">
        <v>1126</v>
      </c>
      <c r="M1110" s="6">
        <v>0.64</v>
      </c>
      <c r="N1110" s="15" t="s">
        <v>33</v>
      </c>
      <c r="O1110" s="15" t="s">
        <v>53</v>
      </c>
      <c r="P1110" s="15" t="s">
        <v>104</v>
      </c>
      <c r="Q1110" s="15" t="s">
        <v>2103</v>
      </c>
      <c r="R1110" s="2">
        <v>60110</v>
      </c>
      <c r="S1110" s="1">
        <v>42103</v>
      </c>
      <c r="T1110" s="12">
        <f>EOMONTH(Table_1[[#This Row],[Order Date]],0)</f>
        <v>42124</v>
      </c>
      <c r="U1110" s="10">
        <f>EOMONTH(Table_1[[#This Row],[Order Date]],0)</f>
        <v>42124</v>
      </c>
      <c r="V1110" s="14">
        <v>42103</v>
      </c>
      <c r="W1110" s="1">
        <v>42105</v>
      </c>
      <c r="X1110" s="12">
        <v>42105</v>
      </c>
      <c r="Y1110" s="10">
        <f>EOMONTH(Table_1[[#This Row],[Ship date]],0)</f>
        <v>42124</v>
      </c>
      <c r="Z1110" s="14">
        <v>42105</v>
      </c>
      <c r="AA1110" s="4">
        <v>74.004800000000003</v>
      </c>
      <c r="AB1110" s="2">
        <v>22</v>
      </c>
      <c r="AC1110" s="4">
        <v>2508.15</v>
      </c>
      <c r="AD1110" s="2">
        <v>87877</v>
      </c>
      <c r="AE1110" s="4">
        <f>'DataCleaning and Transformation'!$E1110-'DataCleaning and Transformation'!$D1110</f>
        <v>120.89</v>
      </c>
      <c r="AF1110" s="15" t="str">
        <f>_xlfn.IFS('DataCleaning and Transformation'!$O1110="Central","Chris",'DataCleaning and Transformation'!$O1110="East","Erin",'DataCleaning and Transformation'!$O1110="South","Sam",'DataCleaning and Transformation'!$O1110="West","William")</f>
        <v>Chris</v>
      </c>
      <c r="AG1110" s="31">
        <f>Table_1[[#This Row],[Ship date]]-Table_1[[#This Row],[Order Date]]</f>
        <v>2</v>
      </c>
      <c r="AH1110" s="22">
        <f>Table_1[[#This Row],[Profit]]/Table_1[[#This Row],[Sales]]</f>
        <v>2.9505731315910132E-2</v>
      </c>
      <c r="AI1110" s="23">
        <f>Table_1[[#This Row],[Profit]]+Table_1[[#This Row],[Sales]]</f>
        <v>2582.1548000000003</v>
      </c>
      <c r="AJ1110" s="17">
        <f>WEEKNUM(Table_1[[#This Row],[Order Date]],1)</f>
        <v>15</v>
      </c>
      <c r="AK1110" s="17" t="str">
        <f>TEXT(Table_1[[#This Row],[Order Date]],"mmm yyyy")</f>
        <v>Apr 2015</v>
      </c>
      <c r="AL1110" s="17" t="str">
        <f>Table_1[[#This Row],[Monthly sales]]&amp;"  Week "&amp;TEXT(Table_1[[#This Row],[Weekly sales]],"00")</f>
        <v>Apr 2015  Week 15</v>
      </c>
      <c r="AM1110" s="17">
        <f>IF(COUNTIF($A$2:A1110, A1110)=1, 1, 0)</f>
        <v>0</v>
      </c>
      <c r="AN1110" s="3">
        <f>COUNTA(A1110) - COUNTIF(Table_1[[#This Row],[Unique Customers]], 1)</f>
        <v>1</v>
      </c>
      <c r="AO1110" s="17" t="str">
        <f t="shared" si="17"/>
        <v>Repeated</v>
      </c>
      <c r="AP1110" s="17" t="str">
        <f>"Q"&amp;_xlfn.CEILING.MATH(MONTH(Table_1[[#This Row],[Monthly sales]])/3,1)</f>
        <v>Q2</v>
      </c>
    </row>
    <row r="1111" spans="1:42" ht="14.4" x14ac:dyDescent="0.3">
      <c r="A1111" s="2">
        <v>1250</v>
      </c>
      <c r="B1111" s="15" t="s">
        <v>2102</v>
      </c>
      <c r="C1111" s="15" t="s">
        <v>38</v>
      </c>
      <c r="D1111" s="6">
        <v>0.1</v>
      </c>
      <c r="E1111" s="4">
        <v>30.98</v>
      </c>
      <c r="F1111" s="4">
        <v>5.76</v>
      </c>
      <c r="G1111" s="15" t="s">
        <v>39</v>
      </c>
      <c r="H1111" s="15" t="s">
        <v>95</v>
      </c>
      <c r="I1111" s="15" t="s">
        <v>49</v>
      </c>
      <c r="J1111" s="15" t="s">
        <v>89</v>
      </c>
      <c r="K1111" s="15" t="s">
        <v>74</v>
      </c>
      <c r="L1111" s="15" t="s">
        <v>740</v>
      </c>
      <c r="M1111" s="6">
        <v>0.4</v>
      </c>
      <c r="N1111" s="15" t="s">
        <v>33</v>
      </c>
      <c r="O1111" s="15" t="s">
        <v>53</v>
      </c>
      <c r="P1111" s="15" t="s">
        <v>104</v>
      </c>
      <c r="Q1111" s="15" t="s">
        <v>2103</v>
      </c>
      <c r="R1111" s="2">
        <v>60110</v>
      </c>
      <c r="S1111" s="1">
        <v>42103</v>
      </c>
      <c r="T1111" s="12">
        <f>EOMONTH(Table_1[[#This Row],[Order Date]],0)</f>
        <v>42124</v>
      </c>
      <c r="U1111" s="10">
        <f>EOMONTH(Table_1[[#This Row],[Order Date]],0)</f>
        <v>42124</v>
      </c>
      <c r="V1111" s="14">
        <v>42103</v>
      </c>
      <c r="W1111" s="1">
        <v>42104</v>
      </c>
      <c r="X1111" s="12">
        <v>42104</v>
      </c>
      <c r="Y1111" s="10">
        <f>EOMONTH(Table_1[[#This Row],[Ship date]],0)</f>
        <v>42124</v>
      </c>
      <c r="Z1111" s="14">
        <v>42104</v>
      </c>
      <c r="AA1111" s="4">
        <v>109.4248</v>
      </c>
      <c r="AB1111" s="2">
        <v>8</v>
      </c>
      <c r="AC1111" s="4">
        <v>225.62</v>
      </c>
      <c r="AD1111" s="2">
        <v>87877</v>
      </c>
      <c r="AE1111" s="4">
        <f>'DataCleaning and Transformation'!$E1111-'DataCleaning and Transformation'!$D1111</f>
        <v>30.88</v>
      </c>
      <c r="AF1111" s="15" t="str">
        <f>_xlfn.IFS('DataCleaning and Transformation'!$O1111="Central","Chris",'DataCleaning and Transformation'!$O1111="East","Erin",'DataCleaning and Transformation'!$O1111="South","Sam",'DataCleaning and Transformation'!$O1111="West","William")</f>
        <v>Chris</v>
      </c>
      <c r="AG1111" s="31">
        <f>Table_1[[#This Row],[Ship date]]-Table_1[[#This Row],[Order Date]]</f>
        <v>1</v>
      </c>
      <c r="AH1111" s="22">
        <f>Table_1[[#This Row],[Profit]]/Table_1[[#This Row],[Sales]]</f>
        <v>0.48499601099193335</v>
      </c>
      <c r="AI1111" s="23">
        <f>Table_1[[#This Row],[Profit]]+Table_1[[#This Row],[Sales]]</f>
        <v>335.04480000000001</v>
      </c>
      <c r="AJ1111" s="17">
        <f>WEEKNUM(Table_1[[#This Row],[Order Date]],1)</f>
        <v>15</v>
      </c>
      <c r="AK1111" s="17" t="str">
        <f>TEXT(Table_1[[#This Row],[Order Date]],"mmm yyyy")</f>
        <v>Apr 2015</v>
      </c>
      <c r="AL1111" s="17" t="str">
        <f>Table_1[[#This Row],[Monthly sales]]&amp;"  Week "&amp;TEXT(Table_1[[#This Row],[Weekly sales]],"00")</f>
        <v>Apr 2015  Week 15</v>
      </c>
      <c r="AM1111" s="17">
        <f>IF(COUNTIF($A$2:A1111, A1111)=1, 1, 0)</f>
        <v>0</v>
      </c>
      <c r="AN1111" s="3">
        <f>COUNTA(A1111) - COUNTIF(Table_1[[#This Row],[Unique Customers]], 1)</f>
        <v>1</v>
      </c>
      <c r="AO1111" s="17" t="str">
        <f t="shared" si="17"/>
        <v>Repeated</v>
      </c>
      <c r="AP1111" s="17" t="str">
        <f>"Q"&amp;_xlfn.CEILING.MATH(MONTH(Table_1[[#This Row],[Monthly sales]])/3,1)</f>
        <v>Q2</v>
      </c>
    </row>
    <row r="1112" spans="1:42" ht="14.4" x14ac:dyDescent="0.3">
      <c r="A1112" s="2">
        <v>2488</v>
      </c>
      <c r="B1112" s="15" t="s">
        <v>2104</v>
      </c>
      <c r="C1112" s="15" t="s">
        <v>38</v>
      </c>
      <c r="D1112" s="6">
        <v>0.08</v>
      </c>
      <c r="E1112" s="4">
        <v>4.91</v>
      </c>
      <c r="F1112" s="4">
        <v>0.5</v>
      </c>
      <c r="G1112" s="15" t="s">
        <v>39</v>
      </c>
      <c r="H1112" s="15" t="s">
        <v>40</v>
      </c>
      <c r="I1112" s="15" t="s">
        <v>49</v>
      </c>
      <c r="J1112" s="15" t="s">
        <v>153</v>
      </c>
      <c r="K1112" s="15" t="s">
        <v>74</v>
      </c>
      <c r="L1112" s="15" t="s">
        <v>974</v>
      </c>
      <c r="M1112" s="6">
        <v>0.36</v>
      </c>
      <c r="N1112" s="15" t="s">
        <v>33</v>
      </c>
      <c r="O1112" s="15" t="s">
        <v>34</v>
      </c>
      <c r="P1112" s="15" t="s">
        <v>45</v>
      </c>
      <c r="Q1112" s="15" t="s">
        <v>2105</v>
      </c>
      <c r="R1112" s="2">
        <v>72023</v>
      </c>
      <c r="S1112" s="1">
        <v>42103</v>
      </c>
      <c r="T1112" s="12">
        <f>EOMONTH(Table_1[[#This Row],[Order Date]],0)</f>
        <v>42124</v>
      </c>
      <c r="U1112" s="10">
        <f>EOMONTH(Table_1[[#This Row],[Order Date]],0)</f>
        <v>42124</v>
      </c>
      <c r="V1112" s="14">
        <v>42103</v>
      </c>
      <c r="W1112" s="1">
        <v>42103</v>
      </c>
      <c r="X1112" s="12">
        <v>42103</v>
      </c>
      <c r="Y1112" s="10">
        <f>EOMONTH(Table_1[[#This Row],[Ship date]],0)</f>
        <v>42124</v>
      </c>
      <c r="Z1112" s="14">
        <v>42103</v>
      </c>
      <c r="AA1112" s="4">
        <v>12.726000000000001</v>
      </c>
      <c r="AB1112" s="2">
        <v>9</v>
      </c>
      <c r="AC1112" s="4">
        <v>42.69</v>
      </c>
      <c r="AD1112" s="2">
        <v>86887</v>
      </c>
      <c r="AE1112" s="4">
        <f>'DataCleaning and Transformation'!$E1112-'DataCleaning and Transformation'!$D1112</f>
        <v>4.83</v>
      </c>
      <c r="AF1112" s="15" t="str">
        <f>_xlfn.IFS('DataCleaning and Transformation'!$O1112="Central","Chris",'DataCleaning and Transformation'!$O1112="East","Erin",'DataCleaning and Transformation'!$O1112="South","Sam",'DataCleaning and Transformation'!$O1112="West","William")</f>
        <v>Sam</v>
      </c>
      <c r="AG1112" s="31">
        <f>Table_1[[#This Row],[Ship date]]-Table_1[[#This Row],[Order Date]]</f>
        <v>0</v>
      </c>
      <c r="AH1112" s="22">
        <f>Table_1[[#This Row],[Profit]]/Table_1[[#This Row],[Sales]]</f>
        <v>0.29810260014054818</v>
      </c>
      <c r="AI1112" s="23">
        <f>Table_1[[#This Row],[Profit]]+Table_1[[#This Row],[Sales]]</f>
        <v>55.415999999999997</v>
      </c>
      <c r="AJ1112" s="17">
        <f>WEEKNUM(Table_1[[#This Row],[Order Date]],1)</f>
        <v>15</v>
      </c>
      <c r="AK1112" s="17" t="str">
        <f>TEXT(Table_1[[#This Row],[Order Date]],"mmm yyyy")</f>
        <v>Apr 2015</v>
      </c>
      <c r="AL1112" s="17" t="str">
        <f>Table_1[[#This Row],[Monthly sales]]&amp;"  Week "&amp;TEXT(Table_1[[#This Row],[Weekly sales]],"00")</f>
        <v>Apr 2015  Week 15</v>
      </c>
      <c r="AM1112" s="17">
        <f>IF(COUNTIF($A$2:A1112, A1112)=1, 1, 0)</f>
        <v>1</v>
      </c>
      <c r="AN1112" s="3">
        <f>COUNTA(A1112) - COUNTIF(Table_1[[#This Row],[Unique Customers]], 1)</f>
        <v>0</v>
      </c>
      <c r="AO1112" s="17" t="str">
        <f t="shared" si="17"/>
        <v>Unique</v>
      </c>
      <c r="AP1112" s="17" t="str">
        <f>"Q"&amp;_xlfn.CEILING.MATH(MONTH(Table_1[[#This Row],[Monthly sales]])/3,1)</f>
        <v>Q2</v>
      </c>
    </row>
    <row r="1113" spans="1:42" ht="14.4" x14ac:dyDescent="0.3">
      <c r="A1113" s="2">
        <v>2488</v>
      </c>
      <c r="B1113" s="15" t="s">
        <v>2104</v>
      </c>
      <c r="C1113" s="15" t="s">
        <v>38</v>
      </c>
      <c r="D1113" s="6">
        <v>0.02</v>
      </c>
      <c r="E1113" s="4">
        <v>28.15</v>
      </c>
      <c r="F1113" s="4">
        <v>6.17</v>
      </c>
      <c r="G1113" s="15" t="s">
        <v>39</v>
      </c>
      <c r="H1113" s="15" t="s">
        <v>40</v>
      </c>
      <c r="I1113" s="15" t="s">
        <v>49</v>
      </c>
      <c r="J1113" s="15" t="s">
        <v>50</v>
      </c>
      <c r="K1113" s="15" t="s">
        <v>43</v>
      </c>
      <c r="L1113" s="15" t="s">
        <v>620</v>
      </c>
      <c r="M1113" s="6">
        <v>0.55000000000000004</v>
      </c>
      <c r="N1113" s="15" t="s">
        <v>33</v>
      </c>
      <c r="O1113" s="15" t="s">
        <v>34</v>
      </c>
      <c r="P1113" s="15" t="s">
        <v>45</v>
      </c>
      <c r="Q1113" s="15" t="s">
        <v>2105</v>
      </c>
      <c r="R1113" s="2">
        <v>72023</v>
      </c>
      <c r="S1113" s="1">
        <v>42103</v>
      </c>
      <c r="T1113" s="12">
        <f>EOMONTH(Table_1[[#This Row],[Order Date]],0)</f>
        <v>42124</v>
      </c>
      <c r="U1113" s="10">
        <f>EOMONTH(Table_1[[#This Row],[Order Date]],0)</f>
        <v>42124</v>
      </c>
      <c r="V1113" s="14">
        <v>42103</v>
      </c>
      <c r="W1113" s="1">
        <v>42104</v>
      </c>
      <c r="X1113" s="12">
        <v>42104</v>
      </c>
      <c r="Y1113" s="10">
        <f>EOMONTH(Table_1[[#This Row],[Ship date]],0)</f>
        <v>42124</v>
      </c>
      <c r="Z1113" s="14">
        <v>42104</v>
      </c>
      <c r="AA1113" s="4">
        <v>160.8066</v>
      </c>
      <c r="AB1113" s="2">
        <v>11</v>
      </c>
      <c r="AC1113" s="4">
        <v>327.41000000000003</v>
      </c>
      <c r="AD1113" s="2">
        <v>86887</v>
      </c>
      <c r="AE1113" s="4">
        <f>'DataCleaning and Transformation'!$E1113-'DataCleaning and Transformation'!$D1113</f>
        <v>28.13</v>
      </c>
      <c r="AF1113" s="15" t="str">
        <f>_xlfn.IFS('DataCleaning and Transformation'!$O1113="Central","Chris",'DataCleaning and Transformation'!$O1113="East","Erin",'DataCleaning and Transformation'!$O1113="South","Sam",'DataCleaning and Transformation'!$O1113="West","William")</f>
        <v>Sam</v>
      </c>
      <c r="AG1113" s="31">
        <f>Table_1[[#This Row],[Ship date]]-Table_1[[#This Row],[Order Date]]</f>
        <v>1</v>
      </c>
      <c r="AH1113" s="22">
        <f>Table_1[[#This Row],[Profit]]/Table_1[[#This Row],[Sales]]</f>
        <v>0.49114749091353344</v>
      </c>
      <c r="AI1113" s="23">
        <f>Table_1[[#This Row],[Profit]]+Table_1[[#This Row],[Sales]]</f>
        <v>488.21660000000003</v>
      </c>
      <c r="AJ1113" s="17">
        <f>WEEKNUM(Table_1[[#This Row],[Order Date]],1)</f>
        <v>15</v>
      </c>
      <c r="AK1113" s="17" t="str">
        <f>TEXT(Table_1[[#This Row],[Order Date]],"mmm yyyy")</f>
        <v>Apr 2015</v>
      </c>
      <c r="AL1113" s="17" t="str">
        <f>Table_1[[#This Row],[Monthly sales]]&amp;"  Week "&amp;TEXT(Table_1[[#This Row],[Weekly sales]],"00")</f>
        <v>Apr 2015  Week 15</v>
      </c>
      <c r="AM1113" s="17">
        <f>IF(COUNTIF($A$2:A1113, A1113)=1, 1, 0)</f>
        <v>0</v>
      </c>
      <c r="AN1113" s="3">
        <f>COUNTA(A1113) - COUNTIF(Table_1[[#This Row],[Unique Customers]], 1)</f>
        <v>1</v>
      </c>
      <c r="AO1113" s="17" t="str">
        <f t="shared" si="17"/>
        <v>Repeated</v>
      </c>
      <c r="AP1113" s="17" t="str">
        <f>"Q"&amp;_xlfn.CEILING.MATH(MONTH(Table_1[[#This Row],[Monthly sales]])/3,1)</f>
        <v>Q2</v>
      </c>
    </row>
    <row r="1114" spans="1:42" ht="14.4" x14ac:dyDescent="0.3">
      <c r="A1114" s="2">
        <v>2491</v>
      </c>
      <c r="B1114" s="15" t="s">
        <v>458</v>
      </c>
      <c r="C1114" s="15" t="s">
        <v>38</v>
      </c>
      <c r="D1114" s="6">
        <v>0.08</v>
      </c>
      <c r="E1114" s="4">
        <v>4.91</v>
      </c>
      <c r="F1114" s="4">
        <v>0.5</v>
      </c>
      <c r="G1114" s="15" t="s">
        <v>39</v>
      </c>
      <c r="H1114" s="15" t="s">
        <v>40</v>
      </c>
      <c r="I1114" s="15" t="s">
        <v>49</v>
      </c>
      <c r="J1114" s="15" t="s">
        <v>153</v>
      </c>
      <c r="K1114" s="15" t="s">
        <v>74</v>
      </c>
      <c r="L1114" s="15" t="s">
        <v>974</v>
      </c>
      <c r="M1114" s="6">
        <v>0.36</v>
      </c>
      <c r="N1114" s="15" t="s">
        <v>33</v>
      </c>
      <c r="O1114" s="15" t="s">
        <v>60</v>
      </c>
      <c r="P1114" s="15" t="s">
        <v>91</v>
      </c>
      <c r="Q1114" s="15" t="s">
        <v>101</v>
      </c>
      <c r="R1114" s="2">
        <v>90045</v>
      </c>
      <c r="S1114" s="1">
        <v>42103</v>
      </c>
      <c r="T1114" s="12">
        <f>EOMONTH(Table_1[[#This Row],[Order Date]],0)</f>
        <v>42124</v>
      </c>
      <c r="U1114" s="10">
        <f>EOMONTH(Table_1[[#This Row],[Order Date]],0)</f>
        <v>42124</v>
      </c>
      <c r="V1114" s="14">
        <v>42103</v>
      </c>
      <c r="W1114" s="1">
        <v>42103</v>
      </c>
      <c r="X1114" s="12">
        <v>42103</v>
      </c>
      <c r="Y1114" s="10">
        <f>EOMONTH(Table_1[[#This Row],[Ship date]],0)</f>
        <v>42124</v>
      </c>
      <c r="Z1114" s="14">
        <v>42103</v>
      </c>
      <c r="AA1114" s="4">
        <v>31.751999999999999</v>
      </c>
      <c r="AB1114" s="2">
        <v>36</v>
      </c>
      <c r="AC1114" s="4">
        <v>170.75</v>
      </c>
      <c r="AD1114" s="2">
        <v>14785</v>
      </c>
      <c r="AE1114" s="4">
        <f>'DataCleaning and Transformation'!$E1114-'DataCleaning and Transformation'!$D1114</f>
        <v>4.83</v>
      </c>
      <c r="AF1114" s="15" t="str">
        <f>_xlfn.IFS('DataCleaning and Transformation'!$O1114="Central","Chris",'DataCleaning and Transformation'!$O1114="East","Erin",'DataCleaning and Transformation'!$O1114="South","Sam",'DataCleaning and Transformation'!$O1114="West","William")</f>
        <v>William</v>
      </c>
      <c r="AG1114" s="31">
        <f>Table_1[[#This Row],[Ship date]]-Table_1[[#This Row],[Order Date]]</f>
        <v>0</v>
      </c>
      <c r="AH1114" s="22">
        <f>Table_1[[#This Row],[Profit]]/Table_1[[#This Row],[Sales]]</f>
        <v>0.18595607613469986</v>
      </c>
      <c r="AI1114" s="23">
        <f>Table_1[[#This Row],[Profit]]+Table_1[[#This Row],[Sales]]</f>
        <v>202.50200000000001</v>
      </c>
      <c r="AJ1114" s="17">
        <f>WEEKNUM(Table_1[[#This Row],[Order Date]],1)</f>
        <v>15</v>
      </c>
      <c r="AK1114" s="17" t="str">
        <f>TEXT(Table_1[[#This Row],[Order Date]],"mmm yyyy")</f>
        <v>Apr 2015</v>
      </c>
      <c r="AL1114" s="17" t="str">
        <f>Table_1[[#This Row],[Monthly sales]]&amp;"  Week "&amp;TEXT(Table_1[[#This Row],[Weekly sales]],"00")</f>
        <v>Apr 2015  Week 15</v>
      </c>
      <c r="AM1114" s="17">
        <f>IF(COUNTIF($A$2:A1114, A1114)=1, 1, 0)</f>
        <v>0</v>
      </c>
      <c r="AN1114" s="3">
        <f>COUNTA(A1114) - COUNTIF(Table_1[[#This Row],[Unique Customers]], 1)</f>
        <v>1</v>
      </c>
      <c r="AO1114" s="17" t="str">
        <f t="shared" si="17"/>
        <v>Unique</v>
      </c>
      <c r="AP1114" s="17" t="str">
        <f>"Q"&amp;_xlfn.CEILING.MATH(MONTH(Table_1[[#This Row],[Monthly sales]])/3,1)</f>
        <v>Q2</v>
      </c>
    </row>
    <row r="1115" spans="1:42" ht="14.4" x14ac:dyDescent="0.3">
      <c r="A1115" s="2">
        <v>2491</v>
      </c>
      <c r="B1115" s="15" t="s">
        <v>458</v>
      </c>
      <c r="C1115" s="15" t="s">
        <v>38</v>
      </c>
      <c r="D1115" s="6">
        <v>0.02</v>
      </c>
      <c r="E1115" s="4">
        <v>28.15</v>
      </c>
      <c r="F1115" s="4">
        <v>6.17</v>
      </c>
      <c r="G1115" s="15" t="s">
        <v>39</v>
      </c>
      <c r="H1115" s="15" t="s">
        <v>40</v>
      </c>
      <c r="I1115" s="15" t="s">
        <v>49</v>
      </c>
      <c r="J1115" s="15" t="s">
        <v>50</v>
      </c>
      <c r="K1115" s="15" t="s">
        <v>43</v>
      </c>
      <c r="L1115" s="15" t="s">
        <v>620</v>
      </c>
      <c r="M1115" s="6">
        <v>0.55000000000000004</v>
      </c>
      <c r="N1115" s="15" t="s">
        <v>33</v>
      </c>
      <c r="O1115" s="15" t="s">
        <v>60</v>
      </c>
      <c r="P1115" s="15" t="s">
        <v>91</v>
      </c>
      <c r="Q1115" s="15" t="s">
        <v>101</v>
      </c>
      <c r="R1115" s="2">
        <v>90045</v>
      </c>
      <c r="S1115" s="1">
        <v>42103</v>
      </c>
      <c r="T1115" s="12">
        <f>EOMONTH(Table_1[[#This Row],[Order Date]],0)</f>
        <v>42124</v>
      </c>
      <c r="U1115" s="10">
        <f>EOMONTH(Table_1[[#This Row],[Order Date]],0)</f>
        <v>42124</v>
      </c>
      <c r="V1115" s="14">
        <v>42103</v>
      </c>
      <c r="W1115" s="1">
        <v>42104</v>
      </c>
      <c r="X1115" s="12">
        <v>42104</v>
      </c>
      <c r="Y1115" s="10">
        <f>EOMONTH(Table_1[[#This Row],[Ship date]],0)</f>
        <v>42124</v>
      </c>
      <c r="Z1115" s="14">
        <v>42104</v>
      </c>
      <c r="AA1115" s="4">
        <v>117.208</v>
      </c>
      <c r="AB1115" s="2">
        <v>45</v>
      </c>
      <c r="AC1115" s="4">
        <v>1339.42</v>
      </c>
      <c r="AD1115" s="2">
        <v>14785</v>
      </c>
      <c r="AE1115" s="4">
        <f>'DataCleaning and Transformation'!$E1115-'DataCleaning and Transformation'!$D1115</f>
        <v>28.13</v>
      </c>
      <c r="AF1115" s="15" t="str">
        <f>_xlfn.IFS('DataCleaning and Transformation'!$O1115="Central","Chris",'DataCleaning and Transformation'!$O1115="East","Erin",'DataCleaning and Transformation'!$O1115="South","Sam",'DataCleaning and Transformation'!$O1115="West","William")</f>
        <v>William</v>
      </c>
      <c r="AG1115" s="31">
        <f>Table_1[[#This Row],[Ship date]]-Table_1[[#This Row],[Order Date]]</f>
        <v>1</v>
      </c>
      <c r="AH1115" s="22">
        <f>Table_1[[#This Row],[Profit]]/Table_1[[#This Row],[Sales]]</f>
        <v>8.7506532678323451E-2</v>
      </c>
      <c r="AI1115" s="23">
        <f>Table_1[[#This Row],[Profit]]+Table_1[[#This Row],[Sales]]</f>
        <v>1456.6280000000002</v>
      </c>
      <c r="AJ1115" s="17">
        <f>WEEKNUM(Table_1[[#This Row],[Order Date]],1)</f>
        <v>15</v>
      </c>
      <c r="AK1115" s="17" t="str">
        <f>TEXT(Table_1[[#This Row],[Order Date]],"mmm yyyy")</f>
        <v>Apr 2015</v>
      </c>
      <c r="AL1115" s="17" t="str">
        <f>Table_1[[#This Row],[Monthly sales]]&amp;"  Week "&amp;TEXT(Table_1[[#This Row],[Weekly sales]],"00")</f>
        <v>Apr 2015  Week 15</v>
      </c>
      <c r="AM1115" s="17">
        <f>IF(COUNTIF($A$2:A1115, A1115)=1, 1, 0)</f>
        <v>0</v>
      </c>
      <c r="AN1115" s="3">
        <f>COUNTA(A1115) - COUNTIF(Table_1[[#This Row],[Unique Customers]], 1)</f>
        <v>1</v>
      </c>
      <c r="AO1115" s="17" t="str">
        <f t="shared" si="17"/>
        <v>Repeated</v>
      </c>
      <c r="AP1115" s="17" t="str">
        <f>"Q"&amp;_xlfn.CEILING.MATH(MONTH(Table_1[[#This Row],[Monthly sales]])/3,1)</f>
        <v>Q2</v>
      </c>
    </row>
    <row r="1116" spans="1:42" ht="14.4" x14ac:dyDescent="0.3">
      <c r="A1116" s="2">
        <v>115</v>
      </c>
      <c r="B1116" s="15" t="s">
        <v>2106</v>
      </c>
      <c r="C1116" s="15" t="s">
        <v>48</v>
      </c>
      <c r="D1116" s="6">
        <v>7.0000000000000007E-2</v>
      </c>
      <c r="E1116" s="4">
        <v>2.12</v>
      </c>
      <c r="F1116" s="4">
        <v>1.99</v>
      </c>
      <c r="G1116" s="15" t="s">
        <v>39</v>
      </c>
      <c r="H1116" s="15" t="s">
        <v>72</v>
      </c>
      <c r="I1116" s="15" t="s">
        <v>41</v>
      </c>
      <c r="J1116" s="15" t="s">
        <v>42</v>
      </c>
      <c r="K1116" s="15" t="s">
        <v>43</v>
      </c>
      <c r="L1116" s="15" t="s">
        <v>2107</v>
      </c>
      <c r="M1116" s="6">
        <v>0.55000000000000004</v>
      </c>
      <c r="N1116" s="15" t="s">
        <v>33</v>
      </c>
      <c r="O1116" s="15" t="s">
        <v>60</v>
      </c>
      <c r="P1116" s="15" t="s">
        <v>140</v>
      </c>
      <c r="Q1116" s="15" t="s">
        <v>2108</v>
      </c>
      <c r="R1116" s="2">
        <v>97128</v>
      </c>
      <c r="S1116" s="1">
        <v>42103</v>
      </c>
      <c r="T1116" s="12">
        <f>EOMONTH(Table_1[[#This Row],[Order Date]],0)</f>
        <v>42124</v>
      </c>
      <c r="U1116" s="10">
        <f>EOMONTH(Table_1[[#This Row],[Order Date]],0)</f>
        <v>42124</v>
      </c>
      <c r="V1116" s="14">
        <v>42103</v>
      </c>
      <c r="W1116" s="1">
        <v>42105</v>
      </c>
      <c r="X1116" s="12">
        <v>42105</v>
      </c>
      <c r="Y1116" s="10">
        <f>EOMONTH(Table_1[[#This Row],[Ship date]],0)</f>
        <v>42124</v>
      </c>
      <c r="Z1116" s="14">
        <v>42105</v>
      </c>
      <c r="AA1116" s="4">
        <v>-55.84</v>
      </c>
      <c r="AB1116" s="2">
        <v>12</v>
      </c>
      <c r="AC1116" s="4">
        <v>26.07</v>
      </c>
      <c r="AD1116" s="2">
        <v>89585</v>
      </c>
      <c r="AE1116" s="4">
        <f>'DataCleaning and Transformation'!$E1116-'DataCleaning and Transformation'!$D1116</f>
        <v>2.0500000000000003</v>
      </c>
      <c r="AF1116" s="15" t="str">
        <f>_xlfn.IFS('DataCleaning and Transformation'!$O1116="Central","Chris",'DataCleaning and Transformation'!$O1116="East","Erin",'DataCleaning and Transformation'!$O1116="South","Sam",'DataCleaning and Transformation'!$O1116="West","William")</f>
        <v>William</v>
      </c>
      <c r="AG1116" s="31">
        <f>Table_1[[#This Row],[Ship date]]-Table_1[[#This Row],[Order Date]]</f>
        <v>2</v>
      </c>
      <c r="AH1116" s="22">
        <f>Table_1[[#This Row],[Profit]]/Table_1[[#This Row],[Sales]]</f>
        <v>-2.1419255849635599</v>
      </c>
      <c r="AI1116" s="23">
        <f>Table_1[[#This Row],[Profit]]+Table_1[[#This Row],[Sales]]</f>
        <v>-29.770000000000003</v>
      </c>
      <c r="AJ1116" s="17">
        <f>WEEKNUM(Table_1[[#This Row],[Order Date]],1)</f>
        <v>15</v>
      </c>
      <c r="AK1116" s="17" t="str">
        <f>TEXT(Table_1[[#This Row],[Order Date]],"mmm yyyy")</f>
        <v>Apr 2015</v>
      </c>
      <c r="AL1116" s="17" t="str">
        <f>Table_1[[#This Row],[Monthly sales]]&amp;"  Week "&amp;TEXT(Table_1[[#This Row],[Weekly sales]],"00")</f>
        <v>Apr 2015  Week 15</v>
      </c>
      <c r="AM1116" s="17">
        <f>IF(COUNTIF($A$2:A1116, A1116)=1, 1, 0)</f>
        <v>1</v>
      </c>
      <c r="AN1116" s="3">
        <f>COUNTA(A1116) - COUNTIF(Table_1[[#This Row],[Unique Customers]], 1)</f>
        <v>0</v>
      </c>
      <c r="AO1116" s="17" t="str">
        <f t="shared" si="17"/>
        <v>Unique</v>
      </c>
      <c r="AP1116" s="17" t="str">
        <f>"Q"&amp;_xlfn.CEILING.MATH(MONTH(Table_1[[#This Row],[Monthly sales]])/3,1)</f>
        <v>Q2</v>
      </c>
    </row>
    <row r="1117" spans="1:42" ht="14.4" x14ac:dyDescent="0.3">
      <c r="A1117" s="2">
        <v>117</v>
      </c>
      <c r="B1117" s="15" t="s">
        <v>142</v>
      </c>
      <c r="C1117" s="15" t="s">
        <v>48</v>
      </c>
      <c r="D1117" s="6">
        <v>7.0000000000000007E-2</v>
      </c>
      <c r="E1117" s="4">
        <v>2.12</v>
      </c>
      <c r="F1117" s="4">
        <v>1.99</v>
      </c>
      <c r="G1117" s="15" t="s">
        <v>39</v>
      </c>
      <c r="H1117" s="15" t="s">
        <v>72</v>
      </c>
      <c r="I1117" s="15" t="s">
        <v>41</v>
      </c>
      <c r="J1117" s="15" t="s">
        <v>42</v>
      </c>
      <c r="K1117" s="15" t="s">
        <v>43</v>
      </c>
      <c r="L1117" s="15" t="s">
        <v>2107</v>
      </c>
      <c r="M1117" s="6">
        <v>0.55000000000000004</v>
      </c>
      <c r="N1117" s="15" t="s">
        <v>33</v>
      </c>
      <c r="O1117" s="15" t="s">
        <v>60</v>
      </c>
      <c r="P1117" s="15" t="s">
        <v>67</v>
      </c>
      <c r="Q1117" s="15" t="s">
        <v>143</v>
      </c>
      <c r="R1117" s="2">
        <v>98103</v>
      </c>
      <c r="S1117" s="1">
        <v>42103</v>
      </c>
      <c r="T1117" s="12">
        <f>EOMONTH(Table_1[[#This Row],[Order Date]],0)</f>
        <v>42124</v>
      </c>
      <c r="U1117" s="10">
        <f>EOMONTH(Table_1[[#This Row],[Order Date]],0)</f>
        <v>42124</v>
      </c>
      <c r="V1117" s="14">
        <v>42103</v>
      </c>
      <c r="W1117" s="1">
        <v>42105</v>
      </c>
      <c r="X1117" s="12">
        <v>42105</v>
      </c>
      <c r="Y1117" s="10">
        <f>EOMONTH(Table_1[[#This Row],[Ship date]],0)</f>
        <v>42124</v>
      </c>
      <c r="Z1117" s="14">
        <v>42105</v>
      </c>
      <c r="AA1117" s="4">
        <v>-55.84</v>
      </c>
      <c r="AB1117" s="2">
        <v>46</v>
      </c>
      <c r="AC1117" s="4">
        <v>99.94</v>
      </c>
      <c r="AD1117" s="2">
        <v>58914</v>
      </c>
      <c r="AE1117" s="4">
        <f>'DataCleaning and Transformation'!$E1117-'DataCleaning and Transformation'!$D1117</f>
        <v>2.0500000000000003</v>
      </c>
      <c r="AF1117" s="15" t="str">
        <f>_xlfn.IFS('DataCleaning and Transformation'!$O1117="Central","Chris",'DataCleaning and Transformation'!$O1117="East","Erin",'DataCleaning and Transformation'!$O1117="South","Sam",'DataCleaning and Transformation'!$O1117="West","William")</f>
        <v>William</v>
      </c>
      <c r="AG1117" s="31">
        <f>Table_1[[#This Row],[Ship date]]-Table_1[[#This Row],[Order Date]]</f>
        <v>2</v>
      </c>
      <c r="AH1117" s="22">
        <f>Table_1[[#This Row],[Profit]]/Table_1[[#This Row],[Sales]]</f>
        <v>-0.55873524114468687</v>
      </c>
      <c r="AI1117" s="23">
        <f>Table_1[[#This Row],[Profit]]+Table_1[[#This Row],[Sales]]</f>
        <v>44.099999999999994</v>
      </c>
      <c r="AJ1117" s="17">
        <f>WEEKNUM(Table_1[[#This Row],[Order Date]],1)</f>
        <v>15</v>
      </c>
      <c r="AK1117" s="17" t="str">
        <f>TEXT(Table_1[[#This Row],[Order Date]],"mmm yyyy")</f>
        <v>Apr 2015</v>
      </c>
      <c r="AL1117" s="17" t="str">
        <f>Table_1[[#This Row],[Monthly sales]]&amp;"  Week "&amp;TEXT(Table_1[[#This Row],[Weekly sales]],"00")</f>
        <v>Apr 2015  Week 15</v>
      </c>
      <c r="AM1117" s="17">
        <f>IF(COUNTIF($A$2:A1117, A1117)=1, 1, 0)</f>
        <v>0</v>
      </c>
      <c r="AN1117" s="3">
        <f>COUNTA(A1117) - COUNTIF(Table_1[[#This Row],[Unique Customers]], 1)</f>
        <v>1</v>
      </c>
      <c r="AO1117" s="17" t="str">
        <f t="shared" si="17"/>
        <v>Unique</v>
      </c>
      <c r="AP1117" s="17" t="str">
        <f>"Q"&amp;_xlfn.CEILING.MATH(MONTH(Table_1[[#This Row],[Monthly sales]])/3,1)</f>
        <v>Q2</v>
      </c>
    </row>
    <row r="1118" spans="1:42" ht="14.4" x14ac:dyDescent="0.3">
      <c r="A1118" s="2">
        <v>2851</v>
      </c>
      <c r="B1118" s="15" t="s">
        <v>2109</v>
      </c>
      <c r="C1118" s="15" t="s">
        <v>48</v>
      </c>
      <c r="D1118" s="6">
        <v>0.05</v>
      </c>
      <c r="E1118" s="4">
        <v>115.99</v>
      </c>
      <c r="F1118" s="4">
        <v>8.99</v>
      </c>
      <c r="G1118" s="15" t="s">
        <v>39</v>
      </c>
      <c r="H1118" s="15" t="s">
        <v>40</v>
      </c>
      <c r="I1118" s="15" t="s">
        <v>41</v>
      </c>
      <c r="J1118" s="15" t="s">
        <v>136</v>
      </c>
      <c r="K1118" s="15" t="s">
        <v>74</v>
      </c>
      <c r="L1118" s="15" t="s">
        <v>2110</v>
      </c>
      <c r="M1118" s="6">
        <v>0.57999999999999996</v>
      </c>
      <c r="N1118" s="15" t="s">
        <v>33</v>
      </c>
      <c r="O1118" s="15" t="s">
        <v>53</v>
      </c>
      <c r="P1118" s="15" t="s">
        <v>188</v>
      </c>
      <c r="Q1118" s="15" t="s">
        <v>2111</v>
      </c>
      <c r="R1118" s="2">
        <v>79762</v>
      </c>
      <c r="S1118" s="1">
        <v>42103</v>
      </c>
      <c r="T1118" s="12">
        <f>EOMONTH(Table_1[[#This Row],[Order Date]],0)</f>
        <v>42124</v>
      </c>
      <c r="U1118" s="10">
        <f>EOMONTH(Table_1[[#This Row],[Order Date]],0)</f>
        <v>42124</v>
      </c>
      <c r="V1118" s="14">
        <v>42103</v>
      </c>
      <c r="W1118" s="1">
        <v>42107</v>
      </c>
      <c r="X1118" s="12">
        <v>42107</v>
      </c>
      <c r="Y1118" s="10">
        <f>EOMONTH(Table_1[[#This Row],[Ship date]],0)</f>
        <v>42124</v>
      </c>
      <c r="Z1118" s="14">
        <v>42107</v>
      </c>
      <c r="AA1118" s="4">
        <v>719.35260000000005</v>
      </c>
      <c r="AB1118" s="2">
        <v>11</v>
      </c>
      <c r="AC1118" s="4">
        <v>1042.54</v>
      </c>
      <c r="AD1118" s="2">
        <v>86454</v>
      </c>
      <c r="AE1118" s="4">
        <f>'DataCleaning and Transformation'!$E1118-'DataCleaning and Transformation'!$D1118</f>
        <v>115.94</v>
      </c>
      <c r="AF1118" s="15" t="str">
        <f>_xlfn.IFS('DataCleaning and Transformation'!$O1118="Central","Chris",'DataCleaning and Transformation'!$O1118="East","Erin",'DataCleaning and Transformation'!$O1118="South","Sam",'DataCleaning and Transformation'!$O1118="West","William")</f>
        <v>Chris</v>
      </c>
      <c r="AG1118" s="31">
        <f>Table_1[[#This Row],[Ship date]]-Table_1[[#This Row],[Order Date]]</f>
        <v>4</v>
      </c>
      <c r="AH1118" s="22">
        <f>Table_1[[#This Row],[Profit]]/Table_1[[#This Row],[Sales]]</f>
        <v>0.69000000000000006</v>
      </c>
      <c r="AI1118" s="23">
        <f>Table_1[[#This Row],[Profit]]+Table_1[[#This Row],[Sales]]</f>
        <v>1761.8926000000001</v>
      </c>
      <c r="AJ1118" s="17">
        <f>WEEKNUM(Table_1[[#This Row],[Order Date]],1)</f>
        <v>15</v>
      </c>
      <c r="AK1118" s="17" t="str">
        <f>TEXT(Table_1[[#This Row],[Order Date]],"mmm yyyy")</f>
        <v>Apr 2015</v>
      </c>
      <c r="AL1118" s="17" t="str">
        <f>Table_1[[#This Row],[Monthly sales]]&amp;"  Week "&amp;TEXT(Table_1[[#This Row],[Weekly sales]],"00")</f>
        <v>Apr 2015  Week 15</v>
      </c>
      <c r="AM1118" s="17">
        <f>IF(COUNTIF($A$2:A1118, A1118)=1, 1, 0)</f>
        <v>1</v>
      </c>
      <c r="AN1118" s="3">
        <f>COUNTA(A1118) - COUNTIF(Table_1[[#This Row],[Unique Customers]], 1)</f>
        <v>0</v>
      </c>
      <c r="AO1118" s="17" t="str">
        <f t="shared" si="17"/>
        <v>Unique</v>
      </c>
      <c r="AP1118" s="17" t="str">
        <f>"Q"&amp;_xlfn.CEILING.MATH(MONTH(Table_1[[#This Row],[Monthly sales]])/3,1)</f>
        <v>Q2</v>
      </c>
    </row>
    <row r="1119" spans="1:42" ht="14.4" x14ac:dyDescent="0.3">
      <c r="A1119" s="2">
        <v>1271</v>
      </c>
      <c r="B1119" s="15" t="s">
        <v>2112</v>
      </c>
      <c r="C1119" s="15" t="s">
        <v>117</v>
      </c>
      <c r="D1119" s="6">
        <v>7.0000000000000007E-2</v>
      </c>
      <c r="E1119" s="4">
        <v>125.99</v>
      </c>
      <c r="F1119" s="4">
        <v>7.69</v>
      </c>
      <c r="G1119" s="15" t="s">
        <v>39</v>
      </c>
      <c r="H1119" s="15" t="s">
        <v>95</v>
      </c>
      <c r="I1119" s="15" t="s">
        <v>41</v>
      </c>
      <c r="J1119" s="15" t="s">
        <v>136</v>
      </c>
      <c r="K1119" s="15" t="s">
        <v>74</v>
      </c>
      <c r="L1119" s="15" t="s">
        <v>646</v>
      </c>
      <c r="M1119" s="6">
        <v>0.59</v>
      </c>
      <c r="N1119" s="15" t="s">
        <v>33</v>
      </c>
      <c r="O1119" s="15" t="s">
        <v>60</v>
      </c>
      <c r="P1119" s="15" t="s">
        <v>91</v>
      </c>
      <c r="Q1119" s="15" t="s">
        <v>2113</v>
      </c>
      <c r="R1119" s="2">
        <v>91941</v>
      </c>
      <c r="S1119" s="1">
        <v>42103</v>
      </c>
      <c r="T1119" s="12">
        <f>EOMONTH(Table_1[[#This Row],[Order Date]],0)</f>
        <v>42124</v>
      </c>
      <c r="U1119" s="10">
        <f>EOMONTH(Table_1[[#This Row],[Order Date]],0)</f>
        <v>42124</v>
      </c>
      <c r="V1119" s="14">
        <v>42103</v>
      </c>
      <c r="W1119" s="1">
        <v>42104</v>
      </c>
      <c r="X1119" s="12">
        <v>42104</v>
      </c>
      <c r="Y1119" s="10">
        <f>EOMONTH(Table_1[[#This Row],[Ship date]],0)</f>
        <v>42124</v>
      </c>
      <c r="Z1119" s="14">
        <v>42104</v>
      </c>
      <c r="AA1119" s="4">
        <v>588.24570000000006</v>
      </c>
      <c r="AB1119" s="2">
        <v>8</v>
      </c>
      <c r="AC1119" s="4">
        <v>852.53</v>
      </c>
      <c r="AD1119" s="2">
        <v>88410</v>
      </c>
      <c r="AE1119" s="4">
        <f>'DataCleaning and Transformation'!$E1119-'DataCleaning and Transformation'!$D1119</f>
        <v>125.92</v>
      </c>
      <c r="AF1119" s="15" t="str">
        <f>_xlfn.IFS('DataCleaning and Transformation'!$O1119="Central","Chris",'DataCleaning and Transformation'!$O1119="East","Erin",'DataCleaning and Transformation'!$O1119="South","Sam",'DataCleaning and Transformation'!$O1119="West","William")</f>
        <v>William</v>
      </c>
      <c r="AG1119" s="31">
        <f>Table_1[[#This Row],[Ship date]]-Table_1[[#This Row],[Order Date]]</f>
        <v>1</v>
      </c>
      <c r="AH1119" s="22">
        <f>Table_1[[#This Row],[Profit]]/Table_1[[#This Row],[Sales]]</f>
        <v>0.69000000000000006</v>
      </c>
      <c r="AI1119" s="23">
        <f>Table_1[[#This Row],[Profit]]+Table_1[[#This Row],[Sales]]</f>
        <v>1440.7757000000001</v>
      </c>
      <c r="AJ1119" s="17">
        <f>WEEKNUM(Table_1[[#This Row],[Order Date]],1)</f>
        <v>15</v>
      </c>
      <c r="AK1119" s="17" t="str">
        <f>TEXT(Table_1[[#This Row],[Order Date]],"mmm yyyy")</f>
        <v>Apr 2015</v>
      </c>
      <c r="AL1119" s="17" t="str">
        <f>Table_1[[#This Row],[Monthly sales]]&amp;"  Week "&amp;TEXT(Table_1[[#This Row],[Weekly sales]],"00")</f>
        <v>Apr 2015  Week 15</v>
      </c>
      <c r="AM1119" s="17">
        <f>IF(COUNTIF($A$2:A1119, A1119)=1, 1, 0)</f>
        <v>1</v>
      </c>
      <c r="AN1119" s="3">
        <f>COUNTA(A1119) - COUNTIF(Table_1[[#This Row],[Unique Customers]], 1)</f>
        <v>0</v>
      </c>
      <c r="AO1119" s="17" t="str">
        <f t="shared" si="17"/>
        <v>Unique</v>
      </c>
      <c r="AP1119" s="17" t="str">
        <f>"Q"&amp;_xlfn.CEILING.MATH(MONTH(Table_1[[#This Row],[Monthly sales]])/3,1)</f>
        <v>Q2</v>
      </c>
    </row>
    <row r="1120" spans="1:42" ht="14.4" x14ac:dyDescent="0.3">
      <c r="A1120" s="2">
        <v>191</v>
      </c>
      <c r="B1120" s="15" t="s">
        <v>1122</v>
      </c>
      <c r="C1120" s="15" t="s">
        <v>71</v>
      </c>
      <c r="D1120" s="6">
        <v>0.05</v>
      </c>
      <c r="E1120" s="4">
        <v>3.8</v>
      </c>
      <c r="F1120" s="4">
        <v>1.49</v>
      </c>
      <c r="G1120" s="15" t="s">
        <v>39</v>
      </c>
      <c r="H1120" s="15" t="s">
        <v>95</v>
      </c>
      <c r="I1120" s="15" t="s">
        <v>49</v>
      </c>
      <c r="J1120" s="15" t="s">
        <v>73</v>
      </c>
      <c r="K1120" s="15" t="s">
        <v>74</v>
      </c>
      <c r="L1120" s="15" t="s">
        <v>1193</v>
      </c>
      <c r="M1120" s="6">
        <v>0.38</v>
      </c>
      <c r="N1120" s="15" t="s">
        <v>33</v>
      </c>
      <c r="O1120" s="15" t="s">
        <v>53</v>
      </c>
      <c r="P1120" s="15" t="s">
        <v>104</v>
      </c>
      <c r="Q1120" s="15" t="s">
        <v>1124</v>
      </c>
      <c r="R1120" s="2">
        <v>60505</v>
      </c>
      <c r="S1120" s="1">
        <v>42103</v>
      </c>
      <c r="T1120" s="12">
        <f>EOMONTH(Table_1[[#This Row],[Order Date]],0)</f>
        <v>42124</v>
      </c>
      <c r="U1120" s="10">
        <f>EOMONTH(Table_1[[#This Row],[Order Date]],0)</f>
        <v>42124</v>
      </c>
      <c r="V1120" s="14">
        <v>42103</v>
      </c>
      <c r="W1120" s="1">
        <v>42105</v>
      </c>
      <c r="X1120" s="12">
        <v>42105</v>
      </c>
      <c r="Y1120" s="10">
        <f>EOMONTH(Table_1[[#This Row],[Ship date]],0)</f>
        <v>42124</v>
      </c>
      <c r="Z1120" s="14">
        <v>42105</v>
      </c>
      <c r="AA1120" s="4">
        <v>14.467000000000001</v>
      </c>
      <c r="AB1120" s="2">
        <v>14</v>
      </c>
      <c r="AC1120" s="4">
        <v>53.26</v>
      </c>
      <c r="AD1120" s="2">
        <v>89093</v>
      </c>
      <c r="AE1120" s="4">
        <f>'DataCleaning and Transformation'!$E1120-'DataCleaning and Transformation'!$D1120</f>
        <v>3.75</v>
      </c>
      <c r="AF1120" s="15" t="str">
        <f>_xlfn.IFS('DataCleaning and Transformation'!$O1120="Central","Chris",'DataCleaning and Transformation'!$O1120="East","Erin",'DataCleaning and Transformation'!$O1120="South","Sam",'DataCleaning and Transformation'!$O1120="West","William")</f>
        <v>Chris</v>
      </c>
      <c r="AG1120" s="31">
        <f>Table_1[[#This Row],[Ship date]]-Table_1[[#This Row],[Order Date]]</f>
        <v>2</v>
      </c>
      <c r="AH1120" s="22">
        <f>Table_1[[#This Row],[Profit]]/Table_1[[#This Row],[Sales]]</f>
        <v>0.27162974089372888</v>
      </c>
      <c r="AI1120" s="23">
        <f>Table_1[[#This Row],[Profit]]+Table_1[[#This Row],[Sales]]</f>
        <v>67.727000000000004</v>
      </c>
      <c r="AJ1120" s="17">
        <f>WEEKNUM(Table_1[[#This Row],[Order Date]],1)</f>
        <v>15</v>
      </c>
      <c r="AK1120" s="17" t="str">
        <f>TEXT(Table_1[[#This Row],[Order Date]],"mmm yyyy")</f>
        <v>Apr 2015</v>
      </c>
      <c r="AL1120" s="17" t="str">
        <f>Table_1[[#This Row],[Monthly sales]]&amp;"  Week "&amp;TEXT(Table_1[[#This Row],[Weekly sales]],"00")</f>
        <v>Apr 2015  Week 15</v>
      </c>
      <c r="AM1120" s="17">
        <f>IF(COUNTIF($A$2:A1120, A1120)=1, 1, 0)</f>
        <v>0</v>
      </c>
      <c r="AN1120" s="3">
        <f>COUNTA(A1120) - COUNTIF(Table_1[[#This Row],[Unique Customers]], 1)</f>
        <v>1</v>
      </c>
      <c r="AO1120" s="17" t="str">
        <f t="shared" si="17"/>
        <v>Unique</v>
      </c>
      <c r="AP1120" s="17" t="str">
        <f>"Q"&amp;_xlfn.CEILING.MATH(MONTH(Table_1[[#This Row],[Monthly sales]])/3,1)</f>
        <v>Q2</v>
      </c>
    </row>
    <row r="1121" spans="1:42" ht="14.4" x14ac:dyDescent="0.3">
      <c r="A1121" s="2">
        <v>191</v>
      </c>
      <c r="B1121" s="15" t="s">
        <v>1122</v>
      </c>
      <c r="C1121" s="15" t="s">
        <v>71</v>
      </c>
      <c r="D1121" s="6">
        <v>0.09</v>
      </c>
      <c r="E1121" s="4">
        <v>30.73</v>
      </c>
      <c r="F1121" s="4">
        <v>4</v>
      </c>
      <c r="G1121" s="15" t="s">
        <v>39</v>
      </c>
      <c r="H1121" s="15" t="s">
        <v>95</v>
      </c>
      <c r="I1121" s="15" t="s">
        <v>41</v>
      </c>
      <c r="J1121" s="15" t="s">
        <v>42</v>
      </c>
      <c r="K1121" s="15" t="s">
        <v>74</v>
      </c>
      <c r="L1121" s="15" t="s">
        <v>675</v>
      </c>
      <c r="M1121" s="6">
        <v>0.75</v>
      </c>
      <c r="N1121" s="15" t="s">
        <v>33</v>
      </c>
      <c r="O1121" s="15" t="s">
        <v>53</v>
      </c>
      <c r="P1121" s="15" t="s">
        <v>104</v>
      </c>
      <c r="Q1121" s="15" t="s">
        <v>1124</v>
      </c>
      <c r="R1121" s="2">
        <v>60505</v>
      </c>
      <c r="S1121" s="1">
        <v>42103</v>
      </c>
      <c r="T1121" s="12">
        <f>EOMONTH(Table_1[[#This Row],[Order Date]],0)</f>
        <v>42124</v>
      </c>
      <c r="U1121" s="10">
        <f>EOMONTH(Table_1[[#This Row],[Order Date]],0)</f>
        <v>42124</v>
      </c>
      <c r="V1121" s="14">
        <v>42103</v>
      </c>
      <c r="W1121" s="1">
        <v>42103</v>
      </c>
      <c r="X1121" s="12">
        <v>42103</v>
      </c>
      <c r="Y1121" s="10">
        <f>EOMONTH(Table_1[[#This Row],[Ship date]],0)</f>
        <v>42124</v>
      </c>
      <c r="Z1121" s="14">
        <v>42103</v>
      </c>
      <c r="AA1121" s="4">
        <v>-99.986400000000003</v>
      </c>
      <c r="AB1121" s="2">
        <v>7</v>
      </c>
      <c r="AC1121" s="4">
        <v>203.49</v>
      </c>
      <c r="AD1121" s="2">
        <v>89093</v>
      </c>
      <c r="AE1121" s="4">
        <f>'DataCleaning and Transformation'!$E1121-'DataCleaning and Transformation'!$D1121</f>
        <v>30.64</v>
      </c>
      <c r="AF1121" s="15" t="str">
        <f>_xlfn.IFS('DataCleaning and Transformation'!$O1121="Central","Chris",'DataCleaning and Transformation'!$O1121="East","Erin",'DataCleaning and Transformation'!$O1121="South","Sam",'DataCleaning and Transformation'!$O1121="West","William")</f>
        <v>Chris</v>
      </c>
      <c r="AG1121" s="31">
        <f>Table_1[[#This Row],[Ship date]]-Table_1[[#This Row],[Order Date]]</f>
        <v>0</v>
      </c>
      <c r="AH1121" s="22">
        <f>Table_1[[#This Row],[Profit]]/Table_1[[#This Row],[Sales]]</f>
        <v>-0.49135780628040687</v>
      </c>
      <c r="AI1121" s="23">
        <f>Table_1[[#This Row],[Profit]]+Table_1[[#This Row],[Sales]]</f>
        <v>103.50360000000001</v>
      </c>
      <c r="AJ1121" s="17">
        <f>WEEKNUM(Table_1[[#This Row],[Order Date]],1)</f>
        <v>15</v>
      </c>
      <c r="AK1121" s="17" t="str">
        <f>TEXT(Table_1[[#This Row],[Order Date]],"mmm yyyy")</f>
        <v>Apr 2015</v>
      </c>
      <c r="AL1121" s="17" t="str">
        <f>Table_1[[#This Row],[Monthly sales]]&amp;"  Week "&amp;TEXT(Table_1[[#This Row],[Weekly sales]],"00")</f>
        <v>Apr 2015  Week 15</v>
      </c>
      <c r="AM1121" s="17">
        <f>IF(COUNTIF($A$2:A1121, A1121)=1, 1, 0)</f>
        <v>0</v>
      </c>
      <c r="AN1121" s="3">
        <f>COUNTA(A1121) - COUNTIF(Table_1[[#This Row],[Unique Customers]], 1)</f>
        <v>1</v>
      </c>
      <c r="AO1121" s="17" t="str">
        <f t="shared" si="17"/>
        <v>Repeated</v>
      </c>
      <c r="AP1121" s="17" t="str">
        <f>"Q"&amp;_xlfn.CEILING.MATH(MONTH(Table_1[[#This Row],[Monthly sales]])/3,1)</f>
        <v>Q2</v>
      </c>
    </row>
    <row r="1122" spans="1:42" ht="14.4" x14ac:dyDescent="0.3">
      <c r="A1122" s="2">
        <v>191</v>
      </c>
      <c r="B1122" s="15" t="s">
        <v>1122</v>
      </c>
      <c r="C1122" s="15" t="s">
        <v>71</v>
      </c>
      <c r="D1122" s="6">
        <v>0</v>
      </c>
      <c r="E1122" s="4">
        <v>125.99</v>
      </c>
      <c r="F1122" s="4">
        <v>8.08</v>
      </c>
      <c r="G1122" s="15" t="s">
        <v>39</v>
      </c>
      <c r="H1122" s="15" t="s">
        <v>95</v>
      </c>
      <c r="I1122" s="15" t="s">
        <v>41</v>
      </c>
      <c r="J1122" s="15" t="s">
        <v>136</v>
      </c>
      <c r="K1122" s="15" t="s">
        <v>74</v>
      </c>
      <c r="L1122" s="15" t="s">
        <v>2114</v>
      </c>
      <c r="M1122" s="6">
        <v>0.56999999999999995</v>
      </c>
      <c r="N1122" s="15" t="s">
        <v>33</v>
      </c>
      <c r="O1122" s="15" t="s">
        <v>53</v>
      </c>
      <c r="P1122" s="15" t="s">
        <v>104</v>
      </c>
      <c r="Q1122" s="15" t="s">
        <v>1124</v>
      </c>
      <c r="R1122" s="2">
        <v>60505</v>
      </c>
      <c r="S1122" s="1">
        <v>42103</v>
      </c>
      <c r="T1122" s="12">
        <f>EOMONTH(Table_1[[#This Row],[Order Date]],0)</f>
        <v>42124</v>
      </c>
      <c r="U1122" s="10">
        <f>EOMONTH(Table_1[[#This Row],[Order Date]],0)</f>
        <v>42124</v>
      </c>
      <c r="V1122" s="14">
        <v>42103</v>
      </c>
      <c r="W1122" s="1">
        <v>42104</v>
      </c>
      <c r="X1122" s="12">
        <v>42104</v>
      </c>
      <c r="Y1122" s="10">
        <f>EOMONTH(Table_1[[#This Row],[Ship date]],0)</f>
        <v>42124</v>
      </c>
      <c r="Z1122" s="14">
        <v>42104</v>
      </c>
      <c r="AA1122" s="4">
        <v>1348.59672</v>
      </c>
      <c r="AB1122" s="2">
        <v>22</v>
      </c>
      <c r="AC1122" s="4">
        <v>2356.0100000000002</v>
      </c>
      <c r="AD1122" s="2">
        <v>89093</v>
      </c>
      <c r="AE1122" s="4">
        <f>'DataCleaning and Transformation'!$E1122-'DataCleaning and Transformation'!$D1122</f>
        <v>125.99</v>
      </c>
      <c r="AF1122" s="15" t="str">
        <f>_xlfn.IFS('DataCleaning and Transformation'!$O1122="Central","Chris",'DataCleaning and Transformation'!$O1122="East","Erin",'DataCleaning and Transformation'!$O1122="South","Sam",'DataCleaning and Transformation'!$O1122="West","William")</f>
        <v>Chris</v>
      </c>
      <c r="AG1122" s="31">
        <f>Table_1[[#This Row],[Ship date]]-Table_1[[#This Row],[Order Date]]</f>
        <v>1</v>
      </c>
      <c r="AH1122" s="22">
        <f>Table_1[[#This Row],[Profit]]/Table_1[[#This Row],[Sales]]</f>
        <v>0.57240704411271592</v>
      </c>
      <c r="AI1122" s="23">
        <f>Table_1[[#This Row],[Profit]]+Table_1[[#This Row],[Sales]]</f>
        <v>3704.6067200000002</v>
      </c>
      <c r="AJ1122" s="17">
        <f>WEEKNUM(Table_1[[#This Row],[Order Date]],1)</f>
        <v>15</v>
      </c>
      <c r="AK1122" s="17" t="str">
        <f>TEXT(Table_1[[#This Row],[Order Date]],"mmm yyyy")</f>
        <v>Apr 2015</v>
      </c>
      <c r="AL1122" s="17" t="str">
        <f>Table_1[[#This Row],[Monthly sales]]&amp;"  Week "&amp;TEXT(Table_1[[#This Row],[Weekly sales]],"00")</f>
        <v>Apr 2015  Week 15</v>
      </c>
      <c r="AM1122" s="17">
        <f>IF(COUNTIF($A$2:A1122, A1122)=1, 1, 0)</f>
        <v>0</v>
      </c>
      <c r="AN1122" s="3">
        <f>COUNTA(A1122) - COUNTIF(Table_1[[#This Row],[Unique Customers]], 1)</f>
        <v>1</v>
      </c>
      <c r="AO1122" s="17" t="str">
        <f t="shared" si="17"/>
        <v>Repeated</v>
      </c>
      <c r="AP1122" s="17" t="str">
        <f>"Q"&amp;_xlfn.CEILING.MATH(MONTH(Table_1[[#This Row],[Monthly sales]])/3,1)</f>
        <v>Q2</v>
      </c>
    </row>
    <row r="1123" spans="1:42" ht="14.4" x14ac:dyDescent="0.3">
      <c r="A1123" s="2">
        <v>1634</v>
      </c>
      <c r="B1123" s="15" t="s">
        <v>2115</v>
      </c>
      <c r="C1123" s="15" t="s">
        <v>71</v>
      </c>
      <c r="D1123" s="6">
        <v>0.08</v>
      </c>
      <c r="E1123" s="4">
        <v>100.97</v>
      </c>
      <c r="F1123" s="4">
        <v>14</v>
      </c>
      <c r="G1123" s="15" t="s">
        <v>27</v>
      </c>
      <c r="H1123" s="15" t="s">
        <v>72</v>
      </c>
      <c r="I1123" s="15" t="s">
        <v>41</v>
      </c>
      <c r="J1123" s="15" t="s">
        <v>57</v>
      </c>
      <c r="K1123" s="15" t="s">
        <v>58</v>
      </c>
      <c r="L1123" s="15" t="s">
        <v>2116</v>
      </c>
      <c r="M1123" s="6">
        <v>0.37</v>
      </c>
      <c r="N1123" s="15" t="s">
        <v>33</v>
      </c>
      <c r="O1123" s="15" t="s">
        <v>34</v>
      </c>
      <c r="P1123" s="15" t="s">
        <v>35</v>
      </c>
      <c r="Q1123" s="15" t="s">
        <v>2117</v>
      </c>
      <c r="R1123" s="2">
        <v>39212</v>
      </c>
      <c r="S1123" s="1">
        <v>42103</v>
      </c>
      <c r="T1123" s="12">
        <f>EOMONTH(Table_1[[#This Row],[Order Date]],0)</f>
        <v>42124</v>
      </c>
      <c r="U1123" s="10">
        <f>EOMONTH(Table_1[[#This Row],[Order Date]],0)</f>
        <v>42124</v>
      </c>
      <c r="V1123" s="14">
        <v>42103</v>
      </c>
      <c r="W1123" s="1">
        <v>42104</v>
      </c>
      <c r="X1123" s="12">
        <v>42104</v>
      </c>
      <c r="Y1123" s="10">
        <f>EOMONTH(Table_1[[#This Row],[Ship date]],0)</f>
        <v>42124</v>
      </c>
      <c r="Z1123" s="14">
        <v>42104</v>
      </c>
      <c r="AA1123" s="4">
        <v>-73.494119999999995</v>
      </c>
      <c r="AB1123" s="2">
        <v>15</v>
      </c>
      <c r="AC1123" s="4">
        <v>1483.16</v>
      </c>
      <c r="AD1123" s="2">
        <v>90532</v>
      </c>
      <c r="AE1123" s="4">
        <f>'DataCleaning and Transformation'!$E1123-'DataCleaning and Transformation'!$D1123</f>
        <v>100.89</v>
      </c>
      <c r="AF1123" s="15" t="str">
        <f>_xlfn.IFS('DataCleaning and Transformation'!$O1123="Central","Chris",'DataCleaning and Transformation'!$O1123="East","Erin",'DataCleaning and Transformation'!$O1123="South","Sam",'DataCleaning and Transformation'!$O1123="West","William")</f>
        <v>Sam</v>
      </c>
      <c r="AG1123" s="31">
        <f>Table_1[[#This Row],[Ship date]]-Table_1[[#This Row],[Order Date]]</f>
        <v>1</v>
      </c>
      <c r="AH1123" s="22">
        <f>Table_1[[#This Row],[Profit]]/Table_1[[#This Row],[Sales]]</f>
        <v>-4.955238814423258E-2</v>
      </c>
      <c r="AI1123" s="23">
        <f>Table_1[[#This Row],[Profit]]+Table_1[[#This Row],[Sales]]</f>
        <v>1409.66588</v>
      </c>
      <c r="AJ1123" s="17">
        <f>WEEKNUM(Table_1[[#This Row],[Order Date]],1)</f>
        <v>15</v>
      </c>
      <c r="AK1123" s="17" t="str">
        <f>TEXT(Table_1[[#This Row],[Order Date]],"mmm yyyy")</f>
        <v>Apr 2015</v>
      </c>
      <c r="AL1123" s="17" t="str">
        <f>Table_1[[#This Row],[Monthly sales]]&amp;"  Week "&amp;TEXT(Table_1[[#This Row],[Weekly sales]],"00")</f>
        <v>Apr 2015  Week 15</v>
      </c>
      <c r="AM1123" s="17">
        <f>IF(COUNTIF($A$2:A1123, A1123)=1, 1, 0)</f>
        <v>1</v>
      </c>
      <c r="AN1123" s="3">
        <f>COUNTA(A1123) - COUNTIF(Table_1[[#This Row],[Unique Customers]], 1)</f>
        <v>0</v>
      </c>
      <c r="AO1123" s="17" t="str">
        <f t="shared" si="17"/>
        <v>Unique</v>
      </c>
      <c r="AP1123" s="17" t="str">
        <f>"Q"&amp;_xlfn.CEILING.MATH(MONTH(Table_1[[#This Row],[Monthly sales]])/3,1)</f>
        <v>Q2</v>
      </c>
    </row>
    <row r="1124" spans="1:42" ht="14.4" x14ac:dyDescent="0.3">
      <c r="A1124" s="2">
        <v>2334</v>
      </c>
      <c r="B1124" s="15" t="s">
        <v>2039</v>
      </c>
      <c r="C1124" s="15" t="s">
        <v>71</v>
      </c>
      <c r="D1124" s="6">
        <v>0.05</v>
      </c>
      <c r="E1124" s="4">
        <v>14.81</v>
      </c>
      <c r="F1124" s="4">
        <v>13.32</v>
      </c>
      <c r="G1124" s="15" t="s">
        <v>39</v>
      </c>
      <c r="H1124" s="15" t="s">
        <v>28</v>
      </c>
      <c r="I1124" s="15" t="s">
        <v>49</v>
      </c>
      <c r="J1124" s="15" t="s">
        <v>96</v>
      </c>
      <c r="K1124" s="15" t="s">
        <v>74</v>
      </c>
      <c r="L1124" s="15" t="s">
        <v>595</v>
      </c>
      <c r="M1124" s="6">
        <v>0.43</v>
      </c>
      <c r="N1124" s="15" t="s">
        <v>33</v>
      </c>
      <c r="O1124" s="15" t="s">
        <v>53</v>
      </c>
      <c r="P1124" s="15" t="s">
        <v>358</v>
      </c>
      <c r="Q1124" s="15" t="s">
        <v>2040</v>
      </c>
      <c r="R1124" s="2">
        <v>53220</v>
      </c>
      <c r="S1124" s="1">
        <v>42103</v>
      </c>
      <c r="T1124" s="12">
        <f>EOMONTH(Table_1[[#This Row],[Order Date]],0)</f>
        <v>42124</v>
      </c>
      <c r="U1124" s="10">
        <f>EOMONTH(Table_1[[#This Row],[Order Date]],0)</f>
        <v>42124</v>
      </c>
      <c r="V1124" s="14">
        <v>42103</v>
      </c>
      <c r="W1124" s="1">
        <v>42105</v>
      </c>
      <c r="X1124" s="12">
        <v>42105</v>
      </c>
      <c r="Y1124" s="10">
        <f>EOMONTH(Table_1[[#This Row],[Ship date]],0)</f>
        <v>42124</v>
      </c>
      <c r="Z1124" s="14">
        <v>42105</v>
      </c>
      <c r="AA1124" s="4">
        <v>-190.49</v>
      </c>
      <c r="AB1124" s="2">
        <v>8</v>
      </c>
      <c r="AC1124" s="4">
        <v>115.99</v>
      </c>
      <c r="AD1124" s="2">
        <v>89609</v>
      </c>
      <c r="AE1124" s="4">
        <f>'DataCleaning and Transformation'!$E1124-'DataCleaning and Transformation'!$D1124</f>
        <v>14.76</v>
      </c>
      <c r="AF1124" s="15" t="str">
        <f>_xlfn.IFS('DataCleaning and Transformation'!$O1124="Central","Chris",'DataCleaning and Transformation'!$O1124="East","Erin",'DataCleaning and Transformation'!$O1124="South","Sam",'DataCleaning and Transformation'!$O1124="West","William")</f>
        <v>Chris</v>
      </c>
      <c r="AG1124" s="31">
        <f>Table_1[[#This Row],[Ship date]]-Table_1[[#This Row],[Order Date]]</f>
        <v>2</v>
      </c>
      <c r="AH1124" s="22">
        <f>Table_1[[#This Row],[Profit]]/Table_1[[#This Row],[Sales]]</f>
        <v>-1.6422967497198036</v>
      </c>
      <c r="AI1124" s="23">
        <f>Table_1[[#This Row],[Profit]]+Table_1[[#This Row],[Sales]]</f>
        <v>-74.500000000000014</v>
      </c>
      <c r="AJ1124" s="17">
        <f>WEEKNUM(Table_1[[#This Row],[Order Date]],1)</f>
        <v>15</v>
      </c>
      <c r="AK1124" s="17" t="str">
        <f>TEXT(Table_1[[#This Row],[Order Date]],"mmm yyyy")</f>
        <v>Apr 2015</v>
      </c>
      <c r="AL1124" s="17" t="str">
        <f>Table_1[[#This Row],[Monthly sales]]&amp;"  Week "&amp;TEXT(Table_1[[#This Row],[Weekly sales]],"00")</f>
        <v>Apr 2015  Week 15</v>
      </c>
      <c r="AM1124" s="17">
        <f>IF(COUNTIF($A$2:A1124, A1124)=1, 1, 0)</f>
        <v>0</v>
      </c>
      <c r="AN1124" s="3">
        <f>COUNTA(A1124) - COUNTIF(Table_1[[#This Row],[Unique Customers]], 1)</f>
        <v>1</v>
      </c>
      <c r="AO1124" s="17" t="str">
        <f t="shared" si="17"/>
        <v>Unique</v>
      </c>
      <c r="AP1124" s="17" t="str">
        <f>"Q"&amp;_xlfn.CEILING.MATH(MONTH(Table_1[[#This Row],[Monthly sales]])/3,1)</f>
        <v>Q2</v>
      </c>
    </row>
    <row r="1125" spans="1:42" ht="14.4" x14ac:dyDescent="0.3">
      <c r="A1125" s="2">
        <v>2334</v>
      </c>
      <c r="B1125" s="15" t="s">
        <v>2039</v>
      </c>
      <c r="C1125" s="15" t="s">
        <v>71</v>
      </c>
      <c r="D1125" s="6">
        <v>0.08</v>
      </c>
      <c r="E1125" s="4">
        <v>2.78</v>
      </c>
      <c r="F1125" s="4">
        <v>1.25</v>
      </c>
      <c r="G1125" s="15" t="s">
        <v>39</v>
      </c>
      <c r="H1125" s="15" t="s">
        <v>28</v>
      </c>
      <c r="I1125" s="15" t="s">
        <v>49</v>
      </c>
      <c r="J1125" s="15" t="s">
        <v>50</v>
      </c>
      <c r="K1125" s="15" t="s">
        <v>51</v>
      </c>
      <c r="L1125" s="15" t="s">
        <v>383</v>
      </c>
      <c r="M1125" s="6">
        <v>0.59</v>
      </c>
      <c r="N1125" s="15" t="s">
        <v>33</v>
      </c>
      <c r="O1125" s="15" t="s">
        <v>53</v>
      </c>
      <c r="P1125" s="15" t="s">
        <v>358</v>
      </c>
      <c r="Q1125" s="15" t="s">
        <v>2040</v>
      </c>
      <c r="R1125" s="2">
        <v>53220</v>
      </c>
      <c r="S1125" s="1">
        <v>42103</v>
      </c>
      <c r="T1125" s="12">
        <f>EOMONTH(Table_1[[#This Row],[Order Date]],0)</f>
        <v>42124</v>
      </c>
      <c r="U1125" s="10">
        <f>EOMONTH(Table_1[[#This Row],[Order Date]],0)</f>
        <v>42124</v>
      </c>
      <c r="V1125" s="14">
        <v>42103</v>
      </c>
      <c r="W1125" s="1">
        <v>42104</v>
      </c>
      <c r="X1125" s="12">
        <v>42104</v>
      </c>
      <c r="Y1125" s="10">
        <f>EOMONTH(Table_1[[#This Row],[Ship date]],0)</f>
        <v>42124</v>
      </c>
      <c r="Z1125" s="14">
        <v>42104</v>
      </c>
      <c r="AA1125" s="4">
        <v>-8.77</v>
      </c>
      <c r="AB1125" s="2">
        <v>7</v>
      </c>
      <c r="AC1125" s="4">
        <v>19.46</v>
      </c>
      <c r="AD1125" s="2">
        <v>89609</v>
      </c>
      <c r="AE1125" s="4">
        <f>'DataCleaning and Transformation'!$E1125-'DataCleaning and Transformation'!$D1125</f>
        <v>2.6999999999999997</v>
      </c>
      <c r="AF1125" s="15" t="str">
        <f>_xlfn.IFS('DataCleaning and Transformation'!$O1125="Central","Chris",'DataCleaning and Transformation'!$O1125="East","Erin",'DataCleaning and Transformation'!$O1125="South","Sam",'DataCleaning and Transformation'!$O1125="West","William")</f>
        <v>Chris</v>
      </c>
      <c r="AG1125" s="31">
        <f>Table_1[[#This Row],[Ship date]]-Table_1[[#This Row],[Order Date]]</f>
        <v>1</v>
      </c>
      <c r="AH1125" s="22">
        <f>Table_1[[#This Row],[Profit]]/Table_1[[#This Row],[Sales]]</f>
        <v>-0.45066803699897223</v>
      </c>
      <c r="AI1125" s="23">
        <f>Table_1[[#This Row],[Profit]]+Table_1[[#This Row],[Sales]]</f>
        <v>10.690000000000001</v>
      </c>
      <c r="AJ1125" s="17">
        <f>WEEKNUM(Table_1[[#This Row],[Order Date]],1)</f>
        <v>15</v>
      </c>
      <c r="AK1125" s="17" t="str">
        <f>TEXT(Table_1[[#This Row],[Order Date]],"mmm yyyy")</f>
        <v>Apr 2015</v>
      </c>
      <c r="AL1125" s="17" t="str">
        <f>Table_1[[#This Row],[Monthly sales]]&amp;"  Week "&amp;TEXT(Table_1[[#This Row],[Weekly sales]],"00")</f>
        <v>Apr 2015  Week 15</v>
      </c>
      <c r="AM1125" s="17">
        <f>IF(COUNTIF($A$2:A1125, A1125)=1, 1, 0)</f>
        <v>0</v>
      </c>
      <c r="AN1125" s="3">
        <f>COUNTA(A1125) - COUNTIF(Table_1[[#This Row],[Unique Customers]], 1)</f>
        <v>1</v>
      </c>
      <c r="AO1125" s="17" t="str">
        <f t="shared" si="17"/>
        <v>Repeated</v>
      </c>
      <c r="AP1125" s="17" t="str">
        <f>"Q"&amp;_xlfn.CEILING.MATH(MONTH(Table_1[[#This Row],[Monthly sales]])/3,1)</f>
        <v>Q2</v>
      </c>
    </row>
    <row r="1126" spans="1:42" ht="14.4" x14ac:dyDescent="0.3">
      <c r="A1126" s="2">
        <v>2847</v>
      </c>
      <c r="B1126" s="15" t="s">
        <v>2118</v>
      </c>
      <c r="C1126" s="15" t="s">
        <v>71</v>
      </c>
      <c r="D1126" s="6">
        <v>0.04</v>
      </c>
      <c r="E1126" s="4">
        <v>90.48</v>
      </c>
      <c r="F1126" s="4">
        <v>19.989999999999998</v>
      </c>
      <c r="G1126" s="15" t="s">
        <v>39</v>
      </c>
      <c r="H1126" s="15" t="s">
        <v>95</v>
      </c>
      <c r="I1126" s="15" t="s">
        <v>49</v>
      </c>
      <c r="J1126" s="15" t="s">
        <v>346</v>
      </c>
      <c r="K1126" s="15" t="s">
        <v>74</v>
      </c>
      <c r="L1126" s="15" t="s">
        <v>503</v>
      </c>
      <c r="M1126" s="6">
        <v>0.4</v>
      </c>
      <c r="N1126" s="15" t="s">
        <v>33</v>
      </c>
      <c r="O1126" s="15" t="s">
        <v>34</v>
      </c>
      <c r="P1126" s="15" t="s">
        <v>401</v>
      </c>
      <c r="Q1126" s="15" t="s">
        <v>2119</v>
      </c>
      <c r="R1126" s="2">
        <v>38017</v>
      </c>
      <c r="S1126" s="1">
        <v>42103</v>
      </c>
      <c r="T1126" s="12">
        <f>EOMONTH(Table_1[[#This Row],[Order Date]],0)</f>
        <v>42124</v>
      </c>
      <c r="U1126" s="10">
        <f>EOMONTH(Table_1[[#This Row],[Order Date]],0)</f>
        <v>42124</v>
      </c>
      <c r="V1126" s="14">
        <v>42103</v>
      </c>
      <c r="W1126" s="1">
        <v>42105</v>
      </c>
      <c r="X1126" s="12">
        <v>42105</v>
      </c>
      <c r="Y1126" s="10">
        <f>EOMONTH(Table_1[[#This Row],[Ship date]],0)</f>
        <v>42124</v>
      </c>
      <c r="Z1126" s="14">
        <v>42105</v>
      </c>
      <c r="AA1126" s="4">
        <v>55.555199999999999</v>
      </c>
      <c r="AB1126" s="2">
        <v>3</v>
      </c>
      <c r="AC1126" s="4">
        <v>268.64</v>
      </c>
      <c r="AD1126" s="2">
        <v>85928</v>
      </c>
      <c r="AE1126" s="4">
        <f>'DataCleaning and Transformation'!$E1126-'DataCleaning and Transformation'!$D1126</f>
        <v>90.44</v>
      </c>
      <c r="AF1126" s="15" t="str">
        <f>_xlfn.IFS('DataCleaning and Transformation'!$O1126="Central","Chris",'DataCleaning and Transformation'!$O1126="East","Erin",'DataCleaning and Transformation'!$O1126="South","Sam",'DataCleaning and Transformation'!$O1126="West","William")</f>
        <v>Sam</v>
      </c>
      <c r="AG1126" s="31">
        <f>Table_1[[#This Row],[Ship date]]-Table_1[[#This Row],[Order Date]]</f>
        <v>2</v>
      </c>
      <c r="AH1126" s="22">
        <f>Table_1[[#This Row],[Profit]]/Table_1[[#This Row],[Sales]]</f>
        <v>0.20680166765932104</v>
      </c>
      <c r="AI1126" s="23">
        <f>Table_1[[#This Row],[Profit]]+Table_1[[#This Row],[Sales]]</f>
        <v>324.1952</v>
      </c>
      <c r="AJ1126" s="17">
        <f>WEEKNUM(Table_1[[#This Row],[Order Date]],1)</f>
        <v>15</v>
      </c>
      <c r="AK1126" s="17" t="str">
        <f>TEXT(Table_1[[#This Row],[Order Date]],"mmm yyyy")</f>
        <v>Apr 2015</v>
      </c>
      <c r="AL1126" s="17" t="str">
        <f>Table_1[[#This Row],[Monthly sales]]&amp;"  Week "&amp;TEXT(Table_1[[#This Row],[Weekly sales]],"00")</f>
        <v>Apr 2015  Week 15</v>
      </c>
      <c r="AM1126" s="17">
        <f>IF(COUNTIF($A$2:A1126, A1126)=1, 1, 0)</f>
        <v>1</v>
      </c>
      <c r="AN1126" s="3">
        <f>COUNTA(A1126) - COUNTIF(Table_1[[#This Row],[Unique Customers]], 1)</f>
        <v>0</v>
      </c>
      <c r="AO1126" s="17" t="str">
        <f t="shared" si="17"/>
        <v>Unique</v>
      </c>
      <c r="AP1126" s="17" t="str">
        <f>"Q"&amp;_xlfn.CEILING.MATH(MONTH(Table_1[[#This Row],[Monthly sales]])/3,1)</f>
        <v>Q2</v>
      </c>
    </row>
    <row r="1127" spans="1:42" ht="14.4" x14ac:dyDescent="0.3">
      <c r="A1127" s="2">
        <v>2847</v>
      </c>
      <c r="B1127" s="15" t="s">
        <v>2118</v>
      </c>
      <c r="C1127" s="15" t="s">
        <v>71</v>
      </c>
      <c r="D1127" s="6">
        <v>0.02</v>
      </c>
      <c r="E1127" s="4">
        <v>9.77</v>
      </c>
      <c r="F1127" s="4">
        <v>6.02</v>
      </c>
      <c r="G1127" s="15" t="s">
        <v>39</v>
      </c>
      <c r="H1127" s="15" t="s">
        <v>95</v>
      </c>
      <c r="I1127" s="15" t="s">
        <v>29</v>
      </c>
      <c r="J1127" s="15" t="s">
        <v>127</v>
      </c>
      <c r="K1127" s="15" t="s">
        <v>145</v>
      </c>
      <c r="L1127" s="15" t="s">
        <v>2120</v>
      </c>
      <c r="M1127" s="6">
        <v>0.48</v>
      </c>
      <c r="N1127" s="15" t="s">
        <v>33</v>
      </c>
      <c r="O1127" s="15" t="s">
        <v>34</v>
      </c>
      <c r="P1127" s="15" t="s">
        <v>401</v>
      </c>
      <c r="Q1127" s="15" t="s">
        <v>2119</v>
      </c>
      <c r="R1127" s="2">
        <v>38017</v>
      </c>
      <c r="S1127" s="1">
        <v>42103</v>
      </c>
      <c r="T1127" s="12">
        <f>EOMONTH(Table_1[[#This Row],[Order Date]],0)</f>
        <v>42124</v>
      </c>
      <c r="U1127" s="10">
        <f>EOMONTH(Table_1[[#This Row],[Order Date]],0)</f>
        <v>42124</v>
      </c>
      <c r="V1127" s="14">
        <v>42103</v>
      </c>
      <c r="W1127" s="1">
        <v>42104</v>
      </c>
      <c r="X1127" s="12">
        <v>42104</v>
      </c>
      <c r="Y1127" s="10">
        <f>EOMONTH(Table_1[[#This Row],[Ship date]],0)</f>
        <v>42124</v>
      </c>
      <c r="Z1127" s="14">
        <v>42104</v>
      </c>
      <c r="AA1127" s="4">
        <v>-535.33199999999999</v>
      </c>
      <c r="AB1127" s="2">
        <v>9</v>
      </c>
      <c r="AC1127" s="4">
        <v>87.68</v>
      </c>
      <c r="AD1127" s="2">
        <v>85928</v>
      </c>
      <c r="AE1127" s="4">
        <f>'DataCleaning and Transformation'!$E1127-'DataCleaning and Transformation'!$D1127</f>
        <v>9.75</v>
      </c>
      <c r="AF1127" s="15" t="str">
        <f>_xlfn.IFS('DataCleaning and Transformation'!$O1127="Central","Chris",'DataCleaning and Transformation'!$O1127="East","Erin",'DataCleaning and Transformation'!$O1127="South","Sam",'DataCleaning and Transformation'!$O1127="West","William")</f>
        <v>Sam</v>
      </c>
      <c r="AG1127" s="31">
        <f>Table_1[[#This Row],[Ship date]]-Table_1[[#This Row],[Order Date]]</f>
        <v>1</v>
      </c>
      <c r="AH1127" s="22">
        <f>Table_1[[#This Row],[Profit]]/Table_1[[#This Row],[Sales]]</f>
        <v>-6.1055200729927002</v>
      </c>
      <c r="AI1127" s="23">
        <f>Table_1[[#This Row],[Profit]]+Table_1[[#This Row],[Sales]]</f>
        <v>-447.65199999999999</v>
      </c>
      <c r="AJ1127" s="17">
        <f>WEEKNUM(Table_1[[#This Row],[Order Date]],1)</f>
        <v>15</v>
      </c>
      <c r="AK1127" s="17" t="str">
        <f>TEXT(Table_1[[#This Row],[Order Date]],"mmm yyyy")</f>
        <v>Apr 2015</v>
      </c>
      <c r="AL1127" s="17" t="str">
        <f>Table_1[[#This Row],[Monthly sales]]&amp;"  Week "&amp;TEXT(Table_1[[#This Row],[Weekly sales]],"00")</f>
        <v>Apr 2015  Week 15</v>
      </c>
      <c r="AM1127" s="17">
        <f>IF(COUNTIF($A$2:A1127, A1127)=1, 1, 0)</f>
        <v>0</v>
      </c>
      <c r="AN1127" s="3">
        <f>COUNTA(A1127) - COUNTIF(Table_1[[#This Row],[Unique Customers]], 1)</f>
        <v>1</v>
      </c>
      <c r="AO1127" s="17" t="str">
        <f t="shared" si="17"/>
        <v>Repeated</v>
      </c>
      <c r="AP1127" s="17" t="str">
        <f>"Q"&amp;_xlfn.CEILING.MATH(MONTH(Table_1[[#This Row],[Monthly sales]])/3,1)</f>
        <v>Q2</v>
      </c>
    </row>
    <row r="1128" spans="1:42" ht="14.4" x14ac:dyDescent="0.3">
      <c r="A1128" s="2">
        <v>2847</v>
      </c>
      <c r="B1128" s="15" t="s">
        <v>2118</v>
      </c>
      <c r="C1128" s="15" t="s">
        <v>71</v>
      </c>
      <c r="D1128" s="6">
        <v>0.09</v>
      </c>
      <c r="E1128" s="4">
        <v>34.99</v>
      </c>
      <c r="F1128" s="4">
        <v>7.73</v>
      </c>
      <c r="G1128" s="15" t="s">
        <v>39</v>
      </c>
      <c r="H1128" s="15" t="s">
        <v>95</v>
      </c>
      <c r="I1128" s="15" t="s">
        <v>49</v>
      </c>
      <c r="J1128" s="15" t="s">
        <v>50</v>
      </c>
      <c r="K1128" s="15" t="s">
        <v>74</v>
      </c>
      <c r="L1128" s="15" t="s">
        <v>1305</v>
      </c>
      <c r="M1128" s="6">
        <v>0.59</v>
      </c>
      <c r="N1128" s="15" t="s">
        <v>33</v>
      </c>
      <c r="O1128" s="15" t="s">
        <v>34</v>
      </c>
      <c r="P1128" s="15" t="s">
        <v>401</v>
      </c>
      <c r="Q1128" s="15" t="s">
        <v>2119</v>
      </c>
      <c r="R1128" s="2">
        <v>38017</v>
      </c>
      <c r="S1128" s="1">
        <v>42103</v>
      </c>
      <c r="T1128" s="12">
        <f>EOMONTH(Table_1[[#This Row],[Order Date]],0)</f>
        <v>42124</v>
      </c>
      <c r="U1128" s="10">
        <f>EOMONTH(Table_1[[#This Row],[Order Date]],0)</f>
        <v>42124</v>
      </c>
      <c r="V1128" s="14">
        <v>42103</v>
      </c>
      <c r="W1128" s="1">
        <v>42105</v>
      </c>
      <c r="X1128" s="12">
        <v>42105</v>
      </c>
      <c r="Y1128" s="10">
        <f>EOMONTH(Table_1[[#This Row],[Ship date]],0)</f>
        <v>42124</v>
      </c>
      <c r="Z1128" s="14">
        <v>42105</v>
      </c>
      <c r="AA1128" s="4">
        <v>-208.72040000000001</v>
      </c>
      <c r="AB1128" s="2">
        <v>1</v>
      </c>
      <c r="AC1128" s="4">
        <v>37.619999999999997</v>
      </c>
      <c r="AD1128" s="2">
        <v>85928</v>
      </c>
      <c r="AE1128" s="4">
        <f>'DataCleaning and Transformation'!$E1128-'DataCleaning and Transformation'!$D1128</f>
        <v>34.9</v>
      </c>
      <c r="AF1128" s="15" t="str">
        <f>_xlfn.IFS('DataCleaning and Transformation'!$O1128="Central","Chris",'DataCleaning and Transformation'!$O1128="East","Erin",'DataCleaning and Transformation'!$O1128="South","Sam",'DataCleaning and Transformation'!$O1128="West","William")</f>
        <v>Sam</v>
      </c>
      <c r="AG1128" s="31">
        <f>Table_1[[#This Row],[Ship date]]-Table_1[[#This Row],[Order Date]]</f>
        <v>2</v>
      </c>
      <c r="AH1128" s="22">
        <f>Table_1[[#This Row],[Profit]]/Table_1[[#This Row],[Sales]]</f>
        <v>-5.5481233386496553</v>
      </c>
      <c r="AI1128" s="23">
        <f>Table_1[[#This Row],[Profit]]+Table_1[[#This Row],[Sales]]</f>
        <v>-171.10040000000001</v>
      </c>
      <c r="AJ1128" s="17">
        <f>WEEKNUM(Table_1[[#This Row],[Order Date]],1)</f>
        <v>15</v>
      </c>
      <c r="AK1128" s="17" t="str">
        <f>TEXT(Table_1[[#This Row],[Order Date]],"mmm yyyy")</f>
        <v>Apr 2015</v>
      </c>
      <c r="AL1128" s="17" t="str">
        <f>Table_1[[#This Row],[Monthly sales]]&amp;"  Week "&amp;TEXT(Table_1[[#This Row],[Weekly sales]],"00")</f>
        <v>Apr 2015  Week 15</v>
      </c>
      <c r="AM1128" s="17">
        <f>IF(COUNTIF($A$2:A1128, A1128)=1, 1, 0)</f>
        <v>0</v>
      </c>
      <c r="AN1128" s="3">
        <f>COUNTA(A1128) - COUNTIF(Table_1[[#This Row],[Unique Customers]], 1)</f>
        <v>1</v>
      </c>
      <c r="AO1128" s="17" t="str">
        <f t="shared" si="17"/>
        <v>Repeated</v>
      </c>
      <c r="AP1128" s="17" t="str">
        <f>"Q"&amp;_xlfn.CEILING.MATH(MONTH(Table_1[[#This Row],[Monthly sales]])/3,1)</f>
        <v>Q2</v>
      </c>
    </row>
    <row r="1129" spans="1:42" ht="14.4" x14ac:dyDescent="0.3">
      <c r="A1129" s="2">
        <v>1602</v>
      </c>
      <c r="B1129" s="15" t="s">
        <v>2121</v>
      </c>
      <c r="C1129" s="15" t="s">
        <v>26</v>
      </c>
      <c r="D1129" s="6">
        <v>0.1</v>
      </c>
      <c r="E1129" s="4">
        <v>9.11</v>
      </c>
      <c r="F1129" s="4">
        <v>2.15</v>
      </c>
      <c r="G1129" s="15" t="s">
        <v>39</v>
      </c>
      <c r="H1129" s="15" t="s">
        <v>72</v>
      </c>
      <c r="I1129" s="15" t="s">
        <v>49</v>
      </c>
      <c r="J1129" s="15" t="s">
        <v>89</v>
      </c>
      <c r="K1129" s="15" t="s">
        <v>51</v>
      </c>
      <c r="L1129" s="15" t="s">
        <v>90</v>
      </c>
      <c r="M1129" s="6">
        <v>0.4</v>
      </c>
      <c r="N1129" s="15" t="s">
        <v>33</v>
      </c>
      <c r="O1129" s="15" t="s">
        <v>112</v>
      </c>
      <c r="P1129" s="15" t="s">
        <v>419</v>
      </c>
      <c r="Q1129" s="15" t="s">
        <v>2122</v>
      </c>
      <c r="R1129" s="2">
        <v>20601</v>
      </c>
      <c r="S1129" s="1">
        <v>42104</v>
      </c>
      <c r="T1129" s="12">
        <f>EOMONTH(Table_1[[#This Row],[Order Date]],0)</f>
        <v>42124</v>
      </c>
      <c r="U1129" s="10">
        <f>EOMONTH(Table_1[[#This Row],[Order Date]],0)</f>
        <v>42124</v>
      </c>
      <c r="V1129" s="14">
        <v>42104</v>
      </c>
      <c r="W1129" s="1">
        <v>42106</v>
      </c>
      <c r="X1129" s="12">
        <v>42106</v>
      </c>
      <c r="Y1129" s="10">
        <f>EOMONTH(Table_1[[#This Row],[Ship date]],0)</f>
        <v>42124</v>
      </c>
      <c r="Z1129" s="14">
        <v>42106</v>
      </c>
      <c r="AA1129" s="4">
        <v>-3.9312</v>
      </c>
      <c r="AB1129" s="2">
        <v>2</v>
      </c>
      <c r="AC1129" s="4">
        <v>17.420000000000002</v>
      </c>
      <c r="AD1129" s="2">
        <v>89680</v>
      </c>
      <c r="AE1129" s="4">
        <f>'DataCleaning and Transformation'!$E1129-'DataCleaning and Transformation'!$D1129</f>
        <v>9.01</v>
      </c>
      <c r="AF1129" s="15" t="str">
        <f>_xlfn.IFS('DataCleaning and Transformation'!$O1129="Central","Chris",'DataCleaning and Transformation'!$O1129="East","Erin",'DataCleaning and Transformation'!$O1129="South","Sam",'DataCleaning and Transformation'!$O1129="West","William")</f>
        <v>Erin</v>
      </c>
      <c r="AG1129" s="31">
        <f>Table_1[[#This Row],[Ship date]]-Table_1[[#This Row],[Order Date]]</f>
        <v>2</v>
      </c>
      <c r="AH1129" s="22">
        <f>Table_1[[#This Row],[Profit]]/Table_1[[#This Row],[Sales]]</f>
        <v>-0.22567164179104476</v>
      </c>
      <c r="AI1129" s="23">
        <f>Table_1[[#This Row],[Profit]]+Table_1[[#This Row],[Sales]]</f>
        <v>13.488800000000001</v>
      </c>
      <c r="AJ1129" s="17">
        <f>WEEKNUM(Table_1[[#This Row],[Order Date]],1)</f>
        <v>15</v>
      </c>
      <c r="AK1129" s="17" t="str">
        <f>TEXT(Table_1[[#This Row],[Order Date]],"mmm yyyy")</f>
        <v>Apr 2015</v>
      </c>
      <c r="AL1129" s="17" t="str">
        <f>Table_1[[#This Row],[Monthly sales]]&amp;"  Week "&amp;TEXT(Table_1[[#This Row],[Weekly sales]],"00")</f>
        <v>Apr 2015  Week 15</v>
      </c>
      <c r="AM1129" s="17">
        <f>IF(COUNTIF($A$2:A1129, A1129)=1, 1, 0)</f>
        <v>1</v>
      </c>
      <c r="AN1129" s="3">
        <f>COUNTA(A1129) - COUNTIF(Table_1[[#This Row],[Unique Customers]], 1)</f>
        <v>0</v>
      </c>
      <c r="AO1129" s="17" t="str">
        <f t="shared" si="17"/>
        <v>Unique</v>
      </c>
      <c r="AP1129" s="17" t="str">
        <f>"Q"&amp;_xlfn.CEILING.MATH(MONTH(Table_1[[#This Row],[Monthly sales]])/3,1)</f>
        <v>Q2</v>
      </c>
    </row>
    <row r="1130" spans="1:42" ht="14.4" x14ac:dyDescent="0.3">
      <c r="A1130" s="2">
        <v>451</v>
      </c>
      <c r="B1130" s="15" t="s">
        <v>220</v>
      </c>
      <c r="C1130" s="15" t="s">
        <v>38</v>
      </c>
      <c r="D1130" s="6">
        <v>0.03</v>
      </c>
      <c r="E1130" s="4">
        <v>15.99</v>
      </c>
      <c r="F1130" s="4">
        <v>11.28</v>
      </c>
      <c r="G1130" s="15" t="s">
        <v>39</v>
      </c>
      <c r="H1130" s="15" t="s">
        <v>72</v>
      </c>
      <c r="I1130" s="15" t="s">
        <v>41</v>
      </c>
      <c r="J1130" s="15" t="s">
        <v>57</v>
      </c>
      <c r="K1130" s="15" t="s">
        <v>145</v>
      </c>
      <c r="L1130" s="15" t="s">
        <v>1207</v>
      </c>
      <c r="M1130" s="6">
        <v>0.38</v>
      </c>
      <c r="N1130" s="15" t="s">
        <v>33</v>
      </c>
      <c r="O1130" s="15" t="s">
        <v>60</v>
      </c>
      <c r="P1130" s="15" t="s">
        <v>91</v>
      </c>
      <c r="Q1130" s="15" t="s">
        <v>222</v>
      </c>
      <c r="R1130" s="2">
        <v>94024</v>
      </c>
      <c r="S1130" s="1">
        <v>42104</v>
      </c>
      <c r="T1130" s="12">
        <f>EOMONTH(Table_1[[#This Row],[Order Date]],0)</f>
        <v>42124</v>
      </c>
      <c r="U1130" s="10">
        <f>EOMONTH(Table_1[[#This Row],[Order Date]],0)</f>
        <v>42124</v>
      </c>
      <c r="V1130" s="14">
        <v>42104</v>
      </c>
      <c r="W1130" s="1">
        <v>42105</v>
      </c>
      <c r="X1130" s="12">
        <v>42105</v>
      </c>
      <c r="Y1130" s="10">
        <f>EOMONTH(Table_1[[#This Row],[Ship date]],0)</f>
        <v>42124</v>
      </c>
      <c r="Z1130" s="14">
        <v>42105</v>
      </c>
      <c r="AA1130" s="4">
        <v>-53.296199999999999</v>
      </c>
      <c r="AB1130" s="2">
        <v>2</v>
      </c>
      <c r="AC1130" s="4">
        <v>35.479999999999997</v>
      </c>
      <c r="AD1130" s="2">
        <v>86010</v>
      </c>
      <c r="AE1130" s="4">
        <f>'DataCleaning and Transformation'!$E1130-'DataCleaning and Transformation'!$D1130</f>
        <v>15.96</v>
      </c>
      <c r="AF1130" s="15" t="str">
        <f>_xlfn.IFS('DataCleaning and Transformation'!$O1130="Central","Chris",'DataCleaning and Transformation'!$O1130="East","Erin",'DataCleaning and Transformation'!$O1130="South","Sam",'DataCleaning and Transformation'!$O1130="West","William")</f>
        <v>William</v>
      </c>
      <c r="AG1130" s="31">
        <f>Table_1[[#This Row],[Ship date]]-Table_1[[#This Row],[Order Date]]</f>
        <v>1</v>
      </c>
      <c r="AH1130" s="22">
        <f>Table_1[[#This Row],[Profit]]/Table_1[[#This Row],[Sales]]</f>
        <v>-1.5021476888387826</v>
      </c>
      <c r="AI1130" s="23">
        <f>Table_1[[#This Row],[Profit]]+Table_1[[#This Row],[Sales]]</f>
        <v>-17.816200000000002</v>
      </c>
      <c r="AJ1130" s="17">
        <f>WEEKNUM(Table_1[[#This Row],[Order Date]],1)</f>
        <v>15</v>
      </c>
      <c r="AK1130" s="17" t="str">
        <f>TEXT(Table_1[[#This Row],[Order Date]],"mmm yyyy")</f>
        <v>Apr 2015</v>
      </c>
      <c r="AL1130" s="17" t="str">
        <f>Table_1[[#This Row],[Monthly sales]]&amp;"  Week "&amp;TEXT(Table_1[[#This Row],[Weekly sales]],"00")</f>
        <v>Apr 2015  Week 15</v>
      </c>
      <c r="AM1130" s="17">
        <f>IF(COUNTIF($A$2:A1130, A1130)=1, 1, 0)</f>
        <v>0</v>
      </c>
      <c r="AN1130" s="3">
        <f>COUNTA(A1130) - COUNTIF(Table_1[[#This Row],[Unique Customers]], 1)</f>
        <v>1</v>
      </c>
      <c r="AO1130" s="17" t="str">
        <f t="shared" si="17"/>
        <v>Unique</v>
      </c>
      <c r="AP1130" s="17" t="str">
        <f>"Q"&amp;_xlfn.CEILING.MATH(MONTH(Table_1[[#This Row],[Monthly sales]])/3,1)</f>
        <v>Q2</v>
      </c>
    </row>
    <row r="1131" spans="1:42" ht="14.4" x14ac:dyDescent="0.3">
      <c r="A1131" s="2">
        <v>3191</v>
      </c>
      <c r="B1131" s="15" t="s">
        <v>1707</v>
      </c>
      <c r="C1131" s="15" t="s">
        <v>38</v>
      </c>
      <c r="D1131" s="6">
        <v>0.09</v>
      </c>
      <c r="E1131" s="4">
        <v>35.94</v>
      </c>
      <c r="F1131" s="4">
        <v>6.66</v>
      </c>
      <c r="G1131" s="15" t="s">
        <v>39</v>
      </c>
      <c r="H1131" s="15" t="s">
        <v>95</v>
      </c>
      <c r="I1131" s="15" t="s">
        <v>49</v>
      </c>
      <c r="J1131" s="15" t="s">
        <v>346</v>
      </c>
      <c r="K1131" s="15" t="s">
        <v>74</v>
      </c>
      <c r="L1131" s="15" t="s">
        <v>2123</v>
      </c>
      <c r="M1131" s="6">
        <v>0.4</v>
      </c>
      <c r="N1131" s="15" t="s">
        <v>33</v>
      </c>
      <c r="O1131" s="15" t="s">
        <v>53</v>
      </c>
      <c r="P1131" s="15" t="s">
        <v>358</v>
      </c>
      <c r="Q1131" s="15" t="s">
        <v>1708</v>
      </c>
      <c r="R1131" s="2">
        <v>54481</v>
      </c>
      <c r="S1131" s="1">
        <v>42104</v>
      </c>
      <c r="T1131" s="12">
        <f>EOMONTH(Table_1[[#This Row],[Order Date]],0)</f>
        <v>42124</v>
      </c>
      <c r="U1131" s="10">
        <f>EOMONTH(Table_1[[#This Row],[Order Date]],0)</f>
        <v>42124</v>
      </c>
      <c r="V1131" s="14">
        <v>42104</v>
      </c>
      <c r="W1131" s="1">
        <v>42106</v>
      </c>
      <c r="X1131" s="12">
        <v>42106</v>
      </c>
      <c r="Y1131" s="10">
        <f>EOMONTH(Table_1[[#This Row],[Ship date]],0)</f>
        <v>42124</v>
      </c>
      <c r="Z1131" s="14">
        <v>42106</v>
      </c>
      <c r="AA1131" s="4">
        <v>172.56440000000001</v>
      </c>
      <c r="AB1131" s="2">
        <v>9</v>
      </c>
      <c r="AC1131" s="4">
        <v>312.22000000000003</v>
      </c>
      <c r="AD1131" s="2">
        <v>86448</v>
      </c>
      <c r="AE1131" s="4">
        <f>'DataCleaning and Transformation'!$E1131-'DataCleaning and Transformation'!$D1131</f>
        <v>35.849999999999994</v>
      </c>
      <c r="AF1131" s="15" t="str">
        <f>_xlfn.IFS('DataCleaning and Transformation'!$O1131="Central","Chris",'DataCleaning and Transformation'!$O1131="East","Erin",'DataCleaning and Transformation'!$O1131="South","Sam",'DataCleaning and Transformation'!$O1131="West","William")</f>
        <v>Chris</v>
      </c>
      <c r="AG1131" s="31">
        <f>Table_1[[#This Row],[Ship date]]-Table_1[[#This Row],[Order Date]]</f>
        <v>2</v>
      </c>
      <c r="AH1131" s="22">
        <f>Table_1[[#This Row],[Profit]]/Table_1[[#This Row],[Sales]]</f>
        <v>0.5527013003651271</v>
      </c>
      <c r="AI1131" s="23">
        <f>Table_1[[#This Row],[Profit]]+Table_1[[#This Row],[Sales]]</f>
        <v>484.78440000000001</v>
      </c>
      <c r="AJ1131" s="17">
        <f>WEEKNUM(Table_1[[#This Row],[Order Date]],1)</f>
        <v>15</v>
      </c>
      <c r="AK1131" s="17" t="str">
        <f>TEXT(Table_1[[#This Row],[Order Date]],"mmm yyyy")</f>
        <v>Apr 2015</v>
      </c>
      <c r="AL1131" s="17" t="str">
        <f>Table_1[[#This Row],[Monthly sales]]&amp;"  Week "&amp;TEXT(Table_1[[#This Row],[Weekly sales]],"00")</f>
        <v>Apr 2015  Week 15</v>
      </c>
      <c r="AM1131" s="17">
        <f>IF(COUNTIF($A$2:A1131, A1131)=1, 1, 0)</f>
        <v>0</v>
      </c>
      <c r="AN1131" s="3">
        <f>COUNTA(A1131) - COUNTIF(Table_1[[#This Row],[Unique Customers]], 1)</f>
        <v>1</v>
      </c>
      <c r="AO1131" s="17" t="str">
        <f t="shared" si="17"/>
        <v>Unique</v>
      </c>
      <c r="AP1131" s="17" t="str">
        <f>"Q"&amp;_xlfn.CEILING.MATH(MONTH(Table_1[[#This Row],[Monthly sales]])/3,1)</f>
        <v>Q2</v>
      </c>
    </row>
    <row r="1132" spans="1:42" ht="14.4" x14ac:dyDescent="0.3">
      <c r="A1132" s="2">
        <v>2684</v>
      </c>
      <c r="B1132" s="15" t="s">
        <v>1208</v>
      </c>
      <c r="C1132" s="15" t="s">
        <v>48</v>
      </c>
      <c r="D1132" s="6">
        <v>7.0000000000000007E-2</v>
      </c>
      <c r="E1132" s="4">
        <v>4.97</v>
      </c>
      <c r="F1132" s="4">
        <v>5.71</v>
      </c>
      <c r="G1132" s="15" t="s">
        <v>39</v>
      </c>
      <c r="H1132" s="15" t="s">
        <v>28</v>
      </c>
      <c r="I1132" s="15" t="s">
        <v>29</v>
      </c>
      <c r="J1132" s="15" t="s">
        <v>127</v>
      </c>
      <c r="K1132" s="15" t="s">
        <v>145</v>
      </c>
      <c r="L1132" s="15" t="s">
        <v>2124</v>
      </c>
      <c r="M1132" s="6">
        <v>0.54</v>
      </c>
      <c r="N1132" s="15" t="s">
        <v>33</v>
      </c>
      <c r="O1132" s="15" t="s">
        <v>34</v>
      </c>
      <c r="P1132" s="15" t="s">
        <v>124</v>
      </c>
      <c r="Q1132" s="15" t="s">
        <v>1209</v>
      </c>
      <c r="R1132" s="2">
        <v>33952</v>
      </c>
      <c r="S1132" s="1">
        <v>42104</v>
      </c>
      <c r="T1132" s="12">
        <f>EOMONTH(Table_1[[#This Row],[Order Date]],0)</f>
        <v>42124</v>
      </c>
      <c r="U1132" s="10">
        <f>EOMONTH(Table_1[[#This Row],[Order Date]],0)</f>
        <v>42124</v>
      </c>
      <c r="V1132" s="14">
        <v>42104</v>
      </c>
      <c r="W1132" s="1">
        <v>42109</v>
      </c>
      <c r="X1132" s="12">
        <v>42109</v>
      </c>
      <c r="Y1132" s="10">
        <f>EOMONTH(Table_1[[#This Row],[Ship date]],0)</f>
        <v>42124</v>
      </c>
      <c r="Z1132" s="14">
        <v>42109</v>
      </c>
      <c r="AA1132" s="4">
        <v>-180.15199999999999</v>
      </c>
      <c r="AB1132" s="2">
        <v>5</v>
      </c>
      <c r="AC1132" s="4">
        <v>26.66</v>
      </c>
      <c r="AD1132" s="2">
        <v>89148</v>
      </c>
      <c r="AE1132" s="4">
        <f>'DataCleaning and Transformation'!$E1132-'DataCleaning and Transformation'!$D1132</f>
        <v>4.8999999999999995</v>
      </c>
      <c r="AF1132" s="15" t="str">
        <f>_xlfn.IFS('DataCleaning and Transformation'!$O1132="Central","Chris",'DataCleaning and Transformation'!$O1132="East","Erin",'DataCleaning and Transformation'!$O1132="South","Sam",'DataCleaning and Transformation'!$O1132="West","William")</f>
        <v>Sam</v>
      </c>
      <c r="AG1132" s="31">
        <f>Table_1[[#This Row],[Ship date]]-Table_1[[#This Row],[Order Date]]</f>
        <v>5</v>
      </c>
      <c r="AH1132" s="22">
        <f>Table_1[[#This Row],[Profit]]/Table_1[[#This Row],[Sales]]</f>
        <v>-6.7573893473368338</v>
      </c>
      <c r="AI1132" s="23">
        <f>Table_1[[#This Row],[Profit]]+Table_1[[#This Row],[Sales]]</f>
        <v>-153.49199999999999</v>
      </c>
      <c r="AJ1132" s="17">
        <f>WEEKNUM(Table_1[[#This Row],[Order Date]],1)</f>
        <v>15</v>
      </c>
      <c r="AK1132" s="17" t="str">
        <f>TEXT(Table_1[[#This Row],[Order Date]],"mmm yyyy")</f>
        <v>Apr 2015</v>
      </c>
      <c r="AL1132" s="17" t="str">
        <f>Table_1[[#This Row],[Monthly sales]]&amp;"  Week "&amp;TEXT(Table_1[[#This Row],[Weekly sales]],"00")</f>
        <v>Apr 2015  Week 15</v>
      </c>
      <c r="AM1132" s="17">
        <f>IF(COUNTIF($A$2:A1132, A1132)=1, 1, 0)</f>
        <v>0</v>
      </c>
      <c r="AN1132" s="3">
        <f>COUNTA(A1132) - COUNTIF(Table_1[[#This Row],[Unique Customers]], 1)</f>
        <v>1</v>
      </c>
      <c r="AO1132" s="17" t="str">
        <f t="shared" si="17"/>
        <v>Unique</v>
      </c>
      <c r="AP1132" s="17" t="str">
        <f>"Q"&amp;_xlfn.CEILING.MATH(MONTH(Table_1[[#This Row],[Monthly sales]])/3,1)</f>
        <v>Q2</v>
      </c>
    </row>
    <row r="1133" spans="1:42" ht="14.4" x14ac:dyDescent="0.3">
      <c r="A1133" s="2">
        <v>2684</v>
      </c>
      <c r="B1133" s="15" t="s">
        <v>1208</v>
      </c>
      <c r="C1133" s="15" t="s">
        <v>48</v>
      </c>
      <c r="D1133" s="6">
        <v>0.09</v>
      </c>
      <c r="E1133" s="4">
        <v>2.62</v>
      </c>
      <c r="F1133" s="4">
        <v>0.8</v>
      </c>
      <c r="G1133" s="15" t="s">
        <v>39</v>
      </c>
      <c r="H1133" s="15" t="s">
        <v>28</v>
      </c>
      <c r="I1133" s="15" t="s">
        <v>49</v>
      </c>
      <c r="J1133" s="15" t="s">
        <v>177</v>
      </c>
      <c r="K1133" s="15" t="s">
        <v>51</v>
      </c>
      <c r="L1133" s="15" t="s">
        <v>2125</v>
      </c>
      <c r="M1133" s="6">
        <v>0.39</v>
      </c>
      <c r="N1133" s="15" t="s">
        <v>33</v>
      </c>
      <c r="O1133" s="15" t="s">
        <v>34</v>
      </c>
      <c r="P1133" s="15" t="s">
        <v>124</v>
      </c>
      <c r="Q1133" s="15" t="s">
        <v>1209</v>
      </c>
      <c r="R1133" s="2">
        <v>33952</v>
      </c>
      <c r="S1133" s="1">
        <v>42104</v>
      </c>
      <c r="T1133" s="12">
        <f>EOMONTH(Table_1[[#This Row],[Order Date]],0)</f>
        <v>42124</v>
      </c>
      <c r="U1133" s="10">
        <f>EOMONTH(Table_1[[#This Row],[Order Date]],0)</f>
        <v>42124</v>
      </c>
      <c r="V1133" s="14">
        <v>42104</v>
      </c>
      <c r="W1133" s="1">
        <v>42106</v>
      </c>
      <c r="X1133" s="12">
        <v>42106</v>
      </c>
      <c r="Y1133" s="10">
        <f>EOMONTH(Table_1[[#This Row],[Ship date]],0)</f>
        <v>42124</v>
      </c>
      <c r="Z1133" s="14">
        <v>42106</v>
      </c>
      <c r="AA1133" s="4">
        <v>8.3879999999999999</v>
      </c>
      <c r="AB1133" s="2">
        <v>12</v>
      </c>
      <c r="AC1133" s="4">
        <v>29.55</v>
      </c>
      <c r="AD1133" s="2">
        <v>89148</v>
      </c>
      <c r="AE1133" s="4">
        <f>'DataCleaning and Transformation'!$E1133-'DataCleaning and Transformation'!$D1133</f>
        <v>2.5300000000000002</v>
      </c>
      <c r="AF1133" s="15" t="str">
        <f>_xlfn.IFS('DataCleaning and Transformation'!$O1133="Central","Chris",'DataCleaning and Transformation'!$O1133="East","Erin",'DataCleaning and Transformation'!$O1133="South","Sam",'DataCleaning and Transformation'!$O1133="West","William")</f>
        <v>Sam</v>
      </c>
      <c r="AG1133" s="31">
        <f>Table_1[[#This Row],[Ship date]]-Table_1[[#This Row],[Order Date]]</f>
        <v>2</v>
      </c>
      <c r="AH1133" s="22">
        <f>Table_1[[#This Row],[Profit]]/Table_1[[#This Row],[Sales]]</f>
        <v>0.28385786802030455</v>
      </c>
      <c r="AI1133" s="23">
        <f>Table_1[[#This Row],[Profit]]+Table_1[[#This Row],[Sales]]</f>
        <v>37.938000000000002</v>
      </c>
      <c r="AJ1133" s="17">
        <f>WEEKNUM(Table_1[[#This Row],[Order Date]],1)</f>
        <v>15</v>
      </c>
      <c r="AK1133" s="17" t="str">
        <f>TEXT(Table_1[[#This Row],[Order Date]],"mmm yyyy")</f>
        <v>Apr 2015</v>
      </c>
      <c r="AL1133" s="17" t="str">
        <f>Table_1[[#This Row],[Monthly sales]]&amp;"  Week "&amp;TEXT(Table_1[[#This Row],[Weekly sales]],"00")</f>
        <v>Apr 2015  Week 15</v>
      </c>
      <c r="AM1133" s="17">
        <f>IF(COUNTIF($A$2:A1133, A1133)=1, 1, 0)</f>
        <v>0</v>
      </c>
      <c r="AN1133" s="3">
        <f>COUNTA(A1133) - COUNTIF(Table_1[[#This Row],[Unique Customers]], 1)</f>
        <v>1</v>
      </c>
      <c r="AO1133" s="17" t="str">
        <f t="shared" si="17"/>
        <v>Repeated</v>
      </c>
      <c r="AP1133" s="17" t="str">
        <f>"Q"&amp;_xlfn.CEILING.MATH(MONTH(Table_1[[#This Row],[Monthly sales]])/3,1)</f>
        <v>Q2</v>
      </c>
    </row>
    <row r="1134" spans="1:42" ht="14.4" x14ac:dyDescent="0.3">
      <c r="A1134" s="2">
        <v>2684</v>
      </c>
      <c r="B1134" s="15" t="s">
        <v>1208</v>
      </c>
      <c r="C1134" s="15" t="s">
        <v>48</v>
      </c>
      <c r="D1134" s="6">
        <v>0.03</v>
      </c>
      <c r="E1134" s="4">
        <v>65.989999999999995</v>
      </c>
      <c r="F1134" s="4">
        <v>8.8000000000000007</v>
      </c>
      <c r="G1134" s="15" t="s">
        <v>39</v>
      </c>
      <c r="H1134" s="15" t="s">
        <v>28</v>
      </c>
      <c r="I1134" s="15" t="s">
        <v>41</v>
      </c>
      <c r="J1134" s="15" t="s">
        <v>136</v>
      </c>
      <c r="K1134" s="15" t="s">
        <v>74</v>
      </c>
      <c r="L1134" s="15" t="s">
        <v>453</v>
      </c>
      <c r="M1134" s="6">
        <v>0.57999999999999996</v>
      </c>
      <c r="N1134" s="15" t="s">
        <v>33</v>
      </c>
      <c r="O1134" s="15" t="s">
        <v>34</v>
      </c>
      <c r="P1134" s="15" t="s">
        <v>124</v>
      </c>
      <c r="Q1134" s="15" t="s">
        <v>1209</v>
      </c>
      <c r="R1134" s="2">
        <v>33952</v>
      </c>
      <c r="S1134" s="1">
        <v>42104</v>
      </c>
      <c r="T1134" s="12">
        <f>EOMONTH(Table_1[[#This Row],[Order Date]],0)</f>
        <v>42124</v>
      </c>
      <c r="U1134" s="10">
        <f>EOMONTH(Table_1[[#This Row],[Order Date]],0)</f>
        <v>42124</v>
      </c>
      <c r="V1134" s="14">
        <v>42104</v>
      </c>
      <c r="W1134" s="1">
        <v>42104</v>
      </c>
      <c r="X1134" s="12">
        <v>42104</v>
      </c>
      <c r="Y1134" s="10">
        <f>EOMONTH(Table_1[[#This Row],[Ship date]],0)</f>
        <v>42124</v>
      </c>
      <c r="Z1134" s="14">
        <v>42104</v>
      </c>
      <c r="AA1134" s="4">
        <v>9.9398999999999997</v>
      </c>
      <c r="AB1134" s="2">
        <v>21</v>
      </c>
      <c r="AC1134" s="4">
        <v>1237.4000000000001</v>
      </c>
      <c r="AD1134" s="2">
        <v>89148</v>
      </c>
      <c r="AE1134" s="4">
        <f>'DataCleaning and Transformation'!$E1134-'DataCleaning and Transformation'!$D1134</f>
        <v>65.959999999999994</v>
      </c>
      <c r="AF1134" s="15" t="str">
        <f>_xlfn.IFS('DataCleaning and Transformation'!$O1134="Central","Chris",'DataCleaning and Transformation'!$O1134="East","Erin",'DataCleaning and Transformation'!$O1134="South","Sam",'DataCleaning and Transformation'!$O1134="West","William")</f>
        <v>Sam</v>
      </c>
      <c r="AG1134" s="31">
        <f>Table_1[[#This Row],[Ship date]]-Table_1[[#This Row],[Order Date]]</f>
        <v>0</v>
      </c>
      <c r="AH1134" s="22">
        <f>Table_1[[#This Row],[Profit]]/Table_1[[#This Row],[Sales]]</f>
        <v>8.0328915467916592E-3</v>
      </c>
      <c r="AI1134" s="23">
        <f>Table_1[[#This Row],[Profit]]+Table_1[[#This Row],[Sales]]</f>
        <v>1247.3399000000002</v>
      </c>
      <c r="AJ1134" s="17">
        <f>WEEKNUM(Table_1[[#This Row],[Order Date]],1)</f>
        <v>15</v>
      </c>
      <c r="AK1134" s="17" t="str">
        <f>TEXT(Table_1[[#This Row],[Order Date]],"mmm yyyy")</f>
        <v>Apr 2015</v>
      </c>
      <c r="AL1134" s="17" t="str">
        <f>Table_1[[#This Row],[Monthly sales]]&amp;"  Week "&amp;TEXT(Table_1[[#This Row],[Weekly sales]],"00")</f>
        <v>Apr 2015  Week 15</v>
      </c>
      <c r="AM1134" s="17">
        <f>IF(COUNTIF($A$2:A1134, A1134)=1, 1, 0)</f>
        <v>0</v>
      </c>
      <c r="AN1134" s="3">
        <f>COUNTA(A1134) - COUNTIF(Table_1[[#This Row],[Unique Customers]], 1)</f>
        <v>1</v>
      </c>
      <c r="AO1134" s="17" t="str">
        <f t="shared" si="17"/>
        <v>Repeated</v>
      </c>
      <c r="AP1134" s="17" t="str">
        <f>"Q"&amp;_xlfn.CEILING.MATH(MONTH(Table_1[[#This Row],[Monthly sales]])/3,1)</f>
        <v>Q2</v>
      </c>
    </row>
    <row r="1135" spans="1:42" ht="14.4" x14ac:dyDescent="0.3">
      <c r="A1135" s="2">
        <v>1103</v>
      </c>
      <c r="B1135" s="15" t="s">
        <v>2126</v>
      </c>
      <c r="C1135" s="15" t="s">
        <v>71</v>
      </c>
      <c r="D1135" s="6">
        <v>0.05</v>
      </c>
      <c r="E1135" s="4">
        <v>328.14</v>
      </c>
      <c r="F1135" s="4">
        <v>91.05</v>
      </c>
      <c r="G1135" s="15" t="s">
        <v>27</v>
      </c>
      <c r="H1135" s="15" t="s">
        <v>72</v>
      </c>
      <c r="I1135" s="15" t="s">
        <v>49</v>
      </c>
      <c r="J1135" s="15" t="s">
        <v>96</v>
      </c>
      <c r="K1135" s="15" t="s">
        <v>58</v>
      </c>
      <c r="L1135" s="15" t="s">
        <v>584</v>
      </c>
      <c r="M1135" s="6">
        <v>0.56999999999999995</v>
      </c>
      <c r="N1135" s="15" t="s">
        <v>33</v>
      </c>
      <c r="O1135" s="15" t="s">
        <v>53</v>
      </c>
      <c r="P1135" s="15" t="s">
        <v>134</v>
      </c>
      <c r="Q1135" s="15" t="s">
        <v>2127</v>
      </c>
      <c r="R1135" s="2">
        <v>68046</v>
      </c>
      <c r="S1135" s="1">
        <v>42104</v>
      </c>
      <c r="T1135" s="12">
        <f>EOMONTH(Table_1[[#This Row],[Order Date]],0)</f>
        <v>42124</v>
      </c>
      <c r="U1135" s="10">
        <f>EOMONTH(Table_1[[#This Row],[Order Date]],0)</f>
        <v>42124</v>
      </c>
      <c r="V1135" s="14">
        <v>42104</v>
      </c>
      <c r="W1135" s="1">
        <v>42105</v>
      </c>
      <c r="X1135" s="12">
        <v>42105</v>
      </c>
      <c r="Y1135" s="10">
        <f>EOMONTH(Table_1[[#This Row],[Ship date]],0)</f>
        <v>42124</v>
      </c>
      <c r="Z1135" s="14">
        <v>42105</v>
      </c>
      <c r="AA1135" s="4">
        <v>772.04</v>
      </c>
      <c r="AB1135" s="2">
        <v>7</v>
      </c>
      <c r="AC1135" s="4">
        <v>2291.39</v>
      </c>
      <c r="AD1135" s="2">
        <v>90977</v>
      </c>
      <c r="AE1135" s="4">
        <f>'DataCleaning and Transformation'!$E1135-'DataCleaning and Transformation'!$D1135</f>
        <v>328.09</v>
      </c>
      <c r="AF1135" s="15" t="str">
        <f>_xlfn.IFS('DataCleaning and Transformation'!$O1135="Central","Chris",'DataCleaning and Transformation'!$O1135="East","Erin",'DataCleaning and Transformation'!$O1135="South","Sam",'DataCleaning and Transformation'!$O1135="West","William")</f>
        <v>Chris</v>
      </c>
      <c r="AG1135" s="31">
        <f>Table_1[[#This Row],[Ship date]]-Table_1[[#This Row],[Order Date]]</f>
        <v>1</v>
      </c>
      <c r="AH1135" s="22">
        <f>Table_1[[#This Row],[Profit]]/Table_1[[#This Row],[Sales]]</f>
        <v>0.33693085856183363</v>
      </c>
      <c r="AI1135" s="23">
        <f>Table_1[[#This Row],[Profit]]+Table_1[[#This Row],[Sales]]</f>
        <v>3063.43</v>
      </c>
      <c r="AJ1135" s="17">
        <f>WEEKNUM(Table_1[[#This Row],[Order Date]],1)</f>
        <v>15</v>
      </c>
      <c r="AK1135" s="17" t="str">
        <f>TEXT(Table_1[[#This Row],[Order Date]],"mmm yyyy")</f>
        <v>Apr 2015</v>
      </c>
      <c r="AL1135" s="17" t="str">
        <f>Table_1[[#This Row],[Monthly sales]]&amp;"  Week "&amp;TEXT(Table_1[[#This Row],[Weekly sales]],"00")</f>
        <v>Apr 2015  Week 15</v>
      </c>
      <c r="AM1135" s="17">
        <f>IF(COUNTIF($A$2:A1135, A1135)=1, 1, 0)</f>
        <v>1</v>
      </c>
      <c r="AN1135" s="3">
        <f>COUNTA(A1135) - COUNTIF(Table_1[[#This Row],[Unique Customers]], 1)</f>
        <v>0</v>
      </c>
      <c r="AO1135" s="17" t="str">
        <f t="shared" si="17"/>
        <v>Unique</v>
      </c>
      <c r="AP1135" s="17" t="str">
        <f>"Q"&amp;_xlfn.CEILING.MATH(MONTH(Table_1[[#This Row],[Monthly sales]])/3,1)</f>
        <v>Q2</v>
      </c>
    </row>
    <row r="1136" spans="1:42" ht="14.4" x14ac:dyDescent="0.3">
      <c r="A1136" s="2">
        <v>1104</v>
      </c>
      <c r="B1136" s="15" t="s">
        <v>2128</v>
      </c>
      <c r="C1136" s="15" t="s">
        <v>71</v>
      </c>
      <c r="D1136" s="6">
        <v>0.05</v>
      </c>
      <c r="E1136" s="4">
        <v>328.14</v>
      </c>
      <c r="F1136" s="4">
        <v>91.05</v>
      </c>
      <c r="G1136" s="15" t="s">
        <v>27</v>
      </c>
      <c r="H1136" s="15" t="s">
        <v>72</v>
      </c>
      <c r="I1136" s="15" t="s">
        <v>49</v>
      </c>
      <c r="J1136" s="15" t="s">
        <v>96</v>
      </c>
      <c r="K1136" s="15" t="s">
        <v>58</v>
      </c>
      <c r="L1136" s="15" t="s">
        <v>584</v>
      </c>
      <c r="M1136" s="6">
        <v>0.56999999999999995</v>
      </c>
      <c r="N1136" s="15" t="s">
        <v>33</v>
      </c>
      <c r="O1136" s="15" t="s">
        <v>112</v>
      </c>
      <c r="P1136" s="15" t="s">
        <v>113</v>
      </c>
      <c r="Q1136" s="15" t="s">
        <v>114</v>
      </c>
      <c r="R1136" s="2">
        <v>10282</v>
      </c>
      <c r="S1136" s="1">
        <v>42104</v>
      </c>
      <c r="T1136" s="12">
        <f>EOMONTH(Table_1[[#This Row],[Order Date]],0)</f>
        <v>42124</v>
      </c>
      <c r="U1136" s="10">
        <f>EOMONTH(Table_1[[#This Row],[Order Date]],0)</f>
        <v>42124</v>
      </c>
      <c r="V1136" s="14">
        <v>42104</v>
      </c>
      <c r="W1136" s="1">
        <v>42105</v>
      </c>
      <c r="X1136" s="12">
        <v>42105</v>
      </c>
      <c r="Y1136" s="10">
        <f>EOMONTH(Table_1[[#This Row],[Ship date]],0)</f>
        <v>42124</v>
      </c>
      <c r="Z1136" s="14">
        <v>42105</v>
      </c>
      <c r="AA1136" s="4">
        <v>772.04</v>
      </c>
      <c r="AB1136" s="2">
        <v>29</v>
      </c>
      <c r="AC1136" s="4">
        <v>9492.92</v>
      </c>
      <c r="AD1136" s="2">
        <v>27456</v>
      </c>
      <c r="AE1136" s="4">
        <f>'DataCleaning and Transformation'!$E1136-'DataCleaning and Transformation'!$D1136</f>
        <v>328.09</v>
      </c>
      <c r="AF1136" s="15" t="str">
        <f>_xlfn.IFS('DataCleaning and Transformation'!$O1136="Central","Chris",'DataCleaning and Transformation'!$O1136="East","Erin",'DataCleaning and Transformation'!$O1136="South","Sam",'DataCleaning and Transformation'!$O1136="West","William")</f>
        <v>Erin</v>
      </c>
      <c r="AG1136" s="31">
        <f>Table_1[[#This Row],[Ship date]]-Table_1[[#This Row],[Order Date]]</f>
        <v>1</v>
      </c>
      <c r="AH1136" s="22">
        <f>Table_1[[#This Row],[Profit]]/Table_1[[#This Row],[Sales]]</f>
        <v>8.1327979167632292E-2</v>
      </c>
      <c r="AI1136" s="23">
        <f>Table_1[[#This Row],[Profit]]+Table_1[[#This Row],[Sales]]</f>
        <v>10264.959999999999</v>
      </c>
      <c r="AJ1136" s="17">
        <f>WEEKNUM(Table_1[[#This Row],[Order Date]],1)</f>
        <v>15</v>
      </c>
      <c r="AK1136" s="17" t="str">
        <f>TEXT(Table_1[[#This Row],[Order Date]],"mmm yyyy")</f>
        <v>Apr 2015</v>
      </c>
      <c r="AL1136" s="17" t="str">
        <f>Table_1[[#This Row],[Monthly sales]]&amp;"  Week "&amp;TEXT(Table_1[[#This Row],[Weekly sales]],"00")</f>
        <v>Apr 2015  Week 15</v>
      </c>
      <c r="AM1136" s="17">
        <f>IF(COUNTIF($A$2:A1136, A1136)=1, 1, 0)</f>
        <v>1</v>
      </c>
      <c r="AN1136" s="3">
        <f>COUNTA(A1136) - COUNTIF(Table_1[[#This Row],[Unique Customers]], 1)</f>
        <v>0</v>
      </c>
      <c r="AO1136" s="17" t="str">
        <f t="shared" si="17"/>
        <v>Unique</v>
      </c>
      <c r="AP1136" s="17" t="str">
        <f>"Q"&amp;_xlfn.CEILING.MATH(MONTH(Table_1[[#This Row],[Monthly sales]])/3,1)</f>
        <v>Q2</v>
      </c>
    </row>
    <row r="1137" spans="1:42" ht="14.4" x14ac:dyDescent="0.3">
      <c r="A1137" s="2">
        <v>1185</v>
      </c>
      <c r="B1137" s="15" t="s">
        <v>1783</v>
      </c>
      <c r="C1137" s="15" t="s">
        <v>71</v>
      </c>
      <c r="D1137" s="6">
        <v>0.08</v>
      </c>
      <c r="E1137" s="4">
        <v>11.7</v>
      </c>
      <c r="F1137" s="4">
        <v>6.96</v>
      </c>
      <c r="G1137" s="15" t="s">
        <v>39</v>
      </c>
      <c r="H1137" s="15" t="s">
        <v>40</v>
      </c>
      <c r="I1137" s="15" t="s">
        <v>49</v>
      </c>
      <c r="J1137" s="15" t="s">
        <v>96</v>
      </c>
      <c r="K1137" s="15" t="s">
        <v>145</v>
      </c>
      <c r="L1137" s="15" t="s">
        <v>761</v>
      </c>
      <c r="M1137" s="6">
        <v>0.5</v>
      </c>
      <c r="N1137" s="15" t="s">
        <v>33</v>
      </c>
      <c r="O1137" s="15" t="s">
        <v>34</v>
      </c>
      <c r="P1137" s="15" t="s">
        <v>165</v>
      </c>
      <c r="Q1137" s="15" t="s">
        <v>359</v>
      </c>
      <c r="R1137" s="2">
        <v>35756</v>
      </c>
      <c r="S1137" s="1">
        <v>42104</v>
      </c>
      <c r="T1137" s="12">
        <f>EOMONTH(Table_1[[#This Row],[Order Date]],0)</f>
        <v>42124</v>
      </c>
      <c r="U1137" s="10">
        <f>EOMONTH(Table_1[[#This Row],[Order Date]],0)</f>
        <v>42124</v>
      </c>
      <c r="V1137" s="14">
        <v>42104</v>
      </c>
      <c r="W1137" s="1">
        <v>42107</v>
      </c>
      <c r="X1137" s="12">
        <v>42107</v>
      </c>
      <c r="Y1137" s="10">
        <f>EOMONTH(Table_1[[#This Row],[Ship date]],0)</f>
        <v>42124</v>
      </c>
      <c r="Z1137" s="14">
        <v>42107</v>
      </c>
      <c r="AA1137" s="4">
        <v>28.565999999999999</v>
      </c>
      <c r="AB1137" s="2">
        <v>8</v>
      </c>
      <c r="AC1137" s="4">
        <v>87.8</v>
      </c>
      <c r="AD1137" s="2">
        <v>85940</v>
      </c>
      <c r="AE1137" s="4">
        <f>'DataCleaning and Transformation'!$E1137-'DataCleaning and Transformation'!$D1137</f>
        <v>11.62</v>
      </c>
      <c r="AF1137" s="15" t="str">
        <f>_xlfn.IFS('DataCleaning and Transformation'!$O1137="Central","Chris",'DataCleaning and Transformation'!$O1137="East","Erin",'DataCleaning and Transformation'!$O1137="South","Sam",'DataCleaning and Transformation'!$O1137="West","William")</f>
        <v>Sam</v>
      </c>
      <c r="AG1137" s="31">
        <f>Table_1[[#This Row],[Ship date]]-Table_1[[#This Row],[Order Date]]</f>
        <v>3</v>
      </c>
      <c r="AH1137" s="22">
        <f>Table_1[[#This Row],[Profit]]/Table_1[[#This Row],[Sales]]</f>
        <v>0.32535307517084283</v>
      </c>
      <c r="AI1137" s="23">
        <f>Table_1[[#This Row],[Profit]]+Table_1[[#This Row],[Sales]]</f>
        <v>116.366</v>
      </c>
      <c r="AJ1137" s="17">
        <f>WEEKNUM(Table_1[[#This Row],[Order Date]],1)</f>
        <v>15</v>
      </c>
      <c r="AK1137" s="17" t="str">
        <f>TEXT(Table_1[[#This Row],[Order Date]],"mmm yyyy")</f>
        <v>Apr 2015</v>
      </c>
      <c r="AL1137" s="17" t="str">
        <f>Table_1[[#This Row],[Monthly sales]]&amp;"  Week "&amp;TEXT(Table_1[[#This Row],[Weekly sales]],"00")</f>
        <v>Apr 2015  Week 15</v>
      </c>
      <c r="AM1137" s="17">
        <f>IF(COUNTIF($A$2:A1137, A1137)=1, 1, 0)</f>
        <v>0</v>
      </c>
      <c r="AN1137" s="3">
        <f>COUNTA(A1137) - COUNTIF(Table_1[[#This Row],[Unique Customers]], 1)</f>
        <v>1</v>
      </c>
      <c r="AO1137" s="17" t="str">
        <f t="shared" si="17"/>
        <v>Unique</v>
      </c>
      <c r="AP1137" s="17" t="str">
        <f>"Q"&amp;_xlfn.CEILING.MATH(MONTH(Table_1[[#This Row],[Monthly sales]])/3,1)</f>
        <v>Q2</v>
      </c>
    </row>
    <row r="1138" spans="1:42" ht="14.4" x14ac:dyDescent="0.3">
      <c r="A1138" s="2">
        <v>2430</v>
      </c>
      <c r="B1138" s="15" t="s">
        <v>1838</v>
      </c>
      <c r="C1138" s="15" t="s">
        <v>71</v>
      </c>
      <c r="D1138" s="6">
        <v>0.04</v>
      </c>
      <c r="E1138" s="4">
        <v>7.08</v>
      </c>
      <c r="F1138" s="4">
        <v>2.35</v>
      </c>
      <c r="G1138" s="15" t="s">
        <v>39</v>
      </c>
      <c r="H1138" s="15" t="s">
        <v>72</v>
      </c>
      <c r="I1138" s="15" t="s">
        <v>49</v>
      </c>
      <c r="J1138" s="15" t="s">
        <v>50</v>
      </c>
      <c r="K1138" s="15" t="s">
        <v>51</v>
      </c>
      <c r="L1138" s="15" t="s">
        <v>1914</v>
      </c>
      <c r="M1138" s="6">
        <v>0.47</v>
      </c>
      <c r="N1138" s="15" t="s">
        <v>33</v>
      </c>
      <c r="O1138" s="15" t="s">
        <v>53</v>
      </c>
      <c r="P1138" s="15" t="s">
        <v>188</v>
      </c>
      <c r="Q1138" s="15" t="s">
        <v>1839</v>
      </c>
      <c r="R1138" s="2">
        <v>76541</v>
      </c>
      <c r="S1138" s="1">
        <v>42104</v>
      </c>
      <c r="T1138" s="12">
        <f>EOMONTH(Table_1[[#This Row],[Order Date]],0)</f>
        <v>42124</v>
      </c>
      <c r="U1138" s="10">
        <f>EOMONTH(Table_1[[#This Row],[Order Date]],0)</f>
        <v>42124</v>
      </c>
      <c r="V1138" s="14">
        <v>42104</v>
      </c>
      <c r="W1138" s="1">
        <v>42105</v>
      </c>
      <c r="X1138" s="12">
        <v>42105</v>
      </c>
      <c r="Y1138" s="10">
        <f>EOMONTH(Table_1[[#This Row],[Ship date]],0)</f>
        <v>42124</v>
      </c>
      <c r="Z1138" s="14">
        <v>42105</v>
      </c>
      <c r="AA1138" s="4">
        <v>24.59</v>
      </c>
      <c r="AB1138" s="2">
        <v>7</v>
      </c>
      <c r="AC1138" s="4">
        <v>49.1</v>
      </c>
      <c r="AD1138" s="2">
        <v>91109</v>
      </c>
      <c r="AE1138" s="4">
        <f>'DataCleaning and Transformation'!$E1138-'DataCleaning and Transformation'!$D1138</f>
        <v>7.04</v>
      </c>
      <c r="AF1138" s="15" t="str">
        <f>_xlfn.IFS('DataCleaning and Transformation'!$O1138="Central","Chris",'DataCleaning and Transformation'!$O1138="East","Erin",'DataCleaning and Transformation'!$O1138="South","Sam",'DataCleaning and Transformation'!$O1138="West","William")</f>
        <v>Chris</v>
      </c>
      <c r="AG1138" s="31">
        <f>Table_1[[#This Row],[Ship date]]-Table_1[[#This Row],[Order Date]]</f>
        <v>1</v>
      </c>
      <c r="AH1138" s="22">
        <f>Table_1[[#This Row],[Profit]]/Table_1[[#This Row],[Sales]]</f>
        <v>0.50081466395112018</v>
      </c>
      <c r="AI1138" s="23">
        <f>Table_1[[#This Row],[Profit]]+Table_1[[#This Row],[Sales]]</f>
        <v>73.69</v>
      </c>
      <c r="AJ1138" s="17">
        <f>WEEKNUM(Table_1[[#This Row],[Order Date]],1)</f>
        <v>15</v>
      </c>
      <c r="AK1138" s="17" t="str">
        <f>TEXT(Table_1[[#This Row],[Order Date]],"mmm yyyy")</f>
        <v>Apr 2015</v>
      </c>
      <c r="AL1138" s="17" t="str">
        <f>Table_1[[#This Row],[Monthly sales]]&amp;"  Week "&amp;TEXT(Table_1[[#This Row],[Weekly sales]],"00")</f>
        <v>Apr 2015  Week 15</v>
      </c>
      <c r="AM1138" s="17">
        <f>IF(COUNTIF($A$2:A1138, A1138)=1, 1, 0)</f>
        <v>0</v>
      </c>
      <c r="AN1138" s="3">
        <f>COUNTA(A1138) - COUNTIF(Table_1[[#This Row],[Unique Customers]], 1)</f>
        <v>1</v>
      </c>
      <c r="AO1138" s="17" t="str">
        <f t="shared" si="17"/>
        <v>Unique</v>
      </c>
      <c r="AP1138" s="17" t="str">
        <f>"Q"&amp;_xlfn.CEILING.MATH(MONTH(Table_1[[#This Row],[Monthly sales]])/3,1)</f>
        <v>Q2</v>
      </c>
    </row>
    <row r="1139" spans="1:42" ht="14.4" x14ac:dyDescent="0.3">
      <c r="A1139" s="2">
        <v>2999</v>
      </c>
      <c r="B1139" s="15" t="s">
        <v>2129</v>
      </c>
      <c r="C1139" s="15" t="s">
        <v>71</v>
      </c>
      <c r="D1139" s="6">
        <v>0.03</v>
      </c>
      <c r="E1139" s="4">
        <v>10.98</v>
      </c>
      <c r="F1139" s="4">
        <v>3.37</v>
      </c>
      <c r="G1139" s="15" t="s">
        <v>39</v>
      </c>
      <c r="H1139" s="15" t="s">
        <v>40</v>
      </c>
      <c r="I1139" s="15" t="s">
        <v>49</v>
      </c>
      <c r="J1139" s="15" t="s">
        <v>569</v>
      </c>
      <c r="K1139" s="15" t="s">
        <v>43</v>
      </c>
      <c r="L1139" s="15" t="s">
        <v>2130</v>
      </c>
      <c r="M1139" s="6">
        <v>0.56999999999999995</v>
      </c>
      <c r="N1139" s="15" t="s">
        <v>33</v>
      </c>
      <c r="O1139" s="15" t="s">
        <v>53</v>
      </c>
      <c r="P1139" s="15" t="s">
        <v>290</v>
      </c>
      <c r="Q1139" s="15" t="s">
        <v>2131</v>
      </c>
      <c r="R1139" s="2">
        <v>48237</v>
      </c>
      <c r="S1139" s="1">
        <v>42104</v>
      </c>
      <c r="T1139" s="12">
        <f>EOMONTH(Table_1[[#This Row],[Order Date]],0)</f>
        <v>42124</v>
      </c>
      <c r="U1139" s="10">
        <f>EOMONTH(Table_1[[#This Row],[Order Date]],0)</f>
        <v>42124</v>
      </c>
      <c r="V1139" s="14">
        <v>42104</v>
      </c>
      <c r="W1139" s="1">
        <v>42105</v>
      </c>
      <c r="X1139" s="12">
        <v>42105</v>
      </c>
      <c r="Y1139" s="10">
        <f>EOMONTH(Table_1[[#This Row],[Ship date]],0)</f>
        <v>42124</v>
      </c>
      <c r="Z1139" s="14">
        <v>42105</v>
      </c>
      <c r="AA1139" s="4">
        <v>11.82</v>
      </c>
      <c r="AB1139" s="2">
        <v>5</v>
      </c>
      <c r="AC1139" s="4">
        <v>56.19</v>
      </c>
      <c r="AD1139" s="2">
        <v>87041</v>
      </c>
      <c r="AE1139" s="4">
        <f>'DataCleaning and Transformation'!$E1139-'DataCleaning and Transformation'!$D1139</f>
        <v>10.950000000000001</v>
      </c>
      <c r="AF1139" s="15" t="str">
        <f>_xlfn.IFS('DataCleaning and Transformation'!$O1139="Central","Chris",'DataCleaning and Transformation'!$O1139="East","Erin",'DataCleaning and Transformation'!$O1139="South","Sam",'DataCleaning and Transformation'!$O1139="West","William")</f>
        <v>Chris</v>
      </c>
      <c r="AG1139" s="31">
        <f>Table_1[[#This Row],[Ship date]]-Table_1[[#This Row],[Order Date]]</f>
        <v>1</v>
      </c>
      <c r="AH1139" s="22">
        <f>Table_1[[#This Row],[Profit]]/Table_1[[#This Row],[Sales]]</f>
        <v>0.21035771489588898</v>
      </c>
      <c r="AI1139" s="23">
        <f>Table_1[[#This Row],[Profit]]+Table_1[[#This Row],[Sales]]</f>
        <v>68.009999999999991</v>
      </c>
      <c r="AJ1139" s="17">
        <f>WEEKNUM(Table_1[[#This Row],[Order Date]],1)</f>
        <v>15</v>
      </c>
      <c r="AK1139" s="17" t="str">
        <f>TEXT(Table_1[[#This Row],[Order Date]],"mmm yyyy")</f>
        <v>Apr 2015</v>
      </c>
      <c r="AL1139" s="17" t="str">
        <f>Table_1[[#This Row],[Monthly sales]]&amp;"  Week "&amp;TEXT(Table_1[[#This Row],[Weekly sales]],"00")</f>
        <v>Apr 2015  Week 15</v>
      </c>
      <c r="AM1139" s="17">
        <f>IF(COUNTIF($A$2:A1139, A1139)=1, 1, 0)</f>
        <v>1</v>
      </c>
      <c r="AN1139" s="3">
        <f>COUNTA(A1139) - COUNTIF(Table_1[[#This Row],[Unique Customers]], 1)</f>
        <v>0</v>
      </c>
      <c r="AO1139" s="17" t="str">
        <f t="shared" si="17"/>
        <v>Unique</v>
      </c>
      <c r="AP1139" s="17" t="str">
        <f>"Q"&amp;_xlfn.CEILING.MATH(MONTH(Table_1[[#This Row],[Monthly sales]])/3,1)</f>
        <v>Q2</v>
      </c>
    </row>
    <row r="1140" spans="1:42" ht="14.4" x14ac:dyDescent="0.3">
      <c r="A1140" s="2">
        <v>2363</v>
      </c>
      <c r="B1140" s="15" t="s">
        <v>2132</v>
      </c>
      <c r="C1140" s="15" t="s">
        <v>38</v>
      </c>
      <c r="D1140" s="6">
        <v>0</v>
      </c>
      <c r="E1140" s="4">
        <v>5.77</v>
      </c>
      <c r="F1140" s="4">
        <v>5.92</v>
      </c>
      <c r="G1140" s="15" t="s">
        <v>39</v>
      </c>
      <c r="H1140" s="15" t="s">
        <v>72</v>
      </c>
      <c r="I1140" s="15" t="s">
        <v>29</v>
      </c>
      <c r="J1140" s="15" t="s">
        <v>127</v>
      </c>
      <c r="K1140" s="15" t="s">
        <v>145</v>
      </c>
      <c r="L1140" s="15" t="s">
        <v>2133</v>
      </c>
      <c r="M1140" s="6">
        <v>0.55000000000000004</v>
      </c>
      <c r="N1140" s="15" t="s">
        <v>33</v>
      </c>
      <c r="O1140" s="15" t="s">
        <v>112</v>
      </c>
      <c r="P1140" s="15" t="s">
        <v>318</v>
      </c>
      <c r="Q1140" s="15" t="s">
        <v>2134</v>
      </c>
      <c r="R1140" s="2">
        <v>44256</v>
      </c>
      <c r="S1140" s="1">
        <v>42105</v>
      </c>
      <c r="T1140" s="12">
        <f>EOMONTH(Table_1[[#This Row],[Order Date]],0)</f>
        <v>42124</v>
      </c>
      <c r="U1140" s="10">
        <f>EOMONTH(Table_1[[#This Row],[Order Date]],0)</f>
        <v>42124</v>
      </c>
      <c r="V1140" s="14">
        <v>42105</v>
      </c>
      <c r="W1140" s="1">
        <v>42107</v>
      </c>
      <c r="X1140" s="12">
        <v>42107</v>
      </c>
      <c r="Y1140" s="10">
        <f>EOMONTH(Table_1[[#This Row],[Ship date]],0)</f>
        <v>42124</v>
      </c>
      <c r="Z1140" s="14">
        <v>42107</v>
      </c>
      <c r="AA1140" s="4">
        <v>-61.5276</v>
      </c>
      <c r="AB1140" s="2">
        <v>11</v>
      </c>
      <c r="AC1140" s="4">
        <v>69.89</v>
      </c>
      <c r="AD1140" s="2">
        <v>90040</v>
      </c>
      <c r="AE1140" s="4">
        <f>'DataCleaning and Transformation'!$E1140-'DataCleaning and Transformation'!$D1140</f>
        <v>5.77</v>
      </c>
      <c r="AF1140" s="15" t="str">
        <f>_xlfn.IFS('DataCleaning and Transformation'!$O1140="Central","Chris",'DataCleaning and Transformation'!$O1140="East","Erin",'DataCleaning and Transformation'!$O1140="South","Sam",'DataCleaning and Transformation'!$O1140="West","William")</f>
        <v>Erin</v>
      </c>
      <c r="AG1140" s="31">
        <f>Table_1[[#This Row],[Ship date]]-Table_1[[#This Row],[Order Date]]</f>
        <v>2</v>
      </c>
      <c r="AH1140" s="22">
        <f>Table_1[[#This Row],[Profit]]/Table_1[[#This Row],[Sales]]</f>
        <v>-0.88034912004578625</v>
      </c>
      <c r="AI1140" s="23">
        <f>Table_1[[#This Row],[Profit]]+Table_1[[#This Row],[Sales]]</f>
        <v>8.3624000000000009</v>
      </c>
      <c r="AJ1140" s="17">
        <f>WEEKNUM(Table_1[[#This Row],[Order Date]],1)</f>
        <v>15</v>
      </c>
      <c r="AK1140" s="17" t="str">
        <f>TEXT(Table_1[[#This Row],[Order Date]],"mmm yyyy")</f>
        <v>Apr 2015</v>
      </c>
      <c r="AL1140" s="17" t="str">
        <f>Table_1[[#This Row],[Monthly sales]]&amp;"  Week "&amp;TEXT(Table_1[[#This Row],[Weekly sales]],"00")</f>
        <v>Apr 2015  Week 15</v>
      </c>
      <c r="AM1140" s="17">
        <f>IF(COUNTIF($A$2:A1140, A1140)=1, 1, 0)</f>
        <v>1</v>
      </c>
      <c r="AN1140" s="3">
        <f>COUNTA(A1140) - COUNTIF(Table_1[[#This Row],[Unique Customers]], 1)</f>
        <v>0</v>
      </c>
      <c r="AO1140" s="17" t="str">
        <f t="shared" si="17"/>
        <v>Unique</v>
      </c>
      <c r="AP1140" s="17" t="str">
        <f>"Q"&amp;_xlfn.CEILING.MATH(MONTH(Table_1[[#This Row],[Monthly sales]])/3,1)</f>
        <v>Q2</v>
      </c>
    </row>
    <row r="1141" spans="1:42" ht="14.4" x14ac:dyDescent="0.3">
      <c r="A1141" s="2">
        <v>2862</v>
      </c>
      <c r="B1141" s="15" t="s">
        <v>2135</v>
      </c>
      <c r="C1141" s="15" t="s">
        <v>38</v>
      </c>
      <c r="D1141" s="6">
        <v>0</v>
      </c>
      <c r="E1141" s="4">
        <v>12.22</v>
      </c>
      <c r="F1141" s="4">
        <v>2.85</v>
      </c>
      <c r="G1141" s="15" t="s">
        <v>39</v>
      </c>
      <c r="H1141" s="15" t="s">
        <v>95</v>
      </c>
      <c r="I1141" s="15" t="s">
        <v>29</v>
      </c>
      <c r="J1141" s="15" t="s">
        <v>127</v>
      </c>
      <c r="K1141" s="15" t="s">
        <v>43</v>
      </c>
      <c r="L1141" s="15" t="s">
        <v>2087</v>
      </c>
      <c r="M1141" s="6">
        <v>0.55000000000000004</v>
      </c>
      <c r="N1141" s="15" t="s">
        <v>33</v>
      </c>
      <c r="O1141" s="15" t="s">
        <v>53</v>
      </c>
      <c r="P1141" s="15" t="s">
        <v>134</v>
      </c>
      <c r="Q1141" s="15" t="s">
        <v>2042</v>
      </c>
      <c r="R1141" s="2">
        <v>68128</v>
      </c>
      <c r="S1141" s="1">
        <v>42105</v>
      </c>
      <c r="T1141" s="12">
        <f>EOMONTH(Table_1[[#This Row],[Order Date]],0)</f>
        <v>42124</v>
      </c>
      <c r="U1141" s="10">
        <f>EOMONTH(Table_1[[#This Row],[Order Date]],0)</f>
        <v>42124</v>
      </c>
      <c r="V1141" s="14">
        <v>42105</v>
      </c>
      <c r="W1141" s="1">
        <v>42106</v>
      </c>
      <c r="X1141" s="12">
        <v>42106</v>
      </c>
      <c r="Y1141" s="10">
        <f>EOMONTH(Table_1[[#This Row],[Ship date]],0)</f>
        <v>42124</v>
      </c>
      <c r="Z1141" s="14">
        <v>42106</v>
      </c>
      <c r="AA1141" s="4">
        <v>76.389899999999997</v>
      </c>
      <c r="AB1141" s="2">
        <v>9</v>
      </c>
      <c r="AC1141" s="4">
        <v>110.71</v>
      </c>
      <c r="AD1141" s="2">
        <v>88278</v>
      </c>
      <c r="AE1141" s="4">
        <f>'DataCleaning and Transformation'!$E1141-'DataCleaning and Transformation'!$D1141</f>
        <v>12.22</v>
      </c>
      <c r="AF1141" s="15" t="str">
        <f>_xlfn.IFS('DataCleaning and Transformation'!$O1141="Central","Chris",'DataCleaning and Transformation'!$O1141="East","Erin",'DataCleaning and Transformation'!$O1141="South","Sam",'DataCleaning and Transformation'!$O1141="West","William")</f>
        <v>Chris</v>
      </c>
      <c r="AG1141" s="31">
        <f>Table_1[[#This Row],[Ship date]]-Table_1[[#This Row],[Order Date]]</f>
        <v>1</v>
      </c>
      <c r="AH1141" s="22">
        <f>Table_1[[#This Row],[Profit]]/Table_1[[#This Row],[Sales]]</f>
        <v>0.69000000000000006</v>
      </c>
      <c r="AI1141" s="23">
        <f>Table_1[[#This Row],[Profit]]+Table_1[[#This Row],[Sales]]</f>
        <v>187.09989999999999</v>
      </c>
      <c r="AJ1141" s="17">
        <f>WEEKNUM(Table_1[[#This Row],[Order Date]],1)</f>
        <v>15</v>
      </c>
      <c r="AK1141" s="17" t="str">
        <f>TEXT(Table_1[[#This Row],[Order Date]],"mmm yyyy")</f>
        <v>Apr 2015</v>
      </c>
      <c r="AL1141" s="17" t="str">
        <f>Table_1[[#This Row],[Monthly sales]]&amp;"  Week "&amp;TEXT(Table_1[[#This Row],[Weekly sales]],"00")</f>
        <v>Apr 2015  Week 15</v>
      </c>
      <c r="AM1141" s="17">
        <f>IF(COUNTIF($A$2:A1141, A1141)=1, 1, 0)</f>
        <v>1</v>
      </c>
      <c r="AN1141" s="3">
        <f>COUNTA(A1141) - COUNTIF(Table_1[[#This Row],[Unique Customers]], 1)</f>
        <v>0</v>
      </c>
      <c r="AO1141" s="17" t="str">
        <f t="shared" si="17"/>
        <v>Unique</v>
      </c>
      <c r="AP1141" s="17" t="str">
        <f>"Q"&amp;_xlfn.CEILING.MATH(MONTH(Table_1[[#This Row],[Monthly sales]])/3,1)</f>
        <v>Q2</v>
      </c>
    </row>
    <row r="1142" spans="1:42" ht="14.4" x14ac:dyDescent="0.3">
      <c r="A1142" s="2">
        <v>369</v>
      </c>
      <c r="B1142" s="15" t="s">
        <v>2136</v>
      </c>
      <c r="C1142" s="15" t="s">
        <v>48</v>
      </c>
      <c r="D1142" s="6">
        <v>0.09</v>
      </c>
      <c r="E1142" s="4">
        <v>19.23</v>
      </c>
      <c r="F1142" s="4">
        <v>6.15</v>
      </c>
      <c r="G1142" s="15" t="s">
        <v>88</v>
      </c>
      <c r="H1142" s="15" t="s">
        <v>95</v>
      </c>
      <c r="I1142" s="15" t="s">
        <v>29</v>
      </c>
      <c r="J1142" s="15" t="s">
        <v>127</v>
      </c>
      <c r="K1142" s="15" t="s">
        <v>43</v>
      </c>
      <c r="L1142" s="15" t="s">
        <v>1278</v>
      </c>
      <c r="M1142" s="6">
        <v>0.44</v>
      </c>
      <c r="N1142" s="15" t="s">
        <v>33</v>
      </c>
      <c r="O1142" s="15" t="s">
        <v>60</v>
      </c>
      <c r="P1142" s="15" t="s">
        <v>91</v>
      </c>
      <c r="Q1142" s="15" t="s">
        <v>2137</v>
      </c>
      <c r="R1142" s="2">
        <v>94601</v>
      </c>
      <c r="S1142" s="1">
        <v>42105</v>
      </c>
      <c r="T1142" s="12">
        <f>EOMONTH(Table_1[[#This Row],[Order Date]],0)</f>
        <v>42124</v>
      </c>
      <c r="U1142" s="10">
        <f>EOMONTH(Table_1[[#This Row],[Order Date]],0)</f>
        <v>42124</v>
      </c>
      <c r="V1142" s="14">
        <v>42105</v>
      </c>
      <c r="W1142" s="1">
        <v>42107</v>
      </c>
      <c r="X1142" s="12">
        <v>42107</v>
      </c>
      <c r="Y1142" s="10">
        <f>EOMONTH(Table_1[[#This Row],[Ship date]],0)</f>
        <v>42124</v>
      </c>
      <c r="Z1142" s="14">
        <v>42107</v>
      </c>
      <c r="AA1142" s="4">
        <v>211.232</v>
      </c>
      <c r="AB1142" s="2">
        <v>21</v>
      </c>
      <c r="AC1142" s="4">
        <v>394.1</v>
      </c>
      <c r="AD1142" s="2">
        <v>90292</v>
      </c>
      <c r="AE1142" s="4">
        <f>'DataCleaning and Transformation'!$E1142-'DataCleaning and Transformation'!$D1142</f>
        <v>19.14</v>
      </c>
      <c r="AF1142" s="15" t="str">
        <f>_xlfn.IFS('DataCleaning and Transformation'!$O1142="Central","Chris",'DataCleaning and Transformation'!$O1142="East","Erin",'DataCleaning and Transformation'!$O1142="South","Sam",'DataCleaning and Transformation'!$O1142="West","William")</f>
        <v>William</v>
      </c>
      <c r="AG1142" s="31">
        <f>Table_1[[#This Row],[Ship date]]-Table_1[[#This Row],[Order Date]]</f>
        <v>2</v>
      </c>
      <c r="AH1142" s="22">
        <f>Table_1[[#This Row],[Profit]]/Table_1[[#This Row],[Sales]]</f>
        <v>0.53598579040852568</v>
      </c>
      <c r="AI1142" s="23">
        <f>Table_1[[#This Row],[Profit]]+Table_1[[#This Row],[Sales]]</f>
        <v>605.33199999999999</v>
      </c>
      <c r="AJ1142" s="17">
        <f>WEEKNUM(Table_1[[#This Row],[Order Date]],1)</f>
        <v>15</v>
      </c>
      <c r="AK1142" s="17" t="str">
        <f>TEXT(Table_1[[#This Row],[Order Date]],"mmm yyyy")</f>
        <v>Apr 2015</v>
      </c>
      <c r="AL1142" s="17" t="str">
        <f>Table_1[[#This Row],[Monthly sales]]&amp;"  Week "&amp;TEXT(Table_1[[#This Row],[Weekly sales]],"00")</f>
        <v>Apr 2015  Week 15</v>
      </c>
      <c r="AM1142" s="17">
        <f>IF(COUNTIF($A$2:A1142, A1142)=1, 1, 0)</f>
        <v>1</v>
      </c>
      <c r="AN1142" s="3">
        <f>COUNTA(A1142) - COUNTIF(Table_1[[#This Row],[Unique Customers]], 1)</f>
        <v>0</v>
      </c>
      <c r="AO1142" s="17" t="str">
        <f t="shared" si="17"/>
        <v>Unique</v>
      </c>
      <c r="AP1142" s="17" t="str">
        <f>"Q"&amp;_xlfn.CEILING.MATH(MONTH(Table_1[[#This Row],[Monthly sales]])/3,1)</f>
        <v>Q2</v>
      </c>
    </row>
    <row r="1143" spans="1:42" ht="14.4" x14ac:dyDescent="0.3">
      <c r="A1143" s="2">
        <v>1712</v>
      </c>
      <c r="B1143" s="15" t="s">
        <v>2138</v>
      </c>
      <c r="C1143" s="15" t="s">
        <v>48</v>
      </c>
      <c r="D1143" s="6">
        <v>0.03</v>
      </c>
      <c r="E1143" s="4">
        <v>11.66</v>
      </c>
      <c r="F1143" s="4">
        <v>7.95</v>
      </c>
      <c r="G1143" s="15" t="s">
        <v>39</v>
      </c>
      <c r="H1143" s="15" t="s">
        <v>95</v>
      </c>
      <c r="I1143" s="15" t="s">
        <v>49</v>
      </c>
      <c r="J1143" s="15" t="s">
        <v>50</v>
      </c>
      <c r="K1143" s="15" t="s">
        <v>43</v>
      </c>
      <c r="L1143" s="15" t="s">
        <v>2139</v>
      </c>
      <c r="M1143" s="6">
        <v>0.57999999999999996</v>
      </c>
      <c r="N1143" s="15" t="s">
        <v>33</v>
      </c>
      <c r="O1143" s="15" t="s">
        <v>34</v>
      </c>
      <c r="P1143" s="15" t="s">
        <v>76</v>
      </c>
      <c r="Q1143" s="15" t="s">
        <v>2140</v>
      </c>
      <c r="R1143" s="2">
        <v>30907</v>
      </c>
      <c r="S1143" s="1">
        <v>42105</v>
      </c>
      <c r="T1143" s="12">
        <f>EOMONTH(Table_1[[#This Row],[Order Date]],0)</f>
        <v>42124</v>
      </c>
      <c r="U1143" s="10">
        <f>EOMONTH(Table_1[[#This Row],[Order Date]],0)</f>
        <v>42124</v>
      </c>
      <c r="V1143" s="14">
        <v>42105</v>
      </c>
      <c r="W1143" s="1">
        <v>42114</v>
      </c>
      <c r="X1143" s="12">
        <v>42114</v>
      </c>
      <c r="Y1143" s="10">
        <f>EOMONTH(Table_1[[#This Row],[Ship date]],0)</f>
        <v>42124</v>
      </c>
      <c r="Z1143" s="14">
        <v>42114</v>
      </c>
      <c r="AA1143" s="4">
        <v>-31.094000000000001</v>
      </c>
      <c r="AB1143" s="2">
        <v>22</v>
      </c>
      <c r="AC1143" s="4">
        <v>267.32</v>
      </c>
      <c r="AD1143" s="2">
        <v>87749</v>
      </c>
      <c r="AE1143" s="4">
        <f>'DataCleaning and Transformation'!$E1143-'DataCleaning and Transformation'!$D1143</f>
        <v>11.63</v>
      </c>
      <c r="AF1143" s="15" t="str">
        <f>_xlfn.IFS('DataCleaning and Transformation'!$O1143="Central","Chris",'DataCleaning and Transformation'!$O1143="East","Erin",'DataCleaning and Transformation'!$O1143="South","Sam",'DataCleaning and Transformation'!$O1143="West","William")</f>
        <v>Sam</v>
      </c>
      <c r="AG1143" s="31">
        <f>Table_1[[#This Row],[Ship date]]-Table_1[[#This Row],[Order Date]]</f>
        <v>9</v>
      </c>
      <c r="AH1143" s="22">
        <f>Table_1[[#This Row],[Profit]]/Table_1[[#This Row],[Sales]]</f>
        <v>-0.11631752207092624</v>
      </c>
      <c r="AI1143" s="23">
        <f>Table_1[[#This Row],[Profit]]+Table_1[[#This Row],[Sales]]</f>
        <v>236.226</v>
      </c>
      <c r="AJ1143" s="17">
        <f>WEEKNUM(Table_1[[#This Row],[Order Date]],1)</f>
        <v>15</v>
      </c>
      <c r="AK1143" s="17" t="str">
        <f>TEXT(Table_1[[#This Row],[Order Date]],"mmm yyyy")</f>
        <v>Apr 2015</v>
      </c>
      <c r="AL1143" s="17" t="str">
        <f>Table_1[[#This Row],[Monthly sales]]&amp;"  Week "&amp;TEXT(Table_1[[#This Row],[Weekly sales]],"00")</f>
        <v>Apr 2015  Week 15</v>
      </c>
      <c r="AM1143" s="17">
        <f>IF(COUNTIF($A$2:A1143, A1143)=1, 1, 0)</f>
        <v>1</v>
      </c>
      <c r="AN1143" s="3">
        <f>COUNTA(A1143) - COUNTIF(Table_1[[#This Row],[Unique Customers]], 1)</f>
        <v>0</v>
      </c>
      <c r="AO1143" s="17" t="str">
        <f t="shared" si="17"/>
        <v>Unique</v>
      </c>
      <c r="AP1143" s="17" t="str">
        <f>"Q"&amp;_xlfn.CEILING.MATH(MONTH(Table_1[[#This Row],[Monthly sales]])/3,1)</f>
        <v>Q2</v>
      </c>
    </row>
    <row r="1144" spans="1:42" ht="14.4" x14ac:dyDescent="0.3">
      <c r="A1144" s="2">
        <v>721</v>
      </c>
      <c r="B1144" s="15" t="s">
        <v>2141</v>
      </c>
      <c r="C1144" s="15" t="s">
        <v>117</v>
      </c>
      <c r="D1144" s="6">
        <v>0.01</v>
      </c>
      <c r="E1144" s="4">
        <v>7.28</v>
      </c>
      <c r="F1144" s="4">
        <v>11.15</v>
      </c>
      <c r="G1144" s="15" t="s">
        <v>39</v>
      </c>
      <c r="H1144" s="15" t="s">
        <v>95</v>
      </c>
      <c r="I1144" s="15" t="s">
        <v>49</v>
      </c>
      <c r="J1144" s="15" t="s">
        <v>89</v>
      </c>
      <c r="K1144" s="15" t="s">
        <v>74</v>
      </c>
      <c r="L1144" s="15" t="s">
        <v>976</v>
      </c>
      <c r="M1144" s="6">
        <v>0.37</v>
      </c>
      <c r="N1144" s="15" t="s">
        <v>33</v>
      </c>
      <c r="O1144" s="15" t="s">
        <v>53</v>
      </c>
      <c r="P1144" s="15" t="s">
        <v>54</v>
      </c>
      <c r="Q1144" s="15" t="s">
        <v>2142</v>
      </c>
      <c r="R1144" s="2">
        <v>46041</v>
      </c>
      <c r="S1144" s="1">
        <v>42105</v>
      </c>
      <c r="T1144" s="12">
        <f>EOMONTH(Table_1[[#This Row],[Order Date]],0)</f>
        <v>42124</v>
      </c>
      <c r="U1144" s="10">
        <f>EOMONTH(Table_1[[#This Row],[Order Date]],0)</f>
        <v>42124</v>
      </c>
      <c r="V1144" s="14">
        <v>42105</v>
      </c>
      <c r="W1144" s="1">
        <v>42107</v>
      </c>
      <c r="X1144" s="12">
        <v>42107</v>
      </c>
      <c r="Y1144" s="10">
        <f>EOMONTH(Table_1[[#This Row],[Ship date]],0)</f>
        <v>42124</v>
      </c>
      <c r="Z1144" s="14">
        <v>42107</v>
      </c>
      <c r="AA1144" s="4">
        <v>-24.245999999999999</v>
      </c>
      <c r="AB1144" s="2">
        <v>1</v>
      </c>
      <c r="AC1144" s="4">
        <v>11.21</v>
      </c>
      <c r="AD1144" s="2">
        <v>91054</v>
      </c>
      <c r="AE1144" s="4">
        <f>'DataCleaning and Transformation'!$E1144-'DataCleaning and Transformation'!$D1144</f>
        <v>7.2700000000000005</v>
      </c>
      <c r="AF1144" s="15" t="str">
        <f>_xlfn.IFS('DataCleaning and Transformation'!$O1144="Central","Chris",'DataCleaning and Transformation'!$O1144="East","Erin",'DataCleaning and Transformation'!$O1144="South","Sam",'DataCleaning and Transformation'!$O1144="West","William")</f>
        <v>Chris</v>
      </c>
      <c r="AG1144" s="31">
        <f>Table_1[[#This Row],[Ship date]]-Table_1[[#This Row],[Order Date]]</f>
        <v>2</v>
      </c>
      <c r="AH1144" s="22">
        <f>Table_1[[#This Row],[Profit]]/Table_1[[#This Row],[Sales]]</f>
        <v>-2.1628902765388043</v>
      </c>
      <c r="AI1144" s="23">
        <f>Table_1[[#This Row],[Profit]]+Table_1[[#This Row],[Sales]]</f>
        <v>-13.035999999999998</v>
      </c>
      <c r="AJ1144" s="17">
        <f>WEEKNUM(Table_1[[#This Row],[Order Date]],1)</f>
        <v>15</v>
      </c>
      <c r="AK1144" s="17" t="str">
        <f>TEXT(Table_1[[#This Row],[Order Date]],"mmm yyyy")</f>
        <v>Apr 2015</v>
      </c>
      <c r="AL1144" s="17" t="str">
        <f>Table_1[[#This Row],[Monthly sales]]&amp;"  Week "&amp;TEXT(Table_1[[#This Row],[Weekly sales]],"00")</f>
        <v>Apr 2015  Week 15</v>
      </c>
      <c r="AM1144" s="17">
        <f>IF(COUNTIF($A$2:A1144, A1144)=1, 1, 0)</f>
        <v>1</v>
      </c>
      <c r="AN1144" s="3">
        <f>COUNTA(A1144) - COUNTIF(Table_1[[#This Row],[Unique Customers]], 1)</f>
        <v>0</v>
      </c>
      <c r="AO1144" s="17" t="str">
        <f t="shared" si="17"/>
        <v>Unique</v>
      </c>
      <c r="AP1144" s="17" t="str">
        <f>"Q"&amp;_xlfn.CEILING.MATH(MONTH(Table_1[[#This Row],[Monthly sales]])/3,1)</f>
        <v>Q2</v>
      </c>
    </row>
    <row r="1145" spans="1:42" ht="14.4" x14ac:dyDescent="0.3">
      <c r="A1145" s="2">
        <v>445</v>
      </c>
      <c r="B1145" s="15" t="s">
        <v>2143</v>
      </c>
      <c r="C1145" s="15" t="s">
        <v>71</v>
      </c>
      <c r="D1145" s="6">
        <v>0.03</v>
      </c>
      <c r="E1145" s="4">
        <v>48.04</v>
      </c>
      <c r="F1145" s="4">
        <v>19.989999999999998</v>
      </c>
      <c r="G1145" s="15" t="s">
        <v>39</v>
      </c>
      <c r="H1145" s="15" t="s">
        <v>28</v>
      </c>
      <c r="I1145" s="15" t="s">
        <v>49</v>
      </c>
      <c r="J1145" s="15" t="s">
        <v>89</v>
      </c>
      <c r="K1145" s="15" t="s">
        <v>74</v>
      </c>
      <c r="L1145" s="15" t="s">
        <v>2144</v>
      </c>
      <c r="M1145" s="6">
        <v>0.37</v>
      </c>
      <c r="N1145" s="15" t="s">
        <v>33</v>
      </c>
      <c r="O1145" s="15" t="s">
        <v>53</v>
      </c>
      <c r="P1145" s="15" t="s">
        <v>134</v>
      </c>
      <c r="Q1145" s="15" t="s">
        <v>1378</v>
      </c>
      <c r="R1145" s="2">
        <v>68701</v>
      </c>
      <c r="S1145" s="1">
        <v>42105</v>
      </c>
      <c r="T1145" s="12">
        <f>EOMONTH(Table_1[[#This Row],[Order Date]],0)</f>
        <v>42124</v>
      </c>
      <c r="U1145" s="10">
        <f>EOMONTH(Table_1[[#This Row],[Order Date]],0)</f>
        <v>42124</v>
      </c>
      <c r="V1145" s="14">
        <v>42105</v>
      </c>
      <c r="W1145" s="1">
        <v>42107</v>
      </c>
      <c r="X1145" s="12">
        <v>42107</v>
      </c>
      <c r="Y1145" s="10">
        <f>EOMONTH(Table_1[[#This Row],[Ship date]],0)</f>
        <v>42124</v>
      </c>
      <c r="Z1145" s="14">
        <v>42107</v>
      </c>
      <c r="AA1145" s="4">
        <v>-4.46</v>
      </c>
      <c r="AB1145" s="2">
        <v>2</v>
      </c>
      <c r="AC1145" s="4">
        <v>101.71</v>
      </c>
      <c r="AD1145" s="2">
        <v>88083</v>
      </c>
      <c r="AE1145" s="4">
        <f>'DataCleaning and Transformation'!$E1145-'DataCleaning and Transformation'!$D1145</f>
        <v>48.01</v>
      </c>
      <c r="AF1145" s="15" t="str">
        <f>_xlfn.IFS('DataCleaning and Transformation'!$O1145="Central","Chris",'DataCleaning and Transformation'!$O1145="East","Erin",'DataCleaning and Transformation'!$O1145="South","Sam",'DataCleaning and Transformation'!$O1145="West","William")</f>
        <v>Chris</v>
      </c>
      <c r="AG1145" s="31">
        <f>Table_1[[#This Row],[Ship date]]-Table_1[[#This Row],[Order Date]]</f>
        <v>2</v>
      </c>
      <c r="AH1145" s="22">
        <f>Table_1[[#This Row],[Profit]]/Table_1[[#This Row],[Sales]]</f>
        <v>-4.385016222593649E-2</v>
      </c>
      <c r="AI1145" s="23">
        <f>Table_1[[#This Row],[Profit]]+Table_1[[#This Row],[Sales]]</f>
        <v>97.25</v>
      </c>
      <c r="AJ1145" s="17">
        <f>WEEKNUM(Table_1[[#This Row],[Order Date]],1)</f>
        <v>15</v>
      </c>
      <c r="AK1145" s="17" t="str">
        <f>TEXT(Table_1[[#This Row],[Order Date]],"mmm yyyy")</f>
        <v>Apr 2015</v>
      </c>
      <c r="AL1145" s="17" t="str">
        <f>Table_1[[#This Row],[Monthly sales]]&amp;"  Week "&amp;TEXT(Table_1[[#This Row],[Weekly sales]],"00")</f>
        <v>Apr 2015  Week 15</v>
      </c>
      <c r="AM1145" s="17">
        <f>IF(COUNTIF($A$2:A1145, A1145)=1, 1, 0)</f>
        <v>1</v>
      </c>
      <c r="AN1145" s="3">
        <f>COUNTA(A1145) - COUNTIF(Table_1[[#This Row],[Unique Customers]], 1)</f>
        <v>0</v>
      </c>
      <c r="AO1145" s="17" t="str">
        <f t="shared" si="17"/>
        <v>Unique</v>
      </c>
      <c r="AP1145" s="17" t="str">
        <f>"Q"&amp;_xlfn.CEILING.MATH(MONTH(Table_1[[#This Row],[Monthly sales]])/3,1)</f>
        <v>Q2</v>
      </c>
    </row>
    <row r="1146" spans="1:42" ht="14.4" x14ac:dyDescent="0.3">
      <c r="A1146" s="2">
        <v>918</v>
      </c>
      <c r="B1146" s="15" t="s">
        <v>2145</v>
      </c>
      <c r="C1146" s="15" t="s">
        <v>38</v>
      </c>
      <c r="D1146" s="6">
        <v>0.05</v>
      </c>
      <c r="E1146" s="4">
        <v>35.51</v>
      </c>
      <c r="F1146" s="4">
        <v>6.31</v>
      </c>
      <c r="G1146" s="15" t="s">
        <v>39</v>
      </c>
      <c r="H1146" s="15" t="s">
        <v>40</v>
      </c>
      <c r="I1146" s="15" t="s">
        <v>49</v>
      </c>
      <c r="J1146" s="15" t="s">
        <v>79</v>
      </c>
      <c r="K1146" s="15" t="s">
        <v>74</v>
      </c>
      <c r="L1146" s="15" t="s">
        <v>2146</v>
      </c>
      <c r="M1146" s="6">
        <v>0.57999999999999996</v>
      </c>
      <c r="N1146" s="15" t="s">
        <v>33</v>
      </c>
      <c r="O1146" s="15" t="s">
        <v>60</v>
      </c>
      <c r="P1146" s="15" t="s">
        <v>91</v>
      </c>
      <c r="Q1146" s="15" t="s">
        <v>2147</v>
      </c>
      <c r="R1146" s="2">
        <v>91730</v>
      </c>
      <c r="S1146" s="1">
        <v>42106</v>
      </c>
      <c r="T1146" s="12">
        <f>EOMONTH(Table_1[[#This Row],[Order Date]],0)</f>
        <v>42124</v>
      </c>
      <c r="U1146" s="10">
        <f>EOMONTH(Table_1[[#This Row],[Order Date]],0)</f>
        <v>42124</v>
      </c>
      <c r="V1146" s="14">
        <v>42106</v>
      </c>
      <c r="W1146" s="1">
        <v>42108</v>
      </c>
      <c r="X1146" s="12">
        <v>42108</v>
      </c>
      <c r="Y1146" s="10">
        <f>EOMONTH(Table_1[[#This Row],[Ship date]],0)</f>
        <v>42124</v>
      </c>
      <c r="Z1146" s="14">
        <v>42108</v>
      </c>
      <c r="AA1146" s="4">
        <v>6.11</v>
      </c>
      <c r="AB1146" s="2">
        <v>2</v>
      </c>
      <c r="AC1146" s="4">
        <v>73.099999999999994</v>
      </c>
      <c r="AD1146" s="2">
        <v>90492</v>
      </c>
      <c r="AE1146" s="4">
        <f>'DataCleaning and Transformation'!$E1146-'DataCleaning and Transformation'!$D1146</f>
        <v>35.46</v>
      </c>
      <c r="AF1146" s="15" t="str">
        <f>_xlfn.IFS('DataCleaning and Transformation'!$O1146="Central","Chris",'DataCleaning and Transformation'!$O1146="East","Erin",'DataCleaning and Transformation'!$O1146="South","Sam",'DataCleaning and Transformation'!$O1146="West","William")</f>
        <v>William</v>
      </c>
      <c r="AG1146" s="31">
        <f>Table_1[[#This Row],[Ship date]]-Table_1[[#This Row],[Order Date]]</f>
        <v>2</v>
      </c>
      <c r="AH1146" s="22">
        <f>Table_1[[#This Row],[Profit]]/Table_1[[#This Row],[Sales]]</f>
        <v>8.358413132694939E-2</v>
      </c>
      <c r="AI1146" s="23">
        <f>Table_1[[#This Row],[Profit]]+Table_1[[#This Row],[Sales]]</f>
        <v>79.209999999999994</v>
      </c>
      <c r="AJ1146" s="17">
        <f>WEEKNUM(Table_1[[#This Row],[Order Date]],1)</f>
        <v>16</v>
      </c>
      <c r="AK1146" s="17" t="str">
        <f>TEXT(Table_1[[#This Row],[Order Date]],"mmm yyyy")</f>
        <v>Apr 2015</v>
      </c>
      <c r="AL1146" s="17" t="str">
        <f>Table_1[[#This Row],[Monthly sales]]&amp;"  Week "&amp;TEXT(Table_1[[#This Row],[Weekly sales]],"00")</f>
        <v>Apr 2015  Week 16</v>
      </c>
      <c r="AM1146" s="17">
        <f>IF(COUNTIF($A$2:A1146, A1146)=1, 1, 0)</f>
        <v>1</v>
      </c>
      <c r="AN1146" s="3">
        <f>COUNTA(A1146) - COUNTIF(Table_1[[#This Row],[Unique Customers]], 1)</f>
        <v>0</v>
      </c>
      <c r="AO1146" s="17" t="str">
        <f t="shared" si="17"/>
        <v>Unique</v>
      </c>
      <c r="AP1146" s="17" t="str">
        <f>"Q"&amp;_xlfn.CEILING.MATH(MONTH(Table_1[[#This Row],[Monthly sales]])/3,1)</f>
        <v>Q2</v>
      </c>
    </row>
    <row r="1147" spans="1:42" ht="14.4" x14ac:dyDescent="0.3">
      <c r="A1147" s="2">
        <v>919</v>
      </c>
      <c r="B1147" s="15" t="s">
        <v>2148</v>
      </c>
      <c r="C1147" s="15" t="s">
        <v>38</v>
      </c>
      <c r="D1147" s="6">
        <v>0.1</v>
      </c>
      <c r="E1147" s="4">
        <v>8.34</v>
      </c>
      <c r="F1147" s="4">
        <v>2.64</v>
      </c>
      <c r="G1147" s="15" t="s">
        <v>39</v>
      </c>
      <c r="H1147" s="15" t="s">
        <v>40</v>
      </c>
      <c r="I1147" s="15" t="s">
        <v>49</v>
      </c>
      <c r="J1147" s="15" t="s">
        <v>569</v>
      </c>
      <c r="K1147" s="15" t="s">
        <v>43</v>
      </c>
      <c r="L1147" s="15" t="s">
        <v>884</v>
      </c>
      <c r="M1147" s="6">
        <v>0.59</v>
      </c>
      <c r="N1147" s="15" t="s">
        <v>33</v>
      </c>
      <c r="O1147" s="15" t="s">
        <v>60</v>
      </c>
      <c r="P1147" s="15" t="s">
        <v>91</v>
      </c>
      <c r="Q1147" s="15" t="s">
        <v>2149</v>
      </c>
      <c r="R1147" s="2">
        <v>96003</v>
      </c>
      <c r="S1147" s="1">
        <v>42106</v>
      </c>
      <c r="T1147" s="12">
        <f>EOMONTH(Table_1[[#This Row],[Order Date]],0)</f>
        <v>42124</v>
      </c>
      <c r="U1147" s="10">
        <f>EOMONTH(Table_1[[#This Row],[Order Date]],0)</f>
        <v>42124</v>
      </c>
      <c r="V1147" s="14">
        <v>42106</v>
      </c>
      <c r="W1147" s="1">
        <v>42106</v>
      </c>
      <c r="X1147" s="12">
        <v>42106</v>
      </c>
      <c r="Y1147" s="10">
        <f>EOMONTH(Table_1[[#This Row],[Ship date]],0)</f>
        <v>42124</v>
      </c>
      <c r="Z1147" s="14">
        <v>42106</v>
      </c>
      <c r="AA1147" s="4">
        <v>-6.34</v>
      </c>
      <c r="AB1147" s="2">
        <v>6</v>
      </c>
      <c r="AC1147" s="4">
        <v>47.95</v>
      </c>
      <c r="AD1147" s="2">
        <v>90492</v>
      </c>
      <c r="AE1147" s="4">
        <f>'DataCleaning and Transformation'!$E1147-'DataCleaning and Transformation'!$D1147</f>
        <v>8.24</v>
      </c>
      <c r="AF1147" s="15" t="str">
        <f>_xlfn.IFS('DataCleaning and Transformation'!$O1147="Central","Chris",'DataCleaning and Transformation'!$O1147="East","Erin",'DataCleaning and Transformation'!$O1147="South","Sam",'DataCleaning and Transformation'!$O1147="West","William")</f>
        <v>William</v>
      </c>
      <c r="AG1147" s="31">
        <f>Table_1[[#This Row],[Ship date]]-Table_1[[#This Row],[Order Date]]</f>
        <v>0</v>
      </c>
      <c r="AH1147" s="22">
        <f>Table_1[[#This Row],[Profit]]/Table_1[[#This Row],[Sales]]</f>
        <v>-0.1322210636079249</v>
      </c>
      <c r="AI1147" s="23">
        <f>Table_1[[#This Row],[Profit]]+Table_1[[#This Row],[Sales]]</f>
        <v>41.61</v>
      </c>
      <c r="AJ1147" s="17">
        <f>WEEKNUM(Table_1[[#This Row],[Order Date]],1)</f>
        <v>16</v>
      </c>
      <c r="AK1147" s="17" t="str">
        <f>TEXT(Table_1[[#This Row],[Order Date]],"mmm yyyy")</f>
        <v>Apr 2015</v>
      </c>
      <c r="AL1147" s="17" t="str">
        <f>Table_1[[#This Row],[Monthly sales]]&amp;"  Week "&amp;TEXT(Table_1[[#This Row],[Weekly sales]],"00")</f>
        <v>Apr 2015  Week 16</v>
      </c>
      <c r="AM1147" s="17">
        <f>IF(COUNTIF($A$2:A1147, A1147)=1, 1, 0)</f>
        <v>1</v>
      </c>
      <c r="AN1147" s="3">
        <f>COUNTA(A1147) - COUNTIF(Table_1[[#This Row],[Unique Customers]], 1)</f>
        <v>0</v>
      </c>
      <c r="AO1147" s="17" t="str">
        <f t="shared" si="17"/>
        <v>Repeated</v>
      </c>
      <c r="AP1147" s="17" t="str">
        <f>"Q"&amp;_xlfn.CEILING.MATH(MONTH(Table_1[[#This Row],[Monthly sales]])/3,1)</f>
        <v>Q2</v>
      </c>
    </row>
    <row r="1148" spans="1:42" ht="14.4" x14ac:dyDescent="0.3">
      <c r="A1148" s="2">
        <v>920</v>
      </c>
      <c r="B1148" s="15" t="s">
        <v>1882</v>
      </c>
      <c r="C1148" s="15" t="s">
        <v>38</v>
      </c>
      <c r="D1148" s="6">
        <v>0.03</v>
      </c>
      <c r="E1148" s="4">
        <v>8.0399999999999991</v>
      </c>
      <c r="F1148" s="4">
        <v>8.94</v>
      </c>
      <c r="G1148" s="15" t="s">
        <v>39</v>
      </c>
      <c r="H1148" s="15" t="s">
        <v>40</v>
      </c>
      <c r="I1148" s="15" t="s">
        <v>49</v>
      </c>
      <c r="J1148" s="15" t="s">
        <v>73</v>
      </c>
      <c r="K1148" s="15" t="s">
        <v>74</v>
      </c>
      <c r="L1148" s="15" t="s">
        <v>2150</v>
      </c>
      <c r="M1148" s="6">
        <v>0.4</v>
      </c>
      <c r="N1148" s="15" t="s">
        <v>33</v>
      </c>
      <c r="O1148" s="15" t="s">
        <v>60</v>
      </c>
      <c r="P1148" s="15" t="s">
        <v>91</v>
      </c>
      <c r="Q1148" s="15" t="s">
        <v>1230</v>
      </c>
      <c r="R1148" s="2">
        <v>92374</v>
      </c>
      <c r="S1148" s="1">
        <v>42106</v>
      </c>
      <c r="T1148" s="12">
        <f>EOMONTH(Table_1[[#This Row],[Order Date]],0)</f>
        <v>42124</v>
      </c>
      <c r="U1148" s="10">
        <f>EOMONTH(Table_1[[#This Row],[Order Date]],0)</f>
        <v>42124</v>
      </c>
      <c r="V1148" s="14">
        <v>42106</v>
      </c>
      <c r="W1148" s="1">
        <v>42108</v>
      </c>
      <c r="X1148" s="12">
        <v>42108</v>
      </c>
      <c r="Y1148" s="10">
        <f>EOMONTH(Table_1[[#This Row],[Ship date]],0)</f>
        <v>42124</v>
      </c>
      <c r="Z1148" s="14">
        <v>42108</v>
      </c>
      <c r="AA1148" s="4">
        <v>-160.27549999999999</v>
      </c>
      <c r="AB1148" s="2">
        <v>9</v>
      </c>
      <c r="AC1148" s="4">
        <v>76.77</v>
      </c>
      <c r="AD1148" s="2">
        <v>90492</v>
      </c>
      <c r="AE1148" s="4">
        <f>'DataCleaning and Transformation'!$E1148-'DataCleaning and Transformation'!$D1148</f>
        <v>8.01</v>
      </c>
      <c r="AF1148" s="15" t="str">
        <f>_xlfn.IFS('DataCleaning and Transformation'!$O1148="Central","Chris",'DataCleaning and Transformation'!$O1148="East","Erin",'DataCleaning and Transformation'!$O1148="South","Sam",'DataCleaning and Transformation'!$O1148="West","William")</f>
        <v>William</v>
      </c>
      <c r="AG1148" s="31">
        <f>Table_1[[#This Row],[Ship date]]-Table_1[[#This Row],[Order Date]]</f>
        <v>2</v>
      </c>
      <c r="AH1148" s="22">
        <f>Table_1[[#This Row],[Profit]]/Table_1[[#This Row],[Sales]]</f>
        <v>-2.0877360948287094</v>
      </c>
      <c r="AI1148" s="23">
        <f>Table_1[[#This Row],[Profit]]+Table_1[[#This Row],[Sales]]</f>
        <v>-83.505499999999998</v>
      </c>
      <c r="AJ1148" s="17">
        <f>WEEKNUM(Table_1[[#This Row],[Order Date]],1)</f>
        <v>16</v>
      </c>
      <c r="AK1148" s="17" t="str">
        <f>TEXT(Table_1[[#This Row],[Order Date]],"mmm yyyy")</f>
        <v>Apr 2015</v>
      </c>
      <c r="AL1148" s="17" t="str">
        <f>Table_1[[#This Row],[Monthly sales]]&amp;"  Week "&amp;TEXT(Table_1[[#This Row],[Weekly sales]],"00")</f>
        <v>Apr 2015  Week 16</v>
      </c>
      <c r="AM1148" s="17">
        <f>IF(COUNTIF($A$2:A1148, A1148)=1, 1, 0)</f>
        <v>0</v>
      </c>
      <c r="AN1148" s="3">
        <f>COUNTA(A1148) - COUNTIF(Table_1[[#This Row],[Unique Customers]], 1)</f>
        <v>1</v>
      </c>
      <c r="AO1148" s="17" t="str">
        <f t="shared" si="17"/>
        <v>Repeated</v>
      </c>
      <c r="AP1148" s="17" t="str">
        <f>"Q"&amp;_xlfn.CEILING.MATH(MONTH(Table_1[[#This Row],[Monthly sales]])/3,1)</f>
        <v>Q2</v>
      </c>
    </row>
    <row r="1149" spans="1:42" ht="14.4" x14ac:dyDescent="0.3">
      <c r="A1149" s="2">
        <v>754</v>
      </c>
      <c r="B1149" s="15" t="s">
        <v>2151</v>
      </c>
      <c r="C1149" s="15" t="s">
        <v>48</v>
      </c>
      <c r="D1149" s="6">
        <v>0.06</v>
      </c>
      <c r="E1149" s="4">
        <v>119.99</v>
      </c>
      <c r="F1149" s="4">
        <v>14</v>
      </c>
      <c r="G1149" s="15" t="s">
        <v>27</v>
      </c>
      <c r="H1149" s="15" t="s">
        <v>40</v>
      </c>
      <c r="I1149" s="15" t="s">
        <v>41</v>
      </c>
      <c r="J1149" s="15" t="s">
        <v>57</v>
      </c>
      <c r="K1149" s="15" t="s">
        <v>58</v>
      </c>
      <c r="L1149" s="15" t="s">
        <v>2152</v>
      </c>
      <c r="M1149" s="6">
        <v>0.36</v>
      </c>
      <c r="N1149" s="15" t="s">
        <v>33</v>
      </c>
      <c r="O1149" s="15" t="s">
        <v>60</v>
      </c>
      <c r="P1149" s="15" t="s">
        <v>589</v>
      </c>
      <c r="Q1149" s="15" t="s">
        <v>2153</v>
      </c>
      <c r="R1149" s="2">
        <v>86314</v>
      </c>
      <c r="S1149" s="1">
        <v>42106</v>
      </c>
      <c r="T1149" s="12">
        <f>EOMONTH(Table_1[[#This Row],[Order Date]],0)</f>
        <v>42124</v>
      </c>
      <c r="U1149" s="10">
        <f>EOMONTH(Table_1[[#This Row],[Order Date]],0)</f>
        <v>42124</v>
      </c>
      <c r="V1149" s="14">
        <v>42106</v>
      </c>
      <c r="W1149" s="1">
        <v>42113</v>
      </c>
      <c r="X1149" s="12">
        <v>42113</v>
      </c>
      <c r="Y1149" s="10">
        <f>EOMONTH(Table_1[[#This Row],[Ship date]],0)</f>
        <v>42124</v>
      </c>
      <c r="Z1149" s="14">
        <v>42113</v>
      </c>
      <c r="AA1149" s="4">
        <v>-207.679788</v>
      </c>
      <c r="AB1149" s="2">
        <v>2</v>
      </c>
      <c r="AC1149" s="4">
        <v>243.86</v>
      </c>
      <c r="AD1149" s="2">
        <v>90439</v>
      </c>
      <c r="AE1149" s="4">
        <f>'DataCleaning and Transformation'!$E1149-'DataCleaning and Transformation'!$D1149</f>
        <v>119.92999999999999</v>
      </c>
      <c r="AF1149" s="15" t="str">
        <f>_xlfn.IFS('DataCleaning and Transformation'!$O1149="Central","Chris",'DataCleaning and Transformation'!$O1149="East","Erin",'DataCleaning and Transformation'!$O1149="South","Sam",'DataCleaning and Transformation'!$O1149="West","William")</f>
        <v>William</v>
      </c>
      <c r="AG1149" s="31">
        <f>Table_1[[#This Row],[Ship date]]-Table_1[[#This Row],[Order Date]]</f>
        <v>7</v>
      </c>
      <c r="AH1149" s="22">
        <f>Table_1[[#This Row],[Profit]]/Table_1[[#This Row],[Sales]]</f>
        <v>-0.85163531534486991</v>
      </c>
      <c r="AI1149" s="23">
        <f>Table_1[[#This Row],[Profit]]+Table_1[[#This Row],[Sales]]</f>
        <v>36.180212000000012</v>
      </c>
      <c r="AJ1149" s="17">
        <f>WEEKNUM(Table_1[[#This Row],[Order Date]],1)</f>
        <v>16</v>
      </c>
      <c r="AK1149" s="17" t="str">
        <f>TEXT(Table_1[[#This Row],[Order Date]],"mmm yyyy")</f>
        <v>Apr 2015</v>
      </c>
      <c r="AL1149" s="17" t="str">
        <f>Table_1[[#This Row],[Monthly sales]]&amp;"  Week "&amp;TEXT(Table_1[[#This Row],[Weekly sales]],"00")</f>
        <v>Apr 2015  Week 16</v>
      </c>
      <c r="AM1149" s="17">
        <f>IF(COUNTIF($A$2:A1149, A1149)=1, 1, 0)</f>
        <v>1</v>
      </c>
      <c r="AN1149" s="3">
        <f>COUNTA(A1149) - COUNTIF(Table_1[[#This Row],[Unique Customers]], 1)</f>
        <v>0</v>
      </c>
      <c r="AO1149" s="17" t="str">
        <f t="shared" si="17"/>
        <v>Unique</v>
      </c>
      <c r="AP1149" s="17" t="str">
        <f>"Q"&amp;_xlfn.CEILING.MATH(MONTH(Table_1[[#This Row],[Monthly sales]])/3,1)</f>
        <v>Q2</v>
      </c>
    </row>
    <row r="1150" spans="1:42" ht="14.4" x14ac:dyDescent="0.3">
      <c r="A1150" s="2">
        <v>3221</v>
      </c>
      <c r="B1150" s="15" t="s">
        <v>2154</v>
      </c>
      <c r="C1150" s="15" t="s">
        <v>71</v>
      </c>
      <c r="D1150" s="6">
        <v>0.03</v>
      </c>
      <c r="E1150" s="4">
        <v>6.68</v>
      </c>
      <c r="F1150" s="4">
        <v>1.5</v>
      </c>
      <c r="G1150" s="15" t="s">
        <v>39</v>
      </c>
      <c r="H1150" s="15" t="s">
        <v>95</v>
      </c>
      <c r="I1150" s="15" t="s">
        <v>49</v>
      </c>
      <c r="J1150" s="15" t="s">
        <v>50</v>
      </c>
      <c r="K1150" s="15" t="s">
        <v>51</v>
      </c>
      <c r="L1150" s="15" t="s">
        <v>1869</v>
      </c>
      <c r="M1150" s="6">
        <v>0.48</v>
      </c>
      <c r="N1150" s="15" t="s">
        <v>33</v>
      </c>
      <c r="O1150" s="15" t="s">
        <v>34</v>
      </c>
      <c r="P1150" s="15" t="s">
        <v>124</v>
      </c>
      <c r="Q1150" s="15" t="s">
        <v>2155</v>
      </c>
      <c r="R1150" s="2">
        <v>33322</v>
      </c>
      <c r="S1150" s="1">
        <v>42106</v>
      </c>
      <c r="T1150" s="12">
        <f>EOMONTH(Table_1[[#This Row],[Order Date]],0)</f>
        <v>42124</v>
      </c>
      <c r="U1150" s="10">
        <f>EOMONTH(Table_1[[#This Row],[Order Date]],0)</f>
        <v>42124</v>
      </c>
      <c r="V1150" s="14">
        <v>42106</v>
      </c>
      <c r="W1150" s="1">
        <v>42107</v>
      </c>
      <c r="X1150" s="12">
        <v>42107</v>
      </c>
      <c r="Y1150" s="10">
        <f>EOMONTH(Table_1[[#This Row],[Ship date]],0)</f>
        <v>42124</v>
      </c>
      <c r="Z1150" s="14">
        <v>42107</v>
      </c>
      <c r="AA1150" s="4">
        <v>-577.30399999999997</v>
      </c>
      <c r="AB1150" s="2">
        <v>7</v>
      </c>
      <c r="AC1150" s="4">
        <v>48.32</v>
      </c>
      <c r="AD1150" s="2">
        <v>90815</v>
      </c>
      <c r="AE1150" s="4">
        <f>'DataCleaning and Transformation'!$E1150-'DataCleaning and Transformation'!$D1150</f>
        <v>6.6499999999999995</v>
      </c>
      <c r="AF1150" s="15" t="str">
        <f>_xlfn.IFS('DataCleaning and Transformation'!$O1150="Central","Chris",'DataCleaning and Transformation'!$O1150="East","Erin",'DataCleaning and Transformation'!$O1150="South","Sam",'DataCleaning and Transformation'!$O1150="West","William")</f>
        <v>Sam</v>
      </c>
      <c r="AG1150" s="31">
        <f>Table_1[[#This Row],[Ship date]]-Table_1[[#This Row],[Order Date]]</f>
        <v>1</v>
      </c>
      <c r="AH1150" s="22">
        <f>Table_1[[#This Row],[Profit]]/Table_1[[#This Row],[Sales]]</f>
        <v>-11.94751655629139</v>
      </c>
      <c r="AI1150" s="23">
        <f>Table_1[[#This Row],[Profit]]+Table_1[[#This Row],[Sales]]</f>
        <v>-528.98399999999992</v>
      </c>
      <c r="AJ1150" s="17">
        <f>WEEKNUM(Table_1[[#This Row],[Order Date]],1)</f>
        <v>16</v>
      </c>
      <c r="AK1150" s="17" t="str">
        <f>TEXT(Table_1[[#This Row],[Order Date]],"mmm yyyy")</f>
        <v>Apr 2015</v>
      </c>
      <c r="AL1150" s="17" t="str">
        <f>Table_1[[#This Row],[Monthly sales]]&amp;"  Week "&amp;TEXT(Table_1[[#This Row],[Weekly sales]],"00")</f>
        <v>Apr 2015  Week 16</v>
      </c>
      <c r="AM1150" s="17">
        <f>IF(COUNTIF($A$2:A1150, A1150)=1, 1, 0)</f>
        <v>1</v>
      </c>
      <c r="AN1150" s="3">
        <f>COUNTA(A1150) - COUNTIF(Table_1[[#This Row],[Unique Customers]], 1)</f>
        <v>0</v>
      </c>
      <c r="AO1150" s="17" t="str">
        <f t="shared" si="17"/>
        <v>Unique</v>
      </c>
      <c r="AP1150" s="17" t="str">
        <f>"Q"&amp;_xlfn.CEILING.MATH(MONTH(Table_1[[#This Row],[Monthly sales]])/3,1)</f>
        <v>Q2</v>
      </c>
    </row>
    <row r="1151" spans="1:42" ht="14.4" x14ac:dyDescent="0.3">
      <c r="A1151" s="2">
        <v>171</v>
      </c>
      <c r="B1151" s="15" t="s">
        <v>2156</v>
      </c>
      <c r="C1151" s="15" t="s">
        <v>26</v>
      </c>
      <c r="D1151" s="6">
        <v>0.05</v>
      </c>
      <c r="E1151" s="4">
        <v>1.88</v>
      </c>
      <c r="F1151" s="4">
        <v>1.49</v>
      </c>
      <c r="G1151" s="15" t="s">
        <v>39</v>
      </c>
      <c r="H1151" s="15" t="s">
        <v>95</v>
      </c>
      <c r="I1151" s="15" t="s">
        <v>49</v>
      </c>
      <c r="J1151" s="15" t="s">
        <v>73</v>
      </c>
      <c r="K1151" s="15" t="s">
        <v>74</v>
      </c>
      <c r="L1151" s="15" t="s">
        <v>614</v>
      </c>
      <c r="M1151" s="6">
        <v>0.37</v>
      </c>
      <c r="N1151" s="15" t="s">
        <v>33</v>
      </c>
      <c r="O1151" s="15" t="s">
        <v>112</v>
      </c>
      <c r="P1151" s="15" t="s">
        <v>398</v>
      </c>
      <c r="Q1151" s="15" t="s">
        <v>806</v>
      </c>
      <c r="R1151" s="2">
        <v>7024</v>
      </c>
      <c r="S1151" s="1">
        <v>42107</v>
      </c>
      <c r="T1151" s="12">
        <f>EOMONTH(Table_1[[#This Row],[Order Date]],0)</f>
        <v>42124</v>
      </c>
      <c r="U1151" s="10">
        <f>EOMONTH(Table_1[[#This Row],[Order Date]],0)</f>
        <v>42124</v>
      </c>
      <c r="V1151" s="14">
        <v>42107</v>
      </c>
      <c r="W1151" s="1">
        <v>42109</v>
      </c>
      <c r="X1151" s="12">
        <v>42109</v>
      </c>
      <c r="Y1151" s="10">
        <f>EOMONTH(Table_1[[#This Row],[Ship date]],0)</f>
        <v>42124</v>
      </c>
      <c r="Z1151" s="14">
        <v>42109</v>
      </c>
      <c r="AA1151" s="4">
        <v>-2.9095</v>
      </c>
      <c r="AB1151" s="2">
        <v>1</v>
      </c>
      <c r="AC1151" s="4">
        <v>3.42</v>
      </c>
      <c r="AD1151" s="2">
        <v>87464</v>
      </c>
      <c r="AE1151" s="4">
        <f>'DataCleaning and Transformation'!$E1151-'DataCleaning and Transformation'!$D1151</f>
        <v>1.8299999999999998</v>
      </c>
      <c r="AF1151" s="15" t="str">
        <f>_xlfn.IFS('DataCleaning and Transformation'!$O1151="Central","Chris",'DataCleaning and Transformation'!$O1151="East","Erin",'DataCleaning and Transformation'!$O1151="South","Sam",'DataCleaning and Transformation'!$O1151="West","William")</f>
        <v>Erin</v>
      </c>
      <c r="AG1151" s="31">
        <f>Table_1[[#This Row],[Ship date]]-Table_1[[#This Row],[Order Date]]</f>
        <v>2</v>
      </c>
      <c r="AH1151" s="22">
        <f>Table_1[[#This Row],[Profit]]/Table_1[[#This Row],[Sales]]</f>
        <v>-0.85073099415204678</v>
      </c>
      <c r="AI1151" s="23">
        <f>Table_1[[#This Row],[Profit]]+Table_1[[#This Row],[Sales]]</f>
        <v>0.51049999999999995</v>
      </c>
      <c r="AJ1151" s="17">
        <f>WEEKNUM(Table_1[[#This Row],[Order Date]],1)</f>
        <v>16</v>
      </c>
      <c r="AK1151" s="17" t="str">
        <f>TEXT(Table_1[[#This Row],[Order Date]],"mmm yyyy")</f>
        <v>Apr 2015</v>
      </c>
      <c r="AL1151" s="17" t="str">
        <f>Table_1[[#This Row],[Monthly sales]]&amp;"  Week "&amp;TEXT(Table_1[[#This Row],[Weekly sales]],"00")</f>
        <v>Apr 2015  Week 16</v>
      </c>
      <c r="AM1151" s="17">
        <f>IF(COUNTIF($A$2:A1151, A1151)=1, 1, 0)</f>
        <v>1</v>
      </c>
      <c r="AN1151" s="3">
        <f>COUNTA(A1151) - COUNTIF(Table_1[[#This Row],[Unique Customers]], 1)</f>
        <v>0</v>
      </c>
      <c r="AO1151" s="17" t="str">
        <f t="shared" si="17"/>
        <v>Unique</v>
      </c>
      <c r="AP1151" s="17" t="str">
        <f>"Q"&amp;_xlfn.CEILING.MATH(MONTH(Table_1[[#This Row],[Monthly sales]])/3,1)</f>
        <v>Q2</v>
      </c>
    </row>
    <row r="1152" spans="1:42" ht="14.4" x14ac:dyDescent="0.3">
      <c r="A1152" s="2">
        <v>1561</v>
      </c>
      <c r="B1152" s="15" t="s">
        <v>1453</v>
      </c>
      <c r="C1152" s="15" t="s">
        <v>26</v>
      </c>
      <c r="D1152" s="6">
        <v>0.05</v>
      </c>
      <c r="E1152" s="4">
        <v>12.2</v>
      </c>
      <c r="F1152" s="4">
        <v>6.02</v>
      </c>
      <c r="G1152" s="15" t="s">
        <v>39</v>
      </c>
      <c r="H1152" s="15" t="s">
        <v>95</v>
      </c>
      <c r="I1152" s="15" t="s">
        <v>29</v>
      </c>
      <c r="J1152" s="15" t="s">
        <v>127</v>
      </c>
      <c r="K1152" s="15" t="s">
        <v>43</v>
      </c>
      <c r="L1152" s="15" t="s">
        <v>2157</v>
      </c>
      <c r="M1152" s="6">
        <v>0.43</v>
      </c>
      <c r="N1152" s="15" t="s">
        <v>33</v>
      </c>
      <c r="O1152" s="15" t="s">
        <v>53</v>
      </c>
      <c r="P1152" s="15" t="s">
        <v>188</v>
      </c>
      <c r="Q1152" s="15" t="s">
        <v>1455</v>
      </c>
      <c r="R1152" s="2">
        <v>76063</v>
      </c>
      <c r="S1152" s="1">
        <v>42107</v>
      </c>
      <c r="T1152" s="12">
        <f>EOMONTH(Table_1[[#This Row],[Order Date]],0)</f>
        <v>42124</v>
      </c>
      <c r="U1152" s="10">
        <f>EOMONTH(Table_1[[#This Row],[Order Date]],0)</f>
        <v>42124</v>
      </c>
      <c r="V1152" s="14">
        <v>42107</v>
      </c>
      <c r="W1152" s="1">
        <v>42108</v>
      </c>
      <c r="X1152" s="12">
        <v>42108</v>
      </c>
      <c r="Y1152" s="10">
        <f>EOMONTH(Table_1[[#This Row],[Ship date]],0)</f>
        <v>42124</v>
      </c>
      <c r="Z1152" s="14">
        <v>42108</v>
      </c>
      <c r="AA1152" s="4">
        <v>-6.6420000000000003</v>
      </c>
      <c r="AB1152" s="2">
        <v>5</v>
      </c>
      <c r="AC1152" s="4">
        <v>63.93</v>
      </c>
      <c r="AD1152" s="2">
        <v>88094</v>
      </c>
      <c r="AE1152" s="4">
        <f>'DataCleaning and Transformation'!$E1152-'DataCleaning and Transformation'!$D1152</f>
        <v>12.149999999999999</v>
      </c>
      <c r="AF1152" s="15" t="str">
        <f>_xlfn.IFS('DataCleaning and Transformation'!$O1152="Central","Chris",'DataCleaning and Transformation'!$O1152="East","Erin",'DataCleaning and Transformation'!$O1152="South","Sam",'DataCleaning and Transformation'!$O1152="West","William")</f>
        <v>Chris</v>
      </c>
      <c r="AG1152" s="31">
        <f>Table_1[[#This Row],[Ship date]]-Table_1[[#This Row],[Order Date]]</f>
        <v>1</v>
      </c>
      <c r="AH1152" s="22">
        <f>Table_1[[#This Row],[Profit]]/Table_1[[#This Row],[Sales]]</f>
        <v>-0.10389488503050212</v>
      </c>
      <c r="AI1152" s="23">
        <f>Table_1[[#This Row],[Profit]]+Table_1[[#This Row],[Sales]]</f>
        <v>57.287999999999997</v>
      </c>
      <c r="AJ1152" s="17">
        <f>WEEKNUM(Table_1[[#This Row],[Order Date]],1)</f>
        <v>16</v>
      </c>
      <c r="AK1152" s="17" t="str">
        <f>TEXT(Table_1[[#This Row],[Order Date]],"mmm yyyy")</f>
        <v>Apr 2015</v>
      </c>
      <c r="AL1152" s="17" t="str">
        <f>Table_1[[#This Row],[Monthly sales]]&amp;"  Week "&amp;TEXT(Table_1[[#This Row],[Weekly sales]],"00")</f>
        <v>Apr 2015  Week 16</v>
      </c>
      <c r="AM1152" s="17">
        <f>IF(COUNTIF($A$2:A1152, A1152)=1, 1, 0)</f>
        <v>0</v>
      </c>
      <c r="AN1152" s="3">
        <f>COUNTA(A1152) - COUNTIF(Table_1[[#This Row],[Unique Customers]], 1)</f>
        <v>1</v>
      </c>
      <c r="AO1152" s="17" t="str">
        <f t="shared" si="17"/>
        <v>Unique</v>
      </c>
      <c r="AP1152" s="17" t="str">
        <f>"Q"&amp;_xlfn.CEILING.MATH(MONTH(Table_1[[#This Row],[Monthly sales]])/3,1)</f>
        <v>Q2</v>
      </c>
    </row>
    <row r="1153" spans="1:42" ht="14.4" x14ac:dyDescent="0.3">
      <c r="A1153" s="2">
        <v>2738</v>
      </c>
      <c r="B1153" s="15" t="s">
        <v>2158</v>
      </c>
      <c r="C1153" s="15" t="s">
        <v>26</v>
      </c>
      <c r="D1153" s="6">
        <v>0.02</v>
      </c>
      <c r="E1153" s="4">
        <v>33.979999999999997</v>
      </c>
      <c r="F1153" s="4">
        <v>1.99</v>
      </c>
      <c r="G1153" s="15" t="s">
        <v>39</v>
      </c>
      <c r="H1153" s="15" t="s">
        <v>28</v>
      </c>
      <c r="I1153" s="15" t="s">
        <v>41</v>
      </c>
      <c r="J1153" s="15" t="s">
        <v>42</v>
      </c>
      <c r="K1153" s="15" t="s">
        <v>43</v>
      </c>
      <c r="L1153" s="15" t="s">
        <v>2159</v>
      </c>
      <c r="M1153" s="6">
        <v>0.45</v>
      </c>
      <c r="N1153" s="15" t="s">
        <v>33</v>
      </c>
      <c r="O1153" s="15" t="s">
        <v>112</v>
      </c>
      <c r="P1153" s="15" t="s">
        <v>634</v>
      </c>
      <c r="Q1153" s="15" t="s">
        <v>635</v>
      </c>
      <c r="R1153" s="2">
        <v>5403</v>
      </c>
      <c r="S1153" s="1">
        <v>42107</v>
      </c>
      <c r="T1153" s="12">
        <f>EOMONTH(Table_1[[#This Row],[Order Date]],0)</f>
        <v>42124</v>
      </c>
      <c r="U1153" s="10">
        <f>EOMONTH(Table_1[[#This Row],[Order Date]],0)</f>
        <v>42124</v>
      </c>
      <c r="V1153" s="14">
        <v>42107</v>
      </c>
      <c r="W1153" s="1">
        <v>42109</v>
      </c>
      <c r="X1153" s="12">
        <v>42109</v>
      </c>
      <c r="Y1153" s="10">
        <f>EOMONTH(Table_1[[#This Row],[Ship date]],0)</f>
        <v>42124</v>
      </c>
      <c r="Z1153" s="14">
        <v>42109</v>
      </c>
      <c r="AA1153" s="4">
        <v>164.06129999999999</v>
      </c>
      <c r="AB1153" s="2">
        <v>7</v>
      </c>
      <c r="AC1153" s="4">
        <v>237.77</v>
      </c>
      <c r="AD1153" s="2">
        <v>89017</v>
      </c>
      <c r="AE1153" s="4">
        <f>'DataCleaning and Transformation'!$E1153-'DataCleaning and Transformation'!$D1153</f>
        <v>33.959999999999994</v>
      </c>
      <c r="AF1153" s="15" t="str">
        <f>_xlfn.IFS('DataCleaning and Transformation'!$O1153="Central","Chris",'DataCleaning and Transformation'!$O1153="East","Erin",'DataCleaning and Transformation'!$O1153="South","Sam",'DataCleaning and Transformation'!$O1153="West","William")</f>
        <v>Erin</v>
      </c>
      <c r="AG1153" s="31">
        <f>Table_1[[#This Row],[Ship date]]-Table_1[[#This Row],[Order Date]]</f>
        <v>2</v>
      </c>
      <c r="AH1153" s="22">
        <f>Table_1[[#This Row],[Profit]]/Table_1[[#This Row],[Sales]]</f>
        <v>0.69</v>
      </c>
      <c r="AI1153" s="23">
        <f>Table_1[[#This Row],[Profit]]+Table_1[[#This Row],[Sales]]</f>
        <v>401.8313</v>
      </c>
      <c r="AJ1153" s="17">
        <f>WEEKNUM(Table_1[[#This Row],[Order Date]],1)</f>
        <v>16</v>
      </c>
      <c r="AK1153" s="17" t="str">
        <f>TEXT(Table_1[[#This Row],[Order Date]],"mmm yyyy")</f>
        <v>Apr 2015</v>
      </c>
      <c r="AL1153" s="17" t="str">
        <f>Table_1[[#This Row],[Monthly sales]]&amp;"  Week "&amp;TEXT(Table_1[[#This Row],[Weekly sales]],"00")</f>
        <v>Apr 2015  Week 16</v>
      </c>
      <c r="AM1153" s="17">
        <f>IF(COUNTIF($A$2:A1153, A1153)=1, 1, 0)</f>
        <v>1</v>
      </c>
      <c r="AN1153" s="3">
        <f>COUNTA(A1153) - COUNTIF(Table_1[[#This Row],[Unique Customers]], 1)</f>
        <v>0</v>
      </c>
      <c r="AO1153" s="17" t="str">
        <f t="shared" si="17"/>
        <v>Unique</v>
      </c>
      <c r="AP1153" s="17" t="str">
        <f>"Q"&amp;_xlfn.CEILING.MATH(MONTH(Table_1[[#This Row],[Monthly sales]])/3,1)</f>
        <v>Q2</v>
      </c>
    </row>
    <row r="1154" spans="1:42" ht="14.4" x14ac:dyDescent="0.3">
      <c r="A1154" s="2">
        <v>3169</v>
      </c>
      <c r="B1154" s="15" t="s">
        <v>2160</v>
      </c>
      <c r="C1154" s="15" t="s">
        <v>26</v>
      </c>
      <c r="D1154" s="6">
        <v>0.08</v>
      </c>
      <c r="E1154" s="4">
        <v>7.28</v>
      </c>
      <c r="F1154" s="4">
        <v>11.15</v>
      </c>
      <c r="G1154" s="15" t="s">
        <v>88</v>
      </c>
      <c r="H1154" s="15" t="s">
        <v>28</v>
      </c>
      <c r="I1154" s="15" t="s">
        <v>49</v>
      </c>
      <c r="J1154" s="15" t="s">
        <v>89</v>
      </c>
      <c r="K1154" s="15" t="s">
        <v>74</v>
      </c>
      <c r="L1154" s="15" t="s">
        <v>976</v>
      </c>
      <c r="M1154" s="6">
        <v>0.37</v>
      </c>
      <c r="N1154" s="15" t="s">
        <v>33</v>
      </c>
      <c r="O1154" s="15" t="s">
        <v>34</v>
      </c>
      <c r="P1154" s="15" t="s">
        <v>124</v>
      </c>
      <c r="Q1154" s="15" t="s">
        <v>2161</v>
      </c>
      <c r="R1154" s="2">
        <v>32127</v>
      </c>
      <c r="S1154" s="1">
        <v>42107</v>
      </c>
      <c r="T1154" s="12">
        <f>EOMONTH(Table_1[[#This Row],[Order Date]],0)</f>
        <v>42124</v>
      </c>
      <c r="U1154" s="10">
        <f>EOMONTH(Table_1[[#This Row],[Order Date]],0)</f>
        <v>42124</v>
      </c>
      <c r="V1154" s="14">
        <v>42107</v>
      </c>
      <c r="W1154" s="1">
        <v>42108</v>
      </c>
      <c r="X1154" s="12">
        <v>42108</v>
      </c>
      <c r="Y1154" s="10">
        <f>EOMONTH(Table_1[[#This Row],[Ship date]],0)</f>
        <v>42124</v>
      </c>
      <c r="Z1154" s="14">
        <v>42108</v>
      </c>
      <c r="AA1154" s="4">
        <v>-44.414999999999999</v>
      </c>
      <c r="AB1154" s="2">
        <v>1</v>
      </c>
      <c r="AC1154" s="4">
        <v>14.66</v>
      </c>
      <c r="AD1154" s="2">
        <v>86490</v>
      </c>
      <c r="AE1154" s="4">
        <f>'DataCleaning and Transformation'!$E1154-'DataCleaning and Transformation'!$D1154</f>
        <v>7.2</v>
      </c>
      <c r="AF1154" s="15" t="str">
        <f>_xlfn.IFS('DataCleaning and Transformation'!$O1154="Central","Chris",'DataCleaning and Transformation'!$O1154="East","Erin",'DataCleaning and Transformation'!$O1154="South","Sam",'DataCleaning and Transformation'!$O1154="West","William")</f>
        <v>Sam</v>
      </c>
      <c r="AG1154" s="31">
        <f>Table_1[[#This Row],[Ship date]]-Table_1[[#This Row],[Order Date]]</f>
        <v>1</v>
      </c>
      <c r="AH1154" s="22">
        <f>Table_1[[#This Row],[Profit]]/Table_1[[#This Row],[Sales]]</f>
        <v>-3.0296725784447474</v>
      </c>
      <c r="AI1154" s="23">
        <f>Table_1[[#This Row],[Profit]]+Table_1[[#This Row],[Sales]]</f>
        <v>-29.754999999999999</v>
      </c>
      <c r="AJ1154" s="17">
        <f>WEEKNUM(Table_1[[#This Row],[Order Date]],1)</f>
        <v>16</v>
      </c>
      <c r="AK1154" s="17" t="str">
        <f>TEXT(Table_1[[#This Row],[Order Date]],"mmm yyyy")</f>
        <v>Apr 2015</v>
      </c>
      <c r="AL1154" s="17" t="str">
        <f>Table_1[[#This Row],[Monthly sales]]&amp;"  Week "&amp;TEXT(Table_1[[#This Row],[Weekly sales]],"00")</f>
        <v>Apr 2015  Week 16</v>
      </c>
      <c r="AM1154" s="17">
        <f>IF(COUNTIF($A$2:A1154, A1154)=1, 1, 0)</f>
        <v>1</v>
      </c>
      <c r="AN1154" s="3">
        <f>COUNTA(A1154) - COUNTIF(Table_1[[#This Row],[Unique Customers]], 1)</f>
        <v>0</v>
      </c>
      <c r="AO1154" s="17" t="str">
        <f t="shared" ref="AO1154:AO1217" si="18">IF(AD1154=AD1153, "Repeated", "Unique")</f>
        <v>Unique</v>
      </c>
      <c r="AP1154" s="17" t="str">
        <f>"Q"&amp;_xlfn.CEILING.MATH(MONTH(Table_1[[#This Row],[Monthly sales]])/3,1)</f>
        <v>Q2</v>
      </c>
    </row>
    <row r="1155" spans="1:42" ht="14.4" x14ac:dyDescent="0.3">
      <c r="A1155" s="2">
        <v>2973</v>
      </c>
      <c r="B1155" s="15" t="s">
        <v>2162</v>
      </c>
      <c r="C1155" s="15" t="s">
        <v>38</v>
      </c>
      <c r="D1155" s="6">
        <v>0.01</v>
      </c>
      <c r="E1155" s="4">
        <v>30.97</v>
      </c>
      <c r="F1155" s="4">
        <v>4</v>
      </c>
      <c r="G1155" s="15" t="s">
        <v>39</v>
      </c>
      <c r="H1155" s="15" t="s">
        <v>72</v>
      </c>
      <c r="I1155" s="15" t="s">
        <v>41</v>
      </c>
      <c r="J1155" s="15" t="s">
        <v>42</v>
      </c>
      <c r="K1155" s="15" t="s">
        <v>74</v>
      </c>
      <c r="L1155" s="15" t="s">
        <v>2163</v>
      </c>
      <c r="M1155" s="6">
        <v>0.74</v>
      </c>
      <c r="N1155" s="15" t="s">
        <v>33</v>
      </c>
      <c r="O1155" s="15" t="s">
        <v>53</v>
      </c>
      <c r="P1155" s="15" t="s">
        <v>358</v>
      </c>
      <c r="Q1155" s="15" t="s">
        <v>2164</v>
      </c>
      <c r="R1155" s="2">
        <v>53151</v>
      </c>
      <c r="S1155" s="1">
        <v>42107</v>
      </c>
      <c r="T1155" s="12">
        <f>EOMONTH(Table_1[[#This Row],[Order Date]],0)</f>
        <v>42124</v>
      </c>
      <c r="U1155" s="10">
        <f>EOMONTH(Table_1[[#This Row],[Order Date]],0)</f>
        <v>42124</v>
      </c>
      <c r="V1155" s="14">
        <v>42107</v>
      </c>
      <c r="W1155" s="1">
        <v>42109</v>
      </c>
      <c r="X1155" s="12">
        <v>42109</v>
      </c>
      <c r="Y1155" s="10">
        <f>EOMONTH(Table_1[[#This Row],[Ship date]],0)</f>
        <v>42124</v>
      </c>
      <c r="Z1155" s="14">
        <v>42109</v>
      </c>
      <c r="AA1155" s="4">
        <v>17.102799999999998</v>
      </c>
      <c r="AB1155" s="2">
        <v>17</v>
      </c>
      <c r="AC1155" s="4">
        <v>523.05999999999995</v>
      </c>
      <c r="AD1155" s="2">
        <v>87186</v>
      </c>
      <c r="AE1155" s="4">
        <f>'DataCleaning and Transformation'!$E1155-'DataCleaning and Transformation'!$D1155</f>
        <v>30.959999999999997</v>
      </c>
      <c r="AF1155" s="15" t="str">
        <f>_xlfn.IFS('DataCleaning and Transformation'!$O1155="Central","Chris",'DataCleaning and Transformation'!$O1155="East","Erin",'DataCleaning and Transformation'!$O1155="South","Sam",'DataCleaning and Transformation'!$O1155="West","William")</f>
        <v>Chris</v>
      </c>
      <c r="AG1155" s="31">
        <f>Table_1[[#This Row],[Ship date]]-Table_1[[#This Row],[Order Date]]</f>
        <v>2</v>
      </c>
      <c r="AH1155" s="22">
        <f>Table_1[[#This Row],[Profit]]/Table_1[[#This Row],[Sales]]</f>
        <v>3.2697587274882423E-2</v>
      </c>
      <c r="AI1155" s="23">
        <f>Table_1[[#This Row],[Profit]]+Table_1[[#This Row],[Sales]]</f>
        <v>540.16279999999995</v>
      </c>
      <c r="AJ1155" s="17">
        <f>WEEKNUM(Table_1[[#This Row],[Order Date]],1)</f>
        <v>16</v>
      </c>
      <c r="AK1155" s="17" t="str">
        <f>TEXT(Table_1[[#This Row],[Order Date]],"mmm yyyy")</f>
        <v>Apr 2015</v>
      </c>
      <c r="AL1155" s="17" t="str">
        <f>Table_1[[#This Row],[Monthly sales]]&amp;"  Week "&amp;TEXT(Table_1[[#This Row],[Weekly sales]],"00")</f>
        <v>Apr 2015  Week 16</v>
      </c>
      <c r="AM1155" s="17">
        <f>IF(COUNTIF($A$2:A1155, A1155)=1, 1, 0)</f>
        <v>1</v>
      </c>
      <c r="AN1155" s="3">
        <f>COUNTA(A1155) - COUNTIF(Table_1[[#This Row],[Unique Customers]], 1)</f>
        <v>0</v>
      </c>
      <c r="AO1155" s="17" t="str">
        <f t="shared" si="18"/>
        <v>Unique</v>
      </c>
      <c r="AP1155" s="17" t="str">
        <f>"Q"&amp;_xlfn.CEILING.MATH(MONTH(Table_1[[#This Row],[Monthly sales]])/3,1)</f>
        <v>Q2</v>
      </c>
    </row>
    <row r="1156" spans="1:42" ht="14.4" x14ac:dyDescent="0.3">
      <c r="A1156" s="2">
        <v>2973</v>
      </c>
      <c r="B1156" s="15" t="s">
        <v>2162</v>
      </c>
      <c r="C1156" s="15" t="s">
        <v>38</v>
      </c>
      <c r="D1156" s="6">
        <v>0.08</v>
      </c>
      <c r="E1156" s="4">
        <v>125.99</v>
      </c>
      <c r="F1156" s="4">
        <v>7.69</v>
      </c>
      <c r="G1156" s="15" t="s">
        <v>39</v>
      </c>
      <c r="H1156" s="15" t="s">
        <v>72</v>
      </c>
      <c r="I1156" s="15" t="s">
        <v>41</v>
      </c>
      <c r="J1156" s="15" t="s">
        <v>136</v>
      </c>
      <c r="K1156" s="15" t="s">
        <v>74</v>
      </c>
      <c r="L1156" s="15" t="s">
        <v>1050</v>
      </c>
      <c r="M1156" s="6">
        <v>0.57999999999999996</v>
      </c>
      <c r="N1156" s="15" t="s">
        <v>33</v>
      </c>
      <c r="O1156" s="15" t="s">
        <v>53</v>
      </c>
      <c r="P1156" s="15" t="s">
        <v>358</v>
      </c>
      <c r="Q1156" s="15" t="s">
        <v>2164</v>
      </c>
      <c r="R1156" s="2">
        <v>53151</v>
      </c>
      <c r="S1156" s="1">
        <v>42107</v>
      </c>
      <c r="T1156" s="12">
        <f>EOMONTH(Table_1[[#This Row],[Order Date]],0)</f>
        <v>42124</v>
      </c>
      <c r="U1156" s="10">
        <f>EOMONTH(Table_1[[#This Row],[Order Date]],0)</f>
        <v>42124</v>
      </c>
      <c r="V1156" s="14">
        <v>42107</v>
      </c>
      <c r="W1156" s="1">
        <v>42109</v>
      </c>
      <c r="X1156" s="12">
        <v>42109</v>
      </c>
      <c r="Y1156" s="10">
        <f>EOMONTH(Table_1[[#This Row],[Ship date]],0)</f>
        <v>42124</v>
      </c>
      <c r="Z1156" s="14">
        <v>42109</v>
      </c>
      <c r="AA1156" s="4">
        <v>1269.3819599999999</v>
      </c>
      <c r="AB1156" s="2">
        <v>23</v>
      </c>
      <c r="AC1156" s="4">
        <v>2424.6799999999998</v>
      </c>
      <c r="AD1156" s="2">
        <v>87186</v>
      </c>
      <c r="AE1156" s="4">
        <f>'DataCleaning and Transformation'!$E1156-'DataCleaning and Transformation'!$D1156</f>
        <v>125.91</v>
      </c>
      <c r="AF1156" s="15" t="str">
        <f>_xlfn.IFS('DataCleaning and Transformation'!$O1156="Central","Chris",'DataCleaning and Transformation'!$O1156="East","Erin",'DataCleaning and Transformation'!$O1156="South","Sam",'DataCleaning and Transformation'!$O1156="West","William")</f>
        <v>Chris</v>
      </c>
      <c r="AG1156" s="31">
        <f>Table_1[[#This Row],[Ship date]]-Table_1[[#This Row],[Order Date]]</f>
        <v>2</v>
      </c>
      <c r="AH1156" s="22">
        <f>Table_1[[#This Row],[Profit]]/Table_1[[#This Row],[Sales]]</f>
        <v>0.52352556213603441</v>
      </c>
      <c r="AI1156" s="23">
        <f>Table_1[[#This Row],[Profit]]+Table_1[[#This Row],[Sales]]</f>
        <v>3694.06196</v>
      </c>
      <c r="AJ1156" s="17">
        <f>WEEKNUM(Table_1[[#This Row],[Order Date]],1)</f>
        <v>16</v>
      </c>
      <c r="AK1156" s="17" t="str">
        <f>TEXT(Table_1[[#This Row],[Order Date]],"mmm yyyy")</f>
        <v>Apr 2015</v>
      </c>
      <c r="AL1156" s="17" t="str">
        <f>Table_1[[#This Row],[Monthly sales]]&amp;"  Week "&amp;TEXT(Table_1[[#This Row],[Weekly sales]],"00")</f>
        <v>Apr 2015  Week 16</v>
      </c>
      <c r="AM1156" s="17">
        <f>IF(COUNTIF($A$2:A1156, A1156)=1, 1, 0)</f>
        <v>0</v>
      </c>
      <c r="AN1156" s="3">
        <f>COUNTA(A1156) - COUNTIF(Table_1[[#This Row],[Unique Customers]], 1)</f>
        <v>1</v>
      </c>
      <c r="AO1156" s="17" t="str">
        <f t="shared" si="18"/>
        <v>Repeated</v>
      </c>
      <c r="AP1156" s="17" t="str">
        <f>"Q"&amp;_xlfn.CEILING.MATH(MONTH(Table_1[[#This Row],[Monthly sales]])/3,1)</f>
        <v>Q2</v>
      </c>
    </row>
    <row r="1157" spans="1:42" ht="14.4" x14ac:dyDescent="0.3">
      <c r="A1157" s="2">
        <v>2250</v>
      </c>
      <c r="B1157" s="15" t="s">
        <v>2165</v>
      </c>
      <c r="C1157" s="15" t="s">
        <v>48</v>
      </c>
      <c r="D1157" s="6">
        <v>0</v>
      </c>
      <c r="E1157" s="4">
        <v>2.08</v>
      </c>
      <c r="F1157" s="4">
        <v>5.33</v>
      </c>
      <c r="G1157" s="15" t="s">
        <v>39</v>
      </c>
      <c r="H1157" s="15" t="s">
        <v>72</v>
      </c>
      <c r="I1157" s="15" t="s">
        <v>29</v>
      </c>
      <c r="J1157" s="15" t="s">
        <v>127</v>
      </c>
      <c r="K1157" s="15" t="s">
        <v>74</v>
      </c>
      <c r="L1157" s="15" t="s">
        <v>460</v>
      </c>
      <c r="M1157" s="6">
        <v>0.43</v>
      </c>
      <c r="N1157" s="15" t="s">
        <v>33</v>
      </c>
      <c r="O1157" s="15" t="s">
        <v>112</v>
      </c>
      <c r="P1157" s="15" t="s">
        <v>321</v>
      </c>
      <c r="Q1157" s="15" t="s">
        <v>2166</v>
      </c>
      <c r="R1157" s="2">
        <v>16801</v>
      </c>
      <c r="S1157" s="1">
        <v>42107</v>
      </c>
      <c r="T1157" s="12">
        <f>EOMONTH(Table_1[[#This Row],[Order Date]],0)</f>
        <v>42124</v>
      </c>
      <c r="U1157" s="10">
        <f>EOMONTH(Table_1[[#This Row],[Order Date]],0)</f>
        <v>42124</v>
      </c>
      <c r="V1157" s="14">
        <v>42107</v>
      </c>
      <c r="W1157" s="1">
        <v>42114</v>
      </c>
      <c r="X1157" s="12">
        <v>42114</v>
      </c>
      <c r="Y1157" s="10">
        <f>EOMONTH(Table_1[[#This Row],[Ship date]],0)</f>
        <v>42124</v>
      </c>
      <c r="Z1157" s="14">
        <v>42114</v>
      </c>
      <c r="AA1157" s="4">
        <v>-192.5532</v>
      </c>
      <c r="AB1157" s="2">
        <v>22</v>
      </c>
      <c r="AC1157" s="4">
        <v>51.41</v>
      </c>
      <c r="AD1157" s="2">
        <v>86699</v>
      </c>
      <c r="AE1157" s="4">
        <f>'DataCleaning and Transformation'!$E1157-'DataCleaning and Transformation'!$D1157</f>
        <v>2.08</v>
      </c>
      <c r="AF1157" s="15" t="str">
        <f>_xlfn.IFS('DataCleaning and Transformation'!$O1157="Central","Chris",'DataCleaning and Transformation'!$O1157="East","Erin",'DataCleaning and Transformation'!$O1157="South","Sam",'DataCleaning and Transformation'!$O1157="West","William")</f>
        <v>Erin</v>
      </c>
      <c r="AG1157" s="31">
        <f>Table_1[[#This Row],[Ship date]]-Table_1[[#This Row],[Order Date]]</f>
        <v>7</v>
      </c>
      <c r="AH1157" s="22">
        <f>Table_1[[#This Row],[Profit]]/Table_1[[#This Row],[Sales]]</f>
        <v>-3.7454425209103293</v>
      </c>
      <c r="AI1157" s="23">
        <f>Table_1[[#This Row],[Profit]]+Table_1[[#This Row],[Sales]]</f>
        <v>-141.14320000000001</v>
      </c>
      <c r="AJ1157" s="17">
        <f>WEEKNUM(Table_1[[#This Row],[Order Date]],1)</f>
        <v>16</v>
      </c>
      <c r="AK1157" s="17" t="str">
        <f>TEXT(Table_1[[#This Row],[Order Date]],"mmm yyyy")</f>
        <v>Apr 2015</v>
      </c>
      <c r="AL1157" s="17" t="str">
        <f>Table_1[[#This Row],[Monthly sales]]&amp;"  Week "&amp;TEXT(Table_1[[#This Row],[Weekly sales]],"00")</f>
        <v>Apr 2015  Week 16</v>
      </c>
      <c r="AM1157" s="17">
        <f>IF(COUNTIF($A$2:A1157, A1157)=1, 1, 0)</f>
        <v>1</v>
      </c>
      <c r="AN1157" s="3">
        <f>COUNTA(A1157) - COUNTIF(Table_1[[#This Row],[Unique Customers]], 1)</f>
        <v>0</v>
      </c>
      <c r="AO1157" s="17" t="str">
        <f t="shared" si="18"/>
        <v>Unique</v>
      </c>
      <c r="AP1157" s="17" t="str">
        <f>"Q"&amp;_xlfn.CEILING.MATH(MONTH(Table_1[[#This Row],[Monthly sales]])/3,1)</f>
        <v>Q2</v>
      </c>
    </row>
    <row r="1158" spans="1:42" ht="14.4" x14ac:dyDescent="0.3">
      <c r="A1158" s="2">
        <v>940</v>
      </c>
      <c r="B1158" s="15" t="s">
        <v>2167</v>
      </c>
      <c r="C1158" s="15" t="s">
        <v>48</v>
      </c>
      <c r="D1158" s="6">
        <v>0.09</v>
      </c>
      <c r="E1158" s="4">
        <v>100.98</v>
      </c>
      <c r="F1158" s="4">
        <v>35.840000000000003</v>
      </c>
      <c r="G1158" s="15" t="s">
        <v>27</v>
      </c>
      <c r="H1158" s="15" t="s">
        <v>72</v>
      </c>
      <c r="I1158" s="15" t="s">
        <v>29</v>
      </c>
      <c r="J1158" s="15" t="s">
        <v>118</v>
      </c>
      <c r="K1158" s="15" t="s">
        <v>31</v>
      </c>
      <c r="L1158" s="15" t="s">
        <v>119</v>
      </c>
      <c r="M1158" s="6">
        <v>0.62</v>
      </c>
      <c r="N1158" s="15" t="s">
        <v>33</v>
      </c>
      <c r="O1158" s="15" t="s">
        <v>112</v>
      </c>
      <c r="P1158" s="15" t="s">
        <v>249</v>
      </c>
      <c r="Q1158" s="15" t="s">
        <v>2168</v>
      </c>
      <c r="R1158" s="2">
        <v>6776</v>
      </c>
      <c r="S1158" s="1">
        <v>42108</v>
      </c>
      <c r="T1158" s="12">
        <f>EOMONTH(Table_1[[#This Row],[Order Date]],0)</f>
        <v>42124</v>
      </c>
      <c r="U1158" s="10">
        <f>EOMONTH(Table_1[[#This Row],[Order Date]],0)</f>
        <v>42124</v>
      </c>
      <c r="V1158" s="14">
        <v>42108</v>
      </c>
      <c r="W1158" s="1">
        <v>42113</v>
      </c>
      <c r="X1158" s="12">
        <v>42113</v>
      </c>
      <c r="Y1158" s="10">
        <f>EOMONTH(Table_1[[#This Row],[Ship date]],0)</f>
        <v>42124</v>
      </c>
      <c r="Z1158" s="14">
        <v>42113</v>
      </c>
      <c r="AA1158" s="4">
        <v>-193.58</v>
      </c>
      <c r="AB1158" s="2">
        <v>4</v>
      </c>
      <c r="AC1158" s="4">
        <v>396.19</v>
      </c>
      <c r="AD1158" s="2">
        <v>90844</v>
      </c>
      <c r="AE1158" s="4">
        <f>'DataCleaning and Transformation'!$E1158-'DataCleaning and Transformation'!$D1158</f>
        <v>100.89</v>
      </c>
      <c r="AF1158" s="15" t="str">
        <f>_xlfn.IFS('DataCleaning and Transformation'!$O1158="Central","Chris",'DataCleaning and Transformation'!$O1158="East","Erin",'DataCleaning and Transformation'!$O1158="South","Sam",'DataCleaning and Transformation'!$O1158="West","William")</f>
        <v>Erin</v>
      </c>
      <c r="AG1158" s="31">
        <f>Table_1[[#This Row],[Ship date]]-Table_1[[#This Row],[Order Date]]</f>
        <v>5</v>
      </c>
      <c r="AH1158" s="22">
        <f>Table_1[[#This Row],[Profit]]/Table_1[[#This Row],[Sales]]</f>
        <v>-0.4886039526489816</v>
      </c>
      <c r="AI1158" s="23">
        <f>Table_1[[#This Row],[Profit]]+Table_1[[#This Row],[Sales]]</f>
        <v>202.60999999999999</v>
      </c>
      <c r="AJ1158" s="17">
        <f>WEEKNUM(Table_1[[#This Row],[Order Date]],1)</f>
        <v>16</v>
      </c>
      <c r="AK1158" s="17" t="str">
        <f>TEXT(Table_1[[#This Row],[Order Date]],"mmm yyyy")</f>
        <v>Apr 2015</v>
      </c>
      <c r="AL1158" s="17" t="str">
        <f>Table_1[[#This Row],[Monthly sales]]&amp;"  Week "&amp;TEXT(Table_1[[#This Row],[Weekly sales]],"00")</f>
        <v>Apr 2015  Week 16</v>
      </c>
      <c r="AM1158" s="17">
        <f>IF(COUNTIF($A$2:A1158, A1158)=1, 1, 0)</f>
        <v>1</v>
      </c>
      <c r="AN1158" s="3">
        <f>COUNTA(A1158) - COUNTIF(Table_1[[#This Row],[Unique Customers]], 1)</f>
        <v>0</v>
      </c>
      <c r="AO1158" s="17" t="str">
        <f t="shared" si="18"/>
        <v>Unique</v>
      </c>
      <c r="AP1158" s="17" t="str">
        <f>"Q"&amp;_xlfn.CEILING.MATH(MONTH(Table_1[[#This Row],[Monthly sales]])/3,1)</f>
        <v>Q2</v>
      </c>
    </row>
    <row r="1159" spans="1:42" ht="14.4" x14ac:dyDescent="0.3">
      <c r="A1159" s="2">
        <v>329</v>
      </c>
      <c r="B1159" s="15" t="s">
        <v>2169</v>
      </c>
      <c r="C1159" s="15" t="s">
        <v>117</v>
      </c>
      <c r="D1159" s="6">
        <v>0.06</v>
      </c>
      <c r="E1159" s="4">
        <v>296.18</v>
      </c>
      <c r="F1159" s="4">
        <v>54.12</v>
      </c>
      <c r="G1159" s="15" t="s">
        <v>27</v>
      </c>
      <c r="H1159" s="15" t="s">
        <v>72</v>
      </c>
      <c r="I1159" s="15" t="s">
        <v>29</v>
      </c>
      <c r="J1159" s="15" t="s">
        <v>30</v>
      </c>
      <c r="K1159" s="15" t="s">
        <v>31</v>
      </c>
      <c r="L1159" s="15" t="s">
        <v>1080</v>
      </c>
      <c r="M1159" s="6">
        <v>0.76</v>
      </c>
      <c r="N1159" s="15" t="s">
        <v>33</v>
      </c>
      <c r="O1159" s="15" t="s">
        <v>112</v>
      </c>
      <c r="P1159" s="15" t="s">
        <v>332</v>
      </c>
      <c r="Q1159" s="15" t="s">
        <v>333</v>
      </c>
      <c r="R1159" s="2">
        <v>4073</v>
      </c>
      <c r="S1159" s="1">
        <v>42108</v>
      </c>
      <c r="T1159" s="12">
        <f>EOMONTH(Table_1[[#This Row],[Order Date]],0)</f>
        <v>42124</v>
      </c>
      <c r="U1159" s="10">
        <f>EOMONTH(Table_1[[#This Row],[Order Date]],0)</f>
        <v>42124</v>
      </c>
      <c r="V1159" s="14">
        <v>42108</v>
      </c>
      <c r="W1159" s="1">
        <v>42109</v>
      </c>
      <c r="X1159" s="12">
        <v>42109</v>
      </c>
      <c r="Y1159" s="10">
        <f>EOMONTH(Table_1[[#This Row],[Ship date]],0)</f>
        <v>42124</v>
      </c>
      <c r="Z1159" s="14">
        <v>42109</v>
      </c>
      <c r="AA1159" s="4">
        <v>-715.77820599999995</v>
      </c>
      <c r="AB1159" s="2">
        <v>5</v>
      </c>
      <c r="AC1159" s="4">
        <v>1170.21</v>
      </c>
      <c r="AD1159" s="2">
        <v>89726</v>
      </c>
      <c r="AE1159" s="4">
        <f>'DataCleaning and Transformation'!$E1159-'DataCleaning and Transformation'!$D1159</f>
        <v>296.12</v>
      </c>
      <c r="AF1159" s="15" t="str">
        <f>_xlfn.IFS('DataCleaning and Transformation'!$O1159="Central","Chris",'DataCleaning and Transformation'!$O1159="East","Erin",'DataCleaning and Transformation'!$O1159="South","Sam",'DataCleaning and Transformation'!$O1159="West","William")</f>
        <v>Erin</v>
      </c>
      <c r="AG1159" s="31">
        <f>Table_1[[#This Row],[Ship date]]-Table_1[[#This Row],[Order Date]]</f>
        <v>1</v>
      </c>
      <c r="AH1159" s="22">
        <f>Table_1[[#This Row],[Profit]]/Table_1[[#This Row],[Sales]]</f>
        <v>-0.61166645815708287</v>
      </c>
      <c r="AI1159" s="23">
        <f>Table_1[[#This Row],[Profit]]+Table_1[[#This Row],[Sales]]</f>
        <v>454.43179400000008</v>
      </c>
      <c r="AJ1159" s="17">
        <f>WEEKNUM(Table_1[[#This Row],[Order Date]],1)</f>
        <v>16</v>
      </c>
      <c r="AK1159" s="17" t="str">
        <f>TEXT(Table_1[[#This Row],[Order Date]],"mmm yyyy")</f>
        <v>Apr 2015</v>
      </c>
      <c r="AL1159" s="17" t="str">
        <f>Table_1[[#This Row],[Monthly sales]]&amp;"  Week "&amp;TEXT(Table_1[[#This Row],[Weekly sales]],"00")</f>
        <v>Apr 2015  Week 16</v>
      </c>
      <c r="AM1159" s="17">
        <f>IF(COUNTIF($A$2:A1159, A1159)=1, 1, 0)</f>
        <v>1</v>
      </c>
      <c r="AN1159" s="3">
        <f>COUNTA(A1159) - COUNTIF(Table_1[[#This Row],[Unique Customers]], 1)</f>
        <v>0</v>
      </c>
      <c r="AO1159" s="17" t="str">
        <f t="shared" si="18"/>
        <v>Unique</v>
      </c>
      <c r="AP1159" s="17" t="str">
        <f>"Q"&amp;_xlfn.CEILING.MATH(MONTH(Table_1[[#This Row],[Monthly sales]])/3,1)</f>
        <v>Q2</v>
      </c>
    </row>
    <row r="1160" spans="1:42" ht="14.4" x14ac:dyDescent="0.3">
      <c r="A1160" s="2">
        <v>331</v>
      </c>
      <c r="B1160" s="15" t="s">
        <v>2170</v>
      </c>
      <c r="C1160" s="15" t="s">
        <v>117</v>
      </c>
      <c r="D1160" s="6">
        <v>0.01</v>
      </c>
      <c r="E1160" s="4">
        <v>29.1</v>
      </c>
      <c r="F1160" s="4">
        <v>4</v>
      </c>
      <c r="G1160" s="15" t="s">
        <v>88</v>
      </c>
      <c r="H1160" s="15" t="s">
        <v>72</v>
      </c>
      <c r="I1160" s="15" t="s">
        <v>41</v>
      </c>
      <c r="J1160" s="15" t="s">
        <v>42</v>
      </c>
      <c r="K1160" s="15" t="s">
        <v>74</v>
      </c>
      <c r="L1160" s="15" t="s">
        <v>2171</v>
      </c>
      <c r="M1160" s="6">
        <v>0.78</v>
      </c>
      <c r="N1160" s="15" t="s">
        <v>33</v>
      </c>
      <c r="O1160" s="15" t="s">
        <v>112</v>
      </c>
      <c r="P1160" s="15" t="s">
        <v>1357</v>
      </c>
      <c r="Q1160" s="15" t="s">
        <v>2172</v>
      </c>
      <c r="R1160" s="2">
        <v>3045</v>
      </c>
      <c r="S1160" s="1">
        <v>42108</v>
      </c>
      <c r="T1160" s="12">
        <f>EOMONTH(Table_1[[#This Row],[Order Date]],0)</f>
        <v>42124</v>
      </c>
      <c r="U1160" s="10">
        <f>EOMONTH(Table_1[[#This Row],[Order Date]],0)</f>
        <v>42124</v>
      </c>
      <c r="V1160" s="14">
        <v>42108</v>
      </c>
      <c r="W1160" s="1">
        <v>42110</v>
      </c>
      <c r="X1160" s="12">
        <v>42110</v>
      </c>
      <c r="Y1160" s="10">
        <f>EOMONTH(Table_1[[#This Row],[Ship date]],0)</f>
        <v>42124</v>
      </c>
      <c r="Z1160" s="14">
        <v>42110</v>
      </c>
      <c r="AA1160" s="4">
        <v>-22.82</v>
      </c>
      <c r="AB1160" s="2">
        <v>8</v>
      </c>
      <c r="AC1160" s="4">
        <v>243.32</v>
      </c>
      <c r="AD1160" s="2">
        <v>89726</v>
      </c>
      <c r="AE1160" s="4">
        <f>'DataCleaning and Transformation'!$E1160-'DataCleaning and Transformation'!$D1160</f>
        <v>29.09</v>
      </c>
      <c r="AF1160" s="15" t="str">
        <f>_xlfn.IFS('DataCleaning and Transformation'!$O1160="Central","Chris",'DataCleaning and Transformation'!$O1160="East","Erin",'DataCleaning and Transformation'!$O1160="South","Sam",'DataCleaning and Transformation'!$O1160="West","William")</f>
        <v>Erin</v>
      </c>
      <c r="AG1160" s="31">
        <f>Table_1[[#This Row],[Ship date]]-Table_1[[#This Row],[Order Date]]</f>
        <v>2</v>
      </c>
      <c r="AH1160" s="22">
        <f>Table_1[[#This Row],[Profit]]/Table_1[[#This Row],[Sales]]</f>
        <v>-9.3785960874568475E-2</v>
      </c>
      <c r="AI1160" s="23">
        <f>Table_1[[#This Row],[Profit]]+Table_1[[#This Row],[Sales]]</f>
        <v>220.5</v>
      </c>
      <c r="AJ1160" s="17">
        <f>WEEKNUM(Table_1[[#This Row],[Order Date]],1)</f>
        <v>16</v>
      </c>
      <c r="AK1160" s="17" t="str">
        <f>TEXT(Table_1[[#This Row],[Order Date]],"mmm yyyy")</f>
        <v>Apr 2015</v>
      </c>
      <c r="AL1160" s="17" t="str">
        <f>Table_1[[#This Row],[Monthly sales]]&amp;"  Week "&amp;TEXT(Table_1[[#This Row],[Weekly sales]],"00")</f>
        <v>Apr 2015  Week 16</v>
      </c>
      <c r="AM1160" s="17">
        <f>IF(COUNTIF($A$2:A1160, A1160)=1, 1, 0)</f>
        <v>1</v>
      </c>
      <c r="AN1160" s="3">
        <f>COUNTA(A1160) - COUNTIF(Table_1[[#This Row],[Unique Customers]], 1)</f>
        <v>0</v>
      </c>
      <c r="AO1160" s="17" t="str">
        <f t="shared" si="18"/>
        <v>Repeated</v>
      </c>
      <c r="AP1160" s="17" t="str">
        <f>"Q"&amp;_xlfn.CEILING.MATH(MONTH(Table_1[[#This Row],[Monthly sales]])/3,1)</f>
        <v>Q2</v>
      </c>
    </row>
    <row r="1161" spans="1:42" ht="14.4" x14ac:dyDescent="0.3">
      <c r="A1161" s="2">
        <v>1559</v>
      </c>
      <c r="B1161" s="15" t="s">
        <v>2173</v>
      </c>
      <c r="C1161" s="15" t="s">
        <v>26</v>
      </c>
      <c r="D1161" s="6">
        <v>0.1</v>
      </c>
      <c r="E1161" s="4">
        <v>226.67</v>
      </c>
      <c r="F1161" s="4">
        <v>28.16</v>
      </c>
      <c r="G1161" s="15" t="s">
        <v>27</v>
      </c>
      <c r="H1161" s="15" t="s">
        <v>40</v>
      </c>
      <c r="I1161" s="15" t="s">
        <v>29</v>
      </c>
      <c r="J1161" s="15" t="s">
        <v>110</v>
      </c>
      <c r="K1161" s="15" t="s">
        <v>58</v>
      </c>
      <c r="L1161" s="15" t="s">
        <v>1377</v>
      </c>
      <c r="M1161" s="6">
        <v>0.59</v>
      </c>
      <c r="N1161" s="15" t="s">
        <v>33</v>
      </c>
      <c r="O1161" s="15" t="s">
        <v>34</v>
      </c>
      <c r="P1161" s="15" t="s">
        <v>243</v>
      </c>
      <c r="Q1161" s="15" t="s">
        <v>2174</v>
      </c>
      <c r="R1161" s="2">
        <v>24060</v>
      </c>
      <c r="S1161" s="1">
        <v>42109</v>
      </c>
      <c r="T1161" s="12">
        <f>EOMONTH(Table_1[[#This Row],[Order Date]],0)</f>
        <v>42124</v>
      </c>
      <c r="U1161" s="10">
        <f>EOMONTH(Table_1[[#This Row],[Order Date]],0)</f>
        <v>42124</v>
      </c>
      <c r="V1161" s="14">
        <v>42109</v>
      </c>
      <c r="W1161" s="1">
        <v>42111</v>
      </c>
      <c r="X1161" s="12">
        <v>42111</v>
      </c>
      <c r="Y1161" s="10">
        <f>EOMONTH(Table_1[[#This Row],[Ship date]],0)</f>
        <v>42124</v>
      </c>
      <c r="Z1161" s="14">
        <v>42111</v>
      </c>
      <c r="AA1161" s="4">
        <v>-390.76799999999997</v>
      </c>
      <c r="AB1161" s="2">
        <v>5</v>
      </c>
      <c r="AC1161" s="4">
        <v>1088.26</v>
      </c>
      <c r="AD1161" s="2">
        <v>87424</v>
      </c>
      <c r="AE1161" s="4">
        <f>'DataCleaning and Transformation'!$E1161-'DataCleaning and Transformation'!$D1161</f>
        <v>226.57</v>
      </c>
      <c r="AF1161" s="15" t="str">
        <f>_xlfn.IFS('DataCleaning and Transformation'!$O1161="Central","Chris",'DataCleaning and Transformation'!$O1161="East","Erin",'DataCleaning and Transformation'!$O1161="South","Sam",'DataCleaning and Transformation'!$O1161="West","William")</f>
        <v>Sam</v>
      </c>
      <c r="AG1161" s="31">
        <f>Table_1[[#This Row],[Ship date]]-Table_1[[#This Row],[Order Date]]</f>
        <v>2</v>
      </c>
      <c r="AH1161" s="22">
        <f>Table_1[[#This Row],[Profit]]/Table_1[[#This Row],[Sales]]</f>
        <v>-0.35907595611342874</v>
      </c>
      <c r="AI1161" s="23">
        <f>Table_1[[#This Row],[Profit]]+Table_1[[#This Row],[Sales]]</f>
        <v>697.49199999999996</v>
      </c>
      <c r="AJ1161" s="17">
        <f>WEEKNUM(Table_1[[#This Row],[Order Date]],1)</f>
        <v>16</v>
      </c>
      <c r="AK1161" s="17" t="str">
        <f>TEXT(Table_1[[#This Row],[Order Date]],"mmm yyyy")</f>
        <v>Apr 2015</v>
      </c>
      <c r="AL1161" s="17" t="str">
        <f>Table_1[[#This Row],[Monthly sales]]&amp;"  Week "&amp;TEXT(Table_1[[#This Row],[Weekly sales]],"00")</f>
        <v>Apr 2015  Week 16</v>
      </c>
      <c r="AM1161" s="17">
        <f>IF(COUNTIF($A$2:A1161, A1161)=1, 1, 0)</f>
        <v>1</v>
      </c>
      <c r="AN1161" s="3">
        <f>COUNTA(A1161) - COUNTIF(Table_1[[#This Row],[Unique Customers]], 1)</f>
        <v>0</v>
      </c>
      <c r="AO1161" s="17" t="str">
        <f t="shared" si="18"/>
        <v>Unique</v>
      </c>
      <c r="AP1161" s="17" t="str">
        <f>"Q"&amp;_xlfn.CEILING.MATH(MONTH(Table_1[[#This Row],[Monthly sales]])/3,1)</f>
        <v>Q2</v>
      </c>
    </row>
    <row r="1162" spans="1:42" ht="14.4" x14ac:dyDescent="0.3">
      <c r="A1162" s="2">
        <v>1632</v>
      </c>
      <c r="B1162" s="15" t="s">
        <v>522</v>
      </c>
      <c r="C1162" s="15" t="s">
        <v>38</v>
      </c>
      <c r="D1162" s="6">
        <v>0.02</v>
      </c>
      <c r="E1162" s="4">
        <v>25.99</v>
      </c>
      <c r="F1162" s="4">
        <v>5.37</v>
      </c>
      <c r="G1162" s="15" t="s">
        <v>39</v>
      </c>
      <c r="H1162" s="15" t="s">
        <v>72</v>
      </c>
      <c r="I1162" s="15" t="s">
        <v>49</v>
      </c>
      <c r="J1162" s="15" t="s">
        <v>50</v>
      </c>
      <c r="K1162" s="15" t="s">
        <v>74</v>
      </c>
      <c r="L1162" s="15" t="s">
        <v>1227</v>
      </c>
      <c r="M1162" s="6">
        <v>0.56000000000000005</v>
      </c>
      <c r="N1162" s="15" t="s">
        <v>33</v>
      </c>
      <c r="O1162" s="15" t="s">
        <v>34</v>
      </c>
      <c r="P1162" s="15" t="s">
        <v>35</v>
      </c>
      <c r="Q1162" s="15" t="s">
        <v>524</v>
      </c>
      <c r="R1162" s="2">
        <v>39401</v>
      </c>
      <c r="S1162" s="1">
        <v>42109</v>
      </c>
      <c r="T1162" s="12">
        <f>EOMONTH(Table_1[[#This Row],[Order Date]],0)</f>
        <v>42124</v>
      </c>
      <c r="U1162" s="10">
        <f>EOMONTH(Table_1[[#This Row],[Order Date]],0)</f>
        <v>42124</v>
      </c>
      <c r="V1162" s="14">
        <v>42109</v>
      </c>
      <c r="W1162" s="1">
        <v>42111</v>
      </c>
      <c r="X1162" s="12">
        <v>42111</v>
      </c>
      <c r="Y1162" s="10">
        <f>EOMONTH(Table_1[[#This Row],[Ship date]],0)</f>
        <v>42124</v>
      </c>
      <c r="Z1162" s="14">
        <v>42111</v>
      </c>
      <c r="AA1162" s="4">
        <v>-88.158000000000001</v>
      </c>
      <c r="AB1162" s="2">
        <v>9</v>
      </c>
      <c r="AC1162" s="4">
        <v>243.24</v>
      </c>
      <c r="AD1162" s="2">
        <v>90533</v>
      </c>
      <c r="AE1162" s="4">
        <f>'DataCleaning and Transformation'!$E1162-'DataCleaning and Transformation'!$D1162</f>
        <v>25.97</v>
      </c>
      <c r="AF1162" s="15" t="str">
        <f>_xlfn.IFS('DataCleaning and Transformation'!$O1162="Central","Chris",'DataCleaning and Transformation'!$O1162="East","Erin",'DataCleaning and Transformation'!$O1162="South","Sam",'DataCleaning and Transformation'!$O1162="West","William")</f>
        <v>Sam</v>
      </c>
      <c r="AG1162" s="31">
        <f>Table_1[[#This Row],[Ship date]]-Table_1[[#This Row],[Order Date]]</f>
        <v>2</v>
      </c>
      <c r="AH1162" s="22">
        <f>Table_1[[#This Row],[Profit]]/Table_1[[#This Row],[Sales]]</f>
        <v>-0.36243216576221016</v>
      </c>
      <c r="AI1162" s="23">
        <f>Table_1[[#This Row],[Profit]]+Table_1[[#This Row],[Sales]]</f>
        <v>155.08199999999999</v>
      </c>
      <c r="AJ1162" s="17">
        <f>WEEKNUM(Table_1[[#This Row],[Order Date]],1)</f>
        <v>16</v>
      </c>
      <c r="AK1162" s="17" t="str">
        <f>TEXT(Table_1[[#This Row],[Order Date]],"mmm yyyy")</f>
        <v>Apr 2015</v>
      </c>
      <c r="AL1162" s="17" t="str">
        <f>Table_1[[#This Row],[Monthly sales]]&amp;"  Week "&amp;TEXT(Table_1[[#This Row],[Weekly sales]],"00")</f>
        <v>Apr 2015  Week 16</v>
      </c>
      <c r="AM1162" s="17">
        <f>IF(COUNTIF($A$2:A1162, A1162)=1, 1, 0)</f>
        <v>0</v>
      </c>
      <c r="AN1162" s="3">
        <f>COUNTA(A1162) - COUNTIF(Table_1[[#This Row],[Unique Customers]], 1)</f>
        <v>1</v>
      </c>
      <c r="AO1162" s="17" t="str">
        <f t="shared" si="18"/>
        <v>Unique</v>
      </c>
      <c r="AP1162" s="17" t="str">
        <f>"Q"&amp;_xlfn.CEILING.MATH(MONTH(Table_1[[#This Row],[Monthly sales]])/3,1)</f>
        <v>Q2</v>
      </c>
    </row>
    <row r="1163" spans="1:42" ht="14.4" x14ac:dyDescent="0.3">
      <c r="A1163" s="2">
        <v>553</v>
      </c>
      <c r="B1163" s="15" t="s">
        <v>852</v>
      </c>
      <c r="C1163" s="15" t="s">
        <v>48</v>
      </c>
      <c r="D1163" s="6">
        <v>0.01</v>
      </c>
      <c r="E1163" s="4">
        <v>4.9800000000000004</v>
      </c>
      <c r="F1163" s="4">
        <v>7.44</v>
      </c>
      <c r="G1163" s="15" t="s">
        <v>39</v>
      </c>
      <c r="H1163" s="15" t="s">
        <v>95</v>
      </c>
      <c r="I1163" s="15" t="s">
        <v>49</v>
      </c>
      <c r="J1163" s="15" t="s">
        <v>89</v>
      </c>
      <c r="K1163" s="15" t="s">
        <v>74</v>
      </c>
      <c r="L1163" s="15" t="s">
        <v>2175</v>
      </c>
      <c r="M1163" s="6">
        <v>0.36</v>
      </c>
      <c r="N1163" s="15" t="s">
        <v>33</v>
      </c>
      <c r="O1163" s="15" t="s">
        <v>60</v>
      </c>
      <c r="P1163" s="15" t="s">
        <v>91</v>
      </c>
      <c r="Q1163" s="15" t="s">
        <v>101</v>
      </c>
      <c r="R1163" s="2">
        <v>90008</v>
      </c>
      <c r="S1163" s="1">
        <v>42109</v>
      </c>
      <c r="T1163" s="12">
        <f>EOMONTH(Table_1[[#This Row],[Order Date]],0)</f>
        <v>42124</v>
      </c>
      <c r="U1163" s="10">
        <f>EOMONTH(Table_1[[#This Row],[Order Date]],0)</f>
        <v>42124</v>
      </c>
      <c r="V1163" s="14">
        <v>42109</v>
      </c>
      <c r="W1163" s="1">
        <v>42118</v>
      </c>
      <c r="X1163" s="12">
        <v>42118</v>
      </c>
      <c r="Y1163" s="10">
        <f>EOMONTH(Table_1[[#This Row],[Ship date]],0)</f>
        <v>42124</v>
      </c>
      <c r="Z1163" s="14">
        <v>42118</v>
      </c>
      <c r="AA1163" s="4">
        <v>-179.59200000000001</v>
      </c>
      <c r="AB1163" s="2">
        <v>63</v>
      </c>
      <c r="AC1163" s="4">
        <v>330.21</v>
      </c>
      <c r="AD1163" s="2">
        <v>8165</v>
      </c>
      <c r="AE1163" s="4">
        <f>'DataCleaning and Transformation'!$E1163-'DataCleaning and Transformation'!$D1163</f>
        <v>4.9700000000000006</v>
      </c>
      <c r="AF1163" s="15" t="str">
        <f>_xlfn.IFS('DataCleaning and Transformation'!$O1163="Central","Chris",'DataCleaning and Transformation'!$O1163="East","Erin",'DataCleaning and Transformation'!$O1163="South","Sam",'DataCleaning and Transformation'!$O1163="West","William")</f>
        <v>William</v>
      </c>
      <c r="AG1163" s="31">
        <f>Table_1[[#This Row],[Ship date]]-Table_1[[#This Row],[Order Date]]</f>
        <v>9</v>
      </c>
      <c r="AH1163" s="22">
        <f>Table_1[[#This Row],[Profit]]/Table_1[[#This Row],[Sales]]</f>
        <v>-0.54387208140274379</v>
      </c>
      <c r="AI1163" s="23">
        <f>Table_1[[#This Row],[Profit]]+Table_1[[#This Row],[Sales]]</f>
        <v>150.61799999999997</v>
      </c>
      <c r="AJ1163" s="17">
        <f>WEEKNUM(Table_1[[#This Row],[Order Date]],1)</f>
        <v>16</v>
      </c>
      <c r="AK1163" s="17" t="str">
        <f>TEXT(Table_1[[#This Row],[Order Date]],"mmm yyyy")</f>
        <v>Apr 2015</v>
      </c>
      <c r="AL1163" s="17" t="str">
        <f>Table_1[[#This Row],[Monthly sales]]&amp;"  Week "&amp;TEXT(Table_1[[#This Row],[Weekly sales]],"00")</f>
        <v>Apr 2015  Week 16</v>
      </c>
      <c r="AM1163" s="17">
        <f>IF(COUNTIF($A$2:A1163, A1163)=1, 1, 0)</f>
        <v>0</v>
      </c>
      <c r="AN1163" s="3">
        <f>COUNTA(A1163) - COUNTIF(Table_1[[#This Row],[Unique Customers]], 1)</f>
        <v>1</v>
      </c>
      <c r="AO1163" s="17" t="str">
        <f t="shared" si="18"/>
        <v>Unique</v>
      </c>
      <c r="AP1163" s="17" t="str">
        <f>"Q"&amp;_xlfn.CEILING.MATH(MONTH(Table_1[[#This Row],[Monthly sales]])/3,1)</f>
        <v>Q2</v>
      </c>
    </row>
    <row r="1164" spans="1:42" ht="14.4" x14ac:dyDescent="0.3">
      <c r="A1164" s="2">
        <v>555</v>
      </c>
      <c r="B1164" s="15" t="s">
        <v>1301</v>
      </c>
      <c r="C1164" s="15" t="s">
        <v>48</v>
      </c>
      <c r="D1164" s="6">
        <v>0.01</v>
      </c>
      <c r="E1164" s="4">
        <v>4.9800000000000004</v>
      </c>
      <c r="F1164" s="4">
        <v>7.44</v>
      </c>
      <c r="G1164" s="15" t="s">
        <v>39</v>
      </c>
      <c r="H1164" s="15" t="s">
        <v>95</v>
      </c>
      <c r="I1164" s="15" t="s">
        <v>49</v>
      </c>
      <c r="J1164" s="15" t="s">
        <v>89</v>
      </c>
      <c r="K1164" s="15" t="s">
        <v>74</v>
      </c>
      <c r="L1164" s="15" t="s">
        <v>2175</v>
      </c>
      <c r="M1164" s="6">
        <v>0.36</v>
      </c>
      <c r="N1164" s="15" t="s">
        <v>33</v>
      </c>
      <c r="O1164" s="15" t="s">
        <v>60</v>
      </c>
      <c r="P1164" s="15" t="s">
        <v>147</v>
      </c>
      <c r="Q1164" s="15" t="s">
        <v>1302</v>
      </c>
      <c r="R1164" s="2">
        <v>84062</v>
      </c>
      <c r="S1164" s="1">
        <v>42109</v>
      </c>
      <c r="T1164" s="12">
        <f>EOMONTH(Table_1[[#This Row],[Order Date]],0)</f>
        <v>42124</v>
      </c>
      <c r="U1164" s="10">
        <f>EOMONTH(Table_1[[#This Row],[Order Date]],0)</f>
        <v>42124</v>
      </c>
      <c r="V1164" s="14">
        <v>42109</v>
      </c>
      <c r="W1164" s="1">
        <v>42118</v>
      </c>
      <c r="X1164" s="12">
        <v>42118</v>
      </c>
      <c r="Y1164" s="10">
        <f>EOMONTH(Table_1[[#This Row],[Ship date]],0)</f>
        <v>42124</v>
      </c>
      <c r="Z1164" s="14">
        <v>42118</v>
      </c>
      <c r="AA1164" s="4">
        <v>-161.6328</v>
      </c>
      <c r="AB1164" s="2">
        <v>16</v>
      </c>
      <c r="AC1164" s="4">
        <v>83.86</v>
      </c>
      <c r="AD1164" s="2">
        <v>86191</v>
      </c>
      <c r="AE1164" s="4">
        <f>'DataCleaning and Transformation'!$E1164-'DataCleaning and Transformation'!$D1164</f>
        <v>4.9700000000000006</v>
      </c>
      <c r="AF1164" s="15" t="str">
        <f>_xlfn.IFS('DataCleaning and Transformation'!$O1164="Central","Chris",'DataCleaning and Transformation'!$O1164="East","Erin",'DataCleaning and Transformation'!$O1164="South","Sam",'DataCleaning and Transformation'!$O1164="West","William")</f>
        <v>William</v>
      </c>
      <c r="AG1164" s="31">
        <f>Table_1[[#This Row],[Ship date]]-Table_1[[#This Row],[Order Date]]</f>
        <v>9</v>
      </c>
      <c r="AH1164" s="22">
        <f>Table_1[[#This Row],[Profit]]/Table_1[[#This Row],[Sales]]</f>
        <v>-1.9274123539232053</v>
      </c>
      <c r="AI1164" s="23">
        <f>Table_1[[#This Row],[Profit]]+Table_1[[#This Row],[Sales]]</f>
        <v>-77.772800000000004</v>
      </c>
      <c r="AJ1164" s="17">
        <f>WEEKNUM(Table_1[[#This Row],[Order Date]],1)</f>
        <v>16</v>
      </c>
      <c r="AK1164" s="17" t="str">
        <f>TEXT(Table_1[[#This Row],[Order Date]],"mmm yyyy")</f>
        <v>Apr 2015</v>
      </c>
      <c r="AL1164" s="17" t="str">
        <f>Table_1[[#This Row],[Monthly sales]]&amp;"  Week "&amp;TEXT(Table_1[[#This Row],[Weekly sales]],"00")</f>
        <v>Apr 2015  Week 16</v>
      </c>
      <c r="AM1164" s="17">
        <f>IF(COUNTIF($A$2:A1164, A1164)=1, 1, 0)</f>
        <v>0</v>
      </c>
      <c r="AN1164" s="3">
        <f>COUNTA(A1164) - COUNTIF(Table_1[[#This Row],[Unique Customers]], 1)</f>
        <v>1</v>
      </c>
      <c r="AO1164" s="17" t="str">
        <f t="shared" si="18"/>
        <v>Unique</v>
      </c>
      <c r="AP1164" s="17" t="str">
        <f>"Q"&amp;_xlfn.CEILING.MATH(MONTH(Table_1[[#This Row],[Monthly sales]])/3,1)</f>
        <v>Q2</v>
      </c>
    </row>
    <row r="1165" spans="1:42" ht="14.4" x14ac:dyDescent="0.3">
      <c r="A1165" s="2">
        <v>2952</v>
      </c>
      <c r="B1165" s="15" t="s">
        <v>2176</v>
      </c>
      <c r="C1165" s="15" t="s">
        <v>117</v>
      </c>
      <c r="D1165" s="6">
        <v>0.08</v>
      </c>
      <c r="E1165" s="4">
        <v>5.74</v>
      </c>
      <c r="F1165" s="4">
        <v>5.01</v>
      </c>
      <c r="G1165" s="15" t="s">
        <v>88</v>
      </c>
      <c r="H1165" s="15" t="s">
        <v>95</v>
      </c>
      <c r="I1165" s="15" t="s">
        <v>49</v>
      </c>
      <c r="J1165" s="15" t="s">
        <v>73</v>
      </c>
      <c r="K1165" s="15" t="s">
        <v>74</v>
      </c>
      <c r="L1165" s="15" t="s">
        <v>1066</v>
      </c>
      <c r="M1165" s="6">
        <v>0.39</v>
      </c>
      <c r="N1165" s="15" t="s">
        <v>33</v>
      </c>
      <c r="O1165" s="15" t="s">
        <v>112</v>
      </c>
      <c r="P1165" s="15" t="s">
        <v>318</v>
      </c>
      <c r="Q1165" s="15" t="s">
        <v>2177</v>
      </c>
      <c r="R1165" s="2">
        <v>43123</v>
      </c>
      <c r="S1165" s="1">
        <v>42109</v>
      </c>
      <c r="T1165" s="12">
        <f>EOMONTH(Table_1[[#This Row],[Order Date]],0)</f>
        <v>42124</v>
      </c>
      <c r="U1165" s="10">
        <f>EOMONTH(Table_1[[#This Row],[Order Date]],0)</f>
        <v>42124</v>
      </c>
      <c r="V1165" s="14">
        <v>42109</v>
      </c>
      <c r="W1165" s="1">
        <v>42111</v>
      </c>
      <c r="X1165" s="12">
        <v>42111</v>
      </c>
      <c r="Y1165" s="10">
        <f>EOMONTH(Table_1[[#This Row],[Ship date]],0)</f>
        <v>42124</v>
      </c>
      <c r="Z1165" s="14">
        <v>42111</v>
      </c>
      <c r="AA1165" s="4">
        <v>-61.628039999999999</v>
      </c>
      <c r="AB1165" s="2">
        <v>12</v>
      </c>
      <c r="AC1165" s="4">
        <v>70.03</v>
      </c>
      <c r="AD1165" s="2">
        <v>91398</v>
      </c>
      <c r="AE1165" s="4">
        <f>'DataCleaning and Transformation'!$E1165-'DataCleaning and Transformation'!$D1165</f>
        <v>5.66</v>
      </c>
      <c r="AF1165" s="15" t="str">
        <f>_xlfn.IFS('DataCleaning and Transformation'!$O1165="Central","Chris",'DataCleaning and Transformation'!$O1165="East","Erin",'DataCleaning and Transformation'!$O1165="South","Sam",'DataCleaning and Transformation'!$O1165="West","William")</f>
        <v>Erin</v>
      </c>
      <c r="AG1165" s="31">
        <f>Table_1[[#This Row],[Ship date]]-Table_1[[#This Row],[Order Date]]</f>
        <v>2</v>
      </c>
      <c r="AH1165" s="22">
        <f>Table_1[[#This Row],[Profit]]/Table_1[[#This Row],[Sales]]</f>
        <v>-0.88002341853491362</v>
      </c>
      <c r="AI1165" s="23">
        <f>Table_1[[#This Row],[Profit]]+Table_1[[#This Row],[Sales]]</f>
        <v>8.4019600000000025</v>
      </c>
      <c r="AJ1165" s="17">
        <f>WEEKNUM(Table_1[[#This Row],[Order Date]],1)</f>
        <v>16</v>
      </c>
      <c r="AK1165" s="17" t="str">
        <f>TEXT(Table_1[[#This Row],[Order Date]],"mmm yyyy")</f>
        <v>Apr 2015</v>
      </c>
      <c r="AL1165" s="17" t="str">
        <f>Table_1[[#This Row],[Monthly sales]]&amp;"  Week "&amp;TEXT(Table_1[[#This Row],[Weekly sales]],"00")</f>
        <v>Apr 2015  Week 16</v>
      </c>
      <c r="AM1165" s="17">
        <f>IF(COUNTIF($A$2:A1165, A1165)=1, 1, 0)</f>
        <v>1</v>
      </c>
      <c r="AN1165" s="3">
        <f>COUNTA(A1165) - COUNTIF(Table_1[[#This Row],[Unique Customers]], 1)</f>
        <v>0</v>
      </c>
      <c r="AO1165" s="17" t="str">
        <f t="shared" si="18"/>
        <v>Unique</v>
      </c>
      <c r="AP1165" s="17" t="str">
        <f>"Q"&amp;_xlfn.CEILING.MATH(MONTH(Table_1[[#This Row],[Monthly sales]])/3,1)</f>
        <v>Q2</v>
      </c>
    </row>
    <row r="1166" spans="1:42" ht="14.4" x14ac:dyDescent="0.3">
      <c r="A1166" s="2">
        <v>568</v>
      </c>
      <c r="B1166" s="15" t="s">
        <v>1483</v>
      </c>
      <c r="C1166" s="15" t="s">
        <v>71</v>
      </c>
      <c r="D1166" s="6">
        <v>0.09</v>
      </c>
      <c r="E1166" s="4">
        <v>70.97</v>
      </c>
      <c r="F1166" s="4">
        <v>3.5</v>
      </c>
      <c r="G1166" s="15" t="s">
        <v>39</v>
      </c>
      <c r="H1166" s="15" t="s">
        <v>40</v>
      </c>
      <c r="I1166" s="15" t="s">
        <v>49</v>
      </c>
      <c r="J1166" s="15" t="s">
        <v>96</v>
      </c>
      <c r="K1166" s="15" t="s">
        <v>74</v>
      </c>
      <c r="L1166" s="15" t="s">
        <v>2178</v>
      </c>
      <c r="M1166" s="6">
        <v>0.59</v>
      </c>
      <c r="N1166" s="15" t="s">
        <v>33</v>
      </c>
      <c r="O1166" s="15" t="s">
        <v>34</v>
      </c>
      <c r="P1166" s="15" t="s">
        <v>35</v>
      </c>
      <c r="Q1166" s="15" t="s">
        <v>1484</v>
      </c>
      <c r="R1166" s="2">
        <v>39701</v>
      </c>
      <c r="S1166" s="1">
        <v>42109</v>
      </c>
      <c r="T1166" s="12">
        <f>EOMONTH(Table_1[[#This Row],[Order Date]],0)</f>
        <v>42124</v>
      </c>
      <c r="U1166" s="10">
        <f>EOMONTH(Table_1[[#This Row],[Order Date]],0)</f>
        <v>42124</v>
      </c>
      <c r="V1166" s="14">
        <v>42109</v>
      </c>
      <c r="W1166" s="1">
        <v>42109</v>
      </c>
      <c r="X1166" s="12">
        <v>42109</v>
      </c>
      <c r="Y1166" s="10">
        <f>EOMONTH(Table_1[[#This Row],[Ship date]],0)</f>
        <v>42124</v>
      </c>
      <c r="Z1166" s="14">
        <v>42109</v>
      </c>
      <c r="AA1166" s="4">
        <v>-99.567999999999998</v>
      </c>
      <c r="AB1166" s="2">
        <v>12</v>
      </c>
      <c r="AC1166" s="4">
        <v>805.99</v>
      </c>
      <c r="AD1166" s="2">
        <v>88880</v>
      </c>
      <c r="AE1166" s="4">
        <f>'DataCleaning and Transformation'!$E1166-'DataCleaning and Transformation'!$D1166</f>
        <v>70.88</v>
      </c>
      <c r="AF1166" s="15" t="str">
        <f>_xlfn.IFS('DataCleaning and Transformation'!$O1166="Central","Chris",'DataCleaning and Transformation'!$O1166="East","Erin",'DataCleaning and Transformation'!$O1166="South","Sam",'DataCleaning and Transformation'!$O1166="West","William")</f>
        <v>Sam</v>
      </c>
      <c r="AG1166" s="31">
        <f>Table_1[[#This Row],[Ship date]]-Table_1[[#This Row],[Order Date]]</f>
        <v>0</v>
      </c>
      <c r="AH1166" s="22">
        <f>Table_1[[#This Row],[Profit]]/Table_1[[#This Row],[Sales]]</f>
        <v>-0.12353503145200312</v>
      </c>
      <c r="AI1166" s="23">
        <f>Table_1[[#This Row],[Profit]]+Table_1[[#This Row],[Sales]]</f>
        <v>706.42200000000003</v>
      </c>
      <c r="AJ1166" s="17">
        <f>WEEKNUM(Table_1[[#This Row],[Order Date]],1)</f>
        <v>16</v>
      </c>
      <c r="AK1166" s="17" t="str">
        <f>TEXT(Table_1[[#This Row],[Order Date]],"mmm yyyy")</f>
        <v>Apr 2015</v>
      </c>
      <c r="AL1166" s="17" t="str">
        <f>Table_1[[#This Row],[Monthly sales]]&amp;"  Week "&amp;TEXT(Table_1[[#This Row],[Weekly sales]],"00")</f>
        <v>Apr 2015  Week 16</v>
      </c>
      <c r="AM1166" s="17">
        <f>IF(COUNTIF($A$2:A1166, A1166)=1, 1, 0)</f>
        <v>0</v>
      </c>
      <c r="AN1166" s="3">
        <f>COUNTA(A1166) - COUNTIF(Table_1[[#This Row],[Unique Customers]], 1)</f>
        <v>1</v>
      </c>
      <c r="AO1166" s="17" t="str">
        <f t="shared" si="18"/>
        <v>Unique</v>
      </c>
      <c r="AP1166" s="17" t="str">
        <f>"Q"&amp;_xlfn.CEILING.MATH(MONTH(Table_1[[#This Row],[Monthly sales]])/3,1)</f>
        <v>Q2</v>
      </c>
    </row>
    <row r="1167" spans="1:42" ht="14.4" x14ac:dyDescent="0.3">
      <c r="A1167" s="2">
        <v>1607</v>
      </c>
      <c r="B1167" s="15" t="s">
        <v>1036</v>
      </c>
      <c r="C1167" s="15" t="s">
        <v>71</v>
      </c>
      <c r="D1167" s="6">
        <v>0.01</v>
      </c>
      <c r="E1167" s="4">
        <v>15.16</v>
      </c>
      <c r="F1167" s="4">
        <v>15.09</v>
      </c>
      <c r="G1167" s="15" t="s">
        <v>39</v>
      </c>
      <c r="H1167" s="15" t="s">
        <v>72</v>
      </c>
      <c r="I1167" s="15" t="s">
        <v>49</v>
      </c>
      <c r="J1167" s="15" t="s">
        <v>73</v>
      </c>
      <c r="K1167" s="15" t="s">
        <v>74</v>
      </c>
      <c r="L1167" s="15" t="s">
        <v>2179</v>
      </c>
      <c r="M1167" s="6">
        <v>0.39</v>
      </c>
      <c r="N1167" s="15" t="s">
        <v>33</v>
      </c>
      <c r="O1167" s="15" t="s">
        <v>112</v>
      </c>
      <c r="P1167" s="15" t="s">
        <v>113</v>
      </c>
      <c r="Q1167" s="15" t="s">
        <v>1038</v>
      </c>
      <c r="R1167" s="2">
        <v>11520</v>
      </c>
      <c r="S1167" s="1">
        <v>42109</v>
      </c>
      <c r="T1167" s="12">
        <f>EOMONTH(Table_1[[#This Row],[Order Date]],0)</f>
        <v>42124</v>
      </c>
      <c r="U1167" s="10">
        <f>EOMONTH(Table_1[[#This Row],[Order Date]],0)</f>
        <v>42124</v>
      </c>
      <c r="V1167" s="14">
        <v>42109</v>
      </c>
      <c r="W1167" s="1">
        <v>42109</v>
      </c>
      <c r="X1167" s="12">
        <v>42109</v>
      </c>
      <c r="Y1167" s="10">
        <f>EOMONTH(Table_1[[#This Row],[Ship date]],0)</f>
        <v>42124</v>
      </c>
      <c r="Z1167" s="14">
        <v>42109</v>
      </c>
      <c r="AA1167" s="4">
        <v>-200.85900000000001</v>
      </c>
      <c r="AB1167" s="2">
        <v>7</v>
      </c>
      <c r="AC1167" s="4">
        <v>110.93</v>
      </c>
      <c r="AD1167" s="2">
        <v>87994</v>
      </c>
      <c r="AE1167" s="4">
        <f>'DataCleaning and Transformation'!$E1167-'DataCleaning and Transformation'!$D1167</f>
        <v>15.15</v>
      </c>
      <c r="AF1167" s="15" t="str">
        <f>_xlfn.IFS('DataCleaning and Transformation'!$O1167="Central","Chris",'DataCleaning and Transformation'!$O1167="East","Erin",'DataCleaning and Transformation'!$O1167="South","Sam",'DataCleaning and Transformation'!$O1167="West","William")</f>
        <v>Erin</v>
      </c>
      <c r="AG1167" s="31">
        <f>Table_1[[#This Row],[Ship date]]-Table_1[[#This Row],[Order Date]]</f>
        <v>0</v>
      </c>
      <c r="AH1167" s="22">
        <f>Table_1[[#This Row],[Profit]]/Table_1[[#This Row],[Sales]]</f>
        <v>-1.8106824123321013</v>
      </c>
      <c r="AI1167" s="23">
        <f>Table_1[[#This Row],[Profit]]+Table_1[[#This Row],[Sales]]</f>
        <v>-89.929000000000002</v>
      </c>
      <c r="AJ1167" s="17">
        <f>WEEKNUM(Table_1[[#This Row],[Order Date]],1)</f>
        <v>16</v>
      </c>
      <c r="AK1167" s="17" t="str">
        <f>TEXT(Table_1[[#This Row],[Order Date]],"mmm yyyy")</f>
        <v>Apr 2015</v>
      </c>
      <c r="AL1167" s="17" t="str">
        <f>Table_1[[#This Row],[Monthly sales]]&amp;"  Week "&amp;TEXT(Table_1[[#This Row],[Weekly sales]],"00")</f>
        <v>Apr 2015  Week 16</v>
      </c>
      <c r="AM1167" s="17">
        <f>IF(COUNTIF($A$2:A1167, A1167)=1, 1, 0)</f>
        <v>0</v>
      </c>
      <c r="AN1167" s="3">
        <f>COUNTA(A1167) - COUNTIF(Table_1[[#This Row],[Unique Customers]], 1)</f>
        <v>1</v>
      </c>
      <c r="AO1167" s="17" t="str">
        <f t="shared" si="18"/>
        <v>Unique</v>
      </c>
      <c r="AP1167" s="17" t="str">
        <f>"Q"&amp;_xlfn.CEILING.MATH(MONTH(Table_1[[#This Row],[Monthly sales]])/3,1)</f>
        <v>Q2</v>
      </c>
    </row>
    <row r="1168" spans="1:42" ht="14.4" x14ac:dyDescent="0.3">
      <c r="A1168" s="2">
        <v>1818</v>
      </c>
      <c r="B1168" s="15" t="s">
        <v>2180</v>
      </c>
      <c r="C1168" s="15" t="s">
        <v>71</v>
      </c>
      <c r="D1168" s="6">
        <v>0.06</v>
      </c>
      <c r="E1168" s="4">
        <v>17.98</v>
      </c>
      <c r="F1168" s="4">
        <v>8.51</v>
      </c>
      <c r="G1168" s="15" t="s">
        <v>39</v>
      </c>
      <c r="H1168" s="15" t="s">
        <v>40</v>
      </c>
      <c r="I1168" s="15" t="s">
        <v>41</v>
      </c>
      <c r="J1168" s="15" t="s">
        <v>57</v>
      </c>
      <c r="K1168" s="15" t="s">
        <v>145</v>
      </c>
      <c r="L1168" s="15" t="s">
        <v>1881</v>
      </c>
      <c r="M1168" s="6">
        <v>0.4</v>
      </c>
      <c r="N1168" s="15" t="s">
        <v>33</v>
      </c>
      <c r="O1168" s="15" t="s">
        <v>53</v>
      </c>
      <c r="P1168" s="15" t="s">
        <v>290</v>
      </c>
      <c r="Q1168" s="15" t="s">
        <v>2181</v>
      </c>
      <c r="R1168" s="2">
        <v>48126</v>
      </c>
      <c r="S1168" s="1">
        <v>42109</v>
      </c>
      <c r="T1168" s="12">
        <f>EOMONTH(Table_1[[#This Row],[Order Date]],0)</f>
        <v>42124</v>
      </c>
      <c r="U1168" s="10">
        <f>EOMONTH(Table_1[[#This Row],[Order Date]],0)</f>
        <v>42124</v>
      </c>
      <c r="V1168" s="14">
        <v>42109</v>
      </c>
      <c r="W1168" s="1">
        <v>42111</v>
      </c>
      <c r="X1168" s="12">
        <v>42111</v>
      </c>
      <c r="Y1168" s="10">
        <f>EOMONTH(Table_1[[#This Row],[Ship date]],0)</f>
        <v>42124</v>
      </c>
      <c r="Z1168" s="14">
        <v>42111</v>
      </c>
      <c r="AA1168" s="4">
        <v>-47.243088</v>
      </c>
      <c r="AB1168" s="2">
        <v>3</v>
      </c>
      <c r="AC1168" s="4">
        <v>56.38</v>
      </c>
      <c r="AD1168" s="2">
        <v>85991</v>
      </c>
      <c r="AE1168" s="4">
        <f>'DataCleaning and Transformation'!$E1168-'DataCleaning and Transformation'!$D1168</f>
        <v>17.920000000000002</v>
      </c>
      <c r="AF1168" s="15" t="str">
        <f>_xlfn.IFS('DataCleaning and Transformation'!$O1168="Central","Chris",'DataCleaning and Transformation'!$O1168="East","Erin",'DataCleaning and Transformation'!$O1168="South","Sam",'DataCleaning and Transformation'!$O1168="West","William")</f>
        <v>Chris</v>
      </c>
      <c r="AG1168" s="31">
        <f>Table_1[[#This Row],[Ship date]]-Table_1[[#This Row],[Order Date]]</f>
        <v>2</v>
      </c>
      <c r="AH1168" s="22">
        <f>Table_1[[#This Row],[Profit]]/Table_1[[#This Row],[Sales]]</f>
        <v>-0.83794054629301162</v>
      </c>
      <c r="AI1168" s="23">
        <f>Table_1[[#This Row],[Profit]]+Table_1[[#This Row],[Sales]]</f>
        <v>9.1369120000000024</v>
      </c>
      <c r="AJ1168" s="17">
        <f>WEEKNUM(Table_1[[#This Row],[Order Date]],1)</f>
        <v>16</v>
      </c>
      <c r="AK1168" s="17" t="str">
        <f>TEXT(Table_1[[#This Row],[Order Date]],"mmm yyyy")</f>
        <v>Apr 2015</v>
      </c>
      <c r="AL1168" s="17" t="str">
        <f>Table_1[[#This Row],[Monthly sales]]&amp;"  Week "&amp;TEXT(Table_1[[#This Row],[Weekly sales]],"00")</f>
        <v>Apr 2015  Week 16</v>
      </c>
      <c r="AM1168" s="17">
        <f>IF(COUNTIF($A$2:A1168, A1168)=1, 1, 0)</f>
        <v>1</v>
      </c>
      <c r="AN1168" s="3">
        <f>COUNTA(A1168) - COUNTIF(Table_1[[#This Row],[Unique Customers]], 1)</f>
        <v>0</v>
      </c>
      <c r="AO1168" s="17" t="str">
        <f t="shared" si="18"/>
        <v>Unique</v>
      </c>
      <c r="AP1168" s="17" t="str">
        <f>"Q"&amp;_xlfn.CEILING.MATH(MONTH(Table_1[[#This Row],[Monthly sales]])/3,1)</f>
        <v>Q2</v>
      </c>
    </row>
    <row r="1169" spans="1:42" ht="14.4" x14ac:dyDescent="0.3">
      <c r="A1169" s="2">
        <v>1818</v>
      </c>
      <c r="B1169" s="15" t="s">
        <v>2180</v>
      </c>
      <c r="C1169" s="15" t="s">
        <v>71</v>
      </c>
      <c r="D1169" s="6">
        <v>0.1</v>
      </c>
      <c r="E1169" s="4">
        <v>9.99</v>
      </c>
      <c r="F1169" s="4">
        <v>4.78</v>
      </c>
      <c r="G1169" s="15" t="s">
        <v>88</v>
      </c>
      <c r="H1169" s="15" t="s">
        <v>40</v>
      </c>
      <c r="I1169" s="15" t="s">
        <v>49</v>
      </c>
      <c r="J1169" s="15" t="s">
        <v>89</v>
      </c>
      <c r="K1169" s="15" t="s">
        <v>74</v>
      </c>
      <c r="L1169" s="15" t="s">
        <v>1520</v>
      </c>
      <c r="M1169" s="6">
        <v>0.4</v>
      </c>
      <c r="N1169" s="15" t="s">
        <v>33</v>
      </c>
      <c r="O1169" s="15" t="s">
        <v>53</v>
      </c>
      <c r="P1169" s="15" t="s">
        <v>290</v>
      </c>
      <c r="Q1169" s="15" t="s">
        <v>2181</v>
      </c>
      <c r="R1169" s="2">
        <v>48126</v>
      </c>
      <c r="S1169" s="1">
        <v>42109</v>
      </c>
      <c r="T1169" s="12">
        <f>EOMONTH(Table_1[[#This Row],[Order Date]],0)</f>
        <v>42124</v>
      </c>
      <c r="U1169" s="10">
        <f>EOMONTH(Table_1[[#This Row],[Order Date]],0)</f>
        <v>42124</v>
      </c>
      <c r="V1169" s="14">
        <v>42109</v>
      </c>
      <c r="W1169" s="1">
        <v>42112</v>
      </c>
      <c r="X1169" s="12">
        <v>42112</v>
      </c>
      <c r="Y1169" s="10">
        <f>EOMONTH(Table_1[[#This Row],[Ship date]],0)</f>
        <v>42124</v>
      </c>
      <c r="Z1169" s="14">
        <v>42112</v>
      </c>
      <c r="AA1169" s="4">
        <v>9.1539999999999999</v>
      </c>
      <c r="AB1169" s="2">
        <v>12</v>
      </c>
      <c r="AC1169" s="4">
        <v>119.13</v>
      </c>
      <c r="AD1169" s="2">
        <v>85991</v>
      </c>
      <c r="AE1169" s="4">
        <f>'DataCleaning and Transformation'!$E1169-'DataCleaning and Transformation'!$D1169</f>
        <v>9.89</v>
      </c>
      <c r="AF1169" s="15" t="str">
        <f>_xlfn.IFS('DataCleaning and Transformation'!$O1169="Central","Chris",'DataCleaning and Transformation'!$O1169="East","Erin",'DataCleaning and Transformation'!$O1169="South","Sam",'DataCleaning and Transformation'!$O1169="West","William")</f>
        <v>Chris</v>
      </c>
      <c r="AG1169" s="31">
        <f>Table_1[[#This Row],[Ship date]]-Table_1[[#This Row],[Order Date]]</f>
        <v>3</v>
      </c>
      <c r="AH1169" s="22">
        <f>Table_1[[#This Row],[Profit]]/Table_1[[#This Row],[Sales]]</f>
        <v>7.6840426424913968E-2</v>
      </c>
      <c r="AI1169" s="23">
        <f>Table_1[[#This Row],[Profit]]+Table_1[[#This Row],[Sales]]</f>
        <v>128.28399999999999</v>
      </c>
      <c r="AJ1169" s="17">
        <f>WEEKNUM(Table_1[[#This Row],[Order Date]],1)</f>
        <v>16</v>
      </c>
      <c r="AK1169" s="17" t="str">
        <f>TEXT(Table_1[[#This Row],[Order Date]],"mmm yyyy")</f>
        <v>Apr 2015</v>
      </c>
      <c r="AL1169" s="17" t="str">
        <f>Table_1[[#This Row],[Monthly sales]]&amp;"  Week "&amp;TEXT(Table_1[[#This Row],[Weekly sales]],"00")</f>
        <v>Apr 2015  Week 16</v>
      </c>
      <c r="AM1169" s="17">
        <f>IF(COUNTIF($A$2:A1169, A1169)=1, 1, 0)</f>
        <v>0</v>
      </c>
      <c r="AN1169" s="3">
        <f>COUNTA(A1169) - COUNTIF(Table_1[[#This Row],[Unique Customers]], 1)</f>
        <v>1</v>
      </c>
      <c r="AO1169" s="17" t="str">
        <f t="shared" si="18"/>
        <v>Repeated</v>
      </c>
      <c r="AP1169" s="17" t="str">
        <f>"Q"&amp;_xlfn.CEILING.MATH(MONTH(Table_1[[#This Row],[Monthly sales]])/3,1)</f>
        <v>Q2</v>
      </c>
    </row>
    <row r="1170" spans="1:42" ht="14.4" x14ac:dyDescent="0.3">
      <c r="A1170" s="2">
        <v>1821</v>
      </c>
      <c r="B1170" s="15" t="s">
        <v>999</v>
      </c>
      <c r="C1170" s="15" t="s">
        <v>71</v>
      </c>
      <c r="D1170" s="6">
        <v>7.0000000000000007E-2</v>
      </c>
      <c r="E1170" s="4">
        <v>18.649999999999999</v>
      </c>
      <c r="F1170" s="4">
        <v>3.77</v>
      </c>
      <c r="G1170" s="15" t="s">
        <v>39</v>
      </c>
      <c r="H1170" s="15" t="s">
        <v>40</v>
      </c>
      <c r="I1170" s="15" t="s">
        <v>29</v>
      </c>
      <c r="J1170" s="15" t="s">
        <v>127</v>
      </c>
      <c r="K1170" s="15" t="s">
        <v>43</v>
      </c>
      <c r="L1170" s="15" t="s">
        <v>2182</v>
      </c>
      <c r="M1170" s="6">
        <v>0.39</v>
      </c>
      <c r="N1170" s="15" t="s">
        <v>33</v>
      </c>
      <c r="O1170" s="15" t="s">
        <v>112</v>
      </c>
      <c r="P1170" s="15" t="s">
        <v>113</v>
      </c>
      <c r="Q1170" s="15" t="s">
        <v>114</v>
      </c>
      <c r="R1170" s="2">
        <v>10177</v>
      </c>
      <c r="S1170" s="1">
        <v>42109</v>
      </c>
      <c r="T1170" s="12">
        <f>EOMONTH(Table_1[[#This Row],[Order Date]],0)</f>
        <v>42124</v>
      </c>
      <c r="U1170" s="10">
        <f>EOMONTH(Table_1[[#This Row],[Order Date]],0)</f>
        <v>42124</v>
      </c>
      <c r="V1170" s="14">
        <v>42109</v>
      </c>
      <c r="W1170" s="1">
        <v>42110</v>
      </c>
      <c r="X1170" s="12">
        <v>42110</v>
      </c>
      <c r="Y1170" s="10">
        <f>EOMONTH(Table_1[[#This Row],[Ship date]],0)</f>
        <v>42124</v>
      </c>
      <c r="Z1170" s="14">
        <v>42110</v>
      </c>
      <c r="AA1170" s="4">
        <v>149.72</v>
      </c>
      <c r="AB1170" s="2">
        <v>34</v>
      </c>
      <c r="AC1170" s="4">
        <v>643.64</v>
      </c>
      <c r="AD1170" s="2">
        <v>47108</v>
      </c>
      <c r="AE1170" s="4">
        <f>'DataCleaning and Transformation'!$E1170-'DataCleaning and Transformation'!$D1170</f>
        <v>18.579999999999998</v>
      </c>
      <c r="AF1170" s="15" t="str">
        <f>_xlfn.IFS('DataCleaning and Transformation'!$O1170="Central","Chris",'DataCleaning and Transformation'!$O1170="East","Erin",'DataCleaning and Transformation'!$O1170="South","Sam",'DataCleaning and Transformation'!$O1170="West","William")</f>
        <v>Erin</v>
      </c>
      <c r="AG1170" s="31">
        <f>Table_1[[#This Row],[Ship date]]-Table_1[[#This Row],[Order Date]]</f>
        <v>1</v>
      </c>
      <c r="AH1170" s="22">
        <f>Table_1[[#This Row],[Profit]]/Table_1[[#This Row],[Sales]]</f>
        <v>0.2326145050027966</v>
      </c>
      <c r="AI1170" s="23">
        <f>Table_1[[#This Row],[Profit]]+Table_1[[#This Row],[Sales]]</f>
        <v>793.36</v>
      </c>
      <c r="AJ1170" s="17">
        <f>WEEKNUM(Table_1[[#This Row],[Order Date]],1)</f>
        <v>16</v>
      </c>
      <c r="AK1170" s="17" t="str">
        <f>TEXT(Table_1[[#This Row],[Order Date]],"mmm yyyy")</f>
        <v>Apr 2015</v>
      </c>
      <c r="AL1170" s="17" t="str">
        <f>Table_1[[#This Row],[Monthly sales]]&amp;"  Week "&amp;TEXT(Table_1[[#This Row],[Weekly sales]],"00")</f>
        <v>Apr 2015  Week 16</v>
      </c>
      <c r="AM1170" s="17">
        <f>IF(COUNTIF($A$2:A1170, A1170)=1, 1, 0)</f>
        <v>0</v>
      </c>
      <c r="AN1170" s="3">
        <f>COUNTA(A1170) - COUNTIF(Table_1[[#This Row],[Unique Customers]], 1)</f>
        <v>1</v>
      </c>
      <c r="AO1170" s="17" t="str">
        <f t="shared" si="18"/>
        <v>Unique</v>
      </c>
      <c r="AP1170" s="17" t="str">
        <f>"Q"&amp;_xlfn.CEILING.MATH(MONTH(Table_1[[#This Row],[Monthly sales]])/3,1)</f>
        <v>Q2</v>
      </c>
    </row>
    <row r="1171" spans="1:42" ht="14.4" x14ac:dyDescent="0.3">
      <c r="A1171" s="2">
        <v>1821</v>
      </c>
      <c r="B1171" s="15" t="s">
        <v>999</v>
      </c>
      <c r="C1171" s="15" t="s">
        <v>71</v>
      </c>
      <c r="D1171" s="6">
        <v>0.06</v>
      </c>
      <c r="E1171" s="4">
        <v>17.98</v>
      </c>
      <c r="F1171" s="4">
        <v>8.51</v>
      </c>
      <c r="G1171" s="15" t="s">
        <v>39</v>
      </c>
      <c r="H1171" s="15" t="s">
        <v>40</v>
      </c>
      <c r="I1171" s="15" t="s">
        <v>41</v>
      </c>
      <c r="J1171" s="15" t="s">
        <v>57</v>
      </c>
      <c r="K1171" s="15" t="s">
        <v>145</v>
      </c>
      <c r="L1171" s="15" t="s">
        <v>1881</v>
      </c>
      <c r="M1171" s="6">
        <v>0.4</v>
      </c>
      <c r="N1171" s="15" t="s">
        <v>33</v>
      </c>
      <c r="O1171" s="15" t="s">
        <v>112</v>
      </c>
      <c r="P1171" s="15" t="s">
        <v>113</v>
      </c>
      <c r="Q1171" s="15" t="s">
        <v>114</v>
      </c>
      <c r="R1171" s="2">
        <v>10177</v>
      </c>
      <c r="S1171" s="1">
        <v>42109</v>
      </c>
      <c r="T1171" s="12">
        <f>EOMONTH(Table_1[[#This Row],[Order Date]],0)</f>
        <v>42124</v>
      </c>
      <c r="U1171" s="10">
        <f>EOMONTH(Table_1[[#This Row],[Order Date]],0)</f>
        <v>42124</v>
      </c>
      <c r="V1171" s="14">
        <v>42109</v>
      </c>
      <c r="W1171" s="1">
        <v>42111</v>
      </c>
      <c r="X1171" s="12">
        <v>42111</v>
      </c>
      <c r="Y1171" s="10">
        <f>EOMONTH(Table_1[[#This Row],[Ship date]],0)</f>
        <v>42124</v>
      </c>
      <c r="Z1171" s="14">
        <v>42111</v>
      </c>
      <c r="AA1171" s="4">
        <v>-52.492319999999999</v>
      </c>
      <c r="AB1171" s="2">
        <v>13</v>
      </c>
      <c r="AC1171" s="4">
        <v>244.31</v>
      </c>
      <c r="AD1171" s="2">
        <v>47108</v>
      </c>
      <c r="AE1171" s="4">
        <f>'DataCleaning and Transformation'!$E1171-'DataCleaning and Transformation'!$D1171</f>
        <v>17.920000000000002</v>
      </c>
      <c r="AF1171" s="15" t="str">
        <f>_xlfn.IFS('DataCleaning and Transformation'!$O1171="Central","Chris",'DataCleaning and Transformation'!$O1171="East","Erin",'DataCleaning and Transformation'!$O1171="South","Sam",'DataCleaning and Transformation'!$O1171="West","William")</f>
        <v>Erin</v>
      </c>
      <c r="AG1171" s="31">
        <f>Table_1[[#This Row],[Ship date]]-Table_1[[#This Row],[Order Date]]</f>
        <v>2</v>
      </c>
      <c r="AH1171" s="22">
        <f>Table_1[[#This Row],[Profit]]/Table_1[[#This Row],[Sales]]</f>
        <v>-0.21485948180590234</v>
      </c>
      <c r="AI1171" s="23">
        <f>Table_1[[#This Row],[Profit]]+Table_1[[#This Row],[Sales]]</f>
        <v>191.81768</v>
      </c>
      <c r="AJ1171" s="17">
        <f>WEEKNUM(Table_1[[#This Row],[Order Date]],1)</f>
        <v>16</v>
      </c>
      <c r="AK1171" s="17" t="str">
        <f>TEXT(Table_1[[#This Row],[Order Date]],"mmm yyyy")</f>
        <v>Apr 2015</v>
      </c>
      <c r="AL1171" s="17" t="str">
        <f>Table_1[[#This Row],[Monthly sales]]&amp;"  Week "&amp;TEXT(Table_1[[#This Row],[Weekly sales]],"00")</f>
        <v>Apr 2015  Week 16</v>
      </c>
      <c r="AM1171" s="17">
        <f>IF(COUNTIF($A$2:A1171, A1171)=1, 1, 0)</f>
        <v>0</v>
      </c>
      <c r="AN1171" s="3">
        <f>COUNTA(A1171) - COUNTIF(Table_1[[#This Row],[Unique Customers]], 1)</f>
        <v>1</v>
      </c>
      <c r="AO1171" s="17" t="str">
        <f t="shared" si="18"/>
        <v>Repeated</v>
      </c>
      <c r="AP1171" s="17" t="str">
        <f>"Q"&amp;_xlfn.CEILING.MATH(MONTH(Table_1[[#This Row],[Monthly sales]])/3,1)</f>
        <v>Q2</v>
      </c>
    </row>
    <row r="1172" spans="1:42" ht="14.4" x14ac:dyDescent="0.3">
      <c r="A1172" s="2">
        <v>1821</v>
      </c>
      <c r="B1172" s="15" t="s">
        <v>999</v>
      </c>
      <c r="C1172" s="15" t="s">
        <v>71</v>
      </c>
      <c r="D1172" s="6">
        <v>0.1</v>
      </c>
      <c r="E1172" s="4">
        <v>9.99</v>
      </c>
      <c r="F1172" s="4">
        <v>4.78</v>
      </c>
      <c r="G1172" s="15" t="s">
        <v>88</v>
      </c>
      <c r="H1172" s="15" t="s">
        <v>40</v>
      </c>
      <c r="I1172" s="15" t="s">
        <v>49</v>
      </c>
      <c r="J1172" s="15" t="s">
        <v>89</v>
      </c>
      <c r="K1172" s="15" t="s">
        <v>74</v>
      </c>
      <c r="L1172" s="15" t="s">
        <v>1520</v>
      </c>
      <c r="M1172" s="6">
        <v>0.4</v>
      </c>
      <c r="N1172" s="15" t="s">
        <v>33</v>
      </c>
      <c r="O1172" s="15" t="s">
        <v>112</v>
      </c>
      <c r="P1172" s="15" t="s">
        <v>113</v>
      </c>
      <c r="Q1172" s="15" t="s">
        <v>114</v>
      </c>
      <c r="R1172" s="2">
        <v>10177</v>
      </c>
      <c r="S1172" s="1">
        <v>42109</v>
      </c>
      <c r="T1172" s="12">
        <f>EOMONTH(Table_1[[#This Row],[Order Date]],0)</f>
        <v>42124</v>
      </c>
      <c r="U1172" s="10">
        <f>EOMONTH(Table_1[[#This Row],[Order Date]],0)</f>
        <v>42124</v>
      </c>
      <c r="V1172" s="14">
        <v>42109</v>
      </c>
      <c r="W1172" s="1">
        <v>42112</v>
      </c>
      <c r="X1172" s="12">
        <v>42112</v>
      </c>
      <c r="Y1172" s="10">
        <f>EOMONTH(Table_1[[#This Row],[Ship date]],0)</f>
        <v>42124</v>
      </c>
      <c r="Z1172" s="14">
        <v>42112</v>
      </c>
      <c r="AA1172" s="4">
        <v>7.96</v>
      </c>
      <c r="AB1172" s="2">
        <v>47</v>
      </c>
      <c r="AC1172" s="4">
        <v>466.58</v>
      </c>
      <c r="AD1172" s="2">
        <v>47108</v>
      </c>
      <c r="AE1172" s="4">
        <f>'DataCleaning and Transformation'!$E1172-'DataCleaning and Transformation'!$D1172</f>
        <v>9.89</v>
      </c>
      <c r="AF1172" s="15" t="str">
        <f>_xlfn.IFS('DataCleaning and Transformation'!$O1172="Central","Chris",'DataCleaning and Transformation'!$O1172="East","Erin",'DataCleaning and Transformation'!$O1172="South","Sam",'DataCleaning and Transformation'!$O1172="West","William")</f>
        <v>Erin</v>
      </c>
      <c r="AG1172" s="31">
        <f>Table_1[[#This Row],[Ship date]]-Table_1[[#This Row],[Order Date]]</f>
        <v>3</v>
      </c>
      <c r="AH1172" s="22">
        <f>Table_1[[#This Row],[Profit]]/Table_1[[#This Row],[Sales]]</f>
        <v>1.7060311200651549E-2</v>
      </c>
      <c r="AI1172" s="23">
        <f>Table_1[[#This Row],[Profit]]+Table_1[[#This Row],[Sales]]</f>
        <v>474.53999999999996</v>
      </c>
      <c r="AJ1172" s="17">
        <f>WEEKNUM(Table_1[[#This Row],[Order Date]],1)</f>
        <v>16</v>
      </c>
      <c r="AK1172" s="17" t="str">
        <f>TEXT(Table_1[[#This Row],[Order Date]],"mmm yyyy")</f>
        <v>Apr 2015</v>
      </c>
      <c r="AL1172" s="17" t="str">
        <f>Table_1[[#This Row],[Monthly sales]]&amp;"  Week "&amp;TEXT(Table_1[[#This Row],[Weekly sales]],"00")</f>
        <v>Apr 2015  Week 16</v>
      </c>
      <c r="AM1172" s="17">
        <f>IF(COUNTIF($A$2:A1172, A1172)=1, 1, 0)</f>
        <v>0</v>
      </c>
      <c r="AN1172" s="3">
        <f>COUNTA(A1172) - COUNTIF(Table_1[[#This Row],[Unique Customers]], 1)</f>
        <v>1</v>
      </c>
      <c r="AO1172" s="17" t="str">
        <f t="shared" si="18"/>
        <v>Repeated</v>
      </c>
      <c r="AP1172" s="17" t="str">
        <f>"Q"&amp;_xlfn.CEILING.MATH(MONTH(Table_1[[#This Row],[Monthly sales]])/3,1)</f>
        <v>Q2</v>
      </c>
    </row>
    <row r="1173" spans="1:42" ht="14.4" x14ac:dyDescent="0.3">
      <c r="A1173" s="2">
        <v>1821</v>
      </c>
      <c r="B1173" s="15" t="s">
        <v>999</v>
      </c>
      <c r="C1173" s="15" t="s">
        <v>71</v>
      </c>
      <c r="D1173" s="6">
        <v>0.08</v>
      </c>
      <c r="E1173" s="4">
        <v>175.99</v>
      </c>
      <c r="F1173" s="4">
        <v>8.99</v>
      </c>
      <c r="G1173" s="15" t="s">
        <v>88</v>
      </c>
      <c r="H1173" s="15" t="s">
        <v>40</v>
      </c>
      <c r="I1173" s="15" t="s">
        <v>41</v>
      </c>
      <c r="J1173" s="15" t="s">
        <v>136</v>
      </c>
      <c r="K1173" s="15" t="s">
        <v>74</v>
      </c>
      <c r="L1173" s="15" t="s">
        <v>1180</v>
      </c>
      <c r="M1173" s="6">
        <v>0.56999999999999995</v>
      </c>
      <c r="N1173" s="15" t="s">
        <v>33</v>
      </c>
      <c r="O1173" s="15" t="s">
        <v>112</v>
      </c>
      <c r="P1173" s="15" t="s">
        <v>113</v>
      </c>
      <c r="Q1173" s="15" t="s">
        <v>114</v>
      </c>
      <c r="R1173" s="2">
        <v>10177</v>
      </c>
      <c r="S1173" s="1">
        <v>42109</v>
      </c>
      <c r="T1173" s="12">
        <f>EOMONTH(Table_1[[#This Row],[Order Date]],0)</f>
        <v>42124</v>
      </c>
      <c r="U1173" s="10">
        <f>EOMONTH(Table_1[[#This Row],[Order Date]],0)</f>
        <v>42124</v>
      </c>
      <c r="V1173" s="14">
        <v>42109</v>
      </c>
      <c r="W1173" s="1">
        <v>42110</v>
      </c>
      <c r="X1173" s="12">
        <v>42110</v>
      </c>
      <c r="Y1173" s="10">
        <f>EOMONTH(Table_1[[#This Row],[Ship date]],0)</f>
        <v>42124</v>
      </c>
      <c r="Z1173" s="14">
        <v>42110</v>
      </c>
      <c r="AA1173" s="4">
        <v>-459.08280000000002</v>
      </c>
      <c r="AB1173" s="2">
        <v>16</v>
      </c>
      <c r="AC1173" s="4">
        <v>2290.69</v>
      </c>
      <c r="AD1173" s="2">
        <v>47108</v>
      </c>
      <c r="AE1173" s="4">
        <f>'DataCleaning and Transformation'!$E1173-'DataCleaning and Transformation'!$D1173</f>
        <v>175.91</v>
      </c>
      <c r="AF1173" s="15" t="str">
        <f>_xlfn.IFS('DataCleaning and Transformation'!$O1173="Central","Chris",'DataCleaning and Transformation'!$O1173="East","Erin",'DataCleaning and Transformation'!$O1173="South","Sam",'DataCleaning and Transformation'!$O1173="West","William")</f>
        <v>Erin</v>
      </c>
      <c r="AG1173" s="31">
        <f>Table_1[[#This Row],[Ship date]]-Table_1[[#This Row],[Order Date]]</f>
        <v>1</v>
      </c>
      <c r="AH1173" s="22">
        <f>Table_1[[#This Row],[Profit]]/Table_1[[#This Row],[Sales]]</f>
        <v>-0.20041245214324069</v>
      </c>
      <c r="AI1173" s="23">
        <f>Table_1[[#This Row],[Profit]]+Table_1[[#This Row],[Sales]]</f>
        <v>1831.6071999999999</v>
      </c>
      <c r="AJ1173" s="17">
        <f>WEEKNUM(Table_1[[#This Row],[Order Date]],1)</f>
        <v>16</v>
      </c>
      <c r="AK1173" s="17" t="str">
        <f>TEXT(Table_1[[#This Row],[Order Date]],"mmm yyyy")</f>
        <v>Apr 2015</v>
      </c>
      <c r="AL1173" s="17" t="str">
        <f>Table_1[[#This Row],[Monthly sales]]&amp;"  Week "&amp;TEXT(Table_1[[#This Row],[Weekly sales]],"00")</f>
        <v>Apr 2015  Week 16</v>
      </c>
      <c r="AM1173" s="17">
        <f>IF(COUNTIF($A$2:A1173, A1173)=1, 1, 0)</f>
        <v>0</v>
      </c>
      <c r="AN1173" s="3">
        <f>COUNTA(A1173) - COUNTIF(Table_1[[#This Row],[Unique Customers]], 1)</f>
        <v>1</v>
      </c>
      <c r="AO1173" s="17" t="str">
        <f t="shared" si="18"/>
        <v>Repeated</v>
      </c>
      <c r="AP1173" s="17" t="str">
        <f>"Q"&amp;_xlfn.CEILING.MATH(MONTH(Table_1[[#This Row],[Monthly sales]])/3,1)</f>
        <v>Q2</v>
      </c>
    </row>
    <row r="1174" spans="1:42" ht="14.4" x14ac:dyDescent="0.3">
      <c r="A1174" s="2">
        <v>2139</v>
      </c>
      <c r="B1174" s="15" t="s">
        <v>2183</v>
      </c>
      <c r="C1174" s="15" t="s">
        <v>26</v>
      </c>
      <c r="D1174" s="6">
        <v>0.05</v>
      </c>
      <c r="E1174" s="4">
        <v>2550.14</v>
      </c>
      <c r="F1174" s="4">
        <v>29.7</v>
      </c>
      <c r="G1174" s="15" t="s">
        <v>27</v>
      </c>
      <c r="H1174" s="15" t="s">
        <v>95</v>
      </c>
      <c r="I1174" s="15" t="s">
        <v>41</v>
      </c>
      <c r="J1174" s="15" t="s">
        <v>57</v>
      </c>
      <c r="K1174" s="15" t="s">
        <v>58</v>
      </c>
      <c r="L1174" s="15" t="s">
        <v>1973</v>
      </c>
      <c r="M1174" s="6">
        <v>0.56999999999999995</v>
      </c>
      <c r="N1174" s="15" t="s">
        <v>33</v>
      </c>
      <c r="O1174" s="15" t="s">
        <v>53</v>
      </c>
      <c r="P1174" s="15" t="s">
        <v>358</v>
      </c>
      <c r="Q1174" s="15" t="s">
        <v>131</v>
      </c>
      <c r="R1174" s="2">
        <v>53094</v>
      </c>
      <c r="S1174" s="1">
        <v>42110</v>
      </c>
      <c r="T1174" s="12">
        <f>EOMONTH(Table_1[[#This Row],[Order Date]],0)</f>
        <v>42124</v>
      </c>
      <c r="U1174" s="10">
        <f>EOMONTH(Table_1[[#This Row],[Order Date]],0)</f>
        <v>42124</v>
      </c>
      <c r="V1174" s="14">
        <v>42110</v>
      </c>
      <c r="W1174" s="1">
        <v>42111</v>
      </c>
      <c r="X1174" s="12">
        <v>42111</v>
      </c>
      <c r="Y1174" s="10">
        <f>EOMONTH(Table_1[[#This Row],[Ship date]],0)</f>
        <v>42124</v>
      </c>
      <c r="Z1174" s="14">
        <v>42111</v>
      </c>
      <c r="AA1174" s="4">
        <v>-3971.0628000000002</v>
      </c>
      <c r="AB1174" s="2">
        <v>2</v>
      </c>
      <c r="AC1174" s="4">
        <v>4845.2700000000004</v>
      </c>
      <c r="AD1174" s="2">
        <v>86003</v>
      </c>
      <c r="AE1174" s="4">
        <f>'DataCleaning and Transformation'!$E1174-'DataCleaning and Transformation'!$D1174</f>
        <v>2550.0899999999997</v>
      </c>
      <c r="AF1174" s="15" t="str">
        <f>_xlfn.IFS('DataCleaning and Transformation'!$O1174="Central","Chris",'DataCleaning and Transformation'!$O1174="East","Erin",'DataCleaning and Transformation'!$O1174="South","Sam",'DataCleaning and Transformation'!$O1174="West","William")</f>
        <v>Chris</v>
      </c>
      <c r="AG1174" s="31">
        <f>Table_1[[#This Row],[Ship date]]-Table_1[[#This Row],[Order Date]]</f>
        <v>1</v>
      </c>
      <c r="AH1174" s="22">
        <f>Table_1[[#This Row],[Profit]]/Table_1[[#This Row],[Sales]]</f>
        <v>-0.81957513203598553</v>
      </c>
      <c r="AI1174" s="23">
        <f>Table_1[[#This Row],[Profit]]+Table_1[[#This Row],[Sales]]</f>
        <v>874.20720000000028</v>
      </c>
      <c r="AJ1174" s="17">
        <f>WEEKNUM(Table_1[[#This Row],[Order Date]],1)</f>
        <v>16</v>
      </c>
      <c r="AK1174" s="17" t="str">
        <f>TEXT(Table_1[[#This Row],[Order Date]],"mmm yyyy")</f>
        <v>Apr 2015</v>
      </c>
      <c r="AL1174" s="17" t="str">
        <f>Table_1[[#This Row],[Monthly sales]]&amp;"  Week "&amp;TEXT(Table_1[[#This Row],[Weekly sales]],"00")</f>
        <v>Apr 2015  Week 16</v>
      </c>
      <c r="AM1174" s="17">
        <f>IF(COUNTIF($A$2:A1174, A1174)=1, 1, 0)</f>
        <v>1</v>
      </c>
      <c r="AN1174" s="3">
        <f>COUNTA(A1174) - COUNTIF(Table_1[[#This Row],[Unique Customers]], 1)</f>
        <v>0</v>
      </c>
      <c r="AO1174" s="17" t="str">
        <f t="shared" si="18"/>
        <v>Unique</v>
      </c>
      <c r="AP1174" s="17" t="str">
        <f>"Q"&amp;_xlfn.CEILING.MATH(MONTH(Table_1[[#This Row],[Monthly sales]])/3,1)</f>
        <v>Q2</v>
      </c>
    </row>
    <row r="1175" spans="1:42" ht="14.4" x14ac:dyDescent="0.3">
      <c r="A1175" s="2">
        <v>1916</v>
      </c>
      <c r="B1175" s="15" t="s">
        <v>1395</v>
      </c>
      <c r="C1175" s="15" t="s">
        <v>38</v>
      </c>
      <c r="D1175" s="6">
        <v>0.01</v>
      </c>
      <c r="E1175" s="4">
        <v>125.99</v>
      </c>
      <c r="F1175" s="4">
        <v>8.99</v>
      </c>
      <c r="G1175" s="15" t="s">
        <v>39</v>
      </c>
      <c r="H1175" s="15" t="s">
        <v>72</v>
      </c>
      <c r="I1175" s="15" t="s">
        <v>41</v>
      </c>
      <c r="J1175" s="15" t="s">
        <v>136</v>
      </c>
      <c r="K1175" s="15" t="s">
        <v>74</v>
      </c>
      <c r="L1175" s="15" t="s">
        <v>1655</v>
      </c>
      <c r="M1175" s="6">
        <v>0.55000000000000004</v>
      </c>
      <c r="N1175" s="15" t="s">
        <v>33</v>
      </c>
      <c r="O1175" s="15" t="s">
        <v>34</v>
      </c>
      <c r="P1175" s="15" t="s">
        <v>45</v>
      </c>
      <c r="Q1175" s="15" t="s">
        <v>1397</v>
      </c>
      <c r="R1175" s="2">
        <v>72209</v>
      </c>
      <c r="S1175" s="1">
        <v>42110</v>
      </c>
      <c r="T1175" s="12">
        <f>EOMONTH(Table_1[[#This Row],[Order Date]],0)</f>
        <v>42124</v>
      </c>
      <c r="U1175" s="10">
        <f>EOMONTH(Table_1[[#This Row],[Order Date]],0)</f>
        <v>42124</v>
      </c>
      <c r="V1175" s="14">
        <v>42110</v>
      </c>
      <c r="W1175" s="1">
        <v>42112</v>
      </c>
      <c r="X1175" s="12">
        <v>42112</v>
      </c>
      <c r="Y1175" s="10">
        <f>EOMONTH(Table_1[[#This Row],[Ship date]],0)</f>
        <v>42124</v>
      </c>
      <c r="Z1175" s="14">
        <v>42112</v>
      </c>
      <c r="AA1175" s="4">
        <v>-45.472000000000001</v>
      </c>
      <c r="AB1175" s="2">
        <v>9</v>
      </c>
      <c r="AC1175" s="4">
        <v>1011.44</v>
      </c>
      <c r="AD1175" s="2">
        <v>85895</v>
      </c>
      <c r="AE1175" s="4">
        <f>'DataCleaning and Transformation'!$E1175-'DataCleaning and Transformation'!$D1175</f>
        <v>125.97999999999999</v>
      </c>
      <c r="AF1175" s="15" t="str">
        <f>_xlfn.IFS('DataCleaning and Transformation'!$O1175="Central","Chris",'DataCleaning and Transformation'!$O1175="East","Erin",'DataCleaning and Transformation'!$O1175="South","Sam",'DataCleaning and Transformation'!$O1175="West","William")</f>
        <v>Sam</v>
      </c>
      <c r="AG1175" s="31">
        <f>Table_1[[#This Row],[Ship date]]-Table_1[[#This Row],[Order Date]]</f>
        <v>2</v>
      </c>
      <c r="AH1175" s="22">
        <f>Table_1[[#This Row],[Profit]]/Table_1[[#This Row],[Sales]]</f>
        <v>-4.4957684093965042E-2</v>
      </c>
      <c r="AI1175" s="23">
        <f>Table_1[[#This Row],[Profit]]+Table_1[[#This Row],[Sales]]</f>
        <v>965.96800000000007</v>
      </c>
      <c r="AJ1175" s="17">
        <f>WEEKNUM(Table_1[[#This Row],[Order Date]],1)</f>
        <v>16</v>
      </c>
      <c r="AK1175" s="17" t="str">
        <f>TEXT(Table_1[[#This Row],[Order Date]],"mmm yyyy")</f>
        <v>Apr 2015</v>
      </c>
      <c r="AL1175" s="17" t="str">
        <f>Table_1[[#This Row],[Monthly sales]]&amp;"  Week "&amp;TEXT(Table_1[[#This Row],[Weekly sales]],"00")</f>
        <v>Apr 2015  Week 16</v>
      </c>
      <c r="AM1175" s="17">
        <f>IF(COUNTIF($A$2:A1175, A1175)=1, 1, 0)</f>
        <v>0</v>
      </c>
      <c r="AN1175" s="3">
        <f>COUNTA(A1175) - COUNTIF(Table_1[[#This Row],[Unique Customers]], 1)</f>
        <v>1</v>
      </c>
      <c r="AO1175" s="17" t="str">
        <f t="shared" si="18"/>
        <v>Unique</v>
      </c>
      <c r="AP1175" s="17" t="str">
        <f>"Q"&amp;_xlfn.CEILING.MATH(MONTH(Table_1[[#This Row],[Monthly sales]])/3,1)</f>
        <v>Q2</v>
      </c>
    </row>
    <row r="1176" spans="1:42" ht="14.4" x14ac:dyDescent="0.3">
      <c r="A1176" s="2">
        <v>653</v>
      </c>
      <c r="B1176" s="15" t="s">
        <v>2184</v>
      </c>
      <c r="C1176" s="15" t="s">
        <v>71</v>
      </c>
      <c r="D1176" s="6">
        <v>0</v>
      </c>
      <c r="E1176" s="4">
        <v>2.78</v>
      </c>
      <c r="F1176" s="4">
        <v>1.49</v>
      </c>
      <c r="G1176" s="15" t="s">
        <v>88</v>
      </c>
      <c r="H1176" s="15" t="s">
        <v>40</v>
      </c>
      <c r="I1176" s="15" t="s">
        <v>49</v>
      </c>
      <c r="J1176" s="15" t="s">
        <v>73</v>
      </c>
      <c r="K1176" s="15" t="s">
        <v>74</v>
      </c>
      <c r="L1176" s="15" t="s">
        <v>2185</v>
      </c>
      <c r="M1176" s="6">
        <v>0.36</v>
      </c>
      <c r="N1176" s="15" t="s">
        <v>33</v>
      </c>
      <c r="O1176" s="15" t="s">
        <v>60</v>
      </c>
      <c r="P1176" s="15" t="s">
        <v>91</v>
      </c>
      <c r="Q1176" s="15" t="s">
        <v>2147</v>
      </c>
      <c r="R1176" s="2">
        <v>91730</v>
      </c>
      <c r="S1176" s="1">
        <v>42110</v>
      </c>
      <c r="T1176" s="12">
        <f>EOMONTH(Table_1[[#This Row],[Order Date]],0)</f>
        <v>42124</v>
      </c>
      <c r="U1176" s="10">
        <f>EOMONTH(Table_1[[#This Row],[Order Date]],0)</f>
        <v>42124</v>
      </c>
      <c r="V1176" s="14">
        <v>42110</v>
      </c>
      <c r="W1176" s="1">
        <v>42111</v>
      </c>
      <c r="X1176" s="12">
        <v>42111</v>
      </c>
      <c r="Y1176" s="10">
        <f>EOMONTH(Table_1[[#This Row],[Ship date]],0)</f>
        <v>42124</v>
      </c>
      <c r="Z1176" s="14">
        <v>42111</v>
      </c>
      <c r="AA1176" s="4">
        <v>20.6448</v>
      </c>
      <c r="AB1176" s="2">
        <v>9</v>
      </c>
      <c r="AC1176" s="4">
        <v>29.92</v>
      </c>
      <c r="AD1176" s="2">
        <v>91213</v>
      </c>
      <c r="AE1176" s="4">
        <f>'DataCleaning and Transformation'!$E1176-'DataCleaning and Transformation'!$D1176</f>
        <v>2.78</v>
      </c>
      <c r="AF1176" s="15" t="str">
        <f>_xlfn.IFS('DataCleaning and Transformation'!$O1176="Central","Chris",'DataCleaning and Transformation'!$O1176="East","Erin",'DataCleaning and Transformation'!$O1176="South","Sam",'DataCleaning and Transformation'!$O1176="West","William")</f>
        <v>William</v>
      </c>
      <c r="AG1176" s="31">
        <f>Table_1[[#This Row],[Ship date]]-Table_1[[#This Row],[Order Date]]</f>
        <v>1</v>
      </c>
      <c r="AH1176" s="22">
        <f>Table_1[[#This Row],[Profit]]/Table_1[[#This Row],[Sales]]</f>
        <v>0.69</v>
      </c>
      <c r="AI1176" s="23">
        <f>Table_1[[#This Row],[Profit]]+Table_1[[#This Row],[Sales]]</f>
        <v>50.564800000000005</v>
      </c>
      <c r="AJ1176" s="17">
        <f>WEEKNUM(Table_1[[#This Row],[Order Date]],1)</f>
        <v>16</v>
      </c>
      <c r="AK1176" s="17" t="str">
        <f>TEXT(Table_1[[#This Row],[Order Date]],"mmm yyyy")</f>
        <v>Apr 2015</v>
      </c>
      <c r="AL1176" s="17" t="str">
        <f>Table_1[[#This Row],[Monthly sales]]&amp;"  Week "&amp;TEXT(Table_1[[#This Row],[Weekly sales]],"00")</f>
        <v>Apr 2015  Week 16</v>
      </c>
      <c r="AM1176" s="17">
        <f>IF(COUNTIF($A$2:A1176, A1176)=1, 1, 0)</f>
        <v>1</v>
      </c>
      <c r="AN1176" s="3">
        <f>COUNTA(A1176) - COUNTIF(Table_1[[#This Row],[Unique Customers]], 1)</f>
        <v>0</v>
      </c>
      <c r="AO1176" s="17" t="str">
        <f t="shared" si="18"/>
        <v>Unique</v>
      </c>
      <c r="AP1176" s="17" t="str">
        <f>"Q"&amp;_xlfn.CEILING.MATH(MONTH(Table_1[[#This Row],[Monthly sales]])/3,1)</f>
        <v>Q2</v>
      </c>
    </row>
    <row r="1177" spans="1:42" ht="14.4" x14ac:dyDescent="0.3">
      <c r="A1177" s="2">
        <v>1041</v>
      </c>
      <c r="B1177" s="15" t="s">
        <v>2186</v>
      </c>
      <c r="C1177" s="15" t="s">
        <v>26</v>
      </c>
      <c r="D1177" s="6">
        <v>0.06</v>
      </c>
      <c r="E1177" s="4">
        <v>55.94</v>
      </c>
      <c r="F1177" s="4">
        <v>4</v>
      </c>
      <c r="G1177" s="15" t="s">
        <v>39</v>
      </c>
      <c r="H1177" s="15" t="s">
        <v>28</v>
      </c>
      <c r="I1177" s="15" t="s">
        <v>41</v>
      </c>
      <c r="J1177" s="15" t="s">
        <v>42</v>
      </c>
      <c r="K1177" s="15" t="s">
        <v>74</v>
      </c>
      <c r="L1177" s="15" t="s">
        <v>1785</v>
      </c>
      <c r="M1177" s="6">
        <v>0.74</v>
      </c>
      <c r="N1177" s="15" t="s">
        <v>33</v>
      </c>
      <c r="O1177" s="15" t="s">
        <v>60</v>
      </c>
      <c r="P1177" s="15" t="s">
        <v>91</v>
      </c>
      <c r="Q1177" s="15" t="s">
        <v>2187</v>
      </c>
      <c r="R1177" s="2">
        <v>95695</v>
      </c>
      <c r="S1177" s="1">
        <v>42111</v>
      </c>
      <c r="T1177" s="12">
        <f>EOMONTH(Table_1[[#This Row],[Order Date]],0)</f>
        <v>42124</v>
      </c>
      <c r="U1177" s="10">
        <f>EOMONTH(Table_1[[#This Row],[Order Date]],0)</f>
        <v>42124</v>
      </c>
      <c r="V1177" s="14">
        <v>42111</v>
      </c>
      <c r="W1177" s="1">
        <v>42112</v>
      </c>
      <c r="X1177" s="12">
        <v>42112</v>
      </c>
      <c r="Y1177" s="10">
        <f>EOMONTH(Table_1[[#This Row],[Ship date]],0)</f>
        <v>42124</v>
      </c>
      <c r="Z1177" s="14">
        <v>42112</v>
      </c>
      <c r="AA1177" s="4">
        <v>-13.77</v>
      </c>
      <c r="AB1177" s="2">
        <v>6</v>
      </c>
      <c r="AC1177" s="4">
        <v>322.77</v>
      </c>
      <c r="AD1177" s="2">
        <v>87846</v>
      </c>
      <c r="AE1177" s="4">
        <f>'DataCleaning and Transformation'!$E1177-'DataCleaning and Transformation'!$D1177</f>
        <v>55.879999999999995</v>
      </c>
      <c r="AF1177" s="15" t="str">
        <f>_xlfn.IFS('DataCleaning and Transformation'!$O1177="Central","Chris",'DataCleaning and Transformation'!$O1177="East","Erin",'DataCleaning and Transformation'!$O1177="South","Sam",'DataCleaning and Transformation'!$O1177="West","William")</f>
        <v>William</v>
      </c>
      <c r="AG1177" s="31">
        <f>Table_1[[#This Row],[Ship date]]-Table_1[[#This Row],[Order Date]]</f>
        <v>1</v>
      </c>
      <c r="AH1177" s="22">
        <f>Table_1[[#This Row],[Profit]]/Table_1[[#This Row],[Sales]]</f>
        <v>-4.266195743098801E-2</v>
      </c>
      <c r="AI1177" s="23">
        <f>Table_1[[#This Row],[Profit]]+Table_1[[#This Row],[Sales]]</f>
        <v>309</v>
      </c>
      <c r="AJ1177" s="17">
        <f>WEEKNUM(Table_1[[#This Row],[Order Date]],1)</f>
        <v>16</v>
      </c>
      <c r="AK1177" s="17" t="str">
        <f>TEXT(Table_1[[#This Row],[Order Date]],"mmm yyyy")</f>
        <v>Apr 2015</v>
      </c>
      <c r="AL1177" s="17" t="str">
        <f>Table_1[[#This Row],[Monthly sales]]&amp;"  Week "&amp;TEXT(Table_1[[#This Row],[Weekly sales]],"00")</f>
        <v>Apr 2015  Week 16</v>
      </c>
      <c r="AM1177" s="17">
        <f>IF(COUNTIF($A$2:A1177, A1177)=1, 1, 0)</f>
        <v>1</v>
      </c>
      <c r="AN1177" s="3">
        <f>COUNTA(A1177) - COUNTIF(Table_1[[#This Row],[Unique Customers]], 1)</f>
        <v>0</v>
      </c>
      <c r="AO1177" s="17" t="str">
        <f t="shared" si="18"/>
        <v>Unique</v>
      </c>
      <c r="AP1177" s="17" t="str">
        <f>"Q"&amp;_xlfn.CEILING.MATH(MONTH(Table_1[[#This Row],[Monthly sales]])/3,1)</f>
        <v>Q2</v>
      </c>
    </row>
    <row r="1178" spans="1:42" ht="14.4" x14ac:dyDescent="0.3">
      <c r="A1178" s="2">
        <v>1041</v>
      </c>
      <c r="B1178" s="15" t="s">
        <v>2186</v>
      </c>
      <c r="C1178" s="15" t="s">
        <v>26</v>
      </c>
      <c r="D1178" s="6">
        <v>7.0000000000000007E-2</v>
      </c>
      <c r="E1178" s="4">
        <v>6.3</v>
      </c>
      <c r="F1178" s="4">
        <v>0.5</v>
      </c>
      <c r="G1178" s="15" t="s">
        <v>39</v>
      </c>
      <c r="H1178" s="15" t="s">
        <v>28</v>
      </c>
      <c r="I1178" s="15" t="s">
        <v>49</v>
      </c>
      <c r="J1178" s="15" t="s">
        <v>153</v>
      </c>
      <c r="K1178" s="15" t="s">
        <v>74</v>
      </c>
      <c r="L1178" s="15" t="s">
        <v>827</v>
      </c>
      <c r="M1178" s="6">
        <v>0.39</v>
      </c>
      <c r="N1178" s="15" t="s">
        <v>33</v>
      </c>
      <c r="O1178" s="15" t="s">
        <v>60</v>
      </c>
      <c r="P1178" s="15" t="s">
        <v>91</v>
      </c>
      <c r="Q1178" s="15" t="s">
        <v>2187</v>
      </c>
      <c r="R1178" s="2">
        <v>95695</v>
      </c>
      <c r="S1178" s="1">
        <v>42111</v>
      </c>
      <c r="T1178" s="12">
        <f>EOMONTH(Table_1[[#This Row],[Order Date]],0)</f>
        <v>42124</v>
      </c>
      <c r="U1178" s="10">
        <f>EOMONTH(Table_1[[#This Row],[Order Date]],0)</f>
        <v>42124</v>
      </c>
      <c r="V1178" s="14">
        <v>42111</v>
      </c>
      <c r="W1178" s="1">
        <v>42111</v>
      </c>
      <c r="X1178" s="12">
        <v>42111</v>
      </c>
      <c r="Y1178" s="10">
        <f>EOMONTH(Table_1[[#This Row],[Ship date]],0)</f>
        <v>42124</v>
      </c>
      <c r="Z1178" s="14">
        <v>42111</v>
      </c>
      <c r="AA1178" s="4">
        <v>44.912100000000002</v>
      </c>
      <c r="AB1178" s="2">
        <v>11</v>
      </c>
      <c r="AC1178" s="4">
        <v>65.09</v>
      </c>
      <c r="AD1178" s="2">
        <v>87846</v>
      </c>
      <c r="AE1178" s="4">
        <f>'DataCleaning and Transformation'!$E1178-'DataCleaning and Transformation'!$D1178</f>
        <v>6.2299999999999995</v>
      </c>
      <c r="AF1178" s="15" t="str">
        <f>_xlfn.IFS('DataCleaning and Transformation'!$O1178="Central","Chris",'DataCleaning and Transformation'!$O1178="East","Erin",'DataCleaning and Transformation'!$O1178="South","Sam",'DataCleaning and Transformation'!$O1178="West","William")</f>
        <v>William</v>
      </c>
      <c r="AG1178" s="31">
        <f>Table_1[[#This Row],[Ship date]]-Table_1[[#This Row],[Order Date]]</f>
        <v>0</v>
      </c>
      <c r="AH1178" s="22">
        <f>Table_1[[#This Row],[Profit]]/Table_1[[#This Row],[Sales]]</f>
        <v>0.69</v>
      </c>
      <c r="AI1178" s="23">
        <f>Table_1[[#This Row],[Profit]]+Table_1[[#This Row],[Sales]]</f>
        <v>110.00210000000001</v>
      </c>
      <c r="AJ1178" s="17">
        <f>WEEKNUM(Table_1[[#This Row],[Order Date]],1)</f>
        <v>16</v>
      </c>
      <c r="AK1178" s="17" t="str">
        <f>TEXT(Table_1[[#This Row],[Order Date]],"mmm yyyy")</f>
        <v>Apr 2015</v>
      </c>
      <c r="AL1178" s="17" t="str">
        <f>Table_1[[#This Row],[Monthly sales]]&amp;"  Week "&amp;TEXT(Table_1[[#This Row],[Weekly sales]],"00")</f>
        <v>Apr 2015  Week 16</v>
      </c>
      <c r="AM1178" s="17">
        <f>IF(COUNTIF($A$2:A1178, A1178)=1, 1, 0)</f>
        <v>0</v>
      </c>
      <c r="AN1178" s="3">
        <f>COUNTA(A1178) - COUNTIF(Table_1[[#This Row],[Unique Customers]], 1)</f>
        <v>1</v>
      </c>
      <c r="AO1178" s="17" t="str">
        <f t="shared" si="18"/>
        <v>Repeated</v>
      </c>
      <c r="AP1178" s="17" t="str">
        <f>"Q"&amp;_xlfn.CEILING.MATH(MONTH(Table_1[[#This Row],[Monthly sales]])/3,1)</f>
        <v>Q2</v>
      </c>
    </row>
    <row r="1179" spans="1:42" ht="14.4" x14ac:dyDescent="0.3">
      <c r="A1179" s="2">
        <v>1350</v>
      </c>
      <c r="B1179" s="15" t="s">
        <v>2188</v>
      </c>
      <c r="C1179" s="15" t="s">
        <v>38</v>
      </c>
      <c r="D1179" s="6">
        <v>0</v>
      </c>
      <c r="E1179" s="4">
        <v>12.2</v>
      </c>
      <c r="F1179" s="4">
        <v>6.02</v>
      </c>
      <c r="G1179" s="15" t="s">
        <v>88</v>
      </c>
      <c r="H1179" s="15" t="s">
        <v>72</v>
      </c>
      <c r="I1179" s="15" t="s">
        <v>29</v>
      </c>
      <c r="J1179" s="15" t="s">
        <v>127</v>
      </c>
      <c r="K1179" s="15" t="s">
        <v>43</v>
      </c>
      <c r="L1179" s="15" t="s">
        <v>2157</v>
      </c>
      <c r="M1179" s="6">
        <v>0.43</v>
      </c>
      <c r="N1179" s="15" t="s">
        <v>33</v>
      </c>
      <c r="O1179" s="15" t="s">
        <v>34</v>
      </c>
      <c r="P1179" s="15" t="s">
        <v>124</v>
      </c>
      <c r="Q1179" s="15" t="s">
        <v>2189</v>
      </c>
      <c r="R1179" s="2">
        <v>33055</v>
      </c>
      <c r="S1179" s="1">
        <v>42111</v>
      </c>
      <c r="T1179" s="12">
        <f>EOMONTH(Table_1[[#This Row],[Order Date]],0)</f>
        <v>42124</v>
      </c>
      <c r="U1179" s="10">
        <f>EOMONTH(Table_1[[#This Row],[Order Date]],0)</f>
        <v>42124</v>
      </c>
      <c r="V1179" s="14">
        <v>42111</v>
      </c>
      <c r="W1179" s="1">
        <v>42112</v>
      </c>
      <c r="X1179" s="12">
        <v>42112</v>
      </c>
      <c r="Y1179" s="10">
        <f>EOMONTH(Table_1[[#This Row],[Ship date]],0)</f>
        <v>42124</v>
      </c>
      <c r="Z1179" s="14">
        <v>42112</v>
      </c>
      <c r="AA1179" s="4">
        <v>-172.298</v>
      </c>
      <c r="AB1179" s="2">
        <v>4</v>
      </c>
      <c r="AC1179" s="4">
        <v>56.24</v>
      </c>
      <c r="AD1179" s="2">
        <v>88233</v>
      </c>
      <c r="AE1179" s="4">
        <f>'DataCleaning and Transformation'!$E1179-'DataCleaning and Transformation'!$D1179</f>
        <v>12.2</v>
      </c>
      <c r="AF1179" s="15" t="str">
        <f>_xlfn.IFS('DataCleaning and Transformation'!$O1179="Central","Chris",'DataCleaning and Transformation'!$O1179="East","Erin",'DataCleaning and Transformation'!$O1179="South","Sam",'DataCleaning and Transformation'!$O1179="West","William")</f>
        <v>Sam</v>
      </c>
      <c r="AG1179" s="31">
        <f>Table_1[[#This Row],[Ship date]]-Table_1[[#This Row],[Order Date]]</f>
        <v>1</v>
      </c>
      <c r="AH1179" s="22">
        <f>Table_1[[#This Row],[Profit]]/Table_1[[#This Row],[Sales]]</f>
        <v>-3.0636201991465151</v>
      </c>
      <c r="AI1179" s="23">
        <f>Table_1[[#This Row],[Profit]]+Table_1[[#This Row],[Sales]]</f>
        <v>-116.05799999999999</v>
      </c>
      <c r="AJ1179" s="17">
        <f>WEEKNUM(Table_1[[#This Row],[Order Date]],1)</f>
        <v>16</v>
      </c>
      <c r="AK1179" s="17" t="str">
        <f>TEXT(Table_1[[#This Row],[Order Date]],"mmm yyyy")</f>
        <v>Apr 2015</v>
      </c>
      <c r="AL1179" s="17" t="str">
        <f>Table_1[[#This Row],[Monthly sales]]&amp;"  Week "&amp;TEXT(Table_1[[#This Row],[Weekly sales]],"00")</f>
        <v>Apr 2015  Week 16</v>
      </c>
      <c r="AM1179" s="17">
        <f>IF(COUNTIF($A$2:A1179, A1179)=1, 1, 0)</f>
        <v>1</v>
      </c>
      <c r="AN1179" s="3">
        <f>COUNTA(A1179) - COUNTIF(Table_1[[#This Row],[Unique Customers]], 1)</f>
        <v>0</v>
      </c>
      <c r="AO1179" s="17" t="str">
        <f t="shared" si="18"/>
        <v>Unique</v>
      </c>
      <c r="AP1179" s="17" t="str">
        <f>"Q"&amp;_xlfn.CEILING.MATH(MONTH(Table_1[[#This Row],[Monthly sales]])/3,1)</f>
        <v>Q2</v>
      </c>
    </row>
    <row r="1180" spans="1:42" ht="14.4" x14ac:dyDescent="0.3">
      <c r="A1180" s="2">
        <v>2867</v>
      </c>
      <c r="B1180" s="15" t="s">
        <v>2190</v>
      </c>
      <c r="C1180" s="15" t="s">
        <v>38</v>
      </c>
      <c r="D1180" s="6">
        <v>0.01</v>
      </c>
      <c r="E1180" s="4">
        <v>125.99</v>
      </c>
      <c r="F1180" s="4">
        <v>8.99</v>
      </c>
      <c r="G1180" s="15" t="s">
        <v>39</v>
      </c>
      <c r="H1180" s="15" t="s">
        <v>95</v>
      </c>
      <c r="I1180" s="15" t="s">
        <v>41</v>
      </c>
      <c r="J1180" s="15" t="s">
        <v>136</v>
      </c>
      <c r="K1180" s="15" t="s">
        <v>74</v>
      </c>
      <c r="L1180" s="15" t="s">
        <v>354</v>
      </c>
      <c r="M1180" s="6">
        <v>0.59</v>
      </c>
      <c r="N1180" s="15" t="s">
        <v>33</v>
      </c>
      <c r="O1180" s="15" t="s">
        <v>112</v>
      </c>
      <c r="P1180" s="15" t="s">
        <v>375</v>
      </c>
      <c r="Q1180" s="15" t="s">
        <v>67</v>
      </c>
      <c r="R1180" s="2">
        <v>20016</v>
      </c>
      <c r="S1180" s="1">
        <v>42111</v>
      </c>
      <c r="T1180" s="12">
        <f>EOMONTH(Table_1[[#This Row],[Order Date]],0)</f>
        <v>42124</v>
      </c>
      <c r="U1180" s="10">
        <f>EOMONTH(Table_1[[#This Row],[Order Date]],0)</f>
        <v>42124</v>
      </c>
      <c r="V1180" s="14">
        <v>42111</v>
      </c>
      <c r="W1180" s="1">
        <v>42112</v>
      </c>
      <c r="X1180" s="12">
        <v>42112</v>
      </c>
      <c r="Y1180" s="10">
        <f>EOMONTH(Table_1[[#This Row],[Ship date]],0)</f>
        <v>42124</v>
      </c>
      <c r="Z1180" s="14">
        <v>42112</v>
      </c>
      <c r="AA1180" s="4">
        <v>-582.64800000000002</v>
      </c>
      <c r="AB1180" s="2">
        <v>2</v>
      </c>
      <c r="AC1180" s="4">
        <v>226.88</v>
      </c>
      <c r="AD1180" s="2">
        <v>11013</v>
      </c>
      <c r="AE1180" s="4">
        <f>'DataCleaning and Transformation'!$E1180-'DataCleaning and Transformation'!$D1180</f>
        <v>125.97999999999999</v>
      </c>
      <c r="AF1180" s="15" t="str">
        <f>_xlfn.IFS('DataCleaning and Transformation'!$O1180="Central","Chris",'DataCleaning and Transformation'!$O1180="East","Erin",'DataCleaning and Transformation'!$O1180="South","Sam",'DataCleaning and Transformation'!$O1180="West","William")</f>
        <v>Erin</v>
      </c>
      <c r="AG1180" s="31">
        <f>Table_1[[#This Row],[Ship date]]-Table_1[[#This Row],[Order Date]]</f>
        <v>1</v>
      </c>
      <c r="AH1180" s="22">
        <f>Table_1[[#This Row],[Profit]]/Table_1[[#This Row],[Sales]]</f>
        <v>-2.5680888575458392</v>
      </c>
      <c r="AI1180" s="23">
        <f>Table_1[[#This Row],[Profit]]+Table_1[[#This Row],[Sales]]</f>
        <v>-355.76800000000003</v>
      </c>
      <c r="AJ1180" s="17">
        <f>WEEKNUM(Table_1[[#This Row],[Order Date]],1)</f>
        <v>16</v>
      </c>
      <c r="AK1180" s="17" t="str">
        <f>TEXT(Table_1[[#This Row],[Order Date]],"mmm yyyy")</f>
        <v>Apr 2015</v>
      </c>
      <c r="AL1180" s="17" t="str">
        <f>Table_1[[#This Row],[Monthly sales]]&amp;"  Week "&amp;TEXT(Table_1[[#This Row],[Weekly sales]],"00")</f>
        <v>Apr 2015  Week 16</v>
      </c>
      <c r="AM1180" s="17">
        <f>IF(COUNTIF($A$2:A1180, A1180)=1, 1, 0)</f>
        <v>1</v>
      </c>
      <c r="AN1180" s="3">
        <f>COUNTA(A1180) - COUNTIF(Table_1[[#This Row],[Unique Customers]], 1)</f>
        <v>0</v>
      </c>
      <c r="AO1180" s="17" t="str">
        <f t="shared" si="18"/>
        <v>Unique</v>
      </c>
      <c r="AP1180" s="17" t="str">
        <f>"Q"&amp;_xlfn.CEILING.MATH(MONTH(Table_1[[#This Row],[Monthly sales]])/3,1)</f>
        <v>Q2</v>
      </c>
    </row>
    <row r="1181" spans="1:42" ht="14.4" x14ac:dyDescent="0.3">
      <c r="A1181" s="2">
        <v>2868</v>
      </c>
      <c r="B1181" s="15" t="s">
        <v>323</v>
      </c>
      <c r="C1181" s="15" t="s">
        <v>38</v>
      </c>
      <c r="D1181" s="6">
        <v>0.01</v>
      </c>
      <c r="E1181" s="4">
        <v>125.99</v>
      </c>
      <c r="F1181" s="4">
        <v>8.99</v>
      </c>
      <c r="G1181" s="15" t="s">
        <v>39</v>
      </c>
      <c r="H1181" s="15" t="s">
        <v>95</v>
      </c>
      <c r="I1181" s="15" t="s">
        <v>41</v>
      </c>
      <c r="J1181" s="15" t="s">
        <v>136</v>
      </c>
      <c r="K1181" s="15" t="s">
        <v>74</v>
      </c>
      <c r="L1181" s="15" t="s">
        <v>354</v>
      </c>
      <c r="M1181" s="6">
        <v>0.59</v>
      </c>
      <c r="N1181" s="15" t="s">
        <v>33</v>
      </c>
      <c r="O1181" s="15" t="s">
        <v>60</v>
      </c>
      <c r="P1181" s="15" t="s">
        <v>67</v>
      </c>
      <c r="Q1181" s="15" t="s">
        <v>325</v>
      </c>
      <c r="R1181" s="2">
        <v>98026</v>
      </c>
      <c r="S1181" s="1">
        <v>42111</v>
      </c>
      <c r="T1181" s="12">
        <f>EOMONTH(Table_1[[#This Row],[Order Date]],0)</f>
        <v>42124</v>
      </c>
      <c r="U1181" s="10">
        <f>EOMONTH(Table_1[[#This Row],[Order Date]],0)</f>
        <v>42124</v>
      </c>
      <c r="V1181" s="14">
        <v>42111</v>
      </c>
      <c r="W1181" s="1">
        <v>42112</v>
      </c>
      <c r="X1181" s="12">
        <v>42112</v>
      </c>
      <c r="Y1181" s="10">
        <f>EOMONTH(Table_1[[#This Row],[Ship date]],0)</f>
        <v>42124</v>
      </c>
      <c r="Z1181" s="14">
        <v>42112</v>
      </c>
      <c r="AA1181" s="4">
        <v>-582.64800000000002</v>
      </c>
      <c r="AB1181" s="2">
        <v>1</v>
      </c>
      <c r="AC1181" s="4">
        <v>113.44</v>
      </c>
      <c r="AD1181" s="2">
        <v>85827</v>
      </c>
      <c r="AE1181" s="4">
        <f>'DataCleaning and Transformation'!$E1181-'DataCleaning and Transformation'!$D1181</f>
        <v>125.97999999999999</v>
      </c>
      <c r="AF1181" s="15" t="str">
        <f>_xlfn.IFS('DataCleaning and Transformation'!$O1181="Central","Chris",'DataCleaning and Transformation'!$O1181="East","Erin",'DataCleaning and Transformation'!$O1181="South","Sam",'DataCleaning and Transformation'!$O1181="West","William")</f>
        <v>William</v>
      </c>
      <c r="AG1181" s="31">
        <f>Table_1[[#This Row],[Ship date]]-Table_1[[#This Row],[Order Date]]</f>
        <v>1</v>
      </c>
      <c r="AH1181" s="22">
        <f>Table_1[[#This Row],[Profit]]/Table_1[[#This Row],[Sales]]</f>
        <v>-5.1361777150916783</v>
      </c>
      <c r="AI1181" s="23">
        <f>Table_1[[#This Row],[Profit]]+Table_1[[#This Row],[Sales]]</f>
        <v>-469.20800000000003</v>
      </c>
      <c r="AJ1181" s="17">
        <f>WEEKNUM(Table_1[[#This Row],[Order Date]],1)</f>
        <v>16</v>
      </c>
      <c r="AK1181" s="17" t="str">
        <f>TEXT(Table_1[[#This Row],[Order Date]],"mmm yyyy")</f>
        <v>Apr 2015</v>
      </c>
      <c r="AL1181" s="17" t="str">
        <f>Table_1[[#This Row],[Monthly sales]]&amp;"  Week "&amp;TEXT(Table_1[[#This Row],[Weekly sales]],"00")</f>
        <v>Apr 2015  Week 16</v>
      </c>
      <c r="AM1181" s="17">
        <f>IF(COUNTIF($A$2:A1181, A1181)=1, 1, 0)</f>
        <v>0</v>
      </c>
      <c r="AN1181" s="3">
        <f>COUNTA(A1181) - COUNTIF(Table_1[[#This Row],[Unique Customers]], 1)</f>
        <v>1</v>
      </c>
      <c r="AO1181" s="17" t="str">
        <f t="shared" si="18"/>
        <v>Unique</v>
      </c>
      <c r="AP1181" s="17" t="str">
        <f>"Q"&amp;_xlfn.CEILING.MATH(MONTH(Table_1[[#This Row],[Monthly sales]])/3,1)</f>
        <v>Q2</v>
      </c>
    </row>
    <row r="1182" spans="1:42" ht="14.4" x14ac:dyDescent="0.3">
      <c r="A1182" s="2">
        <v>1889</v>
      </c>
      <c r="B1182" s="15" t="s">
        <v>2191</v>
      </c>
      <c r="C1182" s="15" t="s">
        <v>48</v>
      </c>
      <c r="D1182" s="6">
        <v>0.09</v>
      </c>
      <c r="E1182" s="4">
        <v>78.8</v>
      </c>
      <c r="F1182" s="4">
        <v>35</v>
      </c>
      <c r="G1182" s="15" t="s">
        <v>39</v>
      </c>
      <c r="H1182" s="15" t="s">
        <v>72</v>
      </c>
      <c r="I1182" s="15" t="s">
        <v>49</v>
      </c>
      <c r="J1182" s="15" t="s">
        <v>79</v>
      </c>
      <c r="K1182" s="15" t="s">
        <v>65</v>
      </c>
      <c r="L1182" s="15" t="s">
        <v>2192</v>
      </c>
      <c r="M1182" s="6">
        <v>0.83</v>
      </c>
      <c r="N1182" s="15" t="s">
        <v>33</v>
      </c>
      <c r="O1182" s="15" t="s">
        <v>112</v>
      </c>
      <c r="P1182" s="15" t="s">
        <v>318</v>
      </c>
      <c r="Q1182" s="15" t="s">
        <v>1308</v>
      </c>
      <c r="R1182" s="2">
        <v>45429</v>
      </c>
      <c r="S1182" s="1">
        <v>42111</v>
      </c>
      <c r="T1182" s="12">
        <f>EOMONTH(Table_1[[#This Row],[Order Date]],0)</f>
        <v>42124</v>
      </c>
      <c r="U1182" s="10">
        <f>EOMONTH(Table_1[[#This Row],[Order Date]],0)</f>
        <v>42124</v>
      </c>
      <c r="V1182" s="14">
        <v>42111</v>
      </c>
      <c r="W1182" s="1">
        <v>42115</v>
      </c>
      <c r="X1182" s="12">
        <v>42115</v>
      </c>
      <c r="Y1182" s="10">
        <f>EOMONTH(Table_1[[#This Row],[Ship date]],0)</f>
        <v>42124</v>
      </c>
      <c r="Z1182" s="14">
        <v>42115</v>
      </c>
      <c r="AA1182" s="4">
        <v>-1025.0172</v>
      </c>
      <c r="AB1182" s="2">
        <v>14</v>
      </c>
      <c r="AC1182" s="4">
        <v>1059.3800000000001</v>
      </c>
      <c r="AD1182" s="2">
        <v>90631</v>
      </c>
      <c r="AE1182" s="4">
        <f>'DataCleaning and Transformation'!$E1182-'DataCleaning and Transformation'!$D1182</f>
        <v>78.709999999999994</v>
      </c>
      <c r="AF1182" s="15" t="str">
        <f>_xlfn.IFS('DataCleaning and Transformation'!$O1182="Central","Chris",'DataCleaning and Transformation'!$O1182="East","Erin",'DataCleaning and Transformation'!$O1182="South","Sam",'DataCleaning and Transformation'!$O1182="West","William")</f>
        <v>Erin</v>
      </c>
      <c r="AG1182" s="31">
        <f>Table_1[[#This Row],[Ship date]]-Table_1[[#This Row],[Order Date]]</f>
        <v>4</v>
      </c>
      <c r="AH1182" s="22">
        <f>Table_1[[#This Row],[Profit]]/Table_1[[#This Row],[Sales]]</f>
        <v>-0.9675632917366761</v>
      </c>
      <c r="AI1182" s="23">
        <f>Table_1[[#This Row],[Profit]]+Table_1[[#This Row],[Sales]]</f>
        <v>34.362800000000107</v>
      </c>
      <c r="AJ1182" s="17">
        <f>WEEKNUM(Table_1[[#This Row],[Order Date]],1)</f>
        <v>16</v>
      </c>
      <c r="AK1182" s="17" t="str">
        <f>TEXT(Table_1[[#This Row],[Order Date]],"mmm yyyy")</f>
        <v>Apr 2015</v>
      </c>
      <c r="AL1182" s="17" t="str">
        <f>Table_1[[#This Row],[Monthly sales]]&amp;"  Week "&amp;TEXT(Table_1[[#This Row],[Weekly sales]],"00")</f>
        <v>Apr 2015  Week 16</v>
      </c>
      <c r="AM1182" s="17">
        <f>IF(COUNTIF($A$2:A1182, A1182)=1, 1, 0)</f>
        <v>1</v>
      </c>
      <c r="AN1182" s="3">
        <f>COUNTA(A1182) - COUNTIF(Table_1[[#This Row],[Unique Customers]], 1)</f>
        <v>0</v>
      </c>
      <c r="AO1182" s="17" t="str">
        <f t="shared" si="18"/>
        <v>Unique</v>
      </c>
      <c r="AP1182" s="17" t="str">
        <f>"Q"&amp;_xlfn.CEILING.MATH(MONTH(Table_1[[#This Row],[Monthly sales]])/3,1)</f>
        <v>Q2</v>
      </c>
    </row>
    <row r="1183" spans="1:42" ht="14.4" x14ac:dyDescent="0.3">
      <c r="A1183" s="2">
        <v>2593</v>
      </c>
      <c r="B1183" s="15" t="s">
        <v>1596</v>
      </c>
      <c r="C1183" s="15" t="s">
        <v>48</v>
      </c>
      <c r="D1183" s="6">
        <v>0.02</v>
      </c>
      <c r="E1183" s="4">
        <v>419.19</v>
      </c>
      <c r="F1183" s="4">
        <v>19.989999999999998</v>
      </c>
      <c r="G1183" s="15" t="s">
        <v>39</v>
      </c>
      <c r="H1183" s="15" t="s">
        <v>95</v>
      </c>
      <c r="I1183" s="15" t="s">
        <v>49</v>
      </c>
      <c r="J1183" s="15" t="s">
        <v>79</v>
      </c>
      <c r="K1183" s="15" t="s">
        <v>74</v>
      </c>
      <c r="L1183" s="15" t="s">
        <v>2193</v>
      </c>
      <c r="M1183" s="6">
        <v>0.57999999999999996</v>
      </c>
      <c r="N1183" s="15" t="s">
        <v>33</v>
      </c>
      <c r="O1183" s="15" t="s">
        <v>34</v>
      </c>
      <c r="P1183" s="15" t="s">
        <v>76</v>
      </c>
      <c r="Q1183" s="15" t="s">
        <v>1598</v>
      </c>
      <c r="R1183" s="2">
        <v>30605</v>
      </c>
      <c r="S1183" s="1">
        <v>42111</v>
      </c>
      <c r="T1183" s="12">
        <f>EOMONTH(Table_1[[#This Row],[Order Date]],0)</f>
        <v>42124</v>
      </c>
      <c r="U1183" s="10">
        <f>EOMONTH(Table_1[[#This Row],[Order Date]],0)</f>
        <v>42124</v>
      </c>
      <c r="V1183" s="14">
        <v>42111</v>
      </c>
      <c r="W1183" s="1">
        <v>42111</v>
      </c>
      <c r="X1183" s="12">
        <v>42111</v>
      </c>
      <c r="Y1183" s="10">
        <f>EOMONTH(Table_1[[#This Row],[Ship date]],0)</f>
        <v>42124</v>
      </c>
      <c r="Z1183" s="14">
        <v>42111</v>
      </c>
      <c r="AA1183" s="4">
        <v>-39.606000000000002</v>
      </c>
      <c r="AB1183" s="2">
        <v>10</v>
      </c>
      <c r="AC1183" s="4">
        <v>4354.55</v>
      </c>
      <c r="AD1183" s="2">
        <v>87772</v>
      </c>
      <c r="AE1183" s="4">
        <f>'DataCleaning and Transformation'!$E1183-'DataCleaning and Transformation'!$D1183</f>
        <v>419.17</v>
      </c>
      <c r="AF1183" s="15" t="str">
        <f>_xlfn.IFS('DataCleaning and Transformation'!$O1183="Central","Chris",'DataCleaning and Transformation'!$O1183="East","Erin",'DataCleaning and Transformation'!$O1183="South","Sam",'DataCleaning and Transformation'!$O1183="West","William")</f>
        <v>Sam</v>
      </c>
      <c r="AG1183" s="31">
        <f>Table_1[[#This Row],[Ship date]]-Table_1[[#This Row],[Order Date]]</f>
        <v>0</v>
      </c>
      <c r="AH1183" s="22">
        <f>Table_1[[#This Row],[Profit]]/Table_1[[#This Row],[Sales]]</f>
        <v>-9.0953140967493778E-3</v>
      </c>
      <c r="AI1183" s="23">
        <f>Table_1[[#This Row],[Profit]]+Table_1[[#This Row],[Sales]]</f>
        <v>4314.9440000000004</v>
      </c>
      <c r="AJ1183" s="17">
        <f>WEEKNUM(Table_1[[#This Row],[Order Date]],1)</f>
        <v>16</v>
      </c>
      <c r="AK1183" s="17" t="str">
        <f>TEXT(Table_1[[#This Row],[Order Date]],"mmm yyyy")</f>
        <v>Apr 2015</v>
      </c>
      <c r="AL1183" s="17" t="str">
        <f>Table_1[[#This Row],[Monthly sales]]&amp;"  Week "&amp;TEXT(Table_1[[#This Row],[Weekly sales]],"00")</f>
        <v>Apr 2015  Week 16</v>
      </c>
      <c r="AM1183" s="17">
        <f>IF(COUNTIF($A$2:A1183, A1183)=1, 1, 0)</f>
        <v>0</v>
      </c>
      <c r="AN1183" s="3">
        <f>COUNTA(A1183) - COUNTIF(Table_1[[#This Row],[Unique Customers]], 1)</f>
        <v>1</v>
      </c>
      <c r="AO1183" s="17" t="str">
        <f t="shared" si="18"/>
        <v>Unique</v>
      </c>
      <c r="AP1183" s="17" t="str">
        <f>"Q"&amp;_xlfn.CEILING.MATH(MONTH(Table_1[[#This Row],[Monthly sales]])/3,1)</f>
        <v>Q2</v>
      </c>
    </row>
    <row r="1184" spans="1:42" ht="14.4" x14ac:dyDescent="0.3">
      <c r="A1184" s="2">
        <v>377</v>
      </c>
      <c r="B1184" s="15" t="s">
        <v>2194</v>
      </c>
      <c r="C1184" s="15" t="s">
        <v>117</v>
      </c>
      <c r="D1184" s="6">
        <v>0.03</v>
      </c>
      <c r="E1184" s="4">
        <v>25.98</v>
      </c>
      <c r="F1184" s="4">
        <v>5.37</v>
      </c>
      <c r="G1184" s="15" t="s">
        <v>39</v>
      </c>
      <c r="H1184" s="15" t="s">
        <v>40</v>
      </c>
      <c r="I1184" s="15" t="s">
        <v>49</v>
      </c>
      <c r="J1184" s="15" t="s">
        <v>96</v>
      </c>
      <c r="K1184" s="15" t="s">
        <v>145</v>
      </c>
      <c r="L1184" s="15" t="s">
        <v>2195</v>
      </c>
      <c r="M1184" s="6">
        <v>0.5</v>
      </c>
      <c r="N1184" s="15" t="s">
        <v>33</v>
      </c>
      <c r="O1184" s="15" t="s">
        <v>53</v>
      </c>
      <c r="P1184" s="15" t="s">
        <v>104</v>
      </c>
      <c r="Q1184" s="15" t="s">
        <v>2196</v>
      </c>
      <c r="R1184" s="2">
        <v>60510</v>
      </c>
      <c r="S1184" s="1">
        <v>42111</v>
      </c>
      <c r="T1184" s="12">
        <f>EOMONTH(Table_1[[#This Row],[Order Date]],0)</f>
        <v>42124</v>
      </c>
      <c r="U1184" s="10">
        <f>EOMONTH(Table_1[[#This Row],[Order Date]],0)</f>
        <v>42124</v>
      </c>
      <c r="V1184" s="14">
        <v>42111</v>
      </c>
      <c r="W1184" s="1">
        <v>42111</v>
      </c>
      <c r="X1184" s="12">
        <v>42111</v>
      </c>
      <c r="Y1184" s="10">
        <f>EOMONTH(Table_1[[#This Row],[Ship date]],0)</f>
        <v>42124</v>
      </c>
      <c r="Z1184" s="14">
        <v>42111</v>
      </c>
      <c r="AA1184" s="4">
        <v>250.0376</v>
      </c>
      <c r="AB1184" s="2">
        <v>17</v>
      </c>
      <c r="AC1184" s="4">
        <v>460.87</v>
      </c>
      <c r="AD1184" s="2">
        <v>89579</v>
      </c>
      <c r="AE1184" s="4">
        <f>'DataCleaning and Transformation'!$E1184-'DataCleaning and Transformation'!$D1184</f>
        <v>25.95</v>
      </c>
      <c r="AF1184" s="15" t="str">
        <f>_xlfn.IFS('DataCleaning and Transformation'!$O1184="Central","Chris",'DataCleaning and Transformation'!$O1184="East","Erin",'DataCleaning and Transformation'!$O1184="South","Sam",'DataCleaning and Transformation'!$O1184="West","William")</f>
        <v>Chris</v>
      </c>
      <c r="AG1184" s="31">
        <f>Table_1[[#This Row],[Ship date]]-Table_1[[#This Row],[Order Date]]</f>
        <v>0</v>
      </c>
      <c r="AH1184" s="22">
        <f>Table_1[[#This Row],[Profit]]/Table_1[[#This Row],[Sales]]</f>
        <v>0.54253390326990258</v>
      </c>
      <c r="AI1184" s="23">
        <f>Table_1[[#This Row],[Profit]]+Table_1[[#This Row],[Sales]]</f>
        <v>710.9076</v>
      </c>
      <c r="AJ1184" s="17">
        <f>WEEKNUM(Table_1[[#This Row],[Order Date]],1)</f>
        <v>16</v>
      </c>
      <c r="AK1184" s="17" t="str">
        <f>TEXT(Table_1[[#This Row],[Order Date]],"mmm yyyy")</f>
        <v>Apr 2015</v>
      </c>
      <c r="AL1184" s="17" t="str">
        <f>Table_1[[#This Row],[Monthly sales]]&amp;"  Week "&amp;TEXT(Table_1[[#This Row],[Weekly sales]],"00")</f>
        <v>Apr 2015  Week 16</v>
      </c>
      <c r="AM1184" s="17">
        <f>IF(COUNTIF($A$2:A1184, A1184)=1, 1, 0)</f>
        <v>1</v>
      </c>
      <c r="AN1184" s="3">
        <f>COUNTA(A1184) - COUNTIF(Table_1[[#This Row],[Unique Customers]], 1)</f>
        <v>0</v>
      </c>
      <c r="AO1184" s="17" t="str">
        <f t="shared" si="18"/>
        <v>Unique</v>
      </c>
      <c r="AP1184" s="17" t="str">
        <f>"Q"&amp;_xlfn.CEILING.MATH(MONTH(Table_1[[#This Row],[Monthly sales]])/3,1)</f>
        <v>Q2</v>
      </c>
    </row>
    <row r="1185" spans="1:42" ht="14.4" x14ac:dyDescent="0.3">
      <c r="A1185" s="2">
        <v>2004</v>
      </c>
      <c r="B1185" s="15" t="s">
        <v>2197</v>
      </c>
      <c r="C1185" s="15" t="s">
        <v>117</v>
      </c>
      <c r="D1185" s="6">
        <v>0.06</v>
      </c>
      <c r="E1185" s="4">
        <v>4.24</v>
      </c>
      <c r="F1185" s="4">
        <v>5.41</v>
      </c>
      <c r="G1185" s="15" t="s">
        <v>39</v>
      </c>
      <c r="H1185" s="15" t="s">
        <v>72</v>
      </c>
      <c r="I1185" s="15" t="s">
        <v>49</v>
      </c>
      <c r="J1185" s="15" t="s">
        <v>73</v>
      </c>
      <c r="K1185" s="15" t="s">
        <v>74</v>
      </c>
      <c r="L1185" s="15" t="s">
        <v>1672</v>
      </c>
      <c r="M1185" s="6">
        <v>0.35</v>
      </c>
      <c r="N1185" s="15" t="s">
        <v>33</v>
      </c>
      <c r="O1185" s="15" t="s">
        <v>60</v>
      </c>
      <c r="P1185" s="15" t="s">
        <v>278</v>
      </c>
      <c r="Q1185" s="15" t="s">
        <v>917</v>
      </c>
      <c r="R1185" s="2">
        <v>59715</v>
      </c>
      <c r="S1185" s="1">
        <v>42111</v>
      </c>
      <c r="T1185" s="12">
        <f>EOMONTH(Table_1[[#This Row],[Order Date]],0)</f>
        <v>42124</v>
      </c>
      <c r="U1185" s="10">
        <f>EOMONTH(Table_1[[#This Row],[Order Date]],0)</f>
        <v>42124</v>
      </c>
      <c r="V1185" s="14">
        <v>42111</v>
      </c>
      <c r="W1185" s="1">
        <v>42113</v>
      </c>
      <c r="X1185" s="12">
        <v>42113</v>
      </c>
      <c r="Y1185" s="10">
        <f>EOMONTH(Table_1[[#This Row],[Ship date]],0)</f>
        <v>42124</v>
      </c>
      <c r="Z1185" s="14">
        <v>42113</v>
      </c>
      <c r="AA1185" s="4">
        <v>-78.916679999999999</v>
      </c>
      <c r="AB1185" s="2">
        <v>10</v>
      </c>
      <c r="AC1185" s="4">
        <v>45</v>
      </c>
      <c r="AD1185" s="2">
        <v>91277</v>
      </c>
      <c r="AE1185" s="4">
        <f>'DataCleaning and Transformation'!$E1185-'DataCleaning and Transformation'!$D1185</f>
        <v>4.1800000000000006</v>
      </c>
      <c r="AF1185" s="15" t="str">
        <f>_xlfn.IFS('DataCleaning and Transformation'!$O1185="Central","Chris",'DataCleaning and Transformation'!$O1185="East","Erin",'DataCleaning and Transformation'!$O1185="South","Sam",'DataCleaning and Transformation'!$O1185="West","William")</f>
        <v>William</v>
      </c>
      <c r="AG1185" s="31">
        <f>Table_1[[#This Row],[Ship date]]-Table_1[[#This Row],[Order Date]]</f>
        <v>2</v>
      </c>
      <c r="AH1185" s="22">
        <f>Table_1[[#This Row],[Profit]]/Table_1[[#This Row],[Sales]]</f>
        <v>-1.7537039999999999</v>
      </c>
      <c r="AI1185" s="23">
        <f>Table_1[[#This Row],[Profit]]+Table_1[[#This Row],[Sales]]</f>
        <v>-33.916679999999999</v>
      </c>
      <c r="AJ1185" s="17">
        <f>WEEKNUM(Table_1[[#This Row],[Order Date]],1)</f>
        <v>16</v>
      </c>
      <c r="AK1185" s="17" t="str">
        <f>TEXT(Table_1[[#This Row],[Order Date]],"mmm yyyy")</f>
        <v>Apr 2015</v>
      </c>
      <c r="AL1185" s="17" t="str">
        <f>Table_1[[#This Row],[Monthly sales]]&amp;"  Week "&amp;TEXT(Table_1[[#This Row],[Weekly sales]],"00")</f>
        <v>Apr 2015  Week 16</v>
      </c>
      <c r="AM1185" s="17">
        <f>IF(COUNTIF($A$2:A1185, A1185)=1, 1, 0)</f>
        <v>1</v>
      </c>
      <c r="AN1185" s="3">
        <f>COUNTA(A1185) - COUNTIF(Table_1[[#This Row],[Unique Customers]], 1)</f>
        <v>0</v>
      </c>
      <c r="AO1185" s="17" t="str">
        <f t="shared" si="18"/>
        <v>Unique</v>
      </c>
      <c r="AP1185" s="17" t="str">
        <f>"Q"&amp;_xlfn.CEILING.MATH(MONTH(Table_1[[#This Row],[Monthly sales]])/3,1)</f>
        <v>Q2</v>
      </c>
    </row>
    <row r="1186" spans="1:42" ht="14.4" x14ac:dyDescent="0.3">
      <c r="A1186" s="2">
        <v>2004</v>
      </c>
      <c r="B1186" s="15" t="s">
        <v>2197</v>
      </c>
      <c r="C1186" s="15" t="s">
        <v>117</v>
      </c>
      <c r="D1186" s="6">
        <v>0.04</v>
      </c>
      <c r="E1186" s="4">
        <v>6783.02</v>
      </c>
      <c r="F1186" s="4">
        <v>24.49</v>
      </c>
      <c r="G1186" s="15" t="s">
        <v>39</v>
      </c>
      <c r="H1186" s="15" t="s">
        <v>72</v>
      </c>
      <c r="I1186" s="15" t="s">
        <v>41</v>
      </c>
      <c r="J1186" s="15" t="s">
        <v>57</v>
      </c>
      <c r="K1186" s="15" t="s">
        <v>65</v>
      </c>
      <c r="L1186" s="15" t="s">
        <v>315</v>
      </c>
      <c r="M1186" s="6">
        <v>0.39</v>
      </c>
      <c r="N1186" s="15" t="s">
        <v>33</v>
      </c>
      <c r="O1186" s="15" t="s">
        <v>60</v>
      </c>
      <c r="P1186" s="15" t="s">
        <v>278</v>
      </c>
      <c r="Q1186" s="15" t="s">
        <v>917</v>
      </c>
      <c r="R1186" s="2">
        <v>59715</v>
      </c>
      <c r="S1186" s="1">
        <v>42111</v>
      </c>
      <c r="T1186" s="12">
        <f>EOMONTH(Table_1[[#This Row],[Order Date]],0)</f>
        <v>42124</v>
      </c>
      <c r="U1186" s="10">
        <f>EOMONTH(Table_1[[#This Row],[Order Date]],0)</f>
        <v>42124</v>
      </c>
      <c r="V1186" s="14">
        <v>42111</v>
      </c>
      <c r="W1186" s="1">
        <v>42113</v>
      </c>
      <c r="X1186" s="12">
        <v>42113</v>
      </c>
      <c r="Y1186" s="10">
        <f>EOMONTH(Table_1[[#This Row],[Ship date]],0)</f>
        <v>42124</v>
      </c>
      <c r="Z1186" s="14">
        <v>42113</v>
      </c>
      <c r="AA1186" s="4">
        <v>-13562.637408000001</v>
      </c>
      <c r="AB1186" s="2">
        <v>1</v>
      </c>
      <c r="AC1186" s="4">
        <v>6569.07</v>
      </c>
      <c r="AD1186" s="2">
        <v>91277</v>
      </c>
      <c r="AE1186" s="4">
        <f>'DataCleaning and Transformation'!$E1186-'DataCleaning and Transformation'!$D1186</f>
        <v>6782.9800000000005</v>
      </c>
      <c r="AF1186" s="15" t="str">
        <f>_xlfn.IFS('DataCleaning and Transformation'!$O1186="Central","Chris",'DataCleaning and Transformation'!$O1186="East","Erin",'DataCleaning and Transformation'!$O1186="South","Sam",'DataCleaning and Transformation'!$O1186="West","William")</f>
        <v>William</v>
      </c>
      <c r="AG1186" s="31">
        <f>Table_1[[#This Row],[Ship date]]-Table_1[[#This Row],[Order Date]]</f>
        <v>2</v>
      </c>
      <c r="AH1186" s="22">
        <f>Table_1[[#This Row],[Profit]]/Table_1[[#This Row],[Sales]]</f>
        <v>-2.064620624837306</v>
      </c>
      <c r="AI1186" s="23">
        <f>Table_1[[#This Row],[Profit]]+Table_1[[#This Row],[Sales]]</f>
        <v>-6993.5674080000008</v>
      </c>
      <c r="AJ1186" s="17">
        <f>WEEKNUM(Table_1[[#This Row],[Order Date]],1)</f>
        <v>16</v>
      </c>
      <c r="AK1186" s="17" t="str">
        <f>TEXT(Table_1[[#This Row],[Order Date]],"mmm yyyy")</f>
        <v>Apr 2015</v>
      </c>
      <c r="AL1186" s="17" t="str">
        <f>Table_1[[#This Row],[Monthly sales]]&amp;"  Week "&amp;TEXT(Table_1[[#This Row],[Weekly sales]],"00")</f>
        <v>Apr 2015  Week 16</v>
      </c>
      <c r="AM1186" s="17">
        <f>IF(COUNTIF($A$2:A1186, A1186)=1, 1, 0)</f>
        <v>0</v>
      </c>
      <c r="AN1186" s="3">
        <f>COUNTA(A1186) - COUNTIF(Table_1[[#This Row],[Unique Customers]], 1)</f>
        <v>1</v>
      </c>
      <c r="AO1186" s="17" t="str">
        <f t="shared" si="18"/>
        <v>Repeated</v>
      </c>
      <c r="AP1186" s="17" t="str">
        <f>"Q"&amp;_xlfn.CEILING.MATH(MONTH(Table_1[[#This Row],[Monthly sales]])/3,1)</f>
        <v>Q2</v>
      </c>
    </row>
    <row r="1187" spans="1:42" ht="14.4" x14ac:dyDescent="0.3">
      <c r="A1187" s="2">
        <v>507</v>
      </c>
      <c r="B1187" s="15" t="s">
        <v>2198</v>
      </c>
      <c r="C1187" s="15" t="s">
        <v>26</v>
      </c>
      <c r="D1187" s="6">
        <v>0.01</v>
      </c>
      <c r="E1187" s="4">
        <v>55.98</v>
      </c>
      <c r="F1187" s="4">
        <v>4.8600000000000003</v>
      </c>
      <c r="G1187" s="15" t="s">
        <v>88</v>
      </c>
      <c r="H1187" s="15" t="s">
        <v>95</v>
      </c>
      <c r="I1187" s="15" t="s">
        <v>49</v>
      </c>
      <c r="J1187" s="15" t="s">
        <v>89</v>
      </c>
      <c r="K1187" s="15" t="s">
        <v>74</v>
      </c>
      <c r="L1187" s="15" t="s">
        <v>1716</v>
      </c>
      <c r="M1187" s="6">
        <v>0.36</v>
      </c>
      <c r="N1187" s="15" t="s">
        <v>33</v>
      </c>
      <c r="O1187" s="15" t="s">
        <v>34</v>
      </c>
      <c r="P1187" s="15" t="s">
        <v>389</v>
      </c>
      <c r="Q1187" s="15" t="s">
        <v>2199</v>
      </c>
      <c r="R1187" s="2">
        <v>42104</v>
      </c>
      <c r="S1187" s="1">
        <v>42112</v>
      </c>
      <c r="T1187" s="12">
        <f>EOMONTH(Table_1[[#This Row],[Order Date]],0)</f>
        <v>42124</v>
      </c>
      <c r="U1187" s="10">
        <f>EOMONTH(Table_1[[#This Row],[Order Date]],0)</f>
        <v>42124</v>
      </c>
      <c r="V1187" s="14">
        <v>42112</v>
      </c>
      <c r="W1187" s="1">
        <v>42114</v>
      </c>
      <c r="X1187" s="12">
        <v>42114</v>
      </c>
      <c r="Y1187" s="10">
        <f>EOMONTH(Table_1[[#This Row],[Ship date]],0)</f>
        <v>42124</v>
      </c>
      <c r="Z1187" s="14">
        <v>42114</v>
      </c>
      <c r="AA1187" s="4">
        <v>32.940899999999999</v>
      </c>
      <c r="AB1187" s="2">
        <v>11</v>
      </c>
      <c r="AC1187" s="4">
        <v>646.97</v>
      </c>
      <c r="AD1187" s="2">
        <v>87357</v>
      </c>
      <c r="AE1187" s="4">
        <f>'DataCleaning and Transformation'!$E1187-'DataCleaning and Transformation'!$D1187</f>
        <v>55.97</v>
      </c>
      <c r="AF1187" s="15" t="str">
        <f>_xlfn.IFS('DataCleaning and Transformation'!$O1187="Central","Chris",'DataCleaning and Transformation'!$O1187="East","Erin",'DataCleaning and Transformation'!$O1187="South","Sam",'DataCleaning and Transformation'!$O1187="West","William")</f>
        <v>Sam</v>
      </c>
      <c r="AG1187" s="31">
        <f>Table_1[[#This Row],[Ship date]]-Table_1[[#This Row],[Order Date]]</f>
        <v>2</v>
      </c>
      <c r="AH1187" s="22">
        <f>Table_1[[#This Row],[Profit]]/Table_1[[#This Row],[Sales]]</f>
        <v>5.0915652966907275E-2</v>
      </c>
      <c r="AI1187" s="23">
        <f>Table_1[[#This Row],[Profit]]+Table_1[[#This Row],[Sales]]</f>
        <v>679.91090000000008</v>
      </c>
      <c r="AJ1187" s="17">
        <f>WEEKNUM(Table_1[[#This Row],[Order Date]],1)</f>
        <v>16</v>
      </c>
      <c r="AK1187" s="17" t="str">
        <f>TEXT(Table_1[[#This Row],[Order Date]],"mmm yyyy")</f>
        <v>Apr 2015</v>
      </c>
      <c r="AL1187" s="17" t="str">
        <f>Table_1[[#This Row],[Monthly sales]]&amp;"  Week "&amp;TEXT(Table_1[[#This Row],[Weekly sales]],"00")</f>
        <v>Apr 2015  Week 16</v>
      </c>
      <c r="AM1187" s="17">
        <f>IF(COUNTIF($A$2:A1187, A1187)=1, 1, 0)</f>
        <v>1</v>
      </c>
      <c r="AN1187" s="3">
        <f>COUNTA(A1187) - COUNTIF(Table_1[[#This Row],[Unique Customers]], 1)</f>
        <v>0</v>
      </c>
      <c r="AO1187" s="17" t="str">
        <f t="shared" si="18"/>
        <v>Unique</v>
      </c>
      <c r="AP1187" s="17" t="str">
        <f>"Q"&amp;_xlfn.CEILING.MATH(MONTH(Table_1[[#This Row],[Monthly sales]])/3,1)</f>
        <v>Q2</v>
      </c>
    </row>
    <row r="1188" spans="1:42" ht="14.4" x14ac:dyDescent="0.3">
      <c r="A1188" s="2">
        <v>507</v>
      </c>
      <c r="B1188" s="15" t="s">
        <v>2198</v>
      </c>
      <c r="C1188" s="15" t="s">
        <v>26</v>
      </c>
      <c r="D1188" s="6">
        <v>0.04</v>
      </c>
      <c r="E1188" s="4">
        <v>65.989999999999995</v>
      </c>
      <c r="F1188" s="4">
        <v>8.99</v>
      </c>
      <c r="G1188" s="15" t="s">
        <v>39</v>
      </c>
      <c r="H1188" s="15" t="s">
        <v>95</v>
      </c>
      <c r="I1188" s="15" t="s">
        <v>41</v>
      </c>
      <c r="J1188" s="15" t="s">
        <v>136</v>
      </c>
      <c r="K1188" s="15" t="s">
        <v>74</v>
      </c>
      <c r="L1188" s="15" t="s">
        <v>1865</v>
      </c>
      <c r="M1188" s="6">
        <v>0.56000000000000005</v>
      </c>
      <c r="N1188" s="15" t="s">
        <v>33</v>
      </c>
      <c r="O1188" s="15" t="s">
        <v>34</v>
      </c>
      <c r="P1188" s="15" t="s">
        <v>389</v>
      </c>
      <c r="Q1188" s="15" t="s">
        <v>2199</v>
      </c>
      <c r="R1188" s="2">
        <v>42104</v>
      </c>
      <c r="S1188" s="1">
        <v>42112</v>
      </c>
      <c r="T1188" s="12">
        <f>EOMONTH(Table_1[[#This Row],[Order Date]],0)</f>
        <v>42124</v>
      </c>
      <c r="U1188" s="10">
        <f>EOMONTH(Table_1[[#This Row],[Order Date]],0)</f>
        <v>42124</v>
      </c>
      <c r="V1188" s="14">
        <v>42112</v>
      </c>
      <c r="W1188" s="1">
        <v>42113</v>
      </c>
      <c r="X1188" s="12">
        <v>42113</v>
      </c>
      <c r="Y1188" s="10">
        <f>EOMONTH(Table_1[[#This Row],[Ship date]],0)</f>
        <v>42124</v>
      </c>
      <c r="Z1188" s="14">
        <v>42113</v>
      </c>
      <c r="AA1188" s="4">
        <v>131.334</v>
      </c>
      <c r="AB1188" s="2">
        <v>17</v>
      </c>
      <c r="AC1188" s="4">
        <v>946.29</v>
      </c>
      <c r="AD1188" s="2">
        <v>87357</v>
      </c>
      <c r="AE1188" s="4">
        <f>'DataCleaning and Transformation'!$E1188-'DataCleaning and Transformation'!$D1188</f>
        <v>65.949999999999989</v>
      </c>
      <c r="AF1188" s="15" t="str">
        <f>_xlfn.IFS('DataCleaning and Transformation'!$O1188="Central","Chris",'DataCleaning and Transformation'!$O1188="East","Erin",'DataCleaning and Transformation'!$O1188="South","Sam",'DataCleaning and Transformation'!$O1188="West","William")</f>
        <v>Sam</v>
      </c>
      <c r="AG1188" s="31">
        <f>Table_1[[#This Row],[Ship date]]-Table_1[[#This Row],[Order Date]]</f>
        <v>1</v>
      </c>
      <c r="AH1188" s="22">
        <f>Table_1[[#This Row],[Profit]]/Table_1[[#This Row],[Sales]]</f>
        <v>0.13878832070506927</v>
      </c>
      <c r="AI1188" s="23">
        <f>Table_1[[#This Row],[Profit]]+Table_1[[#This Row],[Sales]]</f>
        <v>1077.624</v>
      </c>
      <c r="AJ1188" s="17">
        <f>WEEKNUM(Table_1[[#This Row],[Order Date]],1)</f>
        <v>16</v>
      </c>
      <c r="AK1188" s="17" t="str">
        <f>TEXT(Table_1[[#This Row],[Order Date]],"mmm yyyy")</f>
        <v>Apr 2015</v>
      </c>
      <c r="AL1188" s="17" t="str">
        <f>Table_1[[#This Row],[Monthly sales]]&amp;"  Week "&amp;TEXT(Table_1[[#This Row],[Weekly sales]],"00")</f>
        <v>Apr 2015  Week 16</v>
      </c>
      <c r="AM1188" s="17">
        <f>IF(COUNTIF($A$2:A1188, A1188)=1, 1, 0)</f>
        <v>0</v>
      </c>
      <c r="AN1188" s="3">
        <f>COUNTA(A1188) - COUNTIF(Table_1[[#This Row],[Unique Customers]], 1)</f>
        <v>1</v>
      </c>
      <c r="AO1188" s="17" t="str">
        <f t="shared" si="18"/>
        <v>Repeated</v>
      </c>
      <c r="AP1188" s="17" t="str">
        <f>"Q"&amp;_xlfn.CEILING.MATH(MONTH(Table_1[[#This Row],[Monthly sales]])/3,1)</f>
        <v>Q2</v>
      </c>
    </row>
    <row r="1189" spans="1:42" ht="14.4" x14ac:dyDescent="0.3">
      <c r="A1189" s="2">
        <v>665</v>
      </c>
      <c r="B1189" s="15" t="s">
        <v>552</v>
      </c>
      <c r="C1189" s="15" t="s">
        <v>26</v>
      </c>
      <c r="D1189" s="6">
        <v>0.02</v>
      </c>
      <c r="E1189" s="4">
        <v>130.97999999999999</v>
      </c>
      <c r="F1189" s="4">
        <v>30</v>
      </c>
      <c r="G1189" s="15" t="s">
        <v>27</v>
      </c>
      <c r="H1189" s="15" t="s">
        <v>95</v>
      </c>
      <c r="I1189" s="15" t="s">
        <v>29</v>
      </c>
      <c r="J1189" s="15" t="s">
        <v>110</v>
      </c>
      <c r="K1189" s="15" t="s">
        <v>58</v>
      </c>
      <c r="L1189" s="15" t="s">
        <v>2200</v>
      </c>
      <c r="M1189" s="6">
        <v>0.78</v>
      </c>
      <c r="N1189" s="15" t="s">
        <v>33</v>
      </c>
      <c r="O1189" s="15" t="s">
        <v>34</v>
      </c>
      <c r="P1189" s="15" t="s">
        <v>401</v>
      </c>
      <c r="Q1189" s="15" t="s">
        <v>553</v>
      </c>
      <c r="R1189" s="2">
        <v>37130</v>
      </c>
      <c r="S1189" s="1">
        <v>42112</v>
      </c>
      <c r="T1189" s="12">
        <f>EOMONTH(Table_1[[#This Row],[Order Date]],0)</f>
        <v>42124</v>
      </c>
      <c r="U1189" s="10">
        <f>EOMONTH(Table_1[[#This Row],[Order Date]],0)</f>
        <v>42124</v>
      </c>
      <c r="V1189" s="14">
        <v>42112</v>
      </c>
      <c r="W1189" s="1">
        <v>42113</v>
      </c>
      <c r="X1189" s="12">
        <v>42113</v>
      </c>
      <c r="Y1189" s="10">
        <f>EOMONTH(Table_1[[#This Row],[Ship date]],0)</f>
        <v>42124</v>
      </c>
      <c r="Z1189" s="14">
        <v>42113</v>
      </c>
      <c r="AA1189" s="4">
        <v>90.762</v>
      </c>
      <c r="AB1189" s="2">
        <v>6</v>
      </c>
      <c r="AC1189" s="4">
        <v>793.39</v>
      </c>
      <c r="AD1189" s="2">
        <v>88678</v>
      </c>
      <c r="AE1189" s="4">
        <f>'DataCleaning and Transformation'!$E1189-'DataCleaning and Transformation'!$D1189</f>
        <v>130.95999999999998</v>
      </c>
      <c r="AF1189" s="15" t="str">
        <f>_xlfn.IFS('DataCleaning and Transformation'!$O1189="Central","Chris",'DataCleaning and Transformation'!$O1189="East","Erin",'DataCleaning and Transformation'!$O1189="South","Sam",'DataCleaning and Transformation'!$O1189="West","William")</f>
        <v>Sam</v>
      </c>
      <c r="AG1189" s="31">
        <f>Table_1[[#This Row],[Ship date]]-Table_1[[#This Row],[Order Date]]</f>
        <v>1</v>
      </c>
      <c r="AH1189" s="22">
        <f>Table_1[[#This Row],[Profit]]/Table_1[[#This Row],[Sales]]</f>
        <v>0.11439771108786348</v>
      </c>
      <c r="AI1189" s="23">
        <f>Table_1[[#This Row],[Profit]]+Table_1[[#This Row],[Sales]]</f>
        <v>884.15200000000004</v>
      </c>
      <c r="AJ1189" s="17">
        <f>WEEKNUM(Table_1[[#This Row],[Order Date]],1)</f>
        <v>16</v>
      </c>
      <c r="AK1189" s="17" t="str">
        <f>TEXT(Table_1[[#This Row],[Order Date]],"mmm yyyy")</f>
        <v>Apr 2015</v>
      </c>
      <c r="AL1189" s="17" t="str">
        <f>Table_1[[#This Row],[Monthly sales]]&amp;"  Week "&amp;TEXT(Table_1[[#This Row],[Weekly sales]],"00")</f>
        <v>Apr 2015  Week 16</v>
      </c>
      <c r="AM1189" s="17">
        <f>IF(COUNTIF($A$2:A1189, A1189)=1, 1, 0)</f>
        <v>0</v>
      </c>
      <c r="AN1189" s="3">
        <f>COUNTA(A1189) - COUNTIF(Table_1[[#This Row],[Unique Customers]], 1)</f>
        <v>1</v>
      </c>
      <c r="AO1189" s="17" t="str">
        <f t="shared" si="18"/>
        <v>Unique</v>
      </c>
      <c r="AP1189" s="17" t="str">
        <f>"Q"&amp;_xlfn.CEILING.MATH(MONTH(Table_1[[#This Row],[Monthly sales]])/3,1)</f>
        <v>Q2</v>
      </c>
    </row>
    <row r="1190" spans="1:42" ht="14.4" x14ac:dyDescent="0.3">
      <c r="A1190" s="2">
        <v>1959</v>
      </c>
      <c r="B1190" s="15" t="s">
        <v>710</v>
      </c>
      <c r="C1190" s="15" t="s">
        <v>48</v>
      </c>
      <c r="D1190" s="6">
        <v>0.02</v>
      </c>
      <c r="E1190" s="4">
        <v>9.99</v>
      </c>
      <c r="F1190" s="4">
        <v>11.59</v>
      </c>
      <c r="G1190" s="15" t="s">
        <v>39</v>
      </c>
      <c r="H1190" s="15" t="s">
        <v>72</v>
      </c>
      <c r="I1190" s="15" t="s">
        <v>49</v>
      </c>
      <c r="J1190" s="15" t="s">
        <v>89</v>
      </c>
      <c r="K1190" s="15" t="s">
        <v>74</v>
      </c>
      <c r="L1190" s="15" t="s">
        <v>2201</v>
      </c>
      <c r="M1190" s="6">
        <v>0.4</v>
      </c>
      <c r="N1190" s="15" t="s">
        <v>33</v>
      </c>
      <c r="O1190" s="15" t="s">
        <v>34</v>
      </c>
      <c r="P1190" s="15" t="s">
        <v>124</v>
      </c>
      <c r="Q1190" s="15" t="s">
        <v>129</v>
      </c>
      <c r="R1190" s="2">
        <v>33916</v>
      </c>
      <c r="S1190" s="1">
        <v>42112</v>
      </c>
      <c r="T1190" s="12">
        <f>EOMONTH(Table_1[[#This Row],[Order Date]],0)</f>
        <v>42124</v>
      </c>
      <c r="U1190" s="10">
        <f>EOMONTH(Table_1[[#This Row],[Order Date]],0)</f>
        <v>42124</v>
      </c>
      <c r="V1190" s="14">
        <v>42112</v>
      </c>
      <c r="W1190" s="1">
        <v>42121</v>
      </c>
      <c r="X1190" s="12">
        <v>42121</v>
      </c>
      <c r="Y1190" s="10">
        <f>EOMONTH(Table_1[[#This Row],[Ship date]],0)</f>
        <v>42124</v>
      </c>
      <c r="Z1190" s="14">
        <v>42121</v>
      </c>
      <c r="AA1190" s="4">
        <v>-171.15770000000001</v>
      </c>
      <c r="AB1190" s="2">
        <v>43</v>
      </c>
      <c r="AC1190" s="4">
        <v>475.42</v>
      </c>
      <c r="AD1190" s="2">
        <v>26342</v>
      </c>
      <c r="AE1190" s="4">
        <f>'DataCleaning and Transformation'!$E1190-'DataCleaning and Transformation'!$D1190</f>
        <v>9.9700000000000006</v>
      </c>
      <c r="AF1190" s="15" t="str">
        <f>_xlfn.IFS('DataCleaning and Transformation'!$O1190="Central","Chris",'DataCleaning and Transformation'!$O1190="East","Erin",'DataCleaning and Transformation'!$O1190="South","Sam",'DataCleaning and Transformation'!$O1190="West","William")</f>
        <v>Sam</v>
      </c>
      <c r="AG1190" s="31">
        <f>Table_1[[#This Row],[Ship date]]-Table_1[[#This Row],[Order Date]]</f>
        <v>9</v>
      </c>
      <c r="AH1190" s="22">
        <f>Table_1[[#This Row],[Profit]]/Table_1[[#This Row],[Sales]]</f>
        <v>-0.3600136721214926</v>
      </c>
      <c r="AI1190" s="23">
        <f>Table_1[[#This Row],[Profit]]+Table_1[[#This Row],[Sales]]</f>
        <v>304.26229999999998</v>
      </c>
      <c r="AJ1190" s="17">
        <f>WEEKNUM(Table_1[[#This Row],[Order Date]],1)</f>
        <v>16</v>
      </c>
      <c r="AK1190" s="17" t="str">
        <f>TEXT(Table_1[[#This Row],[Order Date]],"mmm yyyy")</f>
        <v>Apr 2015</v>
      </c>
      <c r="AL1190" s="17" t="str">
        <f>Table_1[[#This Row],[Monthly sales]]&amp;"  Week "&amp;TEXT(Table_1[[#This Row],[Weekly sales]],"00")</f>
        <v>Apr 2015  Week 16</v>
      </c>
      <c r="AM1190" s="17">
        <f>IF(COUNTIF($A$2:A1190, A1190)=1, 1, 0)</f>
        <v>0</v>
      </c>
      <c r="AN1190" s="3">
        <f>COUNTA(A1190) - COUNTIF(Table_1[[#This Row],[Unique Customers]], 1)</f>
        <v>1</v>
      </c>
      <c r="AO1190" s="17" t="str">
        <f t="shared" si="18"/>
        <v>Unique</v>
      </c>
      <c r="AP1190" s="17" t="str">
        <f>"Q"&amp;_xlfn.CEILING.MATH(MONTH(Table_1[[#This Row],[Monthly sales]])/3,1)</f>
        <v>Q2</v>
      </c>
    </row>
    <row r="1191" spans="1:42" ht="14.4" x14ac:dyDescent="0.3">
      <c r="A1191" s="2">
        <v>1959</v>
      </c>
      <c r="B1191" s="15" t="s">
        <v>710</v>
      </c>
      <c r="C1191" s="15" t="s">
        <v>48</v>
      </c>
      <c r="D1191" s="6">
        <v>0.02</v>
      </c>
      <c r="E1191" s="4">
        <v>48.04</v>
      </c>
      <c r="F1191" s="4">
        <v>5.79</v>
      </c>
      <c r="G1191" s="15" t="s">
        <v>39</v>
      </c>
      <c r="H1191" s="15" t="s">
        <v>72</v>
      </c>
      <c r="I1191" s="15" t="s">
        <v>49</v>
      </c>
      <c r="J1191" s="15" t="s">
        <v>89</v>
      </c>
      <c r="K1191" s="15" t="s">
        <v>74</v>
      </c>
      <c r="L1191" s="15" t="s">
        <v>2202</v>
      </c>
      <c r="M1191" s="6">
        <v>0.37</v>
      </c>
      <c r="N1191" s="15" t="s">
        <v>33</v>
      </c>
      <c r="O1191" s="15" t="s">
        <v>34</v>
      </c>
      <c r="P1191" s="15" t="s">
        <v>124</v>
      </c>
      <c r="Q1191" s="15" t="s">
        <v>129</v>
      </c>
      <c r="R1191" s="2">
        <v>33916</v>
      </c>
      <c r="S1191" s="1">
        <v>42112</v>
      </c>
      <c r="T1191" s="12">
        <f>EOMONTH(Table_1[[#This Row],[Order Date]],0)</f>
        <v>42124</v>
      </c>
      <c r="U1191" s="10">
        <f>EOMONTH(Table_1[[#This Row],[Order Date]],0)</f>
        <v>42124</v>
      </c>
      <c r="V1191" s="14">
        <v>42112</v>
      </c>
      <c r="W1191" s="1">
        <v>42117</v>
      </c>
      <c r="X1191" s="12">
        <v>42117</v>
      </c>
      <c r="Y1191" s="10">
        <f>EOMONTH(Table_1[[#This Row],[Ship date]],0)</f>
        <v>42124</v>
      </c>
      <c r="Z1191" s="14">
        <v>42117</v>
      </c>
      <c r="AA1191" s="4">
        <v>624.23900000000003</v>
      </c>
      <c r="AB1191" s="2">
        <v>74</v>
      </c>
      <c r="AC1191" s="4">
        <v>3598.82</v>
      </c>
      <c r="AD1191" s="2">
        <v>26342</v>
      </c>
      <c r="AE1191" s="4">
        <f>'DataCleaning and Transformation'!$E1191-'DataCleaning and Transformation'!$D1191</f>
        <v>48.019999999999996</v>
      </c>
      <c r="AF1191" s="15" t="str">
        <f>_xlfn.IFS('DataCleaning and Transformation'!$O1191="Central","Chris",'DataCleaning and Transformation'!$O1191="East","Erin",'DataCleaning and Transformation'!$O1191="South","Sam",'DataCleaning and Transformation'!$O1191="West","William")</f>
        <v>Sam</v>
      </c>
      <c r="AG1191" s="31">
        <f>Table_1[[#This Row],[Ship date]]-Table_1[[#This Row],[Order Date]]</f>
        <v>5</v>
      </c>
      <c r="AH1191" s="22">
        <f>Table_1[[#This Row],[Profit]]/Table_1[[#This Row],[Sales]]</f>
        <v>0.1734565774337144</v>
      </c>
      <c r="AI1191" s="23">
        <f>Table_1[[#This Row],[Profit]]+Table_1[[#This Row],[Sales]]</f>
        <v>4223.0590000000002</v>
      </c>
      <c r="AJ1191" s="17">
        <f>WEEKNUM(Table_1[[#This Row],[Order Date]],1)</f>
        <v>16</v>
      </c>
      <c r="AK1191" s="17" t="str">
        <f>TEXT(Table_1[[#This Row],[Order Date]],"mmm yyyy")</f>
        <v>Apr 2015</v>
      </c>
      <c r="AL1191" s="17" t="str">
        <f>Table_1[[#This Row],[Monthly sales]]&amp;"  Week "&amp;TEXT(Table_1[[#This Row],[Weekly sales]],"00")</f>
        <v>Apr 2015  Week 16</v>
      </c>
      <c r="AM1191" s="17">
        <f>IF(COUNTIF($A$2:A1191, A1191)=1, 1, 0)</f>
        <v>0</v>
      </c>
      <c r="AN1191" s="3">
        <f>COUNTA(A1191) - COUNTIF(Table_1[[#This Row],[Unique Customers]], 1)</f>
        <v>1</v>
      </c>
      <c r="AO1191" s="17" t="str">
        <f t="shared" si="18"/>
        <v>Repeated</v>
      </c>
      <c r="AP1191" s="17" t="str">
        <f>"Q"&amp;_xlfn.CEILING.MATH(MONTH(Table_1[[#This Row],[Monthly sales]])/3,1)</f>
        <v>Q2</v>
      </c>
    </row>
    <row r="1192" spans="1:42" ht="14.4" x14ac:dyDescent="0.3">
      <c r="A1192" s="2">
        <v>1959</v>
      </c>
      <c r="B1192" s="15" t="s">
        <v>710</v>
      </c>
      <c r="C1192" s="15" t="s">
        <v>48</v>
      </c>
      <c r="D1192" s="6">
        <v>0.04</v>
      </c>
      <c r="E1192" s="4">
        <v>6.68</v>
      </c>
      <c r="F1192" s="4">
        <v>4.91</v>
      </c>
      <c r="G1192" s="15" t="s">
        <v>39</v>
      </c>
      <c r="H1192" s="15" t="s">
        <v>72</v>
      </c>
      <c r="I1192" s="15" t="s">
        <v>49</v>
      </c>
      <c r="J1192" s="15" t="s">
        <v>89</v>
      </c>
      <c r="K1192" s="15" t="s">
        <v>74</v>
      </c>
      <c r="L1192" s="15" t="s">
        <v>277</v>
      </c>
      <c r="M1192" s="6">
        <v>0.37</v>
      </c>
      <c r="N1192" s="15" t="s">
        <v>33</v>
      </c>
      <c r="O1192" s="15" t="s">
        <v>34</v>
      </c>
      <c r="P1192" s="15" t="s">
        <v>124</v>
      </c>
      <c r="Q1192" s="15" t="s">
        <v>129</v>
      </c>
      <c r="R1192" s="2">
        <v>33916</v>
      </c>
      <c r="S1192" s="1">
        <v>42112</v>
      </c>
      <c r="T1192" s="12">
        <f>EOMONTH(Table_1[[#This Row],[Order Date]],0)</f>
        <v>42124</v>
      </c>
      <c r="U1192" s="10">
        <f>EOMONTH(Table_1[[#This Row],[Order Date]],0)</f>
        <v>42124</v>
      </c>
      <c r="V1192" s="14">
        <v>42112</v>
      </c>
      <c r="W1192" s="1">
        <v>42119</v>
      </c>
      <c r="X1192" s="12">
        <v>42119</v>
      </c>
      <c r="Y1192" s="10">
        <f>EOMONTH(Table_1[[#This Row],[Ship date]],0)</f>
        <v>42124</v>
      </c>
      <c r="Z1192" s="14">
        <v>42119</v>
      </c>
      <c r="AA1192" s="4">
        <v>-14.3241</v>
      </c>
      <c r="AB1192" s="2">
        <v>5</v>
      </c>
      <c r="AC1192" s="4">
        <v>41.22</v>
      </c>
      <c r="AD1192" s="2">
        <v>26342</v>
      </c>
      <c r="AE1192" s="4">
        <f>'DataCleaning and Transformation'!$E1192-'DataCleaning and Transformation'!$D1192</f>
        <v>6.64</v>
      </c>
      <c r="AF1192" s="15" t="str">
        <f>_xlfn.IFS('DataCleaning and Transformation'!$O1192="Central","Chris",'DataCleaning and Transformation'!$O1192="East","Erin",'DataCleaning and Transformation'!$O1192="South","Sam",'DataCleaning and Transformation'!$O1192="West","William")</f>
        <v>Sam</v>
      </c>
      <c r="AG1192" s="31">
        <f>Table_1[[#This Row],[Ship date]]-Table_1[[#This Row],[Order Date]]</f>
        <v>7</v>
      </c>
      <c r="AH1192" s="22">
        <f>Table_1[[#This Row],[Profit]]/Table_1[[#This Row],[Sales]]</f>
        <v>-0.34750363901018921</v>
      </c>
      <c r="AI1192" s="23">
        <f>Table_1[[#This Row],[Profit]]+Table_1[[#This Row],[Sales]]</f>
        <v>26.895899999999997</v>
      </c>
      <c r="AJ1192" s="17">
        <f>WEEKNUM(Table_1[[#This Row],[Order Date]],1)</f>
        <v>16</v>
      </c>
      <c r="AK1192" s="17" t="str">
        <f>TEXT(Table_1[[#This Row],[Order Date]],"mmm yyyy")</f>
        <v>Apr 2015</v>
      </c>
      <c r="AL1192" s="17" t="str">
        <f>Table_1[[#This Row],[Monthly sales]]&amp;"  Week "&amp;TEXT(Table_1[[#This Row],[Weekly sales]],"00")</f>
        <v>Apr 2015  Week 16</v>
      </c>
      <c r="AM1192" s="17">
        <f>IF(COUNTIF($A$2:A1192, A1192)=1, 1, 0)</f>
        <v>0</v>
      </c>
      <c r="AN1192" s="3">
        <f>COUNTA(A1192) - COUNTIF(Table_1[[#This Row],[Unique Customers]], 1)</f>
        <v>1</v>
      </c>
      <c r="AO1192" s="17" t="str">
        <f t="shared" si="18"/>
        <v>Repeated</v>
      </c>
      <c r="AP1192" s="17" t="str">
        <f>"Q"&amp;_xlfn.CEILING.MATH(MONTH(Table_1[[#This Row],[Monthly sales]])/3,1)</f>
        <v>Q2</v>
      </c>
    </row>
    <row r="1193" spans="1:42" ht="14.4" x14ac:dyDescent="0.3">
      <c r="A1193" s="2">
        <v>1962</v>
      </c>
      <c r="B1193" s="15" t="s">
        <v>2203</v>
      </c>
      <c r="C1193" s="15" t="s">
        <v>48</v>
      </c>
      <c r="D1193" s="6">
        <v>0.02</v>
      </c>
      <c r="E1193" s="4">
        <v>48.04</v>
      </c>
      <c r="F1193" s="4">
        <v>5.79</v>
      </c>
      <c r="G1193" s="15" t="s">
        <v>39</v>
      </c>
      <c r="H1193" s="15" t="s">
        <v>72</v>
      </c>
      <c r="I1193" s="15" t="s">
        <v>49</v>
      </c>
      <c r="J1193" s="15" t="s">
        <v>89</v>
      </c>
      <c r="K1193" s="15" t="s">
        <v>74</v>
      </c>
      <c r="L1193" s="15" t="s">
        <v>2202</v>
      </c>
      <c r="M1193" s="6">
        <v>0.37</v>
      </c>
      <c r="N1193" s="15" t="s">
        <v>33</v>
      </c>
      <c r="O1193" s="15" t="s">
        <v>53</v>
      </c>
      <c r="P1193" s="15" t="s">
        <v>290</v>
      </c>
      <c r="Q1193" s="15" t="s">
        <v>2204</v>
      </c>
      <c r="R1193" s="2">
        <v>48601</v>
      </c>
      <c r="S1193" s="1">
        <v>42112</v>
      </c>
      <c r="T1193" s="12">
        <f>EOMONTH(Table_1[[#This Row],[Order Date]],0)</f>
        <v>42124</v>
      </c>
      <c r="U1193" s="10">
        <f>EOMONTH(Table_1[[#This Row],[Order Date]],0)</f>
        <v>42124</v>
      </c>
      <c r="V1193" s="14">
        <v>42112</v>
      </c>
      <c r="W1193" s="1">
        <v>42117</v>
      </c>
      <c r="X1193" s="12">
        <v>42117</v>
      </c>
      <c r="Y1193" s="10">
        <f>EOMONTH(Table_1[[#This Row],[Ship date]],0)</f>
        <v>42124</v>
      </c>
      <c r="Z1193" s="14">
        <v>42117</v>
      </c>
      <c r="AA1193" s="4">
        <v>604.01909999999998</v>
      </c>
      <c r="AB1193" s="2">
        <v>18</v>
      </c>
      <c r="AC1193" s="4">
        <v>875.39</v>
      </c>
      <c r="AD1193" s="2">
        <v>88857</v>
      </c>
      <c r="AE1193" s="4">
        <f>'DataCleaning and Transformation'!$E1193-'DataCleaning and Transformation'!$D1193</f>
        <v>48.019999999999996</v>
      </c>
      <c r="AF1193" s="15" t="str">
        <f>_xlfn.IFS('DataCleaning and Transformation'!$O1193="Central","Chris",'DataCleaning and Transformation'!$O1193="East","Erin",'DataCleaning and Transformation'!$O1193="South","Sam",'DataCleaning and Transformation'!$O1193="West","William")</f>
        <v>Chris</v>
      </c>
      <c r="AG1193" s="31">
        <f>Table_1[[#This Row],[Ship date]]-Table_1[[#This Row],[Order Date]]</f>
        <v>5</v>
      </c>
      <c r="AH1193" s="22">
        <f>Table_1[[#This Row],[Profit]]/Table_1[[#This Row],[Sales]]</f>
        <v>0.69</v>
      </c>
      <c r="AI1193" s="23">
        <f>Table_1[[#This Row],[Profit]]+Table_1[[#This Row],[Sales]]</f>
        <v>1479.4090999999999</v>
      </c>
      <c r="AJ1193" s="17">
        <f>WEEKNUM(Table_1[[#This Row],[Order Date]],1)</f>
        <v>16</v>
      </c>
      <c r="AK1193" s="17" t="str">
        <f>TEXT(Table_1[[#This Row],[Order Date]],"mmm yyyy")</f>
        <v>Apr 2015</v>
      </c>
      <c r="AL1193" s="17" t="str">
        <f>Table_1[[#This Row],[Monthly sales]]&amp;"  Week "&amp;TEXT(Table_1[[#This Row],[Weekly sales]],"00")</f>
        <v>Apr 2015  Week 16</v>
      </c>
      <c r="AM1193" s="17">
        <f>IF(COUNTIF($A$2:A1193, A1193)=1, 1, 0)</f>
        <v>1</v>
      </c>
      <c r="AN1193" s="3">
        <f>COUNTA(A1193) - COUNTIF(Table_1[[#This Row],[Unique Customers]], 1)</f>
        <v>0</v>
      </c>
      <c r="AO1193" s="17" t="str">
        <f t="shared" si="18"/>
        <v>Unique</v>
      </c>
      <c r="AP1193" s="17" t="str">
        <f>"Q"&amp;_xlfn.CEILING.MATH(MONTH(Table_1[[#This Row],[Monthly sales]])/3,1)</f>
        <v>Q2</v>
      </c>
    </row>
    <row r="1194" spans="1:42" ht="14.4" x14ac:dyDescent="0.3">
      <c r="A1194" s="2">
        <v>1962</v>
      </c>
      <c r="B1194" s="15" t="s">
        <v>2203</v>
      </c>
      <c r="C1194" s="15" t="s">
        <v>48</v>
      </c>
      <c r="D1194" s="6">
        <v>0.04</v>
      </c>
      <c r="E1194" s="4">
        <v>6.68</v>
      </c>
      <c r="F1194" s="4">
        <v>4.91</v>
      </c>
      <c r="G1194" s="15" t="s">
        <v>39</v>
      </c>
      <c r="H1194" s="15" t="s">
        <v>72</v>
      </c>
      <c r="I1194" s="15" t="s">
        <v>49</v>
      </c>
      <c r="J1194" s="15" t="s">
        <v>89</v>
      </c>
      <c r="K1194" s="15" t="s">
        <v>74</v>
      </c>
      <c r="L1194" s="15" t="s">
        <v>277</v>
      </c>
      <c r="M1194" s="6">
        <v>0.37</v>
      </c>
      <c r="N1194" s="15" t="s">
        <v>33</v>
      </c>
      <c r="O1194" s="15" t="s">
        <v>53</v>
      </c>
      <c r="P1194" s="15" t="s">
        <v>290</v>
      </c>
      <c r="Q1194" s="15" t="s">
        <v>2204</v>
      </c>
      <c r="R1194" s="2">
        <v>48601</v>
      </c>
      <c r="S1194" s="1">
        <v>42112</v>
      </c>
      <c r="T1194" s="12">
        <f>EOMONTH(Table_1[[#This Row],[Order Date]],0)</f>
        <v>42124</v>
      </c>
      <c r="U1194" s="10">
        <f>EOMONTH(Table_1[[#This Row],[Order Date]],0)</f>
        <v>42124</v>
      </c>
      <c r="V1194" s="14">
        <v>42112</v>
      </c>
      <c r="W1194" s="1">
        <v>42119</v>
      </c>
      <c r="X1194" s="12">
        <v>42119</v>
      </c>
      <c r="Y1194" s="10">
        <f>EOMONTH(Table_1[[#This Row],[Ship date]],0)</f>
        <v>42124</v>
      </c>
      <c r="Z1194" s="14">
        <v>42119</v>
      </c>
      <c r="AA1194" s="4">
        <v>-11.631600000000001</v>
      </c>
      <c r="AB1194" s="2">
        <v>1</v>
      </c>
      <c r="AC1194" s="4">
        <v>8.24</v>
      </c>
      <c r="AD1194" s="2">
        <v>88857</v>
      </c>
      <c r="AE1194" s="4">
        <f>'DataCleaning and Transformation'!$E1194-'DataCleaning and Transformation'!$D1194</f>
        <v>6.64</v>
      </c>
      <c r="AF1194" s="15" t="str">
        <f>_xlfn.IFS('DataCleaning and Transformation'!$O1194="Central","Chris",'DataCleaning and Transformation'!$O1194="East","Erin",'DataCleaning and Transformation'!$O1194="South","Sam",'DataCleaning and Transformation'!$O1194="West","William")</f>
        <v>Chris</v>
      </c>
      <c r="AG1194" s="31">
        <f>Table_1[[#This Row],[Ship date]]-Table_1[[#This Row],[Order Date]]</f>
        <v>7</v>
      </c>
      <c r="AH1194" s="22">
        <f>Table_1[[#This Row],[Profit]]/Table_1[[#This Row],[Sales]]</f>
        <v>-1.4116019417475729</v>
      </c>
      <c r="AI1194" s="23">
        <f>Table_1[[#This Row],[Profit]]+Table_1[[#This Row],[Sales]]</f>
        <v>-3.3916000000000004</v>
      </c>
      <c r="AJ1194" s="17">
        <f>WEEKNUM(Table_1[[#This Row],[Order Date]],1)</f>
        <v>16</v>
      </c>
      <c r="AK1194" s="17" t="str">
        <f>TEXT(Table_1[[#This Row],[Order Date]],"mmm yyyy")</f>
        <v>Apr 2015</v>
      </c>
      <c r="AL1194" s="17" t="str">
        <f>Table_1[[#This Row],[Monthly sales]]&amp;"  Week "&amp;TEXT(Table_1[[#This Row],[Weekly sales]],"00")</f>
        <v>Apr 2015  Week 16</v>
      </c>
      <c r="AM1194" s="17">
        <f>IF(COUNTIF($A$2:A1194, A1194)=1, 1, 0)</f>
        <v>0</v>
      </c>
      <c r="AN1194" s="3">
        <f>COUNTA(A1194) - COUNTIF(Table_1[[#This Row],[Unique Customers]], 1)</f>
        <v>1</v>
      </c>
      <c r="AO1194" s="17" t="str">
        <f t="shared" si="18"/>
        <v>Repeated</v>
      </c>
      <c r="AP1194" s="17" t="str">
        <f>"Q"&amp;_xlfn.CEILING.MATH(MONTH(Table_1[[#This Row],[Monthly sales]])/3,1)</f>
        <v>Q2</v>
      </c>
    </row>
    <row r="1195" spans="1:42" ht="14.4" x14ac:dyDescent="0.3">
      <c r="A1195" s="2">
        <v>1826</v>
      </c>
      <c r="B1195" s="15" t="s">
        <v>2205</v>
      </c>
      <c r="C1195" s="15" t="s">
        <v>117</v>
      </c>
      <c r="D1195" s="6">
        <v>0.1</v>
      </c>
      <c r="E1195" s="4">
        <v>52.99</v>
      </c>
      <c r="F1195" s="4">
        <v>19.989999999999998</v>
      </c>
      <c r="G1195" s="15" t="s">
        <v>88</v>
      </c>
      <c r="H1195" s="15" t="s">
        <v>95</v>
      </c>
      <c r="I1195" s="15" t="s">
        <v>49</v>
      </c>
      <c r="J1195" s="15" t="s">
        <v>79</v>
      </c>
      <c r="K1195" s="15" t="s">
        <v>74</v>
      </c>
      <c r="L1195" s="15" t="s">
        <v>2206</v>
      </c>
      <c r="M1195" s="6">
        <v>0.81</v>
      </c>
      <c r="N1195" s="15" t="s">
        <v>33</v>
      </c>
      <c r="O1195" s="15" t="s">
        <v>53</v>
      </c>
      <c r="P1195" s="15" t="s">
        <v>214</v>
      </c>
      <c r="Q1195" s="15" t="s">
        <v>2207</v>
      </c>
      <c r="R1195" s="2">
        <v>52722</v>
      </c>
      <c r="S1195" s="1">
        <v>42112</v>
      </c>
      <c r="T1195" s="12">
        <f>EOMONTH(Table_1[[#This Row],[Order Date]],0)</f>
        <v>42124</v>
      </c>
      <c r="U1195" s="10">
        <f>EOMONTH(Table_1[[#This Row],[Order Date]],0)</f>
        <v>42124</v>
      </c>
      <c r="V1195" s="14">
        <v>42112</v>
      </c>
      <c r="W1195" s="1">
        <v>42113</v>
      </c>
      <c r="X1195" s="12">
        <v>42113</v>
      </c>
      <c r="Y1195" s="10">
        <f>EOMONTH(Table_1[[#This Row],[Ship date]],0)</f>
        <v>42124</v>
      </c>
      <c r="Z1195" s="14">
        <v>42113</v>
      </c>
      <c r="AA1195" s="4">
        <v>-517.16999999999996</v>
      </c>
      <c r="AB1195" s="2">
        <v>7</v>
      </c>
      <c r="AC1195" s="4">
        <v>337.59</v>
      </c>
      <c r="AD1195" s="2">
        <v>86958</v>
      </c>
      <c r="AE1195" s="4">
        <f>'DataCleaning and Transformation'!$E1195-'DataCleaning and Transformation'!$D1195</f>
        <v>52.89</v>
      </c>
      <c r="AF1195" s="15" t="str">
        <f>_xlfn.IFS('DataCleaning and Transformation'!$O1195="Central","Chris",'DataCleaning and Transformation'!$O1195="East","Erin",'DataCleaning and Transformation'!$O1195="South","Sam",'DataCleaning and Transformation'!$O1195="West","William")</f>
        <v>Chris</v>
      </c>
      <c r="AG1195" s="31">
        <f>Table_1[[#This Row],[Ship date]]-Table_1[[#This Row],[Order Date]]</f>
        <v>1</v>
      </c>
      <c r="AH1195" s="22">
        <f>Table_1[[#This Row],[Profit]]/Table_1[[#This Row],[Sales]]</f>
        <v>-1.5319470363458634</v>
      </c>
      <c r="AI1195" s="23">
        <f>Table_1[[#This Row],[Profit]]+Table_1[[#This Row],[Sales]]</f>
        <v>-179.57999999999998</v>
      </c>
      <c r="AJ1195" s="17">
        <f>WEEKNUM(Table_1[[#This Row],[Order Date]],1)</f>
        <v>16</v>
      </c>
      <c r="AK1195" s="17" t="str">
        <f>TEXT(Table_1[[#This Row],[Order Date]],"mmm yyyy")</f>
        <v>Apr 2015</v>
      </c>
      <c r="AL1195" s="17" t="str">
        <f>Table_1[[#This Row],[Monthly sales]]&amp;"  Week "&amp;TEXT(Table_1[[#This Row],[Weekly sales]],"00")</f>
        <v>Apr 2015  Week 16</v>
      </c>
      <c r="AM1195" s="17">
        <f>IF(COUNTIF($A$2:A1195, A1195)=1, 1, 0)</f>
        <v>1</v>
      </c>
      <c r="AN1195" s="3">
        <f>COUNTA(A1195) - COUNTIF(Table_1[[#This Row],[Unique Customers]], 1)</f>
        <v>0</v>
      </c>
      <c r="AO1195" s="17" t="str">
        <f t="shared" si="18"/>
        <v>Unique</v>
      </c>
      <c r="AP1195" s="17" t="str">
        <f>"Q"&amp;_xlfn.CEILING.MATH(MONTH(Table_1[[#This Row],[Monthly sales]])/3,1)</f>
        <v>Q2</v>
      </c>
    </row>
    <row r="1196" spans="1:42" ht="14.4" x14ac:dyDescent="0.3">
      <c r="A1196" s="2">
        <v>1827</v>
      </c>
      <c r="B1196" s="15" t="s">
        <v>1267</v>
      </c>
      <c r="C1196" s="15" t="s">
        <v>117</v>
      </c>
      <c r="D1196" s="6">
        <v>7.0000000000000007E-2</v>
      </c>
      <c r="E1196" s="4">
        <v>100.98</v>
      </c>
      <c r="F1196" s="4">
        <v>57.38</v>
      </c>
      <c r="G1196" s="15" t="s">
        <v>27</v>
      </c>
      <c r="H1196" s="15" t="s">
        <v>95</v>
      </c>
      <c r="I1196" s="15" t="s">
        <v>29</v>
      </c>
      <c r="J1196" s="15" t="s">
        <v>118</v>
      </c>
      <c r="K1196" s="15" t="s">
        <v>31</v>
      </c>
      <c r="L1196" s="15" t="s">
        <v>2208</v>
      </c>
      <c r="M1196" s="6">
        <v>0.78</v>
      </c>
      <c r="N1196" s="15" t="s">
        <v>33</v>
      </c>
      <c r="O1196" s="15" t="s">
        <v>53</v>
      </c>
      <c r="P1196" s="15" t="s">
        <v>214</v>
      </c>
      <c r="Q1196" s="15" t="s">
        <v>929</v>
      </c>
      <c r="R1196" s="2">
        <v>52601</v>
      </c>
      <c r="S1196" s="1">
        <v>42112</v>
      </c>
      <c r="T1196" s="12">
        <f>EOMONTH(Table_1[[#This Row],[Order Date]],0)</f>
        <v>42124</v>
      </c>
      <c r="U1196" s="10">
        <f>EOMONTH(Table_1[[#This Row],[Order Date]],0)</f>
        <v>42124</v>
      </c>
      <c r="V1196" s="14">
        <v>42112</v>
      </c>
      <c r="W1196" s="1">
        <v>42115</v>
      </c>
      <c r="X1196" s="12">
        <v>42115</v>
      </c>
      <c r="Y1196" s="10">
        <f>EOMONTH(Table_1[[#This Row],[Ship date]],0)</f>
        <v>42124</v>
      </c>
      <c r="Z1196" s="14">
        <v>42115</v>
      </c>
      <c r="AA1196" s="4">
        <v>-429.86</v>
      </c>
      <c r="AB1196" s="2">
        <v>2</v>
      </c>
      <c r="AC1196" s="4">
        <v>215.32</v>
      </c>
      <c r="AD1196" s="2">
        <v>86958</v>
      </c>
      <c r="AE1196" s="4">
        <f>'DataCleaning and Transformation'!$E1196-'DataCleaning and Transformation'!$D1196</f>
        <v>100.91000000000001</v>
      </c>
      <c r="AF1196" s="15" t="str">
        <f>_xlfn.IFS('DataCleaning and Transformation'!$O1196="Central","Chris",'DataCleaning and Transformation'!$O1196="East","Erin",'DataCleaning and Transformation'!$O1196="South","Sam",'DataCleaning and Transformation'!$O1196="West","William")</f>
        <v>Chris</v>
      </c>
      <c r="AG1196" s="31">
        <f>Table_1[[#This Row],[Ship date]]-Table_1[[#This Row],[Order Date]]</f>
        <v>3</v>
      </c>
      <c r="AH1196" s="22">
        <f>Table_1[[#This Row],[Profit]]/Table_1[[#This Row],[Sales]]</f>
        <v>-1.9963774846739737</v>
      </c>
      <c r="AI1196" s="23">
        <f>Table_1[[#This Row],[Profit]]+Table_1[[#This Row],[Sales]]</f>
        <v>-214.54000000000002</v>
      </c>
      <c r="AJ1196" s="17">
        <f>WEEKNUM(Table_1[[#This Row],[Order Date]],1)</f>
        <v>16</v>
      </c>
      <c r="AK1196" s="17" t="str">
        <f>TEXT(Table_1[[#This Row],[Order Date]],"mmm yyyy")</f>
        <v>Apr 2015</v>
      </c>
      <c r="AL1196" s="17" t="str">
        <f>Table_1[[#This Row],[Monthly sales]]&amp;"  Week "&amp;TEXT(Table_1[[#This Row],[Weekly sales]],"00")</f>
        <v>Apr 2015  Week 16</v>
      </c>
      <c r="AM1196" s="17">
        <f>IF(COUNTIF($A$2:A1196, A1196)=1, 1, 0)</f>
        <v>0</v>
      </c>
      <c r="AN1196" s="3">
        <f>COUNTA(A1196) - COUNTIF(Table_1[[#This Row],[Unique Customers]], 1)</f>
        <v>1</v>
      </c>
      <c r="AO1196" s="17" t="str">
        <f t="shared" si="18"/>
        <v>Repeated</v>
      </c>
      <c r="AP1196" s="17" t="str">
        <f>"Q"&amp;_xlfn.CEILING.MATH(MONTH(Table_1[[#This Row],[Monthly sales]])/3,1)</f>
        <v>Q2</v>
      </c>
    </row>
    <row r="1197" spans="1:42" ht="14.4" x14ac:dyDescent="0.3">
      <c r="A1197" s="2">
        <v>1827</v>
      </c>
      <c r="B1197" s="15" t="s">
        <v>1267</v>
      </c>
      <c r="C1197" s="15" t="s">
        <v>117</v>
      </c>
      <c r="D1197" s="6">
        <v>0.03</v>
      </c>
      <c r="E1197" s="4">
        <v>85.99</v>
      </c>
      <c r="F1197" s="4">
        <v>0.99</v>
      </c>
      <c r="G1197" s="15" t="s">
        <v>39</v>
      </c>
      <c r="H1197" s="15" t="s">
        <v>95</v>
      </c>
      <c r="I1197" s="15" t="s">
        <v>41</v>
      </c>
      <c r="J1197" s="15" t="s">
        <v>136</v>
      </c>
      <c r="K1197" s="15" t="s">
        <v>51</v>
      </c>
      <c r="L1197" s="15" t="s">
        <v>1177</v>
      </c>
      <c r="M1197" s="6">
        <v>0.55000000000000004</v>
      </c>
      <c r="N1197" s="15" t="s">
        <v>33</v>
      </c>
      <c r="O1197" s="15" t="s">
        <v>53</v>
      </c>
      <c r="P1197" s="15" t="s">
        <v>214</v>
      </c>
      <c r="Q1197" s="15" t="s">
        <v>929</v>
      </c>
      <c r="R1197" s="2">
        <v>52601</v>
      </c>
      <c r="S1197" s="1">
        <v>42112</v>
      </c>
      <c r="T1197" s="12">
        <f>EOMONTH(Table_1[[#This Row],[Order Date]],0)</f>
        <v>42124</v>
      </c>
      <c r="U1197" s="10">
        <f>EOMONTH(Table_1[[#This Row],[Order Date]],0)</f>
        <v>42124</v>
      </c>
      <c r="V1197" s="14">
        <v>42112</v>
      </c>
      <c r="W1197" s="1">
        <v>42114</v>
      </c>
      <c r="X1197" s="12">
        <v>42114</v>
      </c>
      <c r="Y1197" s="10">
        <f>EOMONTH(Table_1[[#This Row],[Ship date]],0)</f>
        <v>42124</v>
      </c>
      <c r="Z1197" s="14">
        <v>42114</v>
      </c>
      <c r="AA1197" s="4">
        <v>264.16649999999998</v>
      </c>
      <c r="AB1197" s="2">
        <v>5</v>
      </c>
      <c r="AC1197" s="4">
        <v>382.85</v>
      </c>
      <c r="AD1197" s="2">
        <v>86958</v>
      </c>
      <c r="AE1197" s="4">
        <f>'DataCleaning and Transformation'!$E1197-'DataCleaning and Transformation'!$D1197</f>
        <v>85.96</v>
      </c>
      <c r="AF1197" s="15" t="str">
        <f>_xlfn.IFS('DataCleaning and Transformation'!$O1197="Central","Chris",'DataCleaning and Transformation'!$O1197="East","Erin",'DataCleaning and Transformation'!$O1197="South","Sam",'DataCleaning and Transformation'!$O1197="West","William")</f>
        <v>Chris</v>
      </c>
      <c r="AG1197" s="31">
        <f>Table_1[[#This Row],[Ship date]]-Table_1[[#This Row],[Order Date]]</f>
        <v>2</v>
      </c>
      <c r="AH1197" s="22">
        <f>Table_1[[#This Row],[Profit]]/Table_1[[#This Row],[Sales]]</f>
        <v>0.69</v>
      </c>
      <c r="AI1197" s="23">
        <f>Table_1[[#This Row],[Profit]]+Table_1[[#This Row],[Sales]]</f>
        <v>647.01649999999995</v>
      </c>
      <c r="AJ1197" s="17">
        <f>WEEKNUM(Table_1[[#This Row],[Order Date]],1)</f>
        <v>16</v>
      </c>
      <c r="AK1197" s="17" t="str">
        <f>TEXT(Table_1[[#This Row],[Order Date]],"mmm yyyy")</f>
        <v>Apr 2015</v>
      </c>
      <c r="AL1197" s="17" t="str">
        <f>Table_1[[#This Row],[Monthly sales]]&amp;"  Week "&amp;TEXT(Table_1[[#This Row],[Weekly sales]],"00")</f>
        <v>Apr 2015  Week 16</v>
      </c>
      <c r="AM1197" s="17">
        <f>IF(COUNTIF($A$2:A1197, A1197)=1, 1, 0)</f>
        <v>0</v>
      </c>
      <c r="AN1197" s="3">
        <f>COUNTA(A1197) - COUNTIF(Table_1[[#This Row],[Unique Customers]], 1)</f>
        <v>1</v>
      </c>
      <c r="AO1197" s="17" t="str">
        <f t="shared" si="18"/>
        <v>Repeated</v>
      </c>
      <c r="AP1197" s="17" t="str">
        <f>"Q"&amp;_xlfn.CEILING.MATH(MONTH(Table_1[[#This Row],[Monthly sales]])/3,1)</f>
        <v>Q2</v>
      </c>
    </row>
    <row r="1198" spans="1:42" ht="14.4" x14ac:dyDescent="0.3">
      <c r="A1198" s="2">
        <v>2097</v>
      </c>
      <c r="B1198" s="15" t="s">
        <v>2209</v>
      </c>
      <c r="C1198" s="15" t="s">
        <v>117</v>
      </c>
      <c r="D1198" s="6">
        <v>0.1</v>
      </c>
      <c r="E1198" s="4">
        <v>300.97000000000003</v>
      </c>
      <c r="F1198" s="4">
        <v>7.18</v>
      </c>
      <c r="G1198" s="15" t="s">
        <v>39</v>
      </c>
      <c r="H1198" s="15" t="s">
        <v>72</v>
      </c>
      <c r="I1198" s="15" t="s">
        <v>41</v>
      </c>
      <c r="J1198" s="15" t="s">
        <v>42</v>
      </c>
      <c r="K1198" s="15" t="s">
        <v>74</v>
      </c>
      <c r="L1198" s="15" t="s">
        <v>2210</v>
      </c>
      <c r="M1198" s="6">
        <v>0.48</v>
      </c>
      <c r="N1198" s="15" t="s">
        <v>33</v>
      </c>
      <c r="O1198" s="15" t="s">
        <v>34</v>
      </c>
      <c r="P1198" s="15" t="s">
        <v>272</v>
      </c>
      <c r="Q1198" s="15" t="s">
        <v>273</v>
      </c>
      <c r="R1198" s="2">
        <v>29915</v>
      </c>
      <c r="S1198" s="1">
        <v>42112</v>
      </c>
      <c r="T1198" s="12">
        <f>EOMONTH(Table_1[[#This Row],[Order Date]],0)</f>
        <v>42124</v>
      </c>
      <c r="U1198" s="10">
        <f>EOMONTH(Table_1[[#This Row],[Order Date]],0)</f>
        <v>42124</v>
      </c>
      <c r="V1198" s="14">
        <v>42112</v>
      </c>
      <c r="W1198" s="1">
        <v>42113</v>
      </c>
      <c r="X1198" s="12">
        <v>42113</v>
      </c>
      <c r="Y1198" s="10">
        <f>EOMONTH(Table_1[[#This Row],[Ship date]],0)</f>
        <v>42124</v>
      </c>
      <c r="Z1198" s="14">
        <v>42113</v>
      </c>
      <c r="AA1198" s="4">
        <v>138.018</v>
      </c>
      <c r="AB1198" s="2">
        <v>4</v>
      </c>
      <c r="AC1198" s="4">
        <v>1094.33</v>
      </c>
      <c r="AD1198" s="2">
        <v>87889</v>
      </c>
      <c r="AE1198" s="4">
        <f>'DataCleaning and Transformation'!$E1198-'DataCleaning and Transformation'!$D1198</f>
        <v>300.87</v>
      </c>
      <c r="AF1198" s="15" t="str">
        <f>_xlfn.IFS('DataCleaning and Transformation'!$O1198="Central","Chris",'DataCleaning and Transformation'!$O1198="East","Erin",'DataCleaning and Transformation'!$O1198="South","Sam",'DataCleaning and Transformation'!$O1198="West","William")</f>
        <v>Sam</v>
      </c>
      <c r="AG1198" s="31">
        <f>Table_1[[#This Row],[Ship date]]-Table_1[[#This Row],[Order Date]]</f>
        <v>1</v>
      </c>
      <c r="AH1198" s="22">
        <f>Table_1[[#This Row],[Profit]]/Table_1[[#This Row],[Sales]]</f>
        <v>0.12612100554677291</v>
      </c>
      <c r="AI1198" s="23">
        <f>Table_1[[#This Row],[Profit]]+Table_1[[#This Row],[Sales]]</f>
        <v>1232.348</v>
      </c>
      <c r="AJ1198" s="17">
        <f>WEEKNUM(Table_1[[#This Row],[Order Date]],1)</f>
        <v>16</v>
      </c>
      <c r="AK1198" s="17" t="str">
        <f>TEXT(Table_1[[#This Row],[Order Date]],"mmm yyyy")</f>
        <v>Apr 2015</v>
      </c>
      <c r="AL1198" s="17" t="str">
        <f>Table_1[[#This Row],[Monthly sales]]&amp;"  Week "&amp;TEXT(Table_1[[#This Row],[Weekly sales]],"00")</f>
        <v>Apr 2015  Week 16</v>
      </c>
      <c r="AM1198" s="17">
        <f>IF(COUNTIF($A$2:A1198, A1198)=1, 1, 0)</f>
        <v>1</v>
      </c>
      <c r="AN1198" s="3">
        <f>COUNTA(A1198) - COUNTIF(Table_1[[#This Row],[Unique Customers]], 1)</f>
        <v>0</v>
      </c>
      <c r="AO1198" s="17" t="str">
        <f t="shared" si="18"/>
        <v>Unique</v>
      </c>
      <c r="AP1198" s="17" t="str">
        <f>"Q"&amp;_xlfn.CEILING.MATH(MONTH(Table_1[[#This Row],[Monthly sales]])/3,1)</f>
        <v>Q2</v>
      </c>
    </row>
    <row r="1199" spans="1:42" ht="14.4" x14ac:dyDescent="0.3">
      <c r="A1199" s="2">
        <v>2098</v>
      </c>
      <c r="B1199" s="15" t="s">
        <v>2211</v>
      </c>
      <c r="C1199" s="15" t="s">
        <v>117</v>
      </c>
      <c r="D1199" s="6">
        <v>0.06</v>
      </c>
      <c r="E1199" s="4">
        <v>39.89</v>
      </c>
      <c r="F1199" s="4">
        <v>3.04</v>
      </c>
      <c r="G1199" s="15" t="s">
        <v>39</v>
      </c>
      <c r="H1199" s="15" t="s">
        <v>72</v>
      </c>
      <c r="I1199" s="15" t="s">
        <v>29</v>
      </c>
      <c r="J1199" s="15" t="s">
        <v>127</v>
      </c>
      <c r="K1199" s="15" t="s">
        <v>51</v>
      </c>
      <c r="L1199" s="15" t="s">
        <v>2212</v>
      </c>
      <c r="M1199" s="6">
        <v>0.53</v>
      </c>
      <c r="N1199" s="15" t="s">
        <v>33</v>
      </c>
      <c r="O1199" s="15" t="s">
        <v>34</v>
      </c>
      <c r="P1199" s="15" t="s">
        <v>272</v>
      </c>
      <c r="Q1199" s="15" t="s">
        <v>2213</v>
      </c>
      <c r="R1199" s="2">
        <v>29464</v>
      </c>
      <c r="S1199" s="1">
        <v>42112</v>
      </c>
      <c r="T1199" s="12">
        <f>EOMONTH(Table_1[[#This Row],[Order Date]],0)</f>
        <v>42124</v>
      </c>
      <c r="U1199" s="10">
        <f>EOMONTH(Table_1[[#This Row],[Order Date]],0)</f>
        <v>42124</v>
      </c>
      <c r="V1199" s="14">
        <v>42112</v>
      </c>
      <c r="W1199" s="1">
        <v>42114</v>
      </c>
      <c r="X1199" s="12">
        <v>42114</v>
      </c>
      <c r="Y1199" s="10">
        <f>EOMONTH(Table_1[[#This Row],[Ship date]],0)</f>
        <v>42124</v>
      </c>
      <c r="Z1199" s="14">
        <v>42114</v>
      </c>
      <c r="AA1199" s="4">
        <v>38.874000000000002</v>
      </c>
      <c r="AB1199" s="2">
        <v>10</v>
      </c>
      <c r="AC1199" s="4">
        <v>389.97</v>
      </c>
      <c r="AD1199" s="2">
        <v>87889</v>
      </c>
      <c r="AE1199" s="4">
        <f>'DataCleaning and Transformation'!$E1199-'DataCleaning and Transformation'!$D1199</f>
        <v>39.83</v>
      </c>
      <c r="AF1199" s="15" t="str">
        <f>_xlfn.IFS('DataCleaning and Transformation'!$O1199="Central","Chris",'DataCleaning and Transformation'!$O1199="East","Erin",'DataCleaning and Transformation'!$O1199="South","Sam",'DataCleaning and Transformation'!$O1199="West","William")</f>
        <v>Sam</v>
      </c>
      <c r="AG1199" s="31">
        <f>Table_1[[#This Row],[Ship date]]-Table_1[[#This Row],[Order Date]]</f>
        <v>2</v>
      </c>
      <c r="AH1199" s="22">
        <f>Table_1[[#This Row],[Profit]]/Table_1[[#This Row],[Sales]]</f>
        <v>9.9684591122394028E-2</v>
      </c>
      <c r="AI1199" s="23">
        <f>Table_1[[#This Row],[Profit]]+Table_1[[#This Row],[Sales]]</f>
        <v>428.84400000000005</v>
      </c>
      <c r="AJ1199" s="17">
        <f>WEEKNUM(Table_1[[#This Row],[Order Date]],1)</f>
        <v>16</v>
      </c>
      <c r="AK1199" s="17" t="str">
        <f>TEXT(Table_1[[#This Row],[Order Date]],"mmm yyyy")</f>
        <v>Apr 2015</v>
      </c>
      <c r="AL1199" s="17" t="str">
        <f>Table_1[[#This Row],[Monthly sales]]&amp;"  Week "&amp;TEXT(Table_1[[#This Row],[Weekly sales]],"00")</f>
        <v>Apr 2015  Week 16</v>
      </c>
      <c r="AM1199" s="17">
        <f>IF(COUNTIF($A$2:A1199, A1199)=1, 1, 0)</f>
        <v>1</v>
      </c>
      <c r="AN1199" s="3">
        <f>COUNTA(A1199) - COUNTIF(Table_1[[#This Row],[Unique Customers]], 1)</f>
        <v>0</v>
      </c>
      <c r="AO1199" s="17" t="str">
        <f t="shared" si="18"/>
        <v>Repeated</v>
      </c>
      <c r="AP1199" s="17" t="str">
        <f>"Q"&amp;_xlfn.CEILING.MATH(MONTH(Table_1[[#This Row],[Monthly sales]])/3,1)</f>
        <v>Q2</v>
      </c>
    </row>
    <row r="1200" spans="1:42" ht="14.4" x14ac:dyDescent="0.3">
      <c r="A1200" s="2">
        <v>2655</v>
      </c>
      <c r="B1200" s="15" t="s">
        <v>2077</v>
      </c>
      <c r="C1200" s="15" t="s">
        <v>117</v>
      </c>
      <c r="D1200" s="6">
        <v>0.09</v>
      </c>
      <c r="E1200" s="4">
        <v>89.99</v>
      </c>
      <c r="F1200" s="4">
        <v>42</v>
      </c>
      <c r="G1200" s="15" t="s">
        <v>27</v>
      </c>
      <c r="H1200" s="15" t="s">
        <v>40</v>
      </c>
      <c r="I1200" s="15" t="s">
        <v>29</v>
      </c>
      <c r="J1200" s="15" t="s">
        <v>110</v>
      </c>
      <c r="K1200" s="15" t="s">
        <v>58</v>
      </c>
      <c r="L1200" s="15" t="s">
        <v>1212</v>
      </c>
      <c r="M1200" s="6">
        <v>0.66</v>
      </c>
      <c r="N1200" s="15" t="s">
        <v>33</v>
      </c>
      <c r="O1200" s="15" t="s">
        <v>34</v>
      </c>
      <c r="P1200" s="15" t="s">
        <v>76</v>
      </c>
      <c r="Q1200" s="15" t="s">
        <v>362</v>
      </c>
      <c r="R1200" s="2">
        <v>30318</v>
      </c>
      <c r="S1200" s="1">
        <v>42112</v>
      </c>
      <c r="T1200" s="12">
        <f>EOMONTH(Table_1[[#This Row],[Order Date]],0)</f>
        <v>42124</v>
      </c>
      <c r="U1200" s="10">
        <f>EOMONTH(Table_1[[#This Row],[Order Date]],0)</f>
        <v>42124</v>
      </c>
      <c r="V1200" s="14">
        <v>42112</v>
      </c>
      <c r="W1200" s="1">
        <v>42112</v>
      </c>
      <c r="X1200" s="12">
        <v>42112</v>
      </c>
      <c r="Y1200" s="10">
        <f>EOMONTH(Table_1[[#This Row],[Ship date]],0)</f>
        <v>42124</v>
      </c>
      <c r="Z1200" s="14">
        <v>42112</v>
      </c>
      <c r="AA1200" s="4">
        <v>223.416</v>
      </c>
      <c r="AB1200" s="2">
        <v>6</v>
      </c>
      <c r="AC1200" s="4">
        <v>511.25</v>
      </c>
      <c r="AD1200" s="2">
        <v>86063</v>
      </c>
      <c r="AE1200" s="4">
        <f>'DataCleaning and Transformation'!$E1200-'DataCleaning and Transformation'!$D1200</f>
        <v>89.899999999999991</v>
      </c>
      <c r="AF1200" s="15" t="str">
        <f>_xlfn.IFS('DataCleaning and Transformation'!$O1200="Central","Chris",'DataCleaning and Transformation'!$O1200="East","Erin",'DataCleaning and Transformation'!$O1200="South","Sam",'DataCleaning and Transformation'!$O1200="West","William")</f>
        <v>Sam</v>
      </c>
      <c r="AG1200" s="31">
        <f>Table_1[[#This Row],[Ship date]]-Table_1[[#This Row],[Order Date]]</f>
        <v>0</v>
      </c>
      <c r="AH1200" s="22">
        <f>Table_1[[#This Row],[Profit]]/Table_1[[#This Row],[Sales]]</f>
        <v>0.436999511002445</v>
      </c>
      <c r="AI1200" s="23">
        <f>Table_1[[#This Row],[Profit]]+Table_1[[#This Row],[Sales]]</f>
        <v>734.66599999999994</v>
      </c>
      <c r="AJ1200" s="17">
        <f>WEEKNUM(Table_1[[#This Row],[Order Date]],1)</f>
        <v>16</v>
      </c>
      <c r="AK1200" s="17" t="str">
        <f>TEXT(Table_1[[#This Row],[Order Date]],"mmm yyyy")</f>
        <v>Apr 2015</v>
      </c>
      <c r="AL1200" s="17" t="str">
        <f>Table_1[[#This Row],[Monthly sales]]&amp;"  Week "&amp;TEXT(Table_1[[#This Row],[Weekly sales]],"00")</f>
        <v>Apr 2015  Week 16</v>
      </c>
      <c r="AM1200" s="17">
        <f>IF(COUNTIF($A$2:A1200, A1200)=1, 1, 0)</f>
        <v>0</v>
      </c>
      <c r="AN1200" s="3">
        <f>COUNTA(A1200) - COUNTIF(Table_1[[#This Row],[Unique Customers]], 1)</f>
        <v>1</v>
      </c>
      <c r="AO1200" s="17" t="str">
        <f t="shared" si="18"/>
        <v>Unique</v>
      </c>
      <c r="AP1200" s="17" t="str">
        <f>"Q"&amp;_xlfn.CEILING.MATH(MONTH(Table_1[[#This Row],[Monthly sales]])/3,1)</f>
        <v>Q2</v>
      </c>
    </row>
    <row r="1201" spans="1:42" ht="14.4" x14ac:dyDescent="0.3">
      <c r="A1201" s="2">
        <v>3155</v>
      </c>
      <c r="B1201" s="15" t="s">
        <v>643</v>
      </c>
      <c r="C1201" s="15" t="s">
        <v>26</v>
      </c>
      <c r="D1201" s="6">
        <v>0.05</v>
      </c>
      <c r="E1201" s="4">
        <v>159.99</v>
      </c>
      <c r="F1201" s="4">
        <v>5.5</v>
      </c>
      <c r="G1201" s="15" t="s">
        <v>39</v>
      </c>
      <c r="H1201" s="15" t="s">
        <v>40</v>
      </c>
      <c r="I1201" s="15" t="s">
        <v>41</v>
      </c>
      <c r="J1201" s="15" t="s">
        <v>42</v>
      </c>
      <c r="K1201" s="15" t="s">
        <v>74</v>
      </c>
      <c r="L1201" s="15" t="s">
        <v>2214</v>
      </c>
      <c r="M1201" s="6">
        <v>0.49</v>
      </c>
      <c r="N1201" s="15" t="s">
        <v>33</v>
      </c>
      <c r="O1201" s="15" t="s">
        <v>34</v>
      </c>
      <c r="P1201" s="15" t="s">
        <v>124</v>
      </c>
      <c r="Q1201" s="15" t="s">
        <v>333</v>
      </c>
      <c r="R1201" s="2">
        <v>32771</v>
      </c>
      <c r="S1201" s="1">
        <v>42113</v>
      </c>
      <c r="T1201" s="12">
        <f>EOMONTH(Table_1[[#This Row],[Order Date]],0)</f>
        <v>42124</v>
      </c>
      <c r="U1201" s="10">
        <f>EOMONTH(Table_1[[#This Row],[Order Date]],0)</f>
        <v>42124</v>
      </c>
      <c r="V1201" s="14">
        <v>42113</v>
      </c>
      <c r="W1201" s="1">
        <v>42115</v>
      </c>
      <c r="X1201" s="12">
        <v>42115</v>
      </c>
      <c r="Y1201" s="10">
        <f>EOMONTH(Table_1[[#This Row],[Ship date]],0)</f>
        <v>42124</v>
      </c>
      <c r="Z1201" s="14">
        <v>42115</v>
      </c>
      <c r="AA1201" s="4">
        <v>12.263999999999999</v>
      </c>
      <c r="AB1201" s="2">
        <v>23</v>
      </c>
      <c r="AC1201" s="4">
        <v>3600.65</v>
      </c>
      <c r="AD1201" s="2">
        <v>86902</v>
      </c>
      <c r="AE1201" s="4">
        <f>'DataCleaning and Transformation'!$E1201-'DataCleaning and Transformation'!$D1201</f>
        <v>159.94</v>
      </c>
      <c r="AF1201" s="15" t="str">
        <f>_xlfn.IFS('DataCleaning and Transformation'!$O1201="Central","Chris",'DataCleaning and Transformation'!$O1201="East","Erin",'DataCleaning and Transformation'!$O1201="South","Sam",'DataCleaning and Transformation'!$O1201="West","William")</f>
        <v>Sam</v>
      </c>
      <c r="AG1201" s="31">
        <f>Table_1[[#This Row],[Ship date]]-Table_1[[#This Row],[Order Date]]</f>
        <v>2</v>
      </c>
      <c r="AH1201" s="22">
        <f>Table_1[[#This Row],[Profit]]/Table_1[[#This Row],[Sales]]</f>
        <v>3.4060516851124102E-3</v>
      </c>
      <c r="AI1201" s="23">
        <f>Table_1[[#This Row],[Profit]]+Table_1[[#This Row],[Sales]]</f>
        <v>3612.9140000000002</v>
      </c>
      <c r="AJ1201" s="17">
        <f>WEEKNUM(Table_1[[#This Row],[Order Date]],1)</f>
        <v>17</v>
      </c>
      <c r="AK1201" s="17" t="str">
        <f>TEXT(Table_1[[#This Row],[Order Date]],"mmm yyyy")</f>
        <v>Apr 2015</v>
      </c>
      <c r="AL1201" s="17" t="str">
        <f>Table_1[[#This Row],[Monthly sales]]&amp;"  Week "&amp;TEXT(Table_1[[#This Row],[Weekly sales]],"00")</f>
        <v>Apr 2015  Week 17</v>
      </c>
      <c r="AM1201" s="17">
        <f>IF(COUNTIF($A$2:A1201, A1201)=1, 1, 0)</f>
        <v>0</v>
      </c>
      <c r="AN1201" s="3">
        <f>COUNTA(A1201) - COUNTIF(Table_1[[#This Row],[Unique Customers]], 1)</f>
        <v>1</v>
      </c>
      <c r="AO1201" s="17" t="str">
        <f t="shared" si="18"/>
        <v>Unique</v>
      </c>
      <c r="AP1201" s="17" t="str">
        <f>"Q"&amp;_xlfn.CEILING.MATH(MONTH(Table_1[[#This Row],[Monthly sales]])/3,1)</f>
        <v>Q2</v>
      </c>
    </row>
    <row r="1202" spans="1:42" ht="14.4" x14ac:dyDescent="0.3">
      <c r="A1202" s="2">
        <v>1836</v>
      </c>
      <c r="B1202" s="15" t="s">
        <v>2215</v>
      </c>
      <c r="C1202" s="15" t="s">
        <v>38</v>
      </c>
      <c r="D1202" s="6">
        <v>0.01</v>
      </c>
      <c r="E1202" s="4">
        <v>155.99</v>
      </c>
      <c r="F1202" s="4">
        <v>8.99</v>
      </c>
      <c r="G1202" s="15" t="s">
        <v>88</v>
      </c>
      <c r="H1202" s="15" t="s">
        <v>95</v>
      </c>
      <c r="I1202" s="15" t="s">
        <v>41</v>
      </c>
      <c r="J1202" s="15" t="s">
        <v>136</v>
      </c>
      <c r="K1202" s="15" t="s">
        <v>74</v>
      </c>
      <c r="L1202" s="15" t="s">
        <v>1298</v>
      </c>
      <c r="M1202" s="6">
        <v>0.57999999999999996</v>
      </c>
      <c r="N1202" s="15" t="s">
        <v>33</v>
      </c>
      <c r="O1202" s="15" t="s">
        <v>60</v>
      </c>
      <c r="P1202" s="15" t="s">
        <v>91</v>
      </c>
      <c r="Q1202" s="15" t="s">
        <v>942</v>
      </c>
      <c r="R1202" s="2">
        <v>94110</v>
      </c>
      <c r="S1202" s="1">
        <v>42113</v>
      </c>
      <c r="T1202" s="12">
        <f>EOMONTH(Table_1[[#This Row],[Order Date]],0)</f>
        <v>42124</v>
      </c>
      <c r="U1202" s="10">
        <f>EOMONTH(Table_1[[#This Row],[Order Date]],0)</f>
        <v>42124</v>
      </c>
      <c r="V1202" s="14">
        <v>42113</v>
      </c>
      <c r="W1202" s="1">
        <v>42114</v>
      </c>
      <c r="X1202" s="12">
        <v>42114</v>
      </c>
      <c r="Y1202" s="10">
        <f>EOMONTH(Table_1[[#This Row],[Ship date]],0)</f>
        <v>42124</v>
      </c>
      <c r="Z1202" s="14">
        <v>42114</v>
      </c>
      <c r="AA1202" s="4">
        <v>-219.07908</v>
      </c>
      <c r="AB1202" s="2">
        <v>5</v>
      </c>
      <c r="AC1202" s="4">
        <v>675.83</v>
      </c>
      <c r="AD1202" s="2">
        <v>86600</v>
      </c>
      <c r="AE1202" s="4">
        <f>'DataCleaning and Transformation'!$E1202-'DataCleaning and Transformation'!$D1202</f>
        <v>155.98000000000002</v>
      </c>
      <c r="AF1202" s="15" t="str">
        <f>_xlfn.IFS('DataCleaning and Transformation'!$O1202="Central","Chris",'DataCleaning and Transformation'!$O1202="East","Erin",'DataCleaning and Transformation'!$O1202="South","Sam",'DataCleaning and Transformation'!$O1202="West","William")</f>
        <v>William</v>
      </c>
      <c r="AG1202" s="31">
        <f>Table_1[[#This Row],[Ship date]]-Table_1[[#This Row],[Order Date]]</f>
        <v>1</v>
      </c>
      <c r="AH1202" s="22">
        <f>Table_1[[#This Row],[Profit]]/Table_1[[#This Row],[Sales]]</f>
        <v>-0.324162999570898</v>
      </c>
      <c r="AI1202" s="23">
        <f>Table_1[[#This Row],[Profit]]+Table_1[[#This Row],[Sales]]</f>
        <v>456.75092000000006</v>
      </c>
      <c r="AJ1202" s="17">
        <f>WEEKNUM(Table_1[[#This Row],[Order Date]],1)</f>
        <v>17</v>
      </c>
      <c r="AK1202" s="17" t="str">
        <f>TEXT(Table_1[[#This Row],[Order Date]],"mmm yyyy")</f>
        <v>Apr 2015</v>
      </c>
      <c r="AL1202" s="17" t="str">
        <f>Table_1[[#This Row],[Monthly sales]]&amp;"  Week "&amp;TEXT(Table_1[[#This Row],[Weekly sales]],"00")</f>
        <v>Apr 2015  Week 17</v>
      </c>
      <c r="AM1202" s="17">
        <f>IF(COUNTIF($A$2:A1202, A1202)=1, 1, 0)</f>
        <v>1</v>
      </c>
      <c r="AN1202" s="3">
        <f>COUNTA(A1202) - COUNTIF(Table_1[[#This Row],[Unique Customers]], 1)</f>
        <v>0</v>
      </c>
      <c r="AO1202" s="17" t="str">
        <f t="shared" si="18"/>
        <v>Unique</v>
      </c>
      <c r="AP1202" s="17" t="str">
        <f>"Q"&amp;_xlfn.CEILING.MATH(MONTH(Table_1[[#This Row],[Monthly sales]])/3,1)</f>
        <v>Q2</v>
      </c>
    </row>
    <row r="1203" spans="1:42" ht="14.4" x14ac:dyDescent="0.3">
      <c r="A1203" s="2">
        <v>1837</v>
      </c>
      <c r="B1203" s="15" t="s">
        <v>2216</v>
      </c>
      <c r="C1203" s="15" t="s">
        <v>38</v>
      </c>
      <c r="D1203" s="6">
        <v>0.01</v>
      </c>
      <c r="E1203" s="4">
        <v>5.98</v>
      </c>
      <c r="F1203" s="4">
        <v>5.46</v>
      </c>
      <c r="G1203" s="15" t="s">
        <v>39</v>
      </c>
      <c r="H1203" s="15" t="s">
        <v>95</v>
      </c>
      <c r="I1203" s="15" t="s">
        <v>49</v>
      </c>
      <c r="J1203" s="15" t="s">
        <v>89</v>
      </c>
      <c r="K1203" s="15" t="s">
        <v>74</v>
      </c>
      <c r="L1203" s="15" t="s">
        <v>1157</v>
      </c>
      <c r="M1203" s="6">
        <v>0.36</v>
      </c>
      <c r="N1203" s="15" t="s">
        <v>33</v>
      </c>
      <c r="O1203" s="15" t="s">
        <v>60</v>
      </c>
      <c r="P1203" s="15" t="s">
        <v>91</v>
      </c>
      <c r="Q1203" s="15" t="s">
        <v>2217</v>
      </c>
      <c r="R1203" s="2">
        <v>91776</v>
      </c>
      <c r="S1203" s="1">
        <v>42113</v>
      </c>
      <c r="T1203" s="12">
        <f>EOMONTH(Table_1[[#This Row],[Order Date]],0)</f>
        <v>42124</v>
      </c>
      <c r="U1203" s="10">
        <f>EOMONTH(Table_1[[#This Row],[Order Date]],0)</f>
        <v>42124</v>
      </c>
      <c r="V1203" s="14">
        <v>42113</v>
      </c>
      <c r="W1203" s="1">
        <v>42115</v>
      </c>
      <c r="X1203" s="12">
        <v>42115</v>
      </c>
      <c r="Y1203" s="10">
        <f>EOMONTH(Table_1[[#This Row],[Ship date]],0)</f>
        <v>42124</v>
      </c>
      <c r="Z1203" s="14">
        <v>42115</v>
      </c>
      <c r="AA1203" s="4">
        <v>-18.878399999999999</v>
      </c>
      <c r="AB1203" s="2">
        <v>4</v>
      </c>
      <c r="AC1203" s="4">
        <v>28</v>
      </c>
      <c r="AD1203" s="2">
        <v>86600</v>
      </c>
      <c r="AE1203" s="4">
        <f>'DataCleaning and Transformation'!$E1203-'DataCleaning and Transformation'!$D1203</f>
        <v>5.9700000000000006</v>
      </c>
      <c r="AF1203" s="15" t="str">
        <f>_xlfn.IFS('DataCleaning and Transformation'!$O1203="Central","Chris",'DataCleaning and Transformation'!$O1203="East","Erin",'DataCleaning and Transformation'!$O1203="South","Sam",'DataCleaning and Transformation'!$O1203="West","William")</f>
        <v>William</v>
      </c>
      <c r="AG1203" s="31">
        <f>Table_1[[#This Row],[Ship date]]-Table_1[[#This Row],[Order Date]]</f>
        <v>2</v>
      </c>
      <c r="AH1203" s="22">
        <f>Table_1[[#This Row],[Profit]]/Table_1[[#This Row],[Sales]]</f>
        <v>-0.6742285714285714</v>
      </c>
      <c r="AI1203" s="23">
        <f>Table_1[[#This Row],[Profit]]+Table_1[[#This Row],[Sales]]</f>
        <v>9.1216000000000008</v>
      </c>
      <c r="AJ1203" s="17">
        <f>WEEKNUM(Table_1[[#This Row],[Order Date]],1)</f>
        <v>17</v>
      </c>
      <c r="AK1203" s="17" t="str">
        <f>TEXT(Table_1[[#This Row],[Order Date]],"mmm yyyy")</f>
        <v>Apr 2015</v>
      </c>
      <c r="AL1203" s="17" t="str">
        <f>Table_1[[#This Row],[Monthly sales]]&amp;"  Week "&amp;TEXT(Table_1[[#This Row],[Weekly sales]],"00")</f>
        <v>Apr 2015  Week 17</v>
      </c>
      <c r="AM1203" s="17">
        <f>IF(COUNTIF($A$2:A1203, A1203)=1, 1, 0)</f>
        <v>1</v>
      </c>
      <c r="AN1203" s="3">
        <f>COUNTA(A1203) - COUNTIF(Table_1[[#This Row],[Unique Customers]], 1)</f>
        <v>0</v>
      </c>
      <c r="AO1203" s="17" t="str">
        <f t="shared" si="18"/>
        <v>Repeated</v>
      </c>
      <c r="AP1203" s="17" t="str">
        <f>"Q"&amp;_xlfn.CEILING.MATH(MONTH(Table_1[[#This Row],[Monthly sales]])/3,1)</f>
        <v>Q2</v>
      </c>
    </row>
    <row r="1204" spans="1:42" ht="14.4" x14ac:dyDescent="0.3">
      <c r="A1204" s="2">
        <v>2212</v>
      </c>
      <c r="B1204" s="15" t="s">
        <v>2218</v>
      </c>
      <c r="C1204" s="15" t="s">
        <v>38</v>
      </c>
      <c r="D1204" s="6">
        <v>0.09</v>
      </c>
      <c r="E1204" s="4">
        <v>199.99</v>
      </c>
      <c r="F1204" s="4">
        <v>24.49</v>
      </c>
      <c r="G1204" s="15" t="s">
        <v>88</v>
      </c>
      <c r="H1204" s="15" t="s">
        <v>72</v>
      </c>
      <c r="I1204" s="15" t="s">
        <v>41</v>
      </c>
      <c r="J1204" s="15" t="s">
        <v>64</v>
      </c>
      <c r="K1204" s="15" t="s">
        <v>65</v>
      </c>
      <c r="L1204" s="15" t="s">
        <v>748</v>
      </c>
      <c r="M1204" s="6">
        <v>0.46</v>
      </c>
      <c r="N1204" s="15" t="s">
        <v>33</v>
      </c>
      <c r="O1204" s="15" t="s">
        <v>112</v>
      </c>
      <c r="P1204" s="15" t="s">
        <v>419</v>
      </c>
      <c r="Q1204" s="15" t="s">
        <v>2219</v>
      </c>
      <c r="R1204" s="2">
        <v>21228</v>
      </c>
      <c r="S1204" s="1">
        <v>42113</v>
      </c>
      <c r="T1204" s="12">
        <f>EOMONTH(Table_1[[#This Row],[Order Date]],0)</f>
        <v>42124</v>
      </c>
      <c r="U1204" s="10">
        <f>EOMONTH(Table_1[[#This Row],[Order Date]],0)</f>
        <v>42124</v>
      </c>
      <c r="V1204" s="14">
        <v>42113</v>
      </c>
      <c r="W1204" s="1">
        <v>42115</v>
      </c>
      <c r="X1204" s="12">
        <v>42115</v>
      </c>
      <c r="Y1204" s="10">
        <f>EOMONTH(Table_1[[#This Row],[Ship date]],0)</f>
        <v>42124</v>
      </c>
      <c r="Z1204" s="14">
        <v>42115</v>
      </c>
      <c r="AA1204" s="4">
        <v>631.33000000000004</v>
      </c>
      <c r="AB1204" s="2">
        <v>5</v>
      </c>
      <c r="AC1204" s="4">
        <v>990.25</v>
      </c>
      <c r="AD1204" s="2">
        <v>88029</v>
      </c>
      <c r="AE1204" s="4">
        <f>'DataCleaning and Transformation'!$E1204-'DataCleaning and Transformation'!$D1204</f>
        <v>199.9</v>
      </c>
      <c r="AF1204" s="15" t="str">
        <f>_xlfn.IFS('DataCleaning and Transformation'!$O1204="Central","Chris",'DataCleaning and Transformation'!$O1204="East","Erin",'DataCleaning and Transformation'!$O1204="South","Sam",'DataCleaning and Transformation'!$O1204="West","William")</f>
        <v>Erin</v>
      </c>
      <c r="AG1204" s="31">
        <f>Table_1[[#This Row],[Ship date]]-Table_1[[#This Row],[Order Date]]</f>
        <v>2</v>
      </c>
      <c r="AH1204" s="22">
        <f>Table_1[[#This Row],[Profit]]/Table_1[[#This Row],[Sales]]</f>
        <v>0.63754607422368093</v>
      </c>
      <c r="AI1204" s="23">
        <f>Table_1[[#This Row],[Profit]]+Table_1[[#This Row],[Sales]]</f>
        <v>1621.58</v>
      </c>
      <c r="AJ1204" s="17">
        <f>WEEKNUM(Table_1[[#This Row],[Order Date]],1)</f>
        <v>17</v>
      </c>
      <c r="AK1204" s="17" t="str">
        <f>TEXT(Table_1[[#This Row],[Order Date]],"mmm yyyy")</f>
        <v>Apr 2015</v>
      </c>
      <c r="AL1204" s="17" t="str">
        <f>Table_1[[#This Row],[Monthly sales]]&amp;"  Week "&amp;TEXT(Table_1[[#This Row],[Weekly sales]],"00")</f>
        <v>Apr 2015  Week 17</v>
      </c>
      <c r="AM1204" s="17">
        <f>IF(COUNTIF($A$2:A1204, A1204)=1, 1, 0)</f>
        <v>1</v>
      </c>
      <c r="AN1204" s="3">
        <f>COUNTA(A1204) - COUNTIF(Table_1[[#This Row],[Unique Customers]], 1)</f>
        <v>0</v>
      </c>
      <c r="AO1204" s="17" t="str">
        <f t="shared" si="18"/>
        <v>Unique</v>
      </c>
      <c r="AP1204" s="17" t="str">
        <f>"Q"&amp;_xlfn.CEILING.MATH(MONTH(Table_1[[#This Row],[Monthly sales]])/3,1)</f>
        <v>Q2</v>
      </c>
    </row>
    <row r="1205" spans="1:42" ht="14.4" x14ac:dyDescent="0.3">
      <c r="A1205" s="2">
        <v>152</v>
      </c>
      <c r="B1205" s="15" t="s">
        <v>506</v>
      </c>
      <c r="C1205" s="15" t="s">
        <v>48</v>
      </c>
      <c r="D1205" s="6">
        <v>0.01</v>
      </c>
      <c r="E1205" s="4">
        <v>79.52</v>
      </c>
      <c r="F1205" s="4">
        <v>48.2</v>
      </c>
      <c r="G1205" s="15" t="s">
        <v>39</v>
      </c>
      <c r="H1205" s="15" t="s">
        <v>72</v>
      </c>
      <c r="I1205" s="15" t="s">
        <v>29</v>
      </c>
      <c r="J1205" s="15" t="s">
        <v>127</v>
      </c>
      <c r="K1205" s="15" t="s">
        <v>145</v>
      </c>
      <c r="L1205" s="15" t="s">
        <v>2220</v>
      </c>
      <c r="M1205" s="6">
        <v>0.74</v>
      </c>
      <c r="N1205" s="15" t="s">
        <v>33</v>
      </c>
      <c r="O1205" s="15" t="s">
        <v>34</v>
      </c>
      <c r="P1205" s="15" t="s">
        <v>401</v>
      </c>
      <c r="Q1205" s="15" t="s">
        <v>508</v>
      </c>
      <c r="R1205" s="2">
        <v>37918</v>
      </c>
      <c r="S1205" s="1">
        <v>42113</v>
      </c>
      <c r="T1205" s="12">
        <f>EOMONTH(Table_1[[#This Row],[Order Date]],0)</f>
        <v>42124</v>
      </c>
      <c r="U1205" s="10">
        <f>EOMONTH(Table_1[[#This Row],[Order Date]],0)</f>
        <v>42124</v>
      </c>
      <c r="V1205" s="14">
        <v>42113</v>
      </c>
      <c r="W1205" s="1">
        <v>42120</v>
      </c>
      <c r="X1205" s="12">
        <v>42120</v>
      </c>
      <c r="Y1205" s="10">
        <f>EOMONTH(Table_1[[#This Row],[Ship date]],0)</f>
        <v>42124</v>
      </c>
      <c r="Z1205" s="14">
        <v>42120</v>
      </c>
      <c r="AA1205" s="4">
        <v>-40.683999999999997</v>
      </c>
      <c r="AB1205" s="2">
        <v>8</v>
      </c>
      <c r="AC1205" s="4">
        <v>667.84</v>
      </c>
      <c r="AD1205" s="2">
        <v>89522</v>
      </c>
      <c r="AE1205" s="4">
        <f>'DataCleaning and Transformation'!$E1205-'DataCleaning and Transformation'!$D1205</f>
        <v>79.509999999999991</v>
      </c>
      <c r="AF1205" s="15" t="str">
        <f>_xlfn.IFS('DataCleaning and Transformation'!$O1205="Central","Chris",'DataCleaning and Transformation'!$O1205="East","Erin",'DataCleaning and Transformation'!$O1205="South","Sam",'DataCleaning and Transformation'!$O1205="West","William")</f>
        <v>Sam</v>
      </c>
      <c r="AG1205" s="31">
        <f>Table_1[[#This Row],[Ship date]]-Table_1[[#This Row],[Order Date]]</f>
        <v>7</v>
      </c>
      <c r="AH1205" s="22">
        <f>Table_1[[#This Row],[Profit]]/Table_1[[#This Row],[Sales]]</f>
        <v>-6.0918782942022034E-2</v>
      </c>
      <c r="AI1205" s="23">
        <f>Table_1[[#This Row],[Profit]]+Table_1[[#This Row],[Sales]]</f>
        <v>627.15600000000006</v>
      </c>
      <c r="AJ1205" s="17">
        <f>WEEKNUM(Table_1[[#This Row],[Order Date]],1)</f>
        <v>17</v>
      </c>
      <c r="AK1205" s="17" t="str">
        <f>TEXT(Table_1[[#This Row],[Order Date]],"mmm yyyy")</f>
        <v>Apr 2015</v>
      </c>
      <c r="AL1205" s="17" t="str">
        <f>Table_1[[#This Row],[Monthly sales]]&amp;"  Week "&amp;TEXT(Table_1[[#This Row],[Weekly sales]],"00")</f>
        <v>Apr 2015  Week 17</v>
      </c>
      <c r="AM1205" s="17">
        <f>IF(COUNTIF($A$2:A1205, A1205)=1, 1, 0)</f>
        <v>0</v>
      </c>
      <c r="AN1205" s="3">
        <f>COUNTA(A1205) - COUNTIF(Table_1[[#This Row],[Unique Customers]], 1)</f>
        <v>1</v>
      </c>
      <c r="AO1205" s="17" t="str">
        <f t="shared" si="18"/>
        <v>Unique</v>
      </c>
      <c r="AP1205" s="17" t="str">
        <f>"Q"&amp;_xlfn.CEILING.MATH(MONTH(Table_1[[#This Row],[Monthly sales]])/3,1)</f>
        <v>Q2</v>
      </c>
    </row>
    <row r="1206" spans="1:42" ht="14.4" x14ac:dyDescent="0.3">
      <c r="A1206" s="2">
        <v>1933</v>
      </c>
      <c r="B1206" s="15" t="s">
        <v>2221</v>
      </c>
      <c r="C1206" s="15" t="s">
        <v>48</v>
      </c>
      <c r="D1206" s="6">
        <v>0.06</v>
      </c>
      <c r="E1206" s="4">
        <v>3.58</v>
      </c>
      <c r="F1206" s="4">
        <v>1.63</v>
      </c>
      <c r="G1206" s="15" t="s">
        <v>39</v>
      </c>
      <c r="H1206" s="15" t="s">
        <v>95</v>
      </c>
      <c r="I1206" s="15" t="s">
        <v>49</v>
      </c>
      <c r="J1206" s="15" t="s">
        <v>177</v>
      </c>
      <c r="K1206" s="15" t="s">
        <v>51</v>
      </c>
      <c r="L1206" s="15" t="s">
        <v>2222</v>
      </c>
      <c r="M1206" s="6">
        <v>0.36</v>
      </c>
      <c r="N1206" s="15" t="s">
        <v>33</v>
      </c>
      <c r="O1206" s="15" t="s">
        <v>53</v>
      </c>
      <c r="P1206" s="15" t="s">
        <v>188</v>
      </c>
      <c r="Q1206" s="15" t="s">
        <v>2223</v>
      </c>
      <c r="R1206" s="2">
        <v>75043</v>
      </c>
      <c r="S1206" s="1">
        <v>42113</v>
      </c>
      <c r="T1206" s="12">
        <f>EOMONTH(Table_1[[#This Row],[Order Date]],0)</f>
        <v>42124</v>
      </c>
      <c r="U1206" s="10">
        <f>EOMONTH(Table_1[[#This Row],[Order Date]],0)</f>
        <v>42124</v>
      </c>
      <c r="V1206" s="14">
        <v>42113</v>
      </c>
      <c r="W1206" s="1">
        <v>42117</v>
      </c>
      <c r="X1206" s="12">
        <v>42117</v>
      </c>
      <c r="Y1206" s="10">
        <f>EOMONTH(Table_1[[#This Row],[Ship date]],0)</f>
        <v>42124</v>
      </c>
      <c r="Z1206" s="14">
        <v>42117</v>
      </c>
      <c r="AA1206" s="4">
        <v>14</v>
      </c>
      <c r="AB1206" s="2">
        <v>10</v>
      </c>
      <c r="AC1206" s="4">
        <v>34.76</v>
      </c>
      <c r="AD1206" s="2">
        <v>86687</v>
      </c>
      <c r="AE1206" s="4">
        <f>'DataCleaning and Transformation'!$E1206-'DataCleaning and Transformation'!$D1206</f>
        <v>3.52</v>
      </c>
      <c r="AF1206" s="15" t="str">
        <f>_xlfn.IFS('DataCleaning and Transformation'!$O1206="Central","Chris",'DataCleaning and Transformation'!$O1206="East","Erin",'DataCleaning and Transformation'!$O1206="South","Sam",'DataCleaning and Transformation'!$O1206="West","William")</f>
        <v>Chris</v>
      </c>
      <c r="AG1206" s="31">
        <f>Table_1[[#This Row],[Ship date]]-Table_1[[#This Row],[Order Date]]</f>
        <v>4</v>
      </c>
      <c r="AH1206" s="22">
        <f>Table_1[[#This Row],[Profit]]/Table_1[[#This Row],[Sales]]</f>
        <v>0.40276179516685851</v>
      </c>
      <c r="AI1206" s="23">
        <f>Table_1[[#This Row],[Profit]]+Table_1[[#This Row],[Sales]]</f>
        <v>48.76</v>
      </c>
      <c r="AJ1206" s="17">
        <f>WEEKNUM(Table_1[[#This Row],[Order Date]],1)</f>
        <v>17</v>
      </c>
      <c r="AK1206" s="17" t="str">
        <f>TEXT(Table_1[[#This Row],[Order Date]],"mmm yyyy")</f>
        <v>Apr 2015</v>
      </c>
      <c r="AL1206" s="17" t="str">
        <f>Table_1[[#This Row],[Monthly sales]]&amp;"  Week "&amp;TEXT(Table_1[[#This Row],[Weekly sales]],"00")</f>
        <v>Apr 2015  Week 17</v>
      </c>
      <c r="AM1206" s="17">
        <f>IF(COUNTIF($A$2:A1206, A1206)=1, 1, 0)</f>
        <v>1</v>
      </c>
      <c r="AN1206" s="3">
        <f>COUNTA(A1206) - COUNTIF(Table_1[[#This Row],[Unique Customers]], 1)</f>
        <v>0</v>
      </c>
      <c r="AO1206" s="17" t="str">
        <f t="shared" si="18"/>
        <v>Unique</v>
      </c>
      <c r="AP1206" s="17" t="str">
        <f>"Q"&amp;_xlfn.CEILING.MATH(MONTH(Table_1[[#This Row],[Monthly sales]])/3,1)</f>
        <v>Q2</v>
      </c>
    </row>
    <row r="1207" spans="1:42" ht="14.4" x14ac:dyDescent="0.3">
      <c r="A1207" s="2">
        <v>1940</v>
      </c>
      <c r="B1207" s="15" t="s">
        <v>1796</v>
      </c>
      <c r="C1207" s="15" t="s">
        <v>48</v>
      </c>
      <c r="D1207" s="6">
        <v>0</v>
      </c>
      <c r="E1207" s="4">
        <v>78.650000000000006</v>
      </c>
      <c r="F1207" s="4">
        <v>13.99</v>
      </c>
      <c r="G1207" s="15" t="s">
        <v>39</v>
      </c>
      <c r="H1207" s="15" t="s">
        <v>95</v>
      </c>
      <c r="I1207" s="15" t="s">
        <v>49</v>
      </c>
      <c r="J1207" s="15" t="s">
        <v>96</v>
      </c>
      <c r="K1207" s="15" t="s">
        <v>145</v>
      </c>
      <c r="L1207" s="15" t="s">
        <v>1715</v>
      </c>
      <c r="M1207" s="6">
        <v>0.52</v>
      </c>
      <c r="N1207" s="15" t="s">
        <v>33</v>
      </c>
      <c r="O1207" s="15" t="s">
        <v>60</v>
      </c>
      <c r="P1207" s="15" t="s">
        <v>147</v>
      </c>
      <c r="Q1207" s="15" t="s">
        <v>148</v>
      </c>
      <c r="R1207" s="2">
        <v>84020</v>
      </c>
      <c r="S1207" s="1">
        <v>42113</v>
      </c>
      <c r="T1207" s="12">
        <f>EOMONTH(Table_1[[#This Row],[Order Date]],0)</f>
        <v>42124</v>
      </c>
      <c r="U1207" s="10">
        <f>EOMONTH(Table_1[[#This Row],[Order Date]],0)</f>
        <v>42124</v>
      </c>
      <c r="V1207" s="14">
        <v>42113</v>
      </c>
      <c r="W1207" s="1">
        <v>42120</v>
      </c>
      <c r="X1207" s="12">
        <v>42120</v>
      </c>
      <c r="Y1207" s="10">
        <f>EOMONTH(Table_1[[#This Row],[Ship date]],0)</f>
        <v>42124</v>
      </c>
      <c r="Z1207" s="14">
        <v>42120</v>
      </c>
      <c r="AA1207" s="4">
        <v>386.00670000000002</v>
      </c>
      <c r="AB1207" s="2">
        <v>7</v>
      </c>
      <c r="AC1207" s="4">
        <v>559.42999999999995</v>
      </c>
      <c r="AD1207" s="2">
        <v>88871</v>
      </c>
      <c r="AE1207" s="4">
        <f>'DataCleaning and Transformation'!$E1207-'DataCleaning and Transformation'!$D1207</f>
        <v>78.650000000000006</v>
      </c>
      <c r="AF1207" s="15" t="str">
        <f>_xlfn.IFS('DataCleaning and Transformation'!$O1207="Central","Chris",'DataCleaning and Transformation'!$O1207="East","Erin",'DataCleaning and Transformation'!$O1207="South","Sam",'DataCleaning and Transformation'!$O1207="West","William")</f>
        <v>William</v>
      </c>
      <c r="AG1207" s="31">
        <f>Table_1[[#This Row],[Ship date]]-Table_1[[#This Row],[Order Date]]</f>
        <v>7</v>
      </c>
      <c r="AH1207" s="22">
        <f>Table_1[[#This Row],[Profit]]/Table_1[[#This Row],[Sales]]</f>
        <v>0.69000000000000006</v>
      </c>
      <c r="AI1207" s="23">
        <f>Table_1[[#This Row],[Profit]]+Table_1[[#This Row],[Sales]]</f>
        <v>945.43669999999997</v>
      </c>
      <c r="AJ1207" s="17">
        <f>WEEKNUM(Table_1[[#This Row],[Order Date]],1)</f>
        <v>17</v>
      </c>
      <c r="AK1207" s="17" t="str">
        <f>TEXT(Table_1[[#This Row],[Order Date]],"mmm yyyy")</f>
        <v>Apr 2015</v>
      </c>
      <c r="AL1207" s="17" t="str">
        <f>Table_1[[#This Row],[Monthly sales]]&amp;"  Week "&amp;TEXT(Table_1[[#This Row],[Weekly sales]],"00")</f>
        <v>Apr 2015  Week 17</v>
      </c>
      <c r="AM1207" s="17">
        <f>IF(COUNTIF($A$2:A1207, A1207)=1, 1, 0)</f>
        <v>0</v>
      </c>
      <c r="AN1207" s="3">
        <f>COUNTA(A1207) - COUNTIF(Table_1[[#This Row],[Unique Customers]], 1)</f>
        <v>1</v>
      </c>
      <c r="AO1207" s="17" t="str">
        <f t="shared" si="18"/>
        <v>Unique</v>
      </c>
      <c r="AP1207" s="17" t="str">
        <f>"Q"&amp;_xlfn.CEILING.MATH(MONTH(Table_1[[#This Row],[Monthly sales]])/3,1)</f>
        <v>Q2</v>
      </c>
    </row>
    <row r="1208" spans="1:42" ht="14.4" x14ac:dyDescent="0.3">
      <c r="A1208" s="2">
        <v>1940</v>
      </c>
      <c r="B1208" s="15" t="s">
        <v>1796</v>
      </c>
      <c r="C1208" s="15" t="s">
        <v>48</v>
      </c>
      <c r="D1208" s="6">
        <v>0.08</v>
      </c>
      <c r="E1208" s="4">
        <v>122.99</v>
      </c>
      <c r="F1208" s="4">
        <v>70.2</v>
      </c>
      <c r="G1208" s="15" t="s">
        <v>27</v>
      </c>
      <c r="H1208" s="15" t="s">
        <v>95</v>
      </c>
      <c r="I1208" s="15" t="s">
        <v>29</v>
      </c>
      <c r="J1208" s="15" t="s">
        <v>110</v>
      </c>
      <c r="K1208" s="15" t="s">
        <v>58</v>
      </c>
      <c r="L1208" s="15" t="s">
        <v>805</v>
      </c>
      <c r="M1208" s="6">
        <v>0.74</v>
      </c>
      <c r="N1208" s="15" t="s">
        <v>33</v>
      </c>
      <c r="O1208" s="15" t="s">
        <v>60</v>
      </c>
      <c r="P1208" s="15" t="s">
        <v>147</v>
      </c>
      <c r="Q1208" s="15" t="s">
        <v>148</v>
      </c>
      <c r="R1208" s="2">
        <v>84020</v>
      </c>
      <c r="S1208" s="1">
        <v>42113</v>
      </c>
      <c r="T1208" s="12">
        <f>EOMONTH(Table_1[[#This Row],[Order Date]],0)</f>
        <v>42124</v>
      </c>
      <c r="U1208" s="10">
        <f>EOMONTH(Table_1[[#This Row],[Order Date]],0)</f>
        <v>42124</v>
      </c>
      <c r="V1208" s="14">
        <v>42113</v>
      </c>
      <c r="W1208" s="1">
        <v>42118</v>
      </c>
      <c r="X1208" s="12">
        <v>42118</v>
      </c>
      <c r="Y1208" s="10">
        <f>EOMONTH(Table_1[[#This Row],[Ship date]],0)</f>
        <v>42124</v>
      </c>
      <c r="Z1208" s="14">
        <v>42118</v>
      </c>
      <c r="AA1208" s="4">
        <v>-1867.97</v>
      </c>
      <c r="AB1208" s="2">
        <v>10</v>
      </c>
      <c r="AC1208" s="4">
        <v>1216.52</v>
      </c>
      <c r="AD1208" s="2">
        <v>88871</v>
      </c>
      <c r="AE1208" s="4">
        <f>'DataCleaning and Transformation'!$E1208-'DataCleaning and Transformation'!$D1208</f>
        <v>122.91</v>
      </c>
      <c r="AF1208" s="15" t="str">
        <f>_xlfn.IFS('DataCleaning and Transformation'!$O1208="Central","Chris",'DataCleaning and Transformation'!$O1208="East","Erin",'DataCleaning and Transformation'!$O1208="South","Sam",'DataCleaning and Transformation'!$O1208="West","William")</f>
        <v>William</v>
      </c>
      <c r="AG1208" s="31">
        <f>Table_1[[#This Row],[Ship date]]-Table_1[[#This Row],[Order Date]]</f>
        <v>5</v>
      </c>
      <c r="AH1208" s="22">
        <f>Table_1[[#This Row],[Profit]]/Table_1[[#This Row],[Sales]]</f>
        <v>-1.5355029099398283</v>
      </c>
      <c r="AI1208" s="23">
        <f>Table_1[[#This Row],[Profit]]+Table_1[[#This Row],[Sales]]</f>
        <v>-651.45000000000005</v>
      </c>
      <c r="AJ1208" s="17">
        <f>WEEKNUM(Table_1[[#This Row],[Order Date]],1)</f>
        <v>17</v>
      </c>
      <c r="AK1208" s="17" t="str">
        <f>TEXT(Table_1[[#This Row],[Order Date]],"mmm yyyy")</f>
        <v>Apr 2015</v>
      </c>
      <c r="AL1208" s="17" t="str">
        <f>Table_1[[#This Row],[Monthly sales]]&amp;"  Week "&amp;TEXT(Table_1[[#This Row],[Weekly sales]],"00")</f>
        <v>Apr 2015  Week 17</v>
      </c>
      <c r="AM1208" s="17">
        <f>IF(COUNTIF($A$2:A1208, A1208)=1, 1, 0)</f>
        <v>0</v>
      </c>
      <c r="AN1208" s="3">
        <f>COUNTA(A1208) - COUNTIF(Table_1[[#This Row],[Unique Customers]], 1)</f>
        <v>1</v>
      </c>
      <c r="AO1208" s="17" t="str">
        <f t="shared" si="18"/>
        <v>Repeated</v>
      </c>
      <c r="AP1208" s="17" t="str">
        <f>"Q"&amp;_xlfn.CEILING.MATH(MONTH(Table_1[[#This Row],[Monthly sales]])/3,1)</f>
        <v>Q2</v>
      </c>
    </row>
    <row r="1209" spans="1:42" ht="14.4" x14ac:dyDescent="0.3">
      <c r="A1209" s="2">
        <v>2066</v>
      </c>
      <c r="B1209" s="15" t="s">
        <v>1873</v>
      </c>
      <c r="C1209" s="15" t="s">
        <v>48</v>
      </c>
      <c r="D1209" s="6">
        <v>0.1</v>
      </c>
      <c r="E1209" s="4">
        <v>4.24</v>
      </c>
      <c r="F1209" s="4">
        <v>5.41</v>
      </c>
      <c r="G1209" s="15" t="s">
        <v>39</v>
      </c>
      <c r="H1209" s="15" t="s">
        <v>95</v>
      </c>
      <c r="I1209" s="15" t="s">
        <v>49</v>
      </c>
      <c r="J1209" s="15" t="s">
        <v>73</v>
      </c>
      <c r="K1209" s="15" t="s">
        <v>74</v>
      </c>
      <c r="L1209" s="15" t="s">
        <v>1672</v>
      </c>
      <c r="M1209" s="6">
        <v>0.35</v>
      </c>
      <c r="N1209" s="15" t="s">
        <v>33</v>
      </c>
      <c r="O1209" s="15" t="s">
        <v>34</v>
      </c>
      <c r="P1209" s="15" t="s">
        <v>98</v>
      </c>
      <c r="Q1209" s="15" t="s">
        <v>1875</v>
      </c>
      <c r="R1209" s="2">
        <v>28079</v>
      </c>
      <c r="S1209" s="1">
        <v>42113</v>
      </c>
      <c r="T1209" s="12">
        <f>EOMONTH(Table_1[[#This Row],[Order Date]],0)</f>
        <v>42124</v>
      </c>
      <c r="U1209" s="10">
        <f>EOMONTH(Table_1[[#This Row],[Order Date]],0)</f>
        <v>42124</v>
      </c>
      <c r="V1209" s="14">
        <v>42113</v>
      </c>
      <c r="W1209" s="1">
        <v>42117</v>
      </c>
      <c r="X1209" s="12">
        <v>42117</v>
      </c>
      <c r="Y1209" s="10">
        <f>EOMONTH(Table_1[[#This Row],[Ship date]],0)</f>
        <v>42124</v>
      </c>
      <c r="Z1209" s="14">
        <v>42117</v>
      </c>
      <c r="AA1209" s="4">
        <v>-61.6</v>
      </c>
      <c r="AB1209" s="2">
        <v>8</v>
      </c>
      <c r="AC1209" s="4">
        <v>34.159999999999997</v>
      </c>
      <c r="AD1209" s="2">
        <v>85835</v>
      </c>
      <c r="AE1209" s="4">
        <f>'DataCleaning and Transformation'!$E1209-'DataCleaning and Transformation'!$D1209</f>
        <v>4.1400000000000006</v>
      </c>
      <c r="AF1209" s="15" t="str">
        <f>_xlfn.IFS('DataCleaning and Transformation'!$O1209="Central","Chris",'DataCleaning and Transformation'!$O1209="East","Erin",'DataCleaning and Transformation'!$O1209="South","Sam",'DataCleaning and Transformation'!$O1209="West","William")</f>
        <v>Sam</v>
      </c>
      <c r="AG1209" s="31">
        <f>Table_1[[#This Row],[Ship date]]-Table_1[[#This Row],[Order Date]]</f>
        <v>4</v>
      </c>
      <c r="AH1209" s="22">
        <f>Table_1[[#This Row],[Profit]]/Table_1[[#This Row],[Sales]]</f>
        <v>-1.8032786885245904</v>
      </c>
      <c r="AI1209" s="23">
        <f>Table_1[[#This Row],[Profit]]+Table_1[[#This Row],[Sales]]</f>
        <v>-27.440000000000005</v>
      </c>
      <c r="AJ1209" s="17">
        <f>WEEKNUM(Table_1[[#This Row],[Order Date]],1)</f>
        <v>17</v>
      </c>
      <c r="AK1209" s="17" t="str">
        <f>TEXT(Table_1[[#This Row],[Order Date]],"mmm yyyy")</f>
        <v>Apr 2015</v>
      </c>
      <c r="AL1209" s="17" t="str">
        <f>Table_1[[#This Row],[Monthly sales]]&amp;"  Week "&amp;TEXT(Table_1[[#This Row],[Weekly sales]],"00")</f>
        <v>Apr 2015  Week 17</v>
      </c>
      <c r="AM1209" s="17">
        <f>IF(COUNTIF($A$2:A1209, A1209)=1, 1, 0)</f>
        <v>0</v>
      </c>
      <c r="AN1209" s="3">
        <f>COUNTA(A1209) - COUNTIF(Table_1[[#This Row],[Unique Customers]], 1)</f>
        <v>1</v>
      </c>
      <c r="AO1209" s="17" t="str">
        <f t="shared" si="18"/>
        <v>Unique</v>
      </c>
      <c r="AP1209" s="17" t="str">
        <f>"Q"&amp;_xlfn.CEILING.MATH(MONTH(Table_1[[#This Row],[Monthly sales]])/3,1)</f>
        <v>Q2</v>
      </c>
    </row>
    <row r="1210" spans="1:42" ht="14.4" x14ac:dyDescent="0.3">
      <c r="A1210" s="2">
        <v>2547</v>
      </c>
      <c r="B1210" s="15" t="s">
        <v>2224</v>
      </c>
      <c r="C1210" s="15" t="s">
        <v>48</v>
      </c>
      <c r="D1210" s="6">
        <v>7.0000000000000007E-2</v>
      </c>
      <c r="E1210" s="4">
        <v>6.48</v>
      </c>
      <c r="F1210" s="4">
        <v>9.5399999999999991</v>
      </c>
      <c r="G1210" s="15" t="s">
        <v>39</v>
      </c>
      <c r="H1210" s="15" t="s">
        <v>28</v>
      </c>
      <c r="I1210" s="15" t="s">
        <v>49</v>
      </c>
      <c r="J1210" s="15" t="s">
        <v>89</v>
      </c>
      <c r="K1210" s="15" t="s">
        <v>74</v>
      </c>
      <c r="L1210" s="15" t="s">
        <v>2225</v>
      </c>
      <c r="M1210" s="6">
        <v>0.37</v>
      </c>
      <c r="N1210" s="15" t="s">
        <v>33</v>
      </c>
      <c r="O1210" s="15" t="s">
        <v>34</v>
      </c>
      <c r="P1210" s="15" t="s">
        <v>243</v>
      </c>
      <c r="Q1210" s="15" t="s">
        <v>2226</v>
      </c>
      <c r="R1210" s="2">
        <v>23464</v>
      </c>
      <c r="S1210" s="1">
        <v>42113</v>
      </c>
      <c r="T1210" s="12">
        <f>EOMONTH(Table_1[[#This Row],[Order Date]],0)</f>
        <v>42124</v>
      </c>
      <c r="U1210" s="10">
        <f>EOMONTH(Table_1[[#This Row],[Order Date]],0)</f>
        <v>42124</v>
      </c>
      <c r="V1210" s="14">
        <v>42113</v>
      </c>
      <c r="W1210" s="1">
        <v>42113</v>
      </c>
      <c r="X1210" s="12">
        <v>42113</v>
      </c>
      <c r="Y1210" s="10">
        <f>EOMONTH(Table_1[[#This Row],[Ship date]],0)</f>
        <v>42124</v>
      </c>
      <c r="Z1210" s="14">
        <v>42113</v>
      </c>
      <c r="AA1210" s="4">
        <v>2.2320000000000002</v>
      </c>
      <c r="AB1210" s="2">
        <v>1</v>
      </c>
      <c r="AC1210" s="4">
        <v>10.86</v>
      </c>
      <c r="AD1210" s="2">
        <v>87916</v>
      </c>
      <c r="AE1210" s="4">
        <f>'DataCleaning and Transformation'!$E1210-'DataCleaning and Transformation'!$D1210</f>
        <v>6.41</v>
      </c>
      <c r="AF1210" s="15" t="str">
        <f>_xlfn.IFS('DataCleaning and Transformation'!$O1210="Central","Chris",'DataCleaning and Transformation'!$O1210="East","Erin",'DataCleaning and Transformation'!$O1210="South","Sam",'DataCleaning and Transformation'!$O1210="West","William")</f>
        <v>Sam</v>
      </c>
      <c r="AG1210" s="31">
        <f>Table_1[[#This Row],[Ship date]]-Table_1[[#This Row],[Order Date]]</f>
        <v>0</v>
      </c>
      <c r="AH1210" s="22">
        <f>Table_1[[#This Row],[Profit]]/Table_1[[#This Row],[Sales]]</f>
        <v>0.20552486187845306</v>
      </c>
      <c r="AI1210" s="23">
        <f>Table_1[[#This Row],[Profit]]+Table_1[[#This Row],[Sales]]</f>
        <v>13.091999999999999</v>
      </c>
      <c r="AJ1210" s="17">
        <f>WEEKNUM(Table_1[[#This Row],[Order Date]],1)</f>
        <v>17</v>
      </c>
      <c r="AK1210" s="17" t="str">
        <f>TEXT(Table_1[[#This Row],[Order Date]],"mmm yyyy")</f>
        <v>Apr 2015</v>
      </c>
      <c r="AL1210" s="17" t="str">
        <f>Table_1[[#This Row],[Monthly sales]]&amp;"  Week "&amp;TEXT(Table_1[[#This Row],[Weekly sales]],"00")</f>
        <v>Apr 2015  Week 17</v>
      </c>
      <c r="AM1210" s="17">
        <f>IF(COUNTIF($A$2:A1210, A1210)=1, 1, 0)</f>
        <v>1</v>
      </c>
      <c r="AN1210" s="3">
        <f>COUNTA(A1210) - COUNTIF(Table_1[[#This Row],[Unique Customers]], 1)</f>
        <v>0</v>
      </c>
      <c r="AO1210" s="17" t="str">
        <f t="shared" si="18"/>
        <v>Unique</v>
      </c>
      <c r="AP1210" s="17" t="str">
        <f>"Q"&amp;_xlfn.CEILING.MATH(MONTH(Table_1[[#This Row],[Monthly sales]])/3,1)</f>
        <v>Q2</v>
      </c>
    </row>
    <row r="1211" spans="1:42" ht="14.4" x14ac:dyDescent="0.3">
      <c r="A1211" s="2">
        <v>3380</v>
      </c>
      <c r="B1211" s="15" t="s">
        <v>2227</v>
      </c>
      <c r="C1211" s="15" t="s">
        <v>26</v>
      </c>
      <c r="D1211" s="6">
        <v>0.03</v>
      </c>
      <c r="E1211" s="4">
        <v>315.98</v>
      </c>
      <c r="F1211" s="4">
        <v>19.989999999999998</v>
      </c>
      <c r="G1211" s="15" t="s">
        <v>39</v>
      </c>
      <c r="H1211" s="15" t="s">
        <v>72</v>
      </c>
      <c r="I1211" s="15" t="s">
        <v>49</v>
      </c>
      <c r="J1211" s="15" t="s">
        <v>73</v>
      </c>
      <c r="K1211" s="15" t="s">
        <v>74</v>
      </c>
      <c r="L1211" s="15" t="s">
        <v>2228</v>
      </c>
      <c r="M1211" s="6">
        <v>0.38</v>
      </c>
      <c r="N1211" s="15" t="s">
        <v>33</v>
      </c>
      <c r="O1211" s="15" t="s">
        <v>34</v>
      </c>
      <c r="P1211" s="15" t="s">
        <v>76</v>
      </c>
      <c r="Q1211" s="15" t="s">
        <v>2229</v>
      </c>
      <c r="R1211" s="2">
        <v>30240</v>
      </c>
      <c r="S1211" s="1">
        <v>42114</v>
      </c>
      <c r="T1211" s="12">
        <f>EOMONTH(Table_1[[#This Row],[Order Date]],0)</f>
        <v>42124</v>
      </c>
      <c r="U1211" s="10">
        <f>EOMONTH(Table_1[[#This Row],[Order Date]],0)</f>
        <v>42124</v>
      </c>
      <c r="V1211" s="14">
        <v>42114</v>
      </c>
      <c r="W1211" s="1">
        <v>42116</v>
      </c>
      <c r="X1211" s="12">
        <v>42116</v>
      </c>
      <c r="Y1211" s="10">
        <f>EOMONTH(Table_1[[#This Row],[Ship date]],0)</f>
        <v>42124</v>
      </c>
      <c r="Z1211" s="14">
        <v>42116</v>
      </c>
      <c r="AA1211" s="4">
        <v>-4.4800000000000004</v>
      </c>
      <c r="AB1211" s="2">
        <v>18</v>
      </c>
      <c r="AC1211" s="4">
        <v>5572.18</v>
      </c>
      <c r="AD1211" s="2">
        <v>88838</v>
      </c>
      <c r="AE1211" s="4">
        <f>'DataCleaning and Transformation'!$E1211-'DataCleaning and Transformation'!$D1211</f>
        <v>315.95000000000005</v>
      </c>
      <c r="AF1211" s="15" t="str">
        <f>_xlfn.IFS('DataCleaning and Transformation'!$O1211="Central","Chris",'DataCleaning and Transformation'!$O1211="East","Erin",'DataCleaning and Transformation'!$O1211="South","Sam",'DataCleaning and Transformation'!$O1211="West","William")</f>
        <v>Sam</v>
      </c>
      <c r="AG1211" s="31">
        <f>Table_1[[#This Row],[Ship date]]-Table_1[[#This Row],[Order Date]]</f>
        <v>2</v>
      </c>
      <c r="AH1211" s="22">
        <f>Table_1[[#This Row],[Profit]]/Table_1[[#This Row],[Sales]]</f>
        <v>-8.0399412797145823E-4</v>
      </c>
      <c r="AI1211" s="23">
        <f>Table_1[[#This Row],[Profit]]+Table_1[[#This Row],[Sales]]</f>
        <v>5567.7000000000007</v>
      </c>
      <c r="AJ1211" s="17">
        <f>WEEKNUM(Table_1[[#This Row],[Order Date]],1)</f>
        <v>17</v>
      </c>
      <c r="AK1211" s="17" t="str">
        <f>TEXT(Table_1[[#This Row],[Order Date]],"mmm yyyy")</f>
        <v>Apr 2015</v>
      </c>
      <c r="AL1211" s="17" t="str">
        <f>Table_1[[#This Row],[Monthly sales]]&amp;"  Week "&amp;TEXT(Table_1[[#This Row],[Weekly sales]],"00")</f>
        <v>Apr 2015  Week 17</v>
      </c>
      <c r="AM1211" s="17">
        <f>IF(COUNTIF($A$2:A1211, A1211)=1, 1, 0)</f>
        <v>1</v>
      </c>
      <c r="AN1211" s="3">
        <f>COUNTA(A1211) - COUNTIF(Table_1[[#This Row],[Unique Customers]], 1)</f>
        <v>0</v>
      </c>
      <c r="AO1211" s="17" t="str">
        <f t="shared" si="18"/>
        <v>Unique</v>
      </c>
      <c r="AP1211" s="17" t="str">
        <f>"Q"&amp;_xlfn.CEILING.MATH(MONTH(Table_1[[#This Row],[Monthly sales]])/3,1)</f>
        <v>Q2</v>
      </c>
    </row>
    <row r="1212" spans="1:42" ht="14.4" x14ac:dyDescent="0.3">
      <c r="A1212" s="2">
        <v>3380</v>
      </c>
      <c r="B1212" s="15" t="s">
        <v>2227</v>
      </c>
      <c r="C1212" s="15" t="s">
        <v>26</v>
      </c>
      <c r="D1212" s="6">
        <v>0.03</v>
      </c>
      <c r="E1212" s="4">
        <v>63.94</v>
      </c>
      <c r="F1212" s="4">
        <v>14.48</v>
      </c>
      <c r="G1212" s="15" t="s">
        <v>39</v>
      </c>
      <c r="H1212" s="15" t="s">
        <v>72</v>
      </c>
      <c r="I1212" s="15" t="s">
        <v>29</v>
      </c>
      <c r="J1212" s="15" t="s">
        <v>127</v>
      </c>
      <c r="K1212" s="15" t="s">
        <v>74</v>
      </c>
      <c r="L1212" s="15" t="s">
        <v>1995</v>
      </c>
      <c r="M1212" s="6">
        <v>0.46</v>
      </c>
      <c r="N1212" s="15" t="s">
        <v>33</v>
      </c>
      <c r="O1212" s="15" t="s">
        <v>34</v>
      </c>
      <c r="P1212" s="15" t="s">
        <v>76</v>
      </c>
      <c r="Q1212" s="15" t="s">
        <v>2229</v>
      </c>
      <c r="R1212" s="2">
        <v>30240</v>
      </c>
      <c r="S1212" s="1">
        <v>42114</v>
      </c>
      <c r="T1212" s="12">
        <f>EOMONTH(Table_1[[#This Row],[Order Date]],0)</f>
        <v>42124</v>
      </c>
      <c r="U1212" s="10">
        <f>EOMONTH(Table_1[[#This Row],[Order Date]],0)</f>
        <v>42124</v>
      </c>
      <c r="V1212" s="14">
        <v>42114</v>
      </c>
      <c r="W1212" s="1">
        <v>42115</v>
      </c>
      <c r="X1212" s="12">
        <v>42115</v>
      </c>
      <c r="Y1212" s="10">
        <f>EOMONTH(Table_1[[#This Row],[Ship date]],0)</f>
        <v>42124</v>
      </c>
      <c r="Z1212" s="14">
        <v>42115</v>
      </c>
      <c r="AA1212" s="4">
        <v>43.691699999999997</v>
      </c>
      <c r="AB1212" s="2">
        <v>8</v>
      </c>
      <c r="AC1212" s="4">
        <v>522.46</v>
      </c>
      <c r="AD1212" s="2">
        <v>88838</v>
      </c>
      <c r="AE1212" s="4">
        <f>'DataCleaning and Transformation'!$E1212-'DataCleaning and Transformation'!$D1212</f>
        <v>63.91</v>
      </c>
      <c r="AF1212" s="15" t="str">
        <f>_xlfn.IFS('DataCleaning and Transformation'!$O1212="Central","Chris",'DataCleaning and Transformation'!$O1212="East","Erin",'DataCleaning and Transformation'!$O1212="South","Sam",'DataCleaning and Transformation'!$O1212="West","William")</f>
        <v>Sam</v>
      </c>
      <c r="AG1212" s="31">
        <f>Table_1[[#This Row],[Ship date]]-Table_1[[#This Row],[Order Date]]</f>
        <v>1</v>
      </c>
      <c r="AH1212" s="22">
        <f>Table_1[[#This Row],[Profit]]/Table_1[[#This Row],[Sales]]</f>
        <v>8.3626880526738875E-2</v>
      </c>
      <c r="AI1212" s="23">
        <f>Table_1[[#This Row],[Profit]]+Table_1[[#This Row],[Sales]]</f>
        <v>566.15170000000001</v>
      </c>
      <c r="AJ1212" s="17">
        <f>WEEKNUM(Table_1[[#This Row],[Order Date]],1)</f>
        <v>17</v>
      </c>
      <c r="AK1212" s="17" t="str">
        <f>TEXT(Table_1[[#This Row],[Order Date]],"mmm yyyy")</f>
        <v>Apr 2015</v>
      </c>
      <c r="AL1212" s="17" t="str">
        <f>Table_1[[#This Row],[Monthly sales]]&amp;"  Week "&amp;TEXT(Table_1[[#This Row],[Weekly sales]],"00")</f>
        <v>Apr 2015  Week 17</v>
      </c>
      <c r="AM1212" s="17">
        <f>IF(COUNTIF($A$2:A1212, A1212)=1, 1, 0)</f>
        <v>0</v>
      </c>
      <c r="AN1212" s="3">
        <f>COUNTA(A1212) - COUNTIF(Table_1[[#This Row],[Unique Customers]], 1)</f>
        <v>1</v>
      </c>
      <c r="AO1212" s="17" t="str">
        <f t="shared" si="18"/>
        <v>Repeated</v>
      </c>
      <c r="AP1212" s="17" t="str">
        <f>"Q"&amp;_xlfn.CEILING.MATH(MONTH(Table_1[[#This Row],[Monthly sales]])/3,1)</f>
        <v>Q2</v>
      </c>
    </row>
    <row r="1213" spans="1:42" ht="14.4" x14ac:dyDescent="0.3">
      <c r="A1213" s="2">
        <v>151</v>
      </c>
      <c r="B1213" s="15" t="s">
        <v>704</v>
      </c>
      <c r="C1213" s="15" t="s">
        <v>38</v>
      </c>
      <c r="D1213" s="6">
        <v>0.09</v>
      </c>
      <c r="E1213" s="4">
        <v>5.98</v>
      </c>
      <c r="F1213" s="4">
        <v>2.5</v>
      </c>
      <c r="G1213" s="15" t="s">
        <v>39</v>
      </c>
      <c r="H1213" s="15" t="s">
        <v>72</v>
      </c>
      <c r="I1213" s="15" t="s">
        <v>49</v>
      </c>
      <c r="J1213" s="15" t="s">
        <v>346</v>
      </c>
      <c r="K1213" s="15" t="s">
        <v>74</v>
      </c>
      <c r="L1213" s="15" t="s">
        <v>1271</v>
      </c>
      <c r="M1213" s="6">
        <v>0.36</v>
      </c>
      <c r="N1213" s="15" t="s">
        <v>33</v>
      </c>
      <c r="O1213" s="15" t="s">
        <v>34</v>
      </c>
      <c r="P1213" s="15" t="s">
        <v>401</v>
      </c>
      <c r="Q1213" s="15" t="s">
        <v>706</v>
      </c>
      <c r="R1213" s="2">
        <v>37664</v>
      </c>
      <c r="S1213" s="1">
        <v>42114</v>
      </c>
      <c r="T1213" s="12">
        <f>EOMONTH(Table_1[[#This Row],[Order Date]],0)</f>
        <v>42124</v>
      </c>
      <c r="U1213" s="10">
        <f>EOMONTH(Table_1[[#This Row],[Order Date]],0)</f>
        <v>42124</v>
      </c>
      <c r="V1213" s="14">
        <v>42114</v>
      </c>
      <c r="W1213" s="1">
        <v>42116</v>
      </c>
      <c r="X1213" s="12">
        <v>42116</v>
      </c>
      <c r="Y1213" s="10">
        <f>EOMONTH(Table_1[[#This Row],[Ship date]],0)</f>
        <v>42124</v>
      </c>
      <c r="Z1213" s="14">
        <v>42116</v>
      </c>
      <c r="AA1213" s="4">
        <v>13.896000000000001</v>
      </c>
      <c r="AB1213" s="2">
        <v>5</v>
      </c>
      <c r="AC1213" s="4">
        <v>28.11</v>
      </c>
      <c r="AD1213" s="2">
        <v>89523</v>
      </c>
      <c r="AE1213" s="4">
        <f>'DataCleaning and Transformation'!$E1213-'DataCleaning and Transformation'!$D1213</f>
        <v>5.8900000000000006</v>
      </c>
      <c r="AF1213" s="15" t="str">
        <f>_xlfn.IFS('DataCleaning and Transformation'!$O1213="Central","Chris",'DataCleaning and Transformation'!$O1213="East","Erin",'DataCleaning and Transformation'!$O1213="South","Sam",'DataCleaning and Transformation'!$O1213="West","William")</f>
        <v>Sam</v>
      </c>
      <c r="AG1213" s="31">
        <f>Table_1[[#This Row],[Ship date]]-Table_1[[#This Row],[Order Date]]</f>
        <v>2</v>
      </c>
      <c r="AH1213" s="22">
        <f>Table_1[[#This Row],[Profit]]/Table_1[[#This Row],[Sales]]</f>
        <v>0.49434364994663826</v>
      </c>
      <c r="AI1213" s="23">
        <f>Table_1[[#This Row],[Profit]]+Table_1[[#This Row],[Sales]]</f>
        <v>42.006</v>
      </c>
      <c r="AJ1213" s="17">
        <f>WEEKNUM(Table_1[[#This Row],[Order Date]],1)</f>
        <v>17</v>
      </c>
      <c r="AK1213" s="17" t="str">
        <f>TEXT(Table_1[[#This Row],[Order Date]],"mmm yyyy")</f>
        <v>Apr 2015</v>
      </c>
      <c r="AL1213" s="17" t="str">
        <f>Table_1[[#This Row],[Monthly sales]]&amp;"  Week "&amp;TEXT(Table_1[[#This Row],[Weekly sales]],"00")</f>
        <v>Apr 2015  Week 17</v>
      </c>
      <c r="AM1213" s="17">
        <f>IF(COUNTIF($A$2:A1213, A1213)=1, 1, 0)</f>
        <v>0</v>
      </c>
      <c r="AN1213" s="3">
        <f>COUNTA(A1213) - COUNTIF(Table_1[[#This Row],[Unique Customers]], 1)</f>
        <v>1</v>
      </c>
      <c r="AO1213" s="17" t="str">
        <f t="shared" si="18"/>
        <v>Unique</v>
      </c>
      <c r="AP1213" s="17" t="str">
        <f>"Q"&amp;_xlfn.CEILING.MATH(MONTH(Table_1[[#This Row],[Monthly sales]])/3,1)</f>
        <v>Q2</v>
      </c>
    </row>
    <row r="1214" spans="1:42" ht="14.4" x14ac:dyDescent="0.3">
      <c r="A1214" s="2">
        <v>1259</v>
      </c>
      <c r="B1214" s="15" t="s">
        <v>2230</v>
      </c>
      <c r="C1214" s="15" t="s">
        <v>38</v>
      </c>
      <c r="D1214" s="6">
        <v>0.03</v>
      </c>
      <c r="E1214" s="4">
        <v>3.69</v>
      </c>
      <c r="F1214" s="4">
        <v>2.5</v>
      </c>
      <c r="G1214" s="15" t="s">
        <v>88</v>
      </c>
      <c r="H1214" s="15" t="s">
        <v>72</v>
      </c>
      <c r="I1214" s="15" t="s">
        <v>49</v>
      </c>
      <c r="J1214" s="15" t="s">
        <v>346</v>
      </c>
      <c r="K1214" s="15" t="s">
        <v>74</v>
      </c>
      <c r="L1214" s="15" t="s">
        <v>2231</v>
      </c>
      <c r="M1214" s="6">
        <v>0.39</v>
      </c>
      <c r="N1214" s="15" t="s">
        <v>33</v>
      </c>
      <c r="O1214" s="15" t="s">
        <v>34</v>
      </c>
      <c r="P1214" s="15" t="s">
        <v>389</v>
      </c>
      <c r="Q1214" s="15" t="s">
        <v>1587</v>
      </c>
      <c r="R1214" s="2">
        <v>40422</v>
      </c>
      <c r="S1214" s="1">
        <v>42114</v>
      </c>
      <c r="T1214" s="12">
        <f>EOMONTH(Table_1[[#This Row],[Order Date]],0)</f>
        <v>42124</v>
      </c>
      <c r="U1214" s="10">
        <f>EOMONTH(Table_1[[#This Row],[Order Date]],0)</f>
        <v>42124</v>
      </c>
      <c r="V1214" s="14">
        <v>42114</v>
      </c>
      <c r="W1214" s="1">
        <v>42114</v>
      </c>
      <c r="X1214" s="12">
        <v>42114</v>
      </c>
      <c r="Y1214" s="10">
        <f>EOMONTH(Table_1[[#This Row],[Ship date]],0)</f>
        <v>42124</v>
      </c>
      <c r="Z1214" s="14">
        <v>42114</v>
      </c>
      <c r="AA1214" s="4">
        <v>-2196.6840000000002</v>
      </c>
      <c r="AB1214" s="2">
        <v>9</v>
      </c>
      <c r="AC1214" s="4">
        <v>38.65</v>
      </c>
      <c r="AD1214" s="2">
        <v>86534</v>
      </c>
      <c r="AE1214" s="4">
        <f>'DataCleaning and Transformation'!$E1214-'DataCleaning and Transformation'!$D1214</f>
        <v>3.66</v>
      </c>
      <c r="AF1214" s="15" t="str">
        <f>_xlfn.IFS('DataCleaning and Transformation'!$O1214="Central","Chris",'DataCleaning and Transformation'!$O1214="East","Erin",'DataCleaning and Transformation'!$O1214="South","Sam",'DataCleaning and Transformation'!$O1214="West","William")</f>
        <v>Sam</v>
      </c>
      <c r="AG1214" s="31">
        <f>Table_1[[#This Row],[Ship date]]-Table_1[[#This Row],[Order Date]]</f>
        <v>0</v>
      </c>
      <c r="AH1214" s="22">
        <f>Table_1[[#This Row],[Profit]]/Table_1[[#This Row],[Sales]]</f>
        <v>-56.835291073738688</v>
      </c>
      <c r="AI1214" s="23">
        <f>Table_1[[#This Row],[Profit]]+Table_1[[#This Row],[Sales]]</f>
        <v>-2158.0340000000001</v>
      </c>
      <c r="AJ1214" s="17">
        <f>WEEKNUM(Table_1[[#This Row],[Order Date]],1)</f>
        <v>17</v>
      </c>
      <c r="AK1214" s="17" t="str">
        <f>TEXT(Table_1[[#This Row],[Order Date]],"mmm yyyy")</f>
        <v>Apr 2015</v>
      </c>
      <c r="AL1214" s="17" t="str">
        <f>Table_1[[#This Row],[Monthly sales]]&amp;"  Week "&amp;TEXT(Table_1[[#This Row],[Weekly sales]],"00")</f>
        <v>Apr 2015  Week 17</v>
      </c>
      <c r="AM1214" s="17">
        <f>IF(COUNTIF($A$2:A1214, A1214)=1, 1, 0)</f>
        <v>1</v>
      </c>
      <c r="AN1214" s="3">
        <f>COUNTA(A1214) - COUNTIF(Table_1[[#This Row],[Unique Customers]], 1)</f>
        <v>0</v>
      </c>
      <c r="AO1214" s="17" t="str">
        <f t="shared" si="18"/>
        <v>Unique</v>
      </c>
      <c r="AP1214" s="17" t="str">
        <f>"Q"&amp;_xlfn.CEILING.MATH(MONTH(Table_1[[#This Row],[Monthly sales]])/3,1)</f>
        <v>Q2</v>
      </c>
    </row>
    <row r="1215" spans="1:42" ht="14.4" x14ac:dyDescent="0.3">
      <c r="A1215" s="2">
        <v>2117</v>
      </c>
      <c r="B1215" s="15" t="s">
        <v>2232</v>
      </c>
      <c r="C1215" s="15" t="s">
        <v>38</v>
      </c>
      <c r="D1215" s="6">
        <v>0.03</v>
      </c>
      <c r="E1215" s="4">
        <v>320.98</v>
      </c>
      <c r="F1215" s="4">
        <v>24.49</v>
      </c>
      <c r="G1215" s="15" t="s">
        <v>39</v>
      </c>
      <c r="H1215" s="15" t="s">
        <v>72</v>
      </c>
      <c r="I1215" s="15" t="s">
        <v>29</v>
      </c>
      <c r="J1215" s="15" t="s">
        <v>110</v>
      </c>
      <c r="K1215" s="15" t="s">
        <v>65</v>
      </c>
      <c r="L1215" s="15" t="s">
        <v>2233</v>
      </c>
      <c r="M1215" s="6">
        <v>0.55000000000000004</v>
      </c>
      <c r="N1215" s="15" t="s">
        <v>33</v>
      </c>
      <c r="O1215" s="15" t="s">
        <v>53</v>
      </c>
      <c r="P1215" s="15" t="s">
        <v>188</v>
      </c>
      <c r="Q1215" s="15" t="s">
        <v>1028</v>
      </c>
      <c r="R1215" s="2">
        <v>75401</v>
      </c>
      <c r="S1215" s="1">
        <v>42114</v>
      </c>
      <c r="T1215" s="12">
        <f>EOMONTH(Table_1[[#This Row],[Order Date]],0)</f>
        <v>42124</v>
      </c>
      <c r="U1215" s="10">
        <f>EOMONTH(Table_1[[#This Row],[Order Date]],0)</f>
        <v>42124</v>
      </c>
      <c r="V1215" s="14">
        <v>42114</v>
      </c>
      <c r="W1215" s="1">
        <v>42116</v>
      </c>
      <c r="X1215" s="12">
        <v>42116</v>
      </c>
      <c r="Y1215" s="10">
        <f>EOMONTH(Table_1[[#This Row],[Ship date]],0)</f>
        <v>42124</v>
      </c>
      <c r="Z1215" s="14">
        <v>42116</v>
      </c>
      <c r="AA1215" s="4">
        <v>4554.4346999999998</v>
      </c>
      <c r="AB1215" s="2">
        <v>20</v>
      </c>
      <c r="AC1215" s="4">
        <v>6600.63</v>
      </c>
      <c r="AD1215" s="2">
        <v>90891</v>
      </c>
      <c r="AE1215" s="4">
        <f>'DataCleaning and Transformation'!$E1215-'DataCleaning and Transformation'!$D1215</f>
        <v>320.95000000000005</v>
      </c>
      <c r="AF1215" s="15" t="str">
        <f>_xlfn.IFS('DataCleaning and Transformation'!$O1215="Central","Chris",'DataCleaning and Transformation'!$O1215="East","Erin",'DataCleaning and Transformation'!$O1215="South","Sam",'DataCleaning and Transformation'!$O1215="West","William")</f>
        <v>Chris</v>
      </c>
      <c r="AG1215" s="31">
        <f>Table_1[[#This Row],[Ship date]]-Table_1[[#This Row],[Order Date]]</f>
        <v>2</v>
      </c>
      <c r="AH1215" s="22">
        <f>Table_1[[#This Row],[Profit]]/Table_1[[#This Row],[Sales]]</f>
        <v>0.69</v>
      </c>
      <c r="AI1215" s="23">
        <f>Table_1[[#This Row],[Profit]]+Table_1[[#This Row],[Sales]]</f>
        <v>11155.064699999999</v>
      </c>
      <c r="AJ1215" s="17">
        <f>WEEKNUM(Table_1[[#This Row],[Order Date]],1)</f>
        <v>17</v>
      </c>
      <c r="AK1215" s="17" t="str">
        <f>TEXT(Table_1[[#This Row],[Order Date]],"mmm yyyy")</f>
        <v>Apr 2015</v>
      </c>
      <c r="AL1215" s="17" t="str">
        <f>Table_1[[#This Row],[Monthly sales]]&amp;"  Week "&amp;TEXT(Table_1[[#This Row],[Weekly sales]],"00")</f>
        <v>Apr 2015  Week 17</v>
      </c>
      <c r="AM1215" s="17">
        <f>IF(COUNTIF($A$2:A1215, A1215)=1, 1, 0)</f>
        <v>1</v>
      </c>
      <c r="AN1215" s="3">
        <f>COUNTA(A1215) - COUNTIF(Table_1[[#This Row],[Unique Customers]], 1)</f>
        <v>0</v>
      </c>
      <c r="AO1215" s="17" t="str">
        <f t="shared" si="18"/>
        <v>Unique</v>
      </c>
      <c r="AP1215" s="17" t="str">
        <f>"Q"&amp;_xlfn.CEILING.MATH(MONTH(Table_1[[#This Row],[Monthly sales]])/3,1)</f>
        <v>Q2</v>
      </c>
    </row>
    <row r="1216" spans="1:42" ht="14.4" x14ac:dyDescent="0.3">
      <c r="A1216" s="2">
        <v>2117</v>
      </c>
      <c r="B1216" s="15" t="s">
        <v>2232</v>
      </c>
      <c r="C1216" s="15" t="s">
        <v>38</v>
      </c>
      <c r="D1216" s="6">
        <v>0.06</v>
      </c>
      <c r="E1216" s="4">
        <v>125.99</v>
      </c>
      <c r="F1216" s="4">
        <v>8.8000000000000007</v>
      </c>
      <c r="G1216" s="15" t="s">
        <v>39</v>
      </c>
      <c r="H1216" s="15" t="s">
        <v>72</v>
      </c>
      <c r="I1216" s="15" t="s">
        <v>41</v>
      </c>
      <c r="J1216" s="15" t="s">
        <v>136</v>
      </c>
      <c r="K1216" s="15" t="s">
        <v>74</v>
      </c>
      <c r="L1216" s="15" t="s">
        <v>2234</v>
      </c>
      <c r="M1216" s="6">
        <v>0.59</v>
      </c>
      <c r="N1216" s="15" t="s">
        <v>33</v>
      </c>
      <c r="O1216" s="15" t="s">
        <v>53</v>
      </c>
      <c r="P1216" s="15" t="s">
        <v>188</v>
      </c>
      <c r="Q1216" s="15" t="s">
        <v>1028</v>
      </c>
      <c r="R1216" s="2">
        <v>75401</v>
      </c>
      <c r="S1216" s="1">
        <v>42114</v>
      </c>
      <c r="T1216" s="12">
        <f>EOMONTH(Table_1[[#This Row],[Order Date]],0)</f>
        <v>42124</v>
      </c>
      <c r="U1216" s="10">
        <f>EOMONTH(Table_1[[#This Row],[Order Date]],0)</f>
        <v>42124</v>
      </c>
      <c r="V1216" s="14">
        <v>42114</v>
      </c>
      <c r="W1216" s="1">
        <v>42115</v>
      </c>
      <c r="X1216" s="12">
        <v>42115</v>
      </c>
      <c r="Y1216" s="10">
        <f>EOMONTH(Table_1[[#This Row],[Ship date]],0)</f>
        <v>42124</v>
      </c>
      <c r="Z1216" s="14">
        <v>42115</v>
      </c>
      <c r="AA1216" s="4">
        <v>618.19308000000001</v>
      </c>
      <c r="AB1216" s="2">
        <v>18</v>
      </c>
      <c r="AC1216" s="4">
        <v>1811.99</v>
      </c>
      <c r="AD1216" s="2">
        <v>90891</v>
      </c>
      <c r="AE1216" s="4">
        <f>'DataCleaning and Transformation'!$E1216-'DataCleaning and Transformation'!$D1216</f>
        <v>125.92999999999999</v>
      </c>
      <c r="AF1216" s="15" t="str">
        <f>_xlfn.IFS('DataCleaning and Transformation'!$O1216="Central","Chris",'DataCleaning and Transformation'!$O1216="East","Erin",'DataCleaning and Transformation'!$O1216="South","Sam",'DataCleaning and Transformation'!$O1216="West","William")</f>
        <v>Chris</v>
      </c>
      <c r="AG1216" s="31">
        <f>Table_1[[#This Row],[Ship date]]-Table_1[[#This Row],[Order Date]]</f>
        <v>1</v>
      </c>
      <c r="AH1216" s="22">
        <f>Table_1[[#This Row],[Profit]]/Table_1[[#This Row],[Sales]]</f>
        <v>0.34116804176623494</v>
      </c>
      <c r="AI1216" s="23">
        <f>Table_1[[#This Row],[Profit]]+Table_1[[#This Row],[Sales]]</f>
        <v>2430.1830799999998</v>
      </c>
      <c r="AJ1216" s="17">
        <f>WEEKNUM(Table_1[[#This Row],[Order Date]],1)</f>
        <v>17</v>
      </c>
      <c r="AK1216" s="17" t="str">
        <f>TEXT(Table_1[[#This Row],[Order Date]],"mmm yyyy")</f>
        <v>Apr 2015</v>
      </c>
      <c r="AL1216" s="17" t="str">
        <f>Table_1[[#This Row],[Monthly sales]]&amp;"  Week "&amp;TEXT(Table_1[[#This Row],[Weekly sales]],"00")</f>
        <v>Apr 2015  Week 17</v>
      </c>
      <c r="AM1216" s="17">
        <f>IF(COUNTIF($A$2:A1216, A1216)=1, 1, 0)</f>
        <v>0</v>
      </c>
      <c r="AN1216" s="3">
        <f>COUNTA(A1216) - COUNTIF(Table_1[[#This Row],[Unique Customers]], 1)</f>
        <v>1</v>
      </c>
      <c r="AO1216" s="17" t="str">
        <f t="shared" si="18"/>
        <v>Repeated</v>
      </c>
      <c r="AP1216" s="17" t="str">
        <f>"Q"&amp;_xlfn.CEILING.MATH(MONTH(Table_1[[#This Row],[Monthly sales]])/3,1)</f>
        <v>Q2</v>
      </c>
    </row>
    <row r="1217" spans="1:42" ht="14.4" x14ac:dyDescent="0.3">
      <c r="A1217" s="2">
        <v>3084</v>
      </c>
      <c r="B1217" s="15" t="s">
        <v>2235</v>
      </c>
      <c r="C1217" s="15" t="s">
        <v>38</v>
      </c>
      <c r="D1217" s="6">
        <v>0</v>
      </c>
      <c r="E1217" s="4">
        <v>65.989999999999995</v>
      </c>
      <c r="F1217" s="4">
        <v>5.99</v>
      </c>
      <c r="G1217" s="15" t="s">
        <v>88</v>
      </c>
      <c r="H1217" s="15" t="s">
        <v>28</v>
      </c>
      <c r="I1217" s="15" t="s">
        <v>41</v>
      </c>
      <c r="J1217" s="15" t="s">
        <v>136</v>
      </c>
      <c r="K1217" s="15" t="s">
        <v>74</v>
      </c>
      <c r="L1217" s="15" t="s">
        <v>299</v>
      </c>
      <c r="M1217" s="6">
        <v>0.57999999999999996</v>
      </c>
      <c r="N1217" s="15" t="s">
        <v>33</v>
      </c>
      <c r="O1217" s="15" t="s">
        <v>60</v>
      </c>
      <c r="P1217" s="15" t="s">
        <v>67</v>
      </c>
      <c r="Q1217" s="15" t="s">
        <v>488</v>
      </c>
      <c r="R1217" s="2">
        <v>98503</v>
      </c>
      <c r="S1217" s="1">
        <v>42114</v>
      </c>
      <c r="T1217" s="12">
        <f>EOMONTH(Table_1[[#This Row],[Order Date]],0)</f>
        <v>42124</v>
      </c>
      <c r="U1217" s="10">
        <f>EOMONTH(Table_1[[#This Row],[Order Date]],0)</f>
        <v>42124</v>
      </c>
      <c r="V1217" s="14">
        <v>42114</v>
      </c>
      <c r="W1217" s="1">
        <v>42116</v>
      </c>
      <c r="X1217" s="12">
        <v>42116</v>
      </c>
      <c r="Y1217" s="10">
        <f>EOMONTH(Table_1[[#This Row],[Ship date]],0)</f>
        <v>42124</v>
      </c>
      <c r="Z1217" s="14">
        <v>42116</v>
      </c>
      <c r="AA1217" s="4">
        <v>313.81200000000001</v>
      </c>
      <c r="AB1217" s="2">
        <v>14</v>
      </c>
      <c r="AC1217" s="4">
        <v>798.89</v>
      </c>
      <c r="AD1217" s="2">
        <v>89879</v>
      </c>
      <c r="AE1217" s="4">
        <f>'DataCleaning and Transformation'!$E1217-'DataCleaning and Transformation'!$D1217</f>
        <v>65.989999999999995</v>
      </c>
      <c r="AF1217" s="15" t="str">
        <f>_xlfn.IFS('DataCleaning and Transformation'!$O1217="Central","Chris",'DataCleaning and Transformation'!$O1217="East","Erin",'DataCleaning and Transformation'!$O1217="South","Sam",'DataCleaning and Transformation'!$O1217="West","William")</f>
        <v>William</v>
      </c>
      <c r="AG1217" s="31">
        <f>Table_1[[#This Row],[Ship date]]-Table_1[[#This Row],[Order Date]]</f>
        <v>2</v>
      </c>
      <c r="AH1217" s="22">
        <f>Table_1[[#This Row],[Profit]]/Table_1[[#This Row],[Sales]]</f>
        <v>0.3928100239081726</v>
      </c>
      <c r="AI1217" s="23">
        <f>Table_1[[#This Row],[Profit]]+Table_1[[#This Row],[Sales]]</f>
        <v>1112.702</v>
      </c>
      <c r="AJ1217" s="17">
        <f>WEEKNUM(Table_1[[#This Row],[Order Date]],1)</f>
        <v>17</v>
      </c>
      <c r="AK1217" s="17" t="str">
        <f>TEXT(Table_1[[#This Row],[Order Date]],"mmm yyyy")</f>
        <v>Apr 2015</v>
      </c>
      <c r="AL1217" s="17" t="str">
        <f>Table_1[[#This Row],[Monthly sales]]&amp;"  Week "&amp;TEXT(Table_1[[#This Row],[Weekly sales]],"00")</f>
        <v>Apr 2015  Week 17</v>
      </c>
      <c r="AM1217" s="17">
        <f>IF(COUNTIF($A$2:A1217, A1217)=1, 1, 0)</f>
        <v>1</v>
      </c>
      <c r="AN1217" s="3">
        <f>COUNTA(A1217) - COUNTIF(Table_1[[#This Row],[Unique Customers]], 1)</f>
        <v>0</v>
      </c>
      <c r="AO1217" s="17" t="str">
        <f t="shared" si="18"/>
        <v>Unique</v>
      </c>
      <c r="AP1217" s="17" t="str">
        <f>"Q"&amp;_xlfn.CEILING.MATH(MONTH(Table_1[[#This Row],[Monthly sales]])/3,1)</f>
        <v>Q2</v>
      </c>
    </row>
    <row r="1218" spans="1:42" ht="14.4" x14ac:dyDescent="0.3">
      <c r="A1218" s="2">
        <v>56</v>
      </c>
      <c r="B1218" s="15" t="s">
        <v>2236</v>
      </c>
      <c r="C1218" s="15" t="s">
        <v>117</v>
      </c>
      <c r="D1218" s="6">
        <v>0.06</v>
      </c>
      <c r="E1218" s="4">
        <v>3.8</v>
      </c>
      <c r="F1218" s="4">
        <v>1.49</v>
      </c>
      <c r="G1218" s="15" t="s">
        <v>39</v>
      </c>
      <c r="H1218" s="15" t="s">
        <v>40</v>
      </c>
      <c r="I1218" s="15" t="s">
        <v>49</v>
      </c>
      <c r="J1218" s="15" t="s">
        <v>73</v>
      </c>
      <c r="K1218" s="15" t="s">
        <v>74</v>
      </c>
      <c r="L1218" s="15" t="s">
        <v>1193</v>
      </c>
      <c r="M1218" s="6">
        <v>0.38</v>
      </c>
      <c r="N1218" s="15" t="s">
        <v>33</v>
      </c>
      <c r="O1218" s="15" t="s">
        <v>112</v>
      </c>
      <c r="P1218" s="15" t="s">
        <v>113</v>
      </c>
      <c r="Q1218" s="15" t="s">
        <v>2237</v>
      </c>
      <c r="R1218" s="2">
        <v>14150</v>
      </c>
      <c r="S1218" s="1">
        <v>42114</v>
      </c>
      <c r="T1218" s="12">
        <f>EOMONTH(Table_1[[#This Row],[Order Date]],0)</f>
        <v>42124</v>
      </c>
      <c r="U1218" s="10">
        <f>EOMONTH(Table_1[[#This Row],[Order Date]],0)</f>
        <v>42124</v>
      </c>
      <c r="V1218" s="14">
        <v>42114</v>
      </c>
      <c r="W1218" s="1">
        <v>42115</v>
      </c>
      <c r="X1218" s="12">
        <v>42115</v>
      </c>
      <c r="Y1218" s="10">
        <f>EOMONTH(Table_1[[#This Row],[Ship date]],0)</f>
        <v>42124</v>
      </c>
      <c r="Z1218" s="14">
        <v>42115</v>
      </c>
      <c r="AA1218" s="4">
        <v>19.6282</v>
      </c>
      <c r="AB1218" s="2">
        <v>20</v>
      </c>
      <c r="AC1218" s="4">
        <v>73.55</v>
      </c>
      <c r="AD1218" s="2">
        <v>88075</v>
      </c>
      <c r="AE1218" s="4">
        <f>'DataCleaning and Transformation'!$E1218-'DataCleaning and Transformation'!$D1218</f>
        <v>3.7399999999999998</v>
      </c>
      <c r="AF1218" s="15" t="str">
        <f>_xlfn.IFS('DataCleaning and Transformation'!$O1218="Central","Chris",'DataCleaning and Transformation'!$O1218="East","Erin",'DataCleaning and Transformation'!$O1218="South","Sam",'DataCleaning and Transformation'!$O1218="West","William")</f>
        <v>Erin</v>
      </c>
      <c r="AG1218" s="31">
        <f>Table_1[[#This Row],[Ship date]]-Table_1[[#This Row],[Order Date]]</f>
        <v>1</v>
      </c>
      <c r="AH1218" s="22">
        <f>Table_1[[#This Row],[Profit]]/Table_1[[#This Row],[Sales]]</f>
        <v>0.26686879673691366</v>
      </c>
      <c r="AI1218" s="23">
        <f>Table_1[[#This Row],[Profit]]+Table_1[[#This Row],[Sales]]</f>
        <v>93.178200000000004</v>
      </c>
      <c r="AJ1218" s="17">
        <f>WEEKNUM(Table_1[[#This Row],[Order Date]],1)</f>
        <v>17</v>
      </c>
      <c r="AK1218" s="17" t="str">
        <f>TEXT(Table_1[[#This Row],[Order Date]],"mmm yyyy")</f>
        <v>Apr 2015</v>
      </c>
      <c r="AL1218" s="17" t="str">
        <f>Table_1[[#This Row],[Monthly sales]]&amp;"  Week "&amp;TEXT(Table_1[[#This Row],[Weekly sales]],"00")</f>
        <v>Apr 2015  Week 17</v>
      </c>
      <c r="AM1218" s="17">
        <f>IF(COUNTIF($A$2:A1218, A1218)=1, 1, 0)</f>
        <v>1</v>
      </c>
      <c r="AN1218" s="3">
        <f>COUNTA(A1218) - COUNTIF(Table_1[[#This Row],[Unique Customers]], 1)</f>
        <v>0</v>
      </c>
      <c r="AO1218" s="17" t="str">
        <f t="shared" ref="AO1218:AO1281" si="19">IF(AD1218=AD1217, "Repeated", "Unique")</f>
        <v>Unique</v>
      </c>
      <c r="AP1218" s="17" t="str">
        <f>"Q"&amp;_xlfn.CEILING.MATH(MONTH(Table_1[[#This Row],[Monthly sales]])/3,1)</f>
        <v>Q2</v>
      </c>
    </row>
    <row r="1219" spans="1:42" ht="14.4" x14ac:dyDescent="0.3">
      <c r="A1219" s="2">
        <v>56</v>
      </c>
      <c r="B1219" s="15" t="s">
        <v>2236</v>
      </c>
      <c r="C1219" s="15" t="s">
        <v>117</v>
      </c>
      <c r="D1219" s="6">
        <v>0.06</v>
      </c>
      <c r="E1219" s="4">
        <v>1.76</v>
      </c>
      <c r="F1219" s="4">
        <v>0.7</v>
      </c>
      <c r="G1219" s="15" t="s">
        <v>39</v>
      </c>
      <c r="H1219" s="15" t="s">
        <v>40</v>
      </c>
      <c r="I1219" s="15" t="s">
        <v>49</v>
      </c>
      <c r="J1219" s="15" t="s">
        <v>50</v>
      </c>
      <c r="K1219" s="15" t="s">
        <v>51</v>
      </c>
      <c r="L1219" s="15" t="s">
        <v>1664</v>
      </c>
      <c r="M1219" s="6">
        <v>0.56000000000000005</v>
      </c>
      <c r="N1219" s="15" t="s">
        <v>33</v>
      </c>
      <c r="O1219" s="15" t="s">
        <v>112</v>
      </c>
      <c r="P1219" s="15" t="s">
        <v>113</v>
      </c>
      <c r="Q1219" s="15" t="s">
        <v>2237</v>
      </c>
      <c r="R1219" s="2">
        <v>14150</v>
      </c>
      <c r="S1219" s="1">
        <v>42114</v>
      </c>
      <c r="T1219" s="12">
        <f>EOMONTH(Table_1[[#This Row],[Order Date]],0)</f>
        <v>42124</v>
      </c>
      <c r="U1219" s="10">
        <f>EOMONTH(Table_1[[#This Row],[Order Date]],0)</f>
        <v>42124</v>
      </c>
      <c r="V1219" s="14">
        <v>42114</v>
      </c>
      <c r="W1219" s="1">
        <v>42115</v>
      </c>
      <c r="X1219" s="12">
        <v>42115</v>
      </c>
      <c r="Y1219" s="10">
        <f>EOMONTH(Table_1[[#This Row],[Ship date]],0)</f>
        <v>42124</v>
      </c>
      <c r="Z1219" s="14">
        <v>42115</v>
      </c>
      <c r="AA1219" s="4">
        <v>-1.6524000000000001</v>
      </c>
      <c r="AB1219" s="2">
        <v>17</v>
      </c>
      <c r="AC1219" s="4">
        <v>29.57</v>
      </c>
      <c r="AD1219" s="2">
        <v>88075</v>
      </c>
      <c r="AE1219" s="4">
        <f>'DataCleaning and Transformation'!$E1219-'DataCleaning and Transformation'!$D1219</f>
        <v>1.7</v>
      </c>
      <c r="AF1219" s="15" t="str">
        <f>_xlfn.IFS('DataCleaning and Transformation'!$O1219="Central","Chris",'DataCleaning and Transformation'!$O1219="East","Erin",'DataCleaning and Transformation'!$O1219="South","Sam",'DataCleaning and Transformation'!$O1219="West","William")</f>
        <v>Erin</v>
      </c>
      <c r="AG1219" s="31">
        <f>Table_1[[#This Row],[Ship date]]-Table_1[[#This Row],[Order Date]]</f>
        <v>1</v>
      </c>
      <c r="AH1219" s="22">
        <f>Table_1[[#This Row],[Profit]]/Table_1[[#This Row],[Sales]]</f>
        <v>-5.5880960432871156E-2</v>
      </c>
      <c r="AI1219" s="23">
        <f>Table_1[[#This Row],[Profit]]+Table_1[[#This Row],[Sales]]</f>
        <v>27.9176</v>
      </c>
      <c r="AJ1219" s="17">
        <f>WEEKNUM(Table_1[[#This Row],[Order Date]],1)</f>
        <v>17</v>
      </c>
      <c r="AK1219" s="17" t="str">
        <f>TEXT(Table_1[[#This Row],[Order Date]],"mmm yyyy")</f>
        <v>Apr 2015</v>
      </c>
      <c r="AL1219" s="17" t="str">
        <f>Table_1[[#This Row],[Monthly sales]]&amp;"  Week "&amp;TEXT(Table_1[[#This Row],[Weekly sales]],"00")</f>
        <v>Apr 2015  Week 17</v>
      </c>
      <c r="AM1219" s="17">
        <f>IF(COUNTIF($A$2:A1219, A1219)=1, 1, 0)</f>
        <v>0</v>
      </c>
      <c r="AN1219" s="3">
        <f>COUNTA(A1219) - COUNTIF(Table_1[[#This Row],[Unique Customers]], 1)</f>
        <v>1</v>
      </c>
      <c r="AO1219" s="17" t="str">
        <f t="shared" si="19"/>
        <v>Repeated</v>
      </c>
      <c r="AP1219" s="17" t="str">
        <f>"Q"&amp;_xlfn.CEILING.MATH(MONTH(Table_1[[#This Row],[Monthly sales]])/3,1)</f>
        <v>Q2</v>
      </c>
    </row>
    <row r="1220" spans="1:42" ht="14.4" x14ac:dyDescent="0.3">
      <c r="A1220" s="2">
        <v>240</v>
      </c>
      <c r="B1220" s="15" t="s">
        <v>2238</v>
      </c>
      <c r="C1220" s="15" t="s">
        <v>117</v>
      </c>
      <c r="D1220" s="6">
        <v>0.1</v>
      </c>
      <c r="E1220" s="4">
        <v>19.98</v>
      </c>
      <c r="F1220" s="4">
        <v>5.77</v>
      </c>
      <c r="G1220" s="15" t="s">
        <v>88</v>
      </c>
      <c r="H1220" s="15" t="s">
        <v>28</v>
      </c>
      <c r="I1220" s="15" t="s">
        <v>49</v>
      </c>
      <c r="J1220" s="15" t="s">
        <v>89</v>
      </c>
      <c r="K1220" s="15" t="s">
        <v>74</v>
      </c>
      <c r="L1220" s="15" t="s">
        <v>2239</v>
      </c>
      <c r="M1220" s="6">
        <v>0.38</v>
      </c>
      <c r="N1220" s="15" t="s">
        <v>33</v>
      </c>
      <c r="O1220" s="15" t="s">
        <v>60</v>
      </c>
      <c r="P1220" s="15" t="s">
        <v>61</v>
      </c>
      <c r="Q1220" s="15" t="s">
        <v>2240</v>
      </c>
      <c r="R1220" s="2">
        <v>80817</v>
      </c>
      <c r="S1220" s="1">
        <v>42114</v>
      </c>
      <c r="T1220" s="12">
        <f>EOMONTH(Table_1[[#This Row],[Order Date]],0)</f>
        <v>42124</v>
      </c>
      <c r="U1220" s="10">
        <f>EOMONTH(Table_1[[#This Row],[Order Date]],0)</f>
        <v>42124</v>
      </c>
      <c r="V1220" s="14">
        <v>42114</v>
      </c>
      <c r="W1220" s="1">
        <v>42114</v>
      </c>
      <c r="X1220" s="12">
        <v>42114</v>
      </c>
      <c r="Y1220" s="10">
        <f>EOMONTH(Table_1[[#This Row],[Ship date]],0)</f>
        <v>42124</v>
      </c>
      <c r="Z1220" s="14">
        <v>42114</v>
      </c>
      <c r="AA1220" s="4">
        <v>35.090000000000003</v>
      </c>
      <c r="AB1220" s="2">
        <v>3</v>
      </c>
      <c r="AC1220" s="4">
        <v>57.41</v>
      </c>
      <c r="AD1220" s="2">
        <v>90479</v>
      </c>
      <c r="AE1220" s="4">
        <f>'DataCleaning and Transformation'!$E1220-'DataCleaning and Transformation'!$D1220</f>
        <v>19.88</v>
      </c>
      <c r="AF1220" s="15" t="str">
        <f>_xlfn.IFS('DataCleaning and Transformation'!$O1220="Central","Chris",'DataCleaning and Transformation'!$O1220="East","Erin",'DataCleaning and Transformation'!$O1220="South","Sam",'DataCleaning and Transformation'!$O1220="West","William")</f>
        <v>William</v>
      </c>
      <c r="AG1220" s="31">
        <f>Table_1[[#This Row],[Ship date]]-Table_1[[#This Row],[Order Date]]</f>
        <v>0</v>
      </c>
      <c r="AH1220" s="22">
        <f>Table_1[[#This Row],[Profit]]/Table_1[[#This Row],[Sales]]</f>
        <v>0.61121755791673937</v>
      </c>
      <c r="AI1220" s="23">
        <f>Table_1[[#This Row],[Profit]]+Table_1[[#This Row],[Sales]]</f>
        <v>92.5</v>
      </c>
      <c r="AJ1220" s="17">
        <f>WEEKNUM(Table_1[[#This Row],[Order Date]],1)</f>
        <v>17</v>
      </c>
      <c r="AK1220" s="17" t="str">
        <f>TEXT(Table_1[[#This Row],[Order Date]],"mmm yyyy")</f>
        <v>Apr 2015</v>
      </c>
      <c r="AL1220" s="17" t="str">
        <f>Table_1[[#This Row],[Monthly sales]]&amp;"  Week "&amp;TEXT(Table_1[[#This Row],[Weekly sales]],"00")</f>
        <v>Apr 2015  Week 17</v>
      </c>
      <c r="AM1220" s="17">
        <f>IF(COUNTIF($A$2:A1220, A1220)=1, 1, 0)</f>
        <v>1</v>
      </c>
      <c r="AN1220" s="3">
        <f>COUNTA(A1220) - COUNTIF(Table_1[[#This Row],[Unique Customers]], 1)</f>
        <v>0</v>
      </c>
      <c r="AO1220" s="17" t="str">
        <f t="shared" si="19"/>
        <v>Unique</v>
      </c>
      <c r="AP1220" s="17" t="str">
        <f>"Q"&amp;_xlfn.CEILING.MATH(MONTH(Table_1[[#This Row],[Monthly sales]])/3,1)</f>
        <v>Q2</v>
      </c>
    </row>
    <row r="1221" spans="1:42" ht="14.4" x14ac:dyDescent="0.3">
      <c r="A1221" s="2">
        <v>241</v>
      </c>
      <c r="B1221" s="15" t="s">
        <v>2241</v>
      </c>
      <c r="C1221" s="15" t="s">
        <v>117</v>
      </c>
      <c r="D1221" s="6">
        <v>0.06</v>
      </c>
      <c r="E1221" s="4">
        <v>259.70999999999998</v>
      </c>
      <c r="F1221" s="4">
        <v>66.67</v>
      </c>
      <c r="G1221" s="15" t="s">
        <v>27</v>
      </c>
      <c r="H1221" s="15" t="s">
        <v>28</v>
      </c>
      <c r="I1221" s="15" t="s">
        <v>29</v>
      </c>
      <c r="J1221" s="15" t="s">
        <v>30</v>
      </c>
      <c r="K1221" s="15" t="s">
        <v>31</v>
      </c>
      <c r="L1221" s="15" t="s">
        <v>1027</v>
      </c>
      <c r="M1221" s="6">
        <v>0.61</v>
      </c>
      <c r="N1221" s="15" t="s">
        <v>33</v>
      </c>
      <c r="O1221" s="15" t="s">
        <v>60</v>
      </c>
      <c r="P1221" s="15" t="s">
        <v>61</v>
      </c>
      <c r="Q1221" s="15" t="s">
        <v>2242</v>
      </c>
      <c r="R1221" s="2">
        <v>81503</v>
      </c>
      <c r="S1221" s="1">
        <v>42114</v>
      </c>
      <c r="T1221" s="12">
        <f>EOMONTH(Table_1[[#This Row],[Order Date]],0)</f>
        <v>42124</v>
      </c>
      <c r="U1221" s="10">
        <f>EOMONTH(Table_1[[#This Row],[Order Date]],0)</f>
        <v>42124</v>
      </c>
      <c r="V1221" s="14">
        <v>42114</v>
      </c>
      <c r="W1221" s="1">
        <v>42115</v>
      </c>
      <c r="X1221" s="12">
        <v>42115</v>
      </c>
      <c r="Y1221" s="10">
        <f>EOMONTH(Table_1[[#This Row],[Ship date]],0)</f>
        <v>42124</v>
      </c>
      <c r="Z1221" s="14">
        <v>42115</v>
      </c>
      <c r="AA1221" s="4">
        <v>785.63</v>
      </c>
      <c r="AB1221" s="2">
        <v>11</v>
      </c>
      <c r="AC1221" s="4">
        <v>2809.87</v>
      </c>
      <c r="AD1221" s="2">
        <v>90479</v>
      </c>
      <c r="AE1221" s="4">
        <f>'DataCleaning and Transformation'!$E1221-'DataCleaning and Transformation'!$D1221</f>
        <v>259.64999999999998</v>
      </c>
      <c r="AF1221" s="15" t="str">
        <f>_xlfn.IFS('DataCleaning and Transformation'!$O1221="Central","Chris",'DataCleaning and Transformation'!$O1221="East","Erin",'DataCleaning and Transformation'!$O1221="South","Sam",'DataCleaning and Transformation'!$O1221="West","William")</f>
        <v>William</v>
      </c>
      <c r="AG1221" s="31">
        <f>Table_1[[#This Row],[Ship date]]-Table_1[[#This Row],[Order Date]]</f>
        <v>1</v>
      </c>
      <c r="AH1221" s="22">
        <f>Table_1[[#This Row],[Profit]]/Table_1[[#This Row],[Sales]]</f>
        <v>0.27959656496563901</v>
      </c>
      <c r="AI1221" s="23">
        <f>Table_1[[#This Row],[Profit]]+Table_1[[#This Row],[Sales]]</f>
        <v>3595.5</v>
      </c>
      <c r="AJ1221" s="17">
        <f>WEEKNUM(Table_1[[#This Row],[Order Date]],1)</f>
        <v>17</v>
      </c>
      <c r="AK1221" s="17" t="str">
        <f>TEXT(Table_1[[#This Row],[Order Date]],"mmm yyyy")</f>
        <v>Apr 2015</v>
      </c>
      <c r="AL1221" s="17" t="str">
        <f>Table_1[[#This Row],[Monthly sales]]&amp;"  Week "&amp;TEXT(Table_1[[#This Row],[Weekly sales]],"00")</f>
        <v>Apr 2015  Week 17</v>
      </c>
      <c r="AM1221" s="17">
        <f>IF(COUNTIF($A$2:A1221, A1221)=1, 1, 0)</f>
        <v>1</v>
      </c>
      <c r="AN1221" s="3">
        <f>COUNTA(A1221) - COUNTIF(Table_1[[#This Row],[Unique Customers]], 1)</f>
        <v>0</v>
      </c>
      <c r="AO1221" s="17" t="str">
        <f t="shared" si="19"/>
        <v>Repeated</v>
      </c>
      <c r="AP1221" s="17" t="str">
        <f>"Q"&amp;_xlfn.CEILING.MATH(MONTH(Table_1[[#This Row],[Monthly sales]])/3,1)</f>
        <v>Q2</v>
      </c>
    </row>
    <row r="1222" spans="1:42" ht="14.4" x14ac:dyDescent="0.3">
      <c r="A1222" s="2">
        <v>970</v>
      </c>
      <c r="B1222" s="15" t="s">
        <v>2243</v>
      </c>
      <c r="C1222" s="15" t="s">
        <v>117</v>
      </c>
      <c r="D1222" s="6">
        <v>0</v>
      </c>
      <c r="E1222" s="4">
        <v>170.98</v>
      </c>
      <c r="F1222" s="4">
        <v>35.89</v>
      </c>
      <c r="G1222" s="15" t="s">
        <v>27</v>
      </c>
      <c r="H1222" s="15" t="s">
        <v>40</v>
      </c>
      <c r="I1222" s="15" t="s">
        <v>29</v>
      </c>
      <c r="J1222" s="15" t="s">
        <v>118</v>
      </c>
      <c r="K1222" s="15" t="s">
        <v>31</v>
      </c>
      <c r="L1222" s="15" t="s">
        <v>1470</v>
      </c>
      <c r="M1222" s="6">
        <v>0.66</v>
      </c>
      <c r="N1222" s="15" t="s">
        <v>33</v>
      </c>
      <c r="O1222" s="15" t="s">
        <v>34</v>
      </c>
      <c r="P1222" s="15" t="s">
        <v>243</v>
      </c>
      <c r="Q1222" s="15" t="s">
        <v>2244</v>
      </c>
      <c r="R1222" s="2">
        <v>24281</v>
      </c>
      <c r="S1222" s="1">
        <v>42114</v>
      </c>
      <c r="T1222" s="12">
        <f>EOMONTH(Table_1[[#This Row],[Order Date]],0)</f>
        <v>42124</v>
      </c>
      <c r="U1222" s="10">
        <f>EOMONTH(Table_1[[#This Row],[Order Date]],0)</f>
        <v>42124</v>
      </c>
      <c r="V1222" s="14">
        <v>42114</v>
      </c>
      <c r="W1222" s="1">
        <v>42115</v>
      </c>
      <c r="X1222" s="12">
        <v>42115</v>
      </c>
      <c r="Y1222" s="10">
        <f>EOMONTH(Table_1[[#This Row],[Ship date]],0)</f>
        <v>42124</v>
      </c>
      <c r="Z1222" s="14">
        <v>42115</v>
      </c>
      <c r="AA1222" s="4">
        <v>-102.66200000000001</v>
      </c>
      <c r="AB1222" s="2">
        <v>8</v>
      </c>
      <c r="AC1222" s="4">
        <v>1452.18</v>
      </c>
      <c r="AD1222" s="2">
        <v>86173</v>
      </c>
      <c r="AE1222" s="4">
        <f>'DataCleaning and Transformation'!$E1222-'DataCleaning and Transformation'!$D1222</f>
        <v>170.98</v>
      </c>
      <c r="AF1222" s="15" t="str">
        <f>_xlfn.IFS('DataCleaning and Transformation'!$O1222="Central","Chris",'DataCleaning and Transformation'!$O1222="East","Erin",'DataCleaning and Transformation'!$O1222="South","Sam",'DataCleaning and Transformation'!$O1222="West","William")</f>
        <v>Sam</v>
      </c>
      <c r="AG1222" s="31">
        <f>Table_1[[#This Row],[Ship date]]-Table_1[[#This Row],[Order Date]]</f>
        <v>1</v>
      </c>
      <c r="AH1222" s="22">
        <f>Table_1[[#This Row],[Profit]]/Table_1[[#This Row],[Sales]]</f>
        <v>-7.0695092894820205E-2</v>
      </c>
      <c r="AI1222" s="23">
        <f>Table_1[[#This Row],[Profit]]+Table_1[[#This Row],[Sales]]</f>
        <v>1349.518</v>
      </c>
      <c r="AJ1222" s="17">
        <f>WEEKNUM(Table_1[[#This Row],[Order Date]],1)</f>
        <v>17</v>
      </c>
      <c r="AK1222" s="17" t="str">
        <f>TEXT(Table_1[[#This Row],[Order Date]],"mmm yyyy")</f>
        <v>Apr 2015</v>
      </c>
      <c r="AL1222" s="17" t="str">
        <f>Table_1[[#This Row],[Monthly sales]]&amp;"  Week "&amp;TEXT(Table_1[[#This Row],[Weekly sales]],"00")</f>
        <v>Apr 2015  Week 17</v>
      </c>
      <c r="AM1222" s="17">
        <f>IF(COUNTIF($A$2:A1222, A1222)=1, 1, 0)</f>
        <v>1</v>
      </c>
      <c r="AN1222" s="3">
        <f>COUNTA(A1222) - COUNTIF(Table_1[[#This Row],[Unique Customers]], 1)</f>
        <v>0</v>
      </c>
      <c r="AO1222" s="17" t="str">
        <f t="shared" si="19"/>
        <v>Unique</v>
      </c>
      <c r="AP1222" s="17" t="str">
        <f>"Q"&amp;_xlfn.CEILING.MATH(MONTH(Table_1[[#This Row],[Monthly sales]])/3,1)</f>
        <v>Q2</v>
      </c>
    </row>
    <row r="1223" spans="1:42" ht="14.4" x14ac:dyDescent="0.3">
      <c r="A1223" s="2">
        <v>3283</v>
      </c>
      <c r="B1223" s="15" t="s">
        <v>2245</v>
      </c>
      <c r="C1223" s="15" t="s">
        <v>26</v>
      </c>
      <c r="D1223" s="6">
        <v>0.05</v>
      </c>
      <c r="E1223" s="4">
        <v>363.25</v>
      </c>
      <c r="F1223" s="4">
        <v>19.989999999999998</v>
      </c>
      <c r="G1223" s="15" t="s">
        <v>88</v>
      </c>
      <c r="H1223" s="15" t="s">
        <v>95</v>
      </c>
      <c r="I1223" s="15" t="s">
        <v>49</v>
      </c>
      <c r="J1223" s="15" t="s">
        <v>96</v>
      </c>
      <c r="K1223" s="15" t="s">
        <v>74</v>
      </c>
      <c r="L1223" s="15" t="s">
        <v>200</v>
      </c>
      <c r="M1223" s="6">
        <v>0.56999999999999995</v>
      </c>
      <c r="N1223" s="15" t="s">
        <v>33</v>
      </c>
      <c r="O1223" s="15" t="s">
        <v>34</v>
      </c>
      <c r="P1223" s="15" t="s">
        <v>124</v>
      </c>
      <c r="Q1223" s="15" t="s">
        <v>2246</v>
      </c>
      <c r="R1223" s="2">
        <v>33156</v>
      </c>
      <c r="S1223" s="1">
        <v>42115</v>
      </c>
      <c r="T1223" s="12">
        <f>EOMONTH(Table_1[[#This Row],[Order Date]],0)</f>
        <v>42124</v>
      </c>
      <c r="U1223" s="10">
        <f>EOMONTH(Table_1[[#This Row],[Order Date]],0)</f>
        <v>42124</v>
      </c>
      <c r="V1223" s="14">
        <v>42115</v>
      </c>
      <c r="W1223" s="1">
        <v>42115</v>
      </c>
      <c r="X1223" s="12">
        <v>42115</v>
      </c>
      <c r="Y1223" s="10">
        <f>EOMONTH(Table_1[[#This Row],[Ship date]],0)</f>
        <v>42124</v>
      </c>
      <c r="Z1223" s="14">
        <v>42115</v>
      </c>
      <c r="AA1223" s="4">
        <v>-269.75549999999998</v>
      </c>
      <c r="AB1223" s="2">
        <v>5</v>
      </c>
      <c r="AC1223" s="4">
        <v>1867.04</v>
      </c>
      <c r="AD1223" s="2">
        <v>90752</v>
      </c>
      <c r="AE1223" s="4">
        <f>'DataCleaning and Transformation'!$E1223-'DataCleaning and Transformation'!$D1223</f>
        <v>363.2</v>
      </c>
      <c r="AF1223" s="15" t="str">
        <f>_xlfn.IFS('DataCleaning and Transformation'!$O1223="Central","Chris",'DataCleaning and Transformation'!$O1223="East","Erin",'DataCleaning and Transformation'!$O1223="South","Sam",'DataCleaning and Transformation'!$O1223="West","William")</f>
        <v>Sam</v>
      </c>
      <c r="AG1223" s="31">
        <f>Table_1[[#This Row],[Ship date]]-Table_1[[#This Row],[Order Date]]</f>
        <v>0</v>
      </c>
      <c r="AH1223" s="22">
        <f>Table_1[[#This Row],[Profit]]/Table_1[[#This Row],[Sales]]</f>
        <v>-0.14448297840431912</v>
      </c>
      <c r="AI1223" s="23">
        <f>Table_1[[#This Row],[Profit]]+Table_1[[#This Row],[Sales]]</f>
        <v>1597.2845</v>
      </c>
      <c r="AJ1223" s="17">
        <f>WEEKNUM(Table_1[[#This Row],[Order Date]],1)</f>
        <v>17</v>
      </c>
      <c r="AK1223" s="17" t="str">
        <f>TEXT(Table_1[[#This Row],[Order Date]],"mmm yyyy")</f>
        <v>Apr 2015</v>
      </c>
      <c r="AL1223" s="17" t="str">
        <f>Table_1[[#This Row],[Monthly sales]]&amp;"  Week "&amp;TEXT(Table_1[[#This Row],[Weekly sales]],"00")</f>
        <v>Apr 2015  Week 17</v>
      </c>
      <c r="AM1223" s="17">
        <f>IF(COUNTIF($A$2:A1223, A1223)=1, 1, 0)</f>
        <v>1</v>
      </c>
      <c r="AN1223" s="3">
        <f>COUNTA(A1223) - COUNTIF(Table_1[[#This Row],[Unique Customers]], 1)</f>
        <v>0</v>
      </c>
      <c r="AO1223" s="17" t="str">
        <f t="shared" si="19"/>
        <v>Unique</v>
      </c>
      <c r="AP1223" s="17" t="str">
        <f>"Q"&amp;_xlfn.CEILING.MATH(MONTH(Table_1[[#This Row],[Monthly sales]])/3,1)</f>
        <v>Q2</v>
      </c>
    </row>
    <row r="1224" spans="1:42" ht="14.4" x14ac:dyDescent="0.3">
      <c r="A1224" s="2">
        <v>2038</v>
      </c>
      <c r="B1224" s="15" t="s">
        <v>2247</v>
      </c>
      <c r="C1224" s="15" t="s">
        <v>38</v>
      </c>
      <c r="D1224" s="6">
        <v>0.06</v>
      </c>
      <c r="E1224" s="4">
        <v>40.99</v>
      </c>
      <c r="F1224" s="4">
        <v>17.48</v>
      </c>
      <c r="G1224" s="15" t="s">
        <v>39</v>
      </c>
      <c r="H1224" s="15" t="s">
        <v>28</v>
      </c>
      <c r="I1224" s="15" t="s">
        <v>49</v>
      </c>
      <c r="J1224" s="15" t="s">
        <v>89</v>
      </c>
      <c r="K1224" s="15" t="s">
        <v>74</v>
      </c>
      <c r="L1224" s="15" t="s">
        <v>1399</v>
      </c>
      <c r="M1224" s="6">
        <v>0.36</v>
      </c>
      <c r="N1224" s="15" t="s">
        <v>33</v>
      </c>
      <c r="O1224" s="15" t="s">
        <v>112</v>
      </c>
      <c r="P1224" s="15" t="s">
        <v>113</v>
      </c>
      <c r="Q1224" s="15" t="s">
        <v>68</v>
      </c>
      <c r="R1224" s="2">
        <v>10550</v>
      </c>
      <c r="S1224" s="1">
        <v>42115</v>
      </c>
      <c r="T1224" s="12">
        <f>EOMONTH(Table_1[[#This Row],[Order Date]],0)</f>
        <v>42124</v>
      </c>
      <c r="U1224" s="10">
        <f>EOMONTH(Table_1[[#This Row],[Order Date]],0)</f>
        <v>42124</v>
      </c>
      <c r="V1224" s="14">
        <v>42115</v>
      </c>
      <c r="W1224" s="1">
        <v>42115</v>
      </c>
      <c r="X1224" s="12">
        <v>42115</v>
      </c>
      <c r="Y1224" s="10">
        <f>EOMONTH(Table_1[[#This Row],[Ship date]],0)</f>
        <v>42124</v>
      </c>
      <c r="Z1224" s="14">
        <v>42115</v>
      </c>
      <c r="AA1224" s="4">
        <v>109.16</v>
      </c>
      <c r="AB1224" s="2">
        <v>7</v>
      </c>
      <c r="AC1224" s="4">
        <v>277.12</v>
      </c>
      <c r="AD1224" s="2">
        <v>89334</v>
      </c>
      <c r="AE1224" s="4">
        <f>'DataCleaning and Transformation'!$E1224-'DataCleaning and Transformation'!$D1224</f>
        <v>40.93</v>
      </c>
      <c r="AF1224" s="15" t="str">
        <f>_xlfn.IFS('DataCleaning and Transformation'!$O1224="Central","Chris",'DataCleaning and Transformation'!$O1224="East","Erin",'DataCleaning and Transformation'!$O1224="South","Sam",'DataCleaning and Transformation'!$O1224="West","William")</f>
        <v>Erin</v>
      </c>
      <c r="AG1224" s="31">
        <f>Table_1[[#This Row],[Ship date]]-Table_1[[#This Row],[Order Date]]</f>
        <v>0</v>
      </c>
      <c r="AH1224" s="22">
        <f>Table_1[[#This Row],[Profit]]/Table_1[[#This Row],[Sales]]</f>
        <v>0.39390877598152424</v>
      </c>
      <c r="AI1224" s="23">
        <f>Table_1[[#This Row],[Profit]]+Table_1[[#This Row],[Sales]]</f>
        <v>386.28</v>
      </c>
      <c r="AJ1224" s="17">
        <f>WEEKNUM(Table_1[[#This Row],[Order Date]],1)</f>
        <v>17</v>
      </c>
      <c r="AK1224" s="17" t="str">
        <f>TEXT(Table_1[[#This Row],[Order Date]],"mmm yyyy")</f>
        <v>Apr 2015</v>
      </c>
      <c r="AL1224" s="17" t="str">
        <f>Table_1[[#This Row],[Monthly sales]]&amp;"  Week "&amp;TEXT(Table_1[[#This Row],[Weekly sales]],"00")</f>
        <v>Apr 2015  Week 17</v>
      </c>
      <c r="AM1224" s="17">
        <f>IF(COUNTIF($A$2:A1224, A1224)=1, 1, 0)</f>
        <v>1</v>
      </c>
      <c r="AN1224" s="3">
        <f>COUNTA(A1224) - COUNTIF(Table_1[[#This Row],[Unique Customers]], 1)</f>
        <v>0</v>
      </c>
      <c r="AO1224" s="17" t="str">
        <f t="shared" si="19"/>
        <v>Unique</v>
      </c>
      <c r="AP1224" s="17" t="str">
        <f>"Q"&amp;_xlfn.CEILING.MATH(MONTH(Table_1[[#This Row],[Monthly sales]])/3,1)</f>
        <v>Q2</v>
      </c>
    </row>
    <row r="1225" spans="1:42" ht="14.4" x14ac:dyDescent="0.3">
      <c r="A1225" s="2">
        <v>2260</v>
      </c>
      <c r="B1225" s="15" t="s">
        <v>1197</v>
      </c>
      <c r="C1225" s="15" t="s">
        <v>38</v>
      </c>
      <c r="D1225" s="6">
        <v>0.08</v>
      </c>
      <c r="E1225" s="4">
        <v>4.9800000000000004</v>
      </c>
      <c r="F1225" s="4">
        <v>0.49</v>
      </c>
      <c r="G1225" s="15" t="s">
        <v>39</v>
      </c>
      <c r="H1225" s="15" t="s">
        <v>95</v>
      </c>
      <c r="I1225" s="15" t="s">
        <v>49</v>
      </c>
      <c r="J1225" s="15" t="s">
        <v>153</v>
      </c>
      <c r="K1225" s="15" t="s">
        <v>74</v>
      </c>
      <c r="L1225" s="15" t="s">
        <v>1104</v>
      </c>
      <c r="M1225" s="6">
        <v>0.39</v>
      </c>
      <c r="N1225" s="15" t="s">
        <v>33</v>
      </c>
      <c r="O1225" s="15" t="s">
        <v>34</v>
      </c>
      <c r="P1225" s="15" t="s">
        <v>76</v>
      </c>
      <c r="Q1225" s="15" t="s">
        <v>1198</v>
      </c>
      <c r="R1225" s="2">
        <v>30161</v>
      </c>
      <c r="S1225" s="1">
        <v>42115</v>
      </c>
      <c r="T1225" s="12">
        <f>EOMONTH(Table_1[[#This Row],[Order Date]],0)</f>
        <v>42124</v>
      </c>
      <c r="U1225" s="10">
        <f>EOMONTH(Table_1[[#This Row],[Order Date]],0)</f>
        <v>42124</v>
      </c>
      <c r="V1225" s="14">
        <v>42115</v>
      </c>
      <c r="W1225" s="1">
        <v>42116</v>
      </c>
      <c r="X1225" s="12">
        <v>42116</v>
      </c>
      <c r="Y1225" s="10">
        <f>EOMONTH(Table_1[[#This Row],[Ship date]],0)</f>
        <v>42124</v>
      </c>
      <c r="Z1225" s="14">
        <v>42116</v>
      </c>
      <c r="AA1225" s="4">
        <v>4949.9160000000002</v>
      </c>
      <c r="AB1225" s="2">
        <v>1</v>
      </c>
      <c r="AC1225" s="4">
        <v>4.95</v>
      </c>
      <c r="AD1225" s="2">
        <v>89602</v>
      </c>
      <c r="AE1225" s="4">
        <f>'DataCleaning and Transformation'!$E1225-'DataCleaning and Transformation'!$D1225</f>
        <v>4.9000000000000004</v>
      </c>
      <c r="AF1225" s="15" t="str">
        <f>_xlfn.IFS('DataCleaning and Transformation'!$O1225="Central","Chris",'DataCleaning and Transformation'!$O1225="East","Erin",'DataCleaning and Transformation'!$O1225="South","Sam",'DataCleaning and Transformation'!$O1225="West","William")</f>
        <v>Sam</v>
      </c>
      <c r="AG1225" s="31">
        <f>Table_1[[#This Row],[Ship date]]-Table_1[[#This Row],[Order Date]]</f>
        <v>1</v>
      </c>
      <c r="AH1225" s="22">
        <f>Table_1[[#This Row],[Profit]]/Table_1[[#This Row],[Sales]]</f>
        <v>999.98303030303032</v>
      </c>
      <c r="AI1225" s="23">
        <f>Table_1[[#This Row],[Profit]]+Table_1[[#This Row],[Sales]]</f>
        <v>4954.866</v>
      </c>
      <c r="AJ1225" s="17">
        <f>WEEKNUM(Table_1[[#This Row],[Order Date]],1)</f>
        <v>17</v>
      </c>
      <c r="AK1225" s="17" t="str">
        <f>TEXT(Table_1[[#This Row],[Order Date]],"mmm yyyy")</f>
        <v>Apr 2015</v>
      </c>
      <c r="AL1225" s="17" t="str">
        <f>Table_1[[#This Row],[Monthly sales]]&amp;"  Week "&amp;TEXT(Table_1[[#This Row],[Weekly sales]],"00")</f>
        <v>Apr 2015  Week 17</v>
      </c>
      <c r="AM1225" s="17">
        <f>IF(COUNTIF($A$2:A1225, A1225)=1, 1, 0)</f>
        <v>0</v>
      </c>
      <c r="AN1225" s="3">
        <f>COUNTA(A1225) - COUNTIF(Table_1[[#This Row],[Unique Customers]], 1)</f>
        <v>1</v>
      </c>
      <c r="AO1225" s="17" t="str">
        <f t="shared" si="19"/>
        <v>Unique</v>
      </c>
      <c r="AP1225" s="17" t="str">
        <f>"Q"&amp;_xlfn.CEILING.MATH(MONTH(Table_1[[#This Row],[Monthly sales]])/3,1)</f>
        <v>Q2</v>
      </c>
    </row>
    <row r="1226" spans="1:42" ht="14.4" x14ac:dyDescent="0.3">
      <c r="A1226" s="2">
        <v>2260</v>
      </c>
      <c r="B1226" s="15" t="s">
        <v>1197</v>
      </c>
      <c r="C1226" s="15" t="s">
        <v>38</v>
      </c>
      <c r="D1226" s="6">
        <v>0.09</v>
      </c>
      <c r="E1226" s="4">
        <v>119.99</v>
      </c>
      <c r="F1226" s="4">
        <v>14</v>
      </c>
      <c r="G1226" s="15" t="s">
        <v>27</v>
      </c>
      <c r="H1226" s="15" t="s">
        <v>95</v>
      </c>
      <c r="I1226" s="15" t="s">
        <v>41</v>
      </c>
      <c r="J1226" s="15" t="s">
        <v>57</v>
      </c>
      <c r="K1226" s="15" t="s">
        <v>58</v>
      </c>
      <c r="L1226" s="15" t="s">
        <v>2152</v>
      </c>
      <c r="M1226" s="6">
        <v>0.36</v>
      </c>
      <c r="N1226" s="15" t="s">
        <v>33</v>
      </c>
      <c r="O1226" s="15" t="s">
        <v>34</v>
      </c>
      <c r="P1226" s="15" t="s">
        <v>76</v>
      </c>
      <c r="Q1226" s="15" t="s">
        <v>1198</v>
      </c>
      <c r="R1226" s="2">
        <v>30161</v>
      </c>
      <c r="S1226" s="1">
        <v>42115</v>
      </c>
      <c r="T1226" s="12">
        <f>EOMONTH(Table_1[[#This Row],[Order Date]],0)</f>
        <v>42124</v>
      </c>
      <c r="U1226" s="10">
        <f>EOMONTH(Table_1[[#This Row],[Order Date]],0)</f>
        <v>42124</v>
      </c>
      <c r="V1226" s="14">
        <v>42115</v>
      </c>
      <c r="W1226" s="1">
        <v>42117</v>
      </c>
      <c r="X1226" s="12">
        <v>42117</v>
      </c>
      <c r="Y1226" s="10">
        <f>EOMONTH(Table_1[[#This Row],[Ship date]],0)</f>
        <v>42124</v>
      </c>
      <c r="Z1226" s="14">
        <v>42117</v>
      </c>
      <c r="AA1226" s="4">
        <v>1055.604</v>
      </c>
      <c r="AB1226" s="2">
        <v>4</v>
      </c>
      <c r="AC1226" s="4">
        <v>461.24</v>
      </c>
      <c r="AD1226" s="2">
        <v>89602</v>
      </c>
      <c r="AE1226" s="4">
        <f>'DataCleaning and Transformation'!$E1226-'DataCleaning and Transformation'!$D1226</f>
        <v>119.89999999999999</v>
      </c>
      <c r="AF1226" s="15" t="str">
        <f>_xlfn.IFS('DataCleaning and Transformation'!$O1226="Central","Chris",'DataCleaning and Transformation'!$O1226="East","Erin",'DataCleaning and Transformation'!$O1226="South","Sam",'DataCleaning and Transformation'!$O1226="West","William")</f>
        <v>Sam</v>
      </c>
      <c r="AG1226" s="31">
        <f>Table_1[[#This Row],[Ship date]]-Table_1[[#This Row],[Order Date]]</f>
        <v>2</v>
      </c>
      <c r="AH1226" s="22">
        <f>Table_1[[#This Row],[Profit]]/Table_1[[#This Row],[Sales]]</f>
        <v>2.2886219755441854</v>
      </c>
      <c r="AI1226" s="23">
        <f>Table_1[[#This Row],[Profit]]+Table_1[[#This Row],[Sales]]</f>
        <v>1516.8440000000001</v>
      </c>
      <c r="AJ1226" s="17">
        <f>WEEKNUM(Table_1[[#This Row],[Order Date]],1)</f>
        <v>17</v>
      </c>
      <c r="AK1226" s="17" t="str">
        <f>TEXT(Table_1[[#This Row],[Order Date]],"mmm yyyy")</f>
        <v>Apr 2015</v>
      </c>
      <c r="AL1226" s="17" t="str">
        <f>Table_1[[#This Row],[Monthly sales]]&amp;"  Week "&amp;TEXT(Table_1[[#This Row],[Weekly sales]],"00")</f>
        <v>Apr 2015  Week 17</v>
      </c>
      <c r="AM1226" s="17">
        <f>IF(COUNTIF($A$2:A1226, A1226)=1, 1, 0)</f>
        <v>0</v>
      </c>
      <c r="AN1226" s="3">
        <f>COUNTA(A1226) - COUNTIF(Table_1[[#This Row],[Unique Customers]], 1)</f>
        <v>1</v>
      </c>
      <c r="AO1226" s="17" t="str">
        <f t="shared" si="19"/>
        <v>Repeated</v>
      </c>
      <c r="AP1226" s="17" t="str">
        <f>"Q"&amp;_xlfn.CEILING.MATH(MONTH(Table_1[[#This Row],[Monthly sales]])/3,1)</f>
        <v>Q2</v>
      </c>
    </row>
    <row r="1227" spans="1:42" ht="14.4" x14ac:dyDescent="0.3">
      <c r="A1227" s="2">
        <v>2964</v>
      </c>
      <c r="B1227" s="15" t="s">
        <v>2248</v>
      </c>
      <c r="C1227" s="15" t="s">
        <v>38</v>
      </c>
      <c r="D1227" s="6">
        <v>0.06</v>
      </c>
      <c r="E1227" s="4">
        <v>42.98</v>
      </c>
      <c r="F1227" s="4">
        <v>4.62</v>
      </c>
      <c r="G1227" s="15" t="s">
        <v>39</v>
      </c>
      <c r="H1227" s="15" t="s">
        <v>40</v>
      </c>
      <c r="I1227" s="15" t="s">
        <v>49</v>
      </c>
      <c r="J1227" s="15" t="s">
        <v>96</v>
      </c>
      <c r="K1227" s="15" t="s">
        <v>74</v>
      </c>
      <c r="L1227" s="15" t="s">
        <v>281</v>
      </c>
      <c r="M1227" s="6">
        <v>0.56000000000000005</v>
      </c>
      <c r="N1227" s="15" t="s">
        <v>33</v>
      </c>
      <c r="O1227" s="15" t="s">
        <v>112</v>
      </c>
      <c r="P1227" s="15" t="s">
        <v>318</v>
      </c>
      <c r="Q1227" s="15" t="s">
        <v>68</v>
      </c>
      <c r="R1227" s="2">
        <v>43050</v>
      </c>
      <c r="S1227" s="1">
        <v>42115</v>
      </c>
      <c r="T1227" s="12">
        <f>EOMONTH(Table_1[[#This Row],[Order Date]],0)</f>
        <v>42124</v>
      </c>
      <c r="U1227" s="10">
        <f>EOMONTH(Table_1[[#This Row],[Order Date]],0)</f>
        <v>42124</v>
      </c>
      <c r="V1227" s="14">
        <v>42115</v>
      </c>
      <c r="W1227" s="1">
        <v>42117</v>
      </c>
      <c r="X1227" s="12">
        <v>42117</v>
      </c>
      <c r="Y1227" s="10">
        <f>EOMONTH(Table_1[[#This Row],[Ship date]],0)</f>
        <v>42124</v>
      </c>
      <c r="Z1227" s="14">
        <v>42117</v>
      </c>
      <c r="AA1227" s="4">
        <v>-24.63</v>
      </c>
      <c r="AB1227" s="2">
        <v>1</v>
      </c>
      <c r="AC1227" s="4">
        <v>47.04</v>
      </c>
      <c r="AD1227" s="2">
        <v>88610</v>
      </c>
      <c r="AE1227" s="4">
        <f>'DataCleaning and Transformation'!$E1227-'DataCleaning and Transformation'!$D1227</f>
        <v>42.919999999999995</v>
      </c>
      <c r="AF1227" s="15" t="str">
        <f>_xlfn.IFS('DataCleaning and Transformation'!$O1227="Central","Chris",'DataCleaning and Transformation'!$O1227="East","Erin",'DataCleaning and Transformation'!$O1227="South","Sam",'DataCleaning and Transformation'!$O1227="West","William")</f>
        <v>Erin</v>
      </c>
      <c r="AG1227" s="31">
        <f>Table_1[[#This Row],[Ship date]]-Table_1[[#This Row],[Order Date]]</f>
        <v>2</v>
      </c>
      <c r="AH1227" s="22">
        <f>Table_1[[#This Row],[Profit]]/Table_1[[#This Row],[Sales]]</f>
        <v>-0.52359693877551017</v>
      </c>
      <c r="AI1227" s="23">
        <f>Table_1[[#This Row],[Profit]]+Table_1[[#This Row],[Sales]]</f>
        <v>22.41</v>
      </c>
      <c r="AJ1227" s="17">
        <f>WEEKNUM(Table_1[[#This Row],[Order Date]],1)</f>
        <v>17</v>
      </c>
      <c r="AK1227" s="17" t="str">
        <f>TEXT(Table_1[[#This Row],[Order Date]],"mmm yyyy")</f>
        <v>Apr 2015</v>
      </c>
      <c r="AL1227" s="17" t="str">
        <f>Table_1[[#This Row],[Monthly sales]]&amp;"  Week "&amp;TEXT(Table_1[[#This Row],[Weekly sales]],"00")</f>
        <v>Apr 2015  Week 17</v>
      </c>
      <c r="AM1227" s="17">
        <f>IF(COUNTIF($A$2:A1227, A1227)=1, 1, 0)</f>
        <v>1</v>
      </c>
      <c r="AN1227" s="3">
        <f>COUNTA(A1227) - COUNTIF(Table_1[[#This Row],[Unique Customers]], 1)</f>
        <v>0</v>
      </c>
      <c r="AO1227" s="17" t="str">
        <f t="shared" si="19"/>
        <v>Unique</v>
      </c>
      <c r="AP1227" s="17" t="str">
        <f>"Q"&amp;_xlfn.CEILING.MATH(MONTH(Table_1[[#This Row],[Monthly sales]])/3,1)</f>
        <v>Q2</v>
      </c>
    </row>
    <row r="1228" spans="1:42" ht="14.4" x14ac:dyDescent="0.3">
      <c r="A1228" s="2">
        <v>535</v>
      </c>
      <c r="B1228" s="15" t="s">
        <v>2249</v>
      </c>
      <c r="C1228" s="15" t="s">
        <v>48</v>
      </c>
      <c r="D1228" s="6">
        <v>0</v>
      </c>
      <c r="E1228" s="4">
        <v>15.99</v>
      </c>
      <c r="F1228" s="4">
        <v>13.18</v>
      </c>
      <c r="G1228" s="15" t="s">
        <v>39</v>
      </c>
      <c r="H1228" s="15" t="s">
        <v>95</v>
      </c>
      <c r="I1228" s="15" t="s">
        <v>49</v>
      </c>
      <c r="J1228" s="15" t="s">
        <v>73</v>
      </c>
      <c r="K1228" s="15" t="s">
        <v>74</v>
      </c>
      <c r="L1228" s="15" t="s">
        <v>296</v>
      </c>
      <c r="M1228" s="6">
        <v>0.37</v>
      </c>
      <c r="N1228" s="15" t="s">
        <v>33</v>
      </c>
      <c r="O1228" s="15" t="s">
        <v>34</v>
      </c>
      <c r="P1228" s="15" t="s">
        <v>243</v>
      </c>
      <c r="Q1228" s="15" t="s">
        <v>1502</v>
      </c>
      <c r="R1228" s="2">
        <v>22025</v>
      </c>
      <c r="S1228" s="1">
        <v>42115</v>
      </c>
      <c r="T1228" s="12">
        <f>EOMONTH(Table_1[[#This Row],[Order Date]],0)</f>
        <v>42124</v>
      </c>
      <c r="U1228" s="10">
        <f>EOMONTH(Table_1[[#This Row],[Order Date]],0)</f>
        <v>42124</v>
      </c>
      <c r="V1228" s="14">
        <v>42115</v>
      </c>
      <c r="W1228" s="1">
        <v>42119</v>
      </c>
      <c r="X1228" s="12">
        <v>42119</v>
      </c>
      <c r="Y1228" s="10">
        <f>EOMONTH(Table_1[[#This Row],[Ship date]],0)</f>
        <v>42124</v>
      </c>
      <c r="Z1228" s="14">
        <v>42119</v>
      </c>
      <c r="AA1228" s="4">
        <v>46.488</v>
      </c>
      <c r="AB1228" s="2">
        <v>23</v>
      </c>
      <c r="AC1228" s="4">
        <v>403.25</v>
      </c>
      <c r="AD1228" s="2">
        <v>88511</v>
      </c>
      <c r="AE1228" s="4">
        <f>'DataCleaning and Transformation'!$E1228-'DataCleaning and Transformation'!$D1228</f>
        <v>15.99</v>
      </c>
      <c r="AF1228" s="15" t="str">
        <f>_xlfn.IFS('DataCleaning and Transformation'!$O1228="Central","Chris",'DataCleaning and Transformation'!$O1228="East","Erin",'DataCleaning and Transformation'!$O1228="South","Sam",'DataCleaning and Transformation'!$O1228="West","William")</f>
        <v>Sam</v>
      </c>
      <c r="AG1228" s="31">
        <f>Table_1[[#This Row],[Ship date]]-Table_1[[#This Row],[Order Date]]</f>
        <v>4</v>
      </c>
      <c r="AH1228" s="22">
        <f>Table_1[[#This Row],[Profit]]/Table_1[[#This Row],[Sales]]</f>
        <v>0.11528332300061996</v>
      </c>
      <c r="AI1228" s="23">
        <f>Table_1[[#This Row],[Profit]]+Table_1[[#This Row],[Sales]]</f>
        <v>449.738</v>
      </c>
      <c r="AJ1228" s="17">
        <f>WEEKNUM(Table_1[[#This Row],[Order Date]],1)</f>
        <v>17</v>
      </c>
      <c r="AK1228" s="17" t="str">
        <f>TEXT(Table_1[[#This Row],[Order Date]],"mmm yyyy")</f>
        <v>Apr 2015</v>
      </c>
      <c r="AL1228" s="17" t="str">
        <f>Table_1[[#This Row],[Monthly sales]]&amp;"  Week "&amp;TEXT(Table_1[[#This Row],[Weekly sales]],"00")</f>
        <v>Apr 2015  Week 17</v>
      </c>
      <c r="AM1228" s="17">
        <f>IF(COUNTIF($A$2:A1228, A1228)=1, 1, 0)</f>
        <v>1</v>
      </c>
      <c r="AN1228" s="3">
        <f>COUNTA(A1228) - COUNTIF(Table_1[[#This Row],[Unique Customers]], 1)</f>
        <v>0</v>
      </c>
      <c r="AO1228" s="17" t="str">
        <f t="shared" si="19"/>
        <v>Unique</v>
      </c>
      <c r="AP1228" s="17" t="str">
        <f>"Q"&amp;_xlfn.CEILING.MATH(MONTH(Table_1[[#This Row],[Monthly sales]])/3,1)</f>
        <v>Q2</v>
      </c>
    </row>
    <row r="1229" spans="1:42" ht="14.4" x14ac:dyDescent="0.3">
      <c r="A1229" s="2">
        <v>2548</v>
      </c>
      <c r="B1229" s="15" t="s">
        <v>1985</v>
      </c>
      <c r="C1229" s="15" t="s">
        <v>48</v>
      </c>
      <c r="D1229" s="6">
        <v>0.05</v>
      </c>
      <c r="E1229" s="4">
        <v>30.98</v>
      </c>
      <c r="F1229" s="4">
        <v>9.18</v>
      </c>
      <c r="G1229" s="15" t="s">
        <v>88</v>
      </c>
      <c r="H1229" s="15" t="s">
        <v>28</v>
      </c>
      <c r="I1229" s="15" t="s">
        <v>49</v>
      </c>
      <c r="J1229" s="15" t="s">
        <v>89</v>
      </c>
      <c r="K1229" s="15" t="s">
        <v>74</v>
      </c>
      <c r="L1229" s="15" t="s">
        <v>2250</v>
      </c>
      <c r="M1229" s="6">
        <v>0.4</v>
      </c>
      <c r="N1229" s="15" t="s">
        <v>33</v>
      </c>
      <c r="O1229" s="15" t="s">
        <v>60</v>
      </c>
      <c r="P1229" s="15" t="s">
        <v>91</v>
      </c>
      <c r="Q1229" s="15" t="s">
        <v>101</v>
      </c>
      <c r="R1229" s="2">
        <v>90068</v>
      </c>
      <c r="S1229" s="1">
        <v>42115</v>
      </c>
      <c r="T1229" s="12">
        <f>EOMONTH(Table_1[[#This Row],[Order Date]],0)</f>
        <v>42124</v>
      </c>
      <c r="U1229" s="10">
        <f>EOMONTH(Table_1[[#This Row],[Order Date]],0)</f>
        <v>42124</v>
      </c>
      <c r="V1229" s="14">
        <v>42115</v>
      </c>
      <c r="W1229" s="1">
        <v>42115</v>
      </c>
      <c r="X1229" s="12">
        <v>42115</v>
      </c>
      <c r="Y1229" s="10">
        <f>EOMONTH(Table_1[[#This Row],[Ship date]],0)</f>
        <v>42124</v>
      </c>
      <c r="Z1229" s="14">
        <v>42115</v>
      </c>
      <c r="AA1229" s="4">
        <v>61.47</v>
      </c>
      <c r="AB1229" s="2">
        <v>12</v>
      </c>
      <c r="AC1229" s="4">
        <v>382.29</v>
      </c>
      <c r="AD1229" s="2">
        <v>40997</v>
      </c>
      <c r="AE1229" s="4">
        <f>'DataCleaning and Transformation'!$E1229-'DataCleaning and Transformation'!$D1229</f>
        <v>30.93</v>
      </c>
      <c r="AF1229" s="15" t="str">
        <f>_xlfn.IFS('DataCleaning and Transformation'!$O1229="Central","Chris",'DataCleaning and Transformation'!$O1229="East","Erin",'DataCleaning and Transformation'!$O1229="South","Sam",'DataCleaning and Transformation'!$O1229="West","William")</f>
        <v>William</v>
      </c>
      <c r="AG1229" s="31">
        <f>Table_1[[#This Row],[Ship date]]-Table_1[[#This Row],[Order Date]]</f>
        <v>0</v>
      </c>
      <c r="AH1229" s="22">
        <f>Table_1[[#This Row],[Profit]]/Table_1[[#This Row],[Sales]]</f>
        <v>0.1607941615004316</v>
      </c>
      <c r="AI1229" s="23">
        <f>Table_1[[#This Row],[Profit]]+Table_1[[#This Row],[Sales]]</f>
        <v>443.76</v>
      </c>
      <c r="AJ1229" s="17">
        <f>WEEKNUM(Table_1[[#This Row],[Order Date]],1)</f>
        <v>17</v>
      </c>
      <c r="AK1229" s="17" t="str">
        <f>TEXT(Table_1[[#This Row],[Order Date]],"mmm yyyy")</f>
        <v>Apr 2015</v>
      </c>
      <c r="AL1229" s="17" t="str">
        <f>Table_1[[#This Row],[Monthly sales]]&amp;"  Week "&amp;TEXT(Table_1[[#This Row],[Weekly sales]],"00")</f>
        <v>Apr 2015  Week 17</v>
      </c>
      <c r="AM1229" s="17">
        <f>IF(COUNTIF($A$2:A1229, A1229)=1, 1, 0)</f>
        <v>0</v>
      </c>
      <c r="AN1229" s="3">
        <f>COUNTA(A1229) - COUNTIF(Table_1[[#This Row],[Unique Customers]], 1)</f>
        <v>1</v>
      </c>
      <c r="AO1229" s="17" t="str">
        <f t="shared" si="19"/>
        <v>Unique</v>
      </c>
      <c r="AP1229" s="17" t="str">
        <f>"Q"&amp;_xlfn.CEILING.MATH(MONTH(Table_1[[#This Row],[Monthly sales]])/3,1)</f>
        <v>Q2</v>
      </c>
    </row>
    <row r="1230" spans="1:42" ht="14.4" x14ac:dyDescent="0.3">
      <c r="A1230" s="2">
        <v>2548</v>
      </c>
      <c r="B1230" s="15" t="s">
        <v>1985</v>
      </c>
      <c r="C1230" s="15" t="s">
        <v>48</v>
      </c>
      <c r="D1230" s="6">
        <v>0.05</v>
      </c>
      <c r="E1230" s="4">
        <v>22.99</v>
      </c>
      <c r="F1230" s="4">
        <v>8.99</v>
      </c>
      <c r="G1230" s="15" t="s">
        <v>39</v>
      </c>
      <c r="H1230" s="15" t="s">
        <v>28</v>
      </c>
      <c r="I1230" s="15" t="s">
        <v>49</v>
      </c>
      <c r="J1230" s="15" t="s">
        <v>50</v>
      </c>
      <c r="K1230" s="15" t="s">
        <v>43</v>
      </c>
      <c r="L1230" s="15" t="s">
        <v>2251</v>
      </c>
      <c r="M1230" s="6">
        <v>0.56999999999999995</v>
      </c>
      <c r="N1230" s="15" t="s">
        <v>33</v>
      </c>
      <c r="O1230" s="15" t="s">
        <v>60</v>
      </c>
      <c r="P1230" s="15" t="s">
        <v>91</v>
      </c>
      <c r="Q1230" s="15" t="s">
        <v>101</v>
      </c>
      <c r="R1230" s="2">
        <v>90068</v>
      </c>
      <c r="S1230" s="1">
        <v>42115</v>
      </c>
      <c r="T1230" s="12">
        <f>EOMONTH(Table_1[[#This Row],[Order Date]],0)</f>
        <v>42124</v>
      </c>
      <c r="U1230" s="10">
        <f>EOMONTH(Table_1[[#This Row],[Order Date]],0)</f>
        <v>42124</v>
      </c>
      <c r="V1230" s="14">
        <v>42115</v>
      </c>
      <c r="W1230" s="1">
        <v>42122</v>
      </c>
      <c r="X1230" s="12">
        <v>42122</v>
      </c>
      <c r="Y1230" s="10">
        <f>EOMONTH(Table_1[[#This Row],[Ship date]],0)</f>
        <v>42124</v>
      </c>
      <c r="Z1230" s="14">
        <v>42122</v>
      </c>
      <c r="AA1230" s="4">
        <v>18.27</v>
      </c>
      <c r="AB1230" s="2">
        <v>37</v>
      </c>
      <c r="AC1230" s="4">
        <v>881.74</v>
      </c>
      <c r="AD1230" s="2">
        <v>40997</v>
      </c>
      <c r="AE1230" s="4">
        <f>'DataCleaning and Transformation'!$E1230-'DataCleaning and Transformation'!$D1230</f>
        <v>22.939999999999998</v>
      </c>
      <c r="AF1230" s="15" t="str">
        <f>_xlfn.IFS('DataCleaning and Transformation'!$O1230="Central","Chris",'DataCleaning and Transformation'!$O1230="East","Erin",'DataCleaning and Transformation'!$O1230="South","Sam",'DataCleaning and Transformation'!$O1230="West","William")</f>
        <v>William</v>
      </c>
      <c r="AG1230" s="31">
        <f>Table_1[[#This Row],[Ship date]]-Table_1[[#This Row],[Order Date]]</f>
        <v>7</v>
      </c>
      <c r="AH1230" s="22">
        <f>Table_1[[#This Row],[Profit]]/Table_1[[#This Row],[Sales]]</f>
        <v>2.072039376687005E-2</v>
      </c>
      <c r="AI1230" s="23">
        <f>Table_1[[#This Row],[Profit]]+Table_1[[#This Row],[Sales]]</f>
        <v>900.01</v>
      </c>
      <c r="AJ1230" s="17">
        <f>WEEKNUM(Table_1[[#This Row],[Order Date]],1)</f>
        <v>17</v>
      </c>
      <c r="AK1230" s="17" t="str">
        <f>TEXT(Table_1[[#This Row],[Order Date]],"mmm yyyy")</f>
        <v>Apr 2015</v>
      </c>
      <c r="AL1230" s="17" t="str">
        <f>Table_1[[#This Row],[Monthly sales]]&amp;"  Week "&amp;TEXT(Table_1[[#This Row],[Weekly sales]],"00")</f>
        <v>Apr 2015  Week 17</v>
      </c>
      <c r="AM1230" s="17">
        <f>IF(COUNTIF($A$2:A1230, A1230)=1, 1, 0)</f>
        <v>0</v>
      </c>
      <c r="AN1230" s="3">
        <f>COUNTA(A1230) - COUNTIF(Table_1[[#This Row],[Unique Customers]], 1)</f>
        <v>1</v>
      </c>
      <c r="AO1230" s="17" t="str">
        <f t="shared" si="19"/>
        <v>Repeated</v>
      </c>
      <c r="AP1230" s="17" t="str">
        <f>"Q"&amp;_xlfn.CEILING.MATH(MONTH(Table_1[[#This Row],[Monthly sales]])/3,1)</f>
        <v>Q2</v>
      </c>
    </row>
    <row r="1231" spans="1:42" ht="14.4" x14ac:dyDescent="0.3">
      <c r="A1231" s="2">
        <v>2548</v>
      </c>
      <c r="B1231" s="15" t="s">
        <v>1985</v>
      </c>
      <c r="C1231" s="15" t="s">
        <v>48</v>
      </c>
      <c r="D1231" s="6">
        <v>0.04</v>
      </c>
      <c r="E1231" s="4">
        <v>212.6</v>
      </c>
      <c r="F1231" s="4">
        <v>110.2</v>
      </c>
      <c r="G1231" s="15" t="s">
        <v>27</v>
      </c>
      <c r="H1231" s="15" t="s">
        <v>28</v>
      </c>
      <c r="I1231" s="15" t="s">
        <v>29</v>
      </c>
      <c r="J1231" s="15" t="s">
        <v>30</v>
      </c>
      <c r="K1231" s="15" t="s">
        <v>31</v>
      </c>
      <c r="L1231" s="15" t="s">
        <v>164</v>
      </c>
      <c r="M1231" s="6">
        <v>0.73</v>
      </c>
      <c r="N1231" s="15" t="s">
        <v>33</v>
      </c>
      <c r="O1231" s="15" t="s">
        <v>60</v>
      </c>
      <c r="P1231" s="15" t="s">
        <v>91</v>
      </c>
      <c r="Q1231" s="15" t="s">
        <v>101</v>
      </c>
      <c r="R1231" s="2">
        <v>90068</v>
      </c>
      <c r="S1231" s="1">
        <v>42115</v>
      </c>
      <c r="T1231" s="12">
        <f>EOMONTH(Table_1[[#This Row],[Order Date]],0)</f>
        <v>42124</v>
      </c>
      <c r="U1231" s="10">
        <f>EOMONTH(Table_1[[#This Row],[Order Date]],0)</f>
        <v>42124</v>
      </c>
      <c r="V1231" s="14">
        <v>42115</v>
      </c>
      <c r="W1231" s="1">
        <v>42119</v>
      </c>
      <c r="X1231" s="12">
        <v>42119</v>
      </c>
      <c r="Y1231" s="10">
        <f>EOMONTH(Table_1[[#This Row],[Ship date]],0)</f>
        <v>42124</v>
      </c>
      <c r="Z1231" s="14">
        <v>42119</v>
      </c>
      <c r="AA1231" s="4">
        <v>-513.79042000000004</v>
      </c>
      <c r="AB1231" s="2">
        <v>33</v>
      </c>
      <c r="AC1231" s="4">
        <v>7384.18</v>
      </c>
      <c r="AD1231" s="2">
        <v>40997</v>
      </c>
      <c r="AE1231" s="4">
        <f>'DataCleaning and Transformation'!$E1231-'DataCleaning and Transformation'!$D1231</f>
        <v>212.56</v>
      </c>
      <c r="AF1231" s="15" t="str">
        <f>_xlfn.IFS('DataCleaning and Transformation'!$O1231="Central","Chris",'DataCleaning and Transformation'!$O1231="East","Erin",'DataCleaning and Transformation'!$O1231="South","Sam",'DataCleaning and Transformation'!$O1231="West","William")</f>
        <v>William</v>
      </c>
      <c r="AG1231" s="31">
        <f>Table_1[[#This Row],[Ship date]]-Table_1[[#This Row],[Order Date]]</f>
        <v>4</v>
      </c>
      <c r="AH1231" s="22">
        <f>Table_1[[#This Row],[Profit]]/Table_1[[#This Row],[Sales]]</f>
        <v>-6.9579888355917649E-2</v>
      </c>
      <c r="AI1231" s="23">
        <f>Table_1[[#This Row],[Profit]]+Table_1[[#This Row],[Sales]]</f>
        <v>6870.38958</v>
      </c>
      <c r="AJ1231" s="17">
        <f>WEEKNUM(Table_1[[#This Row],[Order Date]],1)</f>
        <v>17</v>
      </c>
      <c r="AK1231" s="17" t="str">
        <f>TEXT(Table_1[[#This Row],[Order Date]],"mmm yyyy")</f>
        <v>Apr 2015</v>
      </c>
      <c r="AL1231" s="17" t="str">
        <f>Table_1[[#This Row],[Monthly sales]]&amp;"  Week "&amp;TEXT(Table_1[[#This Row],[Weekly sales]],"00")</f>
        <v>Apr 2015  Week 17</v>
      </c>
      <c r="AM1231" s="17">
        <f>IF(COUNTIF($A$2:A1231, A1231)=1, 1, 0)</f>
        <v>0</v>
      </c>
      <c r="AN1231" s="3">
        <f>COUNTA(A1231) - COUNTIF(Table_1[[#This Row],[Unique Customers]], 1)</f>
        <v>1</v>
      </c>
      <c r="AO1231" s="17" t="str">
        <f t="shared" si="19"/>
        <v>Repeated</v>
      </c>
      <c r="AP1231" s="17" t="str">
        <f>"Q"&amp;_xlfn.CEILING.MATH(MONTH(Table_1[[#This Row],[Monthly sales]])/3,1)</f>
        <v>Q2</v>
      </c>
    </row>
    <row r="1232" spans="1:42" ht="14.4" x14ac:dyDescent="0.3">
      <c r="A1232" s="2">
        <v>2549</v>
      </c>
      <c r="B1232" s="15" t="s">
        <v>2252</v>
      </c>
      <c r="C1232" s="15" t="s">
        <v>48</v>
      </c>
      <c r="D1232" s="6">
        <v>0.05</v>
      </c>
      <c r="E1232" s="4">
        <v>30.98</v>
      </c>
      <c r="F1232" s="4">
        <v>9.18</v>
      </c>
      <c r="G1232" s="15" t="s">
        <v>88</v>
      </c>
      <c r="H1232" s="15" t="s">
        <v>28</v>
      </c>
      <c r="I1232" s="15" t="s">
        <v>49</v>
      </c>
      <c r="J1232" s="15" t="s">
        <v>89</v>
      </c>
      <c r="K1232" s="15" t="s">
        <v>74</v>
      </c>
      <c r="L1232" s="15" t="s">
        <v>2250</v>
      </c>
      <c r="M1232" s="6">
        <v>0.4</v>
      </c>
      <c r="N1232" s="15" t="s">
        <v>33</v>
      </c>
      <c r="O1232" s="15" t="s">
        <v>112</v>
      </c>
      <c r="P1232" s="15" t="s">
        <v>318</v>
      </c>
      <c r="Q1232" s="15" t="s">
        <v>2253</v>
      </c>
      <c r="R1232" s="2">
        <v>43213</v>
      </c>
      <c r="S1232" s="1">
        <v>42115</v>
      </c>
      <c r="T1232" s="12">
        <f>EOMONTH(Table_1[[#This Row],[Order Date]],0)</f>
        <v>42124</v>
      </c>
      <c r="U1232" s="10">
        <f>EOMONTH(Table_1[[#This Row],[Order Date]],0)</f>
        <v>42124</v>
      </c>
      <c r="V1232" s="14">
        <v>42115</v>
      </c>
      <c r="W1232" s="1">
        <v>42115</v>
      </c>
      <c r="X1232" s="12">
        <v>42115</v>
      </c>
      <c r="Y1232" s="10">
        <f>EOMONTH(Table_1[[#This Row],[Ship date]],0)</f>
        <v>42124</v>
      </c>
      <c r="Z1232" s="14">
        <v>42115</v>
      </c>
      <c r="AA1232" s="4">
        <v>61.47</v>
      </c>
      <c r="AB1232" s="2">
        <v>3</v>
      </c>
      <c r="AC1232" s="4">
        <v>95.57</v>
      </c>
      <c r="AD1232" s="2">
        <v>88657</v>
      </c>
      <c r="AE1232" s="4">
        <f>'DataCleaning and Transformation'!$E1232-'DataCleaning and Transformation'!$D1232</f>
        <v>30.93</v>
      </c>
      <c r="AF1232" s="15" t="str">
        <f>_xlfn.IFS('DataCleaning and Transformation'!$O1232="Central","Chris",'DataCleaning and Transformation'!$O1232="East","Erin",'DataCleaning and Transformation'!$O1232="South","Sam",'DataCleaning and Transformation'!$O1232="West","William")</f>
        <v>Erin</v>
      </c>
      <c r="AG1232" s="31">
        <f>Table_1[[#This Row],[Ship date]]-Table_1[[#This Row],[Order Date]]</f>
        <v>0</v>
      </c>
      <c r="AH1232" s="22">
        <f>Table_1[[#This Row],[Profit]]/Table_1[[#This Row],[Sales]]</f>
        <v>0.6431934707544209</v>
      </c>
      <c r="AI1232" s="23">
        <f>Table_1[[#This Row],[Profit]]+Table_1[[#This Row],[Sales]]</f>
        <v>157.04</v>
      </c>
      <c r="AJ1232" s="17">
        <f>WEEKNUM(Table_1[[#This Row],[Order Date]],1)</f>
        <v>17</v>
      </c>
      <c r="AK1232" s="17" t="str">
        <f>TEXT(Table_1[[#This Row],[Order Date]],"mmm yyyy")</f>
        <v>Apr 2015</v>
      </c>
      <c r="AL1232" s="17" t="str">
        <f>Table_1[[#This Row],[Monthly sales]]&amp;"  Week "&amp;TEXT(Table_1[[#This Row],[Weekly sales]],"00")</f>
        <v>Apr 2015  Week 17</v>
      </c>
      <c r="AM1232" s="17">
        <f>IF(COUNTIF($A$2:A1232, A1232)=1, 1, 0)</f>
        <v>1</v>
      </c>
      <c r="AN1232" s="3">
        <f>COUNTA(A1232) - COUNTIF(Table_1[[#This Row],[Unique Customers]], 1)</f>
        <v>0</v>
      </c>
      <c r="AO1232" s="17" t="str">
        <f t="shared" si="19"/>
        <v>Unique</v>
      </c>
      <c r="AP1232" s="17" t="str">
        <f>"Q"&amp;_xlfn.CEILING.MATH(MONTH(Table_1[[#This Row],[Monthly sales]])/3,1)</f>
        <v>Q2</v>
      </c>
    </row>
    <row r="1233" spans="1:42" ht="14.4" x14ac:dyDescent="0.3">
      <c r="A1233" s="2">
        <v>2549</v>
      </c>
      <c r="B1233" s="15" t="s">
        <v>2252</v>
      </c>
      <c r="C1233" s="15" t="s">
        <v>48</v>
      </c>
      <c r="D1233" s="6">
        <v>0.05</v>
      </c>
      <c r="E1233" s="4">
        <v>22.99</v>
      </c>
      <c r="F1233" s="4">
        <v>8.99</v>
      </c>
      <c r="G1233" s="15" t="s">
        <v>39</v>
      </c>
      <c r="H1233" s="15" t="s">
        <v>28</v>
      </c>
      <c r="I1233" s="15" t="s">
        <v>49</v>
      </c>
      <c r="J1233" s="15" t="s">
        <v>50</v>
      </c>
      <c r="K1233" s="15" t="s">
        <v>43</v>
      </c>
      <c r="L1233" s="15" t="s">
        <v>2251</v>
      </c>
      <c r="M1233" s="6">
        <v>0.56999999999999995</v>
      </c>
      <c r="N1233" s="15" t="s">
        <v>33</v>
      </c>
      <c r="O1233" s="15" t="s">
        <v>112</v>
      </c>
      <c r="P1233" s="15" t="s">
        <v>318</v>
      </c>
      <c r="Q1233" s="15" t="s">
        <v>2253</v>
      </c>
      <c r="R1233" s="2">
        <v>43213</v>
      </c>
      <c r="S1233" s="1">
        <v>42115</v>
      </c>
      <c r="T1233" s="12">
        <f>EOMONTH(Table_1[[#This Row],[Order Date]],0)</f>
        <v>42124</v>
      </c>
      <c r="U1233" s="10">
        <f>EOMONTH(Table_1[[#This Row],[Order Date]],0)</f>
        <v>42124</v>
      </c>
      <c r="V1233" s="14">
        <v>42115</v>
      </c>
      <c r="W1233" s="1">
        <v>42122</v>
      </c>
      <c r="X1233" s="12">
        <v>42122</v>
      </c>
      <c r="Y1233" s="10">
        <f>EOMONTH(Table_1[[#This Row],[Ship date]],0)</f>
        <v>42124</v>
      </c>
      <c r="Z1233" s="14">
        <v>42122</v>
      </c>
      <c r="AA1233" s="4">
        <v>18.27</v>
      </c>
      <c r="AB1233" s="2">
        <v>9</v>
      </c>
      <c r="AC1233" s="4">
        <v>214.48</v>
      </c>
      <c r="AD1233" s="2">
        <v>88657</v>
      </c>
      <c r="AE1233" s="4">
        <f>'DataCleaning and Transformation'!$E1233-'DataCleaning and Transformation'!$D1233</f>
        <v>22.939999999999998</v>
      </c>
      <c r="AF1233" s="15" t="str">
        <f>_xlfn.IFS('DataCleaning and Transformation'!$O1233="Central","Chris",'DataCleaning and Transformation'!$O1233="East","Erin",'DataCleaning and Transformation'!$O1233="South","Sam",'DataCleaning and Transformation'!$O1233="West","William")</f>
        <v>Erin</v>
      </c>
      <c r="AG1233" s="31">
        <f>Table_1[[#This Row],[Ship date]]-Table_1[[#This Row],[Order Date]]</f>
        <v>7</v>
      </c>
      <c r="AH1233" s="22">
        <f>Table_1[[#This Row],[Profit]]/Table_1[[#This Row],[Sales]]</f>
        <v>8.5182767624020883E-2</v>
      </c>
      <c r="AI1233" s="23">
        <f>Table_1[[#This Row],[Profit]]+Table_1[[#This Row],[Sales]]</f>
        <v>232.75</v>
      </c>
      <c r="AJ1233" s="17">
        <f>WEEKNUM(Table_1[[#This Row],[Order Date]],1)</f>
        <v>17</v>
      </c>
      <c r="AK1233" s="17" t="str">
        <f>TEXT(Table_1[[#This Row],[Order Date]],"mmm yyyy")</f>
        <v>Apr 2015</v>
      </c>
      <c r="AL1233" s="17" t="str">
        <f>Table_1[[#This Row],[Monthly sales]]&amp;"  Week "&amp;TEXT(Table_1[[#This Row],[Weekly sales]],"00")</f>
        <v>Apr 2015  Week 17</v>
      </c>
      <c r="AM1233" s="17">
        <f>IF(COUNTIF($A$2:A1233, A1233)=1, 1, 0)</f>
        <v>0</v>
      </c>
      <c r="AN1233" s="3">
        <f>COUNTA(A1233) - COUNTIF(Table_1[[#This Row],[Unique Customers]], 1)</f>
        <v>1</v>
      </c>
      <c r="AO1233" s="17" t="str">
        <f t="shared" si="19"/>
        <v>Repeated</v>
      </c>
      <c r="AP1233" s="17" t="str">
        <f>"Q"&amp;_xlfn.CEILING.MATH(MONTH(Table_1[[#This Row],[Monthly sales]])/3,1)</f>
        <v>Q2</v>
      </c>
    </row>
    <row r="1234" spans="1:42" ht="14.4" x14ac:dyDescent="0.3">
      <c r="A1234" s="2">
        <v>2549</v>
      </c>
      <c r="B1234" s="15" t="s">
        <v>2252</v>
      </c>
      <c r="C1234" s="15" t="s">
        <v>48</v>
      </c>
      <c r="D1234" s="6">
        <v>0.04</v>
      </c>
      <c r="E1234" s="4">
        <v>212.6</v>
      </c>
      <c r="F1234" s="4">
        <v>110.2</v>
      </c>
      <c r="G1234" s="15" t="s">
        <v>27</v>
      </c>
      <c r="H1234" s="15" t="s">
        <v>28</v>
      </c>
      <c r="I1234" s="15" t="s">
        <v>29</v>
      </c>
      <c r="J1234" s="15" t="s">
        <v>30</v>
      </c>
      <c r="K1234" s="15" t="s">
        <v>31</v>
      </c>
      <c r="L1234" s="15" t="s">
        <v>164</v>
      </c>
      <c r="M1234" s="6">
        <v>0.73</v>
      </c>
      <c r="N1234" s="15" t="s">
        <v>33</v>
      </c>
      <c r="O1234" s="15" t="s">
        <v>112</v>
      </c>
      <c r="P1234" s="15" t="s">
        <v>318</v>
      </c>
      <c r="Q1234" s="15" t="s">
        <v>2253</v>
      </c>
      <c r="R1234" s="2">
        <v>43213</v>
      </c>
      <c r="S1234" s="1">
        <v>42115</v>
      </c>
      <c r="T1234" s="12">
        <f>EOMONTH(Table_1[[#This Row],[Order Date]],0)</f>
        <v>42124</v>
      </c>
      <c r="U1234" s="10">
        <f>EOMONTH(Table_1[[#This Row],[Order Date]],0)</f>
        <v>42124</v>
      </c>
      <c r="V1234" s="14">
        <v>42115</v>
      </c>
      <c r="W1234" s="1">
        <v>42119</v>
      </c>
      <c r="X1234" s="12">
        <v>42119</v>
      </c>
      <c r="Y1234" s="10">
        <f>EOMONTH(Table_1[[#This Row],[Ship date]],0)</f>
        <v>42124</v>
      </c>
      <c r="Z1234" s="14">
        <v>42119</v>
      </c>
      <c r="AA1234" s="4">
        <v>-513.79042000000004</v>
      </c>
      <c r="AB1234" s="2">
        <v>8</v>
      </c>
      <c r="AC1234" s="4">
        <v>1790.1</v>
      </c>
      <c r="AD1234" s="2">
        <v>88657</v>
      </c>
      <c r="AE1234" s="4">
        <f>'DataCleaning and Transformation'!$E1234-'DataCleaning and Transformation'!$D1234</f>
        <v>212.56</v>
      </c>
      <c r="AF1234" s="15" t="str">
        <f>_xlfn.IFS('DataCleaning and Transformation'!$O1234="Central","Chris",'DataCleaning and Transformation'!$O1234="East","Erin",'DataCleaning and Transformation'!$O1234="South","Sam",'DataCleaning and Transformation'!$O1234="West","William")</f>
        <v>Erin</v>
      </c>
      <c r="AG1234" s="31">
        <f>Table_1[[#This Row],[Ship date]]-Table_1[[#This Row],[Order Date]]</f>
        <v>4</v>
      </c>
      <c r="AH1234" s="22">
        <f>Table_1[[#This Row],[Profit]]/Table_1[[#This Row],[Sales]]</f>
        <v>-0.2870177196804648</v>
      </c>
      <c r="AI1234" s="23">
        <f>Table_1[[#This Row],[Profit]]+Table_1[[#This Row],[Sales]]</f>
        <v>1276.3095799999999</v>
      </c>
      <c r="AJ1234" s="17">
        <f>WEEKNUM(Table_1[[#This Row],[Order Date]],1)</f>
        <v>17</v>
      </c>
      <c r="AK1234" s="17" t="str">
        <f>TEXT(Table_1[[#This Row],[Order Date]],"mmm yyyy")</f>
        <v>Apr 2015</v>
      </c>
      <c r="AL1234" s="17" t="str">
        <f>Table_1[[#This Row],[Monthly sales]]&amp;"  Week "&amp;TEXT(Table_1[[#This Row],[Weekly sales]],"00")</f>
        <v>Apr 2015  Week 17</v>
      </c>
      <c r="AM1234" s="17">
        <f>IF(COUNTIF($A$2:A1234, A1234)=1, 1, 0)</f>
        <v>0</v>
      </c>
      <c r="AN1234" s="3">
        <f>COUNTA(A1234) - COUNTIF(Table_1[[#This Row],[Unique Customers]], 1)</f>
        <v>1</v>
      </c>
      <c r="AO1234" s="17" t="str">
        <f t="shared" si="19"/>
        <v>Repeated</v>
      </c>
      <c r="AP1234" s="17" t="str">
        <f>"Q"&amp;_xlfn.CEILING.MATH(MONTH(Table_1[[#This Row],[Monthly sales]])/3,1)</f>
        <v>Q2</v>
      </c>
    </row>
    <row r="1235" spans="1:42" ht="14.4" x14ac:dyDescent="0.3">
      <c r="A1235" s="2">
        <v>627</v>
      </c>
      <c r="B1235" s="15" t="s">
        <v>2254</v>
      </c>
      <c r="C1235" s="15" t="s">
        <v>117</v>
      </c>
      <c r="D1235" s="6">
        <v>0.02</v>
      </c>
      <c r="E1235" s="4">
        <v>419.19</v>
      </c>
      <c r="F1235" s="4">
        <v>19.989999999999998</v>
      </c>
      <c r="G1235" s="15" t="s">
        <v>39</v>
      </c>
      <c r="H1235" s="15" t="s">
        <v>95</v>
      </c>
      <c r="I1235" s="15" t="s">
        <v>49</v>
      </c>
      <c r="J1235" s="15" t="s">
        <v>79</v>
      </c>
      <c r="K1235" s="15" t="s">
        <v>74</v>
      </c>
      <c r="L1235" s="15" t="s">
        <v>2193</v>
      </c>
      <c r="M1235" s="6">
        <v>0.57999999999999996</v>
      </c>
      <c r="N1235" s="15" t="s">
        <v>33</v>
      </c>
      <c r="O1235" s="15" t="s">
        <v>112</v>
      </c>
      <c r="P1235" s="15" t="s">
        <v>318</v>
      </c>
      <c r="Q1235" s="15" t="s">
        <v>2255</v>
      </c>
      <c r="R1235" s="2">
        <v>43952</v>
      </c>
      <c r="S1235" s="1">
        <v>42115</v>
      </c>
      <c r="T1235" s="12">
        <f>EOMONTH(Table_1[[#This Row],[Order Date]],0)</f>
        <v>42124</v>
      </c>
      <c r="U1235" s="10">
        <f>EOMONTH(Table_1[[#This Row],[Order Date]],0)</f>
        <v>42124</v>
      </c>
      <c r="V1235" s="14">
        <v>42115</v>
      </c>
      <c r="W1235" s="1">
        <v>42116</v>
      </c>
      <c r="X1235" s="12">
        <v>42116</v>
      </c>
      <c r="Y1235" s="10">
        <f>EOMONTH(Table_1[[#This Row],[Ship date]],0)</f>
        <v>42124</v>
      </c>
      <c r="Z1235" s="14">
        <v>42116</v>
      </c>
      <c r="AA1235" s="4">
        <v>6610.2</v>
      </c>
      <c r="AB1235" s="2">
        <v>22</v>
      </c>
      <c r="AC1235" s="4">
        <v>9580</v>
      </c>
      <c r="AD1235" s="2">
        <v>90469</v>
      </c>
      <c r="AE1235" s="4">
        <f>'DataCleaning and Transformation'!$E1235-'DataCleaning and Transformation'!$D1235</f>
        <v>419.17</v>
      </c>
      <c r="AF1235" s="15" t="str">
        <f>_xlfn.IFS('DataCleaning and Transformation'!$O1235="Central","Chris",'DataCleaning and Transformation'!$O1235="East","Erin",'DataCleaning and Transformation'!$O1235="South","Sam",'DataCleaning and Transformation'!$O1235="West","William")</f>
        <v>Erin</v>
      </c>
      <c r="AG1235" s="31">
        <f>Table_1[[#This Row],[Ship date]]-Table_1[[#This Row],[Order Date]]</f>
        <v>1</v>
      </c>
      <c r="AH1235" s="22">
        <f>Table_1[[#This Row],[Profit]]/Table_1[[#This Row],[Sales]]</f>
        <v>0.69</v>
      </c>
      <c r="AI1235" s="23">
        <f>Table_1[[#This Row],[Profit]]+Table_1[[#This Row],[Sales]]</f>
        <v>16190.2</v>
      </c>
      <c r="AJ1235" s="17">
        <f>WEEKNUM(Table_1[[#This Row],[Order Date]],1)</f>
        <v>17</v>
      </c>
      <c r="AK1235" s="17" t="str">
        <f>TEXT(Table_1[[#This Row],[Order Date]],"mmm yyyy")</f>
        <v>Apr 2015</v>
      </c>
      <c r="AL1235" s="17" t="str">
        <f>Table_1[[#This Row],[Monthly sales]]&amp;"  Week "&amp;TEXT(Table_1[[#This Row],[Weekly sales]],"00")</f>
        <v>Apr 2015  Week 17</v>
      </c>
      <c r="AM1235" s="17">
        <f>IF(COUNTIF($A$2:A1235, A1235)=1, 1, 0)</f>
        <v>1</v>
      </c>
      <c r="AN1235" s="3">
        <f>COUNTA(A1235) - COUNTIF(Table_1[[#This Row],[Unique Customers]], 1)</f>
        <v>0</v>
      </c>
      <c r="AO1235" s="17" t="str">
        <f t="shared" si="19"/>
        <v>Unique</v>
      </c>
      <c r="AP1235" s="17" t="str">
        <f>"Q"&amp;_xlfn.CEILING.MATH(MONTH(Table_1[[#This Row],[Monthly sales]])/3,1)</f>
        <v>Q2</v>
      </c>
    </row>
    <row r="1236" spans="1:42" ht="14.4" x14ac:dyDescent="0.3">
      <c r="A1236" s="2">
        <v>2668</v>
      </c>
      <c r="B1236" s="15" t="s">
        <v>1897</v>
      </c>
      <c r="C1236" s="15" t="s">
        <v>71</v>
      </c>
      <c r="D1236" s="6">
        <v>0.06</v>
      </c>
      <c r="E1236" s="4">
        <v>3.93</v>
      </c>
      <c r="F1236" s="4">
        <v>0.99</v>
      </c>
      <c r="G1236" s="15" t="s">
        <v>39</v>
      </c>
      <c r="H1236" s="15" t="s">
        <v>72</v>
      </c>
      <c r="I1236" s="15" t="s">
        <v>49</v>
      </c>
      <c r="J1236" s="15" t="s">
        <v>177</v>
      </c>
      <c r="K1236" s="15" t="s">
        <v>51</v>
      </c>
      <c r="L1236" s="15" t="s">
        <v>2256</v>
      </c>
      <c r="M1236" s="6">
        <v>0.39</v>
      </c>
      <c r="N1236" s="15" t="s">
        <v>33</v>
      </c>
      <c r="O1236" s="15" t="s">
        <v>53</v>
      </c>
      <c r="P1236" s="15" t="s">
        <v>1072</v>
      </c>
      <c r="Q1236" s="15" t="s">
        <v>1899</v>
      </c>
      <c r="R1236" s="2">
        <v>57701</v>
      </c>
      <c r="S1236" s="1">
        <v>42115</v>
      </c>
      <c r="T1236" s="12">
        <f>EOMONTH(Table_1[[#This Row],[Order Date]],0)</f>
        <v>42124</v>
      </c>
      <c r="U1236" s="10">
        <f>EOMONTH(Table_1[[#This Row],[Order Date]],0)</f>
        <v>42124</v>
      </c>
      <c r="V1236" s="14">
        <v>42115</v>
      </c>
      <c r="W1236" s="1">
        <v>42117</v>
      </c>
      <c r="X1236" s="12">
        <v>42117</v>
      </c>
      <c r="Y1236" s="10">
        <f>EOMONTH(Table_1[[#This Row],[Ship date]],0)</f>
        <v>42124</v>
      </c>
      <c r="Z1236" s="14">
        <v>42117</v>
      </c>
      <c r="AA1236" s="4">
        <v>10.782400000000001</v>
      </c>
      <c r="AB1236" s="2">
        <v>6</v>
      </c>
      <c r="AC1236" s="4">
        <v>24.18</v>
      </c>
      <c r="AD1236" s="2">
        <v>87832</v>
      </c>
      <c r="AE1236" s="4">
        <f>'DataCleaning and Transformation'!$E1236-'DataCleaning and Transformation'!$D1236</f>
        <v>3.87</v>
      </c>
      <c r="AF1236" s="15" t="str">
        <f>_xlfn.IFS('DataCleaning and Transformation'!$O1236="Central","Chris",'DataCleaning and Transformation'!$O1236="East","Erin",'DataCleaning and Transformation'!$O1236="South","Sam",'DataCleaning and Transformation'!$O1236="West","William")</f>
        <v>Chris</v>
      </c>
      <c r="AG1236" s="31">
        <f>Table_1[[#This Row],[Ship date]]-Table_1[[#This Row],[Order Date]]</f>
        <v>2</v>
      </c>
      <c r="AH1236" s="22">
        <f>Table_1[[#This Row],[Profit]]/Table_1[[#This Row],[Sales]]</f>
        <v>0.4459222497932176</v>
      </c>
      <c r="AI1236" s="23">
        <f>Table_1[[#This Row],[Profit]]+Table_1[[#This Row],[Sales]]</f>
        <v>34.962400000000002</v>
      </c>
      <c r="AJ1236" s="17">
        <f>WEEKNUM(Table_1[[#This Row],[Order Date]],1)</f>
        <v>17</v>
      </c>
      <c r="AK1236" s="17" t="str">
        <f>TEXT(Table_1[[#This Row],[Order Date]],"mmm yyyy")</f>
        <v>Apr 2015</v>
      </c>
      <c r="AL1236" s="17" t="str">
        <f>Table_1[[#This Row],[Monthly sales]]&amp;"  Week "&amp;TEXT(Table_1[[#This Row],[Weekly sales]],"00")</f>
        <v>Apr 2015  Week 17</v>
      </c>
      <c r="AM1236" s="17">
        <f>IF(COUNTIF($A$2:A1236, A1236)=1, 1, 0)</f>
        <v>0</v>
      </c>
      <c r="AN1236" s="3">
        <f>COUNTA(A1236) - COUNTIF(Table_1[[#This Row],[Unique Customers]], 1)</f>
        <v>1</v>
      </c>
      <c r="AO1236" s="17" t="str">
        <f t="shared" si="19"/>
        <v>Unique</v>
      </c>
      <c r="AP1236" s="17" t="str">
        <f>"Q"&amp;_xlfn.CEILING.MATH(MONTH(Table_1[[#This Row],[Monthly sales]])/3,1)</f>
        <v>Q2</v>
      </c>
    </row>
    <row r="1237" spans="1:42" ht="14.4" x14ac:dyDescent="0.3">
      <c r="A1237" s="2">
        <v>2932</v>
      </c>
      <c r="B1237" s="15" t="s">
        <v>2257</v>
      </c>
      <c r="C1237" s="15" t="s">
        <v>38</v>
      </c>
      <c r="D1237" s="6">
        <v>0.01</v>
      </c>
      <c r="E1237" s="4">
        <v>35.44</v>
      </c>
      <c r="F1237" s="4">
        <v>19.989999999999998</v>
      </c>
      <c r="G1237" s="15" t="s">
        <v>39</v>
      </c>
      <c r="H1237" s="15" t="s">
        <v>28</v>
      </c>
      <c r="I1237" s="15" t="s">
        <v>49</v>
      </c>
      <c r="J1237" s="15" t="s">
        <v>89</v>
      </c>
      <c r="K1237" s="15" t="s">
        <v>74</v>
      </c>
      <c r="L1237" s="15" t="s">
        <v>2258</v>
      </c>
      <c r="M1237" s="6">
        <v>0.38</v>
      </c>
      <c r="N1237" s="15" t="s">
        <v>33</v>
      </c>
      <c r="O1237" s="15" t="s">
        <v>112</v>
      </c>
      <c r="P1237" s="15" t="s">
        <v>249</v>
      </c>
      <c r="Q1237" s="15" t="s">
        <v>1656</v>
      </c>
      <c r="R1237" s="2">
        <v>6614</v>
      </c>
      <c r="S1237" s="1">
        <v>42116</v>
      </c>
      <c r="T1237" s="12">
        <f>EOMONTH(Table_1[[#This Row],[Order Date]],0)</f>
        <v>42124</v>
      </c>
      <c r="U1237" s="10">
        <f>EOMONTH(Table_1[[#This Row],[Order Date]],0)</f>
        <v>42124</v>
      </c>
      <c r="V1237" s="14">
        <v>42116</v>
      </c>
      <c r="W1237" s="1">
        <v>42117</v>
      </c>
      <c r="X1237" s="12">
        <v>42117</v>
      </c>
      <c r="Y1237" s="10">
        <f>EOMONTH(Table_1[[#This Row],[Ship date]],0)</f>
        <v>42124</v>
      </c>
      <c r="Z1237" s="14">
        <v>42117</v>
      </c>
      <c r="AA1237" s="4">
        <v>-52.822800000000001</v>
      </c>
      <c r="AB1237" s="2">
        <v>1</v>
      </c>
      <c r="AC1237" s="4">
        <v>55.43</v>
      </c>
      <c r="AD1237" s="2">
        <v>87620</v>
      </c>
      <c r="AE1237" s="4">
        <f>'DataCleaning and Transformation'!$E1237-'DataCleaning and Transformation'!$D1237</f>
        <v>35.43</v>
      </c>
      <c r="AF1237" s="15" t="str">
        <f>_xlfn.IFS('DataCleaning and Transformation'!$O1237="Central","Chris",'DataCleaning and Transformation'!$O1237="East","Erin",'DataCleaning and Transformation'!$O1237="South","Sam",'DataCleaning and Transformation'!$O1237="West","William")</f>
        <v>Erin</v>
      </c>
      <c r="AG1237" s="31">
        <f>Table_1[[#This Row],[Ship date]]-Table_1[[#This Row],[Order Date]]</f>
        <v>1</v>
      </c>
      <c r="AH1237" s="22">
        <f>Table_1[[#This Row],[Profit]]/Table_1[[#This Row],[Sales]]</f>
        <v>-0.95296409886343136</v>
      </c>
      <c r="AI1237" s="23">
        <f>Table_1[[#This Row],[Profit]]+Table_1[[#This Row],[Sales]]</f>
        <v>2.6071999999999989</v>
      </c>
      <c r="AJ1237" s="17">
        <f>WEEKNUM(Table_1[[#This Row],[Order Date]],1)</f>
        <v>17</v>
      </c>
      <c r="AK1237" s="17" t="str">
        <f>TEXT(Table_1[[#This Row],[Order Date]],"mmm yyyy")</f>
        <v>Apr 2015</v>
      </c>
      <c r="AL1237" s="17" t="str">
        <f>Table_1[[#This Row],[Monthly sales]]&amp;"  Week "&amp;TEXT(Table_1[[#This Row],[Weekly sales]],"00")</f>
        <v>Apr 2015  Week 17</v>
      </c>
      <c r="AM1237" s="17">
        <f>IF(COUNTIF($A$2:A1237, A1237)=1, 1, 0)</f>
        <v>1</v>
      </c>
      <c r="AN1237" s="3">
        <f>COUNTA(A1237) - COUNTIF(Table_1[[#This Row],[Unique Customers]], 1)</f>
        <v>0</v>
      </c>
      <c r="AO1237" s="17" t="str">
        <f t="shared" si="19"/>
        <v>Unique</v>
      </c>
      <c r="AP1237" s="17" t="str">
        <f>"Q"&amp;_xlfn.CEILING.MATH(MONTH(Table_1[[#This Row],[Monthly sales]])/3,1)</f>
        <v>Q2</v>
      </c>
    </row>
    <row r="1238" spans="1:42" ht="14.4" x14ac:dyDescent="0.3">
      <c r="A1238" s="2">
        <v>2938</v>
      </c>
      <c r="B1238" s="15" t="s">
        <v>2259</v>
      </c>
      <c r="C1238" s="15" t="s">
        <v>38</v>
      </c>
      <c r="D1238" s="6">
        <v>0.03</v>
      </c>
      <c r="E1238" s="4">
        <v>47.9</v>
      </c>
      <c r="F1238" s="4">
        <v>5.86</v>
      </c>
      <c r="G1238" s="15" t="s">
        <v>39</v>
      </c>
      <c r="H1238" s="15" t="s">
        <v>28</v>
      </c>
      <c r="I1238" s="15" t="s">
        <v>49</v>
      </c>
      <c r="J1238" s="15" t="s">
        <v>89</v>
      </c>
      <c r="K1238" s="15" t="s">
        <v>74</v>
      </c>
      <c r="L1238" s="15" t="s">
        <v>1310</v>
      </c>
      <c r="M1238" s="6">
        <v>0.37</v>
      </c>
      <c r="N1238" s="15" t="s">
        <v>33</v>
      </c>
      <c r="O1238" s="15" t="s">
        <v>112</v>
      </c>
      <c r="P1238" s="15" t="s">
        <v>404</v>
      </c>
      <c r="Q1238" s="15" t="s">
        <v>2260</v>
      </c>
      <c r="R1238" s="2">
        <v>2180</v>
      </c>
      <c r="S1238" s="1">
        <v>42116</v>
      </c>
      <c r="T1238" s="12">
        <f>EOMONTH(Table_1[[#This Row],[Order Date]],0)</f>
        <v>42124</v>
      </c>
      <c r="U1238" s="10">
        <f>EOMONTH(Table_1[[#This Row],[Order Date]],0)</f>
        <v>42124</v>
      </c>
      <c r="V1238" s="14">
        <v>42116</v>
      </c>
      <c r="W1238" s="1">
        <v>42119</v>
      </c>
      <c r="X1238" s="12">
        <v>42119</v>
      </c>
      <c r="Y1238" s="10">
        <f>EOMONTH(Table_1[[#This Row],[Ship date]],0)</f>
        <v>42124</v>
      </c>
      <c r="Z1238" s="14">
        <v>42119</v>
      </c>
      <c r="AA1238" s="4">
        <v>642.99030000000005</v>
      </c>
      <c r="AB1238" s="2">
        <v>20</v>
      </c>
      <c r="AC1238" s="4">
        <v>931.87</v>
      </c>
      <c r="AD1238" s="2">
        <v>87620</v>
      </c>
      <c r="AE1238" s="4">
        <f>'DataCleaning and Transformation'!$E1238-'DataCleaning and Transformation'!$D1238</f>
        <v>47.87</v>
      </c>
      <c r="AF1238" s="15" t="str">
        <f>_xlfn.IFS('DataCleaning and Transformation'!$O1238="Central","Chris",'DataCleaning and Transformation'!$O1238="East","Erin",'DataCleaning and Transformation'!$O1238="South","Sam",'DataCleaning and Transformation'!$O1238="West","William")</f>
        <v>Erin</v>
      </c>
      <c r="AG1238" s="31">
        <f>Table_1[[#This Row],[Ship date]]-Table_1[[#This Row],[Order Date]]</f>
        <v>3</v>
      </c>
      <c r="AH1238" s="22">
        <f>Table_1[[#This Row],[Profit]]/Table_1[[#This Row],[Sales]]</f>
        <v>0.69000000000000006</v>
      </c>
      <c r="AI1238" s="23">
        <f>Table_1[[#This Row],[Profit]]+Table_1[[#This Row],[Sales]]</f>
        <v>1574.8603000000001</v>
      </c>
      <c r="AJ1238" s="17">
        <f>WEEKNUM(Table_1[[#This Row],[Order Date]],1)</f>
        <v>17</v>
      </c>
      <c r="AK1238" s="17" t="str">
        <f>TEXT(Table_1[[#This Row],[Order Date]],"mmm yyyy")</f>
        <v>Apr 2015</v>
      </c>
      <c r="AL1238" s="17" t="str">
        <f>Table_1[[#This Row],[Monthly sales]]&amp;"  Week "&amp;TEXT(Table_1[[#This Row],[Weekly sales]],"00")</f>
        <v>Apr 2015  Week 17</v>
      </c>
      <c r="AM1238" s="17">
        <f>IF(COUNTIF($A$2:A1238, A1238)=1, 1, 0)</f>
        <v>1</v>
      </c>
      <c r="AN1238" s="3">
        <f>COUNTA(A1238) - COUNTIF(Table_1[[#This Row],[Unique Customers]], 1)</f>
        <v>0</v>
      </c>
      <c r="AO1238" s="17" t="str">
        <f t="shared" si="19"/>
        <v>Repeated</v>
      </c>
      <c r="AP1238" s="17" t="str">
        <f>"Q"&amp;_xlfn.CEILING.MATH(MONTH(Table_1[[#This Row],[Monthly sales]])/3,1)</f>
        <v>Q2</v>
      </c>
    </row>
    <row r="1239" spans="1:42" ht="14.4" x14ac:dyDescent="0.3">
      <c r="A1239" s="2">
        <v>666</v>
      </c>
      <c r="B1239" s="15" t="s">
        <v>2261</v>
      </c>
      <c r="C1239" s="15" t="s">
        <v>48</v>
      </c>
      <c r="D1239" s="6">
        <v>0.02</v>
      </c>
      <c r="E1239" s="4">
        <v>4.57</v>
      </c>
      <c r="F1239" s="4">
        <v>5.42</v>
      </c>
      <c r="G1239" s="15" t="s">
        <v>39</v>
      </c>
      <c r="H1239" s="15" t="s">
        <v>95</v>
      </c>
      <c r="I1239" s="15" t="s">
        <v>49</v>
      </c>
      <c r="J1239" s="15" t="s">
        <v>73</v>
      </c>
      <c r="K1239" s="15" t="s">
        <v>74</v>
      </c>
      <c r="L1239" s="15" t="s">
        <v>2262</v>
      </c>
      <c r="M1239" s="6">
        <v>0.37</v>
      </c>
      <c r="N1239" s="15" t="s">
        <v>33</v>
      </c>
      <c r="O1239" s="15" t="s">
        <v>34</v>
      </c>
      <c r="P1239" s="15" t="s">
        <v>401</v>
      </c>
      <c r="Q1239" s="15" t="s">
        <v>2263</v>
      </c>
      <c r="R1239" s="2">
        <v>37211</v>
      </c>
      <c r="S1239" s="1">
        <v>42116</v>
      </c>
      <c r="T1239" s="12">
        <f>EOMONTH(Table_1[[#This Row],[Order Date]],0)</f>
        <v>42124</v>
      </c>
      <c r="U1239" s="10">
        <f>EOMONTH(Table_1[[#This Row],[Order Date]],0)</f>
        <v>42124</v>
      </c>
      <c r="V1239" s="14">
        <v>42116</v>
      </c>
      <c r="W1239" s="1">
        <v>42120</v>
      </c>
      <c r="X1239" s="12">
        <v>42120</v>
      </c>
      <c r="Y1239" s="10">
        <f>EOMONTH(Table_1[[#This Row],[Ship date]],0)</f>
        <v>42124</v>
      </c>
      <c r="Z1239" s="14">
        <v>42120</v>
      </c>
      <c r="AA1239" s="4">
        <v>-352.81400000000002</v>
      </c>
      <c r="AB1239" s="2">
        <v>11</v>
      </c>
      <c r="AC1239" s="4">
        <v>54.04</v>
      </c>
      <c r="AD1239" s="2">
        <v>88679</v>
      </c>
      <c r="AE1239" s="4">
        <f>'DataCleaning and Transformation'!$E1239-'DataCleaning and Transformation'!$D1239</f>
        <v>4.5500000000000007</v>
      </c>
      <c r="AF1239" s="15" t="str">
        <f>_xlfn.IFS('DataCleaning and Transformation'!$O1239="Central","Chris",'DataCleaning and Transformation'!$O1239="East","Erin",'DataCleaning and Transformation'!$O1239="South","Sam",'DataCleaning and Transformation'!$O1239="West","William")</f>
        <v>Sam</v>
      </c>
      <c r="AG1239" s="31">
        <f>Table_1[[#This Row],[Ship date]]-Table_1[[#This Row],[Order Date]]</f>
        <v>4</v>
      </c>
      <c r="AH1239" s="22">
        <f>Table_1[[#This Row],[Profit]]/Table_1[[#This Row],[Sales]]</f>
        <v>-6.5287564766839381</v>
      </c>
      <c r="AI1239" s="23">
        <f>Table_1[[#This Row],[Profit]]+Table_1[[#This Row],[Sales]]</f>
        <v>-298.774</v>
      </c>
      <c r="AJ1239" s="17">
        <f>WEEKNUM(Table_1[[#This Row],[Order Date]],1)</f>
        <v>17</v>
      </c>
      <c r="AK1239" s="17" t="str">
        <f>TEXT(Table_1[[#This Row],[Order Date]],"mmm yyyy")</f>
        <v>Apr 2015</v>
      </c>
      <c r="AL1239" s="17" t="str">
        <f>Table_1[[#This Row],[Monthly sales]]&amp;"  Week "&amp;TEXT(Table_1[[#This Row],[Weekly sales]],"00")</f>
        <v>Apr 2015  Week 17</v>
      </c>
      <c r="AM1239" s="17">
        <f>IF(COUNTIF($A$2:A1239, A1239)=1, 1, 0)</f>
        <v>1</v>
      </c>
      <c r="AN1239" s="3">
        <f>COUNTA(A1239) - COUNTIF(Table_1[[#This Row],[Unique Customers]], 1)</f>
        <v>0</v>
      </c>
      <c r="AO1239" s="17" t="str">
        <f t="shared" si="19"/>
        <v>Unique</v>
      </c>
      <c r="AP1239" s="17" t="str">
        <f>"Q"&amp;_xlfn.CEILING.MATH(MONTH(Table_1[[#This Row],[Monthly sales]])/3,1)</f>
        <v>Q2</v>
      </c>
    </row>
    <row r="1240" spans="1:42" ht="14.4" x14ac:dyDescent="0.3">
      <c r="A1240" s="2">
        <v>667</v>
      </c>
      <c r="B1240" s="15" t="s">
        <v>554</v>
      </c>
      <c r="C1240" s="15" t="s">
        <v>48</v>
      </c>
      <c r="D1240" s="6">
        <v>0.02</v>
      </c>
      <c r="E1240" s="4">
        <v>4.57</v>
      </c>
      <c r="F1240" s="4">
        <v>5.42</v>
      </c>
      <c r="G1240" s="15" t="s">
        <v>39</v>
      </c>
      <c r="H1240" s="15" t="s">
        <v>95</v>
      </c>
      <c r="I1240" s="15" t="s">
        <v>49</v>
      </c>
      <c r="J1240" s="15" t="s">
        <v>73</v>
      </c>
      <c r="K1240" s="15" t="s">
        <v>74</v>
      </c>
      <c r="L1240" s="15" t="s">
        <v>2262</v>
      </c>
      <c r="M1240" s="6">
        <v>0.37</v>
      </c>
      <c r="N1240" s="15" t="s">
        <v>33</v>
      </c>
      <c r="O1240" s="15" t="s">
        <v>53</v>
      </c>
      <c r="P1240" s="15" t="s">
        <v>188</v>
      </c>
      <c r="Q1240" s="15" t="s">
        <v>555</v>
      </c>
      <c r="R1240" s="2">
        <v>75203</v>
      </c>
      <c r="S1240" s="1">
        <v>42116</v>
      </c>
      <c r="T1240" s="12">
        <f>EOMONTH(Table_1[[#This Row],[Order Date]],0)</f>
        <v>42124</v>
      </c>
      <c r="U1240" s="10">
        <f>EOMONTH(Table_1[[#This Row],[Order Date]],0)</f>
        <v>42124</v>
      </c>
      <c r="V1240" s="14">
        <v>42116</v>
      </c>
      <c r="W1240" s="1">
        <v>42120</v>
      </c>
      <c r="X1240" s="12">
        <v>42120</v>
      </c>
      <c r="Y1240" s="10">
        <f>EOMONTH(Table_1[[#This Row],[Ship date]],0)</f>
        <v>42124</v>
      </c>
      <c r="Z1240" s="14">
        <v>42120</v>
      </c>
      <c r="AA1240" s="4">
        <v>-124.2805</v>
      </c>
      <c r="AB1240" s="2">
        <v>45</v>
      </c>
      <c r="AC1240" s="4">
        <v>221.06</v>
      </c>
      <c r="AD1240" s="2">
        <v>48257</v>
      </c>
      <c r="AE1240" s="4">
        <f>'DataCleaning and Transformation'!$E1240-'DataCleaning and Transformation'!$D1240</f>
        <v>4.5500000000000007</v>
      </c>
      <c r="AF1240" s="15" t="str">
        <f>_xlfn.IFS('DataCleaning and Transformation'!$O1240="Central","Chris",'DataCleaning and Transformation'!$O1240="East","Erin",'DataCleaning and Transformation'!$O1240="South","Sam",'DataCleaning and Transformation'!$O1240="West","William")</f>
        <v>Chris</v>
      </c>
      <c r="AG1240" s="31">
        <f>Table_1[[#This Row],[Ship date]]-Table_1[[#This Row],[Order Date]]</f>
        <v>4</v>
      </c>
      <c r="AH1240" s="22">
        <f>Table_1[[#This Row],[Profit]]/Table_1[[#This Row],[Sales]]</f>
        <v>-0.5622025694381616</v>
      </c>
      <c r="AI1240" s="23">
        <f>Table_1[[#This Row],[Profit]]+Table_1[[#This Row],[Sales]]</f>
        <v>96.779499999999999</v>
      </c>
      <c r="AJ1240" s="17">
        <f>WEEKNUM(Table_1[[#This Row],[Order Date]],1)</f>
        <v>17</v>
      </c>
      <c r="AK1240" s="17" t="str">
        <f>TEXT(Table_1[[#This Row],[Order Date]],"mmm yyyy")</f>
        <v>Apr 2015</v>
      </c>
      <c r="AL1240" s="17" t="str">
        <f>Table_1[[#This Row],[Monthly sales]]&amp;"  Week "&amp;TEXT(Table_1[[#This Row],[Weekly sales]],"00")</f>
        <v>Apr 2015  Week 17</v>
      </c>
      <c r="AM1240" s="17">
        <f>IF(COUNTIF($A$2:A1240, A1240)=1, 1, 0)</f>
        <v>0</v>
      </c>
      <c r="AN1240" s="3">
        <f>COUNTA(A1240) - COUNTIF(Table_1[[#This Row],[Unique Customers]], 1)</f>
        <v>1</v>
      </c>
      <c r="AO1240" s="17" t="str">
        <f t="shared" si="19"/>
        <v>Unique</v>
      </c>
      <c r="AP1240" s="17" t="str">
        <f>"Q"&amp;_xlfn.CEILING.MATH(MONTH(Table_1[[#This Row],[Monthly sales]])/3,1)</f>
        <v>Q2</v>
      </c>
    </row>
    <row r="1241" spans="1:42" ht="14.4" x14ac:dyDescent="0.3">
      <c r="A1241" s="2">
        <v>1777</v>
      </c>
      <c r="B1241" s="15" t="s">
        <v>173</v>
      </c>
      <c r="C1241" s="15" t="s">
        <v>48</v>
      </c>
      <c r="D1241" s="6">
        <v>7.0000000000000007E-2</v>
      </c>
      <c r="E1241" s="4">
        <v>5.43</v>
      </c>
      <c r="F1241" s="4">
        <v>0.95</v>
      </c>
      <c r="G1241" s="15" t="s">
        <v>39</v>
      </c>
      <c r="H1241" s="15" t="s">
        <v>40</v>
      </c>
      <c r="I1241" s="15" t="s">
        <v>49</v>
      </c>
      <c r="J1241" s="15" t="s">
        <v>89</v>
      </c>
      <c r="K1241" s="15" t="s">
        <v>51</v>
      </c>
      <c r="L1241" s="15" t="s">
        <v>2264</v>
      </c>
      <c r="M1241" s="6">
        <v>0.36</v>
      </c>
      <c r="N1241" s="15" t="s">
        <v>33</v>
      </c>
      <c r="O1241" s="15" t="s">
        <v>53</v>
      </c>
      <c r="P1241" s="15" t="s">
        <v>54</v>
      </c>
      <c r="Q1241" s="15" t="s">
        <v>175</v>
      </c>
      <c r="R1241" s="2">
        <v>46383</v>
      </c>
      <c r="S1241" s="1">
        <v>42116</v>
      </c>
      <c r="T1241" s="12">
        <f>EOMONTH(Table_1[[#This Row],[Order Date]],0)</f>
        <v>42124</v>
      </c>
      <c r="U1241" s="10">
        <f>EOMONTH(Table_1[[#This Row],[Order Date]],0)</f>
        <v>42124</v>
      </c>
      <c r="V1241" s="14">
        <v>42116</v>
      </c>
      <c r="W1241" s="1">
        <v>42120</v>
      </c>
      <c r="X1241" s="12">
        <v>42120</v>
      </c>
      <c r="Y1241" s="10">
        <f>EOMONTH(Table_1[[#This Row],[Ship date]],0)</f>
        <v>42124</v>
      </c>
      <c r="Z1241" s="14">
        <v>42120</v>
      </c>
      <c r="AA1241" s="4">
        <v>26.5029</v>
      </c>
      <c r="AB1241" s="2">
        <v>7</v>
      </c>
      <c r="AC1241" s="4">
        <v>38.409999999999997</v>
      </c>
      <c r="AD1241" s="2">
        <v>89939</v>
      </c>
      <c r="AE1241" s="4">
        <f>'DataCleaning and Transformation'!$E1241-'DataCleaning and Transformation'!$D1241</f>
        <v>5.3599999999999994</v>
      </c>
      <c r="AF1241" s="15" t="str">
        <f>_xlfn.IFS('DataCleaning and Transformation'!$O1241="Central","Chris",'DataCleaning and Transformation'!$O1241="East","Erin",'DataCleaning and Transformation'!$O1241="South","Sam",'DataCleaning and Transformation'!$O1241="West","William")</f>
        <v>Chris</v>
      </c>
      <c r="AG1241" s="31">
        <f>Table_1[[#This Row],[Ship date]]-Table_1[[#This Row],[Order Date]]</f>
        <v>4</v>
      </c>
      <c r="AH1241" s="22">
        <f>Table_1[[#This Row],[Profit]]/Table_1[[#This Row],[Sales]]</f>
        <v>0.69000000000000006</v>
      </c>
      <c r="AI1241" s="23">
        <f>Table_1[[#This Row],[Profit]]+Table_1[[#This Row],[Sales]]</f>
        <v>64.912899999999993</v>
      </c>
      <c r="AJ1241" s="17">
        <f>WEEKNUM(Table_1[[#This Row],[Order Date]],1)</f>
        <v>17</v>
      </c>
      <c r="AK1241" s="17" t="str">
        <f>TEXT(Table_1[[#This Row],[Order Date]],"mmm yyyy")</f>
        <v>Apr 2015</v>
      </c>
      <c r="AL1241" s="17" t="str">
        <f>Table_1[[#This Row],[Monthly sales]]&amp;"  Week "&amp;TEXT(Table_1[[#This Row],[Weekly sales]],"00")</f>
        <v>Apr 2015  Week 17</v>
      </c>
      <c r="AM1241" s="17">
        <f>IF(COUNTIF($A$2:A1241, A1241)=1, 1, 0)</f>
        <v>0</v>
      </c>
      <c r="AN1241" s="3">
        <f>COUNTA(A1241) - COUNTIF(Table_1[[#This Row],[Unique Customers]], 1)</f>
        <v>1</v>
      </c>
      <c r="AO1241" s="17" t="str">
        <f t="shared" si="19"/>
        <v>Unique</v>
      </c>
      <c r="AP1241" s="17" t="str">
        <f>"Q"&amp;_xlfn.CEILING.MATH(MONTH(Table_1[[#This Row],[Monthly sales]])/3,1)</f>
        <v>Q2</v>
      </c>
    </row>
    <row r="1242" spans="1:42" ht="14.4" x14ac:dyDescent="0.3">
      <c r="A1242" s="2">
        <v>678</v>
      </c>
      <c r="B1242" s="15" t="s">
        <v>2265</v>
      </c>
      <c r="C1242" s="15" t="s">
        <v>117</v>
      </c>
      <c r="D1242" s="6">
        <v>0.04</v>
      </c>
      <c r="E1242" s="4">
        <v>15.42</v>
      </c>
      <c r="F1242" s="4">
        <v>10.68</v>
      </c>
      <c r="G1242" s="15" t="s">
        <v>88</v>
      </c>
      <c r="H1242" s="15" t="s">
        <v>95</v>
      </c>
      <c r="I1242" s="15" t="s">
        <v>49</v>
      </c>
      <c r="J1242" s="15" t="s">
        <v>79</v>
      </c>
      <c r="K1242" s="15" t="s">
        <v>74</v>
      </c>
      <c r="L1242" s="15" t="s">
        <v>2266</v>
      </c>
      <c r="M1242" s="6">
        <v>0.57999999999999996</v>
      </c>
      <c r="N1242" s="15" t="s">
        <v>33</v>
      </c>
      <c r="O1242" s="15" t="s">
        <v>34</v>
      </c>
      <c r="P1242" s="15" t="s">
        <v>243</v>
      </c>
      <c r="Q1242" s="15" t="s">
        <v>2244</v>
      </c>
      <c r="R1242" s="2">
        <v>24281</v>
      </c>
      <c r="S1242" s="1">
        <v>42116</v>
      </c>
      <c r="T1242" s="12">
        <f>EOMONTH(Table_1[[#This Row],[Order Date]],0)</f>
        <v>42124</v>
      </c>
      <c r="U1242" s="10">
        <f>EOMONTH(Table_1[[#This Row],[Order Date]],0)</f>
        <v>42124</v>
      </c>
      <c r="V1242" s="14">
        <v>42116</v>
      </c>
      <c r="W1242" s="1">
        <v>42117</v>
      </c>
      <c r="X1242" s="12">
        <v>42117</v>
      </c>
      <c r="Y1242" s="10">
        <f>EOMONTH(Table_1[[#This Row],[Ship date]],0)</f>
        <v>42124</v>
      </c>
      <c r="Z1242" s="14">
        <v>42117</v>
      </c>
      <c r="AA1242" s="4">
        <v>-109.70399999999999</v>
      </c>
      <c r="AB1242" s="2">
        <v>5</v>
      </c>
      <c r="AC1242" s="4">
        <v>81.14</v>
      </c>
      <c r="AD1242" s="2">
        <v>88889</v>
      </c>
      <c r="AE1242" s="4">
        <f>'DataCleaning and Transformation'!$E1242-'DataCleaning and Transformation'!$D1242</f>
        <v>15.38</v>
      </c>
      <c r="AF1242" s="15" t="str">
        <f>_xlfn.IFS('DataCleaning and Transformation'!$O1242="Central","Chris",'DataCleaning and Transformation'!$O1242="East","Erin",'DataCleaning and Transformation'!$O1242="South","Sam",'DataCleaning and Transformation'!$O1242="West","William")</f>
        <v>Sam</v>
      </c>
      <c r="AG1242" s="31">
        <f>Table_1[[#This Row],[Ship date]]-Table_1[[#This Row],[Order Date]]</f>
        <v>1</v>
      </c>
      <c r="AH1242" s="22">
        <f>Table_1[[#This Row],[Profit]]/Table_1[[#This Row],[Sales]]</f>
        <v>-1.3520335223071234</v>
      </c>
      <c r="AI1242" s="23">
        <f>Table_1[[#This Row],[Profit]]+Table_1[[#This Row],[Sales]]</f>
        <v>-28.563999999999993</v>
      </c>
      <c r="AJ1242" s="17">
        <f>WEEKNUM(Table_1[[#This Row],[Order Date]],1)</f>
        <v>17</v>
      </c>
      <c r="AK1242" s="17" t="str">
        <f>TEXT(Table_1[[#This Row],[Order Date]],"mmm yyyy")</f>
        <v>Apr 2015</v>
      </c>
      <c r="AL1242" s="17" t="str">
        <f>Table_1[[#This Row],[Monthly sales]]&amp;"  Week "&amp;TEXT(Table_1[[#This Row],[Weekly sales]],"00")</f>
        <v>Apr 2015  Week 17</v>
      </c>
      <c r="AM1242" s="17">
        <f>IF(COUNTIF($A$2:A1242, A1242)=1, 1, 0)</f>
        <v>1</v>
      </c>
      <c r="AN1242" s="3">
        <f>COUNTA(A1242) - COUNTIF(Table_1[[#This Row],[Unique Customers]], 1)</f>
        <v>0</v>
      </c>
      <c r="AO1242" s="17" t="str">
        <f t="shared" si="19"/>
        <v>Unique</v>
      </c>
      <c r="AP1242" s="17" t="str">
        <f>"Q"&amp;_xlfn.CEILING.MATH(MONTH(Table_1[[#This Row],[Monthly sales]])/3,1)</f>
        <v>Q2</v>
      </c>
    </row>
    <row r="1243" spans="1:42" ht="14.4" x14ac:dyDescent="0.3">
      <c r="A1243" s="2">
        <v>2760</v>
      </c>
      <c r="B1243" s="15" t="s">
        <v>2267</v>
      </c>
      <c r="C1243" s="15" t="s">
        <v>117</v>
      </c>
      <c r="D1243" s="6">
        <v>0.08</v>
      </c>
      <c r="E1243" s="4">
        <v>22.01</v>
      </c>
      <c r="F1243" s="4">
        <v>5.53</v>
      </c>
      <c r="G1243" s="15" t="s">
        <v>39</v>
      </c>
      <c r="H1243" s="15" t="s">
        <v>95</v>
      </c>
      <c r="I1243" s="15" t="s">
        <v>49</v>
      </c>
      <c r="J1243" s="15" t="s">
        <v>50</v>
      </c>
      <c r="K1243" s="15" t="s">
        <v>43</v>
      </c>
      <c r="L1243" s="15" t="s">
        <v>497</v>
      </c>
      <c r="M1243" s="6">
        <v>0.59</v>
      </c>
      <c r="N1243" s="15" t="s">
        <v>33</v>
      </c>
      <c r="O1243" s="15" t="s">
        <v>112</v>
      </c>
      <c r="P1243" s="15" t="s">
        <v>249</v>
      </c>
      <c r="Q1243" s="15" t="s">
        <v>2268</v>
      </c>
      <c r="R1243" s="2">
        <v>6708</v>
      </c>
      <c r="S1243" s="1">
        <v>42116</v>
      </c>
      <c r="T1243" s="12">
        <f>EOMONTH(Table_1[[#This Row],[Order Date]],0)</f>
        <v>42124</v>
      </c>
      <c r="U1243" s="10">
        <f>EOMONTH(Table_1[[#This Row],[Order Date]],0)</f>
        <v>42124</v>
      </c>
      <c r="V1243" s="14">
        <v>42116</v>
      </c>
      <c r="W1243" s="1">
        <v>42118</v>
      </c>
      <c r="X1243" s="12">
        <v>42118</v>
      </c>
      <c r="Y1243" s="10">
        <f>EOMONTH(Table_1[[#This Row],[Ship date]],0)</f>
        <v>42124</v>
      </c>
      <c r="Z1243" s="14">
        <v>42118</v>
      </c>
      <c r="AA1243" s="4">
        <v>105.7</v>
      </c>
      <c r="AB1243" s="2">
        <v>11</v>
      </c>
      <c r="AC1243" s="4">
        <v>241.97</v>
      </c>
      <c r="AD1243" s="2">
        <v>90724</v>
      </c>
      <c r="AE1243" s="4">
        <f>'DataCleaning and Transformation'!$E1243-'DataCleaning and Transformation'!$D1243</f>
        <v>21.930000000000003</v>
      </c>
      <c r="AF1243" s="15" t="str">
        <f>_xlfn.IFS('DataCleaning and Transformation'!$O1243="Central","Chris",'DataCleaning and Transformation'!$O1243="East","Erin",'DataCleaning and Transformation'!$O1243="South","Sam",'DataCleaning and Transformation'!$O1243="West","William")</f>
        <v>Erin</v>
      </c>
      <c r="AG1243" s="31">
        <f>Table_1[[#This Row],[Ship date]]-Table_1[[#This Row],[Order Date]]</f>
        <v>2</v>
      </c>
      <c r="AH1243" s="22">
        <f>Table_1[[#This Row],[Profit]]/Table_1[[#This Row],[Sales]]</f>
        <v>0.43683101210893915</v>
      </c>
      <c r="AI1243" s="23">
        <f>Table_1[[#This Row],[Profit]]+Table_1[[#This Row],[Sales]]</f>
        <v>347.67</v>
      </c>
      <c r="AJ1243" s="17">
        <f>WEEKNUM(Table_1[[#This Row],[Order Date]],1)</f>
        <v>17</v>
      </c>
      <c r="AK1243" s="17" t="str">
        <f>TEXT(Table_1[[#This Row],[Order Date]],"mmm yyyy")</f>
        <v>Apr 2015</v>
      </c>
      <c r="AL1243" s="17" t="str">
        <f>Table_1[[#This Row],[Monthly sales]]&amp;"  Week "&amp;TEXT(Table_1[[#This Row],[Weekly sales]],"00")</f>
        <v>Apr 2015  Week 17</v>
      </c>
      <c r="AM1243" s="17">
        <f>IF(COUNTIF($A$2:A1243, A1243)=1, 1, 0)</f>
        <v>1</v>
      </c>
      <c r="AN1243" s="3">
        <f>COUNTA(A1243) - COUNTIF(Table_1[[#This Row],[Unique Customers]], 1)</f>
        <v>0</v>
      </c>
      <c r="AO1243" s="17" t="str">
        <f t="shared" si="19"/>
        <v>Unique</v>
      </c>
      <c r="AP1243" s="17" t="str">
        <f>"Q"&amp;_xlfn.CEILING.MATH(MONTH(Table_1[[#This Row],[Monthly sales]])/3,1)</f>
        <v>Q2</v>
      </c>
    </row>
    <row r="1244" spans="1:42" ht="14.4" x14ac:dyDescent="0.3">
      <c r="A1244" s="2">
        <v>2764</v>
      </c>
      <c r="B1244" s="15" t="s">
        <v>2269</v>
      </c>
      <c r="C1244" s="15" t="s">
        <v>117</v>
      </c>
      <c r="D1244" s="6">
        <v>0.02</v>
      </c>
      <c r="E1244" s="4">
        <v>29.74</v>
      </c>
      <c r="F1244" s="4">
        <v>6.64</v>
      </c>
      <c r="G1244" s="15" t="s">
        <v>39</v>
      </c>
      <c r="H1244" s="15" t="s">
        <v>95</v>
      </c>
      <c r="I1244" s="15" t="s">
        <v>49</v>
      </c>
      <c r="J1244" s="15" t="s">
        <v>79</v>
      </c>
      <c r="K1244" s="15" t="s">
        <v>74</v>
      </c>
      <c r="L1244" s="15" t="s">
        <v>2270</v>
      </c>
      <c r="M1244" s="6">
        <v>0.7</v>
      </c>
      <c r="N1244" s="15" t="s">
        <v>33</v>
      </c>
      <c r="O1244" s="15" t="s">
        <v>112</v>
      </c>
      <c r="P1244" s="15" t="s">
        <v>398</v>
      </c>
      <c r="Q1244" s="15" t="s">
        <v>2006</v>
      </c>
      <c r="R1244" s="2">
        <v>7601</v>
      </c>
      <c r="S1244" s="1">
        <v>42116</v>
      </c>
      <c r="T1244" s="12">
        <f>EOMONTH(Table_1[[#This Row],[Order Date]],0)</f>
        <v>42124</v>
      </c>
      <c r="U1244" s="10">
        <f>EOMONTH(Table_1[[#This Row],[Order Date]],0)</f>
        <v>42124</v>
      </c>
      <c r="V1244" s="14">
        <v>42116</v>
      </c>
      <c r="W1244" s="1">
        <v>42116</v>
      </c>
      <c r="X1244" s="12">
        <v>42116</v>
      </c>
      <c r="Y1244" s="10">
        <f>EOMONTH(Table_1[[#This Row],[Ship date]],0)</f>
        <v>42124</v>
      </c>
      <c r="Z1244" s="14">
        <v>42116</v>
      </c>
      <c r="AA1244" s="4">
        <v>-21.06</v>
      </c>
      <c r="AB1244" s="2">
        <v>4</v>
      </c>
      <c r="AC1244" s="4">
        <v>120.81</v>
      </c>
      <c r="AD1244" s="2">
        <v>90724</v>
      </c>
      <c r="AE1244" s="4">
        <f>'DataCleaning and Transformation'!$E1244-'DataCleaning and Transformation'!$D1244</f>
        <v>29.72</v>
      </c>
      <c r="AF1244" s="15" t="str">
        <f>_xlfn.IFS('DataCleaning and Transformation'!$O1244="Central","Chris",'DataCleaning and Transformation'!$O1244="East","Erin",'DataCleaning and Transformation'!$O1244="South","Sam",'DataCleaning and Transformation'!$O1244="West","William")</f>
        <v>Erin</v>
      </c>
      <c r="AG1244" s="31">
        <f>Table_1[[#This Row],[Ship date]]-Table_1[[#This Row],[Order Date]]</f>
        <v>0</v>
      </c>
      <c r="AH1244" s="22">
        <f>Table_1[[#This Row],[Profit]]/Table_1[[#This Row],[Sales]]</f>
        <v>-0.17432331760615841</v>
      </c>
      <c r="AI1244" s="23">
        <f>Table_1[[#This Row],[Profit]]+Table_1[[#This Row],[Sales]]</f>
        <v>99.75</v>
      </c>
      <c r="AJ1244" s="17">
        <f>WEEKNUM(Table_1[[#This Row],[Order Date]],1)</f>
        <v>17</v>
      </c>
      <c r="AK1244" s="17" t="str">
        <f>TEXT(Table_1[[#This Row],[Order Date]],"mmm yyyy")</f>
        <v>Apr 2015</v>
      </c>
      <c r="AL1244" s="17" t="str">
        <f>Table_1[[#This Row],[Monthly sales]]&amp;"  Week "&amp;TEXT(Table_1[[#This Row],[Weekly sales]],"00")</f>
        <v>Apr 2015  Week 17</v>
      </c>
      <c r="AM1244" s="17">
        <f>IF(COUNTIF($A$2:A1244, A1244)=1, 1, 0)</f>
        <v>1</v>
      </c>
      <c r="AN1244" s="3">
        <f>COUNTA(A1244) - COUNTIF(Table_1[[#This Row],[Unique Customers]], 1)</f>
        <v>0</v>
      </c>
      <c r="AO1244" s="17" t="str">
        <f t="shared" si="19"/>
        <v>Repeated</v>
      </c>
      <c r="AP1244" s="17" t="str">
        <f>"Q"&amp;_xlfn.CEILING.MATH(MONTH(Table_1[[#This Row],[Monthly sales]])/3,1)</f>
        <v>Q2</v>
      </c>
    </row>
    <row r="1245" spans="1:42" ht="14.4" x14ac:dyDescent="0.3">
      <c r="A1245" s="2">
        <v>2737</v>
      </c>
      <c r="B1245" s="15" t="s">
        <v>2271</v>
      </c>
      <c r="C1245" s="15" t="s">
        <v>71</v>
      </c>
      <c r="D1245" s="6">
        <v>0.05</v>
      </c>
      <c r="E1245" s="4">
        <v>100.98</v>
      </c>
      <c r="F1245" s="4">
        <v>7.18</v>
      </c>
      <c r="G1245" s="15" t="s">
        <v>39</v>
      </c>
      <c r="H1245" s="15" t="s">
        <v>28</v>
      </c>
      <c r="I1245" s="15" t="s">
        <v>41</v>
      </c>
      <c r="J1245" s="15" t="s">
        <v>42</v>
      </c>
      <c r="K1245" s="15" t="s">
        <v>74</v>
      </c>
      <c r="L1245" s="15" t="s">
        <v>670</v>
      </c>
      <c r="M1245" s="6">
        <v>0.4</v>
      </c>
      <c r="N1245" s="15" t="s">
        <v>33</v>
      </c>
      <c r="O1245" s="15" t="s">
        <v>112</v>
      </c>
      <c r="P1245" s="15" t="s">
        <v>634</v>
      </c>
      <c r="Q1245" s="15" t="s">
        <v>1947</v>
      </c>
      <c r="R1245" s="2">
        <v>5701</v>
      </c>
      <c r="S1245" s="1">
        <v>42116</v>
      </c>
      <c r="T1245" s="12">
        <f>EOMONTH(Table_1[[#This Row],[Order Date]],0)</f>
        <v>42124</v>
      </c>
      <c r="U1245" s="10">
        <f>EOMONTH(Table_1[[#This Row],[Order Date]],0)</f>
        <v>42124</v>
      </c>
      <c r="V1245" s="14">
        <v>42116</v>
      </c>
      <c r="W1245" s="1">
        <v>42118</v>
      </c>
      <c r="X1245" s="12">
        <v>42118</v>
      </c>
      <c r="Y1245" s="10">
        <f>EOMONTH(Table_1[[#This Row],[Ship date]],0)</f>
        <v>42124</v>
      </c>
      <c r="Z1245" s="14">
        <v>42118</v>
      </c>
      <c r="AA1245" s="4">
        <v>566.60730000000001</v>
      </c>
      <c r="AB1245" s="2">
        <v>8</v>
      </c>
      <c r="AC1245" s="4">
        <v>821.17</v>
      </c>
      <c r="AD1245" s="2">
        <v>89018</v>
      </c>
      <c r="AE1245" s="4">
        <f>'DataCleaning and Transformation'!$E1245-'DataCleaning and Transformation'!$D1245</f>
        <v>100.93</v>
      </c>
      <c r="AF1245" s="15" t="str">
        <f>_xlfn.IFS('DataCleaning and Transformation'!$O1245="Central","Chris",'DataCleaning and Transformation'!$O1245="East","Erin",'DataCleaning and Transformation'!$O1245="South","Sam",'DataCleaning and Transformation'!$O1245="West","William")</f>
        <v>Erin</v>
      </c>
      <c r="AG1245" s="31">
        <f>Table_1[[#This Row],[Ship date]]-Table_1[[#This Row],[Order Date]]</f>
        <v>2</v>
      </c>
      <c r="AH1245" s="22">
        <f>Table_1[[#This Row],[Profit]]/Table_1[[#This Row],[Sales]]</f>
        <v>0.69000000000000006</v>
      </c>
      <c r="AI1245" s="23">
        <f>Table_1[[#This Row],[Profit]]+Table_1[[#This Row],[Sales]]</f>
        <v>1387.7773</v>
      </c>
      <c r="AJ1245" s="17">
        <f>WEEKNUM(Table_1[[#This Row],[Order Date]],1)</f>
        <v>17</v>
      </c>
      <c r="AK1245" s="17" t="str">
        <f>TEXT(Table_1[[#This Row],[Order Date]],"mmm yyyy")</f>
        <v>Apr 2015</v>
      </c>
      <c r="AL1245" s="17" t="str">
        <f>Table_1[[#This Row],[Monthly sales]]&amp;"  Week "&amp;TEXT(Table_1[[#This Row],[Weekly sales]],"00")</f>
        <v>Apr 2015  Week 17</v>
      </c>
      <c r="AM1245" s="17">
        <f>IF(COUNTIF($A$2:A1245, A1245)=1, 1, 0)</f>
        <v>1</v>
      </c>
      <c r="AN1245" s="3">
        <f>COUNTA(A1245) - COUNTIF(Table_1[[#This Row],[Unique Customers]], 1)</f>
        <v>0</v>
      </c>
      <c r="AO1245" s="17" t="str">
        <f t="shared" si="19"/>
        <v>Unique</v>
      </c>
      <c r="AP1245" s="17" t="str">
        <f>"Q"&amp;_xlfn.CEILING.MATH(MONTH(Table_1[[#This Row],[Monthly sales]])/3,1)</f>
        <v>Q2</v>
      </c>
    </row>
    <row r="1246" spans="1:42" ht="14.4" x14ac:dyDescent="0.3">
      <c r="A1246" s="2">
        <v>2114</v>
      </c>
      <c r="B1246" s="15" t="s">
        <v>1376</v>
      </c>
      <c r="C1246" s="15" t="s">
        <v>26</v>
      </c>
      <c r="D1246" s="6">
        <v>0.08</v>
      </c>
      <c r="E1246" s="4">
        <v>2.89</v>
      </c>
      <c r="F1246" s="4">
        <v>0.49</v>
      </c>
      <c r="G1246" s="15" t="s">
        <v>39</v>
      </c>
      <c r="H1246" s="15" t="s">
        <v>95</v>
      </c>
      <c r="I1246" s="15" t="s">
        <v>49</v>
      </c>
      <c r="J1246" s="15" t="s">
        <v>153</v>
      </c>
      <c r="K1246" s="15" t="s">
        <v>74</v>
      </c>
      <c r="L1246" s="15" t="s">
        <v>2272</v>
      </c>
      <c r="M1246" s="6">
        <v>0.38</v>
      </c>
      <c r="N1246" s="15" t="s">
        <v>33</v>
      </c>
      <c r="O1246" s="15" t="s">
        <v>34</v>
      </c>
      <c r="P1246" s="15" t="s">
        <v>243</v>
      </c>
      <c r="Q1246" s="15" t="s">
        <v>1378</v>
      </c>
      <c r="R1246" s="2">
        <v>23518</v>
      </c>
      <c r="S1246" s="1">
        <v>42117</v>
      </c>
      <c r="T1246" s="12">
        <f>EOMONTH(Table_1[[#This Row],[Order Date]],0)</f>
        <v>42124</v>
      </c>
      <c r="U1246" s="10">
        <f>EOMONTH(Table_1[[#This Row],[Order Date]],0)</f>
        <v>42124</v>
      </c>
      <c r="V1246" s="14">
        <v>42117</v>
      </c>
      <c r="W1246" s="1">
        <v>42117</v>
      </c>
      <c r="X1246" s="12">
        <v>42117</v>
      </c>
      <c r="Y1246" s="10">
        <f>EOMONTH(Table_1[[#This Row],[Ship date]],0)</f>
        <v>42124</v>
      </c>
      <c r="Z1246" s="14">
        <v>42117</v>
      </c>
      <c r="AA1246" s="4">
        <v>38.405999999999999</v>
      </c>
      <c r="AB1246" s="2">
        <v>1</v>
      </c>
      <c r="AC1246" s="4">
        <v>3.07</v>
      </c>
      <c r="AD1246" s="2">
        <v>88404</v>
      </c>
      <c r="AE1246" s="4">
        <f>'DataCleaning and Transformation'!$E1246-'DataCleaning and Transformation'!$D1246</f>
        <v>2.81</v>
      </c>
      <c r="AF1246" s="15" t="str">
        <f>_xlfn.IFS('DataCleaning and Transformation'!$O1246="Central","Chris",'DataCleaning and Transformation'!$O1246="East","Erin",'DataCleaning and Transformation'!$O1246="South","Sam",'DataCleaning and Transformation'!$O1246="West","William")</f>
        <v>Sam</v>
      </c>
      <c r="AG1246" s="31">
        <f>Table_1[[#This Row],[Ship date]]-Table_1[[#This Row],[Order Date]]</f>
        <v>0</v>
      </c>
      <c r="AH1246" s="22">
        <f>Table_1[[#This Row],[Profit]]/Table_1[[#This Row],[Sales]]</f>
        <v>12.510097719869707</v>
      </c>
      <c r="AI1246" s="23">
        <f>Table_1[[#This Row],[Profit]]+Table_1[[#This Row],[Sales]]</f>
        <v>41.475999999999999</v>
      </c>
      <c r="AJ1246" s="17">
        <f>WEEKNUM(Table_1[[#This Row],[Order Date]],1)</f>
        <v>17</v>
      </c>
      <c r="AK1246" s="17" t="str">
        <f>TEXT(Table_1[[#This Row],[Order Date]],"mmm yyyy")</f>
        <v>Apr 2015</v>
      </c>
      <c r="AL1246" s="17" t="str">
        <f>Table_1[[#This Row],[Monthly sales]]&amp;"  Week "&amp;TEXT(Table_1[[#This Row],[Weekly sales]],"00")</f>
        <v>Apr 2015  Week 17</v>
      </c>
      <c r="AM1246" s="17">
        <f>IF(COUNTIF($A$2:A1246, A1246)=1, 1, 0)</f>
        <v>0</v>
      </c>
      <c r="AN1246" s="3">
        <f>COUNTA(A1246) - COUNTIF(Table_1[[#This Row],[Unique Customers]], 1)</f>
        <v>1</v>
      </c>
      <c r="AO1246" s="17" t="str">
        <f t="shared" si="19"/>
        <v>Unique</v>
      </c>
      <c r="AP1246" s="17" t="str">
        <f>"Q"&amp;_xlfn.CEILING.MATH(MONTH(Table_1[[#This Row],[Monthly sales]])/3,1)</f>
        <v>Q2</v>
      </c>
    </row>
    <row r="1247" spans="1:42" ht="14.4" x14ac:dyDescent="0.3">
      <c r="A1247" s="2">
        <v>1253</v>
      </c>
      <c r="B1247" s="15" t="s">
        <v>2273</v>
      </c>
      <c r="C1247" s="15" t="s">
        <v>48</v>
      </c>
      <c r="D1247" s="6">
        <v>0.02</v>
      </c>
      <c r="E1247" s="4">
        <v>46.89</v>
      </c>
      <c r="F1247" s="4">
        <v>5.0999999999999996</v>
      </c>
      <c r="G1247" s="15" t="s">
        <v>39</v>
      </c>
      <c r="H1247" s="15" t="s">
        <v>72</v>
      </c>
      <c r="I1247" s="15" t="s">
        <v>49</v>
      </c>
      <c r="J1247" s="15" t="s">
        <v>96</v>
      </c>
      <c r="K1247" s="15" t="s">
        <v>145</v>
      </c>
      <c r="L1247" s="15" t="s">
        <v>1844</v>
      </c>
      <c r="M1247" s="6">
        <v>0.46</v>
      </c>
      <c r="N1247" s="15" t="s">
        <v>33</v>
      </c>
      <c r="O1247" s="15" t="s">
        <v>53</v>
      </c>
      <c r="P1247" s="15" t="s">
        <v>188</v>
      </c>
      <c r="Q1247" s="15" t="s">
        <v>2274</v>
      </c>
      <c r="R1247" s="2">
        <v>78613</v>
      </c>
      <c r="S1247" s="1">
        <v>42117</v>
      </c>
      <c r="T1247" s="12">
        <f>EOMONTH(Table_1[[#This Row],[Order Date]],0)</f>
        <v>42124</v>
      </c>
      <c r="U1247" s="10">
        <f>EOMONTH(Table_1[[#This Row],[Order Date]],0)</f>
        <v>42124</v>
      </c>
      <c r="V1247" s="14">
        <v>42117</v>
      </c>
      <c r="W1247" s="1">
        <v>42117</v>
      </c>
      <c r="X1247" s="12">
        <v>42117</v>
      </c>
      <c r="Y1247" s="10">
        <f>EOMONTH(Table_1[[#This Row],[Ship date]],0)</f>
        <v>42124</v>
      </c>
      <c r="Z1247" s="14">
        <v>42117</v>
      </c>
      <c r="AA1247" s="4">
        <v>421.3485</v>
      </c>
      <c r="AB1247" s="2">
        <v>13</v>
      </c>
      <c r="AC1247" s="4">
        <v>610.65</v>
      </c>
      <c r="AD1247" s="2">
        <v>89981</v>
      </c>
      <c r="AE1247" s="4">
        <f>'DataCleaning and Transformation'!$E1247-'DataCleaning and Transformation'!$D1247</f>
        <v>46.87</v>
      </c>
      <c r="AF1247" s="15" t="str">
        <f>_xlfn.IFS('DataCleaning and Transformation'!$O1247="Central","Chris",'DataCleaning and Transformation'!$O1247="East","Erin",'DataCleaning and Transformation'!$O1247="South","Sam",'DataCleaning and Transformation'!$O1247="West","William")</f>
        <v>Chris</v>
      </c>
      <c r="AG1247" s="31">
        <f>Table_1[[#This Row],[Ship date]]-Table_1[[#This Row],[Order Date]]</f>
        <v>0</v>
      </c>
      <c r="AH1247" s="22">
        <f>Table_1[[#This Row],[Profit]]/Table_1[[#This Row],[Sales]]</f>
        <v>0.69000000000000006</v>
      </c>
      <c r="AI1247" s="23">
        <f>Table_1[[#This Row],[Profit]]+Table_1[[#This Row],[Sales]]</f>
        <v>1031.9984999999999</v>
      </c>
      <c r="AJ1247" s="17">
        <f>WEEKNUM(Table_1[[#This Row],[Order Date]],1)</f>
        <v>17</v>
      </c>
      <c r="AK1247" s="17" t="str">
        <f>TEXT(Table_1[[#This Row],[Order Date]],"mmm yyyy")</f>
        <v>Apr 2015</v>
      </c>
      <c r="AL1247" s="17" t="str">
        <f>Table_1[[#This Row],[Monthly sales]]&amp;"  Week "&amp;TEXT(Table_1[[#This Row],[Weekly sales]],"00")</f>
        <v>Apr 2015  Week 17</v>
      </c>
      <c r="AM1247" s="17">
        <f>IF(COUNTIF($A$2:A1247, A1247)=1, 1, 0)</f>
        <v>1</v>
      </c>
      <c r="AN1247" s="3">
        <f>COUNTA(A1247) - COUNTIF(Table_1[[#This Row],[Unique Customers]], 1)</f>
        <v>0</v>
      </c>
      <c r="AO1247" s="17" t="str">
        <f t="shared" si="19"/>
        <v>Unique</v>
      </c>
      <c r="AP1247" s="17" t="str">
        <f>"Q"&amp;_xlfn.CEILING.MATH(MONTH(Table_1[[#This Row],[Monthly sales]])/3,1)</f>
        <v>Q2</v>
      </c>
    </row>
    <row r="1248" spans="1:42" ht="14.4" x14ac:dyDescent="0.3">
      <c r="A1248" s="2">
        <v>1253</v>
      </c>
      <c r="B1248" s="15" t="s">
        <v>2273</v>
      </c>
      <c r="C1248" s="15" t="s">
        <v>48</v>
      </c>
      <c r="D1248" s="6">
        <v>0.05</v>
      </c>
      <c r="E1248" s="4">
        <v>140.97999999999999</v>
      </c>
      <c r="F1248" s="4">
        <v>36.090000000000003</v>
      </c>
      <c r="G1248" s="15" t="s">
        <v>27</v>
      </c>
      <c r="H1248" s="15" t="s">
        <v>72</v>
      </c>
      <c r="I1248" s="15" t="s">
        <v>29</v>
      </c>
      <c r="J1248" s="15" t="s">
        <v>118</v>
      </c>
      <c r="K1248" s="15" t="s">
        <v>31</v>
      </c>
      <c r="L1248" s="15" t="s">
        <v>1863</v>
      </c>
      <c r="M1248" s="6">
        <v>0.77</v>
      </c>
      <c r="N1248" s="15" t="s">
        <v>33</v>
      </c>
      <c r="O1248" s="15" t="s">
        <v>53</v>
      </c>
      <c r="P1248" s="15" t="s">
        <v>188</v>
      </c>
      <c r="Q1248" s="15" t="s">
        <v>2274</v>
      </c>
      <c r="R1248" s="2">
        <v>78613</v>
      </c>
      <c r="S1248" s="1">
        <v>42117</v>
      </c>
      <c r="T1248" s="12">
        <f>EOMONTH(Table_1[[#This Row],[Order Date]],0)</f>
        <v>42124</v>
      </c>
      <c r="U1248" s="10">
        <f>EOMONTH(Table_1[[#This Row],[Order Date]],0)</f>
        <v>42124</v>
      </c>
      <c r="V1248" s="14">
        <v>42117</v>
      </c>
      <c r="W1248" s="1">
        <v>42119</v>
      </c>
      <c r="X1248" s="12">
        <v>42119</v>
      </c>
      <c r="Y1248" s="10">
        <f>EOMONTH(Table_1[[#This Row],[Ship date]],0)</f>
        <v>42124</v>
      </c>
      <c r="Z1248" s="14">
        <v>42119</v>
      </c>
      <c r="AA1248" s="4">
        <v>-373.09</v>
      </c>
      <c r="AB1248" s="2">
        <v>5</v>
      </c>
      <c r="AC1248" s="4">
        <v>699.24</v>
      </c>
      <c r="AD1248" s="2">
        <v>89981</v>
      </c>
      <c r="AE1248" s="4">
        <f>'DataCleaning and Transformation'!$E1248-'DataCleaning and Transformation'!$D1248</f>
        <v>140.92999999999998</v>
      </c>
      <c r="AF1248" s="15" t="str">
        <f>_xlfn.IFS('DataCleaning and Transformation'!$O1248="Central","Chris",'DataCleaning and Transformation'!$O1248="East","Erin",'DataCleaning and Transformation'!$O1248="South","Sam",'DataCleaning and Transformation'!$O1248="West","William")</f>
        <v>Chris</v>
      </c>
      <c r="AG1248" s="31">
        <f>Table_1[[#This Row],[Ship date]]-Table_1[[#This Row],[Order Date]]</f>
        <v>2</v>
      </c>
      <c r="AH1248" s="22">
        <f>Table_1[[#This Row],[Profit]]/Table_1[[#This Row],[Sales]]</f>
        <v>-0.53356501344316687</v>
      </c>
      <c r="AI1248" s="23">
        <f>Table_1[[#This Row],[Profit]]+Table_1[[#This Row],[Sales]]</f>
        <v>326.15000000000003</v>
      </c>
      <c r="AJ1248" s="17">
        <f>WEEKNUM(Table_1[[#This Row],[Order Date]],1)</f>
        <v>17</v>
      </c>
      <c r="AK1248" s="17" t="str">
        <f>TEXT(Table_1[[#This Row],[Order Date]],"mmm yyyy")</f>
        <v>Apr 2015</v>
      </c>
      <c r="AL1248" s="17" t="str">
        <f>Table_1[[#This Row],[Monthly sales]]&amp;"  Week "&amp;TEXT(Table_1[[#This Row],[Weekly sales]],"00")</f>
        <v>Apr 2015  Week 17</v>
      </c>
      <c r="AM1248" s="17">
        <f>IF(COUNTIF($A$2:A1248, A1248)=1, 1, 0)</f>
        <v>0</v>
      </c>
      <c r="AN1248" s="3">
        <f>COUNTA(A1248) - COUNTIF(Table_1[[#This Row],[Unique Customers]], 1)</f>
        <v>1</v>
      </c>
      <c r="AO1248" s="17" t="str">
        <f t="shared" si="19"/>
        <v>Repeated</v>
      </c>
      <c r="AP1248" s="17" t="str">
        <f>"Q"&amp;_xlfn.CEILING.MATH(MONTH(Table_1[[#This Row],[Monthly sales]])/3,1)</f>
        <v>Q2</v>
      </c>
    </row>
    <row r="1249" spans="1:42" ht="14.4" x14ac:dyDescent="0.3">
      <c r="A1249" s="2">
        <v>1253</v>
      </c>
      <c r="B1249" s="15" t="s">
        <v>2273</v>
      </c>
      <c r="C1249" s="15" t="s">
        <v>48</v>
      </c>
      <c r="D1249" s="6">
        <v>0.1</v>
      </c>
      <c r="E1249" s="4">
        <v>212.6</v>
      </c>
      <c r="F1249" s="4">
        <v>110.2</v>
      </c>
      <c r="G1249" s="15" t="s">
        <v>27</v>
      </c>
      <c r="H1249" s="15" t="s">
        <v>72</v>
      </c>
      <c r="I1249" s="15" t="s">
        <v>29</v>
      </c>
      <c r="J1249" s="15" t="s">
        <v>30</v>
      </c>
      <c r="K1249" s="15" t="s">
        <v>31</v>
      </c>
      <c r="L1249" s="15" t="s">
        <v>164</v>
      </c>
      <c r="M1249" s="6">
        <v>0.73</v>
      </c>
      <c r="N1249" s="15" t="s">
        <v>33</v>
      </c>
      <c r="O1249" s="15" t="s">
        <v>53</v>
      </c>
      <c r="P1249" s="15" t="s">
        <v>188</v>
      </c>
      <c r="Q1249" s="15" t="s">
        <v>2274</v>
      </c>
      <c r="R1249" s="2">
        <v>78613</v>
      </c>
      <c r="S1249" s="1">
        <v>42117</v>
      </c>
      <c r="T1249" s="12">
        <f>EOMONTH(Table_1[[#This Row],[Order Date]],0)</f>
        <v>42124</v>
      </c>
      <c r="U1249" s="10">
        <f>EOMONTH(Table_1[[#This Row],[Order Date]],0)</f>
        <v>42124</v>
      </c>
      <c r="V1249" s="14">
        <v>42117</v>
      </c>
      <c r="W1249" s="1">
        <v>42119</v>
      </c>
      <c r="X1249" s="12">
        <v>42119</v>
      </c>
      <c r="Y1249" s="10">
        <f>EOMONTH(Table_1[[#This Row],[Ship date]],0)</f>
        <v>42124</v>
      </c>
      <c r="Z1249" s="14">
        <v>42119</v>
      </c>
      <c r="AA1249" s="4">
        <v>-3465.0720000000001</v>
      </c>
      <c r="AB1249" s="2">
        <v>12</v>
      </c>
      <c r="AC1249" s="4">
        <v>2346.0300000000002</v>
      </c>
      <c r="AD1249" s="2">
        <v>89981</v>
      </c>
      <c r="AE1249" s="4">
        <f>'DataCleaning and Transformation'!$E1249-'DataCleaning and Transformation'!$D1249</f>
        <v>212.5</v>
      </c>
      <c r="AF1249" s="15" t="str">
        <f>_xlfn.IFS('DataCleaning and Transformation'!$O1249="Central","Chris",'DataCleaning and Transformation'!$O1249="East","Erin",'DataCleaning and Transformation'!$O1249="South","Sam",'DataCleaning and Transformation'!$O1249="West","William")</f>
        <v>Chris</v>
      </c>
      <c r="AG1249" s="31">
        <f>Table_1[[#This Row],[Ship date]]-Table_1[[#This Row],[Order Date]]</f>
        <v>2</v>
      </c>
      <c r="AH1249" s="22">
        <f>Table_1[[#This Row],[Profit]]/Table_1[[#This Row],[Sales]]</f>
        <v>-1.4769939003337553</v>
      </c>
      <c r="AI1249" s="23">
        <f>Table_1[[#This Row],[Profit]]+Table_1[[#This Row],[Sales]]</f>
        <v>-1119.0419999999999</v>
      </c>
      <c r="AJ1249" s="17">
        <f>WEEKNUM(Table_1[[#This Row],[Order Date]],1)</f>
        <v>17</v>
      </c>
      <c r="AK1249" s="17" t="str">
        <f>TEXT(Table_1[[#This Row],[Order Date]],"mmm yyyy")</f>
        <v>Apr 2015</v>
      </c>
      <c r="AL1249" s="17" t="str">
        <f>Table_1[[#This Row],[Monthly sales]]&amp;"  Week "&amp;TEXT(Table_1[[#This Row],[Weekly sales]],"00")</f>
        <v>Apr 2015  Week 17</v>
      </c>
      <c r="AM1249" s="17">
        <f>IF(COUNTIF($A$2:A1249, A1249)=1, 1, 0)</f>
        <v>0</v>
      </c>
      <c r="AN1249" s="3">
        <f>COUNTA(A1249) - COUNTIF(Table_1[[#This Row],[Unique Customers]], 1)</f>
        <v>1</v>
      </c>
      <c r="AO1249" s="17" t="str">
        <f t="shared" si="19"/>
        <v>Repeated</v>
      </c>
      <c r="AP1249" s="17" t="str">
        <f>"Q"&amp;_xlfn.CEILING.MATH(MONTH(Table_1[[#This Row],[Monthly sales]])/3,1)</f>
        <v>Q2</v>
      </c>
    </row>
    <row r="1250" spans="1:42" ht="14.4" x14ac:dyDescent="0.3">
      <c r="A1250" s="2">
        <v>146</v>
      </c>
      <c r="B1250" s="15" t="s">
        <v>1601</v>
      </c>
      <c r="C1250" s="15" t="s">
        <v>117</v>
      </c>
      <c r="D1250" s="6">
        <v>0.06</v>
      </c>
      <c r="E1250" s="4">
        <v>180.98</v>
      </c>
      <c r="F1250" s="4">
        <v>26.2</v>
      </c>
      <c r="G1250" s="15" t="s">
        <v>27</v>
      </c>
      <c r="H1250" s="15" t="s">
        <v>95</v>
      </c>
      <c r="I1250" s="15" t="s">
        <v>29</v>
      </c>
      <c r="J1250" s="15" t="s">
        <v>110</v>
      </c>
      <c r="K1250" s="15" t="s">
        <v>58</v>
      </c>
      <c r="L1250" s="15" t="s">
        <v>2275</v>
      </c>
      <c r="M1250" s="6">
        <v>0.59</v>
      </c>
      <c r="N1250" s="15" t="s">
        <v>33</v>
      </c>
      <c r="O1250" s="15" t="s">
        <v>53</v>
      </c>
      <c r="P1250" s="15" t="s">
        <v>188</v>
      </c>
      <c r="Q1250" s="15" t="s">
        <v>1603</v>
      </c>
      <c r="R1250" s="2">
        <v>76148</v>
      </c>
      <c r="S1250" s="1">
        <v>42117</v>
      </c>
      <c r="T1250" s="12">
        <f>EOMONTH(Table_1[[#This Row],[Order Date]],0)</f>
        <v>42124</v>
      </c>
      <c r="U1250" s="10">
        <f>EOMONTH(Table_1[[#This Row],[Order Date]],0)</f>
        <v>42124</v>
      </c>
      <c r="V1250" s="14">
        <v>42117</v>
      </c>
      <c r="W1250" s="1">
        <v>42118</v>
      </c>
      <c r="X1250" s="12">
        <v>42118</v>
      </c>
      <c r="Y1250" s="10">
        <f>EOMONTH(Table_1[[#This Row],[Ship date]],0)</f>
        <v>42124</v>
      </c>
      <c r="Z1250" s="14">
        <v>42118</v>
      </c>
      <c r="AA1250" s="4">
        <v>251.4084</v>
      </c>
      <c r="AB1250" s="2">
        <v>5</v>
      </c>
      <c r="AC1250" s="4">
        <v>929.57</v>
      </c>
      <c r="AD1250" s="2">
        <v>91090</v>
      </c>
      <c r="AE1250" s="4">
        <f>'DataCleaning and Transformation'!$E1250-'DataCleaning and Transformation'!$D1250</f>
        <v>180.92</v>
      </c>
      <c r="AF1250" s="15" t="str">
        <f>_xlfn.IFS('DataCleaning and Transformation'!$O1250="Central","Chris",'DataCleaning and Transformation'!$O1250="East","Erin",'DataCleaning and Transformation'!$O1250="South","Sam",'DataCleaning and Transformation'!$O1250="West","William")</f>
        <v>Chris</v>
      </c>
      <c r="AG1250" s="31">
        <f>Table_1[[#This Row],[Ship date]]-Table_1[[#This Row],[Order Date]]</f>
        <v>1</v>
      </c>
      <c r="AH1250" s="22">
        <f>Table_1[[#This Row],[Profit]]/Table_1[[#This Row],[Sales]]</f>
        <v>0.27045666275804942</v>
      </c>
      <c r="AI1250" s="23">
        <f>Table_1[[#This Row],[Profit]]+Table_1[[#This Row],[Sales]]</f>
        <v>1180.9784</v>
      </c>
      <c r="AJ1250" s="17">
        <f>WEEKNUM(Table_1[[#This Row],[Order Date]],1)</f>
        <v>17</v>
      </c>
      <c r="AK1250" s="17" t="str">
        <f>TEXT(Table_1[[#This Row],[Order Date]],"mmm yyyy")</f>
        <v>Apr 2015</v>
      </c>
      <c r="AL1250" s="17" t="str">
        <f>Table_1[[#This Row],[Monthly sales]]&amp;"  Week "&amp;TEXT(Table_1[[#This Row],[Weekly sales]],"00")</f>
        <v>Apr 2015  Week 17</v>
      </c>
      <c r="AM1250" s="17">
        <f>IF(COUNTIF($A$2:A1250, A1250)=1, 1, 0)</f>
        <v>0</v>
      </c>
      <c r="AN1250" s="3">
        <f>COUNTA(A1250) - COUNTIF(Table_1[[#This Row],[Unique Customers]], 1)</f>
        <v>1</v>
      </c>
      <c r="AO1250" s="17" t="str">
        <f t="shared" si="19"/>
        <v>Unique</v>
      </c>
      <c r="AP1250" s="17" t="str">
        <f>"Q"&amp;_xlfn.CEILING.MATH(MONTH(Table_1[[#This Row],[Monthly sales]])/3,1)</f>
        <v>Q2</v>
      </c>
    </row>
    <row r="1251" spans="1:42" ht="14.4" x14ac:dyDescent="0.3">
      <c r="A1251" s="2">
        <v>699</v>
      </c>
      <c r="B1251" s="15" t="s">
        <v>862</v>
      </c>
      <c r="C1251" s="15" t="s">
        <v>117</v>
      </c>
      <c r="D1251" s="6">
        <v>0.03</v>
      </c>
      <c r="E1251" s="4">
        <v>5.28</v>
      </c>
      <c r="F1251" s="4">
        <v>5.61</v>
      </c>
      <c r="G1251" s="15" t="s">
        <v>39</v>
      </c>
      <c r="H1251" s="15" t="s">
        <v>40</v>
      </c>
      <c r="I1251" s="15" t="s">
        <v>49</v>
      </c>
      <c r="J1251" s="15" t="s">
        <v>89</v>
      </c>
      <c r="K1251" s="15" t="s">
        <v>74</v>
      </c>
      <c r="L1251" s="15" t="s">
        <v>2276</v>
      </c>
      <c r="M1251" s="6">
        <v>0.4</v>
      </c>
      <c r="N1251" s="15" t="s">
        <v>33</v>
      </c>
      <c r="O1251" s="15" t="s">
        <v>60</v>
      </c>
      <c r="P1251" s="15" t="s">
        <v>91</v>
      </c>
      <c r="Q1251" s="15" t="s">
        <v>101</v>
      </c>
      <c r="R1251" s="2">
        <v>90041</v>
      </c>
      <c r="S1251" s="1">
        <v>42117</v>
      </c>
      <c r="T1251" s="12">
        <f>EOMONTH(Table_1[[#This Row],[Order Date]],0)</f>
        <v>42124</v>
      </c>
      <c r="U1251" s="10">
        <f>EOMONTH(Table_1[[#This Row],[Order Date]],0)</f>
        <v>42124</v>
      </c>
      <c r="V1251" s="14">
        <v>42117</v>
      </c>
      <c r="W1251" s="1">
        <v>42118</v>
      </c>
      <c r="X1251" s="12">
        <v>42118</v>
      </c>
      <c r="Y1251" s="10">
        <f>EOMONTH(Table_1[[#This Row],[Ship date]],0)</f>
        <v>42124</v>
      </c>
      <c r="Z1251" s="14">
        <v>42118</v>
      </c>
      <c r="AA1251" s="4">
        <v>-16.670000000000002</v>
      </c>
      <c r="AB1251" s="2">
        <v>5</v>
      </c>
      <c r="AC1251" s="4">
        <v>32.5</v>
      </c>
      <c r="AD1251" s="2">
        <v>44517</v>
      </c>
      <c r="AE1251" s="4">
        <f>'DataCleaning and Transformation'!$E1251-'DataCleaning and Transformation'!$D1251</f>
        <v>5.25</v>
      </c>
      <c r="AF1251" s="15" t="str">
        <f>_xlfn.IFS('DataCleaning and Transformation'!$O1251="Central","Chris",'DataCleaning and Transformation'!$O1251="East","Erin",'DataCleaning and Transformation'!$O1251="South","Sam",'DataCleaning and Transformation'!$O1251="West","William")</f>
        <v>William</v>
      </c>
      <c r="AG1251" s="31">
        <f>Table_1[[#This Row],[Ship date]]-Table_1[[#This Row],[Order Date]]</f>
        <v>1</v>
      </c>
      <c r="AH1251" s="22">
        <f>Table_1[[#This Row],[Profit]]/Table_1[[#This Row],[Sales]]</f>
        <v>-0.51292307692307693</v>
      </c>
      <c r="AI1251" s="23">
        <f>Table_1[[#This Row],[Profit]]+Table_1[[#This Row],[Sales]]</f>
        <v>15.829999999999998</v>
      </c>
      <c r="AJ1251" s="17">
        <f>WEEKNUM(Table_1[[#This Row],[Order Date]],1)</f>
        <v>17</v>
      </c>
      <c r="AK1251" s="17" t="str">
        <f>TEXT(Table_1[[#This Row],[Order Date]],"mmm yyyy")</f>
        <v>Apr 2015</v>
      </c>
      <c r="AL1251" s="17" t="str">
        <f>Table_1[[#This Row],[Monthly sales]]&amp;"  Week "&amp;TEXT(Table_1[[#This Row],[Weekly sales]],"00")</f>
        <v>Apr 2015  Week 17</v>
      </c>
      <c r="AM1251" s="17">
        <f>IF(COUNTIF($A$2:A1251, A1251)=1, 1, 0)</f>
        <v>0</v>
      </c>
      <c r="AN1251" s="3">
        <f>COUNTA(A1251) - COUNTIF(Table_1[[#This Row],[Unique Customers]], 1)</f>
        <v>1</v>
      </c>
      <c r="AO1251" s="17" t="str">
        <f t="shared" si="19"/>
        <v>Unique</v>
      </c>
      <c r="AP1251" s="17" t="str">
        <f>"Q"&amp;_xlfn.CEILING.MATH(MONTH(Table_1[[#This Row],[Monthly sales]])/3,1)</f>
        <v>Q2</v>
      </c>
    </row>
    <row r="1252" spans="1:42" ht="14.4" x14ac:dyDescent="0.3">
      <c r="A1252" s="2">
        <v>702</v>
      </c>
      <c r="B1252" s="15" t="s">
        <v>2277</v>
      </c>
      <c r="C1252" s="15" t="s">
        <v>117</v>
      </c>
      <c r="D1252" s="6">
        <v>0.03</v>
      </c>
      <c r="E1252" s="4">
        <v>5.28</v>
      </c>
      <c r="F1252" s="4">
        <v>5.61</v>
      </c>
      <c r="G1252" s="15" t="s">
        <v>39</v>
      </c>
      <c r="H1252" s="15" t="s">
        <v>40</v>
      </c>
      <c r="I1252" s="15" t="s">
        <v>49</v>
      </c>
      <c r="J1252" s="15" t="s">
        <v>89</v>
      </c>
      <c r="K1252" s="15" t="s">
        <v>74</v>
      </c>
      <c r="L1252" s="15" t="s">
        <v>2276</v>
      </c>
      <c r="M1252" s="6">
        <v>0.4</v>
      </c>
      <c r="N1252" s="15" t="s">
        <v>33</v>
      </c>
      <c r="O1252" s="15" t="s">
        <v>60</v>
      </c>
      <c r="P1252" s="15" t="s">
        <v>91</v>
      </c>
      <c r="Q1252" s="15" t="s">
        <v>2278</v>
      </c>
      <c r="R1252" s="2">
        <v>95404</v>
      </c>
      <c r="S1252" s="1">
        <v>42117</v>
      </c>
      <c r="T1252" s="12">
        <f>EOMONTH(Table_1[[#This Row],[Order Date]],0)</f>
        <v>42124</v>
      </c>
      <c r="U1252" s="10">
        <f>EOMONTH(Table_1[[#This Row],[Order Date]],0)</f>
        <v>42124</v>
      </c>
      <c r="V1252" s="14">
        <v>42117</v>
      </c>
      <c r="W1252" s="1">
        <v>42118</v>
      </c>
      <c r="X1252" s="12">
        <v>42118</v>
      </c>
      <c r="Y1252" s="10">
        <f>EOMONTH(Table_1[[#This Row],[Ship date]],0)</f>
        <v>42124</v>
      </c>
      <c r="Z1252" s="14">
        <v>42118</v>
      </c>
      <c r="AA1252" s="4">
        <v>-16.670000000000002</v>
      </c>
      <c r="AB1252" s="2">
        <v>1</v>
      </c>
      <c r="AC1252" s="4">
        <v>6.5</v>
      </c>
      <c r="AD1252" s="2">
        <v>87977</v>
      </c>
      <c r="AE1252" s="4">
        <f>'DataCleaning and Transformation'!$E1252-'DataCleaning and Transformation'!$D1252</f>
        <v>5.25</v>
      </c>
      <c r="AF1252" s="15" t="str">
        <f>_xlfn.IFS('DataCleaning and Transformation'!$O1252="Central","Chris",'DataCleaning and Transformation'!$O1252="East","Erin",'DataCleaning and Transformation'!$O1252="South","Sam",'DataCleaning and Transformation'!$O1252="West","William")</f>
        <v>William</v>
      </c>
      <c r="AG1252" s="31">
        <f>Table_1[[#This Row],[Ship date]]-Table_1[[#This Row],[Order Date]]</f>
        <v>1</v>
      </c>
      <c r="AH1252" s="22">
        <f>Table_1[[#This Row],[Profit]]/Table_1[[#This Row],[Sales]]</f>
        <v>-2.5646153846153847</v>
      </c>
      <c r="AI1252" s="23">
        <f>Table_1[[#This Row],[Profit]]+Table_1[[#This Row],[Sales]]</f>
        <v>-10.170000000000002</v>
      </c>
      <c r="AJ1252" s="17">
        <f>WEEKNUM(Table_1[[#This Row],[Order Date]],1)</f>
        <v>17</v>
      </c>
      <c r="AK1252" s="17" t="str">
        <f>TEXT(Table_1[[#This Row],[Order Date]],"mmm yyyy")</f>
        <v>Apr 2015</v>
      </c>
      <c r="AL1252" s="17" t="str">
        <f>Table_1[[#This Row],[Monthly sales]]&amp;"  Week "&amp;TEXT(Table_1[[#This Row],[Weekly sales]],"00")</f>
        <v>Apr 2015  Week 17</v>
      </c>
      <c r="AM1252" s="17">
        <f>IF(COUNTIF($A$2:A1252, A1252)=1, 1, 0)</f>
        <v>1</v>
      </c>
      <c r="AN1252" s="3">
        <f>COUNTA(A1252) - COUNTIF(Table_1[[#This Row],[Unique Customers]], 1)</f>
        <v>0</v>
      </c>
      <c r="AO1252" s="17" t="str">
        <f t="shared" si="19"/>
        <v>Unique</v>
      </c>
      <c r="AP1252" s="17" t="str">
        <f>"Q"&amp;_xlfn.CEILING.MATH(MONTH(Table_1[[#This Row],[Monthly sales]])/3,1)</f>
        <v>Q2</v>
      </c>
    </row>
    <row r="1253" spans="1:42" ht="14.4" x14ac:dyDescent="0.3">
      <c r="A1253" s="2">
        <v>1304</v>
      </c>
      <c r="B1253" s="15" t="s">
        <v>2279</v>
      </c>
      <c r="C1253" s="15" t="s">
        <v>117</v>
      </c>
      <c r="D1253" s="6">
        <v>0.08</v>
      </c>
      <c r="E1253" s="4">
        <v>2.88</v>
      </c>
      <c r="F1253" s="4">
        <v>0.5</v>
      </c>
      <c r="G1253" s="15" t="s">
        <v>39</v>
      </c>
      <c r="H1253" s="15" t="s">
        <v>40</v>
      </c>
      <c r="I1253" s="15" t="s">
        <v>49</v>
      </c>
      <c r="J1253" s="15" t="s">
        <v>153</v>
      </c>
      <c r="K1253" s="15" t="s">
        <v>74</v>
      </c>
      <c r="L1253" s="15" t="s">
        <v>2280</v>
      </c>
      <c r="M1253" s="6">
        <v>0.39</v>
      </c>
      <c r="N1253" s="15" t="s">
        <v>33</v>
      </c>
      <c r="O1253" s="15" t="s">
        <v>60</v>
      </c>
      <c r="P1253" s="15" t="s">
        <v>147</v>
      </c>
      <c r="Q1253" s="15" t="s">
        <v>2281</v>
      </c>
      <c r="R1253" s="2">
        <v>84084</v>
      </c>
      <c r="S1253" s="1">
        <v>42117</v>
      </c>
      <c r="T1253" s="12">
        <f>EOMONTH(Table_1[[#This Row],[Order Date]],0)</f>
        <v>42124</v>
      </c>
      <c r="U1253" s="10">
        <f>EOMONTH(Table_1[[#This Row],[Order Date]],0)</f>
        <v>42124</v>
      </c>
      <c r="V1253" s="14">
        <v>42117</v>
      </c>
      <c r="W1253" s="1">
        <v>42118</v>
      </c>
      <c r="X1253" s="12">
        <v>42118</v>
      </c>
      <c r="Y1253" s="10">
        <f>EOMONTH(Table_1[[#This Row],[Ship date]],0)</f>
        <v>42124</v>
      </c>
      <c r="Z1253" s="14">
        <v>42118</v>
      </c>
      <c r="AA1253" s="4">
        <v>6.0305999999999997</v>
      </c>
      <c r="AB1253" s="2">
        <v>3</v>
      </c>
      <c r="AC1253" s="4">
        <v>8.74</v>
      </c>
      <c r="AD1253" s="2">
        <v>87004</v>
      </c>
      <c r="AE1253" s="4">
        <f>'DataCleaning and Transformation'!$E1253-'DataCleaning and Transformation'!$D1253</f>
        <v>2.8</v>
      </c>
      <c r="AF1253" s="15" t="str">
        <f>_xlfn.IFS('DataCleaning and Transformation'!$O1253="Central","Chris",'DataCleaning and Transformation'!$O1253="East","Erin",'DataCleaning and Transformation'!$O1253="South","Sam",'DataCleaning and Transformation'!$O1253="West","William")</f>
        <v>William</v>
      </c>
      <c r="AG1253" s="31">
        <f>Table_1[[#This Row],[Ship date]]-Table_1[[#This Row],[Order Date]]</f>
        <v>1</v>
      </c>
      <c r="AH1253" s="22">
        <f>Table_1[[#This Row],[Profit]]/Table_1[[#This Row],[Sales]]</f>
        <v>0.69</v>
      </c>
      <c r="AI1253" s="23">
        <f>Table_1[[#This Row],[Profit]]+Table_1[[#This Row],[Sales]]</f>
        <v>14.7706</v>
      </c>
      <c r="AJ1253" s="17">
        <f>WEEKNUM(Table_1[[#This Row],[Order Date]],1)</f>
        <v>17</v>
      </c>
      <c r="AK1253" s="17" t="str">
        <f>TEXT(Table_1[[#This Row],[Order Date]],"mmm yyyy")</f>
        <v>Apr 2015</v>
      </c>
      <c r="AL1253" s="17" t="str">
        <f>Table_1[[#This Row],[Monthly sales]]&amp;"  Week "&amp;TEXT(Table_1[[#This Row],[Weekly sales]],"00")</f>
        <v>Apr 2015  Week 17</v>
      </c>
      <c r="AM1253" s="17">
        <f>IF(COUNTIF($A$2:A1253, A1253)=1, 1, 0)</f>
        <v>1</v>
      </c>
      <c r="AN1253" s="3">
        <f>COUNTA(A1253) - COUNTIF(Table_1[[#This Row],[Unique Customers]], 1)</f>
        <v>0</v>
      </c>
      <c r="AO1253" s="17" t="str">
        <f t="shared" si="19"/>
        <v>Unique</v>
      </c>
      <c r="AP1253" s="17" t="str">
        <f>"Q"&amp;_xlfn.CEILING.MATH(MONTH(Table_1[[#This Row],[Monthly sales]])/3,1)</f>
        <v>Q2</v>
      </c>
    </row>
    <row r="1254" spans="1:42" ht="14.4" x14ac:dyDescent="0.3">
      <c r="A1254" s="2">
        <v>483</v>
      </c>
      <c r="B1254" s="15" t="s">
        <v>816</v>
      </c>
      <c r="C1254" s="15" t="s">
        <v>71</v>
      </c>
      <c r="D1254" s="6">
        <v>0.06</v>
      </c>
      <c r="E1254" s="4">
        <v>3.36</v>
      </c>
      <c r="F1254" s="4">
        <v>6.27</v>
      </c>
      <c r="G1254" s="15" t="s">
        <v>39</v>
      </c>
      <c r="H1254" s="15" t="s">
        <v>95</v>
      </c>
      <c r="I1254" s="15" t="s">
        <v>49</v>
      </c>
      <c r="J1254" s="15" t="s">
        <v>73</v>
      </c>
      <c r="K1254" s="15" t="s">
        <v>74</v>
      </c>
      <c r="L1254" s="15" t="s">
        <v>187</v>
      </c>
      <c r="M1254" s="6">
        <v>0.4</v>
      </c>
      <c r="N1254" s="15" t="s">
        <v>33</v>
      </c>
      <c r="O1254" s="15" t="s">
        <v>53</v>
      </c>
      <c r="P1254" s="15" t="s">
        <v>104</v>
      </c>
      <c r="Q1254" s="15" t="s">
        <v>818</v>
      </c>
      <c r="R1254" s="2">
        <v>60543</v>
      </c>
      <c r="S1254" s="1">
        <v>42117</v>
      </c>
      <c r="T1254" s="12">
        <f>EOMONTH(Table_1[[#This Row],[Order Date]],0)</f>
        <v>42124</v>
      </c>
      <c r="U1254" s="10">
        <f>EOMONTH(Table_1[[#This Row],[Order Date]],0)</f>
        <v>42124</v>
      </c>
      <c r="V1254" s="14">
        <v>42117</v>
      </c>
      <c r="W1254" s="1">
        <v>42118</v>
      </c>
      <c r="X1254" s="12">
        <v>42118</v>
      </c>
      <c r="Y1254" s="10">
        <f>EOMONTH(Table_1[[#This Row],[Ship date]],0)</f>
        <v>42124</v>
      </c>
      <c r="Z1254" s="14">
        <v>42118</v>
      </c>
      <c r="AA1254" s="4">
        <v>-24.057539999999999</v>
      </c>
      <c r="AB1254" s="2">
        <v>2</v>
      </c>
      <c r="AC1254" s="4">
        <v>8.82</v>
      </c>
      <c r="AD1254" s="2">
        <v>90354</v>
      </c>
      <c r="AE1254" s="4">
        <f>'DataCleaning and Transformation'!$E1254-'DataCleaning and Transformation'!$D1254</f>
        <v>3.3</v>
      </c>
      <c r="AF1254" s="15" t="str">
        <f>_xlfn.IFS('DataCleaning and Transformation'!$O1254="Central","Chris",'DataCleaning and Transformation'!$O1254="East","Erin",'DataCleaning and Transformation'!$O1254="South","Sam",'DataCleaning and Transformation'!$O1254="West","William")</f>
        <v>Chris</v>
      </c>
      <c r="AG1254" s="31">
        <f>Table_1[[#This Row],[Ship date]]-Table_1[[#This Row],[Order Date]]</f>
        <v>1</v>
      </c>
      <c r="AH1254" s="22">
        <f>Table_1[[#This Row],[Profit]]/Table_1[[#This Row],[Sales]]</f>
        <v>-2.7276122448979589</v>
      </c>
      <c r="AI1254" s="23">
        <f>Table_1[[#This Row],[Profit]]+Table_1[[#This Row],[Sales]]</f>
        <v>-15.237539999999999</v>
      </c>
      <c r="AJ1254" s="17">
        <f>WEEKNUM(Table_1[[#This Row],[Order Date]],1)</f>
        <v>17</v>
      </c>
      <c r="AK1254" s="17" t="str">
        <f>TEXT(Table_1[[#This Row],[Order Date]],"mmm yyyy")</f>
        <v>Apr 2015</v>
      </c>
      <c r="AL1254" s="17" t="str">
        <f>Table_1[[#This Row],[Monthly sales]]&amp;"  Week "&amp;TEXT(Table_1[[#This Row],[Weekly sales]],"00")</f>
        <v>Apr 2015  Week 17</v>
      </c>
      <c r="AM1254" s="17">
        <f>IF(COUNTIF($A$2:A1254, A1254)=1, 1, 0)</f>
        <v>0</v>
      </c>
      <c r="AN1254" s="3">
        <f>COUNTA(A1254) - COUNTIF(Table_1[[#This Row],[Unique Customers]], 1)</f>
        <v>1</v>
      </c>
      <c r="AO1254" s="17" t="str">
        <f t="shared" si="19"/>
        <v>Unique</v>
      </c>
      <c r="AP1254" s="17" t="str">
        <f>"Q"&amp;_xlfn.CEILING.MATH(MONTH(Table_1[[#This Row],[Monthly sales]])/3,1)</f>
        <v>Q2</v>
      </c>
    </row>
    <row r="1255" spans="1:42" ht="14.4" x14ac:dyDescent="0.3">
      <c r="A1255" s="2">
        <v>483</v>
      </c>
      <c r="B1255" s="15" t="s">
        <v>816</v>
      </c>
      <c r="C1255" s="15" t="s">
        <v>71</v>
      </c>
      <c r="D1255" s="6">
        <v>7.0000000000000007E-2</v>
      </c>
      <c r="E1255" s="4">
        <v>699.99</v>
      </c>
      <c r="F1255" s="4">
        <v>24.49</v>
      </c>
      <c r="G1255" s="15" t="s">
        <v>39</v>
      </c>
      <c r="H1255" s="15" t="s">
        <v>95</v>
      </c>
      <c r="I1255" s="15" t="s">
        <v>41</v>
      </c>
      <c r="J1255" s="15" t="s">
        <v>64</v>
      </c>
      <c r="K1255" s="15" t="s">
        <v>65</v>
      </c>
      <c r="L1255" s="15" t="s">
        <v>314</v>
      </c>
      <c r="M1255" s="6">
        <v>0.41</v>
      </c>
      <c r="N1255" s="15" t="s">
        <v>33</v>
      </c>
      <c r="O1255" s="15" t="s">
        <v>53</v>
      </c>
      <c r="P1255" s="15" t="s">
        <v>104</v>
      </c>
      <c r="Q1255" s="15" t="s">
        <v>818</v>
      </c>
      <c r="R1255" s="2">
        <v>60543</v>
      </c>
      <c r="S1255" s="1">
        <v>42117</v>
      </c>
      <c r="T1255" s="12">
        <f>EOMONTH(Table_1[[#This Row],[Order Date]],0)</f>
        <v>42124</v>
      </c>
      <c r="U1255" s="10">
        <f>EOMONTH(Table_1[[#This Row],[Order Date]],0)</f>
        <v>42124</v>
      </c>
      <c r="V1255" s="14">
        <v>42117</v>
      </c>
      <c r="W1255" s="1">
        <v>42119</v>
      </c>
      <c r="X1255" s="12">
        <v>42119</v>
      </c>
      <c r="Y1255" s="10">
        <f>EOMONTH(Table_1[[#This Row],[Ship date]],0)</f>
        <v>42124</v>
      </c>
      <c r="Z1255" s="14">
        <v>42119</v>
      </c>
      <c r="AA1255" s="4">
        <v>2583.5614799999998</v>
      </c>
      <c r="AB1255" s="2">
        <v>9</v>
      </c>
      <c r="AC1255" s="4">
        <v>5976.09</v>
      </c>
      <c r="AD1255" s="2">
        <v>90354</v>
      </c>
      <c r="AE1255" s="4">
        <f>'DataCleaning and Transformation'!$E1255-'DataCleaning and Transformation'!$D1255</f>
        <v>699.92</v>
      </c>
      <c r="AF1255" s="15" t="str">
        <f>_xlfn.IFS('DataCleaning and Transformation'!$O1255="Central","Chris",'DataCleaning and Transformation'!$O1255="East","Erin",'DataCleaning and Transformation'!$O1255="South","Sam",'DataCleaning and Transformation'!$O1255="West","William")</f>
        <v>Chris</v>
      </c>
      <c r="AG1255" s="31">
        <f>Table_1[[#This Row],[Ship date]]-Table_1[[#This Row],[Order Date]]</f>
        <v>2</v>
      </c>
      <c r="AH1255" s="22">
        <f>Table_1[[#This Row],[Profit]]/Table_1[[#This Row],[Sales]]</f>
        <v>0.432316360697379</v>
      </c>
      <c r="AI1255" s="23">
        <f>Table_1[[#This Row],[Profit]]+Table_1[[#This Row],[Sales]]</f>
        <v>8559.6514800000004</v>
      </c>
      <c r="AJ1255" s="17">
        <f>WEEKNUM(Table_1[[#This Row],[Order Date]],1)</f>
        <v>17</v>
      </c>
      <c r="AK1255" s="17" t="str">
        <f>TEXT(Table_1[[#This Row],[Order Date]],"mmm yyyy")</f>
        <v>Apr 2015</v>
      </c>
      <c r="AL1255" s="17" t="str">
        <f>Table_1[[#This Row],[Monthly sales]]&amp;"  Week "&amp;TEXT(Table_1[[#This Row],[Weekly sales]],"00")</f>
        <v>Apr 2015  Week 17</v>
      </c>
      <c r="AM1255" s="17">
        <f>IF(COUNTIF($A$2:A1255, A1255)=1, 1, 0)</f>
        <v>0</v>
      </c>
      <c r="AN1255" s="3">
        <f>COUNTA(A1255) - COUNTIF(Table_1[[#This Row],[Unique Customers]], 1)</f>
        <v>1</v>
      </c>
      <c r="AO1255" s="17" t="str">
        <f t="shared" si="19"/>
        <v>Repeated</v>
      </c>
      <c r="AP1255" s="17" t="str">
        <f>"Q"&amp;_xlfn.CEILING.MATH(MONTH(Table_1[[#This Row],[Monthly sales]])/3,1)</f>
        <v>Q2</v>
      </c>
    </row>
    <row r="1256" spans="1:42" ht="14.4" x14ac:dyDescent="0.3">
      <c r="A1256" s="2">
        <v>1257</v>
      </c>
      <c r="B1256" s="15" t="s">
        <v>2282</v>
      </c>
      <c r="C1256" s="15" t="s">
        <v>26</v>
      </c>
      <c r="D1256" s="6">
        <v>0.04</v>
      </c>
      <c r="E1256" s="4">
        <v>2.52</v>
      </c>
      <c r="F1256" s="4">
        <v>1.92</v>
      </c>
      <c r="G1256" s="15" t="s">
        <v>39</v>
      </c>
      <c r="H1256" s="15" t="s">
        <v>72</v>
      </c>
      <c r="I1256" s="15" t="s">
        <v>49</v>
      </c>
      <c r="J1256" s="15" t="s">
        <v>569</v>
      </c>
      <c r="K1256" s="15" t="s">
        <v>51</v>
      </c>
      <c r="L1256" s="15" t="s">
        <v>2283</v>
      </c>
      <c r="M1256" s="6">
        <v>0.82</v>
      </c>
      <c r="N1256" s="15" t="s">
        <v>33</v>
      </c>
      <c r="O1256" s="15" t="s">
        <v>60</v>
      </c>
      <c r="P1256" s="15" t="s">
        <v>61</v>
      </c>
      <c r="Q1256" s="15" t="s">
        <v>1124</v>
      </c>
      <c r="R1256" s="2">
        <v>80013</v>
      </c>
      <c r="S1256" s="1">
        <v>42118</v>
      </c>
      <c r="T1256" s="12">
        <f>EOMONTH(Table_1[[#This Row],[Order Date]],0)</f>
        <v>42124</v>
      </c>
      <c r="U1256" s="10">
        <f>EOMONTH(Table_1[[#This Row],[Order Date]],0)</f>
        <v>42124</v>
      </c>
      <c r="V1256" s="14">
        <v>42118</v>
      </c>
      <c r="W1256" s="1">
        <v>42118</v>
      </c>
      <c r="X1256" s="12">
        <v>42118</v>
      </c>
      <c r="Y1256" s="10">
        <f>EOMONTH(Table_1[[#This Row],[Ship date]],0)</f>
        <v>42124</v>
      </c>
      <c r="Z1256" s="14">
        <v>42118</v>
      </c>
      <c r="AA1256" s="4">
        <v>-8.2080000000000002</v>
      </c>
      <c r="AB1256" s="2">
        <v>1</v>
      </c>
      <c r="AC1256" s="4">
        <v>3.13</v>
      </c>
      <c r="AD1256" s="2">
        <v>86536</v>
      </c>
      <c r="AE1256" s="4">
        <f>'DataCleaning and Transformation'!$E1256-'DataCleaning and Transformation'!$D1256</f>
        <v>2.48</v>
      </c>
      <c r="AF1256" s="15" t="str">
        <f>_xlfn.IFS('DataCleaning and Transformation'!$O1256="Central","Chris",'DataCleaning and Transformation'!$O1256="East","Erin",'DataCleaning and Transformation'!$O1256="South","Sam",'DataCleaning and Transformation'!$O1256="West","William")</f>
        <v>William</v>
      </c>
      <c r="AG1256" s="31">
        <f>Table_1[[#This Row],[Ship date]]-Table_1[[#This Row],[Order Date]]</f>
        <v>0</v>
      </c>
      <c r="AH1256" s="22">
        <f>Table_1[[#This Row],[Profit]]/Table_1[[#This Row],[Sales]]</f>
        <v>-2.6223642172523962</v>
      </c>
      <c r="AI1256" s="23">
        <f>Table_1[[#This Row],[Profit]]+Table_1[[#This Row],[Sales]]</f>
        <v>-5.0780000000000003</v>
      </c>
      <c r="AJ1256" s="17">
        <f>WEEKNUM(Table_1[[#This Row],[Order Date]],1)</f>
        <v>17</v>
      </c>
      <c r="AK1256" s="17" t="str">
        <f>TEXT(Table_1[[#This Row],[Order Date]],"mmm yyyy")</f>
        <v>Apr 2015</v>
      </c>
      <c r="AL1256" s="17" t="str">
        <f>Table_1[[#This Row],[Monthly sales]]&amp;"  Week "&amp;TEXT(Table_1[[#This Row],[Weekly sales]],"00")</f>
        <v>Apr 2015  Week 17</v>
      </c>
      <c r="AM1256" s="17">
        <f>IF(COUNTIF($A$2:A1256, A1256)=1, 1, 0)</f>
        <v>1</v>
      </c>
      <c r="AN1256" s="3">
        <f>COUNTA(A1256) - COUNTIF(Table_1[[#This Row],[Unique Customers]], 1)</f>
        <v>0</v>
      </c>
      <c r="AO1256" s="17" t="str">
        <f t="shared" si="19"/>
        <v>Unique</v>
      </c>
      <c r="AP1256" s="17" t="str">
        <f>"Q"&amp;_xlfn.CEILING.MATH(MONTH(Table_1[[#This Row],[Monthly sales]])/3,1)</f>
        <v>Q2</v>
      </c>
    </row>
    <row r="1257" spans="1:42" ht="14.4" x14ac:dyDescent="0.3">
      <c r="A1257" s="2">
        <v>3325</v>
      </c>
      <c r="B1257" s="15" t="s">
        <v>2284</v>
      </c>
      <c r="C1257" s="15" t="s">
        <v>26</v>
      </c>
      <c r="D1257" s="6">
        <v>7.0000000000000007E-2</v>
      </c>
      <c r="E1257" s="4">
        <v>5.58</v>
      </c>
      <c r="F1257" s="4">
        <v>1.99</v>
      </c>
      <c r="G1257" s="15" t="s">
        <v>39</v>
      </c>
      <c r="H1257" s="15" t="s">
        <v>40</v>
      </c>
      <c r="I1257" s="15" t="s">
        <v>49</v>
      </c>
      <c r="J1257" s="15" t="s">
        <v>50</v>
      </c>
      <c r="K1257" s="15" t="s">
        <v>51</v>
      </c>
      <c r="L1257" s="15" t="s">
        <v>2285</v>
      </c>
      <c r="M1257" s="6">
        <v>0.46</v>
      </c>
      <c r="N1257" s="15" t="s">
        <v>33</v>
      </c>
      <c r="O1257" s="15" t="s">
        <v>60</v>
      </c>
      <c r="P1257" s="15" t="s">
        <v>140</v>
      </c>
      <c r="Q1257" s="15" t="s">
        <v>2286</v>
      </c>
      <c r="R1257" s="2">
        <v>97420</v>
      </c>
      <c r="S1257" s="1">
        <v>42118</v>
      </c>
      <c r="T1257" s="12">
        <f>EOMONTH(Table_1[[#This Row],[Order Date]],0)</f>
        <v>42124</v>
      </c>
      <c r="U1257" s="10">
        <f>EOMONTH(Table_1[[#This Row],[Order Date]],0)</f>
        <v>42124</v>
      </c>
      <c r="V1257" s="14">
        <v>42118</v>
      </c>
      <c r="W1257" s="1">
        <v>42120</v>
      </c>
      <c r="X1257" s="12">
        <v>42120</v>
      </c>
      <c r="Y1257" s="10">
        <f>EOMONTH(Table_1[[#This Row],[Ship date]],0)</f>
        <v>42124</v>
      </c>
      <c r="Z1257" s="14">
        <v>42120</v>
      </c>
      <c r="AA1257" s="4">
        <v>23.045999999999999</v>
      </c>
      <c r="AB1257" s="2">
        <v>23</v>
      </c>
      <c r="AC1257" s="4">
        <v>121.46</v>
      </c>
      <c r="AD1257" s="2">
        <v>90987</v>
      </c>
      <c r="AE1257" s="4">
        <f>'DataCleaning and Transformation'!$E1257-'DataCleaning and Transformation'!$D1257</f>
        <v>5.51</v>
      </c>
      <c r="AF1257" s="15" t="str">
        <f>_xlfn.IFS('DataCleaning and Transformation'!$O1257="Central","Chris",'DataCleaning and Transformation'!$O1257="East","Erin",'DataCleaning and Transformation'!$O1257="South","Sam",'DataCleaning and Transformation'!$O1257="West","William")</f>
        <v>William</v>
      </c>
      <c r="AG1257" s="31">
        <f>Table_1[[#This Row],[Ship date]]-Table_1[[#This Row],[Order Date]]</f>
        <v>2</v>
      </c>
      <c r="AH1257" s="22">
        <f>Table_1[[#This Row],[Profit]]/Table_1[[#This Row],[Sales]]</f>
        <v>0.18974147867610736</v>
      </c>
      <c r="AI1257" s="23">
        <f>Table_1[[#This Row],[Profit]]+Table_1[[#This Row],[Sales]]</f>
        <v>144.506</v>
      </c>
      <c r="AJ1257" s="17">
        <f>WEEKNUM(Table_1[[#This Row],[Order Date]],1)</f>
        <v>17</v>
      </c>
      <c r="AK1257" s="17" t="str">
        <f>TEXT(Table_1[[#This Row],[Order Date]],"mmm yyyy")</f>
        <v>Apr 2015</v>
      </c>
      <c r="AL1257" s="17" t="str">
        <f>Table_1[[#This Row],[Monthly sales]]&amp;"  Week "&amp;TEXT(Table_1[[#This Row],[Weekly sales]],"00")</f>
        <v>Apr 2015  Week 17</v>
      </c>
      <c r="AM1257" s="17">
        <f>IF(COUNTIF($A$2:A1257, A1257)=1, 1, 0)</f>
        <v>1</v>
      </c>
      <c r="AN1257" s="3">
        <f>COUNTA(A1257) - COUNTIF(Table_1[[#This Row],[Unique Customers]], 1)</f>
        <v>0</v>
      </c>
      <c r="AO1257" s="17" t="str">
        <f t="shared" si="19"/>
        <v>Unique</v>
      </c>
      <c r="AP1257" s="17" t="str">
        <f>"Q"&amp;_xlfn.CEILING.MATH(MONTH(Table_1[[#This Row],[Monthly sales]])/3,1)</f>
        <v>Q2</v>
      </c>
    </row>
    <row r="1258" spans="1:42" ht="14.4" x14ac:dyDescent="0.3">
      <c r="A1258" s="2">
        <v>1085</v>
      </c>
      <c r="B1258" s="15" t="s">
        <v>232</v>
      </c>
      <c r="C1258" s="15" t="s">
        <v>38</v>
      </c>
      <c r="D1258" s="6">
        <v>0.04</v>
      </c>
      <c r="E1258" s="4">
        <v>9.06</v>
      </c>
      <c r="F1258" s="4">
        <v>9.86</v>
      </c>
      <c r="G1258" s="15" t="s">
        <v>39</v>
      </c>
      <c r="H1258" s="15" t="s">
        <v>72</v>
      </c>
      <c r="I1258" s="15" t="s">
        <v>49</v>
      </c>
      <c r="J1258" s="15" t="s">
        <v>89</v>
      </c>
      <c r="K1258" s="15" t="s">
        <v>74</v>
      </c>
      <c r="L1258" s="15" t="s">
        <v>2287</v>
      </c>
      <c r="M1258" s="6">
        <v>0.4</v>
      </c>
      <c r="N1258" s="15" t="s">
        <v>33</v>
      </c>
      <c r="O1258" s="15" t="s">
        <v>112</v>
      </c>
      <c r="P1258" s="15" t="s">
        <v>113</v>
      </c>
      <c r="Q1258" s="15" t="s">
        <v>234</v>
      </c>
      <c r="R1258" s="2">
        <v>11729</v>
      </c>
      <c r="S1258" s="1">
        <v>42118</v>
      </c>
      <c r="T1258" s="12">
        <f>EOMONTH(Table_1[[#This Row],[Order Date]],0)</f>
        <v>42124</v>
      </c>
      <c r="U1258" s="10">
        <f>EOMONTH(Table_1[[#This Row],[Order Date]],0)</f>
        <v>42124</v>
      </c>
      <c r="V1258" s="14">
        <v>42118</v>
      </c>
      <c r="W1258" s="1">
        <v>42119</v>
      </c>
      <c r="X1258" s="12">
        <v>42119</v>
      </c>
      <c r="Y1258" s="10">
        <f>EOMONTH(Table_1[[#This Row],[Ship date]],0)</f>
        <v>42124</v>
      </c>
      <c r="Z1258" s="14">
        <v>42119</v>
      </c>
      <c r="AA1258" s="4">
        <v>-53.25</v>
      </c>
      <c r="AB1258" s="2">
        <v>3</v>
      </c>
      <c r="AC1258" s="4">
        <v>30.87</v>
      </c>
      <c r="AD1258" s="2">
        <v>86123</v>
      </c>
      <c r="AE1258" s="4">
        <f>'DataCleaning and Transformation'!$E1258-'DataCleaning and Transformation'!$D1258</f>
        <v>9.0200000000000014</v>
      </c>
      <c r="AF1258" s="15" t="str">
        <f>_xlfn.IFS('DataCleaning and Transformation'!$O1258="Central","Chris",'DataCleaning and Transformation'!$O1258="East","Erin",'DataCleaning and Transformation'!$O1258="South","Sam",'DataCleaning and Transformation'!$O1258="West","William")</f>
        <v>Erin</v>
      </c>
      <c r="AG1258" s="31">
        <f>Table_1[[#This Row],[Ship date]]-Table_1[[#This Row],[Order Date]]</f>
        <v>1</v>
      </c>
      <c r="AH1258" s="22">
        <f>Table_1[[#This Row],[Profit]]/Table_1[[#This Row],[Sales]]</f>
        <v>-1.7249757045675413</v>
      </c>
      <c r="AI1258" s="23">
        <f>Table_1[[#This Row],[Profit]]+Table_1[[#This Row],[Sales]]</f>
        <v>-22.38</v>
      </c>
      <c r="AJ1258" s="17">
        <f>WEEKNUM(Table_1[[#This Row],[Order Date]],1)</f>
        <v>17</v>
      </c>
      <c r="AK1258" s="17" t="str">
        <f>TEXT(Table_1[[#This Row],[Order Date]],"mmm yyyy")</f>
        <v>Apr 2015</v>
      </c>
      <c r="AL1258" s="17" t="str">
        <f>Table_1[[#This Row],[Monthly sales]]&amp;"  Week "&amp;TEXT(Table_1[[#This Row],[Weekly sales]],"00")</f>
        <v>Apr 2015  Week 17</v>
      </c>
      <c r="AM1258" s="17">
        <f>IF(COUNTIF($A$2:A1258, A1258)=1, 1, 0)</f>
        <v>0</v>
      </c>
      <c r="AN1258" s="3">
        <f>COUNTA(A1258) - COUNTIF(Table_1[[#This Row],[Unique Customers]], 1)</f>
        <v>1</v>
      </c>
      <c r="AO1258" s="17" t="str">
        <f t="shared" si="19"/>
        <v>Unique</v>
      </c>
      <c r="AP1258" s="17" t="str">
        <f>"Q"&amp;_xlfn.CEILING.MATH(MONTH(Table_1[[#This Row],[Monthly sales]])/3,1)</f>
        <v>Q2</v>
      </c>
    </row>
    <row r="1259" spans="1:42" ht="14.4" x14ac:dyDescent="0.3">
      <c r="A1259" s="2">
        <v>1086</v>
      </c>
      <c r="B1259" s="15" t="s">
        <v>2288</v>
      </c>
      <c r="C1259" s="15" t="s">
        <v>38</v>
      </c>
      <c r="D1259" s="6">
        <v>0.04</v>
      </c>
      <c r="E1259" s="4">
        <v>14.27</v>
      </c>
      <c r="F1259" s="4">
        <v>7.27</v>
      </c>
      <c r="G1259" s="15" t="s">
        <v>39</v>
      </c>
      <c r="H1259" s="15" t="s">
        <v>72</v>
      </c>
      <c r="I1259" s="15" t="s">
        <v>49</v>
      </c>
      <c r="J1259" s="15" t="s">
        <v>73</v>
      </c>
      <c r="K1259" s="15" t="s">
        <v>74</v>
      </c>
      <c r="L1259" s="15" t="s">
        <v>2289</v>
      </c>
      <c r="M1259" s="6">
        <v>0.38</v>
      </c>
      <c r="N1259" s="15" t="s">
        <v>33</v>
      </c>
      <c r="O1259" s="15" t="s">
        <v>112</v>
      </c>
      <c r="P1259" s="15" t="s">
        <v>113</v>
      </c>
      <c r="Q1259" s="15" t="s">
        <v>2290</v>
      </c>
      <c r="R1259" s="2">
        <v>11746</v>
      </c>
      <c r="S1259" s="1">
        <v>42118</v>
      </c>
      <c r="T1259" s="12">
        <f>EOMONTH(Table_1[[#This Row],[Order Date]],0)</f>
        <v>42124</v>
      </c>
      <c r="U1259" s="10">
        <f>EOMONTH(Table_1[[#This Row],[Order Date]],0)</f>
        <v>42124</v>
      </c>
      <c r="V1259" s="14">
        <v>42118</v>
      </c>
      <c r="W1259" s="1">
        <v>42119</v>
      </c>
      <c r="X1259" s="12">
        <v>42119</v>
      </c>
      <c r="Y1259" s="10">
        <f>EOMONTH(Table_1[[#This Row],[Ship date]],0)</f>
        <v>42124</v>
      </c>
      <c r="Z1259" s="14">
        <v>42119</v>
      </c>
      <c r="AA1259" s="4">
        <v>2.125</v>
      </c>
      <c r="AB1259" s="2">
        <v>3</v>
      </c>
      <c r="AC1259" s="4">
        <v>45.24</v>
      </c>
      <c r="AD1259" s="2">
        <v>86123</v>
      </c>
      <c r="AE1259" s="4">
        <f>'DataCleaning and Transformation'!$E1259-'DataCleaning and Transformation'!$D1259</f>
        <v>14.23</v>
      </c>
      <c r="AF1259" s="15" t="str">
        <f>_xlfn.IFS('DataCleaning and Transformation'!$O1259="Central","Chris",'DataCleaning and Transformation'!$O1259="East","Erin",'DataCleaning and Transformation'!$O1259="South","Sam",'DataCleaning and Transformation'!$O1259="West","William")</f>
        <v>Erin</v>
      </c>
      <c r="AG1259" s="31">
        <f>Table_1[[#This Row],[Ship date]]-Table_1[[#This Row],[Order Date]]</f>
        <v>1</v>
      </c>
      <c r="AH1259" s="22">
        <f>Table_1[[#This Row],[Profit]]/Table_1[[#This Row],[Sales]]</f>
        <v>4.6971706454465072E-2</v>
      </c>
      <c r="AI1259" s="23">
        <f>Table_1[[#This Row],[Profit]]+Table_1[[#This Row],[Sales]]</f>
        <v>47.365000000000002</v>
      </c>
      <c r="AJ1259" s="17">
        <f>WEEKNUM(Table_1[[#This Row],[Order Date]],1)</f>
        <v>17</v>
      </c>
      <c r="AK1259" s="17" t="str">
        <f>TEXT(Table_1[[#This Row],[Order Date]],"mmm yyyy")</f>
        <v>Apr 2015</v>
      </c>
      <c r="AL1259" s="17" t="str">
        <f>Table_1[[#This Row],[Monthly sales]]&amp;"  Week "&amp;TEXT(Table_1[[#This Row],[Weekly sales]],"00")</f>
        <v>Apr 2015  Week 17</v>
      </c>
      <c r="AM1259" s="17">
        <f>IF(COUNTIF($A$2:A1259, A1259)=1, 1, 0)</f>
        <v>1</v>
      </c>
      <c r="AN1259" s="3">
        <f>COUNTA(A1259) - COUNTIF(Table_1[[#This Row],[Unique Customers]], 1)</f>
        <v>0</v>
      </c>
      <c r="AO1259" s="17" t="str">
        <f t="shared" si="19"/>
        <v>Repeated</v>
      </c>
      <c r="AP1259" s="17" t="str">
        <f>"Q"&amp;_xlfn.CEILING.MATH(MONTH(Table_1[[#This Row],[Monthly sales]])/3,1)</f>
        <v>Q2</v>
      </c>
    </row>
    <row r="1260" spans="1:42" ht="14.4" x14ac:dyDescent="0.3">
      <c r="A1260" s="2">
        <v>1670</v>
      </c>
      <c r="B1260" s="15" t="s">
        <v>2291</v>
      </c>
      <c r="C1260" s="15" t="s">
        <v>48</v>
      </c>
      <c r="D1260" s="6">
        <v>0.03</v>
      </c>
      <c r="E1260" s="4">
        <v>35.409999999999997</v>
      </c>
      <c r="F1260" s="4">
        <v>1.99</v>
      </c>
      <c r="G1260" s="15" t="s">
        <v>39</v>
      </c>
      <c r="H1260" s="15" t="s">
        <v>28</v>
      </c>
      <c r="I1260" s="15" t="s">
        <v>41</v>
      </c>
      <c r="J1260" s="15" t="s">
        <v>42</v>
      </c>
      <c r="K1260" s="15" t="s">
        <v>43</v>
      </c>
      <c r="L1260" s="15" t="s">
        <v>2292</v>
      </c>
      <c r="M1260" s="6">
        <v>0.43</v>
      </c>
      <c r="N1260" s="15" t="s">
        <v>33</v>
      </c>
      <c r="O1260" s="15" t="s">
        <v>34</v>
      </c>
      <c r="P1260" s="15" t="s">
        <v>243</v>
      </c>
      <c r="Q1260" s="15" t="s">
        <v>2174</v>
      </c>
      <c r="R1260" s="2">
        <v>24060</v>
      </c>
      <c r="S1260" s="1">
        <v>42118</v>
      </c>
      <c r="T1260" s="12">
        <f>EOMONTH(Table_1[[#This Row],[Order Date]],0)</f>
        <v>42124</v>
      </c>
      <c r="U1260" s="10">
        <f>EOMONTH(Table_1[[#This Row],[Order Date]],0)</f>
        <v>42124</v>
      </c>
      <c r="V1260" s="14">
        <v>42118</v>
      </c>
      <c r="W1260" s="1">
        <v>42120</v>
      </c>
      <c r="X1260" s="12">
        <v>42120</v>
      </c>
      <c r="Y1260" s="10">
        <f>EOMONTH(Table_1[[#This Row],[Ship date]],0)</f>
        <v>42124</v>
      </c>
      <c r="Z1260" s="14">
        <v>42120</v>
      </c>
      <c r="AA1260" s="4">
        <v>1912.422</v>
      </c>
      <c r="AB1260" s="2">
        <v>10</v>
      </c>
      <c r="AC1260" s="4">
        <v>367.52</v>
      </c>
      <c r="AD1260" s="2">
        <v>86722</v>
      </c>
      <c r="AE1260" s="4">
        <f>'DataCleaning and Transformation'!$E1260-'DataCleaning and Transformation'!$D1260</f>
        <v>35.379999999999995</v>
      </c>
      <c r="AF1260" s="15" t="str">
        <f>_xlfn.IFS('DataCleaning and Transformation'!$O1260="Central","Chris",'DataCleaning and Transformation'!$O1260="East","Erin",'DataCleaning and Transformation'!$O1260="South","Sam",'DataCleaning and Transformation'!$O1260="West","William")</f>
        <v>Sam</v>
      </c>
      <c r="AG1260" s="31">
        <f>Table_1[[#This Row],[Ship date]]-Table_1[[#This Row],[Order Date]]</f>
        <v>2</v>
      </c>
      <c r="AH1260" s="22">
        <f>Table_1[[#This Row],[Profit]]/Table_1[[#This Row],[Sales]]</f>
        <v>5.2035861993905099</v>
      </c>
      <c r="AI1260" s="23">
        <f>Table_1[[#This Row],[Profit]]+Table_1[[#This Row],[Sales]]</f>
        <v>2279.942</v>
      </c>
      <c r="AJ1260" s="17">
        <f>WEEKNUM(Table_1[[#This Row],[Order Date]],1)</f>
        <v>17</v>
      </c>
      <c r="AK1260" s="17" t="str">
        <f>TEXT(Table_1[[#This Row],[Order Date]],"mmm yyyy")</f>
        <v>Apr 2015</v>
      </c>
      <c r="AL1260" s="17" t="str">
        <f>Table_1[[#This Row],[Monthly sales]]&amp;"  Week "&amp;TEXT(Table_1[[#This Row],[Weekly sales]],"00")</f>
        <v>Apr 2015  Week 17</v>
      </c>
      <c r="AM1260" s="17">
        <f>IF(COUNTIF($A$2:A1260, A1260)=1, 1, 0)</f>
        <v>1</v>
      </c>
      <c r="AN1260" s="3">
        <f>COUNTA(A1260) - COUNTIF(Table_1[[#This Row],[Unique Customers]], 1)</f>
        <v>0</v>
      </c>
      <c r="AO1260" s="17" t="str">
        <f t="shared" si="19"/>
        <v>Unique</v>
      </c>
      <c r="AP1260" s="17" t="str">
        <f>"Q"&amp;_xlfn.CEILING.MATH(MONTH(Table_1[[#This Row],[Monthly sales]])/3,1)</f>
        <v>Q2</v>
      </c>
    </row>
    <row r="1261" spans="1:42" ht="14.4" x14ac:dyDescent="0.3">
      <c r="A1261" s="2">
        <v>1670</v>
      </c>
      <c r="B1261" s="15" t="s">
        <v>2291</v>
      </c>
      <c r="C1261" s="15" t="s">
        <v>48</v>
      </c>
      <c r="D1261" s="6">
        <v>0</v>
      </c>
      <c r="E1261" s="4">
        <v>142.86000000000001</v>
      </c>
      <c r="F1261" s="4">
        <v>19.989999999999998</v>
      </c>
      <c r="G1261" s="15" t="s">
        <v>39</v>
      </c>
      <c r="H1261" s="15" t="s">
        <v>28</v>
      </c>
      <c r="I1261" s="15" t="s">
        <v>49</v>
      </c>
      <c r="J1261" s="15" t="s">
        <v>79</v>
      </c>
      <c r="K1261" s="15" t="s">
        <v>74</v>
      </c>
      <c r="L1261" s="15" t="s">
        <v>1957</v>
      </c>
      <c r="M1261" s="6">
        <v>0.56000000000000005</v>
      </c>
      <c r="N1261" s="15" t="s">
        <v>33</v>
      </c>
      <c r="O1261" s="15" t="s">
        <v>34</v>
      </c>
      <c r="P1261" s="15" t="s">
        <v>243</v>
      </c>
      <c r="Q1261" s="15" t="s">
        <v>2174</v>
      </c>
      <c r="R1261" s="2">
        <v>24060</v>
      </c>
      <c r="S1261" s="1">
        <v>42118</v>
      </c>
      <c r="T1261" s="12">
        <f>EOMONTH(Table_1[[#This Row],[Order Date]],0)</f>
        <v>42124</v>
      </c>
      <c r="U1261" s="10">
        <f>EOMONTH(Table_1[[#This Row],[Order Date]],0)</f>
        <v>42124</v>
      </c>
      <c r="V1261" s="14">
        <v>42118</v>
      </c>
      <c r="W1261" s="1">
        <v>42127</v>
      </c>
      <c r="X1261" s="12">
        <v>42127</v>
      </c>
      <c r="Y1261" s="10">
        <f>EOMONTH(Table_1[[#This Row],[Ship date]],0)</f>
        <v>42155</v>
      </c>
      <c r="Z1261" s="14">
        <v>42127</v>
      </c>
      <c r="AA1261" s="4">
        <v>-739.32600000000002</v>
      </c>
      <c r="AB1261" s="2">
        <v>11</v>
      </c>
      <c r="AC1261" s="4">
        <v>1576.35</v>
      </c>
      <c r="AD1261" s="2">
        <v>86722</v>
      </c>
      <c r="AE1261" s="4">
        <f>'DataCleaning and Transformation'!$E1261-'DataCleaning and Transformation'!$D1261</f>
        <v>142.86000000000001</v>
      </c>
      <c r="AF1261" s="15" t="str">
        <f>_xlfn.IFS('DataCleaning and Transformation'!$O1261="Central","Chris",'DataCleaning and Transformation'!$O1261="East","Erin",'DataCleaning and Transformation'!$O1261="South","Sam",'DataCleaning and Transformation'!$O1261="West","William")</f>
        <v>Sam</v>
      </c>
      <c r="AG1261" s="31">
        <f>Table_1[[#This Row],[Ship date]]-Table_1[[#This Row],[Order Date]]</f>
        <v>9</v>
      </c>
      <c r="AH1261" s="22">
        <f>Table_1[[#This Row],[Profit]]/Table_1[[#This Row],[Sales]]</f>
        <v>-0.46901132362736708</v>
      </c>
      <c r="AI1261" s="23">
        <f>Table_1[[#This Row],[Profit]]+Table_1[[#This Row],[Sales]]</f>
        <v>837.02399999999989</v>
      </c>
      <c r="AJ1261" s="17">
        <f>WEEKNUM(Table_1[[#This Row],[Order Date]],1)</f>
        <v>17</v>
      </c>
      <c r="AK1261" s="17" t="str">
        <f>TEXT(Table_1[[#This Row],[Order Date]],"mmm yyyy")</f>
        <v>Apr 2015</v>
      </c>
      <c r="AL1261" s="17" t="str">
        <f>Table_1[[#This Row],[Monthly sales]]&amp;"  Week "&amp;TEXT(Table_1[[#This Row],[Weekly sales]],"00")</f>
        <v>Apr 2015  Week 17</v>
      </c>
      <c r="AM1261" s="17">
        <f>IF(COUNTIF($A$2:A1261, A1261)=1, 1, 0)</f>
        <v>0</v>
      </c>
      <c r="AN1261" s="3">
        <f>COUNTA(A1261) - COUNTIF(Table_1[[#This Row],[Unique Customers]], 1)</f>
        <v>1</v>
      </c>
      <c r="AO1261" s="17" t="str">
        <f t="shared" si="19"/>
        <v>Repeated</v>
      </c>
      <c r="AP1261" s="17" t="str">
        <f>"Q"&amp;_xlfn.CEILING.MATH(MONTH(Table_1[[#This Row],[Monthly sales]])/3,1)</f>
        <v>Q2</v>
      </c>
    </row>
    <row r="1262" spans="1:42" ht="14.4" x14ac:dyDescent="0.3">
      <c r="A1262" s="2">
        <v>1391</v>
      </c>
      <c r="B1262" s="15" t="s">
        <v>2293</v>
      </c>
      <c r="C1262" s="15" t="s">
        <v>71</v>
      </c>
      <c r="D1262" s="6">
        <v>0</v>
      </c>
      <c r="E1262" s="4">
        <v>2.88</v>
      </c>
      <c r="F1262" s="4">
        <v>0.7</v>
      </c>
      <c r="G1262" s="15" t="s">
        <v>88</v>
      </c>
      <c r="H1262" s="15" t="s">
        <v>40</v>
      </c>
      <c r="I1262" s="15" t="s">
        <v>49</v>
      </c>
      <c r="J1262" s="15" t="s">
        <v>50</v>
      </c>
      <c r="K1262" s="15" t="s">
        <v>51</v>
      </c>
      <c r="L1262" s="15" t="s">
        <v>640</v>
      </c>
      <c r="M1262" s="6">
        <v>0.56000000000000005</v>
      </c>
      <c r="N1262" s="15" t="s">
        <v>33</v>
      </c>
      <c r="O1262" s="15" t="s">
        <v>60</v>
      </c>
      <c r="P1262" s="15" t="s">
        <v>91</v>
      </c>
      <c r="Q1262" s="15" t="s">
        <v>2294</v>
      </c>
      <c r="R1262" s="2">
        <v>94086</v>
      </c>
      <c r="S1262" s="1">
        <v>42118</v>
      </c>
      <c r="T1262" s="12">
        <f>EOMONTH(Table_1[[#This Row],[Order Date]],0)</f>
        <v>42124</v>
      </c>
      <c r="U1262" s="10">
        <f>EOMONTH(Table_1[[#This Row],[Order Date]],0)</f>
        <v>42124</v>
      </c>
      <c r="V1262" s="14">
        <v>42118</v>
      </c>
      <c r="W1262" s="1">
        <v>42118</v>
      </c>
      <c r="X1262" s="12">
        <v>42118</v>
      </c>
      <c r="Y1262" s="10">
        <f>EOMONTH(Table_1[[#This Row],[Ship date]],0)</f>
        <v>42124</v>
      </c>
      <c r="Z1262" s="14">
        <v>42118</v>
      </c>
      <c r="AA1262" s="4">
        <v>-0.11</v>
      </c>
      <c r="AB1262" s="2">
        <v>1</v>
      </c>
      <c r="AC1262" s="4">
        <v>7.96</v>
      </c>
      <c r="AD1262" s="2">
        <v>88727</v>
      </c>
      <c r="AE1262" s="4">
        <f>'DataCleaning and Transformation'!$E1262-'DataCleaning and Transformation'!$D1262</f>
        <v>2.88</v>
      </c>
      <c r="AF1262" s="15" t="str">
        <f>_xlfn.IFS('DataCleaning and Transformation'!$O1262="Central","Chris",'DataCleaning and Transformation'!$O1262="East","Erin",'DataCleaning and Transformation'!$O1262="South","Sam",'DataCleaning and Transformation'!$O1262="West","William")</f>
        <v>William</v>
      </c>
      <c r="AG1262" s="31">
        <f>Table_1[[#This Row],[Ship date]]-Table_1[[#This Row],[Order Date]]</f>
        <v>0</v>
      </c>
      <c r="AH1262" s="22">
        <f>Table_1[[#This Row],[Profit]]/Table_1[[#This Row],[Sales]]</f>
        <v>-1.3819095477386936E-2</v>
      </c>
      <c r="AI1262" s="23">
        <f>Table_1[[#This Row],[Profit]]+Table_1[[#This Row],[Sales]]</f>
        <v>7.85</v>
      </c>
      <c r="AJ1262" s="17">
        <f>WEEKNUM(Table_1[[#This Row],[Order Date]],1)</f>
        <v>17</v>
      </c>
      <c r="AK1262" s="17" t="str">
        <f>TEXT(Table_1[[#This Row],[Order Date]],"mmm yyyy")</f>
        <v>Apr 2015</v>
      </c>
      <c r="AL1262" s="17" t="str">
        <f>Table_1[[#This Row],[Monthly sales]]&amp;"  Week "&amp;TEXT(Table_1[[#This Row],[Weekly sales]],"00")</f>
        <v>Apr 2015  Week 17</v>
      </c>
      <c r="AM1262" s="17">
        <f>IF(COUNTIF($A$2:A1262, A1262)=1, 1, 0)</f>
        <v>1</v>
      </c>
      <c r="AN1262" s="3">
        <f>COUNTA(A1262) - COUNTIF(Table_1[[#This Row],[Unique Customers]], 1)</f>
        <v>0</v>
      </c>
      <c r="AO1262" s="17" t="str">
        <f t="shared" si="19"/>
        <v>Unique</v>
      </c>
      <c r="AP1262" s="17" t="str">
        <f>"Q"&amp;_xlfn.CEILING.MATH(MONTH(Table_1[[#This Row],[Monthly sales]])/3,1)</f>
        <v>Q2</v>
      </c>
    </row>
    <row r="1263" spans="1:42" ht="14.4" x14ac:dyDescent="0.3">
      <c r="A1263" s="2">
        <v>2570</v>
      </c>
      <c r="B1263" s="15" t="s">
        <v>2295</v>
      </c>
      <c r="C1263" s="15" t="s">
        <v>26</v>
      </c>
      <c r="D1263" s="6">
        <v>0</v>
      </c>
      <c r="E1263" s="4">
        <v>4.37</v>
      </c>
      <c r="F1263" s="4">
        <v>5.15</v>
      </c>
      <c r="G1263" s="15" t="s">
        <v>39</v>
      </c>
      <c r="H1263" s="15" t="s">
        <v>40</v>
      </c>
      <c r="I1263" s="15" t="s">
        <v>49</v>
      </c>
      <c r="J1263" s="15" t="s">
        <v>96</v>
      </c>
      <c r="K1263" s="15" t="s">
        <v>74</v>
      </c>
      <c r="L1263" s="15" t="s">
        <v>1296</v>
      </c>
      <c r="M1263" s="6">
        <v>0.59</v>
      </c>
      <c r="N1263" s="15" t="s">
        <v>33</v>
      </c>
      <c r="O1263" s="15" t="s">
        <v>60</v>
      </c>
      <c r="P1263" s="15" t="s">
        <v>91</v>
      </c>
      <c r="Q1263" s="15" t="s">
        <v>2296</v>
      </c>
      <c r="R1263" s="2">
        <v>95616</v>
      </c>
      <c r="S1263" s="1">
        <v>42119</v>
      </c>
      <c r="T1263" s="12">
        <f>EOMONTH(Table_1[[#This Row],[Order Date]],0)</f>
        <v>42124</v>
      </c>
      <c r="U1263" s="10">
        <f>EOMONTH(Table_1[[#This Row],[Order Date]],0)</f>
        <v>42124</v>
      </c>
      <c r="V1263" s="14">
        <v>42119</v>
      </c>
      <c r="W1263" s="1">
        <v>42121</v>
      </c>
      <c r="X1263" s="12">
        <v>42121</v>
      </c>
      <c r="Y1263" s="10">
        <f>EOMONTH(Table_1[[#This Row],[Ship date]],0)</f>
        <v>42124</v>
      </c>
      <c r="Z1263" s="14">
        <v>42121</v>
      </c>
      <c r="AA1263" s="4">
        <v>-150.2604</v>
      </c>
      <c r="AB1263" s="2">
        <v>19</v>
      </c>
      <c r="AC1263" s="4">
        <v>87.85</v>
      </c>
      <c r="AD1263" s="2">
        <v>90327</v>
      </c>
      <c r="AE1263" s="4">
        <f>'DataCleaning and Transformation'!$E1263-'DataCleaning and Transformation'!$D1263</f>
        <v>4.37</v>
      </c>
      <c r="AF1263" s="15" t="str">
        <f>_xlfn.IFS('DataCleaning and Transformation'!$O1263="Central","Chris",'DataCleaning and Transformation'!$O1263="East","Erin",'DataCleaning and Transformation'!$O1263="South","Sam",'DataCleaning and Transformation'!$O1263="West","William")</f>
        <v>William</v>
      </c>
      <c r="AG1263" s="31">
        <f>Table_1[[#This Row],[Ship date]]-Table_1[[#This Row],[Order Date]]</f>
        <v>2</v>
      </c>
      <c r="AH1263" s="22">
        <f>Table_1[[#This Row],[Profit]]/Table_1[[#This Row],[Sales]]</f>
        <v>-1.710420034149118</v>
      </c>
      <c r="AI1263" s="23">
        <f>Table_1[[#This Row],[Profit]]+Table_1[[#This Row],[Sales]]</f>
        <v>-62.41040000000001</v>
      </c>
      <c r="AJ1263" s="17">
        <f>WEEKNUM(Table_1[[#This Row],[Order Date]],1)</f>
        <v>17</v>
      </c>
      <c r="AK1263" s="17" t="str">
        <f>TEXT(Table_1[[#This Row],[Order Date]],"mmm yyyy")</f>
        <v>Apr 2015</v>
      </c>
      <c r="AL1263" s="17" t="str">
        <f>Table_1[[#This Row],[Monthly sales]]&amp;"  Week "&amp;TEXT(Table_1[[#This Row],[Weekly sales]],"00")</f>
        <v>Apr 2015  Week 17</v>
      </c>
      <c r="AM1263" s="17">
        <f>IF(COUNTIF($A$2:A1263, A1263)=1, 1, 0)</f>
        <v>1</v>
      </c>
      <c r="AN1263" s="3">
        <f>COUNTA(A1263) - COUNTIF(Table_1[[#This Row],[Unique Customers]], 1)</f>
        <v>0</v>
      </c>
      <c r="AO1263" s="17" t="str">
        <f t="shared" si="19"/>
        <v>Unique</v>
      </c>
      <c r="AP1263" s="17" t="str">
        <f>"Q"&amp;_xlfn.CEILING.MATH(MONTH(Table_1[[#This Row],[Monthly sales]])/3,1)</f>
        <v>Q2</v>
      </c>
    </row>
    <row r="1264" spans="1:42" ht="14.4" x14ac:dyDescent="0.3">
      <c r="A1264" s="2">
        <v>2570</v>
      </c>
      <c r="B1264" s="15" t="s">
        <v>2295</v>
      </c>
      <c r="C1264" s="15" t="s">
        <v>26</v>
      </c>
      <c r="D1264" s="6">
        <v>0.01</v>
      </c>
      <c r="E1264" s="4">
        <v>500.98</v>
      </c>
      <c r="F1264" s="4">
        <v>56</v>
      </c>
      <c r="G1264" s="15" t="s">
        <v>27</v>
      </c>
      <c r="H1264" s="15" t="s">
        <v>40</v>
      </c>
      <c r="I1264" s="15" t="s">
        <v>29</v>
      </c>
      <c r="J1264" s="15" t="s">
        <v>110</v>
      </c>
      <c r="K1264" s="15" t="s">
        <v>58</v>
      </c>
      <c r="L1264" s="15" t="s">
        <v>2297</v>
      </c>
      <c r="M1264" s="6">
        <v>0.6</v>
      </c>
      <c r="N1264" s="15" t="s">
        <v>33</v>
      </c>
      <c r="O1264" s="15" t="s">
        <v>60</v>
      </c>
      <c r="P1264" s="15" t="s">
        <v>91</v>
      </c>
      <c r="Q1264" s="15" t="s">
        <v>2296</v>
      </c>
      <c r="R1264" s="2">
        <v>95616</v>
      </c>
      <c r="S1264" s="1">
        <v>42119</v>
      </c>
      <c r="T1264" s="12">
        <f>EOMONTH(Table_1[[#This Row],[Order Date]],0)</f>
        <v>42124</v>
      </c>
      <c r="U1264" s="10">
        <f>EOMONTH(Table_1[[#This Row],[Order Date]],0)</f>
        <v>42124</v>
      </c>
      <c r="V1264" s="14">
        <v>42119</v>
      </c>
      <c r="W1264" s="1">
        <v>42120</v>
      </c>
      <c r="X1264" s="12">
        <v>42120</v>
      </c>
      <c r="Y1264" s="10">
        <f>EOMONTH(Table_1[[#This Row],[Ship date]],0)</f>
        <v>42124</v>
      </c>
      <c r="Z1264" s="14">
        <v>42120</v>
      </c>
      <c r="AA1264" s="4">
        <v>4899.1288000000004</v>
      </c>
      <c r="AB1264" s="2">
        <v>14</v>
      </c>
      <c r="AC1264" s="4">
        <v>7429.63</v>
      </c>
      <c r="AD1264" s="2">
        <v>90327</v>
      </c>
      <c r="AE1264" s="4">
        <f>'DataCleaning and Transformation'!$E1264-'DataCleaning and Transformation'!$D1264</f>
        <v>500.97</v>
      </c>
      <c r="AF1264" s="15" t="str">
        <f>_xlfn.IFS('DataCleaning and Transformation'!$O1264="Central","Chris",'DataCleaning and Transformation'!$O1264="East","Erin",'DataCleaning and Transformation'!$O1264="South","Sam",'DataCleaning and Transformation'!$O1264="West","William")</f>
        <v>William</v>
      </c>
      <c r="AG1264" s="31">
        <f>Table_1[[#This Row],[Ship date]]-Table_1[[#This Row],[Order Date]]</f>
        <v>1</v>
      </c>
      <c r="AH1264" s="22">
        <f>Table_1[[#This Row],[Profit]]/Table_1[[#This Row],[Sales]]</f>
        <v>0.65940414260198699</v>
      </c>
      <c r="AI1264" s="23">
        <f>Table_1[[#This Row],[Profit]]+Table_1[[#This Row],[Sales]]</f>
        <v>12328.7588</v>
      </c>
      <c r="AJ1264" s="17">
        <f>WEEKNUM(Table_1[[#This Row],[Order Date]],1)</f>
        <v>17</v>
      </c>
      <c r="AK1264" s="17" t="str">
        <f>TEXT(Table_1[[#This Row],[Order Date]],"mmm yyyy")</f>
        <v>Apr 2015</v>
      </c>
      <c r="AL1264" s="17" t="str">
        <f>Table_1[[#This Row],[Monthly sales]]&amp;"  Week "&amp;TEXT(Table_1[[#This Row],[Weekly sales]],"00")</f>
        <v>Apr 2015  Week 17</v>
      </c>
      <c r="AM1264" s="17">
        <f>IF(COUNTIF($A$2:A1264, A1264)=1, 1, 0)</f>
        <v>0</v>
      </c>
      <c r="AN1264" s="3">
        <f>COUNTA(A1264) - COUNTIF(Table_1[[#This Row],[Unique Customers]], 1)</f>
        <v>1</v>
      </c>
      <c r="AO1264" s="17" t="str">
        <f t="shared" si="19"/>
        <v>Repeated</v>
      </c>
      <c r="AP1264" s="17" t="str">
        <f>"Q"&amp;_xlfn.CEILING.MATH(MONTH(Table_1[[#This Row],[Monthly sales]])/3,1)</f>
        <v>Q2</v>
      </c>
    </row>
    <row r="1265" spans="1:42" ht="14.4" x14ac:dyDescent="0.3">
      <c r="A1265" s="2">
        <v>2570</v>
      </c>
      <c r="B1265" s="15" t="s">
        <v>2295</v>
      </c>
      <c r="C1265" s="15" t="s">
        <v>26</v>
      </c>
      <c r="D1265" s="6">
        <v>0.02</v>
      </c>
      <c r="E1265" s="4">
        <v>12.58</v>
      </c>
      <c r="F1265" s="4">
        <v>5.16</v>
      </c>
      <c r="G1265" s="15" t="s">
        <v>39</v>
      </c>
      <c r="H1265" s="15" t="s">
        <v>40</v>
      </c>
      <c r="I1265" s="15" t="s">
        <v>29</v>
      </c>
      <c r="J1265" s="15" t="s">
        <v>127</v>
      </c>
      <c r="K1265" s="15" t="s">
        <v>74</v>
      </c>
      <c r="L1265" s="15" t="s">
        <v>2298</v>
      </c>
      <c r="M1265" s="6">
        <v>0.43</v>
      </c>
      <c r="N1265" s="15" t="s">
        <v>33</v>
      </c>
      <c r="O1265" s="15" t="s">
        <v>60</v>
      </c>
      <c r="P1265" s="15" t="s">
        <v>91</v>
      </c>
      <c r="Q1265" s="15" t="s">
        <v>2296</v>
      </c>
      <c r="R1265" s="2">
        <v>95616</v>
      </c>
      <c r="S1265" s="1">
        <v>42119</v>
      </c>
      <c r="T1265" s="12">
        <f>EOMONTH(Table_1[[#This Row],[Order Date]],0)</f>
        <v>42124</v>
      </c>
      <c r="U1265" s="10">
        <f>EOMONTH(Table_1[[#This Row],[Order Date]],0)</f>
        <v>42124</v>
      </c>
      <c r="V1265" s="14">
        <v>42119</v>
      </c>
      <c r="W1265" s="1">
        <v>42119</v>
      </c>
      <c r="X1265" s="12">
        <v>42119</v>
      </c>
      <c r="Y1265" s="10">
        <f>EOMONTH(Table_1[[#This Row],[Ship date]],0)</f>
        <v>42124</v>
      </c>
      <c r="Z1265" s="14">
        <v>42119</v>
      </c>
      <c r="AA1265" s="4">
        <v>44.712000000000003</v>
      </c>
      <c r="AB1265" s="2">
        <v>18</v>
      </c>
      <c r="AC1265" s="4">
        <v>224.29</v>
      </c>
      <c r="AD1265" s="2">
        <v>90327</v>
      </c>
      <c r="AE1265" s="4">
        <f>'DataCleaning and Transformation'!$E1265-'DataCleaning and Transformation'!$D1265</f>
        <v>12.56</v>
      </c>
      <c r="AF1265" s="15" t="str">
        <f>_xlfn.IFS('DataCleaning and Transformation'!$O1265="Central","Chris",'DataCleaning and Transformation'!$O1265="East","Erin",'DataCleaning and Transformation'!$O1265="South","Sam",'DataCleaning and Transformation'!$O1265="West","William")</f>
        <v>William</v>
      </c>
      <c r="AG1265" s="31">
        <f>Table_1[[#This Row],[Ship date]]-Table_1[[#This Row],[Order Date]]</f>
        <v>0</v>
      </c>
      <c r="AH1265" s="22">
        <f>Table_1[[#This Row],[Profit]]/Table_1[[#This Row],[Sales]]</f>
        <v>0.1993490570243881</v>
      </c>
      <c r="AI1265" s="23">
        <f>Table_1[[#This Row],[Profit]]+Table_1[[#This Row],[Sales]]</f>
        <v>269.00200000000001</v>
      </c>
      <c r="AJ1265" s="17">
        <f>WEEKNUM(Table_1[[#This Row],[Order Date]],1)</f>
        <v>17</v>
      </c>
      <c r="AK1265" s="17" t="str">
        <f>TEXT(Table_1[[#This Row],[Order Date]],"mmm yyyy")</f>
        <v>Apr 2015</v>
      </c>
      <c r="AL1265" s="17" t="str">
        <f>Table_1[[#This Row],[Monthly sales]]&amp;"  Week "&amp;TEXT(Table_1[[#This Row],[Weekly sales]],"00")</f>
        <v>Apr 2015  Week 17</v>
      </c>
      <c r="AM1265" s="17">
        <f>IF(COUNTIF($A$2:A1265, A1265)=1, 1, 0)</f>
        <v>0</v>
      </c>
      <c r="AN1265" s="3">
        <f>COUNTA(A1265) - COUNTIF(Table_1[[#This Row],[Unique Customers]], 1)</f>
        <v>1</v>
      </c>
      <c r="AO1265" s="17" t="str">
        <f t="shared" si="19"/>
        <v>Repeated</v>
      </c>
      <c r="AP1265" s="17" t="str">
        <f>"Q"&amp;_xlfn.CEILING.MATH(MONTH(Table_1[[#This Row],[Monthly sales]])/3,1)</f>
        <v>Q2</v>
      </c>
    </row>
    <row r="1266" spans="1:42" ht="14.4" x14ac:dyDescent="0.3">
      <c r="A1266" s="2">
        <v>2570</v>
      </c>
      <c r="B1266" s="15" t="s">
        <v>2295</v>
      </c>
      <c r="C1266" s="15" t="s">
        <v>26</v>
      </c>
      <c r="D1266" s="6">
        <v>0.1</v>
      </c>
      <c r="E1266" s="4">
        <v>7.7</v>
      </c>
      <c r="F1266" s="4">
        <v>3.68</v>
      </c>
      <c r="G1266" s="15" t="s">
        <v>39</v>
      </c>
      <c r="H1266" s="15" t="s">
        <v>40</v>
      </c>
      <c r="I1266" s="15" t="s">
        <v>29</v>
      </c>
      <c r="J1266" s="15" t="s">
        <v>127</v>
      </c>
      <c r="K1266" s="15" t="s">
        <v>51</v>
      </c>
      <c r="L1266" s="15" t="s">
        <v>2299</v>
      </c>
      <c r="M1266" s="6">
        <v>0.52</v>
      </c>
      <c r="N1266" s="15" t="s">
        <v>33</v>
      </c>
      <c r="O1266" s="15" t="s">
        <v>60</v>
      </c>
      <c r="P1266" s="15" t="s">
        <v>91</v>
      </c>
      <c r="Q1266" s="15" t="s">
        <v>2296</v>
      </c>
      <c r="R1266" s="2">
        <v>95616</v>
      </c>
      <c r="S1266" s="1">
        <v>42119</v>
      </c>
      <c r="T1266" s="12">
        <f>EOMONTH(Table_1[[#This Row],[Order Date]],0)</f>
        <v>42124</v>
      </c>
      <c r="U1266" s="10">
        <f>EOMONTH(Table_1[[#This Row],[Order Date]],0)</f>
        <v>42124</v>
      </c>
      <c r="V1266" s="14">
        <v>42119</v>
      </c>
      <c r="W1266" s="1">
        <v>42120</v>
      </c>
      <c r="X1266" s="12">
        <v>42120</v>
      </c>
      <c r="Y1266" s="10">
        <f>EOMONTH(Table_1[[#This Row],[Ship date]],0)</f>
        <v>42124</v>
      </c>
      <c r="Z1266" s="14">
        <v>42120</v>
      </c>
      <c r="AA1266" s="4">
        <v>-22.626000000000001</v>
      </c>
      <c r="AB1266" s="2">
        <v>7</v>
      </c>
      <c r="AC1266" s="4">
        <v>51.2</v>
      </c>
      <c r="AD1266" s="2">
        <v>90327</v>
      </c>
      <c r="AE1266" s="4">
        <f>'DataCleaning and Transformation'!$E1266-'DataCleaning and Transformation'!$D1266</f>
        <v>7.6000000000000005</v>
      </c>
      <c r="AF1266" s="15" t="str">
        <f>_xlfn.IFS('DataCleaning and Transformation'!$O1266="Central","Chris",'DataCleaning and Transformation'!$O1266="East","Erin",'DataCleaning and Transformation'!$O1266="South","Sam",'DataCleaning and Transformation'!$O1266="West","William")</f>
        <v>William</v>
      </c>
      <c r="AG1266" s="31">
        <f>Table_1[[#This Row],[Ship date]]-Table_1[[#This Row],[Order Date]]</f>
        <v>1</v>
      </c>
      <c r="AH1266" s="22">
        <f>Table_1[[#This Row],[Profit]]/Table_1[[#This Row],[Sales]]</f>
        <v>-0.44191406249999998</v>
      </c>
      <c r="AI1266" s="23">
        <f>Table_1[[#This Row],[Profit]]+Table_1[[#This Row],[Sales]]</f>
        <v>28.574000000000002</v>
      </c>
      <c r="AJ1266" s="17">
        <f>WEEKNUM(Table_1[[#This Row],[Order Date]],1)</f>
        <v>17</v>
      </c>
      <c r="AK1266" s="17" t="str">
        <f>TEXT(Table_1[[#This Row],[Order Date]],"mmm yyyy")</f>
        <v>Apr 2015</v>
      </c>
      <c r="AL1266" s="17" t="str">
        <f>Table_1[[#This Row],[Monthly sales]]&amp;"  Week "&amp;TEXT(Table_1[[#This Row],[Weekly sales]],"00")</f>
        <v>Apr 2015  Week 17</v>
      </c>
      <c r="AM1266" s="17">
        <f>IF(COUNTIF($A$2:A1266, A1266)=1, 1, 0)</f>
        <v>0</v>
      </c>
      <c r="AN1266" s="3">
        <f>COUNTA(A1266) - COUNTIF(Table_1[[#This Row],[Unique Customers]], 1)</f>
        <v>1</v>
      </c>
      <c r="AO1266" s="17" t="str">
        <f t="shared" si="19"/>
        <v>Repeated</v>
      </c>
      <c r="AP1266" s="17" t="str">
        <f>"Q"&amp;_xlfn.CEILING.MATH(MONTH(Table_1[[#This Row],[Monthly sales]])/3,1)</f>
        <v>Q2</v>
      </c>
    </row>
    <row r="1267" spans="1:42" ht="14.4" x14ac:dyDescent="0.3">
      <c r="A1267" s="2">
        <v>2571</v>
      </c>
      <c r="B1267" s="15" t="s">
        <v>2300</v>
      </c>
      <c r="C1267" s="15" t="s">
        <v>26</v>
      </c>
      <c r="D1267" s="6">
        <v>0.01</v>
      </c>
      <c r="E1267" s="4">
        <v>500.98</v>
      </c>
      <c r="F1267" s="4">
        <v>56</v>
      </c>
      <c r="G1267" s="15" t="s">
        <v>27</v>
      </c>
      <c r="H1267" s="15" t="s">
        <v>40</v>
      </c>
      <c r="I1267" s="15" t="s">
        <v>29</v>
      </c>
      <c r="J1267" s="15" t="s">
        <v>110</v>
      </c>
      <c r="K1267" s="15" t="s">
        <v>58</v>
      </c>
      <c r="L1267" s="15" t="s">
        <v>2297</v>
      </c>
      <c r="M1267" s="6">
        <v>0.6</v>
      </c>
      <c r="N1267" s="15" t="s">
        <v>33</v>
      </c>
      <c r="O1267" s="15" t="s">
        <v>112</v>
      </c>
      <c r="P1267" s="15" t="s">
        <v>113</v>
      </c>
      <c r="Q1267" s="15" t="s">
        <v>114</v>
      </c>
      <c r="R1267" s="2">
        <v>10165</v>
      </c>
      <c r="S1267" s="1">
        <v>42119</v>
      </c>
      <c r="T1267" s="12">
        <f>EOMONTH(Table_1[[#This Row],[Order Date]],0)</f>
        <v>42124</v>
      </c>
      <c r="U1267" s="10">
        <f>EOMONTH(Table_1[[#This Row],[Order Date]],0)</f>
        <v>42124</v>
      </c>
      <c r="V1267" s="14">
        <v>42119</v>
      </c>
      <c r="W1267" s="1">
        <v>42120</v>
      </c>
      <c r="X1267" s="12">
        <v>42120</v>
      </c>
      <c r="Y1267" s="10">
        <f>EOMONTH(Table_1[[#This Row],[Ship date]],0)</f>
        <v>42124</v>
      </c>
      <c r="Z1267" s="14">
        <v>42120</v>
      </c>
      <c r="AA1267" s="4">
        <v>4260.1120000000001</v>
      </c>
      <c r="AB1267" s="2">
        <v>56</v>
      </c>
      <c r="AC1267" s="4">
        <v>29718.53</v>
      </c>
      <c r="AD1267" s="2">
        <v>50656</v>
      </c>
      <c r="AE1267" s="4">
        <f>'DataCleaning and Transformation'!$E1267-'DataCleaning and Transformation'!$D1267</f>
        <v>500.97</v>
      </c>
      <c r="AF1267" s="15" t="str">
        <f>_xlfn.IFS('DataCleaning and Transformation'!$O1267="Central","Chris",'DataCleaning and Transformation'!$O1267="East","Erin",'DataCleaning and Transformation'!$O1267="South","Sam",'DataCleaning and Transformation'!$O1267="West","William")</f>
        <v>Erin</v>
      </c>
      <c r="AG1267" s="31">
        <f>Table_1[[#This Row],[Ship date]]-Table_1[[#This Row],[Order Date]]</f>
        <v>1</v>
      </c>
      <c r="AH1267" s="22">
        <f>Table_1[[#This Row],[Profit]]/Table_1[[#This Row],[Sales]]</f>
        <v>0.14334867841713572</v>
      </c>
      <c r="AI1267" s="23">
        <f>Table_1[[#This Row],[Profit]]+Table_1[[#This Row],[Sales]]</f>
        <v>33978.642</v>
      </c>
      <c r="AJ1267" s="17">
        <f>WEEKNUM(Table_1[[#This Row],[Order Date]],1)</f>
        <v>17</v>
      </c>
      <c r="AK1267" s="17" t="str">
        <f>TEXT(Table_1[[#This Row],[Order Date]],"mmm yyyy")</f>
        <v>Apr 2015</v>
      </c>
      <c r="AL1267" s="17" t="str">
        <f>Table_1[[#This Row],[Monthly sales]]&amp;"  Week "&amp;TEXT(Table_1[[#This Row],[Weekly sales]],"00")</f>
        <v>Apr 2015  Week 17</v>
      </c>
      <c r="AM1267" s="17">
        <f>IF(COUNTIF($A$2:A1267, A1267)=1, 1, 0)</f>
        <v>1</v>
      </c>
      <c r="AN1267" s="3">
        <f>COUNTA(A1267) - COUNTIF(Table_1[[#This Row],[Unique Customers]], 1)</f>
        <v>0</v>
      </c>
      <c r="AO1267" s="17" t="str">
        <f t="shared" si="19"/>
        <v>Unique</v>
      </c>
      <c r="AP1267" s="17" t="str">
        <f>"Q"&amp;_xlfn.CEILING.MATH(MONTH(Table_1[[#This Row],[Monthly sales]])/3,1)</f>
        <v>Q2</v>
      </c>
    </row>
    <row r="1268" spans="1:42" ht="14.4" x14ac:dyDescent="0.3">
      <c r="A1268" s="2">
        <v>2571</v>
      </c>
      <c r="B1268" s="15" t="s">
        <v>2300</v>
      </c>
      <c r="C1268" s="15" t="s">
        <v>26</v>
      </c>
      <c r="D1268" s="6">
        <v>0.1</v>
      </c>
      <c r="E1268" s="4">
        <v>7.7</v>
      </c>
      <c r="F1268" s="4">
        <v>3.68</v>
      </c>
      <c r="G1268" s="15" t="s">
        <v>39</v>
      </c>
      <c r="H1268" s="15" t="s">
        <v>40</v>
      </c>
      <c r="I1268" s="15" t="s">
        <v>29</v>
      </c>
      <c r="J1268" s="15" t="s">
        <v>127</v>
      </c>
      <c r="K1268" s="15" t="s">
        <v>51</v>
      </c>
      <c r="L1268" s="15" t="s">
        <v>2299</v>
      </c>
      <c r="M1268" s="6">
        <v>0.52</v>
      </c>
      <c r="N1268" s="15" t="s">
        <v>33</v>
      </c>
      <c r="O1268" s="15" t="s">
        <v>112</v>
      </c>
      <c r="P1268" s="15" t="s">
        <v>113</v>
      </c>
      <c r="Q1268" s="15" t="s">
        <v>114</v>
      </c>
      <c r="R1268" s="2">
        <v>10165</v>
      </c>
      <c r="S1268" s="1">
        <v>42119</v>
      </c>
      <c r="T1268" s="12">
        <f>EOMONTH(Table_1[[#This Row],[Order Date]],0)</f>
        <v>42124</v>
      </c>
      <c r="U1268" s="10">
        <f>EOMONTH(Table_1[[#This Row],[Order Date]],0)</f>
        <v>42124</v>
      </c>
      <c r="V1268" s="14">
        <v>42119</v>
      </c>
      <c r="W1268" s="1">
        <v>42120</v>
      </c>
      <c r="X1268" s="12">
        <v>42120</v>
      </c>
      <c r="Y1268" s="10">
        <f>EOMONTH(Table_1[[#This Row],[Ship date]],0)</f>
        <v>42124</v>
      </c>
      <c r="Z1268" s="14">
        <v>42120</v>
      </c>
      <c r="AA1268" s="4">
        <v>-25.14</v>
      </c>
      <c r="AB1268" s="2">
        <v>27</v>
      </c>
      <c r="AC1268" s="4">
        <v>197.48</v>
      </c>
      <c r="AD1268" s="2">
        <v>50656</v>
      </c>
      <c r="AE1268" s="4">
        <f>'DataCleaning and Transformation'!$E1268-'DataCleaning and Transformation'!$D1268</f>
        <v>7.6000000000000005</v>
      </c>
      <c r="AF1268" s="15" t="str">
        <f>_xlfn.IFS('DataCleaning and Transformation'!$O1268="Central","Chris",'DataCleaning and Transformation'!$O1268="East","Erin",'DataCleaning and Transformation'!$O1268="South","Sam",'DataCleaning and Transformation'!$O1268="West","William")</f>
        <v>Erin</v>
      </c>
      <c r="AG1268" s="31">
        <f>Table_1[[#This Row],[Ship date]]-Table_1[[#This Row],[Order Date]]</f>
        <v>1</v>
      </c>
      <c r="AH1268" s="22">
        <f>Table_1[[#This Row],[Profit]]/Table_1[[#This Row],[Sales]]</f>
        <v>-0.1273040307879279</v>
      </c>
      <c r="AI1268" s="23">
        <f>Table_1[[#This Row],[Profit]]+Table_1[[#This Row],[Sales]]</f>
        <v>172.33999999999997</v>
      </c>
      <c r="AJ1268" s="17">
        <f>WEEKNUM(Table_1[[#This Row],[Order Date]],1)</f>
        <v>17</v>
      </c>
      <c r="AK1268" s="17" t="str">
        <f>TEXT(Table_1[[#This Row],[Order Date]],"mmm yyyy")</f>
        <v>Apr 2015</v>
      </c>
      <c r="AL1268" s="17" t="str">
        <f>Table_1[[#This Row],[Monthly sales]]&amp;"  Week "&amp;TEXT(Table_1[[#This Row],[Weekly sales]],"00")</f>
        <v>Apr 2015  Week 17</v>
      </c>
      <c r="AM1268" s="17">
        <f>IF(COUNTIF($A$2:A1268, A1268)=1, 1, 0)</f>
        <v>0</v>
      </c>
      <c r="AN1268" s="3">
        <f>COUNTA(A1268) - COUNTIF(Table_1[[#This Row],[Unique Customers]], 1)</f>
        <v>1</v>
      </c>
      <c r="AO1268" s="17" t="str">
        <f t="shared" si="19"/>
        <v>Repeated</v>
      </c>
      <c r="AP1268" s="17" t="str">
        <f>"Q"&amp;_xlfn.CEILING.MATH(MONTH(Table_1[[#This Row],[Monthly sales]])/3,1)</f>
        <v>Q2</v>
      </c>
    </row>
    <row r="1269" spans="1:42" ht="14.4" x14ac:dyDescent="0.3">
      <c r="A1269" s="2">
        <v>3379</v>
      </c>
      <c r="B1269" s="15" t="s">
        <v>1870</v>
      </c>
      <c r="C1269" s="15" t="s">
        <v>26</v>
      </c>
      <c r="D1269" s="6">
        <v>0.05</v>
      </c>
      <c r="E1269" s="4">
        <v>3.14</v>
      </c>
      <c r="F1269" s="4">
        <v>1.92</v>
      </c>
      <c r="G1269" s="15" t="s">
        <v>88</v>
      </c>
      <c r="H1269" s="15" t="s">
        <v>72</v>
      </c>
      <c r="I1269" s="15" t="s">
        <v>49</v>
      </c>
      <c r="J1269" s="15" t="s">
        <v>569</v>
      </c>
      <c r="K1269" s="15" t="s">
        <v>51</v>
      </c>
      <c r="L1269" s="15" t="s">
        <v>1441</v>
      </c>
      <c r="M1269" s="6">
        <v>0.84</v>
      </c>
      <c r="N1269" s="15" t="s">
        <v>33</v>
      </c>
      <c r="O1269" s="15" t="s">
        <v>34</v>
      </c>
      <c r="P1269" s="15" t="s">
        <v>76</v>
      </c>
      <c r="Q1269" s="15" t="s">
        <v>1872</v>
      </c>
      <c r="R1269" s="2">
        <v>30144</v>
      </c>
      <c r="S1269" s="1">
        <v>42119</v>
      </c>
      <c r="T1269" s="12">
        <f>EOMONTH(Table_1[[#This Row],[Order Date]],0)</f>
        <v>42124</v>
      </c>
      <c r="U1269" s="10">
        <f>EOMONTH(Table_1[[#This Row],[Order Date]],0)</f>
        <v>42124</v>
      </c>
      <c r="V1269" s="14">
        <v>42119</v>
      </c>
      <c r="W1269" s="1">
        <v>42120</v>
      </c>
      <c r="X1269" s="12">
        <v>42120</v>
      </c>
      <c r="Y1269" s="10">
        <f>EOMONTH(Table_1[[#This Row],[Ship date]],0)</f>
        <v>42124</v>
      </c>
      <c r="Z1269" s="14">
        <v>42120</v>
      </c>
      <c r="AA1269" s="4">
        <v>1628.37</v>
      </c>
      <c r="AB1269" s="2">
        <v>18</v>
      </c>
      <c r="AC1269" s="4">
        <v>59.22</v>
      </c>
      <c r="AD1269" s="2">
        <v>88839</v>
      </c>
      <c r="AE1269" s="4">
        <f>'DataCleaning and Transformation'!$E1269-'DataCleaning and Transformation'!$D1269</f>
        <v>3.0900000000000003</v>
      </c>
      <c r="AF1269" s="15" t="str">
        <f>_xlfn.IFS('DataCleaning and Transformation'!$O1269="Central","Chris",'DataCleaning and Transformation'!$O1269="East","Erin",'DataCleaning and Transformation'!$O1269="South","Sam",'DataCleaning and Transformation'!$O1269="West","William")</f>
        <v>Sam</v>
      </c>
      <c r="AG1269" s="31">
        <f>Table_1[[#This Row],[Ship date]]-Table_1[[#This Row],[Order Date]]</f>
        <v>1</v>
      </c>
      <c r="AH1269" s="22">
        <f>Table_1[[#This Row],[Profit]]/Table_1[[#This Row],[Sales]]</f>
        <v>27.496960486322187</v>
      </c>
      <c r="AI1269" s="23">
        <f>Table_1[[#This Row],[Profit]]+Table_1[[#This Row],[Sales]]</f>
        <v>1687.59</v>
      </c>
      <c r="AJ1269" s="17">
        <f>WEEKNUM(Table_1[[#This Row],[Order Date]],1)</f>
        <v>17</v>
      </c>
      <c r="AK1269" s="17" t="str">
        <f>TEXT(Table_1[[#This Row],[Order Date]],"mmm yyyy")</f>
        <v>Apr 2015</v>
      </c>
      <c r="AL1269" s="17" t="str">
        <f>Table_1[[#This Row],[Monthly sales]]&amp;"  Week "&amp;TEXT(Table_1[[#This Row],[Weekly sales]],"00")</f>
        <v>Apr 2015  Week 17</v>
      </c>
      <c r="AM1269" s="17">
        <f>IF(COUNTIF($A$2:A1269, A1269)=1, 1, 0)</f>
        <v>0</v>
      </c>
      <c r="AN1269" s="3">
        <f>COUNTA(A1269) - COUNTIF(Table_1[[#This Row],[Unique Customers]], 1)</f>
        <v>1</v>
      </c>
      <c r="AO1269" s="17" t="str">
        <f t="shared" si="19"/>
        <v>Unique</v>
      </c>
      <c r="AP1269" s="17" t="str">
        <f>"Q"&amp;_xlfn.CEILING.MATH(MONTH(Table_1[[#This Row],[Monthly sales]])/3,1)</f>
        <v>Q2</v>
      </c>
    </row>
    <row r="1270" spans="1:42" ht="14.4" x14ac:dyDescent="0.3">
      <c r="A1270" s="2">
        <v>731</v>
      </c>
      <c r="B1270" s="15" t="s">
        <v>2301</v>
      </c>
      <c r="C1270" s="15" t="s">
        <v>38</v>
      </c>
      <c r="D1270" s="6">
        <v>0.09</v>
      </c>
      <c r="E1270" s="4">
        <v>101.41</v>
      </c>
      <c r="F1270" s="4">
        <v>35</v>
      </c>
      <c r="G1270" s="15" t="s">
        <v>39</v>
      </c>
      <c r="H1270" s="15" t="s">
        <v>40</v>
      </c>
      <c r="I1270" s="15" t="s">
        <v>49</v>
      </c>
      <c r="J1270" s="15" t="s">
        <v>79</v>
      </c>
      <c r="K1270" s="15" t="s">
        <v>65</v>
      </c>
      <c r="L1270" s="15" t="s">
        <v>767</v>
      </c>
      <c r="M1270" s="6">
        <v>0.82</v>
      </c>
      <c r="N1270" s="15" t="s">
        <v>33</v>
      </c>
      <c r="O1270" s="15" t="s">
        <v>112</v>
      </c>
      <c r="P1270" s="15" t="s">
        <v>404</v>
      </c>
      <c r="Q1270" s="15" t="s">
        <v>929</v>
      </c>
      <c r="R1270" s="2">
        <v>1803</v>
      </c>
      <c r="S1270" s="1">
        <v>42120</v>
      </c>
      <c r="T1270" s="12">
        <f>EOMONTH(Table_1[[#This Row],[Order Date]],0)</f>
        <v>42124</v>
      </c>
      <c r="U1270" s="10">
        <f>EOMONTH(Table_1[[#This Row],[Order Date]],0)</f>
        <v>42124</v>
      </c>
      <c r="V1270" s="14">
        <v>42120</v>
      </c>
      <c r="W1270" s="1">
        <v>42121</v>
      </c>
      <c r="X1270" s="12">
        <v>42121</v>
      </c>
      <c r="Y1270" s="10">
        <f>EOMONTH(Table_1[[#This Row],[Ship date]],0)</f>
        <v>42124</v>
      </c>
      <c r="Z1270" s="14">
        <v>42121</v>
      </c>
      <c r="AA1270" s="4">
        <v>-801.15480000000002</v>
      </c>
      <c r="AB1270" s="2">
        <v>12</v>
      </c>
      <c r="AC1270" s="4">
        <v>1178.32</v>
      </c>
      <c r="AD1270" s="2">
        <v>90362</v>
      </c>
      <c r="AE1270" s="4">
        <f>'DataCleaning and Transformation'!$E1270-'DataCleaning and Transformation'!$D1270</f>
        <v>101.32</v>
      </c>
      <c r="AF1270" s="15" t="str">
        <f>_xlfn.IFS('DataCleaning and Transformation'!$O1270="Central","Chris",'DataCleaning and Transformation'!$O1270="East","Erin",'DataCleaning and Transformation'!$O1270="South","Sam",'DataCleaning and Transformation'!$O1270="West","William")</f>
        <v>Erin</v>
      </c>
      <c r="AG1270" s="31">
        <f>Table_1[[#This Row],[Ship date]]-Table_1[[#This Row],[Order Date]]</f>
        <v>1</v>
      </c>
      <c r="AH1270" s="22">
        <f>Table_1[[#This Row],[Profit]]/Table_1[[#This Row],[Sales]]</f>
        <v>-0.67991275714576693</v>
      </c>
      <c r="AI1270" s="23">
        <f>Table_1[[#This Row],[Profit]]+Table_1[[#This Row],[Sales]]</f>
        <v>377.16519999999991</v>
      </c>
      <c r="AJ1270" s="17">
        <f>WEEKNUM(Table_1[[#This Row],[Order Date]],1)</f>
        <v>18</v>
      </c>
      <c r="AK1270" s="17" t="str">
        <f>TEXT(Table_1[[#This Row],[Order Date]],"mmm yyyy")</f>
        <v>Apr 2015</v>
      </c>
      <c r="AL1270" s="17" t="str">
        <f>Table_1[[#This Row],[Monthly sales]]&amp;"  Week "&amp;TEXT(Table_1[[#This Row],[Weekly sales]],"00")</f>
        <v>Apr 2015  Week 18</v>
      </c>
      <c r="AM1270" s="17">
        <f>IF(COUNTIF($A$2:A1270, A1270)=1, 1, 0)</f>
        <v>1</v>
      </c>
      <c r="AN1270" s="3">
        <f>COUNTA(A1270) - COUNTIF(Table_1[[#This Row],[Unique Customers]], 1)</f>
        <v>0</v>
      </c>
      <c r="AO1270" s="17" t="str">
        <f t="shared" si="19"/>
        <v>Unique</v>
      </c>
      <c r="AP1270" s="17" t="str">
        <f>"Q"&amp;_xlfn.CEILING.MATH(MONTH(Table_1[[#This Row],[Monthly sales]])/3,1)</f>
        <v>Q2</v>
      </c>
    </row>
    <row r="1271" spans="1:42" ht="14.4" x14ac:dyDescent="0.3">
      <c r="A1271" s="2">
        <v>1893</v>
      </c>
      <c r="B1271" s="15" t="s">
        <v>2302</v>
      </c>
      <c r="C1271" s="15" t="s">
        <v>48</v>
      </c>
      <c r="D1271" s="6">
        <v>0.03</v>
      </c>
      <c r="E1271" s="4">
        <v>180.98</v>
      </c>
      <c r="F1271" s="4">
        <v>26.2</v>
      </c>
      <c r="G1271" s="15" t="s">
        <v>27</v>
      </c>
      <c r="H1271" s="15" t="s">
        <v>40</v>
      </c>
      <c r="I1271" s="15" t="s">
        <v>29</v>
      </c>
      <c r="J1271" s="15" t="s">
        <v>110</v>
      </c>
      <c r="K1271" s="15" t="s">
        <v>58</v>
      </c>
      <c r="L1271" s="15" t="s">
        <v>2275</v>
      </c>
      <c r="M1271" s="6">
        <v>0.59</v>
      </c>
      <c r="N1271" s="15" t="s">
        <v>33</v>
      </c>
      <c r="O1271" s="15" t="s">
        <v>53</v>
      </c>
      <c r="P1271" s="15" t="s">
        <v>81</v>
      </c>
      <c r="Q1271" s="15" t="s">
        <v>2303</v>
      </c>
      <c r="R1271" s="2">
        <v>63119</v>
      </c>
      <c r="S1271" s="1">
        <v>42120</v>
      </c>
      <c r="T1271" s="12">
        <f>EOMONTH(Table_1[[#This Row],[Order Date]],0)</f>
        <v>42124</v>
      </c>
      <c r="U1271" s="10">
        <f>EOMONTH(Table_1[[#This Row],[Order Date]],0)</f>
        <v>42124</v>
      </c>
      <c r="V1271" s="14">
        <v>42120</v>
      </c>
      <c r="W1271" s="1">
        <v>42124</v>
      </c>
      <c r="X1271" s="12">
        <v>42124</v>
      </c>
      <c r="Y1271" s="10">
        <f>EOMONTH(Table_1[[#This Row],[Ship date]],0)</f>
        <v>42124</v>
      </c>
      <c r="Z1271" s="14">
        <v>42124</v>
      </c>
      <c r="AA1271" s="4">
        <v>588.54</v>
      </c>
      <c r="AB1271" s="2">
        <v>5</v>
      </c>
      <c r="AC1271" s="4">
        <v>928.92</v>
      </c>
      <c r="AD1271" s="2">
        <v>91262</v>
      </c>
      <c r="AE1271" s="4">
        <f>'DataCleaning and Transformation'!$E1271-'DataCleaning and Transformation'!$D1271</f>
        <v>180.95</v>
      </c>
      <c r="AF1271" s="15" t="str">
        <f>_xlfn.IFS('DataCleaning and Transformation'!$O1271="Central","Chris",'DataCleaning and Transformation'!$O1271="East","Erin",'DataCleaning and Transformation'!$O1271="South","Sam",'DataCleaning and Transformation'!$O1271="West","William")</f>
        <v>Chris</v>
      </c>
      <c r="AG1271" s="31">
        <f>Table_1[[#This Row],[Ship date]]-Table_1[[#This Row],[Order Date]]</f>
        <v>4</v>
      </c>
      <c r="AH1271" s="22">
        <f>Table_1[[#This Row],[Profit]]/Table_1[[#This Row],[Sales]]</f>
        <v>0.63357447358222452</v>
      </c>
      <c r="AI1271" s="23">
        <f>Table_1[[#This Row],[Profit]]+Table_1[[#This Row],[Sales]]</f>
        <v>1517.46</v>
      </c>
      <c r="AJ1271" s="17">
        <f>WEEKNUM(Table_1[[#This Row],[Order Date]],1)</f>
        <v>18</v>
      </c>
      <c r="AK1271" s="17" t="str">
        <f>TEXT(Table_1[[#This Row],[Order Date]],"mmm yyyy")</f>
        <v>Apr 2015</v>
      </c>
      <c r="AL1271" s="17" t="str">
        <f>Table_1[[#This Row],[Monthly sales]]&amp;"  Week "&amp;TEXT(Table_1[[#This Row],[Weekly sales]],"00")</f>
        <v>Apr 2015  Week 18</v>
      </c>
      <c r="AM1271" s="17">
        <f>IF(COUNTIF($A$2:A1271, A1271)=1, 1, 0)</f>
        <v>1</v>
      </c>
      <c r="AN1271" s="3">
        <f>COUNTA(A1271) - COUNTIF(Table_1[[#This Row],[Unique Customers]], 1)</f>
        <v>0</v>
      </c>
      <c r="AO1271" s="17" t="str">
        <f t="shared" si="19"/>
        <v>Unique</v>
      </c>
      <c r="AP1271" s="17" t="str">
        <f>"Q"&amp;_xlfn.CEILING.MATH(MONTH(Table_1[[#This Row],[Monthly sales]])/3,1)</f>
        <v>Q2</v>
      </c>
    </row>
    <row r="1272" spans="1:42" ht="14.4" x14ac:dyDescent="0.3">
      <c r="A1272" s="2">
        <v>2491</v>
      </c>
      <c r="B1272" s="15" t="s">
        <v>458</v>
      </c>
      <c r="C1272" s="15" t="s">
        <v>48</v>
      </c>
      <c r="D1272" s="6">
        <v>0.06</v>
      </c>
      <c r="E1272" s="4">
        <v>4.28</v>
      </c>
      <c r="F1272" s="4">
        <v>0.94</v>
      </c>
      <c r="G1272" s="15" t="s">
        <v>39</v>
      </c>
      <c r="H1272" s="15" t="s">
        <v>40</v>
      </c>
      <c r="I1272" s="15" t="s">
        <v>49</v>
      </c>
      <c r="J1272" s="15" t="s">
        <v>50</v>
      </c>
      <c r="K1272" s="15" t="s">
        <v>51</v>
      </c>
      <c r="L1272" s="15" t="s">
        <v>482</v>
      </c>
      <c r="M1272" s="6">
        <v>0.56000000000000005</v>
      </c>
      <c r="N1272" s="15" t="s">
        <v>33</v>
      </c>
      <c r="O1272" s="15" t="s">
        <v>60</v>
      </c>
      <c r="P1272" s="15" t="s">
        <v>91</v>
      </c>
      <c r="Q1272" s="15" t="s">
        <v>101</v>
      </c>
      <c r="R1272" s="2">
        <v>90045</v>
      </c>
      <c r="S1272" s="1">
        <v>42120</v>
      </c>
      <c r="T1272" s="12">
        <f>EOMONTH(Table_1[[#This Row],[Order Date]],0)</f>
        <v>42124</v>
      </c>
      <c r="U1272" s="10">
        <f>EOMONTH(Table_1[[#This Row],[Order Date]],0)</f>
        <v>42124</v>
      </c>
      <c r="V1272" s="14">
        <v>42120</v>
      </c>
      <c r="W1272" s="1">
        <v>42122</v>
      </c>
      <c r="X1272" s="12">
        <v>42122</v>
      </c>
      <c r="Y1272" s="10">
        <f>EOMONTH(Table_1[[#This Row],[Ship date]],0)</f>
        <v>42124</v>
      </c>
      <c r="Z1272" s="14">
        <v>42122</v>
      </c>
      <c r="AA1272" s="4">
        <v>0.37</v>
      </c>
      <c r="AB1272" s="2">
        <v>9</v>
      </c>
      <c r="AC1272" s="4">
        <v>38.96</v>
      </c>
      <c r="AD1272" s="2">
        <v>11712</v>
      </c>
      <c r="AE1272" s="4">
        <f>'DataCleaning and Transformation'!$E1272-'DataCleaning and Transformation'!$D1272</f>
        <v>4.2200000000000006</v>
      </c>
      <c r="AF1272" s="15" t="str">
        <f>_xlfn.IFS('DataCleaning and Transformation'!$O1272="Central","Chris",'DataCleaning and Transformation'!$O1272="East","Erin",'DataCleaning and Transformation'!$O1272="South","Sam",'DataCleaning and Transformation'!$O1272="West","William")</f>
        <v>William</v>
      </c>
      <c r="AG1272" s="31">
        <f>Table_1[[#This Row],[Ship date]]-Table_1[[#This Row],[Order Date]]</f>
        <v>2</v>
      </c>
      <c r="AH1272" s="22">
        <f>Table_1[[#This Row],[Profit]]/Table_1[[#This Row],[Sales]]</f>
        <v>9.4969199178644766E-3</v>
      </c>
      <c r="AI1272" s="23">
        <f>Table_1[[#This Row],[Profit]]+Table_1[[#This Row],[Sales]]</f>
        <v>39.33</v>
      </c>
      <c r="AJ1272" s="17">
        <f>WEEKNUM(Table_1[[#This Row],[Order Date]],1)</f>
        <v>18</v>
      </c>
      <c r="AK1272" s="17" t="str">
        <f>TEXT(Table_1[[#This Row],[Order Date]],"mmm yyyy")</f>
        <v>Apr 2015</v>
      </c>
      <c r="AL1272" s="17" t="str">
        <f>Table_1[[#This Row],[Monthly sales]]&amp;"  Week "&amp;TEXT(Table_1[[#This Row],[Weekly sales]],"00")</f>
        <v>Apr 2015  Week 18</v>
      </c>
      <c r="AM1272" s="17">
        <f>IF(COUNTIF($A$2:A1272, A1272)=1, 1, 0)</f>
        <v>0</v>
      </c>
      <c r="AN1272" s="3">
        <f>COUNTA(A1272) - COUNTIF(Table_1[[#This Row],[Unique Customers]], 1)</f>
        <v>1</v>
      </c>
      <c r="AO1272" s="17" t="str">
        <f t="shared" si="19"/>
        <v>Unique</v>
      </c>
      <c r="AP1272" s="17" t="str">
        <f>"Q"&amp;_xlfn.CEILING.MATH(MONTH(Table_1[[#This Row],[Monthly sales]])/3,1)</f>
        <v>Q2</v>
      </c>
    </row>
    <row r="1273" spans="1:42" ht="14.4" x14ac:dyDescent="0.3">
      <c r="A1273" s="2">
        <v>2495</v>
      </c>
      <c r="B1273" s="15" t="s">
        <v>2304</v>
      </c>
      <c r="C1273" s="15" t="s">
        <v>48</v>
      </c>
      <c r="D1273" s="6">
        <v>0.06</v>
      </c>
      <c r="E1273" s="4">
        <v>4.28</v>
      </c>
      <c r="F1273" s="4">
        <v>0.94</v>
      </c>
      <c r="G1273" s="15" t="s">
        <v>39</v>
      </c>
      <c r="H1273" s="15" t="s">
        <v>40</v>
      </c>
      <c r="I1273" s="15" t="s">
        <v>49</v>
      </c>
      <c r="J1273" s="15" t="s">
        <v>50</v>
      </c>
      <c r="K1273" s="15" t="s">
        <v>51</v>
      </c>
      <c r="L1273" s="15" t="s">
        <v>482</v>
      </c>
      <c r="M1273" s="6">
        <v>0.56000000000000005</v>
      </c>
      <c r="N1273" s="15" t="s">
        <v>33</v>
      </c>
      <c r="O1273" s="15" t="s">
        <v>60</v>
      </c>
      <c r="P1273" s="15" t="s">
        <v>1061</v>
      </c>
      <c r="Q1273" s="15" t="s">
        <v>1662</v>
      </c>
      <c r="R1273" s="2">
        <v>82901</v>
      </c>
      <c r="S1273" s="1">
        <v>42120</v>
      </c>
      <c r="T1273" s="12">
        <f>EOMONTH(Table_1[[#This Row],[Order Date]],0)</f>
        <v>42124</v>
      </c>
      <c r="U1273" s="10">
        <f>EOMONTH(Table_1[[#This Row],[Order Date]],0)</f>
        <v>42124</v>
      </c>
      <c r="V1273" s="14">
        <v>42120</v>
      </c>
      <c r="W1273" s="1">
        <v>42122</v>
      </c>
      <c r="X1273" s="12">
        <v>42122</v>
      </c>
      <c r="Y1273" s="10">
        <f>EOMONTH(Table_1[[#This Row],[Ship date]],0)</f>
        <v>42124</v>
      </c>
      <c r="Z1273" s="14">
        <v>42122</v>
      </c>
      <c r="AA1273" s="4">
        <v>0.37</v>
      </c>
      <c r="AB1273" s="2">
        <v>2</v>
      </c>
      <c r="AC1273" s="4">
        <v>8.66</v>
      </c>
      <c r="AD1273" s="2">
        <v>86885</v>
      </c>
      <c r="AE1273" s="4">
        <f>'DataCleaning and Transformation'!$E1273-'DataCleaning and Transformation'!$D1273</f>
        <v>4.2200000000000006</v>
      </c>
      <c r="AF1273" s="15" t="str">
        <f>_xlfn.IFS('DataCleaning and Transformation'!$O1273="Central","Chris",'DataCleaning and Transformation'!$O1273="East","Erin",'DataCleaning and Transformation'!$O1273="South","Sam",'DataCleaning and Transformation'!$O1273="West","William")</f>
        <v>William</v>
      </c>
      <c r="AG1273" s="31">
        <f>Table_1[[#This Row],[Ship date]]-Table_1[[#This Row],[Order Date]]</f>
        <v>2</v>
      </c>
      <c r="AH1273" s="22">
        <f>Table_1[[#This Row],[Profit]]/Table_1[[#This Row],[Sales]]</f>
        <v>4.2725173210161664E-2</v>
      </c>
      <c r="AI1273" s="23">
        <f>Table_1[[#This Row],[Profit]]+Table_1[[#This Row],[Sales]]</f>
        <v>9.0299999999999994</v>
      </c>
      <c r="AJ1273" s="17">
        <f>WEEKNUM(Table_1[[#This Row],[Order Date]],1)</f>
        <v>18</v>
      </c>
      <c r="AK1273" s="17" t="str">
        <f>TEXT(Table_1[[#This Row],[Order Date]],"mmm yyyy")</f>
        <v>Apr 2015</v>
      </c>
      <c r="AL1273" s="17" t="str">
        <f>Table_1[[#This Row],[Monthly sales]]&amp;"  Week "&amp;TEXT(Table_1[[#This Row],[Weekly sales]],"00")</f>
        <v>Apr 2015  Week 18</v>
      </c>
      <c r="AM1273" s="17">
        <f>IF(COUNTIF($A$2:A1273, A1273)=1, 1, 0)</f>
        <v>1</v>
      </c>
      <c r="AN1273" s="3">
        <f>COUNTA(A1273) - COUNTIF(Table_1[[#This Row],[Unique Customers]], 1)</f>
        <v>0</v>
      </c>
      <c r="AO1273" s="17" t="str">
        <f t="shared" si="19"/>
        <v>Unique</v>
      </c>
      <c r="AP1273" s="17" t="str">
        <f>"Q"&amp;_xlfn.CEILING.MATH(MONTH(Table_1[[#This Row],[Monthly sales]])/3,1)</f>
        <v>Q2</v>
      </c>
    </row>
    <row r="1274" spans="1:42" ht="14.4" x14ac:dyDescent="0.3">
      <c r="A1274" s="2">
        <v>2489</v>
      </c>
      <c r="B1274" s="15" t="s">
        <v>452</v>
      </c>
      <c r="C1274" s="15" t="s">
        <v>117</v>
      </c>
      <c r="D1274" s="6">
        <v>0.04</v>
      </c>
      <c r="E1274" s="4">
        <v>419.19</v>
      </c>
      <c r="F1274" s="4">
        <v>19.989999999999998</v>
      </c>
      <c r="G1274" s="15" t="s">
        <v>39</v>
      </c>
      <c r="H1274" s="15" t="s">
        <v>72</v>
      </c>
      <c r="I1274" s="15" t="s">
        <v>49</v>
      </c>
      <c r="J1274" s="15" t="s">
        <v>79</v>
      </c>
      <c r="K1274" s="15" t="s">
        <v>74</v>
      </c>
      <c r="L1274" s="15" t="s">
        <v>2193</v>
      </c>
      <c r="M1274" s="6">
        <v>0.57999999999999996</v>
      </c>
      <c r="N1274" s="15" t="s">
        <v>33</v>
      </c>
      <c r="O1274" s="15" t="s">
        <v>60</v>
      </c>
      <c r="P1274" s="15" t="s">
        <v>91</v>
      </c>
      <c r="Q1274" s="15" t="s">
        <v>454</v>
      </c>
      <c r="R1274" s="2">
        <v>94521</v>
      </c>
      <c r="S1274" s="1">
        <v>42120</v>
      </c>
      <c r="T1274" s="12">
        <f>EOMONTH(Table_1[[#This Row],[Order Date]],0)</f>
        <v>42124</v>
      </c>
      <c r="U1274" s="10">
        <f>EOMONTH(Table_1[[#This Row],[Order Date]],0)</f>
        <v>42124</v>
      </c>
      <c r="V1274" s="14">
        <v>42120</v>
      </c>
      <c r="W1274" s="1">
        <v>42121</v>
      </c>
      <c r="X1274" s="12">
        <v>42121</v>
      </c>
      <c r="Y1274" s="10">
        <f>EOMONTH(Table_1[[#This Row],[Ship date]],0)</f>
        <v>42124</v>
      </c>
      <c r="Z1274" s="14">
        <v>42121</v>
      </c>
      <c r="AA1274" s="4">
        <v>1388.3559</v>
      </c>
      <c r="AB1274" s="2">
        <v>5</v>
      </c>
      <c r="AC1274" s="4">
        <v>2012.11</v>
      </c>
      <c r="AD1274" s="2">
        <v>86885</v>
      </c>
      <c r="AE1274" s="4">
        <f>'DataCleaning and Transformation'!$E1274-'DataCleaning and Transformation'!$D1274</f>
        <v>419.15</v>
      </c>
      <c r="AF1274" s="15" t="str">
        <f>_xlfn.IFS('DataCleaning and Transformation'!$O1274="Central","Chris",'DataCleaning and Transformation'!$O1274="East","Erin",'DataCleaning and Transformation'!$O1274="South","Sam",'DataCleaning and Transformation'!$O1274="West","William")</f>
        <v>William</v>
      </c>
      <c r="AG1274" s="31">
        <f>Table_1[[#This Row],[Ship date]]-Table_1[[#This Row],[Order Date]]</f>
        <v>1</v>
      </c>
      <c r="AH1274" s="22">
        <f>Table_1[[#This Row],[Profit]]/Table_1[[#This Row],[Sales]]</f>
        <v>0.69000000000000006</v>
      </c>
      <c r="AI1274" s="23">
        <f>Table_1[[#This Row],[Profit]]+Table_1[[#This Row],[Sales]]</f>
        <v>3400.4659000000001</v>
      </c>
      <c r="AJ1274" s="17">
        <f>WEEKNUM(Table_1[[#This Row],[Order Date]],1)</f>
        <v>18</v>
      </c>
      <c r="AK1274" s="17" t="str">
        <f>TEXT(Table_1[[#This Row],[Order Date]],"mmm yyyy")</f>
        <v>Apr 2015</v>
      </c>
      <c r="AL1274" s="17" t="str">
        <f>Table_1[[#This Row],[Monthly sales]]&amp;"  Week "&amp;TEXT(Table_1[[#This Row],[Weekly sales]],"00")</f>
        <v>Apr 2015  Week 18</v>
      </c>
      <c r="AM1274" s="17">
        <f>IF(COUNTIF($A$2:A1274, A1274)=1, 1, 0)</f>
        <v>0</v>
      </c>
      <c r="AN1274" s="3">
        <f>COUNTA(A1274) - COUNTIF(Table_1[[#This Row],[Unique Customers]], 1)</f>
        <v>1</v>
      </c>
      <c r="AO1274" s="17" t="str">
        <f t="shared" si="19"/>
        <v>Repeated</v>
      </c>
      <c r="AP1274" s="17" t="str">
        <f>"Q"&amp;_xlfn.CEILING.MATH(MONTH(Table_1[[#This Row],[Monthly sales]])/3,1)</f>
        <v>Q2</v>
      </c>
    </row>
    <row r="1275" spans="1:42" ht="14.4" x14ac:dyDescent="0.3">
      <c r="A1275" s="2">
        <v>2491</v>
      </c>
      <c r="B1275" s="15" t="s">
        <v>458</v>
      </c>
      <c r="C1275" s="15" t="s">
        <v>117</v>
      </c>
      <c r="D1275" s="6">
        <v>0.04</v>
      </c>
      <c r="E1275" s="4">
        <v>419.19</v>
      </c>
      <c r="F1275" s="4">
        <v>19.989999999999998</v>
      </c>
      <c r="G1275" s="15" t="s">
        <v>39</v>
      </c>
      <c r="H1275" s="15" t="s">
        <v>72</v>
      </c>
      <c r="I1275" s="15" t="s">
        <v>49</v>
      </c>
      <c r="J1275" s="15" t="s">
        <v>79</v>
      </c>
      <c r="K1275" s="15" t="s">
        <v>74</v>
      </c>
      <c r="L1275" s="15" t="s">
        <v>2193</v>
      </c>
      <c r="M1275" s="6">
        <v>0.57999999999999996</v>
      </c>
      <c r="N1275" s="15" t="s">
        <v>33</v>
      </c>
      <c r="O1275" s="15" t="s">
        <v>60</v>
      </c>
      <c r="P1275" s="15" t="s">
        <v>91</v>
      </c>
      <c r="Q1275" s="15" t="s">
        <v>101</v>
      </c>
      <c r="R1275" s="2">
        <v>90045</v>
      </c>
      <c r="S1275" s="1">
        <v>42120</v>
      </c>
      <c r="T1275" s="12">
        <f>EOMONTH(Table_1[[#This Row],[Order Date]],0)</f>
        <v>42124</v>
      </c>
      <c r="U1275" s="10">
        <f>EOMONTH(Table_1[[#This Row],[Order Date]],0)</f>
        <v>42124</v>
      </c>
      <c r="V1275" s="14">
        <v>42120</v>
      </c>
      <c r="W1275" s="1">
        <v>42121</v>
      </c>
      <c r="X1275" s="12">
        <v>42121</v>
      </c>
      <c r="Y1275" s="10">
        <f>EOMONTH(Table_1[[#This Row],[Ship date]],0)</f>
        <v>42124</v>
      </c>
      <c r="Z1275" s="14">
        <v>42121</v>
      </c>
      <c r="AA1275" s="4">
        <v>1947.67</v>
      </c>
      <c r="AB1275" s="2">
        <v>20</v>
      </c>
      <c r="AC1275" s="4">
        <v>8048.45</v>
      </c>
      <c r="AD1275" s="2">
        <v>23042</v>
      </c>
      <c r="AE1275" s="4">
        <f>'DataCleaning and Transformation'!$E1275-'DataCleaning and Transformation'!$D1275</f>
        <v>419.15</v>
      </c>
      <c r="AF1275" s="15" t="str">
        <f>_xlfn.IFS('DataCleaning and Transformation'!$O1275="Central","Chris",'DataCleaning and Transformation'!$O1275="East","Erin",'DataCleaning and Transformation'!$O1275="South","Sam",'DataCleaning and Transformation'!$O1275="West","William")</f>
        <v>William</v>
      </c>
      <c r="AG1275" s="31">
        <f>Table_1[[#This Row],[Ship date]]-Table_1[[#This Row],[Order Date]]</f>
        <v>1</v>
      </c>
      <c r="AH1275" s="22">
        <f>Table_1[[#This Row],[Profit]]/Table_1[[#This Row],[Sales]]</f>
        <v>0.24199317881082694</v>
      </c>
      <c r="AI1275" s="23">
        <f>Table_1[[#This Row],[Profit]]+Table_1[[#This Row],[Sales]]</f>
        <v>9996.119999999999</v>
      </c>
      <c r="AJ1275" s="17">
        <f>WEEKNUM(Table_1[[#This Row],[Order Date]],1)</f>
        <v>18</v>
      </c>
      <c r="AK1275" s="17" t="str">
        <f>TEXT(Table_1[[#This Row],[Order Date]],"mmm yyyy")</f>
        <v>Apr 2015</v>
      </c>
      <c r="AL1275" s="17" t="str">
        <f>Table_1[[#This Row],[Monthly sales]]&amp;"  Week "&amp;TEXT(Table_1[[#This Row],[Weekly sales]],"00")</f>
        <v>Apr 2015  Week 18</v>
      </c>
      <c r="AM1275" s="17">
        <f>IF(COUNTIF($A$2:A1275, A1275)=1, 1, 0)</f>
        <v>0</v>
      </c>
      <c r="AN1275" s="3">
        <f>COUNTA(A1275) - COUNTIF(Table_1[[#This Row],[Unique Customers]], 1)</f>
        <v>1</v>
      </c>
      <c r="AO1275" s="17" t="str">
        <f t="shared" si="19"/>
        <v>Unique</v>
      </c>
      <c r="AP1275" s="17" t="str">
        <f>"Q"&amp;_xlfn.CEILING.MATH(MONTH(Table_1[[#This Row],[Monthly sales]])/3,1)</f>
        <v>Q2</v>
      </c>
    </row>
    <row r="1276" spans="1:42" ht="14.4" x14ac:dyDescent="0.3">
      <c r="A1276" s="2">
        <v>2380</v>
      </c>
      <c r="B1276" s="15" t="s">
        <v>2305</v>
      </c>
      <c r="C1276" s="15" t="s">
        <v>71</v>
      </c>
      <c r="D1276" s="6">
        <v>7.0000000000000007E-2</v>
      </c>
      <c r="E1276" s="4">
        <v>3.38</v>
      </c>
      <c r="F1276" s="4">
        <v>0.85</v>
      </c>
      <c r="G1276" s="15" t="s">
        <v>39</v>
      </c>
      <c r="H1276" s="15" t="s">
        <v>28</v>
      </c>
      <c r="I1276" s="15" t="s">
        <v>49</v>
      </c>
      <c r="J1276" s="15" t="s">
        <v>50</v>
      </c>
      <c r="K1276" s="15" t="s">
        <v>51</v>
      </c>
      <c r="L1276" s="15" t="s">
        <v>937</v>
      </c>
      <c r="M1276" s="6">
        <v>0.48</v>
      </c>
      <c r="N1276" s="15" t="s">
        <v>33</v>
      </c>
      <c r="O1276" s="15" t="s">
        <v>53</v>
      </c>
      <c r="P1276" s="15" t="s">
        <v>290</v>
      </c>
      <c r="Q1276" s="15" t="s">
        <v>2306</v>
      </c>
      <c r="R1276" s="2">
        <v>49505</v>
      </c>
      <c r="S1276" s="1">
        <v>42120</v>
      </c>
      <c r="T1276" s="12">
        <f>EOMONTH(Table_1[[#This Row],[Order Date]],0)</f>
        <v>42124</v>
      </c>
      <c r="U1276" s="10">
        <f>EOMONTH(Table_1[[#This Row],[Order Date]],0)</f>
        <v>42124</v>
      </c>
      <c r="V1276" s="14">
        <v>42120</v>
      </c>
      <c r="W1276" s="1">
        <v>42122</v>
      </c>
      <c r="X1276" s="12">
        <v>42122</v>
      </c>
      <c r="Y1276" s="10">
        <f>EOMONTH(Table_1[[#This Row],[Ship date]],0)</f>
        <v>42124</v>
      </c>
      <c r="Z1276" s="14">
        <v>42122</v>
      </c>
      <c r="AA1276" s="4">
        <v>19.04</v>
      </c>
      <c r="AB1276" s="2">
        <v>9</v>
      </c>
      <c r="AC1276" s="4">
        <v>29.08</v>
      </c>
      <c r="AD1276" s="2">
        <v>86654</v>
      </c>
      <c r="AE1276" s="4">
        <f>'DataCleaning and Transformation'!$E1276-'DataCleaning and Transformation'!$D1276</f>
        <v>3.31</v>
      </c>
      <c r="AF1276" s="15" t="str">
        <f>_xlfn.IFS('DataCleaning and Transformation'!$O1276="Central","Chris",'DataCleaning and Transformation'!$O1276="East","Erin",'DataCleaning and Transformation'!$O1276="South","Sam",'DataCleaning and Transformation'!$O1276="West","William")</f>
        <v>Chris</v>
      </c>
      <c r="AG1276" s="31">
        <f>Table_1[[#This Row],[Ship date]]-Table_1[[#This Row],[Order Date]]</f>
        <v>2</v>
      </c>
      <c r="AH1276" s="22">
        <f>Table_1[[#This Row],[Profit]]/Table_1[[#This Row],[Sales]]</f>
        <v>0.65474552957359011</v>
      </c>
      <c r="AI1276" s="23">
        <f>Table_1[[#This Row],[Profit]]+Table_1[[#This Row],[Sales]]</f>
        <v>48.12</v>
      </c>
      <c r="AJ1276" s="17">
        <f>WEEKNUM(Table_1[[#This Row],[Order Date]],1)</f>
        <v>18</v>
      </c>
      <c r="AK1276" s="17" t="str">
        <f>TEXT(Table_1[[#This Row],[Order Date]],"mmm yyyy")</f>
        <v>Apr 2015</v>
      </c>
      <c r="AL1276" s="17" t="str">
        <f>Table_1[[#This Row],[Monthly sales]]&amp;"  Week "&amp;TEXT(Table_1[[#This Row],[Weekly sales]],"00")</f>
        <v>Apr 2015  Week 18</v>
      </c>
      <c r="AM1276" s="17">
        <f>IF(COUNTIF($A$2:A1276, A1276)=1, 1, 0)</f>
        <v>1</v>
      </c>
      <c r="AN1276" s="3">
        <f>COUNTA(A1276) - COUNTIF(Table_1[[#This Row],[Unique Customers]], 1)</f>
        <v>0</v>
      </c>
      <c r="AO1276" s="17" t="str">
        <f t="shared" si="19"/>
        <v>Unique</v>
      </c>
      <c r="AP1276" s="17" t="str">
        <f>"Q"&amp;_xlfn.CEILING.MATH(MONTH(Table_1[[#This Row],[Monthly sales]])/3,1)</f>
        <v>Q2</v>
      </c>
    </row>
    <row r="1277" spans="1:42" ht="14.4" x14ac:dyDescent="0.3">
      <c r="A1277" s="2">
        <v>2382</v>
      </c>
      <c r="B1277" s="15" t="s">
        <v>2307</v>
      </c>
      <c r="C1277" s="15" t="s">
        <v>71</v>
      </c>
      <c r="D1277" s="6">
        <v>7.0000000000000007E-2</v>
      </c>
      <c r="E1277" s="4">
        <v>3.38</v>
      </c>
      <c r="F1277" s="4">
        <v>0.85</v>
      </c>
      <c r="G1277" s="15" t="s">
        <v>39</v>
      </c>
      <c r="H1277" s="15" t="s">
        <v>28</v>
      </c>
      <c r="I1277" s="15" t="s">
        <v>49</v>
      </c>
      <c r="J1277" s="15" t="s">
        <v>50</v>
      </c>
      <c r="K1277" s="15" t="s">
        <v>51</v>
      </c>
      <c r="L1277" s="15" t="s">
        <v>937</v>
      </c>
      <c r="M1277" s="6">
        <v>0.48</v>
      </c>
      <c r="N1277" s="15" t="s">
        <v>33</v>
      </c>
      <c r="O1277" s="15" t="s">
        <v>112</v>
      </c>
      <c r="P1277" s="15" t="s">
        <v>113</v>
      </c>
      <c r="Q1277" s="15" t="s">
        <v>114</v>
      </c>
      <c r="R1277" s="2">
        <v>10024</v>
      </c>
      <c r="S1277" s="1">
        <v>42120</v>
      </c>
      <c r="T1277" s="12">
        <f>EOMONTH(Table_1[[#This Row],[Order Date]],0)</f>
        <v>42124</v>
      </c>
      <c r="U1277" s="10">
        <f>EOMONTH(Table_1[[#This Row],[Order Date]],0)</f>
        <v>42124</v>
      </c>
      <c r="V1277" s="14">
        <v>42120</v>
      </c>
      <c r="W1277" s="1">
        <v>42122</v>
      </c>
      <c r="X1277" s="12">
        <v>42122</v>
      </c>
      <c r="Y1277" s="10">
        <f>EOMONTH(Table_1[[#This Row],[Ship date]],0)</f>
        <v>42124</v>
      </c>
      <c r="Z1277" s="14">
        <v>42122</v>
      </c>
      <c r="AA1277" s="4">
        <v>19.04</v>
      </c>
      <c r="AB1277" s="2">
        <v>34</v>
      </c>
      <c r="AC1277" s="4">
        <v>109.86</v>
      </c>
      <c r="AD1277" s="2">
        <v>13606</v>
      </c>
      <c r="AE1277" s="4">
        <f>'DataCleaning and Transformation'!$E1277-'DataCleaning and Transformation'!$D1277</f>
        <v>3.31</v>
      </c>
      <c r="AF1277" s="15" t="str">
        <f>_xlfn.IFS('DataCleaning and Transformation'!$O1277="Central","Chris",'DataCleaning and Transformation'!$O1277="East","Erin",'DataCleaning and Transformation'!$O1277="South","Sam",'DataCleaning and Transformation'!$O1277="West","William")</f>
        <v>Erin</v>
      </c>
      <c r="AG1277" s="31">
        <f>Table_1[[#This Row],[Ship date]]-Table_1[[#This Row],[Order Date]]</f>
        <v>2</v>
      </c>
      <c r="AH1277" s="22">
        <f>Table_1[[#This Row],[Profit]]/Table_1[[#This Row],[Sales]]</f>
        <v>0.17331148734753321</v>
      </c>
      <c r="AI1277" s="23">
        <f>Table_1[[#This Row],[Profit]]+Table_1[[#This Row],[Sales]]</f>
        <v>128.9</v>
      </c>
      <c r="AJ1277" s="17">
        <f>WEEKNUM(Table_1[[#This Row],[Order Date]],1)</f>
        <v>18</v>
      </c>
      <c r="AK1277" s="17" t="str">
        <f>TEXT(Table_1[[#This Row],[Order Date]],"mmm yyyy")</f>
        <v>Apr 2015</v>
      </c>
      <c r="AL1277" s="17" t="str">
        <f>Table_1[[#This Row],[Monthly sales]]&amp;"  Week "&amp;TEXT(Table_1[[#This Row],[Weekly sales]],"00")</f>
        <v>Apr 2015  Week 18</v>
      </c>
      <c r="AM1277" s="17">
        <f>IF(COUNTIF($A$2:A1277, A1277)=1, 1, 0)</f>
        <v>1</v>
      </c>
      <c r="AN1277" s="3">
        <f>COUNTA(A1277) - COUNTIF(Table_1[[#This Row],[Unique Customers]], 1)</f>
        <v>0</v>
      </c>
      <c r="AO1277" s="17" t="str">
        <f t="shared" si="19"/>
        <v>Unique</v>
      </c>
      <c r="AP1277" s="17" t="str">
        <f>"Q"&amp;_xlfn.CEILING.MATH(MONTH(Table_1[[#This Row],[Monthly sales]])/3,1)</f>
        <v>Q2</v>
      </c>
    </row>
    <row r="1278" spans="1:42" ht="14.4" x14ac:dyDescent="0.3">
      <c r="A1278" s="2">
        <v>2468</v>
      </c>
      <c r="B1278" s="15" t="s">
        <v>1612</v>
      </c>
      <c r="C1278" s="15" t="s">
        <v>26</v>
      </c>
      <c r="D1278" s="6">
        <v>0.09</v>
      </c>
      <c r="E1278" s="4">
        <v>58.1</v>
      </c>
      <c r="F1278" s="4">
        <v>1.49</v>
      </c>
      <c r="G1278" s="15" t="s">
        <v>88</v>
      </c>
      <c r="H1278" s="15" t="s">
        <v>72</v>
      </c>
      <c r="I1278" s="15" t="s">
        <v>49</v>
      </c>
      <c r="J1278" s="15" t="s">
        <v>73</v>
      </c>
      <c r="K1278" s="15" t="s">
        <v>74</v>
      </c>
      <c r="L1278" s="15" t="s">
        <v>623</v>
      </c>
      <c r="M1278" s="6">
        <v>0.38</v>
      </c>
      <c r="N1278" s="15" t="s">
        <v>33</v>
      </c>
      <c r="O1278" s="15" t="s">
        <v>34</v>
      </c>
      <c r="P1278" s="15" t="s">
        <v>98</v>
      </c>
      <c r="Q1278" s="15" t="s">
        <v>1614</v>
      </c>
      <c r="R1278" s="2">
        <v>28144</v>
      </c>
      <c r="S1278" s="1">
        <v>42121</v>
      </c>
      <c r="T1278" s="12">
        <f>EOMONTH(Table_1[[#This Row],[Order Date]],0)</f>
        <v>42124</v>
      </c>
      <c r="U1278" s="10">
        <f>EOMONTH(Table_1[[#This Row],[Order Date]],0)</f>
        <v>42124</v>
      </c>
      <c r="V1278" s="14">
        <v>42121</v>
      </c>
      <c r="W1278" s="1">
        <v>42123</v>
      </c>
      <c r="X1278" s="12">
        <v>42123</v>
      </c>
      <c r="Y1278" s="10">
        <f>EOMONTH(Table_1[[#This Row],[Ship date]],0)</f>
        <v>42124</v>
      </c>
      <c r="Z1278" s="14">
        <v>42123</v>
      </c>
      <c r="AA1278" s="4">
        <v>765.75</v>
      </c>
      <c r="AB1278" s="2">
        <v>3</v>
      </c>
      <c r="AC1278" s="4">
        <v>169.46</v>
      </c>
      <c r="AD1278" s="2">
        <v>88135</v>
      </c>
      <c r="AE1278" s="4">
        <f>'DataCleaning and Transformation'!$E1278-'DataCleaning and Transformation'!$D1278</f>
        <v>58.01</v>
      </c>
      <c r="AF1278" s="15" t="str">
        <f>_xlfn.IFS('DataCleaning and Transformation'!$O1278="Central","Chris",'DataCleaning and Transformation'!$O1278="East","Erin",'DataCleaning and Transformation'!$O1278="South","Sam",'DataCleaning and Transformation'!$O1278="West","William")</f>
        <v>Sam</v>
      </c>
      <c r="AG1278" s="31">
        <f>Table_1[[#This Row],[Ship date]]-Table_1[[#This Row],[Order Date]]</f>
        <v>2</v>
      </c>
      <c r="AH1278" s="22">
        <f>Table_1[[#This Row],[Profit]]/Table_1[[#This Row],[Sales]]</f>
        <v>4.5187654903812104</v>
      </c>
      <c r="AI1278" s="23">
        <f>Table_1[[#This Row],[Profit]]+Table_1[[#This Row],[Sales]]</f>
        <v>935.21</v>
      </c>
      <c r="AJ1278" s="17">
        <f>WEEKNUM(Table_1[[#This Row],[Order Date]],1)</f>
        <v>18</v>
      </c>
      <c r="AK1278" s="17" t="str">
        <f>TEXT(Table_1[[#This Row],[Order Date]],"mmm yyyy")</f>
        <v>Apr 2015</v>
      </c>
      <c r="AL1278" s="17" t="str">
        <f>Table_1[[#This Row],[Monthly sales]]&amp;"  Week "&amp;TEXT(Table_1[[#This Row],[Weekly sales]],"00")</f>
        <v>Apr 2015  Week 18</v>
      </c>
      <c r="AM1278" s="17">
        <f>IF(COUNTIF($A$2:A1278, A1278)=1, 1, 0)</f>
        <v>0</v>
      </c>
      <c r="AN1278" s="3">
        <f>COUNTA(A1278) - COUNTIF(Table_1[[#This Row],[Unique Customers]], 1)</f>
        <v>1</v>
      </c>
      <c r="AO1278" s="17" t="str">
        <f t="shared" si="19"/>
        <v>Unique</v>
      </c>
      <c r="AP1278" s="17" t="str">
        <f>"Q"&amp;_xlfn.CEILING.MATH(MONTH(Table_1[[#This Row],[Monthly sales]])/3,1)</f>
        <v>Q2</v>
      </c>
    </row>
    <row r="1279" spans="1:42" ht="14.4" x14ac:dyDescent="0.3">
      <c r="A1279" s="2">
        <v>983</v>
      </c>
      <c r="B1279" s="15" t="s">
        <v>2308</v>
      </c>
      <c r="C1279" s="15" t="s">
        <v>48</v>
      </c>
      <c r="D1279" s="6">
        <v>0.09</v>
      </c>
      <c r="E1279" s="4">
        <v>300.97000000000003</v>
      </c>
      <c r="F1279" s="4">
        <v>7.18</v>
      </c>
      <c r="G1279" s="15" t="s">
        <v>39</v>
      </c>
      <c r="H1279" s="15" t="s">
        <v>95</v>
      </c>
      <c r="I1279" s="15" t="s">
        <v>41</v>
      </c>
      <c r="J1279" s="15" t="s">
        <v>42</v>
      </c>
      <c r="K1279" s="15" t="s">
        <v>74</v>
      </c>
      <c r="L1279" s="15" t="s">
        <v>2210</v>
      </c>
      <c r="M1279" s="6">
        <v>0.48</v>
      </c>
      <c r="N1279" s="15" t="s">
        <v>33</v>
      </c>
      <c r="O1279" s="15" t="s">
        <v>34</v>
      </c>
      <c r="P1279" s="15" t="s">
        <v>45</v>
      </c>
      <c r="Q1279" s="15" t="s">
        <v>2309</v>
      </c>
      <c r="R1279" s="2">
        <v>72143</v>
      </c>
      <c r="S1279" s="1">
        <v>42121</v>
      </c>
      <c r="T1279" s="12">
        <f>EOMONTH(Table_1[[#This Row],[Order Date]],0)</f>
        <v>42124</v>
      </c>
      <c r="U1279" s="10">
        <f>EOMONTH(Table_1[[#This Row],[Order Date]],0)</f>
        <v>42124</v>
      </c>
      <c r="V1279" s="14">
        <v>42121</v>
      </c>
      <c r="W1279" s="1">
        <v>42121</v>
      </c>
      <c r="X1279" s="12">
        <v>42121</v>
      </c>
      <c r="Y1279" s="10">
        <f>EOMONTH(Table_1[[#This Row],[Ship date]],0)</f>
        <v>42124</v>
      </c>
      <c r="Z1279" s="14">
        <v>42121</v>
      </c>
      <c r="AA1279" s="4">
        <v>17.771999999999998</v>
      </c>
      <c r="AB1279" s="2">
        <v>10</v>
      </c>
      <c r="AC1279" s="4">
        <v>2848.38</v>
      </c>
      <c r="AD1279" s="2">
        <v>90201</v>
      </c>
      <c r="AE1279" s="4">
        <f>'DataCleaning and Transformation'!$E1279-'DataCleaning and Transformation'!$D1279</f>
        <v>300.88000000000005</v>
      </c>
      <c r="AF1279" s="15" t="str">
        <f>_xlfn.IFS('DataCleaning and Transformation'!$O1279="Central","Chris",'DataCleaning and Transformation'!$O1279="East","Erin",'DataCleaning and Transformation'!$O1279="South","Sam",'DataCleaning and Transformation'!$O1279="West","William")</f>
        <v>Sam</v>
      </c>
      <c r="AG1279" s="31">
        <f>Table_1[[#This Row],[Ship date]]-Table_1[[#This Row],[Order Date]]</f>
        <v>0</v>
      </c>
      <c r="AH1279" s="22">
        <f>Table_1[[#This Row],[Profit]]/Table_1[[#This Row],[Sales]]</f>
        <v>6.2393360436458611E-3</v>
      </c>
      <c r="AI1279" s="23">
        <f>Table_1[[#This Row],[Profit]]+Table_1[[#This Row],[Sales]]</f>
        <v>2866.152</v>
      </c>
      <c r="AJ1279" s="17">
        <f>WEEKNUM(Table_1[[#This Row],[Order Date]],1)</f>
        <v>18</v>
      </c>
      <c r="AK1279" s="17" t="str">
        <f>TEXT(Table_1[[#This Row],[Order Date]],"mmm yyyy")</f>
        <v>Apr 2015</v>
      </c>
      <c r="AL1279" s="17" t="str">
        <f>Table_1[[#This Row],[Monthly sales]]&amp;"  Week "&amp;TEXT(Table_1[[#This Row],[Weekly sales]],"00")</f>
        <v>Apr 2015  Week 18</v>
      </c>
      <c r="AM1279" s="17">
        <f>IF(COUNTIF($A$2:A1279, A1279)=1, 1, 0)</f>
        <v>1</v>
      </c>
      <c r="AN1279" s="3">
        <f>COUNTA(A1279) - COUNTIF(Table_1[[#This Row],[Unique Customers]], 1)</f>
        <v>0</v>
      </c>
      <c r="AO1279" s="17" t="str">
        <f t="shared" si="19"/>
        <v>Unique</v>
      </c>
      <c r="AP1279" s="17" t="str">
        <f>"Q"&amp;_xlfn.CEILING.MATH(MONTH(Table_1[[#This Row],[Monthly sales]])/3,1)</f>
        <v>Q2</v>
      </c>
    </row>
    <row r="1280" spans="1:42" ht="14.4" x14ac:dyDescent="0.3">
      <c r="A1280" s="2">
        <v>202</v>
      </c>
      <c r="B1280" s="15" t="s">
        <v>549</v>
      </c>
      <c r="C1280" s="15" t="s">
        <v>71</v>
      </c>
      <c r="D1280" s="6">
        <v>0.09</v>
      </c>
      <c r="E1280" s="4">
        <v>12.28</v>
      </c>
      <c r="F1280" s="4">
        <v>4.8600000000000003</v>
      </c>
      <c r="G1280" s="15" t="s">
        <v>39</v>
      </c>
      <c r="H1280" s="15" t="s">
        <v>95</v>
      </c>
      <c r="I1280" s="15" t="s">
        <v>49</v>
      </c>
      <c r="J1280" s="15" t="s">
        <v>89</v>
      </c>
      <c r="K1280" s="15" t="s">
        <v>74</v>
      </c>
      <c r="L1280" s="15" t="s">
        <v>1861</v>
      </c>
      <c r="M1280" s="6">
        <v>0.38</v>
      </c>
      <c r="N1280" s="15" t="s">
        <v>33</v>
      </c>
      <c r="O1280" s="15" t="s">
        <v>53</v>
      </c>
      <c r="P1280" s="15" t="s">
        <v>208</v>
      </c>
      <c r="Q1280" s="15" t="s">
        <v>551</v>
      </c>
      <c r="R1280" s="2">
        <v>74006</v>
      </c>
      <c r="S1280" s="1">
        <v>42121</v>
      </c>
      <c r="T1280" s="12">
        <f>EOMONTH(Table_1[[#This Row],[Order Date]],0)</f>
        <v>42124</v>
      </c>
      <c r="U1280" s="10">
        <f>EOMONTH(Table_1[[#This Row],[Order Date]],0)</f>
        <v>42124</v>
      </c>
      <c r="V1280" s="14">
        <v>42121</v>
      </c>
      <c r="W1280" s="1">
        <v>42122</v>
      </c>
      <c r="X1280" s="12">
        <v>42122</v>
      </c>
      <c r="Y1280" s="10">
        <f>EOMONTH(Table_1[[#This Row],[Ship date]],0)</f>
        <v>42124</v>
      </c>
      <c r="Z1280" s="14">
        <v>42122</v>
      </c>
      <c r="AA1280" s="4">
        <v>1.73</v>
      </c>
      <c r="AB1280" s="2">
        <v>3</v>
      </c>
      <c r="AC1280" s="4">
        <v>34.65</v>
      </c>
      <c r="AD1280" s="2">
        <v>88971</v>
      </c>
      <c r="AE1280" s="4">
        <f>'DataCleaning and Transformation'!$E1280-'DataCleaning and Transformation'!$D1280</f>
        <v>12.19</v>
      </c>
      <c r="AF1280" s="15" t="str">
        <f>_xlfn.IFS('DataCleaning and Transformation'!$O1280="Central","Chris",'DataCleaning and Transformation'!$O1280="East","Erin",'DataCleaning and Transformation'!$O1280="South","Sam",'DataCleaning and Transformation'!$O1280="West","William")</f>
        <v>Chris</v>
      </c>
      <c r="AG1280" s="31">
        <f>Table_1[[#This Row],[Ship date]]-Table_1[[#This Row],[Order Date]]</f>
        <v>1</v>
      </c>
      <c r="AH1280" s="22">
        <f>Table_1[[#This Row],[Profit]]/Table_1[[#This Row],[Sales]]</f>
        <v>4.9927849927849932E-2</v>
      </c>
      <c r="AI1280" s="23">
        <f>Table_1[[#This Row],[Profit]]+Table_1[[#This Row],[Sales]]</f>
        <v>36.379999999999995</v>
      </c>
      <c r="AJ1280" s="17">
        <f>WEEKNUM(Table_1[[#This Row],[Order Date]],1)</f>
        <v>18</v>
      </c>
      <c r="AK1280" s="17" t="str">
        <f>TEXT(Table_1[[#This Row],[Order Date]],"mmm yyyy")</f>
        <v>Apr 2015</v>
      </c>
      <c r="AL1280" s="17" t="str">
        <f>Table_1[[#This Row],[Monthly sales]]&amp;"  Week "&amp;TEXT(Table_1[[#This Row],[Weekly sales]],"00")</f>
        <v>Apr 2015  Week 18</v>
      </c>
      <c r="AM1280" s="17">
        <f>IF(COUNTIF($A$2:A1280, A1280)=1, 1, 0)</f>
        <v>0</v>
      </c>
      <c r="AN1280" s="3">
        <f>COUNTA(A1280) - COUNTIF(Table_1[[#This Row],[Unique Customers]], 1)</f>
        <v>1</v>
      </c>
      <c r="AO1280" s="17" t="str">
        <f t="shared" si="19"/>
        <v>Unique</v>
      </c>
      <c r="AP1280" s="17" t="str">
        <f>"Q"&amp;_xlfn.CEILING.MATH(MONTH(Table_1[[#This Row],[Monthly sales]])/3,1)</f>
        <v>Q2</v>
      </c>
    </row>
    <row r="1281" spans="1:42" ht="14.4" x14ac:dyDescent="0.3">
      <c r="A1281" s="2">
        <v>762</v>
      </c>
      <c r="B1281" s="15" t="s">
        <v>2310</v>
      </c>
      <c r="C1281" s="15" t="s">
        <v>71</v>
      </c>
      <c r="D1281" s="6">
        <v>0</v>
      </c>
      <c r="E1281" s="4">
        <v>125.99</v>
      </c>
      <c r="F1281" s="4">
        <v>8.99</v>
      </c>
      <c r="G1281" s="15" t="s">
        <v>39</v>
      </c>
      <c r="H1281" s="15" t="s">
        <v>28</v>
      </c>
      <c r="I1281" s="15" t="s">
        <v>41</v>
      </c>
      <c r="J1281" s="15" t="s">
        <v>136</v>
      </c>
      <c r="K1281" s="15" t="s">
        <v>74</v>
      </c>
      <c r="L1281" s="15" t="s">
        <v>776</v>
      </c>
      <c r="M1281" s="6">
        <v>0.56999999999999995</v>
      </c>
      <c r="N1281" s="15" t="s">
        <v>33</v>
      </c>
      <c r="O1281" s="15" t="s">
        <v>60</v>
      </c>
      <c r="P1281" s="15" t="s">
        <v>67</v>
      </c>
      <c r="Q1281" s="15" t="s">
        <v>2311</v>
      </c>
      <c r="R1281" s="2">
        <v>98661</v>
      </c>
      <c r="S1281" s="1">
        <v>42121</v>
      </c>
      <c r="T1281" s="12">
        <f>EOMONTH(Table_1[[#This Row],[Order Date]],0)</f>
        <v>42124</v>
      </c>
      <c r="U1281" s="10">
        <f>EOMONTH(Table_1[[#This Row],[Order Date]],0)</f>
        <v>42124</v>
      </c>
      <c r="V1281" s="14">
        <v>42121</v>
      </c>
      <c r="W1281" s="1">
        <v>42123</v>
      </c>
      <c r="X1281" s="12">
        <v>42123</v>
      </c>
      <c r="Y1281" s="10">
        <f>EOMONTH(Table_1[[#This Row],[Ship date]],0)</f>
        <v>42124</v>
      </c>
      <c r="Z1281" s="14">
        <v>42123</v>
      </c>
      <c r="AA1281" s="4">
        <v>613.89576</v>
      </c>
      <c r="AB1281" s="2">
        <v>12</v>
      </c>
      <c r="AC1281" s="4">
        <v>1362.2</v>
      </c>
      <c r="AD1281" s="2">
        <v>87525</v>
      </c>
      <c r="AE1281" s="4">
        <f>'DataCleaning and Transformation'!$E1281-'DataCleaning and Transformation'!$D1281</f>
        <v>125.99</v>
      </c>
      <c r="AF1281" s="15" t="str">
        <f>_xlfn.IFS('DataCleaning and Transformation'!$O1281="Central","Chris",'DataCleaning and Transformation'!$O1281="East","Erin",'DataCleaning and Transformation'!$O1281="South","Sam",'DataCleaning and Transformation'!$O1281="West","William")</f>
        <v>William</v>
      </c>
      <c r="AG1281" s="31">
        <f>Table_1[[#This Row],[Ship date]]-Table_1[[#This Row],[Order Date]]</f>
        <v>2</v>
      </c>
      <c r="AH1281" s="22">
        <f>Table_1[[#This Row],[Profit]]/Table_1[[#This Row],[Sales]]</f>
        <v>0.45066492438702099</v>
      </c>
      <c r="AI1281" s="23">
        <f>Table_1[[#This Row],[Profit]]+Table_1[[#This Row],[Sales]]</f>
        <v>1976.0957600000002</v>
      </c>
      <c r="AJ1281" s="17">
        <f>WEEKNUM(Table_1[[#This Row],[Order Date]],1)</f>
        <v>18</v>
      </c>
      <c r="AK1281" s="17" t="str">
        <f>TEXT(Table_1[[#This Row],[Order Date]],"mmm yyyy")</f>
        <v>Apr 2015</v>
      </c>
      <c r="AL1281" s="17" t="str">
        <f>Table_1[[#This Row],[Monthly sales]]&amp;"  Week "&amp;TEXT(Table_1[[#This Row],[Weekly sales]],"00")</f>
        <v>Apr 2015  Week 18</v>
      </c>
      <c r="AM1281" s="17">
        <f>IF(COUNTIF($A$2:A1281, A1281)=1, 1, 0)</f>
        <v>1</v>
      </c>
      <c r="AN1281" s="3">
        <f>COUNTA(A1281) - COUNTIF(Table_1[[#This Row],[Unique Customers]], 1)</f>
        <v>0</v>
      </c>
      <c r="AO1281" s="17" t="str">
        <f t="shared" si="19"/>
        <v>Unique</v>
      </c>
      <c r="AP1281" s="17" t="str">
        <f>"Q"&amp;_xlfn.CEILING.MATH(MONTH(Table_1[[#This Row],[Monthly sales]])/3,1)</f>
        <v>Q2</v>
      </c>
    </row>
    <row r="1282" spans="1:42" ht="14.4" x14ac:dyDescent="0.3">
      <c r="A1282" s="2">
        <v>3320</v>
      </c>
      <c r="B1282" s="15" t="s">
        <v>2312</v>
      </c>
      <c r="C1282" s="15" t="s">
        <v>71</v>
      </c>
      <c r="D1282" s="6">
        <v>0.08</v>
      </c>
      <c r="E1282" s="4">
        <v>3.28</v>
      </c>
      <c r="F1282" s="4">
        <v>3.97</v>
      </c>
      <c r="G1282" s="15" t="s">
        <v>39</v>
      </c>
      <c r="H1282" s="15" t="s">
        <v>28</v>
      </c>
      <c r="I1282" s="15" t="s">
        <v>49</v>
      </c>
      <c r="J1282" s="15" t="s">
        <v>50</v>
      </c>
      <c r="K1282" s="15" t="s">
        <v>51</v>
      </c>
      <c r="L1282" s="15" t="s">
        <v>246</v>
      </c>
      <c r="M1282" s="6">
        <v>0.56000000000000005</v>
      </c>
      <c r="N1282" s="15" t="s">
        <v>33</v>
      </c>
      <c r="O1282" s="15" t="s">
        <v>34</v>
      </c>
      <c r="P1282" s="15" t="s">
        <v>401</v>
      </c>
      <c r="Q1282" s="15" t="s">
        <v>2117</v>
      </c>
      <c r="R1282" s="2">
        <v>38301</v>
      </c>
      <c r="S1282" s="1">
        <v>42121</v>
      </c>
      <c r="T1282" s="12">
        <f>EOMONTH(Table_1[[#This Row],[Order Date]],0)</f>
        <v>42124</v>
      </c>
      <c r="U1282" s="10">
        <f>EOMONTH(Table_1[[#This Row],[Order Date]],0)</f>
        <v>42124</v>
      </c>
      <c r="V1282" s="14">
        <v>42121</v>
      </c>
      <c r="W1282" s="1">
        <v>42122</v>
      </c>
      <c r="X1282" s="12">
        <v>42122</v>
      </c>
      <c r="Y1282" s="10">
        <f>EOMONTH(Table_1[[#This Row],[Ship date]],0)</f>
        <v>42124</v>
      </c>
      <c r="Z1282" s="14">
        <v>42122</v>
      </c>
      <c r="AA1282" s="4">
        <v>0.42659999999999998</v>
      </c>
      <c r="AB1282" s="2">
        <v>18</v>
      </c>
      <c r="AC1282" s="4">
        <v>57.24</v>
      </c>
      <c r="AD1282" s="2">
        <v>90103</v>
      </c>
      <c r="AE1282" s="4">
        <f>'DataCleaning and Transformation'!$E1282-'DataCleaning and Transformation'!$D1282</f>
        <v>3.1999999999999997</v>
      </c>
      <c r="AF1282" s="15" t="str">
        <f>_xlfn.IFS('DataCleaning and Transformation'!$O1282="Central","Chris",'DataCleaning and Transformation'!$O1282="East","Erin",'DataCleaning and Transformation'!$O1282="South","Sam",'DataCleaning and Transformation'!$O1282="West","William")</f>
        <v>Sam</v>
      </c>
      <c r="AG1282" s="31">
        <f>Table_1[[#This Row],[Ship date]]-Table_1[[#This Row],[Order Date]]</f>
        <v>1</v>
      </c>
      <c r="AH1282" s="22">
        <f>Table_1[[#This Row],[Profit]]/Table_1[[#This Row],[Sales]]</f>
        <v>7.4528301886792447E-3</v>
      </c>
      <c r="AI1282" s="23">
        <f>Table_1[[#This Row],[Profit]]+Table_1[[#This Row],[Sales]]</f>
        <v>57.666600000000003</v>
      </c>
      <c r="AJ1282" s="17">
        <f>WEEKNUM(Table_1[[#This Row],[Order Date]],1)</f>
        <v>18</v>
      </c>
      <c r="AK1282" s="17" t="str">
        <f>TEXT(Table_1[[#This Row],[Order Date]],"mmm yyyy")</f>
        <v>Apr 2015</v>
      </c>
      <c r="AL1282" s="17" t="str">
        <f>Table_1[[#This Row],[Monthly sales]]&amp;"  Week "&amp;TEXT(Table_1[[#This Row],[Weekly sales]],"00")</f>
        <v>Apr 2015  Week 18</v>
      </c>
      <c r="AM1282" s="17">
        <f>IF(COUNTIF($A$2:A1282, A1282)=1, 1, 0)</f>
        <v>1</v>
      </c>
      <c r="AN1282" s="3">
        <f>COUNTA(A1282) - COUNTIF(Table_1[[#This Row],[Unique Customers]], 1)</f>
        <v>0</v>
      </c>
      <c r="AO1282" s="17" t="str">
        <f t="shared" ref="AO1282:AO1345" si="20">IF(AD1282=AD1281, "Repeated", "Unique")</f>
        <v>Unique</v>
      </c>
      <c r="AP1282" s="17" t="str">
        <f>"Q"&amp;_xlfn.CEILING.MATH(MONTH(Table_1[[#This Row],[Monthly sales]])/3,1)</f>
        <v>Q2</v>
      </c>
    </row>
    <row r="1283" spans="1:42" ht="14.4" x14ac:dyDescent="0.3">
      <c r="A1283" s="2">
        <v>3320</v>
      </c>
      <c r="B1283" s="15" t="s">
        <v>2312</v>
      </c>
      <c r="C1283" s="15" t="s">
        <v>71</v>
      </c>
      <c r="D1283" s="6">
        <v>0.09</v>
      </c>
      <c r="E1283" s="4">
        <v>40.97</v>
      </c>
      <c r="F1283" s="4">
        <v>8.99</v>
      </c>
      <c r="G1283" s="15" t="s">
        <v>88</v>
      </c>
      <c r="H1283" s="15" t="s">
        <v>28</v>
      </c>
      <c r="I1283" s="15" t="s">
        <v>49</v>
      </c>
      <c r="J1283" s="15" t="s">
        <v>50</v>
      </c>
      <c r="K1283" s="15" t="s">
        <v>43</v>
      </c>
      <c r="L1283" s="15" t="s">
        <v>1736</v>
      </c>
      <c r="M1283" s="6">
        <v>0.59</v>
      </c>
      <c r="N1283" s="15" t="s">
        <v>33</v>
      </c>
      <c r="O1283" s="15" t="s">
        <v>34</v>
      </c>
      <c r="P1283" s="15" t="s">
        <v>401</v>
      </c>
      <c r="Q1283" s="15" t="s">
        <v>2117</v>
      </c>
      <c r="R1283" s="2">
        <v>38301</v>
      </c>
      <c r="S1283" s="1">
        <v>42121</v>
      </c>
      <c r="T1283" s="12">
        <f>EOMONTH(Table_1[[#This Row],[Order Date]],0)</f>
        <v>42124</v>
      </c>
      <c r="U1283" s="10">
        <f>EOMONTH(Table_1[[#This Row],[Order Date]],0)</f>
        <v>42124</v>
      </c>
      <c r="V1283" s="14">
        <v>42121</v>
      </c>
      <c r="W1283" s="1">
        <v>42123</v>
      </c>
      <c r="X1283" s="12">
        <v>42123</v>
      </c>
      <c r="Y1283" s="10">
        <f>EOMONTH(Table_1[[#This Row],[Ship date]],0)</f>
        <v>42124</v>
      </c>
      <c r="Z1283" s="14">
        <v>42123</v>
      </c>
      <c r="AA1283" s="4">
        <v>66.215999999999994</v>
      </c>
      <c r="AB1283" s="2">
        <v>22</v>
      </c>
      <c r="AC1283" s="4">
        <v>824.7</v>
      </c>
      <c r="AD1283" s="2">
        <v>90103</v>
      </c>
      <c r="AE1283" s="4">
        <f>'DataCleaning and Transformation'!$E1283-'DataCleaning and Transformation'!$D1283</f>
        <v>40.879999999999995</v>
      </c>
      <c r="AF1283" s="15" t="str">
        <f>_xlfn.IFS('DataCleaning and Transformation'!$O1283="Central","Chris",'DataCleaning and Transformation'!$O1283="East","Erin",'DataCleaning and Transformation'!$O1283="South","Sam",'DataCleaning and Transformation'!$O1283="West","William")</f>
        <v>Sam</v>
      </c>
      <c r="AG1283" s="31">
        <f>Table_1[[#This Row],[Ship date]]-Table_1[[#This Row],[Order Date]]</f>
        <v>2</v>
      </c>
      <c r="AH1283" s="22">
        <f>Table_1[[#This Row],[Profit]]/Table_1[[#This Row],[Sales]]</f>
        <v>8.0291014914514361E-2</v>
      </c>
      <c r="AI1283" s="23">
        <f>Table_1[[#This Row],[Profit]]+Table_1[[#This Row],[Sales]]</f>
        <v>890.91600000000005</v>
      </c>
      <c r="AJ1283" s="17">
        <f>WEEKNUM(Table_1[[#This Row],[Order Date]],1)</f>
        <v>18</v>
      </c>
      <c r="AK1283" s="17" t="str">
        <f>TEXT(Table_1[[#This Row],[Order Date]],"mmm yyyy")</f>
        <v>Apr 2015</v>
      </c>
      <c r="AL1283" s="17" t="str">
        <f>Table_1[[#This Row],[Monthly sales]]&amp;"  Week "&amp;TEXT(Table_1[[#This Row],[Weekly sales]],"00")</f>
        <v>Apr 2015  Week 18</v>
      </c>
      <c r="AM1283" s="17">
        <f>IF(COUNTIF($A$2:A1283, A1283)=1, 1, 0)</f>
        <v>0</v>
      </c>
      <c r="AN1283" s="3">
        <f>COUNTA(A1283) - COUNTIF(Table_1[[#This Row],[Unique Customers]], 1)</f>
        <v>1</v>
      </c>
      <c r="AO1283" s="17" t="str">
        <f t="shared" si="20"/>
        <v>Repeated</v>
      </c>
      <c r="AP1283" s="17" t="str">
        <f>"Q"&amp;_xlfn.CEILING.MATH(MONTH(Table_1[[#This Row],[Monthly sales]])/3,1)</f>
        <v>Q2</v>
      </c>
    </row>
    <row r="1284" spans="1:42" ht="14.4" x14ac:dyDescent="0.3">
      <c r="A1284" s="2">
        <v>1439</v>
      </c>
      <c r="B1284" s="15" t="s">
        <v>2313</v>
      </c>
      <c r="C1284" s="15" t="s">
        <v>26</v>
      </c>
      <c r="D1284" s="6">
        <v>0.05</v>
      </c>
      <c r="E1284" s="4">
        <v>6.48</v>
      </c>
      <c r="F1284" s="4">
        <v>6.22</v>
      </c>
      <c r="G1284" s="15" t="s">
        <v>39</v>
      </c>
      <c r="H1284" s="15" t="s">
        <v>95</v>
      </c>
      <c r="I1284" s="15" t="s">
        <v>49</v>
      </c>
      <c r="J1284" s="15" t="s">
        <v>89</v>
      </c>
      <c r="K1284" s="15" t="s">
        <v>74</v>
      </c>
      <c r="L1284" s="15" t="s">
        <v>1079</v>
      </c>
      <c r="M1284" s="6">
        <v>0.37</v>
      </c>
      <c r="N1284" s="15" t="s">
        <v>33</v>
      </c>
      <c r="O1284" s="15" t="s">
        <v>112</v>
      </c>
      <c r="P1284" s="15" t="s">
        <v>318</v>
      </c>
      <c r="Q1284" s="15" t="s">
        <v>2314</v>
      </c>
      <c r="R1284" s="2">
        <v>44117</v>
      </c>
      <c r="S1284" s="1">
        <v>42122</v>
      </c>
      <c r="T1284" s="12">
        <f>EOMONTH(Table_1[[#This Row],[Order Date]],0)</f>
        <v>42124</v>
      </c>
      <c r="U1284" s="10">
        <f>EOMONTH(Table_1[[#This Row],[Order Date]],0)</f>
        <v>42124</v>
      </c>
      <c r="V1284" s="14">
        <v>42122</v>
      </c>
      <c r="W1284" s="1">
        <v>42123</v>
      </c>
      <c r="X1284" s="12">
        <v>42123</v>
      </c>
      <c r="Y1284" s="10">
        <f>EOMONTH(Table_1[[#This Row],[Ship date]],0)</f>
        <v>42124</v>
      </c>
      <c r="Z1284" s="14">
        <v>42123</v>
      </c>
      <c r="AA1284" s="4">
        <v>-29.07</v>
      </c>
      <c r="AB1284" s="2">
        <v>3</v>
      </c>
      <c r="AC1284" s="4">
        <v>21.46</v>
      </c>
      <c r="AD1284" s="2">
        <v>90121</v>
      </c>
      <c r="AE1284" s="4">
        <f>'DataCleaning and Transformation'!$E1284-'DataCleaning and Transformation'!$D1284</f>
        <v>6.4300000000000006</v>
      </c>
      <c r="AF1284" s="15" t="str">
        <f>_xlfn.IFS('DataCleaning and Transformation'!$O1284="Central","Chris",'DataCleaning and Transformation'!$O1284="East","Erin",'DataCleaning and Transformation'!$O1284="South","Sam",'DataCleaning and Transformation'!$O1284="West","William")</f>
        <v>Erin</v>
      </c>
      <c r="AG1284" s="31">
        <f>Table_1[[#This Row],[Ship date]]-Table_1[[#This Row],[Order Date]]</f>
        <v>1</v>
      </c>
      <c r="AH1284" s="22">
        <f>Table_1[[#This Row],[Profit]]/Table_1[[#This Row],[Sales]]</f>
        <v>-1.3546132339235788</v>
      </c>
      <c r="AI1284" s="23">
        <f>Table_1[[#This Row],[Profit]]+Table_1[[#This Row],[Sales]]</f>
        <v>-7.6099999999999994</v>
      </c>
      <c r="AJ1284" s="17">
        <f>WEEKNUM(Table_1[[#This Row],[Order Date]],1)</f>
        <v>18</v>
      </c>
      <c r="AK1284" s="17" t="str">
        <f>TEXT(Table_1[[#This Row],[Order Date]],"mmm yyyy")</f>
        <v>Apr 2015</v>
      </c>
      <c r="AL1284" s="17" t="str">
        <f>Table_1[[#This Row],[Monthly sales]]&amp;"  Week "&amp;TEXT(Table_1[[#This Row],[Weekly sales]],"00")</f>
        <v>Apr 2015  Week 18</v>
      </c>
      <c r="AM1284" s="17">
        <f>IF(COUNTIF($A$2:A1284, A1284)=1, 1, 0)</f>
        <v>1</v>
      </c>
      <c r="AN1284" s="3">
        <f>COUNTA(A1284) - COUNTIF(Table_1[[#This Row],[Unique Customers]], 1)</f>
        <v>0</v>
      </c>
      <c r="AO1284" s="17" t="str">
        <f t="shared" si="20"/>
        <v>Unique</v>
      </c>
      <c r="AP1284" s="17" t="str">
        <f>"Q"&amp;_xlfn.CEILING.MATH(MONTH(Table_1[[#This Row],[Monthly sales]])/3,1)</f>
        <v>Q2</v>
      </c>
    </row>
    <row r="1285" spans="1:42" ht="14.4" x14ac:dyDescent="0.3">
      <c r="A1285" s="2">
        <v>3011</v>
      </c>
      <c r="B1285" s="15" t="s">
        <v>2315</v>
      </c>
      <c r="C1285" s="15" t="s">
        <v>26</v>
      </c>
      <c r="D1285" s="6">
        <v>0.03</v>
      </c>
      <c r="E1285" s="4">
        <v>300.64999999999998</v>
      </c>
      <c r="F1285" s="4">
        <v>24.49</v>
      </c>
      <c r="G1285" s="15" t="s">
        <v>39</v>
      </c>
      <c r="H1285" s="15" t="s">
        <v>95</v>
      </c>
      <c r="I1285" s="15" t="s">
        <v>49</v>
      </c>
      <c r="J1285" s="15" t="s">
        <v>96</v>
      </c>
      <c r="K1285" s="15" t="s">
        <v>65</v>
      </c>
      <c r="L1285" s="15" t="s">
        <v>2316</v>
      </c>
      <c r="M1285" s="6">
        <v>0.52</v>
      </c>
      <c r="N1285" s="15" t="s">
        <v>33</v>
      </c>
      <c r="O1285" s="15" t="s">
        <v>112</v>
      </c>
      <c r="P1285" s="15" t="s">
        <v>404</v>
      </c>
      <c r="Q1285" s="15" t="s">
        <v>789</v>
      </c>
      <c r="R1285" s="2">
        <v>2113</v>
      </c>
      <c r="S1285" s="1">
        <v>42122</v>
      </c>
      <c r="T1285" s="12">
        <f>EOMONTH(Table_1[[#This Row],[Order Date]],0)</f>
        <v>42124</v>
      </c>
      <c r="U1285" s="10">
        <f>EOMONTH(Table_1[[#This Row],[Order Date]],0)</f>
        <v>42124</v>
      </c>
      <c r="V1285" s="14">
        <v>42122</v>
      </c>
      <c r="W1285" s="1">
        <v>42124</v>
      </c>
      <c r="X1285" s="12">
        <v>42124</v>
      </c>
      <c r="Y1285" s="10">
        <f>EOMONTH(Table_1[[#This Row],[Ship date]],0)</f>
        <v>42124</v>
      </c>
      <c r="Z1285" s="14">
        <v>42124</v>
      </c>
      <c r="AA1285" s="4">
        <v>1282.4960000000001</v>
      </c>
      <c r="AB1285" s="2">
        <v>32</v>
      </c>
      <c r="AC1285" s="4">
        <v>9705.4599999999991</v>
      </c>
      <c r="AD1285" s="2">
        <v>7623</v>
      </c>
      <c r="AE1285" s="4">
        <f>'DataCleaning and Transformation'!$E1285-'DataCleaning and Transformation'!$D1285</f>
        <v>300.62</v>
      </c>
      <c r="AF1285" s="15" t="str">
        <f>_xlfn.IFS('DataCleaning and Transformation'!$O1285="Central","Chris",'DataCleaning and Transformation'!$O1285="East","Erin",'DataCleaning and Transformation'!$O1285="South","Sam",'DataCleaning and Transformation'!$O1285="West","William")</f>
        <v>Erin</v>
      </c>
      <c r="AG1285" s="31">
        <f>Table_1[[#This Row],[Ship date]]-Table_1[[#This Row],[Order Date]]</f>
        <v>2</v>
      </c>
      <c r="AH1285" s="22">
        <f>Table_1[[#This Row],[Profit]]/Table_1[[#This Row],[Sales]]</f>
        <v>0.13214170168132167</v>
      </c>
      <c r="AI1285" s="23">
        <f>Table_1[[#This Row],[Profit]]+Table_1[[#This Row],[Sales]]</f>
        <v>10987.955999999998</v>
      </c>
      <c r="AJ1285" s="17">
        <f>WEEKNUM(Table_1[[#This Row],[Order Date]],1)</f>
        <v>18</v>
      </c>
      <c r="AK1285" s="17" t="str">
        <f>TEXT(Table_1[[#This Row],[Order Date]],"mmm yyyy")</f>
        <v>Apr 2015</v>
      </c>
      <c r="AL1285" s="17" t="str">
        <f>Table_1[[#This Row],[Monthly sales]]&amp;"  Week "&amp;TEXT(Table_1[[#This Row],[Weekly sales]],"00")</f>
        <v>Apr 2015  Week 18</v>
      </c>
      <c r="AM1285" s="17">
        <f>IF(COUNTIF($A$2:A1285, A1285)=1, 1, 0)</f>
        <v>1</v>
      </c>
      <c r="AN1285" s="3">
        <f>COUNTA(A1285) - COUNTIF(Table_1[[#This Row],[Unique Customers]], 1)</f>
        <v>0</v>
      </c>
      <c r="AO1285" s="17" t="str">
        <f t="shared" si="20"/>
        <v>Unique</v>
      </c>
      <c r="AP1285" s="17" t="str">
        <f>"Q"&amp;_xlfn.CEILING.MATH(MONTH(Table_1[[#This Row],[Monthly sales]])/3,1)</f>
        <v>Q2</v>
      </c>
    </row>
    <row r="1286" spans="1:42" ht="14.4" x14ac:dyDescent="0.3">
      <c r="A1286" s="2">
        <v>3011</v>
      </c>
      <c r="B1286" s="15" t="s">
        <v>2315</v>
      </c>
      <c r="C1286" s="15" t="s">
        <v>26</v>
      </c>
      <c r="D1286" s="6">
        <v>0.06</v>
      </c>
      <c r="E1286" s="4">
        <v>49.99</v>
      </c>
      <c r="F1286" s="4">
        <v>19.989999999999998</v>
      </c>
      <c r="G1286" s="15" t="s">
        <v>39</v>
      </c>
      <c r="H1286" s="15" t="s">
        <v>95</v>
      </c>
      <c r="I1286" s="15" t="s">
        <v>41</v>
      </c>
      <c r="J1286" s="15" t="s">
        <v>42</v>
      </c>
      <c r="K1286" s="15" t="s">
        <v>74</v>
      </c>
      <c r="L1286" s="15" t="s">
        <v>890</v>
      </c>
      <c r="M1286" s="6">
        <v>0.45</v>
      </c>
      <c r="N1286" s="15" t="s">
        <v>33</v>
      </c>
      <c r="O1286" s="15" t="s">
        <v>112</v>
      </c>
      <c r="P1286" s="15" t="s">
        <v>404</v>
      </c>
      <c r="Q1286" s="15" t="s">
        <v>789</v>
      </c>
      <c r="R1286" s="2">
        <v>2113</v>
      </c>
      <c r="S1286" s="1">
        <v>42122</v>
      </c>
      <c r="T1286" s="12">
        <f>EOMONTH(Table_1[[#This Row],[Order Date]],0)</f>
        <v>42124</v>
      </c>
      <c r="U1286" s="10">
        <f>EOMONTH(Table_1[[#This Row],[Order Date]],0)</f>
        <v>42124</v>
      </c>
      <c r="V1286" s="14">
        <v>42122</v>
      </c>
      <c r="W1286" s="1">
        <v>42124</v>
      </c>
      <c r="X1286" s="12">
        <v>42124</v>
      </c>
      <c r="Y1286" s="10">
        <f>EOMONTH(Table_1[[#This Row],[Ship date]],0)</f>
        <v>42124</v>
      </c>
      <c r="Z1286" s="14">
        <v>42124</v>
      </c>
      <c r="AA1286" s="4">
        <v>17.2</v>
      </c>
      <c r="AB1286" s="2">
        <v>67</v>
      </c>
      <c r="AC1286" s="4">
        <v>3247.54</v>
      </c>
      <c r="AD1286" s="2">
        <v>7623</v>
      </c>
      <c r="AE1286" s="4">
        <f>'DataCleaning and Transformation'!$E1286-'DataCleaning and Transformation'!$D1286</f>
        <v>49.93</v>
      </c>
      <c r="AF1286" s="15" t="str">
        <f>_xlfn.IFS('DataCleaning and Transformation'!$O1286="Central","Chris",'DataCleaning and Transformation'!$O1286="East","Erin",'DataCleaning and Transformation'!$O1286="South","Sam",'DataCleaning and Transformation'!$O1286="West","William")</f>
        <v>Erin</v>
      </c>
      <c r="AG1286" s="31">
        <f>Table_1[[#This Row],[Ship date]]-Table_1[[#This Row],[Order Date]]</f>
        <v>2</v>
      </c>
      <c r="AH1286" s="22">
        <f>Table_1[[#This Row],[Profit]]/Table_1[[#This Row],[Sales]]</f>
        <v>5.2963165965623209E-3</v>
      </c>
      <c r="AI1286" s="23">
        <f>Table_1[[#This Row],[Profit]]+Table_1[[#This Row],[Sales]]</f>
        <v>3264.74</v>
      </c>
      <c r="AJ1286" s="17">
        <f>WEEKNUM(Table_1[[#This Row],[Order Date]],1)</f>
        <v>18</v>
      </c>
      <c r="AK1286" s="17" t="str">
        <f>TEXT(Table_1[[#This Row],[Order Date]],"mmm yyyy")</f>
        <v>Apr 2015</v>
      </c>
      <c r="AL1286" s="17" t="str">
        <f>Table_1[[#This Row],[Monthly sales]]&amp;"  Week "&amp;TEXT(Table_1[[#This Row],[Weekly sales]],"00")</f>
        <v>Apr 2015  Week 18</v>
      </c>
      <c r="AM1286" s="17">
        <f>IF(COUNTIF($A$2:A1286, A1286)=1, 1, 0)</f>
        <v>0</v>
      </c>
      <c r="AN1286" s="3">
        <f>COUNTA(A1286) - COUNTIF(Table_1[[#This Row],[Unique Customers]], 1)</f>
        <v>1</v>
      </c>
      <c r="AO1286" s="17" t="str">
        <f t="shared" si="20"/>
        <v>Repeated</v>
      </c>
      <c r="AP1286" s="17" t="str">
        <f>"Q"&amp;_xlfn.CEILING.MATH(MONTH(Table_1[[#This Row],[Monthly sales]])/3,1)</f>
        <v>Q2</v>
      </c>
    </row>
    <row r="1287" spans="1:42" ht="14.4" x14ac:dyDescent="0.3">
      <c r="A1287" s="2">
        <v>3011</v>
      </c>
      <c r="B1287" s="15" t="s">
        <v>2315</v>
      </c>
      <c r="C1287" s="15" t="s">
        <v>26</v>
      </c>
      <c r="D1287" s="6">
        <v>0.1</v>
      </c>
      <c r="E1287" s="4">
        <v>104.85</v>
      </c>
      <c r="F1287" s="4">
        <v>4.6500000000000004</v>
      </c>
      <c r="G1287" s="15" t="s">
        <v>39</v>
      </c>
      <c r="H1287" s="15" t="s">
        <v>95</v>
      </c>
      <c r="I1287" s="15" t="s">
        <v>49</v>
      </c>
      <c r="J1287" s="15" t="s">
        <v>89</v>
      </c>
      <c r="K1287" s="15" t="s">
        <v>74</v>
      </c>
      <c r="L1287" s="15" t="s">
        <v>2317</v>
      </c>
      <c r="M1287" s="6">
        <v>0.37</v>
      </c>
      <c r="N1287" s="15" t="s">
        <v>33</v>
      </c>
      <c r="O1287" s="15" t="s">
        <v>112</v>
      </c>
      <c r="P1287" s="15" t="s">
        <v>404</v>
      </c>
      <c r="Q1287" s="15" t="s">
        <v>789</v>
      </c>
      <c r="R1287" s="2">
        <v>2113</v>
      </c>
      <c r="S1287" s="1">
        <v>42122</v>
      </c>
      <c r="T1287" s="12">
        <f>EOMONTH(Table_1[[#This Row],[Order Date]],0)</f>
        <v>42124</v>
      </c>
      <c r="U1287" s="10">
        <f>EOMONTH(Table_1[[#This Row],[Order Date]],0)</f>
        <v>42124</v>
      </c>
      <c r="V1287" s="14">
        <v>42122</v>
      </c>
      <c r="W1287" s="1">
        <v>42123</v>
      </c>
      <c r="X1287" s="12">
        <v>42123</v>
      </c>
      <c r="Y1287" s="10">
        <f>EOMONTH(Table_1[[#This Row],[Ship date]],0)</f>
        <v>42124</v>
      </c>
      <c r="Z1287" s="14">
        <v>42123</v>
      </c>
      <c r="AA1287" s="4">
        <v>1184.1199999999999</v>
      </c>
      <c r="AB1287" s="2">
        <v>58</v>
      </c>
      <c r="AC1287" s="4">
        <v>5582.63</v>
      </c>
      <c r="AD1287" s="2">
        <v>7623</v>
      </c>
      <c r="AE1287" s="4">
        <f>'DataCleaning and Transformation'!$E1287-'DataCleaning and Transformation'!$D1287</f>
        <v>104.75</v>
      </c>
      <c r="AF1287" s="15" t="str">
        <f>_xlfn.IFS('DataCleaning and Transformation'!$O1287="Central","Chris",'DataCleaning and Transformation'!$O1287="East","Erin",'DataCleaning and Transformation'!$O1287="South","Sam",'DataCleaning and Transformation'!$O1287="West","William")</f>
        <v>Erin</v>
      </c>
      <c r="AG1287" s="31">
        <f>Table_1[[#This Row],[Ship date]]-Table_1[[#This Row],[Order Date]]</f>
        <v>1</v>
      </c>
      <c r="AH1287" s="22">
        <f>Table_1[[#This Row],[Profit]]/Table_1[[#This Row],[Sales]]</f>
        <v>0.21210791329534642</v>
      </c>
      <c r="AI1287" s="23">
        <f>Table_1[[#This Row],[Profit]]+Table_1[[#This Row],[Sales]]</f>
        <v>6766.75</v>
      </c>
      <c r="AJ1287" s="17">
        <f>WEEKNUM(Table_1[[#This Row],[Order Date]],1)</f>
        <v>18</v>
      </c>
      <c r="AK1287" s="17" t="str">
        <f>TEXT(Table_1[[#This Row],[Order Date]],"mmm yyyy")</f>
        <v>Apr 2015</v>
      </c>
      <c r="AL1287" s="17" t="str">
        <f>Table_1[[#This Row],[Monthly sales]]&amp;"  Week "&amp;TEXT(Table_1[[#This Row],[Weekly sales]],"00")</f>
        <v>Apr 2015  Week 18</v>
      </c>
      <c r="AM1287" s="17">
        <f>IF(COUNTIF($A$2:A1287, A1287)=1, 1, 0)</f>
        <v>0</v>
      </c>
      <c r="AN1287" s="3">
        <f>COUNTA(A1287) - COUNTIF(Table_1[[#This Row],[Unique Customers]], 1)</f>
        <v>1</v>
      </c>
      <c r="AO1287" s="17" t="str">
        <f t="shared" si="20"/>
        <v>Repeated</v>
      </c>
      <c r="AP1287" s="17" t="str">
        <f>"Q"&amp;_xlfn.CEILING.MATH(MONTH(Table_1[[#This Row],[Monthly sales]])/3,1)</f>
        <v>Q2</v>
      </c>
    </row>
    <row r="1288" spans="1:42" ht="14.4" x14ac:dyDescent="0.3">
      <c r="A1288" s="2">
        <v>3012</v>
      </c>
      <c r="B1288" s="15" t="s">
        <v>2318</v>
      </c>
      <c r="C1288" s="15" t="s">
        <v>26</v>
      </c>
      <c r="D1288" s="6">
        <v>0.03</v>
      </c>
      <c r="E1288" s="4">
        <v>300.64999999999998</v>
      </c>
      <c r="F1288" s="4">
        <v>24.49</v>
      </c>
      <c r="G1288" s="15" t="s">
        <v>39</v>
      </c>
      <c r="H1288" s="15" t="s">
        <v>95</v>
      </c>
      <c r="I1288" s="15" t="s">
        <v>49</v>
      </c>
      <c r="J1288" s="15" t="s">
        <v>96</v>
      </c>
      <c r="K1288" s="15" t="s">
        <v>65</v>
      </c>
      <c r="L1288" s="15" t="s">
        <v>2316</v>
      </c>
      <c r="M1288" s="6">
        <v>0.52</v>
      </c>
      <c r="N1288" s="15" t="s">
        <v>33</v>
      </c>
      <c r="O1288" s="15" t="s">
        <v>112</v>
      </c>
      <c r="P1288" s="15" t="s">
        <v>113</v>
      </c>
      <c r="Q1288" s="15" t="s">
        <v>2319</v>
      </c>
      <c r="R1288" s="2">
        <v>14609</v>
      </c>
      <c r="S1288" s="1">
        <v>42122</v>
      </c>
      <c r="T1288" s="12">
        <f>EOMONTH(Table_1[[#This Row],[Order Date]],0)</f>
        <v>42124</v>
      </c>
      <c r="U1288" s="10">
        <f>EOMONTH(Table_1[[#This Row],[Order Date]],0)</f>
        <v>42124</v>
      </c>
      <c r="V1288" s="14">
        <v>42122</v>
      </c>
      <c r="W1288" s="1">
        <v>42124</v>
      </c>
      <c r="X1288" s="12">
        <v>42124</v>
      </c>
      <c r="Y1288" s="10">
        <f>EOMONTH(Table_1[[#This Row],[Ship date]],0)</f>
        <v>42124</v>
      </c>
      <c r="Z1288" s="14">
        <v>42124</v>
      </c>
      <c r="AA1288" s="4">
        <v>1474.8704</v>
      </c>
      <c r="AB1288" s="2">
        <v>8</v>
      </c>
      <c r="AC1288" s="4">
        <v>2426.36</v>
      </c>
      <c r="AD1288" s="2">
        <v>86346</v>
      </c>
      <c r="AE1288" s="4">
        <f>'DataCleaning and Transformation'!$E1288-'DataCleaning and Transformation'!$D1288</f>
        <v>300.62</v>
      </c>
      <c r="AF1288" s="15" t="str">
        <f>_xlfn.IFS('DataCleaning and Transformation'!$O1288="Central","Chris",'DataCleaning and Transformation'!$O1288="East","Erin",'DataCleaning and Transformation'!$O1288="South","Sam",'DataCleaning and Transformation'!$O1288="West","William")</f>
        <v>Erin</v>
      </c>
      <c r="AG1288" s="31">
        <f>Table_1[[#This Row],[Ship date]]-Table_1[[#This Row],[Order Date]]</f>
        <v>2</v>
      </c>
      <c r="AH1288" s="22">
        <f>Table_1[[#This Row],[Profit]]/Table_1[[#This Row],[Sales]]</f>
        <v>0.60785308033432794</v>
      </c>
      <c r="AI1288" s="23">
        <f>Table_1[[#This Row],[Profit]]+Table_1[[#This Row],[Sales]]</f>
        <v>3901.2304000000004</v>
      </c>
      <c r="AJ1288" s="17">
        <f>WEEKNUM(Table_1[[#This Row],[Order Date]],1)</f>
        <v>18</v>
      </c>
      <c r="AK1288" s="17" t="str">
        <f>TEXT(Table_1[[#This Row],[Order Date]],"mmm yyyy")</f>
        <v>Apr 2015</v>
      </c>
      <c r="AL1288" s="17" t="str">
        <f>Table_1[[#This Row],[Monthly sales]]&amp;"  Week "&amp;TEXT(Table_1[[#This Row],[Weekly sales]],"00")</f>
        <v>Apr 2015  Week 18</v>
      </c>
      <c r="AM1288" s="17">
        <f>IF(COUNTIF($A$2:A1288, A1288)=1, 1, 0)</f>
        <v>1</v>
      </c>
      <c r="AN1288" s="3">
        <f>COUNTA(A1288) - COUNTIF(Table_1[[#This Row],[Unique Customers]], 1)</f>
        <v>0</v>
      </c>
      <c r="AO1288" s="17" t="str">
        <f t="shared" si="20"/>
        <v>Unique</v>
      </c>
      <c r="AP1288" s="17" t="str">
        <f>"Q"&amp;_xlfn.CEILING.MATH(MONTH(Table_1[[#This Row],[Monthly sales]])/3,1)</f>
        <v>Q2</v>
      </c>
    </row>
    <row r="1289" spans="1:42" ht="14.4" x14ac:dyDescent="0.3">
      <c r="A1289" s="2">
        <v>3012</v>
      </c>
      <c r="B1289" s="15" t="s">
        <v>2318</v>
      </c>
      <c r="C1289" s="15" t="s">
        <v>26</v>
      </c>
      <c r="D1289" s="6">
        <v>0.06</v>
      </c>
      <c r="E1289" s="4">
        <v>49.99</v>
      </c>
      <c r="F1289" s="4">
        <v>19.989999999999998</v>
      </c>
      <c r="G1289" s="15" t="s">
        <v>39</v>
      </c>
      <c r="H1289" s="15" t="s">
        <v>95</v>
      </c>
      <c r="I1289" s="15" t="s">
        <v>41</v>
      </c>
      <c r="J1289" s="15" t="s">
        <v>42</v>
      </c>
      <c r="K1289" s="15" t="s">
        <v>74</v>
      </c>
      <c r="L1289" s="15" t="s">
        <v>890</v>
      </c>
      <c r="M1289" s="6">
        <v>0.45</v>
      </c>
      <c r="N1289" s="15" t="s">
        <v>33</v>
      </c>
      <c r="O1289" s="15" t="s">
        <v>112</v>
      </c>
      <c r="P1289" s="15" t="s">
        <v>113</v>
      </c>
      <c r="Q1289" s="15" t="s">
        <v>2319</v>
      </c>
      <c r="R1289" s="2">
        <v>14609</v>
      </c>
      <c r="S1289" s="1">
        <v>42122</v>
      </c>
      <c r="T1289" s="12">
        <f>EOMONTH(Table_1[[#This Row],[Order Date]],0)</f>
        <v>42124</v>
      </c>
      <c r="U1289" s="10">
        <f>EOMONTH(Table_1[[#This Row],[Order Date]],0)</f>
        <v>42124</v>
      </c>
      <c r="V1289" s="14">
        <v>42122</v>
      </c>
      <c r="W1289" s="1">
        <v>42124</v>
      </c>
      <c r="X1289" s="12">
        <v>42124</v>
      </c>
      <c r="Y1289" s="10">
        <f>EOMONTH(Table_1[[#This Row],[Ship date]],0)</f>
        <v>42124</v>
      </c>
      <c r="Z1289" s="14">
        <v>42124</v>
      </c>
      <c r="AA1289" s="4">
        <v>19.78</v>
      </c>
      <c r="AB1289" s="2">
        <v>17</v>
      </c>
      <c r="AC1289" s="4">
        <v>824</v>
      </c>
      <c r="AD1289" s="2">
        <v>86346</v>
      </c>
      <c r="AE1289" s="4">
        <f>'DataCleaning and Transformation'!$E1289-'DataCleaning and Transformation'!$D1289</f>
        <v>49.93</v>
      </c>
      <c r="AF1289" s="15" t="str">
        <f>_xlfn.IFS('DataCleaning and Transformation'!$O1289="Central","Chris",'DataCleaning and Transformation'!$O1289="East","Erin",'DataCleaning and Transformation'!$O1289="South","Sam",'DataCleaning and Transformation'!$O1289="West","William")</f>
        <v>Erin</v>
      </c>
      <c r="AG1289" s="31">
        <f>Table_1[[#This Row],[Ship date]]-Table_1[[#This Row],[Order Date]]</f>
        <v>2</v>
      </c>
      <c r="AH1289" s="22">
        <f>Table_1[[#This Row],[Profit]]/Table_1[[#This Row],[Sales]]</f>
        <v>2.400485436893204E-2</v>
      </c>
      <c r="AI1289" s="23">
        <f>Table_1[[#This Row],[Profit]]+Table_1[[#This Row],[Sales]]</f>
        <v>843.78</v>
      </c>
      <c r="AJ1289" s="17">
        <f>WEEKNUM(Table_1[[#This Row],[Order Date]],1)</f>
        <v>18</v>
      </c>
      <c r="AK1289" s="17" t="str">
        <f>TEXT(Table_1[[#This Row],[Order Date]],"mmm yyyy")</f>
        <v>Apr 2015</v>
      </c>
      <c r="AL1289" s="17" t="str">
        <f>Table_1[[#This Row],[Monthly sales]]&amp;"  Week "&amp;TEXT(Table_1[[#This Row],[Weekly sales]],"00")</f>
        <v>Apr 2015  Week 18</v>
      </c>
      <c r="AM1289" s="17">
        <f>IF(COUNTIF($A$2:A1289, A1289)=1, 1, 0)</f>
        <v>0</v>
      </c>
      <c r="AN1289" s="3">
        <f>COUNTA(A1289) - COUNTIF(Table_1[[#This Row],[Unique Customers]], 1)</f>
        <v>1</v>
      </c>
      <c r="AO1289" s="17" t="str">
        <f t="shared" si="20"/>
        <v>Repeated</v>
      </c>
      <c r="AP1289" s="17" t="str">
        <f>"Q"&amp;_xlfn.CEILING.MATH(MONTH(Table_1[[#This Row],[Monthly sales]])/3,1)</f>
        <v>Q2</v>
      </c>
    </row>
    <row r="1290" spans="1:42" ht="14.4" x14ac:dyDescent="0.3">
      <c r="A1290" s="2">
        <v>3012</v>
      </c>
      <c r="B1290" s="15" t="s">
        <v>2318</v>
      </c>
      <c r="C1290" s="15" t="s">
        <v>26</v>
      </c>
      <c r="D1290" s="6">
        <v>0.1</v>
      </c>
      <c r="E1290" s="4">
        <v>104.85</v>
      </c>
      <c r="F1290" s="4">
        <v>4.6500000000000004</v>
      </c>
      <c r="G1290" s="15" t="s">
        <v>39</v>
      </c>
      <c r="H1290" s="15" t="s">
        <v>95</v>
      </c>
      <c r="I1290" s="15" t="s">
        <v>49</v>
      </c>
      <c r="J1290" s="15" t="s">
        <v>89</v>
      </c>
      <c r="K1290" s="15" t="s">
        <v>74</v>
      </c>
      <c r="L1290" s="15" t="s">
        <v>2317</v>
      </c>
      <c r="M1290" s="6">
        <v>0.37</v>
      </c>
      <c r="N1290" s="15" t="s">
        <v>33</v>
      </c>
      <c r="O1290" s="15" t="s">
        <v>112</v>
      </c>
      <c r="P1290" s="15" t="s">
        <v>113</v>
      </c>
      <c r="Q1290" s="15" t="s">
        <v>2319</v>
      </c>
      <c r="R1290" s="2">
        <v>14609</v>
      </c>
      <c r="S1290" s="1">
        <v>42122</v>
      </c>
      <c r="T1290" s="12">
        <f>EOMONTH(Table_1[[#This Row],[Order Date]],0)</f>
        <v>42124</v>
      </c>
      <c r="U1290" s="10">
        <f>EOMONTH(Table_1[[#This Row],[Order Date]],0)</f>
        <v>42124</v>
      </c>
      <c r="V1290" s="14">
        <v>42122</v>
      </c>
      <c r="W1290" s="1">
        <v>42123</v>
      </c>
      <c r="X1290" s="12">
        <v>42123</v>
      </c>
      <c r="Y1290" s="10">
        <f>EOMONTH(Table_1[[#This Row],[Ship date]],0)</f>
        <v>42124</v>
      </c>
      <c r="Z1290" s="14">
        <v>42123</v>
      </c>
      <c r="AA1290" s="4">
        <v>929.79570000000001</v>
      </c>
      <c r="AB1290" s="2">
        <v>14</v>
      </c>
      <c r="AC1290" s="4">
        <v>1347.53</v>
      </c>
      <c r="AD1290" s="2">
        <v>86346</v>
      </c>
      <c r="AE1290" s="4">
        <f>'DataCleaning and Transformation'!$E1290-'DataCleaning and Transformation'!$D1290</f>
        <v>104.75</v>
      </c>
      <c r="AF1290" s="15" t="str">
        <f>_xlfn.IFS('DataCleaning and Transformation'!$O1290="Central","Chris",'DataCleaning and Transformation'!$O1290="East","Erin",'DataCleaning and Transformation'!$O1290="South","Sam",'DataCleaning and Transformation'!$O1290="West","William")</f>
        <v>Erin</v>
      </c>
      <c r="AG1290" s="31">
        <f>Table_1[[#This Row],[Ship date]]-Table_1[[#This Row],[Order Date]]</f>
        <v>1</v>
      </c>
      <c r="AH1290" s="22">
        <f>Table_1[[#This Row],[Profit]]/Table_1[[#This Row],[Sales]]</f>
        <v>0.69000000000000006</v>
      </c>
      <c r="AI1290" s="23">
        <f>Table_1[[#This Row],[Profit]]+Table_1[[#This Row],[Sales]]</f>
        <v>2277.3256999999999</v>
      </c>
      <c r="AJ1290" s="17">
        <f>WEEKNUM(Table_1[[#This Row],[Order Date]],1)</f>
        <v>18</v>
      </c>
      <c r="AK1290" s="17" t="str">
        <f>TEXT(Table_1[[#This Row],[Order Date]],"mmm yyyy")</f>
        <v>Apr 2015</v>
      </c>
      <c r="AL1290" s="17" t="str">
        <f>Table_1[[#This Row],[Monthly sales]]&amp;"  Week "&amp;TEXT(Table_1[[#This Row],[Weekly sales]],"00")</f>
        <v>Apr 2015  Week 18</v>
      </c>
      <c r="AM1290" s="17">
        <f>IF(COUNTIF($A$2:A1290, A1290)=1, 1, 0)</f>
        <v>0</v>
      </c>
      <c r="AN1290" s="3">
        <f>COUNTA(A1290) - COUNTIF(Table_1[[#This Row],[Unique Customers]], 1)</f>
        <v>1</v>
      </c>
      <c r="AO1290" s="17" t="str">
        <f t="shared" si="20"/>
        <v>Repeated</v>
      </c>
      <c r="AP1290" s="17" t="str">
        <f>"Q"&amp;_xlfn.CEILING.MATH(MONTH(Table_1[[#This Row],[Monthly sales]])/3,1)</f>
        <v>Q2</v>
      </c>
    </row>
    <row r="1291" spans="1:42" ht="14.4" x14ac:dyDescent="0.3">
      <c r="A1291" s="2">
        <v>2254</v>
      </c>
      <c r="B1291" s="15" t="s">
        <v>826</v>
      </c>
      <c r="C1291" s="15" t="s">
        <v>38</v>
      </c>
      <c r="D1291" s="6">
        <v>0.1</v>
      </c>
      <c r="E1291" s="4">
        <v>48.91</v>
      </c>
      <c r="F1291" s="4">
        <v>5.97</v>
      </c>
      <c r="G1291" s="15" t="s">
        <v>39</v>
      </c>
      <c r="H1291" s="15" t="s">
        <v>95</v>
      </c>
      <c r="I1291" s="15" t="s">
        <v>49</v>
      </c>
      <c r="J1291" s="15" t="s">
        <v>89</v>
      </c>
      <c r="K1291" s="15" t="s">
        <v>74</v>
      </c>
      <c r="L1291" s="15" t="s">
        <v>2320</v>
      </c>
      <c r="M1291" s="6">
        <v>0.38</v>
      </c>
      <c r="N1291" s="15" t="s">
        <v>33</v>
      </c>
      <c r="O1291" s="15" t="s">
        <v>34</v>
      </c>
      <c r="P1291" s="15" t="s">
        <v>389</v>
      </c>
      <c r="Q1291" s="15" t="s">
        <v>828</v>
      </c>
      <c r="R1291" s="2">
        <v>42003</v>
      </c>
      <c r="S1291" s="1">
        <v>42122</v>
      </c>
      <c r="T1291" s="12">
        <f>EOMONTH(Table_1[[#This Row],[Order Date]],0)</f>
        <v>42124</v>
      </c>
      <c r="U1291" s="10">
        <f>EOMONTH(Table_1[[#This Row],[Order Date]],0)</f>
        <v>42124</v>
      </c>
      <c r="V1291" s="14">
        <v>42122</v>
      </c>
      <c r="W1291" s="1">
        <v>42124</v>
      </c>
      <c r="X1291" s="12">
        <v>42124</v>
      </c>
      <c r="Y1291" s="10">
        <f>EOMONTH(Table_1[[#This Row],[Ship date]],0)</f>
        <v>42124</v>
      </c>
      <c r="Z1291" s="14">
        <v>42124</v>
      </c>
      <c r="AA1291" s="4">
        <v>156.74340000000001</v>
      </c>
      <c r="AB1291" s="2">
        <v>14</v>
      </c>
      <c r="AC1291" s="4">
        <v>618.96</v>
      </c>
      <c r="AD1291" s="2">
        <v>89279</v>
      </c>
      <c r="AE1291" s="4">
        <f>'DataCleaning and Transformation'!$E1291-'DataCleaning and Transformation'!$D1291</f>
        <v>48.809999999999995</v>
      </c>
      <c r="AF1291" s="15" t="str">
        <f>_xlfn.IFS('DataCleaning and Transformation'!$O1291="Central","Chris",'DataCleaning and Transformation'!$O1291="East","Erin",'DataCleaning and Transformation'!$O1291="South","Sam",'DataCleaning and Transformation'!$O1291="West","William")</f>
        <v>Sam</v>
      </c>
      <c r="AG1291" s="31">
        <f>Table_1[[#This Row],[Ship date]]-Table_1[[#This Row],[Order Date]]</f>
        <v>2</v>
      </c>
      <c r="AH1291" s="22">
        <f>Table_1[[#This Row],[Profit]]/Table_1[[#This Row],[Sales]]</f>
        <v>0.25323671965878247</v>
      </c>
      <c r="AI1291" s="23">
        <f>Table_1[[#This Row],[Profit]]+Table_1[[#This Row],[Sales]]</f>
        <v>775.7034000000001</v>
      </c>
      <c r="AJ1291" s="17">
        <f>WEEKNUM(Table_1[[#This Row],[Order Date]],1)</f>
        <v>18</v>
      </c>
      <c r="AK1291" s="17" t="str">
        <f>TEXT(Table_1[[#This Row],[Order Date]],"mmm yyyy")</f>
        <v>Apr 2015</v>
      </c>
      <c r="AL1291" s="17" t="str">
        <f>Table_1[[#This Row],[Monthly sales]]&amp;"  Week "&amp;TEXT(Table_1[[#This Row],[Weekly sales]],"00")</f>
        <v>Apr 2015  Week 18</v>
      </c>
      <c r="AM1291" s="17">
        <f>IF(COUNTIF($A$2:A1291, A1291)=1, 1, 0)</f>
        <v>0</v>
      </c>
      <c r="AN1291" s="3">
        <f>COUNTA(A1291) - COUNTIF(Table_1[[#This Row],[Unique Customers]], 1)</f>
        <v>1</v>
      </c>
      <c r="AO1291" s="17" t="str">
        <f t="shared" si="20"/>
        <v>Unique</v>
      </c>
      <c r="AP1291" s="17" t="str">
        <f>"Q"&amp;_xlfn.CEILING.MATH(MONTH(Table_1[[#This Row],[Monthly sales]])/3,1)</f>
        <v>Q2</v>
      </c>
    </row>
    <row r="1292" spans="1:42" ht="14.4" x14ac:dyDescent="0.3">
      <c r="A1292" s="2">
        <v>2254</v>
      </c>
      <c r="B1292" s="15" t="s">
        <v>826</v>
      </c>
      <c r="C1292" s="15" t="s">
        <v>38</v>
      </c>
      <c r="D1292" s="6">
        <v>0.08</v>
      </c>
      <c r="E1292" s="4">
        <v>5.98</v>
      </c>
      <c r="F1292" s="4">
        <v>5.46</v>
      </c>
      <c r="G1292" s="15" t="s">
        <v>39</v>
      </c>
      <c r="H1292" s="15" t="s">
        <v>95</v>
      </c>
      <c r="I1292" s="15" t="s">
        <v>49</v>
      </c>
      <c r="J1292" s="15" t="s">
        <v>89</v>
      </c>
      <c r="K1292" s="15" t="s">
        <v>74</v>
      </c>
      <c r="L1292" s="15" t="s">
        <v>1157</v>
      </c>
      <c r="M1292" s="6">
        <v>0.36</v>
      </c>
      <c r="N1292" s="15" t="s">
        <v>33</v>
      </c>
      <c r="O1292" s="15" t="s">
        <v>34</v>
      </c>
      <c r="P1292" s="15" t="s">
        <v>389</v>
      </c>
      <c r="Q1292" s="15" t="s">
        <v>828</v>
      </c>
      <c r="R1292" s="2">
        <v>42003</v>
      </c>
      <c r="S1292" s="1">
        <v>42122</v>
      </c>
      <c r="T1292" s="12">
        <f>EOMONTH(Table_1[[#This Row],[Order Date]],0)</f>
        <v>42124</v>
      </c>
      <c r="U1292" s="10">
        <f>EOMONTH(Table_1[[#This Row],[Order Date]],0)</f>
        <v>42124</v>
      </c>
      <c r="V1292" s="14">
        <v>42122</v>
      </c>
      <c r="W1292" s="1">
        <v>42122</v>
      </c>
      <c r="X1292" s="12">
        <v>42122</v>
      </c>
      <c r="Y1292" s="10">
        <f>EOMONTH(Table_1[[#This Row],[Ship date]],0)</f>
        <v>42124</v>
      </c>
      <c r="Z1292" s="14">
        <v>42122</v>
      </c>
      <c r="AA1292" s="4">
        <v>110.11799999999999</v>
      </c>
      <c r="AB1292" s="2">
        <v>13</v>
      </c>
      <c r="AC1292" s="4">
        <v>77.540000000000006</v>
      </c>
      <c r="AD1292" s="2">
        <v>89279</v>
      </c>
      <c r="AE1292" s="4">
        <f>'DataCleaning and Transformation'!$E1292-'DataCleaning and Transformation'!$D1292</f>
        <v>5.9</v>
      </c>
      <c r="AF1292" s="15" t="str">
        <f>_xlfn.IFS('DataCleaning and Transformation'!$O1292="Central","Chris",'DataCleaning and Transformation'!$O1292="East","Erin",'DataCleaning and Transformation'!$O1292="South","Sam",'DataCleaning and Transformation'!$O1292="West","William")</f>
        <v>Sam</v>
      </c>
      <c r="AG1292" s="31">
        <f>Table_1[[#This Row],[Ship date]]-Table_1[[#This Row],[Order Date]]</f>
        <v>0</v>
      </c>
      <c r="AH1292" s="22">
        <f>Table_1[[#This Row],[Profit]]/Table_1[[#This Row],[Sales]]</f>
        <v>1.42014444157854</v>
      </c>
      <c r="AI1292" s="23">
        <f>Table_1[[#This Row],[Profit]]+Table_1[[#This Row],[Sales]]</f>
        <v>187.65800000000002</v>
      </c>
      <c r="AJ1292" s="17">
        <f>WEEKNUM(Table_1[[#This Row],[Order Date]],1)</f>
        <v>18</v>
      </c>
      <c r="AK1292" s="17" t="str">
        <f>TEXT(Table_1[[#This Row],[Order Date]],"mmm yyyy")</f>
        <v>Apr 2015</v>
      </c>
      <c r="AL1292" s="17" t="str">
        <f>Table_1[[#This Row],[Monthly sales]]&amp;"  Week "&amp;TEXT(Table_1[[#This Row],[Weekly sales]],"00")</f>
        <v>Apr 2015  Week 18</v>
      </c>
      <c r="AM1292" s="17">
        <f>IF(COUNTIF($A$2:A1292, A1292)=1, 1, 0)</f>
        <v>0</v>
      </c>
      <c r="AN1292" s="3">
        <f>COUNTA(A1292) - COUNTIF(Table_1[[#This Row],[Unique Customers]], 1)</f>
        <v>1</v>
      </c>
      <c r="AO1292" s="17" t="str">
        <f t="shared" si="20"/>
        <v>Repeated</v>
      </c>
      <c r="AP1292" s="17" t="str">
        <f>"Q"&amp;_xlfn.CEILING.MATH(MONTH(Table_1[[#This Row],[Monthly sales]])/3,1)</f>
        <v>Q2</v>
      </c>
    </row>
    <row r="1293" spans="1:42" ht="14.4" x14ac:dyDescent="0.3">
      <c r="A1293" s="2">
        <v>2912</v>
      </c>
      <c r="B1293" s="15" t="s">
        <v>2321</v>
      </c>
      <c r="C1293" s="15" t="s">
        <v>38</v>
      </c>
      <c r="D1293" s="6">
        <v>0.04</v>
      </c>
      <c r="E1293" s="4">
        <v>4.13</v>
      </c>
      <c r="F1293" s="4">
        <v>0.99</v>
      </c>
      <c r="G1293" s="15" t="s">
        <v>88</v>
      </c>
      <c r="H1293" s="15" t="s">
        <v>72</v>
      </c>
      <c r="I1293" s="15" t="s">
        <v>49</v>
      </c>
      <c r="J1293" s="15" t="s">
        <v>153</v>
      </c>
      <c r="K1293" s="15" t="s">
        <v>74</v>
      </c>
      <c r="L1293" s="15" t="s">
        <v>327</v>
      </c>
      <c r="M1293" s="6">
        <v>0.39</v>
      </c>
      <c r="N1293" s="15" t="s">
        <v>33</v>
      </c>
      <c r="O1293" s="15" t="s">
        <v>53</v>
      </c>
      <c r="P1293" s="15" t="s">
        <v>566</v>
      </c>
      <c r="Q1293" s="15" t="s">
        <v>2322</v>
      </c>
      <c r="R1293" s="2">
        <v>58201</v>
      </c>
      <c r="S1293" s="1">
        <v>42122</v>
      </c>
      <c r="T1293" s="12">
        <f>EOMONTH(Table_1[[#This Row],[Order Date]],0)</f>
        <v>42124</v>
      </c>
      <c r="U1293" s="10">
        <f>EOMONTH(Table_1[[#This Row],[Order Date]],0)</f>
        <v>42124</v>
      </c>
      <c r="V1293" s="14">
        <v>42122</v>
      </c>
      <c r="W1293" s="1">
        <v>42124</v>
      </c>
      <c r="X1293" s="12">
        <v>42124</v>
      </c>
      <c r="Y1293" s="10">
        <f>EOMONTH(Table_1[[#This Row],[Ship date]],0)</f>
        <v>42124</v>
      </c>
      <c r="Z1293" s="14">
        <v>42124</v>
      </c>
      <c r="AA1293" s="4">
        <v>22.307700000000001</v>
      </c>
      <c r="AB1293" s="2">
        <v>7</v>
      </c>
      <c r="AC1293" s="4">
        <v>32.33</v>
      </c>
      <c r="AD1293" s="2">
        <v>87396</v>
      </c>
      <c r="AE1293" s="4">
        <f>'DataCleaning and Transformation'!$E1293-'DataCleaning and Transformation'!$D1293</f>
        <v>4.09</v>
      </c>
      <c r="AF1293" s="15" t="str">
        <f>_xlfn.IFS('DataCleaning and Transformation'!$O1293="Central","Chris",'DataCleaning and Transformation'!$O1293="East","Erin",'DataCleaning and Transformation'!$O1293="South","Sam",'DataCleaning and Transformation'!$O1293="West","William")</f>
        <v>Chris</v>
      </c>
      <c r="AG1293" s="31">
        <f>Table_1[[#This Row],[Ship date]]-Table_1[[#This Row],[Order Date]]</f>
        <v>2</v>
      </c>
      <c r="AH1293" s="22">
        <f>Table_1[[#This Row],[Profit]]/Table_1[[#This Row],[Sales]]</f>
        <v>0.69000000000000006</v>
      </c>
      <c r="AI1293" s="23">
        <f>Table_1[[#This Row],[Profit]]+Table_1[[#This Row],[Sales]]</f>
        <v>54.637699999999995</v>
      </c>
      <c r="AJ1293" s="17">
        <f>WEEKNUM(Table_1[[#This Row],[Order Date]],1)</f>
        <v>18</v>
      </c>
      <c r="AK1293" s="17" t="str">
        <f>TEXT(Table_1[[#This Row],[Order Date]],"mmm yyyy")</f>
        <v>Apr 2015</v>
      </c>
      <c r="AL1293" s="17" t="str">
        <f>Table_1[[#This Row],[Monthly sales]]&amp;"  Week "&amp;TEXT(Table_1[[#This Row],[Weekly sales]],"00")</f>
        <v>Apr 2015  Week 18</v>
      </c>
      <c r="AM1293" s="17">
        <f>IF(COUNTIF($A$2:A1293, A1293)=1, 1, 0)</f>
        <v>1</v>
      </c>
      <c r="AN1293" s="3">
        <f>COUNTA(A1293) - COUNTIF(Table_1[[#This Row],[Unique Customers]], 1)</f>
        <v>0</v>
      </c>
      <c r="AO1293" s="17" t="str">
        <f t="shared" si="20"/>
        <v>Unique</v>
      </c>
      <c r="AP1293" s="17" t="str">
        <f>"Q"&amp;_xlfn.CEILING.MATH(MONTH(Table_1[[#This Row],[Monthly sales]])/3,1)</f>
        <v>Q2</v>
      </c>
    </row>
    <row r="1294" spans="1:42" ht="14.4" x14ac:dyDescent="0.3">
      <c r="A1294" s="2">
        <v>2912</v>
      </c>
      <c r="B1294" s="15" t="s">
        <v>2321</v>
      </c>
      <c r="C1294" s="15" t="s">
        <v>38</v>
      </c>
      <c r="D1294" s="6">
        <v>0.06</v>
      </c>
      <c r="E1294" s="4">
        <v>55.48</v>
      </c>
      <c r="F1294" s="4">
        <v>14.3</v>
      </c>
      <c r="G1294" s="15" t="s">
        <v>39</v>
      </c>
      <c r="H1294" s="15" t="s">
        <v>72</v>
      </c>
      <c r="I1294" s="15" t="s">
        <v>49</v>
      </c>
      <c r="J1294" s="15" t="s">
        <v>89</v>
      </c>
      <c r="K1294" s="15" t="s">
        <v>74</v>
      </c>
      <c r="L1294" s="15" t="s">
        <v>848</v>
      </c>
      <c r="M1294" s="6">
        <v>0.37</v>
      </c>
      <c r="N1294" s="15" t="s">
        <v>33</v>
      </c>
      <c r="O1294" s="15" t="s">
        <v>53</v>
      </c>
      <c r="P1294" s="15" t="s">
        <v>566</v>
      </c>
      <c r="Q1294" s="15" t="s">
        <v>2322</v>
      </c>
      <c r="R1294" s="2">
        <v>58201</v>
      </c>
      <c r="S1294" s="1">
        <v>42122</v>
      </c>
      <c r="T1294" s="12">
        <f>EOMONTH(Table_1[[#This Row],[Order Date]],0)</f>
        <v>42124</v>
      </c>
      <c r="U1294" s="10">
        <f>EOMONTH(Table_1[[#This Row],[Order Date]],0)</f>
        <v>42124</v>
      </c>
      <c r="V1294" s="14">
        <v>42122</v>
      </c>
      <c r="W1294" s="1">
        <v>42124</v>
      </c>
      <c r="X1294" s="12">
        <v>42124</v>
      </c>
      <c r="Y1294" s="10">
        <f>EOMONTH(Table_1[[#This Row],[Ship date]],0)</f>
        <v>42124</v>
      </c>
      <c r="Z1294" s="14">
        <v>42124</v>
      </c>
      <c r="AA1294" s="4">
        <v>443.02140000000003</v>
      </c>
      <c r="AB1294" s="2">
        <v>12</v>
      </c>
      <c r="AC1294" s="4">
        <v>642.05999999999995</v>
      </c>
      <c r="AD1294" s="2">
        <v>87396</v>
      </c>
      <c r="AE1294" s="4">
        <f>'DataCleaning and Transformation'!$E1294-'DataCleaning and Transformation'!$D1294</f>
        <v>55.419999999999995</v>
      </c>
      <c r="AF1294" s="15" t="str">
        <f>_xlfn.IFS('DataCleaning and Transformation'!$O1294="Central","Chris",'DataCleaning and Transformation'!$O1294="East","Erin",'DataCleaning and Transformation'!$O1294="South","Sam",'DataCleaning and Transformation'!$O1294="West","William")</f>
        <v>Chris</v>
      </c>
      <c r="AG1294" s="31">
        <f>Table_1[[#This Row],[Ship date]]-Table_1[[#This Row],[Order Date]]</f>
        <v>2</v>
      </c>
      <c r="AH1294" s="22">
        <f>Table_1[[#This Row],[Profit]]/Table_1[[#This Row],[Sales]]</f>
        <v>0.69000000000000006</v>
      </c>
      <c r="AI1294" s="23">
        <f>Table_1[[#This Row],[Profit]]+Table_1[[#This Row],[Sales]]</f>
        <v>1085.0814</v>
      </c>
      <c r="AJ1294" s="17">
        <f>WEEKNUM(Table_1[[#This Row],[Order Date]],1)</f>
        <v>18</v>
      </c>
      <c r="AK1294" s="17" t="str">
        <f>TEXT(Table_1[[#This Row],[Order Date]],"mmm yyyy")</f>
        <v>Apr 2015</v>
      </c>
      <c r="AL1294" s="17" t="str">
        <f>Table_1[[#This Row],[Monthly sales]]&amp;"  Week "&amp;TEXT(Table_1[[#This Row],[Weekly sales]],"00")</f>
        <v>Apr 2015  Week 18</v>
      </c>
      <c r="AM1294" s="17">
        <f>IF(COUNTIF($A$2:A1294, A1294)=1, 1, 0)</f>
        <v>0</v>
      </c>
      <c r="AN1294" s="3">
        <f>COUNTA(A1294) - COUNTIF(Table_1[[#This Row],[Unique Customers]], 1)</f>
        <v>1</v>
      </c>
      <c r="AO1294" s="17" t="str">
        <f t="shared" si="20"/>
        <v>Repeated</v>
      </c>
      <c r="AP1294" s="17" t="str">
        <f>"Q"&amp;_xlfn.CEILING.MATH(MONTH(Table_1[[#This Row],[Monthly sales]])/3,1)</f>
        <v>Q2</v>
      </c>
    </row>
    <row r="1295" spans="1:42" ht="14.4" x14ac:dyDescent="0.3">
      <c r="A1295" s="2">
        <v>3359</v>
      </c>
      <c r="B1295" s="15" t="s">
        <v>2323</v>
      </c>
      <c r="C1295" s="15" t="s">
        <v>38</v>
      </c>
      <c r="D1295" s="6">
        <v>0.09</v>
      </c>
      <c r="E1295" s="4">
        <v>28.53</v>
      </c>
      <c r="F1295" s="4">
        <v>1.49</v>
      </c>
      <c r="G1295" s="15" t="s">
        <v>39</v>
      </c>
      <c r="H1295" s="15" t="s">
        <v>72</v>
      </c>
      <c r="I1295" s="15" t="s">
        <v>49</v>
      </c>
      <c r="J1295" s="15" t="s">
        <v>73</v>
      </c>
      <c r="K1295" s="15" t="s">
        <v>74</v>
      </c>
      <c r="L1295" s="15" t="s">
        <v>1833</v>
      </c>
      <c r="M1295" s="6">
        <v>0.38</v>
      </c>
      <c r="N1295" s="15" t="s">
        <v>33</v>
      </c>
      <c r="O1295" s="15" t="s">
        <v>53</v>
      </c>
      <c r="P1295" s="15" t="s">
        <v>358</v>
      </c>
      <c r="Q1295" s="15" t="s">
        <v>2324</v>
      </c>
      <c r="R1295" s="2">
        <v>53213</v>
      </c>
      <c r="S1295" s="1">
        <v>42122</v>
      </c>
      <c r="T1295" s="12">
        <f>EOMONTH(Table_1[[#This Row],[Order Date]],0)</f>
        <v>42124</v>
      </c>
      <c r="U1295" s="10">
        <f>EOMONTH(Table_1[[#This Row],[Order Date]],0)</f>
        <v>42124</v>
      </c>
      <c r="V1295" s="14">
        <v>42122</v>
      </c>
      <c r="W1295" s="1">
        <v>42124</v>
      </c>
      <c r="X1295" s="12">
        <v>42124</v>
      </c>
      <c r="Y1295" s="10">
        <f>EOMONTH(Table_1[[#This Row],[Ship date]],0)</f>
        <v>42124</v>
      </c>
      <c r="Z1295" s="14">
        <v>42124</v>
      </c>
      <c r="AA1295" s="4">
        <v>107.45462000000001</v>
      </c>
      <c r="AB1295" s="2">
        <v>6</v>
      </c>
      <c r="AC1295" s="4">
        <v>157.33000000000001</v>
      </c>
      <c r="AD1295" s="2">
        <v>91437</v>
      </c>
      <c r="AE1295" s="4">
        <f>'DataCleaning and Transformation'!$E1295-'DataCleaning and Transformation'!$D1295</f>
        <v>28.44</v>
      </c>
      <c r="AF1295" s="15" t="str">
        <f>_xlfn.IFS('DataCleaning and Transformation'!$O1295="Central","Chris",'DataCleaning and Transformation'!$O1295="East","Erin",'DataCleaning and Transformation'!$O1295="South","Sam",'DataCleaning and Transformation'!$O1295="West","William")</f>
        <v>Chris</v>
      </c>
      <c r="AG1295" s="31">
        <f>Table_1[[#This Row],[Ship date]]-Table_1[[#This Row],[Order Date]]</f>
        <v>2</v>
      </c>
      <c r="AH1295" s="22">
        <f>Table_1[[#This Row],[Profit]]/Table_1[[#This Row],[Sales]]</f>
        <v>0.68298874976164747</v>
      </c>
      <c r="AI1295" s="23">
        <f>Table_1[[#This Row],[Profit]]+Table_1[[#This Row],[Sales]]</f>
        <v>264.78462000000002</v>
      </c>
      <c r="AJ1295" s="17">
        <f>WEEKNUM(Table_1[[#This Row],[Order Date]],1)</f>
        <v>18</v>
      </c>
      <c r="AK1295" s="17" t="str">
        <f>TEXT(Table_1[[#This Row],[Order Date]],"mmm yyyy")</f>
        <v>Apr 2015</v>
      </c>
      <c r="AL1295" s="17" t="str">
        <f>Table_1[[#This Row],[Monthly sales]]&amp;"  Week "&amp;TEXT(Table_1[[#This Row],[Weekly sales]],"00")</f>
        <v>Apr 2015  Week 18</v>
      </c>
      <c r="AM1295" s="17">
        <f>IF(COUNTIF($A$2:A1295, A1295)=1, 1, 0)</f>
        <v>1</v>
      </c>
      <c r="AN1295" s="3">
        <f>COUNTA(A1295) - COUNTIF(Table_1[[#This Row],[Unique Customers]], 1)</f>
        <v>0</v>
      </c>
      <c r="AO1295" s="17" t="str">
        <f t="shared" si="20"/>
        <v>Unique</v>
      </c>
      <c r="AP1295" s="17" t="str">
        <f>"Q"&amp;_xlfn.CEILING.MATH(MONTH(Table_1[[#This Row],[Monthly sales]])/3,1)</f>
        <v>Q2</v>
      </c>
    </row>
    <row r="1296" spans="1:42" ht="14.4" x14ac:dyDescent="0.3">
      <c r="A1296" s="2">
        <v>234</v>
      </c>
      <c r="B1296" s="15" t="s">
        <v>986</v>
      </c>
      <c r="C1296" s="15" t="s">
        <v>48</v>
      </c>
      <c r="D1296" s="6">
        <v>0.06</v>
      </c>
      <c r="E1296" s="4">
        <v>3.34</v>
      </c>
      <c r="F1296" s="4">
        <v>7.49</v>
      </c>
      <c r="G1296" s="15" t="s">
        <v>88</v>
      </c>
      <c r="H1296" s="15" t="s">
        <v>28</v>
      </c>
      <c r="I1296" s="15" t="s">
        <v>49</v>
      </c>
      <c r="J1296" s="15" t="s">
        <v>50</v>
      </c>
      <c r="K1296" s="15" t="s">
        <v>51</v>
      </c>
      <c r="L1296" s="15" t="s">
        <v>2325</v>
      </c>
      <c r="M1296" s="6">
        <v>0.54</v>
      </c>
      <c r="N1296" s="15" t="s">
        <v>33</v>
      </c>
      <c r="O1296" s="15" t="s">
        <v>53</v>
      </c>
      <c r="P1296" s="15" t="s">
        <v>214</v>
      </c>
      <c r="Q1296" s="15" t="s">
        <v>738</v>
      </c>
      <c r="R1296" s="2">
        <v>50208</v>
      </c>
      <c r="S1296" s="1">
        <v>42122</v>
      </c>
      <c r="T1296" s="12">
        <f>EOMONTH(Table_1[[#This Row],[Order Date]],0)</f>
        <v>42124</v>
      </c>
      <c r="U1296" s="10">
        <f>EOMONTH(Table_1[[#This Row],[Order Date]],0)</f>
        <v>42124</v>
      </c>
      <c r="V1296" s="14">
        <v>42122</v>
      </c>
      <c r="W1296" s="1">
        <v>42124</v>
      </c>
      <c r="X1296" s="12">
        <v>42124</v>
      </c>
      <c r="Y1296" s="10">
        <f>EOMONTH(Table_1[[#This Row],[Ship date]],0)</f>
        <v>42124</v>
      </c>
      <c r="Z1296" s="14">
        <v>42124</v>
      </c>
      <c r="AA1296" s="4">
        <v>-175.86</v>
      </c>
      <c r="AB1296" s="2">
        <v>8</v>
      </c>
      <c r="AC1296" s="4">
        <v>27.45</v>
      </c>
      <c r="AD1296" s="2">
        <v>90239</v>
      </c>
      <c r="AE1296" s="4">
        <f>'DataCleaning and Transformation'!$E1296-'DataCleaning and Transformation'!$D1296</f>
        <v>3.28</v>
      </c>
      <c r="AF1296" s="15" t="str">
        <f>_xlfn.IFS('DataCleaning and Transformation'!$O1296="Central","Chris",'DataCleaning and Transformation'!$O1296="East","Erin",'DataCleaning and Transformation'!$O1296="South","Sam",'DataCleaning and Transformation'!$O1296="West","William")</f>
        <v>Chris</v>
      </c>
      <c r="AG1296" s="31">
        <f>Table_1[[#This Row],[Ship date]]-Table_1[[#This Row],[Order Date]]</f>
        <v>2</v>
      </c>
      <c r="AH1296" s="22">
        <f>Table_1[[#This Row],[Profit]]/Table_1[[#This Row],[Sales]]</f>
        <v>-6.4065573770491806</v>
      </c>
      <c r="AI1296" s="23">
        <f>Table_1[[#This Row],[Profit]]+Table_1[[#This Row],[Sales]]</f>
        <v>-148.41000000000003</v>
      </c>
      <c r="AJ1296" s="17">
        <f>WEEKNUM(Table_1[[#This Row],[Order Date]],1)</f>
        <v>18</v>
      </c>
      <c r="AK1296" s="17" t="str">
        <f>TEXT(Table_1[[#This Row],[Order Date]],"mmm yyyy")</f>
        <v>Apr 2015</v>
      </c>
      <c r="AL1296" s="17" t="str">
        <f>Table_1[[#This Row],[Monthly sales]]&amp;"  Week "&amp;TEXT(Table_1[[#This Row],[Weekly sales]],"00")</f>
        <v>Apr 2015  Week 18</v>
      </c>
      <c r="AM1296" s="17">
        <f>IF(COUNTIF($A$2:A1296, A1296)=1, 1, 0)</f>
        <v>0</v>
      </c>
      <c r="AN1296" s="3">
        <f>COUNTA(A1296) - COUNTIF(Table_1[[#This Row],[Unique Customers]], 1)</f>
        <v>1</v>
      </c>
      <c r="AO1296" s="17" t="str">
        <f t="shared" si="20"/>
        <v>Unique</v>
      </c>
      <c r="AP1296" s="17" t="str">
        <f>"Q"&amp;_xlfn.CEILING.MATH(MONTH(Table_1[[#This Row],[Monthly sales]])/3,1)</f>
        <v>Q2</v>
      </c>
    </row>
    <row r="1297" spans="1:42" ht="14.4" x14ac:dyDescent="0.3">
      <c r="A1297" s="2">
        <v>1217</v>
      </c>
      <c r="B1297" s="15" t="s">
        <v>2326</v>
      </c>
      <c r="C1297" s="15" t="s">
        <v>117</v>
      </c>
      <c r="D1297" s="6">
        <v>0.09</v>
      </c>
      <c r="E1297" s="4">
        <v>130.97999999999999</v>
      </c>
      <c r="F1297" s="4">
        <v>30</v>
      </c>
      <c r="G1297" s="15" t="s">
        <v>27</v>
      </c>
      <c r="H1297" s="15" t="s">
        <v>28</v>
      </c>
      <c r="I1297" s="15" t="s">
        <v>29</v>
      </c>
      <c r="J1297" s="15" t="s">
        <v>110</v>
      </c>
      <c r="K1297" s="15" t="s">
        <v>58</v>
      </c>
      <c r="L1297" s="15" t="s">
        <v>2200</v>
      </c>
      <c r="M1297" s="6">
        <v>0.78</v>
      </c>
      <c r="N1297" s="15" t="s">
        <v>33</v>
      </c>
      <c r="O1297" s="15" t="s">
        <v>112</v>
      </c>
      <c r="P1297" s="15" t="s">
        <v>404</v>
      </c>
      <c r="Q1297" s="15" t="s">
        <v>789</v>
      </c>
      <c r="R1297" s="2">
        <v>2112</v>
      </c>
      <c r="S1297" s="1">
        <v>42122</v>
      </c>
      <c r="T1297" s="12">
        <f>EOMONTH(Table_1[[#This Row],[Order Date]],0)</f>
        <v>42124</v>
      </c>
      <c r="U1297" s="10">
        <f>EOMONTH(Table_1[[#This Row],[Order Date]],0)</f>
        <v>42124</v>
      </c>
      <c r="V1297" s="14">
        <v>42122</v>
      </c>
      <c r="W1297" s="1">
        <v>42125</v>
      </c>
      <c r="X1297" s="12">
        <v>42125</v>
      </c>
      <c r="Y1297" s="10">
        <f>EOMONTH(Table_1[[#This Row],[Ship date]],0)</f>
        <v>42155</v>
      </c>
      <c r="Z1297" s="14">
        <v>42125</v>
      </c>
      <c r="AA1297" s="4">
        <v>-421.76</v>
      </c>
      <c r="AB1297" s="2">
        <v>41</v>
      </c>
      <c r="AC1297" s="4">
        <v>5258.94</v>
      </c>
      <c r="AD1297" s="2">
        <v>54595</v>
      </c>
      <c r="AE1297" s="4">
        <f>'DataCleaning and Transformation'!$E1297-'DataCleaning and Transformation'!$D1297</f>
        <v>130.88999999999999</v>
      </c>
      <c r="AF1297" s="15" t="str">
        <f>_xlfn.IFS('DataCleaning and Transformation'!$O1297="Central","Chris",'DataCleaning and Transformation'!$O1297="East","Erin",'DataCleaning and Transformation'!$O1297="South","Sam",'DataCleaning and Transformation'!$O1297="West","William")</f>
        <v>Erin</v>
      </c>
      <c r="AG1297" s="31">
        <f>Table_1[[#This Row],[Ship date]]-Table_1[[#This Row],[Order Date]]</f>
        <v>3</v>
      </c>
      <c r="AH1297" s="22">
        <f>Table_1[[#This Row],[Profit]]/Table_1[[#This Row],[Sales]]</f>
        <v>-8.0198671215111789E-2</v>
      </c>
      <c r="AI1297" s="23">
        <f>Table_1[[#This Row],[Profit]]+Table_1[[#This Row],[Sales]]</f>
        <v>4837.1799999999994</v>
      </c>
      <c r="AJ1297" s="17">
        <f>WEEKNUM(Table_1[[#This Row],[Order Date]],1)</f>
        <v>18</v>
      </c>
      <c r="AK1297" s="17" t="str">
        <f>TEXT(Table_1[[#This Row],[Order Date]],"mmm yyyy")</f>
        <v>Apr 2015</v>
      </c>
      <c r="AL1297" s="17" t="str">
        <f>Table_1[[#This Row],[Monthly sales]]&amp;"  Week "&amp;TEXT(Table_1[[#This Row],[Weekly sales]],"00")</f>
        <v>Apr 2015  Week 18</v>
      </c>
      <c r="AM1297" s="17">
        <f>IF(COUNTIF($A$2:A1297, A1297)=1, 1, 0)</f>
        <v>1</v>
      </c>
      <c r="AN1297" s="3">
        <f>COUNTA(A1297) - COUNTIF(Table_1[[#This Row],[Unique Customers]], 1)</f>
        <v>0</v>
      </c>
      <c r="AO1297" s="17" t="str">
        <f t="shared" si="20"/>
        <v>Unique</v>
      </c>
      <c r="AP1297" s="17" t="str">
        <f>"Q"&amp;_xlfn.CEILING.MATH(MONTH(Table_1[[#This Row],[Monthly sales]])/3,1)</f>
        <v>Q2</v>
      </c>
    </row>
    <row r="1298" spans="1:42" ht="14.4" x14ac:dyDescent="0.3">
      <c r="A1298" s="2">
        <v>1226</v>
      </c>
      <c r="B1298" s="15" t="s">
        <v>2327</v>
      </c>
      <c r="C1298" s="15" t="s">
        <v>117</v>
      </c>
      <c r="D1298" s="6">
        <v>0.02</v>
      </c>
      <c r="E1298" s="4">
        <v>8.34</v>
      </c>
      <c r="F1298" s="4">
        <v>2.64</v>
      </c>
      <c r="G1298" s="15" t="s">
        <v>39</v>
      </c>
      <c r="H1298" s="15" t="s">
        <v>28</v>
      </c>
      <c r="I1298" s="15" t="s">
        <v>49</v>
      </c>
      <c r="J1298" s="15" t="s">
        <v>569</v>
      </c>
      <c r="K1298" s="15" t="s">
        <v>43</v>
      </c>
      <c r="L1298" s="15" t="s">
        <v>884</v>
      </c>
      <c r="M1298" s="6">
        <v>0.59</v>
      </c>
      <c r="N1298" s="15" t="s">
        <v>33</v>
      </c>
      <c r="O1298" s="15" t="s">
        <v>112</v>
      </c>
      <c r="P1298" s="15" t="s">
        <v>585</v>
      </c>
      <c r="Q1298" s="15" t="s">
        <v>2328</v>
      </c>
      <c r="R1298" s="2">
        <v>2861</v>
      </c>
      <c r="S1298" s="1">
        <v>42122</v>
      </c>
      <c r="T1298" s="12">
        <f>EOMONTH(Table_1[[#This Row],[Order Date]],0)</f>
        <v>42124</v>
      </c>
      <c r="U1298" s="10">
        <f>EOMONTH(Table_1[[#This Row],[Order Date]],0)</f>
        <v>42124</v>
      </c>
      <c r="V1298" s="14">
        <v>42122</v>
      </c>
      <c r="W1298" s="1">
        <v>42124</v>
      </c>
      <c r="X1298" s="12">
        <v>42124</v>
      </c>
      <c r="Y1298" s="10">
        <f>EOMONTH(Table_1[[#This Row],[Ship date]],0)</f>
        <v>42124</v>
      </c>
      <c r="Z1298" s="14">
        <v>42124</v>
      </c>
      <c r="AA1298" s="4">
        <v>6.79</v>
      </c>
      <c r="AB1298" s="2">
        <v>8</v>
      </c>
      <c r="AC1298" s="4">
        <v>66.739999999999995</v>
      </c>
      <c r="AD1298" s="2">
        <v>90800</v>
      </c>
      <c r="AE1298" s="4">
        <f>'DataCleaning and Transformation'!$E1298-'DataCleaning and Transformation'!$D1298</f>
        <v>8.32</v>
      </c>
      <c r="AF1298" s="15" t="str">
        <f>_xlfn.IFS('DataCleaning and Transformation'!$O1298="Central","Chris",'DataCleaning and Transformation'!$O1298="East","Erin",'DataCleaning and Transformation'!$O1298="South","Sam",'DataCleaning and Transformation'!$O1298="West","William")</f>
        <v>Erin</v>
      </c>
      <c r="AG1298" s="31">
        <f>Table_1[[#This Row],[Ship date]]-Table_1[[#This Row],[Order Date]]</f>
        <v>2</v>
      </c>
      <c r="AH1298" s="22">
        <f>Table_1[[#This Row],[Profit]]/Table_1[[#This Row],[Sales]]</f>
        <v>0.10173808810308661</v>
      </c>
      <c r="AI1298" s="23">
        <f>Table_1[[#This Row],[Profit]]+Table_1[[#This Row],[Sales]]</f>
        <v>73.53</v>
      </c>
      <c r="AJ1298" s="17">
        <f>WEEKNUM(Table_1[[#This Row],[Order Date]],1)</f>
        <v>18</v>
      </c>
      <c r="AK1298" s="17" t="str">
        <f>TEXT(Table_1[[#This Row],[Order Date]],"mmm yyyy")</f>
        <v>Apr 2015</v>
      </c>
      <c r="AL1298" s="17" t="str">
        <f>Table_1[[#This Row],[Monthly sales]]&amp;"  Week "&amp;TEXT(Table_1[[#This Row],[Weekly sales]],"00")</f>
        <v>Apr 2015  Week 18</v>
      </c>
      <c r="AM1298" s="17">
        <f>IF(COUNTIF($A$2:A1298, A1298)=1, 1, 0)</f>
        <v>1</v>
      </c>
      <c r="AN1298" s="3">
        <f>COUNTA(A1298) - COUNTIF(Table_1[[#This Row],[Unique Customers]], 1)</f>
        <v>0</v>
      </c>
      <c r="AO1298" s="17" t="str">
        <f t="shared" si="20"/>
        <v>Unique</v>
      </c>
      <c r="AP1298" s="17" t="str">
        <f>"Q"&amp;_xlfn.CEILING.MATH(MONTH(Table_1[[#This Row],[Monthly sales]])/3,1)</f>
        <v>Q2</v>
      </c>
    </row>
    <row r="1299" spans="1:42" ht="14.4" x14ac:dyDescent="0.3">
      <c r="A1299" s="2">
        <v>1227</v>
      </c>
      <c r="B1299" s="15" t="s">
        <v>2329</v>
      </c>
      <c r="C1299" s="15" t="s">
        <v>117</v>
      </c>
      <c r="D1299" s="6">
        <v>0.09</v>
      </c>
      <c r="E1299" s="4">
        <v>130.97999999999999</v>
      </c>
      <c r="F1299" s="4">
        <v>30</v>
      </c>
      <c r="G1299" s="15" t="s">
        <v>27</v>
      </c>
      <c r="H1299" s="15" t="s">
        <v>28</v>
      </c>
      <c r="I1299" s="15" t="s">
        <v>29</v>
      </c>
      <c r="J1299" s="15" t="s">
        <v>110</v>
      </c>
      <c r="K1299" s="15" t="s">
        <v>58</v>
      </c>
      <c r="L1299" s="15" t="s">
        <v>2200</v>
      </c>
      <c r="M1299" s="6">
        <v>0.78</v>
      </c>
      <c r="N1299" s="15" t="s">
        <v>33</v>
      </c>
      <c r="O1299" s="15" t="s">
        <v>112</v>
      </c>
      <c r="P1299" s="15" t="s">
        <v>634</v>
      </c>
      <c r="Q1299" s="15" t="s">
        <v>635</v>
      </c>
      <c r="R1299" s="2">
        <v>5403</v>
      </c>
      <c r="S1299" s="1">
        <v>42122</v>
      </c>
      <c r="T1299" s="12">
        <f>EOMONTH(Table_1[[#This Row],[Order Date]],0)</f>
        <v>42124</v>
      </c>
      <c r="U1299" s="10">
        <f>EOMONTH(Table_1[[#This Row],[Order Date]],0)</f>
        <v>42124</v>
      </c>
      <c r="V1299" s="14">
        <v>42122</v>
      </c>
      <c r="W1299" s="1">
        <v>42125</v>
      </c>
      <c r="X1299" s="12">
        <v>42125</v>
      </c>
      <c r="Y1299" s="10">
        <f>EOMONTH(Table_1[[#This Row],[Ship date]],0)</f>
        <v>42155</v>
      </c>
      <c r="Z1299" s="14">
        <v>42125</v>
      </c>
      <c r="AA1299" s="4">
        <v>-421.76</v>
      </c>
      <c r="AB1299" s="2">
        <v>10</v>
      </c>
      <c r="AC1299" s="4">
        <v>1282.67</v>
      </c>
      <c r="AD1299" s="2">
        <v>90800</v>
      </c>
      <c r="AE1299" s="4">
        <f>'DataCleaning and Transformation'!$E1299-'DataCleaning and Transformation'!$D1299</f>
        <v>130.88999999999999</v>
      </c>
      <c r="AF1299" s="15" t="str">
        <f>_xlfn.IFS('DataCleaning and Transformation'!$O1299="Central","Chris",'DataCleaning and Transformation'!$O1299="East","Erin",'DataCleaning and Transformation'!$O1299="South","Sam",'DataCleaning and Transformation'!$O1299="West","William")</f>
        <v>Erin</v>
      </c>
      <c r="AG1299" s="31">
        <f>Table_1[[#This Row],[Ship date]]-Table_1[[#This Row],[Order Date]]</f>
        <v>3</v>
      </c>
      <c r="AH1299" s="22">
        <f>Table_1[[#This Row],[Profit]]/Table_1[[#This Row],[Sales]]</f>
        <v>-0.32881411430843471</v>
      </c>
      <c r="AI1299" s="23">
        <f>Table_1[[#This Row],[Profit]]+Table_1[[#This Row],[Sales]]</f>
        <v>860.91000000000008</v>
      </c>
      <c r="AJ1299" s="17">
        <f>WEEKNUM(Table_1[[#This Row],[Order Date]],1)</f>
        <v>18</v>
      </c>
      <c r="AK1299" s="17" t="str">
        <f>TEXT(Table_1[[#This Row],[Order Date]],"mmm yyyy")</f>
        <v>Apr 2015</v>
      </c>
      <c r="AL1299" s="17" t="str">
        <f>Table_1[[#This Row],[Monthly sales]]&amp;"  Week "&amp;TEXT(Table_1[[#This Row],[Weekly sales]],"00")</f>
        <v>Apr 2015  Week 18</v>
      </c>
      <c r="AM1299" s="17">
        <f>IF(COUNTIF($A$2:A1299, A1299)=1, 1, 0)</f>
        <v>1</v>
      </c>
      <c r="AN1299" s="3">
        <f>COUNTA(A1299) - COUNTIF(Table_1[[#This Row],[Unique Customers]], 1)</f>
        <v>0</v>
      </c>
      <c r="AO1299" s="17" t="str">
        <f t="shared" si="20"/>
        <v>Repeated</v>
      </c>
      <c r="AP1299" s="17" t="str">
        <f>"Q"&amp;_xlfn.CEILING.MATH(MONTH(Table_1[[#This Row],[Monthly sales]])/3,1)</f>
        <v>Q2</v>
      </c>
    </row>
    <row r="1300" spans="1:42" ht="14.4" x14ac:dyDescent="0.3">
      <c r="A1300" s="2">
        <v>2353</v>
      </c>
      <c r="B1300" s="15" t="s">
        <v>2330</v>
      </c>
      <c r="C1300" s="15" t="s">
        <v>26</v>
      </c>
      <c r="D1300" s="6">
        <v>0.04</v>
      </c>
      <c r="E1300" s="4">
        <v>5.98</v>
      </c>
      <c r="F1300" s="4">
        <v>0.96</v>
      </c>
      <c r="G1300" s="15" t="s">
        <v>39</v>
      </c>
      <c r="H1300" s="15" t="s">
        <v>95</v>
      </c>
      <c r="I1300" s="15" t="s">
        <v>49</v>
      </c>
      <c r="J1300" s="15" t="s">
        <v>50</v>
      </c>
      <c r="K1300" s="15" t="s">
        <v>51</v>
      </c>
      <c r="L1300" s="15" t="s">
        <v>1268</v>
      </c>
      <c r="M1300" s="6">
        <v>0.6</v>
      </c>
      <c r="N1300" s="15" t="s">
        <v>33</v>
      </c>
      <c r="O1300" s="15" t="s">
        <v>112</v>
      </c>
      <c r="P1300" s="15" t="s">
        <v>419</v>
      </c>
      <c r="Q1300" s="15" t="s">
        <v>2331</v>
      </c>
      <c r="R1300" s="2">
        <v>21040</v>
      </c>
      <c r="S1300" s="1">
        <v>42123</v>
      </c>
      <c r="T1300" s="12">
        <f>EOMONTH(Table_1[[#This Row],[Order Date]],0)</f>
        <v>42124</v>
      </c>
      <c r="U1300" s="10">
        <f>EOMONTH(Table_1[[#This Row],[Order Date]],0)</f>
        <v>42124</v>
      </c>
      <c r="V1300" s="14">
        <v>42123</v>
      </c>
      <c r="W1300" s="1">
        <v>42124</v>
      </c>
      <c r="X1300" s="12">
        <v>42124</v>
      </c>
      <c r="Y1300" s="10">
        <f>EOMONTH(Table_1[[#This Row],[Ship date]],0)</f>
        <v>42124</v>
      </c>
      <c r="Z1300" s="14">
        <v>42124</v>
      </c>
      <c r="AA1300" s="4">
        <v>52.697600000000001</v>
      </c>
      <c r="AB1300" s="2">
        <v>22</v>
      </c>
      <c r="AC1300" s="4">
        <v>131.79</v>
      </c>
      <c r="AD1300" s="2">
        <v>86164</v>
      </c>
      <c r="AE1300" s="4">
        <f>'DataCleaning and Transformation'!$E1300-'DataCleaning and Transformation'!$D1300</f>
        <v>5.94</v>
      </c>
      <c r="AF1300" s="15" t="str">
        <f>_xlfn.IFS('DataCleaning and Transformation'!$O1300="Central","Chris",'DataCleaning and Transformation'!$O1300="East","Erin",'DataCleaning and Transformation'!$O1300="South","Sam",'DataCleaning and Transformation'!$O1300="West","William")</f>
        <v>Erin</v>
      </c>
      <c r="AG1300" s="31">
        <f>Table_1[[#This Row],[Ship date]]-Table_1[[#This Row],[Order Date]]</f>
        <v>1</v>
      </c>
      <c r="AH1300" s="22">
        <f>Table_1[[#This Row],[Profit]]/Table_1[[#This Row],[Sales]]</f>
        <v>0.39986038394415363</v>
      </c>
      <c r="AI1300" s="23">
        <f>Table_1[[#This Row],[Profit]]+Table_1[[#This Row],[Sales]]</f>
        <v>184.48759999999999</v>
      </c>
      <c r="AJ1300" s="17">
        <f>WEEKNUM(Table_1[[#This Row],[Order Date]],1)</f>
        <v>18</v>
      </c>
      <c r="AK1300" s="17" t="str">
        <f>TEXT(Table_1[[#This Row],[Order Date]],"mmm yyyy")</f>
        <v>Apr 2015</v>
      </c>
      <c r="AL1300" s="17" t="str">
        <f>Table_1[[#This Row],[Monthly sales]]&amp;"  Week "&amp;TEXT(Table_1[[#This Row],[Weekly sales]],"00")</f>
        <v>Apr 2015  Week 18</v>
      </c>
      <c r="AM1300" s="17">
        <f>IF(COUNTIF($A$2:A1300, A1300)=1, 1, 0)</f>
        <v>1</v>
      </c>
      <c r="AN1300" s="3">
        <f>COUNTA(A1300) - COUNTIF(Table_1[[#This Row],[Unique Customers]], 1)</f>
        <v>0</v>
      </c>
      <c r="AO1300" s="17" t="str">
        <f t="shared" si="20"/>
        <v>Unique</v>
      </c>
      <c r="AP1300" s="17" t="str">
        <f>"Q"&amp;_xlfn.CEILING.MATH(MONTH(Table_1[[#This Row],[Monthly sales]])/3,1)</f>
        <v>Q2</v>
      </c>
    </row>
    <row r="1301" spans="1:42" ht="14.4" x14ac:dyDescent="0.3">
      <c r="A1301" s="2">
        <v>2353</v>
      </c>
      <c r="B1301" s="15" t="s">
        <v>2330</v>
      </c>
      <c r="C1301" s="15" t="s">
        <v>26</v>
      </c>
      <c r="D1301" s="6">
        <v>0.01</v>
      </c>
      <c r="E1301" s="4">
        <v>20.99</v>
      </c>
      <c r="F1301" s="4">
        <v>0.99</v>
      </c>
      <c r="G1301" s="15" t="s">
        <v>39</v>
      </c>
      <c r="H1301" s="15" t="s">
        <v>95</v>
      </c>
      <c r="I1301" s="15" t="s">
        <v>41</v>
      </c>
      <c r="J1301" s="15" t="s">
        <v>136</v>
      </c>
      <c r="K1301" s="15" t="s">
        <v>51</v>
      </c>
      <c r="L1301" s="15" t="s">
        <v>2332</v>
      </c>
      <c r="M1301" s="6">
        <v>0.56999999999999995</v>
      </c>
      <c r="N1301" s="15" t="s">
        <v>33</v>
      </c>
      <c r="O1301" s="15" t="s">
        <v>112</v>
      </c>
      <c r="P1301" s="15" t="s">
        <v>419</v>
      </c>
      <c r="Q1301" s="15" t="s">
        <v>2331</v>
      </c>
      <c r="R1301" s="2">
        <v>21040</v>
      </c>
      <c r="S1301" s="1">
        <v>42123</v>
      </c>
      <c r="T1301" s="12">
        <f>EOMONTH(Table_1[[#This Row],[Order Date]],0)</f>
        <v>42124</v>
      </c>
      <c r="U1301" s="10">
        <f>EOMONTH(Table_1[[#This Row],[Order Date]],0)</f>
        <v>42124</v>
      </c>
      <c r="V1301" s="14">
        <v>42123</v>
      </c>
      <c r="W1301" s="1">
        <v>42124</v>
      </c>
      <c r="X1301" s="12">
        <v>42124</v>
      </c>
      <c r="Y1301" s="10">
        <f>EOMONTH(Table_1[[#This Row],[Ship date]],0)</f>
        <v>42124</v>
      </c>
      <c r="Z1301" s="14">
        <v>42124</v>
      </c>
      <c r="AA1301" s="4">
        <v>-78.194159999999997</v>
      </c>
      <c r="AB1301" s="2">
        <v>2</v>
      </c>
      <c r="AC1301" s="4">
        <v>35.33</v>
      </c>
      <c r="AD1301" s="2">
        <v>86164</v>
      </c>
      <c r="AE1301" s="4">
        <f>'DataCleaning and Transformation'!$E1301-'DataCleaning and Transformation'!$D1301</f>
        <v>20.979999999999997</v>
      </c>
      <c r="AF1301" s="15" t="str">
        <f>_xlfn.IFS('DataCleaning and Transformation'!$O1301="Central","Chris",'DataCleaning and Transformation'!$O1301="East","Erin",'DataCleaning and Transformation'!$O1301="South","Sam",'DataCleaning and Transformation'!$O1301="West","William")</f>
        <v>Erin</v>
      </c>
      <c r="AG1301" s="31">
        <f>Table_1[[#This Row],[Ship date]]-Table_1[[#This Row],[Order Date]]</f>
        <v>1</v>
      </c>
      <c r="AH1301" s="22">
        <f>Table_1[[#This Row],[Profit]]/Table_1[[#This Row],[Sales]]</f>
        <v>-2.2132510614208889</v>
      </c>
      <c r="AI1301" s="23">
        <f>Table_1[[#This Row],[Profit]]+Table_1[[#This Row],[Sales]]</f>
        <v>-42.864159999999998</v>
      </c>
      <c r="AJ1301" s="17">
        <f>WEEKNUM(Table_1[[#This Row],[Order Date]],1)</f>
        <v>18</v>
      </c>
      <c r="AK1301" s="17" t="str">
        <f>TEXT(Table_1[[#This Row],[Order Date]],"mmm yyyy")</f>
        <v>Apr 2015</v>
      </c>
      <c r="AL1301" s="17" t="str">
        <f>Table_1[[#This Row],[Monthly sales]]&amp;"  Week "&amp;TEXT(Table_1[[#This Row],[Weekly sales]],"00")</f>
        <v>Apr 2015  Week 18</v>
      </c>
      <c r="AM1301" s="17">
        <f>IF(COUNTIF($A$2:A1301, A1301)=1, 1, 0)</f>
        <v>0</v>
      </c>
      <c r="AN1301" s="3">
        <f>COUNTA(A1301) - COUNTIF(Table_1[[#This Row],[Unique Customers]], 1)</f>
        <v>1</v>
      </c>
      <c r="AO1301" s="17" t="str">
        <f t="shared" si="20"/>
        <v>Repeated</v>
      </c>
      <c r="AP1301" s="17" t="str">
        <f>"Q"&amp;_xlfn.CEILING.MATH(MONTH(Table_1[[#This Row],[Monthly sales]])/3,1)</f>
        <v>Q2</v>
      </c>
    </row>
    <row r="1302" spans="1:42" ht="14.4" x14ac:dyDescent="0.3">
      <c r="A1302" s="2">
        <v>782</v>
      </c>
      <c r="B1302" s="15" t="s">
        <v>2333</v>
      </c>
      <c r="C1302" s="15" t="s">
        <v>38</v>
      </c>
      <c r="D1302" s="6">
        <v>0.04</v>
      </c>
      <c r="E1302" s="4">
        <v>34.76</v>
      </c>
      <c r="F1302" s="4">
        <v>5.49</v>
      </c>
      <c r="G1302" s="15" t="s">
        <v>39</v>
      </c>
      <c r="H1302" s="15" t="s">
        <v>28</v>
      </c>
      <c r="I1302" s="15" t="s">
        <v>49</v>
      </c>
      <c r="J1302" s="15" t="s">
        <v>79</v>
      </c>
      <c r="K1302" s="15" t="s">
        <v>74</v>
      </c>
      <c r="L1302" s="15" t="s">
        <v>2334</v>
      </c>
      <c r="M1302" s="6">
        <v>0.6</v>
      </c>
      <c r="N1302" s="15" t="s">
        <v>33</v>
      </c>
      <c r="O1302" s="15" t="s">
        <v>60</v>
      </c>
      <c r="P1302" s="15" t="s">
        <v>91</v>
      </c>
      <c r="Q1302" s="15" t="s">
        <v>2335</v>
      </c>
      <c r="R1302" s="2">
        <v>90604</v>
      </c>
      <c r="S1302" s="1">
        <v>42123</v>
      </c>
      <c r="T1302" s="12">
        <f>EOMONTH(Table_1[[#This Row],[Order Date]],0)</f>
        <v>42124</v>
      </c>
      <c r="U1302" s="10">
        <f>EOMONTH(Table_1[[#This Row],[Order Date]],0)</f>
        <v>42124</v>
      </c>
      <c r="V1302" s="14">
        <v>42123</v>
      </c>
      <c r="W1302" s="1">
        <v>42124</v>
      </c>
      <c r="X1302" s="12">
        <v>42124</v>
      </c>
      <c r="Y1302" s="10">
        <f>EOMONTH(Table_1[[#This Row],[Ship date]],0)</f>
        <v>42124</v>
      </c>
      <c r="Z1302" s="14">
        <v>42124</v>
      </c>
      <c r="AA1302" s="4">
        <v>192.51689999999999</v>
      </c>
      <c r="AB1302" s="2">
        <v>8</v>
      </c>
      <c r="AC1302" s="4">
        <v>279.01</v>
      </c>
      <c r="AD1302" s="2">
        <v>90962</v>
      </c>
      <c r="AE1302" s="4">
        <f>'DataCleaning and Transformation'!$E1302-'DataCleaning and Transformation'!$D1302</f>
        <v>34.72</v>
      </c>
      <c r="AF1302" s="15" t="str">
        <f>_xlfn.IFS('DataCleaning and Transformation'!$O1302="Central","Chris",'DataCleaning and Transformation'!$O1302="East","Erin",'DataCleaning and Transformation'!$O1302="South","Sam",'DataCleaning and Transformation'!$O1302="West","William")</f>
        <v>William</v>
      </c>
      <c r="AG1302" s="31">
        <f>Table_1[[#This Row],[Ship date]]-Table_1[[#This Row],[Order Date]]</f>
        <v>1</v>
      </c>
      <c r="AH1302" s="22">
        <f>Table_1[[#This Row],[Profit]]/Table_1[[#This Row],[Sales]]</f>
        <v>0.69</v>
      </c>
      <c r="AI1302" s="23">
        <f>Table_1[[#This Row],[Profit]]+Table_1[[#This Row],[Sales]]</f>
        <v>471.52689999999996</v>
      </c>
      <c r="AJ1302" s="17">
        <f>WEEKNUM(Table_1[[#This Row],[Order Date]],1)</f>
        <v>18</v>
      </c>
      <c r="AK1302" s="17" t="str">
        <f>TEXT(Table_1[[#This Row],[Order Date]],"mmm yyyy")</f>
        <v>Apr 2015</v>
      </c>
      <c r="AL1302" s="17" t="str">
        <f>Table_1[[#This Row],[Monthly sales]]&amp;"  Week "&amp;TEXT(Table_1[[#This Row],[Weekly sales]],"00")</f>
        <v>Apr 2015  Week 18</v>
      </c>
      <c r="AM1302" s="17">
        <f>IF(COUNTIF($A$2:A1302, A1302)=1, 1, 0)</f>
        <v>1</v>
      </c>
      <c r="AN1302" s="3">
        <f>COUNTA(A1302) - COUNTIF(Table_1[[#This Row],[Unique Customers]], 1)</f>
        <v>0</v>
      </c>
      <c r="AO1302" s="17" t="str">
        <f t="shared" si="20"/>
        <v>Unique</v>
      </c>
      <c r="AP1302" s="17" t="str">
        <f>"Q"&amp;_xlfn.CEILING.MATH(MONTH(Table_1[[#This Row],[Monthly sales]])/3,1)</f>
        <v>Q2</v>
      </c>
    </row>
    <row r="1303" spans="1:42" ht="14.4" x14ac:dyDescent="0.3">
      <c r="A1303" s="2">
        <v>803</v>
      </c>
      <c r="B1303" s="15" t="s">
        <v>2336</v>
      </c>
      <c r="C1303" s="15" t="s">
        <v>117</v>
      </c>
      <c r="D1303" s="6">
        <v>0.03</v>
      </c>
      <c r="E1303" s="4">
        <v>35.99</v>
      </c>
      <c r="F1303" s="4">
        <v>5</v>
      </c>
      <c r="G1303" s="15" t="s">
        <v>39</v>
      </c>
      <c r="H1303" s="15" t="s">
        <v>28</v>
      </c>
      <c r="I1303" s="15" t="s">
        <v>41</v>
      </c>
      <c r="J1303" s="15" t="s">
        <v>136</v>
      </c>
      <c r="K1303" s="15" t="s">
        <v>74</v>
      </c>
      <c r="L1303" s="15" t="s">
        <v>952</v>
      </c>
      <c r="M1303" s="6">
        <v>0.85</v>
      </c>
      <c r="N1303" s="15" t="s">
        <v>33</v>
      </c>
      <c r="O1303" s="15" t="s">
        <v>34</v>
      </c>
      <c r="P1303" s="15" t="s">
        <v>124</v>
      </c>
      <c r="Q1303" s="15" t="s">
        <v>2337</v>
      </c>
      <c r="R1303" s="2">
        <v>32168</v>
      </c>
      <c r="S1303" s="1">
        <v>42123</v>
      </c>
      <c r="T1303" s="12">
        <f>EOMONTH(Table_1[[#This Row],[Order Date]],0)</f>
        <v>42124</v>
      </c>
      <c r="U1303" s="10">
        <f>EOMONTH(Table_1[[#This Row],[Order Date]],0)</f>
        <v>42124</v>
      </c>
      <c r="V1303" s="14">
        <v>42123</v>
      </c>
      <c r="W1303" s="1">
        <v>42124</v>
      </c>
      <c r="X1303" s="12">
        <v>42124</v>
      </c>
      <c r="Y1303" s="10">
        <f>EOMONTH(Table_1[[#This Row],[Ship date]],0)</f>
        <v>42124</v>
      </c>
      <c r="Z1303" s="14">
        <v>42124</v>
      </c>
      <c r="AA1303" s="4">
        <v>-184.548</v>
      </c>
      <c r="AB1303" s="2">
        <v>3</v>
      </c>
      <c r="AC1303" s="4">
        <v>93.82</v>
      </c>
      <c r="AD1303" s="2">
        <v>90048</v>
      </c>
      <c r="AE1303" s="4">
        <f>'DataCleaning and Transformation'!$E1303-'DataCleaning and Transformation'!$D1303</f>
        <v>35.96</v>
      </c>
      <c r="AF1303" s="15" t="str">
        <f>_xlfn.IFS('DataCleaning and Transformation'!$O1303="Central","Chris",'DataCleaning and Transformation'!$O1303="East","Erin",'DataCleaning and Transformation'!$O1303="South","Sam",'DataCleaning and Transformation'!$O1303="West","William")</f>
        <v>Sam</v>
      </c>
      <c r="AG1303" s="31">
        <f>Table_1[[#This Row],[Ship date]]-Table_1[[#This Row],[Order Date]]</f>
        <v>1</v>
      </c>
      <c r="AH1303" s="22">
        <f>Table_1[[#This Row],[Profit]]/Table_1[[#This Row],[Sales]]</f>
        <v>-1.9670432743551483</v>
      </c>
      <c r="AI1303" s="23">
        <f>Table_1[[#This Row],[Profit]]+Table_1[[#This Row],[Sales]]</f>
        <v>-90.728000000000009</v>
      </c>
      <c r="AJ1303" s="17">
        <f>WEEKNUM(Table_1[[#This Row],[Order Date]],1)</f>
        <v>18</v>
      </c>
      <c r="AK1303" s="17" t="str">
        <f>TEXT(Table_1[[#This Row],[Order Date]],"mmm yyyy")</f>
        <v>Apr 2015</v>
      </c>
      <c r="AL1303" s="17" t="str">
        <f>Table_1[[#This Row],[Monthly sales]]&amp;"  Week "&amp;TEXT(Table_1[[#This Row],[Weekly sales]],"00")</f>
        <v>Apr 2015  Week 18</v>
      </c>
      <c r="AM1303" s="17">
        <f>IF(COUNTIF($A$2:A1303, A1303)=1, 1, 0)</f>
        <v>1</v>
      </c>
      <c r="AN1303" s="3">
        <f>COUNTA(A1303) - COUNTIF(Table_1[[#This Row],[Unique Customers]], 1)</f>
        <v>0</v>
      </c>
      <c r="AO1303" s="17" t="str">
        <f t="shared" si="20"/>
        <v>Unique</v>
      </c>
      <c r="AP1303" s="17" t="str">
        <f>"Q"&amp;_xlfn.CEILING.MATH(MONTH(Table_1[[#This Row],[Monthly sales]])/3,1)</f>
        <v>Q2</v>
      </c>
    </row>
    <row r="1304" spans="1:42" ht="14.4" x14ac:dyDescent="0.3">
      <c r="A1304" s="2">
        <v>2115</v>
      </c>
      <c r="B1304" s="15" t="s">
        <v>2338</v>
      </c>
      <c r="C1304" s="15" t="s">
        <v>117</v>
      </c>
      <c r="D1304" s="6">
        <v>0.02</v>
      </c>
      <c r="E1304" s="4">
        <v>95.95</v>
      </c>
      <c r="F1304" s="4">
        <v>74.349999999999994</v>
      </c>
      <c r="G1304" s="15" t="s">
        <v>27</v>
      </c>
      <c r="H1304" s="15" t="s">
        <v>95</v>
      </c>
      <c r="I1304" s="15" t="s">
        <v>29</v>
      </c>
      <c r="J1304" s="15" t="s">
        <v>110</v>
      </c>
      <c r="K1304" s="15" t="s">
        <v>58</v>
      </c>
      <c r="L1304" s="15" t="s">
        <v>2339</v>
      </c>
      <c r="M1304" s="6">
        <v>0.56999999999999995</v>
      </c>
      <c r="N1304" s="15" t="s">
        <v>33</v>
      </c>
      <c r="O1304" s="15" t="s">
        <v>34</v>
      </c>
      <c r="P1304" s="15" t="s">
        <v>243</v>
      </c>
      <c r="Q1304" s="15" t="s">
        <v>1636</v>
      </c>
      <c r="R1304" s="2">
        <v>22124</v>
      </c>
      <c r="S1304" s="1">
        <v>42123</v>
      </c>
      <c r="T1304" s="12">
        <f>EOMONTH(Table_1[[#This Row],[Order Date]],0)</f>
        <v>42124</v>
      </c>
      <c r="U1304" s="10">
        <f>EOMONTH(Table_1[[#This Row],[Order Date]],0)</f>
        <v>42124</v>
      </c>
      <c r="V1304" s="14">
        <v>42123</v>
      </c>
      <c r="W1304" s="1">
        <v>42125</v>
      </c>
      <c r="X1304" s="12">
        <v>42125</v>
      </c>
      <c r="Y1304" s="10">
        <f>EOMONTH(Table_1[[#This Row],[Ship date]],0)</f>
        <v>42155</v>
      </c>
      <c r="Z1304" s="14">
        <v>42125</v>
      </c>
      <c r="AA1304" s="4">
        <v>636.52200000000005</v>
      </c>
      <c r="AB1304" s="2">
        <v>14</v>
      </c>
      <c r="AC1304" s="4">
        <v>1377.46</v>
      </c>
      <c r="AD1304" s="2">
        <v>88406</v>
      </c>
      <c r="AE1304" s="4">
        <f>'DataCleaning and Transformation'!$E1304-'DataCleaning and Transformation'!$D1304</f>
        <v>95.93</v>
      </c>
      <c r="AF1304" s="15" t="str">
        <f>_xlfn.IFS('DataCleaning and Transformation'!$O1304="Central","Chris",'DataCleaning and Transformation'!$O1304="East","Erin",'DataCleaning and Transformation'!$O1304="South","Sam",'DataCleaning and Transformation'!$O1304="West","William")</f>
        <v>Sam</v>
      </c>
      <c r="AG1304" s="31">
        <f>Table_1[[#This Row],[Ship date]]-Table_1[[#This Row],[Order Date]]</f>
        <v>2</v>
      </c>
      <c r="AH1304" s="22">
        <f>Table_1[[#This Row],[Profit]]/Table_1[[#This Row],[Sales]]</f>
        <v>0.46209835494315626</v>
      </c>
      <c r="AI1304" s="23">
        <f>Table_1[[#This Row],[Profit]]+Table_1[[#This Row],[Sales]]</f>
        <v>2013.982</v>
      </c>
      <c r="AJ1304" s="17">
        <f>WEEKNUM(Table_1[[#This Row],[Order Date]],1)</f>
        <v>18</v>
      </c>
      <c r="AK1304" s="17" t="str">
        <f>TEXT(Table_1[[#This Row],[Order Date]],"mmm yyyy")</f>
        <v>Apr 2015</v>
      </c>
      <c r="AL1304" s="17" t="str">
        <f>Table_1[[#This Row],[Monthly sales]]&amp;"  Week "&amp;TEXT(Table_1[[#This Row],[Weekly sales]],"00")</f>
        <v>Apr 2015  Week 18</v>
      </c>
      <c r="AM1304" s="17">
        <f>IF(COUNTIF($A$2:A1304, A1304)=1, 1, 0)</f>
        <v>1</v>
      </c>
      <c r="AN1304" s="3">
        <f>COUNTA(A1304) - COUNTIF(Table_1[[#This Row],[Unique Customers]], 1)</f>
        <v>0</v>
      </c>
      <c r="AO1304" s="17" t="str">
        <f t="shared" si="20"/>
        <v>Unique</v>
      </c>
      <c r="AP1304" s="17" t="str">
        <f>"Q"&amp;_xlfn.CEILING.MATH(MONTH(Table_1[[#This Row],[Monthly sales]])/3,1)</f>
        <v>Q2</v>
      </c>
    </row>
    <row r="1305" spans="1:42" ht="14.4" x14ac:dyDescent="0.3">
      <c r="A1305" s="2">
        <v>3381</v>
      </c>
      <c r="B1305" s="15" t="s">
        <v>1812</v>
      </c>
      <c r="C1305" s="15" t="s">
        <v>117</v>
      </c>
      <c r="D1305" s="6">
        <v>0.02</v>
      </c>
      <c r="E1305" s="4">
        <v>28.53</v>
      </c>
      <c r="F1305" s="4">
        <v>1.49</v>
      </c>
      <c r="G1305" s="15" t="s">
        <v>39</v>
      </c>
      <c r="H1305" s="15" t="s">
        <v>72</v>
      </c>
      <c r="I1305" s="15" t="s">
        <v>49</v>
      </c>
      <c r="J1305" s="15" t="s">
        <v>73</v>
      </c>
      <c r="K1305" s="15" t="s">
        <v>74</v>
      </c>
      <c r="L1305" s="15" t="s">
        <v>1833</v>
      </c>
      <c r="M1305" s="6">
        <v>0.38</v>
      </c>
      <c r="N1305" s="15" t="s">
        <v>33</v>
      </c>
      <c r="O1305" s="15" t="s">
        <v>34</v>
      </c>
      <c r="P1305" s="15" t="s">
        <v>76</v>
      </c>
      <c r="Q1305" s="15" t="s">
        <v>1814</v>
      </c>
      <c r="R1305" s="2">
        <v>31204</v>
      </c>
      <c r="S1305" s="1">
        <v>42123</v>
      </c>
      <c r="T1305" s="12">
        <f>EOMONTH(Table_1[[#This Row],[Order Date]],0)</f>
        <v>42124</v>
      </c>
      <c r="U1305" s="10">
        <f>EOMONTH(Table_1[[#This Row],[Order Date]],0)</f>
        <v>42124</v>
      </c>
      <c r="V1305" s="14">
        <v>42123</v>
      </c>
      <c r="W1305" s="1">
        <v>42123</v>
      </c>
      <c r="X1305" s="12">
        <v>42123</v>
      </c>
      <c r="Y1305" s="10">
        <f>EOMONTH(Table_1[[#This Row],[Ship date]],0)</f>
        <v>42124</v>
      </c>
      <c r="Z1305" s="14">
        <v>42123</v>
      </c>
      <c r="AA1305" s="4">
        <v>1.992</v>
      </c>
      <c r="AB1305" s="2">
        <v>18</v>
      </c>
      <c r="AC1305" s="4">
        <v>513.33000000000004</v>
      </c>
      <c r="AD1305" s="2">
        <v>88840</v>
      </c>
      <c r="AE1305" s="4">
        <f>'DataCleaning and Transformation'!$E1305-'DataCleaning and Transformation'!$D1305</f>
        <v>28.51</v>
      </c>
      <c r="AF1305" s="15" t="str">
        <f>_xlfn.IFS('DataCleaning and Transformation'!$O1305="Central","Chris",'DataCleaning and Transformation'!$O1305="East","Erin",'DataCleaning and Transformation'!$O1305="South","Sam",'DataCleaning and Transformation'!$O1305="West","William")</f>
        <v>Sam</v>
      </c>
      <c r="AG1305" s="31">
        <f>Table_1[[#This Row],[Ship date]]-Table_1[[#This Row],[Order Date]]</f>
        <v>0</v>
      </c>
      <c r="AH1305" s="22">
        <f>Table_1[[#This Row],[Profit]]/Table_1[[#This Row],[Sales]]</f>
        <v>3.8805446788615508E-3</v>
      </c>
      <c r="AI1305" s="23">
        <f>Table_1[[#This Row],[Profit]]+Table_1[[#This Row],[Sales]]</f>
        <v>515.322</v>
      </c>
      <c r="AJ1305" s="17">
        <f>WEEKNUM(Table_1[[#This Row],[Order Date]],1)</f>
        <v>18</v>
      </c>
      <c r="AK1305" s="17" t="str">
        <f>TEXT(Table_1[[#This Row],[Order Date]],"mmm yyyy")</f>
        <v>Apr 2015</v>
      </c>
      <c r="AL1305" s="17" t="str">
        <f>Table_1[[#This Row],[Monthly sales]]&amp;"  Week "&amp;TEXT(Table_1[[#This Row],[Weekly sales]],"00")</f>
        <v>Apr 2015  Week 18</v>
      </c>
      <c r="AM1305" s="17">
        <f>IF(COUNTIF($A$2:A1305, A1305)=1, 1, 0)</f>
        <v>0</v>
      </c>
      <c r="AN1305" s="3">
        <f>COUNTA(A1305) - COUNTIF(Table_1[[#This Row],[Unique Customers]], 1)</f>
        <v>1</v>
      </c>
      <c r="AO1305" s="17" t="str">
        <f t="shared" si="20"/>
        <v>Unique</v>
      </c>
      <c r="AP1305" s="17" t="str">
        <f>"Q"&amp;_xlfn.CEILING.MATH(MONTH(Table_1[[#This Row],[Monthly sales]])/3,1)</f>
        <v>Q2</v>
      </c>
    </row>
    <row r="1306" spans="1:42" ht="14.4" x14ac:dyDescent="0.3">
      <c r="A1306" s="2">
        <v>3393</v>
      </c>
      <c r="B1306" s="15" t="s">
        <v>1172</v>
      </c>
      <c r="C1306" s="15" t="s">
        <v>117</v>
      </c>
      <c r="D1306" s="6">
        <v>0.08</v>
      </c>
      <c r="E1306" s="4">
        <v>125.99</v>
      </c>
      <c r="F1306" s="4">
        <v>7.69</v>
      </c>
      <c r="G1306" s="15" t="s">
        <v>39</v>
      </c>
      <c r="H1306" s="15" t="s">
        <v>40</v>
      </c>
      <c r="I1306" s="15" t="s">
        <v>41</v>
      </c>
      <c r="J1306" s="15" t="s">
        <v>136</v>
      </c>
      <c r="K1306" s="15" t="s">
        <v>74</v>
      </c>
      <c r="L1306" s="15" t="s">
        <v>646</v>
      </c>
      <c r="M1306" s="6">
        <v>0.59</v>
      </c>
      <c r="N1306" s="15" t="s">
        <v>33</v>
      </c>
      <c r="O1306" s="15" t="s">
        <v>60</v>
      </c>
      <c r="P1306" s="15" t="s">
        <v>67</v>
      </c>
      <c r="Q1306" s="15" t="s">
        <v>1173</v>
      </c>
      <c r="R1306" s="2">
        <v>99163</v>
      </c>
      <c r="S1306" s="1">
        <v>42123</v>
      </c>
      <c r="T1306" s="12">
        <f>EOMONTH(Table_1[[#This Row],[Order Date]],0)</f>
        <v>42124</v>
      </c>
      <c r="U1306" s="10">
        <f>EOMONTH(Table_1[[#This Row],[Order Date]],0)</f>
        <v>42124</v>
      </c>
      <c r="V1306" s="14">
        <v>42123</v>
      </c>
      <c r="W1306" s="1">
        <v>42124</v>
      </c>
      <c r="X1306" s="12">
        <v>42124</v>
      </c>
      <c r="Y1306" s="10">
        <f>EOMONTH(Table_1[[#This Row],[Ship date]],0)</f>
        <v>42124</v>
      </c>
      <c r="Z1306" s="14">
        <v>42124</v>
      </c>
      <c r="AA1306" s="4">
        <v>374.625</v>
      </c>
      <c r="AB1306" s="2">
        <v>7</v>
      </c>
      <c r="AC1306" s="4">
        <v>710.36</v>
      </c>
      <c r="AD1306" s="2">
        <v>87908</v>
      </c>
      <c r="AE1306" s="4">
        <f>'DataCleaning and Transformation'!$E1306-'DataCleaning and Transformation'!$D1306</f>
        <v>125.91</v>
      </c>
      <c r="AF1306" s="15" t="str">
        <f>_xlfn.IFS('DataCleaning and Transformation'!$O1306="Central","Chris",'DataCleaning and Transformation'!$O1306="East","Erin",'DataCleaning and Transformation'!$O1306="South","Sam",'DataCleaning and Transformation'!$O1306="West","William")</f>
        <v>William</v>
      </c>
      <c r="AG1306" s="31">
        <f>Table_1[[#This Row],[Ship date]]-Table_1[[#This Row],[Order Date]]</f>
        <v>1</v>
      </c>
      <c r="AH1306" s="22">
        <f>Table_1[[#This Row],[Profit]]/Table_1[[#This Row],[Sales]]</f>
        <v>0.527373444450701</v>
      </c>
      <c r="AI1306" s="23">
        <f>Table_1[[#This Row],[Profit]]+Table_1[[#This Row],[Sales]]</f>
        <v>1084.9850000000001</v>
      </c>
      <c r="AJ1306" s="17">
        <f>WEEKNUM(Table_1[[#This Row],[Order Date]],1)</f>
        <v>18</v>
      </c>
      <c r="AK1306" s="17" t="str">
        <f>TEXT(Table_1[[#This Row],[Order Date]],"mmm yyyy")</f>
        <v>Apr 2015</v>
      </c>
      <c r="AL1306" s="17" t="str">
        <f>Table_1[[#This Row],[Monthly sales]]&amp;"  Week "&amp;TEXT(Table_1[[#This Row],[Weekly sales]],"00")</f>
        <v>Apr 2015  Week 18</v>
      </c>
      <c r="AM1306" s="17">
        <f>IF(COUNTIF($A$2:A1306, A1306)=1, 1, 0)</f>
        <v>0</v>
      </c>
      <c r="AN1306" s="3">
        <f>COUNTA(A1306) - COUNTIF(Table_1[[#This Row],[Unique Customers]], 1)</f>
        <v>1</v>
      </c>
      <c r="AO1306" s="17" t="str">
        <f t="shared" si="20"/>
        <v>Unique</v>
      </c>
      <c r="AP1306" s="17" t="str">
        <f>"Q"&amp;_xlfn.CEILING.MATH(MONTH(Table_1[[#This Row],[Monthly sales]])/3,1)</f>
        <v>Q2</v>
      </c>
    </row>
    <row r="1307" spans="1:42" ht="14.4" x14ac:dyDescent="0.3">
      <c r="A1307" s="2">
        <v>617</v>
      </c>
      <c r="B1307" s="15" t="s">
        <v>2340</v>
      </c>
      <c r="C1307" s="15" t="s">
        <v>71</v>
      </c>
      <c r="D1307" s="6">
        <v>0.02</v>
      </c>
      <c r="E1307" s="4">
        <v>15.57</v>
      </c>
      <c r="F1307" s="4">
        <v>1.39</v>
      </c>
      <c r="G1307" s="15" t="s">
        <v>39</v>
      </c>
      <c r="H1307" s="15" t="s">
        <v>40</v>
      </c>
      <c r="I1307" s="15" t="s">
        <v>49</v>
      </c>
      <c r="J1307" s="15" t="s">
        <v>346</v>
      </c>
      <c r="K1307" s="15" t="s">
        <v>74</v>
      </c>
      <c r="L1307" s="15" t="s">
        <v>2341</v>
      </c>
      <c r="M1307" s="6">
        <v>0.38</v>
      </c>
      <c r="N1307" s="15" t="s">
        <v>33</v>
      </c>
      <c r="O1307" s="15" t="s">
        <v>60</v>
      </c>
      <c r="P1307" s="15" t="s">
        <v>61</v>
      </c>
      <c r="Q1307" s="15" t="s">
        <v>953</v>
      </c>
      <c r="R1307" s="2">
        <v>81001</v>
      </c>
      <c r="S1307" s="1">
        <v>42123</v>
      </c>
      <c r="T1307" s="12">
        <f>EOMONTH(Table_1[[#This Row],[Order Date]],0)</f>
        <v>42124</v>
      </c>
      <c r="U1307" s="10">
        <f>EOMONTH(Table_1[[#This Row],[Order Date]],0)</f>
        <v>42124</v>
      </c>
      <c r="V1307" s="14">
        <v>42123</v>
      </c>
      <c r="W1307" s="1">
        <v>42124</v>
      </c>
      <c r="X1307" s="12">
        <v>42124</v>
      </c>
      <c r="Y1307" s="10">
        <f>EOMONTH(Table_1[[#This Row],[Ship date]],0)</f>
        <v>42124</v>
      </c>
      <c r="Z1307" s="14">
        <v>42124</v>
      </c>
      <c r="AA1307" s="4">
        <v>23.5428</v>
      </c>
      <c r="AB1307" s="2">
        <v>3</v>
      </c>
      <c r="AC1307" s="4">
        <v>46.23</v>
      </c>
      <c r="AD1307" s="2">
        <v>88198</v>
      </c>
      <c r="AE1307" s="4">
        <f>'DataCleaning and Transformation'!$E1307-'DataCleaning and Transformation'!$D1307</f>
        <v>15.55</v>
      </c>
      <c r="AF1307" s="15" t="str">
        <f>_xlfn.IFS('DataCleaning and Transformation'!$O1307="Central","Chris",'DataCleaning and Transformation'!$O1307="East","Erin",'DataCleaning and Transformation'!$O1307="South","Sam",'DataCleaning and Transformation'!$O1307="West","William")</f>
        <v>William</v>
      </c>
      <c r="AG1307" s="31">
        <f>Table_1[[#This Row],[Ship date]]-Table_1[[#This Row],[Order Date]]</f>
        <v>1</v>
      </c>
      <c r="AH1307" s="22">
        <f>Table_1[[#This Row],[Profit]]/Table_1[[#This Row],[Sales]]</f>
        <v>0.50925373134328356</v>
      </c>
      <c r="AI1307" s="23">
        <f>Table_1[[#This Row],[Profit]]+Table_1[[#This Row],[Sales]]</f>
        <v>69.772799999999989</v>
      </c>
      <c r="AJ1307" s="17">
        <f>WEEKNUM(Table_1[[#This Row],[Order Date]],1)</f>
        <v>18</v>
      </c>
      <c r="AK1307" s="17" t="str">
        <f>TEXT(Table_1[[#This Row],[Order Date]],"mmm yyyy")</f>
        <v>Apr 2015</v>
      </c>
      <c r="AL1307" s="17" t="str">
        <f>Table_1[[#This Row],[Monthly sales]]&amp;"  Week "&amp;TEXT(Table_1[[#This Row],[Weekly sales]],"00")</f>
        <v>Apr 2015  Week 18</v>
      </c>
      <c r="AM1307" s="17">
        <f>IF(COUNTIF($A$2:A1307, A1307)=1, 1, 0)</f>
        <v>1</v>
      </c>
      <c r="AN1307" s="3">
        <f>COUNTA(A1307) - COUNTIF(Table_1[[#This Row],[Unique Customers]], 1)</f>
        <v>0</v>
      </c>
      <c r="AO1307" s="17" t="str">
        <f t="shared" si="20"/>
        <v>Unique</v>
      </c>
      <c r="AP1307" s="17" t="str">
        <f>"Q"&amp;_xlfn.CEILING.MATH(MONTH(Table_1[[#This Row],[Monthly sales]])/3,1)</f>
        <v>Q2</v>
      </c>
    </row>
    <row r="1308" spans="1:42" ht="14.4" x14ac:dyDescent="0.3">
      <c r="A1308" s="2">
        <v>617</v>
      </c>
      <c r="B1308" s="15" t="s">
        <v>2340</v>
      </c>
      <c r="C1308" s="15" t="s">
        <v>71</v>
      </c>
      <c r="D1308" s="6">
        <v>0.02</v>
      </c>
      <c r="E1308" s="4">
        <v>20.89</v>
      </c>
      <c r="F1308" s="4">
        <v>11.52</v>
      </c>
      <c r="G1308" s="15" t="s">
        <v>39</v>
      </c>
      <c r="H1308" s="15" t="s">
        <v>40</v>
      </c>
      <c r="I1308" s="15" t="s">
        <v>49</v>
      </c>
      <c r="J1308" s="15" t="s">
        <v>79</v>
      </c>
      <c r="K1308" s="15" t="s">
        <v>74</v>
      </c>
      <c r="L1308" s="15" t="s">
        <v>1874</v>
      </c>
      <c r="M1308" s="6">
        <v>0.83</v>
      </c>
      <c r="N1308" s="15" t="s">
        <v>33</v>
      </c>
      <c r="O1308" s="15" t="s">
        <v>60</v>
      </c>
      <c r="P1308" s="15" t="s">
        <v>61</v>
      </c>
      <c r="Q1308" s="15" t="s">
        <v>953</v>
      </c>
      <c r="R1308" s="2">
        <v>81001</v>
      </c>
      <c r="S1308" s="1">
        <v>42123</v>
      </c>
      <c r="T1308" s="12">
        <f>EOMONTH(Table_1[[#This Row],[Order Date]],0)</f>
        <v>42124</v>
      </c>
      <c r="U1308" s="10">
        <f>EOMONTH(Table_1[[#This Row],[Order Date]],0)</f>
        <v>42124</v>
      </c>
      <c r="V1308" s="14">
        <v>42123</v>
      </c>
      <c r="W1308" s="1">
        <v>42124</v>
      </c>
      <c r="X1308" s="12">
        <v>42124</v>
      </c>
      <c r="Y1308" s="10">
        <f>EOMONTH(Table_1[[#This Row],[Ship date]],0)</f>
        <v>42124</v>
      </c>
      <c r="Z1308" s="14">
        <v>42124</v>
      </c>
      <c r="AA1308" s="4">
        <v>-276.11279999999999</v>
      </c>
      <c r="AB1308" s="2">
        <v>13</v>
      </c>
      <c r="AC1308" s="4">
        <v>279.27999999999997</v>
      </c>
      <c r="AD1308" s="2">
        <v>88198</v>
      </c>
      <c r="AE1308" s="4">
        <f>'DataCleaning and Transformation'!$E1308-'DataCleaning and Transformation'!$D1308</f>
        <v>20.87</v>
      </c>
      <c r="AF1308" s="15" t="str">
        <f>_xlfn.IFS('DataCleaning and Transformation'!$O1308="Central","Chris",'DataCleaning and Transformation'!$O1308="East","Erin",'DataCleaning and Transformation'!$O1308="South","Sam",'DataCleaning and Transformation'!$O1308="West","William")</f>
        <v>William</v>
      </c>
      <c r="AG1308" s="31">
        <f>Table_1[[#This Row],[Ship date]]-Table_1[[#This Row],[Order Date]]</f>
        <v>1</v>
      </c>
      <c r="AH1308" s="22">
        <f>Table_1[[#This Row],[Profit]]/Table_1[[#This Row],[Sales]]</f>
        <v>-0.98865940991120027</v>
      </c>
      <c r="AI1308" s="23">
        <f>Table_1[[#This Row],[Profit]]+Table_1[[#This Row],[Sales]]</f>
        <v>3.1671999999999798</v>
      </c>
      <c r="AJ1308" s="17">
        <f>WEEKNUM(Table_1[[#This Row],[Order Date]],1)</f>
        <v>18</v>
      </c>
      <c r="AK1308" s="17" t="str">
        <f>TEXT(Table_1[[#This Row],[Order Date]],"mmm yyyy")</f>
        <v>Apr 2015</v>
      </c>
      <c r="AL1308" s="17" t="str">
        <f>Table_1[[#This Row],[Monthly sales]]&amp;"  Week "&amp;TEXT(Table_1[[#This Row],[Weekly sales]],"00")</f>
        <v>Apr 2015  Week 18</v>
      </c>
      <c r="AM1308" s="17">
        <f>IF(COUNTIF($A$2:A1308, A1308)=1, 1, 0)</f>
        <v>0</v>
      </c>
      <c r="AN1308" s="3">
        <f>COUNTA(A1308) - COUNTIF(Table_1[[#This Row],[Unique Customers]], 1)</f>
        <v>1</v>
      </c>
      <c r="AO1308" s="17" t="str">
        <f t="shared" si="20"/>
        <v>Repeated</v>
      </c>
      <c r="AP1308" s="17" t="str">
        <f>"Q"&amp;_xlfn.CEILING.MATH(MONTH(Table_1[[#This Row],[Monthly sales]])/3,1)</f>
        <v>Q2</v>
      </c>
    </row>
    <row r="1309" spans="1:42" ht="14.4" x14ac:dyDescent="0.3">
      <c r="A1309" s="2">
        <v>618</v>
      </c>
      <c r="B1309" s="15" t="s">
        <v>1815</v>
      </c>
      <c r="C1309" s="15" t="s">
        <v>71</v>
      </c>
      <c r="D1309" s="6">
        <v>0.06</v>
      </c>
      <c r="E1309" s="4">
        <v>5.38</v>
      </c>
      <c r="F1309" s="4">
        <v>5.24</v>
      </c>
      <c r="G1309" s="15" t="s">
        <v>88</v>
      </c>
      <c r="H1309" s="15" t="s">
        <v>40</v>
      </c>
      <c r="I1309" s="15" t="s">
        <v>49</v>
      </c>
      <c r="J1309" s="15" t="s">
        <v>73</v>
      </c>
      <c r="K1309" s="15" t="s">
        <v>74</v>
      </c>
      <c r="L1309" s="15" t="s">
        <v>2342</v>
      </c>
      <c r="M1309" s="6">
        <v>0.36</v>
      </c>
      <c r="N1309" s="15" t="s">
        <v>33</v>
      </c>
      <c r="O1309" s="15" t="s">
        <v>60</v>
      </c>
      <c r="P1309" s="15" t="s">
        <v>61</v>
      </c>
      <c r="Q1309" s="15" t="s">
        <v>1816</v>
      </c>
      <c r="R1309" s="2">
        <v>81007</v>
      </c>
      <c r="S1309" s="1">
        <v>42123</v>
      </c>
      <c r="T1309" s="12">
        <f>EOMONTH(Table_1[[#This Row],[Order Date]],0)</f>
        <v>42124</v>
      </c>
      <c r="U1309" s="10">
        <f>EOMONTH(Table_1[[#This Row],[Order Date]],0)</f>
        <v>42124</v>
      </c>
      <c r="V1309" s="14">
        <v>42123</v>
      </c>
      <c r="W1309" s="1">
        <v>42124</v>
      </c>
      <c r="X1309" s="12">
        <v>42124</v>
      </c>
      <c r="Y1309" s="10">
        <f>EOMONTH(Table_1[[#This Row],[Ship date]],0)</f>
        <v>42124</v>
      </c>
      <c r="Z1309" s="14">
        <v>42124</v>
      </c>
      <c r="AA1309" s="4">
        <v>-64.670940000000002</v>
      </c>
      <c r="AB1309" s="2">
        <v>14</v>
      </c>
      <c r="AC1309" s="4">
        <v>81.819999999999993</v>
      </c>
      <c r="AD1309" s="2">
        <v>88198</v>
      </c>
      <c r="AE1309" s="4">
        <f>'DataCleaning and Transformation'!$E1309-'DataCleaning and Transformation'!$D1309</f>
        <v>5.32</v>
      </c>
      <c r="AF1309" s="15" t="str">
        <f>_xlfn.IFS('DataCleaning and Transformation'!$O1309="Central","Chris",'DataCleaning and Transformation'!$O1309="East","Erin",'DataCleaning and Transformation'!$O1309="South","Sam",'DataCleaning and Transformation'!$O1309="West","William")</f>
        <v>William</v>
      </c>
      <c r="AG1309" s="31">
        <f>Table_1[[#This Row],[Ship date]]-Table_1[[#This Row],[Order Date]]</f>
        <v>1</v>
      </c>
      <c r="AH1309" s="22">
        <f>Table_1[[#This Row],[Profit]]/Table_1[[#This Row],[Sales]]</f>
        <v>-0.79040503544365692</v>
      </c>
      <c r="AI1309" s="23">
        <f>Table_1[[#This Row],[Profit]]+Table_1[[#This Row],[Sales]]</f>
        <v>17.149059999999992</v>
      </c>
      <c r="AJ1309" s="17">
        <f>WEEKNUM(Table_1[[#This Row],[Order Date]],1)</f>
        <v>18</v>
      </c>
      <c r="AK1309" s="17" t="str">
        <f>TEXT(Table_1[[#This Row],[Order Date]],"mmm yyyy")</f>
        <v>Apr 2015</v>
      </c>
      <c r="AL1309" s="17" t="str">
        <f>Table_1[[#This Row],[Monthly sales]]&amp;"  Week "&amp;TEXT(Table_1[[#This Row],[Weekly sales]],"00")</f>
        <v>Apr 2015  Week 18</v>
      </c>
      <c r="AM1309" s="17">
        <f>IF(COUNTIF($A$2:A1309, A1309)=1, 1, 0)</f>
        <v>0</v>
      </c>
      <c r="AN1309" s="3">
        <f>COUNTA(A1309) - COUNTIF(Table_1[[#This Row],[Unique Customers]], 1)</f>
        <v>1</v>
      </c>
      <c r="AO1309" s="17" t="str">
        <f t="shared" si="20"/>
        <v>Repeated</v>
      </c>
      <c r="AP1309" s="17" t="str">
        <f>"Q"&amp;_xlfn.CEILING.MATH(MONTH(Table_1[[#This Row],[Monthly sales]])/3,1)</f>
        <v>Q2</v>
      </c>
    </row>
    <row r="1310" spans="1:42" ht="14.4" x14ac:dyDescent="0.3">
      <c r="A1310" s="2">
        <v>618</v>
      </c>
      <c r="B1310" s="15" t="s">
        <v>1815</v>
      </c>
      <c r="C1310" s="15" t="s">
        <v>71</v>
      </c>
      <c r="D1310" s="6">
        <v>0.03</v>
      </c>
      <c r="E1310" s="4">
        <v>7.35</v>
      </c>
      <c r="F1310" s="4">
        <v>5.96</v>
      </c>
      <c r="G1310" s="15" t="s">
        <v>39</v>
      </c>
      <c r="H1310" s="15" t="s">
        <v>40</v>
      </c>
      <c r="I1310" s="15" t="s">
        <v>49</v>
      </c>
      <c r="J1310" s="15" t="s">
        <v>89</v>
      </c>
      <c r="K1310" s="15" t="s">
        <v>74</v>
      </c>
      <c r="L1310" s="15" t="s">
        <v>2343</v>
      </c>
      <c r="M1310" s="6">
        <v>0.38</v>
      </c>
      <c r="N1310" s="15" t="s">
        <v>33</v>
      </c>
      <c r="O1310" s="15" t="s">
        <v>60</v>
      </c>
      <c r="P1310" s="15" t="s">
        <v>61</v>
      </c>
      <c r="Q1310" s="15" t="s">
        <v>1816</v>
      </c>
      <c r="R1310" s="2">
        <v>81007</v>
      </c>
      <c r="S1310" s="1">
        <v>42123</v>
      </c>
      <c r="T1310" s="12">
        <f>EOMONTH(Table_1[[#This Row],[Order Date]],0)</f>
        <v>42124</v>
      </c>
      <c r="U1310" s="10">
        <f>EOMONTH(Table_1[[#This Row],[Order Date]],0)</f>
        <v>42124</v>
      </c>
      <c r="V1310" s="14">
        <v>42123</v>
      </c>
      <c r="W1310" s="1">
        <v>42124</v>
      </c>
      <c r="X1310" s="12">
        <v>42124</v>
      </c>
      <c r="Y1310" s="10">
        <f>EOMONTH(Table_1[[#This Row],[Ship date]],0)</f>
        <v>42124</v>
      </c>
      <c r="Z1310" s="14">
        <v>42124</v>
      </c>
      <c r="AA1310" s="4">
        <v>-11.113200000000001</v>
      </c>
      <c r="AB1310" s="2">
        <v>1</v>
      </c>
      <c r="AC1310" s="4">
        <v>13.16</v>
      </c>
      <c r="AD1310" s="2">
        <v>88198</v>
      </c>
      <c r="AE1310" s="4">
        <f>'DataCleaning and Transformation'!$E1310-'DataCleaning and Transformation'!$D1310</f>
        <v>7.3199999999999994</v>
      </c>
      <c r="AF1310" s="15" t="str">
        <f>_xlfn.IFS('DataCleaning and Transformation'!$O1310="Central","Chris",'DataCleaning and Transformation'!$O1310="East","Erin",'DataCleaning and Transformation'!$O1310="South","Sam",'DataCleaning and Transformation'!$O1310="West","William")</f>
        <v>William</v>
      </c>
      <c r="AG1310" s="31">
        <f>Table_1[[#This Row],[Ship date]]-Table_1[[#This Row],[Order Date]]</f>
        <v>1</v>
      </c>
      <c r="AH1310" s="22">
        <f>Table_1[[#This Row],[Profit]]/Table_1[[#This Row],[Sales]]</f>
        <v>-0.84446808510638305</v>
      </c>
      <c r="AI1310" s="23">
        <f>Table_1[[#This Row],[Profit]]+Table_1[[#This Row],[Sales]]</f>
        <v>2.0467999999999993</v>
      </c>
      <c r="AJ1310" s="17">
        <f>WEEKNUM(Table_1[[#This Row],[Order Date]],1)</f>
        <v>18</v>
      </c>
      <c r="AK1310" s="17" t="str">
        <f>TEXT(Table_1[[#This Row],[Order Date]],"mmm yyyy")</f>
        <v>Apr 2015</v>
      </c>
      <c r="AL1310" s="17" t="str">
        <f>Table_1[[#This Row],[Monthly sales]]&amp;"  Week "&amp;TEXT(Table_1[[#This Row],[Weekly sales]],"00")</f>
        <v>Apr 2015  Week 18</v>
      </c>
      <c r="AM1310" s="17">
        <f>IF(COUNTIF($A$2:A1310, A1310)=1, 1, 0)</f>
        <v>0</v>
      </c>
      <c r="AN1310" s="3">
        <f>COUNTA(A1310) - COUNTIF(Table_1[[#This Row],[Unique Customers]], 1)</f>
        <v>1</v>
      </c>
      <c r="AO1310" s="17" t="str">
        <f t="shared" si="20"/>
        <v>Repeated</v>
      </c>
      <c r="AP1310" s="17" t="str">
        <f>"Q"&amp;_xlfn.CEILING.MATH(MONTH(Table_1[[#This Row],[Monthly sales]])/3,1)</f>
        <v>Q2</v>
      </c>
    </row>
    <row r="1311" spans="1:42" ht="14.4" x14ac:dyDescent="0.3">
      <c r="A1311" s="2">
        <v>638</v>
      </c>
      <c r="B1311" s="15" t="s">
        <v>2344</v>
      </c>
      <c r="C1311" s="15" t="s">
        <v>26</v>
      </c>
      <c r="D1311" s="6">
        <v>0.06</v>
      </c>
      <c r="E1311" s="4">
        <v>65.989999999999995</v>
      </c>
      <c r="F1311" s="4">
        <v>8.8000000000000007</v>
      </c>
      <c r="G1311" s="15" t="s">
        <v>88</v>
      </c>
      <c r="H1311" s="15" t="s">
        <v>40</v>
      </c>
      <c r="I1311" s="15" t="s">
        <v>41</v>
      </c>
      <c r="J1311" s="15" t="s">
        <v>136</v>
      </c>
      <c r="K1311" s="15" t="s">
        <v>74</v>
      </c>
      <c r="L1311" s="15" t="s">
        <v>453</v>
      </c>
      <c r="M1311" s="6">
        <v>0.57999999999999996</v>
      </c>
      <c r="N1311" s="15" t="s">
        <v>33</v>
      </c>
      <c r="O1311" s="15" t="s">
        <v>60</v>
      </c>
      <c r="P1311" s="15" t="s">
        <v>91</v>
      </c>
      <c r="Q1311" s="15" t="s">
        <v>2345</v>
      </c>
      <c r="R1311" s="2">
        <v>95062</v>
      </c>
      <c r="S1311" s="1">
        <v>42124</v>
      </c>
      <c r="T1311" s="12">
        <f>EOMONTH(Table_1[[#This Row],[Order Date]],0)</f>
        <v>42124</v>
      </c>
      <c r="U1311" s="10">
        <f>EOMONTH(Table_1[[#This Row],[Order Date]],0)</f>
        <v>42124</v>
      </c>
      <c r="V1311" s="14">
        <v>42124</v>
      </c>
      <c r="W1311" s="1">
        <v>42125</v>
      </c>
      <c r="X1311" s="12">
        <v>42125</v>
      </c>
      <c r="Y1311" s="10">
        <f>EOMONTH(Table_1[[#This Row],[Ship date]],0)</f>
        <v>42155</v>
      </c>
      <c r="Z1311" s="14">
        <v>42125</v>
      </c>
      <c r="AA1311" s="4">
        <v>288.08999999999997</v>
      </c>
      <c r="AB1311" s="2">
        <v>9</v>
      </c>
      <c r="AC1311" s="4">
        <v>506.38</v>
      </c>
      <c r="AD1311" s="2">
        <v>87954</v>
      </c>
      <c r="AE1311" s="4">
        <f>'DataCleaning and Transformation'!$E1311-'DataCleaning and Transformation'!$D1311</f>
        <v>65.929999999999993</v>
      </c>
      <c r="AF1311" s="15" t="str">
        <f>_xlfn.IFS('DataCleaning and Transformation'!$O1311="Central","Chris",'DataCleaning and Transformation'!$O1311="East","Erin",'DataCleaning and Transformation'!$O1311="South","Sam",'DataCleaning and Transformation'!$O1311="West","William")</f>
        <v>William</v>
      </c>
      <c r="AG1311" s="31">
        <f>Table_1[[#This Row],[Ship date]]-Table_1[[#This Row],[Order Date]]</f>
        <v>1</v>
      </c>
      <c r="AH1311" s="22">
        <f>Table_1[[#This Row],[Profit]]/Table_1[[#This Row],[Sales]]</f>
        <v>0.56892057348236502</v>
      </c>
      <c r="AI1311" s="23">
        <f>Table_1[[#This Row],[Profit]]+Table_1[[#This Row],[Sales]]</f>
        <v>794.47</v>
      </c>
      <c r="AJ1311" s="17">
        <f>WEEKNUM(Table_1[[#This Row],[Order Date]],1)</f>
        <v>18</v>
      </c>
      <c r="AK1311" s="17" t="str">
        <f>TEXT(Table_1[[#This Row],[Order Date]],"mmm yyyy")</f>
        <v>Apr 2015</v>
      </c>
      <c r="AL1311" s="17" t="str">
        <f>Table_1[[#This Row],[Monthly sales]]&amp;"  Week "&amp;TEXT(Table_1[[#This Row],[Weekly sales]],"00")</f>
        <v>Apr 2015  Week 18</v>
      </c>
      <c r="AM1311" s="17">
        <f>IF(COUNTIF($A$2:A1311, A1311)=1, 1, 0)</f>
        <v>1</v>
      </c>
      <c r="AN1311" s="3">
        <f>COUNTA(A1311) - COUNTIF(Table_1[[#This Row],[Unique Customers]], 1)</f>
        <v>0</v>
      </c>
      <c r="AO1311" s="17" t="str">
        <f t="shared" si="20"/>
        <v>Unique</v>
      </c>
      <c r="AP1311" s="17" t="str">
        <f>"Q"&amp;_xlfn.CEILING.MATH(MONTH(Table_1[[#This Row],[Monthly sales]])/3,1)</f>
        <v>Q2</v>
      </c>
    </row>
    <row r="1312" spans="1:42" ht="14.4" x14ac:dyDescent="0.3">
      <c r="A1312" s="2">
        <v>638</v>
      </c>
      <c r="B1312" s="15" t="s">
        <v>2344</v>
      </c>
      <c r="C1312" s="15" t="s">
        <v>26</v>
      </c>
      <c r="D1312" s="6">
        <v>0</v>
      </c>
      <c r="E1312" s="4">
        <v>195.99</v>
      </c>
      <c r="F1312" s="4">
        <v>4.2</v>
      </c>
      <c r="G1312" s="15" t="s">
        <v>88</v>
      </c>
      <c r="H1312" s="15" t="s">
        <v>40</v>
      </c>
      <c r="I1312" s="15" t="s">
        <v>41</v>
      </c>
      <c r="J1312" s="15" t="s">
        <v>136</v>
      </c>
      <c r="K1312" s="15" t="s">
        <v>74</v>
      </c>
      <c r="L1312" s="15" t="s">
        <v>2346</v>
      </c>
      <c r="M1312" s="6">
        <v>0.56999999999999995</v>
      </c>
      <c r="N1312" s="15" t="s">
        <v>33</v>
      </c>
      <c r="O1312" s="15" t="s">
        <v>60</v>
      </c>
      <c r="P1312" s="15" t="s">
        <v>91</v>
      </c>
      <c r="Q1312" s="15" t="s">
        <v>2345</v>
      </c>
      <c r="R1312" s="2">
        <v>95062</v>
      </c>
      <c r="S1312" s="1">
        <v>42124</v>
      </c>
      <c r="T1312" s="12">
        <f>EOMONTH(Table_1[[#This Row],[Order Date]],0)</f>
        <v>42124</v>
      </c>
      <c r="U1312" s="10">
        <f>EOMONTH(Table_1[[#This Row],[Order Date]],0)</f>
        <v>42124</v>
      </c>
      <c r="V1312" s="14">
        <v>42124</v>
      </c>
      <c r="W1312" s="1">
        <v>42126</v>
      </c>
      <c r="X1312" s="12">
        <v>42126</v>
      </c>
      <c r="Y1312" s="10">
        <f>EOMONTH(Table_1[[#This Row],[Ship date]],0)</f>
        <v>42155</v>
      </c>
      <c r="Z1312" s="14">
        <v>42126</v>
      </c>
      <c r="AA1312" s="4">
        <v>719.47680000000003</v>
      </c>
      <c r="AB1312" s="2">
        <v>6</v>
      </c>
      <c r="AC1312" s="4">
        <v>1042.72</v>
      </c>
      <c r="AD1312" s="2">
        <v>87954</v>
      </c>
      <c r="AE1312" s="4">
        <f>'DataCleaning and Transformation'!$E1312-'DataCleaning and Transformation'!$D1312</f>
        <v>195.99</v>
      </c>
      <c r="AF1312" s="15" t="str">
        <f>_xlfn.IFS('DataCleaning and Transformation'!$O1312="Central","Chris",'DataCleaning and Transformation'!$O1312="East","Erin",'DataCleaning and Transformation'!$O1312="South","Sam",'DataCleaning and Transformation'!$O1312="West","William")</f>
        <v>William</v>
      </c>
      <c r="AG1312" s="31">
        <f>Table_1[[#This Row],[Ship date]]-Table_1[[#This Row],[Order Date]]</f>
        <v>2</v>
      </c>
      <c r="AH1312" s="22">
        <f>Table_1[[#This Row],[Profit]]/Table_1[[#This Row],[Sales]]</f>
        <v>0.69000000000000006</v>
      </c>
      <c r="AI1312" s="23">
        <f>Table_1[[#This Row],[Profit]]+Table_1[[#This Row],[Sales]]</f>
        <v>1762.1968000000002</v>
      </c>
      <c r="AJ1312" s="17">
        <f>WEEKNUM(Table_1[[#This Row],[Order Date]],1)</f>
        <v>18</v>
      </c>
      <c r="AK1312" s="17" t="str">
        <f>TEXT(Table_1[[#This Row],[Order Date]],"mmm yyyy")</f>
        <v>Apr 2015</v>
      </c>
      <c r="AL1312" s="17" t="str">
        <f>Table_1[[#This Row],[Monthly sales]]&amp;"  Week "&amp;TEXT(Table_1[[#This Row],[Weekly sales]],"00")</f>
        <v>Apr 2015  Week 18</v>
      </c>
      <c r="AM1312" s="17">
        <f>IF(COUNTIF($A$2:A1312, A1312)=1, 1, 0)</f>
        <v>0</v>
      </c>
      <c r="AN1312" s="3">
        <f>COUNTA(A1312) - COUNTIF(Table_1[[#This Row],[Unique Customers]], 1)</f>
        <v>1</v>
      </c>
      <c r="AO1312" s="17" t="str">
        <f t="shared" si="20"/>
        <v>Repeated</v>
      </c>
      <c r="AP1312" s="17" t="str">
        <f>"Q"&amp;_xlfn.CEILING.MATH(MONTH(Table_1[[#This Row],[Monthly sales]])/3,1)</f>
        <v>Q2</v>
      </c>
    </row>
    <row r="1313" spans="1:42" ht="14.4" x14ac:dyDescent="0.3">
      <c r="A1313" s="2">
        <v>640</v>
      </c>
      <c r="B1313" s="15" t="s">
        <v>1186</v>
      </c>
      <c r="C1313" s="15" t="s">
        <v>26</v>
      </c>
      <c r="D1313" s="6">
        <v>0.06</v>
      </c>
      <c r="E1313" s="4">
        <v>65.989999999999995</v>
      </c>
      <c r="F1313" s="4">
        <v>8.8000000000000007</v>
      </c>
      <c r="G1313" s="15" t="s">
        <v>88</v>
      </c>
      <c r="H1313" s="15" t="s">
        <v>40</v>
      </c>
      <c r="I1313" s="15" t="s">
        <v>41</v>
      </c>
      <c r="J1313" s="15" t="s">
        <v>136</v>
      </c>
      <c r="K1313" s="15" t="s">
        <v>74</v>
      </c>
      <c r="L1313" s="15" t="s">
        <v>453</v>
      </c>
      <c r="M1313" s="6">
        <v>0.57999999999999996</v>
      </c>
      <c r="N1313" s="15" t="s">
        <v>33</v>
      </c>
      <c r="O1313" s="15" t="s">
        <v>60</v>
      </c>
      <c r="P1313" s="15" t="s">
        <v>67</v>
      </c>
      <c r="Q1313" s="15" t="s">
        <v>143</v>
      </c>
      <c r="R1313" s="2">
        <v>98119</v>
      </c>
      <c r="S1313" s="1">
        <v>42124</v>
      </c>
      <c r="T1313" s="12">
        <f>EOMONTH(Table_1[[#This Row],[Order Date]],0)</f>
        <v>42124</v>
      </c>
      <c r="U1313" s="10">
        <f>EOMONTH(Table_1[[#This Row],[Order Date]],0)</f>
        <v>42124</v>
      </c>
      <c r="V1313" s="14">
        <v>42124</v>
      </c>
      <c r="W1313" s="1">
        <v>42125</v>
      </c>
      <c r="X1313" s="12">
        <v>42125</v>
      </c>
      <c r="Y1313" s="10">
        <f>EOMONTH(Table_1[[#This Row],[Ship date]],0)</f>
        <v>42155</v>
      </c>
      <c r="Z1313" s="14">
        <v>42125</v>
      </c>
      <c r="AA1313" s="4">
        <v>288.08999999999997</v>
      </c>
      <c r="AB1313" s="2">
        <v>34</v>
      </c>
      <c r="AC1313" s="4">
        <v>1912.98</v>
      </c>
      <c r="AD1313" s="2">
        <v>45380</v>
      </c>
      <c r="AE1313" s="4">
        <f>'DataCleaning and Transformation'!$E1313-'DataCleaning and Transformation'!$D1313</f>
        <v>65.929999999999993</v>
      </c>
      <c r="AF1313" s="15" t="str">
        <f>_xlfn.IFS('DataCleaning and Transformation'!$O1313="Central","Chris",'DataCleaning and Transformation'!$O1313="East","Erin",'DataCleaning and Transformation'!$O1313="South","Sam",'DataCleaning and Transformation'!$O1313="West","William")</f>
        <v>William</v>
      </c>
      <c r="AG1313" s="31">
        <f>Table_1[[#This Row],[Ship date]]-Table_1[[#This Row],[Order Date]]</f>
        <v>1</v>
      </c>
      <c r="AH1313" s="22">
        <f>Table_1[[#This Row],[Profit]]/Table_1[[#This Row],[Sales]]</f>
        <v>0.15059749709876735</v>
      </c>
      <c r="AI1313" s="23">
        <f>Table_1[[#This Row],[Profit]]+Table_1[[#This Row],[Sales]]</f>
        <v>2201.0700000000002</v>
      </c>
      <c r="AJ1313" s="17">
        <f>WEEKNUM(Table_1[[#This Row],[Order Date]],1)</f>
        <v>18</v>
      </c>
      <c r="AK1313" s="17" t="str">
        <f>TEXT(Table_1[[#This Row],[Order Date]],"mmm yyyy")</f>
        <v>Apr 2015</v>
      </c>
      <c r="AL1313" s="17" t="str">
        <f>Table_1[[#This Row],[Monthly sales]]&amp;"  Week "&amp;TEXT(Table_1[[#This Row],[Weekly sales]],"00")</f>
        <v>Apr 2015  Week 18</v>
      </c>
      <c r="AM1313" s="17">
        <f>IF(COUNTIF($A$2:A1313, A1313)=1, 1, 0)</f>
        <v>0</v>
      </c>
      <c r="AN1313" s="3">
        <f>COUNTA(A1313) - COUNTIF(Table_1[[#This Row],[Unique Customers]], 1)</f>
        <v>1</v>
      </c>
      <c r="AO1313" s="17" t="str">
        <f t="shared" si="20"/>
        <v>Unique</v>
      </c>
      <c r="AP1313" s="17" t="str">
        <f>"Q"&amp;_xlfn.CEILING.MATH(MONTH(Table_1[[#This Row],[Monthly sales]])/3,1)</f>
        <v>Q2</v>
      </c>
    </row>
    <row r="1314" spans="1:42" ht="14.4" x14ac:dyDescent="0.3">
      <c r="A1314" s="2">
        <v>640</v>
      </c>
      <c r="B1314" s="15" t="s">
        <v>1186</v>
      </c>
      <c r="C1314" s="15" t="s">
        <v>26</v>
      </c>
      <c r="D1314" s="6">
        <v>0</v>
      </c>
      <c r="E1314" s="4">
        <v>195.99</v>
      </c>
      <c r="F1314" s="4">
        <v>4.2</v>
      </c>
      <c r="G1314" s="15" t="s">
        <v>88</v>
      </c>
      <c r="H1314" s="15" t="s">
        <v>40</v>
      </c>
      <c r="I1314" s="15" t="s">
        <v>41</v>
      </c>
      <c r="J1314" s="15" t="s">
        <v>136</v>
      </c>
      <c r="K1314" s="15" t="s">
        <v>74</v>
      </c>
      <c r="L1314" s="15" t="s">
        <v>2346</v>
      </c>
      <c r="M1314" s="6">
        <v>0.56999999999999995</v>
      </c>
      <c r="N1314" s="15" t="s">
        <v>33</v>
      </c>
      <c r="O1314" s="15" t="s">
        <v>60</v>
      </c>
      <c r="P1314" s="15" t="s">
        <v>67</v>
      </c>
      <c r="Q1314" s="15" t="s">
        <v>143</v>
      </c>
      <c r="R1314" s="2">
        <v>98119</v>
      </c>
      <c r="S1314" s="1">
        <v>42124</v>
      </c>
      <c r="T1314" s="12">
        <f>EOMONTH(Table_1[[#This Row],[Order Date]],0)</f>
        <v>42124</v>
      </c>
      <c r="U1314" s="10">
        <f>EOMONTH(Table_1[[#This Row],[Order Date]],0)</f>
        <v>42124</v>
      </c>
      <c r="V1314" s="14">
        <v>42124</v>
      </c>
      <c r="W1314" s="1">
        <v>42126</v>
      </c>
      <c r="X1314" s="12">
        <v>42126</v>
      </c>
      <c r="Y1314" s="10">
        <f>EOMONTH(Table_1[[#This Row],[Ship date]],0)</f>
        <v>42155</v>
      </c>
      <c r="Z1314" s="14">
        <v>42126</v>
      </c>
      <c r="AA1314" s="4">
        <v>1030.509</v>
      </c>
      <c r="AB1314" s="2">
        <v>24</v>
      </c>
      <c r="AC1314" s="4">
        <v>4170.87</v>
      </c>
      <c r="AD1314" s="2">
        <v>45380</v>
      </c>
      <c r="AE1314" s="4">
        <f>'DataCleaning and Transformation'!$E1314-'DataCleaning and Transformation'!$D1314</f>
        <v>195.99</v>
      </c>
      <c r="AF1314" s="15" t="str">
        <f>_xlfn.IFS('DataCleaning and Transformation'!$O1314="Central","Chris",'DataCleaning and Transformation'!$O1314="East","Erin",'DataCleaning and Transformation'!$O1314="South","Sam",'DataCleaning and Transformation'!$O1314="West","William")</f>
        <v>William</v>
      </c>
      <c r="AG1314" s="31">
        <f>Table_1[[#This Row],[Ship date]]-Table_1[[#This Row],[Order Date]]</f>
        <v>2</v>
      </c>
      <c r="AH1314" s="22">
        <f>Table_1[[#This Row],[Profit]]/Table_1[[#This Row],[Sales]]</f>
        <v>0.24707291284552144</v>
      </c>
      <c r="AI1314" s="23">
        <f>Table_1[[#This Row],[Profit]]+Table_1[[#This Row],[Sales]]</f>
        <v>5201.3789999999999</v>
      </c>
      <c r="AJ1314" s="17">
        <f>WEEKNUM(Table_1[[#This Row],[Order Date]],1)</f>
        <v>18</v>
      </c>
      <c r="AK1314" s="17" t="str">
        <f>TEXT(Table_1[[#This Row],[Order Date]],"mmm yyyy")</f>
        <v>Apr 2015</v>
      </c>
      <c r="AL1314" s="17" t="str">
        <f>Table_1[[#This Row],[Monthly sales]]&amp;"  Week "&amp;TEXT(Table_1[[#This Row],[Weekly sales]],"00")</f>
        <v>Apr 2015  Week 18</v>
      </c>
      <c r="AM1314" s="17">
        <f>IF(COUNTIF($A$2:A1314, A1314)=1, 1, 0)</f>
        <v>0</v>
      </c>
      <c r="AN1314" s="3">
        <f>COUNTA(A1314) - COUNTIF(Table_1[[#This Row],[Unique Customers]], 1)</f>
        <v>1</v>
      </c>
      <c r="AO1314" s="17" t="str">
        <f t="shared" si="20"/>
        <v>Repeated</v>
      </c>
      <c r="AP1314" s="17" t="str">
        <f>"Q"&amp;_xlfn.CEILING.MATH(MONTH(Table_1[[#This Row],[Monthly sales]])/3,1)</f>
        <v>Q2</v>
      </c>
    </row>
    <row r="1315" spans="1:42" ht="14.4" x14ac:dyDescent="0.3">
      <c r="A1315" s="2">
        <v>851</v>
      </c>
      <c r="B1315" s="15" t="s">
        <v>1365</v>
      </c>
      <c r="C1315" s="15" t="s">
        <v>26</v>
      </c>
      <c r="D1315" s="6">
        <v>0.06</v>
      </c>
      <c r="E1315" s="4">
        <v>1.26</v>
      </c>
      <c r="F1315" s="4">
        <v>0.7</v>
      </c>
      <c r="G1315" s="15" t="s">
        <v>39</v>
      </c>
      <c r="H1315" s="15" t="s">
        <v>95</v>
      </c>
      <c r="I1315" s="15" t="s">
        <v>49</v>
      </c>
      <c r="J1315" s="15" t="s">
        <v>177</v>
      </c>
      <c r="K1315" s="15" t="s">
        <v>51</v>
      </c>
      <c r="L1315" s="15" t="s">
        <v>2347</v>
      </c>
      <c r="M1315" s="6">
        <v>0.81</v>
      </c>
      <c r="N1315" s="15" t="s">
        <v>33</v>
      </c>
      <c r="O1315" s="15" t="s">
        <v>60</v>
      </c>
      <c r="P1315" s="15" t="s">
        <v>91</v>
      </c>
      <c r="Q1315" s="15" t="s">
        <v>1367</v>
      </c>
      <c r="R1315" s="2">
        <v>91745</v>
      </c>
      <c r="S1315" s="1">
        <v>42124</v>
      </c>
      <c r="T1315" s="12">
        <f>EOMONTH(Table_1[[#This Row],[Order Date]],0)</f>
        <v>42124</v>
      </c>
      <c r="U1315" s="10">
        <f>EOMONTH(Table_1[[#This Row],[Order Date]],0)</f>
        <v>42124</v>
      </c>
      <c r="V1315" s="14">
        <v>42124</v>
      </c>
      <c r="W1315" s="1">
        <v>42124</v>
      </c>
      <c r="X1315" s="12">
        <v>42124</v>
      </c>
      <c r="Y1315" s="10">
        <f>EOMONTH(Table_1[[#This Row],[Ship date]],0)</f>
        <v>42124</v>
      </c>
      <c r="Z1315" s="14">
        <v>42124</v>
      </c>
      <c r="AA1315" s="4">
        <v>-6.6096000000000004</v>
      </c>
      <c r="AB1315" s="2">
        <v>4</v>
      </c>
      <c r="AC1315" s="4">
        <v>5.28</v>
      </c>
      <c r="AD1315" s="2">
        <v>88571</v>
      </c>
      <c r="AE1315" s="4">
        <f>'DataCleaning and Transformation'!$E1315-'DataCleaning and Transformation'!$D1315</f>
        <v>1.2</v>
      </c>
      <c r="AF1315" s="15" t="str">
        <f>_xlfn.IFS('DataCleaning and Transformation'!$O1315="Central","Chris",'DataCleaning and Transformation'!$O1315="East","Erin",'DataCleaning and Transformation'!$O1315="South","Sam",'DataCleaning and Transformation'!$O1315="West","William")</f>
        <v>William</v>
      </c>
      <c r="AG1315" s="31">
        <f>Table_1[[#This Row],[Ship date]]-Table_1[[#This Row],[Order Date]]</f>
        <v>0</v>
      </c>
      <c r="AH1315" s="22">
        <f>Table_1[[#This Row],[Profit]]/Table_1[[#This Row],[Sales]]</f>
        <v>-1.2518181818181817</v>
      </c>
      <c r="AI1315" s="23">
        <f>Table_1[[#This Row],[Profit]]+Table_1[[#This Row],[Sales]]</f>
        <v>-1.3296000000000001</v>
      </c>
      <c r="AJ1315" s="17">
        <f>WEEKNUM(Table_1[[#This Row],[Order Date]],1)</f>
        <v>18</v>
      </c>
      <c r="AK1315" s="17" t="str">
        <f>TEXT(Table_1[[#This Row],[Order Date]],"mmm yyyy")</f>
        <v>Apr 2015</v>
      </c>
      <c r="AL1315" s="17" t="str">
        <f>Table_1[[#This Row],[Monthly sales]]&amp;"  Week "&amp;TEXT(Table_1[[#This Row],[Weekly sales]],"00")</f>
        <v>Apr 2015  Week 18</v>
      </c>
      <c r="AM1315" s="17">
        <f>IF(COUNTIF($A$2:A1315, A1315)=1, 1, 0)</f>
        <v>0</v>
      </c>
      <c r="AN1315" s="3">
        <f>COUNTA(A1315) - COUNTIF(Table_1[[#This Row],[Unique Customers]], 1)</f>
        <v>1</v>
      </c>
      <c r="AO1315" s="17" t="str">
        <f t="shared" si="20"/>
        <v>Unique</v>
      </c>
      <c r="AP1315" s="17" t="str">
        <f>"Q"&amp;_xlfn.CEILING.MATH(MONTH(Table_1[[#This Row],[Monthly sales]])/3,1)</f>
        <v>Q2</v>
      </c>
    </row>
    <row r="1316" spans="1:42" ht="14.4" x14ac:dyDescent="0.3">
      <c r="A1316" s="2">
        <v>854</v>
      </c>
      <c r="B1316" s="15" t="s">
        <v>2348</v>
      </c>
      <c r="C1316" s="15" t="s">
        <v>26</v>
      </c>
      <c r="D1316" s="6">
        <v>0.06</v>
      </c>
      <c r="E1316" s="4">
        <v>1.76</v>
      </c>
      <c r="F1316" s="4">
        <v>0.7</v>
      </c>
      <c r="G1316" s="15" t="s">
        <v>39</v>
      </c>
      <c r="H1316" s="15" t="s">
        <v>95</v>
      </c>
      <c r="I1316" s="15" t="s">
        <v>49</v>
      </c>
      <c r="J1316" s="15" t="s">
        <v>50</v>
      </c>
      <c r="K1316" s="15" t="s">
        <v>51</v>
      </c>
      <c r="L1316" s="15" t="s">
        <v>1664</v>
      </c>
      <c r="M1316" s="6">
        <v>0.56000000000000005</v>
      </c>
      <c r="N1316" s="15" t="s">
        <v>33</v>
      </c>
      <c r="O1316" s="15" t="s">
        <v>112</v>
      </c>
      <c r="P1316" s="15" t="s">
        <v>249</v>
      </c>
      <c r="Q1316" s="15" t="s">
        <v>2349</v>
      </c>
      <c r="R1316" s="2">
        <v>6405</v>
      </c>
      <c r="S1316" s="1">
        <v>42124</v>
      </c>
      <c r="T1316" s="12">
        <f>EOMONTH(Table_1[[#This Row],[Order Date]],0)</f>
        <v>42124</v>
      </c>
      <c r="U1316" s="10">
        <f>EOMONTH(Table_1[[#This Row],[Order Date]],0)</f>
        <v>42124</v>
      </c>
      <c r="V1316" s="14">
        <v>42124</v>
      </c>
      <c r="W1316" s="1">
        <v>42126</v>
      </c>
      <c r="X1316" s="12">
        <v>42126</v>
      </c>
      <c r="Y1316" s="10">
        <f>EOMONTH(Table_1[[#This Row],[Ship date]],0)</f>
        <v>42155</v>
      </c>
      <c r="Z1316" s="14">
        <v>42126</v>
      </c>
      <c r="AA1316" s="4">
        <v>1.2236</v>
      </c>
      <c r="AB1316" s="2">
        <v>22</v>
      </c>
      <c r="AC1316" s="4">
        <v>39.26</v>
      </c>
      <c r="AD1316" s="2">
        <v>88571</v>
      </c>
      <c r="AE1316" s="4">
        <f>'DataCleaning and Transformation'!$E1316-'DataCleaning and Transformation'!$D1316</f>
        <v>1.7</v>
      </c>
      <c r="AF1316" s="15" t="str">
        <f>_xlfn.IFS('DataCleaning and Transformation'!$O1316="Central","Chris",'DataCleaning and Transformation'!$O1316="East","Erin",'DataCleaning and Transformation'!$O1316="South","Sam",'DataCleaning and Transformation'!$O1316="West","William")</f>
        <v>Erin</v>
      </c>
      <c r="AG1316" s="31">
        <f>Table_1[[#This Row],[Ship date]]-Table_1[[#This Row],[Order Date]]</f>
        <v>2</v>
      </c>
      <c r="AH1316" s="22">
        <f>Table_1[[#This Row],[Profit]]/Table_1[[#This Row],[Sales]]</f>
        <v>3.1166581762608253E-2</v>
      </c>
      <c r="AI1316" s="23">
        <f>Table_1[[#This Row],[Profit]]+Table_1[[#This Row],[Sales]]</f>
        <v>40.483599999999996</v>
      </c>
      <c r="AJ1316" s="17">
        <f>WEEKNUM(Table_1[[#This Row],[Order Date]],1)</f>
        <v>18</v>
      </c>
      <c r="AK1316" s="17" t="str">
        <f>TEXT(Table_1[[#This Row],[Order Date]],"mmm yyyy")</f>
        <v>Apr 2015</v>
      </c>
      <c r="AL1316" s="17" t="str">
        <f>Table_1[[#This Row],[Monthly sales]]&amp;"  Week "&amp;TEXT(Table_1[[#This Row],[Weekly sales]],"00")</f>
        <v>Apr 2015  Week 18</v>
      </c>
      <c r="AM1316" s="17">
        <f>IF(COUNTIF($A$2:A1316, A1316)=1, 1, 0)</f>
        <v>1</v>
      </c>
      <c r="AN1316" s="3">
        <f>COUNTA(A1316) - COUNTIF(Table_1[[#This Row],[Unique Customers]], 1)</f>
        <v>0</v>
      </c>
      <c r="AO1316" s="17" t="str">
        <f t="shared" si="20"/>
        <v>Repeated</v>
      </c>
      <c r="AP1316" s="17" t="str">
        <f>"Q"&amp;_xlfn.CEILING.MATH(MONTH(Table_1[[#This Row],[Monthly sales]])/3,1)</f>
        <v>Q2</v>
      </c>
    </row>
    <row r="1317" spans="1:42" ht="14.4" x14ac:dyDescent="0.3">
      <c r="A1317" s="2">
        <v>855</v>
      </c>
      <c r="B1317" s="15" t="s">
        <v>2350</v>
      </c>
      <c r="C1317" s="15" t="s">
        <v>26</v>
      </c>
      <c r="D1317" s="6">
        <v>0.02</v>
      </c>
      <c r="E1317" s="4">
        <v>24.98</v>
      </c>
      <c r="F1317" s="4">
        <v>8.7899999999999991</v>
      </c>
      <c r="G1317" s="15" t="s">
        <v>39</v>
      </c>
      <c r="H1317" s="15" t="s">
        <v>95</v>
      </c>
      <c r="I1317" s="15" t="s">
        <v>49</v>
      </c>
      <c r="J1317" s="15" t="s">
        <v>79</v>
      </c>
      <c r="K1317" s="15" t="s">
        <v>74</v>
      </c>
      <c r="L1317" s="15" t="s">
        <v>2351</v>
      </c>
      <c r="M1317" s="6">
        <v>0.66</v>
      </c>
      <c r="N1317" s="15" t="s">
        <v>33</v>
      </c>
      <c r="O1317" s="15" t="s">
        <v>112</v>
      </c>
      <c r="P1317" s="15" t="s">
        <v>249</v>
      </c>
      <c r="Q1317" s="15" t="s">
        <v>2352</v>
      </c>
      <c r="R1317" s="2">
        <v>6810</v>
      </c>
      <c r="S1317" s="1">
        <v>42124</v>
      </c>
      <c r="T1317" s="12">
        <f>EOMONTH(Table_1[[#This Row],[Order Date]],0)</f>
        <v>42124</v>
      </c>
      <c r="U1317" s="10">
        <f>EOMONTH(Table_1[[#This Row],[Order Date]],0)</f>
        <v>42124</v>
      </c>
      <c r="V1317" s="14">
        <v>42124</v>
      </c>
      <c r="W1317" s="1">
        <v>42125</v>
      </c>
      <c r="X1317" s="12">
        <v>42125</v>
      </c>
      <c r="Y1317" s="10">
        <f>EOMONTH(Table_1[[#This Row],[Ship date]],0)</f>
        <v>42155</v>
      </c>
      <c r="Z1317" s="14">
        <v>42125</v>
      </c>
      <c r="AA1317" s="4">
        <v>4.3148</v>
      </c>
      <c r="AB1317" s="2">
        <v>23</v>
      </c>
      <c r="AC1317" s="4">
        <v>606.51</v>
      </c>
      <c r="AD1317" s="2">
        <v>88571</v>
      </c>
      <c r="AE1317" s="4">
        <f>'DataCleaning and Transformation'!$E1317-'DataCleaning and Transformation'!$D1317</f>
        <v>24.96</v>
      </c>
      <c r="AF1317" s="15" t="str">
        <f>_xlfn.IFS('DataCleaning and Transformation'!$O1317="Central","Chris",'DataCleaning and Transformation'!$O1317="East","Erin",'DataCleaning and Transformation'!$O1317="South","Sam",'DataCleaning and Transformation'!$O1317="West","William")</f>
        <v>Erin</v>
      </c>
      <c r="AG1317" s="31">
        <f>Table_1[[#This Row],[Ship date]]-Table_1[[#This Row],[Order Date]]</f>
        <v>1</v>
      </c>
      <c r="AH1317" s="22">
        <f>Table_1[[#This Row],[Profit]]/Table_1[[#This Row],[Sales]]</f>
        <v>7.114144861585135E-3</v>
      </c>
      <c r="AI1317" s="23">
        <f>Table_1[[#This Row],[Profit]]+Table_1[[#This Row],[Sales]]</f>
        <v>610.82479999999998</v>
      </c>
      <c r="AJ1317" s="17">
        <f>WEEKNUM(Table_1[[#This Row],[Order Date]],1)</f>
        <v>18</v>
      </c>
      <c r="AK1317" s="17" t="str">
        <f>TEXT(Table_1[[#This Row],[Order Date]],"mmm yyyy")</f>
        <v>Apr 2015</v>
      </c>
      <c r="AL1317" s="17" t="str">
        <f>Table_1[[#This Row],[Monthly sales]]&amp;"  Week "&amp;TEXT(Table_1[[#This Row],[Weekly sales]],"00")</f>
        <v>Apr 2015  Week 18</v>
      </c>
      <c r="AM1317" s="17">
        <f>IF(COUNTIF($A$2:A1317, A1317)=1, 1, 0)</f>
        <v>1</v>
      </c>
      <c r="AN1317" s="3">
        <f>COUNTA(A1317) - COUNTIF(Table_1[[#This Row],[Unique Customers]], 1)</f>
        <v>0</v>
      </c>
      <c r="AO1317" s="17" t="str">
        <f t="shared" si="20"/>
        <v>Repeated</v>
      </c>
      <c r="AP1317" s="17" t="str">
        <f>"Q"&amp;_xlfn.CEILING.MATH(MONTH(Table_1[[#This Row],[Monthly sales]])/3,1)</f>
        <v>Q2</v>
      </c>
    </row>
    <row r="1318" spans="1:42" ht="14.4" x14ac:dyDescent="0.3">
      <c r="A1318" s="2">
        <v>858</v>
      </c>
      <c r="B1318" s="15" t="s">
        <v>2353</v>
      </c>
      <c r="C1318" s="15" t="s">
        <v>26</v>
      </c>
      <c r="D1318" s="6">
        <v>0.05</v>
      </c>
      <c r="E1318" s="4">
        <v>35.99</v>
      </c>
      <c r="F1318" s="4">
        <v>5.99</v>
      </c>
      <c r="G1318" s="15" t="s">
        <v>88</v>
      </c>
      <c r="H1318" s="15" t="s">
        <v>95</v>
      </c>
      <c r="I1318" s="15" t="s">
        <v>41</v>
      </c>
      <c r="J1318" s="15" t="s">
        <v>136</v>
      </c>
      <c r="K1318" s="15" t="s">
        <v>51</v>
      </c>
      <c r="L1318" s="15" t="s">
        <v>1373</v>
      </c>
      <c r="M1318" s="6">
        <v>0.38</v>
      </c>
      <c r="N1318" s="15" t="s">
        <v>33</v>
      </c>
      <c r="O1318" s="15" t="s">
        <v>112</v>
      </c>
      <c r="P1318" s="15" t="s">
        <v>332</v>
      </c>
      <c r="Q1318" s="15" t="s">
        <v>1659</v>
      </c>
      <c r="R1318" s="2">
        <v>4240</v>
      </c>
      <c r="S1318" s="1">
        <v>42124</v>
      </c>
      <c r="T1318" s="12">
        <f>EOMONTH(Table_1[[#This Row],[Order Date]],0)</f>
        <v>42124</v>
      </c>
      <c r="U1318" s="10">
        <f>EOMONTH(Table_1[[#This Row],[Order Date]],0)</f>
        <v>42124</v>
      </c>
      <c r="V1318" s="14">
        <v>42124</v>
      </c>
      <c r="W1318" s="1">
        <v>42126</v>
      </c>
      <c r="X1318" s="12">
        <v>42126</v>
      </c>
      <c r="Y1318" s="10">
        <f>EOMONTH(Table_1[[#This Row],[Ship date]],0)</f>
        <v>42155</v>
      </c>
      <c r="Z1318" s="14">
        <v>42126</v>
      </c>
      <c r="AA1318" s="4">
        <v>-125.83296</v>
      </c>
      <c r="AB1318" s="2">
        <v>2</v>
      </c>
      <c r="AC1318" s="4">
        <v>64.89</v>
      </c>
      <c r="AD1318" s="2">
        <v>88571</v>
      </c>
      <c r="AE1318" s="4">
        <f>'DataCleaning and Transformation'!$E1318-'DataCleaning and Transformation'!$D1318</f>
        <v>35.940000000000005</v>
      </c>
      <c r="AF1318" s="15" t="str">
        <f>_xlfn.IFS('DataCleaning and Transformation'!$O1318="Central","Chris",'DataCleaning and Transformation'!$O1318="East","Erin",'DataCleaning and Transformation'!$O1318="South","Sam",'DataCleaning and Transformation'!$O1318="West","William")</f>
        <v>Erin</v>
      </c>
      <c r="AG1318" s="31">
        <f>Table_1[[#This Row],[Ship date]]-Table_1[[#This Row],[Order Date]]</f>
        <v>2</v>
      </c>
      <c r="AH1318" s="22">
        <f>Table_1[[#This Row],[Profit]]/Table_1[[#This Row],[Sales]]</f>
        <v>-1.9391733703190013</v>
      </c>
      <c r="AI1318" s="23">
        <f>Table_1[[#This Row],[Profit]]+Table_1[[#This Row],[Sales]]</f>
        <v>-60.942959999999999</v>
      </c>
      <c r="AJ1318" s="17">
        <f>WEEKNUM(Table_1[[#This Row],[Order Date]],1)</f>
        <v>18</v>
      </c>
      <c r="AK1318" s="17" t="str">
        <f>TEXT(Table_1[[#This Row],[Order Date]],"mmm yyyy")</f>
        <v>Apr 2015</v>
      </c>
      <c r="AL1318" s="17" t="str">
        <f>Table_1[[#This Row],[Monthly sales]]&amp;"  Week "&amp;TEXT(Table_1[[#This Row],[Weekly sales]],"00")</f>
        <v>Apr 2015  Week 18</v>
      </c>
      <c r="AM1318" s="17">
        <f>IF(COUNTIF($A$2:A1318, A1318)=1, 1, 0)</f>
        <v>1</v>
      </c>
      <c r="AN1318" s="3">
        <f>COUNTA(A1318) - COUNTIF(Table_1[[#This Row],[Unique Customers]], 1)</f>
        <v>0</v>
      </c>
      <c r="AO1318" s="17" t="str">
        <f t="shared" si="20"/>
        <v>Repeated</v>
      </c>
      <c r="AP1318" s="17" t="str">
        <f>"Q"&amp;_xlfn.CEILING.MATH(MONTH(Table_1[[#This Row],[Monthly sales]])/3,1)</f>
        <v>Q2</v>
      </c>
    </row>
    <row r="1319" spans="1:42" ht="14.4" x14ac:dyDescent="0.3">
      <c r="A1319" s="2">
        <v>2704</v>
      </c>
      <c r="B1319" s="15" t="s">
        <v>2354</v>
      </c>
      <c r="C1319" s="15" t="s">
        <v>26</v>
      </c>
      <c r="D1319" s="6">
        <v>0.06</v>
      </c>
      <c r="E1319" s="4">
        <v>3.6</v>
      </c>
      <c r="F1319" s="4">
        <v>2.2000000000000002</v>
      </c>
      <c r="G1319" s="15" t="s">
        <v>39</v>
      </c>
      <c r="H1319" s="15" t="s">
        <v>40</v>
      </c>
      <c r="I1319" s="15" t="s">
        <v>49</v>
      </c>
      <c r="J1319" s="15" t="s">
        <v>89</v>
      </c>
      <c r="K1319" s="15" t="s">
        <v>51</v>
      </c>
      <c r="L1319" s="15" t="s">
        <v>1385</v>
      </c>
      <c r="M1319" s="6">
        <v>0.39</v>
      </c>
      <c r="N1319" s="15" t="s">
        <v>33</v>
      </c>
      <c r="O1319" s="15" t="s">
        <v>34</v>
      </c>
      <c r="P1319" s="15" t="s">
        <v>124</v>
      </c>
      <c r="Q1319" s="15" t="s">
        <v>2355</v>
      </c>
      <c r="R1319" s="2">
        <v>32503</v>
      </c>
      <c r="S1319" s="1">
        <v>42124</v>
      </c>
      <c r="T1319" s="12">
        <f>EOMONTH(Table_1[[#This Row],[Order Date]],0)</f>
        <v>42124</v>
      </c>
      <c r="U1319" s="10">
        <f>EOMONTH(Table_1[[#This Row],[Order Date]],0)</f>
        <v>42124</v>
      </c>
      <c r="V1319" s="14">
        <v>42124</v>
      </c>
      <c r="W1319" s="1">
        <v>42126</v>
      </c>
      <c r="X1319" s="12">
        <v>42126</v>
      </c>
      <c r="Y1319" s="10">
        <f>EOMONTH(Table_1[[#This Row],[Ship date]],0)</f>
        <v>42155</v>
      </c>
      <c r="Z1319" s="14">
        <v>42126</v>
      </c>
      <c r="AA1319" s="4">
        <v>2755.6421999999998</v>
      </c>
      <c r="AB1319" s="2">
        <v>4</v>
      </c>
      <c r="AC1319" s="4">
        <v>15.19</v>
      </c>
      <c r="AD1319" s="2">
        <v>91407</v>
      </c>
      <c r="AE1319" s="4">
        <f>'DataCleaning and Transformation'!$E1319-'DataCleaning and Transformation'!$D1319</f>
        <v>3.54</v>
      </c>
      <c r="AF1319" s="15" t="str">
        <f>_xlfn.IFS('DataCleaning and Transformation'!$O1319="Central","Chris",'DataCleaning and Transformation'!$O1319="East","Erin",'DataCleaning and Transformation'!$O1319="South","Sam",'DataCleaning and Transformation'!$O1319="West","William")</f>
        <v>Sam</v>
      </c>
      <c r="AG1319" s="31">
        <f>Table_1[[#This Row],[Ship date]]-Table_1[[#This Row],[Order Date]]</f>
        <v>2</v>
      </c>
      <c r="AH1319" s="22">
        <f>Table_1[[#This Row],[Profit]]/Table_1[[#This Row],[Sales]]</f>
        <v>181.41159973666885</v>
      </c>
      <c r="AI1319" s="23">
        <f>Table_1[[#This Row],[Profit]]+Table_1[[#This Row],[Sales]]</f>
        <v>2770.8321999999998</v>
      </c>
      <c r="AJ1319" s="17">
        <f>WEEKNUM(Table_1[[#This Row],[Order Date]],1)</f>
        <v>18</v>
      </c>
      <c r="AK1319" s="17" t="str">
        <f>TEXT(Table_1[[#This Row],[Order Date]],"mmm yyyy")</f>
        <v>Apr 2015</v>
      </c>
      <c r="AL1319" s="17" t="str">
        <f>Table_1[[#This Row],[Monthly sales]]&amp;"  Week "&amp;TEXT(Table_1[[#This Row],[Weekly sales]],"00")</f>
        <v>Apr 2015  Week 18</v>
      </c>
      <c r="AM1319" s="17">
        <f>IF(COUNTIF($A$2:A1319, A1319)=1, 1, 0)</f>
        <v>1</v>
      </c>
      <c r="AN1319" s="3">
        <f>COUNTA(A1319) - COUNTIF(Table_1[[#This Row],[Unique Customers]], 1)</f>
        <v>0</v>
      </c>
      <c r="AO1319" s="17" t="str">
        <f t="shared" si="20"/>
        <v>Unique</v>
      </c>
      <c r="AP1319" s="17" t="str">
        <f>"Q"&amp;_xlfn.CEILING.MATH(MONTH(Table_1[[#This Row],[Monthly sales]])/3,1)</f>
        <v>Q2</v>
      </c>
    </row>
    <row r="1320" spans="1:42" ht="14.4" x14ac:dyDescent="0.3">
      <c r="A1320" s="2">
        <v>1352</v>
      </c>
      <c r="B1320" s="15" t="s">
        <v>2356</v>
      </c>
      <c r="C1320" s="15" t="s">
        <v>38</v>
      </c>
      <c r="D1320" s="6">
        <v>0.05</v>
      </c>
      <c r="E1320" s="4">
        <v>17.670000000000002</v>
      </c>
      <c r="F1320" s="4">
        <v>8.99</v>
      </c>
      <c r="G1320" s="15" t="s">
        <v>39</v>
      </c>
      <c r="H1320" s="15" t="s">
        <v>72</v>
      </c>
      <c r="I1320" s="15" t="s">
        <v>29</v>
      </c>
      <c r="J1320" s="15" t="s">
        <v>127</v>
      </c>
      <c r="K1320" s="15" t="s">
        <v>43</v>
      </c>
      <c r="L1320" s="15" t="s">
        <v>2057</v>
      </c>
      <c r="M1320" s="6">
        <v>0.47</v>
      </c>
      <c r="N1320" s="15" t="s">
        <v>33</v>
      </c>
      <c r="O1320" s="15" t="s">
        <v>112</v>
      </c>
      <c r="P1320" s="15" t="s">
        <v>419</v>
      </c>
      <c r="Q1320" s="15" t="s">
        <v>1702</v>
      </c>
      <c r="R1320" s="2">
        <v>20746</v>
      </c>
      <c r="S1320" s="1">
        <v>42124</v>
      </c>
      <c r="T1320" s="12">
        <f>EOMONTH(Table_1[[#This Row],[Order Date]],0)</f>
        <v>42124</v>
      </c>
      <c r="U1320" s="10">
        <f>EOMONTH(Table_1[[#This Row],[Order Date]],0)</f>
        <v>42124</v>
      </c>
      <c r="V1320" s="14">
        <v>42124</v>
      </c>
      <c r="W1320" s="1">
        <v>42125</v>
      </c>
      <c r="X1320" s="12">
        <v>42125</v>
      </c>
      <c r="Y1320" s="10">
        <f>EOMONTH(Table_1[[#This Row],[Ship date]],0)</f>
        <v>42155</v>
      </c>
      <c r="Z1320" s="14">
        <v>42125</v>
      </c>
      <c r="AA1320" s="4">
        <v>46.036799999999999</v>
      </c>
      <c r="AB1320" s="2">
        <v>16</v>
      </c>
      <c r="AC1320" s="4">
        <v>283.44</v>
      </c>
      <c r="AD1320" s="2">
        <v>88234</v>
      </c>
      <c r="AE1320" s="4">
        <f>'DataCleaning and Transformation'!$E1320-'DataCleaning and Transformation'!$D1320</f>
        <v>17.62</v>
      </c>
      <c r="AF1320" s="15" t="str">
        <f>_xlfn.IFS('DataCleaning and Transformation'!$O1320="Central","Chris",'DataCleaning and Transformation'!$O1320="East","Erin",'DataCleaning and Transformation'!$O1320="South","Sam",'DataCleaning and Transformation'!$O1320="West","William")</f>
        <v>Erin</v>
      </c>
      <c r="AG1320" s="31">
        <f>Table_1[[#This Row],[Ship date]]-Table_1[[#This Row],[Order Date]]</f>
        <v>1</v>
      </c>
      <c r="AH1320" s="22">
        <f>Table_1[[#This Row],[Profit]]/Table_1[[#This Row],[Sales]]</f>
        <v>0.1624216765453006</v>
      </c>
      <c r="AI1320" s="23">
        <f>Table_1[[#This Row],[Profit]]+Table_1[[#This Row],[Sales]]</f>
        <v>329.47680000000003</v>
      </c>
      <c r="AJ1320" s="17">
        <f>WEEKNUM(Table_1[[#This Row],[Order Date]],1)</f>
        <v>18</v>
      </c>
      <c r="AK1320" s="17" t="str">
        <f>TEXT(Table_1[[#This Row],[Order Date]],"mmm yyyy")</f>
        <v>Apr 2015</v>
      </c>
      <c r="AL1320" s="17" t="str">
        <f>Table_1[[#This Row],[Monthly sales]]&amp;"  Week "&amp;TEXT(Table_1[[#This Row],[Weekly sales]],"00")</f>
        <v>Apr 2015  Week 18</v>
      </c>
      <c r="AM1320" s="17">
        <f>IF(COUNTIF($A$2:A1320, A1320)=1, 1, 0)</f>
        <v>1</v>
      </c>
      <c r="AN1320" s="3">
        <f>COUNTA(A1320) - COUNTIF(Table_1[[#This Row],[Unique Customers]], 1)</f>
        <v>0</v>
      </c>
      <c r="AO1320" s="17" t="str">
        <f t="shared" si="20"/>
        <v>Unique</v>
      </c>
      <c r="AP1320" s="17" t="str">
        <f>"Q"&amp;_xlfn.CEILING.MATH(MONTH(Table_1[[#This Row],[Monthly sales]])/3,1)</f>
        <v>Q2</v>
      </c>
    </row>
    <row r="1321" spans="1:42" ht="14.4" x14ac:dyDescent="0.3">
      <c r="A1321" s="2">
        <v>1347</v>
      </c>
      <c r="B1321" s="15" t="s">
        <v>2357</v>
      </c>
      <c r="C1321" s="15" t="s">
        <v>48</v>
      </c>
      <c r="D1321" s="6">
        <v>0.1</v>
      </c>
      <c r="E1321" s="4">
        <v>2.62</v>
      </c>
      <c r="F1321" s="4">
        <v>0.8</v>
      </c>
      <c r="G1321" s="15" t="s">
        <v>39</v>
      </c>
      <c r="H1321" s="15" t="s">
        <v>72</v>
      </c>
      <c r="I1321" s="15" t="s">
        <v>49</v>
      </c>
      <c r="J1321" s="15" t="s">
        <v>177</v>
      </c>
      <c r="K1321" s="15" t="s">
        <v>51</v>
      </c>
      <c r="L1321" s="15" t="s">
        <v>2125</v>
      </c>
      <c r="M1321" s="6">
        <v>0.39</v>
      </c>
      <c r="N1321" s="15" t="s">
        <v>33</v>
      </c>
      <c r="O1321" s="15" t="s">
        <v>34</v>
      </c>
      <c r="P1321" s="15" t="s">
        <v>124</v>
      </c>
      <c r="Q1321" s="15" t="s">
        <v>2358</v>
      </c>
      <c r="R1321" s="2">
        <v>33511</v>
      </c>
      <c r="S1321" s="1">
        <v>42124</v>
      </c>
      <c r="T1321" s="12">
        <f>EOMONTH(Table_1[[#This Row],[Order Date]],0)</f>
        <v>42124</v>
      </c>
      <c r="U1321" s="10">
        <f>EOMONTH(Table_1[[#This Row],[Order Date]],0)</f>
        <v>42124</v>
      </c>
      <c r="V1321" s="14">
        <v>42124</v>
      </c>
      <c r="W1321" s="1">
        <v>42130</v>
      </c>
      <c r="X1321" s="12">
        <v>42130</v>
      </c>
      <c r="Y1321" s="10">
        <f>EOMONTH(Table_1[[#This Row],[Ship date]],0)</f>
        <v>42155</v>
      </c>
      <c r="Z1321" s="14">
        <v>42130</v>
      </c>
      <c r="AA1321" s="4">
        <v>-94.490899999999996</v>
      </c>
      <c r="AB1321" s="2">
        <v>21</v>
      </c>
      <c r="AC1321" s="4">
        <v>51.86</v>
      </c>
      <c r="AD1321" s="2">
        <v>89686</v>
      </c>
      <c r="AE1321" s="4">
        <f>'DataCleaning and Transformation'!$E1321-'DataCleaning and Transformation'!$D1321</f>
        <v>2.52</v>
      </c>
      <c r="AF1321" s="15" t="str">
        <f>_xlfn.IFS('DataCleaning and Transformation'!$O1321="Central","Chris",'DataCleaning and Transformation'!$O1321="East","Erin",'DataCleaning and Transformation'!$O1321="South","Sam",'DataCleaning and Transformation'!$O1321="West","William")</f>
        <v>Sam</v>
      </c>
      <c r="AG1321" s="31">
        <f>Table_1[[#This Row],[Ship date]]-Table_1[[#This Row],[Order Date]]</f>
        <v>6</v>
      </c>
      <c r="AH1321" s="22">
        <f>Table_1[[#This Row],[Profit]]/Table_1[[#This Row],[Sales]]</f>
        <v>-1.8220381797146161</v>
      </c>
      <c r="AI1321" s="23">
        <f>Table_1[[#This Row],[Profit]]+Table_1[[#This Row],[Sales]]</f>
        <v>-42.630899999999997</v>
      </c>
      <c r="AJ1321" s="17">
        <f>WEEKNUM(Table_1[[#This Row],[Order Date]],1)</f>
        <v>18</v>
      </c>
      <c r="AK1321" s="17" t="str">
        <f>TEXT(Table_1[[#This Row],[Order Date]],"mmm yyyy")</f>
        <v>Apr 2015</v>
      </c>
      <c r="AL1321" s="17" t="str">
        <f>Table_1[[#This Row],[Monthly sales]]&amp;"  Week "&amp;TEXT(Table_1[[#This Row],[Weekly sales]],"00")</f>
        <v>Apr 2015  Week 18</v>
      </c>
      <c r="AM1321" s="17">
        <f>IF(COUNTIF($A$2:A1321, A1321)=1, 1, 0)</f>
        <v>1</v>
      </c>
      <c r="AN1321" s="3">
        <f>COUNTA(A1321) - COUNTIF(Table_1[[#This Row],[Unique Customers]], 1)</f>
        <v>0</v>
      </c>
      <c r="AO1321" s="17" t="str">
        <f t="shared" si="20"/>
        <v>Unique</v>
      </c>
      <c r="AP1321" s="17" t="str">
        <f>"Q"&amp;_xlfn.CEILING.MATH(MONTH(Table_1[[#This Row],[Monthly sales]])/3,1)</f>
        <v>Q2</v>
      </c>
    </row>
    <row r="1322" spans="1:42" ht="14.4" x14ac:dyDescent="0.3">
      <c r="A1322" s="2">
        <v>2704</v>
      </c>
      <c r="B1322" s="15" t="s">
        <v>2354</v>
      </c>
      <c r="C1322" s="15" t="s">
        <v>48</v>
      </c>
      <c r="D1322" s="6">
        <v>0.03</v>
      </c>
      <c r="E1322" s="4">
        <v>13.48</v>
      </c>
      <c r="F1322" s="4">
        <v>4.51</v>
      </c>
      <c r="G1322" s="15" t="s">
        <v>88</v>
      </c>
      <c r="H1322" s="15" t="s">
        <v>40</v>
      </c>
      <c r="I1322" s="15" t="s">
        <v>49</v>
      </c>
      <c r="J1322" s="15" t="s">
        <v>79</v>
      </c>
      <c r="K1322" s="15" t="s">
        <v>74</v>
      </c>
      <c r="L1322" s="15" t="s">
        <v>1782</v>
      </c>
      <c r="M1322" s="6">
        <v>0.59</v>
      </c>
      <c r="N1322" s="15" t="s">
        <v>33</v>
      </c>
      <c r="O1322" s="15" t="s">
        <v>34</v>
      </c>
      <c r="P1322" s="15" t="s">
        <v>124</v>
      </c>
      <c r="Q1322" s="15" t="s">
        <v>2355</v>
      </c>
      <c r="R1322" s="2">
        <v>32503</v>
      </c>
      <c r="S1322" s="1">
        <v>42124</v>
      </c>
      <c r="T1322" s="12">
        <f>EOMONTH(Table_1[[#This Row],[Order Date]],0)</f>
        <v>42124</v>
      </c>
      <c r="U1322" s="10">
        <f>EOMONTH(Table_1[[#This Row],[Order Date]],0)</f>
        <v>42124</v>
      </c>
      <c r="V1322" s="14">
        <v>42124</v>
      </c>
      <c r="W1322" s="1">
        <v>42128</v>
      </c>
      <c r="X1322" s="12">
        <v>42128</v>
      </c>
      <c r="Y1322" s="10">
        <f>EOMONTH(Table_1[[#This Row],[Ship date]],0)</f>
        <v>42155</v>
      </c>
      <c r="Z1322" s="14">
        <v>42128</v>
      </c>
      <c r="AA1322" s="4">
        <v>-256.01799999999997</v>
      </c>
      <c r="AB1322" s="2">
        <v>4</v>
      </c>
      <c r="AC1322" s="4">
        <v>59.49</v>
      </c>
      <c r="AD1322" s="2">
        <v>91408</v>
      </c>
      <c r="AE1322" s="4">
        <f>'DataCleaning and Transformation'!$E1322-'DataCleaning and Transformation'!$D1322</f>
        <v>13.450000000000001</v>
      </c>
      <c r="AF1322" s="15" t="str">
        <f>_xlfn.IFS('DataCleaning and Transformation'!$O1322="Central","Chris",'DataCleaning and Transformation'!$O1322="East","Erin",'DataCleaning and Transformation'!$O1322="South","Sam",'DataCleaning and Transformation'!$O1322="West","William")</f>
        <v>Sam</v>
      </c>
      <c r="AG1322" s="31">
        <f>Table_1[[#This Row],[Ship date]]-Table_1[[#This Row],[Order Date]]</f>
        <v>4</v>
      </c>
      <c r="AH1322" s="22">
        <f>Table_1[[#This Row],[Profit]]/Table_1[[#This Row],[Sales]]</f>
        <v>-4.3035468145906872</v>
      </c>
      <c r="AI1322" s="23">
        <f>Table_1[[#This Row],[Profit]]+Table_1[[#This Row],[Sales]]</f>
        <v>-196.52799999999996</v>
      </c>
      <c r="AJ1322" s="17">
        <f>WEEKNUM(Table_1[[#This Row],[Order Date]],1)</f>
        <v>18</v>
      </c>
      <c r="AK1322" s="17" t="str">
        <f>TEXT(Table_1[[#This Row],[Order Date]],"mmm yyyy")</f>
        <v>Apr 2015</v>
      </c>
      <c r="AL1322" s="17" t="str">
        <f>Table_1[[#This Row],[Monthly sales]]&amp;"  Week "&amp;TEXT(Table_1[[#This Row],[Weekly sales]],"00")</f>
        <v>Apr 2015  Week 18</v>
      </c>
      <c r="AM1322" s="17">
        <f>IF(COUNTIF($A$2:A1322, A1322)=1, 1, 0)</f>
        <v>0</v>
      </c>
      <c r="AN1322" s="3">
        <f>COUNTA(A1322) - COUNTIF(Table_1[[#This Row],[Unique Customers]], 1)</f>
        <v>1</v>
      </c>
      <c r="AO1322" s="17" t="str">
        <f t="shared" si="20"/>
        <v>Unique</v>
      </c>
      <c r="AP1322" s="17" t="str">
        <f>"Q"&amp;_xlfn.CEILING.MATH(MONTH(Table_1[[#This Row],[Monthly sales]])/3,1)</f>
        <v>Q2</v>
      </c>
    </row>
    <row r="1323" spans="1:42" ht="14.4" x14ac:dyDescent="0.3">
      <c r="A1323" s="2">
        <v>2823</v>
      </c>
      <c r="B1323" s="15" t="s">
        <v>2359</v>
      </c>
      <c r="C1323" s="15" t="s">
        <v>48</v>
      </c>
      <c r="D1323" s="6">
        <v>0.02</v>
      </c>
      <c r="E1323" s="4">
        <v>21.98</v>
      </c>
      <c r="F1323" s="4">
        <v>2.87</v>
      </c>
      <c r="G1323" s="15" t="s">
        <v>39</v>
      </c>
      <c r="H1323" s="15" t="s">
        <v>95</v>
      </c>
      <c r="I1323" s="15" t="s">
        <v>49</v>
      </c>
      <c r="J1323" s="15" t="s">
        <v>50</v>
      </c>
      <c r="K1323" s="15" t="s">
        <v>43</v>
      </c>
      <c r="L1323" s="15" t="s">
        <v>1739</v>
      </c>
      <c r="M1323" s="6">
        <v>0.55000000000000004</v>
      </c>
      <c r="N1323" s="15" t="s">
        <v>33</v>
      </c>
      <c r="O1323" s="15" t="s">
        <v>60</v>
      </c>
      <c r="P1323" s="15" t="s">
        <v>297</v>
      </c>
      <c r="Q1323" s="15" t="s">
        <v>2360</v>
      </c>
      <c r="R1323" s="2">
        <v>89031</v>
      </c>
      <c r="S1323" s="1">
        <v>42124</v>
      </c>
      <c r="T1323" s="12">
        <f>EOMONTH(Table_1[[#This Row],[Order Date]],0)</f>
        <v>42124</v>
      </c>
      <c r="U1323" s="10">
        <f>EOMONTH(Table_1[[#This Row],[Order Date]],0)</f>
        <v>42124</v>
      </c>
      <c r="V1323" s="14">
        <v>42124</v>
      </c>
      <c r="W1323" s="1">
        <v>42126</v>
      </c>
      <c r="X1323" s="12">
        <v>42126</v>
      </c>
      <c r="Y1323" s="10">
        <f>EOMONTH(Table_1[[#This Row],[Ship date]],0)</f>
        <v>42155</v>
      </c>
      <c r="Z1323" s="14">
        <v>42126</v>
      </c>
      <c r="AA1323" s="4">
        <v>165.6345</v>
      </c>
      <c r="AB1323" s="2">
        <v>11</v>
      </c>
      <c r="AC1323" s="4">
        <v>240.05</v>
      </c>
      <c r="AD1323" s="2">
        <v>87240</v>
      </c>
      <c r="AE1323" s="4">
        <f>'DataCleaning and Transformation'!$E1323-'DataCleaning and Transformation'!$D1323</f>
        <v>21.96</v>
      </c>
      <c r="AF1323" s="15" t="str">
        <f>_xlfn.IFS('DataCleaning and Transformation'!$O1323="Central","Chris",'DataCleaning and Transformation'!$O1323="East","Erin",'DataCleaning and Transformation'!$O1323="South","Sam",'DataCleaning and Transformation'!$O1323="West","William")</f>
        <v>William</v>
      </c>
      <c r="AG1323" s="31">
        <f>Table_1[[#This Row],[Ship date]]-Table_1[[#This Row],[Order Date]]</f>
        <v>2</v>
      </c>
      <c r="AH1323" s="22">
        <f>Table_1[[#This Row],[Profit]]/Table_1[[#This Row],[Sales]]</f>
        <v>0.69</v>
      </c>
      <c r="AI1323" s="23">
        <f>Table_1[[#This Row],[Profit]]+Table_1[[#This Row],[Sales]]</f>
        <v>405.68450000000001</v>
      </c>
      <c r="AJ1323" s="17">
        <f>WEEKNUM(Table_1[[#This Row],[Order Date]],1)</f>
        <v>18</v>
      </c>
      <c r="AK1323" s="17" t="str">
        <f>TEXT(Table_1[[#This Row],[Order Date]],"mmm yyyy")</f>
        <v>Apr 2015</v>
      </c>
      <c r="AL1323" s="17" t="str">
        <f>Table_1[[#This Row],[Monthly sales]]&amp;"  Week "&amp;TEXT(Table_1[[#This Row],[Weekly sales]],"00")</f>
        <v>Apr 2015  Week 18</v>
      </c>
      <c r="AM1323" s="17">
        <f>IF(COUNTIF($A$2:A1323, A1323)=1, 1, 0)</f>
        <v>1</v>
      </c>
      <c r="AN1323" s="3">
        <f>COUNTA(A1323) - COUNTIF(Table_1[[#This Row],[Unique Customers]], 1)</f>
        <v>0</v>
      </c>
      <c r="AO1323" s="17" t="str">
        <f t="shared" si="20"/>
        <v>Unique</v>
      </c>
      <c r="AP1323" s="17" t="str">
        <f>"Q"&amp;_xlfn.CEILING.MATH(MONTH(Table_1[[#This Row],[Monthly sales]])/3,1)</f>
        <v>Q2</v>
      </c>
    </row>
    <row r="1324" spans="1:42" ht="14.4" x14ac:dyDescent="0.3">
      <c r="A1324" s="2">
        <v>1989</v>
      </c>
      <c r="B1324" s="15" t="s">
        <v>694</v>
      </c>
      <c r="C1324" s="15" t="s">
        <v>117</v>
      </c>
      <c r="D1324" s="6">
        <v>0.1</v>
      </c>
      <c r="E1324" s="4">
        <v>1.6</v>
      </c>
      <c r="F1324" s="4">
        <v>1.29</v>
      </c>
      <c r="G1324" s="15" t="s">
        <v>39</v>
      </c>
      <c r="H1324" s="15" t="s">
        <v>72</v>
      </c>
      <c r="I1324" s="15" t="s">
        <v>49</v>
      </c>
      <c r="J1324" s="15" t="s">
        <v>50</v>
      </c>
      <c r="K1324" s="15" t="s">
        <v>51</v>
      </c>
      <c r="L1324" s="15" t="s">
        <v>2361</v>
      </c>
      <c r="M1324" s="6">
        <v>0.42</v>
      </c>
      <c r="N1324" s="15" t="s">
        <v>33</v>
      </c>
      <c r="O1324" s="15" t="s">
        <v>60</v>
      </c>
      <c r="P1324" s="15" t="s">
        <v>147</v>
      </c>
      <c r="Q1324" s="15" t="s">
        <v>696</v>
      </c>
      <c r="R1324" s="2">
        <v>84117</v>
      </c>
      <c r="S1324" s="1">
        <v>42124</v>
      </c>
      <c r="T1324" s="12">
        <f>EOMONTH(Table_1[[#This Row],[Order Date]],0)</f>
        <v>42124</v>
      </c>
      <c r="U1324" s="10">
        <f>EOMONTH(Table_1[[#This Row],[Order Date]],0)</f>
        <v>42124</v>
      </c>
      <c r="V1324" s="14">
        <v>42124</v>
      </c>
      <c r="W1324" s="1">
        <v>42124</v>
      </c>
      <c r="X1324" s="12">
        <v>42124</v>
      </c>
      <c r="Y1324" s="10">
        <f>EOMONTH(Table_1[[#This Row],[Ship date]],0)</f>
        <v>42124</v>
      </c>
      <c r="Z1324" s="14">
        <v>42124</v>
      </c>
      <c r="AA1324" s="4">
        <v>-14.990399999999999</v>
      </c>
      <c r="AB1324" s="2">
        <v>11</v>
      </c>
      <c r="AC1324" s="4">
        <v>16.88</v>
      </c>
      <c r="AD1324" s="2">
        <v>90003</v>
      </c>
      <c r="AE1324" s="4">
        <f>'DataCleaning and Transformation'!$E1324-'DataCleaning and Transformation'!$D1324</f>
        <v>1.5</v>
      </c>
      <c r="AF1324" s="15" t="str">
        <f>_xlfn.IFS('DataCleaning and Transformation'!$O1324="Central","Chris",'DataCleaning and Transformation'!$O1324="East","Erin",'DataCleaning and Transformation'!$O1324="South","Sam",'DataCleaning and Transformation'!$O1324="West","William")</f>
        <v>William</v>
      </c>
      <c r="AG1324" s="31">
        <f>Table_1[[#This Row],[Ship date]]-Table_1[[#This Row],[Order Date]]</f>
        <v>0</v>
      </c>
      <c r="AH1324" s="22">
        <f>Table_1[[#This Row],[Profit]]/Table_1[[#This Row],[Sales]]</f>
        <v>-0.88805687203791472</v>
      </c>
      <c r="AI1324" s="23">
        <f>Table_1[[#This Row],[Profit]]+Table_1[[#This Row],[Sales]]</f>
        <v>1.8895999999999997</v>
      </c>
      <c r="AJ1324" s="17">
        <f>WEEKNUM(Table_1[[#This Row],[Order Date]],1)</f>
        <v>18</v>
      </c>
      <c r="AK1324" s="17" t="str">
        <f>TEXT(Table_1[[#This Row],[Order Date]],"mmm yyyy")</f>
        <v>Apr 2015</v>
      </c>
      <c r="AL1324" s="17" t="str">
        <f>Table_1[[#This Row],[Monthly sales]]&amp;"  Week "&amp;TEXT(Table_1[[#This Row],[Weekly sales]],"00")</f>
        <v>Apr 2015  Week 18</v>
      </c>
      <c r="AM1324" s="17">
        <f>IF(COUNTIF($A$2:A1324, A1324)=1, 1, 0)</f>
        <v>0</v>
      </c>
      <c r="AN1324" s="3">
        <f>COUNTA(A1324) - COUNTIF(Table_1[[#This Row],[Unique Customers]], 1)</f>
        <v>1</v>
      </c>
      <c r="AO1324" s="17" t="str">
        <f t="shared" si="20"/>
        <v>Unique</v>
      </c>
      <c r="AP1324" s="17" t="str">
        <f>"Q"&amp;_xlfn.CEILING.MATH(MONTH(Table_1[[#This Row],[Monthly sales]])/3,1)</f>
        <v>Q2</v>
      </c>
    </row>
    <row r="1325" spans="1:42" ht="14.4" x14ac:dyDescent="0.3">
      <c r="A1325" s="2">
        <v>2394</v>
      </c>
      <c r="B1325" s="15" t="s">
        <v>2362</v>
      </c>
      <c r="C1325" s="15" t="s">
        <v>26</v>
      </c>
      <c r="D1325" s="6">
        <v>0.01</v>
      </c>
      <c r="E1325" s="4">
        <v>11.7</v>
      </c>
      <c r="F1325" s="4">
        <v>5.63</v>
      </c>
      <c r="G1325" s="15" t="s">
        <v>39</v>
      </c>
      <c r="H1325" s="15" t="s">
        <v>95</v>
      </c>
      <c r="I1325" s="15" t="s">
        <v>49</v>
      </c>
      <c r="J1325" s="15" t="s">
        <v>73</v>
      </c>
      <c r="K1325" s="15" t="s">
        <v>74</v>
      </c>
      <c r="L1325" s="15" t="s">
        <v>2363</v>
      </c>
      <c r="M1325" s="6">
        <v>0.4</v>
      </c>
      <c r="N1325" s="15" t="s">
        <v>33</v>
      </c>
      <c r="O1325" s="15" t="s">
        <v>34</v>
      </c>
      <c r="P1325" s="15" t="s">
        <v>76</v>
      </c>
      <c r="Q1325" s="15" t="s">
        <v>2364</v>
      </c>
      <c r="R1325" s="2">
        <v>30328</v>
      </c>
      <c r="S1325" s="1">
        <v>42125</v>
      </c>
      <c r="T1325" s="12">
        <f>EOMONTH(Table_1[[#This Row],[Order Date]],0)</f>
        <v>42155</v>
      </c>
      <c r="U1325" s="10">
        <f>EOMONTH(Table_1[[#This Row],[Order Date]],0)</f>
        <v>42155</v>
      </c>
      <c r="V1325" s="14">
        <v>42125</v>
      </c>
      <c r="W1325" s="1">
        <v>42127</v>
      </c>
      <c r="X1325" s="12">
        <v>42127</v>
      </c>
      <c r="Y1325" s="10">
        <f>EOMONTH(Table_1[[#This Row],[Ship date]],0)</f>
        <v>42155</v>
      </c>
      <c r="Z1325" s="14">
        <v>42127</v>
      </c>
      <c r="AA1325" s="4">
        <v>39.21</v>
      </c>
      <c r="AB1325" s="2">
        <v>16</v>
      </c>
      <c r="AC1325" s="4">
        <v>196.69</v>
      </c>
      <c r="AD1325" s="2">
        <v>86949</v>
      </c>
      <c r="AE1325" s="4">
        <f>'DataCleaning and Transformation'!$E1325-'DataCleaning and Transformation'!$D1325</f>
        <v>11.69</v>
      </c>
      <c r="AF1325" s="15" t="str">
        <f>_xlfn.IFS('DataCleaning and Transformation'!$O1325="Central","Chris",'DataCleaning and Transformation'!$O1325="East","Erin",'DataCleaning and Transformation'!$O1325="South","Sam",'DataCleaning and Transformation'!$O1325="West","William")</f>
        <v>Sam</v>
      </c>
      <c r="AG1325" s="31">
        <f>Table_1[[#This Row],[Ship date]]-Table_1[[#This Row],[Order Date]]</f>
        <v>2</v>
      </c>
      <c r="AH1325" s="22">
        <f>Table_1[[#This Row],[Profit]]/Table_1[[#This Row],[Sales]]</f>
        <v>0.19934922975240227</v>
      </c>
      <c r="AI1325" s="23">
        <f>Table_1[[#This Row],[Profit]]+Table_1[[#This Row],[Sales]]</f>
        <v>235.9</v>
      </c>
      <c r="AJ1325" s="17">
        <f>WEEKNUM(Table_1[[#This Row],[Order Date]],1)</f>
        <v>18</v>
      </c>
      <c r="AK1325" s="17" t="str">
        <f>TEXT(Table_1[[#This Row],[Order Date]],"mmm yyyy")</f>
        <v>May 2015</v>
      </c>
      <c r="AL1325" s="17" t="str">
        <f>Table_1[[#This Row],[Monthly sales]]&amp;"  Week "&amp;TEXT(Table_1[[#This Row],[Weekly sales]],"00")</f>
        <v>May 2015  Week 18</v>
      </c>
      <c r="AM1325" s="17">
        <f>IF(COUNTIF($A$2:A1325, A1325)=1, 1, 0)</f>
        <v>1</v>
      </c>
      <c r="AN1325" s="3">
        <f>COUNTA(A1325) - COUNTIF(Table_1[[#This Row],[Unique Customers]], 1)</f>
        <v>0</v>
      </c>
      <c r="AO1325" s="17" t="str">
        <f t="shared" si="20"/>
        <v>Unique</v>
      </c>
      <c r="AP1325" s="17" t="str">
        <f>"Q"&amp;_xlfn.CEILING.MATH(MONTH(Table_1[[#This Row],[Monthly sales]])/3,1)</f>
        <v>Q2</v>
      </c>
    </row>
    <row r="1326" spans="1:42" ht="14.4" x14ac:dyDescent="0.3">
      <c r="A1326" s="2">
        <v>2394</v>
      </c>
      <c r="B1326" s="15" t="s">
        <v>2362</v>
      </c>
      <c r="C1326" s="15" t="s">
        <v>26</v>
      </c>
      <c r="D1326" s="6">
        <v>0.03</v>
      </c>
      <c r="E1326" s="4">
        <v>4.55</v>
      </c>
      <c r="F1326" s="4">
        <v>1.49</v>
      </c>
      <c r="G1326" s="15" t="s">
        <v>39</v>
      </c>
      <c r="H1326" s="15" t="s">
        <v>95</v>
      </c>
      <c r="I1326" s="15" t="s">
        <v>49</v>
      </c>
      <c r="J1326" s="15" t="s">
        <v>73</v>
      </c>
      <c r="K1326" s="15" t="s">
        <v>74</v>
      </c>
      <c r="L1326" s="15" t="s">
        <v>1504</v>
      </c>
      <c r="M1326" s="6">
        <v>0.35</v>
      </c>
      <c r="N1326" s="15" t="s">
        <v>33</v>
      </c>
      <c r="O1326" s="15" t="s">
        <v>34</v>
      </c>
      <c r="P1326" s="15" t="s">
        <v>76</v>
      </c>
      <c r="Q1326" s="15" t="s">
        <v>2364</v>
      </c>
      <c r="R1326" s="2">
        <v>30328</v>
      </c>
      <c r="S1326" s="1">
        <v>42125</v>
      </c>
      <c r="T1326" s="12">
        <f>EOMONTH(Table_1[[#This Row],[Order Date]],0)</f>
        <v>42155</v>
      </c>
      <c r="U1326" s="10">
        <f>EOMONTH(Table_1[[#This Row],[Order Date]],0)</f>
        <v>42155</v>
      </c>
      <c r="V1326" s="14">
        <v>42125</v>
      </c>
      <c r="W1326" s="1">
        <v>42125</v>
      </c>
      <c r="X1326" s="12">
        <v>42125</v>
      </c>
      <c r="Y1326" s="10">
        <f>EOMONTH(Table_1[[#This Row],[Ship date]],0)</f>
        <v>42155</v>
      </c>
      <c r="Z1326" s="14">
        <v>42125</v>
      </c>
      <c r="AA1326" s="4">
        <v>100.38</v>
      </c>
      <c r="AB1326" s="2">
        <v>9</v>
      </c>
      <c r="AC1326" s="4">
        <v>40.28</v>
      </c>
      <c r="AD1326" s="2">
        <v>86949</v>
      </c>
      <c r="AE1326" s="4">
        <f>'DataCleaning and Transformation'!$E1326-'DataCleaning and Transformation'!$D1326</f>
        <v>4.5199999999999996</v>
      </c>
      <c r="AF1326" s="15" t="str">
        <f>_xlfn.IFS('DataCleaning and Transformation'!$O1326="Central","Chris",'DataCleaning and Transformation'!$O1326="East","Erin",'DataCleaning and Transformation'!$O1326="South","Sam",'DataCleaning and Transformation'!$O1326="West","William")</f>
        <v>Sam</v>
      </c>
      <c r="AG1326" s="31">
        <f>Table_1[[#This Row],[Ship date]]-Table_1[[#This Row],[Order Date]]</f>
        <v>0</v>
      </c>
      <c r="AH1326" s="22">
        <f>Table_1[[#This Row],[Profit]]/Table_1[[#This Row],[Sales]]</f>
        <v>2.4920556107249254</v>
      </c>
      <c r="AI1326" s="23">
        <f>Table_1[[#This Row],[Profit]]+Table_1[[#This Row],[Sales]]</f>
        <v>140.66</v>
      </c>
      <c r="AJ1326" s="17">
        <f>WEEKNUM(Table_1[[#This Row],[Order Date]],1)</f>
        <v>18</v>
      </c>
      <c r="AK1326" s="17" t="str">
        <f>TEXT(Table_1[[#This Row],[Order Date]],"mmm yyyy")</f>
        <v>May 2015</v>
      </c>
      <c r="AL1326" s="17" t="str">
        <f>Table_1[[#This Row],[Monthly sales]]&amp;"  Week "&amp;TEXT(Table_1[[#This Row],[Weekly sales]],"00")</f>
        <v>May 2015  Week 18</v>
      </c>
      <c r="AM1326" s="17">
        <f>IF(COUNTIF($A$2:A1326, A1326)=1, 1, 0)</f>
        <v>0</v>
      </c>
      <c r="AN1326" s="3">
        <f>COUNTA(A1326) - COUNTIF(Table_1[[#This Row],[Unique Customers]], 1)</f>
        <v>1</v>
      </c>
      <c r="AO1326" s="17" t="str">
        <f t="shared" si="20"/>
        <v>Repeated</v>
      </c>
      <c r="AP1326" s="17" t="str">
        <f>"Q"&amp;_xlfn.CEILING.MATH(MONTH(Table_1[[#This Row],[Monthly sales]])/3,1)</f>
        <v>Q2</v>
      </c>
    </row>
    <row r="1327" spans="1:42" ht="14.4" x14ac:dyDescent="0.3">
      <c r="A1327" s="2">
        <v>2724</v>
      </c>
      <c r="B1327" s="15" t="s">
        <v>2365</v>
      </c>
      <c r="C1327" s="15" t="s">
        <v>26</v>
      </c>
      <c r="D1327" s="6">
        <v>0.06</v>
      </c>
      <c r="E1327" s="4">
        <v>4.9800000000000004</v>
      </c>
      <c r="F1327" s="4">
        <v>7.44</v>
      </c>
      <c r="G1327" s="15" t="s">
        <v>39</v>
      </c>
      <c r="H1327" s="15" t="s">
        <v>72</v>
      </c>
      <c r="I1327" s="15" t="s">
        <v>49</v>
      </c>
      <c r="J1327" s="15" t="s">
        <v>89</v>
      </c>
      <c r="K1327" s="15" t="s">
        <v>74</v>
      </c>
      <c r="L1327" s="15" t="s">
        <v>2175</v>
      </c>
      <c r="M1327" s="6">
        <v>0.36</v>
      </c>
      <c r="N1327" s="15" t="s">
        <v>33</v>
      </c>
      <c r="O1327" s="15" t="s">
        <v>34</v>
      </c>
      <c r="P1327" s="15" t="s">
        <v>401</v>
      </c>
      <c r="Q1327" s="15" t="s">
        <v>2366</v>
      </c>
      <c r="R1327" s="2">
        <v>37421</v>
      </c>
      <c r="S1327" s="1">
        <v>42125</v>
      </c>
      <c r="T1327" s="12">
        <f>EOMONTH(Table_1[[#This Row],[Order Date]],0)</f>
        <v>42155</v>
      </c>
      <c r="U1327" s="10">
        <f>EOMONTH(Table_1[[#This Row],[Order Date]],0)</f>
        <v>42155</v>
      </c>
      <c r="V1327" s="14">
        <v>42125</v>
      </c>
      <c r="W1327" s="1">
        <v>42126</v>
      </c>
      <c r="X1327" s="12">
        <v>42126</v>
      </c>
      <c r="Y1327" s="10">
        <f>EOMONTH(Table_1[[#This Row],[Ship date]],0)</f>
        <v>42155</v>
      </c>
      <c r="Z1327" s="14">
        <v>42126</v>
      </c>
      <c r="AA1327" s="4">
        <v>-37.561999999999998</v>
      </c>
      <c r="AB1327" s="2">
        <v>10</v>
      </c>
      <c r="AC1327" s="4">
        <v>53.21</v>
      </c>
      <c r="AD1327" s="2">
        <v>88959</v>
      </c>
      <c r="AE1327" s="4">
        <f>'DataCleaning and Transformation'!$E1327-'DataCleaning and Transformation'!$D1327</f>
        <v>4.9200000000000008</v>
      </c>
      <c r="AF1327" s="15" t="str">
        <f>_xlfn.IFS('DataCleaning and Transformation'!$O1327="Central","Chris",'DataCleaning and Transformation'!$O1327="East","Erin",'DataCleaning and Transformation'!$O1327="South","Sam",'DataCleaning and Transformation'!$O1327="West","William")</f>
        <v>Sam</v>
      </c>
      <c r="AG1327" s="31">
        <f>Table_1[[#This Row],[Ship date]]-Table_1[[#This Row],[Order Date]]</f>
        <v>1</v>
      </c>
      <c r="AH1327" s="22">
        <f>Table_1[[#This Row],[Profit]]/Table_1[[#This Row],[Sales]]</f>
        <v>-0.70591993986092838</v>
      </c>
      <c r="AI1327" s="23">
        <f>Table_1[[#This Row],[Profit]]+Table_1[[#This Row],[Sales]]</f>
        <v>15.648000000000003</v>
      </c>
      <c r="AJ1327" s="17">
        <f>WEEKNUM(Table_1[[#This Row],[Order Date]],1)</f>
        <v>18</v>
      </c>
      <c r="AK1327" s="17" t="str">
        <f>TEXT(Table_1[[#This Row],[Order Date]],"mmm yyyy")</f>
        <v>May 2015</v>
      </c>
      <c r="AL1327" s="17" t="str">
        <f>Table_1[[#This Row],[Monthly sales]]&amp;"  Week "&amp;TEXT(Table_1[[#This Row],[Weekly sales]],"00")</f>
        <v>May 2015  Week 18</v>
      </c>
      <c r="AM1327" s="17">
        <f>IF(COUNTIF($A$2:A1327, A1327)=1, 1, 0)</f>
        <v>1</v>
      </c>
      <c r="AN1327" s="3">
        <f>COUNTA(A1327) - COUNTIF(Table_1[[#This Row],[Unique Customers]], 1)</f>
        <v>0</v>
      </c>
      <c r="AO1327" s="17" t="str">
        <f t="shared" si="20"/>
        <v>Unique</v>
      </c>
      <c r="AP1327" s="17" t="str">
        <f>"Q"&amp;_xlfn.CEILING.MATH(MONTH(Table_1[[#This Row],[Monthly sales]])/3,1)</f>
        <v>Q2</v>
      </c>
    </row>
    <row r="1328" spans="1:42" ht="14.4" x14ac:dyDescent="0.3">
      <c r="A1328" s="2">
        <v>2724</v>
      </c>
      <c r="B1328" s="15" t="s">
        <v>2365</v>
      </c>
      <c r="C1328" s="15" t="s">
        <v>26</v>
      </c>
      <c r="D1328" s="6">
        <v>0.01</v>
      </c>
      <c r="E1328" s="4">
        <v>6.48</v>
      </c>
      <c r="F1328" s="4">
        <v>7.37</v>
      </c>
      <c r="G1328" s="15" t="s">
        <v>39</v>
      </c>
      <c r="H1328" s="15" t="s">
        <v>72</v>
      </c>
      <c r="I1328" s="15" t="s">
        <v>49</v>
      </c>
      <c r="J1328" s="15" t="s">
        <v>89</v>
      </c>
      <c r="K1328" s="15" t="s">
        <v>74</v>
      </c>
      <c r="L1328" s="15" t="s">
        <v>1616</v>
      </c>
      <c r="M1328" s="6">
        <v>0.37</v>
      </c>
      <c r="N1328" s="15" t="s">
        <v>33</v>
      </c>
      <c r="O1328" s="15" t="s">
        <v>34</v>
      </c>
      <c r="P1328" s="15" t="s">
        <v>401</v>
      </c>
      <c r="Q1328" s="15" t="s">
        <v>2366</v>
      </c>
      <c r="R1328" s="2">
        <v>37421</v>
      </c>
      <c r="S1328" s="1">
        <v>42125</v>
      </c>
      <c r="T1328" s="12">
        <f>EOMONTH(Table_1[[#This Row],[Order Date]],0)</f>
        <v>42155</v>
      </c>
      <c r="U1328" s="10">
        <f>EOMONTH(Table_1[[#This Row],[Order Date]],0)</f>
        <v>42155</v>
      </c>
      <c r="V1328" s="14">
        <v>42125</v>
      </c>
      <c r="W1328" s="1">
        <v>42127</v>
      </c>
      <c r="X1328" s="12">
        <v>42127</v>
      </c>
      <c r="Y1328" s="10">
        <f>EOMONTH(Table_1[[#This Row],[Ship date]],0)</f>
        <v>42155</v>
      </c>
      <c r="Z1328" s="14">
        <v>42127</v>
      </c>
      <c r="AA1328" s="4">
        <v>-449.69400000000002</v>
      </c>
      <c r="AB1328" s="2">
        <v>18</v>
      </c>
      <c r="AC1328" s="4">
        <v>122.8</v>
      </c>
      <c r="AD1328" s="2">
        <v>88959</v>
      </c>
      <c r="AE1328" s="4">
        <f>'DataCleaning and Transformation'!$E1328-'DataCleaning and Transformation'!$D1328</f>
        <v>6.4700000000000006</v>
      </c>
      <c r="AF1328" s="15" t="str">
        <f>_xlfn.IFS('DataCleaning and Transformation'!$O1328="Central","Chris",'DataCleaning and Transformation'!$O1328="East","Erin",'DataCleaning and Transformation'!$O1328="South","Sam",'DataCleaning and Transformation'!$O1328="West","William")</f>
        <v>Sam</v>
      </c>
      <c r="AG1328" s="31">
        <f>Table_1[[#This Row],[Ship date]]-Table_1[[#This Row],[Order Date]]</f>
        <v>2</v>
      </c>
      <c r="AH1328" s="22">
        <f>Table_1[[#This Row],[Profit]]/Table_1[[#This Row],[Sales]]</f>
        <v>-3.6620032573289905</v>
      </c>
      <c r="AI1328" s="23">
        <f>Table_1[[#This Row],[Profit]]+Table_1[[#This Row],[Sales]]</f>
        <v>-326.89400000000001</v>
      </c>
      <c r="AJ1328" s="17">
        <f>WEEKNUM(Table_1[[#This Row],[Order Date]],1)</f>
        <v>18</v>
      </c>
      <c r="AK1328" s="17" t="str">
        <f>TEXT(Table_1[[#This Row],[Order Date]],"mmm yyyy")</f>
        <v>May 2015</v>
      </c>
      <c r="AL1328" s="17" t="str">
        <f>Table_1[[#This Row],[Monthly sales]]&amp;"  Week "&amp;TEXT(Table_1[[#This Row],[Weekly sales]],"00")</f>
        <v>May 2015  Week 18</v>
      </c>
      <c r="AM1328" s="17">
        <f>IF(COUNTIF($A$2:A1328, A1328)=1, 1, 0)</f>
        <v>0</v>
      </c>
      <c r="AN1328" s="3">
        <f>COUNTA(A1328) - COUNTIF(Table_1[[#This Row],[Unique Customers]], 1)</f>
        <v>1</v>
      </c>
      <c r="AO1328" s="17" t="str">
        <f t="shared" si="20"/>
        <v>Repeated</v>
      </c>
      <c r="AP1328" s="17" t="str">
        <f>"Q"&amp;_xlfn.CEILING.MATH(MONTH(Table_1[[#This Row],[Monthly sales]])/3,1)</f>
        <v>Q2</v>
      </c>
    </row>
    <row r="1329" spans="1:42" ht="14.4" x14ac:dyDescent="0.3">
      <c r="A1329" s="2">
        <v>1271</v>
      </c>
      <c r="B1329" s="15" t="s">
        <v>2112</v>
      </c>
      <c r="C1329" s="15" t="s">
        <v>48</v>
      </c>
      <c r="D1329" s="6">
        <v>0.1</v>
      </c>
      <c r="E1329" s="4">
        <v>34.229999999999997</v>
      </c>
      <c r="F1329" s="4">
        <v>5.0199999999999996</v>
      </c>
      <c r="G1329" s="15" t="s">
        <v>39</v>
      </c>
      <c r="H1329" s="15" t="s">
        <v>95</v>
      </c>
      <c r="I1329" s="15" t="s">
        <v>29</v>
      </c>
      <c r="J1329" s="15" t="s">
        <v>127</v>
      </c>
      <c r="K1329" s="15" t="s">
        <v>74</v>
      </c>
      <c r="L1329" s="15" t="s">
        <v>1319</v>
      </c>
      <c r="M1329" s="6">
        <v>0.55000000000000004</v>
      </c>
      <c r="N1329" s="15" t="s">
        <v>33</v>
      </c>
      <c r="O1329" s="15" t="s">
        <v>60</v>
      </c>
      <c r="P1329" s="15" t="s">
        <v>91</v>
      </c>
      <c r="Q1329" s="15" t="s">
        <v>2113</v>
      </c>
      <c r="R1329" s="2">
        <v>91941</v>
      </c>
      <c r="S1329" s="1">
        <v>42125</v>
      </c>
      <c r="T1329" s="12">
        <f>EOMONTH(Table_1[[#This Row],[Order Date]],0)</f>
        <v>42155</v>
      </c>
      <c r="U1329" s="10">
        <f>EOMONTH(Table_1[[#This Row],[Order Date]],0)</f>
        <v>42155</v>
      </c>
      <c r="V1329" s="14">
        <v>42125</v>
      </c>
      <c r="W1329" s="1">
        <v>42130</v>
      </c>
      <c r="X1329" s="12">
        <v>42130</v>
      </c>
      <c r="Y1329" s="10">
        <f>EOMONTH(Table_1[[#This Row],[Ship date]],0)</f>
        <v>42155</v>
      </c>
      <c r="Z1329" s="14">
        <v>42130</v>
      </c>
      <c r="AA1329" s="4">
        <v>151.56540000000001</v>
      </c>
      <c r="AB1329" s="2">
        <v>7</v>
      </c>
      <c r="AC1329" s="4">
        <v>219.66</v>
      </c>
      <c r="AD1329" s="2">
        <v>88411</v>
      </c>
      <c r="AE1329" s="4">
        <f>'DataCleaning and Transformation'!$E1329-'DataCleaning and Transformation'!$D1329</f>
        <v>34.129999999999995</v>
      </c>
      <c r="AF1329" s="15" t="str">
        <f>_xlfn.IFS('DataCleaning and Transformation'!$O1329="Central","Chris",'DataCleaning and Transformation'!$O1329="East","Erin",'DataCleaning and Transformation'!$O1329="South","Sam",'DataCleaning and Transformation'!$O1329="West","William")</f>
        <v>William</v>
      </c>
      <c r="AG1329" s="31">
        <f>Table_1[[#This Row],[Ship date]]-Table_1[[#This Row],[Order Date]]</f>
        <v>5</v>
      </c>
      <c r="AH1329" s="22">
        <f>Table_1[[#This Row],[Profit]]/Table_1[[#This Row],[Sales]]</f>
        <v>0.69000000000000006</v>
      </c>
      <c r="AI1329" s="23">
        <f>Table_1[[#This Row],[Profit]]+Table_1[[#This Row],[Sales]]</f>
        <v>371.22540000000004</v>
      </c>
      <c r="AJ1329" s="17">
        <f>WEEKNUM(Table_1[[#This Row],[Order Date]],1)</f>
        <v>18</v>
      </c>
      <c r="AK1329" s="17" t="str">
        <f>TEXT(Table_1[[#This Row],[Order Date]],"mmm yyyy")</f>
        <v>May 2015</v>
      </c>
      <c r="AL1329" s="17" t="str">
        <f>Table_1[[#This Row],[Monthly sales]]&amp;"  Week "&amp;TEXT(Table_1[[#This Row],[Weekly sales]],"00")</f>
        <v>May 2015  Week 18</v>
      </c>
      <c r="AM1329" s="17">
        <f>IF(COUNTIF($A$2:A1329, A1329)=1, 1, 0)</f>
        <v>0</v>
      </c>
      <c r="AN1329" s="3">
        <f>COUNTA(A1329) - COUNTIF(Table_1[[#This Row],[Unique Customers]], 1)</f>
        <v>1</v>
      </c>
      <c r="AO1329" s="17" t="str">
        <f t="shared" si="20"/>
        <v>Unique</v>
      </c>
      <c r="AP1329" s="17" t="str">
        <f>"Q"&amp;_xlfn.CEILING.MATH(MONTH(Table_1[[#This Row],[Monthly sales]])/3,1)</f>
        <v>Q2</v>
      </c>
    </row>
    <row r="1330" spans="1:42" ht="14.4" x14ac:dyDescent="0.3">
      <c r="A1330" s="2">
        <v>1383</v>
      </c>
      <c r="B1330" s="15" t="s">
        <v>2367</v>
      </c>
      <c r="C1330" s="15" t="s">
        <v>117</v>
      </c>
      <c r="D1330" s="6">
        <v>0.03</v>
      </c>
      <c r="E1330" s="4">
        <v>2.23</v>
      </c>
      <c r="F1330" s="4">
        <v>4.57</v>
      </c>
      <c r="G1330" s="15" t="s">
        <v>39</v>
      </c>
      <c r="H1330" s="15" t="s">
        <v>40</v>
      </c>
      <c r="I1330" s="15" t="s">
        <v>29</v>
      </c>
      <c r="J1330" s="15" t="s">
        <v>127</v>
      </c>
      <c r="K1330" s="15" t="s">
        <v>43</v>
      </c>
      <c r="L1330" s="15" t="s">
        <v>2368</v>
      </c>
      <c r="M1330" s="6">
        <v>0.41</v>
      </c>
      <c r="N1330" s="15" t="s">
        <v>33</v>
      </c>
      <c r="O1330" s="15" t="s">
        <v>60</v>
      </c>
      <c r="P1330" s="15" t="s">
        <v>147</v>
      </c>
      <c r="Q1330" s="15" t="s">
        <v>1233</v>
      </c>
      <c r="R1330" s="2">
        <v>84120</v>
      </c>
      <c r="S1330" s="1">
        <v>42125</v>
      </c>
      <c r="T1330" s="12">
        <f>EOMONTH(Table_1[[#This Row],[Order Date]],0)</f>
        <v>42155</v>
      </c>
      <c r="U1330" s="10">
        <f>EOMONTH(Table_1[[#This Row],[Order Date]],0)</f>
        <v>42155</v>
      </c>
      <c r="V1330" s="14">
        <v>42125</v>
      </c>
      <c r="W1330" s="1">
        <v>42126</v>
      </c>
      <c r="X1330" s="12">
        <v>42126</v>
      </c>
      <c r="Y1330" s="10">
        <f>EOMONTH(Table_1[[#This Row],[Ship date]],0)</f>
        <v>42155</v>
      </c>
      <c r="Z1330" s="14">
        <v>42126</v>
      </c>
      <c r="AA1330" s="4">
        <v>-93.25</v>
      </c>
      <c r="AB1330" s="2">
        <v>12</v>
      </c>
      <c r="AC1330" s="4">
        <v>28.66</v>
      </c>
      <c r="AD1330" s="2">
        <v>89406</v>
      </c>
      <c r="AE1330" s="4">
        <f>'DataCleaning and Transformation'!$E1330-'DataCleaning and Transformation'!$D1330</f>
        <v>2.2000000000000002</v>
      </c>
      <c r="AF1330" s="15" t="str">
        <f>_xlfn.IFS('DataCleaning and Transformation'!$O1330="Central","Chris",'DataCleaning and Transformation'!$O1330="East","Erin",'DataCleaning and Transformation'!$O1330="South","Sam",'DataCleaning and Transformation'!$O1330="West","William")</f>
        <v>William</v>
      </c>
      <c r="AG1330" s="31">
        <f>Table_1[[#This Row],[Ship date]]-Table_1[[#This Row],[Order Date]]</f>
        <v>1</v>
      </c>
      <c r="AH1330" s="22">
        <f>Table_1[[#This Row],[Profit]]/Table_1[[#This Row],[Sales]]</f>
        <v>-3.2536636427076062</v>
      </c>
      <c r="AI1330" s="23">
        <f>Table_1[[#This Row],[Profit]]+Table_1[[#This Row],[Sales]]</f>
        <v>-64.59</v>
      </c>
      <c r="AJ1330" s="17">
        <f>WEEKNUM(Table_1[[#This Row],[Order Date]],1)</f>
        <v>18</v>
      </c>
      <c r="AK1330" s="17" t="str">
        <f>TEXT(Table_1[[#This Row],[Order Date]],"mmm yyyy")</f>
        <v>May 2015</v>
      </c>
      <c r="AL1330" s="17" t="str">
        <f>Table_1[[#This Row],[Monthly sales]]&amp;"  Week "&amp;TEXT(Table_1[[#This Row],[Weekly sales]],"00")</f>
        <v>May 2015  Week 18</v>
      </c>
      <c r="AM1330" s="17">
        <f>IF(COUNTIF($A$2:A1330, A1330)=1, 1, 0)</f>
        <v>1</v>
      </c>
      <c r="AN1330" s="3">
        <f>COUNTA(A1330) - COUNTIF(Table_1[[#This Row],[Unique Customers]], 1)</f>
        <v>0</v>
      </c>
      <c r="AO1330" s="17" t="str">
        <f t="shared" si="20"/>
        <v>Unique</v>
      </c>
      <c r="AP1330" s="17" t="str">
        <f>"Q"&amp;_xlfn.CEILING.MATH(MONTH(Table_1[[#This Row],[Monthly sales]])/3,1)</f>
        <v>Q2</v>
      </c>
    </row>
    <row r="1331" spans="1:42" ht="14.4" x14ac:dyDescent="0.3">
      <c r="A1331" s="2">
        <v>381</v>
      </c>
      <c r="B1331" s="15" t="s">
        <v>2369</v>
      </c>
      <c r="C1331" s="15" t="s">
        <v>71</v>
      </c>
      <c r="D1331" s="6">
        <v>7.0000000000000007E-2</v>
      </c>
      <c r="E1331" s="4">
        <v>415.88</v>
      </c>
      <c r="F1331" s="4">
        <v>11.37</v>
      </c>
      <c r="G1331" s="15" t="s">
        <v>39</v>
      </c>
      <c r="H1331" s="15" t="s">
        <v>95</v>
      </c>
      <c r="I1331" s="15" t="s">
        <v>49</v>
      </c>
      <c r="J1331" s="15" t="s">
        <v>79</v>
      </c>
      <c r="K1331" s="15" t="s">
        <v>74</v>
      </c>
      <c r="L1331" s="15" t="s">
        <v>1382</v>
      </c>
      <c r="M1331" s="6">
        <v>0.56999999999999995</v>
      </c>
      <c r="N1331" s="15" t="s">
        <v>33</v>
      </c>
      <c r="O1331" s="15" t="s">
        <v>53</v>
      </c>
      <c r="P1331" s="15" t="s">
        <v>104</v>
      </c>
      <c r="Q1331" s="15" t="s">
        <v>1848</v>
      </c>
      <c r="R1331" s="2">
        <v>61701</v>
      </c>
      <c r="S1331" s="1">
        <v>42125</v>
      </c>
      <c r="T1331" s="12">
        <f>EOMONTH(Table_1[[#This Row],[Order Date]],0)</f>
        <v>42155</v>
      </c>
      <c r="U1331" s="10">
        <f>EOMONTH(Table_1[[#This Row],[Order Date]],0)</f>
        <v>42155</v>
      </c>
      <c r="V1331" s="14">
        <v>42125</v>
      </c>
      <c r="W1331" s="1">
        <v>42125</v>
      </c>
      <c r="X1331" s="12">
        <v>42125</v>
      </c>
      <c r="Y1331" s="10">
        <f>EOMONTH(Table_1[[#This Row],[Ship date]],0)</f>
        <v>42155</v>
      </c>
      <c r="Z1331" s="14">
        <v>42125</v>
      </c>
      <c r="AA1331" s="4">
        <v>-539.59</v>
      </c>
      <c r="AB1331" s="2">
        <v>1</v>
      </c>
      <c r="AC1331" s="4">
        <v>394.51</v>
      </c>
      <c r="AD1331" s="2">
        <v>88929</v>
      </c>
      <c r="AE1331" s="4">
        <f>'DataCleaning and Transformation'!$E1331-'DataCleaning and Transformation'!$D1331</f>
        <v>415.81</v>
      </c>
      <c r="AF1331" s="15" t="str">
        <f>_xlfn.IFS('DataCleaning and Transformation'!$O1331="Central","Chris",'DataCleaning and Transformation'!$O1331="East","Erin",'DataCleaning and Transformation'!$O1331="South","Sam",'DataCleaning and Transformation'!$O1331="West","William")</f>
        <v>Chris</v>
      </c>
      <c r="AG1331" s="31">
        <f>Table_1[[#This Row],[Ship date]]-Table_1[[#This Row],[Order Date]]</f>
        <v>0</v>
      </c>
      <c r="AH1331" s="22">
        <f>Table_1[[#This Row],[Profit]]/Table_1[[#This Row],[Sales]]</f>
        <v>-1.3677473321335329</v>
      </c>
      <c r="AI1331" s="23">
        <f>Table_1[[#This Row],[Profit]]+Table_1[[#This Row],[Sales]]</f>
        <v>-145.08000000000004</v>
      </c>
      <c r="AJ1331" s="17">
        <f>WEEKNUM(Table_1[[#This Row],[Order Date]],1)</f>
        <v>18</v>
      </c>
      <c r="AK1331" s="17" t="str">
        <f>TEXT(Table_1[[#This Row],[Order Date]],"mmm yyyy")</f>
        <v>May 2015</v>
      </c>
      <c r="AL1331" s="17" t="str">
        <f>Table_1[[#This Row],[Monthly sales]]&amp;"  Week "&amp;TEXT(Table_1[[#This Row],[Weekly sales]],"00")</f>
        <v>May 2015  Week 18</v>
      </c>
      <c r="AM1331" s="17">
        <f>IF(COUNTIF($A$2:A1331, A1331)=1, 1, 0)</f>
        <v>1</v>
      </c>
      <c r="AN1331" s="3">
        <f>COUNTA(A1331) - COUNTIF(Table_1[[#This Row],[Unique Customers]], 1)</f>
        <v>0</v>
      </c>
      <c r="AO1331" s="17" t="str">
        <f t="shared" si="20"/>
        <v>Unique</v>
      </c>
      <c r="AP1331" s="17" t="str">
        <f>"Q"&amp;_xlfn.CEILING.MATH(MONTH(Table_1[[#This Row],[Monthly sales]])/3,1)</f>
        <v>Q2</v>
      </c>
    </row>
    <row r="1332" spans="1:42" ht="14.4" x14ac:dyDescent="0.3">
      <c r="A1332" s="2">
        <v>1193</v>
      </c>
      <c r="B1332" s="15" t="s">
        <v>1352</v>
      </c>
      <c r="C1332" s="15" t="s">
        <v>71</v>
      </c>
      <c r="D1332" s="6">
        <v>0.03</v>
      </c>
      <c r="E1332" s="4">
        <v>5.98</v>
      </c>
      <c r="F1332" s="4">
        <v>1.49</v>
      </c>
      <c r="G1332" s="15" t="s">
        <v>39</v>
      </c>
      <c r="H1332" s="15" t="s">
        <v>28</v>
      </c>
      <c r="I1332" s="15" t="s">
        <v>49</v>
      </c>
      <c r="J1332" s="15" t="s">
        <v>73</v>
      </c>
      <c r="K1332" s="15" t="s">
        <v>74</v>
      </c>
      <c r="L1332" s="15" t="s">
        <v>1588</v>
      </c>
      <c r="M1332" s="6">
        <v>0.39</v>
      </c>
      <c r="N1332" s="15" t="s">
        <v>33</v>
      </c>
      <c r="O1332" s="15" t="s">
        <v>112</v>
      </c>
      <c r="P1332" s="15" t="s">
        <v>375</v>
      </c>
      <c r="Q1332" s="15" t="s">
        <v>67</v>
      </c>
      <c r="R1332" s="2">
        <v>20016</v>
      </c>
      <c r="S1332" s="1">
        <v>42125</v>
      </c>
      <c r="T1332" s="12">
        <f>EOMONTH(Table_1[[#This Row],[Order Date]],0)</f>
        <v>42155</v>
      </c>
      <c r="U1332" s="10">
        <f>EOMONTH(Table_1[[#This Row],[Order Date]],0)</f>
        <v>42155</v>
      </c>
      <c r="V1332" s="14">
        <v>42125</v>
      </c>
      <c r="W1332" s="1">
        <v>42127</v>
      </c>
      <c r="X1332" s="12">
        <v>42127</v>
      </c>
      <c r="Y1332" s="10">
        <f>EOMONTH(Table_1[[#This Row],[Ship date]],0)</f>
        <v>42155</v>
      </c>
      <c r="Z1332" s="14">
        <v>42127</v>
      </c>
      <c r="AA1332" s="4">
        <v>38.08</v>
      </c>
      <c r="AB1332" s="2">
        <v>85</v>
      </c>
      <c r="AC1332" s="4">
        <v>517.85</v>
      </c>
      <c r="AD1332" s="2">
        <v>38852</v>
      </c>
      <c r="AE1332" s="4">
        <f>'DataCleaning and Transformation'!$E1332-'DataCleaning and Transformation'!$D1332</f>
        <v>5.95</v>
      </c>
      <c r="AF1332" s="15" t="str">
        <f>_xlfn.IFS('DataCleaning and Transformation'!$O1332="Central","Chris",'DataCleaning and Transformation'!$O1332="East","Erin",'DataCleaning and Transformation'!$O1332="South","Sam",'DataCleaning and Transformation'!$O1332="West","William")</f>
        <v>Erin</v>
      </c>
      <c r="AG1332" s="31">
        <f>Table_1[[#This Row],[Ship date]]-Table_1[[#This Row],[Order Date]]</f>
        <v>2</v>
      </c>
      <c r="AH1332" s="22">
        <f>Table_1[[#This Row],[Profit]]/Table_1[[#This Row],[Sales]]</f>
        <v>7.3534807376653466E-2</v>
      </c>
      <c r="AI1332" s="23">
        <f>Table_1[[#This Row],[Profit]]+Table_1[[#This Row],[Sales]]</f>
        <v>555.93000000000006</v>
      </c>
      <c r="AJ1332" s="17">
        <f>WEEKNUM(Table_1[[#This Row],[Order Date]],1)</f>
        <v>18</v>
      </c>
      <c r="AK1332" s="17" t="str">
        <f>TEXT(Table_1[[#This Row],[Order Date]],"mmm yyyy")</f>
        <v>May 2015</v>
      </c>
      <c r="AL1332" s="17" t="str">
        <f>Table_1[[#This Row],[Monthly sales]]&amp;"  Week "&amp;TEXT(Table_1[[#This Row],[Weekly sales]],"00")</f>
        <v>May 2015  Week 18</v>
      </c>
      <c r="AM1332" s="17">
        <f>IF(COUNTIF($A$2:A1332, A1332)=1, 1, 0)</f>
        <v>0</v>
      </c>
      <c r="AN1332" s="3">
        <f>COUNTA(A1332) - COUNTIF(Table_1[[#This Row],[Unique Customers]], 1)</f>
        <v>1</v>
      </c>
      <c r="AO1332" s="17" t="str">
        <f t="shared" si="20"/>
        <v>Unique</v>
      </c>
      <c r="AP1332" s="17" t="str">
        <f>"Q"&amp;_xlfn.CEILING.MATH(MONTH(Table_1[[#This Row],[Monthly sales]])/3,1)</f>
        <v>Q2</v>
      </c>
    </row>
    <row r="1333" spans="1:42" ht="14.4" x14ac:dyDescent="0.3">
      <c r="A1333" s="2">
        <v>1194</v>
      </c>
      <c r="B1333" s="15" t="s">
        <v>2370</v>
      </c>
      <c r="C1333" s="15" t="s">
        <v>71</v>
      </c>
      <c r="D1333" s="6">
        <v>0.03</v>
      </c>
      <c r="E1333" s="4">
        <v>5.98</v>
      </c>
      <c r="F1333" s="4">
        <v>1.49</v>
      </c>
      <c r="G1333" s="15" t="s">
        <v>39</v>
      </c>
      <c r="H1333" s="15" t="s">
        <v>28</v>
      </c>
      <c r="I1333" s="15" t="s">
        <v>49</v>
      </c>
      <c r="J1333" s="15" t="s">
        <v>73</v>
      </c>
      <c r="K1333" s="15" t="s">
        <v>74</v>
      </c>
      <c r="L1333" s="15" t="s">
        <v>1588</v>
      </c>
      <c r="M1333" s="6">
        <v>0.39</v>
      </c>
      <c r="N1333" s="15" t="s">
        <v>33</v>
      </c>
      <c r="O1333" s="15" t="s">
        <v>34</v>
      </c>
      <c r="P1333" s="15" t="s">
        <v>124</v>
      </c>
      <c r="Q1333" s="15" t="s">
        <v>2371</v>
      </c>
      <c r="R1333" s="2">
        <v>34142</v>
      </c>
      <c r="S1333" s="1">
        <v>42125</v>
      </c>
      <c r="T1333" s="12">
        <f>EOMONTH(Table_1[[#This Row],[Order Date]],0)</f>
        <v>42155</v>
      </c>
      <c r="U1333" s="10">
        <f>EOMONTH(Table_1[[#This Row],[Order Date]],0)</f>
        <v>42155</v>
      </c>
      <c r="V1333" s="14">
        <v>42125</v>
      </c>
      <c r="W1333" s="1">
        <v>42127</v>
      </c>
      <c r="X1333" s="12">
        <v>42127</v>
      </c>
      <c r="Y1333" s="10">
        <f>EOMONTH(Table_1[[#This Row],[Ship date]],0)</f>
        <v>42155</v>
      </c>
      <c r="Z1333" s="14">
        <v>42127</v>
      </c>
      <c r="AA1333" s="4">
        <v>20.495999999999999</v>
      </c>
      <c r="AB1333" s="2">
        <v>21</v>
      </c>
      <c r="AC1333" s="4">
        <v>127.94</v>
      </c>
      <c r="AD1333" s="2">
        <v>87586</v>
      </c>
      <c r="AE1333" s="4">
        <f>'DataCleaning and Transformation'!$E1333-'DataCleaning and Transformation'!$D1333</f>
        <v>5.95</v>
      </c>
      <c r="AF1333" s="15" t="str">
        <f>_xlfn.IFS('DataCleaning and Transformation'!$O1333="Central","Chris",'DataCleaning and Transformation'!$O1333="East","Erin",'DataCleaning and Transformation'!$O1333="South","Sam",'DataCleaning and Transformation'!$O1333="West","William")</f>
        <v>Sam</v>
      </c>
      <c r="AG1333" s="31">
        <f>Table_1[[#This Row],[Ship date]]-Table_1[[#This Row],[Order Date]]</f>
        <v>2</v>
      </c>
      <c r="AH1333" s="22">
        <f>Table_1[[#This Row],[Profit]]/Table_1[[#This Row],[Sales]]</f>
        <v>0.16020009379396591</v>
      </c>
      <c r="AI1333" s="23">
        <f>Table_1[[#This Row],[Profit]]+Table_1[[#This Row],[Sales]]</f>
        <v>148.43600000000001</v>
      </c>
      <c r="AJ1333" s="17">
        <f>WEEKNUM(Table_1[[#This Row],[Order Date]],1)</f>
        <v>18</v>
      </c>
      <c r="AK1333" s="17" t="str">
        <f>TEXT(Table_1[[#This Row],[Order Date]],"mmm yyyy")</f>
        <v>May 2015</v>
      </c>
      <c r="AL1333" s="17" t="str">
        <f>Table_1[[#This Row],[Monthly sales]]&amp;"  Week "&amp;TEXT(Table_1[[#This Row],[Weekly sales]],"00")</f>
        <v>May 2015  Week 18</v>
      </c>
      <c r="AM1333" s="17">
        <f>IF(COUNTIF($A$2:A1333, A1333)=1, 1, 0)</f>
        <v>1</v>
      </c>
      <c r="AN1333" s="3">
        <f>COUNTA(A1333) - COUNTIF(Table_1[[#This Row],[Unique Customers]], 1)</f>
        <v>0</v>
      </c>
      <c r="AO1333" s="17" t="str">
        <f t="shared" si="20"/>
        <v>Unique</v>
      </c>
      <c r="AP1333" s="17" t="str">
        <f>"Q"&amp;_xlfn.CEILING.MATH(MONTH(Table_1[[#This Row],[Monthly sales]])/3,1)</f>
        <v>Q2</v>
      </c>
    </row>
    <row r="1334" spans="1:42" ht="14.4" x14ac:dyDescent="0.3">
      <c r="A1334" s="2">
        <v>3139</v>
      </c>
      <c r="B1334" s="15" t="s">
        <v>2372</v>
      </c>
      <c r="C1334" s="15" t="s">
        <v>26</v>
      </c>
      <c r="D1334" s="6">
        <v>0.09</v>
      </c>
      <c r="E1334" s="4">
        <v>280.98</v>
      </c>
      <c r="F1334" s="4">
        <v>57</v>
      </c>
      <c r="G1334" s="15" t="s">
        <v>27</v>
      </c>
      <c r="H1334" s="15" t="s">
        <v>72</v>
      </c>
      <c r="I1334" s="15" t="s">
        <v>29</v>
      </c>
      <c r="J1334" s="15" t="s">
        <v>110</v>
      </c>
      <c r="K1334" s="15" t="s">
        <v>58</v>
      </c>
      <c r="L1334" s="15" t="s">
        <v>863</v>
      </c>
      <c r="M1334" s="6">
        <v>0.78</v>
      </c>
      <c r="N1334" s="15" t="s">
        <v>33</v>
      </c>
      <c r="O1334" s="15" t="s">
        <v>112</v>
      </c>
      <c r="P1334" s="15" t="s">
        <v>398</v>
      </c>
      <c r="Q1334" s="15" t="s">
        <v>2373</v>
      </c>
      <c r="R1334" s="2">
        <v>7016</v>
      </c>
      <c r="S1334" s="1">
        <v>42126</v>
      </c>
      <c r="T1334" s="12">
        <f>EOMONTH(Table_1[[#This Row],[Order Date]],0)</f>
        <v>42155</v>
      </c>
      <c r="U1334" s="10">
        <f>EOMONTH(Table_1[[#This Row],[Order Date]],0)</f>
        <v>42155</v>
      </c>
      <c r="V1334" s="14">
        <v>42126</v>
      </c>
      <c r="W1334" s="1">
        <v>42129</v>
      </c>
      <c r="X1334" s="12">
        <v>42129</v>
      </c>
      <c r="Y1334" s="10">
        <f>EOMONTH(Table_1[[#This Row],[Ship date]],0)</f>
        <v>42155</v>
      </c>
      <c r="Z1334" s="14">
        <v>42129</v>
      </c>
      <c r="AA1334" s="4">
        <v>252.488</v>
      </c>
      <c r="AB1334" s="2">
        <v>31</v>
      </c>
      <c r="AC1334" s="4">
        <v>7974.21</v>
      </c>
      <c r="AD1334" s="2">
        <v>86793</v>
      </c>
      <c r="AE1334" s="4">
        <f>'DataCleaning and Transformation'!$E1334-'DataCleaning and Transformation'!$D1334</f>
        <v>280.89000000000004</v>
      </c>
      <c r="AF1334" s="15" t="str">
        <f>_xlfn.IFS('DataCleaning and Transformation'!$O1334="Central","Chris",'DataCleaning and Transformation'!$O1334="East","Erin",'DataCleaning and Transformation'!$O1334="South","Sam",'DataCleaning and Transformation'!$O1334="West","William")</f>
        <v>Erin</v>
      </c>
      <c r="AG1334" s="31">
        <f>Table_1[[#This Row],[Ship date]]-Table_1[[#This Row],[Order Date]]</f>
        <v>3</v>
      </c>
      <c r="AH1334" s="22">
        <f>Table_1[[#This Row],[Profit]]/Table_1[[#This Row],[Sales]]</f>
        <v>3.1663073834273241E-2</v>
      </c>
      <c r="AI1334" s="23">
        <f>Table_1[[#This Row],[Profit]]+Table_1[[#This Row],[Sales]]</f>
        <v>8226.6980000000003</v>
      </c>
      <c r="AJ1334" s="17">
        <f>WEEKNUM(Table_1[[#This Row],[Order Date]],1)</f>
        <v>18</v>
      </c>
      <c r="AK1334" s="17" t="str">
        <f>TEXT(Table_1[[#This Row],[Order Date]],"mmm yyyy")</f>
        <v>May 2015</v>
      </c>
      <c r="AL1334" s="17" t="str">
        <f>Table_1[[#This Row],[Monthly sales]]&amp;"  Week "&amp;TEXT(Table_1[[#This Row],[Weekly sales]],"00")</f>
        <v>May 2015  Week 18</v>
      </c>
      <c r="AM1334" s="17">
        <f>IF(COUNTIF($A$2:A1334, A1334)=1, 1, 0)</f>
        <v>1</v>
      </c>
      <c r="AN1334" s="3">
        <f>COUNTA(A1334) - COUNTIF(Table_1[[#This Row],[Unique Customers]], 1)</f>
        <v>0</v>
      </c>
      <c r="AO1334" s="17" t="str">
        <f t="shared" si="20"/>
        <v>Unique</v>
      </c>
      <c r="AP1334" s="17" t="str">
        <f>"Q"&amp;_xlfn.CEILING.MATH(MONTH(Table_1[[#This Row],[Monthly sales]])/3,1)</f>
        <v>Q2</v>
      </c>
    </row>
    <row r="1335" spans="1:42" ht="14.4" x14ac:dyDescent="0.3">
      <c r="A1335" s="2">
        <v>3367</v>
      </c>
      <c r="B1335" s="15" t="s">
        <v>2374</v>
      </c>
      <c r="C1335" s="15" t="s">
        <v>26</v>
      </c>
      <c r="D1335" s="6">
        <v>0.08</v>
      </c>
      <c r="E1335" s="4">
        <v>30.97</v>
      </c>
      <c r="F1335" s="4">
        <v>4</v>
      </c>
      <c r="G1335" s="15" t="s">
        <v>39</v>
      </c>
      <c r="H1335" s="15" t="s">
        <v>72</v>
      </c>
      <c r="I1335" s="15" t="s">
        <v>41</v>
      </c>
      <c r="J1335" s="15" t="s">
        <v>42</v>
      </c>
      <c r="K1335" s="15" t="s">
        <v>74</v>
      </c>
      <c r="L1335" s="15" t="s">
        <v>2163</v>
      </c>
      <c r="M1335" s="6">
        <v>0.74</v>
      </c>
      <c r="N1335" s="15" t="s">
        <v>33</v>
      </c>
      <c r="O1335" s="15" t="s">
        <v>112</v>
      </c>
      <c r="P1335" s="15" t="s">
        <v>318</v>
      </c>
      <c r="Q1335" s="15" t="s">
        <v>2375</v>
      </c>
      <c r="R1335" s="2">
        <v>43221</v>
      </c>
      <c r="S1335" s="1">
        <v>42126</v>
      </c>
      <c r="T1335" s="12">
        <f>EOMONTH(Table_1[[#This Row],[Order Date]],0)</f>
        <v>42155</v>
      </c>
      <c r="U1335" s="10">
        <f>EOMONTH(Table_1[[#This Row],[Order Date]],0)</f>
        <v>42155</v>
      </c>
      <c r="V1335" s="14">
        <v>42126</v>
      </c>
      <c r="W1335" s="1">
        <v>42127</v>
      </c>
      <c r="X1335" s="12">
        <v>42127</v>
      </c>
      <c r="Y1335" s="10">
        <f>EOMONTH(Table_1[[#This Row],[Ship date]],0)</f>
        <v>42155</v>
      </c>
      <c r="Z1335" s="14">
        <v>42127</v>
      </c>
      <c r="AA1335" s="4">
        <v>10.68</v>
      </c>
      <c r="AB1335" s="2">
        <v>26</v>
      </c>
      <c r="AC1335" s="4">
        <v>758.97</v>
      </c>
      <c r="AD1335" s="2">
        <v>90502</v>
      </c>
      <c r="AE1335" s="4">
        <f>'DataCleaning and Transformation'!$E1335-'DataCleaning and Transformation'!$D1335</f>
        <v>30.89</v>
      </c>
      <c r="AF1335" s="15" t="str">
        <f>_xlfn.IFS('DataCleaning and Transformation'!$O1335="Central","Chris",'DataCleaning and Transformation'!$O1335="East","Erin",'DataCleaning and Transformation'!$O1335="South","Sam",'DataCleaning and Transformation'!$O1335="West","William")</f>
        <v>Erin</v>
      </c>
      <c r="AG1335" s="31">
        <f>Table_1[[#This Row],[Ship date]]-Table_1[[#This Row],[Order Date]]</f>
        <v>1</v>
      </c>
      <c r="AH1335" s="22">
        <f>Table_1[[#This Row],[Profit]]/Table_1[[#This Row],[Sales]]</f>
        <v>1.4071702438831574E-2</v>
      </c>
      <c r="AI1335" s="23">
        <f>Table_1[[#This Row],[Profit]]+Table_1[[#This Row],[Sales]]</f>
        <v>769.65</v>
      </c>
      <c r="AJ1335" s="17">
        <f>WEEKNUM(Table_1[[#This Row],[Order Date]],1)</f>
        <v>18</v>
      </c>
      <c r="AK1335" s="17" t="str">
        <f>TEXT(Table_1[[#This Row],[Order Date]],"mmm yyyy")</f>
        <v>May 2015</v>
      </c>
      <c r="AL1335" s="17" t="str">
        <f>Table_1[[#This Row],[Monthly sales]]&amp;"  Week "&amp;TEXT(Table_1[[#This Row],[Weekly sales]],"00")</f>
        <v>May 2015  Week 18</v>
      </c>
      <c r="AM1335" s="17">
        <f>IF(COUNTIF($A$2:A1335, A1335)=1, 1, 0)</f>
        <v>1</v>
      </c>
      <c r="AN1335" s="3">
        <f>COUNTA(A1335) - COUNTIF(Table_1[[#This Row],[Unique Customers]], 1)</f>
        <v>0</v>
      </c>
      <c r="AO1335" s="17" t="str">
        <f t="shared" si="20"/>
        <v>Unique</v>
      </c>
      <c r="AP1335" s="17" t="str">
        <f>"Q"&amp;_xlfn.CEILING.MATH(MONTH(Table_1[[#This Row],[Monthly sales]])/3,1)</f>
        <v>Q2</v>
      </c>
    </row>
    <row r="1336" spans="1:42" ht="14.4" x14ac:dyDescent="0.3">
      <c r="A1336" s="2">
        <v>3367</v>
      </c>
      <c r="B1336" s="15" t="s">
        <v>2374</v>
      </c>
      <c r="C1336" s="15" t="s">
        <v>26</v>
      </c>
      <c r="D1336" s="6">
        <v>0.1</v>
      </c>
      <c r="E1336" s="4">
        <v>4.13</v>
      </c>
      <c r="F1336" s="4">
        <v>0.5</v>
      </c>
      <c r="G1336" s="15" t="s">
        <v>88</v>
      </c>
      <c r="H1336" s="15" t="s">
        <v>72</v>
      </c>
      <c r="I1336" s="15" t="s">
        <v>49</v>
      </c>
      <c r="J1336" s="15" t="s">
        <v>153</v>
      </c>
      <c r="K1336" s="15" t="s">
        <v>74</v>
      </c>
      <c r="L1336" s="15" t="s">
        <v>2376</v>
      </c>
      <c r="M1336" s="6">
        <v>0.39</v>
      </c>
      <c r="N1336" s="15" t="s">
        <v>33</v>
      </c>
      <c r="O1336" s="15" t="s">
        <v>112</v>
      </c>
      <c r="P1336" s="15" t="s">
        <v>318</v>
      </c>
      <c r="Q1336" s="15" t="s">
        <v>2375</v>
      </c>
      <c r="R1336" s="2">
        <v>43221</v>
      </c>
      <c r="S1336" s="1">
        <v>42126</v>
      </c>
      <c r="T1336" s="12">
        <f>EOMONTH(Table_1[[#This Row],[Order Date]],0)</f>
        <v>42155</v>
      </c>
      <c r="U1336" s="10">
        <f>EOMONTH(Table_1[[#This Row],[Order Date]],0)</f>
        <v>42155</v>
      </c>
      <c r="V1336" s="14">
        <v>42126</v>
      </c>
      <c r="W1336" s="1">
        <v>42128</v>
      </c>
      <c r="X1336" s="12">
        <v>42128</v>
      </c>
      <c r="Y1336" s="10">
        <f>EOMONTH(Table_1[[#This Row],[Ship date]],0)</f>
        <v>42155</v>
      </c>
      <c r="Z1336" s="14">
        <v>42128</v>
      </c>
      <c r="AA1336" s="4">
        <v>58.263599999999997</v>
      </c>
      <c r="AB1336" s="2">
        <v>18</v>
      </c>
      <c r="AC1336" s="4">
        <v>84.44</v>
      </c>
      <c r="AD1336" s="2">
        <v>90502</v>
      </c>
      <c r="AE1336" s="4">
        <f>'DataCleaning and Transformation'!$E1336-'DataCleaning and Transformation'!$D1336</f>
        <v>4.03</v>
      </c>
      <c r="AF1336" s="15" t="str">
        <f>_xlfn.IFS('DataCleaning and Transformation'!$O1336="Central","Chris",'DataCleaning and Transformation'!$O1336="East","Erin",'DataCleaning and Transformation'!$O1336="South","Sam",'DataCleaning and Transformation'!$O1336="West","William")</f>
        <v>Erin</v>
      </c>
      <c r="AG1336" s="31">
        <f>Table_1[[#This Row],[Ship date]]-Table_1[[#This Row],[Order Date]]</f>
        <v>2</v>
      </c>
      <c r="AH1336" s="22">
        <f>Table_1[[#This Row],[Profit]]/Table_1[[#This Row],[Sales]]</f>
        <v>0.69</v>
      </c>
      <c r="AI1336" s="23">
        <f>Table_1[[#This Row],[Profit]]+Table_1[[#This Row],[Sales]]</f>
        <v>142.70359999999999</v>
      </c>
      <c r="AJ1336" s="17">
        <f>WEEKNUM(Table_1[[#This Row],[Order Date]],1)</f>
        <v>18</v>
      </c>
      <c r="AK1336" s="17" t="str">
        <f>TEXT(Table_1[[#This Row],[Order Date]],"mmm yyyy")</f>
        <v>May 2015</v>
      </c>
      <c r="AL1336" s="17" t="str">
        <f>Table_1[[#This Row],[Monthly sales]]&amp;"  Week "&amp;TEXT(Table_1[[#This Row],[Weekly sales]],"00")</f>
        <v>May 2015  Week 18</v>
      </c>
      <c r="AM1336" s="17">
        <f>IF(COUNTIF($A$2:A1336, A1336)=1, 1, 0)</f>
        <v>0</v>
      </c>
      <c r="AN1336" s="3">
        <f>COUNTA(A1336) - COUNTIF(Table_1[[#This Row],[Unique Customers]], 1)</f>
        <v>1</v>
      </c>
      <c r="AO1336" s="17" t="str">
        <f t="shared" si="20"/>
        <v>Repeated</v>
      </c>
      <c r="AP1336" s="17" t="str">
        <f>"Q"&amp;_xlfn.CEILING.MATH(MONTH(Table_1[[#This Row],[Monthly sales]])/3,1)</f>
        <v>Q2</v>
      </c>
    </row>
    <row r="1337" spans="1:42" ht="14.4" x14ac:dyDescent="0.3">
      <c r="A1337" s="2">
        <v>408</v>
      </c>
      <c r="B1337" s="15" t="s">
        <v>2377</v>
      </c>
      <c r="C1337" s="15" t="s">
        <v>48</v>
      </c>
      <c r="D1337" s="6">
        <v>7.0000000000000007E-2</v>
      </c>
      <c r="E1337" s="4">
        <v>29.17</v>
      </c>
      <c r="F1337" s="4">
        <v>6.27</v>
      </c>
      <c r="G1337" s="15" t="s">
        <v>39</v>
      </c>
      <c r="H1337" s="15" t="s">
        <v>95</v>
      </c>
      <c r="I1337" s="15" t="s">
        <v>49</v>
      </c>
      <c r="J1337" s="15" t="s">
        <v>73</v>
      </c>
      <c r="K1337" s="15" t="s">
        <v>74</v>
      </c>
      <c r="L1337" s="15" t="s">
        <v>75</v>
      </c>
      <c r="M1337" s="6">
        <v>0.37</v>
      </c>
      <c r="N1337" s="15" t="s">
        <v>33</v>
      </c>
      <c r="O1337" s="15" t="s">
        <v>53</v>
      </c>
      <c r="P1337" s="15" t="s">
        <v>188</v>
      </c>
      <c r="Q1337" s="15" t="s">
        <v>2378</v>
      </c>
      <c r="R1337" s="2">
        <v>78589</v>
      </c>
      <c r="S1337" s="1">
        <v>42126</v>
      </c>
      <c r="T1337" s="12">
        <f>EOMONTH(Table_1[[#This Row],[Order Date]],0)</f>
        <v>42155</v>
      </c>
      <c r="U1337" s="10">
        <f>EOMONTH(Table_1[[#This Row],[Order Date]],0)</f>
        <v>42155</v>
      </c>
      <c r="V1337" s="14">
        <v>42126</v>
      </c>
      <c r="W1337" s="1">
        <v>42130</v>
      </c>
      <c r="X1337" s="12">
        <v>42130</v>
      </c>
      <c r="Y1337" s="10">
        <f>EOMONTH(Table_1[[#This Row],[Ship date]],0)</f>
        <v>42155</v>
      </c>
      <c r="Z1337" s="14">
        <v>42130</v>
      </c>
      <c r="AA1337" s="4">
        <v>236.2371</v>
      </c>
      <c r="AB1337" s="2">
        <v>14</v>
      </c>
      <c r="AC1337" s="4">
        <v>400.47</v>
      </c>
      <c r="AD1337" s="2">
        <v>89639</v>
      </c>
      <c r="AE1337" s="4">
        <f>'DataCleaning and Transformation'!$E1337-'DataCleaning and Transformation'!$D1337</f>
        <v>29.1</v>
      </c>
      <c r="AF1337" s="15" t="str">
        <f>_xlfn.IFS('DataCleaning and Transformation'!$O1337="Central","Chris",'DataCleaning and Transformation'!$O1337="East","Erin",'DataCleaning and Transformation'!$O1337="South","Sam",'DataCleaning and Transformation'!$O1337="West","William")</f>
        <v>Chris</v>
      </c>
      <c r="AG1337" s="31">
        <f>Table_1[[#This Row],[Ship date]]-Table_1[[#This Row],[Order Date]]</f>
        <v>4</v>
      </c>
      <c r="AH1337" s="22">
        <f>Table_1[[#This Row],[Profit]]/Table_1[[#This Row],[Sales]]</f>
        <v>0.58989961794890999</v>
      </c>
      <c r="AI1337" s="23">
        <f>Table_1[[#This Row],[Profit]]+Table_1[[#This Row],[Sales]]</f>
        <v>636.70710000000008</v>
      </c>
      <c r="AJ1337" s="17">
        <f>WEEKNUM(Table_1[[#This Row],[Order Date]],1)</f>
        <v>18</v>
      </c>
      <c r="AK1337" s="17" t="str">
        <f>TEXT(Table_1[[#This Row],[Order Date]],"mmm yyyy")</f>
        <v>May 2015</v>
      </c>
      <c r="AL1337" s="17" t="str">
        <f>Table_1[[#This Row],[Monthly sales]]&amp;"  Week "&amp;TEXT(Table_1[[#This Row],[Weekly sales]],"00")</f>
        <v>May 2015  Week 18</v>
      </c>
      <c r="AM1337" s="17">
        <f>IF(COUNTIF($A$2:A1337, A1337)=1, 1, 0)</f>
        <v>1</v>
      </c>
      <c r="AN1337" s="3">
        <f>COUNTA(A1337) - COUNTIF(Table_1[[#This Row],[Unique Customers]], 1)</f>
        <v>0</v>
      </c>
      <c r="AO1337" s="17" t="str">
        <f t="shared" si="20"/>
        <v>Unique</v>
      </c>
      <c r="AP1337" s="17" t="str">
        <f>"Q"&amp;_xlfn.CEILING.MATH(MONTH(Table_1[[#This Row],[Monthly sales]])/3,1)</f>
        <v>Q2</v>
      </c>
    </row>
    <row r="1338" spans="1:42" ht="14.4" x14ac:dyDescent="0.3">
      <c r="A1338" s="2">
        <v>2426</v>
      </c>
      <c r="B1338" s="15" t="s">
        <v>1651</v>
      </c>
      <c r="C1338" s="15" t="s">
        <v>48</v>
      </c>
      <c r="D1338" s="6">
        <v>0.08</v>
      </c>
      <c r="E1338" s="4">
        <v>4.4800000000000004</v>
      </c>
      <c r="F1338" s="4">
        <v>49</v>
      </c>
      <c r="G1338" s="15" t="s">
        <v>39</v>
      </c>
      <c r="H1338" s="15" t="s">
        <v>28</v>
      </c>
      <c r="I1338" s="15" t="s">
        <v>49</v>
      </c>
      <c r="J1338" s="15" t="s">
        <v>96</v>
      </c>
      <c r="K1338" s="15" t="s">
        <v>65</v>
      </c>
      <c r="L1338" s="15" t="s">
        <v>469</v>
      </c>
      <c r="M1338" s="6">
        <v>0.6</v>
      </c>
      <c r="N1338" s="15" t="s">
        <v>33</v>
      </c>
      <c r="O1338" s="15" t="s">
        <v>53</v>
      </c>
      <c r="P1338" s="15" t="s">
        <v>188</v>
      </c>
      <c r="Q1338" s="15" t="s">
        <v>1653</v>
      </c>
      <c r="R1338" s="2">
        <v>75061</v>
      </c>
      <c r="S1338" s="1">
        <v>42126</v>
      </c>
      <c r="T1338" s="12">
        <f>EOMONTH(Table_1[[#This Row],[Order Date]],0)</f>
        <v>42155</v>
      </c>
      <c r="U1338" s="10">
        <f>EOMONTH(Table_1[[#This Row],[Order Date]],0)</f>
        <v>42155</v>
      </c>
      <c r="V1338" s="14">
        <v>42126</v>
      </c>
      <c r="W1338" s="1">
        <v>42126</v>
      </c>
      <c r="X1338" s="12">
        <v>42126</v>
      </c>
      <c r="Y1338" s="10">
        <f>EOMONTH(Table_1[[#This Row],[Ship date]],0)</f>
        <v>42155</v>
      </c>
      <c r="Z1338" s="14">
        <v>42126</v>
      </c>
      <c r="AA1338" s="4">
        <v>139.58009999999999</v>
      </c>
      <c r="AB1338" s="2">
        <v>37</v>
      </c>
      <c r="AC1338" s="4">
        <v>202.29</v>
      </c>
      <c r="AD1338" s="2">
        <v>90861</v>
      </c>
      <c r="AE1338" s="4">
        <f>'DataCleaning and Transformation'!$E1338-'DataCleaning and Transformation'!$D1338</f>
        <v>4.4000000000000004</v>
      </c>
      <c r="AF1338" s="15" t="str">
        <f>_xlfn.IFS('DataCleaning and Transformation'!$O1338="Central","Chris",'DataCleaning and Transformation'!$O1338="East","Erin",'DataCleaning and Transformation'!$O1338="South","Sam",'DataCleaning and Transformation'!$O1338="West","William")</f>
        <v>Chris</v>
      </c>
      <c r="AG1338" s="31">
        <f>Table_1[[#This Row],[Ship date]]-Table_1[[#This Row],[Order Date]]</f>
        <v>0</v>
      </c>
      <c r="AH1338" s="22">
        <f>Table_1[[#This Row],[Profit]]/Table_1[[#This Row],[Sales]]</f>
        <v>0.69</v>
      </c>
      <c r="AI1338" s="23">
        <f>Table_1[[#This Row],[Profit]]+Table_1[[#This Row],[Sales]]</f>
        <v>341.87009999999998</v>
      </c>
      <c r="AJ1338" s="17">
        <f>WEEKNUM(Table_1[[#This Row],[Order Date]],1)</f>
        <v>18</v>
      </c>
      <c r="AK1338" s="17" t="str">
        <f>TEXT(Table_1[[#This Row],[Order Date]],"mmm yyyy")</f>
        <v>May 2015</v>
      </c>
      <c r="AL1338" s="17" t="str">
        <f>Table_1[[#This Row],[Monthly sales]]&amp;"  Week "&amp;TEXT(Table_1[[#This Row],[Weekly sales]],"00")</f>
        <v>May 2015  Week 18</v>
      </c>
      <c r="AM1338" s="17">
        <f>IF(COUNTIF($A$2:A1338, A1338)=1, 1, 0)</f>
        <v>0</v>
      </c>
      <c r="AN1338" s="3">
        <f>COUNTA(A1338) - COUNTIF(Table_1[[#This Row],[Unique Customers]], 1)</f>
        <v>1</v>
      </c>
      <c r="AO1338" s="17" t="str">
        <f t="shared" si="20"/>
        <v>Unique</v>
      </c>
      <c r="AP1338" s="17" t="str">
        <f>"Q"&amp;_xlfn.CEILING.MATH(MONTH(Table_1[[#This Row],[Monthly sales]])/3,1)</f>
        <v>Q2</v>
      </c>
    </row>
    <row r="1339" spans="1:42" ht="14.4" x14ac:dyDescent="0.3">
      <c r="A1339" s="2">
        <v>2426</v>
      </c>
      <c r="B1339" s="15" t="s">
        <v>1651</v>
      </c>
      <c r="C1339" s="15" t="s">
        <v>48</v>
      </c>
      <c r="D1339" s="6">
        <v>0</v>
      </c>
      <c r="E1339" s="4">
        <v>17.670000000000002</v>
      </c>
      <c r="F1339" s="4">
        <v>8.99</v>
      </c>
      <c r="G1339" s="15" t="s">
        <v>39</v>
      </c>
      <c r="H1339" s="15" t="s">
        <v>28</v>
      </c>
      <c r="I1339" s="15" t="s">
        <v>29</v>
      </c>
      <c r="J1339" s="15" t="s">
        <v>127</v>
      </c>
      <c r="K1339" s="15" t="s">
        <v>43</v>
      </c>
      <c r="L1339" s="15" t="s">
        <v>2057</v>
      </c>
      <c r="M1339" s="6">
        <v>0.47</v>
      </c>
      <c r="N1339" s="15" t="s">
        <v>33</v>
      </c>
      <c r="O1339" s="15" t="s">
        <v>53</v>
      </c>
      <c r="P1339" s="15" t="s">
        <v>188</v>
      </c>
      <c r="Q1339" s="15" t="s">
        <v>1653</v>
      </c>
      <c r="R1339" s="2">
        <v>75061</v>
      </c>
      <c r="S1339" s="1">
        <v>42126</v>
      </c>
      <c r="T1339" s="12">
        <f>EOMONTH(Table_1[[#This Row],[Order Date]],0)</f>
        <v>42155</v>
      </c>
      <c r="U1339" s="10">
        <f>EOMONTH(Table_1[[#This Row],[Order Date]],0)</f>
        <v>42155</v>
      </c>
      <c r="V1339" s="14">
        <v>42126</v>
      </c>
      <c r="W1339" s="1">
        <v>42133</v>
      </c>
      <c r="X1339" s="12">
        <v>42133</v>
      </c>
      <c r="Y1339" s="10">
        <f>EOMONTH(Table_1[[#This Row],[Ship date]],0)</f>
        <v>42155</v>
      </c>
      <c r="Z1339" s="14">
        <v>42133</v>
      </c>
      <c r="AA1339" s="4">
        <v>109.67</v>
      </c>
      <c r="AB1339" s="2">
        <v>9</v>
      </c>
      <c r="AC1339" s="4">
        <v>168.71</v>
      </c>
      <c r="AD1339" s="2">
        <v>90861</v>
      </c>
      <c r="AE1339" s="4">
        <f>'DataCleaning and Transformation'!$E1339-'DataCleaning and Transformation'!$D1339</f>
        <v>17.670000000000002</v>
      </c>
      <c r="AF1339" s="15" t="str">
        <f>_xlfn.IFS('DataCleaning and Transformation'!$O1339="Central","Chris",'DataCleaning and Transformation'!$O1339="East","Erin",'DataCleaning and Transformation'!$O1339="South","Sam",'DataCleaning and Transformation'!$O1339="West","William")</f>
        <v>Chris</v>
      </c>
      <c r="AG1339" s="31">
        <f>Table_1[[#This Row],[Ship date]]-Table_1[[#This Row],[Order Date]]</f>
        <v>7</v>
      </c>
      <c r="AH1339" s="22">
        <f>Table_1[[#This Row],[Profit]]/Table_1[[#This Row],[Sales]]</f>
        <v>0.65005038231284451</v>
      </c>
      <c r="AI1339" s="23">
        <f>Table_1[[#This Row],[Profit]]+Table_1[[#This Row],[Sales]]</f>
        <v>278.38</v>
      </c>
      <c r="AJ1339" s="17">
        <f>WEEKNUM(Table_1[[#This Row],[Order Date]],1)</f>
        <v>18</v>
      </c>
      <c r="AK1339" s="17" t="str">
        <f>TEXT(Table_1[[#This Row],[Order Date]],"mmm yyyy")</f>
        <v>May 2015</v>
      </c>
      <c r="AL1339" s="17" t="str">
        <f>Table_1[[#This Row],[Monthly sales]]&amp;"  Week "&amp;TEXT(Table_1[[#This Row],[Weekly sales]],"00")</f>
        <v>May 2015  Week 18</v>
      </c>
      <c r="AM1339" s="17">
        <f>IF(COUNTIF($A$2:A1339, A1339)=1, 1, 0)</f>
        <v>0</v>
      </c>
      <c r="AN1339" s="3">
        <f>COUNTA(A1339) - COUNTIF(Table_1[[#This Row],[Unique Customers]], 1)</f>
        <v>1</v>
      </c>
      <c r="AO1339" s="17" t="str">
        <f t="shared" si="20"/>
        <v>Repeated</v>
      </c>
      <c r="AP1339" s="17" t="str">
        <f>"Q"&amp;_xlfn.CEILING.MATH(MONTH(Table_1[[#This Row],[Monthly sales]])/3,1)</f>
        <v>Q2</v>
      </c>
    </row>
    <row r="1340" spans="1:42" ht="14.4" x14ac:dyDescent="0.3">
      <c r="A1340" s="2">
        <v>2578</v>
      </c>
      <c r="B1340" s="15" t="s">
        <v>2379</v>
      </c>
      <c r="C1340" s="15" t="s">
        <v>48</v>
      </c>
      <c r="D1340" s="6">
        <v>0.04</v>
      </c>
      <c r="E1340" s="4">
        <v>8.6</v>
      </c>
      <c r="F1340" s="4">
        <v>6.19</v>
      </c>
      <c r="G1340" s="15" t="s">
        <v>39</v>
      </c>
      <c r="H1340" s="15" t="s">
        <v>72</v>
      </c>
      <c r="I1340" s="15" t="s">
        <v>49</v>
      </c>
      <c r="J1340" s="15" t="s">
        <v>73</v>
      </c>
      <c r="K1340" s="15" t="s">
        <v>74</v>
      </c>
      <c r="L1340" s="15" t="s">
        <v>533</v>
      </c>
      <c r="M1340" s="6">
        <v>0.38</v>
      </c>
      <c r="N1340" s="15" t="s">
        <v>33</v>
      </c>
      <c r="O1340" s="15" t="s">
        <v>34</v>
      </c>
      <c r="P1340" s="15" t="s">
        <v>165</v>
      </c>
      <c r="Q1340" s="15" t="s">
        <v>2380</v>
      </c>
      <c r="R1340" s="2">
        <v>36801</v>
      </c>
      <c r="S1340" s="1">
        <v>42126</v>
      </c>
      <c r="T1340" s="12">
        <f>EOMONTH(Table_1[[#This Row],[Order Date]],0)</f>
        <v>42155</v>
      </c>
      <c r="U1340" s="10">
        <f>EOMONTH(Table_1[[#This Row],[Order Date]],0)</f>
        <v>42155</v>
      </c>
      <c r="V1340" s="14">
        <v>42126</v>
      </c>
      <c r="W1340" s="1">
        <v>42128</v>
      </c>
      <c r="X1340" s="12">
        <v>42128</v>
      </c>
      <c r="Y1340" s="10">
        <f>EOMONTH(Table_1[[#This Row],[Ship date]],0)</f>
        <v>42155</v>
      </c>
      <c r="Z1340" s="14">
        <v>42128</v>
      </c>
      <c r="AA1340" s="4">
        <v>309.71159999999998</v>
      </c>
      <c r="AB1340" s="2">
        <v>5</v>
      </c>
      <c r="AC1340" s="4">
        <v>46.85</v>
      </c>
      <c r="AD1340" s="2">
        <v>88298</v>
      </c>
      <c r="AE1340" s="4">
        <f>'DataCleaning and Transformation'!$E1340-'DataCleaning and Transformation'!$D1340</f>
        <v>8.56</v>
      </c>
      <c r="AF1340" s="15" t="str">
        <f>_xlfn.IFS('DataCleaning and Transformation'!$O1340="Central","Chris",'DataCleaning and Transformation'!$O1340="East","Erin",'DataCleaning and Transformation'!$O1340="South","Sam",'DataCleaning and Transformation'!$O1340="West","William")</f>
        <v>Sam</v>
      </c>
      <c r="AG1340" s="31">
        <f>Table_1[[#This Row],[Ship date]]-Table_1[[#This Row],[Order Date]]</f>
        <v>2</v>
      </c>
      <c r="AH1340" s="22">
        <f>Table_1[[#This Row],[Profit]]/Table_1[[#This Row],[Sales]]</f>
        <v>6.6107065101387397</v>
      </c>
      <c r="AI1340" s="23">
        <f>Table_1[[#This Row],[Profit]]+Table_1[[#This Row],[Sales]]</f>
        <v>356.5616</v>
      </c>
      <c r="AJ1340" s="17">
        <f>WEEKNUM(Table_1[[#This Row],[Order Date]],1)</f>
        <v>18</v>
      </c>
      <c r="AK1340" s="17" t="str">
        <f>TEXT(Table_1[[#This Row],[Order Date]],"mmm yyyy")</f>
        <v>May 2015</v>
      </c>
      <c r="AL1340" s="17" t="str">
        <f>Table_1[[#This Row],[Monthly sales]]&amp;"  Week "&amp;TEXT(Table_1[[#This Row],[Weekly sales]],"00")</f>
        <v>May 2015  Week 18</v>
      </c>
      <c r="AM1340" s="17">
        <f>IF(COUNTIF($A$2:A1340, A1340)=1, 1, 0)</f>
        <v>1</v>
      </c>
      <c r="AN1340" s="3">
        <f>COUNTA(A1340) - COUNTIF(Table_1[[#This Row],[Unique Customers]], 1)</f>
        <v>0</v>
      </c>
      <c r="AO1340" s="17" t="str">
        <f t="shared" si="20"/>
        <v>Unique</v>
      </c>
      <c r="AP1340" s="17" t="str">
        <f>"Q"&amp;_xlfn.CEILING.MATH(MONTH(Table_1[[#This Row],[Monthly sales]])/3,1)</f>
        <v>Q2</v>
      </c>
    </row>
    <row r="1341" spans="1:42" ht="14.4" x14ac:dyDescent="0.3">
      <c r="A1341" s="2">
        <v>2578</v>
      </c>
      <c r="B1341" s="15" t="s">
        <v>2379</v>
      </c>
      <c r="C1341" s="15" t="s">
        <v>48</v>
      </c>
      <c r="D1341" s="6">
        <v>0.01</v>
      </c>
      <c r="E1341" s="4">
        <v>3.58</v>
      </c>
      <c r="F1341" s="4">
        <v>1.63</v>
      </c>
      <c r="G1341" s="15" t="s">
        <v>39</v>
      </c>
      <c r="H1341" s="15" t="s">
        <v>72</v>
      </c>
      <c r="I1341" s="15" t="s">
        <v>49</v>
      </c>
      <c r="J1341" s="15" t="s">
        <v>177</v>
      </c>
      <c r="K1341" s="15" t="s">
        <v>51</v>
      </c>
      <c r="L1341" s="15" t="s">
        <v>2222</v>
      </c>
      <c r="M1341" s="6">
        <v>0.36</v>
      </c>
      <c r="N1341" s="15" t="s">
        <v>33</v>
      </c>
      <c r="O1341" s="15" t="s">
        <v>34</v>
      </c>
      <c r="P1341" s="15" t="s">
        <v>165</v>
      </c>
      <c r="Q1341" s="15" t="s">
        <v>2380</v>
      </c>
      <c r="R1341" s="2">
        <v>36801</v>
      </c>
      <c r="S1341" s="1">
        <v>42126</v>
      </c>
      <c r="T1341" s="12">
        <f>EOMONTH(Table_1[[#This Row],[Order Date]],0)</f>
        <v>42155</v>
      </c>
      <c r="U1341" s="10">
        <f>EOMONTH(Table_1[[#This Row],[Order Date]],0)</f>
        <v>42155</v>
      </c>
      <c r="V1341" s="14">
        <v>42126</v>
      </c>
      <c r="W1341" s="1">
        <v>42130</v>
      </c>
      <c r="X1341" s="12">
        <v>42130</v>
      </c>
      <c r="Y1341" s="10">
        <f>EOMONTH(Table_1[[#This Row],[Ship date]],0)</f>
        <v>42155</v>
      </c>
      <c r="Z1341" s="14">
        <v>42130</v>
      </c>
      <c r="AA1341" s="4">
        <v>-128.85599999999999</v>
      </c>
      <c r="AB1341" s="2">
        <v>26</v>
      </c>
      <c r="AC1341" s="4">
        <v>93.57</v>
      </c>
      <c r="AD1341" s="2">
        <v>88298</v>
      </c>
      <c r="AE1341" s="4">
        <f>'DataCleaning and Transformation'!$E1341-'DataCleaning and Transformation'!$D1341</f>
        <v>3.5700000000000003</v>
      </c>
      <c r="AF1341" s="15" t="str">
        <f>_xlfn.IFS('DataCleaning and Transformation'!$O1341="Central","Chris",'DataCleaning and Transformation'!$O1341="East","Erin",'DataCleaning and Transformation'!$O1341="South","Sam",'DataCleaning and Transformation'!$O1341="West","William")</f>
        <v>Sam</v>
      </c>
      <c r="AG1341" s="31">
        <f>Table_1[[#This Row],[Ship date]]-Table_1[[#This Row],[Order Date]]</f>
        <v>4</v>
      </c>
      <c r="AH1341" s="22">
        <f>Table_1[[#This Row],[Profit]]/Table_1[[#This Row],[Sales]]</f>
        <v>-1.3771080474511062</v>
      </c>
      <c r="AI1341" s="23">
        <f>Table_1[[#This Row],[Profit]]+Table_1[[#This Row],[Sales]]</f>
        <v>-35.286000000000001</v>
      </c>
      <c r="AJ1341" s="17">
        <f>WEEKNUM(Table_1[[#This Row],[Order Date]],1)</f>
        <v>18</v>
      </c>
      <c r="AK1341" s="17" t="str">
        <f>TEXT(Table_1[[#This Row],[Order Date]],"mmm yyyy")</f>
        <v>May 2015</v>
      </c>
      <c r="AL1341" s="17" t="str">
        <f>Table_1[[#This Row],[Monthly sales]]&amp;"  Week "&amp;TEXT(Table_1[[#This Row],[Weekly sales]],"00")</f>
        <v>May 2015  Week 18</v>
      </c>
      <c r="AM1341" s="17">
        <f>IF(COUNTIF($A$2:A1341, A1341)=1, 1, 0)</f>
        <v>0</v>
      </c>
      <c r="AN1341" s="3">
        <f>COUNTA(A1341) - COUNTIF(Table_1[[#This Row],[Unique Customers]], 1)</f>
        <v>1</v>
      </c>
      <c r="AO1341" s="17" t="str">
        <f t="shared" si="20"/>
        <v>Repeated</v>
      </c>
      <c r="AP1341" s="17" t="str">
        <f>"Q"&amp;_xlfn.CEILING.MATH(MONTH(Table_1[[#This Row],[Monthly sales]])/3,1)</f>
        <v>Q2</v>
      </c>
    </row>
    <row r="1342" spans="1:42" ht="14.4" x14ac:dyDescent="0.3">
      <c r="A1342" s="2">
        <v>2578</v>
      </c>
      <c r="B1342" s="15" t="s">
        <v>2379</v>
      </c>
      <c r="C1342" s="15" t="s">
        <v>48</v>
      </c>
      <c r="D1342" s="6">
        <v>0.08</v>
      </c>
      <c r="E1342" s="4">
        <v>105.49</v>
      </c>
      <c r="F1342" s="4">
        <v>41.64</v>
      </c>
      <c r="G1342" s="15" t="s">
        <v>27</v>
      </c>
      <c r="H1342" s="15" t="s">
        <v>72</v>
      </c>
      <c r="I1342" s="15" t="s">
        <v>29</v>
      </c>
      <c r="J1342" s="15" t="s">
        <v>30</v>
      </c>
      <c r="K1342" s="15" t="s">
        <v>31</v>
      </c>
      <c r="L1342" s="15" t="s">
        <v>2381</v>
      </c>
      <c r="M1342" s="6">
        <v>0.75</v>
      </c>
      <c r="N1342" s="15" t="s">
        <v>33</v>
      </c>
      <c r="O1342" s="15" t="s">
        <v>34</v>
      </c>
      <c r="P1342" s="15" t="s">
        <v>165</v>
      </c>
      <c r="Q1342" s="15" t="s">
        <v>2380</v>
      </c>
      <c r="R1342" s="2">
        <v>36801</v>
      </c>
      <c r="S1342" s="1">
        <v>42126</v>
      </c>
      <c r="T1342" s="12">
        <f>EOMONTH(Table_1[[#This Row],[Order Date]],0)</f>
        <v>42155</v>
      </c>
      <c r="U1342" s="10">
        <f>EOMONTH(Table_1[[#This Row],[Order Date]],0)</f>
        <v>42155</v>
      </c>
      <c r="V1342" s="14">
        <v>42126</v>
      </c>
      <c r="W1342" s="1">
        <v>42133</v>
      </c>
      <c r="X1342" s="12">
        <v>42133</v>
      </c>
      <c r="Y1342" s="10">
        <f>EOMONTH(Table_1[[#This Row],[Ship date]],0)</f>
        <v>42155</v>
      </c>
      <c r="Z1342" s="14">
        <v>42133</v>
      </c>
      <c r="AA1342" s="4">
        <v>-36.945999999999998</v>
      </c>
      <c r="AB1342" s="2">
        <v>34</v>
      </c>
      <c r="AC1342" s="4">
        <v>2694.49</v>
      </c>
      <c r="AD1342" s="2">
        <v>88298</v>
      </c>
      <c r="AE1342" s="4">
        <f>'DataCleaning and Transformation'!$E1342-'DataCleaning and Transformation'!$D1342</f>
        <v>105.41</v>
      </c>
      <c r="AF1342" s="15" t="str">
        <f>_xlfn.IFS('DataCleaning and Transformation'!$O1342="Central","Chris",'DataCleaning and Transformation'!$O1342="East","Erin",'DataCleaning and Transformation'!$O1342="South","Sam",'DataCleaning and Transformation'!$O1342="West","William")</f>
        <v>Sam</v>
      </c>
      <c r="AG1342" s="31">
        <f>Table_1[[#This Row],[Ship date]]-Table_1[[#This Row],[Order Date]]</f>
        <v>7</v>
      </c>
      <c r="AH1342" s="22">
        <f>Table_1[[#This Row],[Profit]]/Table_1[[#This Row],[Sales]]</f>
        <v>-1.3711685699334569E-2</v>
      </c>
      <c r="AI1342" s="23">
        <f>Table_1[[#This Row],[Profit]]+Table_1[[#This Row],[Sales]]</f>
        <v>2657.5439999999999</v>
      </c>
      <c r="AJ1342" s="17">
        <f>WEEKNUM(Table_1[[#This Row],[Order Date]],1)</f>
        <v>18</v>
      </c>
      <c r="AK1342" s="17" t="str">
        <f>TEXT(Table_1[[#This Row],[Order Date]],"mmm yyyy")</f>
        <v>May 2015</v>
      </c>
      <c r="AL1342" s="17" t="str">
        <f>Table_1[[#This Row],[Monthly sales]]&amp;"  Week "&amp;TEXT(Table_1[[#This Row],[Weekly sales]],"00")</f>
        <v>May 2015  Week 18</v>
      </c>
      <c r="AM1342" s="17">
        <f>IF(COUNTIF($A$2:A1342, A1342)=1, 1, 0)</f>
        <v>0</v>
      </c>
      <c r="AN1342" s="3">
        <f>COUNTA(A1342) - COUNTIF(Table_1[[#This Row],[Unique Customers]], 1)</f>
        <v>1</v>
      </c>
      <c r="AO1342" s="17" t="str">
        <f t="shared" si="20"/>
        <v>Repeated</v>
      </c>
      <c r="AP1342" s="17" t="str">
        <f>"Q"&amp;_xlfn.CEILING.MATH(MONTH(Table_1[[#This Row],[Monthly sales]])/3,1)</f>
        <v>Q2</v>
      </c>
    </row>
    <row r="1343" spans="1:42" ht="14.4" x14ac:dyDescent="0.3">
      <c r="A1343" s="2">
        <v>2531</v>
      </c>
      <c r="B1343" s="15" t="s">
        <v>2382</v>
      </c>
      <c r="C1343" s="15" t="s">
        <v>117</v>
      </c>
      <c r="D1343" s="6">
        <v>0.08</v>
      </c>
      <c r="E1343" s="4">
        <v>4</v>
      </c>
      <c r="F1343" s="4">
        <v>1.3</v>
      </c>
      <c r="G1343" s="15" t="s">
        <v>39</v>
      </c>
      <c r="H1343" s="15" t="s">
        <v>28</v>
      </c>
      <c r="I1343" s="15" t="s">
        <v>49</v>
      </c>
      <c r="J1343" s="15" t="s">
        <v>89</v>
      </c>
      <c r="K1343" s="15" t="s">
        <v>51</v>
      </c>
      <c r="L1343" s="15" t="s">
        <v>372</v>
      </c>
      <c r="M1343" s="6">
        <v>0.37</v>
      </c>
      <c r="N1343" s="15" t="s">
        <v>33</v>
      </c>
      <c r="O1343" s="15" t="s">
        <v>60</v>
      </c>
      <c r="P1343" s="15" t="s">
        <v>91</v>
      </c>
      <c r="Q1343" s="15" t="s">
        <v>2383</v>
      </c>
      <c r="R1343" s="2">
        <v>93422</v>
      </c>
      <c r="S1343" s="1">
        <v>42126</v>
      </c>
      <c r="T1343" s="12">
        <f>EOMONTH(Table_1[[#This Row],[Order Date]],0)</f>
        <v>42155</v>
      </c>
      <c r="U1343" s="10">
        <f>EOMONTH(Table_1[[#This Row],[Order Date]],0)</f>
        <v>42155</v>
      </c>
      <c r="V1343" s="14">
        <v>42126</v>
      </c>
      <c r="W1343" s="1">
        <v>42128</v>
      </c>
      <c r="X1343" s="12">
        <v>42128</v>
      </c>
      <c r="Y1343" s="10">
        <f>EOMONTH(Table_1[[#This Row],[Ship date]],0)</f>
        <v>42155</v>
      </c>
      <c r="Z1343" s="14">
        <v>42128</v>
      </c>
      <c r="AA1343" s="4">
        <v>28.4</v>
      </c>
      <c r="AB1343" s="2">
        <v>14</v>
      </c>
      <c r="AC1343" s="4">
        <v>51.99</v>
      </c>
      <c r="AD1343" s="2">
        <v>87452</v>
      </c>
      <c r="AE1343" s="4">
        <f>'DataCleaning and Transformation'!$E1343-'DataCleaning and Transformation'!$D1343</f>
        <v>3.92</v>
      </c>
      <c r="AF1343" s="15" t="str">
        <f>_xlfn.IFS('DataCleaning and Transformation'!$O1343="Central","Chris",'DataCleaning and Transformation'!$O1343="East","Erin",'DataCleaning and Transformation'!$O1343="South","Sam",'DataCleaning and Transformation'!$O1343="West","William")</f>
        <v>William</v>
      </c>
      <c r="AG1343" s="31">
        <f>Table_1[[#This Row],[Ship date]]-Table_1[[#This Row],[Order Date]]</f>
        <v>2</v>
      </c>
      <c r="AH1343" s="22">
        <f>Table_1[[#This Row],[Profit]]/Table_1[[#This Row],[Sales]]</f>
        <v>0.54625889594152721</v>
      </c>
      <c r="AI1343" s="23">
        <f>Table_1[[#This Row],[Profit]]+Table_1[[#This Row],[Sales]]</f>
        <v>80.39</v>
      </c>
      <c r="AJ1343" s="17">
        <f>WEEKNUM(Table_1[[#This Row],[Order Date]],1)</f>
        <v>18</v>
      </c>
      <c r="AK1343" s="17" t="str">
        <f>TEXT(Table_1[[#This Row],[Order Date]],"mmm yyyy")</f>
        <v>May 2015</v>
      </c>
      <c r="AL1343" s="17" t="str">
        <f>Table_1[[#This Row],[Monthly sales]]&amp;"  Week "&amp;TEXT(Table_1[[#This Row],[Weekly sales]],"00")</f>
        <v>May 2015  Week 18</v>
      </c>
      <c r="AM1343" s="17">
        <f>IF(COUNTIF($A$2:A1343, A1343)=1, 1, 0)</f>
        <v>1</v>
      </c>
      <c r="AN1343" s="3">
        <f>COUNTA(A1343) - COUNTIF(Table_1[[#This Row],[Unique Customers]], 1)</f>
        <v>0</v>
      </c>
      <c r="AO1343" s="17" t="str">
        <f t="shared" si="20"/>
        <v>Unique</v>
      </c>
      <c r="AP1343" s="17" t="str">
        <f>"Q"&amp;_xlfn.CEILING.MATH(MONTH(Table_1[[#This Row],[Monthly sales]])/3,1)</f>
        <v>Q2</v>
      </c>
    </row>
    <row r="1344" spans="1:42" ht="14.4" x14ac:dyDescent="0.3">
      <c r="A1344" s="2">
        <v>27</v>
      </c>
      <c r="B1344" s="15" t="s">
        <v>2384</v>
      </c>
      <c r="C1344" s="15" t="s">
        <v>71</v>
      </c>
      <c r="D1344" s="6">
        <v>0.04</v>
      </c>
      <c r="E1344" s="4">
        <v>4.1399999999999997</v>
      </c>
      <c r="F1344" s="4">
        <v>6.6</v>
      </c>
      <c r="G1344" s="15" t="s">
        <v>39</v>
      </c>
      <c r="H1344" s="15" t="s">
        <v>95</v>
      </c>
      <c r="I1344" s="15" t="s">
        <v>29</v>
      </c>
      <c r="J1344" s="15" t="s">
        <v>127</v>
      </c>
      <c r="K1344" s="15" t="s">
        <v>74</v>
      </c>
      <c r="L1344" s="15" t="s">
        <v>413</v>
      </c>
      <c r="M1344" s="6">
        <v>0.49</v>
      </c>
      <c r="N1344" s="15" t="s">
        <v>33</v>
      </c>
      <c r="O1344" s="15" t="s">
        <v>60</v>
      </c>
      <c r="P1344" s="15" t="s">
        <v>91</v>
      </c>
      <c r="Q1344" s="15" t="s">
        <v>1964</v>
      </c>
      <c r="R1344" s="2">
        <v>90712</v>
      </c>
      <c r="S1344" s="1">
        <v>42126</v>
      </c>
      <c r="T1344" s="12">
        <f>EOMONTH(Table_1[[#This Row],[Order Date]],0)</f>
        <v>42155</v>
      </c>
      <c r="U1344" s="10">
        <f>EOMONTH(Table_1[[#This Row],[Order Date]],0)</f>
        <v>42155</v>
      </c>
      <c r="V1344" s="14">
        <v>42126</v>
      </c>
      <c r="W1344" s="1">
        <v>42128</v>
      </c>
      <c r="X1344" s="12">
        <v>42128</v>
      </c>
      <c r="Y1344" s="10">
        <f>EOMONTH(Table_1[[#This Row],[Ship date]],0)</f>
        <v>42155</v>
      </c>
      <c r="Z1344" s="14">
        <v>42128</v>
      </c>
      <c r="AA1344" s="4">
        <v>8.8940000000000001</v>
      </c>
      <c r="AB1344" s="2">
        <v>12</v>
      </c>
      <c r="AC1344" s="4">
        <v>54.78</v>
      </c>
      <c r="AD1344" s="2">
        <v>87652</v>
      </c>
      <c r="AE1344" s="4">
        <f>'DataCleaning and Transformation'!$E1344-'DataCleaning and Transformation'!$D1344</f>
        <v>4.0999999999999996</v>
      </c>
      <c r="AF1344" s="15" t="str">
        <f>_xlfn.IFS('DataCleaning and Transformation'!$O1344="Central","Chris",'DataCleaning and Transformation'!$O1344="East","Erin",'DataCleaning and Transformation'!$O1344="South","Sam",'DataCleaning and Transformation'!$O1344="West","William")</f>
        <v>William</v>
      </c>
      <c r="AG1344" s="31">
        <f>Table_1[[#This Row],[Ship date]]-Table_1[[#This Row],[Order Date]]</f>
        <v>2</v>
      </c>
      <c r="AH1344" s="22">
        <f>Table_1[[#This Row],[Profit]]/Table_1[[#This Row],[Sales]]</f>
        <v>0.16235852500912742</v>
      </c>
      <c r="AI1344" s="23">
        <f>Table_1[[#This Row],[Profit]]+Table_1[[#This Row],[Sales]]</f>
        <v>63.673999999999999</v>
      </c>
      <c r="AJ1344" s="17">
        <f>WEEKNUM(Table_1[[#This Row],[Order Date]],1)</f>
        <v>18</v>
      </c>
      <c r="AK1344" s="17" t="str">
        <f>TEXT(Table_1[[#This Row],[Order Date]],"mmm yyyy")</f>
        <v>May 2015</v>
      </c>
      <c r="AL1344" s="17" t="str">
        <f>Table_1[[#This Row],[Monthly sales]]&amp;"  Week "&amp;TEXT(Table_1[[#This Row],[Weekly sales]],"00")</f>
        <v>May 2015  Week 18</v>
      </c>
      <c r="AM1344" s="17">
        <f>IF(COUNTIF($A$2:A1344, A1344)=1, 1, 0)</f>
        <v>1</v>
      </c>
      <c r="AN1344" s="3">
        <f>COUNTA(A1344) - COUNTIF(Table_1[[#This Row],[Unique Customers]], 1)</f>
        <v>0</v>
      </c>
      <c r="AO1344" s="17" t="str">
        <f t="shared" si="20"/>
        <v>Unique</v>
      </c>
      <c r="AP1344" s="17" t="str">
        <f>"Q"&amp;_xlfn.CEILING.MATH(MONTH(Table_1[[#This Row],[Monthly sales]])/3,1)</f>
        <v>Q2</v>
      </c>
    </row>
    <row r="1345" spans="1:42" ht="14.4" x14ac:dyDescent="0.3">
      <c r="A1345" s="2">
        <v>3386</v>
      </c>
      <c r="B1345" s="15" t="s">
        <v>2385</v>
      </c>
      <c r="C1345" s="15" t="s">
        <v>26</v>
      </c>
      <c r="D1345" s="6">
        <v>0</v>
      </c>
      <c r="E1345" s="4">
        <v>2.61</v>
      </c>
      <c r="F1345" s="4">
        <v>0.5</v>
      </c>
      <c r="G1345" s="15" t="s">
        <v>39</v>
      </c>
      <c r="H1345" s="15" t="s">
        <v>95</v>
      </c>
      <c r="I1345" s="15" t="s">
        <v>49</v>
      </c>
      <c r="J1345" s="15" t="s">
        <v>153</v>
      </c>
      <c r="K1345" s="15" t="s">
        <v>74</v>
      </c>
      <c r="L1345" s="15" t="s">
        <v>1368</v>
      </c>
      <c r="M1345" s="6">
        <v>0.39</v>
      </c>
      <c r="N1345" s="15" t="s">
        <v>33</v>
      </c>
      <c r="O1345" s="15" t="s">
        <v>112</v>
      </c>
      <c r="P1345" s="15" t="s">
        <v>318</v>
      </c>
      <c r="Q1345" s="15" t="s">
        <v>2199</v>
      </c>
      <c r="R1345" s="2">
        <v>43402</v>
      </c>
      <c r="S1345" s="1">
        <v>42127</v>
      </c>
      <c r="T1345" s="12">
        <f>EOMONTH(Table_1[[#This Row],[Order Date]],0)</f>
        <v>42155</v>
      </c>
      <c r="U1345" s="10">
        <f>EOMONTH(Table_1[[#This Row],[Order Date]],0)</f>
        <v>42155</v>
      </c>
      <c r="V1345" s="14">
        <v>42127</v>
      </c>
      <c r="W1345" s="1">
        <v>42129</v>
      </c>
      <c r="X1345" s="12">
        <v>42129</v>
      </c>
      <c r="Y1345" s="10">
        <f>EOMONTH(Table_1[[#This Row],[Ship date]],0)</f>
        <v>42155</v>
      </c>
      <c r="Z1345" s="14">
        <v>42129</v>
      </c>
      <c r="AA1345" s="4">
        <v>19.554600000000001</v>
      </c>
      <c r="AB1345" s="2">
        <v>10</v>
      </c>
      <c r="AC1345" s="4">
        <v>28.34</v>
      </c>
      <c r="AD1345" s="2">
        <v>88746</v>
      </c>
      <c r="AE1345" s="4">
        <f>'DataCleaning and Transformation'!$E1345-'DataCleaning and Transformation'!$D1345</f>
        <v>2.61</v>
      </c>
      <c r="AF1345" s="15" t="str">
        <f>_xlfn.IFS('DataCleaning and Transformation'!$O1345="Central","Chris",'DataCleaning and Transformation'!$O1345="East","Erin",'DataCleaning and Transformation'!$O1345="South","Sam",'DataCleaning and Transformation'!$O1345="West","William")</f>
        <v>Erin</v>
      </c>
      <c r="AG1345" s="31">
        <f>Table_1[[#This Row],[Ship date]]-Table_1[[#This Row],[Order Date]]</f>
        <v>2</v>
      </c>
      <c r="AH1345" s="22">
        <f>Table_1[[#This Row],[Profit]]/Table_1[[#This Row],[Sales]]</f>
        <v>0.69000000000000006</v>
      </c>
      <c r="AI1345" s="23">
        <f>Table_1[[#This Row],[Profit]]+Table_1[[#This Row],[Sales]]</f>
        <v>47.894599999999997</v>
      </c>
      <c r="AJ1345" s="17">
        <f>WEEKNUM(Table_1[[#This Row],[Order Date]],1)</f>
        <v>19</v>
      </c>
      <c r="AK1345" s="17" t="str">
        <f>TEXT(Table_1[[#This Row],[Order Date]],"mmm yyyy")</f>
        <v>May 2015</v>
      </c>
      <c r="AL1345" s="17" t="str">
        <f>Table_1[[#This Row],[Monthly sales]]&amp;"  Week "&amp;TEXT(Table_1[[#This Row],[Weekly sales]],"00")</f>
        <v>May 2015  Week 19</v>
      </c>
      <c r="AM1345" s="17">
        <f>IF(COUNTIF($A$2:A1345, A1345)=1, 1, 0)</f>
        <v>1</v>
      </c>
      <c r="AN1345" s="3">
        <f>COUNTA(A1345) - COUNTIF(Table_1[[#This Row],[Unique Customers]], 1)</f>
        <v>0</v>
      </c>
      <c r="AO1345" s="17" t="str">
        <f t="shared" si="20"/>
        <v>Unique</v>
      </c>
      <c r="AP1345" s="17" t="str">
        <f>"Q"&amp;_xlfn.CEILING.MATH(MONTH(Table_1[[#This Row],[Monthly sales]])/3,1)</f>
        <v>Q2</v>
      </c>
    </row>
    <row r="1346" spans="1:42" ht="14.4" x14ac:dyDescent="0.3">
      <c r="A1346" s="2">
        <v>3386</v>
      </c>
      <c r="B1346" s="15" t="s">
        <v>2385</v>
      </c>
      <c r="C1346" s="15" t="s">
        <v>26</v>
      </c>
      <c r="D1346" s="6">
        <v>0.04</v>
      </c>
      <c r="E1346" s="4">
        <v>25.38</v>
      </c>
      <c r="F1346" s="4">
        <v>8.99</v>
      </c>
      <c r="G1346" s="15" t="s">
        <v>88</v>
      </c>
      <c r="H1346" s="15" t="s">
        <v>95</v>
      </c>
      <c r="I1346" s="15" t="s">
        <v>29</v>
      </c>
      <c r="J1346" s="15" t="s">
        <v>127</v>
      </c>
      <c r="K1346" s="15" t="s">
        <v>43</v>
      </c>
      <c r="L1346" s="15" t="s">
        <v>2386</v>
      </c>
      <c r="M1346" s="6">
        <v>0.5</v>
      </c>
      <c r="N1346" s="15" t="s">
        <v>33</v>
      </c>
      <c r="O1346" s="15" t="s">
        <v>112</v>
      </c>
      <c r="P1346" s="15" t="s">
        <v>318</v>
      </c>
      <c r="Q1346" s="15" t="s">
        <v>2199</v>
      </c>
      <c r="R1346" s="2">
        <v>43402</v>
      </c>
      <c r="S1346" s="1">
        <v>42127</v>
      </c>
      <c r="T1346" s="12">
        <f>EOMONTH(Table_1[[#This Row],[Order Date]],0)</f>
        <v>42155</v>
      </c>
      <c r="U1346" s="10">
        <f>EOMONTH(Table_1[[#This Row],[Order Date]],0)</f>
        <v>42155</v>
      </c>
      <c r="V1346" s="14">
        <v>42127</v>
      </c>
      <c r="W1346" s="1">
        <v>42130</v>
      </c>
      <c r="X1346" s="12">
        <v>42130</v>
      </c>
      <c r="Y1346" s="10">
        <f>EOMONTH(Table_1[[#This Row],[Ship date]],0)</f>
        <v>42155</v>
      </c>
      <c r="Z1346" s="14">
        <v>42130</v>
      </c>
      <c r="AA1346" s="4">
        <v>152.482</v>
      </c>
      <c r="AB1346" s="2">
        <v>35</v>
      </c>
      <c r="AC1346" s="4">
        <v>861.3</v>
      </c>
      <c r="AD1346" s="2">
        <v>88746</v>
      </c>
      <c r="AE1346" s="4">
        <f>'DataCleaning and Transformation'!$E1346-'DataCleaning and Transformation'!$D1346</f>
        <v>25.34</v>
      </c>
      <c r="AF1346" s="15" t="str">
        <f>_xlfn.IFS('DataCleaning and Transformation'!$O1346="Central","Chris",'DataCleaning and Transformation'!$O1346="East","Erin",'DataCleaning and Transformation'!$O1346="South","Sam",'DataCleaning and Transformation'!$O1346="West","William")</f>
        <v>Erin</v>
      </c>
      <c r="AG1346" s="31">
        <f>Table_1[[#This Row],[Ship date]]-Table_1[[#This Row],[Order Date]]</f>
        <v>3</v>
      </c>
      <c r="AH1346" s="22">
        <f>Table_1[[#This Row],[Profit]]/Table_1[[#This Row],[Sales]]</f>
        <v>0.17703703703703705</v>
      </c>
      <c r="AI1346" s="23">
        <f>Table_1[[#This Row],[Profit]]+Table_1[[#This Row],[Sales]]</f>
        <v>1013.7819999999999</v>
      </c>
      <c r="AJ1346" s="17">
        <f>WEEKNUM(Table_1[[#This Row],[Order Date]],1)</f>
        <v>19</v>
      </c>
      <c r="AK1346" s="17" t="str">
        <f>TEXT(Table_1[[#This Row],[Order Date]],"mmm yyyy")</f>
        <v>May 2015</v>
      </c>
      <c r="AL1346" s="17" t="str">
        <f>Table_1[[#This Row],[Monthly sales]]&amp;"  Week "&amp;TEXT(Table_1[[#This Row],[Weekly sales]],"00")</f>
        <v>May 2015  Week 19</v>
      </c>
      <c r="AM1346" s="17">
        <f>IF(COUNTIF($A$2:A1346, A1346)=1, 1, 0)</f>
        <v>0</v>
      </c>
      <c r="AN1346" s="3">
        <f>COUNTA(A1346) - COUNTIF(Table_1[[#This Row],[Unique Customers]], 1)</f>
        <v>1</v>
      </c>
      <c r="AO1346" s="17" t="str">
        <f t="shared" ref="AO1346:AO1409" si="21">IF(AD1346=AD1345, "Repeated", "Unique")</f>
        <v>Repeated</v>
      </c>
      <c r="AP1346" s="17" t="str">
        <f>"Q"&amp;_xlfn.CEILING.MATH(MONTH(Table_1[[#This Row],[Monthly sales]])/3,1)</f>
        <v>Q2</v>
      </c>
    </row>
    <row r="1347" spans="1:42" ht="14.4" x14ac:dyDescent="0.3">
      <c r="A1347" s="2">
        <v>2157</v>
      </c>
      <c r="B1347" s="15" t="s">
        <v>1682</v>
      </c>
      <c r="C1347" s="15" t="s">
        <v>38</v>
      </c>
      <c r="D1347" s="6">
        <v>7.0000000000000007E-2</v>
      </c>
      <c r="E1347" s="4">
        <v>30.93</v>
      </c>
      <c r="F1347" s="4">
        <v>3.92</v>
      </c>
      <c r="G1347" s="15" t="s">
        <v>39</v>
      </c>
      <c r="H1347" s="15" t="s">
        <v>72</v>
      </c>
      <c r="I1347" s="15" t="s">
        <v>29</v>
      </c>
      <c r="J1347" s="15" t="s">
        <v>127</v>
      </c>
      <c r="K1347" s="15" t="s">
        <v>43</v>
      </c>
      <c r="L1347" s="15" t="s">
        <v>1652</v>
      </c>
      <c r="M1347" s="6">
        <v>0.44</v>
      </c>
      <c r="N1347" s="15" t="s">
        <v>33</v>
      </c>
      <c r="O1347" s="15" t="s">
        <v>53</v>
      </c>
      <c r="P1347" s="15" t="s">
        <v>290</v>
      </c>
      <c r="Q1347" s="15" t="s">
        <v>1684</v>
      </c>
      <c r="R1347" s="2">
        <v>48093</v>
      </c>
      <c r="S1347" s="1">
        <v>42127</v>
      </c>
      <c r="T1347" s="12">
        <f>EOMONTH(Table_1[[#This Row],[Order Date]],0)</f>
        <v>42155</v>
      </c>
      <c r="U1347" s="10">
        <f>EOMONTH(Table_1[[#This Row],[Order Date]],0)</f>
        <v>42155</v>
      </c>
      <c r="V1347" s="14">
        <v>42127</v>
      </c>
      <c r="W1347" s="1">
        <v>42128</v>
      </c>
      <c r="X1347" s="12">
        <v>42128</v>
      </c>
      <c r="Y1347" s="10">
        <f>EOMONTH(Table_1[[#This Row],[Ship date]],0)</f>
        <v>42155</v>
      </c>
      <c r="Z1347" s="14">
        <v>42128</v>
      </c>
      <c r="AA1347" s="4">
        <v>398.30250000000001</v>
      </c>
      <c r="AB1347" s="2">
        <v>19</v>
      </c>
      <c r="AC1347" s="4">
        <v>577.25</v>
      </c>
      <c r="AD1347" s="2">
        <v>90386</v>
      </c>
      <c r="AE1347" s="4">
        <f>'DataCleaning and Transformation'!$E1347-'DataCleaning and Transformation'!$D1347</f>
        <v>30.86</v>
      </c>
      <c r="AF1347" s="15" t="str">
        <f>_xlfn.IFS('DataCleaning and Transformation'!$O1347="Central","Chris",'DataCleaning and Transformation'!$O1347="East","Erin",'DataCleaning and Transformation'!$O1347="South","Sam",'DataCleaning and Transformation'!$O1347="West","William")</f>
        <v>Chris</v>
      </c>
      <c r="AG1347" s="31">
        <f>Table_1[[#This Row],[Ship date]]-Table_1[[#This Row],[Order Date]]</f>
        <v>1</v>
      </c>
      <c r="AH1347" s="22">
        <f>Table_1[[#This Row],[Profit]]/Table_1[[#This Row],[Sales]]</f>
        <v>0.69000000000000006</v>
      </c>
      <c r="AI1347" s="23">
        <f>Table_1[[#This Row],[Profit]]+Table_1[[#This Row],[Sales]]</f>
        <v>975.55250000000001</v>
      </c>
      <c r="AJ1347" s="17">
        <f>WEEKNUM(Table_1[[#This Row],[Order Date]],1)</f>
        <v>19</v>
      </c>
      <c r="AK1347" s="17" t="str">
        <f>TEXT(Table_1[[#This Row],[Order Date]],"mmm yyyy")</f>
        <v>May 2015</v>
      </c>
      <c r="AL1347" s="17" t="str">
        <f>Table_1[[#This Row],[Monthly sales]]&amp;"  Week "&amp;TEXT(Table_1[[#This Row],[Weekly sales]],"00")</f>
        <v>May 2015  Week 19</v>
      </c>
      <c r="AM1347" s="17">
        <f>IF(COUNTIF($A$2:A1347, A1347)=1, 1, 0)</f>
        <v>0</v>
      </c>
      <c r="AN1347" s="3">
        <f>COUNTA(A1347) - COUNTIF(Table_1[[#This Row],[Unique Customers]], 1)</f>
        <v>1</v>
      </c>
      <c r="AO1347" s="17" t="str">
        <f t="shared" si="21"/>
        <v>Unique</v>
      </c>
      <c r="AP1347" s="17" t="str">
        <f>"Q"&amp;_xlfn.CEILING.MATH(MONTH(Table_1[[#This Row],[Monthly sales]])/3,1)</f>
        <v>Q2</v>
      </c>
    </row>
    <row r="1348" spans="1:42" ht="14.4" x14ac:dyDescent="0.3">
      <c r="A1348" s="2">
        <v>2157</v>
      </c>
      <c r="B1348" s="15" t="s">
        <v>1682</v>
      </c>
      <c r="C1348" s="15" t="s">
        <v>38</v>
      </c>
      <c r="D1348" s="6">
        <v>0.05</v>
      </c>
      <c r="E1348" s="4">
        <v>297.48</v>
      </c>
      <c r="F1348" s="4">
        <v>18.059999999999999</v>
      </c>
      <c r="G1348" s="15" t="s">
        <v>27</v>
      </c>
      <c r="H1348" s="15" t="s">
        <v>72</v>
      </c>
      <c r="I1348" s="15" t="s">
        <v>41</v>
      </c>
      <c r="J1348" s="15" t="s">
        <v>57</v>
      </c>
      <c r="K1348" s="15" t="s">
        <v>58</v>
      </c>
      <c r="L1348" s="15" t="s">
        <v>388</v>
      </c>
      <c r="M1348" s="6">
        <v>0.6</v>
      </c>
      <c r="N1348" s="15" t="s">
        <v>33</v>
      </c>
      <c r="O1348" s="15" t="s">
        <v>53</v>
      </c>
      <c r="P1348" s="15" t="s">
        <v>290</v>
      </c>
      <c r="Q1348" s="15" t="s">
        <v>1684</v>
      </c>
      <c r="R1348" s="2">
        <v>48093</v>
      </c>
      <c r="S1348" s="1">
        <v>42127</v>
      </c>
      <c r="T1348" s="12">
        <f>EOMONTH(Table_1[[#This Row],[Order Date]],0)</f>
        <v>42155</v>
      </c>
      <c r="U1348" s="10">
        <f>EOMONTH(Table_1[[#This Row],[Order Date]],0)</f>
        <v>42155</v>
      </c>
      <c r="V1348" s="14">
        <v>42127</v>
      </c>
      <c r="W1348" s="1">
        <v>42128</v>
      </c>
      <c r="X1348" s="12">
        <v>42128</v>
      </c>
      <c r="Y1348" s="10">
        <f>EOMONTH(Table_1[[#This Row],[Ship date]],0)</f>
        <v>42155</v>
      </c>
      <c r="Z1348" s="14">
        <v>42128</v>
      </c>
      <c r="AA1348" s="4">
        <v>709.85199999999998</v>
      </c>
      <c r="AB1348" s="2">
        <v>14</v>
      </c>
      <c r="AC1348" s="4">
        <v>4075.18</v>
      </c>
      <c r="AD1348" s="2">
        <v>90386</v>
      </c>
      <c r="AE1348" s="4">
        <f>'DataCleaning and Transformation'!$E1348-'DataCleaning and Transformation'!$D1348</f>
        <v>297.43</v>
      </c>
      <c r="AF1348" s="15" t="str">
        <f>_xlfn.IFS('DataCleaning and Transformation'!$O1348="Central","Chris",'DataCleaning and Transformation'!$O1348="East","Erin",'DataCleaning and Transformation'!$O1348="South","Sam",'DataCleaning and Transformation'!$O1348="West","William")</f>
        <v>Chris</v>
      </c>
      <c r="AG1348" s="31">
        <f>Table_1[[#This Row],[Ship date]]-Table_1[[#This Row],[Order Date]]</f>
        <v>1</v>
      </c>
      <c r="AH1348" s="22">
        <f>Table_1[[#This Row],[Profit]]/Table_1[[#This Row],[Sales]]</f>
        <v>0.17418911557280906</v>
      </c>
      <c r="AI1348" s="23">
        <f>Table_1[[#This Row],[Profit]]+Table_1[[#This Row],[Sales]]</f>
        <v>4785.0320000000002</v>
      </c>
      <c r="AJ1348" s="17">
        <f>WEEKNUM(Table_1[[#This Row],[Order Date]],1)</f>
        <v>19</v>
      </c>
      <c r="AK1348" s="17" t="str">
        <f>TEXT(Table_1[[#This Row],[Order Date]],"mmm yyyy")</f>
        <v>May 2015</v>
      </c>
      <c r="AL1348" s="17" t="str">
        <f>Table_1[[#This Row],[Monthly sales]]&amp;"  Week "&amp;TEXT(Table_1[[#This Row],[Weekly sales]],"00")</f>
        <v>May 2015  Week 19</v>
      </c>
      <c r="AM1348" s="17">
        <f>IF(COUNTIF($A$2:A1348, A1348)=1, 1, 0)</f>
        <v>0</v>
      </c>
      <c r="AN1348" s="3">
        <f>COUNTA(A1348) - COUNTIF(Table_1[[#This Row],[Unique Customers]], 1)</f>
        <v>1</v>
      </c>
      <c r="AO1348" s="17" t="str">
        <f t="shared" si="21"/>
        <v>Repeated</v>
      </c>
      <c r="AP1348" s="17" t="str">
        <f>"Q"&amp;_xlfn.CEILING.MATH(MONTH(Table_1[[#This Row],[Monthly sales]])/3,1)</f>
        <v>Q2</v>
      </c>
    </row>
    <row r="1349" spans="1:42" ht="14.4" x14ac:dyDescent="0.3">
      <c r="A1349" s="2">
        <v>2157</v>
      </c>
      <c r="B1349" s="15" t="s">
        <v>1682</v>
      </c>
      <c r="C1349" s="15" t="s">
        <v>38</v>
      </c>
      <c r="D1349" s="6">
        <v>7.0000000000000007E-2</v>
      </c>
      <c r="E1349" s="4">
        <v>296.18</v>
      </c>
      <c r="F1349" s="4">
        <v>54.12</v>
      </c>
      <c r="G1349" s="15" t="s">
        <v>27</v>
      </c>
      <c r="H1349" s="15" t="s">
        <v>72</v>
      </c>
      <c r="I1349" s="15" t="s">
        <v>29</v>
      </c>
      <c r="J1349" s="15" t="s">
        <v>30</v>
      </c>
      <c r="K1349" s="15" t="s">
        <v>31</v>
      </c>
      <c r="L1349" s="15" t="s">
        <v>1080</v>
      </c>
      <c r="M1349" s="6">
        <v>0.76</v>
      </c>
      <c r="N1349" s="15" t="s">
        <v>33</v>
      </c>
      <c r="O1349" s="15" t="s">
        <v>53</v>
      </c>
      <c r="P1349" s="15" t="s">
        <v>290</v>
      </c>
      <c r="Q1349" s="15" t="s">
        <v>1684</v>
      </c>
      <c r="R1349" s="2">
        <v>48093</v>
      </c>
      <c r="S1349" s="1">
        <v>42127</v>
      </c>
      <c r="T1349" s="12">
        <f>EOMONTH(Table_1[[#This Row],[Order Date]],0)</f>
        <v>42155</v>
      </c>
      <c r="U1349" s="10">
        <f>EOMONTH(Table_1[[#This Row],[Order Date]],0)</f>
        <v>42155</v>
      </c>
      <c r="V1349" s="14">
        <v>42127</v>
      </c>
      <c r="W1349" s="1">
        <v>42129</v>
      </c>
      <c r="X1349" s="12">
        <v>42129</v>
      </c>
      <c r="Y1349" s="10">
        <f>EOMONTH(Table_1[[#This Row],[Ship date]],0)</f>
        <v>42155</v>
      </c>
      <c r="Z1349" s="14">
        <v>42129</v>
      </c>
      <c r="AA1349" s="4">
        <v>80.809200000000004</v>
      </c>
      <c r="AB1349" s="2">
        <v>6</v>
      </c>
      <c r="AC1349" s="4">
        <v>1798.23</v>
      </c>
      <c r="AD1349" s="2">
        <v>90386</v>
      </c>
      <c r="AE1349" s="4">
        <f>'DataCleaning and Transformation'!$E1349-'DataCleaning and Transformation'!$D1349</f>
        <v>296.11</v>
      </c>
      <c r="AF1349" s="15" t="str">
        <f>_xlfn.IFS('DataCleaning and Transformation'!$O1349="Central","Chris",'DataCleaning and Transformation'!$O1349="East","Erin",'DataCleaning and Transformation'!$O1349="South","Sam",'DataCleaning and Transformation'!$O1349="West","William")</f>
        <v>Chris</v>
      </c>
      <c r="AG1349" s="31">
        <f>Table_1[[#This Row],[Ship date]]-Table_1[[#This Row],[Order Date]]</f>
        <v>2</v>
      </c>
      <c r="AH1349" s="22">
        <f>Table_1[[#This Row],[Profit]]/Table_1[[#This Row],[Sales]]</f>
        <v>4.4938189219399079E-2</v>
      </c>
      <c r="AI1349" s="23">
        <f>Table_1[[#This Row],[Profit]]+Table_1[[#This Row],[Sales]]</f>
        <v>1879.0391999999999</v>
      </c>
      <c r="AJ1349" s="17">
        <f>WEEKNUM(Table_1[[#This Row],[Order Date]],1)</f>
        <v>19</v>
      </c>
      <c r="AK1349" s="17" t="str">
        <f>TEXT(Table_1[[#This Row],[Order Date]],"mmm yyyy")</f>
        <v>May 2015</v>
      </c>
      <c r="AL1349" s="17" t="str">
        <f>Table_1[[#This Row],[Monthly sales]]&amp;"  Week "&amp;TEXT(Table_1[[#This Row],[Weekly sales]],"00")</f>
        <v>May 2015  Week 19</v>
      </c>
      <c r="AM1349" s="17">
        <f>IF(COUNTIF($A$2:A1349, A1349)=1, 1, 0)</f>
        <v>0</v>
      </c>
      <c r="AN1349" s="3">
        <f>COUNTA(A1349) - COUNTIF(Table_1[[#This Row],[Unique Customers]], 1)</f>
        <v>1</v>
      </c>
      <c r="AO1349" s="17" t="str">
        <f t="shared" si="21"/>
        <v>Repeated</v>
      </c>
      <c r="AP1349" s="17" t="str">
        <f>"Q"&amp;_xlfn.CEILING.MATH(MONTH(Table_1[[#This Row],[Monthly sales]])/3,1)</f>
        <v>Q2</v>
      </c>
    </row>
    <row r="1350" spans="1:42" ht="14.4" x14ac:dyDescent="0.3">
      <c r="A1350" s="2">
        <v>1391</v>
      </c>
      <c r="B1350" s="15" t="s">
        <v>2293</v>
      </c>
      <c r="C1350" s="15" t="s">
        <v>48</v>
      </c>
      <c r="D1350" s="6">
        <v>7.0000000000000007E-2</v>
      </c>
      <c r="E1350" s="4">
        <v>12.28</v>
      </c>
      <c r="F1350" s="4">
        <v>6.13</v>
      </c>
      <c r="G1350" s="15" t="s">
        <v>39</v>
      </c>
      <c r="H1350" s="15" t="s">
        <v>28</v>
      </c>
      <c r="I1350" s="15" t="s">
        <v>49</v>
      </c>
      <c r="J1350" s="15" t="s">
        <v>79</v>
      </c>
      <c r="K1350" s="15" t="s">
        <v>74</v>
      </c>
      <c r="L1350" s="15" t="s">
        <v>2387</v>
      </c>
      <c r="M1350" s="6">
        <v>0.56999999999999995</v>
      </c>
      <c r="N1350" s="15" t="s">
        <v>33</v>
      </c>
      <c r="O1350" s="15" t="s">
        <v>60</v>
      </c>
      <c r="P1350" s="15" t="s">
        <v>91</v>
      </c>
      <c r="Q1350" s="15" t="s">
        <v>2294</v>
      </c>
      <c r="R1350" s="2">
        <v>94086</v>
      </c>
      <c r="S1350" s="1">
        <v>42127</v>
      </c>
      <c r="T1350" s="12">
        <f>EOMONTH(Table_1[[#This Row],[Order Date]],0)</f>
        <v>42155</v>
      </c>
      <c r="U1350" s="10">
        <f>EOMONTH(Table_1[[#This Row],[Order Date]],0)</f>
        <v>42155</v>
      </c>
      <c r="V1350" s="14">
        <v>42127</v>
      </c>
      <c r="W1350" s="1">
        <v>42134</v>
      </c>
      <c r="X1350" s="12">
        <v>42134</v>
      </c>
      <c r="Y1350" s="10">
        <f>EOMONTH(Table_1[[#This Row],[Ship date]],0)</f>
        <v>42155</v>
      </c>
      <c r="Z1350" s="14">
        <v>42134</v>
      </c>
      <c r="AA1350" s="4">
        <v>15.236000000000001</v>
      </c>
      <c r="AB1350" s="2">
        <v>33</v>
      </c>
      <c r="AC1350" s="4">
        <v>389.59</v>
      </c>
      <c r="AD1350" s="2">
        <v>88730</v>
      </c>
      <c r="AE1350" s="4">
        <f>'DataCleaning and Transformation'!$E1350-'DataCleaning and Transformation'!$D1350</f>
        <v>12.209999999999999</v>
      </c>
      <c r="AF1350" s="15" t="str">
        <f>_xlfn.IFS('DataCleaning and Transformation'!$O1350="Central","Chris",'DataCleaning and Transformation'!$O1350="East","Erin",'DataCleaning and Transformation'!$O1350="South","Sam",'DataCleaning and Transformation'!$O1350="West","William")</f>
        <v>William</v>
      </c>
      <c r="AG1350" s="31">
        <f>Table_1[[#This Row],[Ship date]]-Table_1[[#This Row],[Order Date]]</f>
        <v>7</v>
      </c>
      <c r="AH1350" s="22">
        <f>Table_1[[#This Row],[Profit]]/Table_1[[#This Row],[Sales]]</f>
        <v>3.9107779973818632E-2</v>
      </c>
      <c r="AI1350" s="23">
        <f>Table_1[[#This Row],[Profit]]+Table_1[[#This Row],[Sales]]</f>
        <v>404.82599999999996</v>
      </c>
      <c r="AJ1350" s="17">
        <f>WEEKNUM(Table_1[[#This Row],[Order Date]],1)</f>
        <v>19</v>
      </c>
      <c r="AK1350" s="17" t="str">
        <f>TEXT(Table_1[[#This Row],[Order Date]],"mmm yyyy")</f>
        <v>May 2015</v>
      </c>
      <c r="AL1350" s="17" t="str">
        <f>Table_1[[#This Row],[Monthly sales]]&amp;"  Week "&amp;TEXT(Table_1[[#This Row],[Weekly sales]],"00")</f>
        <v>May 2015  Week 19</v>
      </c>
      <c r="AM1350" s="17">
        <f>IF(COUNTIF($A$2:A1350, A1350)=1, 1, 0)</f>
        <v>0</v>
      </c>
      <c r="AN1350" s="3">
        <f>COUNTA(A1350) - COUNTIF(Table_1[[#This Row],[Unique Customers]], 1)</f>
        <v>1</v>
      </c>
      <c r="AO1350" s="17" t="str">
        <f t="shared" si="21"/>
        <v>Unique</v>
      </c>
      <c r="AP1350" s="17" t="str">
        <f>"Q"&amp;_xlfn.CEILING.MATH(MONTH(Table_1[[#This Row],[Monthly sales]])/3,1)</f>
        <v>Q2</v>
      </c>
    </row>
    <row r="1351" spans="1:42" ht="14.4" x14ac:dyDescent="0.3">
      <c r="A1351" s="2">
        <v>1680</v>
      </c>
      <c r="B1351" s="15" t="s">
        <v>2388</v>
      </c>
      <c r="C1351" s="15" t="s">
        <v>48</v>
      </c>
      <c r="D1351" s="6">
        <v>0.09</v>
      </c>
      <c r="E1351" s="4">
        <v>30.98</v>
      </c>
      <c r="F1351" s="4">
        <v>19.510000000000002</v>
      </c>
      <c r="G1351" s="15" t="s">
        <v>39</v>
      </c>
      <c r="H1351" s="15" t="s">
        <v>40</v>
      </c>
      <c r="I1351" s="15" t="s">
        <v>49</v>
      </c>
      <c r="J1351" s="15" t="s">
        <v>346</v>
      </c>
      <c r="K1351" s="15" t="s">
        <v>74</v>
      </c>
      <c r="L1351" s="15" t="s">
        <v>2389</v>
      </c>
      <c r="M1351" s="6">
        <v>0.36</v>
      </c>
      <c r="N1351" s="15" t="s">
        <v>33</v>
      </c>
      <c r="O1351" s="15" t="s">
        <v>112</v>
      </c>
      <c r="P1351" s="15" t="s">
        <v>318</v>
      </c>
      <c r="Q1351" s="15" t="s">
        <v>765</v>
      </c>
      <c r="R1351" s="2">
        <v>45014</v>
      </c>
      <c r="S1351" s="1">
        <v>42127</v>
      </c>
      <c r="T1351" s="12">
        <f>EOMONTH(Table_1[[#This Row],[Order Date]],0)</f>
        <v>42155</v>
      </c>
      <c r="U1351" s="10">
        <f>EOMONTH(Table_1[[#This Row],[Order Date]],0)</f>
        <v>42155</v>
      </c>
      <c r="V1351" s="14">
        <v>42127</v>
      </c>
      <c r="W1351" s="1">
        <v>42129</v>
      </c>
      <c r="X1351" s="12">
        <v>42129</v>
      </c>
      <c r="Y1351" s="10">
        <f>EOMONTH(Table_1[[#This Row],[Ship date]],0)</f>
        <v>42155</v>
      </c>
      <c r="Z1351" s="14">
        <v>42129</v>
      </c>
      <c r="AA1351" s="4">
        <v>-163.53</v>
      </c>
      <c r="AB1351" s="2">
        <v>18</v>
      </c>
      <c r="AC1351" s="4">
        <v>514.62</v>
      </c>
      <c r="AD1351" s="2">
        <v>86645</v>
      </c>
      <c r="AE1351" s="4">
        <f>'DataCleaning and Transformation'!$E1351-'DataCleaning and Transformation'!$D1351</f>
        <v>30.89</v>
      </c>
      <c r="AF1351" s="15" t="str">
        <f>_xlfn.IFS('DataCleaning and Transformation'!$O1351="Central","Chris",'DataCleaning and Transformation'!$O1351="East","Erin",'DataCleaning and Transformation'!$O1351="South","Sam",'DataCleaning and Transformation'!$O1351="West","William")</f>
        <v>Erin</v>
      </c>
      <c r="AG1351" s="31">
        <f>Table_1[[#This Row],[Ship date]]-Table_1[[#This Row],[Order Date]]</f>
        <v>2</v>
      </c>
      <c r="AH1351" s="22">
        <f>Table_1[[#This Row],[Profit]]/Table_1[[#This Row],[Sales]]</f>
        <v>-0.31776845050717034</v>
      </c>
      <c r="AI1351" s="23">
        <f>Table_1[[#This Row],[Profit]]+Table_1[[#This Row],[Sales]]</f>
        <v>351.09000000000003</v>
      </c>
      <c r="AJ1351" s="17">
        <f>WEEKNUM(Table_1[[#This Row],[Order Date]],1)</f>
        <v>19</v>
      </c>
      <c r="AK1351" s="17" t="str">
        <f>TEXT(Table_1[[#This Row],[Order Date]],"mmm yyyy")</f>
        <v>May 2015</v>
      </c>
      <c r="AL1351" s="17" t="str">
        <f>Table_1[[#This Row],[Monthly sales]]&amp;"  Week "&amp;TEXT(Table_1[[#This Row],[Weekly sales]],"00")</f>
        <v>May 2015  Week 19</v>
      </c>
      <c r="AM1351" s="17">
        <f>IF(COUNTIF($A$2:A1351, A1351)=1, 1, 0)</f>
        <v>1</v>
      </c>
      <c r="AN1351" s="3">
        <f>COUNTA(A1351) - COUNTIF(Table_1[[#This Row],[Unique Customers]], 1)</f>
        <v>0</v>
      </c>
      <c r="AO1351" s="17" t="str">
        <f t="shared" si="21"/>
        <v>Unique</v>
      </c>
      <c r="AP1351" s="17" t="str">
        <f>"Q"&amp;_xlfn.CEILING.MATH(MONTH(Table_1[[#This Row],[Monthly sales]])/3,1)</f>
        <v>Q2</v>
      </c>
    </row>
    <row r="1352" spans="1:42" ht="14.4" x14ac:dyDescent="0.3">
      <c r="A1352" s="2">
        <v>1680</v>
      </c>
      <c r="B1352" s="15" t="s">
        <v>2388</v>
      </c>
      <c r="C1352" s="15" t="s">
        <v>48</v>
      </c>
      <c r="D1352" s="6">
        <v>0.03</v>
      </c>
      <c r="E1352" s="4">
        <v>49.34</v>
      </c>
      <c r="F1352" s="4">
        <v>10.25</v>
      </c>
      <c r="G1352" s="15" t="s">
        <v>39</v>
      </c>
      <c r="H1352" s="15" t="s">
        <v>40</v>
      </c>
      <c r="I1352" s="15" t="s">
        <v>29</v>
      </c>
      <c r="J1352" s="15" t="s">
        <v>127</v>
      </c>
      <c r="K1352" s="15" t="s">
        <v>65</v>
      </c>
      <c r="L1352" s="15" t="s">
        <v>2390</v>
      </c>
      <c r="M1352" s="6">
        <v>0.56999999999999995</v>
      </c>
      <c r="N1352" s="15" t="s">
        <v>33</v>
      </c>
      <c r="O1352" s="15" t="s">
        <v>112</v>
      </c>
      <c r="P1352" s="15" t="s">
        <v>318</v>
      </c>
      <c r="Q1352" s="15" t="s">
        <v>765</v>
      </c>
      <c r="R1352" s="2">
        <v>45014</v>
      </c>
      <c r="S1352" s="1">
        <v>42127</v>
      </c>
      <c r="T1352" s="12">
        <f>EOMONTH(Table_1[[#This Row],[Order Date]],0)</f>
        <v>42155</v>
      </c>
      <c r="U1352" s="10">
        <f>EOMONTH(Table_1[[#This Row],[Order Date]],0)</f>
        <v>42155</v>
      </c>
      <c r="V1352" s="14">
        <v>42127</v>
      </c>
      <c r="W1352" s="1">
        <v>42129</v>
      </c>
      <c r="X1352" s="12">
        <v>42129</v>
      </c>
      <c r="Y1352" s="10">
        <f>EOMONTH(Table_1[[#This Row],[Ship date]],0)</f>
        <v>42155</v>
      </c>
      <c r="Z1352" s="14">
        <v>42129</v>
      </c>
      <c r="AA1352" s="4">
        <v>554.77</v>
      </c>
      <c r="AB1352" s="2">
        <v>17</v>
      </c>
      <c r="AC1352" s="4">
        <v>817.32</v>
      </c>
      <c r="AD1352" s="2">
        <v>86645</v>
      </c>
      <c r="AE1352" s="4">
        <f>'DataCleaning and Transformation'!$E1352-'DataCleaning and Transformation'!$D1352</f>
        <v>49.31</v>
      </c>
      <c r="AF1352" s="15" t="str">
        <f>_xlfn.IFS('DataCleaning and Transformation'!$O1352="Central","Chris",'DataCleaning and Transformation'!$O1352="East","Erin",'DataCleaning and Transformation'!$O1352="South","Sam",'DataCleaning and Transformation'!$O1352="West","William")</f>
        <v>Erin</v>
      </c>
      <c r="AG1352" s="31">
        <f>Table_1[[#This Row],[Ship date]]-Table_1[[#This Row],[Order Date]]</f>
        <v>2</v>
      </c>
      <c r="AH1352" s="22">
        <f>Table_1[[#This Row],[Profit]]/Table_1[[#This Row],[Sales]]</f>
        <v>0.67876719032936905</v>
      </c>
      <c r="AI1352" s="23">
        <f>Table_1[[#This Row],[Profit]]+Table_1[[#This Row],[Sales]]</f>
        <v>1372.0900000000001</v>
      </c>
      <c r="AJ1352" s="17">
        <f>WEEKNUM(Table_1[[#This Row],[Order Date]],1)</f>
        <v>19</v>
      </c>
      <c r="AK1352" s="17" t="str">
        <f>TEXT(Table_1[[#This Row],[Order Date]],"mmm yyyy")</f>
        <v>May 2015</v>
      </c>
      <c r="AL1352" s="17" t="str">
        <f>Table_1[[#This Row],[Monthly sales]]&amp;"  Week "&amp;TEXT(Table_1[[#This Row],[Weekly sales]],"00")</f>
        <v>May 2015  Week 19</v>
      </c>
      <c r="AM1352" s="17">
        <f>IF(COUNTIF($A$2:A1352, A1352)=1, 1, 0)</f>
        <v>0</v>
      </c>
      <c r="AN1352" s="3">
        <f>COUNTA(A1352) - COUNTIF(Table_1[[#This Row],[Unique Customers]], 1)</f>
        <v>1</v>
      </c>
      <c r="AO1352" s="17" t="str">
        <f t="shared" si="21"/>
        <v>Repeated</v>
      </c>
      <c r="AP1352" s="17" t="str">
        <f>"Q"&amp;_xlfn.CEILING.MATH(MONTH(Table_1[[#This Row],[Monthly sales]])/3,1)</f>
        <v>Q2</v>
      </c>
    </row>
    <row r="1353" spans="1:42" ht="14.4" x14ac:dyDescent="0.3">
      <c r="A1353" s="2">
        <v>94</v>
      </c>
      <c r="B1353" s="15" t="s">
        <v>2391</v>
      </c>
      <c r="C1353" s="15" t="s">
        <v>71</v>
      </c>
      <c r="D1353" s="6">
        <v>0.04</v>
      </c>
      <c r="E1353" s="4">
        <v>160.97999999999999</v>
      </c>
      <c r="F1353" s="4">
        <v>30</v>
      </c>
      <c r="G1353" s="15" t="s">
        <v>27</v>
      </c>
      <c r="H1353" s="15" t="s">
        <v>72</v>
      </c>
      <c r="I1353" s="15" t="s">
        <v>29</v>
      </c>
      <c r="J1353" s="15" t="s">
        <v>110</v>
      </c>
      <c r="K1353" s="15" t="s">
        <v>58</v>
      </c>
      <c r="L1353" s="15" t="s">
        <v>893</v>
      </c>
      <c r="M1353" s="6">
        <v>0.62</v>
      </c>
      <c r="N1353" s="15" t="s">
        <v>33</v>
      </c>
      <c r="O1353" s="15" t="s">
        <v>53</v>
      </c>
      <c r="P1353" s="15" t="s">
        <v>104</v>
      </c>
      <c r="Q1353" s="15" t="s">
        <v>534</v>
      </c>
      <c r="R1353" s="2">
        <v>60601</v>
      </c>
      <c r="S1353" s="1">
        <v>42127</v>
      </c>
      <c r="T1353" s="12">
        <f>EOMONTH(Table_1[[#This Row],[Order Date]],0)</f>
        <v>42155</v>
      </c>
      <c r="U1353" s="10">
        <f>EOMONTH(Table_1[[#This Row],[Order Date]],0)</f>
        <v>42155</v>
      </c>
      <c r="V1353" s="14">
        <v>42127</v>
      </c>
      <c r="W1353" s="1">
        <v>42129</v>
      </c>
      <c r="X1353" s="12">
        <v>42129</v>
      </c>
      <c r="Y1353" s="10">
        <f>EOMONTH(Table_1[[#This Row],[Ship date]],0)</f>
        <v>42155</v>
      </c>
      <c r="Z1353" s="14">
        <v>42129</v>
      </c>
      <c r="AA1353" s="4">
        <v>116.1</v>
      </c>
      <c r="AB1353" s="2">
        <v>37</v>
      </c>
      <c r="AC1353" s="4">
        <v>6276.34</v>
      </c>
      <c r="AD1353" s="2">
        <v>44231</v>
      </c>
      <c r="AE1353" s="4">
        <f>'DataCleaning and Transformation'!$E1353-'DataCleaning and Transformation'!$D1353</f>
        <v>160.94</v>
      </c>
      <c r="AF1353" s="15" t="str">
        <f>_xlfn.IFS('DataCleaning and Transformation'!$O1353="Central","Chris",'DataCleaning and Transformation'!$O1353="East","Erin",'DataCleaning and Transformation'!$O1353="South","Sam",'DataCleaning and Transformation'!$O1353="West","William")</f>
        <v>Chris</v>
      </c>
      <c r="AG1353" s="31">
        <f>Table_1[[#This Row],[Ship date]]-Table_1[[#This Row],[Order Date]]</f>
        <v>2</v>
      </c>
      <c r="AH1353" s="22">
        <f>Table_1[[#This Row],[Profit]]/Table_1[[#This Row],[Sales]]</f>
        <v>1.8498041852417171E-2</v>
      </c>
      <c r="AI1353" s="23">
        <f>Table_1[[#This Row],[Profit]]+Table_1[[#This Row],[Sales]]</f>
        <v>6392.4400000000005</v>
      </c>
      <c r="AJ1353" s="17">
        <f>WEEKNUM(Table_1[[#This Row],[Order Date]],1)</f>
        <v>19</v>
      </c>
      <c r="AK1353" s="17" t="str">
        <f>TEXT(Table_1[[#This Row],[Order Date]],"mmm yyyy")</f>
        <v>May 2015</v>
      </c>
      <c r="AL1353" s="17" t="str">
        <f>Table_1[[#This Row],[Monthly sales]]&amp;"  Week "&amp;TEXT(Table_1[[#This Row],[Weekly sales]],"00")</f>
        <v>May 2015  Week 19</v>
      </c>
      <c r="AM1353" s="17">
        <f>IF(COUNTIF($A$2:A1353, A1353)=1, 1, 0)</f>
        <v>1</v>
      </c>
      <c r="AN1353" s="3">
        <f>COUNTA(A1353) - COUNTIF(Table_1[[#This Row],[Unique Customers]], 1)</f>
        <v>0</v>
      </c>
      <c r="AO1353" s="17" t="str">
        <f t="shared" si="21"/>
        <v>Unique</v>
      </c>
      <c r="AP1353" s="17" t="str">
        <f>"Q"&amp;_xlfn.CEILING.MATH(MONTH(Table_1[[#This Row],[Monthly sales]])/3,1)</f>
        <v>Q2</v>
      </c>
    </row>
    <row r="1354" spans="1:42" ht="14.4" x14ac:dyDescent="0.3">
      <c r="A1354" s="2">
        <v>94</v>
      </c>
      <c r="B1354" s="15" t="s">
        <v>2391</v>
      </c>
      <c r="C1354" s="15" t="s">
        <v>71</v>
      </c>
      <c r="D1354" s="6">
        <v>0.01</v>
      </c>
      <c r="E1354" s="4">
        <v>17.98</v>
      </c>
      <c r="F1354" s="4">
        <v>4</v>
      </c>
      <c r="G1354" s="15" t="s">
        <v>39</v>
      </c>
      <c r="H1354" s="15" t="s">
        <v>72</v>
      </c>
      <c r="I1354" s="15" t="s">
        <v>41</v>
      </c>
      <c r="J1354" s="15" t="s">
        <v>42</v>
      </c>
      <c r="K1354" s="15" t="s">
        <v>74</v>
      </c>
      <c r="L1354" s="15" t="s">
        <v>1658</v>
      </c>
      <c r="M1354" s="6">
        <v>0.79</v>
      </c>
      <c r="N1354" s="15" t="s">
        <v>33</v>
      </c>
      <c r="O1354" s="15" t="s">
        <v>53</v>
      </c>
      <c r="P1354" s="15" t="s">
        <v>104</v>
      </c>
      <c r="Q1354" s="15" t="s">
        <v>534</v>
      </c>
      <c r="R1354" s="2">
        <v>60601</v>
      </c>
      <c r="S1354" s="1">
        <v>42127</v>
      </c>
      <c r="T1354" s="12">
        <f>EOMONTH(Table_1[[#This Row],[Order Date]],0)</f>
        <v>42155</v>
      </c>
      <c r="U1354" s="10">
        <f>EOMONTH(Table_1[[#This Row],[Order Date]],0)</f>
        <v>42155</v>
      </c>
      <c r="V1354" s="14">
        <v>42127</v>
      </c>
      <c r="W1354" s="1">
        <v>42129</v>
      </c>
      <c r="X1354" s="12">
        <v>42129</v>
      </c>
      <c r="Y1354" s="10">
        <f>EOMONTH(Table_1[[#This Row],[Ship date]],0)</f>
        <v>42155</v>
      </c>
      <c r="Z1354" s="14">
        <v>42129</v>
      </c>
      <c r="AA1354" s="4">
        <v>-87.96</v>
      </c>
      <c r="AB1354" s="2">
        <v>146</v>
      </c>
      <c r="AC1354" s="4">
        <v>2664.4</v>
      </c>
      <c r="AD1354" s="2">
        <v>44231</v>
      </c>
      <c r="AE1354" s="4">
        <f>'DataCleaning and Transformation'!$E1354-'DataCleaning and Transformation'!$D1354</f>
        <v>17.97</v>
      </c>
      <c r="AF1354" s="15" t="str">
        <f>_xlfn.IFS('DataCleaning and Transformation'!$O1354="Central","Chris",'DataCleaning and Transformation'!$O1354="East","Erin",'DataCleaning and Transformation'!$O1354="South","Sam",'DataCleaning and Transformation'!$O1354="West","William")</f>
        <v>Chris</v>
      </c>
      <c r="AG1354" s="31">
        <f>Table_1[[#This Row],[Ship date]]-Table_1[[#This Row],[Order Date]]</f>
        <v>2</v>
      </c>
      <c r="AH1354" s="22">
        <f>Table_1[[#This Row],[Profit]]/Table_1[[#This Row],[Sales]]</f>
        <v>-3.3013061101936643E-2</v>
      </c>
      <c r="AI1354" s="23">
        <f>Table_1[[#This Row],[Profit]]+Table_1[[#This Row],[Sales]]</f>
        <v>2576.44</v>
      </c>
      <c r="AJ1354" s="17">
        <f>WEEKNUM(Table_1[[#This Row],[Order Date]],1)</f>
        <v>19</v>
      </c>
      <c r="AK1354" s="17" t="str">
        <f>TEXT(Table_1[[#This Row],[Order Date]],"mmm yyyy")</f>
        <v>May 2015</v>
      </c>
      <c r="AL1354" s="17" t="str">
        <f>Table_1[[#This Row],[Monthly sales]]&amp;"  Week "&amp;TEXT(Table_1[[#This Row],[Weekly sales]],"00")</f>
        <v>May 2015  Week 19</v>
      </c>
      <c r="AM1354" s="17">
        <f>IF(COUNTIF($A$2:A1354, A1354)=1, 1, 0)</f>
        <v>0</v>
      </c>
      <c r="AN1354" s="3">
        <f>COUNTA(A1354) - COUNTIF(Table_1[[#This Row],[Unique Customers]], 1)</f>
        <v>1</v>
      </c>
      <c r="AO1354" s="17" t="str">
        <f t="shared" si="21"/>
        <v>Repeated</v>
      </c>
      <c r="AP1354" s="17" t="str">
        <f>"Q"&amp;_xlfn.CEILING.MATH(MONTH(Table_1[[#This Row],[Monthly sales]])/3,1)</f>
        <v>Q2</v>
      </c>
    </row>
    <row r="1355" spans="1:42" ht="14.4" x14ac:dyDescent="0.3">
      <c r="A1355" s="2">
        <v>97</v>
      </c>
      <c r="B1355" s="15" t="s">
        <v>2392</v>
      </c>
      <c r="C1355" s="15" t="s">
        <v>71</v>
      </c>
      <c r="D1355" s="6">
        <v>0.04</v>
      </c>
      <c r="E1355" s="4">
        <v>160.97999999999999</v>
      </c>
      <c r="F1355" s="4">
        <v>30</v>
      </c>
      <c r="G1355" s="15" t="s">
        <v>27</v>
      </c>
      <c r="H1355" s="15" t="s">
        <v>72</v>
      </c>
      <c r="I1355" s="15" t="s">
        <v>29</v>
      </c>
      <c r="J1355" s="15" t="s">
        <v>110</v>
      </c>
      <c r="K1355" s="15" t="s">
        <v>58</v>
      </c>
      <c r="L1355" s="15" t="s">
        <v>893</v>
      </c>
      <c r="M1355" s="6">
        <v>0.62</v>
      </c>
      <c r="N1355" s="15" t="s">
        <v>33</v>
      </c>
      <c r="O1355" s="15" t="s">
        <v>53</v>
      </c>
      <c r="P1355" s="15" t="s">
        <v>538</v>
      </c>
      <c r="Q1355" s="15" t="s">
        <v>2393</v>
      </c>
      <c r="R1355" s="2">
        <v>66502</v>
      </c>
      <c r="S1355" s="1">
        <v>42127</v>
      </c>
      <c r="T1355" s="12">
        <f>EOMONTH(Table_1[[#This Row],[Order Date]],0)</f>
        <v>42155</v>
      </c>
      <c r="U1355" s="10">
        <f>EOMONTH(Table_1[[#This Row],[Order Date]],0)</f>
        <v>42155</v>
      </c>
      <c r="V1355" s="14">
        <v>42127</v>
      </c>
      <c r="W1355" s="1">
        <v>42129</v>
      </c>
      <c r="X1355" s="12">
        <v>42129</v>
      </c>
      <c r="Y1355" s="10">
        <f>EOMONTH(Table_1[[#This Row],[Ship date]],0)</f>
        <v>42155</v>
      </c>
      <c r="Z1355" s="14">
        <v>42129</v>
      </c>
      <c r="AA1355" s="4">
        <v>255.42</v>
      </c>
      <c r="AB1355" s="2">
        <v>9</v>
      </c>
      <c r="AC1355" s="4">
        <v>1526.68</v>
      </c>
      <c r="AD1355" s="2">
        <v>87306</v>
      </c>
      <c r="AE1355" s="4">
        <f>'DataCleaning and Transformation'!$E1355-'DataCleaning and Transformation'!$D1355</f>
        <v>160.94</v>
      </c>
      <c r="AF1355" s="15" t="str">
        <f>_xlfn.IFS('DataCleaning and Transformation'!$O1355="Central","Chris",'DataCleaning and Transformation'!$O1355="East","Erin",'DataCleaning and Transformation'!$O1355="South","Sam",'DataCleaning and Transformation'!$O1355="West","William")</f>
        <v>Chris</v>
      </c>
      <c r="AG1355" s="31">
        <f>Table_1[[#This Row],[Ship date]]-Table_1[[#This Row],[Order Date]]</f>
        <v>2</v>
      </c>
      <c r="AH1355" s="22">
        <f>Table_1[[#This Row],[Profit]]/Table_1[[#This Row],[Sales]]</f>
        <v>0.16730421568370579</v>
      </c>
      <c r="AI1355" s="23">
        <f>Table_1[[#This Row],[Profit]]+Table_1[[#This Row],[Sales]]</f>
        <v>1782.1000000000001</v>
      </c>
      <c r="AJ1355" s="17">
        <f>WEEKNUM(Table_1[[#This Row],[Order Date]],1)</f>
        <v>19</v>
      </c>
      <c r="AK1355" s="17" t="str">
        <f>TEXT(Table_1[[#This Row],[Order Date]],"mmm yyyy")</f>
        <v>May 2015</v>
      </c>
      <c r="AL1355" s="17" t="str">
        <f>Table_1[[#This Row],[Monthly sales]]&amp;"  Week "&amp;TEXT(Table_1[[#This Row],[Weekly sales]],"00")</f>
        <v>May 2015  Week 19</v>
      </c>
      <c r="AM1355" s="17">
        <f>IF(COUNTIF($A$2:A1355, A1355)=1, 1, 0)</f>
        <v>1</v>
      </c>
      <c r="AN1355" s="3">
        <f>COUNTA(A1355) - COUNTIF(Table_1[[#This Row],[Unique Customers]], 1)</f>
        <v>0</v>
      </c>
      <c r="AO1355" s="17" t="str">
        <f t="shared" si="21"/>
        <v>Unique</v>
      </c>
      <c r="AP1355" s="17" t="str">
        <f>"Q"&amp;_xlfn.CEILING.MATH(MONTH(Table_1[[#This Row],[Monthly sales]])/3,1)</f>
        <v>Q2</v>
      </c>
    </row>
    <row r="1356" spans="1:42" ht="14.4" x14ac:dyDescent="0.3">
      <c r="A1356" s="2">
        <v>97</v>
      </c>
      <c r="B1356" s="15" t="s">
        <v>2392</v>
      </c>
      <c r="C1356" s="15" t="s">
        <v>71</v>
      </c>
      <c r="D1356" s="6">
        <v>0.06</v>
      </c>
      <c r="E1356" s="4">
        <v>115.99</v>
      </c>
      <c r="F1356" s="4">
        <v>8.99</v>
      </c>
      <c r="G1356" s="15" t="s">
        <v>39</v>
      </c>
      <c r="H1356" s="15" t="s">
        <v>72</v>
      </c>
      <c r="I1356" s="15" t="s">
        <v>41</v>
      </c>
      <c r="J1356" s="15" t="s">
        <v>136</v>
      </c>
      <c r="K1356" s="15" t="s">
        <v>74</v>
      </c>
      <c r="L1356" s="15" t="s">
        <v>2110</v>
      </c>
      <c r="M1356" s="6">
        <v>0.57999999999999996</v>
      </c>
      <c r="N1356" s="15" t="s">
        <v>33</v>
      </c>
      <c r="O1356" s="15" t="s">
        <v>53</v>
      </c>
      <c r="P1356" s="15" t="s">
        <v>538</v>
      </c>
      <c r="Q1356" s="15" t="s">
        <v>2393</v>
      </c>
      <c r="R1356" s="2">
        <v>66502</v>
      </c>
      <c r="S1356" s="1">
        <v>42127</v>
      </c>
      <c r="T1356" s="12">
        <f>EOMONTH(Table_1[[#This Row],[Order Date]],0)</f>
        <v>42155</v>
      </c>
      <c r="U1356" s="10">
        <f>EOMONTH(Table_1[[#This Row],[Order Date]],0)</f>
        <v>42155</v>
      </c>
      <c r="V1356" s="14">
        <v>42127</v>
      </c>
      <c r="W1356" s="1">
        <v>42128</v>
      </c>
      <c r="X1356" s="12">
        <v>42128</v>
      </c>
      <c r="Y1356" s="10">
        <f>EOMONTH(Table_1[[#This Row],[Ship date]],0)</f>
        <v>42155</v>
      </c>
      <c r="Z1356" s="14">
        <v>42128</v>
      </c>
      <c r="AA1356" s="4">
        <v>685.6146</v>
      </c>
      <c r="AB1356" s="2">
        <v>20</v>
      </c>
      <c r="AC1356" s="4">
        <v>1952.56</v>
      </c>
      <c r="AD1356" s="2">
        <v>87306</v>
      </c>
      <c r="AE1356" s="4">
        <f>'DataCleaning and Transformation'!$E1356-'DataCleaning and Transformation'!$D1356</f>
        <v>115.92999999999999</v>
      </c>
      <c r="AF1356" s="15" t="str">
        <f>_xlfn.IFS('DataCleaning and Transformation'!$O1356="Central","Chris",'DataCleaning and Transformation'!$O1356="East","Erin",'DataCleaning and Transformation'!$O1356="South","Sam",'DataCleaning and Transformation'!$O1356="West","William")</f>
        <v>Chris</v>
      </c>
      <c r="AG1356" s="31">
        <f>Table_1[[#This Row],[Ship date]]-Table_1[[#This Row],[Order Date]]</f>
        <v>1</v>
      </c>
      <c r="AH1356" s="22">
        <f>Table_1[[#This Row],[Profit]]/Table_1[[#This Row],[Sales]]</f>
        <v>0.35113625189494818</v>
      </c>
      <c r="AI1356" s="23">
        <f>Table_1[[#This Row],[Profit]]+Table_1[[#This Row],[Sales]]</f>
        <v>2638.1745999999998</v>
      </c>
      <c r="AJ1356" s="17">
        <f>WEEKNUM(Table_1[[#This Row],[Order Date]],1)</f>
        <v>19</v>
      </c>
      <c r="AK1356" s="17" t="str">
        <f>TEXT(Table_1[[#This Row],[Order Date]],"mmm yyyy")</f>
        <v>May 2015</v>
      </c>
      <c r="AL1356" s="17" t="str">
        <f>Table_1[[#This Row],[Monthly sales]]&amp;"  Week "&amp;TEXT(Table_1[[#This Row],[Weekly sales]],"00")</f>
        <v>May 2015  Week 19</v>
      </c>
      <c r="AM1356" s="17">
        <f>IF(COUNTIF($A$2:A1356, A1356)=1, 1, 0)</f>
        <v>0</v>
      </c>
      <c r="AN1356" s="3">
        <f>COUNTA(A1356) - COUNTIF(Table_1[[#This Row],[Unique Customers]], 1)</f>
        <v>1</v>
      </c>
      <c r="AO1356" s="17" t="str">
        <f t="shared" si="21"/>
        <v>Repeated</v>
      </c>
      <c r="AP1356" s="17" t="str">
        <f>"Q"&amp;_xlfn.CEILING.MATH(MONTH(Table_1[[#This Row],[Monthly sales]])/3,1)</f>
        <v>Q2</v>
      </c>
    </row>
    <row r="1357" spans="1:42" ht="14.4" x14ac:dyDescent="0.3">
      <c r="A1357" s="2">
        <v>1869</v>
      </c>
      <c r="B1357" s="15" t="s">
        <v>2394</v>
      </c>
      <c r="C1357" s="15" t="s">
        <v>71</v>
      </c>
      <c r="D1357" s="6">
        <v>0.08</v>
      </c>
      <c r="E1357" s="4">
        <v>8.09</v>
      </c>
      <c r="F1357" s="4">
        <v>7.96</v>
      </c>
      <c r="G1357" s="15" t="s">
        <v>39</v>
      </c>
      <c r="H1357" s="15" t="s">
        <v>40</v>
      </c>
      <c r="I1357" s="15" t="s">
        <v>29</v>
      </c>
      <c r="J1357" s="15" t="s">
        <v>127</v>
      </c>
      <c r="K1357" s="15" t="s">
        <v>74</v>
      </c>
      <c r="L1357" s="15" t="s">
        <v>523</v>
      </c>
      <c r="M1357" s="6">
        <v>0.49</v>
      </c>
      <c r="N1357" s="15" t="s">
        <v>33</v>
      </c>
      <c r="O1357" s="15" t="s">
        <v>60</v>
      </c>
      <c r="P1357" s="15" t="s">
        <v>641</v>
      </c>
      <c r="Q1357" s="15" t="s">
        <v>2395</v>
      </c>
      <c r="R1357" s="2">
        <v>88310</v>
      </c>
      <c r="S1357" s="1">
        <v>42127</v>
      </c>
      <c r="T1357" s="12">
        <f>EOMONTH(Table_1[[#This Row],[Order Date]],0)</f>
        <v>42155</v>
      </c>
      <c r="U1357" s="10">
        <f>EOMONTH(Table_1[[#This Row],[Order Date]],0)</f>
        <v>42155</v>
      </c>
      <c r="V1357" s="14">
        <v>42127</v>
      </c>
      <c r="W1357" s="1">
        <v>42128</v>
      </c>
      <c r="X1357" s="12">
        <v>42128</v>
      </c>
      <c r="Y1357" s="10">
        <f>EOMONTH(Table_1[[#This Row],[Ship date]],0)</f>
        <v>42155</v>
      </c>
      <c r="Z1357" s="14">
        <v>42128</v>
      </c>
      <c r="AA1357" s="4">
        <v>-88.82</v>
      </c>
      <c r="AB1357" s="2">
        <v>10</v>
      </c>
      <c r="AC1357" s="4">
        <v>80.349999999999994</v>
      </c>
      <c r="AD1357" s="2">
        <v>89209</v>
      </c>
      <c r="AE1357" s="4">
        <f>'DataCleaning and Transformation'!$E1357-'DataCleaning and Transformation'!$D1357</f>
        <v>8.01</v>
      </c>
      <c r="AF1357" s="15" t="str">
        <f>_xlfn.IFS('DataCleaning and Transformation'!$O1357="Central","Chris",'DataCleaning and Transformation'!$O1357="East","Erin",'DataCleaning and Transformation'!$O1357="South","Sam",'DataCleaning and Transformation'!$O1357="West","William")</f>
        <v>William</v>
      </c>
      <c r="AG1357" s="31">
        <f>Table_1[[#This Row],[Ship date]]-Table_1[[#This Row],[Order Date]]</f>
        <v>1</v>
      </c>
      <c r="AH1357" s="22">
        <f>Table_1[[#This Row],[Profit]]/Table_1[[#This Row],[Sales]]</f>
        <v>-1.1054138145612944</v>
      </c>
      <c r="AI1357" s="23">
        <f>Table_1[[#This Row],[Profit]]+Table_1[[#This Row],[Sales]]</f>
        <v>-8.4699999999999989</v>
      </c>
      <c r="AJ1357" s="17">
        <f>WEEKNUM(Table_1[[#This Row],[Order Date]],1)</f>
        <v>19</v>
      </c>
      <c r="AK1357" s="17" t="str">
        <f>TEXT(Table_1[[#This Row],[Order Date]],"mmm yyyy")</f>
        <v>May 2015</v>
      </c>
      <c r="AL1357" s="17" t="str">
        <f>Table_1[[#This Row],[Monthly sales]]&amp;"  Week "&amp;TEXT(Table_1[[#This Row],[Weekly sales]],"00")</f>
        <v>May 2015  Week 19</v>
      </c>
      <c r="AM1357" s="17">
        <f>IF(COUNTIF($A$2:A1357, A1357)=1, 1, 0)</f>
        <v>1</v>
      </c>
      <c r="AN1357" s="3">
        <f>COUNTA(A1357) - COUNTIF(Table_1[[#This Row],[Unique Customers]], 1)</f>
        <v>0</v>
      </c>
      <c r="AO1357" s="17" t="str">
        <f t="shared" si="21"/>
        <v>Unique</v>
      </c>
      <c r="AP1357" s="17" t="str">
        <f>"Q"&amp;_xlfn.CEILING.MATH(MONTH(Table_1[[#This Row],[Monthly sales]])/3,1)</f>
        <v>Q2</v>
      </c>
    </row>
    <row r="1358" spans="1:42" ht="14.4" x14ac:dyDescent="0.3">
      <c r="A1358" s="2">
        <v>335</v>
      </c>
      <c r="B1358" s="15" t="s">
        <v>2396</v>
      </c>
      <c r="C1358" s="15" t="s">
        <v>26</v>
      </c>
      <c r="D1358" s="6">
        <v>0.09</v>
      </c>
      <c r="E1358" s="4">
        <v>6.28</v>
      </c>
      <c r="F1358" s="4">
        <v>5.29</v>
      </c>
      <c r="G1358" s="15" t="s">
        <v>39</v>
      </c>
      <c r="H1358" s="15" t="s">
        <v>95</v>
      </c>
      <c r="I1358" s="15" t="s">
        <v>29</v>
      </c>
      <c r="J1358" s="15" t="s">
        <v>127</v>
      </c>
      <c r="K1358" s="15" t="s">
        <v>74</v>
      </c>
      <c r="L1358" s="15" t="s">
        <v>1576</v>
      </c>
      <c r="M1358" s="6">
        <v>0.43</v>
      </c>
      <c r="N1358" s="15" t="s">
        <v>33</v>
      </c>
      <c r="O1358" s="15" t="s">
        <v>60</v>
      </c>
      <c r="P1358" s="15" t="s">
        <v>140</v>
      </c>
      <c r="Q1358" s="15" t="s">
        <v>2397</v>
      </c>
      <c r="R1358" s="2">
        <v>97504</v>
      </c>
      <c r="S1358" s="1">
        <v>42128</v>
      </c>
      <c r="T1358" s="12">
        <f>EOMONTH(Table_1[[#This Row],[Order Date]],0)</f>
        <v>42155</v>
      </c>
      <c r="U1358" s="10">
        <f>EOMONTH(Table_1[[#This Row],[Order Date]],0)</f>
        <v>42155</v>
      </c>
      <c r="V1358" s="14">
        <v>42128</v>
      </c>
      <c r="W1358" s="1">
        <v>42128</v>
      </c>
      <c r="X1358" s="12">
        <v>42128</v>
      </c>
      <c r="Y1358" s="10">
        <f>EOMONTH(Table_1[[#This Row],[Ship date]],0)</f>
        <v>42155</v>
      </c>
      <c r="Z1358" s="14">
        <v>42128</v>
      </c>
      <c r="AA1358" s="4">
        <v>-5.2</v>
      </c>
      <c r="AB1358" s="2">
        <v>1</v>
      </c>
      <c r="AC1358" s="4">
        <v>8.5299999999999994</v>
      </c>
      <c r="AD1358" s="2">
        <v>87277</v>
      </c>
      <c r="AE1358" s="4">
        <f>'DataCleaning and Transformation'!$E1358-'DataCleaning and Transformation'!$D1358</f>
        <v>6.19</v>
      </c>
      <c r="AF1358" s="15" t="str">
        <f>_xlfn.IFS('DataCleaning and Transformation'!$O1358="Central","Chris",'DataCleaning and Transformation'!$O1358="East","Erin",'DataCleaning and Transformation'!$O1358="South","Sam",'DataCleaning and Transformation'!$O1358="West","William")</f>
        <v>William</v>
      </c>
      <c r="AG1358" s="31">
        <f>Table_1[[#This Row],[Ship date]]-Table_1[[#This Row],[Order Date]]</f>
        <v>0</v>
      </c>
      <c r="AH1358" s="22">
        <f>Table_1[[#This Row],[Profit]]/Table_1[[#This Row],[Sales]]</f>
        <v>-0.60961313012895668</v>
      </c>
      <c r="AI1358" s="23">
        <f>Table_1[[#This Row],[Profit]]+Table_1[[#This Row],[Sales]]</f>
        <v>3.3299999999999992</v>
      </c>
      <c r="AJ1358" s="17">
        <f>WEEKNUM(Table_1[[#This Row],[Order Date]],1)</f>
        <v>19</v>
      </c>
      <c r="AK1358" s="17" t="str">
        <f>TEXT(Table_1[[#This Row],[Order Date]],"mmm yyyy")</f>
        <v>May 2015</v>
      </c>
      <c r="AL1358" s="17" t="str">
        <f>Table_1[[#This Row],[Monthly sales]]&amp;"  Week "&amp;TEXT(Table_1[[#This Row],[Weekly sales]],"00")</f>
        <v>May 2015  Week 19</v>
      </c>
      <c r="AM1358" s="17">
        <f>IF(COUNTIF($A$2:A1358, A1358)=1, 1, 0)</f>
        <v>1</v>
      </c>
      <c r="AN1358" s="3">
        <f>COUNTA(A1358) - COUNTIF(Table_1[[#This Row],[Unique Customers]], 1)</f>
        <v>0</v>
      </c>
      <c r="AO1358" s="17" t="str">
        <f t="shared" si="21"/>
        <v>Unique</v>
      </c>
      <c r="AP1358" s="17" t="str">
        <f>"Q"&amp;_xlfn.CEILING.MATH(MONTH(Table_1[[#This Row],[Monthly sales]])/3,1)</f>
        <v>Q2</v>
      </c>
    </row>
    <row r="1359" spans="1:42" ht="14.4" x14ac:dyDescent="0.3">
      <c r="A1359" s="2">
        <v>342</v>
      </c>
      <c r="B1359" s="15" t="s">
        <v>2398</v>
      </c>
      <c r="C1359" s="15" t="s">
        <v>26</v>
      </c>
      <c r="D1359" s="6">
        <v>0.01</v>
      </c>
      <c r="E1359" s="4">
        <v>3.26</v>
      </c>
      <c r="F1359" s="4">
        <v>1.86</v>
      </c>
      <c r="G1359" s="15" t="s">
        <v>39</v>
      </c>
      <c r="H1359" s="15" t="s">
        <v>95</v>
      </c>
      <c r="I1359" s="15" t="s">
        <v>49</v>
      </c>
      <c r="J1359" s="15" t="s">
        <v>50</v>
      </c>
      <c r="K1359" s="15" t="s">
        <v>51</v>
      </c>
      <c r="L1359" s="15" t="s">
        <v>2399</v>
      </c>
      <c r="M1359" s="6">
        <v>0.41</v>
      </c>
      <c r="N1359" s="15" t="s">
        <v>33</v>
      </c>
      <c r="O1359" s="15" t="s">
        <v>34</v>
      </c>
      <c r="P1359" s="15" t="s">
        <v>124</v>
      </c>
      <c r="Q1359" s="15" t="s">
        <v>129</v>
      </c>
      <c r="R1359" s="2">
        <v>33181</v>
      </c>
      <c r="S1359" s="1">
        <v>42128</v>
      </c>
      <c r="T1359" s="12">
        <f>EOMONTH(Table_1[[#This Row],[Order Date]],0)</f>
        <v>42155</v>
      </c>
      <c r="U1359" s="10">
        <f>EOMONTH(Table_1[[#This Row],[Order Date]],0)</f>
        <v>42155</v>
      </c>
      <c r="V1359" s="14">
        <v>42128</v>
      </c>
      <c r="W1359" s="1">
        <v>42130</v>
      </c>
      <c r="X1359" s="12">
        <v>42130</v>
      </c>
      <c r="Y1359" s="10">
        <f>EOMONTH(Table_1[[#This Row],[Ship date]],0)</f>
        <v>42155</v>
      </c>
      <c r="Z1359" s="14">
        <v>42130</v>
      </c>
      <c r="AA1359" s="4">
        <v>-4.6683000000000003</v>
      </c>
      <c r="AB1359" s="2">
        <v>20</v>
      </c>
      <c r="AC1359" s="4">
        <v>73.97</v>
      </c>
      <c r="AD1359" s="2">
        <v>3332</v>
      </c>
      <c r="AE1359" s="4">
        <f>'DataCleaning and Transformation'!$E1359-'DataCleaning and Transformation'!$D1359</f>
        <v>3.25</v>
      </c>
      <c r="AF1359" s="15" t="str">
        <f>_xlfn.IFS('DataCleaning and Transformation'!$O1359="Central","Chris",'DataCleaning and Transformation'!$O1359="East","Erin",'DataCleaning and Transformation'!$O1359="South","Sam",'DataCleaning and Transformation'!$O1359="West","William")</f>
        <v>Sam</v>
      </c>
      <c r="AG1359" s="31">
        <f>Table_1[[#This Row],[Ship date]]-Table_1[[#This Row],[Order Date]]</f>
        <v>2</v>
      </c>
      <c r="AH1359" s="22">
        <f>Table_1[[#This Row],[Profit]]/Table_1[[#This Row],[Sales]]</f>
        <v>-6.3110720562390157E-2</v>
      </c>
      <c r="AI1359" s="23">
        <f>Table_1[[#This Row],[Profit]]+Table_1[[#This Row],[Sales]]</f>
        <v>69.301699999999997</v>
      </c>
      <c r="AJ1359" s="17">
        <f>WEEKNUM(Table_1[[#This Row],[Order Date]],1)</f>
        <v>19</v>
      </c>
      <c r="AK1359" s="17" t="str">
        <f>TEXT(Table_1[[#This Row],[Order Date]],"mmm yyyy")</f>
        <v>May 2015</v>
      </c>
      <c r="AL1359" s="17" t="str">
        <f>Table_1[[#This Row],[Monthly sales]]&amp;"  Week "&amp;TEXT(Table_1[[#This Row],[Weekly sales]],"00")</f>
        <v>May 2015  Week 19</v>
      </c>
      <c r="AM1359" s="17">
        <f>IF(COUNTIF($A$2:A1359, A1359)=1, 1, 0)</f>
        <v>1</v>
      </c>
      <c r="AN1359" s="3">
        <f>COUNTA(A1359) - COUNTIF(Table_1[[#This Row],[Unique Customers]], 1)</f>
        <v>0</v>
      </c>
      <c r="AO1359" s="17" t="str">
        <f t="shared" si="21"/>
        <v>Unique</v>
      </c>
      <c r="AP1359" s="17" t="str">
        <f>"Q"&amp;_xlfn.CEILING.MATH(MONTH(Table_1[[#This Row],[Monthly sales]])/3,1)</f>
        <v>Q2</v>
      </c>
    </row>
    <row r="1360" spans="1:42" ht="14.4" x14ac:dyDescent="0.3">
      <c r="A1360" s="2">
        <v>344</v>
      </c>
      <c r="B1360" s="15" t="s">
        <v>2400</v>
      </c>
      <c r="C1360" s="15" t="s">
        <v>26</v>
      </c>
      <c r="D1360" s="6">
        <v>0.01</v>
      </c>
      <c r="E1360" s="4">
        <v>3.26</v>
      </c>
      <c r="F1360" s="4">
        <v>1.86</v>
      </c>
      <c r="G1360" s="15" t="s">
        <v>39</v>
      </c>
      <c r="H1360" s="15" t="s">
        <v>95</v>
      </c>
      <c r="I1360" s="15" t="s">
        <v>49</v>
      </c>
      <c r="J1360" s="15" t="s">
        <v>50</v>
      </c>
      <c r="K1360" s="15" t="s">
        <v>51</v>
      </c>
      <c r="L1360" s="15" t="s">
        <v>2399</v>
      </c>
      <c r="M1360" s="6">
        <v>0.41</v>
      </c>
      <c r="N1360" s="15" t="s">
        <v>33</v>
      </c>
      <c r="O1360" s="15" t="s">
        <v>112</v>
      </c>
      <c r="P1360" s="15" t="s">
        <v>332</v>
      </c>
      <c r="Q1360" s="15" t="s">
        <v>2401</v>
      </c>
      <c r="R1360" s="2">
        <v>4101</v>
      </c>
      <c r="S1360" s="1">
        <v>42128</v>
      </c>
      <c r="T1360" s="12">
        <f>EOMONTH(Table_1[[#This Row],[Order Date]],0)</f>
        <v>42155</v>
      </c>
      <c r="U1360" s="10">
        <f>EOMONTH(Table_1[[#This Row],[Order Date]],0)</f>
        <v>42155</v>
      </c>
      <c r="V1360" s="14">
        <v>42128</v>
      </c>
      <c r="W1360" s="1">
        <v>42130</v>
      </c>
      <c r="X1360" s="12">
        <v>42130</v>
      </c>
      <c r="Y1360" s="10">
        <f>EOMONTH(Table_1[[#This Row],[Ship date]],0)</f>
        <v>42155</v>
      </c>
      <c r="Z1360" s="14">
        <v>42130</v>
      </c>
      <c r="AA1360" s="4">
        <v>0.70199999999999996</v>
      </c>
      <c r="AB1360" s="2">
        <v>5</v>
      </c>
      <c r="AC1360" s="4">
        <v>18.489999999999998</v>
      </c>
      <c r="AD1360" s="2">
        <v>88152</v>
      </c>
      <c r="AE1360" s="4">
        <f>'DataCleaning and Transformation'!$E1360-'DataCleaning and Transformation'!$D1360</f>
        <v>3.25</v>
      </c>
      <c r="AF1360" s="15" t="str">
        <f>_xlfn.IFS('DataCleaning and Transformation'!$O1360="Central","Chris",'DataCleaning and Transformation'!$O1360="East","Erin",'DataCleaning and Transformation'!$O1360="South","Sam",'DataCleaning and Transformation'!$O1360="West","William")</f>
        <v>Erin</v>
      </c>
      <c r="AG1360" s="31">
        <f>Table_1[[#This Row],[Ship date]]-Table_1[[#This Row],[Order Date]]</f>
        <v>2</v>
      </c>
      <c r="AH1360" s="22">
        <f>Table_1[[#This Row],[Profit]]/Table_1[[#This Row],[Sales]]</f>
        <v>3.7966468361276366E-2</v>
      </c>
      <c r="AI1360" s="23">
        <f>Table_1[[#This Row],[Profit]]+Table_1[[#This Row],[Sales]]</f>
        <v>19.192</v>
      </c>
      <c r="AJ1360" s="17">
        <f>WEEKNUM(Table_1[[#This Row],[Order Date]],1)</f>
        <v>19</v>
      </c>
      <c r="AK1360" s="17" t="str">
        <f>TEXT(Table_1[[#This Row],[Order Date]],"mmm yyyy")</f>
        <v>May 2015</v>
      </c>
      <c r="AL1360" s="17" t="str">
        <f>Table_1[[#This Row],[Monthly sales]]&amp;"  Week "&amp;TEXT(Table_1[[#This Row],[Weekly sales]],"00")</f>
        <v>May 2015  Week 19</v>
      </c>
      <c r="AM1360" s="17">
        <f>IF(COUNTIF($A$2:A1360, A1360)=1, 1, 0)</f>
        <v>1</v>
      </c>
      <c r="AN1360" s="3">
        <f>COUNTA(A1360) - COUNTIF(Table_1[[#This Row],[Unique Customers]], 1)</f>
        <v>0</v>
      </c>
      <c r="AO1360" s="17" t="str">
        <f t="shared" si="21"/>
        <v>Unique</v>
      </c>
      <c r="AP1360" s="17" t="str">
        <f>"Q"&amp;_xlfn.CEILING.MATH(MONTH(Table_1[[#This Row],[Monthly sales]])/3,1)</f>
        <v>Q2</v>
      </c>
    </row>
    <row r="1361" spans="1:42" ht="14.4" x14ac:dyDescent="0.3">
      <c r="A1361" s="2">
        <v>2289</v>
      </c>
      <c r="B1361" s="15" t="s">
        <v>2402</v>
      </c>
      <c r="C1361" s="15" t="s">
        <v>26</v>
      </c>
      <c r="D1361" s="6">
        <v>0.01</v>
      </c>
      <c r="E1361" s="4">
        <v>7.59</v>
      </c>
      <c r="F1361" s="4">
        <v>4</v>
      </c>
      <c r="G1361" s="15" t="s">
        <v>39</v>
      </c>
      <c r="H1361" s="15" t="s">
        <v>72</v>
      </c>
      <c r="I1361" s="15" t="s">
        <v>29</v>
      </c>
      <c r="J1361" s="15" t="s">
        <v>127</v>
      </c>
      <c r="K1361" s="15" t="s">
        <v>51</v>
      </c>
      <c r="L1361" s="15" t="s">
        <v>1688</v>
      </c>
      <c r="M1361" s="6">
        <v>0.42</v>
      </c>
      <c r="N1361" s="15" t="s">
        <v>33</v>
      </c>
      <c r="O1361" s="15" t="s">
        <v>53</v>
      </c>
      <c r="P1361" s="15" t="s">
        <v>85</v>
      </c>
      <c r="Q1361" s="15" t="s">
        <v>964</v>
      </c>
      <c r="R1361" s="2">
        <v>55337</v>
      </c>
      <c r="S1361" s="1">
        <v>42128</v>
      </c>
      <c r="T1361" s="12">
        <f>EOMONTH(Table_1[[#This Row],[Order Date]],0)</f>
        <v>42155</v>
      </c>
      <c r="U1361" s="10">
        <f>EOMONTH(Table_1[[#This Row],[Order Date]],0)</f>
        <v>42155</v>
      </c>
      <c r="V1361" s="14">
        <v>42128</v>
      </c>
      <c r="W1361" s="1">
        <v>42128</v>
      </c>
      <c r="X1361" s="12">
        <v>42128</v>
      </c>
      <c r="Y1361" s="10">
        <f>EOMONTH(Table_1[[#This Row],[Ship date]],0)</f>
        <v>42155</v>
      </c>
      <c r="Z1361" s="14">
        <v>42128</v>
      </c>
      <c r="AA1361" s="4">
        <v>2.97</v>
      </c>
      <c r="AB1361" s="2">
        <v>17</v>
      </c>
      <c r="AC1361" s="4">
        <v>136.25</v>
      </c>
      <c r="AD1361" s="2">
        <v>88165</v>
      </c>
      <c r="AE1361" s="4">
        <f>'DataCleaning and Transformation'!$E1361-'DataCleaning and Transformation'!$D1361</f>
        <v>7.58</v>
      </c>
      <c r="AF1361" s="15" t="str">
        <f>_xlfn.IFS('DataCleaning and Transformation'!$O1361="Central","Chris",'DataCleaning and Transformation'!$O1361="East","Erin",'DataCleaning and Transformation'!$O1361="South","Sam",'DataCleaning and Transformation'!$O1361="West","William")</f>
        <v>Chris</v>
      </c>
      <c r="AG1361" s="31">
        <f>Table_1[[#This Row],[Ship date]]-Table_1[[#This Row],[Order Date]]</f>
        <v>0</v>
      </c>
      <c r="AH1361" s="22">
        <f>Table_1[[#This Row],[Profit]]/Table_1[[#This Row],[Sales]]</f>
        <v>2.1798165137614681E-2</v>
      </c>
      <c r="AI1361" s="23">
        <f>Table_1[[#This Row],[Profit]]+Table_1[[#This Row],[Sales]]</f>
        <v>139.22</v>
      </c>
      <c r="AJ1361" s="17">
        <f>WEEKNUM(Table_1[[#This Row],[Order Date]],1)</f>
        <v>19</v>
      </c>
      <c r="AK1361" s="17" t="str">
        <f>TEXT(Table_1[[#This Row],[Order Date]],"mmm yyyy")</f>
        <v>May 2015</v>
      </c>
      <c r="AL1361" s="17" t="str">
        <f>Table_1[[#This Row],[Monthly sales]]&amp;"  Week "&amp;TEXT(Table_1[[#This Row],[Weekly sales]],"00")</f>
        <v>May 2015  Week 19</v>
      </c>
      <c r="AM1361" s="17">
        <f>IF(COUNTIF($A$2:A1361, A1361)=1, 1, 0)</f>
        <v>1</v>
      </c>
      <c r="AN1361" s="3">
        <f>COUNTA(A1361) - COUNTIF(Table_1[[#This Row],[Unique Customers]], 1)</f>
        <v>0</v>
      </c>
      <c r="AO1361" s="17" t="str">
        <f t="shared" si="21"/>
        <v>Unique</v>
      </c>
      <c r="AP1361" s="17" t="str">
        <f>"Q"&amp;_xlfn.CEILING.MATH(MONTH(Table_1[[#This Row],[Monthly sales]])/3,1)</f>
        <v>Q2</v>
      </c>
    </row>
    <row r="1362" spans="1:42" ht="14.4" x14ac:dyDescent="0.3">
      <c r="A1362" s="2">
        <v>2650</v>
      </c>
      <c r="B1362" s="15" t="s">
        <v>2403</v>
      </c>
      <c r="C1362" s="15" t="s">
        <v>26</v>
      </c>
      <c r="D1362" s="6">
        <v>0.05</v>
      </c>
      <c r="E1362" s="4">
        <v>35.99</v>
      </c>
      <c r="F1362" s="4">
        <v>5.99</v>
      </c>
      <c r="G1362" s="15" t="s">
        <v>39</v>
      </c>
      <c r="H1362" s="15" t="s">
        <v>95</v>
      </c>
      <c r="I1362" s="15" t="s">
        <v>41</v>
      </c>
      <c r="J1362" s="15" t="s">
        <v>136</v>
      </c>
      <c r="K1362" s="15" t="s">
        <v>51</v>
      </c>
      <c r="L1362" s="15" t="s">
        <v>1373</v>
      </c>
      <c r="M1362" s="6">
        <v>0.38</v>
      </c>
      <c r="N1362" s="15" t="s">
        <v>33</v>
      </c>
      <c r="O1362" s="15" t="s">
        <v>112</v>
      </c>
      <c r="P1362" s="15" t="s">
        <v>321</v>
      </c>
      <c r="Q1362" s="15" t="s">
        <v>2404</v>
      </c>
      <c r="R1362" s="2">
        <v>15234</v>
      </c>
      <c r="S1362" s="1">
        <v>42128</v>
      </c>
      <c r="T1362" s="12">
        <f>EOMONTH(Table_1[[#This Row],[Order Date]],0)</f>
        <v>42155</v>
      </c>
      <c r="U1362" s="10">
        <f>EOMONTH(Table_1[[#This Row],[Order Date]],0)</f>
        <v>42155</v>
      </c>
      <c r="V1362" s="14">
        <v>42128</v>
      </c>
      <c r="W1362" s="1">
        <v>42129</v>
      </c>
      <c r="X1362" s="12">
        <v>42129</v>
      </c>
      <c r="Y1362" s="10">
        <f>EOMONTH(Table_1[[#This Row],[Ship date]],0)</f>
        <v>42155</v>
      </c>
      <c r="Z1362" s="14">
        <v>42129</v>
      </c>
      <c r="AA1362" s="4">
        <v>524.31719999999996</v>
      </c>
      <c r="AB1362" s="2">
        <v>26</v>
      </c>
      <c r="AC1362" s="4">
        <v>759.88</v>
      </c>
      <c r="AD1362" s="2">
        <v>88815</v>
      </c>
      <c r="AE1362" s="4">
        <f>'DataCleaning and Transformation'!$E1362-'DataCleaning and Transformation'!$D1362</f>
        <v>35.940000000000005</v>
      </c>
      <c r="AF1362" s="15" t="str">
        <f>_xlfn.IFS('DataCleaning and Transformation'!$O1362="Central","Chris",'DataCleaning and Transformation'!$O1362="East","Erin",'DataCleaning and Transformation'!$O1362="South","Sam",'DataCleaning and Transformation'!$O1362="West","William")</f>
        <v>Erin</v>
      </c>
      <c r="AG1362" s="31">
        <f>Table_1[[#This Row],[Ship date]]-Table_1[[#This Row],[Order Date]]</f>
        <v>1</v>
      </c>
      <c r="AH1362" s="22">
        <f>Table_1[[#This Row],[Profit]]/Table_1[[#This Row],[Sales]]</f>
        <v>0.69</v>
      </c>
      <c r="AI1362" s="23">
        <f>Table_1[[#This Row],[Profit]]+Table_1[[#This Row],[Sales]]</f>
        <v>1284.1972000000001</v>
      </c>
      <c r="AJ1362" s="17">
        <f>WEEKNUM(Table_1[[#This Row],[Order Date]],1)</f>
        <v>19</v>
      </c>
      <c r="AK1362" s="17" t="str">
        <f>TEXT(Table_1[[#This Row],[Order Date]],"mmm yyyy")</f>
        <v>May 2015</v>
      </c>
      <c r="AL1362" s="17" t="str">
        <f>Table_1[[#This Row],[Monthly sales]]&amp;"  Week "&amp;TEXT(Table_1[[#This Row],[Weekly sales]],"00")</f>
        <v>May 2015  Week 19</v>
      </c>
      <c r="AM1362" s="17">
        <f>IF(COUNTIF($A$2:A1362, A1362)=1, 1, 0)</f>
        <v>1</v>
      </c>
      <c r="AN1362" s="3">
        <f>COUNTA(A1362) - COUNTIF(Table_1[[#This Row],[Unique Customers]], 1)</f>
        <v>0</v>
      </c>
      <c r="AO1362" s="17" t="str">
        <f t="shared" si="21"/>
        <v>Unique</v>
      </c>
      <c r="AP1362" s="17" t="str">
        <f>"Q"&amp;_xlfn.CEILING.MATH(MONTH(Table_1[[#This Row],[Monthly sales]])/3,1)</f>
        <v>Q2</v>
      </c>
    </row>
    <row r="1363" spans="1:42" ht="14.4" x14ac:dyDescent="0.3">
      <c r="A1363" s="2">
        <v>2689</v>
      </c>
      <c r="B1363" s="15" t="s">
        <v>2405</v>
      </c>
      <c r="C1363" s="15" t="s">
        <v>26</v>
      </c>
      <c r="D1363" s="6">
        <v>0.09</v>
      </c>
      <c r="E1363" s="4">
        <v>3.75</v>
      </c>
      <c r="F1363" s="4">
        <v>0.5</v>
      </c>
      <c r="G1363" s="15" t="s">
        <v>39</v>
      </c>
      <c r="H1363" s="15" t="s">
        <v>72</v>
      </c>
      <c r="I1363" s="15" t="s">
        <v>49</v>
      </c>
      <c r="J1363" s="15" t="s">
        <v>153</v>
      </c>
      <c r="K1363" s="15" t="s">
        <v>74</v>
      </c>
      <c r="L1363" s="15" t="s">
        <v>2406</v>
      </c>
      <c r="M1363" s="6">
        <v>0.37</v>
      </c>
      <c r="N1363" s="15" t="s">
        <v>33</v>
      </c>
      <c r="O1363" s="15" t="s">
        <v>112</v>
      </c>
      <c r="P1363" s="15" t="s">
        <v>398</v>
      </c>
      <c r="Q1363" s="15" t="s">
        <v>2407</v>
      </c>
      <c r="R1363" s="2">
        <v>7011</v>
      </c>
      <c r="S1363" s="1">
        <v>42128</v>
      </c>
      <c r="T1363" s="12">
        <f>EOMONTH(Table_1[[#This Row],[Order Date]],0)</f>
        <v>42155</v>
      </c>
      <c r="U1363" s="10">
        <f>EOMONTH(Table_1[[#This Row],[Order Date]],0)</f>
        <v>42155</v>
      </c>
      <c r="V1363" s="14">
        <v>42128</v>
      </c>
      <c r="W1363" s="1">
        <v>42130</v>
      </c>
      <c r="X1363" s="12">
        <v>42130</v>
      </c>
      <c r="Y1363" s="10">
        <f>EOMONTH(Table_1[[#This Row],[Ship date]],0)</f>
        <v>42155</v>
      </c>
      <c r="Z1363" s="14">
        <v>42130</v>
      </c>
      <c r="AA1363" s="4">
        <v>51.218699999999998</v>
      </c>
      <c r="AB1363" s="2">
        <v>21</v>
      </c>
      <c r="AC1363" s="4">
        <v>74.23</v>
      </c>
      <c r="AD1363" s="2">
        <v>90624</v>
      </c>
      <c r="AE1363" s="4">
        <f>'DataCleaning and Transformation'!$E1363-'DataCleaning and Transformation'!$D1363</f>
        <v>3.66</v>
      </c>
      <c r="AF1363" s="15" t="str">
        <f>_xlfn.IFS('DataCleaning and Transformation'!$O1363="Central","Chris",'DataCleaning and Transformation'!$O1363="East","Erin",'DataCleaning and Transformation'!$O1363="South","Sam",'DataCleaning and Transformation'!$O1363="West","William")</f>
        <v>Erin</v>
      </c>
      <c r="AG1363" s="31">
        <f>Table_1[[#This Row],[Ship date]]-Table_1[[#This Row],[Order Date]]</f>
        <v>2</v>
      </c>
      <c r="AH1363" s="22">
        <f>Table_1[[#This Row],[Profit]]/Table_1[[#This Row],[Sales]]</f>
        <v>0.69</v>
      </c>
      <c r="AI1363" s="23">
        <f>Table_1[[#This Row],[Profit]]+Table_1[[#This Row],[Sales]]</f>
        <v>125.4487</v>
      </c>
      <c r="AJ1363" s="17">
        <f>WEEKNUM(Table_1[[#This Row],[Order Date]],1)</f>
        <v>19</v>
      </c>
      <c r="AK1363" s="17" t="str">
        <f>TEXT(Table_1[[#This Row],[Order Date]],"mmm yyyy")</f>
        <v>May 2015</v>
      </c>
      <c r="AL1363" s="17" t="str">
        <f>Table_1[[#This Row],[Monthly sales]]&amp;"  Week "&amp;TEXT(Table_1[[#This Row],[Weekly sales]],"00")</f>
        <v>May 2015  Week 19</v>
      </c>
      <c r="AM1363" s="17">
        <f>IF(COUNTIF($A$2:A1363, A1363)=1, 1, 0)</f>
        <v>1</v>
      </c>
      <c r="AN1363" s="3">
        <f>COUNTA(A1363) - COUNTIF(Table_1[[#This Row],[Unique Customers]], 1)</f>
        <v>0</v>
      </c>
      <c r="AO1363" s="17" t="str">
        <f t="shared" si="21"/>
        <v>Unique</v>
      </c>
      <c r="AP1363" s="17" t="str">
        <f>"Q"&amp;_xlfn.CEILING.MATH(MONTH(Table_1[[#This Row],[Monthly sales]])/3,1)</f>
        <v>Q2</v>
      </c>
    </row>
    <row r="1364" spans="1:42" ht="14.4" x14ac:dyDescent="0.3">
      <c r="A1364" s="2">
        <v>2693</v>
      </c>
      <c r="B1364" s="15" t="s">
        <v>2408</v>
      </c>
      <c r="C1364" s="15" t="s">
        <v>26</v>
      </c>
      <c r="D1364" s="6">
        <v>0.01</v>
      </c>
      <c r="E1364" s="4">
        <v>30.98</v>
      </c>
      <c r="F1364" s="4">
        <v>9.18</v>
      </c>
      <c r="G1364" s="15" t="s">
        <v>39</v>
      </c>
      <c r="H1364" s="15" t="s">
        <v>72</v>
      </c>
      <c r="I1364" s="15" t="s">
        <v>49</v>
      </c>
      <c r="J1364" s="15" t="s">
        <v>89</v>
      </c>
      <c r="K1364" s="15" t="s">
        <v>74</v>
      </c>
      <c r="L1364" s="15" t="s">
        <v>2250</v>
      </c>
      <c r="M1364" s="6">
        <v>0.4</v>
      </c>
      <c r="N1364" s="15" t="s">
        <v>33</v>
      </c>
      <c r="O1364" s="15" t="s">
        <v>112</v>
      </c>
      <c r="P1364" s="15" t="s">
        <v>634</v>
      </c>
      <c r="Q1364" s="15" t="s">
        <v>1631</v>
      </c>
      <c r="R1364" s="2">
        <v>5201</v>
      </c>
      <c r="S1364" s="1">
        <v>42128</v>
      </c>
      <c r="T1364" s="12">
        <f>EOMONTH(Table_1[[#This Row],[Order Date]],0)</f>
        <v>42155</v>
      </c>
      <c r="U1364" s="10">
        <f>EOMONTH(Table_1[[#This Row],[Order Date]],0)</f>
        <v>42155</v>
      </c>
      <c r="V1364" s="14">
        <v>42128</v>
      </c>
      <c r="W1364" s="1">
        <v>42128</v>
      </c>
      <c r="X1364" s="12">
        <v>42128</v>
      </c>
      <c r="Y1364" s="10">
        <f>EOMONTH(Table_1[[#This Row],[Ship date]],0)</f>
        <v>42155</v>
      </c>
      <c r="Z1364" s="14">
        <v>42128</v>
      </c>
      <c r="AA1364" s="4">
        <v>380.46800000000002</v>
      </c>
      <c r="AB1364" s="2">
        <v>20</v>
      </c>
      <c r="AC1364" s="4">
        <v>627.19000000000005</v>
      </c>
      <c r="AD1364" s="2">
        <v>90624</v>
      </c>
      <c r="AE1364" s="4">
        <f>'DataCleaning and Transformation'!$E1364-'DataCleaning and Transformation'!$D1364</f>
        <v>30.97</v>
      </c>
      <c r="AF1364" s="15" t="str">
        <f>_xlfn.IFS('DataCleaning and Transformation'!$O1364="Central","Chris",'DataCleaning and Transformation'!$O1364="East","Erin",'DataCleaning and Transformation'!$O1364="South","Sam",'DataCleaning and Transformation'!$O1364="West","William")</f>
        <v>Erin</v>
      </c>
      <c r="AG1364" s="31">
        <f>Table_1[[#This Row],[Ship date]]-Table_1[[#This Row],[Order Date]]</f>
        <v>0</v>
      </c>
      <c r="AH1364" s="22">
        <f>Table_1[[#This Row],[Profit]]/Table_1[[#This Row],[Sales]]</f>
        <v>0.60662319233406148</v>
      </c>
      <c r="AI1364" s="23">
        <f>Table_1[[#This Row],[Profit]]+Table_1[[#This Row],[Sales]]</f>
        <v>1007.6580000000001</v>
      </c>
      <c r="AJ1364" s="17">
        <f>WEEKNUM(Table_1[[#This Row],[Order Date]],1)</f>
        <v>19</v>
      </c>
      <c r="AK1364" s="17" t="str">
        <f>TEXT(Table_1[[#This Row],[Order Date]],"mmm yyyy")</f>
        <v>May 2015</v>
      </c>
      <c r="AL1364" s="17" t="str">
        <f>Table_1[[#This Row],[Monthly sales]]&amp;"  Week "&amp;TEXT(Table_1[[#This Row],[Weekly sales]],"00")</f>
        <v>May 2015  Week 19</v>
      </c>
      <c r="AM1364" s="17">
        <f>IF(COUNTIF($A$2:A1364, A1364)=1, 1, 0)</f>
        <v>1</v>
      </c>
      <c r="AN1364" s="3">
        <f>COUNTA(A1364) - COUNTIF(Table_1[[#This Row],[Unique Customers]], 1)</f>
        <v>0</v>
      </c>
      <c r="AO1364" s="17" t="str">
        <f t="shared" si="21"/>
        <v>Repeated</v>
      </c>
      <c r="AP1364" s="17" t="str">
        <f>"Q"&amp;_xlfn.CEILING.MATH(MONTH(Table_1[[#This Row],[Monthly sales]])/3,1)</f>
        <v>Q2</v>
      </c>
    </row>
    <row r="1365" spans="1:42" ht="14.4" x14ac:dyDescent="0.3">
      <c r="A1365" s="2">
        <v>411</v>
      </c>
      <c r="B1365" s="15" t="s">
        <v>2409</v>
      </c>
      <c r="C1365" s="15" t="s">
        <v>38</v>
      </c>
      <c r="D1365" s="6">
        <v>0.05</v>
      </c>
      <c r="E1365" s="4">
        <v>178.47</v>
      </c>
      <c r="F1365" s="4">
        <v>19.989999999999998</v>
      </c>
      <c r="G1365" s="15" t="s">
        <v>88</v>
      </c>
      <c r="H1365" s="15" t="s">
        <v>40</v>
      </c>
      <c r="I1365" s="15" t="s">
        <v>49</v>
      </c>
      <c r="J1365" s="15" t="s">
        <v>79</v>
      </c>
      <c r="K1365" s="15" t="s">
        <v>74</v>
      </c>
      <c r="L1365" s="15" t="s">
        <v>1012</v>
      </c>
      <c r="M1365" s="6">
        <v>0.55000000000000004</v>
      </c>
      <c r="N1365" s="15" t="s">
        <v>33</v>
      </c>
      <c r="O1365" s="15" t="s">
        <v>60</v>
      </c>
      <c r="P1365" s="15" t="s">
        <v>91</v>
      </c>
      <c r="Q1365" s="15" t="s">
        <v>2137</v>
      </c>
      <c r="R1365" s="2">
        <v>94601</v>
      </c>
      <c r="S1365" s="1">
        <v>42128</v>
      </c>
      <c r="T1365" s="12">
        <f>EOMONTH(Table_1[[#This Row],[Order Date]],0)</f>
        <v>42155</v>
      </c>
      <c r="U1365" s="10">
        <f>EOMONTH(Table_1[[#This Row],[Order Date]],0)</f>
        <v>42155</v>
      </c>
      <c r="V1365" s="14">
        <v>42128</v>
      </c>
      <c r="W1365" s="1">
        <v>42131</v>
      </c>
      <c r="X1365" s="12">
        <v>42131</v>
      </c>
      <c r="Y1365" s="10">
        <f>EOMONTH(Table_1[[#This Row],[Ship date]],0)</f>
        <v>42155</v>
      </c>
      <c r="Z1365" s="14">
        <v>42131</v>
      </c>
      <c r="AA1365" s="4">
        <v>943</v>
      </c>
      <c r="AB1365" s="2">
        <v>9</v>
      </c>
      <c r="AC1365" s="4">
        <v>1531.31</v>
      </c>
      <c r="AD1365" s="2">
        <v>87905</v>
      </c>
      <c r="AE1365" s="4">
        <f>'DataCleaning and Transformation'!$E1365-'DataCleaning and Transformation'!$D1365</f>
        <v>178.42</v>
      </c>
      <c r="AF1365" s="15" t="str">
        <f>_xlfn.IFS('DataCleaning and Transformation'!$O1365="Central","Chris",'DataCleaning and Transformation'!$O1365="East","Erin",'DataCleaning and Transformation'!$O1365="South","Sam",'DataCleaning and Transformation'!$O1365="West","William")</f>
        <v>William</v>
      </c>
      <c r="AG1365" s="31">
        <f>Table_1[[#This Row],[Ship date]]-Table_1[[#This Row],[Order Date]]</f>
        <v>3</v>
      </c>
      <c r="AH1365" s="22">
        <f>Table_1[[#This Row],[Profit]]/Table_1[[#This Row],[Sales]]</f>
        <v>0.61581260489384904</v>
      </c>
      <c r="AI1365" s="23">
        <f>Table_1[[#This Row],[Profit]]+Table_1[[#This Row],[Sales]]</f>
        <v>2474.31</v>
      </c>
      <c r="AJ1365" s="17">
        <f>WEEKNUM(Table_1[[#This Row],[Order Date]],1)</f>
        <v>19</v>
      </c>
      <c r="AK1365" s="17" t="str">
        <f>TEXT(Table_1[[#This Row],[Order Date]],"mmm yyyy")</f>
        <v>May 2015</v>
      </c>
      <c r="AL1365" s="17" t="str">
        <f>Table_1[[#This Row],[Monthly sales]]&amp;"  Week "&amp;TEXT(Table_1[[#This Row],[Weekly sales]],"00")</f>
        <v>May 2015  Week 19</v>
      </c>
      <c r="AM1365" s="17">
        <f>IF(COUNTIF($A$2:A1365, A1365)=1, 1, 0)</f>
        <v>1</v>
      </c>
      <c r="AN1365" s="3">
        <f>COUNTA(A1365) - COUNTIF(Table_1[[#This Row],[Unique Customers]], 1)</f>
        <v>0</v>
      </c>
      <c r="AO1365" s="17" t="str">
        <f t="shared" si="21"/>
        <v>Unique</v>
      </c>
      <c r="AP1365" s="17" t="str">
        <f>"Q"&amp;_xlfn.CEILING.MATH(MONTH(Table_1[[#This Row],[Monthly sales]])/3,1)</f>
        <v>Q2</v>
      </c>
    </row>
    <row r="1366" spans="1:42" ht="14.4" x14ac:dyDescent="0.3">
      <c r="A1366" s="2">
        <v>3176</v>
      </c>
      <c r="B1366" s="15" t="s">
        <v>2410</v>
      </c>
      <c r="C1366" s="15" t="s">
        <v>38</v>
      </c>
      <c r="D1366" s="6">
        <v>0.06</v>
      </c>
      <c r="E1366" s="4">
        <v>10.97</v>
      </c>
      <c r="F1366" s="4">
        <v>6.5</v>
      </c>
      <c r="G1366" s="15" t="s">
        <v>39</v>
      </c>
      <c r="H1366" s="15" t="s">
        <v>40</v>
      </c>
      <c r="I1366" s="15" t="s">
        <v>41</v>
      </c>
      <c r="J1366" s="15" t="s">
        <v>42</v>
      </c>
      <c r="K1366" s="15" t="s">
        <v>74</v>
      </c>
      <c r="L1366" s="15" t="s">
        <v>2411</v>
      </c>
      <c r="M1366" s="6">
        <v>0.64</v>
      </c>
      <c r="N1366" s="15" t="s">
        <v>33</v>
      </c>
      <c r="O1366" s="15" t="s">
        <v>34</v>
      </c>
      <c r="P1366" s="15" t="s">
        <v>124</v>
      </c>
      <c r="Q1366" s="15" t="s">
        <v>2412</v>
      </c>
      <c r="R1366" s="2">
        <v>32216</v>
      </c>
      <c r="S1366" s="1">
        <v>42128</v>
      </c>
      <c r="T1366" s="12">
        <f>EOMONTH(Table_1[[#This Row],[Order Date]],0)</f>
        <v>42155</v>
      </c>
      <c r="U1366" s="10">
        <f>EOMONTH(Table_1[[#This Row],[Order Date]],0)</f>
        <v>42155</v>
      </c>
      <c r="V1366" s="14">
        <v>42128</v>
      </c>
      <c r="W1366" s="1">
        <v>42130</v>
      </c>
      <c r="X1366" s="12">
        <v>42130</v>
      </c>
      <c r="Y1366" s="10">
        <f>EOMONTH(Table_1[[#This Row],[Ship date]],0)</f>
        <v>42155</v>
      </c>
      <c r="Z1366" s="14">
        <v>42130</v>
      </c>
      <c r="AA1366" s="4">
        <v>65.597999999999999</v>
      </c>
      <c r="AB1366" s="2">
        <v>19</v>
      </c>
      <c r="AC1366" s="4">
        <v>215.25</v>
      </c>
      <c r="AD1366" s="2">
        <v>90820</v>
      </c>
      <c r="AE1366" s="4">
        <f>'DataCleaning and Transformation'!$E1366-'DataCleaning and Transformation'!$D1366</f>
        <v>10.91</v>
      </c>
      <c r="AF1366" s="15" t="str">
        <f>_xlfn.IFS('DataCleaning and Transformation'!$O1366="Central","Chris",'DataCleaning and Transformation'!$O1366="East","Erin",'DataCleaning and Transformation'!$O1366="South","Sam",'DataCleaning and Transformation'!$O1366="West","William")</f>
        <v>Sam</v>
      </c>
      <c r="AG1366" s="31">
        <f>Table_1[[#This Row],[Ship date]]-Table_1[[#This Row],[Order Date]]</f>
        <v>2</v>
      </c>
      <c r="AH1366" s="22">
        <f>Table_1[[#This Row],[Profit]]/Table_1[[#This Row],[Sales]]</f>
        <v>0.30475261324041814</v>
      </c>
      <c r="AI1366" s="23">
        <f>Table_1[[#This Row],[Profit]]+Table_1[[#This Row],[Sales]]</f>
        <v>280.84800000000001</v>
      </c>
      <c r="AJ1366" s="17">
        <f>WEEKNUM(Table_1[[#This Row],[Order Date]],1)</f>
        <v>19</v>
      </c>
      <c r="AK1366" s="17" t="str">
        <f>TEXT(Table_1[[#This Row],[Order Date]],"mmm yyyy")</f>
        <v>May 2015</v>
      </c>
      <c r="AL1366" s="17" t="str">
        <f>Table_1[[#This Row],[Monthly sales]]&amp;"  Week "&amp;TEXT(Table_1[[#This Row],[Weekly sales]],"00")</f>
        <v>May 2015  Week 19</v>
      </c>
      <c r="AM1366" s="17">
        <f>IF(COUNTIF($A$2:A1366, A1366)=1, 1, 0)</f>
        <v>1</v>
      </c>
      <c r="AN1366" s="3">
        <f>COUNTA(A1366) - COUNTIF(Table_1[[#This Row],[Unique Customers]], 1)</f>
        <v>0</v>
      </c>
      <c r="AO1366" s="17" t="str">
        <f t="shared" si="21"/>
        <v>Unique</v>
      </c>
      <c r="AP1366" s="17" t="str">
        <f>"Q"&amp;_xlfn.CEILING.MATH(MONTH(Table_1[[#This Row],[Monthly sales]])/3,1)</f>
        <v>Q2</v>
      </c>
    </row>
    <row r="1367" spans="1:42" ht="14.4" x14ac:dyDescent="0.3">
      <c r="A1367" s="2">
        <v>3356</v>
      </c>
      <c r="B1367" s="15" t="s">
        <v>2413</v>
      </c>
      <c r="C1367" s="15" t="s">
        <v>117</v>
      </c>
      <c r="D1367" s="6">
        <v>7.0000000000000007E-2</v>
      </c>
      <c r="E1367" s="4">
        <v>5.34</v>
      </c>
      <c r="F1367" s="4">
        <v>5.63</v>
      </c>
      <c r="G1367" s="15" t="s">
        <v>39</v>
      </c>
      <c r="H1367" s="15" t="s">
        <v>95</v>
      </c>
      <c r="I1367" s="15" t="s">
        <v>49</v>
      </c>
      <c r="J1367" s="15" t="s">
        <v>73</v>
      </c>
      <c r="K1367" s="15" t="s">
        <v>74</v>
      </c>
      <c r="L1367" s="15" t="s">
        <v>1724</v>
      </c>
      <c r="M1367" s="6">
        <v>0.39</v>
      </c>
      <c r="N1367" s="15" t="s">
        <v>33</v>
      </c>
      <c r="O1367" s="15" t="s">
        <v>60</v>
      </c>
      <c r="P1367" s="15" t="s">
        <v>491</v>
      </c>
      <c r="Q1367" s="15" t="s">
        <v>2414</v>
      </c>
      <c r="R1367" s="2">
        <v>83616</v>
      </c>
      <c r="S1367" s="1">
        <v>42128</v>
      </c>
      <c r="T1367" s="12">
        <f>EOMONTH(Table_1[[#This Row],[Order Date]],0)</f>
        <v>42155</v>
      </c>
      <c r="U1367" s="10">
        <f>EOMONTH(Table_1[[#This Row],[Order Date]],0)</f>
        <v>42155</v>
      </c>
      <c r="V1367" s="14">
        <v>42128</v>
      </c>
      <c r="W1367" s="1">
        <v>42130</v>
      </c>
      <c r="X1367" s="12">
        <v>42130</v>
      </c>
      <c r="Y1367" s="10">
        <f>EOMONTH(Table_1[[#This Row],[Ship date]],0)</f>
        <v>42155</v>
      </c>
      <c r="Z1367" s="14">
        <v>42130</v>
      </c>
      <c r="AA1367" s="4">
        <v>-116.3455</v>
      </c>
      <c r="AB1367" s="2">
        <v>13</v>
      </c>
      <c r="AC1367" s="4">
        <v>66.650000000000006</v>
      </c>
      <c r="AD1367" s="2">
        <v>88588</v>
      </c>
      <c r="AE1367" s="4">
        <f>'DataCleaning and Transformation'!$E1367-'DataCleaning and Transformation'!$D1367</f>
        <v>5.27</v>
      </c>
      <c r="AF1367" s="15" t="str">
        <f>_xlfn.IFS('DataCleaning and Transformation'!$O1367="Central","Chris",'DataCleaning and Transformation'!$O1367="East","Erin",'DataCleaning and Transformation'!$O1367="South","Sam",'DataCleaning and Transformation'!$O1367="West","William")</f>
        <v>William</v>
      </c>
      <c r="AG1367" s="31">
        <f>Table_1[[#This Row],[Ship date]]-Table_1[[#This Row],[Order Date]]</f>
        <v>2</v>
      </c>
      <c r="AH1367" s="22">
        <f>Table_1[[#This Row],[Profit]]/Table_1[[#This Row],[Sales]]</f>
        <v>-1.7456189047261814</v>
      </c>
      <c r="AI1367" s="23">
        <f>Table_1[[#This Row],[Profit]]+Table_1[[#This Row],[Sales]]</f>
        <v>-49.695499999999996</v>
      </c>
      <c r="AJ1367" s="17">
        <f>WEEKNUM(Table_1[[#This Row],[Order Date]],1)</f>
        <v>19</v>
      </c>
      <c r="AK1367" s="17" t="str">
        <f>TEXT(Table_1[[#This Row],[Order Date]],"mmm yyyy")</f>
        <v>May 2015</v>
      </c>
      <c r="AL1367" s="17" t="str">
        <f>Table_1[[#This Row],[Monthly sales]]&amp;"  Week "&amp;TEXT(Table_1[[#This Row],[Weekly sales]],"00")</f>
        <v>May 2015  Week 19</v>
      </c>
      <c r="AM1367" s="17">
        <f>IF(COUNTIF($A$2:A1367, A1367)=1, 1, 0)</f>
        <v>1</v>
      </c>
      <c r="AN1367" s="3">
        <f>COUNTA(A1367) - COUNTIF(Table_1[[#This Row],[Unique Customers]], 1)</f>
        <v>0</v>
      </c>
      <c r="AO1367" s="17" t="str">
        <f t="shared" si="21"/>
        <v>Unique</v>
      </c>
      <c r="AP1367" s="17" t="str">
        <f>"Q"&amp;_xlfn.CEILING.MATH(MONTH(Table_1[[#This Row],[Monthly sales]])/3,1)</f>
        <v>Q2</v>
      </c>
    </row>
    <row r="1368" spans="1:42" ht="14.4" x14ac:dyDescent="0.3">
      <c r="A1368" s="2">
        <v>3356</v>
      </c>
      <c r="B1368" s="15" t="s">
        <v>2413</v>
      </c>
      <c r="C1368" s="15" t="s">
        <v>117</v>
      </c>
      <c r="D1368" s="6">
        <v>0.03</v>
      </c>
      <c r="E1368" s="4">
        <v>160.97999999999999</v>
      </c>
      <c r="F1368" s="4">
        <v>30</v>
      </c>
      <c r="G1368" s="15" t="s">
        <v>27</v>
      </c>
      <c r="H1368" s="15" t="s">
        <v>95</v>
      </c>
      <c r="I1368" s="15" t="s">
        <v>29</v>
      </c>
      <c r="J1368" s="15" t="s">
        <v>110</v>
      </c>
      <c r="K1368" s="15" t="s">
        <v>58</v>
      </c>
      <c r="L1368" s="15" t="s">
        <v>893</v>
      </c>
      <c r="M1368" s="6">
        <v>0.62</v>
      </c>
      <c r="N1368" s="15" t="s">
        <v>33</v>
      </c>
      <c r="O1368" s="15" t="s">
        <v>60</v>
      </c>
      <c r="P1368" s="15" t="s">
        <v>491</v>
      </c>
      <c r="Q1368" s="15" t="s">
        <v>2414</v>
      </c>
      <c r="R1368" s="2">
        <v>83616</v>
      </c>
      <c r="S1368" s="1">
        <v>42128</v>
      </c>
      <c r="T1368" s="12">
        <f>EOMONTH(Table_1[[#This Row],[Order Date]],0)</f>
        <v>42155</v>
      </c>
      <c r="U1368" s="10">
        <f>EOMONTH(Table_1[[#This Row],[Order Date]],0)</f>
        <v>42155</v>
      </c>
      <c r="V1368" s="14">
        <v>42128</v>
      </c>
      <c r="W1368" s="1">
        <v>42129</v>
      </c>
      <c r="X1368" s="12">
        <v>42129</v>
      </c>
      <c r="Y1368" s="10">
        <f>EOMONTH(Table_1[[#This Row],[Ship date]],0)</f>
        <v>42155</v>
      </c>
      <c r="Z1368" s="14">
        <v>42129</v>
      </c>
      <c r="AA1368" s="4">
        <v>1304.9000000000001</v>
      </c>
      <c r="AB1368" s="2">
        <v>18</v>
      </c>
      <c r="AC1368" s="4">
        <v>2934.16</v>
      </c>
      <c r="AD1368" s="2">
        <v>88588</v>
      </c>
      <c r="AE1368" s="4">
        <f>'DataCleaning and Transformation'!$E1368-'DataCleaning and Transformation'!$D1368</f>
        <v>160.94999999999999</v>
      </c>
      <c r="AF1368" s="15" t="str">
        <f>_xlfn.IFS('DataCleaning and Transformation'!$O1368="Central","Chris",'DataCleaning and Transformation'!$O1368="East","Erin",'DataCleaning and Transformation'!$O1368="South","Sam",'DataCleaning and Transformation'!$O1368="West","William")</f>
        <v>William</v>
      </c>
      <c r="AG1368" s="31">
        <f>Table_1[[#This Row],[Ship date]]-Table_1[[#This Row],[Order Date]]</f>
        <v>1</v>
      </c>
      <c r="AH1368" s="22">
        <f>Table_1[[#This Row],[Profit]]/Table_1[[#This Row],[Sales]]</f>
        <v>0.44472694058947032</v>
      </c>
      <c r="AI1368" s="23">
        <f>Table_1[[#This Row],[Profit]]+Table_1[[#This Row],[Sales]]</f>
        <v>4239.0599999999995</v>
      </c>
      <c r="AJ1368" s="17">
        <f>WEEKNUM(Table_1[[#This Row],[Order Date]],1)</f>
        <v>19</v>
      </c>
      <c r="AK1368" s="17" t="str">
        <f>TEXT(Table_1[[#This Row],[Order Date]],"mmm yyyy")</f>
        <v>May 2015</v>
      </c>
      <c r="AL1368" s="17" t="str">
        <f>Table_1[[#This Row],[Monthly sales]]&amp;"  Week "&amp;TEXT(Table_1[[#This Row],[Weekly sales]],"00")</f>
        <v>May 2015  Week 19</v>
      </c>
      <c r="AM1368" s="17">
        <f>IF(COUNTIF($A$2:A1368, A1368)=1, 1, 0)</f>
        <v>0</v>
      </c>
      <c r="AN1368" s="3">
        <f>COUNTA(A1368) - COUNTIF(Table_1[[#This Row],[Unique Customers]], 1)</f>
        <v>1</v>
      </c>
      <c r="AO1368" s="17" t="str">
        <f t="shared" si="21"/>
        <v>Repeated</v>
      </c>
      <c r="AP1368" s="17" t="str">
        <f>"Q"&amp;_xlfn.CEILING.MATH(MONTH(Table_1[[#This Row],[Monthly sales]])/3,1)</f>
        <v>Q2</v>
      </c>
    </row>
    <row r="1369" spans="1:42" ht="14.4" x14ac:dyDescent="0.3">
      <c r="A1369" s="2">
        <v>3356</v>
      </c>
      <c r="B1369" s="15" t="s">
        <v>2413</v>
      </c>
      <c r="C1369" s="15" t="s">
        <v>117</v>
      </c>
      <c r="D1369" s="6">
        <v>0.04</v>
      </c>
      <c r="E1369" s="4">
        <v>65.989999999999995</v>
      </c>
      <c r="F1369" s="4">
        <v>5.63</v>
      </c>
      <c r="G1369" s="15" t="s">
        <v>88</v>
      </c>
      <c r="H1369" s="15" t="s">
        <v>95</v>
      </c>
      <c r="I1369" s="15" t="s">
        <v>41</v>
      </c>
      <c r="J1369" s="15" t="s">
        <v>136</v>
      </c>
      <c r="K1369" s="15" t="s">
        <v>74</v>
      </c>
      <c r="L1369" s="15" t="s">
        <v>2415</v>
      </c>
      <c r="M1369" s="6">
        <v>0.56000000000000005</v>
      </c>
      <c r="N1369" s="15" t="s">
        <v>33</v>
      </c>
      <c r="O1369" s="15" t="s">
        <v>60</v>
      </c>
      <c r="P1369" s="15" t="s">
        <v>491</v>
      </c>
      <c r="Q1369" s="15" t="s">
        <v>2414</v>
      </c>
      <c r="R1369" s="2">
        <v>83616</v>
      </c>
      <c r="S1369" s="1">
        <v>42128</v>
      </c>
      <c r="T1369" s="12">
        <f>EOMONTH(Table_1[[#This Row],[Order Date]],0)</f>
        <v>42155</v>
      </c>
      <c r="U1369" s="10">
        <f>EOMONTH(Table_1[[#This Row],[Order Date]],0)</f>
        <v>42155</v>
      </c>
      <c r="V1369" s="14">
        <v>42128</v>
      </c>
      <c r="W1369" s="1">
        <v>42128</v>
      </c>
      <c r="X1369" s="12">
        <v>42128</v>
      </c>
      <c r="Y1369" s="10">
        <f>EOMONTH(Table_1[[#This Row],[Ship date]],0)</f>
        <v>42155</v>
      </c>
      <c r="Z1369" s="14">
        <v>42128</v>
      </c>
      <c r="AA1369" s="4">
        <v>605.04719999999998</v>
      </c>
      <c r="AB1369" s="2">
        <v>15</v>
      </c>
      <c r="AC1369" s="4">
        <v>876.88</v>
      </c>
      <c r="AD1369" s="2">
        <v>88588</v>
      </c>
      <c r="AE1369" s="4">
        <f>'DataCleaning and Transformation'!$E1369-'DataCleaning and Transformation'!$D1369</f>
        <v>65.949999999999989</v>
      </c>
      <c r="AF1369" s="15" t="str">
        <f>_xlfn.IFS('DataCleaning and Transformation'!$O1369="Central","Chris",'DataCleaning and Transformation'!$O1369="East","Erin",'DataCleaning and Transformation'!$O1369="South","Sam",'DataCleaning and Transformation'!$O1369="West","William")</f>
        <v>William</v>
      </c>
      <c r="AG1369" s="31">
        <f>Table_1[[#This Row],[Ship date]]-Table_1[[#This Row],[Order Date]]</f>
        <v>0</v>
      </c>
      <c r="AH1369" s="22">
        <f>Table_1[[#This Row],[Profit]]/Table_1[[#This Row],[Sales]]</f>
        <v>0.69</v>
      </c>
      <c r="AI1369" s="23">
        <f>Table_1[[#This Row],[Profit]]+Table_1[[#This Row],[Sales]]</f>
        <v>1481.9272000000001</v>
      </c>
      <c r="AJ1369" s="17">
        <f>WEEKNUM(Table_1[[#This Row],[Order Date]],1)</f>
        <v>19</v>
      </c>
      <c r="AK1369" s="17" t="str">
        <f>TEXT(Table_1[[#This Row],[Order Date]],"mmm yyyy")</f>
        <v>May 2015</v>
      </c>
      <c r="AL1369" s="17" t="str">
        <f>Table_1[[#This Row],[Monthly sales]]&amp;"  Week "&amp;TEXT(Table_1[[#This Row],[Weekly sales]],"00")</f>
        <v>May 2015  Week 19</v>
      </c>
      <c r="AM1369" s="17">
        <f>IF(COUNTIF($A$2:A1369, A1369)=1, 1, 0)</f>
        <v>0</v>
      </c>
      <c r="AN1369" s="3">
        <f>COUNTA(A1369) - COUNTIF(Table_1[[#This Row],[Unique Customers]], 1)</f>
        <v>1</v>
      </c>
      <c r="AO1369" s="17" t="str">
        <f t="shared" si="21"/>
        <v>Repeated</v>
      </c>
      <c r="AP1369" s="17" t="str">
        <f>"Q"&amp;_xlfn.CEILING.MATH(MONTH(Table_1[[#This Row],[Monthly sales]])/3,1)</f>
        <v>Q2</v>
      </c>
    </row>
    <row r="1370" spans="1:42" ht="14.4" x14ac:dyDescent="0.3">
      <c r="A1370" s="2">
        <v>1765</v>
      </c>
      <c r="B1370" s="15" t="s">
        <v>2416</v>
      </c>
      <c r="C1370" s="15" t="s">
        <v>71</v>
      </c>
      <c r="D1370" s="6">
        <v>0</v>
      </c>
      <c r="E1370" s="4">
        <v>5.77</v>
      </c>
      <c r="F1370" s="4">
        <v>4.97</v>
      </c>
      <c r="G1370" s="15" t="s">
        <v>39</v>
      </c>
      <c r="H1370" s="15" t="s">
        <v>40</v>
      </c>
      <c r="I1370" s="15" t="s">
        <v>49</v>
      </c>
      <c r="J1370" s="15" t="s">
        <v>73</v>
      </c>
      <c r="K1370" s="15" t="s">
        <v>74</v>
      </c>
      <c r="L1370" s="15" t="s">
        <v>2417</v>
      </c>
      <c r="M1370" s="6">
        <v>0.35</v>
      </c>
      <c r="N1370" s="15" t="s">
        <v>33</v>
      </c>
      <c r="O1370" s="15" t="s">
        <v>53</v>
      </c>
      <c r="P1370" s="15" t="s">
        <v>81</v>
      </c>
      <c r="Q1370" s="15" t="s">
        <v>2418</v>
      </c>
      <c r="R1370" s="2">
        <v>63141</v>
      </c>
      <c r="S1370" s="1">
        <v>42128</v>
      </c>
      <c r="T1370" s="12">
        <f>EOMONTH(Table_1[[#This Row],[Order Date]],0)</f>
        <v>42155</v>
      </c>
      <c r="U1370" s="10">
        <f>EOMONTH(Table_1[[#This Row],[Order Date]],0)</f>
        <v>42155</v>
      </c>
      <c r="V1370" s="14">
        <v>42128</v>
      </c>
      <c r="W1370" s="1">
        <v>42129</v>
      </c>
      <c r="X1370" s="12">
        <v>42129</v>
      </c>
      <c r="Y1370" s="10">
        <f>EOMONTH(Table_1[[#This Row],[Ship date]],0)</f>
        <v>42155</v>
      </c>
      <c r="Z1370" s="14">
        <v>42129</v>
      </c>
      <c r="AA1370" s="4">
        <v>3.5581</v>
      </c>
      <c r="AB1370" s="2">
        <v>8</v>
      </c>
      <c r="AC1370" s="4">
        <v>52.43</v>
      </c>
      <c r="AD1370" s="2">
        <v>89777</v>
      </c>
      <c r="AE1370" s="4">
        <f>'DataCleaning and Transformation'!$E1370-'DataCleaning and Transformation'!$D1370</f>
        <v>5.77</v>
      </c>
      <c r="AF1370" s="15" t="str">
        <f>_xlfn.IFS('DataCleaning and Transformation'!$O1370="Central","Chris",'DataCleaning and Transformation'!$O1370="East","Erin",'DataCleaning and Transformation'!$O1370="South","Sam",'DataCleaning and Transformation'!$O1370="West","William")</f>
        <v>Chris</v>
      </c>
      <c r="AG1370" s="31">
        <f>Table_1[[#This Row],[Ship date]]-Table_1[[#This Row],[Order Date]]</f>
        <v>1</v>
      </c>
      <c r="AH1370" s="22">
        <f>Table_1[[#This Row],[Profit]]/Table_1[[#This Row],[Sales]]</f>
        <v>6.7863818424566083E-2</v>
      </c>
      <c r="AI1370" s="23">
        <f>Table_1[[#This Row],[Profit]]+Table_1[[#This Row],[Sales]]</f>
        <v>55.988100000000003</v>
      </c>
      <c r="AJ1370" s="17">
        <f>WEEKNUM(Table_1[[#This Row],[Order Date]],1)</f>
        <v>19</v>
      </c>
      <c r="AK1370" s="17" t="str">
        <f>TEXT(Table_1[[#This Row],[Order Date]],"mmm yyyy")</f>
        <v>May 2015</v>
      </c>
      <c r="AL1370" s="17" t="str">
        <f>Table_1[[#This Row],[Monthly sales]]&amp;"  Week "&amp;TEXT(Table_1[[#This Row],[Weekly sales]],"00")</f>
        <v>May 2015  Week 19</v>
      </c>
      <c r="AM1370" s="17">
        <f>IF(COUNTIF($A$2:A1370, A1370)=1, 1, 0)</f>
        <v>1</v>
      </c>
      <c r="AN1370" s="3">
        <f>COUNTA(A1370) - COUNTIF(Table_1[[#This Row],[Unique Customers]], 1)</f>
        <v>0</v>
      </c>
      <c r="AO1370" s="17" t="str">
        <f t="shared" si="21"/>
        <v>Unique</v>
      </c>
      <c r="AP1370" s="17" t="str">
        <f>"Q"&amp;_xlfn.CEILING.MATH(MONTH(Table_1[[#This Row],[Monthly sales]])/3,1)</f>
        <v>Q2</v>
      </c>
    </row>
    <row r="1371" spans="1:42" ht="14.4" x14ac:dyDescent="0.3">
      <c r="A1371" s="2">
        <v>693</v>
      </c>
      <c r="B1371" s="15" t="s">
        <v>1550</v>
      </c>
      <c r="C1371" s="15" t="s">
        <v>38</v>
      </c>
      <c r="D1371" s="6">
        <v>0</v>
      </c>
      <c r="E1371" s="4">
        <v>230.98</v>
      </c>
      <c r="F1371" s="4">
        <v>23.78</v>
      </c>
      <c r="G1371" s="15" t="s">
        <v>27</v>
      </c>
      <c r="H1371" s="15" t="s">
        <v>28</v>
      </c>
      <c r="I1371" s="15" t="s">
        <v>29</v>
      </c>
      <c r="J1371" s="15" t="s">
        <v>30</v>
      </c>
      <c r="K1371" s="15" t="s">
        <v>31</v>
      </c>
      <c r="L1371" s="15" t="s">
        <v>1529</v>
      </c>
      <c r="M1371" s="6">
        <v>0.6</v>
      </c>
      <c r="N1371" s="15" t="s">
        <v>33</v>
      </c>
      <c r="O1371" s="15" t="s">
        <v>60</v>
      </c>
      <c r="P1371" s="15" t="s">
        <v>61</v>
      </c>
      <c r="Q1371" s="15" t="s">
        <v>1551</v>
      </c>
      <c r="R1371" s="2">
        <v>80229</v>
      </c>
      <c r="S1371" s="1">
        <v>42129</v>
      </c>
      <c r="T1371" s="12">
        <f>EOMONTH(Table_1[[#This Row],[Order Date]],0)</f>
        <v>42155</v>
      </c>
      <c r="U1371" s="10">
        <f>EOMONTH(Table_1[[#This Row],[Order Date]],0)</f>
        <v>42155</v>
      </c>
      <c r="V1371" s="14">
        <v>42129</v>
      </c>
      <c r="W1371" s="1">
        <v>42131</v>
      </c>
      <c r="X1371" s="12">
        <v>42131</v>
      </c>
      <c r="Y1371" s="10">
        <f>EOMONTH(Table_1[[#This Row],[Ship date]],0)</f>
        <v>42155</v>
      </c>
      <c r="Z1371" s="14">
        <v>42131</v>
      </c>
      <c r="AA1371" s="4">
        <v>6095.8602000000001</v>
      </c>
      <c r="AB1371" s="2">
        <v>36</v>
      </c>
      <c r="AC1371" s="4">
        <v>8834.58</v>
      </c>
      <c r="AD1371" s="2">
        <v>87813</v>
      </c>
      <c r="AE1371" s="4">
        <f>'DataCleaning and Transformation'!$E1371-'DataCleaning and Transformation'!$D1371</f>
        <v>230.98</v>
      </c>
      <c r="AF1371" s="15" t="str">
        <f>_xlfn.IFS('DataCleaning and Transformation'!$O1371="Central","Chris",'DataCleaning and Transformation'!$O1371="East","Erin",'DataCleaning and Transformation'!$O1371="South","Sam",'DataCleaning and Transformation'!$O1371="West","William")</f>
        <v>William</v>
      </c>
      <c r="AG1371" s="31">
        <f>Table_1[[#This Row],[Ship date]]-Table_1[[#This Row],[Order Date]]</f>
        <v>2</v>
      </c>
      <c r="AH1371" s="22">
        <f>Table_1[[#This Row],[Profit]]/Table_1[[#This Row],[Sales]]</f>
        <v>0.69000000000000006</v>
      </c>
      <c r="AI1371" s="23">
        <f>Table_1[[#This Row],[Profit]]+Table_1[[#This Row],[Sales]]</f>
        <v>14930.440200000001</v>
      </c>
      <c r="AJ1371" s="17">
        <f>WEEKNUM(Table_1[[#This Row],[Order Date]],1)</f>
        <v>19</v>
      </c>
      <c r="AK1371" s="17" t="str">
        <f>TEXT(Table_1[[#This Row],[Order Date]],"mmm yyyy")</f>
        <v>May 2015</v>
      </c>
      <c r="AL1371" s="17" t="str">
        <f>Table_1[[#This Row],[Monthly sales]]&amp;"  Week "&amp;TEXT(Table_1[[#This Row],[Weekly sales]],"00")</f>
        <v>May 2015  Week 19</v>
      </c>
      <c r="AM1371" s="17">
        <f>IF(COUNTIF($A$2:A1371, A1371)=1, 1, 0)</f>
        <v>0</v>
      </c>
      <c r="AN1371" s="3">
        <f>COUNTA(A1371) - COUNTIF(Table_1[[#This Row],[Unique Customers]], 1)</f>
        <v>1</v>
      </c>
      <c r="AO1371" s="17" t="str">
        <f t="shared" si="21"/>
        <v>Unique</v>
      </c>
      <c r="AP1371" s="17" t="str">
        <f>"Q"&amp;_xlfn.CEILING.MATH(MONTH(Table_1[[#This Row],[Monthly sales]])/3,1)</f>
        <v>Q2</v>
      </c>
    </row>
    <row r="1372" spans="1:42" ht="14.4" x14ac:dyDescent="0.3">
      <c r="A1372" s="2">
        <v>2273</v>
      </c>
      <c r="B1372" s="15" t="s">
        <v>2419</v>
      </c>
      <c r="C1372" s="15" t="s">
        <v>48</v>
      </c>
      <c r="D1372" s="6">
        <v>0.04</v>
      </c>
      <c r="E1372" s="4">
        <v>120.98</v>
      </c>
      <c r="F1372" s="4">
        <v>3.99</v>
      </c>
      <c r="G1372" s="15" t="s">
        <v>39</v>
      </c>
      <c r="H1372" s="15" t="s">
        <v>95</v>
      </c>
      <c r="I1372" s="15" t="s">
        <v>49</v>
      </c>
      <c r="J1372" s="15" t="s">
        <v>96</v>
      </c>
      <c r="K1372" s="15" t="s">
        <v>74</v>
      </c>
      <c r="L1372" s="15" t="s">
        <v>2420</v>
      </c>
      <c r="M1372" s="6">
        <v>0.6</v>
      </c>
      <c r="N1372" s="15" t="s">
        <v>33</v>
      </c>
      <c r="O1372" s="15" t="s">
        <v>53</v>
      </c>
      <c r="P1372" s="15" t="s">
        <v>188</v>
      </c>
      <c r="Q1372" s="15" t="s">
        <v>2421</v>
      </c>
      <c r="R1372" s="2">
        <v>78550</v>
      </c>
      <c r="S1372" s="1">
        <v>42129</v>
      </c>
      <c r="T1372" s="12">
        <f>EOMONTH(Table_1[[#This Row],[Order Date]],0)</f>
        <v>42155</v>
      </c>
      <c r="U1372" s="10">
        <f>EOMONTH(Table_1[[#This Row],[Order Date]],0)</f>
        <v>42155</v>
      </c>
      <c r="V1372" s="14">
        <v>42129</v>
      </c>
      <c r="W1372" s="1">
        <v>42129</v>
      </c>
      <c r="X1372" s="12">
        <v>42129</v>
      </c>
      <c r="Y1372" s="10">
        <f>EOMONTH(Table_1[[#This Row],[Ship date]],0)</f>
        <v>42155</v>
      </c>
      <c r="Z1372" s="14">
        <v>42129</v>
      </c>
      <c r="AA1372" s="4">
        <v>1389.5771999999999</v>
      </c>
      <c r="AB1372" s="2">
        <v>17</v>
      </c>
      <c r="AC1372" s="4">
        <v>2013.88</v>
      </c>
      <c r="AD1372" s="2">
        <v>90109</v>
      </c>
      <c r="AE1372" s="4">
        <f>'DataCleaning and Transformation'!$E1372-'DataCleaning and Transformation'!$D1372</f>
        <v>120.94</v>
      </c>
      <c r="AF1372" s="15" t="str">
        <f>_xlfn.IFS('DataCleaning and Transformation'!$O1372="Central","Chris",'DataCleaning and Transformation'!$O1372="East","Erin",'DataCleaning and Transformation'!$O1372="South","Sam",'DataCleaning and Transformation'!$O1372="West","William")</f>
        <v>Chris</v>
      </c>
      <c r="AG1372" s="31">
        <f>Table_1[[#This Row],[Ship date]]-Table_1[[#This Row],[Order Date]]</f>
        <v>0</v>
      </c>
      <c r="AH1372" s="22">
        <f>Table_1[[#This Row],[Profit]]/Table_1[[#This Row],[Sales]]</f>
        <v>0.69</v>
      </c>
      <c r="AI1372" s="23">
        <f>Table_1[[#This Row],[Profit]]+Table_1[[#This Row],[Sales]]</f>
        <v>3403.4571999999998</v>
      </c>
      <c r="AJ1372" s="17">
        <f>WEEKNUM(Table_1[[#This Row],[Order Date]],1)</f>
        <v>19</v>
      </c>
      <c r="AK1372" s="17" t="str">
        <f>TEXT(Table_1[[#This Row],[Order Date]],"mmm yyyy")</f>
        <v>May 2015</v>
      </c>
      <c r="AL1372" s="17" t="str">
        <f>Table_1[[#This Row],[Monthly sales]]&amp;"  Week "&amp;TEXT(Table_1[[#This Row],[Weekly sales]],"00")</f>
        <v>May 2015  Week 19</v>
      </c>
      <c r="AM1372" s="17">
        <f>IF(COUNTIF($A$2:A1372, A1372)=1, 1, 0)</f>
        <v>1</v>
      </c>
      <c r="AN1372" s="3">
        <f>COUNTA(A1372) - COUNTIF(Table_1[[#This Row],[Unique Customers]], 1)</f>
        <v>0</v>
      </c>
      <c r="AO1372" s="17" t="str">
        <f t="shared" si="21"/>
        <v>Unique</v>
      </c>
      <c r="AP1372" s="17" t="str">
        <f>"Q"&amp;_xlfn.CEILING.MATH(MONTH(Table_1[[#This Row],[Monthly sales]])/3,1)</f>
        <v>Q2</v>
      </c>
    </row>
    <row r="1373" spans="1:42" ht="14.4" x14ac:dyDescent="0.3">
      <c r="A1373" s="2">
        <v>2273</v>
      </c>
      <c r="B1373" s="15" t="s">
        <v>2419</v>
      </c>
      <c r="C1373" s="15" t="s">
        <v>48</v>
      </c>
      <c r="D1373" s="6">
        <v>0.02</v>
      </c>
      <c r="E1373" s="4">
        <v>55.99</v>
      </c>
      <c r="F1373" s="4">
        <v>5</v>
      </c>
      <c r="G1373" s="15" t="s">
        <v>39</v>
      </c>
      <c r="H1373" s="15" t="s">
        <v>95</v>
      </c>
      <c r="I1373" s="15" t="s">
        <v>41</v>
      </c>
      <c r="J1373" s="15" t="s">
        <v>136</v>
      </c>
      <c r="K1373" s="15" t="s">
        <v>43</v>
      </c>
      <c r="L1373" s="15" t="s">
        <v>1939</v>
      </c>
      <c r="M1373" s="6">
        <v>0.83</v>
      </c>
      <c r="N1373" s="15" t="s">
        <v>33</v>
      </c>
      <c r="O1373" s="15" t="s">
        <v>53</v>
      </c>
      <c r="P1373" s="15" t="s">
        <v>188</v>
      </c>
      <c r="Q1373" s="15" t="s">
        <v>2421</v>
      </c>
      <c r="R1373" s="2">
        <v>78550</v>
      </c>
      <c r="S1373" s="1">
        <v>42129</v>
      </c>
      <c r="T1373" s="12">
        <f>EOMONTH(Table_1[[#This Row],[Order Date]],0)</f>
        <v>42155</v>
      </c>
      <c r="U1373" s="10">
        <f>EOMONTH(Table_1[[#This Row],[Order Date]],0)</f>
        <v>42155</v>
      </c>
      <c r="V1373" s="14">
        <v>42129</v>
      </c>
      <c r="W1373" s="1">
        <v>42129</v>
      </c>
      <c r="X1373" s="12">
        <v>42129</v>
      </c>
      <c r="Y1373" s="10">
        <f>EOMONTH(Table_1[[#This Row],[Ship date]],0)</f>
        <v>42155</v>
      </c>
      <c r="Z1373" s="14">
        <v>42129</v>
      </c>
      <c r="AA1373" s="4">
        <v>-222.816</v>
      </c>
      <c r="AB1373" s="2">
        <v>4</v>
      </c>
      <c r="AC1373" s="4">
        <v>201.32</v>
      </c>
      <c r="AD1373" s="2">
        <v>90109</v>
      </c>
      <c r="AE1373" s="4">
        <f>'DataCleaning and Transformation'!$E1373-'DataCleaning and Transformation'!$D1373</f>
        <v>55.97</v>
      </c>
      <c r="AF1373" s="15" t="str">
        <f>_xlfn.IFS('DataCleaning and Transformation'!$O1373="Central","Chris",'DataCleaning and Transformation'!$O1373="East","Erin",'DataCleaning and Transformation'!$O1373="South","Sam",'DataCleaning and Transformation'!$O1373="West","William")</f>
        <v>Chris</v>
      </c>
      <c r="AG1373" s="31">
        <f>Table_1[[#This Row],[Ship date]]-Table_1[[#This Row],[Order Date]]</f>
        <v>0</v>
      </c>
      <c r="AH1373" s="22">
        <f>Table_1[[#This Row],[Profit]]/Table_1[[#This Row],[Sales]]</f>
        <v>-1.1067752831313333</v>
      </c>
      <c r="AI1373" s="23">
        <f>Table_1[[#This Row],[Profit]]+Table_1[[#This Row],[Sales]]</f>
        <v>-21.496000000000009</v>
      </c>
      <c r="AJ1373" s="17">
        <f>WEEKNUM(Table_1[[#This Row],[Order Date]],1)</f>
        <v>19</v>
      </c>
      <c r="AK1373" s="17" t="str">
        <f>TEXT(Table_1[[#This Row],[Order Date]],"mmm yyyy")</f>
        <v>May 2015</v>
      </c>
      <c r="AL1373" s="17" t="str">
        <f>Table_1[[#This Row],[Monthly sales]]&amp;"  Week "&amp;TEXT(Table_1[[#This Row],[Weekly sales]],"00")</f>
        <v>May 2015  Week 19</v>
      </c>
      <c r="AM1373" s="17">
        <f>IF(COUNTIF($A$2:A1373, A1373)=1, 1, 0)</f>
        <v>0</v>
      </c>
      <c r="AN1373" s="3">
        <f>COUNTA(A1373) - COUNTIF(Table_1[[#This Row],[Unique Customers]], 1)</f>
        <v>1</v>
      </c>
      <c r="AO1373" s="17" t="str">
        <f t="shared" si="21"/>
        <v>Repeated</v>
      </c>
      <c r="AP1373" s="17" t="str">
        <f>"Q"&amp;_xlfn.CEILING.MATH(MONTH(Table_1[[#This Row],[Monthly sales]])/3,1)</f>
        <v>Q2</v>
      </c>
    </row>
    <row r="1374" spans="1:42" ht="14.4" x14ac:dyDescent="0.3">
      <c r="A1374" s="2">
        <v>2274</v>
      </c>
      <c r="B1374" s="15" t="s">
        <v>2422</v>
      </c>
      <c r="C1374" s="15" t="s">
        <v>48</v>
      </c>
      <c r="D1374" s="6">
        <v>0.05</v>
      </c>
      <c r="E1374" s="4">
        <v>23.99</v>
      </c>
      <c r="F1374" s="4">
        <v>15.68</v>
      </c>
      <c r="G1374" s="15" t="s">
        <v>27</v>
      </c>
      <c r="H1374" s="15" t="s">
        <v>95</v>
      </c>
      <c r="I1374" s="15" t="s">
        <v>29</v>
      </c>
      <c r="J1374" s="15" t="s">
        <v>127</v>
      </c>
      <c r="K1374" s="15" t="s">
        <v>58</v>
      </c>
      <c r="L1374" s="15" t="s">
        <v>2423</v>
      </c>
      <c r="M1374" s="6">
        <v>0.62</v>
      </c>
      <c r="N1374" s="15" t="s">
        <v>33</v>
      </c>
      <c r="O1374" s="15" t="s">
        <v>53</v>
      </c>
      <c r="P1374" s="15" t="s">
        <v>188</v>
      </c>
      <c r="Q1374" s="15" t="s">
        <v>1754</v>
      </c>
      <c r="R1374" s="2">
        <v>77036</v>
      </c>
      <c r="S1374" s="1">
        <v>42129</v>
      </c>
      <c r="T1374" s="12">
        <f>EOMONTH(Table_1[[#This Row],[Order Date]],0)</f>
        <v>42155</v>
      </c>
      <c r="U1374" s="10">
        <f>EOMONTH(Table_1[[#This Row],[Order Date]],0)</f>
        <v>42155</v>
      </c>
      <c r="V1374" s="14">
        <v>42129</v>
      </c>
      <c r="W1374" s="1">
        <v>42133</v>
      </c>
      <c r="X1374" s="12">
        <v>42133</v>
      </c>
      <c r="Y1374" s="10">
        <f>EOMONTH(Table_1[[#This Row],[Ship date]],0)</f>
        <v>42155</v>
      </c>
      <c r="Z1374" s="14">
        <v>42133</v>
      </c>
      <c r="AA1374" s="4">
        <v>-133.71</v>
      </c>
      <c r="AB1374" s="2">
        <v>12</v>
      </c>
      <c r="AC1374" s="4">
        <v>298.51</v>
      </c>
      <c r="AD1374" s="2">
        <v>90109</v>
      </c>
      <c r="AE1374" s="4">
        <f>'DataCleaning and Transformation'!$E1374-'DataCleaning and Transformation'!$D1374</f>
        <v>23.939999999999998</v>
      </c>
      <c r="AF1374" s="15" t="str">
        <f>_xlfn.IFS('DataCleaning and Transformation'!$O1374="Central","Chris",'DataCleaning and Transformation'!$O1374="East","Erin",'DataCleaning and Transformation'!$O1374="South","Sam",'DataCleaning and Transformation'!$O1374="West","William")</f>
        <v>Chris</v>
      </c>
      <c r="AG1374" s="31">
        <f>Table_1[[#This Row],[Ship date]]-Table_1[[#This Row],[Order Date]]</f>
        <v>4</v>
      </c>
      <c r="AH1374" s="22">
        <f>Table_1[[#This Row],[Profit]]/Table_1[[#This Row],[Sales]]</f>
        <v>-0.44792469264011259</v>
      </c>
      <c r="AI1374" s="23">
        <f>Table_1[[#This Row],[Profit]]+Table_1[[#This Row],[Sales]]</f>
        <v>164.79999999999998</v>
      </c>
      <c r="AJ1374" s="17">
        <f>WEEKNUM(Table_1[[#This Row],[Order Date]],1)</f>
        <v>19</v>
      </c>
      <c r="AK1374" s="17" t="str">
        <f>TEXT(Table_1[[#This Row],[Order Date]],"mmm yyyy")</f>
        <v>May 2015</v>
      </c>
      <c r="AL1374" s="17" t="str">
        <f>Table_1[[#This Row],[Monthly sales]]&amp;"  Week "&amp;TEXT(Table_1[[#This Row],[Weekly sales]],"00")</f>
        <v>May 2015  Week 19</v>
      </c>
      <c r="AM1374" s="17">
        <f>IF(COUNTIF($A$2:A1374, A1374)=1, 1, 0)</f>
        <v>1</v>
      </c>
      <c r="AN1374" s="3">
        <f>COUNTA(A1374) - COUNTIF(Table_1[[#This Row],[Unique Customers]], 1)</f>
        <v>0</v>
      </c>
      <c r="AO1374" s="17" t="str">
        <f t="shared" si="21"/>
        <v>Repeated</v>
      </c>
      <c r="AP1374" s="17" t="str">
        <f>"Q"&amp;_xlfn.CEILING.MATH(MONTH(Table_1[[#This Row],[Monthly sales]])/3,1)</f>
        <v>Q2</v>
      </c>
    </row>
    <row r="1375" spans="1:42" ht="14.4" x14ac:dyDescent="0.3">
      <c r="A1375" s="2">
        <v>2379</v>
      </c>
      <c r="B1375" s="15" t="s">
        <v>2424</v>
      </c>
      <c r="C1375" s="15" t="s">
        <v>48</v>
      </c>
      <c r="D1375" s="6">
        <v>0.06</v>
      </c>
      <c r="E1375" s="4">
        <v>122.99</v>
      </c>
      <c r="F1375" s="4">
        <v>19.989999999999998</v>
      </c>
      <c r="G1375" s="15" t="s">
        <v>39</v>
      </c>
      <c r="H1375" s="15" t="s">
        <v>28</v>
      </c>
      <c r="I1375" s="15" t="s">
        <v>49</v>
      </c>
      <c r="J1375" s="15" t="s">
        <v>73</v>
      </c>
      <c r="K1375" s="15" t="s">
        <v>74</v>
      </c>
      <c r="L1375" s="15" t="s">
        <v>2425</v>
      </c>
      <c r="M1375" s="6">
        <v>0.37</v>
      </c>
      <c r="N1375" s="15" t="s">
        <v>33</v>
      </c>
      <c r="O1375" s="15" t="s">
        <v>53</v>
      </c>
      <c r="P1375" s="15" t="s">
        <v>290</v>
      </c>
      <c r="Q1375" s="15" t="s">
        <v>2066</v>
      </c>
      <c r="R1375" s="2">
        <v>48135</v>
      </c>
      <c r="S1375" s="1">
        <v>42129</v>
      </c>
      <c r="T1375" s="12">
        <f>EOMONTH(Table_1[[#This Row],[Order Date]],0)</f>
        <v>42155</v>
      </c>
      <c r="U1375" s="10">
        <f>EOMONTH(Table_1[[#This Row],[Order Date]],0)</f>
        <v>42155</v>
      </c>
      <c r="V1375" s="14">
        <v>42129</v>
      </c>
      <c r="W1375" s="1">
        <v>42131</v>
      </c>
      <c r="X1375" s="12">
        <v>42131</v>
      </c>
      <c r="Y1375" s="10">
        <f>EOMONTH(Table_1[[#This Row],[Ship date]],0)</f>
        <v>42155</v>
      </c>
      <c r="Z1375" s="14">
        <v>42131</v>
      </c>
      <c r="AA1375" s="4">
        <v>1019.7096</v>
      </c>
      <c r="AB1375" s="2">
        <v>12</v>
      </c>
      <c r="AC1375" s="4">
        <v>1477.84</v>
      </c>
      <c r="AD1375" s="2">
        <v>86655</v>
      </c>
      <c r="AE1375" s="4">
        <f>'DataCleaning and Transformation'!$E1375-'DataCleaning and Transformation'!$D1375</f>
        <v>122.92999999999999</v>
      </c>
      <c r="AF1375" s="15" t="str">
        <f>_xlfn.IFS('DataCleaning and Transformation'!$O1375="Central","Chris",'DataCleaning and Transformation'!$O1375="East","Erin",'DataCleaning and Transformation'!$O1375="South","Sam",'DataCleaning and Transformation'!$O1375="West","William")</f>
        <v>Chris</v>
      </c>
      <c r="AG1375" s="31">
        <f>Table_1[[#This Row],[Ship date]]-Table_1[[#This Row],[Order Date]]</f>
        <v>2</v>
      </c>
      <c r="AH1375" s="22">
        <f>Table_1[[#This Row],[Profit]]/Table_1[[#This Row],[Sales]]</f>
        <v>0.69000000000000006</v>
      </c>
      <c r="AI1375" s="23">
        <f>Table_1[[#This Row],[Profit]]+Table_1[[#This Row],[Sales]]</f>
        <v>2497.5495999999998</v>
      </c>
      <c r="AJ1375" s="17">
        <f>WEEKNUM(Table_1[[#This Row],[Order Date]],1)</f>
        <v>19</v>
      </c>
      <c r="AK1375" s="17" t="str">
        <f>TEXT(Table_1[[#This Row],[Order Date]],"mmm yyyy")</f>
        <v>May 2015</v>
      </c>
      <c r="AL1375" s="17" t="str">
        <f>Table_1[[#This Row],[Monthly sales]]&amp;"  Week "&amp;TEXT(Table_1[[#This Row],[Weekly sales]],"00")</f>
        <v>May 2015  Week 19</v>
      </c>
      <c r="AM1375" s="17">
        <f>IF(COUNTIF($A$2:A1375, A1375)=1, 1, 0)</f>
        <v>1</v>
      </c>
      <c r="AN1375" s="3">
        <f>COUNTA(A1375) - COUNTIF(Table_1[[#This Row],[Unique Customers]], 1)</f>
        <v>0</v>
      </c>
      <c r="AO1375" s="17" t="str">
        <f t="shared" si="21"/>
        <v>Unique</v>
      </c>
      <c r="AP1375" s="17" t="str">
        <f>"Q"&amp;_xlfn.CEILING.MATH(MONTH(Table_1[[#This Row],[Monthly sales]])/3,1)</f>
        <v>Q2</v>
      </c>
    </row>
    <row r="1376" spans="1:42" ht="14.4" x14ac:dyDescent="0.3">
      <c r="A1376" s="2">
        <v>2380</v>
      </c>
      <c r="B1376" s="15" t="s">
        <v>2305</v>
      </c>
      <c r="C1376" s="15" t="s">
        <v>48</v>
      </c>
      <c r="D1376" s="6">
        <v>0.08</v>
      </c>
      <c r="E1376" s="4">
        <v>68.81</v>
      </c>
      <c r="F1376" s="4">
        <v>60</v>
      </c>
      <c r="G1376" s="15" t="s">
        <v>27</v>
      </c>
      <c r="H1376" s="15" t="s">
        <v>28</v>
      </c>
      <c r="I1376" s="15" t="s">
        <v>49</v>
      </c>
      <c r="J1376" s="15" t="s">
        <v>96</v>
      </c>
      <c r="K1376" s="15" t="s">
        <v>58</v>
      </c>
      <c r="L1376" s="15" t="s">
        <v>1677</v>
      </c>
      <c r="M1376" s="6">
        <v>0.41</v>
      </c>
      <c r="N1376" s="15" t="s">
        <v>33</v>
      </c>
      <c r="O1376" s="15" t="s">
        <v>53</v>
      </c>
      <c r="P1376" s="15" t="s">
        <v>290</v>
      </c>
      <c r="Q1376" s="15" t="s">
        <v>2306</v>
      </c>
      <c r="R1376" s="2">
        <v>49505</v>
      </c>
      <c r="S1376" s="1">
        <v>42129</v>
      </c>
      <c r="T1376" s="12">
        <f>EOMONTH(Table_1[[#This Row],[Order Date]],0)</f>
        <v>42155</v>
      </c>
      <c r="U1376" s="10">
        <f>EOMONTH(Table_1[[#This Row],[Order Date]],0)</f>
        <v>42155</v>
      </c>
      <c r="V1376" s="14">
        <v>42129</v>
      </c>
      <c r="W1376" s="1">
        <v>42131</v>
      </c>
      <c r="X1376" s="12">
        <v>42131</v>
      </c>
      <c r="Y1376" s="10">
        <f>EOMONTH(Table_1[[#This Row],[Ship date]],0)</f>
        <v>42155</v>
      </c>
      <c r="Z1376" s="14">
        <v>42131</v>
      </c>
      <c r="AA1376" s="4">
        <v>-1069.72</v>
      </c>
      <c r="AB1376" s="2">
        <v>17</v>
      </c>
      <c r="AC1376" s="4">
        <v>1162.46</v>
      </c>
      <c r="AD1376" s="2">
        <v>86655</v>
      </c>
      <c r="AE1376" s="4">
        <f>'DataCleaning and Transformation'!$E1376-'DataCleaning and Transformation'!$D1376</f>
        <v>68.73</v>
      </c>
      <c r="AF1376" s="15" t="str">
        <f>_xlfn.IFS('DataCleaning and Transformation'!$O1376="Central","Chris",'DataCleaning and Transformation'!$O1376="East","Erin",'DataCleaning and Transformation'!$O1376="South","Sam",'DataCleaning and Transformation'!$O1376="West","William")</f>
        <v>Chris</v>
      </c>
      <c r="AG1376" s="31">
        <f>Table_1[[#This Row],[Ship date]]-Table_1[[#This Row],[Order Date]]</f>
        <v>2</v>
      </c>
      <c r="AH1376" s="22">
        <f>Table_1[[#This Row],[Profit]]/Table_1[[#This Row],[Sales]]</f>
        <v>-0.92022091082703916</v>
      </c>
      <c r="AI1376" s="23">
        <f>Table_1[[#This Row],[Profit]]+Table_1[[#This Row],[Sales]]</f>
        <v>92.740000000000009</v>
      </c>
      <c r="AJ1376" s="17">
        <f>WEEKNUM(Table_1[[#This Row],[Order Date]],1)</f>
        <v>19</v>
      </c>
      <c r="AK1376" s="17" t="str">
        <f>TEXT(Table_1[[#This Row],[Order Date]],"mmm yyyy")</f>
        <v>May 2015</v>
      </c>
      <c r="AL1376" s="17" t="str">
        <f>Table_1[[#This Row],[Monthly sales]]&amp;"  Week "&amp;TEXT(Table_1[[#This Row],[Weekly sales]],"00")</f>
        <v>May 2015  Week 19</v>
      </c>
      <c r="AM1376" s="17">
        <f>IF(COUNTIF($A$2:A1376, A1376)=1, 1, 0)</f>
        <v>0</v>
      </c>
      <c r="AN1376" s="3">
        <f>COUNTA(A1376) - COUNTIF(Table_1[[#This Row],[Unique Customers]], 1)</f>
        <v>1</v>
      </c>
      <c r="AO1376" s="17" t="str">
        <f t="shared" si="21"/>
        <v>Repeated</v>
      </c>
      <c r="AP1376" s="17" t="str">
        <f>"Q"&amp;_xlfn.CEILING.MATH(MONTH(Table_1[[#This Row],[Monthly sales]])/3,1)</f>
        <v>Q2</v>
      </c>
    </row>
    <row r="1377" spans="1:42" ht="14.4" x14ac:dyDescent="0.3">
      <c r="A1377" s="2">
        <v>2382</v>
      </c>
      <c r="B1377" s="15" t="s">
        <v>2307</v>
      </c>
      <c r="C1377" s="15" t="s">
        <v>48</v>
      </c>
      <c r="D1377" s="6">
        <v>0.06</v>
      </c>
      <c r="E1377" s="4">
        <v>122.99</v>
      </c>
      <c r="F1377" s="4">
        <v>19.989999999999998</v>
      </c>
      <c r="G1377" s="15" t="s">
        <v>39</v>
      </c>
      <c r="H1377" s="15" t="s">
        <v>28</v>
      </c>
      <c r="I1377" s="15" t="s">
        <v>49</v>
      </c>
      <c r="J1377" s="15" t="s">
        <v>73</v>
      </c>
      <c r="K1377" s="15" t="s">
        <v>74</v>
      </c>
      <c r="L1377" s="15" t="s">
        <v>2425</v>
      </c>
      <c r="M1377" s="6">
        <v>0.37</v>
      </c>
      <c r="N1377" s="15" t="s">
        <v>33</v>
      </c>
      <c r="O1377" s="15" t="s">
        <v>112</v>
      </c>
      <c r="P1377" s="15" t="s">
        <v>113</v>
      </c>
      <c r="Q1377" s="15" t="s">
        <v>114</v>
      </c>
      <c r="R1377" s="2">
        <v>10024</v>
      </c>
      <c r="S1377" s="1">
        <v>42129</v>
      </c>
      <c r="T1377" s="12">
        <f>EOMONTH(Table_1[[#This Row],[Order Date]],0)</f>
        <v>42155</v>
      </c>
      <c r="U1377" s="10">
        <f>EOMONTH(Table_1[[#This Row],[Order Date]],0)</f>
        <v>42155</v>
      </c>
      <c r="V1377" s="14">
        <v>42129</v>
      </c>
      <c r="W1377" s="1">
        <v>42131</v>
      </c>
      <c r="X1377" s="12">
        <v>42131</v>
      </c>
      <c r="Y1377" s="10">
        <f>EOMONTH(Table_1[[#This Row],[Ship date]],0)</f>
        <v>42155</v>
      </c>
      <c r="Z1377" s="14">
        <v>42131</v>
      </c>
      <c r="AA1377" s="4">
        <v>1408.1865</v>
      </c>
      <c r="AB1377" s="2">
        <v>48</v>
      </c>
      <c r="AC1377" s="4">
        <v>5911.35</v>
      </c>
      <c r="AD1377" s="2">
        <v>962</v>
      </c>
      <c r="AE1377" s="4">
        <f>'DataCleaning and Transformation'!$E1377-'DataCleaning and Transformation'!$D1377</f>
        <v>122.92999999999999</v>
      </c>
      <c r="AF1377" s="15" t="str">
        <f>_xlfn.IFS('DataCleaning and Transformation'!$O1377="Central","Chris",'DataCleaning and Transformation'!$O1377="East","Erin",'DataCleaning and Transformation'!$O1377="South","Sam",'DataCleaning and Transformation'!$O1377="West","William")</f>
        <v>Erin</v>
      </c>
      <c r="AG1377" s="31">
        <f>Table_1[[#This Row],[Ship date]]-Table_1[[#This Row],[Order Date]]</f>
        <v>2</v>
      </c>
      <c r="AH1377" s="22">
        <f>Table_1[[#This Row],[Profit]]/Table_1[[#This Row],[Sales]]</f>
        <v>0.23821741226623358</v>
      </c>
      <c r="AI1377" s="23">
        <f>Table_1[[#This Row],[Profit]]+Table_1[[#This Row],[Sales]]</f>
        <v>7319.5365000000002</v>
      </c>
      <c r="AJ1377" s="17">
        <f>WEEKNUM(Table_1[[#This Row],[Order Date]],1)</f>
        <v>19</v>
      </c>
      <c r="AK1377" s="17" t="str">
        <f>TEXT(Table_1[[#This Row],[Order Date]],"mmm yyyy")</f>
        <v>May 2015</v>
      </c>
      <c r="AL1377" s="17" t="str">
        <f>Table_1[[#This Row],[Monthly sales]]&amp;"  Week "&amp;TEXT(Table_1[[#This Row],[Weekly sales]],"00")</f>
        <v>May 2015  Week 19</v>
      </c>
      <c r="AM1377" s="17">
        <f>IF(COUNTIF($A$2:A1377, A1377)=1, 1, 0)</f>
        <v>0</v>
      </c>
      <c r="AN1377" s="3">
        <f>COUNTA(A1377) - COUNTIF(Table_1[[#This Row],[Unique Customers]], 1)</f>
        <v>1</v>
      </c>
      <c r="AO1377" s="17" t="str">
        <f t="shared" si="21"/>
        <v>Unique</v>
      </c>
      <c r="AP1377" s="17" t="str">
        <f>"Q"&amp;_xlfn.CEILING.MATH(MONTH(Table_1[[#This Row],[Monthly sales]])/3,1)</f>
        <v>Q2</v>
      </c>
    </row>
    <row r="1378" spans="1:42" ht="14.4" x14ac:dyDescent="0.3">
      <c r="A1378" s="2">
        <v>2382</v>
      </c>
      <c r="B1378" s="15" t="s">
        <v>2307</v>
      </c>
      <c r="C1378" s="15" t="s">
        <v>48</v>
      </c>
      <c r="D1378" s="6">
        <v>0.08</v>
      </c>
      <c r="E1378" s="4">
        <v>68.81</v>
      </c>
      <c r="F1378" s="4">
        <v>60</v>
      </c>
      <c r="G1378" s="15" t="s">
        <v>27</v>
      </c>
      <c r="H1378" s="15" t="s">
        <v>28</v>
      </c>
      <c r="I1378" s="15" t="s">
        <v>49</v>
      </c>
      <c r="J1378" s="15" t="s">
        <v>96</v>
      </c>
      <c r="K1378" s="15" t="s">
        <v>58</v>
      </c>
      <c r="L1378" s="15" t="s">
        <v>1677</v>
      </c>
      <c r="M1378" s="6">
        <v>0.41</v>
      </c>
      <c r="N1378" s="15" t="s">
        <v>33</v>
      </c>
      <c r="O1378" s="15" t="s">
        <v>112</v>
      </c>
      <c r="P1378" s="15" t="s">
        <v>113</v>
      </c>
      <c r="Q1378" s="15" t="s">
        <v>114</v>
      </c>
      <c r="R1378" s="2">
        <v>10024</v>
      </c>
      <c r="S1378" s="1">
        <v>42129</v>
      </c>
      <c r="T1378" s="12">
        <f>EOMONTH(Table_1[[#This Row],[Order Date]],0)</f>
        <v>42155</v>
      </c>
      <c r="U1378" s="10">
        <f>EOMONTH(Table_1[[#This Row],[Order Date]],0)</f>
        <v>42155</v>
      </c>
      <c r="V1378" s="14">
        <v>42129</v>
      </c>
      <c r="W1378" s="1">
        <v>42131</v>
      </c>
      <c r="X1378" s="12">
        <v>42131</v>
      </c>
      <c r="Y1378" s="10">
        <f>EOMONTH(Table_1[[#This Row],[Ship date]],0)</f>
        <v>42155</v>
      </c>
      <c r="Z1378" s="14">
        <v>42131</v>
      </c>
      <c r="AA1378" s="4">
        <v>-1069.72</v>
      </c>
      <c r="AB1378" s="2">
        <v>68</v>
      </c>
      <c r="AC1378" s="4">
        <v>4649.8500000000004</v>
      </c>
      <c r="AD1378" s="2">
        <v>962</v>
      </c>
      <c r="AE1378" s="4">
        <f>'DataCleaning and Transformation'!$E1378-'DataCleaning and Transformation'!$D1378</f>
        <v>68.73</v>
      </c>
      <c r="AF1378" s="15" t="str">
        <f>_xlfn.IFS('DataCleaning and Transformation'!$O1378="Central","Chris",'DataCleaning and Transformation'!$O1378="East","Erin",'DataCleaning and Transformation'!$O1378="South","Sam",'DataCleaning and Transformation'!$O1378="West","William")</f>
        <v>Erin</v>
      </c>
      <c r="AG1378" s="31">
        <f>Table_1[[#This Row],[Ship date]]-Table_1[[#This Row],[Order Date]]</f>
        <v>2</v>
      </c>
      <c r="AH1378" s="22">
        <f>Table_1[[#This Row],[Profit]]/Table_1[[#This Row],[Sales]]</f>
        <v>-0.23005473294837467</v>
      </c>
      <c r="AI1378" s="23">
        <f>Table_1[[#This Row],[Profit]]+Table_1[[#This Row],[Sales]]</f>
        <v>3580.13</v>
      </c>
      <c r="AJ1378" s="17">
        <f>WEEKNUM(Table_1[[#This Row],[Order Date]],1)</f>
        <v>19</v>
      </c>
      <c r="AK1378" s="17" t="str">
        <f>TEXT(Table_1[[#This Row],[Order Date]],"mmm yyyy")</f>
        <v>May 2015</v>
      </c>
      <c r="AL1378" s="17" t="str">
        <f>Table_1[[#This Row],[Monthly sales]]&amp;"  Week "&amp;TEXT(Table_1[[#This Row],[Weekly sales]],"00")</f>
        <v>May 2015  Week 19</v>
      </c>
      <c r="AM1378" s="17">
        <f>IF(COUNTIF($A$2:A1378, A1378)=1, 1, 0)</f>
        <v>0</v>
      </c>
      <c r="AN1378" s="3">
        <f>COUNTA(A1378) - COUNTIF(Table_1[[#This Row],[Unique Customers]], 1)</f>
        <v>1</v>
      </c>
      <c r="AO1378" s="17" t="str">
        <f t="shared" si="21"/>
        <v>Repeated</v>
      </c>
      <c r="AP1378" s="17" t="str">
        <f>"Q"&amp;_xlfn.CEILING.MATH(MONTH(Table_1[[#This Row],[Monthly sales]])/3,1)</f>
        <v>Q2</v>
      </c>
    </row>
    <row r="1379" spans="1:42" ht="14.4" x14ac:dyDescent="0.3">
      <c r="A1379" s="2">
        <v>1101</v>
      </c>
      <c r="B1379" s="15" t="s">
        <v>2426</v>
      </c>
      <c r="C1379" s="15" t="s">
        <v>117</v>
      </c>
      <c r="D1379" s="6">
        <v>0.02</v>
      </c>
      <c r="E1379" s="4">
        <v>15.14</v>
      </c>
      <c r="F1379" s="4">
        <v>4.53</v>
      </c>
      <c r="G1379" s="15" t="s">
        <v>39</v>
      </c>
      <c r="H1379" s="15" t="s">
        <v>28</v>
      </c>
      <c r="I1379" s="15" t="s">
        <v>49</v>
      </c>
      <c r="J1379" s="15" t="s">
        <v>79</v>
      </c>
      <c r="K1379" s="15" t="s">
        <v>74</v>
      </c>
      <c r="L1379" s="15" t="s">
        <v>1356</v>
      </c>
      <c r="M1379" s="6">
        <v>0.81</v>
      </c>
      <c r="N1379" s="15" t="s">
        <v>33</v>
      </c>
      <c r="O1379" s="15" t="s">
        <v>60</v>
      </c>
      <c r="P1379" s="15" t="s">
        <v>91</v>
      </c>
      <c r="Q1379" s="15" t="s">
        <v>1256</v>
      </c>
      <c r="R1379" s="2">
        <v>93030</v>
      </c>
      <c r="S1379" s="1">
        <v>42129</v>
      </c>
      <c r="T1379" s="12">
        <f>EOMONTH(Table_1[[#This Row],[Order Date]],0)</f>
        <v>42155</v>
      </c>
      <c r="U1379" s="10">
        <f>EOMONTH(Table_1[[#This Row],[Order Date]],0)</f>
        <v>42155</v>
      </c>
      <c r="V1379" s="14">
        <v>42129</v>
      </c>
      <c r="W1379" s="1">
        <v>42130</v>
      </c>
      <c r="X1379" s="12">
        <v>42130</v>
      </c>
      <c r="Y1379" s="10">
        <f>EOMONTH(Table_1[[#This Row],[Ship date]],0)</f>
        <v>42155</v>
      </c>
      <c r="Z1379" s="14">
        <v>42130</v>
      </c>
      <c r="AA1379" s="4">
        <v>5.8840000000000003</v>
      </c>
      <c r="AB1379" s="2">
        <v>3</v>
      </c>
      <c r="AC1379" s="4">
        <v>51.02</v>
      </c>
      <c r="AD1379" s="2">
        <v>91488</v>
      </c>
      <c r="AE1379" s="4">
        <f>'DataCleaning and Transformation'!$E1379-'DataCleaning and Transformation'!$D1379</f>
        <v>15.120000000000001</v>
      </c>
      <c r="AF1379" s="15" t="str">
        <f>_xlfn.IFS('DataCleaning and Transformation'!$O1379="Central","Chris",'DataCleaning and Transformation'!$O1379="East","Erin",'DataCleaning and Transformation'!$O1379="South","Sam",'DataCleaning and Transformation'!$O1379="West","William")</f>
        <v>William</v>
      </c>
      <c r="AG1379" s="31">
        <f>Table_1[[#This Row],[Ship date]]-Table_1[[#This Row],[Order Date]]</f>
        <v>1</v>
      </c>
      <c r="AH1379" s="22">
        <f>Table_1[[#This Row],[Profit]]/Table_1[[#This Row],[Sales]]</f>
        <v>0.11532732261858095</v>
      </c>
      <c r="AI1379" s="23">
        <f>Table_1[[#This Row],[Profit]]+Table_1[[#This Row],[Sales]]</f>
        <v>56.904000000000003</v>
      </c>
      <c r="AJ1379" s="17">
        <f>WEEKNUM(Table_1[[#This Row],[Order Date]],1)</f>
        <v>19</v>
      </c>
      <c r="AK1379" s="17" t="str">
        <f>TEXT(Table_1[[#This Row],[Order Date]],"mmm yyyy")</f>
        <v>May 2015</v>
      </c>
      <c r="AL1379" s="17" t="str">
        <f>Table_1[[#This Row],[Monthly sales]]&amp;"  Week "&amp;TEXT(Table_1[[#This Row],[Weekly sales]],"00")</f>
        <v>May 2015  Week 19</v>
      </c>
      <c r="AM1379" s="17">
        <f>IF(COUNTIF($A$2:A1379, A1379)=1, 1, 0)</f>
        <v>1</v>
      </c>
      <c r="AN1379" s="3">
        <f>COUNTA(A1379) - COUNTIF(Table_1[[#This Row],[Unique Customers]], 1)</f>
        <v>0</v>
      </c>
      <c r="AO1379" s="17" t="str">
        <f t="shared" si="21"/>
        <v>Unique</v>
      </c>
      <c r="AP1379" s="17" t="str">
        <f>"Q"&amp;_xlfn.CEILING.MATH(MONTH(Table_1[[#This Row],[Monthly sales]])/3,1)</f>
        <v>Q2</v>
      </c>
    </row>
    <row r="1380" spans="1:42" ht="14.4" x14ac:dyDescent="0.3">
      <c r="A1380" s="2">
        <v>2509</v>
      </c>
      <c r="B1380" s="15" t="s">
        <v>2427</v>
      </c>
      <c r="C1380" s="15" t="s">
        <v>117</v>
      </c>
      <c r="D1380" s="6">
        <v>0.05</v>
      </c>
      <c r="E1380" s="4">
        <v>30.98</v>
      </c>
      <c r="F1380" s="4">
        <v>9.18</v>
      </c>
      <c r="G1380" s="15" t="s">
        <v>39</v>
      </c>
      <c r="H1380" s="15" t="s">
        <v>72</v>
      </c>
      <c r="I1380" s="15" t="s">
        <v>49</v>
      </c>
      <c r="J1380" s="15" t="s">
        <v>89</v>
      </c>
      <c r="K1380" s="15" t="s">
        <v>74</v>
      </c>
      <c r="L1380" s="15" t="s">
        <v>2250</v>
      </c>
      <c r="M1380" s="6">
        <v>0.4</v>
      </c>
      <c r="N1380" s="15" t="s">
        <v>33</v>
      </c>
      <c r="O1380" s="15" t="s">
        <v>112</v>
      </c>
      <c r="P1380" s="15" t="s">
        <v>332</v>
      </c>
      <c r="Q1380" s="15" t="s">
        <v>2428</v>
      </c>
      <c r="R1380" s="2">
        <v>4106</v>
      </c>
      <c r="S1380" s="1">
        <v>42129</v>
      </c>
      <c r="T1380" s="12">
        <f>EOMONTH(Table_1[[#This Row],[Order Date]],0)</f>
        <v>42155</v>
      </c>
      <c r="U1380" s="10">
        <f>EOMONTH(Table_1[[#This Row],[Order Date]],0)</f>
        <v>42155</v>
      </c>
      <c r="V1380" s="14">
        <v>42129</v>
      </c>
      <c r="W1380" s="1">
        <v>42129</v>
      </c>
      <c r="X1380" s="12">
        <v>42129</v>
      </c>
      <c r="Y1380" s="10">
        <f>EOMONTH(Table_1[[#This Row],[Ship date]],0)</f>
        <v>42155</v>
      </c>
      <c r="Z1380" s="14">
        <v>42129</v>
      </c>
      <c r="AA1380" s="4">
        <v>308.67</v>
      </c>
      <c r="AB1380" s="2">
        <v>15</v>
      </c>
      <c r="AC1380" s="4">
        <v>462.57</v>
      </c>
      <c r="AD1380" s="2">
        <v>87029</v>
      </c>
      <c r="AE1380" s="4">
        <f>'DataCleaning and Transformation'!$E1380-'DataCleaning and Transformation'!$D1380</f>
        <v>30.93</v>
      </c>
      <c r="AF1380" s="15" t="str">
        <f>_xlfn.IFS('DataCleaning and Transformation'!$O1380="Central","Chris",'DataCleaning and Transformation'!$O1380="East","Erin",'DataCleaning and Transformation'!$O1380="South","Sam",'DataCleaning and Transformation'!$O1380="West","William")</f>
        <v>Erin</v>
      </c>
      <c r="AG1380" s="31">
        <f>Table_1[[#This Row],[Ship date]]-Table_1[[#This Row],[Order Date]]</f>
        <v>0</v>
      </c>
      <c r="AH1380" s="22">
        <f>Table_1[[#This Row],[Profit]]/Table_1[[#This Row],[Sales]]</f>
        <v>0.66729359880666717</v>
      </c>
      <c r="AI1380" s="23">
        <f>Table_1[[#This Row],[Profit]]+Table_1[[#This Row],[Sales]]</f>
        <v>771.24</v>
      </c>
      <c r="AJ1380" s="17">
        <f>WEEKNUM(Table_1[[#This Row],[Order Date]],1)</f>
        <v>19</v>
      </c>
      <c r="AK1380" s="17" t="str">
        <f>TEXT(Table_1[[#This Row],[Order Date]],"mmm yyyy")</f>
        <v>May 2015</v>
      </c>
      <c r="AL1380" s="17" t="str">
        <f>Table_1[[#This Row],[Monthly sales]]&amp;"  Week "&amp;TEXT(Table_1[[#This Row],[Weekly sales]],"00")</f>
        <v>May 2015  Week 19</v>
      </c>
      <c r="AM1380" s="17">
        <f>IF(COUNTIF($A$2:A1380, A1380)=1, 1, 0)</f>
        <v>1</v>
      </c>
      <c r="AN1380" s="3">
        <f>COUNTA(A1380) - COUNTIF(Table_1[[#This Row],[Unique Customers]], 1)</f>
        <v>0</v>
      </c>
      <c r="AO1380" s="17" t="str">
        <f t="shared" si="21"/>
        <v>Unique</v>
      </c>
      <c r="AP1380" s="17" t="str">
        <f>"Q"&amp;_xlfn.CEILING.MATH(MONTH(Table_1[[#This Row],[Monthly sales]])/3,1)</f>
        <v>Q2</v>
      </c>
    </row>
    <row r="1381" spans="1:42" ht="14.4" x14ac:dyDescent="0.3">
      <c r="A1381" s="2">
        <v>1979</v>
      </c>
      <c r="B1381" s="15" t="s">
        <v>2429</v>
      </c>
      <c r="C1381" s="15" t="s">
        <v>71</v>
      </c>
      <c r="D1381" s="6">
        <v>0.05</v>
      </c>
      <c r="E1381" s="4">
        <v>20.99</v>
      </c>
      <c r="F1381" s="4">
        <v>3.3</v>
      </c>
      <c r="G1381" s="15" t="s">
        <v>39</v>
      </c>
      <c r="H1381" s="15" t="s">
        <v>95</v>
      </c>
      <c r="I1381" s="15" t="s">
        <v>41</v>
      </c>
      <c r="J1381" s="15" t="s">
        <v>136</v>
      </c>
      <c r="K1381" s="15" t="s">
        <v>43</v>
      </c>
      <c r="L1381" s="15" t="s">
        <v>1584</v>
      </c>
      <c r="M1381" s="6">
        <v>0.81</v>
      </c>
      <c r="N1381" s="15" t="s">
        <v>33</v>
      </c>
      <c r="O1381" s="15" t="s">
        <v>60</v>
      </c>
      <c r="P1381" s="15" t="s">
        <v>61</v>
      </c>
      <c r="Q1381" s="15" t="s">
        <v>2430</v>
      </c>
      <c r="R1381" s="2">
        <v>80122</v>
      </c>
      <c r="S1381" s="1">
        <v>42129</v>
      </c>
      <c r="T1381" s="12">
        <f>EOMONTH(Table_1[[#This Row],[Order Date]],0)</f>
        <v>42155</v>
      </c>
      <c r="U1381" s="10">
        <f>EOMONTH(Table_1[[#This Row],[Order Date]],0)</f>
        <v>42155</v>
      </c>
      <c r="V1381" s="14">
        <v>42129</v>
      </c>
      <c r="W1381" s="1">
        <v>42130</v>
      </c>
      <c r="X1381" s="12">
        <v>42130</v>
      </c>
      <c r="Y1381" s="10">
        <f>EOMONTH(Table_1[[#This Row],[Ship date]],0)</f>
        <v>42155</v>
      </c>
      <c r="Z1381" s="14">
        <v>42130</v>
      </c>
      <c r="AA1381" s="4">
        <v>21.883400000000002</v>
      </c>
      <c r="AB1381" s="2">
        <v>4</v>
      </c>
      <c r="AC1381" s="4">
        <v>72.75</v>
      </c>
      <c r="AD1381" s="2">
        <v>87757</v>
      </c>
      <c r="AE1381" s="4">
        <f>'DataCleaning and Transformation'!$E1381-'DataCleaning and Transformation'!$D1381</f>
        <v>20.939999999999998</v>
      </c>
      <c r="AF1381" s="15" t="str">
        <f>_xlfn.IFS('DataCleaning and Transformation'!$O1381="Central","Chris",'DataCleaning and Transformation'!$O1381="East","Erin",'DataCleaning and Transformation'!$O1381="South","Sam",'DataCleaning and Transformation'!$O1381="West","William")</f>
        <v>William</v>
      </c>
      <c r="AG1381" s="31">
        <f>Table_1[[#This Row],[Ship date]]-Table_1[[#This Row],[Order Date]]</f>
        <v>1</v>
      </c>
      <c r="AH1381" s="22">
        <f>Table_1[[#This Row],[Profit]]/Table_1[[#This Row],[Sales]]</f>
        <v>0.3008027491408935</v>
      </c>
      <c r="AI1381" s="23">
        <f>Table_1[[#This Row],[Profit]]+Table_1[[#This Row],[Sales]]</f>
        <v>94.633399999999995</v>
      </c>
      <c r="AJ1381" s="17">
        <f>WEEKNUM(Table_1[[#This Row],[Order Date]],1)</f>
        <v>19</v>
      </c>
      <c r="AK1381" s="17" t="str">
        <f>TEXT(Table_1[[#This Row],[Order Date]],"mmm yyyy")</f>
        <v>May 2015</v>
      </c>
      <c r="AL1381" s="17" t="str">
        <f>Table_1[[#This Row],[Monthly sales]]&amp;"  Week "&amp;TEXT(Table_1[[#This Row],[Weekly sales]],"00")</f>
        <v>May 2015  Week 19</v>
      </c>
      <c r="AM1381" s="17">
        <f>IF(COUNTIF($A$2:A1381, A1381)=1, 1, 0)</f>
        <v>1</v>
      </c>
      <c r="AN1381" s="3">
        <f>COUNTA(A1381) - COUNTIF(Table_1[[#This Row],[Unique Customers]], 1)</f>
        <v>0</v>
      </c>
      <c r="AO1381" s="17" t="str">
        <f t="shared" si="21"/>
        <v>Unique</v>
      </c>
      <c r="AP1381" s="17" t="str">
        <f>"Q"&amp;_xlfn.CEILING.MATH(MONTH(Table_1[[#This Row],[Monthly sales]])/3,1)</f>
        <v>Q2</v>
      </c>
    </row>
    <row r="1382" spans="1:42" ht="14.4" x14ac:dyDescent="0.3">
      <c r="A1382" s="2">
        <v>1416</v>
      </c>
      <c r="B1382" s="15" t="s">
        <v>2431</v>
      </c>
      <c r="C1382" s="15" t="s">
        <v>26</v>
      </c>
      <c r="D1382" s="6">
        <v>0.02</v>
      </c>
      <c r="E1382" s="4">
        <v>417.4</v>
      </c>
      <c r="F1382" s="4">
        <v>75.23</v>
      </c>
      <c r="G1382" s="15" t="s">
        <v>27</v>
      </c>
      <c r="H1382" s="15" t="s">
        <v>28</v>
      </c>
      <c r="I1382" s="15" t="s">
        <v>29</v>
      </c>
      <c r="J1382" s="15" t="s">
        <v>30</v>
      </c>
      <c r="K1382" s="15" t="s">
        <v>31</v>
      </c>
      <c r="L1382" s="15" t="s">
        <v>1196</v>
      </c>
      <c r="M1382" s="6">
        <v>0.79</v>
      </c>
      <c r="N1382" s="15" t="s">
        <v>33</v>
      </c>
      <c r="O1382" s="15" t="s">
        <v>53</v>
      </c>
      <c r="P1382" s="15" t="s">
        <v>54</v>
      </c>
      <c r="Q1382" s="15" t="s">
        <v>1513</v>
      </c>
      <c r="R1382" s="2">
        <v>46203</v>
      </c>
      <c r="S1382" s="1">
        <v>42130</v>
      </c>
      <c r="T1382" s="12">
        <f>EOMONTH(Table_1[[#This Row],[Order Date]],0)</f>
        <v>42155</v>
      </c>
      <c r="U1382" s="10">
        <f>EOMONTH(Table_1[[#This Row],[Order Date]],0)</f>
        <v>42155</v>
      </c>
      <c r="V1382" s="14">
        <v>42130</v>
      </c>
      <c r="W1382" s="1">
        <v>42131</v>
      </c>
      <c r="X1382" s="12">
        <v>42131</v>
      </c>
      <c r="Y1382" s="10">
        <f>EOMONTH(Table_1[[#This Row],[Ship date]],0)</f>
        <v>42155</v>
      </c>
      <c r="Z1382" s="14">
        <v>42131</v>
      </c>
      <c r="AA1382" s="4">
        <v>-634.86540000000002</v>
      </c>
      <c r="AB1382" s="2">
        <v>1</v>
      </c>
      <c r="AC1382" s="4">
        <v>471.21</v>
      </c>
      <c r="AD1382" s="2">
        <v>90538</v>
      </c>
      <c r="AE1382" s="4">
        <f>'DataCleaning and Transformation'!$E1382-'DataCleaning and Transformation'!$D1382</f>
        <v>417.38</v>
      </c>
      <c r="AF1382" s="15" t="str">
        <f>_xlfn.IFS('DataCleaning and Transformation'!$O1382="Central","Chris",'DataCleaning and Transformation'!$O1382="East","Erin",'DataCleaning and Transformation'!$O1382="South","Sam",'DataCleaning and Transformation'!$O1382="West","William")</f>
        <v>Chris</v>
      </c>
      <c r="AG1382" s="31">
        <f>Table_1[[#This Row],[Ship date]]-Table_1[[#This Row],[Order Date]]</f>
        <v>1</v>
      </c>
      <c r="AH1382" s="22">
        <f>Table_1[[#This Row],[Profit]]/Table_1[[#This Row],[Sales]]</f>
        <v>-1.3473088431909341</v>
      </c>
      <c r="AI1382" s="23">
        <f>Table_1[[#This Row],[Profit]]+Table_1[[#This Row],[Sales]]</f>
        <v>-163.65540000000004</v>
      </c>
      <c r="AJ1382" s="17">
        <f>WEEKNUM(Table_1[[#This Row],[Order Date]],1)</f>
        <v>19</v>
      </c>
      <c r="AK1382" s="17" t="str">
        <f>TEXT(Table_1[[#This Row],[Order Date]],"mmm yyyy")</f>
        <v>May 2015</v>
      </c>
      <c r="AL1382" s="17" t="str">
        <f>Table_1[[#This Row],[Monthly sales]]&amp;"  Week "&amp;TEXT(Table_1[[#This Row],[Weekly sales]],"00")</f>
        <v>May 2015  Week 19</v>
      </c>
      <c r="AM1382" s="17">
        <f>IF(COUNTIF($A$2:A1382, A1382)=1, 1, 0)</f>
        <v>1</v>
      </c>
      <c r="AN1382" s="3">
        <f>COUNTA(A1382) - COUNTIF(Table_1[[#This Row],[Unique Customers]], 1)</f>
        <v>0</v>
      </c>
      <c r="AO1382" s="17" t="str">
        <f t="shared" si="21"/>
        <v>Unique</v>
      </c>
      <c r="AP1382" s="17" t="str">
        <f>"Q"&amp;_xlfn.CEILING.MATH(MONTH(Table_1[[#This Row],[Monthly sales]])/3,1)</f>
        <v>Q2</v>
      </c>
    </row>
    <row r="1383" spans="1:42" ht="14.4" x14ac:dyDescent="0.3">
      <c r="A1383" s="2">
        <v>2420</v>
      </c>
      <c r="B1383" s="15" t="s">
        <v>2432</v>
      </c>
      <c r="C1383" s="15" t="s">
        <v>38</v>
      </c>
      <c r="D1383" s="6">
        <v>0.04</v>
      </c>
      <c r="E1383" s="4">
        <v>9.11</v>
      </c>
      <c r="F1383" s="4">
        <v>2.15</v>
      </c>
      <c r="G1383" s="15" t="s">
        <v>39</v>
      </c>
      <c r="H1383" s="15" t="s">
        <v>40</v>
      </c>
      <c r="I1383" s="15" t="s">
        <v>49</v>
      </c>
      <c r="J1383" s="15" t="s">
        <v>89</v>
      </c>
      <c r="K1383" s="15" t="s">
        <v>51</v>
      </c>
      <c r="L1383" s="15" t="s">
        <v>90</v>
      </c>
      <c r="M1383" s="6">
        <v>0.4</v>
      </c>
      <c r="N1383" s="15" t="s">
        <v>33</v>
      </c>
      <c r="O1383" s="15" t="s">
        <v>34</v>
      </c>
      <c r="P1383" s="15" t="s">
        <v>243</v>
      </c>
      <c r="Q1383" s="15" t="s">
        <v>2433</v>
      </c>
      <c r="R1383" s="2">
        <v>23223</v>
      </c>
      <c r="S1383" s="1">
        <v>42130</v>
      </c>
      <c r="T1383" s="12">
        <f>EOMONTH(Table_1[[#This Row],[Order Date]],0)</f>
        <v>42155</v>
      </c>
      <c r="U1383" s="10">
        <f>EOMONTH(Table_1[[#This Row],[Order Date]],0)</f>
        <v>42155</v>
      </c>
      <c r="V1383" s="14">
        <v>42130</v>
      </c>
      <c r="W1383" s="1">
        <v>42130</v>
      </c>
      <c r="X1383" s="12">
        <v>42130</v>
      </c>
      <c r="Y1383" s="10">
        <f>EOMONTH(Table_1[[#This Row],[Ship date]],0)</f>
        <v>42155</v>
      </c>
      <c r="Z1383" s="14">
        <v>42130</v>
      </c>
      <c r="AA1383" s="4">
        <v>-23.071999999999999</v>
      </c>
      <c r="AB1383" s="2">
        <v>11</v>
      </c>
      <c r="AC1383" s="4">
        <v>100.87</v>
      </c>
      <c r="AD1383" s="2">
        <v>86752</v>
      </c>
      <c r="AE1383" s="4">
        <f>'DataCleaning and Transformation'!$E1383-'DataCleaning and Transformation'!$D1383</f>
        <v>9.07</v>
      </c>
      <c r="AF1383" s="15" t="str">
        <f>_xlfn.IFS('DataCleaning and Transformation'!$O1383="Central","Chris",'DataCleaning and Transformation'!$O1383="East","Erin",'DataCleaning and Transformation'!$O1383="South","Sam",'DataCleaning and Transformation'!$O1383="West","William")</f>
        <v>Sam</v>
      </c>
      <c r="AG1383" s="31">
        <f>Table_1[[#This Row],[Ship date]]-Table_1[[#This Row],[Order Date]]</f>
        <v>0</v>
      </c>
      <c r="AH1383" s="22">
        <f>Table_1[[#This Row],[Profit]]/Table_1[[#This Row],[Sales]]</f>
        <v>-0.2287300485773768</v>
      </c>
      <c r="AI1383" s="23">
        <f>Table_1[[#This Row],[Profit]]+Table_1[[#This Row],[Sales]]</f>
        <v>77.798000000000002</v>
      </c>
      <c r="AJ1383" s="17">
        <f>WEEKNUM(Table_1[[#This Row],[Order Date]],1)</f>
        <v>19</v>
      </c>
      <c r="AK1383" s="17" t="str">
        <f>TEXT(Table_1[[#This Row],[Order Date]],"mmm yyyy")</f>
        <v>May 2015</v>
      </c>
      <c r="AL1383" s="17" t="str">
        <f>Table_1[[#This Row],[Monthly sales]]&amp;"  Week "&amp;TEXT(Table_1[[#This Row],[Weekly sales]],"00")</f>
        <v>May 2015  Week 19</v>
      </c>
      <c r="AM1383" s="17">
        <f>IF(COUNTIF($A$2:A1383, A1383)=1, 1, 0)</f>
        <v>1</v>
      </c>
      <c r="AN1383" s="3">
        <f>COUNTA(A1383) - COUNTIF(Table_1[[#This Row],[Unique Customers]], 1)</f>
        <v>0</v>
      </c>
      <c r="AO1383" s="17" t="str">
        <f t="shared" si="21"/>
        <v>Unique</v>
      </c>
      <c r="AP1383" s="17" t="str">
        <f>"Q"&amp;_xlfn.CEILING.MATH(MONTH(Table_1[[#This Row],[Monthly sales]])/3,1)</f>
        <v>Q2</v>
      </c>
    </row>
    <row r="1384" spans="1:42" ht="14.4" x14ac:dyDescent="0.3">
      <c r="A1384" s="2">
        <v>1986</v>
      </c>
      <c r="B1384" s="15" t="s">
        <v>2434</v>
      </c>
      <c r="C1384" s="15" t="s">
        <v>71</v>
      </c>
      <c r="D1384" s="6">
        <v>0.01</v>
      </c>
      <c r="E1384" s="4">
        <v>15.31</v>
      </c>
      <c r="F1384" s="4">
        <v>8.7799999999999994</v>
      </c>
      <c r="G1384" s="15" t="s">
        <v>39</v>
      </c>
      <c r="H1384" s="15" t="s">
        <v>72</v>
      </c>
      <c r="I1384" s="15" t="s">
        <v>49</v>
      </c>
      <c r="J1384" s="15" t="s">
        <v>79</v>
      </c>
      <c r="K1384" s="15" t="s">
        <v>74</v>
      </c>
      <c r="L1384" s="15" t="s">
        <v>2435</v>
      </c>
      <c r="M1384" s="6">
        <v>0.56999999999999995</v>
      </c>
      <c r="N1384" s="15" t="s">
        <v>33</v>
      </c>
      <c r="O1384" s="15" t="s">
        <v>53</v>
      </c>
      <c r="P1384" s="15" t="s">
        <v>188</v>
      </c>
      <c r="Q1384" s="15" t="s">
        <v>1505</v>
      </c>
      <c r="R1384" s="2">
        <v>79701</v>
      </c>
      <c r="S1384" s="1">
        <v>42130</v>
      </c>
      <c r="T1384" s="12">
        <f>EOMONTH(Table_1[[#This Row],[Order Date]],0)</f>
        <v>42155</v>
      </c>
      <c r="U1384" s="10">
        <f>EOMONTH(Table_1[[#This Row],[Order Date]],0)</f>
        <v>42155</v>
      </c>
      <c r="V1384" s="14">
        <v>42130</v>
      </c>
      <c r="W1384" s="1">
        <v>42131</v>
      </c>
      <c r="X1384" s="12">
        <v>42131</v>
      </c>
      <c r="Y1384" s="10">
        <f>EOMONTH(Table_1[[#This Row],[Ship date]],0)</f>
        <v>42155</v>
      </c>
      <c r="Z1384" s="14">
        <v>42131</v>
      </c>
      <c r="AA1384" s="4">
        <v>12.146000000000001</v>
      </c>
      <c r="AB1384" s="2">
        <v>23</v>
      </c>
      <c r="AC1384" s="4">
        <v>377</v>
      </c>
      <c r="AD1384" s="2">
        <v>90888</v>
      </c>
      <c r="AE1384" s="4">
        <f>'DataCleaning and Transformation'!$E1384-'DataCleaning and Transformation'!$D1384</f>
        <v>15.3</v>
      </c>
      <c r="AF1384" s="15" t="str">
        <f>_xlfn.IFS('DataCleaning and Transformation'!$O1384="Central","Chris",'DataCleaning and Transformation'!$O1384="East","Erin",'DataCleaning and Transformation'!$O1384="South","Sam",'DataCleaning and Transformation'!$O1384="West","William")</f>
        <v>Chris</v>
      </c>
      <c r="AG1384" s="31">
        <f>Table_1[[#This Row],[Ship date]]-Table_1[[#This Row],[Order Date]]</f>
        <v>1</v>
      </c>
      <c r="AH1384" s="22">
        <f>Table_1[[#This Row],[Profit]]/Table_1[[#This Row],[Sales]]</f>
        <v>3.2217506631299735E-2</v>
      </c>
      <c r="AI1384" s="23">
        <f>Table_1[[#This Row],[Profit]]+Table_1[[#This Row],[Sales]]</f>
        <v>389.14600000000002</v>
      </c>
      <c r="AJ1384" s="17">
        <f>WEEKNUM(Table_1[[#This Row],[Order Date]],1)</f>
        <v>19</v>
      </c>
      <c r="AK1384" s="17" t="str">
        <f>TEXT(Table_1[[#This Row],[Order Date]],"mmm yyyy")</f>
        <v>May 2015</v>
      </c>
      <c r="AL1384" s="17" t="str">
        <f>Table_1[[#This Row],[Monthly sales]]&amp;"  Week "&amp;TEXT(Table_1[[#This Row],[Weekly sales]],"00")</f>
        <v>May 2015  Week 19</v>
      </c>
      <c r="AM1384" s="17">
        <f>IF(COUNTIF($A$2:A1384, A1384)=1, 1, 0)</f>
        <v>1</v>
      </c>
      <c r="AN1384" s="3">
        <f>COUNTA(A1384) - COUNTIF(Table_1[[#This Row],[Unique Customers]], 1)</f>
        <v>0</v>
      </c>
      <c r="AO1384" s="17" t="str">
        <f t="shared" si="21"/>
        <v>Unique</v>
      </c>
      <c r="AP1384" s="17" t="str">
        <f>"Q"&amp;_xlfn.CEILING.MATH(MONTH(Table_1[[#This Row],[Monthly sales]])/3,1)</f>
        <v>Q2</v>
      </c>
    </row>
    <row r="1385" spans="1:42" ht="14.4" x14ac:dyDescent="0.3">
      <c r="A1385" s="2">
        <v>1986</v>
      </c>
      <c r="B1385" s="15" t="s">
        <v>2434</v>
      </c>
      <c r="C1385" s="15" t="s">
        <v>71</v>
      </c>
      <c r="D1385" s="6">
        <v>0.05</v>
      </c>
      <c r="E1385" s="4">
        <v>7.99</v>
      </c>
      <c r="F1385" s="4">
        <v>5.03</v>
      </c>
      <c r="G1385" s="15" t="s">
        <v>88</v>
      </c>
      <c r="H1385" s="15" t="s">
        <v>72</v>
      </c>
      <c r="I1385" s="15" t="s">
        <v>41</v>
      </c>
      <c r="J1385" s="15" t="s">
        <v>136</v>
      </c>
      <c r="K1385" s="15" t="s">
        <v>145</v>
      </c>
      <c r="L1385" s="15" t="s">
        <v>466</v>
      </c>
      <c r="M1385" s="6">
        <v>0.6</v>
      </c>
      <c r="N1385" s="15" t="s">
        <v>33</v>
      </c>
      <c r="O1385" s="15" t="s">
        <v>53</v>
      </c>
      <c r="P1385" s="15" t="s">
        <v>188</v>
      </c>
      <c r="Q1385" s="15" t="s">
        <v>1505</v>
      </c>
      <c r="R1385" s="2">
        <v>79701</v>
      </c>
      <c r="S1385" s="1">
        <v>42130</v>
      </c>
      <c r="T1385" s="12">
        <f>EOMONTH(Table_1[[#This Row],[Order Date]],0)</f>
        <v>42155</v>
      </c>
      <c r="U1385" s="10">
        <f>EOMONTH(Table_1[[#This Row],[Order Date]],0)</f>
        <v>42155</v>
      </c>
      <c r="V1385" s="14">
        <v>42130</v>
      </c>
      <c r="W1385" s="1">
        <v>42132</v>
      </c>
      <c r="X1385" s="12">
        <v>42132</v>
      </c>
      <c r="Y1385" s="10">
        <f>EOMONTH(Table_1[[#This Row],[Ship date]],0)</f>
        <v>42155</v>
      </c>
      <c r="Z1385" s="14">
        <v>42132</v>
      </c>
      <c r="AA1385" s="4">
        <v>5.6870000000000003</v>
      </c>
      <c r="AB1385" s="2">
        <v>4</v>
      </c>
      <c r="AC1385" s="4">
        <v>42.99</v>
      </c>
      <c r="AD1385" s="2">
        <v>90888</v>
      </c>
      <c r="AE1385" s="4">
        <f>'DataCleaning and Transformation'!$E1385-'DataCleaning and Transformation'!$D1385</f>
        <v>7.94</v>
      </c>
      <c r="AF1385" s="15" t="str">
        <f>_xlfn.IFS('DataCleaning and Transformation'!$O1385="Central","Chris",'DataCleaning and Transformation'!$O1385="East","Erin",'DataCleaning and Transformation'!$O1385="South","Sam",'DataCleaning and Transformation'!$O1385="West","William")</f>
        <v>Chris</v>
      </c>
      <c r="AG1385" s="31">
        <f>Table_1[[#This Row],[Ship date]]-Table_1[[#This Row],[Order Date]]</f>
        <v>2</v>
      </c>
      <c r="AH1385" s="22">
        <f>Table_1[[#This Row],[Profit]]/Table_1[[#This Row],[Sales]]</f>
        <v>0.13228657827401721</v>
      </c>
      <c r="AI1385" s="23">
        <f>Table_1[[#This Row],[Profit]]+Table_1[[#This Row],[Sales]]</f>
        <v>48.677</v>
      </c>
      <c r="AJ1385" s="17">
        <f>WEEKNUM(Table_1[[#This Row],[Order Date]],1)</f>
        <v>19</v>
      </c>
      <c r="AK1385" s="17" t="str">
        <f>TEXT(Table_1[[#This Row],[Order Date]],"mmm yyyy")</f>
        <v>May 2015</v>
      </c>
      <c r="AL1385" s="17" t="str">
        <f>Table_1[[#This Row],[Monthly sales]]&amp;"  Week "&amp;TEXT(Table_1[[#This Row],[Weekly sales]],"00")</f>
        <v>May 2015  Week 19</v>
      </c>
      <c r="AM1385" s="17">
        <f>IF(COUNTIF($A$2:A1385, A1385)=1, 1, 0)</f>
        <v>0</v>
      </c>
      <c r="AN1385" s="3">
        <f>COUNTA(A1385) - COUNTIF(Table_1[[#This Row],[Unique Customers]], 1)</f>
        <v>1</v>
      </c>
      <c r="AO1385" s="17" t="str">
        <f t="shared" si="21"/>
        <v>Repeated</v>
      </c>
      <c r="AP1385" s="17" t="str">
        <f>"Q"&amp;_xlfn.CEILING.MATH(MONTH(Table_1[[#This Row],[Monthly sales]])/3,1)</f>
        <v>Q2</v>
      </c>
    </row>
    <row r="1386" spans="1:42" ht="14.4" x14ac:dyDescent="0.3">
      <c r="A1386" s="2">
        <v>1261</v>
      </c>
      <c r="B1386" s="15" t="s">
        <v>2436</v>
      </c>
      <c r="C1386" s="15" t="s">
        <v>26</v>
      </c>
      <c r="D1386" s="6">
        <v>0.02</v>
      </c>
      <c r="E1386" s="4">
        <v>73.98</v>
      </c>
      <c r="F1386" s="4">
        <v>14.52</v>
      </c>
      <c r="G1386" s="15" t="s">
        <v>39</v>
      </c>
      <c r="H1386" s="15" t="s">
        <v>72</v>
      </c>
      <c r="I1386" s="15" t="s">
        <v>41</v>
      </c>
      <c r="J1386" s="15" t="s">
        <v>42</v>
      </c>
      <c r="K1386" s="15" t="s">
        <v>74</v>
      </c>
      <c r="L1386" s="15" t="s">
        <v>309</v>
      </c>
      <c r="M1386" s="6">
        <v>0.65</v>
      </c>
      <c r="N1386" s="15" t="s">
        <v>33</v>
      </c>
      <c r="O1386" s="15" t="s">
        <v>60</v>
      </c>
      <c r="P1386" s="15" t="s">
        <v>61</v>
      </c>
      <c r="Q1386" s="15" t="s">
        <v>2437</v>
      </c>
      <c r="R1386" s="2">
        <v>80020</v>
      </c>
      <c r="S1386" s="1">
        <v>42131</v>
      </c>
      <c r="T1386" s="12">
        <f>EOMONTH(Table_1[[#This Row],[Order Date]],0)</f>
        <v>42155</v>
      </c>
      <c r="U1386" s="10">
        <f>EOMONTH(Table_1[[#This Row],[Order Date]],0)</f>
        <v>42155</v>
      </c>
      <c r="V1386" s="14">
        <v>42131</v>
      </c>
      <c r="W1386" s="1">
        <v>42134</v>
      </c>
      <c r="X1386" s="12">
        <v>42134</v>
      </c>
      <c r="Y1386" s="10">
        <f>EOMONTH(Table_1[[#This Row],[Ship date]],0)</f>
        <v>42155</v>
      </c>
      <c r="Z1386" s="14">
        <v>42134</v>
      </c>
      <c r="AA1386" s="4">
        <v>43.537999999999997</v>
      </c>
      <c r="AB1386" s="2">
        <v>5</v>
      </c>
      <c r="AC1386" s="4">
        <v>378.23</v>
      </c>
      <c r="AD1386" s="2">
        <v>89730</v>
      </c>
      <c r="AE1386" s="4">
        <f>'DataCleaning and Transformation'!$E1386-'DataCleaning and Transformation'!$D1386</f>
        <v>73.960000000000008</v>
      </c>
      <c r="AF1386" s="15" t="str">
        <f>_xlfn.IFS('DataCleaning and Transformation'!$O1386="Central","Chris",'DataCleaning and Transformation'!$O1386="East","Erin",'DataCleaning and Transformation'!$O1386="South","Sam",'DataCleaning and Transformation'!$O1386="West","William")</f>
        <v>William</v>
      </c>
      <c r="AG1386" s="31">
        <f>Table_1[[#This Row],[Ship date]]-Table_1[[#This Row],[Order Date]]</f>
        <v>3</v>
      </c>
      <c r="AH1386" s="22">
        <f>Table_1[[#This Row],[Profit]]/Table_1[[#This Row],[Sales]]</f>
        <v>0.11510985379266582</v>
      </c>
      <c r="AI1386" s="23">
        <f>Table_1[[#This Row],[Profit]]+Table_1[[#This Row],[Sales]]</f>
        <v>421.76800000000003</v>
      </c>
      <c r="AJ1386" s="17">
        <f>WEEKNUM(Table_1[[#This Row],[Order Date]],1)</f>
        <v>19</v>
      </c>
      <c r="AK1386" s="17" t="str">
        <f>TEXT(Table_1[[#This Row],[Order Date]],"mmm yyyy")</f>
        <v>May 2015</v>
      </c>
      <c r="AL1386" s="17" t="str">
        <f>Table_1[[#This Row],[Monthly sales]]&amp;"  Week "&amp;TEXT(Table_1[[#This Row],[Weekly sales]],"00")</f>
        <v>May 2015  Week 19</v>
      </c>
      <c r="AM1386" s="17">
        <f>IF(COUNTIF($A$2:A1386, A1386)=1, 1, 0)</f>
        <v>1</v>
      </c>
      <c r="AN1386" s="3">
        <f>COUNTA(A1386) - COUNTIF(Table_1[[#This Row],[Unique Customers]], 1)</f>
        <v>0</v>
      </c>
      <c r="AO1386" s="17" t="str">
        <f t="shared" si="21"/>
        <v>Unique</v>
      </c>
      <c r="AP1386" s="17" t="str">
        <f>"Q"&amp;_xlfn.CEILING.MATH(MONTH(Table_1[[#This Row],[Monthly sales]])/3,1)</f>
        <v>Q2</v>
      </c>
    </row>
    <row r="1387" spans="1:42" ht="14.4" x14ac:dyDescent="0.3">
      <c r="A1387" s="2">
        <v>1502</v>
      </c>
      <c r="B1387" s="15" t="s">
        <v>2438</v>
      </c>
      <c r="C1387" s="15" t="s">
        <v>26</v>
      </c>
      <c r="D1387" s="6">
        <v>0.08</v>
      </c>
      <c r="E1387" s="4">
        <v>3.69</v>
      </c>
      <c r="F1387" s="4">
        <v>0.5</v>
      </c>
      <c r="G1387" s="15" t="s">
        <v>39</v>
      </c>
      <c r="H1387" s="15" t="s">
        <v>28</v>
      </c>
      <c r="I1387" s="15" t="s">
        <v>49</v>
      </c>
      <c r="J1387" s="15" t="s">
        <v>153</v>
      </c>
      <c r="K1387" s="15" t="s">
        <v>74</v>
      </c>
      <c r="L1387" s="15" t="s">
        <v>1895</v>
      </c>
      <c r="M1387" s="6">
        <v>0.38</v>
      </c>
      <c r="N1387" s="15" t="s">
        <v>33</v>
      </c>
      <c r="O1387" s="15" t="s">
        <v>34</v>
      </c>
      <c r="P1387" s="15" t="s">
        <v>124</v>
      </c>
      <c r="Q1387" s="15" t="s">
        <v>2439</v>
      </c>
      <c r="R1387" s="2">
        <v>33065</v>
      </c>
      <c r="S1387" s="1">
        <v>42131</v>
      </c>
      <c r="T1387" s="12">
        <f>EOMONTH(Table_1[[#This Row],[Order Date]],0)</f>
        <v>42155</v>
      </c>
      <c r="U1387" s="10">
        <f>EOMONTH(Table_1[[#This Row],[Order Date]],0)</f>
        <v>42155</v>
      </c>
      <c r="V1387" s="14">
        <v>42131</v>
      </c>
      <c r="W1387" s="1">
        <v>42134</v>
      </c>
      <c r="X1387" s="12">
        <v>42134</v>
      </c>
      <c r="Y1387" s="10">
        <f>EOMONTH(Table_1[[#This Row],[Ship date]],0)</f>
        <v>42155</v>
      </c>
      <c r="Z1387" s="14">
        <v>42134</v>
      </c>
      <c r="AA1387" s="4">
        <v>-3.6547000000000001</v>
      </c>
      <c r="AB1387" s="2">
        <v>38</v>
      </c>
      <c r="AC1387" s="4">
        <v>129.43</v>
      </c>
      <c r="AD1387" s="2">
        <v>89193</v>
      </c>
      <c r="AE1387" s="4">
        <f>'DataCleaning and Transformation'!$E1387-'DataCleaning and Transformation'!$D1387</f>
        <v>3.61</v>
      </c>
      <c r="AF1387" s="15" t="str">
        <f>_xlfn.IFS('DataCleaning and Transformation'!$O1387="Central","Chris",'DataCleaning and Transformation'!$O1387="East","Erin",'DataCleaning and Transformation'!$O1387="South","Sam",'DataCleaning and Transformation'!$O1387="West","William")</f>
        <v>Sam</v>
      </c>
      <c r="AG1387" s="31">
        <f>Table_1[[#This Row],[Ship date]]-Table_1[[#This Row],[Order Date]]</f>
        <v>3</v>
      </c>
      <c r="AH1387" s="22">
        <f>Table_1[[#This Row],[Profit]]/Table_1[[#This Row],[Sales]]</f>
        <v>-2.8236884802595997E-2</v>
      </c>
      <c r="AI1387" s="23">
        <f>Table_1[[#This Row],[Profit]]+Table_1[[#This Row],[Sales]]</f>
        <v>125.7753</v>
      </c>
      <c r="AJ1387" s="17">
        <f>WEEKNUM(Table_1[[#This Row],[Order Date]],1)</f>
        <v>19</v>
      </c>
      <c r="AK1387" s="17" t="str">
        <f>TEXT(Table_1[[#This Row],[Order Date]],"mmm yyyy")</f>
        <v>May 2015</v>
      </c>
      <c r="AL1387" s="17" t="str">
        <f>Table_1[[#This Row],[Monthly sales]]&amp;"  Week "&amp;TEXT(Table_1[[#This Row],[Weekly sales]],"00")</f>
        <v>May 2015  Week 19</v>
      </c>
      <c r="AM1387" s="17">
        <f>IF(COUNTIF($A$2:A1387, A1387)=1, 1, 0)</f>
        <v>1</v>
      </c>
      <c r="AN1387" s="3">
        <f>COUNTA(A1387) - COUNTIF(Table_1[[#This Row],[Unique Customers]], 1)</f>
        <v>0</v>
      </c>
      <c r="AO1387" s="17" t="str">
        <f t="shared" si="21"/>
        <v>Unique</v>
      </c>
      <c r="AP1387" s="17" t="str">
        <f>"Q"&amp;_xlfn.CEILING.MATH(MONTH(Table_1[[#This Row],[Monthly sales]])/3,1)</f>
        <v>Q2</v>
      </c>
    </row>
    <row r="1388" spans="1:42" ht="14.4" x14ac:dyDescent="0.3">
      <c r="A1388" s="2">
        <v>1725</v>
      </c>
      <c r="B1388" s="15" t="s">
        <v>2440</v>
      </c>
      <c r="C1388" s="15" t="s">
        <v>38</v>
      </c>
      <c r="D1388" s="6">
        <v>0.05</v>
      </c>
      <c r="E1388" s="4">
        <v>35.99</v>
      </c>
      <c r="F1388" s="4">
        <v>1.1000000000000001</v>
      </c>
      <c r="G1388" s="15" t="s">
        <v>39</v>
      </c>
      <c r="H1388" s="15" t="s">
        <v>95</v>
      </c>
      <c r="I1388" s="15" t="s">
        <v>41</v>
      </c>
      <c r="J1388" s="15" t="s">
        <v>136</v>
      </c>
      <c r="K1388" s="15" t="s">
        <v>74</v>
      </c>
      <c r="L1388" s="15" t="s">
        <v>275</v>
      </c>
      <c r="M1388" s="6">
        <v>0.55000000000000004</v>
      </c>
      <c r="N1388" s="15" t="s">
        <v>33</v>
      </c>
      <c r="O1388" s="15" t="s">
        <v>112</v>
      </c>
      <c r="P1388" s="15" t="s">
        <v>318</v>
      </c>
      <c r="Q1388" s="15" t="s">
        <v>2441</v>
      </c>
      <c r="R1388" s="2">
        <v>43026</v>
      </c>
      <c r="S1388" s="1">
        <v>42131</v>
      </c>
      <c r="T1388" s="12">
        <f>EOMONTH(Table_1[[#This Row],[Order Date]],0)</f>
        <v>42155</v>
      </c>
      <c r="U1388" s="10">
        <f>EOMONTH(Table_1[[#This Row],[Order Date]],0)</f>
        <v>42155</v>
      </c>
      <c r="V1388" s="14">
        <v>42131</v>
      </c>
      <c r="W1388" s="1">
        <v>42133</v>
      </c>
      <c r="X1388" s="12">
        <v>42133</v>
      </c>
      <c r="Y1388" s="10">
        <f>EOMONTH(Table_1[[#This Row],[Ship date]],0)</f>
        <v>42155</v>
      </c>
      <c r="Z1388" s="14">
        <v>42133</v>
      </c>
      <c r="AA1388" s="4">
        <v>149.166</v>
      </c>
      <c r="AB1388" s="2">
        <v>9</v>
      </c>
      <c r="AC1388" s="4">
        <v>261.56</v>
      </c>
      <c r="AD1388" s="2">
        <v>87193</v>
      </c>
      <c r="AE1388" s="4">
        <f>'DataCleaning and Transformation'!$E1388-'DataCleaning and Transformation'!$D1388</f>
        <v>35.940000000000005</v>
      </c>
      <c r="AF1388" s="15" t="str">
        <f>_xlfn.IFS('DataCleaning and Transformation'!$O1388="Central","Chris",'DataCleaning and Transformation'!$O1388="East","Erin",'DataCleaning and Transformation'!$O1388="South","Sam",'DataCleaning and Transformation'!$O1388="West","William")</f>
        <v>Erin</v>
      </c>
      <c r="AG1388" s="31">
        <f>Table_1[[#This Row],[Ship date]]-Table_1[[#This Row],[Order Date]]</f>
        <v>2</v>
      </c>
      <c r="AH1388" s="22">
        <f>Table_1[[#This Row],[Profit]]/Table_1[[#This Row],[Sales]]</f>
        <v>0.57029362287811591</v>
      </c>
      <c r="AI1388" s="23">
        <f>Table_1[[#This Row],[Profit]]+Table_1[[#This Row],[Sales]]</f>
        <v>410.726</v>
      </c>
      <c r="AJ1388" s="17">
        <f>WEEKNUM(Table_1[[#This Row],[Order Date]],1)</f>
        <v>19</v>
      </c>
      <c r="AK1388" s="17" t="str">
        <f>TEXT(Table_1[[#This Row],[Order Date]],"mmm yyyy")</f>
        <v>May 2015</v>
      </c>
      <c r="AL1388" s="17" t="str">
        <f>Table_1[[#This Row],[Monthly sales]]&amp;"  Week "&amp;TEXT(Table_1[[#This Row],[Weekly sales]],"00")</f>
        <v>May 2015  Week 19</v>
      </c>
      <c r="AM1388" s="17">
        <f>IF(COUNTIF($A$2:A1388, A1388)=1, 1, 0)</f>
        <v>1</v>
      </c>
      <c r="AN1388" s="3">
        <f>COUNTA(A1388) - COUNTIF(Table_1[[#This Row],[Unique Customers]], 1)</f>
        <v>0</v>
      </c>
      <c r="AO1388" s="17" t="str">
        <f t="shared" si="21"/>
        <v>Unique</v>
      </c>
      <c r="AP1388" s="17" t="str">
        <f>"Q"&amp;_xlfn.CEILING.MATH(MONTH(Table_1[[#This Row],[Monthly sales]])/3,1)</f>
        <v>Q2</v>
      </c>
    </row>
    <row r="1389" spans="1:42" ht="14.4" x14ac:dyDescent="0.3">
      <c r="A1389" s="2">
        <v>2962</v>
      </c>
      <c r="B1389" s="15" t="s">
        <v>2442</v>
      </c>
      <c r="C1389" s="15" t="s">
        <v>38</v>
      </c>
      <c r="D1389" s="6">
        <v>7.0000000000000007E-2</v>
      </c>
      <c r="E1389" s="4">
        <v>4.76</v>
      </c>
      <c r="F1389" s="4">
        <v>0.88</v>
      </c>
      <c r="G1389" s="15" t="s">
        <v>88</v>
      </c>
      <c r="H1389" s="15" t="s">
        <v>40</v>
      </c>
      <c r="I1389" s="15" t="s">
        <v>49</v>
      </c>
      <c r="J1389" s="15" t="s">
        <v>89</v>
      </c>
      <c r="K1389" s="15" t="s">
        <v>51</v>
      </c>
      <c r="L1389" s="15" t="s">
        <v>2443</v>
      </c>
      <c r="M1389" s="6">
        <v>0.39</v>
      </c>
      <c r="N1389" s="15" t="s">
        <v>33</v>
      </c>
      <c r="O1389" s="15" t="s">
        <v>60</v>
      </c>
      <c r="P1389" s="15" t="s">
        <v>61</v>
      </c>
      <c r="Q1389" s="15" t="s">
        <v>1314</v>
      </c>
      <c r="R1389" s="2">
        <v>80027</v>
      </c>
      <c r="S1389" s="1">
        <v>42131</v>
      </c>
      <c r="T1389" s="12">
        <f>EOMONTH(Table_1[[#This Row],[Order Date]],0)</f>
        <v>42155</v>
      </c>
      <c r="U1389" s="10">
        <f>EOMONTH(Table_1[[#This Row],[Order Date]],0)</f>
        <v>42155</v>
      </c>
      <c r="V1389" s="14">
        <v>42131</v>
      </c>
      <c r="W1389" s="1">
        <v>42133</v>
      </c>
      <c r="X1389" s="12">
        <v>42133</v>
      </c>
      <c r="Y1389" s="10">
        <f>EOMONTH(Table_1[[#This Row],[Ship date]],0)</f>
        <v>42155</v>
      </c>
      <c r="Z1389" s="14">
        <v>42133</v>
      </c>
      <c r="AA1389" s="4">
        <v>33.347700000000003</v>
      </c>
      <c r="AB1389" s="2">
        <v>10</v>
      </c>
      <c r="AC1389" s="4">
        <v>48.33</v>
      </c>
      <c r="AD1389" s="2">
        <v>88611</v>
      </c>
      <c r="AE1389" s="4">
        <f>'DataCleaning and Transformation'!$E1389-'DataCleaning and Transformation'!$D1389</f>
        <v>4.6899999999999995</v>
      </c>
      <c r="AF1389" s="15" t="str">
        <f>_xlfn.IFS('DataCleaning and Transformation'!$O1389="Central","Chris",'DataCleaning and Transformation'!$O1389="East","Erin",'DataCleaning and Transformation'!$O1389="South","Sam",'DataCleaning and Transformation'!$O1389="West","William")</f>
        <v>William</v>
      </c>
      <c r="AG1389" s="31">
        <f>Table_1[[#This Row],[Ship date]]-Table_1[[#This Row],[Order Date]]</f>
        <v>2</v>
      </c>
      <c r="AH1389" s="22">
        <f>Table_1[[#This Row],[Profit]]/Table_1[[#This Row],[Sales]]</f>
        <v>0.69000000000000006</v>
      </c>
      <c r="AI1389" s="23">
        <f>Table_1[[#This Row],[Profit]]+Table_1[[#This Row],[Sales]]</f>
        <v>81.677700000000002</v>
      </c>
      <c r="AJ1389" s="17">
        <f>WEEKNUM(Table_1[[#This Row],[Order Date]],1)</f>
        <v>19</v>
      </c>
      <c r="AK1389" s="17" t="str">
        <f>TEXT(Table_1[[#This Row],[Order Date]],"mmm yyyy")</f>
        <v>May 2015</v>
      </c>
      <c r="AL1389" s="17" t="str">
        <f>Table_1[[#This Row],[Monthly sales]]&amp;"  Week "&amp;TEXT(Table_1[[#This Row],[Weekly sales]],"00")</f>
        <v>May 2015  Week 19</v>
      </c>
      <c r="AM1389" s="17">
        <f>IF(COUNTIF($A$2:A1389, A1389)=1, 1, 0)</f>
        <v>1</v>
      </c>
      <c r="AN1389" s="3">
        <f>COUNTA(A1389) - COUNTIF(Table_1[[#This Row],[Unique Customers]], 1)</f>
        <v>0</v>
      </c>
      <c r="AO1389" s="17" t="str">
        <f t="shared" si="21"/>
        <v>Unique</v>
      </c>
      <c r="AP1389" s="17" t="str">
        <f>"Q"&amp;_xlfn.CEILING.MATH(MONTH(Table_1[[#This Row],[Monthly sales]])/3,1)</f>
        <v>Q2</v>
      </c>
    </row>
    <row r="1390" spans="1:42" ht="14.4" x14ac:dyDescent="0.3">
      <c r="A1390" s="2">
        <v>3248</v>
      </c>
      <c r="B1390" s="15" t="s">
        <v>2444</v>
      </c>
      <c r="C1390" s="15" t="s">
        <v>38</v>
      </c>
      <c r="D1390" s="6">
        <v>7.0000000000000007E-2</v>
      </c>
      <c r="E1390" s="4">
        <v>2.78</v>
      </c>
      <c r="F1390" s="4">
        <v>1.49</v>
      </c>
      <c r="G1390" s="15" t="s">
        <v>39</v>
      </c>
      <c r="H1390" s="15" t="s">
        <v>28</v>
      </c>
      <c r="I1390" s="15" t="s">
        <v>49</v>
      </c>
      <c r="J1390" s="15" t="s">
        <v>73</v>
      </c>
      <c r="K1390" s="15" t="s">
        <v>74</v>
      </c>
      <c r="L1390" s="15" t="s">
        <v>2185</v>
      </c>
      <c r="M1390" s="6">
        <v>0.36</v>
      </c>
      <c r="N1390" s="15" t="s">
        <v>33</v>
      </c>
      <c r="O1390" s="15" t="s">
        <v>34</v>
      </c>
      <c r="P1390" s="15" t="s">
        <v>169</v>
      </c>
      <c r="Q1390" s="15" t="s">
        <v>2445</v>
      </c>
      <c r="R1390" s="2">
        <v>70458</v>
      </c>
      <c r="S1390" s="1">
        <v>42131</v>
      </c>
      <c r="T1390" s="12">
        <f>EOMONTH(Table_1[[#This Row],[Order Date]],0)</f>
        <v>42155</v>
      </c>
      <c r="U1390" s="10">
        <f>EOMONTH(Table_1[[#This Row],[Order Date]],0)</f>
        <v>42155</v>
      </c>
      <c r="V1390" s="14">
        <v>42131</v>
      </c>
      <c r="W1390" s="1">
        <v>42132</v>
      </c>
      <c r="X1390" s="12">
        <v>42132</v>
      </c>
      <c r="Y1390" s="10">
        <f>EOMONTH(Table_1[[#This Row],[Ship date]],0)</f>
        <v>42155</v>
      </c>
      <c r="Z1390" s="14">
        <v>42132</v>
      </c>
      <c r="AA1390" s="4">
        <v>-340.53109999999998</v>
      </c>
      <c r="AB1390" s="2">
        <v>17</v>
      </c>
      <c r="AC1390" s="4">
        <v>47.12</v>
      </c>
      <c r="AD1390" s="2">
        <v>87297</v>
      </c>
      <c r="AE1390" s="4">
        <f>'DataCleaning and Transformation'!$E1390-'DataCleaning and Transformation'!$D1390</f>
        <v>2.71</v>
      </c>
      <c r="AF1390" s="15" t="str">
        <f>_xlfn.IFS('DataCleaning and Transformation'!$O1390="Central","Chris",'DataCleaning and Transformation'!$O1390="East","Erin",'DataCleaning and Transformation'!$O1390="South","Sam",'DataCleaning and Transformation'!$O1390="West","William")</f>
        <v>Sam</v>
      </c>
      <c r="AG1390" s="31">
        <f>Table_1[[#This Row],[Ship date]]-Table_1[[#This Row],[Order Date]]</f>
        <v>1</v>
      </c>
      <c r="AH1390" s="22">
        <f>Table_1[[#This Row],[Profit]]/Table_1[[#This Row],[Sales]]</f>
        <v>-7.2268909168081494</v>
      </c>
      <c r="AI1390" s="23">
        <f>Table_1[[#This Row],[Profit]]+Table_1[[#This Row],[Sales]]</f>
        <v>-293.41109999999998</v>
      </c>
      <c r="AJ1390" s="17">
        <f>WEEKNUM(Table_1[[#This Row],[Order Date]],1)</f>
        <v>19</v>
      </c>
      <c r="AK1390" s="17" t="str">
        <f>TEXT(Table_1[[#This Row],[Order Date]],"mmm yyyy")</f>
        <v>May 2015</v>
      </c>
      <c r="AL1390" s="17" t="str">
        <f>Table_1[[#This Row],[Monthly sales]]&amp;"  Week "&amp;TEXT(Table_1[[#This Row],[Weekly sales]],"00")</f>
        <v>May 2015  Week 19</v>
      </c>
      <c r="AM1390" s="17">
        <f>IF(COUNTIF($A$2:A1390, A1390)=1, 1, 0)</f>
        <v>1</v>
      </c>
      <c r="AN1390" s="3">
        <f>COUNTA(A1390) - COUNTIF(Table_1[[#This Row],[Unique Customers]], 1)</f>
        <v>0</v>
      </c>
      <c r="AO1390" s="17" t="str">
        <f t="shared" si="21"/>
        <v>Unique</v>
      </c>
      <c r="AP1390" s="17" t="str">
        <f>"Q"&amp;_xlfn.CEILING.MATH(MONTH(Table_1[[#This Row],[Monthly sales]])/3,1)</f>
        <v>Q2</v>
      </c>
    </row>
    <row r="1391" spans="1:42" ht="14.4" x14ac:dyDescent="0.3">
      <c r="A1391" s="2">
        <v>3338</v>
      </c>
      <c r="B1391" s="15" t="s">
        <v>2446</v>
      </c>
      <c r="C1391" s="15" t="s">
        <v>38</v>
      </c>
      <c r="D1391" s="6">
        <v>0.08</v>
      </c>
      <c r="E1391" s="4">
        <v>6.48</v>
      </c>
      <c r="F1391" s="4">
        <v>8.4</v>
      </c>
      <c r="G1391" s="15" t="s">
        <v>39</v>
      </c>
      <c r="H1391" s="15" t="s">
        <v>40</v>
      </c>
      <c r="I1391" s="15" t="s">
        <v>49</v>
      </c>
      <c r="J1391" s="15" t="s">
        <v>89</v>
      </c>
      <c r="K1391" s="15" t="s">
        <v>74</v>
      </c>
      <c r="L1391" s="15" t="s">
        <v>1944</v>
      </c>
      <c r="M1391" s="6">
        <v>0.37</v>
      </c>
      <c r="N1391" s="15" t="s">
        <v>33</v>
      </c>
      <c r="O1391" s="15" t="s">
        <v>34</v>
      </c>
      <c r="P1391" s="15" t="s">
        <v>124</v>
      </c>
      <c r="Q1391" s="15" t="s">
        <v>2447</v>
      </c>
      <c r="R1391" s="2">
        <v>33614</v>
      </c>
      <c r="S1391" s="1">
        <v>42131</v>
      </c>
      <c r="T1391" s="12">
        <f>EOMONTH(Table_1[[#This Row],[Order Date]],0)</f>
        <v>42155</v>
      </c>
      <c r="U1391" s="10">
        <f>EOMONTH(Table_1[[#This Row],[Order Date]],0)</f>
        <v>42155</v>
      </c>
      <c r="V1391" s="14">
        <v>42131</v>
      </c>
      <c r="W1391" s="1">
        <v>42131</v>
      </c>
      <c r="X1391" s="12">
        <v>42131</v>
      </c>
      <c r="Y1391" s="10">
        <f>EOMONTH(Table_1[[#This Row],[Ship date]],0)</f>
        <v>42155</v>
      </c>
      <c r="Z1391" s="14">
        <v>42131</v>
      </c>
      <c r="AA1391" s="4">
        <v>58.811999999999998</v>
      </c>
      <c r="AB1391" s="2">
        <v>7</v>
      </c>
      <c r="AC1391" s="4">
        <v>45</v>
      </c>
      <c r="AD1391" s="2">
        <v>85979</v>
      </c>
      <c r="AE1391" s="4">
        <f>'DataCleaning and Transformation'!$E1391-'DataCleaning and Transformation'!$D1391</f>
        <v>6.4</v>
      </c>
      <c r="AF1391" s="15" t="str">
        <f>_xlfn.IFS('DataCleaning and Transformation'!$O1391="Central","Chris",'DataCleaning and Transformation'!$O1391="East","Erin",'DataCleaning and Transformation'!$O1391="South","Sam",'DataCleaning and Transformation'!$O1391="West","William")</f>
        <v>Sam</v>
      </c>
      <c r="AG1391" s="31">
        <f>Table_1[[#This Row],[Ship date]]-Table_1[[#This Row],[Order Date]]</f>
        <v>0</v>
      </c>
      <c r="AH1391" s="22">
        <f>Table_1[[#This Row],[Profit]]/Table_1[[#This Row],[Sales]]</f>
        <v>1.3069333333333333</v>
      </c>
      <c r="AI1391" s="23">
        <f>Table_1[[#This Row],[Profit]]+Table_1[[#This Row],[Sales]]</f>
        <v>103.812</v>
      </c>
      <c r="AJ1391" s="17">
        <f>WEEKNUM(Table_1[[#This Row],[Order Date]],1)</f>
        <v>19</v>
      </c>
      <c r="AK1391" s="17" t="str">
        <f>TEXT(Table_1[[#This Row],[Order Date]],"mmm yyyy")</f>
        <v>May 2015</v>
      </c>
      <c r="AL1391" s="17" t="str">
        <f>Table_1[[#This Row],[Monthly sales]]&amp;"  Week "&amp;TEXT(Table_1[[#This Row],[Weekly sales]],"00")</f>
        <v>May 2015  Week 19</v>
      </c>
      <c r="AM1391" s="17">
        <f>IF(COUNTIF($A$2:A1391, A1391)=1, 1, 0)</f>
        <v>1</v>
      </c>
      <c r="AN1391" s="3">
        <f>COUNTA(A1391) - COUNTIF(Table_1[[#This Row],[Unique Customers]], 1)</f>
        <v>0</v>
      </c>
      <c r="AO1391" s="17" t="str">
        <f t="shared" si="21"/>
        <v>Unique</v>
      </c>
      <c r="AP1391" s="17" t="str">
        <f>"Q"&amp;_xlfn.CEILING.MATH(MONTH(Table_1[[#This Row],[Monthly sales]])/3,1)</f>
        <v>Q2</v>
      </c>
    </row>
    <row r="1392" spans="1:42" ht="14.4" x14ac:dyDescent="0.3">
      <c r="A1392" s="2">
        <v>1997</v>
      </c>
      <c r="B1392" s="15" t="s">
        <v>775</v>
      </c>
      <c r="C1392" s="15" t="s">
        <v>117</v>
      </c>
      <c r="D1392" s="6">
        <v>0.01</v>
      </c>
      <c r="E1392" s="4">
        <v>16.48</v>
      </c>
      <c r="F1392" s="4">
        <v>1.99</v>
      </c>
      <c r="G1392" s="15" t="s">
        <v>39</v>
      </c>
      <c r="H1392" s="15" t="s">
        <v>40</v>
      </c>
      <c r="I1392" s="15" t="s">
        <v>41</v>
      </c>
      <c r="J1392" s="15" t="s">
        <v>42</v>
      </c>
      <c r="K1392" s="15" t="s">
        <v>43</v>
      </c>
      <c r="L1392" s="15" t="s">
        <v>602</v>
      </c>
      <c r="M1392" s="6">
        <v>0.42</v>
      </c>
      <c r="N1392" s="15" t="s">
        <v>33</v>
      </c>
      <c r="O1392" s="15" t="s">
        <v>34</v>
      </c>
      <c r="P1392" s="15" t="s">
        <v>272</v>
      </c>
      <c r="Q1392" s="15" t="s">
        <v>273</v>
      </c>
      <c r="R1392" s="2">
        <v>29915</v>
      </c>
      <c r="S1392" s="1">
        <v>42131</v>
      </c>
      <c r="T1392" s="12">
        <f>EOMONTH(Table_1[[#This Row],[Order Date]],0)</f>
        <v>42155</v>
      </c>
      <c r="U1392" s="10">
        <f>EOMONTH(Table_1[[#This Row],[Order Date]],0)</f>
        <v>42155</v>
      </c>
      <c r="V1392" s="14">
        <v>42131</v>
      </c>
      <c r="W1392" s="1">
        <v>42132</v>
      </c>
      <c r="X1392" s="12">
        <v>42132</v>
      </c>
      <c r="Y1392" s="10">
        <f>EOMONTH(Table_1[[#This Row],[Ship date]],0)</f>
        <v>42155</v>
      </c>
      <c r="Z1392" s="14">
        <v>42132</v>
      </c>
      <c r="AA1392" s="4">
        <v>739.67399999999998</v>
      </c>
      <c r="AB1392" s="2">
        <v>7</v>
      </c>
      <c r="AC1392" s="4">
        <v>122.93</v>
      </c>
      <c r="AD1392" s="2">
        <v>90334</v>
      </c>
      <c r="AE1392" s="4">
        <f>'DataCleaning and Transformation'!$E1392-'DataCleaning and Transformation'!$D1392</f>
        <v>16.47</v>
      </c>
      <c r="AF1392" s="15" t="str">
        <f>_xlfn.IFS('DataCleaning and Transformation'!$O1392="Central","Chris",'DataCleaning and Transformation'!$O1392="East","Erin",'DataCleaning and Transformation'!$O1392="South","Sam",'DataCleaning and Transformation'!$O1392="West","William")</f>
        <v>Sam</v>
      </c>
      <c r="AG1392" s="31">
        <f>Table_1[[#This Row],[Ship date]]-Table_1[[#This Row],[Order Date]]</f>
        <v>1</v>
      </c>
      <c r="AH1392" s="22">
        <f>Table_1[[#This Row],[Profit]]/Table_1[[#This Row],[Sales]]</f>
        <v>6.0170340844382979</v>
      </c>
      <c r="AI1392" s="23">
        <f>Table_1[[#This Row],[Profit]]+Table_1[[#This Row],[Sales]]</f>
        <v>862.60400000000004</v>
      </c>
      <c r="AJ1392" s="17">
        <f>WEEKNUM(Table_1[[#This Row],[Order Date]],1)</f>
        <v>19</v>
      </c>
      <c r="AK1392" s="17" t="str">
        <f>TEXT(Table_1[[#This Row],[Order Date]],"mmm yyyy")</f>
        <v>May 2015</v>
      </c>
      <c r="AL1392" s="17" t="str">
        <f>Table_1[[#This Row],[Monthly sales]]&amp;"  Week "&amp;TEXT(Table_1[[#This Row],[Weekly sales]],"00")</f>
        <v>May 2015  Week 19</v>
      </c>
      <c r="AM1392" s="17">
        <f>IF(COUNTIF($A$2:A1392, A1392)=1, 1, 0)</f>
        <v>0</v>
      </c>
      <c r="AN1392" s="3">
        <f>COUNTA(A1392) - COUNTIF(Table_1[[#This Row],[Unique Customers]], 1)</f>
        <v>1</v>
      </c>
      <c r="AO1392" s="17" t="str">
        <f t="shared" si="21"/>
        <v>Unique</v>
      </c>
      <c r="AP1392" s="17" t="str">
        <f>"Q"&amp;_xlfn.CEILING.MATH(MONTH(Table_1[[#This Row],[Monthly sales]])/3,1)</f>
        <v>Q2</v>
      </c>
    </row>
    <row r="1393" spans="1:42" ht="14.4" x14ac:dyDescent="0.3">
      <c r="A1393" s="2">
        <v>3077</v>
      </c>
      <c r="B1393" s="15" t="s">
        <v>2448</v>
      </c>
      <c r="C1393" s="15" t="s">
        <v>117</v>
      </c>
      <c r="D1393" s="6">
        <v>7.0000000000000007E-2</v>
      </c>
      <c r="E1393" s="4">
        <v>300.97000000000003</v>
      </c>
      <c r="F1393" s="4">
        <v>7.18</v>
      </c>
      <c r="G1393" s="15" t="s">
        <v>39</v>
      </c>
      <c r="H1393" s="15" t="s">
        <v>28</v>
      </c>
      <c r="I1393" s="15" t="s">
        <v>41</v>
      </c>
      <c r="J1393" s="15" t="s">
        <v>42</v>
      </c>
      <c r="K1393" s="15" t="s">
        <v>74</v>
      </c>
      <c r="L1393" s="15" t="s">
        <v>2210</v>
      </c>
      <c r="M1393" s="6">
        <v>0.48</v>
      </c>
      <c r="N1393" s="15" t="s">
        <v>33</v>
      </c>
      <c r="O1393" s="15" t="s">
        <v>112</v>
      </c>
      <c r="P1393" s="15" t="s">
        <v>318</v>
      </c>
      <c r="Q1393" s="15" t="s">
        <v>2449</v>
      </c>
      <c r="R1393" s="2">
        <v>44136</v>
      </c>
      <c r="S1393" s="1">
        <v>42131</v>
      </c>
      <c r="T1393" s="12">
        <f>EOMONTH(Table_1[[#This Row],[Order Date]],0)</f>
        <v>42155</v>
      </c>
      <c r="U1393" s="10">
        <f>EOMONTH(Table_1[[#This Row],[Order Date]],0)</f>
        <v>42155</v>
      </c>
      <c r="V1393" s="14">
        <v>42131</v>
      </c>
      <c r="W1393" s="1">
        <v>42133</v>
      </c>
      <c r="X1393" s="12">
        <v>42133</v>
      </c>
      <c r="Y1393" s="10">
        <f>EOMONTH(Table_1[[#This Row],[Ship date]],0)</f>
        <v>42155</v>
      </c>
      <c r="Z1393" s="14">
        <v>42133</v>
      </c>
      <c r="AA1393" s="4">
        <v>-807.59</v>
      </c>
      <c r="AB1393" s="2">
        <v>2</v>
      </c>
      <c r="AC1393" s="4">
        <v>582.20000000000005</v>
      </c>
      <c r="AD1393" s="2">
        <v>88239</v>
      </c>
      <c r="AE1393" s="4">
        <f>'DataCleaning and Transformation'!$E1393-'DataCleaning and Transformation'!$D1393</f>
        <v>300.90000000000003</v>
      </c>
      <c r="AF1393" s="15" t="str">
        <f>_xlfn.IFS('DataCleaning and Transformation'!$O1393="Central","Chris",'DataCleaning and Transformation'!$O1393="East","Erin",'DataCleaning and Transformation'!$O1393="South","Sam",'DataCleaning and Transformation'!$O1393="West","William")</f>
        <v>Erin</v>
      </c>
      <c r="AG1393" s="31">
        <f>Table_1[[#This Row],[Ship date]]-Table_1[[#This Row],[Order Date]]</f>
        <v>2</v>
      </c>
      <c r="AH1393" s="22">
        <f>Table_1[[#This Row],[Profit]]/Table_1[[#This Row],[Sales]]</f>
        <v>-1.3871350051528684</v>
      </c>
      <c r="AI1393" s="23">
        <f>Table_1[[#This Row],[Profit]]+Table_1[[#This Row],[Sales]]</f>
        <v>-225.39</v>
      </c>
      <c r="AJ1393" s="17">
        <f>WEEKNUM(Table_1[[#This Row],[Order Date]],1)</f>
        <v>19</v>
      </c>
      <c r="AK1393" s="17" t="str">
        <f>TEXT(Table_1[[#This Row],[Order Date]],"mmm yyyy")</f>
        <v>May 2015</v>
      </c>
      <c r="AL1393" s="17" t="str">
        <f>Table_1[[#This Row],[Monthly sales]]&amp;"  Week "&amp;TEXT(Table_1[[#This Row],[Weekly sales]],"00")</f>
        <v>May 2015  Week 19</v>
      </c>
      <c r="AM1393" s="17">
        <f>IF(COUNTIF($A$2:A1393, A1393)=1, 1, 0)</f>
        <v>1</v>
      </c>
      <c r="AN1393" s="3">
        <f>COUNTA(A1393) - COUNTIF(Table_1[[#This Row],[Unique Customers]], 1)</f>
        <v>0</v>
      </c>
      <c r="AO1393" s="17" t="str">
        <f t="shared" si="21"/>
        <v>Unique</v>
      </c>
      <c r="AP1393" s="17" t="str">
        <f>"Q"&amp;_xlfn.CEILING.MATH(MONTH(Table_1[[#This Row],[Monthly sales]])/3,1)</f>
        <v>Q2</v>
      </c>
    </row>
    <row r="1394" spans="1:42" ht="14.4" x14ac:dyDescent="0.3">
      <c r="A1394" s="2">
        <v>3079</v>
      </c>
      <c r="B1394" s="15" t="s">
        <v>320</v>
      </c>
      <c r="C1394" s="15" t="s">
        <v>117</v>
      </c>
      <c r="D1394" s="6">
        <v>7.0000000000000007E-2</v>
      </c>
      <c r="E1394" s="4">
        <v>300.97000000000003</v>
      </c>
      <c r="F1394" s="4">
        <v>7.18</v>
      </c>
      <c r="G1394" s="15" t="s">
        <v>39</v>
      </c>
      <c r="H1394" s="15" t="s">
        <v>28</v>
      </c>
      <c r="I1394" s="15" t="s">
        <v>41</v>
      </c>
      <c r="J1394" s="15" t="s">
        <v>42</v>
      </c>
      <c r="K1394" s="15" t="s">
        <v>74</v>
      </c>
      <c r="L1394" s="15" t="s">
        <v>2210</v>
      </c>
      <c r="M1394" s="6">
        <v>0.48</v>
      </c>
      <c r="N1394" s="15" t="s">
        <v>33</v>
      </c>
      <c r="O1394" s="15" t="s">
        <v>112</v>
      </c>
      <c r="P1394" s="15" t="s">
        <v>321</v>
      </c>
      <c r="Q1394" s="15" t="s">
        <v>322</v>
      </c>
      <c r="R1394" s="2">
        <v>19112</v>
      </c>
      <c r="S1394" s="1">
        <v>42131</v>
      </c>
      <c r="T1394" s="12">
        <f>EOMONTH(Table_1[[#This Row],[Order Date]],0)</f>
        <v>42155</v>
      </c>
      <c r="U1394" s="10">
        <f>EOMONTH(Table_1[[#This Row],[Order Date]],0)</f>
        <v>42155</v>
      </c>
      <c r="V1394" s="14">
        <v>42131</v>
      </c>
      <c r="W1394" s="1">
        <v>42133</v>
      </c>
      <c r="X1394" s="12">
        <v>42133</v>
      </c>
      <c r="Y1394" s="10">
        <f>EOMONTH(Table_1[[#This Row],[Ship date]],0)</f>
        <v>42155</v>
      </c>
      <c r="Z1394" s="14">
        <v>42133</v>
      </c>
      <c r="AA1394" s="4">
        <v>-807.59</v>
      </c>
      <c r="AB1394" s="2">
        <v>7</v>
      </c>
      <c r="AC1394" s="4">
        <v>2037.69</v>
      </c>
      <c r="AD1394" s="2">
        <v>41253</v>
      </c>
      <c r="AE1394" s="4">
        <f>'DataCleaning and Transformation'!$E1394-'DataCleaning and Transformation'!$D1394</f>
        <v>300.90000000000003</v>
      </c>
      <c r="AF1394" s="15" t="str">
        <f>_xlfn.IFS('DataCleaning and Transformation'!$O1394="Central","Chris",'DataCleaning and Transformation'!$O1394="East","Erin",'DataCleaning and Transformation'!$O1394="South","Sam",'DataCleaning and Transformation'!$O1394="West","William")</f>
        <v>Erin</v>
      </c>
      <c r="AG1394" s="31">
        <f>Table_1[[#This Row],[Ship date]]-Table_1[[#This Row],[Order Date]]</f>
        <v>2</v>
      </c>
      <c r="AH1394" s="22">
        <f>Table_1[[#This Row],[Profit]]/Table_1[[#This Row],[Sales]]</f>
        <v>-0.39632623215503832</v>
      </c>
      <c r="AI1394" s="23">
        <f>Table_1[[#This Row],[Profit]]+Table_1[[#This Row],[Sales]]</f>
        <v>1230.0999999999999</v>
      </c>
      <c r="AJ1394" s="17">
        <f>WEEKNUM(Table_1[[#This Row],[Order Date]],1)</f>
        <v>19</v>
      </c>
      <c r="AK1394" s="17" t="str">
        <f>TEXT(Table_1[[#This Row],[Order Date]],"mmm yyyy")</f>
        <v>May 2015</v>
      </c>
      <c r="AL1394" s="17" t="str">
        <f>Table_1[[#This Row],[Monthly sales]]&amp;"  Week "&amp;TEXT(Table_1[[#This Row],[Weekly sales]],"00")</f>
        <v>May 2015  Week 19</v>
      </c>
      <c r="AM1394" s="17">
        <f>IF(COUNTIF($A$2:A1394, A1394)=1, 1, 0)</f>
        <v>0</v>
      </c>
      <c r="AN1394" s="3">
        <f>COUNTA(A1394) - COUNTIF(Table_1[[#This Row],[Unique Customers]], 1)</f>
        <v>1</v>
      </c>
      <c r="AO1394" s="17" t="str">
        <f t="shared" si="21"/>
        <v>Unique</v>
      </c>
      <c r="AP1394" s="17" t="str">
        <f>"Q"&amp;_xlfn.CEILING.MATH(MONTH(Table_1[[#This Row],[Monthly sales]])/3,1)</f>
        <v>Q2</v>
      </c>
    </row>
    <row r="1395" spans="1:42" ht="14.4" x14ac:dyDescent="0.3">
      <c r="A1395" s="2">
        <v>2187</v>
      </c>
      <c r="B1395" s="15" t="s">
        <v>2450</v>
      </c>
      <c r="C1395" s="15" t="s">
        <v>38</v>
      </c>
      <c r="D1395" s="6">
        <v>0.09</v>
      </c>
      <c r="E1395" s="4">
        <v>16.98</v>
      </c>
      <c r="F1395" s="4">
        <v>12.39</v>
      </c>
      <c r="G1395" s="15" t="s">
        <v>39</v>
      </c>
      <c r="H1395" s="15" t="s">
        <v>95</v>
      </c>
      <c r="I1395" s="15" t="s">
        <v>49</v>
      </c>
      <c r="J1395" s="15" t="s">
        <v>346</v>
      </c>
      <c r="K1395" s="15" t="s">
        <v>74</v>
      </c>
      <c r="L1395" s="15" t="s">
        <v>2451</v>
      </c>
      <c r="M1395" s="6">
        <v>0.35</v>
      </c>
      <c r="N1395" s="15" t="s">
        <v>33</v>
      </c>
      <c r="O1395" s="15" t="s">
        <v>53</v>
      </c>
      <c r="P1395" s="15" t="s">
        <v>81</v>
      </c>
      <c r="Q1395" s="15" t="s">
        <v>2452</v>
      </c>
      <c r="R1395" s="2">
        <v>64055</v>
      </c>
      <c r="S1395" s="1">
        <v>42132</v>
      </c>
      <c r="T1395" s="12">
        <f>EOMONTH(Table_1[[#This Row],[Order Date]],0)</f>
        <v>42155</v>
      </c>
      <c r="U1395" s="10">
        <f>EOMONTH(Table_1[[#This Row],[Order Date]],0)</f>
        <v>42155</v>
      </c>
      <c r="V1395" s="14">
        <v>42132</v>
      </c>
      <c r="W1395" s="1">
        <v>42134</v>
      </c>
      <c r="X1395" s="12">
        <v>42134</v>
      </c>
      <c r="Y1395" s="10">
        <f>EOMONTH(Table_1[[#This Row],[Ship date]],0)</f>
        <v>42155</v>
      </c>
      <c r="Z1395" s="14">
        <v>42134</v>
      </c>
      <c r="AA1395" s="4">
        <v>-48.57</v>
      </c>
      <c r="AB1395" s="2">
        <v>5</v>
      </c>
      <c r="AC1395" s="4">
        <v>86.8</v>
      </c>
      <c r="AD1395" s="2">
        <v>89440</v>
      </c>
      <c r="AE1395" s="4">
        <f>'DataCleaning and Transformation'!$E1395-'DataCleaning and Transformation'!$D1395</f>
        <v>16.89</v>
      </c>
      <c r="AF1395" s="15" t="str">
        <f>_xlfn.IFS('DataCleaning and Transformation'!$O1395="Central","Chris",'DataCleaning and Transformation'!$O1395="East","Erin",'DataCleaning and Transformation'!$O1395="South","Sam",'DataCleaning and Transformation'!$O1395="West","William")</f>
        <v>Chris</v>
      </c>
      <c r="AG1395" s="31">
        <f>Table_1[[#This Row],[Ship date]]-Table_1[[#This Row],[Order Date]]</f>
        <v>2</v>
      </c>
      <c r="AH1395" s="22">
        <f>Table_1[[#This Row],[Profit]]/Table_1[[#This Row],[Sales]]</f>
        <v>-0.55956221198156686</v>
      </c>
      <c r="AI1395" s="23">
        <f>Table_1[[#This Row],[Profit]]+Table_1[[#This Row],[Sales]]</f>
        <v>38.229999999999997</v>
      </c>
      <c r="AJ1395" s="17">
        <f>WEEKNUM(Table_1[[#This Row],[Order Date]],1)</f>
        <v>19</v>
      </c>
      <c r="AK1395" s="17" t="str">
        <f>TEXT(Table_1[[#This Row],[Order Date]],"mmm yyyy")</f>
        <v>May 2015</v>
      </c>
      <c r="AL1395" s="17" t="str">
        <f>Table_1[[#This Row],[Monthly sales]]&amp;"  Week "&amp;TEXT(Table_1[[#This Row],[Weekly sales]],"00")</f>
        <v>May 2015  Week 19</v>
      </c>
      <c r="AM1395" s="17">
        <f>IF(COUNTIF($A$2:A1395, A1395)=1, 1, 0)</f>
        <v>1</v>
      </c>
      <c r="AN1395" s="3">
        <f>COUNTA(A1395) - COUNTIF(Table_1[[#This Row],[Unique Customers]], 1)</f>
        <v>0</v>
      </c>
      <c r="AO1395" s="17" t="str">
        <f t="shared" si="21"/>
        <v>Unique</v>
      </c>
      <c r="AP1395" s="17" t="str">
        <f>"Q"&amp;_xlfn.CEILING.MATH(MONTH(Table_1[[#This Row],[Monthly sales]])/3,1)</f>
        <v>Q2</v>
      </c>
    </row>
    <row r="1396" spans="1:42" ht="14.4" x14ac:dyDescent="0.3">
      <c r="A1396" s="2">
        <v>2189</v>
      </c>
      <c r="B1396" s="15" t="s">
        <v>2453</v>
      </c>
      <c r="C1396" s="15" t="s">
        <v>38</v>
      </c>
      <c r="D1396" s="6">
        <v>0.09</v>
      </c>
      <c r="E1396" s="4">
        <v>16.98</v>
      </c>
      <c r="F1396" s="4">
        <v>12.39</v>
      </c>
      <c r="G1396" s="15" t="s">
        <v>39</v>
      </c>
      <c r="H1396" s="15" t="s">
        <v>95</v>
      </c>
      <c r="I1396" s="15" t="s">
        <v>49</v>
      </c>
      <c r="J1396" s="15" t="s">
        <v>346</v>
      </c>
      <c r="K1396" s="15" t="s">
        <v>74</v>
      </c>
      <c r="L1396" s="15" t="s">
        <v>2451</v>
      </c>
      <c r="M1396" s="6">
        <v>0.35</v>
      </c>
      <c r="N1396" s="15" t="s">
        <v>33</v>
      </c>
      <c r="O1396" s="15" t="s">
        <v>112</v>
      </c>
      <c r="P1396" s="15" t="s">
        <v>113</v>
      </c>
      <c r="Q1396" s="15" t="s">
        <v>114</v>
      </c>
      <c r="R1396" s="2">
        <v>10177</v>
      </c>
      <c r="S1396" s="1">
        <v>42132</v>
      </c>
      <c r="T1396" s="12">
        <f>EOMONTH(Table_1[[#This Row],[Order Date]],0)</f>
        <v>42155</v>
      </c>
      <c r="U1396" s="10">
        <f>EOMONTH(Table_1[[#This Row],[Order Date]],0)</f>
        <v>42155</v>
      </c>
      <c r="V1396" s="14">
        <v>42132</v>
      </c>
      <c r="W1396" s="1">
        <v>42134</v>
      </c>
      <c r="X1396" s="12">
        <v>42134</v>
      </c>
      <c r="Y1396" s="10">
        <f>EOMONTH(Table_1[[#This Row],[Ship date]],0)</f>
        <v>42155</v>
      </c>
      <c r="Z1396" s="14">
        <v>42134</v>
      </c>
      <c r="AA1396" s="4">
        <v>-48.57</v>
      </c>
      <c r="AB1396" s="2">
        <v>22</v>
      </c>
      <c r="AC1396" s="4">
        <v>381.91</v>
      </c>
      <c r="AD1396" s="2">
        <v>7364</v>
      </c>
      <c r="AE1396" s="4">
        <f>'DataCleaning and Transformation'!$E1396-'DataCleaning and Transformation'!$D1396</f>
        <v>16.89</v>
      </c>
      <c r="AF1396" s="15" t="str">
        <f>_xlfn.IFS('DataCleaning and Transformation'!$O1396="Central","Chris",'DataCleaning and Transformation'!$O1396="East","Erin",'DataCleaning and Transformation'!$O1396="South","Sam",'DataCleaning and Transformation'!$O1396="West","William")</f>
        <v>Erin</v>
      </c>
      <c r="AG1396" s="31">
        <f>Table_1[[#This Row],[Ship date]]-Table_1[[#This Row],[Order Date]]</f>
        <v>2</v>
      </c>
      <c r="AH1396" s="22">
        <f>Table_1[[#This Row],[Profit]]/Table_1[[#This Row],[Sales]]</f>
        <v>-0.12717655992249483</v>
      </c>
      <c r="AI1396" s="23">
        <f>Table_1[[#This Row],[Profit]]+Table_1[[#This Row],[Sales]]</f>
        <v>333.34000000000003</v>
      </c>
      <c r="AJ1396" s="17">
        <f>WEEKNUM(Table_1[[#This Row],[Order Date]],1)</f>
        <v>19</v>
      </c>
      <c r="AK1396" s="17" t="str">
        <f>TEXT(Table_1[[#This Row],[Order Date]],"mmm yyyy")</f>
        <v>May 2015</v>
      </c>
      <c r="AL1396" s="17" t="str">
        <f>Table_1[[#This Row],[Monthly sales]]&amp;"  Week "&amp;TEXT(Table_1[[#This Row],[Weekly sales]],"00")</f>
        <v>May 2015  Week 19</v>
      </c>
      <c r="AM1396" s="17">
        <f>IF(COUNTIF($A$2:A1396, A1396)=1, 1, 0)</f>
        <v>1</v>
      </c>
      <c r="AN1396" s="3">
        <f>COUNTA(A1396) - COUNTIF(Table_1[[#This Row],[Unique Customers]], 1)</f>
        <v>0</v>
      </c>
      <c r="AO1396" s="17" t="str">
        <f t="shared" si="21"/>
        <v>Unique</v>
      </c>
      <c r="AP1396" s="17" t="str">
        <f>"Q"&amp;_xlfn.CEILING.MATH(MONTH(Table_1[[#This Row],[Monthly sales]])/3,1)</f>
        <v>Q2</v>
      </c>
    </row>
    <row r="1397" spans="1:42" ht="14.4" x14ac:dyDescent="0.3">
      <c r="A1397" s="2">
        <v>2063</v>
      </c>
      <c r="B1397" s="15" t="s">
        <v>2454</v>
      </c>
      <c r="C1397" s="15" t="s">
        <v>48</v>
      </c>
      <c r="D1397" s="6">
        <v>0.06</v>
      </c>
      <c r="E1397" s="4">
        <v>300.97000000000003</v>
      </c>
      <c r="F1397" s="4">
        <v>7.18</v>
      </c>
      <c r="G1397" s="15" t="s">
        <v>39</v>
      </c>
      <c r="H1397" s="15" t="s">
        <v>95</v>
      </c>
      <c r="I1397" s="15" t="s">
        <v>41</v>
      </c>
      <c r="J1397" s="15" t="s">
        <v>42</v>
      </c>
      <c r="K1397" s="15" t="s">
        <v>74</v>
      </c>
      <c r="L1397" s="15" t="s">
        <v>2210</v>
      </c>
      <c r="M1397" s="6">
        <v>0.48</v>
      </c>
      <c r="N1397" s="15" t="s">
        <v>33</v>
      </c>
      <c r="O1397" s="15" t="s">
        <v>34</v>
      </c>
      <c r="P1397" s="15" t="s">
        <v>243</v>
      </c>
      <c r="Q1397" s="15" t="s">
        <v>2455</v>
      </c>
      <c r="R1397" s="2">
        <v>23602</v>
      </c>
      <c r="S1397" s="1">
        <v>42132</v>
      </c>
      <c r="T1397" s="12">
        <f>EOMONTH(Table_1[[#This Row],[Order Date]],0)</f>
        <v>42155</v>
      </c>
      <c r="U1397" s="10">
        <f>EOMONTH(Table_1[[#This Row],[Order Date]],0)</f>
        <v>42155</v>
      </c>
      <c r="V1397" s="14">
        <v>42132</v>
      </c>
      <c r="W1397" s="1">
        <v>42132</v>
      </c>
      <c r="X1397" s="12">
        <v>42132</v>
      </c>
      <c r="Y1397" s="10">
        <f>EOMONTH(Table_1[[#This Row],[Ship date]],0)</f>
        <v>42155</v>
      </c>
      <c r="Z1397" s="14">
        <v>42132</v>
      </c>
      <c r="AA1397" s="4">
        <v>-729.98800000000006</v>
      </c>
      <c r="AB1397" s="2">
        <v>1</v>
      </c>
      <c r="AC1397" s="4">
        <v>291.39999999999998</v>
      </c>
      <c r="AD1397" s="2">
        <v>87147</v>
      </c>
      <c r="AE1397" s="4">
        <f>'DataCleaning and Transformation'!$E1397-'DataCleaning and Transformation'!$D1397</f>
        <v>300.91000000000003</v>
      </c>
      <c r="AF1397" s="15" t="str">
        <f>_xlfn.IFS('DataCleaning and Transformation'!$O1397="Central","Chris",'DataCleaning and Transformation'!$O1397="East","Erin",'DataCleaning and Transformation'!$O1397="South","Sam",'DataCleaning and Transformation'!$O1397="West","William")</f>
        <v>Sam</v>
      </c>
      <c r="AG1397" s="31">
        <f>Table_1[[#This Row],[Ship date]]-Table_1[[#This Row],[Order Date]]</f>
        <v>0</v>
      </c>
      <c r="AH1397" s="22">
        <f>Table_1[[#This Row],[Profit]]/Table_1[[#This Row],[Sales]]</f>
        <v>-2.5051063829787239</v>
      </c>
      <c r="AI1397" s="23">
        <f>Table_1[[#This Row],[Profit]]+Table_1[[#This Row],[Sales]]</f>
        <v>-438.58800000000008</v>
      </c>
      <c r="AJ1397" s="17">
        <f>WEEKNUM(Table_1[[#This Row],[Order Date]],1)</f>
        <v>19</v>
      </c>
      <c r="AK1397" s="17" t="str">
        <f>TEXT(Table_1[[#This Row],[Order Date]],"mmm yyyy")</f>
        <v>May 2015</v>
      </c>
      <c r="AL1397" s="17" t="str">
        <f>Table_1[[#This Row],[Monthly sales]]&amp;"  Week "&amp;TEXT(Table_1[[#This Row],[Weekly sales]],"00")</f>
        <v>May 2015  Week 19</v>
      </c>
      <c r="AM1397" s="17">
        <f>IF(COUNTIF($A$2:A1397, A1397)=1, 1, 0)</f>
        <v>1</v>
      </c>
      <c r="AN1397" s="3">
        <f>COUNTA(A1397) - COUNTIF(Table_1[[#This Row],[Unique Customers]], 1)</f>
        <v>0</v>
      </c>
      <c r="AO1397" s="17" t="str">
        <f t="shared" si="21"/>
        <v>Unique</v>
      </c>
      <c r="AP1397" s="17" t="str">
        <f>"Q"&amp;_xlfn.CEILING.MATH(MONTH(Table_1[[#This Row],[Monthly sales]])/3,1)</f>
        <v>Q2</v>
      </c>
    </row>
    <row r="1398" spans="1:42" ht="14.4" x14ac:dyDescent="0.3">
      <c r="A1398" s="2">
        <v>2880</v>
      </c>
      <c r="B1398" s="15" t="s">
        <v>1904</v>
      </c>
      <c r="C1398" s="15" t="s">
        <v>48</v>
      </c>
      <c r="D1398" s="6">
        <v>0.09</v>
      </c>
      <c r="E1398" s="4">
        <v>243.98</v>
      </c>
      <c r="F1398" s="4">
        <v>43.32</v>
      </c>
      <c r="G1398" s="15" t="s">
        <v>27</v>
      </c>
      <c r="H1398" s="15" t="s">
        <v>28</v>
      </c>
      <c r="I1398" s="15" t="s">
        <v>29</v>
      </c>
      <c r="J1398" s="15" t="s">
        <v>110</v>
      </c>
      <c r="K1398" s="15" t="s">
        <v>58</v>
      </c>
      <c r="L1398" s="15" t="s">
        <v>236</v>
      </c>
      <c r="M1398" s="6">
        <v>0.55000000000000004</v>
      </c>
      <c r="N1398" s="15" t="s">
        <v>33</v>
      </c>
      <c r="O1398" s="15" t="s">
        <v>34</v>
      </c>
      <c r="P1398" s="15" t="s">
        <v>124</v>
      </c>
      <c r="Q1398" s="15" t="s">
        <v>1905</v>
      </c>
      <c r="R1398" s="2">
        <v>33160</v>
      </c>
      <c r="S1398" s="1">
        <v>42132</v>
      </c>
      <c r="T1398" s="12">
        <f>EOMONTH(Table_1[[#This Row],[Order Date]],0)</f>
        <v>42155</v>
      </c>
      <c r="U1398" s="10">
        <f>EOMONTH(Table_1[[#This Row],[Order Date]],0)</f>
        <v>42155</v>
      </c>
      <c r="V1398" s="14">
        <v>42132</v>
      </c>
      <c r="W1398" s="1">
        <v>42137</v>
      </c>
      <c r="X1398" s="12">
        <v>42137</v>
      </c>
      <c r="Y1398" s="10">
        <f>EOMONTH(Table_1[[#This Row],[Ship date]],0)</f>
        <v>42155</v>
      </c>
      <c r="Z1398" s="14">
        <v>42137</v>
      </c>
      <c r="AA1398" s="4">
        <v>1059.288</v>
      </c>
      <c r="AB1398" s="2">
        <v>25</v>
      </c>
      <c r="AC1398" s="4">
        <v>5587.89</v>
      </c>
      <c r="AD1398" s="2">
        <v>88627</v>
      </c>
      <c r="AE1398" s="4">
        <f>'DataCleaning and Transformation'!$E1398-'DataCleaning and Transformation'!$D1398</f>
        <v>243.89</v>
      </c>
      <c r="AF1398" s="15" t="str">
        <f>_xlfn.IFS('DataCleaning and Transformation'!$O1398="Central","Chris",'DataCleaning and Transformation'!$O1398="East","Erin",'DataCleaning and Transformation'!$O1398="South","Sam",'DataCleaning and Transformation'!$O1398="West","William")</f>
        <v>Sam</v>
      </c>
      <c r="AG1398" s="31">
        <f>Table_1[[#This Row],[Ship date]]-Table_1[[#This Row],[Order Date]]</f>
        <v>5</v>
      </c>
      <c r="AH1398" s="22">
        <f>Table_1[[#This Row],[Profit]]/Table_1[[#This Row],[Sales]]</f>
        <v>0.18956851333866628</v>
      </c>
      <c r="AI1398" s="23">
        <f>Table_1[[#This Row],[Profit]]+Table_1[[#This Row],[Sales]]</f>
        <v>6647.1779999999999</v>
      </c>
      <c r="AJ1398" s="17">
        <f>WEEKNUM(Table_1[[#This Row],[Order Date]],1)</f>
        <v>19</v>
      </c>
      <c r="AK1398" s="17" t="str">
        <f>TEXT(Table_1[[#This Row],[Order Date]],"mmm yyyy")</f>
        <v>May 2015</v>
      </c>
      <c r="AL1398" s="17" t="str">
        <f>Table_1[[#This Row],[Monthly sales]]&amp;"  Week "&amp;TEXT(Table_1[[#This Row],[Weekly sales]],"00")</f>
        <v>May 2015  Week 19</v>
      </c>
      <c r="AM1398" s="17">
        <f>IF(COUNTIF($A$2:A1398, A1398)=1, 1, 0)</f>
        <v>0</v>
      </c>
      <c r="AN1398" s="3">
        <f>COUNTA(A1398) - COUNTIF(Table_1[[#This Row],[Unique Customers]], 1)</f>
        <v>1</v>
      </c>
      <c r="AO1398" s="17" t="str">
        <f t="shared" si="21"/>
        <v>Unique</v>
      </c>
      <c r="AP1398" s="17" t="str">
        <f>"Q"&amp;_xlfn.CEILING.MATH(MONTH(Table_1[[#This Row],[Monthly sales]])/3,1)</f>
        <v>Q2</v>
      </c>
    </row>
    <row r="1399" spans="1:42" ht="14.4" x14ac:dyDescent="0.3">
      <c r="A1399" s="2">
        <v>2991</v>
      </c>
      <c r="B1399" s="15" t="s">
        <v>2456</v>
      </c>
      <c r="C1399" s="15" t="s">
        <v>48</v>
      </c>
      <c r="D1399" s="6">
        <v>0.05</v>
      </c>
      <c r="E1399" s="4">
        <v>70.97</v>
      </c>
      <c r="F1399" s="4">
        <v>3.5</v>
      </c>
      <c r="G1399" s="15" t="s">
        <v>39</v>
      </c>
      <c r="H1399" s="15" t="s">
        <v>72</v>
      </c>
      <c r="I1399" s="15" t="s">
        <v>49</v>
      </c>
      <c r="J1399" s="15" t="s">
        <v>96</v>
      </c>
      <c r="K1399" s="15" t="s">
        <v>74</v>
      </c>
      <c r="L1399" s="15" t="s">
        <v>2178</v>
      </c>
      <c r="M1399" s="6">
        <v>0.59</v>
      </c>
      <c r="N1399" s="15" t="s">
        <v>33</v>
      </c>
      <c r="O1399" s="15" t="s">
        <v>53</v>
      </c>
      <c r="P1399" s="15" t="s">
        <v>358</v>
      </c>
      <c r="Q1399" s="15" t="s">
        <v>2457</v>
      </c>
      <c r="R1399" s="2">
        <v>53402</v>
      </c>
      <c r="S1399" s="1">
        <v>42132</v>
      </c>
      <c r="T1399" s="12">
        <f>EOMONTH(Table_1[[#This Row],[Order Date]],0)</f>
        <v>42155</v>
      </c>
      <c r="U1399" s="10">
        <f>EOMONTH(Table_1[[#This Row],[Order Date]],0)</f>
        <v>42155</v>
      </c>
      <c r="V1399" s="14">
        <v>42132</v>
      </c>
      <c r="W1399" s="1">
        <v>42137</v>
      </c>
      <c r="X1399" s="12">
        <v>42137</v>
      </c>
      <c r="Y1399" s="10">
        <f>EOMONTH(Table_1[[#This Row],[Ship date]],0)</f>
        <v>42155</v>
      </c>
      <c r="Z1399" s="14">
        <v>42137</v>
      </c>
      <c r="AA1399" s="4">
        <v>18.218</v>
      </c>
      <c r="AB1399" s="2">
        <v>2</v>
      </c>
      <c r="AC1399" s="4">
        <v>141.59</v>
      </c>
      <c r="AD1399" s="2">
        <v>91466</v>
      </c>
      <c r="AE1399" s="4">
        <f>'DataCleaning and Transformation'!$E1399-'DataCleaning and Transformation'!$D1399</f>
        <v>70.92</v>
      </c>
      <c r="AF1399" s="15" t="str">
        <f>_xlfn.IFS('DataCleaning and Transformation'!$O1399="Central","Chris",'DataCleaning and Transformation'!$O1399="East","Erin",'DataCleaning and Transformation'!$O1399="South","Sam",'DataCleaning and Transformation'!$O1399="West","William")</f>
        <v>Chris</v>
      </c>
      <c r="AG1399" s="31">
        <f>Table_1[[#This Row],[Ship date]]-Table_1[[#This Row],[Order Date]]</f>
        <v>5</v>
      </c>
      <c r="AH1399" s="22">
        <f>Table_1[[#This Row],[Profit]]/Table_1[[#This Row],[Sales]]</f>
        <v>0.12866727876262449</v>
      </c>
      <c r="AI1399" s="23">
        <f>Table_1[[#This Row],[Profit]]+Table_1[[#This Row],[Sales]]</f>
        <v>159.80799999999999</v>
      </c>
      <c r="AJ1399" s="17">
        <f>WEEKNUM(Table_1[[#This Row],[Order Date]],1)</f>
        <v>19</v>
      </c>
      <c r="AK1399" s="17" t="str">
        <f>TEXT(Table_1[[#This Row],[Order Date]],"mmm yyyy")</f>
        <v>May 2015</v>
      </c>
      <c r="AL1399" s="17" t="str">
        <f>Table_1[[#This Row],[Monthly sales]]&amp;"  Week "&amp;TEXT(Table_1[[#This Row],[Weekly sales]],"00")</f>
        <v>May 2015  Week 19</v>
      </c>
      <c r="AM1399" s="17">
        <f>IF(COUNTIF($A$2:A1399, A1399)=1, 1, 0)</f>
        <v>1</v>
      </c>
      <c r="AN1399" s="3">
        <f>COUNTA(A1399) - COUNTIF(Table_1[[#This Row],[Unique Customers]], 1)</f>
        <v>0</v>
      </c>
      <c r="AO1399" s="17" t="str">
        <f t="shared" si="21"/>
        <v>Unique</v>
      </c>
      <c r="AP1399" s="17" t="str">
        <f>"Q"&amp;_xlfn.CEILING.MATH(MONTH(Table_1[[#This Row],[Monthly sales]])/3,1)</f>
        <v>Q2</v>
      </c>
    </row>
    <row r="1400" spans="1:42" ht="14.4" x14ac:dyDescent="0.3">
      <c r="A1400" s="2">
        <v>2992</v>
      </c>
      <c r="B1400" s="15" t="s">
        <v>2458</v>
      </c>
      <c r="C1400" s="15" t="s">
        <v>48</v>
      </c>
      <c r="D1400" s="6">
        <v>0</v>
      </c>
      <c r="E1400" s="4">
        <v>5.28</v>
      </c>
      <c r="F1400" s="4">
        <v>6.26</v>
      </c>
      <c r="G1400" s="15" t="s">
        <v>39</v>
      </c>
      <c r="H1400" s="15" t="s">
        <v>72</v>
      </c>
      <c r="I1400" s="15" t="s">
        <v>49</v>
      </c>
      <c r="J1400" s="15" t="s">
        <v>89</v>
      </c>
      <c r="K1400" s="15" t="s">
        <v>74</v>
      </c>
      <c r="L1400" s="15" t="s">
        <v>2459</v>
      </c>
      <c r="M1400" s="6">
        <v>0.4</v>
      </c>
      <c r="N1400" s="15" t="s">
        <v>33</v>
      </c>
      <c r="O1400" s="15" t="s">
        <v>53</v>
      </c>
      <c r="P1400" s="15" t="s">
        <v>358</v>
      </c>
      <c r="Q1400" s="15" t="s">
        <v>2460</v>
      </c>
      <c r="R1400" s="2">
        <v>53081</v>
      </c>
      <c r="S1400" s="1">
        <v>42132</v>
      </c>
      <c r="T1400" s="12">
        <f>EOMONTH(Table_1[[#This Row],[Order Date]],0)</f>
        <v>42155</v>
      </c>
      <c r="U1400" s="10">
        <f>EOMONTH(Table_1[[#This Row],[Order Date]],0)</f>
        <v>42155</v>
      </c>
      <c r="V1400" s="14">
        <v>42132</v>
      </c>
      <c r="W1400" s="1">
        <v>42139</v>
      </c>
      <c r="X1400" s="12">
        <v>42139</v>
      </c>
      <c r="Y1400" s="10">
        <f>EOMONTH(Table_1[[#This Row],[Ship date]],0)</f>
        <v>42155</v>
      </c>
      <c r="Z1400" s="14">
        <v>42139</v>
      </c>
      <c r="AA1400" s="4">
        <v>25.058</v>
      </c>
      <c r="AB1400" s="2">
        <v>36</v>
      </c>
      <c r="AC1400" s="4">
        <v>203.05</v>
      </c>
      <c r="AD1400" s="2">
        <v>91466</v>
      </c>
      <c r="AE1400" s="4">
        <f>'DataCleaning and Transformation'!$E1400-'DataCleaning and Transformation'!$D1400</f>
        <v>5.28</v>
      </c>
      <c r="AF1400" s="15" t="str">
        <f>_xlfn.IFS('DataCleaning and Transformation'!$O1400="Central","Chris",'DataCleaning and Transformation'!$O1400="East","Erin",'DataCleaning and Transformation'!$O1400="South","Sam",'DataCleaning and Transformation'!$O1400="West","William")</f>
        <v>Chris</v>
      </c>
      <c r="AG1400" s="31">
        <f>Table_1[[#This Row],[Ship date]]-Table_1[[#This Row],[Order Date]]</f>
        <v>7</v>
      </c>
      <c r="AH1400" s="22">
        <f>Table_1[[#This Row],[Profit]]/Table_1[[#This Row],[Sales]]</f>
        <v>0.12340802757941392</v>
      </c>
      <c r="AI1400" s="23">
        <f>Table_1[[#This Row],[Profit]]+Table_1[[#This Row],[Sales]]</f>
        <v>228.108</v>
      </c>
      <c r="AJ1400" s="17">
        <f>WEEKNUM(Table_1[[#This Row],[Order Date]],1)</f>
        <v>19</v>
      </c>
      <c r="AK1400" s="17" t="str">
        <f>TEXT(Table_1[[#This Row],[Order Date]],"mmm yyyy")</f>
        <v>May 2015</v>
      </c>
      <c r="AL1400" s="17" t="str">
        <f>Table_1[[#This Row],[Monthly sales]]&amp;"  Week "&amp;TEXT(Table_1[[#This Row],[Weekly sales]],"00")</f>
        <v>May 2015  Week 19</v>
      </c>
      <c r="AM1400" s="17">
        <f>IF(COUNTIF($A$2:A1400, A1400)=1, 1, 0)</f>
        <v>1</v>
      </c>
      <c r="AN1400" s="3">
        <f>COUNTA(A1400) - COUNTIF(Table_1[[#This Row],[Unique Customers]], 1)</f>
        <v>0</v>
      </c>
      <c r="AO1400" s="17" t="str">
        <f t="shared" si="21"/>
        <v>Repeated</v>
      </c>
      <c r="AP1400" s="17" t="str">
        <f>"Q"&amp;_xlfn.CEILING.MATH(MONTH(Table_1[[#This Row],[Monthly sales]])/3,1)</f>
        <v>Q2</v>
      </c>
    </row>
    <row r="1401" spans="1:42" ht="14.4" x14ac:dyDescent="0.3">
      <c r="A1401" s="2">
        <v>453</v>
      </c>
      <c r="B1401" s="15" t="s">
        <v>2461</v>
      </c>
      <c r="C1401" s="15" t="s">
        <v>71</v>
      </c>
      <c r="D1401" s="6">
        <v>0.03</v>
      </c>
      <c r="E1401" s="4">
        <v>29.34</v>
      </c>
      <c r="F1401" s="4">
        <v>7.87</v>
      </c>
      <c r="G1401" s="15" t="s">
        <v>39</v>
      </c>
      <c r="H1401" s="15" t="s">
        <v>95</v>
      </c>
      <c r="I1401" s="15" t="s">
        <v>29</v>
      </c>
      <c r="J1401" s="15" t="s">
        <v>127</v>
      </c>
      <c r="K1401" s="15" t="s">
        <v>74</v>
      </c>
      <c r="L1401" s="15" t="s">
        <v>1661</v>
      </c>
      <c r="M1401" s="6">
        <v>0.54</v>
      </c>
      <c r="N1401" s="15" t="s">
        <v>33</v>
      </c>
      <c r="O1401" s="15" t="s">
        <v>60</v>
      </c>
      <c r="P1401" s="15" t="s">
        <v>91</v>
      </c>
      <c r="Q1401" s="15" t="s">
        <v>2462</v>
      </c>
      <c r="R1401" s="2">
        <v>95032</v>
      </c>
      <c r="S1401" s="1">
        <v>42132</v>
      </c>
      <c r="T1401" s="12">
        <f>EOMONTH(Table_1[[#This Row],[Order Date]],0)</f>
        <v>42155</v>
      </c>
      <c r="U1401" s="10">
        <f>EOMONTH(Table_1[[#This Row],[Order Date]],0)</f>
        <v>42155</v>
      </c>
      <c r="V1401" s="14">
        <v>42132</v>
      </c>
      <c r="W1401" s="1">
        <v>42134</v>
      </c>
      <c r="X1401" s="12">
        <v>42134</v>
      </c>
      <c r="Y1401" s="10">
        <f>EOMONTH(Table_1[[#This Row],[Ship date]],0)</f>
        <v>42155</v>
      </c>
      <c r="Z1401" s="14">
        <v>42134</v>
      </c>
      <c r="AA1401" s="4">
        <v>-41.32</v>
      </c>
      <c r="AB1401" s="2">
        <v>1</v>
      </c>
      <c r="AC1401" s="4">
        <v>32.4</v>
      </c>
      <c r="AD1401" s="2">
        <v>86011</v>
      </c>
      <c r="AE1401" s="4">
        <f>'DataCleaning and Transformation'!$E1401-'DataCleaning and Transformation'!$D1401</f>
        <v>29.31</v>
      </c>
      <c r="AF1401" s="15" t="str">
        <f>_xlfn.IFS('DataCleaning and Transformation'!$O1401="Central","Chris",'DataCleaning and Transformation'!$O1401="East","Erin",'DataCleaning and Transformation'!$O1401="South","Sam",'DataCleaning and Transformation'!$O1401="West","William")</f>
        <v>William</v>
      </c>
      <c r="AG1401" s="31">
        <f>Table_1[[#This Row],[Ship date]]-Table_1[[#This Row],[Order Date]]</f>
        <v>2</v>
      </c>
      <c r="AH1401" s="22">
        <f>Table_1[[#This Row],[Profit]]/Table_1[[#This Row],[Sales]]</f>
        <v>-1.2753086419753088</v>
      </c>
      <c r="AI1401" s="23">
        <f>Table_1[[#This Row],[Profit]]+Table_1[[#This Row],[Sales]]</f>
        <v>-8.9200000000000017</v>
      </c>
      <c r="AJ1401" s="17">
        <f>WEEKNUM(Table_1[[#This Row],[Order Date]],1)</f>
        <v>19</v>
      </c>
      <c r="AK1401" s="17" t="str">
        <f>TEXT(Table_1[[#This Row],[Order Date]],"mmm yyyy")</f>
        <v>May 2015</v>
      </c>
      <c r="AL1401" s="17" t="str">
        <f>Table_1[[#This Row],[Monthly sales]]&amp;"  Week "&amp;TEXT(Table_1[[#This Row],[Weekly sales]],"00")</f>
        <v>May 2015  Week 19</v>
      </c>
      <c r="AM1401" s="17">
        <f>IF(COUNTIF($A$2:A1401, A1401)=1, 1, 0)</f>
        <v>1</v>
      </c>
      <c r="AN1401" s="3">
        <f>COUNTA(A1401) - COUNTIF(Table_1[[#This Row],[Unique Customers]], 1)</f>
        <v>0</v>
      </c>
      <c r="AO1401" s="17" t="str">
        <f t="shared" si="21"/>
        <v>Unique</v>
      </c>
      <c r="AP1401" s="17" t="str">
        <f>"Q"&amp;_xlfn.CEILING.MATH(MONTH(Table_1[[#This Row],[Monthly sales]])/3,1)</f>
        <v>Q2</v>
      </c>
    </row>
    <row r="1402" spans="1:42" ht="14.4" x14ac:dyDescent="0.3">
      <c r="A1402" s="2">
        <v>1028</v>
      </c>
      <c r="B1402" s="15" t="s">
        <v>1913</v>
      </c>
      <c r="C1402" s="15" t="s">
        <v>71</v>
      </c>
      <c r="D1402" s="6">
        <v>0.05</v>
      </c>
      <c r="E1402" s="4">
        <v>83.1</v>
      </c>
      <c r="F1402" s="4">
        <v>6.13</v>
      </c>
      <c r="G1402" s="15" t="s">
        <v>88</v>
      </c>
      <c r="H1402" s="15" t="s">
        <v>28</v>
      </c>
      <c r="I1402" s="15" t="s">
        <v>41</v>
      </c>
      <c r="J1402" s="15" t="s">
        <v>42</v>
      </c>
      <c r="K1402" s="15" t="s">
        <v>74</v>
      </c>
      <c r="L1402" s="15" t="s">
        <v>2463</v>
      </c>
      <c r="M1402" s="6">
        <v>0.45</v>
      </c>
      <c r="N1402" s="15" t="s">
        <v>33</v>
      </c>
      <c r="O1402" s="15" t="s">
        <v>112</v>
      </c>
      <c r="P1402" s="15" t="s">
        <v>113</v>
      </c>
      <c r="Q1402" s="15" t="s">
        <v>1915</v>
      </c>
      <c r="R1402" s="2">
        <v>11725</v>
      </c>
      <c r="S1402" s="1">
        <v>42132</v>
      </c>
      <c r="T1402" s="12">
        <f>EOMONTH(Table_1[[#This Row],[Order Date]],0)</f>
        <v>42155</v>
      </c>
      <c r="U1402" s="10">
        <f>EOMONTH(Table_1[[#This Row],[Order Date]],0)</f>
        <v>42155</v>
      </c>
      <c r="V1402" s="14">
        <v>42132</v>
      </c>
      <c r="W1402" s="1">
        <v>42133</v>
      </c>
      <c r="X1402" s="12">
        <v>42133</v>
      </c>
      <c r="Y1402" s="10">
        <f>EOMONTH(Table_1[[#This Row],[Ship date]],0)</f>
        <v>42155</v>
      </c>
      <c r="Z1402" s="14">
        <v>42133</v>
      </c>
      <c r="AA1402" s="4">
        <v>1152.5277000000001</v>
      </c>
      <c r="AB1402" s="2">
        <v>20</v>
      </c>
      <c r="AC1402" s="4">
        <v>1670.33</v>
      </c>
      <c r="AD1402" s="2">
        <v>89007</v>
      </c>
      <c r="AE1402" s="4">
        <f>'DataCleaning and Transformation'!$E1402-'DataCleaning and Transformation'!$D1402</f>
        <v>83.05</v>
      </c>
      <c r="AF1402" s="15" t="str">
        <f>_xlfn.IFS('DataCleaning and Transformation'!$O1402="Central","Chris",'DataCleaning and Transformation'!$O1402="East","Erin",'DataCleaning and Transformation'!$O1402="South","Sam",'DataCleaning and Transformation'!$O1402="West","William")</f>
        <v>Erin</v>
      </c>
      <c r="AG1402" s="31">
        <f>Table_1[[#This Row],[Ship date]]-Table_1[[#This Row],[Order Date]]</f>
        <v>1</v>
      </c>
      <c r="AH1402" s="22">
        <f>Table_1[[#This Row],[Profit]]/Table_1[[#This Row],[Sales]]</f>
        <v>0.69000000000000006</v>
      </c>
      <c r="AI1402" s="23">
        <f>Table_1[[#This Row],[Profit]]+Table_1[[#This Row],[Sales]]</f>
        <v>2822.8577</v>
      </c>
      <c r="AJ1402" s="17">
        <f>WEEKNUM(Table_1[[#This Row],[Order Date]],1)</f>
        <v>19</v>
      </c>
      <c r="AK1402" s="17" t="str">
        <f>TEXT(Table_1[[#This Row],[Order Date]],"mmm yyyy")</f>
        <v>May 2015</v>
      </c>
      <c r="AL1402" s="17" t="str">
        <f>Table_1[[#This Row],[Monthly sales]]&amp;"  Week "&amp;TEXT(Table_1[[#This Row],[Weekly sales]],"00")</f>
        <v>May 2015  Week 19</v>
      </c>
      <c r="AM1402" s="17">
        <f>IF(COUNTIF($A$2:A1402, A1402)=1, 1, 0)</f>
        <v>0</v>
      </c>
      <c r="AN1402" s="3">
        <f>COUNTA(A1402) - COUNTIF(Table_1[[#This Row],[Unique Customers]], 1)</f>
        <v>1</v>
      </c>
      <c r="AO1402" s="17" t="str">
        <f t="shared" si="21"/>
        <v>Unique</v>
      </c>
      <c r="AP1402" s="17" t="str">
        <f>"Q"&amp;_xlfn.CEILING.MATH(MONTH(Table_1[[#This Row],[Monthly sales]])/3,1)</f>
        <v>Q2</v>
      </c>
    </row>
    <row r="1403" spans="1:42" ht="14.4" x14ac:dyDescent="0.3">
      <c r="A1403" s="2">
        <v>1080</v>
      </c>
      <c r="B1403" s="15" t="s">
        <v>2464</v>
      </c>
      <c r="C1403" s="15" t="s">
        <v>71</v>
      </c>
      <c r="D1403" s="6">
        <v>0.08</v>
      </c>
      <c r="E1403" s="4">
        <v>13.9</v>
      </c>
      <c r="F1403" s="4">
        <v>7.59</v>
      </c>
      <c r="G1403" s="15" t="s">
        <v>39</v>
      </c>
      <c r="H1403" s="15" t="s">
        <v>95</v>
      </c>
      <c r="I1403" s="15" t="s">
        <v>49</v>
      </c>
      <c r="J1403" s="15" t="s">
        <v>569</v>
      </c>
      <c r="K1403" s="15" t="s">
        <v>43</v>
      </c>
      <c r="L1403" s="15" t="s">
        <v>2465</v>
      </c>
      <c r="M1403" s="6">
        <v>0.56000000000000005</v>
      </c>
      <c r="N1403" s="15" t="s">
        <v>33</v>
      </c>
      <c r="O1403" s="15" t="s">
        <v>53</v>
      </c>
      <c r="P1403" s="15" t="s">
        <v>104</v>
      </c>
      <c r="Q1403" s="15" t="s">
        <v>2466</v>
      </c>
      <c r="R1403" s="2">
        <v>60174</v>
      </c>
      <c r="S1403" s="1">
        <v>42132</v>
      </c>
      <c r="T1403" s="12">
        <f>EOMONTH(Table_1[[#This Row],[Order Date]],0)</f>
        <v>42155</v>
      </c>
      <c r="U1403" s="10">
        <f>EOMONTH(Table_1[[#This Row],[Order Date]],0)</f>
        <v>42155</v>
      </c>
      <c r="V1403" s="14">
        <v>42132</v>
      </c>
      <c r="W1403" s="1">
        <v>42133</v>
      </c>
      <c r="X1403" s="12">
        <v>42133</v>
      </c>
      <c r="Y1403" s="10">
        <f>EOMONTH(Table_1[[#This Row],[Ship date]],0)</f>
        <v>42155</v>
      </c>
      <c r="Z1403" s="14">
        <v>42133</v>
      </c>
      <c r="AA1403" s="4">
        <v>9.8620000000000001</v>
      </c>
      <c r="AB1403" s="2">
        <v>14</v>
      </c>
      <c r="AC1403" s="4">
        <v>196.41</v>
      </c>
      <c r="AD1403" s="2">
        <v>88461</v>
      </c>
      <c r="AE1403" s="4">
        <f>'DataCleaning and Transformation'!$E1403-'DataCleaning and Transformation'!$D1403</f>
        <v>13.82</v>
      </c>
      <c r="AF1403" s="15" t="str">
        <f>_xlfn.IFS('DataCleaning and Transformation'!$O1403="Central","Chris",'DataCleaning and Transformation'!$O1403="East","Erin",'DataCleaning and Transformation'!$O1403="South","Sam",'DataCleaning and Transformation'!$O1403="West","William")</f>
        <v>Chris</v>
      </c>
      <c r="AG1403" s="31">
        <f>Table_1[[#This Row],[Ship date]]-Table_1[[#This Row],[Order Date]]</f>
        <v>1</v>
      </c>
      <c r="AH1403" s="22">
        <f>Table_1[[#This Row],[Profit]]/Table_1[[#This Row],[Sales]]</f>
        <v>5.0211292704037472E-2</v>
      </c>
      <c r="AI1403" s="23">
        <f>Table_1[[#This Row],[Profit]]+Table_1[[#This Row],[Sales]]</f>
        <v>206.27199999999999</v>
      </c>
      <c r="AJ1403" s="17">
        <f>WEEKNUM(Table_1[[#This Row],[Order Date]],1)</f>
        <v>19</v>
      </c>
      <c r="AK1403" s="17" t="str">
        <f>TEXT(Table_1[[#This Row],[Order Date]],"mmm yyyy")</f>
        <v>May 2015</v>
      </c>
      <c r="AL1403" s="17" t="str">
        <f>Table_1[[#This Row],[Monthly sales]]&amp;"  Week "&amp;TEXT(Table_1[[#This Row],[Weekly sales]],"00")</f>
        <v>May 2015  Week 19</v>
      </c>
      <c r="AM1403" s="17">
        <f>IF(COUNTIF($A$2:A1403, A1403)=1, 1, 0)</f>
        <v>1</v>
      </c>
      <c r="AN1403" s="3">
        <f>COUNTA(A1403) - COUNTIF(Table_1[[#This Row],[Unique Customers]], 1)</f>
        <v>0</v>
      </c>
      <c r="AO1403" s="17" t="str">
        <f t="shared" si="21"/>
        <v>Unique</v>
      </c>
      <c r="AP1403" s="17" t="str">
        <f>"Q"&amp;_xlfn.CEILING.MATH(MONTH(Table_1[[#This Row],[Monthly sales]])/3,1)</f>
        <v>Q2</v>
      </c>
    </row>
    <row r="1404" spans="1:42" ht="14.4" x14ac:dyDescent="0.3">
      <c r="A1404" s="2">
        <v>2882</v>
      </c>
      <c r="B1404" s="15" t="s">
        <v>672</v>
      </c>
      <c r="C1404" s="15" t="s">
        <v>26</v>
      </c>
      <c r="D1404" s="6">
        <v>0.05</v>
      </c>
      <c r="E1404" s="4">
        <v>6.48</v>
      </c>
      <c r="F1404" s="4">
        <v>8.73</v>
      </c>
      <c r="G1404" s="15" t="s">
        <v>39</v>
      </c>
      <c r="H1404" s="15" t="s">
        <v>40</v>
      </c>
      <c r="I1404" s="15" t="s">
        <v>49</v>
      </c>
      <c r="J1404" s="15" t="s">
        <v>89</v>
      </c>
      <c r="K1404" s="15" t="s">
        <v>74</v>
      </c>
      <c r="L1404" s="15" t="s">
        <v>159</v>
      </c>
      <c r="M1404" s="6">
        <v>0.37</v>
      </c>
      <c r="N1404" s="15" t="s">
        <v>33</v>
      </c>
      <c r="O1404" s="15" t="s">
        <v>34</v>
      </c>
      <c r="P1404" s="15" t="s">
        <v>98</v>
      </c>
      <c r="Q1404" s="15" t="s">
        <v>674</v>
      </c>
      <c r="R1404" s="2">
        <v>28206</v>
      </c>
      <c r="S1404" s="1">
        <v>42133</v>
      </c>
      <c r="T1404" s="12">
        <f>EOMONTH(Table_1[[#This Row],[Order Date]],0)</f>
        <v>42155</v>
      </c>
      <c r="U1404" s="10">
        <f>EOMONTH(Table_1[[#This Row],[Order Date]],0)</f>
        <v>42155</v>
      </c>
      <c r="V1404" s="14">
        <v>42133</v>
      </c>
      <c r="W1404" s="1">
        <v>42133</v>
      </c>
      <c r="X1404" s="12">
        <v>42133</v>
      </c>
      <c r="Y1404" s="10">
        <f>EOMONTH(Table_1[[#This Row],[Ship date]],0)</f>
        <v>42155</v>
      </c>
      <c r="Z1404" s="14">
        <v>42133</v>
      </c>
      <c r="AA1404" s="4">
        <v>-160.38470000000001</v>
      </c>
      <c r="AB1404" s="2">
        <v>35</v>
      </c>
      <c r="AC1404" s="4">
        <v>232.5</v>
      </c>
      <c r="AD1404" s="2">
        <v>4839</v>
      </c>
      <c r="AE1404" s="4">
        <f>'DataCleaning and Transformation'!$E1404-'DataCleaning and Transformation'!$D1404</f>
        <v>6.4300000000000006</v>
      </c>
      <c r="AF1404" s="15" t="str">
        <f>_xlfn.IFS('DataCleaning and Transformation'!$O1404="Central","Chris",'DataCleaning and Transformation'!$O1404="East","Erin",'DataCleaning and Transformation'!$O1404="South","Sam",'DataCleaning and Transformation'!$O1404="West","William")</f>
        <v>Sam</v>
      </c>
      <c r="AG1404" s="31">
        <f>Table_1[[#This Row],[Ship date]]-Table_1[[#This Row],[Order Date]]</f>
        <v>0</v>
      </c>
      <c r="AH1404" s="22">
        <f>Table_1[[#This Row],[Profit]]/Table_1[[#This Row],[Sales]]</f>
        <v>-0.6898266666666667</v>
      </c>
      <c r="AI1404" s="23">
        <f>Table_1[[#This Row],[Profit]]+Table_1[[#This Row],[Sales]]</f>
        <v>72.115299999999991</v>
      </c>
      <c r="AJ1404" s="17">
        <f>WEEKNUM(Table_1[[#This Row],[Order Date]],1)</f>
        <v>19</v>
      </c>
      <c r="AK1404" s="17" t="str">
        <f>TEXT(Table_1[[#This Row],[Order Date]],"mmm yyyy")</f>
        <v>May 2015</v>
      </c>
      <c r="AL1404" s="17" t="str">
        <f>Table_1[[#This Row],[Monthly sales]]&amp;"  Week "&amp;TEXT(Table_1[[#This Row],[Weekly sales]],"00")</f>
        <v>May 2015  Week 19</v>
      </c>
      <c r="AM1404" s="17">
        <f>IF(COUNTIF($A$2:A1404, A1404)=1, 1, 0)</f>
        <v>0</v>
      </c>
      <c r="AN1404" s="3">
        <f>COUNTA(A1404) - COUNTIF(Table_1[[#This Row],[Unique Customers]], 1)</f>
        <v>1</v>
      </c>
      <c r="AO1404" s="17" t="str">
        <f t="shared" si="21"/>
        <v>Unique</v>
      </c>
      <c r="AP1404" s="17" t="str">
        <f>"Q"&amp;_xlfn.CEILING.MATH(MONTH(Table_1[[#This Row],[Monthly sales]])/3,1)</f>
        <v>Q2</v>
      </c>
    </row>
    <row r="1405" spans="1:42" ht="14.4" x14ac:dyDescent="0.3">
      <c r="A1405" s="2">
        <v>2883</v>
      </c>
      <c r="B1405" s="15" t="s">
        <v>2467</v>
      </c>
      <c r="C1405" s="15" t="s">
        <v>26</v>
      </c>
      <c r="D1405" s="6">
        <v>0.05</v>
      </c>
      <c r="E1405" s="4">
        <v>6.48</v>
      </c>
      <c r="F1405" s="4">
        <v>8.73</v>
      </c>
      <c r="G1405" s="15" t="s">
        <v>39</v>
      </c>
      <c r="H1405" s="15" t="s">
        <v>40</v>
      </c>
      <c r="I1405" s="15" t="s">
        <v>49</v>
      </c>
      <c r="J1405" s="15" t="s">
        <v>89</v>
      </c>
      <c r="K1405" s="15" t="s">
        <v>74</v>
      </c>
      <c r="L1405" s="15" t="s">
        <v>159</v>
      </c>
      <c r="M1405" s="6">
        <v>0.37</v>
      </c>
      <c r="N1405" s="15" t="s">
        <v>33</v>
      </c>
      <c r="O1405" s="15" t="s">
        <v>112</v>
      </c>
      <c r="P1405" s="15" t="s">
        <v>318</v>
      </c>
      <c r="Q1405" s="15" t="s">
        <v>1476</v>
      </c>
      <c r="R1405" s="2">
        <v>44070</v>
      </c>
      <c r="S1405" s="1">
        <v>42133</v>
      </c>
      <c r="T1405" s="12">
        <f>EOMONTH(Table_1[[#This Row],[Order Date]],0)</f>
        <v>42155</v>
      </c>
      <c r="U1405" s="10">
        <f>EOMONTH(Table_1[[#This Row],[Order Date]],0)</f>
        <v>42155</v>
      </c>
      <c r="V1405" s="14">
        <v>42133</v>
      </c>
      <c r="W1405" s="1">
        <v>42133</v>
      </c>
      <c r="X1405" s="12">
        <v>42133</v>
      </c>
      <c r="Y1405" s="10">
        <f>EOMONTH(Table_1[[#This Row],[Ship date]],0)</f>
        <v>42155</v>
      </c>
      <c r="Z1405" s="14">
        <v>42133</v>
      </c>
      <c r="AA1405" s="4">
        <v>-120.59</v>
      </c>
      <c r="AB1405" s="2">
        <v>9</v>
      </c>
      <c r="AC1405" s="4">
        <v>59.79</v>
      </c>
      <c r="AD1405" s="2">
        <v>87632</v>
      </c>
      <c r="AE1405" s="4">
        <f>'DataCleaning and Transformation'!$E1405-'DataCleaning and Transformation'!$D1405</f>
        <v>6.4300000000000006</v>
      </c>
      <c r="AF1405" s="15" t="str">
        <f>_xlfn.IFS('DataCleaning and Transformation'!$O1405="Central","Chris",'DataCleaning and Transformation'!$O1405="East","Erin",'DataCleaning and Transformation'!$O1405="South","Sam",'DataCleaning and Transformation'!$O1405="West","William")</f>
        <v>Erin</v>
      </c>
      <c r="AG1405" s="31">
        <f>Table_1[[#This Row],[Ship date]]-Table_1[[#This Row],[Order Date]]</f>
        <v>0</v>
      </c>
      <c r="AH1405" s="22">
        <f>Table_1[[#This Row],[Profit]]/Table_1[[#This Row],[Sales]]</f>
        <v>-2.0168924569325974</v>
      </c>
      <c r="AI1405" s="23">
        <f>Table_1[[#This Row],[Profit]]+Table_1[[#This Row],[Sales]]</f>
        <v>-60.800000000000004</v>
      </c>
      <c r="AJ1405" s="17">
        <f>WEEKNUM(Table_1[[#This Row],[Order Date]],1)</f>
        <v>19</v>
      </c>
      <c r="AK1405" s="17" t="str">
        <f>TEXT(Table_1[[#This Row],[Order Date]],"mmm yyyy")</f>
        <v>May 2015</v>
      </c>
      <c r="AL1405" s="17" t="str">
        <f>Table_1[[#This Row],[Monthly sales]]&amp;"  Week "&amp;TEXT(Table_1[[#This Row],[Weekly sales]],"00")</f>
        <v>May 2015  Week 19</v>
      </c>
      <c r="AM1405" s="17">
        <f>IF(COUNTIF($A$2:A1405, A1405)=1, 1, 0)</f>
        <v>1</v>
      </c>
      <c r="AN1405" s="3">
        <f>COUNTA(A1405) - COUNTIF(Table_1[[#This Row],[Unique Customers]], 1)</f>
        <v>0</v>
      </c>
      <c r="AO1405" s="17" t="str">
        <f t="shared" si="21"/>
        <v>Unique</v>
      </c>
      <c r="AP1405" s="17" t="str">
        <f>"Q"&amp;_xlfn.CEILING.MATH(MONTH(Table_1[[#This Row],[Monthly sales]])/3,1)</f>
        <v>Q2</v>
      </c>
    </row>
    <row r="1406" spans="1:42" ht="14.4" x14ac:dyDescent="0.3">
      <c r="A1406" s="2">
        <v>62</v>
      </c>
      <c r="B1406" s="15" t="s">
        <v>2468</v>
      </c>
      <c r="C1406" s="15" t="s">
        <v>38</v>
      </c>
      <c r="D1406" s="6">
        <v>0.02</v>
      </c>
      <c r="E1406" s="4">
        <v>5.98</v>
      </c>
      <c r="F1406" s="4">
        <v>5.15</v>
      </c>
      <c r="G1406" s="15" t="s">
        <v>39</v>
      </c>
      <c r="H1406" s="15" t="s">
        <v>95</v>
      </c>
      <c r="I1406" s="15" t="s">
        <v>49</v>
      </c>
      <c r="J1406" s="15" t="s">
        <v>89</v>
      </c>
      <c r="K1406" s="15" t="s">
        <v>74</v>
      </c>
      <c r="L1406" s="15" t="s">
        <v>2469</v>
      </c>
      <c r="M1406" s="6">
        <v>0.36</v>
      </c>
      <c r="N1406" s="15" t="s">
        <v>33</v>
      </c>
      <c r="O1406" s="15" t="s">
        <v>53</v>
      </c>
      <c r="P1406" s="15" t="s">
        <v>188</v>
      </c>
      <c r="Q1406" s="15" t="s">
        <v>2470</v>
      </c>
      <c r="R1406" s="2">
        <v>78664</v>
      </c>
      <c r="S1406" s="1">
        <v>42133</v>
      </c>
      <c r="T1406" s="12">
        <f>EOMONTH(Table_1[[#This Row],[Order Date]],0)</f>
        <v>42155</v>
      </c>
      <c r="U1406" s="10">
        <f>EOMONTH(Table_1[[#This Row],[Order Date]],0)</f>
        <v>42155</v>
      </c>
      <c r="V1406" s="14">
        <v>42133</v>
      </c>
      <c r="W1406" s="1">
        <v>42135</v>
      </c>
      <c r="X1406" s="12">
        <v>42135</v>
      </c>
      <c r="Y1406" s="10">
        <f>EOMONTH(Table_1[[#This Row],[Ship date]],0)</f>
        <v>42155</v>
      </c>
      <c r="Z1406" s="14">
        <v>42135</v>
      </c>
      <c r="AA1406" s="4">
        <v>2.14</v>
      </c>
      <c r="AB1406" s="2">
        <v>3</v>
      </c>
      <c r="AC1406" s="4">
        <v>22.85</v>
      </c>
      <c r="AD1406" s="2">
        <v>87407</v>
      </c>
      <c r="AE1406" s="4">
        <f>'DataCleaning and Transformation'!$E1406-'DataCleaning and Transformation'!$D1406</f>
        <v>5.9600000000000009</v>
      </c>
      <c r="AF1406" s="15" t="str">
        <f>_xlfn.IFS('DataCleaning and Transformation'!$O1406="Central","Chris",'DataCleaning and Transformation'!$O1406="East","Erin",'DataCleaning and Transformation'!$O1406="South","Sam",'DataCleaning and Transformation'!$O1406="West","William")</f>
        <v>Chris</v>
      </c>
      <c r="AG1406" s="31">
        <f>Table_1[[#This Row],[Ship date]]-Table_1[[#This Row],[Order Date]]</f>
        <v>2</v>
      </c>
      <c r="AH1406" s="22">
        <f>Table_1[[#This Row],[Profit]]/Table_1[[#This Row],[Sales]]</f>
        <v>9.3654266958424506E-2</v>
      </c>
      <c r="AI1406" s="23">
        <f>Table_1[[#This Row],[Profit]]+Table_1[[#This Row],[Sales]]</f>
        <v>24.990000000000002</v>
      </c>
      <c r="AJ1406" s="17">
        <f>WEEKNUM(Table_1[[#This Row],[Order Date]],1)</f>
        <v>19</v>
      </c>
      <c r="AK1406" s="17" t="str">
        <f>TEXT(Table_1[[#This Row],[Order Date]],"mmm yyyy")</f>
        <v>May 2015</v>
      </c>
      <c r="AL1406" s="17" t="str">
        <f>Table_1[[#This Row],[Monthly sales]]&amp;"  Week "&amp;TEXT(Table_1[[#This Row],[Weekly sales]],"00")</f>
        <v>May 2015  Week 19</v>
      </c>
      <c r="AM1406" s="17">
        <f>IF(COUNTIF($A$2:A1406, A1406)=1, 1, 0)</f>
        <v>1</v>
      </c>
      <c r="AN1406" s="3">
        <f>COUNTA(A1406) - COUNTIF(Table_1[[#This Row],[Unique Customers]], 1)</f>
        <v>0</v>
      </c>
      <c r="AO1406" s="17" t="str">
        <f t="shared" si="21"/>
        <v>Unique</v>
      </c>
      <c r="AP1406" s="17" t="str">
        <f>"Q"&amp;_xlfn.CEILING.MATH(MONTH(Table_1[[#This Row],[Monthly sales]])/3,1)</f>
        <v>Q2</v>
      </c>
    </row>
    <row r="1407" spans="1:42" ht="14.4" x14ac:dyDescent="0.3">
      <c r="A1407" s="2">
        <v>1650</v>
      </c>
      <c r="B1407" s="15" t="s">
        <v>2471</v>
      </c>
      <c r="C1407" s="15" t="s">
        <v>38</v>
      </c>
      <c r="D1407" s="6">
        <v>0.05</v>
      </c>
      <c r="E1407" s="4">
        <v>6.48</v>
      </c>
      <c r="F1407" s="4">
        <v>2.74</v>
      </c>
      <c r="G1407" s="15" t="s">
        <v>39</v>
      </c>
      <c r="H1407" s="15" t="s">
        <v>95</v>
      </c>
      <c r="I1407" s="15" t="s">
        <v>41</v>
      </c>
      <c r="J1407" s="15" t="s">
        <v>42</v>
      </c>
      <c r="K1407" s="15" t="s">
        <v>43</v>
      </c>
      <c r="L1407" s="15" t="s">
        <v>2472</v>
      </c>
      <c r="M1407" s="6">
        <v>0.71</v>
      </c>
      <c r="N1407" s="15" t="s">
        <v>33</v>
      </c>
      <c r="O1407" s="15" t="s">
        <v>34</v>
      </c>
      <c r="P1407" s="15" t="s">
        <v>98</v>
      </c>
      <c r="Q1407" s="15" t="s">
        <v>2473</v>
      </c>
      <c r="R1407" s="2">
        <v>27203</v>
      </c>
      <c r="S1407" s="1">
        <v>42133</v>
      </c>
      <c r="T1407" s="12">
        <f>EOMONTH(Table_1[[#This Row],[Order Date]],0)</f>
        <v>42155</v>
      </c>
      <c r="U1407" s="10">
        <f>EOMONTH(Table_1[[#This Row],[Order Date]],0)</f>
        <v>42155</v>
      </c>
      <c r="V1407" s="14">
        <v>42133</v>
      </c>
      <c r="W1407" s="1">
        <v>42133</v>
      </c>
      <c r="X1407" s="12">
        <v>42133</v>
      </c>
      <c r="Y1407" s="10">
        <f>EOMONTH(Table_1[[#This Row],[Ship date]],0)</f>
        <v>42155</v>
      </c>
      <c r="Z1407" s="14">
        <v>42133</v>
      </c>
      <c r="AA1407" s="4">
        <v>15.096</v>
      </c>
      <c r="AB1407" s="2">
        <v>15</v>
      </c>
      <c r="AC1407" s="4">
        <v>94.27</v>
      </c>
      <c r="AD1407" s="2">
        <v>91042</v>
      </c>
      <c r="AE1407" s="4">
        <f>'DataCleaning and Transformation'!$E1407-'DataCleaning and Transformation'!$D1407</f>
        <v>6.4300000000000006</v>
      </c>
      <c r="AF1407" s="15" t="str">
        <f>_xlfn.IFS('DataCleaning and Transformation'!$O1407="Central","Chris",'DataCleaning and Transformation'!$O1407="East","Erin",'DataCleaning and Transformation'!$O1407="South","Sam",'DataCleaning and Transformation'!$O1407="West","William")</f>
        <v>Sam</v>
      </c>
      <c r="AG1407" s="31">
        <f>Table_1[[#This Row],[Ship date]]-Table_1[[#This Row],[Order Date]]</f>
        <v>0</v>
      </c>
      <c r="AH1407" s="22">
        <f>Table_1[[#This Row],[Profit]]/Table_1[[#This Row],[Sales]]</f>
        <v>0.16013578020579189</v>
      </c>
      <c r="AI1407" s="23">
        <f>Table_1[[#This Row],[Profit]]+Table_1[[#This Row],[Sales]]</f>
        <v>109.366</v>
      </c>
      <c r="AJ1407" s="17">
        <f>WEEKNUM(Table_1[[#This Row],[Order Date]],1)</f>
        <v>19</v>
      </c>
      <c r="AK1407" s="17" t="str">
        <f>TEXT(Table_1[[#This Row],[Order Date]],"mmm yyyy")</f>
        <v>May 2015</v>
      </c>
      <c r="AL1407" s="17" t="str">
        <f>Table_1[[#This Row],[Monthly sales]]&amp;"  Week "&amp;TEXT(Table_1[[#This Row],[Weekly sales]],"00")</f>
        <v>May 2015  Week 19</v>
      </c>
      <c r="AM1407" s="17">
        <f>IF(COUNTIF($A$2:A1407, A1407)=1, 1, 0)</f>
        <v>1</v>
      </c>
      <c r="AN1407" s="3">
        <f>COUNTA(A1407) - COUNTIF(Table_1[[#This Row],[Unique Customers]], 1)</f>
        <v>0</v>
      </c>
      <c r="AO1407" s="17" t="str">
        <f t="shared" si="21"/>
        <v>Unique</v>
      </c>
      <c r="AP1407" s="17" t="str">
        <f>"Q"&amp;_xlfn.CEILING.MATH(MONTH(Table_1[[#This Row],[Monthly sales]])/3,1)</f>
        <v>Q2</v>
      </c>
    </row>
    <row r="1408" spans="1:42" ht="14.4" x14ac:dyDescent="0.3">
      <c r="A1408" s="2">
        <v>1650</v>
      </c>
      <c r="B1408" s="15" t="s">
        <v>2471</v>
      </c>
      <c r="C1408" s="15" t="s">
        <v>38</v>
      </c>
      <c r="D1408" s="6">
        <v>0.09</v>
      </c>
      <c r="E1408" s="4">
        <v>12.53</v>
      </c>
      <c r="F1408" s="4">
        <v>0.5</v>
      </c>
      <c r="G1408" s="15" t="s">
        <v>39</v>
      </c>
      <c r="H1408" s="15" t="s">
        <v>95</v>
      </c>
      <c r="I1408" s="15" t="s">
        <v>49</v>
      </c>
      <c r="J1408" s="15" t="s">
        <v>153</v>
      </c>
      <c r="K1408" s="15" t="s">
        <v>74</v>
      </c>
      <c r="L1408" s="15" t="s">
        <v>2068</v>
      </c>
      <c r="M1408" s="6">
        <v>0.38</v>
      </c>
      <c r="N1408" s="15" t="s">
        <v>33</v>
      </c>
      <c r="O1408" s="15" t="s">
        <v>34</v>
      </c>
      <c r="P1408" s="15" t="s">
        <v>98</v>
      </c>
      <c r="Q1408" s="15" t="s">
        <v>2473</v>
      </c>
      <c r="R1408" s="2">
        <v>27203</v>
      </c>
      <c r="S1408" s="1">
        <v>42133</v>
      </c>
      <c r="T1408" s="12">
        <f>EOMONTH(Table_1[[#This Row],[Order Date]],0)</f>
        <v>42155</v>
      </c>
      <c r="U1408" s="10">
        <f>EOMONTH(Table_1[[#This Row],[Order Date]],0)</f>
        <v>42155</v>
      </c>
      <c r="V1408" s="14">
        <v>42133</v>
      </c>
      <c r="W1408" s="1">
        <v>42134</v>
      </c>
      <c r="X1408" s="12">
        <v>42134</v>
      </c>
      <c r="Y1408" s="10">
        <f>EOMONTH(Table_1[[#This Row],[Ship date]],0)</f>
        <v>42155</v>
      </c>
      <c r="Z1408" s="14">
        <v>42134</v>
      </c>
      <c r="AA1408" s="4">
        <v>14.9124</v>
      </c>
      <c r="AB1408" s="2">
        <v>7</v>
      </c>
      <c r="AC1408" s="4">
        <v>82.21</v>
      </c>
      <c r="AD1408" s="2">
        <v>91042</v>
      </c>
      <c r="AE1408" s="4">
        <f>'DataCleaning and Transformation'!$E1408-'DataCleaning and Transformation'!$D1408</f>
        <v>12.44</v>
      </c>
      <c r="AF1408" s="15" t="str">
        <f>_xlfn.IFS('DataCleaning and Transformation'!$O1408="Central","Chris",'DataCleaning and Transformation'!$O1408="East","Erin",'DataCleaning and Transformation'!$O1408="South","Sam",'DataCleaning and Transformation'!$O1408="West","William")</f>
        <v>Sam</v>
      </c>
      <c r="AG1408" s="31">
        <f>Table_1[[#This Row],[Ship date]]-Table_1[[#This Row],[Order Date]]</f>
        <v>1</v>
      </c>
      <c r="AH1408" s="22">
        <f>Table_1[[#This Row],[Profit]]/Table_1[[#This Row],[Sales]]</f>
        <v>0.18139399099866196</v>
      </c>
      <c r="AI1408" s="23">
        <f>Table_1[[#This Row],[Profit]]+Table_1[[#This Row],[Sales]]</f>
        <v>97.122399999999999</v>
      </c>
      <c r="AJ1408" s="17">
        <f>WEEKNUM(Table_1[[#This Row],[Order Date]],1)</f>
        <v>19</v>
      </c>
      <c r="AK1408" s="17" t="str">
        <f>TEXT(Table_1[[#This Row],[Order Date]],"mmm yyyy")</f>
        <v>May 2015</v>
      </c>
      <c r="AL1408" s="17" t="str">
        <f>Table_1[[#This Row],[Monthly sales]]&amp;"  Week "&amp;TEXT(Table_1[[#This Row],[Weekly sales]],"00")</f>
        <v>May 2015  Week 19</v>
      </c>
      <c r="AM1408" s="17">
        <f>IF(COUNTIF($A$2:A1408, A1408)=1, 1, 0)</f>
        <v>0</v>
      </c>
      <c r="AN1408" s="3">
        <f>COUNTA(A1408) - COUNTIF(Table_1[[#This Row],[Unique Customers]], 1)</f>
        <v>1</v>
      </c>
      <c r="AO1408" s="17" t="str">
        <f t="shared" si="21"/>
        <v>Repeated</v>
      </c>
      <c r="AP1408" s="17" t="str">
        <f>"Q"&amp;_xlfn.CEILING.MATH(MONTH(Table_1[[#This Row],[Monthly sales]])/3,1)</f>
        <v>Q2</v>
      </c>
    </row>
    <row r="1409" spans="1:42" ht="14.4" x14ac:dyDescent="0.3">
      <c r="A1409" s="2">
        <v>1650</v>
      </c>
      <c r="B1409" s="15" t="s">
        <v>2471</v>
      </c>
      <c r="C1409" s="15" t="s">
        <v>38</v>
      </c>
      <c r="D1409" s="6">
        <v>0.08</v>
      </c>
      <c r="E1409" s="4">
        <v>65.989999999999995</v>
      </c>
      <c r="F1409" s="4">
        <v>8.99</v>
      </c>
      <c r="G1409" s="15" t="s">
        <v>88</v>
      </c>
      <c r="H1409" s="15" t="s">
        <v>95</v>
      </c>
      <c r="I1409" s="15" t="s">
        <v>41</v>
      </c>
      <c r="J1409" s="15" t="s">
        <v>136</v>
      </c>
      <c r="K1409" s="15" t="s">
        <v>74</v>
      </c>
      <c r="L1409" s="15" t="s">
        <v>1613</v>
      </c>
      <c r="M1409" s="6">
        <v>0.55000000000000004</v>
      </c>
      <c r="N1409" s="15" t="s">
        <v>33</v>
      </c>
      <c r="O1409" s="15" t="s">
        <v>34</v>
      </c>
      <c r="P1409" s="15" t="s">
        <v>98</v>
      </c>
      <c r="Q1409" s="15" t="s">
        <v>2473</v>
      </c>
      <c r="R1409" s="2">
        <v>27203</v>
      </c>
      <c r="S1409" s="1">
        <v>42133</v>
      </c>
      <c r="T1409" s="12">
        <f>EOMONTH(Table_1[[#This Row],[Order Date]],0)</f>
        <v>42155</v>
      </c>
      <c r="U1409" s="10">
        <f>EOMONTH(Table_1[[#This Row],[Order Date]],0)</f>
        <v>42155</v>
      </c>
      <c r="V1409" s="14">
        <v>42133</v>
      </c>
      <c r="W1409" s="1">
        <v>42135</v>
      </c>
      <c r="X1409" s="12">
        <v>42135</v>
      </c>
      <c r="Y1409" s="10">
        <f>EOMONTH(Table_1[[#This Row],[Ship date]],0)</f>
        <v>42155</v>
      </c>
      <c r="Z1409" s="14">
        <v>42135</v>
      </c>
      <c r="AA1409" s="4">
        <v>-135.226</v>
      </c>
      <c r="AB1409" s="2">
        <v>8</v>
      </c>
      <c r="AC1409" s="4">
        <v>417.47</v>
      </c>
      <c r="AD1409" s="2">
        <v>91042</v>
      </c>
      <c r="AE1409" s="4">
        <f>'DataCleaning and Transformation'!$E1409-'DataCleaning and Transformation'!$D1409</f>
        <v>65.91</v>
      </c>
      <c r="AF1409" s="15" t="str">
        <f>_xlfn.IFS('DataCleaning and Transformation'!$O1409="Central","Chris",'DataCleaning and Transformation'!$O1409="East","Erin",'DataCleaning and Transformation'!$O1409="South","Sam",'DataCleaning and Transformation'!$O1409="West","William")</f>
        <v>Sam</v>
      </c>
      <c r="AG1409" s="31">
        <f>Table_1[[#This Row],[Ship date]]-Table_1[[#This Row],[Order Date]]</f>
        <v>2</v>
      </c>
      <c r="AH1409" s="22">
        <f>Table_1[[#This Row],[Profit]]/Table_1[[#This Row],[Sales]]</f>
        <v>-0.32391788631518431</v>
      </c>
      <c r="AI1409" s="23">
        <f>Table_1[[#This Row],[Profit]]+Table_1[[#This Row],[Sales]]</f>
        <v>282.24400000000003</v>
      </c>
      <c r="AJ1409" s="17">
        <f>WEEKNUM(Table_1[[#This Row],[Order Date]],1)</f>
        <v>19</v>
      </c>
      <c r="AK1409" s="17" t="str">
        <f>TEXT(Table_1[[#This Row],[Order Date]],"mmm yyyy")</f>
        <v>May 2015</v>
      </c>
      <c r="AL1409" s="17" t="str">
        <f>Table_1[[#This Row],[Monthly sales]]&amp;"  Week "&amp;TEXT(Table_1[[#This Row],[Weekly sales]],"00")</f>
        <v>May 2015  Week 19</v>
      </c>
      <c r="AM1409" s="17">
        <f>IF(COUNTIF($A$2:A1409, A1409)=1, 1, 0)</f>
        <v>0</v>
      </c>
      <c r="AN1409" s="3">
        <f>COUNTA(A1409) - COUNTIF(Table_1[[#This Row],[Unique Customers]], 1)</f>
        <v>1</v>
      </c>
      <c r="AO1409" s="17" t="str">
        <f t="shared" si="21"/>
        <v>Repeated</v>
      </c>
      <c r="AP1409" s="17" t="str">
        <f>"Q"&amp;_xlfn.CEILING.MATH(MONTH(Table_1[[#This Row],[Monthly sales]])/3,1)</f>
        <v>Q2</v>
      </c>
    </row>
    <row r="1410" spans="1:42" ht="14.4" x14ac:dyDescent="0.3">
      <c r="A1410" s="2">
        <v>43</v>
      </c>
      <c r="B1410" s="15" t="s">
        <v>2474</v>
      </c>
      <c r="C1410" s="15" t="s">
        <v>38</v>
      </c>
      <c r="D1410" s="6">
        <v>0</v>
      </c>
      <c r="E1410" s="4">
        <v>99.99</v>
      </c>
      <c r="F1410" s="4">
        <v>19.989999999999998</v>
      </c>
      <c r="G1410" s="15" t="s">
        <v>39</v>
      </c>
      <c r="H1410" s="15" t="s">
        <v>40</v>
      </c>
      <c r="I1410" s="15" t="s">
        <v>41</v>
      </c>
      <c r="J1410" s="15" t="s">
        <v>57</v>
      </c>
      <c r="K1410" s="15" t="s">
        <v>74</v>
      </c>
      <c r="L1410" s="15" t="s">
        <v>1563</v>
      </c>
      <c r="M1410" s="6">
        <v>0.52</v>
      </c>
      <c r="N1410" s="15" t="s">
        <v>33</v>
      </c>
      <c r="O1410" s="15" t="s">
        <v>60</v>
      </c>
      <c r="P1410" s="15" t="s">
        <v>67</v>
      </c>
      <c r="Q1410" s="15" t="s">
        <v>843</v>
      </c>
      <c r="R1410" s="2">
        <v>98052</v>
      </c>
      <c r="S1410" s="1">
        <v>42134</v>
      </c>
      <c r="T1410" s="12">
        <f>EOMONTH(Table_1[[#This Row],[Order Date]],0)</f>
        <v>42155</v>
      </c>
      <c r="U1410" s="10">
        <f>EOMONTH(Table_1[[#This Row],[Order Date]],0)</f>
        <v>42155</v>
      </c>
      <c r="V1410" s="14">
        <v>42134</v>
      </c>
      <c r="W1410" s="1">
        <v>42135</v>
      </c>
      <c r="X1410" s="12">
        <v>42135</v>
      </c>
      <c r="Y1410" s="10">
        <f>EOMONTH(Table_1[[#This Row],[Ship date]],0)</f>
        <v>42155</v>
      </c>
      <c r="Z1410" s="14">
        <v>42135</v>
      </c>
      <c r="AA1410" s="4">
        <v>25.913820000000001</v>
      </c>
      <c r="AB1410" s="2">
        <v>6</v>
      </c>
      <c r="AC1410" s="4">
        <v>647.07000000000005</v>
      </c>
      <c r="AD1410" s="2">
        <v>91454</v>
      </c>
      <c r="AE1410" s="4">
        <f>'DataCleaning and Transformation'!$E1410-'DataCleaning and Transformation'!$D1410</f>
        <v>99.99</v>
      </c>
      <c r="AF1410" s="15" t="str">
        <f>_xlfn.IFS('DataCleaning and Transformation'!$O1410="Central","Chris",'DataCleaning and Transformation'!$O1410="East","Erin",'DataCleaning and Transformation'!$O1410="South","Sam",'DataCleaning and Transformation'!$O1410="West","William")</f>
        <v>William</v>
      </c>
      <c r="AG1410" s="31">
        <f>Table_1[[#This Row],[Ship date]]-Table_1[[#This Row],[Order Date]]</f>
        <v>1</v>
      </c>
      <c r="AH1410" s="22">
        <f>Table_1[[#This Row],[Profit]]/Table_1[[#This Row],[Sales]]</f>
        <v>4.0047939171959757E-2</v>
      </c>
      <c r="AI1410" s="23">
        <f>Table_1[[#This Row],[Profit]]+Table_1[[#This Row],[Sales]]</f>
        <v>672.98382000000004</v>
      </c>
      <c r="AJ1410" s="17">
        <f>WEEKNUM(Table_1[[#This Row],[Order Date]],1)</f>
        <v>20</v>
      </c>
      <c r="AK1410" s="17" t="str">
        <f>TEXT(Table_1[[#This Row],[Order Date]],"mmm yyyy")</f>
        <v>May 2015</v>
      </c>
      <c r="AL1410" s="17" t="str">
        <f>Table_1[[#This Row],[Monthly sales]]&amp;"  Week "&amp;TEXT(Table_1[[#This Row],[Weekly sales]],"00")</f>
        <v>May 2015  Week 20</v>
      </c>
      <c r="AM1410" s="17">
        <f>IF(COUNTIF($A$2:A1410, A1410)=1, 1, 0)</f>
        <v>1</v>
      </c>
      <c r="AN1410" s="3">
        <f>COUNTA(A1410) - COUNTIF(Table_1[[#This Row],[Unique Customers]], 1)</f>
        <v>0</v>
      </c>
      <c r="AO1410" s="17" t="str">
        <f t="shared" ref="AO1410:AO1473" si="22">IF(AD1410=AD1409, "Repeated", "Unique")</f>
        <v>Unique</v>
      </c>
      <c r="AP1410" s="17" t="str">
        <f>"Q"&amp;_xlfn.CEILING.MATH(MONTH(Table_1[[#This Row],[Monthly sales]])/3,1)</f>
        <v>Q2</v>
      </c>
    </row>
    <row r="1411" spans="1:42" ht="14.4" x14ac:dyDescent="0.3">
      <c r="A1411" s="2">
        <v>1778</v>
      </c>
      <c r="B1411" s="15" t="s">
        <v>2475</v>
      </c>
      <c r="C1411" s="15" t="s">
        <v>38</v>
      </c>
      <c r="D1411" s="6">
        <v>0.06</v>
      </c>
      <c r="E1411" s="4">
        <v>13.99</v>
      </c>
      <c r="F1411" s="4">
        <v>7.51</v>
      </c>
      <c r="G1411" s="15" t="s">
        <v>39</v>
      </c>
      <c r="H1411" s="15" t="s">
        <v>40</v>
      </c>
      <c r="I1411" s="15" t="s">
        <v>41</v>
      </c>
      <c r="J1411" s="15" t="s">
        <v>57</v>
      </c>
      <c r="K1411" s="15" t="s">
        <v>145</v>
      </c>
      <c r="L1411" s="15" t="s">
        <v>1077</v>
      </c>
      <c r="M1411" s="6">
        <v>0.39</v>
      </c>
      <c r="N1411" s="15" t="s">
        <v>33</v>
      </c>
      <c r="O1411" s="15" t="s">
        <v>53</v>
      </c>
      <c r="P1411" s="15" t="s">
        <v>54</v>
      </c>
      <c r="Q1411" s="15" t="s">
        <v>2476</v>
      </c>
      <c r="R1411" s="2">
        <v>47906</v>
      </c>
      <c r="S1411" s="1">
        <v>42134</v>
      </c>
      <c r="T1411" s="12">
        <f>EOMONTH(Table_1[[#This Row],[Order Date]],0)</f>
        <v>42155</v>
      </c>
      <c r="U1411" s="10">
        <f>EOMONTH(Table_1[[#This Row],[Order Date]],0)</f>
        <v>42155</v>
      </c>
      <c r="V1411" s="14">
        <v>42134</v>
      </c>
      <c r="W1411" s="1">
        <v>42136</v>
      </c>
      <c r="X1411" s="12">
        <v>42136</v>
      </c>
      <c r="Y1411" s="10">
        <f>EOMONTH(Table_1[[#This Row],[Ship date]],0)</f>
        <v>42155</v>
      </c>
      <c r="Z1411" s="14">
        <v>42136</v>
      </c>
      <c r="AA1411" s="4">
        <v>6.4832400000000003</v>
      </c>
      <c r="AB1411" s="2">
        <v>21</v>
      </c>
      <c r="AC1411" s="4">
        <v>287.99</v>
      </c>
      <c r="AD1411" s="2">
        <v>89943</v>
      </c>
      <c r="AE1411" s="4">
        <f>'DataCleaning and Transformation'!$E1411-'DataCleaning and Transformation'!$D1411</f>
        <v>13.93</v>
      </c>
      <c r="AF1411" s="15" t="str">
        <f>_xlfn.IFS('DataCleaning and Transformation'!$O1411="Central","Chris",'DataCleaning and Transformation'!$O1411="East","Erin",'DataCleaning and Transformation'!$O1411="South","Sam",'DataCleaning and Transformation'!$O1411="West","William")</f>
        <v>Chris</v>
      </c>
      <c r="AG1411" s="31">
        <f>Table_1[[#This Row],[Ship date]]-Table_1[[#This Row],[Order Date]]</f>
        <v>2</v>
      </c>
      <c r="AH1411" s="22">
        <f>Table_1[[#This Row],[Profit]]/Table_1[[#This Row],[Sales]]</f>
        <v>2.2512031667766243E-2</v>
      </c>
      <c r="AI1411" s="23">
        <f>Table_1[[#This Row],[Profit]]+Table_1[[#This Row],[Sales]]</f>
        <v>294.47324000000003</v>
      </c>
      <c r="AJ1411" s="17">
        <f>WEEKNUM(Table_1[[#This Row],[Order Date]],1)</f>
        <v>20</v>
      </c>
      <c r="AK1411" s="17" t="str">
        <f>TEXT(Table_1[[#This Row],[Order Date]],"mmm yyyy")</f>
        <v>May 2015</v>
      </c>
      <c r="AL1411" s="17" t="str">
        <f>Table_1[[#This Row],[Monthly sales]]&amp;"  Week "&amp;TEXT(Table_1[[#This Row],[Weekly sales]],"00")</f>
        <v>May 2015  Week 20</v>
      </c>
      <c r="AM1411" s="17">
        <f>IF(COUNTIF($A$2:A1411, A1411)=1, 1, 0)</f>
        <v>1</v>
      </c>
      <c r="AN1411" s="3">
        <f>COUNTA(A1411) - COUNTIF(Table_1[[#This Row],[Unique Customers]], 1)</f>
        <v>0</v>
      </c>
      <c r="AO1411" s="17" t="str">
        <f t="shared" si="22"/>
        <v>Unique</v>
      </c>
      <c r="AP1411" s="17" t="str">
        <f>"Q"&amp;_xlfn.CEILING.MATH(MONTH(Table_1[[#This Row],[Monthly sales]])/3,1)</f>
        <v>Q2</v>
      </c>
    </row>
    <row r="1412" spans="1:42" ht="14.4" x14ac:dyDescent="0.3">
      <c r="A1412" s="2">
        <v>1778</v>
      </c>
      <c r="B1412" s="15" t="s">
        <v>2475</v>
      </c>
      <c r="C1412" s="15" t="s">
        <v>38</v>
      </c>
      <c r="D1412" s="6">
        <v>0.06</v>
      </c>
      <c r="E1412" s="4">
        <v>15.04</v>
      </c>
      <c r="F1412" s="4">
        <v>1.97</v>
      </c>
      <c r="G1412" s="15" t="s">
        <v>39</v>
      </c>
      <c r="H1412" s="15" t="s">
        <v>40</v>
      </c>
      <c r="I1412" s="15" t="s">
        <v>49</v>
      </c>
      <c r="J1412" s="15" t="s">
        <v>89</v>
      </c>
      <c r="K1412" s="15" t="s">
        <v>51</v>
      </c>
      <c r="L1412" s="15" t="s">
        <v>93</v>
      </c>
      <c r="M1412" s="6">
        <v>0.39</v>
      </c>
      <c r="N1412" s="15" t="s">
        <v>33</v>
      </c>
      <c r="O1412" s="15" t="s">
        <v>53</v>
      </c>
      <c r="P1412" s="15" t="s">
        <v>54</v>
      </c>
      <c r="Q1412" s="15" t="s">
        <v>2476</v>
      </c>
      <c r="R1412" s="2">
        <v>47906</v>
      </c>
      <c r="S1412" s="1">
        <v>42134</v>
      </c>
      <c r="T1412" s="12">
        <f>EOMONTH(Table_1[[#This Row],[Order Date]],0)</f>
        <v>42155</v>
      </c>
      <c r="U1412" s="10">
        <f>EOMONTH(Table_1[[#This Row],[Order Date]],0)</f>
        <v>42155</v>
      </c>
      <c r="V1412" s="14">
        <v>42134</v>
      </c>
      <c r="W1412" s="1">
        <v>42134</v>
      </c>
      <c r="X1412" s="12">
        <v>42134</v>
      </c>
      <c r="Y1412" s="10">
        <f>EOMONTH(Table_1[[#This Row],[Ship date]],0)</f>
        <v>42155</v>
      </c>
      <c r="Z1412" s="14">
        <v>42134</v>
      </c>
      <c r="AA1412" s="4">
        <v>2.3319999999999999</v>
      </c>
      <c r="AB1412" s="2">
        <v>3</v>
      </c>
      <c r="AC1412" s="4">
        <v>46.86</v>
      </c>
      <c r="AD1412" s="2">
        <v>89943</v>
      </c>
      <c r="AE1412" s="4">
        <f>'DataCleaning and Transformation'!$E1412-'DataCleaning and Transformation'!$D1412</f>
        <v>14.979999999999999</v>
      </c>
      <c r="AF1412" s="15" t="str">
        <f>_xlfn.IFS('DataCleaning and Transformation'!$O1412="Central","Chris",'DataCleaning and Transformation'!$O1412="East","Erin",'DataCleaning and Transformation'!$O1412="South","Sam",'DataCleaning and Transformation'!$O1412="West","William")</f>
        <v>Chris</v>
      </c>
      <c r="AG1412" s="31">
        <f>Table_1[[#This Row],[Ship date]]-Table_1[[#This Row],[Order Date]]</f>
        <v>0</v>
      </c>
      <c r="AH1412" s="22">
        <f>Table_1[[#This Row],[Profit]]/Table_1[[#This Row],[Sales]]</f>
        <v>4.9765258215962442E-2</v>
      </c>
      <c r="AI1412" s="23">
        <f>Table_1[[#This Row],[Profit]]+Table_1[[#This Row],[Sales]]</f>
        <v>49.192</v>
      </c>
      <c r="AJ1412" s="17">
        <f>WEEKNUM(Table_1[[#This Row],[Order Date]],1)</f>
        <v>20</v>
      </c>
      <c r="AK1412" s="17" t="str">
        <f>TEXT(Table_1[[#This Row],[Order Date]],"mmm yyyy")</f>
        <v>May 2015</v>
      </c>
      <c r="AL1412" s="17" t="str">
        <f>Table_1[[#This Row],[Monthly sales]]&amp;"  Week "&amp;TEXT(Table_1[[#This Row],[Weekly sales]],"00")</f>
        <v>May 2015  Week 20</v>
      </c>
      <c r="AM1412" s="17">
        <f>IF(COUNTIF($A$2:A1412, A1412)=1, 1, 0)</f>
        <v>0</v>
      </c>
      <c r="AN1412" s="3">
        <f>COUNTA(A1412) - COUNTIF(Table_1[[#This Row],[Unique Customers]], 1)</f>
        <v>1</v>
      </c>
      <c r="AO1412" s="17" t="str">
        <f t="shared" si="22"/>
        <v>Repeated</v>
      </c>
      <c r="AP1412" s="17" t="str">
        <f>"Q"&amp;_xlfn.CEILING.MATH(MONTH(Table_1[[#This Row],[Monthly sales]])/3,1)</f>
        <v>Q2</v>
      </c>
    </row>
    <row r="1413" spans="1:42" ht="14.4" x14ac:dyDescent="0.3">
      <c r="A1413" s="2">
        <v>3283</v>
      </c>
      <c r="B1413" s="15" t="s">
        <v>2245</v>
      </c>
      <c r="C1413" s="15" t="s">
        <v>38</v>
      </c>
      <c r="D1413" s="6">
        <v>0.03</v>
      </c>
      <c r="E1413" s="4">
        <v>17.48</v>
      </c>
      <c r="F1413" s="4">
        <v>1.99</v>
      </c>
      <c r="G1413" s="15" t="s">
        <v>39</v>
      </c>
      <c r="H1413" s="15" t="s">
        <v>95</v>
      </c>
      <c r="I1413" s="15" t="s">
        <v>41</v>
      </c>
      <c r="J1413" s="15" t="s">
        <v>42</v>
      </c>
      <c r="K1413" s="15" t="s">
        <v>43</v>
      </c>
      <c r="L1413" s="15" t="s">
        <v>123</v>
      </c>
      <c r="M1413" s="6">
        <v>0.45</v>
      </c>
      <c r="N1413" s="15" t="s">
        <v>33</v>
      </c>
      <c r="O1413" s="15" t="s">
        <v>34</v>
      </c>
      <c r="P1413" s="15" t="s">
        <v>124</v>
      </c>
      <c r="Q1413" s="15" t="s">
        <v>2246</v>
      </c>
      <c r="R1413" s="2">
        <v>33156</v>
      </c>
      <c r="S1413" s="1">
        <v>42134</v>
      </c>
      <c r="T1413" s="12">
        <f>EOMONTH(Table_1[[#This Row],[Order Date]],0)</f>
        <v>42155</v>
      </c>
      <c r="U1413" s="10">
        <f>EOMONTH(Table_1[[#This Row],[Order Date]],0)</f>
        <v>42155</v>
      </c>
      <c r="V1413" s="14">
        <v>42134</v>
      </c>
      <c r="W1413" s="1">
        <v>42135</v>
      </c>
      <c r="X1413" s="12">
        <v>42135</v>
      </c>
      <c r="Y1413" s="10">
        <f>EOMONTH(Table_1[[#This Row],[Ship date]],0)</f>
        <v>42155</v>
      </c>
      <c r="Z1413" s="14">
        <v>42135</v>
      </c>
      <c r="AA1413" s="4">
        <v>710.80740000000003</v>
      </c>
      <c r="AB1413" s="2">
        <v>31</v>
      </c>
      <c r="AC1413" s="4">
        <v>537.79999999999995</v>
      </c>
      <c r="AD1413" s="2">
        <v>90753</v>
      </c>
      <c r="AE1413" s="4">
        <f>'DataCleaning and Transformation'!$E1413-'DataCleaning and Transformation'!$D1413</f>
        <v>17.45</v>
      </c>
      <c r="AF1413" s="15" t="str">
        <f>_xlfn.IFS('DataCleaning and Transformation'!$O1413="Central","Chris",'DataCleaning and Transformation'!$O1413="East","Erin",'DataCleaning and Transformation'!$O1413="South","Sam",'DataCleaning and Transformation'!$O1413="West","William")</f>
        <v>Sam</v>
      </c>
      <c r="AG1413" s="31">
        <f>Table_1[[#This Row],[Ship date]]-Table_1[[#This Row],[Order Date]]</f>
        <v>1</v>
      </c>
      <c r="AH1413" s="22">
        <f>Table_1[[#This Row],[Profit]]/Table_1[[#This Row],[Sales]]</f>
        <v>1.3216946820379325</v>
      </c>
      <c r="AI1413" s="23">
        <f>Table_1[[#This Row],[Profit]]+Table_1[[#This Row],[Sales]]</f>
        <v>1248.6073999999999</v>
      </c>
      <c r="AJ1413" s="17">
        <f>WEEKNUM(Table_1[[#This Row],[Order Date]],1)</f>
        <v>20</v>
      </c>
      <c r="AK1413" s="17" t="str">
        <f>TEXT(Table_1[[#This Row],[Order Date]],"mmm yyyy")</f>
        <v>May 2015</v>
      </c>
      <c r="AL1413" s="17" t="str">
        <f>Table_1[[#This Row],[Monthly sales]]&amp;"  Week "&amp;TEXT(Table_1[[#This Row],[Weekly sales]],"00")</f>
        <v>May 2015  Week 20</v>
      </c>
      <c r="AM1413" s="17">
        <f>IF(COUNTIF($A$2:A1413, A1413)=1, 1, 0)</f>
        <v>0</v>
      </c>
      <c r="AN1413" s="3">
        <f>COUNTA(A1413) - COUNTIF(Table_1[[#This Row],[Unique Customers]], 1)</f>
        <v>1</v>
      </c>
      <c r="AO1413" s="17" t="str">
        <f t="shared" si="22"/>
        <v>Unique</v>
      </c>
      <c r="AP1413" s="17" t="str">
        <f>"Q"&amp;_xlfn.CEILING.MATH(MONTH(Table_1[[#This Row],[Monthly sales]])/3,1)</f>
        <v>Q2</v>
      </c>
    </row>
    <row r="1414" spans="1:42" ht="14.4" x14ac:dyDescent="0.3">
      <c r="A1414" s="2">
        <v>995</v>
      </c>
      <c r="B1414" s="15" t="s">
        <v>2477</v>
      </c>
      <c r="C1414" s="15" t="s">
        <v>48</v>
      </c>
      <c r="D1414" s="6">
        <v>0.09</v>
      </c>
      <c r="E1414" s="4">
        <v>7.64</v>
      </c>
      <c r="F1414" s="4">
        <v>5.83</v>
      </c>
      <c r="G1414" s="15" t="s">
        <v>39</v>
      </c>
      <c r="H1414" s="15" t="s">
        <v>28</v>
      </c>
      <c r="I1414" s="15" t="s">
        <v>49</v>
      </c>
      <c r="J1414" s="15" t="s">
        <v>89</v>
      </c>
      <c r="K1414" s="15" t="s">
        <v>51</v>
      </c>
      <c r="L1414" s="15" t="s">
        <v>233</v>
      </c>
      <c r="M1414" s="6">
        <v>0.36</v>
      </c>
      <c r="N1414" s="15" t="s">
        <v>33</v>
      </c>
      <c r="O1414" s="15" t="s">
        <v>112</v>
      </c>
      <c r="P1414" s="15" t="s">
        <v>332</v>
      </c>
      <c r="Q1414" s="15" t="s">
        <v>2478</v>
      </c>
      <c r="R1414" s="2">
        <v>4070</v>
      </c>
      <c r="S1414" s="1">
        <v>42134</v>
      </c>
      <c r="T1414" s="12">
        <f>EOMONTH(Table_1[[#This Row],[Order Date]],0)</f>
        <v>42155</v>
      </c>
      <c r="U1414" s="10">
        <f>EOMONTH(Table_1[[#This Row],[Order Date]],0)</f>
        <v>42155</v>
      </c>
      <c r="V1414" s="14">
        <v>42134</v>
      </c>
      <c r="W1414" s="1">
        <v>42139</v>
      </c>
      <c r="X1414" s="12">
        <v>42139</v>
      </c>
      <c r="Y1414" s="10">
        <f>EOMONTH(Table_1[[#This Row],[Ship date]],0)</f>
        <v>42155</v>
      </c>
      <c r="Z1414" s="14">
        <v>42139</v>
      </c>
      <c r="AA1414" s="4">
        <v>4.032</v>
      </c>
      <c r="AB1414" s="2">
        <v>9</v>
      </c>
      <c r="AC1414" s="4">
        <v>72.83</v>
      </c>
      <c r="AD1414" s="2">
        <v>89434</v>
      </c>
      <c r="AE1414" s="4">
        <f>'DataCleaning and Transformation'!$E1414-'DataCleaning and Transformation'!$D1414</f>
        <v>7.55</v>
      </c>
      <c r="AF1414" s="15" t="str">
        <f>_xlfn.IFS('DataCleaning and Transformation'!$O1414="Central","Chris",'DataCleaning and Transformation'!$O1414="East","Erin",'DataCleaning and Transformation'!$O1414="South","Sam",'DataCleaning and Transformation'!$O1414="West","William")</f>
        <v>Erin</v>
      </c>
      <c r="AG1414" s="31">
        <f>Table_1[[#This Row],[Ship date]]-Table_1[[#This Row],[Order Date]]</f>
        <v>5</v>
      </c>
      <c r="AH1414" s="22">
        <f>Table_1[[#This Row],[Profit]]/Table_1[[#This Row],[Sales]]</f>
        <v>5.5361801455444185E-2</v>
      </c>
      <c r="AI1414" s="23">
        <f>Table_1[[#This Row],[Profit]]+Table_1[[#This Row],[Sales]]</f>
        <v>76.861999999999995</v>
      </c>
      <c r="AJ1414" s="17">
        <f>WEEKNUM(Table_1[[#This Row],[Order Date]],1)</f>
        <v>20</v>
      </c>
      <c r="AK1414" s="17" t="str">
        <f>TEXT(Table_1[[#This Row],[Order Date]],"mmm yyyy")</f>
        <v>May 2015</v>
      </c>
      <c r="AL1414" s="17" t="str">
        <f>Table_1[[#This Row],[Monthly sales]]&amp;"  Week "&amp;TEXT(Table_1[[#This Row],[Weekly sales]],"00")</f>
        <v>May 2015  Week 20</v>
      </c>
      <c r="AM1414" s="17">
        <f>IF(COUNTIF($A$2:A1414, A1414)=1, 1, 0)</f>
        <v>1</v>
      </c>
      <c r="AN1414" s="3">
        <f>COUNTA(A1414) - COUNTIF(Table_1[[#This Row],[Unique Customers]], 1)</f>
        <v>0</v>
      </c>
      <c r="AO1414" s="17" t="str">
        <f t="shared" si="22"/>
        <v>Unique</v>
      </c>
      <c r="AP1414" s="17" t="str">
        <f>"Q"&amp;_xlfn.CEILING.MATH(MONTH(Table_1[[#This Row],[Monthly sales]])/3,1)</f>
        <v>Q2</v>
      </c>
    </row>
    <row r="1415" spans="1:42" ht="14.4" x14ac:dyDescent="0.3">
      <c r="A1415" s="2">
        <v>2820</v>
      </c>
      <c r="B1415" s="15" t="s">
        <v>496</v>
      </c>
      <c r="C1415" s="15" t="s">
        <v>48</v>
      </c>
      <c r="D1415" s="6">
        <v>0.08</v>
      </c>
      <c r="E1415" s="4">
        <v>6.48</v>
      </c>
      <c r="F1415" s="4">
        <v>2.74</v>
      </c>
      <c r="G1415" s="15" t="s">
        <v>39</v>
      </c>
      <c r="H1415" s="15" t="s">
        <v>72</v>
      </c>
      <c r="I1415" s="15" t="s">
        <v>41</v>
      </c>
      <c r="J1415" s="15" t="s">
        <v>42</v>
      </c>
      <c r="K1415" s="15" t="s">
        <v>43</v>
      </c>
      <c r="L1415" s="15" t="s">
        <v>2472</v>
      </c>
      <c r="M1415" s="6">
        <v>0.71</v>
      </c>
      <c r="N1415" s="15" t="s">
        <v>33</v>
      </c>
      <c r="O1415" s="15" t="s">
        <v>53</v>
      </c>
      <c r="P1415" s="15" t="s">
        <v>81</v>
      </c>
      <c r="Q1415" s="15" t="s">
        <v>498</v>
      </c>
      <c r="R1415" s="2">
        <v>63129</v>
      </c>
      <c r="S1415" s="1">
        <v>42134</v>
      </c>
      <c r="T1415" s="12">
        <f>EOMONTH(Table_1[[#This Row],[Order Date]],0)</f>
        <v>42155</v>
      </c>
      <c r="U1415" s="10">
        <f>EOMONTH(Table_1[[#This Row],[Order Date]],0)</f>
        <v>42155</v>
      </c>
      <c r="V1415" s="14">
        <v>42134</v>
      </c>
      <c r="W1415" s="1">
        <v>42136</v>
      </c>
      <c r="X1415" s="12">
        <v>42136</v>
      </c>
      <c r="Y1415" s="10">
        <f>EOMONTH(Table_1[[#This Row],[Ship date]],0)</f>
        <v>42155</v>
      </c>
      <c r="Z1415" s="14">
        <v>42136</v>
      </c>
      <c r="AA1415" s="4">
        <v>-82.64</v>
      </c>
      <c r="AB1415" s="2">
        <v>18</v>
      </c>
      <c r="AC1415" s="4">
        <v>113.68</v>
      </c>
      <c r="AD1415" s="2">
        <v>87899</v>
      </c>
      <c r="AE1415" s="4">
        <f>'DataCleaning and Transformation'!$E1415-'DataCleaning and Transformation'!$D1415</f>
        <v>6.4</v>
      </c>
      <c r="AF1415" s="15" t="str">
        <f>_xlfn.IFS('DataCleaning and Transformation'!$O1415="Central","Chris",'DataCleaning and Transformation'!$O1415="East","Erin",'DataCleaning and Transformation'!$O1415="South","Sam",'DataCleaning and Transformation'!$O1415="West","William")</f>
        <v>Chris</v>
      </c>
      <c r="AG1415" s="31">
        <f>Table_1[[#This Row],[Ship date]]-Table_1[[#This Row],[Order Date]]</f>
        <v>2</v>
      </c>
      <c r="AH1415" s="22">
        <f>Table_1[[#This Row],[Profit]]/Table_1[[#This Row],[Sales]]</f>
        <v>-0.72695285010555943</v>
      </c>
      <c r="AI1415" s="23">
        <f>Table_1[[#This Row],[Profit]]+Table_1[[#This Row],[Sales]]</f>
        <v>31.040000000000006</v>
      </c>
      <c r="AJ1415" s="17">
        <f>WEEKNUM(Table_1[[#This Row],[Order Date]],1)</f>
        <v>20</v>
      </c>
      <c r="AK1415" s="17" t="str">
        <f>TEXT(Table_1[[#This Row],[Order Date]],"mmm yyyy")</f>
        <v>May 2015</v>
      </c>
      <c r="AL1415" s="17" t="str">
        <f>Table_1[[#This Row],[Monthly sales]]&amp;"  Week "&amp;TEXT(Table_1[[#This Row],[Weekly sales]],"00")</f>
        <v>May 2015  Week 20</v>
      </c>
      <c r="AM1415" s="17">
        <f>IF(COUNTIF($A$2:A1415, A1415)=1, 1, 0)</f>
        <v>0</v>
      </c>
      <c r="AN1415" s="3">
        <f>COUNTA(A1415) - COUNTIF(Table_1[[#This Row],[Unique Customers]], 1)</f>
        <v>1</v>
      </c>
      <c r="AO1415" s="17" t="str">
        <f t="shared" si="22"/>
        <v>Unique</v>
      </c>
      <c r="AP1415" s="17" t="str">
        <f>"Q"&amp;_xlfn.CEILING.MATH(MONTH(Table_1[[#This Row],[Monthly sales]])/3,1)</f>
        <v>Q2</v>
      </c>
    </row>
    <row r="1416" spans="1:42" ht="14.4" x14ac:dyDescent="0.3">
      <c r="A1416" s="2">
        <v>1709</v>
      </c>
      <c r="B1416" s="15" t="s">
        <v>685</v>
      </c>
      <c r="C1416" s="15" t="s">
        <v>117</v>
      </c>
      <c r="D1416" s="6">
        <v>0.04</v>
      </c>
      <c r="E1416" s="4">
        <v>95.43</v>
      </c>
      <c r="F1416" s="4">
        <v>19.989999999999998</v>
      </c>
      <c r="G1416" s="15" t="s">
        <v>39</v>
      </c>
      <c r="H1416" s="15" t="s">
        <v>28</v>
      </c>
      <c r="I1416" s="15" t="s">
        <v>49</v>
      </c>
      <c r="J1416" s="15" t="s">
        <v>79</v>
      </c>
      <c r="K1416" s="15" t="s">
        <v>74</v>
      </c>
      <c r="L1416" s="15" t="s">
        <v>1438</v>
      </c>
      <c r="M1416" s="6">
        <v>0.79</v>
      </c>
      <c r="N1416" s="15" t="s">
        <v>33</v>
      </c>
      <c r="O1416" s="15" t="s">
        <v>112</v>
      </c>
      <c r="P1416" s="15" t="s">
        <v>321</v>
      </c>
      <c r="Q1416" s="15" t="s">
        <v>687</v>
      </c>
      <c r="R1416" s="2">
        <v>19464</v>
      </c>
      <c r="S1416" s="1">
        <v>42134</v>
      </c>
      <c r="T1416" s="12">
        <f>EOMONTH(Table_1[[#This Row],[Order Date]],0)</f>
        <v>42155</v>
      </c>
      <c r="U1416" s="10">
        <f>EOMONTH(Table_1[[#This Row],[Order Date]],0)</f>
        <v>42155</v>
      </c>
      <c r="V1416" s="14">
        <v>42134</v>
      </c>
      <c r="W1416" s="1">
        <v>42136</v>
      </c>
      <c r="X1416" s="12">
        <v>42136</v>
      </c>
      <c r="Y1416" s="10">
        <f>EOMONTH(Table_1[[#This Row],[Ship date]],0)</f>
        <v>42155</v>
      </c>
      <c r="Z1416" s="14">
        <v>42136</v>
      </c>
      <c r="AA1416" s="4">
        <v>13.536</v>
      </c>
      <c r="AB1416" s="2">
        <v>33</v>
      </c>
      <c r="AC1416" s="4">
        <v>3251.76</v>
      </c>
      <c r="AD1416" s="2">
        <v>88783</v>
      </c>
      <c r="AE1416" s="4">
        <f>'DataCleaning and Transformation'!$E1416-'DataCleaning and Transformation'!$D1416</f>
        <v>95.39</v>
      </c>
      <c r="AF1416" s="15" t="str">
        <f>_xlfn.IFS('DataCleaning and Transformation'!$O1416="Central","Chris",'DataCleaning and Transformation'!$O1416="East","Erin",'DataCleaning and Transformation'!$O1416="South","Sam",'DataCleaning and Transformation'!$O1416="West","William")</f>
        <v>Erin</v>
      </c>
      <c r="AG1416" s="31">
        <f>Table_1[[#This Row],[Ship date]]-Table_1[[#This Row],[Order Date]]</f>
        <v>2</v>
      </c>
      <c r="AH1416" s="22">
        <f>Table_1[[#This Row],[Profit]]/Table_1[[#This Row],[Sales]]</f>
        <v>4.162668831648092E-3</v>
      </c>
      <c r="AI1416" s="23">
        <f>Table_1[[#This Row],[Profit]]+Table_1[[#This Row],[Sales]]</f>
        <v>3265.2960000000003</v>
      </c>
      <c r="AJ1416" s="17">
        <f>WEEKNUM(Table_1[[#This Row],[Order Date]],1)</f>
        <v>20</v>
      </c>
      <c r="AK1416" s="17" t="str">
        <f>TEXT(Table_1[[#This Row],[Order Date]],"mmm yyyy")</f>
        <v>May 2015</v>
      </c>
      <c r="AL1416" s="17" t="str">
        <f>Table_1[[#This Row],[Monthly sales]]&amp;"  Week "&amp;TEXT(Table_1[[#This Row],[Weekly sales]],"00")</f>
        <v>May 2015  Week 20</v>
      </c>
      <c r="AM1416" s="17">
        <f>IF(COUNTIF($A$2:A1416, A1416)=1, 1, 0)</f>
        <v>0</v>
      </c>
      <c r="AN1416" s="3">
        <f>COUNTA(A1416) - COUNTIF(Table_1[[#This Row],[Unique Customers]], 1)</f>
        <v>1</v>
      </c>
      <c r="AO1416" s="17" t="str">
        <f t="shared" si="22"/>
        <v>Unique</v>
      </c>
      <c r="AP1416" s="17" t="str">
        <f>"Q"&amp;_xlfn.CEILING.MATH(MONTH(Table_1[[#This Row],[Monthly sales]])/3,1)</f>
        <v>Q2</v>
      </c>
    </row>
    <row r="1417" spans="1:42" ht="14.4" x14ac:dyDescent="0.3">
      <c r="A1417" s="2">
        <v>1595</v>
      </c>
      <c r="B1417" s="15" t="s">
        <v>2479</v>
      </c>
      <c r="C1417" s="15" t="s">
        <v>38</v>
      </c>
      <c r="D1417" s="6">
        <v>0.01</v>
      </c>
      <c r="E1417" s="4">
        <v>500.98</v>
      </c>
      <c r="F1417" s="4">
        <v>26</v>
      </c>
      <c r="G1417" s="15" t="s">
        <v>27</v>
      </c>
      <c r="H1417" s="15" t="s">
        <v>95</v>
      </c>
      <c r="I1417" s="15" t="s">
        <v>29</v>
      </c>
      <c r="J1417" s="15" t="s">
        <v>110</v>
      </c>
      <c r="K1417" s="15" t="s">
        <v>58</v>
      </c>
      <c r="L1417" s="15" t="s">
        <v>2297</v>
      </c>
      <c r="M1417" s="6">
        <v>0.6</v>
      </c>
      <c r="N1417" s="15" t="s">
        <v>33</v>
      </c>
      <c r="O1417" s="15" t="s">
        <v>112</v>
      </c>
      <c r="P1417" s="15" t="s">
        <v>904</v>
      </c>
      <c r="Q1417" s="15" t="s">
        <v>2480</v>
      </c>
      <c r="R1417" s="2">
        <v>25705</v>
      </c>
      <c r="S1417" s="1">
        <v>42135</v>
      </c>
      <c r="T1417" s="12">
        <f>EOMONTH(Table_1[[#This Row],[Order Date]],0)</f>
        <v>42155</v>
      </c>
      <c r="U1417" s="10">
        <f>EOMONTH(Table_1[[#This Row],[Order Date]],0)</f>
        <v>42155</v>
      </c>
      <c r="V1417" s="14">
        <v>42135</v>
      </c>
      <c r="W1417" s="1">
        <v>42136</v>
      </c>
      <c r="X1417" s="12">
        <v>42136</v>
      </c>
      <c r="Y1417" s="10">
        <f>EOMONTH(Table_1[[#This Row],[Ship date]],0)</f>
        <v>42155</v>
      </c>
      <c r="Z1417" s="14">
        <v>42136</v>
      </c>
      <c r="AA1417" s="4">
        <v>5078.5379999999996</v>
      </c>
      <c r="AB1417" s="2">
        <v>14</v>
      </c>
      <c r="AC1417" s="4">
        <v>7360.2</v>
      </c>
      <c r="AD1417" s="2">
        <v>90796</v>
      </c>
      <c r="AE1417" s="4">
        <f>'DataCleaning and Transformation'!$E1417-'DataCleaning and Transformation'!$D1417</f>
        <v>500.97</v>
      </c>
      <c r="AF1417" s="15" t="str">
        <f>_xlfn.IFS('DataCleaning and Transformation'!$O1417="Central","Chris",'DataCleaning and Transformation'!$O1417="East","Erin",'DataCleaning and Transformation'!$O1417="South","Sam",'DataCleaning and Transformation'!$O1417="West","William")</f>
        <v>Erin</v>
      </c>
      <c r="AG1417" s="31">
        <f>Table_1[[#This Row],[Ship date]]-Table_1[[#This Row],[Order Date]]</f>
        <v>1</v>
      </c>
      <c r="AH1417" s="22">
        <f>Table_1[[#This Row],[Profit]]/Table_1[[#This Row],[Sales]]</f>
        <v>0.69</v>
      </c>
      <c r="AI1417" s="23">
        <f>Table_1[[#This Row],[Profit]]+Table_1[[#This Row],[Sales]]</f>
        <v>12438.737999999999</v>
      </c>
      <c r="AJ1417" s="17">
        <f>WEEKNUM(Table_1[[#This Row],[Order Date]],1)</f>
        <v>20</v>
      </c>
      <c r="AK1417" s="17" t="str">
        <f>TEXT(Table_1[[#This Row],[Order Date]],"mmm yyyy")</f>
        <v>May 2015</v>
      </c>
      <c r="AL1417" s="17" t="str">
        <f>Table_1[[#This Row],[Monthly sales]]&amp;"  Week "&amp;TEXT(Table_1[[#This Row],[Weekly sales]],"00")</f>
        <v>May 2015  Week 20</v>
      </c>
      <c r="AM1417" s="17">
        <f>IF(COUNTIF($A$2:A1417, A1417)=1, 1, 0)</f>
        <v>1</v>
      </c>
      <c r="AN1417" s="3">
        <f>COUNTA(A1417) - COUNTIF(Table_1[[#This Row],[Unique Customers]], 1)</f>
        <v>0</v>
      </c>
      <c r="AO1417" s="17" t="str">
        <f t="shared" si="22"/>
        <v>Unique</v>
      </c>
      <c r="AP1417" s="17" t="str">
        <f>"Q"&amp;_xlfn.CEILING.MATH(MONTH(Table_1[[#This Row],[Monthly sales]])/3,1)</f>
        <v>Q2</v>
      </c>
    </row>
    <row r="1418" spans="1:42" ht="14.4" x14ac:dyDescent="0.3">
      <c r="A1418" s="2">
        <v>1595</v>
      </c>
      <c r="B1418" s="15" t="s">
        <v>2479</v>
      </c>
      <c r="C1418" s="15" t="s">
        <v>38</v>
      </c>
      <c r="D1418" s="6">
        <v>0.08</v>
      </c>
      <c r="E1418" s="4">
        <v>9.77</v>
      </c>
      <c r="F1418" s="4">
        <v>6.02</v>
      </c>
      <c r="G1418" s="15" t="s">
        <v>39</v>
      </c>
      <c r="H1418" s="15" t="s">
        <v>95</v>
      </c>
      <c r="I1418" s="15" t="s">
        <v>29</v>
      </c>
      <c r="J1418" s="15" t="s">
        <v>127</v>
      </c>
      <c r="K1418" s="15" t="s">
        <v>145</v>
      </c>
      <c r="L1418" s="15" t="s">
        <v>2120</v>
      </c>
      <c r="M1418" s="6">
        <v>0.48</v>
      </c>
      <c r="N1418" s="15" t="s">
        <v>33</v>
      </c>
      <c r="O1418" s="15" t="s">
        <v>112</v>
      </c>
      <c r="P1418" s="15" t="s">
        <v>904</v>
      </c>
      <c r="Q1418" s="15" t="s">
        <v>2480</v>
      </c>
      <c r="R1418" s="2">
        <v>25705</v>
      </c>
      <c r="S1418" s="1">
        <v>42135</v>
      </c>
      <c r="T1418" s="12">
        <f>EOMONTH(Table_1[[#This Row],[Order Date]],0)</f>
        <v>42155</v>
      </c>
      <c r="U1418" s="10">
        <f>EOMONTH(Table_1[[#This Row],[Order Date]],0)</f>
        <v>42155</v>
      </c>
      <c r="V1418" s="14">
        <v>42135</v>
      </c>
      <c r="W1418" s="1">
        <v>42136</v>
      </c>
      <c r="X1418" s="12">
        <v>42136</v>
      </c>
      <c r="Y1418" s="10">
        <f>EOMONTH(Table_1[[#This Row],[Ship date]],0)</f>
        <v>42155</v>
      </c>
      <c r="Z1418" s="14">
        <v>42136</v>
      </c>
      <c r="AA1418" s="4">
        <v>23.276</v>
      </c>
      <c r="AB1418" s="2">
        <v>9</v>
      </c>
      <c r="AC1418" s="4">
        <v>89.06</v>
      </c>
      <c r="AD1418" s="2">
        <v>90796</v>
      </c>
      <c r="AE1418" s="4">
        <f>'DataCleaning and Transformation'!$E1418-'DataCleaning and Transformation'!$D1418</f>
        <v>9.69</v>
      </c>
      <c r="AF1418" s="15" t="str">
        <f>_xlfn.IFS('DataCleaning and Transformation'!$O1418="Central","Chris",'DataCleaning and Transformation'!$O1418="East","Erin",'DataCleaning and Transformation'!$O1418="South","Sam",'DataCleaning and Transformation'!$O1418="West","William")</f>
        <v>Erin</v>
      </c>
      <c r="AG1418" s="31">
        <f>Table_1[[#This Row],[Ship date]]-Table_1[[#This Row],[Order Date]]</f>
        <v>1</v>
      </c>
      <c r="AH1418" s="22">
        <f>Table_1[[#This Row],[Profit]]/Table_1[[#This Row],[Sales]]</f>
        <v>0.26135189759712552</v>
      </c>
      <c r="AI1418" s="23">
        <f>Table_1[[#This Row],[Profit]]+Table_1[[#This Row],[Sales]]</f>
        <v>112.336</v>
      </c>
      <c r="AJ1418" s="17">
        <f>WEEKNUM(Table_1[[#This Row],[Order Date]],1)</f>
        <v>20</v>
      </c>
      <c r="AK1418" s="17" t="str">
        <f>TEXT(Table_1[[#This Row],[Order Date]],"mmm yyyy")</f>
        <v>May 2015</v>
      </c>
      <c r="AL1418" s="17" t="str">
        <f>Table_1[[#This Row],[Monthly sales]]&amp;"  Week "&amp;TEXT(Table_1[[#This Row],[Weekly sales]],"00")</f>
        <v>May 2015  Week 20</v>
      </c>
      <c r="AM1418" s="17">
        <f>IF(COUNTIF($A$2:A1418, A1418)=1, 1, 0)</f>
        <v>0</v>
      </c>
      <c r="AN1418" s="3">
        <f>COUNTA(A1418) - COUNTIF(Table_1[[#This Row],[Unique Customers]], 1)</f>
        <v>1</v>
      </c>
      <c r="AO1418" s="17" t="str">
        <f t="shared" si="22"/>
        <v>Repeated</v>
      </c>
      <c r="AP1418" s="17" t="str">
        <f>"Q"&amp;_xlfn.CEILING.MATH(MONTH(Table_1[[#This Row],[Monthly sales]])/3,1)</f>
        <v>Q2</v>
      </c>
    </row>
    <row r="1419" spans="1:42" ht="14.4" x14ac:dyDescent="0.3">
      <c r="A1419" s="2">
        <v>1595</v>
      </c>
      <c r="B1419" s="15" t="s">
        <v>2479</v>
      </c>
      <c r="C1419" s="15" t="s">
        <v>38</v>
      </c>
      <c r="D1419" s="6">
        <v>0.09</v>
      </c>
      <c r="E1419" s="4">
        <v>3.28</v>
      </c>
      <c r="F1419" s="4">
        <v>0.98</v>
      </c>
      <c r="G1419" s="15" t="s">
        <v>39</v>
      </c>
      <c r="H1419" s="15" t="s">
        <v>95</v>
      </c>
      <c r="I1419" s="15" t="s">
        <v>49</v>
      </c>
      <c r="J1419" s="15" t="s">
        <v>50</v>
      </c>
      <c r="K1419" s="15" t="s">
        <v>51</v>
      </c>
      <c r="L1419" s="15" t="s">
        <v>2481</v>
      </c>
      <c r="M1419" s="6">
        <v>0.59</v>
      </c>
      <c r="N1419" s="15" t="s">
        <v>33</v>
      </c>
      <c r="O1419" s="15" t="s">
        <v>112</v>
      </c>
      <c r="P1419" s="15" t="s">
        <v>904</v>
      </c>
      <c r="Q1419" s="15" t="s">
        <v>2480</v>
      </c>
      <c r="R1419" s="2">
        <v>25705</v>
      </c>
      <c r="S1419" s="1">
        <v>42135</v>
      </c>
      <c r="T1419" s="12">
        <f>EOMONTH(Table_1[[#This Row],[Order Date]],0)</f>
        <v>42155</v>
      </c>
      <c r="U1419" s="10">
        <f>EOMONTH(Table_1[[#This Row],[Order Date]],0)</f>
        <v>42155</v>
      </c>
      <c r="V1419" s="14">
        <v>42135</v>
      </c>
      <c r="W1419" s="1">
        <v>42137</v>
      </c>
      <c r="X1419" s="12">
        <v>42137</v>
      </c>
      <c r="Y1419" s="10">
        <f>EOMONTH(Table_1[[#This Row],[Ship date]],0)</f>
        <v>42155</v>
      </c>
      <c r="Z1419" s="14">
        <v>42137</v>
      </c>
      <c r="AA1419" s="4">
        <v>17.754000000000001</v>
      </c>
      <c r="AB1419" s="2">
        <v>42</v>
      </c>
      <c r="AC1419" s="4">
        <v>134.97</v>
      </c>
      <c r="AD1419" s="2">
        <v>90796</v>
      </c>
      <c r="AE1419" s="4">
        <f>'DataCleaning and Transformation'!$E1419-'DataCleaning and Transformation'!$D1419</f>
        <v>3.19</v>
      </c>
      <c r="AF1419" s="15" t="str">
        <f>_xlfn.IFS('DataCleaning and Transformation'!$O1419="Central","Chris",'DataCleaning and Transformation'!$O1419="East","Erin",'DataCleaning and Transformation'!$O1419="South","Sam",'DataCleaning and Transformation'!$O1419="West","William")</f>
        <v>Erin</v>
      </c>
      <c r="AG1419" s="31">
        <f>Table_1[[#This Row],[Ship date]]-Table_1[[#This Row],[Order Date]]</f>
        <v>2</v>
      </c>
      <c r="AH1419" s="22">
        <f>Table_1[[#This Row],[Profit]]/Table_1[[#This Row],[Sales]]</f>
        <v>0.13154034229828851</v>
      </c>
      <c r="AI1419" s="23">
        <f>Table_1[[#This Row],[Profit]]+Table_1[[#This Row],[Sales]]</f>
        <v>152.72399999999999</v>
      </c>
      <c r="AJ1419" s="17">
        <f>WEEKNUM(Table_1[[#This Row],[Order Date]],1)</f>
        <v>20</v>
      </c>
      <c r="AK1419" s="17" t="str">
        <f>TEXT(Table_1[[#This Row],[Order Date]],"mmm yyyy")</f>
        <v>May 2015</v>
      </c>
      <c r="AL1419" s="17" t="str">
        <f>Table_1[[#This Row],[Monthly sales]]&amp;"  Week "&amp;TEXT(Table_1[[#This Row],[Weekly sales]],"00")</f>
        <v>May 2015  Week 20</v>
      </c>
      <c r="AM1419" s="17">
        <f>IF(COUNTIF($A$2:A1419, A1419)=1, 1, 0)</f>
        <v>0</v>
      </c>
      <c r="AN1419" s="3">
        <f>COUNTA(A1419) - COUNTIF(Table_1[[#This Row],[Unique Customers]], 1)</f>
        <v>1</v>
      </c>
      <c r="AO1419" s="17" t="str">
        <f t="shared" si="22"/>
        <v>Repeated</v>
      </c>
      <c r="AP1419" s="17" t="str">
        <f>"Q"&amp;_xlfn.CEILING.MATH(MONTH(Table_1[[#This Row],[Monthly sales]])/3,1)</f>
        <v>Q2</v>
      </c>
    </row>
    <row r="1420" spans="1:42" ht="14.4" x14ac:dyDescent="0.3">
      <c r="A1420" s="2">
        <v>1609</v>
      </c>
      <c r="B1420" s="15" t="s">
        <v>2482</v>
      </c>
      <c r="C1420" s="15" t="s">
        <v>38</v>
      </c>
      <c r="D1420" s="6">
        <v>0.03</v>
      </c>
      <c r="E1420" s="4">
        <v>2.16</v>
      </c>
      <c r="F1420" s="4">
        <v>6.05</v>
      </c>
      <c r="G1420" s="15" t="s">
        <v>39</v>
      </c>
      <c r="H1420" s="15" t="s">
        <v>40</v>
      </c>
      <c r="I1420" s="15" t="s">
        <v>49</v>
      </c>
      <c r="J1420" s="15" t="s">
        <v>73</v>
      </c>
      <c r="K1420" s="15" t="s">
        <v>74</v>
      </c>
      <c r="L1420" s="15" t="s">
        <v>897</v>
      </c>
      <c r="M1420" s="6">
        <v>0.37</v>
      </c>
      <c r="N1420" s="15" t="s">
        <v>33</v>
      </c>
      <c r="O1420" s="15" t="s">
        <v>60</v>
      </c>
      <c r="P1420" s="15" t="s">
        <v>91</v>
      </c>
      <c r="Q1420" s="15" t="s">
        <v>2483</v>
      </c>
      <c r="R1420" s="2">
        <v>95823</v>
      </c>
      <c r="S1420" s="1">
        <v>42135</v>
      </c>
      <c r="T1420" s="12">
        <f>EOMONTH(Table_1[[#This Row],[Order Date]],0)</f>
        <v>42155</v>
      </c>
      <c r="U1420" s="10">
        <f>EOMONTH(Table_1[[#This Row],[Order Date]],0)</f>
        <v>42155</v>
      </c>
      <c r="V1420" s="14">
        <v>42135</v>
      </c>
      <c r="W1420" s="1">
        <v>42136</v>
      </c>
      <c r="X1420" s="12">
        <v>42136</v>
      </c>
      <c r="Y1420" s="10">
        <f>EOMONTH(Table_1[[#This Row],[Ship date]],0)</f>
        <v>42155</v>
      </c>
      <c r="Z1420" s="14">
        <v>42136</v>
      </c>
      <c r="AA1420" s="4">
        <v>-90.585499999999996</v>
      </c>
      <c r="AB1420" s="2">
        <v>7</v>
      </c>
      <c r="AC1420" s="4">
        <v>17.309999999999999</v>
      </c>
      <c r="AD1420" s="2">
        <v>87824</v>
      </c>
      <c r="AE1420" s="4">
        <f>'DataCleaning and Transformation'!$E1420-'DataCleaning and Transformation'!$D1420</f>
        <v>2.1300000000000003</v>
      </c>
      <c r="AF1420" s="15" t="str">
        <f>_xlfn.IFS('DataCleaning and Transformation'!$O1420="Central","Chris",'DataCleaning and Transformation'!$O1420="East","Erin",'DataCleaning and Transformation'!$O1420="South","Sam",'DataCleaning and Transformation'!$O1420="West","William")</f>
        <v>William</v>
      </c>
      <c r="AG1420" s="31">
        <f>Table_1[[#This Row],[Ship date]]-Table_1[[#This Row],[Order Date]]</f>
        <v>1</v>
      </c>
      <c r="AH1420" s="22">
        <f>Table_1[[#This Row],[Profit]]/Table_1[[#This Row],[Sales]]</f>
        <v>-5.2331311380704797</v>
      </c>
      <c r="AI1420" s="23">
        <f>Table_1[[#This Row],[Profit]]+Table_1[[#This Row],[Sales]]</f>
        <v>-73.275499999999994</v>
      </c>
      <c r="AJ1420" s="17">
        <f>WEEKNUM(Table_1[[#This Row],[Order Date]],1)</f>
        <v>20</v>
      </c>
      <c r="AK1420" s="17" t="str">
        <f>TEXT(Table_1[[#This Row],[Order Date]],"mmm yyyy")</f>
        <v>May 2015</v>
      </c>
      <c r="AL1420" s="17" t="str">
        <f>Table_1[[#This Row],[Monthly sales]]&amp;"  Week "&amp;TEXT(Table_1[[#This Row],[Weekly sales]],"00")</f>
        <v>May 2015  Week 20</v>
      </c>
      <c r="AM1420" s="17">
        <f>IF(COUNTIF($A$2:A1420, A1420)=1, 1, 0)</f>
        <v>1</v>
      </c>
      <c r="AN1420" s="3">
        <f>COUNTA(A1420) - COUNTIF(Table_1[[#This Row],[Unique Customers]], 1)</f>
        <v>0</v>
      </c>
      <c r="AO1420" s="17" t="str">
        <f t="shared" si="22"/>
        <v>Unique</v>
      </c>
      <c r="AP1420" s="17" t="str">
        <f>"Q"&amp;_xlfn.CEILING.MATH(MONTH(Table_1[[#This Row],[Monthly sales]])/3,1)</f>
        <v>Q2</v>
      </c>
    </row>
    <row r="1421" spans="1:42" ht="14.4" x14ac:dyDescent="0.3">
      <c r="A1421" s="2">
        <v>1609</v>
      </c>
      <c r="B1421" s="15" t="s">
        <v>2482</v>
      </c>
      <c r="C1421" s="15" t="s">
        <v>38</v>
      </c>
      <c r="D1421" s="6">
        <v>0.03</v>
      </c>
      <c r="E1421" s="4">
        <v>9.7100000000000009</v>
      </c>
      <c r="F1421" s="4">
        <v>9.4499999999999993</v>
      </c>
      <c r="G1421" s="15" t="s">
        <v>39</v>
      </c>
      <c r="H1421" s="15" t="s">
        <v>40</v>
      </c>
      <c r="I1421" s="15" t="s">
        <v>49</v>
      </c>
      <c r="J1421" s="15" t="s">
        <v>79</v>
      </c>
      <c r="K1421" s="15" t="s">
        <v>74</v>
      </c>
      <c r="L1421" s="15" t="s">
        <v>1204</v>
      </c>
      <c r="M1421" s="6">
        <v>0.6</v>
      </c>
      <c r="N1421" s="15" t="s">
        <v>33</v>
      </c>
      <c r="O1421" s="15" t="s">
        <v>60</v>
      </c>
      <c r="P1421" s="15" t="s">
        <v>91</v>
      </c>
      <c r="Q1421" s="15" t="s">
        <v>2483</v>
      </c>
      <c r="R1421" s="2">
        <v>95823</v>
      </c>
      <c r="S1421" s="1">
        <v>42135</v>
      </c>
      <c r="T1421" s="12">
        <f>EOMONTH(Table_1[[#This Row],[Order Date]],0)</f>
        <v>42155</v>
      </c>
      <c r="U1421" s="10">
        <f>EOMONTH(Table_1[[#This Row],[Order Date]],0)</f>
        <v>42155</v>
      </c>
      <c r="V1421" s="14">
        <v>42135</v>
      </c>
      <c r="W1421" s="1">
        <v>42135</v>
      </c>
      <c r="X1421" s="12">
        <v>42135</v>
      </c>
      <c r="Y1421" s="10">
        <f>EOMONTH(Table_1[[#This Row],[Ship date]],0)</f>
        <v>42155</v>
      </c>
      <c r="Z1421" s="14">
        <v>42135</v>
      </c>
      <c r="AA1421" s="4">
        <v>-36.9</v>
      </c>
      <c r="AB1421" s="2">
        <v>2</v>
      </c>
      <c r="AC1421" s="4">
        <v>23.56</v>
      </c>
      <c r="AD1421" s="2">
        <v>87824</v>
      </c>
      <c r="AE1421" s="4">
        <f>'DataCleaning and Transformation'!$E1421-'DataCleaning and Transformation'!$D1421</f>
        <v>9.6800000000000015</v>
      </c>
      <c r="AF1421" s="15" t="str">
        <f>_xlfn.IFS('DataCleaning and Transformation'!$O1421="Central","Chris",'DataCleaning and Transformation'!$O1421="East","Erin",'DataCleaning and Transformation'!$O1421="South","Sam",'DataCleaning and Transformation'!$O1421="West","William")</f>
        <v>William</v>
      </c>
      <c r="AG1421" s="31">
        <f>Table_1[[#This Row],[Ship date]]-Table_1[[#This Row],[Order Date]]</f>
        <v>0</v>
      </c>
      <c r="AH1421" s="22">
        <f>Table_1[[#This Row],[Profit]]/Table_1[[#This Row],[Sales]]</f>
        <v>-1.5662139219015281</v>
      </c>
      <c r="AI1421" s="23">
        <f>Table_1[[#This Row],[Profit]]+Table_1[[#This Row],[Sales]]</f>
        <v>-13.34</v>
      </c>
      <c r="AJ1421" s="17">
        <f>WEEKNUM(Table_1[[#This Row],[Order Date]],1)</f>
        <v>20</v>
      </c>
      <c r="AK1421" s="17" t="str">
        <f>TEXT(Table_1[[#This Row],[Order Date]],"mmm yyyy")</f>
        <v>May 2015</v>
      </c>
      <c r="AL1421" s="17" t="str">
        <f>Table_1[[#This Row],[Monthly sales]]&amp;"  Week "&amp;TEXT(Table_1[[#This Row],[Weekly sales]],"00")</f>
        <v>May 2015  Week 20</v>
      </c>
      <c r="AM1421" s="17">
        <f>IF(COUNTIF($A$2:A1421, A1421)=1, 1, 0)</f>
        <v>0</v>
      </c>
      <c r="AN1421" s="3">
        <f>COUNTA(A1421) - COUNTIF(Table_1[[#This Row],[Unique Customers]], 1)</f>
        <v>1</v>
      </c>
      <c r="AO1421" s="17" t="str">
        <f t="shared" si="22"/>
        <v>Repeated</v>
      </c>
      <c r="AP1421" s="17" t="str">
        <f>"Q"&amp;_xlfn.CEILING.MATH(MONTH(Table_1[[#This Row],[Monthly sales]])/3,1)</f>
        <v>Q2</v>
      </c>
    </row>
    <row r="1422" spans="1:42" ht="14.4" x14ac:dyDescent="0.3">
      <c r="A1422" s="2">
        <v>2464</v>
      </c>
      <c r="B1422" s="15" t="s">
        <v>656</v>
      </c>
      <c r="C1422" s="15" t="s">
        <v>38</v>
      </c>
      <c r="D1422" s="6">
        <v>0.09</v>
      </c>
      <c r="E1422" s="4">
        <v>1.74</v>
      </c>
      <c r="F1422" s="4">
        <v>4.08</v>
      </c>
      <c r="G1422" s="15" t="s">
        <v>88</v>
      </c>
      <c r="H1422" s="15" t="s">
        <v>40</v>
      </c>
      <c r="I1422" s="15" t="s">
        <v>29</v>
      </c>
      <c r="J1422" s="15" t="s">
        <v>127</v>
      </c>
      <c r="K1422" s="15" t="s">
        <v>43</v>
      </c>
      <c r="L1422" s="15" t="s">
        <v>771</v>
      </c>
      <c r="M1422" s="6">
        <v>0.53</v>
      </c>
      <c r="N1422" s="15" t="s">
        <v>33</v>
      </c>
      <c r="O1422" s="15" t="s">
        <v>34</v>
      </c>
      <c r="P1422" s="15" t="s">
        <v>169</v>
      </c>
      <c r="Q1422" s="15" t="s">
        <v>658</v>
      </c>
      <c r="R1422" s="2">
        <v>71111</v>
      </c>
      <c r="S1422" s="1">
        <v>42135</v>
      </c>
      <c r="T1422" s="12">
        <f>EOMONTH(Table_1[[#This Row],[Order Date]],0)</f>
        <v>42155</v>
      </c>
      <c r="U1422" s="10">
        <f>EOMONTH(Table_1[[#This Row],[Order Date]],0)</f>
        <v>42155</v>
      </c>
      <c r="V1422" s="14">
        <v>42135</v>
      </c>
      <c r="W1422" s="1">
        <v>42137</v>
      </c>
      <c r="X1422" s="12">
        <v>42137</v>
      </c>
      <c r="Y1422" s="10">
        <f>EOMONTH(Table_1[[#This Row],[Ship date]],0)</f>
        <v>42155</v>
      </c>
      <c r="Z1422" s="14">
        <v>42137</v>
      </c>
      <c r="AA1422" s="4">
        <v>608.26199999999994</v>
      </c>
      <c r="AB1422" s="2">
        <v>4</v>
      </c>
      <c r="AC1422" s="4">
        <v>10.41</v>
      </c>
      <c r="AD1422" s="2">
        <v>88713</v>
      </c>
      <c r="AE1422" s="4">
        <f>'DataCleaning and Transformation'!$E1422-'DataCleaning and Transformation'!$D1422</f>
        <v>1.65</v>
      </c>
      <c r="AF1422" s="15" t="str">
        <f>_xlfn.IFS('DataCleaning and Transformation'!$O1422="Central","Chris",'DataCleaning and Transformation'!$O1422="East","Erin",'DataCleaning and Transformation'!$O1422="South","Sam",'DataCleaning and Transformation'!$O1422="West","William")</f>
        <v>Sam</v>
      </c>
      <c r="AG1422" s="31">
        <f>Table_1[[#This Row],[Ship date]]-Table_1[[#This Row],[Order Date]]</f>
        <v>2</v>
      </c>
      <c r="AH1422" s="22">
        <f>Table_1[[#This Row],[Profit]]/Table_1[[#This Row],[Sales]]</f>
        <v>58.430547550432273</v>
      </c>
      <c r="AI1422" s="23">
        <f>Table_1[[#This Row],[Profit]]+Table_1[[#This Row],[Sales]]</f>
        <v>618.67199999999991</v>
      </c>
      <c r="AJ1422" s="17">
        <f>WEEKNUM(Table_1[[#This Row],[Order Date]],1)</f>
        <v>20</v>
      </c>
      <c r="AK1422" s="17" t="str">
        <f>TEXT(Table_1[[#This Row],[Order Date]],"mmm yyyy")</f>
        <v>May 2015</v>
      </c>
      <c r="AL1422" s="17" t="str">
        <f>Table_1[[#This Row],[Monthly sales]]&amp;"  Week "&amp;TEXT(Table_1[[#This Row],[Weekly sales]],"00")</f>
        <v>May 2015  Week 20</v>
      </c>
      <c r="AM1422" s="17">
        <f>IF(COUNTIF($A$2:A1422, A1422)=1, 1, 0)</f>
        <v>0</v>
      </c>
      <c r="AN1422" s="3">
        <f>COUNTA(A1422) - COUNTIF(Table_1[[#This Row],[Unique Customers]], 1)</f>
        <v>1</v>
      </c>
      <c r="AO1422" s="17" t="str">
        <f t="shared" si="22"/>
        <v>Unique</v>
      </c>
      <c r="AP1422" s="17" t="str">
        <f>"Q"&amp;_xlfn.CEILING.MATH(MONTH(Table_1[[#This Row],[Monthly sales]])/3,1)</f>
        <v>Q2</v>
      </c>
    </row>
    <row r="1423" spans="1:42" ht="14.4" x14ac:dyDescent="0.3">
      <c r="A1423" s="2">
        <v>2464</v>
      </c>
      <c r="B1423" s="15" t="s">
        <v>656</v>
      </c>
      <c r="C1423" s="15" t="s">
        <v>38</v>
      </c>
      <c r="D1423" s="6">
        <v>0.08</v>
      </c>
      <c r="E1423" s="4">
        <v>227.55</v>
      </c>
      <c r="F1423" s="4">
        <v>32.479999999999997</v>
      </c>
      <c r="G1423" s="15" t="s">
        <v>27</v>
      </c>
      <c r="H1423" s="15" t="s">
        <v>40</v>
      </c>
      <c r="I1423" s="15" t="s">
        <v>29</v>
      </c>
      <c r="J1423" s="15" t="s">
        <v>30</v>
      </c>
      <c r="K1423" s="15" t="s">
        <v>31</v>
      </c>
      <c r="L1423" s="15" t="s">
        <v>2484</v>
      </c>
      <c r="M1423" s="6">
        <v>0.68</v>
      </c>
      <c r="N1423" s="15" t="s">
        <v>33</v>
      </c>
      <c r="O1423" s="15" t="s">
        <v>34</v>
      </c>
      <c r="P1423" s="15" t="s">
        <v>169</v>
      </c>
      <c r="Q1423" s="15" t="s">
        <v>658</v>
      </c>
      <c r="R1423" s="2">
        <v>71111</v>
      </c>
      <c r="S1423" s="1">
        <v>42135</v>
      </c>
      <c r="T1423" s="12">
        <f>EOMONTH(Table_1[[#This Row],[Order Date]],0)</f>
        <v>42155</v>
      </c>
      <c r="U1423" s="10">
        <f>EOMONTH(Table_1[[#This Row],[Order Date]],0)</f>
        <v>42155</v>
      </c>
      <c r="V1423" s="14">
        <v>42135</v>
      </c>
      <c r="W1423" s="1">
        <v>42135</v>
      </c>
      <c r="X1423" s="12">
        <v>42135</v>
      </c>
      <c r="Y1423" s="10">
        <f>EOMONTH(Table_1[[#This Row],[Ship date]],0)</f>
        <v>42155</v>
      </c>
      <c r="Z1423" s="14">
        <v>42135</v>
      </c>
      <c r="AA1423" s="4">
        <v>-570.16959999999995</v>
      </c>
      <c r="AB1423" s="2">
        <v>16</v>
      </c>
      <c r="AC1423" s="4">
        <v>2849.64</v>
      </c>
      <c r="AD1423" s="2">
        <v>88713</v>
      </c>
      <c r="AE1423" s="4">
        <f>'DataCleaning and Transformation'!$E1423-'DataCleaning and Transformation'!$D1423</f>
        <v>227.47</v>
      </c>
      <c r="AF1423" s="15" t="str">
        <f>_xlfn.IFS('DataCleaning and Transformation'!$O1423="Central","Chris",'DataCleaning and Transformation'!$O1423="East","Erin",'DataCleaning and Transformation'!$O1423="South","Sam",'DataCleaning and Transformation'!$O1423="West","William")</f>
        <v>Sam</v>
      </c>
      <c r="AG1423" s="31">
        <f>Table_1[[#This Row],[Ship date]]-Table_1[[#This Row],[Order Date]]</f>
        <v>0</v>
      </c>
      <c r="AH1423" s="22">
        <f>Table_1[[#This Row],[Profit]]/Table_1[[#This Row],[Sales]]</f>
        <v>-0.20008478263921056</v>
      </c>
      <c r="AI1423" s="23">
        <f>Table_1[[#This Row],[Profit]]+Table_1[[#This Row],[Sales]]</f>
        <v>2279.4704000000002</v>
      </c>
      <c r="AJ1423" s="17">
        <f>WEEKNUM(Table_1[[#This Row],[Order Date]],1)</f>
        <v>20</v>
      </c>
      <c r="AK1423" s="17" t="str">
        <f>TEXT(Table_1[[#This Row],[Order Date]],"mmm yyyy")</f>
        <v>May 2015</v>
      </c>
      <c r="AL1423" s="17" t="str">
        <f>Table_1[[#This Row],[Monthly sales]]&amp;"  Week "&amp;TEXT(Table_1[[#This Row],[Weekly sales]],"00")</f>
        <v>May 2015  Week 20</v>
      </c>
      <c r="AM1423" s="17">
        <f>IF(COUNTIF($A$2:A1423, A1423)=1, 1, 0)</f>
        <v>0</v>
      </c>
      <c r="AN1423" s="3">
        <f>COUNTA(A1423) - COUNTIF(Table_1[[#This Row],[Unique Customers]], 1)</f>
        <v>1</v>
      </c>
      <c r="AO1423" s="17" t="str">
        <f t="shared" si="22"/>
        <v>Repeated</v>
      </c>
      <c r="AP1423" s="17" t="str">
        <f>"Q"&amp;_xlfn.CEILING.MATH(MONTH(Table_1[[#This Row],[Monthly sales]])/3,1)</f>
        <v>Q2</v>
      </c>
    </row>
    <row r="1424" spans="1:42" ht="14.4" x14ac:dyDescent="0.3">
      <c r="A1424" s="2">
        <v>1693</v>
      </c>
      <c r="B1424" s="15" t="s">
        <v>739</v>
      </c>
      <c r="C1424" s="15" t="s">
        <v>48</v>
      </c>
      <c r="D1424" s="6">
        <v>0.01</v>
      </c>
      <c r="E1424" s="4">
        <v>15.67</v>
      </c>
      <c r="F1424" s="4">
        <v>1.39</v>
      </c>
      <c r="G1424" s="15" t="s">
        <v>88</v>
      </c>
      <c r="H1424" s="15" t="s">
        <v>40</v>
      </c>
      <c r="I1424" s="15" t="s">
        <v>49</v>
      </c>
      <c r="J1424" s="15" t="s">
        <v>346</v>
      </c>
      <c r="K1424" s="15" t="s">
        <v>74</v>
      </c>
      <c r="L1424" s="15" t="s">
        <v>2485</v>
      </c>
      <c r="M1424" s="6">
        <v>0.38</v>
      </c>
      <c r="N1424" s="15" t="s">
        <v>33</v>
      </c>
      <c r="O1424" s="15" t="s">
        <v>34</v>
      </c>
      <c r="P1424" s="15" t="s">
        <v>243</v>
      </c>
      <c r="Q1424" s="15" t="s">
        <v>741</v>
      </c>
      <c r="R1424" s="2">
        <v>20190</v>
      </c>
      <c r="S1424" s="1">
        <v>42135</v>
      </c>
      <c r="T1424" s="12">
        <f>EOMONTH(Table_1[[#This Row],[Order Date]],0)</f>
        <v>42155</v>
      </c>
      <c r="U1424" s="10">
        <f>EOMONTH(Table_1[[#This Row],[Order Date]],0)</f>
        <v>42155</v>
      </c>
      <c r="V1424" s="14">
        <v>42135</v>
      </c>
      <c r="W1424" s="1">
        <v>42135</v>
      </c>
      <c r="X1424" s="12">
        <v>42135</v>
      </c>
      <c r="Y1424" s="10">
        <f>EOMONTH(Table_1[[#This Row],[Ship date]],0)</f>
        <v>42155</v>
      </c>
      <c r="Z1424" s="14">
        <v>42135</v>
      </c>
      <c r="AA1424" s="4">
        <v>-273.98</v>
      </c>
      <c r="AB1424" s="2">
        <v>11</v>
      </c>
      <c r="AC1424" s="4">
        <v>188.09</v>
      </c>
      <c r="AD1424" s="2">
        <v>90190</v>
      </c>
      <c r="AE1424" s="4">
        <f>'DataCleaning and Transformation'!$E1424-'DataCleaning and Transformation'!$D1424</f>
        <v>15.66</v>
      </c>
      <c r="AF1424" s="15" t="str">
        <f>_xlfn.IFS('DataCleaning and Transformation'!$O1424="Central","Chris",'DataCleaning and Transformation'!$O1424="East","Erin",'DataCleaning and Transformation'!$O1424="South","Sam",'DataCleaning and Transformation'!$O1424="West","William")</f>
        <v>Sam</v>
      </c>
      <c r="AG1424" s="31">
        <f>Table_1[[#This Row],[Ship date]]-Table_1[[#This Row],[Order Date]]</f>
        <v>0</v>
      </c>
      <c r="AH1424" s="22">
        <f>Table_1[[#This Row],[Profit]]/Table_1[[#This Row],[Sales]]</f>
        <v>-1.4566430963900261</v>
      </c>
      <c r="AI1424" s="23">
        <f>Table_1[[#This Row],[Profit]]+Table_1[[#This Row],[Sales]]</f>
        <v>-85.890000000000015</v>
      </c>
      <c r="AJ1424" s="17">
        <f>WEEKNUM(Table_1[[#This Row],[Order Date]],1)</f>
        <v>20</v>
      </c>
      <c r="AK1424" s="17" t="str">
        <f>TEXT(Table_1[[#This Row],[Order Date]],"mmm yyyy")</f>
        <v>May 2015</v>
      </c>
      <c r="AL1424" s="17" t="str">
        <f>Table_1[[#This Row],[Monthly sales]]&amp;"  Week "&amp;TEXT(Table_1[[#This Row],[Weekly sales]],"00")</f>
        <v>May 2015  Week 20</v>
      </c>
      <c r="AM1424" s="17">
        <f>IF(COUNTIF($A$2:A1424, A1424)=1, 1, 0)</f>
        <v>0</v>
      </c>
      <c r="AN1424" s="3">
        <f>COUNTA(A1424) - COUNTIF(Table_1[[#This Row],[Unique Customers]], 1)</f>
        <v>1</v>
      </c>
      <c r="AO1424" s="17" t="str">
        <f t="shared" si="22"/>
        <v>Unique</v>
      </c>
      <c r="AP1424" s="17" t="str">
        <f>"Q"&amp;_xlfn.CEILING.MATH(MONTH(Table_1[[#This Row],[Monthly sales]])/3,1)</f>
        <v>Q2</v>
      </c>
    </row>
    <row r="1425" spans="1:42" ht="14.4" x14ac:dyDescent="0.3">
      <c r="A1425" s="2">
        <v>2935</v>
      </c>
      <c r="B1425" s="15" t="s">
        <v>2486</v>
      </c>
      <c r="C1425" s="15" t="s">
        <v>48</v>
      </c>
      <c r="D1425" s="6">
        <v>0.02</v>
      </c>
      <c r="E1425" s="4">
        <v>3.8</v>
      </c>
      <c r="F1425" s="4">
        <v>1.49</v>
      </c>
      <c r="G1425" s="15" t="s">
        <v>39</v>
      </c>
      <c r="H1425" s="15" t="s">
        <v>28</v>
      </c>
      <c r="I1425" s="15" t="s">
        <v>49</v>
      </c>
      <c r="J1425" s="15" t="s">
        <v>73</v>
      </c>
      <c r="K1425" s="15" t="s">
        <v>74</v>
      </c>
      <c r="L1425" s="15" t="s">
        <v>1193</v>
      </c>
      <c r="M1425" s="6">
        <v>0.38</v>
      </c>
      <c r="N1425" s="15" t="s">
        <v>33</v>
      </c>
      <c r="O1425" s="15" t="s">
        <v>112</v>
      </c>
      <c r="P1425" s="15" t="s">
        <v>404</v>
      </c>
      <c r="Q1425" s="15" t="s">
        <v>789</v>
      </c>
      <c r="R1425" s="2">
        <v>2215</v>
      </c>
      <c r="S1425" s="1">
        <v>42135</v>
      </c>
      <c r="T1425" s="12">
        <f>EOMONTH(Table_1[[#This Row],[Order Date]],0)</f>
        <v>42155</v>
      </c>
      <c r="U1425" s="10">
        <f>EOMONTH(Table_1[[#This Row],[Order Date]],0)</f>
        <v>42155</v>
      </c>
      <c r="V1425" s="14">
        <v>42135</v>
      </c>
      <c r="W1425" s="1">
        <v>42139</v>
      </c>
      <c r="X1425" s="12">
        <v>42139</v>
      </c>
      <c r="Y1425" s="10">
        <f>EOMONTH(Table_1[[#This Row],[Ship date]],0)</f>
        <v>42155</v>
      </c>
      <c r="Z1425" s="14">
        <v>42139</v>
      </c>
      <c r="AA1425" s="4">
        <v>7.31</v>
      </c>
      <c r="AB1425" s="2">
        <v>5</v>
      </c>
      <c r="AC1425" s="4">
        <v>20.46</v>
      </c>
      <c r="AD1425" s="2">
        <v>87617</v>
      </c>
      <c r="AE1425" s="4">
        <f>'DataCleaning and Transformation'!$E1425-'DataCleaning and Transformation'!$D1425</f>
        <v>3.78</v>
      </c>
      <c r="AF1425" s="15" t="str">
        <f>_xlfn.IFS('DataCleaning and Transformation'!$O1425="Central","Chris",'DataCleaning and Transformation'!$O1425="East","Erin",'DataCleaning and Transformation'!$O1425="South","Sam",'DataCleaning and Transformation'!$O1425="West","William")</f>
        <v>Erin</v>
      </c>
      <c r="AG1425" s="31">
        <f>Table_1[[#This Row],[Ship date]]-Table_1[[#This Row],[Order Date]]</f>
        <v>4</v>
      </c>
      <c r="AH1425" s="22">
        <f>Table_1[[#This Row],[Profit]]/Table_1[[#This Row],[Sales]]</f>
        <v>0.35728250244379273</v>
      </c>
      <c r="AI1425" s="23">
        <f>Table_1[[#This Row],[Profit]]+Table_1[[#This Row],[Sales]]</f>
        <v>27.77</v>
      </c>
      <c r="AJ1425" s="17">
        <f>WEEKNUM(Table_1[[#This Row],[Order Date]],1)</f>
        <v>20</v>
      </c>
      <c r="AK1425" s="17" t="str">
        <f>TEXT(Table_1[[#This Row],[Order Date]],"mmm yyyy")</f>
        <v>May 2015</v>
      </c>
      <c r="AL1425" s="17" t="str">
        <f>Table_1[[#This Row],[Monthly sales]]&amp;"  Week "&amp;TEXT(Table_1[[#This Row],[Weekly sales]],"00")</f>
        <v>May 2015  Week 20</v>
      </c>
      <c r="AM1425" s="17">
        <f>IF(COUNTIF($A$2:A1425, A1425)=1, 1, 0)</f>
        <v>1</v>
      </c>
      <c r="AN1425" s="3">
        <f>COUNTA(A1425) - COUNTIF(Table_1[[#This Row],[Unique Customers]], 1)</f>
        <v>0</v>
      </c>
      <c r="AO1425" s="17" t="str">
        <f t="shared" si="22"/>
        <v>Unique</v>
      </c>
      <c r="AP1425" s="17" t="str">
        <f>"Q"&amp;_xlfn.CEILING.MATH(MONTH(Table_1[[#This Row],[Monthly sales]])/3,1)</f>
        <v>Q2</v>
      </c>
    </row>
    <row r="1426" spans="1:42" ht="14.4" x14ac:dyDescent="0.3">
      <c r="A1426" s="2">
        <v>1671</v>
      </c>
      <c r="B1426" s="15" t="s">
        <v>1067</v>
      </c>
      <c r="C1426" s="15" t="s">
        <v>26</v>
      </c>
      <c r="D1426" s="6">
        <v>0.03</v>
      </c>
      <c r="E1426" s="4">
        <v>223.98</v>
      </c>
      <c r="F1426" s="4">
        <v>15.01</v>
      </c>
      <c r="G1426" s="15" t="s">
        <v>39</v>
      </c>
      <c r="H1426" s="15" t="s">
        <v>28</v>
      </c>
      <c r="I1426" s="15" t="s">
        <v>49</v>
      </c>
      <c r="J1426" s="15" t="s">
        <v>73</v>
      </c>
      <c r="K1426" s="15" t="s">
        <v>74</v>
      </c>
      <c r="L1426" s="15" t="s">
        <v>2487</v>
      </c>
      <c r="M1426" s="6">
        <v>0.38</v>
      </c>
      <c r="N1426" s="15" t="s">
        <v>33</v>
      </c>
      <c r="O1426" s="15" t="s">
        <v>34</v>
      </c>
      <c r="P1426" s="15" t="s">
        <v>243</v>
      </c>
      <c r="Q1426" s="15" t="s">
        <v>1068</v>
      </c>
      <c r="R1426" s="2">
        <v>22015</v>
      </c>
      <c r="S1426" s="1">
        <v>42136</v>
      </c>
      <c r="T1426" s="12">
        <f>EOMONTH(Table_1[[#This Row],[Order Date]],0)</f>
        <v>42155</v>
      </c>
      <c r="U1426" s="10">
        <f>EOMONTH(Table_1[[#This Row],[Order Date]],0)</f>
        <v>42155</v>
      </c>
      <c r="V1426" s="14">
        <v>42136</v>
      </c>
      <c r="W1426" s="1">
        <v>42137</v>
      </c>
      <c r="X1426" s="12">
        <v>42137</v>
      </c>
      <c r="Y1426" s="10">
        <f>EOMONTH(Table_1[[#This Row],[Ship date]],0)</f>
        <v>42155</v>
      </c>
      <c r="Z1426" s="14">
        <v>42137</v>
      </c>
      <c r="AA1426" s="4">
        <v>0.69599999999999995</v>
      </c>
      <c r="AB1426" s="2">
        <v>21</v>
      </c>
      <c r="AC1426" s="4">
        <v>4881.84</v>
      </c>
      <c r="AD1426" s="2">
        <v>86725</v>
      </c>
      <c r="AE1426" s="4">
        <f>'DataCleaning and Transformation'!$E1426-'DataCleaning and Transformation'!$D1426</f>
        <v>223.95</v>
      </c>
      <c r="AF1426" s="15" t="str">
        <f>_xlfn.IFS('DataCleaning and Transformation'!$O1426="Central","Chris",'DataCleaning and Transformation'!$O1426="East","Erin",'DataCleaning and Transformation'!$O1426="South","Sam",'DataCleaning and Transformation'!$O1426="West","William")</f>
        <v>Sam</v>
      </c>
      <c r="AG1426" s="31">
        <f>Table_1[[#This Row],[Ship date]]-Table_1[[#This Row],[Order Date]]</f>
        <v>1</v>
      </c>
      <c r="AH1426" s="22">
        <f>Table_1[[#This Row],[Profit]]/Table_1[[#This Row],[Sales]]</f>
        <v>1.4256919522147386E-4</v>
      </c>
      <c r="AI1426" s="23">
        <f>Table_1[[#This Row],[Profit]]+Table_1[[#This Row],[Sales]]</f>
        <v>4882.5360000000001</v>
      </c>
      <c r="AJ1426" s="17">
        <f>WEEKNUM(Table_1[[#This Row],[Order Date]],1)</f>
        <v>20</v>
      </c>
      <c r="AK1426" s="17" t="str">
        <f>TEXT(Table_1[[#This Row],[Order Date]],"mmm yyyy")</f>
        <v>May 2015</v>
      </c>
      <c r="AL1426" s="17" t="str">
        <f>Table_1[[#This Row],[Monthly sales]]&amp;"  Week "&amp;TEXT(Table_1[[#This Row],[Weekly sales]],"00")</f>
        <v>May 2015  Week 20</v>
      </c>
      <c r="AM1426" s="17">
        <f>IF(COUNTIF($A$2:A1426, A1426)=1, 1, 0)</f>
        <v>0</v>
      </c>
      <c r="AN1426" s="3">
        <f>COUNTA(A1426) - COUNTIF(Table_1[[#This Row],[Unique Customers]], 1)</f>
        <v>1</v>
      </c>
      <c r="AO1426" s="17" t="str">
        <f t="shared" si="22"/>
        <v>Unique</v>
      </c>
      <c r="AP1426" s="17" t="str">
        <f>"Q"&amp;_xlfn.CEILING.MATH(MONTH(Table_1[[#This Row],[Monthly sales]])/3,1)</f>
        <v>Q2</v>
      </c>
    </row>
    <row r="1427" spans="1:42" ht="14.4" x14ac:dyDescent="0.3">
      <c r="A1427" s="2">
        <v>14</v>
      </c>
      <c r="B1427" s="15" t="s">
        <v>2488</v>
      </c>
      <c r="C1427" s="15" t="s">
        <v>117</v>
      </c>
      <c r="D1427" s="6">
        <v>0.09</v>
      </c>
      <c r="E1427" s="4">
        <v>78.69</v>
      </c>
      <c r="F1427" s="4">
        <v>19.989999999999998</v>
      </c>
      <c r="G1427" s="15" t="s">
        <v>39</v>
      </c>
      <c r="H1427" s="15" t="s">
        <v>28</v>
      </c>
      <c r="I1427" s="15" t="s">
        <v>29</v>
      </c>
      <c r="J1427" s="15" t="s">
        <v>127</v>
      </c>
      <c r="K1427" s="15" t="s">
        <v>74</v>
      </c>
      <c r="L1427" s="15" t="s">
        <v>1214</v>
      </c>
      <c r="M1427" s="6">
        <v>0.43</v>
      </c>
      <c r="N1427" s="15" t="s">
        <v>33</v>
      </c>
      <c r="O1427" s="15" t="s">
        <v>53</v>
      </c>
      <c r="P1427" s="15" t="s">
        <v>85</v>
      </c>
      <c r="Q1427" s="15" t="s">
        <v>86</v>
      </c>
      <c r="R1427" s="2">
        <v>55372</v>
      </c>
      <c r="S1427" s="1">
        <v>42136</v>
      </c>
      <c r="T1427" s="12">
        <f>EOMONTH(Table_1[[#This Row],[Order Date]],0)</f>
        <v>42155</v>
      </c>
      <c r="U1427" s="10">
        <f>EOMONTH(Table_1[[#This Row],[Order Date]],0)</f>
        <v>42155</v>
      </c>
      <c r="V1427" s="14">
        <v>42136</v>
      </c>
      <c r="W1427" s="1">
        <v>42138</v>
      </c>
      <c r="X1427" s="12">
        <v>42138</v>
      </c>
      <c r="Y1427" s="10">
        <f>EOMONTH(Table_1[[#This Row],[Ship date]],0)</f>
        <v>42155</v>
      </c>
      <c r="Z1427" s="14">
        <v>42138</v>
      </c>
      <c r="AA1427" s="4">
        <v>803.47050000000002</v>
      </c>
      <c r="AB1427" s="2">
        <v>16</v>
      </c>
      <c r="AC1427" s="4">
        <v>1164.45</v>
      </c>
      <c r="AD1427" s="2">
        <v>86838</v>
      </c>
      <c r="AE1427" s="4">
        <f>'DataCleaning and Transformation'!$E1427-'DataCleaning and Transformation'!$D1427</f>
        <v>78.599999999999994</v>
      </c>
      <c r="AF1427" s="15" t="str">
        <f>_xlfn.IFS('DataCleaning and Transformation'!$O1427="Central","Chris",'DataCleaning and Transformation'!$O1427="East","Erin",'DataCleaning and Transformation'!$O1427="South","Sam",'DataCleaning and Transformation'!$O1427="West","William")</f>
        <v>Chris</v>
      </c>
      <c r="AG1427" s="31">
        <f>Table_1[[#This Row],[Ship date]]-Table_1[[#This Row],[Order Date]]</f>
        <v>2</v>
      </c>
      <c r="AH1427" s="22">
        <f>Table_1[[#This Row],[Profit]]/Table_1[[#This Row],[Sales]]</f>
        <v>0.69</v>
      </c>
      <c r="AI1427" s="23">
        <f>Table_1[[#This Row],[Profit]]+Table_1[[#This Row],[Sales]]</f>
        <v>1967.9205000000002</v>
      </c>
      <c r="AJ1427" s="17">
        <f>WEEKNUM(Table_1[[#This Row],[Order Date]],1)</f>
        <v>20</v>
      </c>
      <c r="AK1427" s="17" t="str">
        <f>TEXT(Table_1[[#This Row],[Order Date]],"mmm yyyy")</f>
        <v>May 2015</v>
      </c>
      <c r="AL1427" s="17" t="str">
        <f>Table_1[[#This Row],[Monthly sales]]&amp;"  Week "&amp;TEXT(Table_1[[#This Row],[Weekly sales]],"00")</f>
        <v>May 2015  Week 20</v>
      </c>
      <c r="AM1427" s="17">
        <f>IF(COUNTIF($A$2:A1427, A1427)=1, 1, 0)</f>
        <v>1</v>
      </c>
      <c r="AN1427" s="3">
        <f>COUNTA(A1427) - COUNTIF(Table_1[[#This Row],[Unique Customers]], 1)</f>
        <v>0</v>
      </c>
      <c r="AO1427" s="17" t="str">
        <f t="shared" si="22"/>
        <v>Unique</v>
      </c>
      <c r="AP1427" s="17" t="str">
        <f>"Q"&amp;_xlfn.CEILING.MATH(MONTH(Table_1[[#This Row],[Monthly sales]])/3,1)</f>
        <v>Q2</v>
      </c>
    </row>
    <row r="1428" spans="1:42" ht="14.4" x14ac:dyDescent="0.3">
      <c r="A1428" s="2">
        <v>14</v>
      </c>
      <c r="B1428" s="15" t="s">
        <v>2488</v>
      </c>
      <c r="C1428" s="15" t="s">
        <v>117</v>
      </c>
      <c r="D1428" s="6">
        <v>0.08</v>
      </c>
      <c r="E1428" s="4">
        <v>3.28</v>
      </c>
      <c r="F1428" s="4">
        <v>2.31</v>
      </c>
      <c r="G1428" s="15" t="s">
        <v>39</v>
      </c>
      <c r="H1428" s="15" t="s">
        <v>28</v>
      </c>
      <c r="I1428" s="15" t="s">
        <v>49</v>
      </c>
      <c r="J1428" s="15" t="s">
        <v>50</v>
      </c>
      <c r="K1428" s="15" t="s">
        <v>51</v>
      </c>
      <c r="L1428" s="15" t="s">
        <v>2489</v>
      </c>
      <c r="M1428" s="6">
        <v>0.56000000000000005</v>
      </c>
      <c r="N1428" s="15" t="s">
        <v>33</v>
      </c>
      <c r="O1428" s="15" t="s">
        <v>53</v>
      </c>
      <c r="P1428" s="15" t="s">
        <v>85</v>
      </c>
      <c r="Q1428" s="15" t="s">
        <v>86</v>
      </c>
      <c r="R1428" s="2">
        <v>55372</v>
      </c>
      <c r="S1428" s="1">
        <v>42136</v>
      </c>
      <c r="T1428" s="12">
        <f>EOMONTH(Table_1[[#This Row],[Order Date]],0)</f>
        <v>42155</v>
      </c>
      <c r="U1428" s="10">
        <f>EOMONTH(Table_1[[#This Row],[Order Date]],0)</f>
        <v>42155</v>
      </c>
      <c r="V1428" s="14">
        <v>42136</v>
      </c>
      <c r="W1428" s="1">
        <v>42137</v>
      </c>
      <c r="X1428" s="12">
        <v>42137</v>
      </c>
      <c r="Y1428" s="10">
        <f>EOMONTH(Table_1[[#This Row],[Ship date]],0)</f>
        <v>42155</v>
      </c>
      <c r="Z1428" s="14">
        <v>42137</v>
      </c>
      <c r="AA1428" s="4">
        <v>-24.03</v>
      </c>
      <c r="AB1428" s="2">
        <v>7</v>
      </c>
      <c r="AC1428" s="4">
        <v>22.23</v>
      </c>
      <c r="AD1428" s="2">
        <v>86838</v>
      </c>
      <c r="AE1428" s="4">
        <f>'DataCleaning and Transformation'!$E1428-'DataCleaning and Transformation'!$D1428</f>
        <v>3.1999999999999997</v>
      </c>
      <c r="AF1428" s="15" t="str">
        <f>_xlfn.IFS('DataCleaning and Transformation'!$O1428="Central","Chris",'DataCleaning and Transformation'!$O1428="East","Erin",'DataCleaning and Transformation'!$O1428="South","Sam",'DataCleaning and Transformation'!$O1428="West","William")</f>
        <v>Chris</v>
      </c>
      <c r="AG1428" s="31">
        <f>Table_1[[#This Row],[Ship date]]-Table_1[[#This Row],[Order Date]]</f>
        <v>1</v>
      </c>
      <c r="AH1428" s="22">
        <f>Table_1[[#This Row],[Profit]]/Table_1[[#This Row],[Sales]]</f>
        <v>-1.0809716599190284</v>
      </c>
      <c r="AI1428" s="23">
        <f>Table_1[[#This Row],[Profit]]+Table_1[[#This Row],[Sales]]</f>
        <v>-1.8000000000000007</v>
      </c>
      <c r="AJ1428" s="17">
        <f>WEEKNUM(Table_1[[#This Row],[Order Date]],1)</f>
        <v>20</v>
      </c>
      <c r="AK1428" s="17" t="str">
        <f>TEXT(Table_1[[#This Row],[Order Date]],"mmm yyyy")</f>
        <v>May 2015</v>
      </c>
      <c r="AL1428" s="17" t="str">
        <f>Table_1[[#This Row],[Monthly sales]]&amp;"  Week "&amp;TEXT(Table_1[[#This Row],[Weekly sales]],"00")</f>
        <v>May 2015  Week 20</v>
      </c>
      <c r="AM1428" s="17">
        <f>IF(COUNTIF($A$2:A1428, A1428)=1, 1, 0)</f>
        <v>0</v>
      </c>
      <c r="AN1428" s="3">
        <f>COUNTA(A1428) - COUNTIF(Table_1[[#This Row],[Unique Customers]], 1)</f>
        <v>1</v>
      </c>
      <c r="AO1428" s="17" t="str">
        <f t="shared" si="22"/>
        <v>Repeated</v>
      </c>
      <c r="AP1428" s="17" t="str">
        <f>"Q"&amp;_xlfn.CEILING.MATH(MONTH(Table_1[[#This Row],[Monthly sales]])/3,1)</f>
        <v>Q2</v>
      </c>
    </row>
    <row r="1429" spans="1:42" ht="14.4" x14ac:dyDescent="0.3">
      <c r="A1429" s="2">
        <v>14</v>
      </c>
      <c r="B1429" s="15" t="s">
        <v>2488</v>
      </c>
      <c r="C1429" s="15" t="s">
        <v>117</v>
      </c>
      <c r="D1429" s="6">
        <v>0.05</v>
      </c>
      <c r="E1429" s="4">
        <v>3.28</v>
      </c>
      <c r="F1429" s="4">
        <v>4.2</v>
      </c>
      <c r="G1429" s="15" t="s">
        <v>39</v>
      </c>
      <c r="H1429" s="15" t="s">
        <v>28</v>
      </c>
      <c r="I1429" s="15" t="s">
        <v>49</v>
      </c>
      <c r="J1429" s="15" t="s">
        <v>50</v>
      </c>
      <c r="K1429" s="15" t="s">
        <v>51</v>
      </c>
      <c r="L1429" s="15" t="s">
        <v>2490</v>
      </c>
      <c r="M1429" s="6">
        <v>0.56000000000000005</v>
      </c>
      <c r="N1429" s="15" t="s">
        <v>33</v>
      </c>
      <c r="O1429" s="15" t="s">
        <v>53</v>
      </c>
      <c r="P1429" s="15" t="s">
        <v>85</v>
      </c>
      <c r="Q1429" s="15" t="s">
        <v>86</v>
      </c>
      <c r="R1429" s="2">
        <v>55372</v>
      </c>
      <c r="S1429" s="1">
        <v>42136</v>
      </c>
      <c r="T1429" s="12">
        <f>EOMONTH(Table_1[[#This Row],[Order Date]],0)</f>
        <v>42155</v>
      </c>
      <c r="U1429" s="10">
        <f>EOMONTH(Table_1[[#This Row],[Order Date]],0)</f>
        <v>42155</v>
      </c>
      <c r="V1429" s="14">
        <v>42136</v>
      </c>
      <c r="W1429" s="1">
        <v>42137</v>
      </c>
      <c r="X1429" s="12">
        <v>42137</v>
      </c>
      <c r="Y1429" s="10">
        <f>EOMONTH(Table_1[[#This Row],[Ship date]],0)</f>
        <v>42155</v>
      </c>
      <c r="Z1429" s="14">
        <v>42137</v>
      </c>
      <c r="AA1429" s="4">
        <v>-37.03</v>
      </c>
      <c r="AB1429" s="2">
        <v>4</v>
      </c>
      <c r="AC1429" s="4">
        <v>13.99</v>
      </c>
      <c r="AD1429" s="2">
        <v>86838</v>
      </c>
      <c r="AE1429" s="4">
        <f>'DataCleaning and Transformation'!$E1429-'DataCleaning and Transformation'!$D1429</f>
        <v>3.23</v>
      </c>
      <c r="AF1429" s="15" t="str">
        <f>_xlfn.IFS('DataCleaning and Transformation'!$O1429="Central","Chris",'DataCleaning and Transformation'!$O1429="East","Erin",'DataCleaning and Transformation'!$O1429="South","Sam",'DataCleaning and Transformation'!$O1429="West","William")</f>
        <v>Chris</v>
      </c>
      <c r="AG1429" s="31">
        <f>Table_1[[#This Row],[Ship date]]-Table_1[[#This Row],[Order Date]]</f>
        <v>1</v>
      </c>
      <c r="AH1429" s="22">
        <f>Table_1[[#This Row],[Profit]]/Table_1[[#This Row],[Sales]]</f>
        <v>-2.6468906361686919</v>
      </c>
      <c r="AI1429" s="23">
        <f>Table_1[[#This Row],[Profit]]+Table_1[[#This Row],[Sales]]</f>
        <v>-23.04</v>
      </c>
      <c r="AJ1429" s="17">
        <f>WEEKNUM(Table_1[[#This Row],[Order Date]],1)</f>
        <v>20</v>
      </c>
      <c r="AK1429" s="17" t="str">
        <f>TEXT(Table_1[[#This Row],[Order Date]],"mmm yyyy")</f>
        <v>May 2015</v>
      </c>
      <c r="AL1429" s="17" t="str">
        <f>Table_1[[#This Row],[Monthly sales]]&amp;"  Week "&amp;TEXT(Table_1[[#This Row],[Weekly sales]],"00")</f>
        <v>May 2015  Week 20</v>
      </c>
      <c r="AM1429" s="17">
        <f>IF(COUNTIF($A$2:A1429, A1429)=1, 1, 0)</f>
        <v>0</v>
      </c>
      <c r="AN1429" s="3">
        <f>COUNTA(A1429) - COUNTIF(Table_1[[#This Row],[Unique Customers]], 1)</f>
        <v>1</v>
      </c>
      <c r="AO1429" s="17" t="str">
        <f t="shared" si="22"/>
        <v>Repeated</v>
      </c>
      <c r="AP1429" s="17" t="str">
        <f>"Q"&amp;_xlfn.CEILING.MATH(MONTH(Table_1[[#This Row],[Monthly sales]])/3,1)</f>
        <v>Q2</v>
      </c>
    </row>
    <row r="1430" spans="1:42" ht="14.4" x14ac:dyDescent="0.3">
      <c r="A1430" s="2">
        <v>14</v>
      </c>
      <c r="B1430" s="15" t="s">
        <v>2488</v>
      </c>
      <c r="C1430" s="15" t="s">
        <v>117</v>
      </c>
      <c r="D1430" s="6">
        <v>0.05</v>
      </c>
      <c r="E1430" s="4">
        <v>3.58</v>
      </c>
      <c r="F1430" s="4">
        <v>1.63</v>
      </c>
      <c r="G1430" s="15" t="s">
        <v>39</v>
      </c>
      <c r="H1430" s="15" t="s">
        <v>28</v>
      </c>
      <c r="I1430" s="15" t="s">
        <v>49</v>
      </c>
      <c r="J1430" s="15" t="s">
        <v>177</v>
      </c>
      <c r="K1430" s="15" t="s">
        <v>51</v>
      </c>
      <c r="L1430" s="15" t="s">
        <v>2222</v>
      </c>
      <c r="M1430" s="6">
        <v>0.36</v>
      </c>
      <c r="N1430" s="15" t="s">
        <v>33</v>
      </c>
      <c r="O1430" s="15" t="s">
        <v>53</v>
      </c>
      <c r="P1430" s="15" t="s">
        <v>85</v>
      </c>
      <c r="Q1430" s="15" t="s">
        <v>86</v>
      </c>
      <c r="R1430" s="2">
        <v>55372</v>
      </c>
      <c r="S1430" s="1">
        <v>42136</v>
      </c>
      <c r="T1430" s="12">
        <f>EOMONTH(Table_1[[#This Row],[Order Date]],0)</f>
        <v>42155</v>
      </c>
      <c r="U1430" s="10">
        <f>EOMONTH(Table_1[[#This Row],[Order Date]],0)</f>
        <v>42155</v>
      </c>
      <c r="V1430" s="14">
        <v>42136</v>
      </c>
      <c r="W1430" s="1">
        <v>42137</v>
      </c>
      <c r="X1430" s="12">
        <v>42137</v>
      </c>
      <c r="Y1430" s="10">
        <f>EOMONTH(Table_1[[#This Row],[Ship date]],0)</f>
        <v>42155</v>
      </c>
      <c r="Z1430" s="14">
        <v>42137</v>
      </c>
      <c r="AA1430" s="4">
        <v>-0.71</v>
      </c>
      <c r="AB1430" s="2">
        <v>4</v>
      </c>
      <c r="AC1430" s="4">
        <v>14.26</v>
      </c>
      <c r="AD1430" s="2">
        <v>86838</v>
      </c>
      <c r="AE1430" s="4">
        <f>'DataCleaning and Transformation'!$E1430-'DataCleaning and Transformation'!$D1430</f>
        <v>3.5300000000000002</v>
      </c>
      <c r="AF1430" s="15" t="str">
        <f>_xlfn.IFS('DataCleaning and Transformation'!$O1430="Central","Chris",'DataCleaning and Transformation'!$O1430="East","Erin",'DataCleaning and Transformation'!$O1430="South","Sam",'DataCleaning and Transformation'!$O1430="West","William")</f>
        <v>Chris</v>
      </c>
      <c r="AG1430" s="31">
        <f>Table_1[[#This Row],[Ship date]]-Table_1[[#This Row],[Order Date]]</f>
        <v>1</v>
      </c>
      <c r="AH1430" s="22">
        <f>Table_1[[#This Row],[Profit]]/Table_1[[#This Row],[Sales]]</f>
        <v>-4.978962131837307E-2</v>
      </c>
      <c r="AI1430" s="23">
        <f>Table_1[[#This Row],[Profit]]+Table_1[[#This Row],[Sales]]</f>
        <v>13.55</v>
      </c>
      <c r="AJ1430" s="17">
        <f>WEEKNUM(Table_1[[#This Row],[Order Date]],1)</f>
        <v>20</v>
      </c>
      <c r="AK1430" s="17" t="str">
        <f>TEXT(Table_1[[#This Row],[Order Date]],"mmm yyyy")</f>
        <v>May 2015</v>
      </c>
      <c r="AL1430" s="17" t="str">
        <f>Table_1[[#This Row],[Monthly sales]]&amp;"  Week "&amp;TEXT(Table_1[[#This Row],[Weekly sales]],"00")</f>
        <v>May 2015  Week 20</v>
      </c>
      <c r="AM1430" s="17">
        <f>IF(COUNTIF($A$2:A1430, A1430)=1, 1, 0)</f>
        <v>0</v>
      </c>
      <c r="AN1430" s="3">
        <f>COUNTA(A1430) - COUNTIF(Table_1[[#This Row],[Unique Customers]], 1)</f>
        <v>1</v>
      </c>
      <c r="AO1430" s="17" t="str">
        <f t="shared" si="22"/>
        <v>Repeated</v>
      </c>
      <c r="AP1430" s="17" t="str">
        <f>"Q"&amp;_xlfn.CEILING.MATH(MONTH(Table_1[[#This Row],[Monthly sales]])/3,1)</f>
        <v>Q2</v>
      </c>
    </row>
    <row r="1431" spans="1:42" ht="14.4" x14ac:dyDescent="0.3">
      <c r="A1431" s="2">
        <v>1826</v>
      </c>
      <c r="B1431" s="15" t="s">
        <v>2205</v>
      </c>
      <c r="C1431" s="15" t="s">
        <v>117</v>
      </c>
      <c r="D1431" s="6">
        <v>0</v>
      </c>
      <c r="E1431" s="4">
        <v>9.27</v>
      </c>
      <c r="F1431" s="4">
        <v>4.3899999999999997</v>
      </c>
      <c r="G1431" s="15" t="s">
        <v>39</v>
      </c>
      <c r="H1431" s="15" t="s">
        <v>95</v>
      </c>
      <c r="I1431" s="15" t="s">
        <v>49</v>
      </c>
      <c r="J1431" s="15" t="s">
        <v>89</v>
      </c>
      <c r="K1431" s="15" t="s">
        <v>51</v>
      </c>
      <c r="L1431" s="15" t="s">
        <v>2491</v>
      </c>
      <c r="M1431" s="6">
        <v>0.38</v>
      </c>
      <c r="N1431" s="15" t="s">
        <v>33</v>
      </c>
      <c r="O1431" s="15" t="s">
        <v>53</v>
      </c>
      <c r="P1431" s="15" t="s">
        <v>214</v>
      </c>
      <c r="Q1431" s="15" t="s">
        <v>2207</v>
      </c>
      <c r="R1431" s="2">
        <v>52722</v>
      </c>
      <c r="S1431" s="1">
        <v>42136</v>
      </c>
      <c r="T1431" s="12">
        <f>EOMONTH(Table_1[[#This Row],[Order Date]],0)</f>
        <v>42155</v>
      </c>
      <c r="U1431" s="10">
        <f>EOMONTH(Table_1[[#This Row],[Order Date]],0)</f>
        <v>42155</v>
      </c>
      <c r="V1431" s="14">
        <v>42136</v>
      </c>
      <c r="W1431" s="1">
        <v>42138</v>
      </c>
      <c r="X1431" s="12">
        <v>42138</v>
      </c>
      <c r="Y1431" s="10">
        <f>EOMONTH(Table_1[[#This Row],[Ship date]],0)</f>
        <v>42155</v>
      </c>
      <c r="Z1431" s="14">
        <v>42138</v>
      </c>
      <c r="AA1431" s="4">
        <v>-7.61</v>
      </c>
      <c r="AB1431" s="2">
        <v>1</v>
      </c>
      <c r="AC1431" s="4">
        <v>10.65</v>
      </c>
      <c r="AD1431" s="2">
        <v>86959</v>
      </c>
      <c r="AE1431" s="4">
        <f>'DataCleaning and Transformation'!$E1431-'DataCleaning and Transformation'!$D1431</f>
        <v>9.27</v>
      </c>
      <c r="AF1431" s="15" t="str">
        <f>_xlfn.IFS('DataCleaning and Transformation'!$O1431="Central","Chris",'DataCleaning and Transformation'!$O1431="East","Erin",'DataCleaning and Transformation'!$O1431="South","Sam",'DataCleaning and Transformation'!$O1431="West","William")</f>
        <v>Chris</v>
      </c>
      <c r="AG1431" s="31">
        <f>Table_1[[#This Row],[Ship date]]-Table_1[[#This Row],[Order Date]]</f>
        <v>2</v>
      </c>
      <c r="AH1431" s="22">
        <f>Table_1[[#This Row],[Profit]]/Table_1[[#This Row],[Sales]]</f>
        <v>-0.71455399061032865</v>
      </c>
      <c r="AI1431" s="23">
        <f>Table_1[[#This Row],[Profit]]+Table_1[[#This Row],[Sales]]</f>
        <v>3.04</v>
      </c>
      <c r="AJ1431" s="17">
        <f>WEEKNUM(Table_1[[#This Row],[Order Date]],1)</f>
        <v>20</v>
      </c>
      <c r="AK1431" s="17" t="str">
        <f>TEXT(Table_1[[#This Row],[Order Date]],"mmm yyyy")</f>
        <v>May 2015</v>
      </c>
      <c r="AL1431" s="17" t="str">
        <f>Table_1[[#This Row],[Monthly sales]]&amp;"  Week "&amp;TEXT(Table_1[[#This Row],[Weekly sales]],"00")</f>
        <v>May 2015  Week 20</v>
      </c>
      <c r="AM1431" s="17">
        <f>IF(COUNTIF($A$2:A1431, A1431)=1, 1, 0)</f>
        <v>0</v>
      </c>
      <c r="AN1431" s="3">
        <f>COUNTA(A1431) - COUNTIF(Table_1[[#This Row],[Unique Customers]], 1)</f>
        <v>1</v>
      </c>
      <c r="AO1431" s="17" t="str">
        <f t="shared" si="22"/>
        <v>Unique</v>
      </c>
      <c r="AP1431" s="17" t="str">
        <f>"Q"&amp;_xlfn.CEILING.MATH(MONTH(Table_1[[#This Row],[Monthly sales]])/3,1)</f>
        <v>Q2</v>
      </c>
    </row>
    <row r="1432" spans="1:42" ht="14.4" x14ac:dyDescent="0.3">
      <c r="A1432" s="2">
        <v>1267</v>
      </c>
      <c r="B1432" s="15" t="s">
        <v>1076</v>
      </c>
      <c r="C1432" s="15" t="s">
        <v>71</v>
      </c>
      <c r="D1432" s="6">
        <v>0.04</v>
      </c>
      <c r="E1432" s="4">
        <v>5.98</v>
      </c>
      <c r="F1432" s="4">
        <v>4.38</v>
      </c>
      <c r="G1432" s="15" t="s">
        <v>39</v>
      </c>
      <c r="H1432" s="15" t="s">
        <v>95</v>
      </c>
      <c r="I1432" s="15" t="s">
        <v>41</v>
      </c>
      <c r="J1432" s="15" t="s">
        <v>42</v>
      </c>
      <c r="K1432" s="15" t="s">
        <v>43</v>
      </c>
      <c r="L1432" s="15" t="s">
        <v>2492</v>
      </c>
      <c r="M1432" s="6">
        <v>0.75</v>
      </c>
      <c r="N1432" s="15" t="s">
        <v>33</v>
      </c>
      <c r="O1432" s="15" t="s">
        <v>34</v>
      </c>
      <c r="P1432" s="15" t="s">
        <v>124</v>
      </c>
      <c r="Q1432" s="15" t="s">
        <v>1078</v>
      </c>
      <c r="R1432" s="2">
        <v>33433</v>
      </c>
      <c r="S1432" s="1">
        <v>42136</v>
      </c>
      <c r="T1432" s="12">
        <f>EOMONTH(Table_1[[#This Row],[Order Date]],0)</f>
        <v>42155</v>
      </c>
      <c r="U1432" s="10">
        <f>EOMONTH(Table_1[[#This Row],[Order Date]],0)</f>
        <v>42155</v>
      </c>
      <c r="V1432" s="14">
        <v>42136</v>
      </c>
      <c r="W1432" s="1">
        <v>42138</v>
      </c>
      <c r="X1432" s="12">
        <v>42138</v>
      </c>
      <c r="Y1432" s="10">
        <f>EOMONTH(Table_1[[#This Row],[Ship date]],0)</f>
        <v>42155</v>
      </c>
      <c r="Z1432" s="14">
        <v>42138</v>
      </c>
      <c r="AA1432" s="4">
        <v>-1522.3040000000001</v>
      </c>
      <c r="AB1432" s="2">
        <v>11</v>
      </c>
      <c r="AC1432" s="4">
        <v>69.75</v>
      </c>
      <c r="AD1432" s="2">
        <v>89515</v>
      </c>
      <c r="AE1432" s="4">
        <f>'DataCleaning and Transformation'!$E1432-'DataCleaning and Transformation'!$D1432</f>
        <v>5.94</v>
      </c>
      <c r="AF1432" s="15" t="str">
        <f>_xlfn.IFS('DataCleaning and Transformation'!$O1432="Central","Chris",'DataCleaning and Transformation'!$O1432="East","Erin",'DataCleaning and Transformation'!$O1432="South","Sam",'DataCleaning and Transformation'!$O1432="West","William")</f>
        <v>Sam</v>
      </c>
      <c r="AG1432" s="31">
        <f>Table_1[[#This Row],[Ship date]]-Table_1[[#This Row],[Order Date]]</f>
        <v>2</v>
      </c>
      <c r="AH1432" s="22">
        <f>Table_1[[#This Row],[Profit]]/Table_1[[#This Row],[Sales]]</f>
        <v>-21.825146953405021</v>
      </c>
      <c r="AI1432" s="23">
        <f>Table_1[[#This Row],[Profit]]+Table_1[[#This Row],[Sales]]</f>
        <v>-1452.5540000000001</v>
      </c>
      <c r="AJ1432" s="17">
        <f>WEEKNUM(Table_1[[#This Row],[Order Date]],1)</f>
        <v>20</v>
      </c>
      <c r="AK1432" s="17" t="str">
        <f>TEXT(Table_1[[#This Row],[Order Date]],"mmm yyyy")</f>
        <v>May 2015</v>
      </c>
      <c r="AL1432" s="17" t="str">
        <f>Table_1[[#This Row],[Monthly sales]]&amp;"  Week "&amp;TEXT(Table_1[[#This Row],[Weekly sales]],"00")</f>
        <v>May 2015  Week 20</v>
      </c>
      <c r="AM1432" s="17">
        <f>IF(COUNTIF($A$2:A1432, A1432)=1, 1, 0)</f>
        <v>0</v>
      </c>
      <c r="AN1432" s="3">
        <f>COUNTA(A1432) - COUNTIF(Table_1[[#This Row],[Unique Customers]], 1)</f>
        <v>1</v>
      </c>
      <c r="AO1432" s="17" t="str">
        <f t="shared" si="22"/>
        <v>Unique</v>
      </c>
      <c r="AP1432" s="17" t="str">
        <f>"Q"&amp;_xlfn.CEILING.MATH(MONTH(Table_1[[#This Row],[Monthly sales]])/3,1)</f>
        <v>Q2</v>
      </c>
    </row>
    <row r="1433" spans="1:42" ht="14.4" x14ac:dyDescent="0.3">
      <c r="A1433" s="2">
        <v>1389</v>
      </c>
      <c r="B1433" s="15" t="s">
        <v>770</v>
      </c>
      <c r="C1433" s="15" t="s">
        <v>38</v>
      </c>
      <c r="D1433" s="6">
        <v>0.08</v>
      </c>
      <c r="E1433" s="4">
        <v>2.62</v>
      </c>
      <c r="F1433" s="4">
        <v>0.8</v>
      </c>
      <c r="G1433" s="15" t="s">
        <v>88</v>
      </c>
      <c r="H1433" s="15" t="s">
        <v>28</v>
      </c>
      <c r="I1433" s="15" t="s">
        <v>49</v>
      </c>
      <c r="J1433" s="15" t="s">
        <v>177</v>
      </c>
      <c r="K1433" s="15" t="s">
        <v>51</v>
      </c>
      <c r="L1433" s="15" t="s">
        <v>2125</v>
      </c>
      <c r="M1433" s="6">
        <v>0.39</v>
      </c>
      <c r="N1433" s="15" t="s">
        <v>33</v>
      </c>
      <c r="O1433" s="15" t="s">
        <v>60</v>
      </c>
      <c r="P1433" s="15" t="s">
        <v>91</v>
      </c>
      <c r="Q1433" s="15" t="s">
        <v>772</v>
      </c>
      <c r="R1433" s="2">
        <v>94025</v>
      </c>
      <c r="S1433" s="1">
        <v>42137</v>
      </c>
      <c r="T1433" s="12">
        <f>EOMONTH(Table_1[[#This Row],[Order Date]],0)</f>
        <v>42155</v>
      </c>
      <c r="U1433" s="10">
        <f>EOMONTH(Table_1[[#This Row],[Order Date]],0)</f>
        <v>42155</v>
      </c>
      <c r="V1433" s="14">
        <v>42137</v>
      </c>
      <c r="W1433" s="1">
        <v>42139</v>
      </c>
      <c r="X1433" s="12">
        <v>42139</v>
      </c>
      <c r="Y1433" s="10">
        <f>EOMONTH(Table_1[[#This Row],[Ship date]],0)</f>
        <v>42155</v>
      </c>
      <c r="Z1433" s="14">
        <v>42139</v>
      </c>
      <c r="AA1433" s="4">
        <v>21.769500000000001</v>
      </c>
      <c r="AB1433" s="2">
        <v>12</v>
      </c>
      <c r="AC1433" s="4">
        <v>31.55</v>
      </c>
      <c r="AD1433" s="2">
        <v>88728</v>
      </c>
      <c r="AE1433" s="4">
        <f>'DataCleaning and Transformation'!$E1433-'DataCleaning and Transformation'!$D1433</f>
        <v>2.54</v>
      </c>
      <c r="AF1433" s="15" t="str">
        <f>_xlfn.IFS('DataCleaning and Transformation'!$O1433="Central","Chris",'DataCleaning and Transformation'!$O1433="East","Erin",'DataCleaning and Transformation'!$O1433="South","Sam",'DataCleaning and Transformation'!$O1433="West","William")</f>
        <v>William</v>
      </c>
      <c r="AG1433" s="31">
        <f>Table_1[[#This Row],[Ship date]]-Table_1[[#This Row],[Order Date]]</f>
        <v>2</v>
      </c>
      <c r="AH1433" s="22">
        <f>Table_1[[#This Row],[Profit]]/Table_1[[#This Row],[Sales]]</f>
        <v>0.69000000000000006</v>
      </c>
      <c r="AI1433" s="23">
        <f>Table_1[[#This Row],[Profit]]+Table_1[[#This Row],[Sales]]</f>
        <v>53.319500000000005</v>
      </c>
      <c r="AJ1433" s="17">
        <f>WEEKNUM(Table_1[[#This Row],[Order Date]],1)</f>
        <v>20</v>
      </c>
      <c r="AK1433" s="17" t="str">
        <f>TEXT(Table_1[[#This Row],[Order Date]],"mmm yyyy")</f>
        <v>May 2015</v>
      </c>
      <c r="AL1433" s="17" t="str">
        <f>Table_1[[#This Row],[Monthly sales]]&amp;"  Week "&amp;TEXT(Table_1[[#This Row],[Weekly sales]],"00")</f>
        <v>May 2015  Week 20</v>
      </c>
      <c r="AM1433" s="17">
        <f>IF(COUNTIF($A$2:A1433, A1433)=1, 1, 0)</f>
        <v>0</v>
      </c>
      <c r="AN1433" s="3">
        <f>COUNTA(A1433) - COUNTIF(Table_1[[#This Row],[Unique Customers]], 1)</f>
        <v>1</v>
      </c>
      <c r="AO1433" s="17" t="str">
        <f t="shared" si="22"/>
        <v>Unique</v>
      </c>
      <c r="AP1433" s="17" t="str">
        <f>"Q"&amp;_xlfn.CEILING.MATH(MONTH(Table_1[[#This Row],[Monthly sales]])/3,1)</f>
        <v>Q2</v>
      </c>
    </row>
    <row r="1434" spans="1:42" ht="14.4" x14ac:dyDescent="0.3">
      <c r="A1434" s="2">
        <v>578</v>
      </c>
      <c r="B1434" s="15" t="s">
        <v>2493</v>
      </c>
      <c r="C1434" s="15" t="s">
        <v>117</v>
      </c>
      <c r="D1434" s="6">
        <v>0.03</v>
      </c>
      <c r="E1434" s="4">
        <v>162.93</v>
      </c>
      <c r="F1434" s="4">
        <v>19.989999999999998</v>
      </c>
      <c r="G1434" s="15" t="s">
        <v>39</v>
      </c>
      <c r="H1434" s="15" t="s">
        <v>95</v>
      </c>
      <c r="I1434" s="15" t="s">
        <v>49</v>
      </c>
      <c r="J1434" s="15" t="s">
        <v>346</v>
      </c>
      <c r="K1434" s="15" t="s">
        <v>74</v>
      </c>
      <c r="L1434" s="15" t="s">
        <v>2494</v>
      </c>
      <c r="M1434" s="6">
        <v>0.39</v>
      </c>
      <c r="N1434" s="15" t="s">
        <v>33</v>
      </c>
      <c r="O1434" s="15" t="s">
        <v>112</v>
      </c>
      <c r="P1434" s="15" t="s">
        <v>249</v>
      </c>
      <c r="Q1434" s="15" t="s">
        <v>2495</v>
      </c>
      <c r="R1434" s="2">
        <v>6770</v>
      </c>
      <c r="S1434" s="1">
        <v>42137</v>
      </c>
      <c r="T1434" s="12">
        <f>EOMONTH(Table_1[[#This Row],[Order Date]],0)</f>
        <v>42155</v>
      </c>
      <c r="U1434" s="10">
        <f>EOMONTH(Table_1[[#This Row],[Order Date]],0)</f>
        <v>42155</v>
      </c>
      <c r="V1434" s="14">
        <v>42137</v>
      </c>
      <c r="W1434" s="1">
        <v>42138</v>
      </c>
      <c r="X1434" s="12">
        <v>42138</v>
      </c>
      <c r="Y1434" s="10">
        <f>EOMONTH(Table_1[[#This Row],[Ship date]],0)</f>
        <v>42155</v>
      </c>
      <c r="Z1434" s="14">
        <v>42138</v>
      </c>
      <c r="AA1434" s="4">
        <v>293.14</v>
      </c>
      <c r="AB1434" s="2">
        <v>3</v>
      </c>
      <c r="AC1434" s="4">
        <v>515.88</v>
      </c>
      <c r="AD1434" s="2">
        <v>88644</v>
      </c>
      <c r="AE1434" s="4">
        <f>'DataCleaning and Transformation'!$E1434-'DataCleaning and Transformation'!$D1434</f>
        <v>162.9</v>
      </c>
      <c r="AF1434" s="15" t="str">
        <f>_xlfn.IFS('DataCleaning and Transformation'!$O1434="Central","Chris",'DataCleaning and Transformation'!$O1434="East","Erin",'DataCleaning and Transformation'!$O1434="South","Sam",'DataCleaning and Transformation'!$O1434="West","William")</f>
        <v>Erin</v>
      </c>
      <c r="AG1434" s="31">
        <f>Table_1[[#This Row],[Ship date]]-Table_1[[#This Row],[Order Date]]</f>
        <v>1</v>
      </c>
      <c r="AH1434" s="22">
        <f>Table_1[[#This Row],[Profit]]/Table_1[[#This Row],[Sales]]</f>
        <v>0.56823292238505074</v>
      </c>
      <c r="AI1434" s="23">
        <f>Table_1[[#This Row],[Profit]]+Table_1[[#This Row],[Sales]]</f>
        <v>809.02</v>
      </c>
      <c r="AJ1434" s="17">
        <f>WEEKNUM(Table_1[[#This Row],[Order Date]],1)</f>
        <v>20</v>
      </c>
      <c r="AK1434" s="17" t="str">
        <f>TEXT(Table_1[[#This Row],[Order Date]],"mmm yyyy")</f>
        <v>May 2015</v>
      </c>
      <c r="AL1434" s="17" t="str">
        <f>Table_1[[#This Row],[Monthly sales]]&amp;"  Week "&amp;TEXT(Table_1[[#This Row],[Weekly sales]],"00")</f>
        <v>May 2015  Week 20</v>
      </c>
      <c r="AM1434" s="17">
        <f>IF(COUNTIF($A$2:A1434, A1434)=1, 1, 0)</f>
        <v>1</v>
      </c>
      <c r="AN1434" s="3">
        <f>COUNTA(A1434) - COUNTIF(Table_1[[#This Row],[Unique Customers]], 1)</f>
        <v>0</v>
      </c>
      <c r="AO1434" s="17" t="str">
        <f t="shared" si="22"/>
        <v>Unique</v>
      </c>
      <c r="AP1434" s="17" t="str">
        <f>"Q"&amp;_xlfn.CEILING.MATH(MONTH(Table_1[[#This Row],[Monthly sales]])/3,1)</f>
        <v>Q2</v>
      </c>
    </row>
    <row r="1435" spans="1:42" ht="14.4" x14ac:dyDescent="0.3">
      <c r="A1435" s="2">
        <v>579</v>
      </c>
      <c r="B1435" s="15" t="s">
        <v>2496</v>
      </c>
      <c r="C1435" s="15" t="s">
        <v>117</v>
      </c>
      <c r="D1435" s="6">
        <v>0.01</v>
      </c>
      <c r="E1435" s="4">
        <v>11.58</v>
      </c>
      <c r="F1435" s="4">
        <v>5.72</v>
      </c>
      <c r="G1435" s="15" t="s">
        <v>39</v>
      </c>
      <c r="H1435" s="15" t="s">
        <v>95</v>
      </c>
      <c r="I1435" s="15" t="s">
        <v>49</v>
      </c>
      <c r="J1435" s="15" t="s">
        <v>346</v>
      </c>
      <c r="K1435" s="15" t="s">
        <v>74</v>
      </c>
      <c r="L1435" s="15" t="s">
        <v>625</v>
      </c>
      <c r="M1435" s="6">
        <v>0.35</v>
      </c>
      <c r="N1435" s="15" t="s">
        <v>33</v>
      </c>
      <c r="O1435" s="15" t="s">
        <v>112</v>
      </c>
      <c r="P1435" s="15" t="s">
        <v>249</v>
      </c>
      <c r="Q1435" s="15" t="s">
        <v>1749</v>
      </c>
      <c r="R1435" s="2">
        <v>6478</v>
      </c>
      <c r="S1435" s="1">
        <v>42137</v>
      </c>
      <c r="T1435" s="12">
        <f>EOMONTH(Table_1[[#This Row],[Order Date]],0)</f>
        <v>42155</v>
      </c>
      <c r="U1435" s="10">
        <f>EOMONTH(Table_1[[#This Row],[Order Date]],0)</f>
        <v>42155</v>
      </c>
      <c r="V1435" s="14">
        <v>42137</v>
      </c>
      <c r="W1435" s="1">
        <v>42139</v>
      </c>
      <c r="X1435" s="12">
        <v>42139</v>
      </c>
      <c r="Y1435" s="10">
        <f>EOMONTH(Table_1[[#This Row],[Ship date]],0)</f>
        <v>42155</v>
      </c>
      <c r="Z1435" s="14">
        <v>42139</v>
      </c>
      <c r="AA1435" s="4">
        <v>-6.61</v>
      </c>
      <c r="AB1435" s="2">
        <v>2</v>
      </c>
      <c r="AC1435" s="4">
        <v>25.06</v>
      </c>
      <c r="AD1435" s="2">
        <v>88644</v>
      </c>
      <c r="AE1435" s="4">
        <f>'DataCleaning and Transformation'!$E1435-'DataCleaning and Transformation'!$D1435</f>
        <v>11.57</v>
      </c>
      <c r="AF1435" s="15" t="str">
        <f>_xlfn.IFS('DataCleaning and Transformation'!$O1435="Central","Chris",'DataCleaning and Transformation'!$O1435="East","Erin",'DataCleaning and Transformation'!$O1435="South","Sam",'DataCleaning and Transformation'!$O1435="West","William")</f>
        <v>Erin</v>
      </c>
      <c r="AG1435" s="31">
        <f>Table_1[[#This Row],[Ship date]]-Table_1[[#This Row],[Order Date]]</f>
        <v>2</v>
      </c>
      <c r="AH1435" s="22">
        <f>Table_1[[#This Row],[Profit]]/Table_1[[#This Row],[Sales]]</f>
        <v>-0.26376695929768557</v>
      </c>
      <c r="AI1435" s="23">
        <f>Table_1[[#This Row],[Profit]]+Table_1[[#This Row],[Sales]]</f>
        <v>18.45</v>
      </c>
      <c r="AJ1435" s="17">
        <f>WEEKNUM(Table_1[[#This Row],[Order Date]],1)</f>
        <v>20</v>
      </c>
      <c r="AK1435" s="17" t="str">
        <f>TEXT(Table_1[[#This Row],[Order Date]],"mmm yyyy")</f>
        <v>May 2015</v>
      </c>
      <c r="AL1435" s="17" t="str">
        <f>Table_1[[#This Row],[Monthly sales]]&amp;"  Week "&amp;TEXT(Table_1[[#This Row],[Weekly sales]],"00")</f>
        <v>May 2015  Week 20</v>
      </c>
      <c r="AM1435" s="17">
        <f>IF(COUNTIF($A$2:A1435, A1435)=1, 1, 0)</f>
        <v>1</v>
      </c>
      <c r="AN1435" s="3">
        <f>COUNTA(A1435) - COUNTIF(Table_1[[#This Row],[Unique Customers]], 1)</f>
        <v>0</v>
      </c>
      <c r="AO1435" s="17" t="str">
        <f t="shared" si="22"/>
        <v>Repeated</v>
      </c>
      <c r="AP1435" s="17" t="str">
        <f>"Q"&amp;_xlfn.CEILING.MATH(MONTH(Table_1[[#This Row],[Monthly sales]])/3,1)</f>
        <v>Q2</v>
      </c>
    </row>
    <row r="1436" spans="1:42" ht="14.4" x14ac:dyDescent="0.3">
      <c r="A1436" s="2">
        <v>580</v>
      </c>
      <c r="B1436" s="15" t="s">
        <v>2497</v>
      </c>
      <c r="C1436" s="15" t="s">
        <v>117</v>
      </c>
      <c r="D1436" s="6">
        <v>0.01</v>
      </c>
      <c r="E1436" s="4">
        <v>55.99</v>
      </c>
      <c r="F1436" s="4">
        <v>5</v>
      </c>
      <c r="G1436" s="15" t="s">
        <v>39</v>
      </c>
      <c r="H1436" s="15" t="s">
        <v>95</v>
      </c>
      <c r="I1436" s="15" t="s">
        <v>41</v>
      </c>
      <c r="J1436" s="15" t="s">
        <v>136</v>
      </c>
      <c r="K1436" s="15" t="s">
        <v>43</v>
      </c>
      <c r="L1436" s="15" t="s">
        <v>1932</v>
      </c>
      <c r="M1436" s="6">
        <v>0.8</v>
      </c>
      <c r="N1436" s="15" t="s">
        <v>33</v>
      </c>
      <c r="O1436" s="15" t="s">
        <v>112</v>
      </c>
      <c r="P1436" s="15" t="s">
        <v>332</v>
      </c>
      <c r="Q1436" s="15" t="s">
        <v>1205</v>
      </c>
      <c r="R1436" s="2">
        <v>4210</v>
      </c>
      <c r="S1436" s="1">
        <v>42137</v>
      </c>
      <c r="T1436" s="12">
        <f>EOMONTH(Table_1[[#This Row],[Order Date]],0)</f>
        <v>42155</v>
      </c>
      <c r="U1436" s="10">
        <f>EOMONTH(Table_1[[#This Row],[Order Date]],0)</f>
        <v>42155</v>
      </c>
      <c r="V1436" s="14">
        <v>42137</v>
      </c>
      <c r="W1436" s="1">
        <v>42138</v>
      </c>
      <c r="X1436" s="12">
        <v>42138</v>
      </c>
      <c r="Y1436" s="10">
        <f>EOMONTH(Table_1[[#This Row],[Ship date]],0)</f>
        <v>42155</v>
      </c>
      <c r="Z1436" s="14">
        <v>42138</v>
      </c>
      <c r="AA1436" s="4">
        <v>-57.540999999999997</v>
      </c>
      <c r="AB1436" s="2">
        <v>12</v>
      </c>
      <c r="AC1436" s="4">
        <v>578.24</v>
      </c>
      <c r="AD1436" s="2">
        <v>88644</v>
      </c>
      <c r="AE1436" s="4">
        <f>'DataCleaning and Transformation'!$E1436-'DataCleaning and Transformation'!$D1436</f>
        <v>55.980000000000004</v>
      </c>
      <c r="AF1436" s="15" t="str">
        <f>_xlfn.IFS('DataCleaning and Transformation'!$O1436="Central","Chris",'DataCleaning and Transformation'!$O1436="East","Erin",'DataCleaning and Transformation'!$O1436="South","Sam",'DataCleaning and Transformation'!$O1436="West","William")</f>
        <v>Erin</v>
      </c>
      <c r="AG1436" s="31">
        <f>Table_1[[#This Row],[Ship date]]-Table_1[[#This Row],[Order Date]]</f>
        <v>1</v>
      </c>
      <c r="AH1436" s="22">
        <f>Table_1[[#This Row],[Profit]]/Table_1[[#This Row],[Sales]]</f>
        <v>-9.951058384061981E-2</v>
      </c>
      <c r="AI1436" s="23">
        <f>Table_1[[#This Row],[Profit]]+Table_1[[#This Row],[Sales]]</f>
        <v>520.69900000000007</v>
      </c>
      <c r="AJ1436" s="17">
        <f>WEEKNUM(Table_1[[#This Row],[Order Date]],1)</f>
        <v>20</v>
      </c>
      <c r="AK1436" s="17" t="str">
        <f>TEXT(Table_1[[#This Row],[Order Date]],"mmm yyyy")</f>
        <v>May 2015</v>
      </c>
      <c r="AL1436" s="17" t="str">
        <f>Table_1[[#This Row],[Monthly sales]]&amp;"  Week "&amp;TEXT(Table_1[[#This Row],[Weekly sales]],"00")</f>
        <v>May 2015  Week 20</v>
      </c>
      <c r="AM1436" s="17">
        <f>IF(COUNTIF($A$2:A1436, A1436)=1, 1, 0)</f>
        <v>1</v>
      </c>
      <c r="AN1436" s="3">
        <f>COUNTA(A1436) - COUNTIF(Table_1[[#This Row],[Unique Customers]], 1)</f>
        <v>0</v>
      </c>
      <c r="AO1436" s="17" t="str">
        <f t="shared" si="22"/>
        <v>Repeated</v>
      </c>
      <c r="AP1436" s="17" t="str">
        <f>"Q"&amp;_xlfn.CEILING.MATH(MONTH(Table_1[[#This Row],[Monthly sales]])/3,1)</f>
        <v>Q2</v>
      </c>
    </row>
    <row r="1437" spans="1:42" ht="14.4" x14ac:dyDescent="0.3">
      <c r="A1437" s="2">
        <v>585</v>
      </c>
      <c r="B1437" s="15" t="s">
        <v>2498</v>
      </c>
      <c r="C1437" s="15" t="s">
        <v>117</v>
      </c>
      <c r="D1437" s="6">
        <v>0.06</v>
      </c>
      <c r="E1437" s="4">
        <v>13.9</v>
      </c>
      <c r="F1437" s="4">
        <v>7.59</v>
      </c>
      <c r="G1437" s="15" t="s">
        <v>39</v>
      </c>
      <c r="H1437" s="15" t="s">
        <v>95</v>
      </c>
      <c r="I1437" s="15" t="s">
        <v>49</v>
      </c>
      <c r="J1437" s="15" t="s">
        <v>569</v>
      </c>
      <c r="K1437" s="15" t="s">
        <v>43</v>
      </c>
      <c r="L1437" s="15" t="s">
        <v>2465</v>
      </c>
      <c r="M1437" s="6">
        <v>0.56000000000000005</v>
      </c>
      <c r="N1437" s="15" t="s">
        <v>33</v>
      </c>
      <c r="O1437" s="15" t="s">
        <v>112</v>
      </c>
      <c r="P1437" s="15" t="s">
        <v>1357</v>
      </c>
      <c r="Q1437" s="15" t="s">
        <v>454</v>
      </c>
      <c r="R1437" s="2">
        <v>3301</v>
      </c>
      <c r="S1437" s="1">
        <v>42137</v>
      </c>
      <c r="T1437" s="12">
        <f>EOMONTH(Table_1[[#This Row],[Order Date]],0)</f>
        <v>42155</v>
      </c>
      <c r="U1437" s="10">
        <f>EOMONTH(Table_1[[#This Row],[Order Date]],0)</f>
        <v>42155</v>
      </c>
      <c r="V1437" s="14">
        <v>42137</v>
      </c>
      <c r="W1437" s="1">
        <v>42138</v>
      </c>
      <c r="X1437" s="12">
        <v>42138</v>
      </c>
      <c r="Y1437" s="10">
        <f>EOMONTH(Table_1[[#This Row],[Ship date]],0)</f>
        <v>42155</v>
      </c>
      <c r="Z1437" s="14">
        <v>42138</v>
      </c>
      <c r="AA1437" s="4">
        <v>-67.59</v>
      </c>
      <c r="AB1437" s="2">
        <v>12</v>
      </c>
      <c r="AC1437" s="4">
        <v>170.45</v>
      </c>
      <c r="AD1437" s="2">
        <v>88644</v>
      </c>
      <c r="AE1437" s="4">
        <f>'DataCleaning and Transformation'!$E1437-'DataCleaning and Transformation'!$D1437</f>
        <v>13.84</v>
      </c>
      <c r="AF1437" s="15" t="str">
        <f>_xlfn.IFS('DataCleaning and Transformation'!$O1437="Central","Chris",'DataCleaning and Transformation'!$O1437="East","Erin",'DataCleaning and Transformation'!$O1437="South","Sam",'DataCleaning and Transformation'!$O1437="West","William")</f>
        <v>Erin</v>
      </c>
      <c r="AG1437" s="31">
        <f>Table_1[[#This Row],[Ship date]]-Table_1[[#This Row],[Order Date]]</f>
        <v>1</v>
      </c>
      <c r="AH1437" s="22">
        <f>Table_1[[#This Row],[Profit]]/Table_1[[#This Row],[Sales]]</f>
        <v>-0.39653857436198303</v>
      </c>
      <c r="AI1437" s="23">
        <f>Table_1[[#This Row],[Profit]]+Table_1[[#This Row],[Sales]]</f>
        <v>102.85999999999999</v>
      </c>
      <c r="AJ1437" s="17">
        <f>WEEKNUM(Table_1[[#This Row],[Order Date]],1)</f>
        <v>20</v>
      </c>
      <c r="AK1437" s="17" t="str">
        <f>TEXT(Table_1[[#This Row],[Order Date]],"mmm yyyy")</f>
        <v>May 2015</v>
      </c>
      <c r="AL1437" s="17" t="str">
        <f>Table_1[[#This Row],[Monthly sales]]&amp;"  Week "&amp;TEXT(Table_1[[#This Row],[Weekly sales]],"00")</f>
        <v>May 2015  Week 20</v>
      </c>
      <c r="AM1437" s="17">
        <f>IF(COUNTIF($A$2:A1437, A1437)=1, 1, 0)</f>
        <v>1</v>
      </c>
      <c r="AN1437" s="3">
        <f>COUNTA(A1437) - COUNTIF(Table_1[[#This Row],[Unique Customers]], 1)</f>
        <v>0</v>
      </c>
      <c r="AO1437" s="17" t="str">
        <f t="shared" si="22"/>
        <v>Repeated</v>
      </c>
      <c r="AP1437" s="17" t="str">
        <f>"Q"&amp;_xlfn.CEILING.MATH(MONTH(Table_1[[#This Row],[Monthly sales]])/3,1)</f>
        <v>Q2</v>
      </c>
    </row>
    <row r="1438" spans="1:42" ht="14.4" x14ac:dyDescent="0.3">
      <c r="A1438" s="2">
        <v>3257</v>
      </c>
      <c r="B1438" s="15" t="s">
        <v>2499</v>
      </c>
      <c r="C1438" s="15" t="s">
        <v>117</v>
      </c>
      <c r="D1438" s="6">
        <v>0</v>
      </c>
      <c r="E1438" s="4">
        <v>25.38</v>
      </c>
      <c r="F1438" s="4">
        <v>8.99</v>
      </c>
      <c r="G1438" s="15" t="s">
        <v>39</v>
      </c>
      <c r="H1438" s="15" t="s">
        <v>40</v>
      </c>
      <c r="I1438" s="15" t="s">
        <v>29</v>
      </c>
      <c r="J1438" s="15" t="s">
        <v>127</v>
      </c>
      <c r="K1438" s="15" t="s">
        <v>43</v>
      </c>
      <c r="L1438" s="15" t="s">
        <v>2386</v>
      </c>
      <c r="M1438" s="6">
        <v>0.5</v>
      </c>
      <c r="N1438" s="15" t="s">
        <v>33</v>
      </c>
      <c r="O1438" s="15" t="s">
        <v>60</v>
      </c>
      <c r="P1438" s="15" t="s">
        <v>67</v>
      </c>
      <c r="Q1438" s="15" t="s">
        <v>2500</v>
      </c>
      <c r="R1438" s="2">
        <v>98632</v>
      </c>
      <c r="S1438" s="1">
        <v>42137</v>
      </c>
      <c r="T1438" s="12">
        <f>EOMONTH(Table_1[[#This Row],[Order Date]],0)</f>
        <v>42155</v>
      </c>
      <c r="U1438" s="10">
        <f>EOMONTH(Table_1[[#This Row],[Order Date]],0)</f>
        <v>42155</v>
      </c>
      <c r="V1438" s="14">
        <v>42137</v>
      </c>
      <c r="W1438" s="1">
        <v>42139</v>
      </c>
      <c r="X1438" s="12">
        <v>42139</v>
      </c>
      <c r="Y1438" s="10">
        <f>EOMONTH(Table_1[[#This Row],[Ship date]],0)</f>
        <v>42155</v>
      </c>
      <c r="Z1438" s="14">
        <v>42139</v>
      </c>
      <c r="AA1438" s="4">
        <v>470.33800000000002</v>
      </c>
      <c r="AB1438" s="2">
        <v>26</v>
      </c>
      <c r="AC1438" s="4">
        <v>700.41</v>
      </c>
      <c r="AD1438" s="2">
        <v>88826</v>
      </c>
      <c r="AE1438" s="4">
        <f>'DataCleaning and Transformation'!$E1438-'DataCleaning and Transformation'!$D1438</f>
        <v>25.38</v>
      </c>
      <c r="AF1438" s="15" t="str">
        <f>_xlfn.IFS('DataCleaning and Transformation'!$O1438="Central","Chris",'DataCleaning and Transformation'!$O1438="East","Erin",'DataCleaning and Transformation'!$O1438="South","Sam",'DataCleaning and Transformation'!$O1438="West","William")</f>
        <v>William</v>
      </c>
      <c r="AG1438" s="31">
        <f>Table_1[[#This Row],[Ship date]]-Table_1[[#This Row],[Order Date]]</f>
        <v>2</v>
      </c>
      <c r="AH1438" s="22">
        <f>Table_1[[#This Row],[Profit]]/Table_1[[#This Row],[Sales]]</f>
        <v>0.67151811082080504</v>
      </c>
      <c r="AI1438" s="23">
        <f>Table_1[[#This Row],[Profit]]+Table_1[[#This Row],[Sales]]</f>
        <v>1170.748</v>
      </c>
      <c r="AJ1438" s="17">
        <f>WEEKNUM(Table_1[[#This Row],[Order Date]],1)</f>
        <v>20</v>
      </c>
      <c r="AK1438" s="17" t="str">
        <f>TEXT(Table_1[[#This Row],[Order Date]],"mmm yyyy")</f>
        <v>May 2015</v>
      </c>
      <c r="AL1438" s="17" t="str">
        <f>Table_1[[#This Row],[Monthly sales]]&amp;"  Week "&amp;TEXT(Table_1[[#This Row],[Weekly sales]],"00")</f>
        <v>May 2015  Week 20</v>
      </c>
      <c r="AM1438" s="17">
        <f>IF(COUNTIF($A$2:A1438, A1438)=1, 1, 0)</f>
        <v>1</v>
      </c>
      <c r="AN1438" s="3">
        <f>COUNTA(A1438) - COUNTIF(Table_1[[#This Row],[Unique Customers]], 1)</f>
        <v>0</v>
      </c>
      <c r="AO1438" s="17" t="str">
        <f t="shared" si="22"/>
        <v>Unique</v>
      </c>
      <c r="AP1438" s="17" t="str">
        <f>"Q"&amp;_xlfn.CEILING.MATH(MONTH(Table_1[[#This Row],[Monthly sales]])/3,1)</f>
        <v>Q2</v>
      </c>
    </row>
    <row r="1439" spans="1:42" ht="14.4" x14ac:dyDescent="0.3">
      <c r="A1439" s="2">
        <v>1085</v>
      </c>
      <c r="B1439" s="15" t="s">
        <v>232</v>
      </c>
      <c r="C1439" s="15" t="s">
        <v>71</v>
      </c>
      <c r="D1439" s="6">
        <v>0.06</v>
      </c>
      <c r="E1439" s="4">
        <v>30.42</v>
      </c>
      <c r="F1439" s="4">
        <v>8.65</v>
      </c>
      <c r="G1439" s="15" t="s">
        <v>39</v>
      </c>
      <c r="H1439" s="15" t="s">
        <v>95</v>
      </c>
      <c r="I1439" s="15" t="s">
        <v>41</v>
      </c>
      <c r="J1439" s="15" t="s">
        <v>42</v>
      </c>
      <c r="K1439" s="15" t="s">
        <v>74</v>
      </c>
      <c r="L1439" s="15" t="s">
        <v>385</v>
      </c>
      <c r="M1439" s="6">
        <v>0.74</v>
      </c>
      <c r="N1439" s="15" t="s">
        <v>33</v>
      </c>
      <c r="O1439" s="15" t="s">
        <v>112</v>
      </c>
      <c r="P1439" s="15" t="s">
        <v>113</v>
      </c>
      <c r="Q1439" s="15" t="s">
        <v>234</v>
      </c>
      <c r="R1439" s="2">
        <v>11729</v>
      </c>
      <c r="S1439" s="1">
        <v>42137</v>
      </c>
      <c r="T1439" s="12">
        <f>EOMONTH(Table_1[[#This Row],[Order Date]],0)</f>
        <v>42155</v>
      </c>
      <c r="U1439" s="10">
        <f>EOMONTH(Table_1[[#This Row],[Order Date]],0)</f>
        <v>42155</v>
      </c>
      <c r="V1439" s="14">
        <v>42137</v>
      </c>
      <c r="W1439" s="1">
        <v>42139</v>
      </c>
      <c r="X1439" s="12">
        <v>42139</v>
      </c>
      <c r="Y1439" s="10">
        <f>EOMONTH(Table_1[[#This Row],[Ship date]],0)</f>
        <v>42155</v>
      </c>
      <c r="Z1439" s="14">
        <v>42139</v>
      </c>
      <c r="AA1439" s="4">
        <v>-159.25</v>
      </c>
      <c r="AB1439" s="2">
        <v>10</v>
      </c>
      <c r="AC1439" s="4">
        <v>309.05</v>
      </c>
      <c r="AD1439" s="2">
        <v>86124</v>
      </c>
      <c r="AE1439" s="4">
        <f>'DataCleaning and Transformation'!$E1439-'DataCleaning and Transformation'!$D1439</f>
        <v>30.360000000000003</v>
      </c>
      <c r="AF1439" s="15" t="str">
        <f>_xlfn.IFS('DataCleaning and Transformation'!$O1439="Central","Chris",'DataCleaning and Transformation'!$O1439="East","Erin",'DataCleaning and Transformation'!$O1439="South","Sam",'DataCleaning and Transformation'!$O1439="West","William")</f>
        <v>Erin</v>
      </c>
      <c r="AG1439" s="31">
        <f>Table_1[[#This Row],[Ship date]]-Table_1[[#This Row],[Order Date]]</f>
        <v>2</v>
      </c>
      <c r="AH1439" s="22">
        <f>Table_1[[#This Row],[Profit]]/Table_1[[#This Row],[Sales]]</f>
        <v>-0.51528878822197055</v>
      </c>
      <c r="AI1439" s="23">
        <f>Table_1[[#This Row],[Profit]]+Table_1[[#This Row],[Sales]]</f>
        <v>149.80000000000001</v>
      </c>
      <c r="AJ1439" s="17">
        <f>WEEKNUM(Table_1[[#This Row],[Order Date]],1)</f>
        <v>20</v>
      </c>
      <c r="AK1439" s="17" t="str">
        <f>TEXT(Table_1[[#This Row],[Order Date]],"mmm yyyy")</f>
        <v>May 2015</v>
      </c>
      <c r="AL1439" s="17" t="str">
        <f>Table_1[[#This Row],[Monthly sales]]&amp;"  Week "&amp;TEXT(Table_1[[#This Row],[Weekly sales]],"00")</f>
        <v>May 2015  Week 20</v>
      </c>
      <c r="AM1439" s="17">
        <f>IF(COUNTIF($A$2:A1439, A1439)=1, 1, 0)</f>
        <v>0</v>
      </c>
      <c r="AN1439" s="3">
        <f>COUNTA(A1439) - COUNTIF(Table_1[[#This Row],[Unique Customers]], 1)</f>
        <v>1</v>
      </c>
      <c r="AO1439" s="17" t="str">
        <f t="shared" si="22"/>
        <v>Unique</v>
      </c>
      <c r="AP1439" s="17" t="str">
        <f>"Q"&amp;_xlfn.CEILING.MATH(MONTH(Table_1[[#This Row],[Monthly sales]])/3,1)</f>
        <v>Q2</v>
      </c>
    </row>
    <row r="1440" spans="1:42" ht="14.4" x14ac:dyDescent="0.3">
      <c r="A1440" s="2">
        <v>1085</v>
      </c>
      <c r="B1440" s="15" t="s">
        <v>232</v>
      </c>
      <c r="C1440" s="15" t="s">
        <v>71</v>
      </c>
      <c r="D1440" s="6">
        <v>0.02</v>
      </c>
      <c r="E1440" s="4">
        <v>37.94</v>
      </c>
      <c r="F1440" s="4">
        <v>5.08</v>
      </c>
      <c r="G1440" s="15" t="s">
        <v>39</v>
      </c>
      <c r="H1440" s="15" t="s">
        <v>95</v>
      </c>
      <c r="I1440" s="15" t="s">
        <v>49</v>
      </c>
      <c r="J1440" s="15" t="s">
        <v>89</v>
      </c>
      <c r="K1440" s="15" t="s">
        <v>51</v>
      </c>
      <c r="L1440" s="15" t="s">
        <v>1114</v>
      </c>
      <c r="M1440" s="6">
        <v>0.38</v>
      </c>
      <c r="N1440" s="15" t="s">
        <v>33</v>
      </c>
      <c r="O1440" s="15" t="s">
        <v>112</v>
      </c>
      <c r="P1440" s="15" t="s">
        <v>113</v>
      </c>
      <c r="Q1440" s="15" t="s">
        <v>234</v>
      </c>
      <c r="R1440" s="2">
        <v>11729</v>
      </c>
      <c r="S1440" s="1">
        <v>42137</v>
      </c>
      <c r="T1440" s="12">
        <f>EOMONTH(Table_1[[#This Row],[Order Date]],0)</f>
        <v>42155</v>
      </c>
      <c r="U1440" s="10">
        <f>EOMONTH(Table_1[[#This Row],[Order Date]],0)</f>
        <v>42155</v>
      </c>
      <c r="V1440" s="14">
        <v>42137</v>
      </c>
      <c r="W1440" s="1">
        <v>42138</v>
      </c>
      <c r="X1440" s="12">
        <v>42138</v>
      </c>
      <c r="Y1440" s="10">
        <f>EOMONTH(Table_1[[#This Row],[Ship date]],0)</f>
        <v>42155</v>
      </c>
      <c r="Z1440" s="14">
        <v>42138</v>
      </c>
      <c r="AA1440" s="4">
        <v>206.517</v>
      </c>
      <c r="AB1440" s="2">
        <v>8</v>
      </c>
      <c r="AC1440" s="4">
        <v>299.3</v>
      </c>
      <c r="AD1440" s="2">
        <v>86124</v>
      </c>
      <c r="AE1440" s="4">
        <f>'DataCleaning and Transformation'!$E1440-'DataCleaning and Transformation'!$D1440</f>
        <v>37.919999999999995</v>
      </c>
      <c r="AF1440" s="15" t="str">
        <f>_xlfn.IFS('DataCleaning and Transformation'!$O1440="Central","Chris",'DataCleaning and Transformation'!$O1440="East","Erin",'DataCleaning and Transformation'!$O1440="South","Sam",'DataCleaning and Transformation'!$O1440="West","William")</f>
        <v>Erin</v>
      </c>
      <c r="AG1440" s="31">
        <f>Table_1[[#This Row],[Ship date]]-Table_1[[#This Row],[Order Date]]</f>
        <v>1</v>
      </c>
      <c r="AH1440" s="22">
        <f>Table_1[[#This Row],[Profit]]/Table_1[[#This Row],[Sales]]</f>
        <v>0.69</v>
      </c>
      <c r="AI1440" s="23">
        <f>Table_1[[#This Row],[Profit]]+Table_1[[#This Row],[Sales]]</f>
        <v>505.81700000000001</v>
      </c>
      <c r="AJ1440" s="17">
        <f>WEEKNUM(Table_1[[#This Row],[Order Date]],1)</f>
        <v>20</v>
      </c>
      <c r="AK1440" s="17" t="str">
        <f>TEXT(Table_1[[#This Row],[Order Date]],"mmm yyyy")</f>
        <v>May 2015</v>
      </c>
      <c r="AL1440" s="17" t="str">
        <f>Table_1[[#This Row],[Monthly sales]]&amp;"  Week "&amp;TEXT(Table_1[[#This Row],[Weekly sales]],"00")</f>
        <v>May 2015  Week 20</v>
      </c>
      <c r="AM1440" s="17">
        <f>IF(COUNTIF($A$2:A1440, A1440)=1, 1, 0)</f>
        <v>0</v>
      </c>
      <c r="AN1440" s="3">
        <f>COUNTA(A1440) - COUNTIF(Table_1[[#This Row],[Unique Customers]], 1)</f>
        <v>1</v>
      </c>
      <c r="AO1440" s="17" t="str">
        <f t="shared" si="22"/>
        <v>Repeated</v>
      </c>
      <c r="AP1440" s="17" t="str">
        <f>"Q"&amp;_xlfn.CEILING.MATH(MONTH(Table_1[[#This Row],[Monthly sales]])/3,1)</f>
        <v>Q2</v>
      </c>
    </row>
    <row r="1441" spans="1:42" ht="14.4" x14ac:dyDescent="0.3">
      <c r="A1441" s="2">
        <v>156</v>
      </c>
      <c r="B1441" s="15" t="s">
        <v>773</v>
      </c>
      <c r="C1441" s="15" t="s">
        <v>26</v>
      </c>
      <c r="D1441" s="6">
        <v>0.01</v>
      </c>
      <c r="E1441" s="4">
        <v>95.99</v>
      </c>
      <c r="F1441" s="4">
        <v>4.9000000000000004</v>
      </c>
      <c r="G1441" s="15" t="s">
        <v>39</v>
      </c>
      <c r="H1441" s="15" t="s">
        <v>95</v>
      </c>
      <c r="I1441" s="15" t="s">
        <v>41</v>
      </c>
      <c r="J1441" s="15" t="s">
        <v>136</v>
      </c>
      <c r="K1441" s="15" t="s">
        <v>74</v>
      </c>
      <c r="L1441" s="15" t="s">
        <v>769</v>
      </c>
      <c r="M1441" s="6">
        <v>0.56000000000000005</v>
      </c>
      <c r="N1441" s="15" t="s">
        <v>33</v>
      </c>
      <c r="O1441" s="15" t="s">
        <v>60</v>
      </c>
      <c r="P1441" s="15" t="s">
        <v>61</v>
      </c>
      <c r="Q1441" s="15" t="s">
        <v>62</v>
      </c>
      <c r="R1441" s="2">
        <v>80525</v>
      </c>
      <c r="S1441" s="1">
        <v>42138</v>
      </c>
      <c r="T1441" s="12">
        <f>EOMONTH(Table_1[[#This Row],[Order Date]],0)</f>
        <v>42155</v>
      </c>
      <c r="U1441" s="10">
        <f>EOMONTH(Table_1[[#This Row],[Order Date]],0)</f>
        <v>42155</v>
      </c>
      <c r="V1441" s="14">
        <v>42138</v>
      </c>
      <c r="W1441" s="1">
        <v>42139</v>
      </c>
      <c r="X1441" s="12">
        <v>42139</v>
      </c>
      <c r="Y1441" s="10">
        <f>EOMONTH(Table_1[[#This Row],[Ship date]],0)</f>
        <v>42155</v>
      </c>
      <c r="Z1441" s="14">
        <v>42139</v>
      </c>
      <c r="AA1441" s="4">
        <v>713.88</v>
      </c>
      <c r="AB1441" s="2">
        <v>13</v>
      </c>
      <c r="AC1441" s="4">
        <v>1050.08</v>
      </c>
      <c r="AD1441" s="2">
        <v>87671</v>
      </c>
      <c r="AE1441" s="4">
        <f>'DataCleaning and Transformation'!$E1441-'DataCleaning and Transformation'!$D1441</f>
        <v>95.97999999999999</v>
      </c>
      <c r="AF1441" s="15" t="str">
        <f>_xlfn.IFS('DataCleaning and Transformation'!$O1441="Central","Chris",'DataCleaning and Transformation'!$O1441="East","Erin",'DataCleaning and Transformation'!$O1441="South","Sam",'DataCleaning and Transformation'!$O1441="West","William")</f>
        <v>William</v>
      </c>
      <c r="AG1441" s="31">
        <f>Table_1[[#This Row],[Ship date]]-Table_1[[#This Row],[Order Date]]</f>
        <v>1</v>
      </c>
      <c r="AH1441" s="22">
        <f>Table_1[[#This Row],[Profit]]/Table_1[[#This Row],[Sales]]</f>
        <v>0.679833917415816</v>
      </c>
      <c r="AI1441" s="23">
        <f>Table_1[[#This Row],[Profit]]+Table_1[[#This Row],[Sales]]</f>
        <v>1763.96</v>
      </c>
      <c r="AJ1441" s="17">
        <f>WEEKNUM(Table_1[[#This Row],[Order Date]],1)</f>
        <v>20</v>
      </c>
      <c r="AK1441" s="17" t="str">
        <f>TEXT(Table_1[[#This Row],[Order Date]],"mmm yyyy")</f>
        <v>May 2015</v>
      </c>
      <c r="AL1441" s="17" t="str">
        <f>Table_1[[#This Row],[Monthly sales]]&amp;"  Week "&amp;TEXT(Table_1[[#This Row],[Weekly sales]],"00")</f>
        <v>May 2015  Week 20</v>
      </c>
      <c r="AM1441" s="17">
        <f>IF(COUNTIF($A$2:A1441, A1441)=1, 1, 0)</f>
        <v>0</v>
      </c>
      <c r="AN1441" s="3">
        <f>COUNTA(A1441) - COUNTIF(Table_1[[#This Row],[Unique Customers]], 1)</f>
        <v>1</v>
      </c>
      <c r="AO1441" s="17" t="str">
        <f t="shared" si="22"/>
        <v>Unique</v>
      </c>
      <c r="AP1441" s="17" t="str">
        <f>"Q"&amp;_xlfn.CEILING.MATH(MONTH(Table_1[[#This Row],[Monthly sales]])/3,1)</f>
        <v>Q2</v>
      </c>
    </row>
    <row r="1442" spans="1:42" ht="14.4" x14ac:dyDescent="0.3">
      <c r="A1442" s="2">
        <v>497</v>
      </c>
      <c r="B1442" s="15" t="s">
        <v>2501</v>
      </c>
      <c r="C1442" s="15" t="s">
        <v>26</v>
      </c>
      <c r="D1442" s="6">
        <v>7.0000000000000007E-2</v>
      </c>
      <c r="E1442" s="4">
        <v>152.47999999999999</v>
      </c>
      <c r="F1442" s="4">
        <v>6.5</v>
      </c>
      <c r="G1442" s="15" t="s">
        <v>39</v>
      </c>
      <c r="H1442" s="15" t="s">
        <v>28</v>
      </c>
      <c r="I1442" s="15" t="s">
        <v>41</v>
      </c>
      <c r="J1442" s="15" t="s">
        <v>42</v>
      </c>
      <c r="K1442" s="15" t="s">
        <v>74</v>
      </c>
      <c r="L1442" s="15" t="s">
        <v>1794</v>
      </c>
      <c r="M1442" s="6">
        <v>0.74</v>
      </c>
      <c r="N1442" s="15" t="s">
        <v>33</v>
      </c>
      <c r="O1442" s="15" t="s">
        <v>34</v>
      </c>
      <c r="P1442" s="15" t="s">
        <v>401</v>
      </c>
      <c r="Q1442" s="15" t="s">
        <v>553</v>
      </c>
      <c r="R1442" s="2">
        <v>37130</v>
      </c>
      <c r="S1442" s="1">
        <v>42138</v>
      </c>
      <c r="T1442" s="12">
        <f>EOMONTH(Table_1[[#This Row],[Order Date]],0)</f>
        <v>42155</v>
      </c>
      <c r="U1442" s="10">
        <f>EOMONTH(Table_1[[#This Row],[Order Date]],0)</f>
        <v>42155</v>
      </c>
      <c r="V1442" s="14">
        <v>42138</v>
      </c>
      <c r="W1442" s="1">
        <v>42140</v>
      </c>
      <c r="X1442" s="12">
        <v>42140</v>
      </c>
      <c r="Y1442" s="10">
        <f>EOMONTH(Table_1[[#This Row],[Ship date]],0)</f>
        <v>42155</v>
      </c>
      <c r="Z1442" s="14">
        <v>42140</v>
      </c>
      <c r="AA1442" s="4">
        <v>171.83879999999999</v>
      </c>
      <c r="AB1442" s="2">
        <v>35</v>
      </c>
      <c r="AC1442" s="4">
        <v>5062.49</v>
      </c>
      <c r="AD1442" s="2">
        <v>90706</v>
      </c>
      <c r="AE1442" s="4">
        <f>'DataCleaning and Transformation'!$E1442-'DataCleaning and Transformation'!$D1442</f>
        <v>152.41</v>
      </c>
      <c r="AF1442" s="15" t="str">
        <f>_xlfn.IFS('DataCleaning and Transformation'!$O1442="Central","Chris",'DataCleaning and Transformation'!$O1442="East","Erin",'DataCleaning and Transformation'!$O1442="South","Sam",'DataCleaning and Transformation'!$O1442="West","William")</f>
        <v>Sam</v>
      </c>
      <c r="AG1442" s="31">
        <f>Table_1[[#This Row],[Ship date]]-Table_1[[#This Row],[Order Date]]</f>
        <v>2</v>
      </c>
      <c r="AH1442" s="22">
        <f>Table_1[[#This Row],[Profit]]/Table_1[[#This Row],[Sales]]</f>
        <v>3.3943533715622157E-2</v>
      </c>
      <c r="AI1442" s="23">
        <f>Table_1[[#This Row],[Profit]]+Table_1[[#This Row],[Sales]]</f>
        <v>5234.3287999999993</v>
      </c>
      <c r="AJ1442" s="17">
        <f>WEEKNUM(Table_1[[#This Row],[Order Date]],1)</f>
        <v>20</v>
      </c>
      <c r="AK1442" s="17" t="str">
        <f>TEXT(Table_1[[#This Row],[Order Date]],"mmm yyyy")</f>
        <v>May 2015</v>
      </c>
      <c r="AL1442" s="17" t="str">
        <f>Table_1[[#This Row],[Monthly sales]]&amp;"  Week "&amp;TEXT(Table_1[[#This Row],[Weekly sales]],"00")</f>
        <v>May 2015  Week 20</v>
      </c>
      <c r="AM1442" s="17">
        <f>IF(COUNTIF($A$2:A1442, A1442)=1, 1, 0)</f>
        <v>1</v>
      </c>
      <c r="AN1442" s="3">
        <f>COUNTA(A1442) - COUNTIF(Table_1[[#This Row],[Unique Customers]], 1)</f>
        <v>0</v>
      </c>
      <c r="AO1442" s="17" t="str">
        <f t="shared" si="22"/>
        <v>Unique</v>
      </c>
      <c r="AP1442" s="17" t="str">
        <f>"Q"&amp;_xlfn.CEILING.MATH(MONTH(Table_1[[#This Row],[Monthly sales]])/3,1)</f>
        <v>Q2</v>
      </c>
    </row>
    <row r="1443" spans="1:42" ht="14.4" x14ac:dyDescent="0.3">
      <c r="A1443" s="2">
        <v>910</v>
      </c>
      <c r="B1443" s="15" t="s">
        <v>2502</v>
      </c>
      <c r="C1443" s="15" t="s">
        <v>26</v>
      </c>
      <c r="D1443" s="6">
        <v>0</v>
      </c>
      <c r="E1443" s="4">
        <v>5.28</v>
      </c>
      <c r="F1443" s="4">
        <v>5.61</v>
      </c>
      <c r="G1443" s="15" t="s">
        <v>39</v>
      </c>
      <c r="H1443" s="15" t="s">
        <v>95</v>
      </c>
      <c r="I1443" s="15" t="s">
        <v>49</v>
      </c>
      <c r="J1443" s="15" t="s">
        <v>89</v>
      </c>
      <c r="K1443" s="15" t="s">
        <v>74</v>
      </c>
      <c r="L1443" s="15" t="s">
        <v>2276</v>
      </c>
      <c r="M1443" s="6">
        <v>0.4</v>
      </c>
      <c r="N1443" s="15" t="s">
        <v>33</v>
      </c>
      <c r="O1443" s="15" t="s">
        <v>34</v>
      </c>
      <c r="P1443" s="15" t="s">
        <v>45</v>
      </c>
      <c r="Q1443" s="15" t="s">
        <v>1316</v>
      </c>
      <c r="R1443" s="2">
        <v>71854</v>
      </c>
      <c r="S1443" s="1">
        <v>42138</v>
      </c>
      <c r="T1443" s="12">
        <f>EOMONTH(Table_1[[#This Row],[Order Date]],0)</f>
        <v>42155</v>
      </c>
      <c r="U1443" s="10">
        <f>EOMONTH(Table_1[[#This Row],[Order Date]],0)</f>
        <v>42155</v>
      </c>
      <c r="V1443" s="14">
        <v>42138</v>
      </c>
      <c r="W1443" s="1">
        <v>42138</v>
      </c>
      <c r="X1443" s="12">
        <v>42138</v>
      </c>
      <c r="Y1443" s="10">
        <f>EOMONTH(Table_1[[#This Row],[Ship date]],0)</f>
        <v>42155</v>
      </c>
      <c r="Z1443" s="14">
        <v>42138</v>
      </c>
      <c r="AA1443" s="4">
        <v>-149.21199999999999</v>
      </c>
      <c r="AB1443" s="2">
        <v>15</v>
      </c>
      <c r="AC1443" s="4">
        <v>85.26</v>
      </c>
      <c r="AD1443" s="2">
        <v>90187</v>
      </c>
      <c r="AE1443" s="4">
        <f>'DataCleaning and Transformation'!$E1443-'DataCleaning and Transformation'!$D1443</f>
        <v>5.28</v>
      </c>
      <c r="AF1443" s="15" t="str">
        <f>_xlfn.IFS('DataCleaning and Transformation'!$O1443="Central","Chris",'DataCleaning and Transformation'!$O1443="East","Erin",'DataCleaning and Transformation'!$O1443="South","Sam",'DataCleaning and Transformation'!$O1443="West","William")</f>
        <v>Sam</v>
      </c>
      <c r="AG1443" s="31">
        <f>Table_1[[#This Row],[Ship date]]-Table_1[[#This Row],[Order Date]]</f>
        <v>0</v>
      </c>
      <c r="AH1443" s="22">
        <f>Table_1[[#This Row],[Profit]]/Table_1[[#This Row],[Sales]]</f>
        <v>-1.7500821018062396</v>
      </c>
      <c r="AI1443" s="23">
        <f>Table_1[[#This Row],[Profit]]+Table_1[[#This Row],[Sales]]</f>
        <v>-63.951999999999984</v>
      </c>
      <c r="AJ1443" s="17">
        <f>WEEKNUM(Table_1[[#This Row],[Order Date]],1)</f>
        <v>20</v>
      </c>
      <c r="AK1443" s="17" t="str">
        <f>TEXT(Table_1[[#This Row],[Order Date]],"mmm yyyy")</f>
        <v>May 2015</v>
      </c>
      <c r="AL1443" s="17" t="str">
        <f>Table_1[[#This Row],[Monthly sales]]&amp;"  Week "&amp;TEXT(Table_1[[#This Row],[Weekly sales]],"00")</f>
        <v>May 2015  Week 20</v>
      </c>
      <c r="AM1443" s="17">
        <f>IF(COUNTIF($A$2:A1443, A1443)=1, 1, 0)</f>
        <v>1</v>
      </c>
      <c r="AN1443" s="3">
        <f>COUNTA(A1443) - COUNTIF(Table_1[[#This Row],[Unique Customers]], 1)</f>
        <v>0</v>
      </c>
      <c r="AO1443" s="17" t="str">
        <f t="shared" si="22"/>
        <v>Unique</v>
      </c>
      <c r="AP1443" s="17" t="str">
        <f>"Q"&amp;_xlfn.CEILING.MATH(MONTH(Table_1[[#This Row],[Monthly sales]])/3,1)</f>
        <v>Q2</v>
      </c>
    </row>
    <row r="1444" spans="1:42" ht="14.4" x14ac:dyDescent="0.3">
      <c r="A1444" s="2">
        <v>353</v>
      </c>
      <c r="B1444" s="15" t="s">
        <v>2503</v>
      </c>
      <c r="C1444" s="15" t="s">
        <v>48</v>
      </c>
      <c r="D1444" s="6">
        <v>0.08</v>
      </c>
      <c r="E1444" s="4">
        <v>4.8899999999999997</v>
      </c>
      <c r="F1444" s="4">
        <v>4.93</v>
      </c>
      <c r="G1444" s="15" t="s">
        <v>88</v>
      </c>
      <c r="H1444" s="15" t="s">
        <v>72</v>
      </c>
      <c r="I1444" s="15" t="s">
        <v>41</v>
      </c>
      <c r="J1444" s="15" t="s">
        <v>42</v>
      </c>
      <c r="K1444" s="15" t="s">
        <v>43</v>
      </c>
      <c r="L1444" s="15" t="s">
        <v>1024</v>
      </c>
      <c r="M1444" s="6">
        <v>0.66</v>
      </c>
      <c r="N1444" s="15" t="s">
        <v>33</v>
      </c>
      <c r="O1444" s="15" t="s">
        <v>60</v>
      </c>
      <c r="P1444" s="15" t="s">
        <v>589</v>
      </c>
      <c r="Q1444" s="15" t="s">
        <v>2504</v>
      </c>
      <c r="R1444" s="2">
        <v>85301</v>
      </c>
      <c r="S1444" s="1">
        <v>42138</v>
      </c>
      <c r="T1444" s="12">
        <f>EOMONTH(Table_1[[#This Row],[Order Date]],0)</f>
        <v>42155</v>
      </c>
      <c r="U1444" s="10">
        <f>EOMONTH(Table_1[[#This Row],[Order Date]],0)</f>
        <v>42155</v>
      </c>
      <c r="V1444" s="14">
        <v>42138</v>
      </c>
      <c r="W1444" s="1">
        <v>42138</v>
      </c>
      <c r="X1444" s="12">
        <v>42138</v>
      </c>
      <c r="Y1444" s="10">
        <f>EOMONTH(Table_1[[#This Row],[Ship date]],0)</f>
        <v>42155</v>
      </c>
      <c r="Z1444" s="14">
        <v>42138</v>
      </c>
      <c r="AA1444" s="4">
        <v>-165.45</v>
      </c>
      <c r="AB1444" s="2">
        <v>17</v>
      </c>
      <c r="AC1444" s="4">
        <v>84.76</v>
      </c>
      <c r="AD1444" s="2">
        <v>89647</v>
      </c>
      <c r="AE1444" s="4">
        <f>'DataCleaning and Transformation'!$E1444-'DataCleaning and Transformation'!$D1444</f>
        <v>4.8099999999999996</v>
      </c>
      <c r="AF1444" s="15" t="str">
        <f>_xlfn.IFS('DataCleaning and Transformation'!$O1444="Central","Chris",'DataCleaning and Transformation'!$O1444="East","Erin",'DataCleaning and Transformation'!$O1444="South","Sam",'DataCleaning and Transformation'!$O1444="West","William")</f>
        <v>William</v>
      </c>
      <c r="AG1444" s="31">
        <f>Table_1[[#This Row],[Ship date]]-Table_1[[#This Row],[Order Date]]</f>
        <v>0</v>
      </c>
      <c r="AH1444" s="22">
        <f>Table_1[[#This Row],[Profit]]/Table_1[[#This Row],[Sales]]</f>
        <v>-1.9519820670127417</v>
      </c>
      <c r="AI1444" s="23">
        <f>Table_1[[#This Row],[Profit]]+Table_1[[#This Row],[Sales]]</f>
        <v>-80.689999999999984</v>
      </c>
      <c r="AJ1444" s="17">
        <f>WEEKNUM(Table_1[[#This Row],[Order Date]],1)</f>
        <v>20</v>
      </c>
      <c r="AK1444" s="17" t="str">
        <f>TEXT(Table_1[[#This Row],[Order Date]],"mmm yyyy")</f>
        <v>May 2015</v>
      </c>
      <c r="AL1444" s="17" t="str">
        <f>Table_1[[#This Row],[Monthly sales]]&amp;"  Week "&amp;TEXT(Table_1[[#This Row],[Weekly sales]],"00")</f>
        <v>May 2015  Week 20</v>
      </c>
      <c r="AM1444" s="17">
        <f>IF(COUNTIF($A$2:A1444, A1444)=1, 1, 0)</f>
        <v>1</v>
      </c>
      <c r="AN1444" s="3">
        <f>COUNTA(A1444) - COUNTIF(Table_1[[#This Row],[Unique Customers]], 1)</f>
        <v>0</v>
      </c>
      <c r="AO1444" s="17" t="str">
        <f t="shared" si="22"/>
        <v>Unique</v>
      </c>
      <c r="AP1444" s="17" t="str">
        <f>"Q"&amp;_xlfn.CEILING.MATH(MONTH(Table_1[[#This Row],[Monthly sales]])/3,1)</f>
        <v>Q2</v>
      </c>
    </row>
    <row r="1445" spans="1:42" ht="14.4" x14ac:dyDescent="0.3">
      <c r="A1445" s="2">
        <v>353</v>
      </c>
      <c r="B1445" s="15" t="s">
        <v>2503</v>
      </c>
      <c r="C1445" s="15" t="s">
        <v>48</v>
      </c>
      <c r="D1445" s="6">
        <v>7.0000000000000007E-2</v>
      </c>
      <c r="E1445" s="4">
        <v>6.68</v>
      </c>
      <c r="F1445" s="4">
        <v>6.92</v>
      </c>
      <c r="G1445" s="15" t="s">
        <v>39</v>
      </c>
      <c r="H1445" s="15" t="s">
        <v>72</v>
      </c>
      <c r="I1445" s="15" t="s">
        <v>49</v>
      </c>
      <c r="J1445" s="15" t="s">
        <v>89</v>
      </c>
      <c r="K1445" s="15" t="s">
        <v>74</v>
      </c>
      <c r="L1445" s="15" t="s">
        <v>2505</v>
      </c>
      <c r="M1445" s="6">
        <v>0.37</v>
      </c>
      <c r="N1445" s="15" t="s">
        <v>33</v>
      </c>
      <c r="O1445" s="15" t="s">
        <v>60</v>
      </c>
      <c r="P1445" s="15" t="s">
        <v>589</v>
      </c>
      <c r="Q1445" s="15" t="s">
        <v>2504</v>
      </c>
      <c r="R1445" s="2">
        <v>85301</v>
      </c>
      <c r="S1445" s="1">
        <v>42138</v>
      </c>
      <c r="T1445" s="12">
        <f>EOMONTH(Table_1[[#This Row],[Order Date]],0)</f>
        <v>42155</v>
      </c>
      <c r="U1445" s="10">
        <f>EOMONTH(Table_1[[#This Row],[Order Date]],0)</f>
        <v>42155</v>
      </c>
      <c r="V1445" s="14">
        <v>42138</v>
      </c>
      <c r="W1445" s="1">
        <v>42145</v>
      </c>
      <c r="X1445" s="12">
        <v>42145</v>
      </c>
      <c r="Y1445" s="10">
        <f>EOMONTH(Table_1[[#This Row],[Ship date]],0)</f>
        <v>42155</v>
      </c>
      <c r="Z1445" s="14">
        <v>42145</v>
      </c>
      <c r="AA1445" s="4">
        <v>-141.12</v>
      </c>
      <c r="AB1445" s="2">
        <v>16</v>
      </c>
      <c r="AC1445" s="4">
        <v>104.84</v>
      </c>
      <c r="AD1445" s="2">
        <v>89647</v>
      </c>
      <c r="AE1445" s="4">
        <f>'DataCleaning and Transformation'!$E1445-'DataCleaning and Transformation'!$D1445</f>
        <v>6.6099999999999994</v>
      </c>
      <c r="AF1445" s="15" t="str">
        <f>_xlfn.IFS('DataCleaning and Transformation'!$O1445="Central","Chris",'DataCleaning and Transformation'!$O1445="East","Erin",'DataCleaning and Transformation'!$O1445="South","Sam",'DataCleaning and Transformation'!$O1445="West","William")</f>
        <v>William</v>
      </c>
      <c r="AG1445" s="31">
        <f>Table_1[[#This Row],[Ship date]]-Table_1[[#This Row],[Order Date]]</f>
        <v>7</v>
      </c>
      <c r="AH1445" s="22">
        <f>Table_1[[#This Row],[Profit]]/Table_1[[#This Row],[Sales]]</f>
        <v>-1.346051125524609</v>
      </c>
      <c r="AI1445" s="23">
        <f>Table_1[[#This Row],[Profit]]+Table_1[[#This Row],[Sales]]</f>
        <v>-36.28</v>
      </c>
      <c r="AJ1445" s="17">
        <f>WEEKNUM(Table_1[[#This Row],[Order Date]],1)</f>
        <v>20</v>
      </c>
      <c r="AK1445" s="17" t="str">
        <f>TEXT(Table_1[[#This Row],[Order Date]],"mmm yyyy")</f>
        <v>May 2015</v>
      </c>
      <c r="AL1445" s="17" t="str">
        <f>Table_1[[#This Row],[Monthly sales]]&amp;"  Week "&amp;TEXT(Table_1[[#This Row],[Weekly sales]],"00")</f>
        <v>May 2015  Week 20</v>
      </c>
      <c r="AM1445" s="17">
        <f>IF(COUNTIF($A$2:A1445, A1445)=1, 1, 0)</f>
        <v>0</v>
      </c>
      <c r="AN1445" s="3">
        <f>COUNTA(A1445) - COUNTIF(Table_1[[#This Row],[Unique Customers]], 1)</f>
        <v>1</v>
      </c>
      <c r="AO1445" s="17" t="str">
        <f t="shared" si="22"/>
        <v>Repeated</v>
      </c>
      <c r="AP1445" s="17" t="str">
        <f>"Q"&amp;_xlfn.CEILING.MATH(MONTH(Table_1[[#This Row],[Monthly sales]])/3,1)</f>
        <v>Q2</v>
      </c>
    </row>
    <row r="1446" spans="1:42" ht="14.4" x14ac:dyDescent="0.3">
      <c r="A1446" s="2">
        <v>539</v>
      </c>
      <c r="B1446" s="15" t="s">
        <v>2506</v>
      </c>
      <c r="C1446" s="15" t="s">
        <v>117</v>
      </c>
      <c r="D1446" s="6">
        <v>0.05</v>
      </c>
      <c r="E1446" s="4">
        <v>59.78</v>
      </c>
      <c r="F1446" s="4">
        <v>10.29</v>
      </c>
      <c r="G1446" s="15" t="s">
        <v>39</v>
      </c>
      <c r="H1446" s="15" t="s">
        <v>28</v>
      </c>
      <c r="I1446" s="15" t="s">
        <v>49</v>
      </c>
      <c r="J1446" s="15" t="s">
        <v>73</v>
      </c>
      <c r="K1446" s="15" t="s">
        <v>74</v>
      </c>
      <c r="L1446" s="15" t="s">
        <v>2507</v>
      </c>
      <c r="M1446" s="6">
        <v>0.39</v>
      </c>
      <c r="N1446" s="15" t="s">
        <v>33</v>
      </c>
      <c r="O1446" s="15" t="s">
        <v>53</v>
      </c>
      <c r="P1446" s="15" t="s">
        <v>104</v>
      </c>
      <c r="Q1446" s="15" t="s">
        <v>2508</v>
      </c>
      <c r="R1446" s="2">
        <v>61801</v>
      </c>
      <c r="S1446" s="1">
        <v>42138</v>
      </c>
      <c r="T1446" s="12">
        <f>EOMONTH(Table_1[[#This Row],[Order Date]],0)</f>
        <v>42155</v>
      </c>
      <c r="U1446" s="10">
        <f>EOMONTH(Table_1[[#This Row],[Order Date]],0)</f>
        <v>42155</v>
      </c>
      <c r="V1446" s="14">
        <v>42138</v>
      </c>
      <c r="W1446" s="1">
        <v>42139</v>
      </c>
      <c r="X1446" s="12">
        <v>42139</v>
      </c>
      <c r="Y1446" s="10">
        <f>EOMONTH(Table_1[[#This Row],[Ship date]],0)</f>
        <v>42155</v>
      </c>
      <c r="Z1446" s="14">
        <v>42139</v>
      </c>
      <c r="AA1446" s="4">
        <v>159.52969999999999</v>
      </c>
      <c r="AB1446" s="2">
        <v>7</v>
      </c>
      <c r="AC1446" s="4">
        <v>414.49</v>
      </c>
      <c r="AD1446" s="2">
        <v>91174</v>
      </c>
      <c r="AE1446" s="4">
        <f>'DataCleaning and Transformation'!$E1446-'DataCleaning and Transformation'!$D1446</f>
        <v>59.730000000000004</v>
      </c>
      <c r="AF1446" s="15" t="str">
        <f>_xlfn.IFS('DataCleaning and Transformation'!$O1446="Central","Chris",'DataCleaning and Transformation'!$O1446="East","Erin",'DataCleaning and Transformation'!$O1446="South","Sam",'DataCleaning and Transformation'!$O1446="West","William")</f>
        <v>Chris</v>
      </c>
      <c r="AG1446" s="31">
        <f>Table_1[[#This Row],[Ship date]]-Table_1[[#This Row],[Order Date]]</f>
        <v>1</v>
      </c>
      <c r="AH1446" s="22">
        <f>Table_1[[#This Row],[Profit]]/Table_1[[#This Row],[Sales]]</f>
        <v>0.38488190306159376</v>
      </c>
      <c r="AI1446" s="23">
        <f>Table_1[[#This Row],[Profit]]+Table_1[[#This Row],[Sales]]</f>
        <v>574.01970000000006</v>
      </c>
      <c r="AJ1446" s="17">
        <f>WEEKNUM(Table_1[[#This Row],[Order Date]],1)</f>
        <v>20</v>
      </c>
      <c r="AK1446" s="17" t="str">
        <f>TEXT(Table_1[[#This Row],[Order Date]],"mmm yyyy")</f>
        <v>May 2015</v>
      </c>
      <c r="AL1446" s="17" t="str">
        <f>Table_1[[#This Row],[Monthly sales]]&amp;"  Week "&amp;TEXT(Table_1[[#This Row],[Weekly sales]],"00")</f>
        <v>May 2015  Week 20</v>
      </c>
      <c r="AM1446" s="17">
        <f>IF(COUNTIF($A$2:A1446, A1446)=1, 1, 0)</f>
        <v>1</v>
      </c>
      <c r="AN1446" s="3">
        <f>COUNTA(A1446) - COUNTIF(Table_1[[#This Row],[Unique Customers]], 1)</f>
        <v>0</v>
      </c>
      <c r="AO1446" s="17" t="str">
        <f t="shared" si="22"/>
        <v>Unique</v>
      </c>
      <c r="AP1446" s="17" t="str">
        <f>"Q"&amp;_xlfn.CEILING.MATH(MONTH(Table_1[[#This Row],[Monthly sales]])/3,1)</f>
        <v>Q2</v>
      </c>
    </row>
    <row r="1447" spans="1:42" ht="14.4" x14ac:dyDescent="0.3">
      <c r="A1447" s="2">
        <v>540</v>
      </c>
      <c r="B1447" s="15" t="s">
        <v>2509</v>
      </c>
      <c r="C1447" s="15" t="s">
        <v>117</v>
      </c>
      <c r="D1447" s="6">
        <v>0.08</v>
      </c>
      <c r="E1447" s="4">
        <v>20.99</v>
      </c>
      <c r="F1447" s="4">
        <v>1.25</v>
      </c>
      <c r="G1447" s="15" t="s">
        <v>39</v>
      </c>
      <c r="H1447" s="15" t="s">
        <v>28</v>
      </c>
      <c r="I1447" s="15" t="s">
        <v>41</v>
      </c>
      <c r="J1447" s="15" t="s">
        <v>136</v>
      </c>
      <c r="K1447" s="15" t="s">
        <v>43</v>
      </c>
      <c r="L1447" s="15" t="s">
        <v>2510</v>
      </c>
      <c r="M1447" s="6">
        <v>0.83</v>
      </c>
      <c r="N1447" s="15" t="s">
        <v>33</v>
      </c>
      <c r="O1447" s="15" t="s">
        <v>53</v>
      </c>
      <c r="P1447" s="15" t="s">
        <v>104</v>
      </c>
      <c r="Q1447" s="15" t="s">
        <v>2511</v>
      </c>
      <c r="R1447" s="2">
        <v>60061</v>
      </c>
      <c r="S1447" s="1">
        <v>42138</v>
      </c>
      <c r="T1447" s="12">
        <f>EOMONTH(Table_1[[#This Row],[Order Date]],0)</f>
        <v>42155</v>
      </c>
      <c r="U1447" s="10">
        <f>EOMONTH(Table_1[[#This Row],[Order Date]],0)</f>
        <v>42155</v>
      </c>
      <c r="V1447" s="14">
        <v>42138</v>
      </c>
      <c r="W1447" s="1">
        <v>42140</v>
      </c>
      <c r="X1447" s="12">
        <v>42140</v>
      </c>
      <c r="Y1447" s="10">
        <f>EOMONTH(Table_1[[#This Row],[Ship date]],0)</f>
        <v>42155</v>
      </c>
      <c r="Z1447" s="14">
        <v>42140</v>
      </c>
      <c r="AA1447" s="4">
        <v>15.3714</v>
      </c>
      <c r="AB1447" s="2">
        <v>28</v>
      </c>
      <c r="AC1447" s="4">
        <v>469.69</v>
      </c>
      <c r="AD1447" s="2">
        <v>91174</v>
      </c>
      <c r="AE1447" s="4">
        <f>'DataCleaning and Transformation'!$E1447-'DataCleaning and Transformation'!$D1447</f>
        <v>20.91</v>
      </c>
      <c r="AF1447" s="15" t="str">
        <f>_xlfn.IFS('DataCleaning and Transformation'!$O1447="Central","Chris",'DataCleaning and Transformation'!$O1447="East","Erin",'DataCleaning and Transformation'!$O1447="South","Sam",'DataCleaning and Transformation'!$O1447="West","William")</f>
        <v>Chris</v>
      </c>
      <c r="AG1447" s="31">
        <f>Table_1[[#This Row],[Ship date]]-Table_1[[#This Row],[Order Date]]</f>
        <v>2</v>
      </c>
      <c r="AH1447" s="22">
        <f>Table_1[[#This Row],[Profit]]/Table_1[[#This Row],[Sales]]</f>
        <v>3.2726692073495281E-2</v>
      </c>
      <c r="AI1447" s="23">
        <f>Table_1[[#This Row],[Profit]]+Table_1[[#This Row],[Sales]]</f>
        <v>485.06139999999999</v>
      </c>
      <c r="AJ1447" s="17">
        <f>WEEKNUM(Table_1[[#This Row],[Order Date]],1)</f>
        <v>20</v>
      </c>
      <c r="AK1447" s="17" t="str">
        <f>TEXT(Table_1[[#This Row],[Order Date]],"mmm yyyy")</f>
        <v>May 2015</v>
      </c>
      <c r="AL1447" s="17" t="str">
        <f>Table_1[[#This Row],[Monthly sales]]&amp;"  Week "&amp;TEXT(Table_1[[#This Row],[Weekly sales]],"00")</f>
        <v>May 2015  Week 20</v>
      </c>
      <c r="AM1447" s="17">
        <f>IF(COUNTIF($A$2:A1447, A1447)=1, 1, 0)</f>
        <v>1</v>
      </c>
      <c r="AN1447" s="3">
        <f>COUNTA(A1447) - COUNTIF(Table_1[[#This Row],[Unique Customers]], 1)</f>
        <v>0</v>
      </c>
      <c r="AO1447" s="17" t="str">
        <f t="shared" si="22"/>
        <v>Repeated</v>
      </c>
      <c r="AP1447" s="17" t="str">
        <f>"Q"&amp;_xlfn.CEILING.MATH(MONTH(Table_1[[#This Row],[Monthly sales]])/3,1)</f>
        <v>Q2</v>
      </c>
    </row>
    <row r="1448" spans="1:42" ht="14.4" x14ac:dyDescent="0.3">
      <c r="A1448" s="2">
        <v>1069</v>
      </c>
      <c r="B1448" s="15" t="s">
        <v>2512</v>
      </c>
      <c r="C1448" s="15" t="s">
        <v>117</v>
      </c>
      <c r="D1448" s="6">
        <v>0.02</v>
      </c>
      <c r="E1448" s="4">
        <v>15.94</v>
      </c>
      <c r="F1448" s="4">
        <v>5.45</v>
      </c>
      <c r="G1448" s="15" t="s">
        <v>39</v>
      </c>
      <c r="H1448" s="15" t="s">
        <v>72</v>
      </c>
      <c r="I1448" s="15" t="s">
        <v>49</v>
      </c>
      <c r="J1448" s="15" t="s">
        <v>50</v>
      </c>
      <c r="K1448" s="15" t="s">
        <v>43</v>
      </c>
      <c r="L1448" s="15" t="s">
        <v>2513</v>
      </c>
      <c r="M1448" s="6">
        <v>0.55000000000000004</v>
      </c>
      <c r="N1448" s="15" t="s">
        <v>33</v>
      </c>
      <c r="O1448" s="15" t="s">
        <v>53</v>
      </c>
      <c r="P1448" s="15" t="s">
        <v>104</v>
      </c>
      <c r="Q1448" s="15" t="s">
        <v>2514</v>
      </c>
      <c r="R1448" s="2">
        <v>62901</v>
      </c>
      <c r="S1448" s="1">
        <v>42138</v>
      </c>
      <c r="T1448" s="12">
        <f>EOMONTH(Table_1[[#This Row],[Order Date]],0)</f>
        <v>42155</v>
      </c>
      <c r="U1448" s="10">
        <f>EOMONTH(Table_1[[#This Row],[Order Date]],0)</f>
        <v>42155</v>
      </c>
      <c r="V1448" s="14">
        <v>42138</v>
      </c>
      <c r="W1448" s="1">
        <v>42139</v>
      </c>
      <c r="X1448" s="12">
        <v>42139</v>
      </c>
      <c r="Y1448" s="10">
        <f>EOMONTH(Table_1[[#This Row],[Ship date]],0)</f>
        <v>42155</v>
      </c>
      <c r="Z1448" s="14">
        <v>42139</v>
      </c>
      <c r="AA1448" s="4">
        <v>139.61199999999999</v>
      </c>
      <c r="AB1448" s="2">
        <v>41</v>
      </c>
      <c r="AC1448" s="4">
        <v>664.34</v>
      </c>
      <c r="AD1448" s="2">
        <v>87110</v>
      </c>
      <c r="AE1448" s="4">
        <f>'DataCleaning and Transformation'!$E1448-'DataCleaning and Transformation'!$D1448</f>
        <v>15.92</v>
      </c>
      <c r="AF1448" s="15" t="str">
        <f>_xlfn.IFS('DataCleaning and Transformation'!$O1448="Central","Chris",'DataCleaning and Transformation'!$O1448="East","Erin",'DataCleaning and Transformation'!$O1448="South","Sam",'DataCleaning and Transformation'!$O1448="West","William")</f>
        <v>Chris</v>
      </c>
      <c r="AG1448" s="31">
        <f>Table_1[[#This Row],[Ship date]]-Table_1[[#This Row],[Order Date]]</f>
        <v>1</v>
      </c>
      <c r="AH1448" s="22">
        <f>Table_1[[#This Row],[Profit]]/Table_1[[#This Row],[Sales]]</f>
        <v>0.21015142848541407</v>
      </c>
      <c r="AI1448" s="23">
        <f>Table_1[[#This Row],[Profit]]+Table_1[[#This Row],[Sales]]</f>
        <v>803.952</v>
      </c>
      <c r="AJ1448" s="17">
        <f>WEEKNUM(Table_1[[#This Row],[Order Date]],1)</f>
        <v>20</v>
      </c>
      <c r="AK1448" s="17" t="str">
        <f>TEXT(Table_1[[#This Row],[Order Date]],"mmm yyyy")</f>
        <v>May 2015</v>
      </c>
      <c r="AL1448" s="17" t="str">
        <f>Table_1[[#This Row],[Monthly sales]]&amp;"  Week "&amp;TEXT(Table_1[[#This Row],[Weekly sales]],"00")</f>
        <v>May 2015  Week 20</v>
      </c>
      <c r="AM1448" s="17">
        <f>IF(COUNTIF($A$2:A1448, A1448)=1, 1, 0)</f>
        <v>1</v>
      </c>
      <c r="AN1448" s="3">
        <f>COUNTA(A1448) - COUNTIF(Table_1[[#This Row],[Unique Customers]], 1)</f>
        <v>0</v>
      </c>
      <c r="AO1448" s="17" t="str">
        <f t="shared" si="22"/>
        <v>Unique</v>
      </c>
      <c r="AP1448" s="17" t="str">
        <f>"Q"&amp;_xlfn.CEILING.MATH(MONTH(Table_1[[#This Row],[Monthly sales]])/3,1)</f>
        <v>Q2</v>
      </c>
    </row>
    <row r="1449" spans="1:42" ht="14.4" x14ac:dyDescent="0.3">
      <c r="A1449" s="2">
        <v>1023</v>
      </c>
      <c r="B1449" s="15" t="s">
        <v>2515</v>
      </c>
      <c r="C1449" s="15" t="s">
        <v>26</v>
      </c>
      <c r="D1449" s="6">
        <v>0.02</v>
      </c>
      <c r="E1449" s="4">
        <v>39.06</v>
      </c>
      <c r="F1449" s="4">
        <v>10.55</v>
      </c>
      <c r="G1449" s="15" t="s">
        <v>39</v>
      </c>
      <c r="H1449" s="15" t="s">
        <v>28</v>
      </c>
      <c r="I1449" s="15" t="s">
        <v>49</v>
      </c>
      <c r="J1449" s="15" t="s">
        <v>73</v>
      </c>
      <c r="K1449" s="15" t="s">
        <v>74</v>
      </c>
      <c r="L1449" s="15" t="s">
        <v>256</v>
      </c>
      <c r="M1449" s="6">
        <v>0.37</v>
      </c>
      <c r="N1449" s="15" t="s">
        <v>33</v>
      </c>
      <c r="O1449" s="15" t="s">
        <v>112</v>
      </c>
      <c r="P1449" s="15" t="s">
        <v>321</v>
      </c>
      <c r="Q1449" s="15" t="s">
        <v>2516</v>
      </c>
      <c r="R1449" s="2">
        <v>15221</v>
      </c>
      <c r="S1449" s="1">
        <v>42139</v>
      </c>
      <c r="T1449" s="12">
        <f>EOMONTH(Table_1[[#This Row],[Order Date]],0)</f>
        <v>42155</v>
      </c>
      <c r="U1449" s="10">
        <f>EOMONTH(Table_1[[#This Row],[Order Date]],0)</f>
        <v>42155</v>
      </c>
      <c r="V1449" s="14">
        <v>42139</v>
      </c>
      <c r="W1449" s="1">
        <v>42139</v>
      </c>
      <c r="X1449" s="12">
        <v>42139</v>
      </c>
      <c r="Y1449" s="10">
        <f>EOMONTH(Table_1[[#This Row],[Ship date]],0)</f>
        <v>42155</v>
      </c>
      <c r="Z1449" s="14">
        <v>42139</v>
      </c>
      <c r="AA1449" s="4">
        <v>442.0899</v>
      </c>
      <c r="AB1449" s="2">
        <v>16</v>
      </c>
      <c r="AC1449" s="4">
        <v>640.71</v>
      </c>
      <c r="AD1449" s="2">
        <v>88633</v>
      </c>
      <c r="AE1449" s="4">
        <f>'DataCleaning and Transformation'!$E1449-'DataCleaning and Transformation'!$D1449</f>
        <v>39.04</v>
      </c>
      <c r="AF1449" s="15" t="str">
        <f>_xlfn.IFS('DataCleaning and Transformation'!$O1449="Central","Chris",'DataCleaning and Transformation'!$O1449="East","Erin",'DataCleaning and Transformation'!$O1449="South","Sam",'DataCleaning and Transformation'!$O1449="West","William")</f>
        <v>Erin</v>
      </c>
      <c r="AG1449" s="31">
        <f>Table_1[[#This Row],[Ship date]]-Table_1[[#This Row],[Order Date]]</f>
        <v>0</v>
      </c>
      <c r="AH1449" s="22">
        <f>Table_1[[#This Row],[Profit]]/Table_1[[#This Row],[Sales]]</f>
        <v>0.69</v>
      </c>
      <c r="AI1449" s="23">
        <f>Table_1[[#This Row],[Profit]]+Table_1[[#This Row],[Sales]]</f>
        <v>1082.7999</v>
      </c>
      <c r="AJ1449" s="17">
        <f>WEEKNUM(Table_1[[#This Row],[Order Date]],1)</f>
        <v>20</v>
      </c>
      <c r="AK1449" s="17" t="str">
        <f>TEXT(Table_1[[#This Row],[Order Date]],"mmm yyyy")</f>
        <v>May 2015</v>
      </c>
      <c r="AL1449" s="17" t="str">
        <f>Table_1[[#This Row],[Monthly sales]]&amp;"  Week "&amp;TEXT(Table_1[[#This Row],[Weekly sales]],"00")</f>
        <v>May 2015  Week 20</v>
      </c>
      <c r="AM1449" s="17">
        <f>IF(COUNTIF($A$2:A1449, A1449)=1, 1, 0)</f>
        <v>1</v>
      </c>
      <c r="AN1449" s="3">
        <f>COUNTA(A1449) - COUNTIF(Table_1[[#This Row],[Unique Customers]], 1)</f>
        <v>0</v>
      </c>
      <c r="AO1449" s="17" t="str">
        <f t="shared" si="22"/>
        <v>Unique</v>
      </c>
      <c r="AP1449" s="17" t="str">
        <f>"Q"&amp;_xlfn.CEILING.MATH(MONTH(Table_1[[#This Row],[Monthly sales]])/3,1)</f>
        <v>Q2</v>
      </c>
    </row>
    <row r="1450" spans="1:42" ht="14.4" x14ac:dyDescent="0.3">
      <c r="A1450" s="2">
        <v>1023</v>
      </c>
      <c r="B1450" s="15" t="s">
        <v>2515</v>
      </c>
      <c r="C1450" s="15" t="s">
        <v>26</v>
      </c>
      <c r="D1450" s="6">
        <v>0.1</v>
      </c>
      <c r="E1450" s="4">
        <v>37.700000000000003</v>
      </c>
      <c r="F1450" s="4">
        <v>2.99</v>
      </c>
      <c r="G1450" s="15" t="s">
        <v>39</v>
      </c>
      <c r="H1450" s="15" t="s">
        <v>28</v>
      </c>
      <c r="I1450" s="15" t="s">
        <v>49</v>
      </c>
      <c r="J1450" s="15" t="s">
        <v>73</v>
      </c>
      <c r="K1450" s="15" t="s">
        <v>74</v>
      </c>
      <c r="L1450" s="15" t="s">
        <v>2517</v>
      </c>
      <c r="M1450" s="6">
        <v>0.35</v>
      </c>
      <c r="N1450" s="15" t="s">
        <v>33</v>
      </c>
      <c r="O1450" s="15" t="s">
        <v>112</v>
      </c>
      <c r="P1450" s="15" t="s">
        <v>321</v>
      </c>
      <c r="Q1450" s="15" t="s">
        <v>2516</v>
      </c>
      <c r="R1450" s="2">
        <v>15221</v>
      </c>
      <c r="S1450" s="1">
        <v>42139</v>
      </c>
      <c r="T1450" s="12">
        <f>EOMONTH(Table_1[[#This Row],[Order Date]],0)</f>
        <v>42155</v>
      </c>
      <c r="U1450" s="10">
        <f>EOMONTH(Table_1[[#This Row],[Order Date]],0)</f>
        <v>42155</v>
      </c>
      <c r="V1450" s="14">
        <v>42139</v>
      </c>
      <c r="W1450" s="1">
        <v>42140</v>
      </c>
      <c r="X1450" s="12">
        <v>42140</v>
      </c>
      <c r="Y1450" s="10">
        <f>EOMONTH(Table_1[[#This Row],[Ship date]],0)</f>
        <v>42155</v>
      </c>
      <c r="Z1450" s="14">
        <v>42140</v>
      </c>
      <c r="AA1450" s="4">
        <v>455.12400000000002</v>
      </c>
      <c r="AB1450" s="2">
        <v>18</v>
      </c>
      <c r="AC1450" s="4">
        <v>659.6</v>
      </c>
      <c r="AD1450" s="2">
        <v>88633</v>
      </c>
      <c r="AE1450" s="4">
        <f>'DataCleaning and Transformation'!$E1450-'DataCleaning and Transformation'!$D1450</f>
        <v>37.6</v>
      </c>
      <c r="AF1450" s="15" t="str">
        <f>_xlfn.IFS('DataCleaning and Transformation'!$O1450="Central","Chris",'DataCleaning and Transformation'!$O1450="East","Erin",'DataCleaning and Transformation'!$O1450="South","Sam",'DataCleaning and Transformation'!$O1450="West","William")</f>
        <v>Erin</v>
      </c>
      <c r="AG1450" s="31">
        <f>Table_1[[#This Row],[Ship date]]-Table_1[[#This Row],[Order Date]]</f>
        <v>1</v>
      </c>
      <c r="AH1450" s="22">
        <f>Table_1[[#This Row],[Profit]]/Table_1[[#This Row],[Sales]]</f>
        <v>0.69000000000000006</v>
      </c>
      <c r="AI1450" s="23">
        <f>Table_1[[#This Row],[Profit]]+Table_1[[#This Row],[Sales]]</f>
        <v>1114.7240000000002</v>
      </c>
      <c r="AJ1450" s="17">
        <f>WEEKNUM(Table_1[[#This Row],[Order Date]],1)</f>
        <v>20</v>
      </c>
      <c r="AK1450" s="17" t="str">
        <f>TEXT(Table_1[[#This Row],[Order Date]],"mmm yyyy")</f>
        <v>May 2015</v>
      </c>
      <c r="AL1450" s="17" t="str">
        <f>Table_1[[#This Row],[Monthly sales]]&amp;"  Week "&amp;TEXT(Table_1[[#This Row],[Weekly sales]],"00")</f>
        <v>May 2015  Week 20</v>
      </c>
      <c r="AM1450" s="17">
        <f>IF(COUNTIF($A$2:A1450, A1450)=1, 1, 0)</f>
        <v>0</v>
      </c>
      <c r="AN1450" s="3">
        <f>COUNTA(A1450) - COUNTIF(Table_1[[#This Row],[Unique Customers]], 1)</f>
        <v>1</v>
      </c>
      <c r="AO1450" s="17" t="str">
        <f t="shared" si="22"/>
        <v>Repeated</v>
      </c>
      <c r="AP1450" s="17" t="str">
        <f>"Q"&amp;_xlfn.CEILING.MATH(MONTH(Table_1[[#This Row],[Monthly sales]])/3,1)</f>
        <v>Q2</v>
      </c>
    </row>
    <row r="1451" spans="1:42" ht="14.4" x14ac:dyDescent="0.3">
      <c r="A1451" s="2">
        <v>18</v>
      </c>
      <c r="B1451" s="15" t="s">
        <v>2518</v>
      </c>
      <c r="C1451" s="15" t="s">
        <v>38</v>
      </c>
      <c r="D1451" s="6">
        <v>0.05</v>
      </c>
      <c r="E1451" s="4">
        <v>26.48</v>
      </c>
      <c r="F1451" s="4">
        <v>6.93</v>
      </c>
      <c r="G1451" s="15" t="s">
        <v>39</v>
      </c>
      <c r="H1451" s="15" t="s">
        <v>28</v>
      </c>
      <c r="I1451" s="15" t="s">
        <v>29</v>
      </c>
      <c r="J1451" s="15" t="s">
        <v>127</v>
      </c>
      <c r="K1451" s="15" t="s">
        <v>74</v>
      </c>
      <c r="L1451" s="15" t="s">
        <v>2519</v>
      </c>
      <c r="M1451" s="6">
        <v>0.49</v>
      </c>
      <c r="N1451" s="15" t="s">
        <v>33</v>
      </c>
      <c r="O1451" s="15" t="s">
        <v>60</v>
      </c>
      <c r="P1451" s="15" t="s">
        <v>278</v>
      </c>
      <c r="Q1451" s="15" t="s">
        <v>2520</v>
      </c>
      <c r="R1451" s="2">
        <v>59601</v>
      </c>
      <c r="S1451" s="1">
        <v>42139</v>
      </c>
      <c r="T1451" s="12">
        <f>EOMONTH(Table_1[[#This Row],[Order Date]],0)</f>
        <v>42155</v>
      </c>
      <c r="U1451" s="10">
        <f>EOMONTH(Table_1[[#This Row],[Order Date]],0)</f>
        <v>42155</v>
      </c>
      <c r="V1451" s="14">
        <v>42139</v>
      </c>
      <c r="W1451" s="1">
        <v>42140</v>
      </c>
      <c r="X1451" s="12">
        <v>42140</v>
      </c>
      <c r="Y1451" s="10">
        <f>EOMONTH(Table_1[[#This Row],[Ship date]],0)</f>
        <v>42155</v>
      </c>
      <c r="Z1451" s="14">
        <v>42140</v>
      </c>
      <c r="AA1451" s="4">
        <v>314.48129999999998</v>
      </c>
      <c r="AB1451" s="2">
        <v>17</v>
      </c>
      <c r="AC1451" s="4">
        <v>455.77</v>
      </c>
      <c r="AD1451" s="2">
        <v>90031</v>
      </c>
      <c r="AE1451" s="4">
        <f>'DataCleaning and Transformation'!$E1451-'DataCleaning and Transformation'!$D1451</f>
        <v>26.43</v>
      </c>
      <c r="AF1451" s="15" t="str">
        <f>_xlfn.IFS('DataCleaning and Transformation'!$O1451="Central","Chris",'DataCleaning and Transformation'!$O1451="East","Erin",'DataCleaning and Transformation'!$O1451="South","Sam",'DataCleaning and Transformation'!$O1451="West","William")</f>
        <v>William</v>
      </c>
      <c r="AG1451" s="31">
        <f>Table_1[[#This Row],[Ship date]]-Table_1[[#This Row],[Order Date]]</f>
        <v>1</v>
      </c>
      <c r="AH1451" s="22">
        <f>Table_1[[#This Row],[Profit]]/Table_1[[#This Row],[Sales]]</f>
        <v>0.69</v>
      </c>
      <c r="AI1451" s="23">
        <f>Table_1[[#This Row],[Profit]]+Table_1[[#This Row],[Sales]]</f>
        <v>770.2512999999999</v>
      </c>
      <c r="AJ1451" s="17">
        <f>WEEKNUM(Table_1[[#This Row],[Order Date]],1)</f>
        <v>20</v>
      </c>
      <c r="AK1451" s="17" t="str">
        <f>TEXT(Table_1[[#This Row],[Order Date]],"mmm yyyy")</f>
        <v>May 2015</v>
      </c>
      <c r="AL1451" s="17" t="str">
        <f>Table_1[[#This Row],[Monthly sales]]&amp;"  Week "&amp;TEXT(Table_1[[#This Row],[Weekly sales]],"00")</f>
        <v>May 2015  Week 20</v>
      </c>
      <c r="AM1451" s="17">
        <f>IF(COUNTIF($A$2:A1451, A1451)=1, 1, 0)</f>
        <v>1</v>
      </c>
      <c r="AN1451" s="3">
        <f>COUNTA(A1451) - COUNTIF(Table_1[[#This Row],[Unique Customers]], 1)</f>
        <v>0</v>
      </c>
      <c r="AO1451" s="17" t="str">
        <f t="shared" si="22"/>
        <v>Unique</v>
      </c>
      <c r="AP1451" s="17" t="str">
        <f>"Q"&amp;_xlfn.CEILING.MATH(MONTH(Table_1[[#This Row],[Monthly sales]])/3,1)</f>
        <v>Q2</v>
      </c>
    </row>
    <row r="1452" spans="1:42" ht="14.4" x14ac:dyDescent="0.3">
      <c r="A1452" s="2">
        <v>21</v>
      </c>
      <c r="B1452" s="15" t="s">
        <v>2521</v>
      </c>
      <c r="C1452" s="15" t="s">
        <v>38</v>
      </c>
      <c r="D1452" s="6">
        <v>0.05</v>
      </c>
      <c r="E1452" s="4">
        <v>26.48</v>
      </c>
      <c r="F1452" s="4">
        <v>6.93</v>
      </c>
      <c r="G1452" s="15" t="s">
        <v>39</v>
      </c>
      <c r="H1452" s="15" t="s">
        <v>28</v>
      </c>
      <c r="I1452" s="15" t="s">
        <v>29</v>
      </c>
      <c r="J1452" s="15" t="s">
        <v>127</v>
      </c>
      <c r="K1452" s="15" t="s">
        <v>74</v>
      </c>
      <c r="L1452" s="15" t="s">
        <v>2519</v>
      </c>
      <c r="M1452" s="6">
        <v>0.49</v>
      </c>
      <c r="N1452" s="15" t="s">
        <v>33</v>
      </c>
      <c r="O1452" s="15" t="s">
        <v>112</v>
      </c>
      <c r="P1452" s="15" t="s">
        <v>113</v>
      </c>
      <c r="Q1452" s="15" t="s">
        <v>114</v>
      </c>
      <c r="R1452" s="2">
        <v>10012</v>
      </c>
      <c r="S1452" s="1">
        <v>42139</v>
      </c>
      <c r="T1452" s="12">
        <f>EOMONTH(Table_1[[#This Row],[Order Date]],0)</f>
        <v>42155</v>
      </c>
      <c r="U1452" s="10">
        <f>EOMONTH(Table_1[[#This Row],[Order Date]],0)</f>
        <v>42155</v>
      </c>
      <c r="V1452" s="14">
        <v>42139</v>
      </c>
      <c r="W1452" s="1">
        <v>42140</v>
      </c>
      <c r="X1452" s="12">
        <v>42140</v>
      </c>
      <c r="Y1452" s="10">
        <f>EOMONTH(Table_1[[#This Row],[Ship date]],0)</f>
        <v>42155</v>
      </c>
      <c r="Z1452" s="14">
        <v>42140</v>
      </c>
      <c r="AA1452" s="4">
        <v>384.38</v>
      </c>
      <c r="AB1452" s="2">
        <v>70</v>
      </c>
      <c r="AC1452" s="4">
        <v>1876.69</v>
      </c>
      <c r="AD1452" s="2">
        <v>41793</v>
      </c>
      <c r="AE1452" s="4">
        <f>'DataCleaning and Transformation'!$E1452-'DataCleaning and Transformation'!$D1452</f>
        <v>26.43</v>
      </c>
      <c r="AF1452" s="15" t="str">
        <f>_xlfn.IFS('DataCleaning and Transformation'!$O1452="Central","Chris",'DataCleaning and Transformation'!$O1452="East","Erin",'DataCleaning and Transformation'!$O1452="South","Sam",'DataCleaning and Transformation'!$O1452="West","William")</f>
        <v>Erin</v>
      </c>
      <c r="AG1452" s="31">
        <f>Table_1[[#This Row],[Ship date]]-Table_1[[#This Row],[Order Date]]</f>
        <v>1</v>
      </c>
      <c r="AH1452" s="22">
        <f>Table_1[[#This Row],[Profit]]/Table_1[[#This Row],[Sales]]</f>
        <v>0.20481805732433167</v>
      </c>
      <c r="AI1452" s="23">
        <f>Table_1[[#This Row],[Profit]]+Table_1[[#This Row],[Sales]]</f>
        <v>2261.0700000000002</v>
      </c>
      <c r="AJ1452" s="17">
        <f>WEEKNUM(Table_1[[#This Row],[Order Date]],1)</f>
        <v>20</v>
      </c>
      <c r="AK1452" s="17" t="str">
        <f>TEXT(Table_1[[#This Row],[Order Date]],"mmm yyyy")</f>
        <v>May 2015</v>
      </c>
      <c r="AL1452" s="17" t="str">
        <f>Table_1[[#This Row],[Monthly sales]]&amp;"  Week "&amp;TEXT(Table_1[[#This Row],[Weekly sales]],"00")</f>
        <v>May 2015  Week 20</v>
      </c>
      <c r="AM1452" s="17">
        <f>IF(COUNTIF($A$2:A1452, A1452)=1, 1, 0)</f>
        <v>1</v>
      </c>
      <c r="AN1452" s="3">
        <f>COUNTA(A1452) - COUNTIF(Table_1[[#This Row],[Unique Customers]], 1)</f>
        <v>0</v>
      </c>
      <c r="AO1452" s="17" t="str">
        <f t="shared" si="22"/>
        <v>Unique</v>
      </c>
      <c r="AP1452" s="17" t="str">
        <f>"Q"&amp;_xlfn.CEILING.MATH(MONTH(Table_1[[#This Row],[Monthly sales]])/3,1)</f>
        <v>Q2</v>
      </c>
    </row>
    <row r="1453" spans="1:42" ht="14.4" x14ac:dyDescent="0.3">
      <c r="A1453" s="2">
        <v>1989</v>
      </c>
      <c r="B1453" s="15" t="s">
        <v>694</v>
      </c>
      <c r="C1453" s="15" t="s">
        <v>38</v>
      </c>
      <c r="D1453" s="6">
        <v>0.01</v>
      </c>
      <c r="E1453" s="4">
        <v>30.98</v>
      </c>
      <c r="F1453" s="4">
        <v>6.5</v>
      </c>
      <c r="G1453" s="15" t="s">
        <v>39</v>
      </c>
      <c r="H1453" s="15" t="s">
        <v>95</v>
      </c>
      <c r="I1453" s="15" t="s">
        <v>41</v>
      </c>
      <c r="J1453" s="15" t="s">
        <v>42</v>
      </c>
      <c r="K1453" s="15" t="s">
        <v>74</v>
      </c>
      <c r="L1453" s="15" t="s">
        <v>2522</v>
      </c>
      <c r="M1453" s="6">
        <v>0.64</v>
      </c>
      <c r="N1453" s="15" t="s">
        <v>33</v>
      </c>
      <c r="O1453" s="15" t="s">
        <v>60</v>
      </c>
      <c r="P1453" s="15" t="s">
        <v>147</v>
      </c>
      <c r="Q1453" s="15" t="s">
        <v>696</v>
      </c>
      <c r="R1453" s="2">
        <v>84117</v>
      </c>
      <c r="S1453" s="1">
        <v>42139</v>
      </c>
      <c r="T1453" s="12">
        <f>EOMONTH(Table_1[[#This Row],[Order Date]],0)</f>
        <v>42155</v>
      </c>
      <c r="U1453" s="10">
        <f>EOMONTH(Table_1[[#This Row],[Order Date]],0)</f>
        <v>42155</v>
      </c>
      <c r="V1453" s="14">
        <v>42139</v>
      </c>
      <c r="W1453" s="1">
        <v>42140</v>
      </c>
      <c r="X1453" s="12">
        <v>42140</v>
      </c>
      <c r="Y1453" s="10">
        <f>EOMONTH(Table_1[[#This Row],[Ship date]],0)</f>
        <v>42155</v>
      </c>
      <c r="Z1453" s="14">
        <v>42140</v>
      </c>
      <c r="AA1453" s="4">
        <v>46.29</v>
      </c>
      <c r="AB1453" s="2">
        <v>11</v>
      </c>
      <c r="AC1453" s="4">
        <v>363.37</v>
      </c>
      <c r="AD1453" s="2">
        <v>90001</v>
      </c>
      <c r="AE1453" s="4">
        <f>'DataCleaning and Transformation'!$E1453-'DataCleaning and Transformation'!$D1453</f>
        <v>30.97</v>
      </c>
      <c r="AF1453" s="15" t="str">
        <f>_xlfn.IFS('DataCleaning and Transformation'!$O1453="Central","Chris",'DataCleaning and Transformation'!$O1453="East","Erin",'DataCleaning and Transformation'!$O1453="South","Sam",'DataCleaning and Transformation'!$O1453="West","William")</f>
        <v>William</v>
      </c>
      <c r="AG1453" s="31">
        <f>Table_1[[#This Row],[Ship date]]-Table_1[[#This Row],[Order Date]]</f>
        <v>1</v>
      </c>
      <c r="AH1453" s="22">
        <f>Table_1[[#This Row],[Profit]]/Table_1[[#This Row],[Sales]]</f>
        <v>0.12739081377108732</v>
      </c>
      <c r="AI1453" s="23">
        <f>Table_1[[#This Row],[Profit]]+Table_1[[#This Row],[Sales]]</f>
        <v>409.66</v>
      </c>
      <c r="AJ1453" s="17">
        <f>WEEKNUM(Table_1[[#This Row],[Order Date]],1)</f>
        <v>20</v>
      </c>
      <c r="AK1453" s="17" t="str">
        <f>TEXT(Table_1[[#This Row],[Order Date]],"mmm yyyy")</f>
        <v>May 2015</v>
      </c>
      <c r="AL1453" s="17" t="str">
        <f>Table_1[[#This Row],[Monthly sales]]&amp;"  Week "&amp;TEXT(Table_1[[#This Row],[Weekly sales]],"00")</f>
        <v>May 2015  Week 20</v>
      </c>
      <c r="AM1453" s="17">
        <f>IF(COUNTIF($A$2:A1453, A1453)=1, 1, 0)</f>
        <v>0</v>
      </c>
      <c r="AN1453" s="3">
        <f>COUNTA(A1453) - COUNTIF(Table_1[[#This Row],[Unique Customers]], 1)</f>
        <v>1</v>
      </c>
      <c r="AO1453" s="17" t="str">
        <f t="shared" si="22"/>
        <v>Unique</v>
      </c>
      <c r="AP1453" s="17" t="str">
        <f>"Q"&amp;_xlfn.CEILING.MATH(MONTH(Table_1[[#This Row],[Monthly sales]])/3,1)</f>
        <v>Q2</v>
      </c>
    </row>
    <row r="1454" spans="1:42" ht="14.4" x14ac:dyDescent="0.3">
      <c r="A1454" s="2">
        <v>1989</v>
      </c>
      <c r="B1454" s="15" t="s">
        <v>694</v>
      </c>
      <c r="C1454" s="15" t="s">
        <v>38</v>
      </c>
      <c r="D1454" s="6">
        <v>0.01</v>
      </c>
      <c r="E1454" s="4">
        <v>40.99</v>
      </c>
      <c r="F1454" s="4">
        <v>19.989999999999998</v>
      </c>
      <c r="G1454" s="15" t="s">
        <v>39</v>
      </c>
      <c r="H1454" s="15" t="s">
        <v>95</v>
      </c>
      <c r="I1454" s="15" t="s">
        <v>49</v>
      </c>
      <c r="J1454" s="15" t="s">
        <v>89</v>
      </c>
      <c r="K1454" s="15" t="s">
        <v>74</v>
      </c>
      <c r="L1454" s="15" t="s">
        <v>1235</v>
      </c>
      <c r="M1454" s="6">
        <v>0.36</v>
      </c>
      <c r="N1454" s="15" t="s">
        <v>33</v>
      </c>
      <c r="O1454" s="15" t="s">
        <v>60</v>
      </c>
      <c r="P1454" s="15" t="s">
        <v>147</v>
      </c>
      <c r="Q1454" s="15" t="s">
        <v>696</v>
      </c>
      <c r="R1454" s="2">
        <v>84117</v>
      </c>
      <c r="S1454" s="1">
        <v>42139</v>
      </c>
      <c r="T1454" s="12">
        <f>EOMONTH(Table_1[[#This Row],[Order Date]],0)</f>
        <v>42155</v>
      </c>
      <c r="U1454" s="10">
        <f>EOMONTH(Table_1[[#This Row],[Order Date]],0)</f>
        <v>42155</v>
      </c>
      <c r="V1454" s="14">
        <v>42139</v>
      </c>
      <c r="W1454" s="1">
        <v>42142</v>
      </c>
      <c r="X1454" s="12">
        <v>42142</v>
      </c>
      <c r="Y1454" s="10">
        <f>EOMONTH(Table_1[[#This Row],[Ship date]],0)</f>
        <v>42155</v>
      </c>
      <c r="Z1454" s="14">
        <v>42142</v>
      </c>
      <c r="AA1454" s="4">
        <v>177.79</v>
      </c>
      <c r="AB1454" s="2">
        <v>11</v>
      </c>
      <c r="AC1454" s="4">
        <v>480.75</v>
      </c>
      <c r="AD1454" s="2">
        <v>90001</v>
      </c>
      <c r="AE1454" s="4">
        <f>'DataCleaning and Transformation'!$E1454-'DataCleaning and Transformation'!$D1454</f>
        <v>40.980000000000004</v>
      </c>
      <c r="AF1454" s="15" t="str">
        <f>_xlfn.IFS('DataCleaning and Transformation'!$O1454="Central","Chris",'DataCleaning and Transformation'!$O1454="East","Erin",'DataCleaning and Transformation'!$O1454="South","Sam",'DataCleaning and Transformation'!$O1454="West","William")</f>
        <v>William</v>
      </c>
      <c r="AG1454" s="31">
        <f>Table_1[[#This Row],[Ship date]]-Table_1[[#This Row],[Order Date]]</f>
        <v>3</v>
      </c>
      <c r="AH1454" s="22">
        <f>Table_1[[#This Row],[Profit]]/Table_1[[#This Row],[Sales]]</f>
        <v>0.36981799271970878</v>
      </c>
      <c r="AI1454" s="23">
        <f>Table_1[[#This Row],[Profit]]+Table_1[[#This Row],[Sales]]</f>
        <v>658.54</v>
      </c>
      <c r="AJ1454" s="17">
        <f>WEEKNUM(Table_1[[#This Row],[Order Date]],1)</f>
        <v>20</v>
      </c>
      <c r="AK1454" s="17" t="str">
        <f>TEXT(Table_1[[#This Row],[Order Date]],"mmm yyyy")</f>
        <v>May 2015</v>
      </c>
      <c r="AL1454" s="17" t="str">
        <f>Table_1[[#This Row],[Monthly sales]]&amp;"  Week "&amp;TEXT(Table_1[[#This Row],[Weekly sales]],"00")</f>
        <v>May 2015  Week 20</v>
      </c>
      <c r="AM1454" s="17">
        <f>IF(COUNTIF($A$2:A1454, A1454)=1, 1, 0)</f>
        <v>0</v>
      </c>
      <c r="AN1454" s="3">
        <f>COUNTA(A1454) - COUNTIF(Table_1[[#This Row],[Unique Customers]], 1)</f>
        <v>1</v>
      </c>
      <c r="AO1454" s="17" t="str">
        <f t="shared" si="22"/>
        <v>Repeated</v>
      </c>
      <c r="AP1454" s="17" t="str">
        <f>"Q"&amp;_xlfn.CEILING.MATH(MONTH(Table_1[[#This Row],[Monthly sales]])/3,1)</f>
        <v>Q2</v>
      </c>
    </row>
    <row r="1455" spans="1:42" ht="14.4" x14ac:dyDescent="0.3">
      <c r="A1455" s="2">
        <v>266</v>
      </c>
      <c r="B1455" s="15" t="s">
        <v>2523</v>
      </c>
      <c r="C1455" s="15" t="s">
        <v>117</v>
      </c>
      <c r="D1455" s="6">
        <v>0.08</v>
      </c>
      <c r="E1455" s="4">
        <v>6.48</v>
      </c>
      <c r="F1455" s="4">
        <v>7.03</v>
      </c>
      <c r="G1455" s="15" t="s">
        <v>39</v>
      </c>
      <c r="H1455" s="15" t="s">
        <v>95</v>
      </c>
      <c r="I1455" s="15" t="s">
        <v>49</v>
      </c>
      <c r="J1455" s="15" t="s">
        <v>89</v>
      </c>
      <c r="K1455" s="15" t="s">
        <v>74</v>
      </c>
      <c r="L1455" s="15" t="s">
        <v>2524</v>
      </c>
      <c r="M1455" s="6">
        <v>0.37</v>
      </c>
      <c r="N1455" s="15" t="s">
        <v>33</v>
      </c>
      <c r="O1455" s="15" t="s">
        <v>53</v>
      </c>
      <c r="P1455" s="15" t="s">
        <v>188</v>
      </c>
      <c r="Q1455" s="15" t="s">
        <v>2525</v>
      </c>
      <c r="R1455" s="2">
        <v>78207</v>
      </c>
      <c r="S1455" s="1">
        <v>42139</v>
      </c>
      <c r="T1455" s="12">
        <f>EOMONTH(Table_1[[#This Row],[Order Date]],0)</f>
        <v>42155</v>
      </c>
      <c r="U1455" s="10">
        <f>EOMONTH(Table_1[[#This Row],[Order Date]],0)</f>
        <v>42155</v>
      </c>
      <c r="V1455" s="14">
        <v>42139</v>
      </c>
      <c r="W1455" s="1">
        <v>42140</v>
      </c>
      <c r="X1455" s="12">
        <v>42140</v>
      </c>
      <c r="Y1455" s="10">
        <f>EOMONTH(Table_1[[#This Row],[Ship date]],0)</f>
        <v>42155</v>
      </c>
      <c r="Z1455" s="14">
        <v>42140</v>
      </c>
      <c r="AA1455" s="4">
        <v>8.9320000000000004</v>
      </c>
      <c r="AB1455" s="2">
        <v>10</v>
      </c>
      <c r="AC1455" s="4">
        <v>67.86</v>
      </c>
      <c r="AD1455" s="2">
        <v>90594</v>
      </c>
      <c r="AE1455" s="4">
        <f>'DataCleaning and Transformation'!$E1455-'DataCleaning and Transformation'!$D1455</f>
        <v>6.4</v>
      </c>
      <c r="AF1455" s="15" t="str">
        <f>_xlfn.IFS('DataCleaning and Transformation'!$O1455="Central","Chris",'DataCleaning and Transformation'!$O1455="East","Erin",'DataCleaning and Transformation'!$O1455="South","Sam",'DataCleaning and Transformation'!$O1455="West","William")</f>
        <v>Chris</v>
      </c>
      <c r="AG1455" s="31">
        <f>Table_1[[#This Row],[Ship date]]-Table_1[[#This Row],[Order Date]]</f>
        <v>1</v>
      </c>
      <c r="AH1455" s="22">
        <f>Table_1[[#This Row],[Profit]]/Table_1[[#This Row],[Sales]]</f>
        <v>0.13162393162393163</v>
      </c>
      <c r="AI1455" s="23">
        <f>Table_1[[#This Row],[Profit]]+Table_1[[#This Row],[Sales]]</f>
        <v>76.792000000000002</v>
      </c>
      <c r="AJ1455" s="17">
        <f>WEEKNUM(Table_1[[#This Row],[Order Date]],1)</f>
        <v>20</v>
      </c>
      <c r="AK1455" s="17" t="str">
        <f>TEXT(Table_1[[#This Row],[Order Date]],"mmm yyyy")</f>
        <v>May 2015</v>
      </c>
      <c r="AL1455" s="17" t="str">
        <f>Table_1[[#This Row],[Monthly sales]]&amp;"  Week "&amp;TEXT(Table_1[[#This Row],[Weekly sales]],"00")</f>
        <v>May 2015  Week 20</v>
      </c>
      <c r="AM1455" s="17">
        <f>IF(COUNTIF($A$2:A1455, A1455)=1, 1, 0)</f>
        <v>1</v>
      </c>
      <c r="AN1455" s="3">
        <f>COUNTA(A1455) - COUNTIF(Table_1[[#This Row],[Unique Customers]], 1)</f>
        <v>0</v>
      </c>
      <c r="AO1455" s="17" t="str">
        <f t="shared" si="22"/>
        <v>Unique</v>
      </c>
      <c r="AP1455" s="17" t="str">
        <f>"Q"&amp;_xlfn.CEILING.MATH(MONTH(Table_1[[#This Row],[Monthly sales]])/3,1)</f>
        <v>Q2</v>
      </c>
    </row>
    <row r="1456" spans="1:42" ht="14.4" x14ac:dyDescent="0.3">
      <c r="A1456" s="2">
        <v>266</v>
      </c>
      <c r="B1456" s="15" t="s">
        <v>2523</v>
      </c>
      <c r="C1456" s="15" t="s">
        <v>117</v>
      </c>
      <c r="D1456" s="6">
        <v>0.01</v>
      </c>
      <c r="E1456" s="4">
        <v>20.34</v>
      </c>
      <c r="F1456" s="4">
        <v>35</v>
      </c>
      <c r="G1456" s="15" t="s">
        <v>39</v>
      </c>
      <c r="H1456" s="15" t="s">
        <v>95</v>
      </c>
      <c r="I1456" s="15" t="s">
        <v>49</v>
      </c>
      <c r="J1456" s="15" t="s">
        <v>79</v>
      </c>
      <c r="K1456" s="15" t="s">
        <v>65</v>
      </c>
      <c r="L1456" s="15" t="s">
        <v>261</v>
      </c>
      <c r="M1456" s="6">
        <v>0.84</v>
      </c>
      <c r="N1456" s="15" t="s">
        <v>33</v>
      </c>
      <c r="O1456" s="15" t="s">
        <v>53</v>
      </c>
      <c r="P1456" s="15" t="s">
        <v>188</v>
      </c>
      <c r="Q1456" s="15" t="s">
        <v>2525</v>
      </c>
      <c r="R1456" s="2">
        <v>78207</v>
      </c>
      <c r="S1456" s="1">
        <v>42139</v>
      </c>
      <c r="T1456" s="12">
        <f>EOMONTH(Table_1[[#This Row],[Order Date]],0)</f>
        <v>42155</v>
      </c>
      <c r="U1456" s="10">
        <f>EOMONTH(Table_1[[#This Row],[Order Date]],0)</f>
        <v>42155</v>
      </c>
      <c r="V1456" s="14">
        <v>42139</v>
      </c>
      <c r="W1456" s="1">
        <v>42140</v>
      </c>
      <c r="X1456" s="12">
        <v>42140</v>
      </c>
      <c r="Y1456" s="10">
        <f>EOMONTH(Table_1[[#This Row],[Ship date]],0)</f>
        <v>42155</v>
      </c>
      <c r="Z1456" s="14">
        <v>42140</v>
      </c>
      <c r="AA1456" s="4">
        <v>229.63800000000001</v>
      </c>
      <c r="AB1456" s="2">
        <v>33</v>
      </c>
      <c r="AC1456" s="4">
        <v>747.28</v>
      </c>
      <c r="AD1456" s="2">
        <v>90594</v>
      </c>
      <c r="AE1456" s="4">
        <f>'DataCleaning and Transformation'!$E1456-'DataCleaning and Transformation'!$D1456</f>
        <v>20.329999999999998</v>
      </c>
      <c r="AF1456" s="15" t="str">
        <f>_xlfn.IFS('DataCleaning and Transformation'!$O1456="Central","Chris",'DataCleaning and Transformation'!$O1456="East","Erin",'DataCleaning and Transformation'!$O1456="South","Sam",'DataCleaning and Transformation'!$O1456="West","William")</f>
        <v>Chris</v>
      </c>
      <c r="AG1456" s="31">
        <f>Table_1[[#This Row],[Ship date]]-Table_1[[#This Row],[Order Date]]</f>
        <v>1</v>
      </c>
      <c r="AH1456" s="22">
        <f>Table_1[[#This Row],[Profit]]/Table_1[[#This Row],[Sales]]</f>
        <v>0.30729846911465586</v>
      </c>
      <c r="AI1456" s="23">
        <f>Table_1[[#This Row],[Profit]]+Table_1[[#This Row],[Sales]]</f>
        <v>976.91800000000001</v>
      </c>
      <c r="AJ1456" s="17">
        <f>WEEKNUM(Table_1[[#This Row],[Order Date]],1)</f>
        <v>20</v>
      </c>
      <c r="AK1456" s="17" t="str">
        <f>TEXT(Table_1[[#This Row],[Order Date]],"mmm yyyy")</f>
        <v>May 2015</v>
      </c>
      <c r="AL1456" s="17" t="str">
        <f>Table_1[[#This Row],[Monthly sales]]&amp;"  Week "&amp;TEXT(Table_1[[#This Row],[Weekly sales]],"00")</f>
        <v>May 2015  Week 20</v>
      </c>
      <c r="AM1456" s="17">
        <f>IF(COUNTIF($A$2:A1456, A1456)=1, 1, 0)</f>
        <v>0</v>
      </c>
      <c r="AN1456" s="3">
        <f>COUNTA(A1456) - COUNTIF(Table_1[[#This Row],[Unique Customers]], 1)</f>
        <v>1</v>
      </c>
      <c r="AO1456" s="17" t="str">
        <f t="shared" si="22"/>
        <v>Repeated</v>
      </c>
      <c r="AP1456" s="17" t="str">
        <f>"Q"&amp;_xlfn.CEILING.MATH(MONTH(Table_1[[#This Row],[Monthly sales]])/3,1)</f>
        <v>Q2</v>
      </c>
    </row>
    <row r="1457" spans="1:42" ht="14.4" x14ac:dyDescent="0.3">
      <c r="A1457" s="2">
        <v>491</v>
      </c>
      <c r="B1457" s="15" t="s">
        <v>1074</v>
      </c>
      <c r="C1457" s="15" t="s">
        <v>117</v>
      </c>
      <c r="D1457" s="6">
        <v>0.08</v>
      </c>
      <c r="E1457" s="4">
        <v>2.94</v>
      </c>
      <c r="F1457" s="4">
        <v>0.96</v>
      </c>
      <c r="G1457" s="15" t="s">
        <v>39</v>
      </c>
      <c r="H1457" s="15" t="s">
        <v>40</v>
      </c>
      <c r="I1457" s="15" t="s">
        <v>49</v>
      </c>
      <c r="J1457" s="15" t="s">
        <v>50</v>
      </c>
      <c r="K1457" s="15" t="s">
        <v>51</v>
      </c>
      <c r="L1457" s="15" t="s">
        <v>830</v>
      </c>
      <c r="M1457" s="6">
        <v>0.57999999999999996</v>
      </c>
      <c r="N1457" s="15" t="s">
        <v>33</v>
      </c>
      <c r="O1457" s="15" t="s">
        <v>112</v>
      </c>
      <c r="P1457" s="15" t="s">
        <v>113</v>
      </c>
      <c r="Q1457" s="15" t="s">
        <v>114</v>
      </c>
      <c r="R1457" s="2">
        <v>10154</v>
      </c>
      <c r="S1457" s="1">
        <v>42139</v>
      </c>
      <c r="T1457" s="12">
        <f>EOMONTH(Table_1[[#This Row],[Order Date]],0)</f>
        <v>42155</v>
      </c>
      <c r="U1457" s="10">
        <f>EOMONTH(Table_1[[#This Row],[Order Date]],0)</f>
        <v>42155</v>
      </c>
      <c r="V1457" s="14">
        <v>42139</v>
      </c>
      <c r="W1457" s="1">
        <v>42141</v>
      </c>
      <c r="X1457" s="12">
        <v>42141</v>
      </c>
      <c r="Y1457" s="10">
        <f>EOMONTH(Table_1[[#This Row],[Ship date]],0)</f>
        <v>42155</v>
      </c>
      <c r="Z1457" s="14">
        <v>42141</v>
      </c>
      <c r="AA1457" s="4">
        <v>-2.12</v>
      </c>
      <c r="AB1457" s="2">
        <v>23</v>
      </c>
      <c r="AC1457" s="4">
        <v>66.7</v>
      </c>
      <c r="AD1457" s="2">
        <v>8353</v>
      </c>
      <c r="AE1457" s="4">
        <f>'DataCleaning and Transformation'!$E1457-'DataCleaning and Transformation'!$D1457</f>
        <v>2.86</v>
      </c>
      <c r="AF1457" s="15" t="str">
        <f>_xlfn.IFS('DataCleaning and Transformation'!$O1457="Central","Chris",'DataCleaning and Transformation'!$O1457="East","Erin",'DataCleaning and Transformation'!$O1457="South","Sam",'DataCleaning and Transformation'!$O1457="West","William")</f>
        <v>Erin</v>
      </c>
      <c r="AG1457" s="31">
        <f>Table_1[[#This Row],[Ship date]]-Table_1[[#This Row],[Order Date]]</f>
        <v>2</v>
      </c>
      <c r="AH1457" s="22">
        <f>Table_1[[#This Row],[Profit]]/Table_1[[#This Row],[Sales]]</f>
        <v>-3.1784107946026985E-2</v>
      </c>
      <c r="AI1457" s="23">
        <f>Table_1[[#This Row],[Profit]]+Table_1[[#This Row],[Sales]]</f>
        <v>64.58</v>
      </c>
      <c r="AJ1457" s="17">
        <f>WEEKNUM(Table_1[[#This Row],[Order Date]],1)</f>
        <v>20</v>
      </c>
      <c r="AK1457" s="17" t="str">
        <f>TEXT(Table_1[[#This Row],[Order Date]],"mmm yyyy")</f>
        <v>May 2015</v>
      </c>
      <c r="AL1457" s="17" t="str">
        <f>Table_1[[#This Row],[Monthly sales]]&amp;"  Week "&amp;TEXT(Table_1[[#This Row],[Weekly sales]],"00")</f>
        <v>May 2015  Week 20</v>
      </c>
      <c r="AM1457" s="17">
        <f>IF(COUNTIF($A$2:A1457, A1457)=1, 1, 0)</f>
        <v>0</v>
      </c>
      <c r="AN1457" s="3">
        <f>COUNTA(A1457) - COUNTIF(Table_1[[#This Row],[Unique Customers]], 1)</f>
        <v>1</v>
      </c>
      <c r="AO1457" s="17" t="str">
        <f t="shared" si="22"/>
        <v>Unique</v>
      </c>
      <c r="AP1457" s="17" t="str">
        <f>"Q"&amp;_xlfn.CEILING.MATH(MONTH(Table_1[[#This Row],[Monthly sales]])/3,1)</f>
        <v>Q2</v>
      </c>
    </row>
    <row r="1458" spans="1:42" ht="14.4" x14ac:dyDescent="0.3">
      <c r="A1458" s="2">
        <v>494</v>
      </c>
      <c r="B1458" s="15" t="s">
        <v>1075</v>
      </c>
      <c r="C1458" s="15" t="s">
        <v>117</v>
      </c>
      <c r="D1458" s="6">
        <v>0.06</v>
      </c>
      <c r="E1458" s="4">
        <v>8.32</v>
      </c>
      <c r="F1458" s="4">
        <v>2.38</v>
      </c>
      <c r="G1458" s="15" t="s">
        <v>39</v>
      </c>
      <c r="H1458" s="15" t="s">
        <v>40</v>
      </c>
      <c r="I1458" s="15" t="s">
        <v>41</v>
      </c>
      <c r="J1458" s="15" t="s">
        <v>42</v>
      </c>
      <c r="K1458" s="15" t="s">
        <v>43</v>
      </c>
      <c r="L1458" s="15" t="s">
        <v>1426</v>
      </c>
      <c r="M1458" s="6">
        <v>0.74</v>
      </c>
      <c r="N1458" s="15" t="s">
        <v>33</v>
      </c>
      <c r="O1458" s="15" t="s">
        <v>60</v>
      </c>
      <c r="P1458" s="15" t="s">
        <v>67</v>
      </c>
      <c r="Q1458" s="15" t="s">
        <v>143</v>
      </c>
      <c r="R1458" s="2">
        <v>98115</v>
      </c>
      <c r="S1458" s="1">
        <v>42139</v>
      </c>
      <c r="T1458" s="12">
        <f>EOMONTH(Table_1[[#This Row],[Order Date]],0)</f>
        <v>42155</v>
      </c>
      <c r="U1458" s="10">
        <f>EOMONTH(Table_1[[#This Row],[Order Date]],0)</f>
        <v>42155</v>
      </c>
      <c r="V1458" s="14">
        <v>42139</v>
      </c>
      <c r="W1458" s="1">
        <v>42141</v>
      </c>
      <c r="X1458" s="12">
        <v>42141</v>
      </c>
      <c r="Y1458" s="10">
        <f>EOMONTH(Table_1[[#This Row],[Ship date]],0)</f>
        <v>42155</v>
      </c>
      <c r="Z1458" s="14">
        <v>42141</v>
      </c>
      <c r="AA1458" s="4">
        <v>-36.630000000000003</v>
      </c>
      <c r="AB1458" s="2">
        <v>12</v>
      </c>
      <c r="AC1458" s="4">
        <v>101.26</v>
      </c>
      <c r="AD1458" s="2">
        <v>88905</v>
      </c>
      <c r="AE1458" s="4">
        <f>'DataCleaning and Transformation'!$E1458-'DataCleaning and Transformation'!$D1458</f>
        <v>8.26</v>
      </c>
      <c r="AF1458" s="15" t="str">
        <f>_xlfn.IFS('DataCleaning and Transformation'!$O1458="Central","Chris",'DataCleaning and Transformation'!$O1458="East","Erin",'DataCleaning and Transformation'!$O1458="South","Sam",'DataCleaning and Transformation'!$O1458="West","William")</f>
        <v>William</v>
      </c>
      <c r="AG1458" s="31">
        <f>Table_1[[#This Row],[Ship date]]-Table_1[[#This Row],[Order Date]]</f>
        <v>2</v>
      </c>
      <c r="AH1458" s="22">
        <f>Table_1[[#This Row],[Profit]]/Table_1[[#This Row],[Sales]]</f>
        <v>-0.36174205016788469</v>
      </c>
      <c r="AI1458" s="23">
        <f>Table_1[[#This Row],[Profit]]+Table_1[[#This Row],[Sales]]</f>
        <v>64.63</v>
      </c>
      <c r="AJ1458" s="17">
        <f>WEEKNUM(Table_1[[#This Row],[Order Date]],1)</f>
        <v>20</v>
      </c>
      <c r="AK1458" s="17" t="str">
        <f>TEXT(Table_1[[#This Row],[Order Date]],"mmm yyyy")</f>
        <v>May 2015</v>
      </c>
      <c r="AL1458" s="17" t="str">
        <f>Table_1[[#This Row],[Monthly sales]]&amp;"  Week "&amp;TEXT(Table_1[[#This Row],[Weekly sales]],"00")</f>
        <v>May 2015  Week 20</v>
      </c>
      <c r="AM1458" s="17">
        <f>IF(COUNTIF($A$2:A1458, A1458)=1, 1, 0)</f>
        <v>0</v>
      </c>
      <c r="AN1458" s="3">
        <f>COUNTA(A1458) - COUNTIF(Table_1[[#This Row],[Unique Customers]], 1)</f>
        <v>1</v>
      </c>
      <c r="AO1458" s="17" t="str">
        <f t="shared" si="22"/>
        <v>Unique</v>
      </c>
      <c r="AP1458" s="17" t="str">
        <f>"Q"&amp;_xlfn.CEILING.MATH(MONTH(Table_1[[#This Row],[Monthly sales]])/3,1)</f>
        <v>Q2</v>
      </c>
    </row>
    <row r="1459" spans="1:42" ht="14.4" x14ac:dyDescent="0.3">
      <c r="A1459" s="2">
        <v>494</v>
      </c>
      <c r="B1459" s="15" t="s">
        <v>1075</v>
      </c>
      <c r="C1459" s="15" t="s">
        <v>117</v>
      </c>
      <c r="D1459" s="6">
        <v>0.08</v>
      </c>
      <c r="E1459" s="4">
        <v>2.94</v>
      </c>
      <c r="F1459" s="4">
        <v>0.96</v>
      </c>
      <c r="G1459" s="15" t="s">
        <v>39</v>
      </c>
      <c r="H1459" s="15" t="s">
        <v>40</v>
      </c>
      <c r="I1459" s="15" t="s">
        <v>49</v>
      </c>
      <c r="J1459" s="15" t="s">
        <v>50</v>
      </c>
      <c r="K1459" s="15" t="s">
        <v>51</v>
      </c>
      <c r="L1459" s="15" t="s">
        <v>830</v>
      </c>
      <c r="M1459" s="6">
        <v>0.57999999999999996</v>
      </c>
      <c r="N1459" s="15" t="s">
        <v>33</v>
      </c>
      <c r="O1459" s="15" t="s">
        <v>60</v>
      </c>
      <c r="P1459" s="15" t="s">
        <v>67</v>
      </c>
      <c r="Q1459" s="15" t="s">
        <v>143</v>
      </c>
      <c r="R1459" s="2">
        <v>98115</v>
      </c>
      <c r="S1459" s="1">
        <v>42139</v>
      </c>
      <c r="T1459" s="12">
        <f>EOMONTH(Table_1[[#This Row],[Order Date]],0)</f>
        <v>42155</v>
      </c>
      <c r="U1459" s="10">
        <f>EOMONTH(Table_1[[#This Row],[Order Date]],0)</f>
        <v>42155</v>
      </c>
      <c r="V1459" s="14">
        <v>42139</v>
      </c>
      <c r="W1459" s="1">
        <v>42141</v>
      </c>
      <c r="X1459" s="12">
        <v>42141</v>
      </c>
      <c r="Y1459" s="10">
        <f>EOMONTH(Table_1[[#This Row],[Ship date]],0)</f>
        <v>42155</v>
      </c>
      <c r="Z1459" s="14">
        <v>42141</v>
      </c>
      <c r="AA1459" s="4">
        <v>-2.12</v>
      </c>
      <c r="AB1459" s="2">
        <v>6</v>
      </c>
      <c r="AC1459" s="4">
        <v>17.399999999999999</v>
      </c>
      <c r="AD1459" s="2">
        <v>88905</v>
      </c>
      <c r="AE1459" s="4">
        <f>'DataCleaning and Transformation'!$E1459-'DataCleaning and Transformation'!$D1459</f>
        <v>2.86</v>
      </c>
      <c r="AF1459" s="15" t="str">
        <f>_xlfn.IFS('DataCleaning and Transformation'!$O1459="Central","Chris",'DataCleaning and Transformation'!$O1459="East","Erin",'DataCleaning and Transformation'!$O1459="South","Sam",'DataCleaning and Transformation'!$O1459="West","William")</f>
        <v>William</v>
      </c>
      <c r="AG1459" s="31">
        <f>Table_1[[#This Row],[Ship date]]-Table_1[[#This Row],[Order Date]]</f>
        <v>2</v>
      </c>
      <c r="AH1459" s="22">
        <f>Table_1[[#This Row],[Profit]]/Table_1[[#This Row],[Sales]]</f>
        <v>-0.12183908045977013</v>
      </c>
      <c r="AI1459" s="23">
        <f>Table_1[[#This Row],[Profit]]+Table_1[[#This Row],[Sales]]</f>
        <v>15.279999999999998</v>
      </c>
      <c r="AJ1459" s="17">
        <f>WEEKNUM(Table_1[[#This Row],[Order Date]],1)</f>
        <v>20</v>
      </c>
      <c r="AK1459" s="17" t="str">
        <f>TEXT(Table_1[[#This Row],[Order Date]],"mmm yyyy")</f>
        <v>May 2015</v>
      </c>
      <c r="AL1459" s="17" t="str">
        <f>Table_1[[#This Row],[Monthly sales]]&amp;"  Week "&amp;TEXT(Table_1[[#This Row],[Weekly sales]],"00")</f>
        <v>May 2015  Week 20</v>
      </c>
      <c r="AM1459" s="17">
        <f>IF(COUNTIF($A$2:A1459, A1459)=1, 1, 0)</f>
        <v>0</v>
      </c>
      <c r="AN1459" s="3">
        <f>COUNTA(A1459) - COUNTIF(Table_1[[#This Row],[Unique Customers]], 1)</f>
        <v>1</v>
      </c>
      <c r="AO1459" s="17" t="str">
        <f t="shared" si="22"/>
        <v>Repeated</v>
      </c>
      <c r="AP1459" s="17" t="str">
        <f>"Q"&amp;_xlfn.CEILING.MATH(MONTH(Table_1[[#This Row],[Monthly sales]])/3,1)</f>
        <v>Q2</v>
      </c>
    </row>
    <row r="1460" spans="1:42" ht="14.4" x14ac:dyDescent="0.3">
      <c r="A1460" s="2">
        <v>3041</v>
      </c>
      <c r="B1460" s="15" t="s">
        <v>2526</v>
      </c>
      <c r="C1460" s="15" t="s">
        <v>71</v>
      </c>
      <c r="D1460" s="6">
        <v>0.08</v>
      </c>
      <c r="E1460" s="4">
        <v>73.98</v>
      </c>
      <c r="F1460" s="4">
        <v>4</v>
      </c>
      <c r="G1460" s="15" t="s">
        <v>39</v>
      </c>
      <c r="H1460" s="15" t="s">
        <v>95</v>
      </c>
      <c r="I1460" s="15" t="s">
        <v>41</v>
      </c>
      <c r="J1460" s="15" t="s">
        <v>42</v>
      </c>
      <c r="K1460" s="15" t="s">
        <v>74</v>
      </c>
      <c r="L1460" s="15" t="s">
        <v>734</v>
      </c>
      <c r="M1460" s="6">
        <v>0.77</v>
      </c>
      <c r="N1460" s="15" t="s">
        <v>33</v>
      </c>
      <c r="O1460" s="15" t="s">
        <v>53</v>
      </c>
      <c r="P1460" s="15" t="s">
        <v>538</v>
      </c>
      <c r="Q1460" s="15" t="s">
        <v>2066</v>
      </c>
      <c r="R1460" s="2">
        <v>67846</v>
      </c>
      <c r="S1460" s="1">
        <v>42139</v>
      </c>
      <c r="T1460" s="12">
        <f>EOMONTH(Table_1[[#This Row],[Order Date]],0)</f>
        <v>42155</v>
      </c>
      <c r="U1460" s="10">
        <f>EOMONTH(Table_1[[#This Row],[Order Date]],0)</f>
        <v>42155</v>
      </c>
      <c r="V1460" s="14">
        <v>42139</v>
      </c>
      <c r="W1460" s="1">
        <v>42142</v>
      </c>
      <c r="X1460" s="12">
        <v>42142</v>
      </c>
      <c r="Y1460" s="10">
        <f>EOMONTH(Table_1[[#This Row],[Ship date]],0)</f>
        <v>42155</v>
      </c>
      <c r="Z1460" s="14">
        <v>42142</v>
      </c>
      <c r="AA1460" s="4">
        <v>97.16</v>
      </c>
      <c r="AB1460" s="2">
        <v>17</v>
      </c>
      <c r="AC1460" s="4">
        <v>1181.67</v>
      </c>
      <c r="AD1460" s="2">
        <v>86102</v>
      </c>
      <c r="AE1460" s="4">
        <f>'DataCleaning and Transformation'!$E1460-'DataCleaning and Transformation'!$D1460</f>
        <v>73.900000000000006</v>
      </c>
      <c r="AF1460" s="15" t="str">
        <f>_xlfn.IFS('DataCleaning and Transformation'!$O1460="Central","Chris",'DataCleaning and Transformation'!$O1460="East","Erin",'DataCleaning and Transformation'!$O1460="South","Sam",'DataCleaning and Transformation'!$O1460="West","William")</f>
        <v>Chris</v>
      </c>
      <c r="AG1460" s="31">
        <f>Table_1[[#This Row],[Ship date]]-Table_1[[#This Row],[Order Date]]</f>
        <v>3</v>
      </c>
      <c r="AH1460" s="22">
        <f>Table_1[[#This Row],[Profit]]/Table_1[[#This Row],[Sales]]</f>
        <v>8.2222617143534141E-2</v>
      </c>
      <c r="AI1460" s="23">
        <f>Table_1[[#This Row],[Profit]]+Table_1[[#This Row],[Sales]]</f>
        <v>1278.8300000000002</v>
      </c>
      <c r="AJ1460" s="17">
        <f>WEEKNUM(Table_1[[#This Row],[Order Date]],1)</f>
        <v>20</v>
      </c>
      <c r="AK1460" s="17" t="str">
        <f>TEXT(Table_1[[#This Row],[Order Date]],"mmm yyyy")</f>
        <v>May 2015</v>
      </c>
      <c r="AL1460" s="17" t="str">
        <f>Table_1[[#This Row],[Monthly sales]]&amp;"  Week "&amp;TEXT(Table_1[[#This Row],[Weekly sales]],"00")</f>
        <v>May 2015  Week 20</v>
      </c>
      <c r="AM1460" s="17">
        <f>IF(COUNTIF($A$2:A1460, A1460)=1, 1, 0)</f>
        <v>1</v>
      </c>
      <c r="AN1460" s="3">
        <f>COUNTA(A1460) - COUNTIF(Table_1[[#This Row],[Unique Customers]], 1)</f>
        <v>0</v>
      </c>
      <c r="AO1460" s="17" t="str">
        <f t="shared" si="22"/>
        <v>Unique</v>
      </c>
      <c r="AP1460" s="17" t="str">
        <f>"Q"&amp;_xlfn.CEILING.MATH(MONTH(Table_1[[#This Row],[Monthly sales]])/3,1)</f>
        <v>Q2</v>
      </c>
    </row>
    <row r="1461" spans="1:42" ht="14.4" x14ac:dyDescent="0.3">
      <c r="A1461" s="2">
        <v>3041</v>
      </c>
      <c r="B1461" s="15" t="s">
        <v>2526</v>
      </c>
      <c r="C1461" s="15" t="s">
        <v>71</v>
      </c>
      <c r="D1461" s="6">
        <v>0.02</v>
      </c>
      <c r="E1461" s="4">
        <v>3.68</v>
      </c>
      <c r="F1461" s="4">
        <v>1.32</v>
      </c>
      <c r="G1461" s="15" t="s">
        <v>39</v>
      </c>
      <c r="H1461" s="15" t="s">
        <v>95</v>
      </c>
      <c r="I1461" s="15" t="s">
        <v>49</v>
      </c>
      <c r="J1461" s="15" t="s">
        <v>569</v>
      </c>
      <c r="K1461" s="15" t="s">
        <v>51</v>
      </c>
      <c r="L1461" s="15" t="s">
        <v>2527</v>
      </c>
      <c r="M1461" s="6">
        <v>0.83</v>
      </c>
      <c r="N1461" s="15" t="s">
        <v>33</v>
      </c>
      <c r="O1461" s="15" t="s">
        <v>53</v>
      </c>
      <c r="P1461" s="15" t="s">
        <v>538</v>
      </c>
      <c r="Q1461" s="15" t="s">
        <v>2066</v>
      </c>
      <c r="R1461" s="2">
        <v>67846</v>
      </c>
      <c r="S1461" s="1">
        <v>42139</v>
      </c>
      <c r="T1461" s="12">
        <f>EOMONTH(Table_1[[#This Row],[Order Date]],0)</f>
        <v>42155</v>
      </c>
      <c r="U1461" s="10">
        <f>EOMONTH(Table_1[[#This Row],[Order Date]],0)</f>
        <v>42155</v>
      </c>
      <c r="V1461" s="14">
        <v>42139</v>
      </c>
      <c r="W1461" s="1">
        <v>42141</v>
      </c>
      <c r="X1461" s="12">
        <v>42141</v>
      </c>
      <c r="Y1461" s="10">
        <f>EOMONTH(Table_1[[#This Row],[Ship date]],0)</f>
        <v>42155</v>
      </c>
      <c r="Z1461" s="14">
        <v>42141</v>
      </c>
      <c r="AA1461" s="4">
        <v>-20.65</v>
      </c>
      <c r="AB1461" s="2">
        <v>8</v>
      </c>
      <c r="AC1461" s="4">
        <v>29.93</v>
      </c>
      <c r="AD1461" s="2">
        <v>86102</v>
      </c>
      <c r="AE1461" s="4">
        <f>'DataCleaning and Transformation'!$E1461-'DataCleaning and Transformation'!$D1461</f>
        <v>3.66</v>
      </c>
      <c r="AF1461" s="15" t="str">
        <f>_xlfn.IFS('DataCleaning and Transformation'!$O1461="Central","Chris",'DataCleaning and Transformation'!$O1461="East","Erin",'DataCleaning and Transformation'!$O1461="South","Sam",'DataCleaning and Transformation'!$O1461="West","William")</f>
        <v>Chris</v>
      </c>
      <c r="AG1461" s="31">
        <f>Table_1[[#This Row],[Ship date]]-Table_1[[#This Row],[Order Date]]</f>
        <v>2</v>
      </c>
      <c r="AH1461" s="22">
        <f>Table_1[[#This Row],[Profit]]/Table_1[[#This Row],[Sales]]</f>
        <v>-0.68994320080187099</v>
      </c>
      <c r="AI1461" s="23">
        <f>Table_1[[#This Row],[Profit]]+Table_1[[#This Row],[Sales]]</f>
        <v>9.2800000000000011</v>
      </c>
      <c r="AJ1461" s="17">
        <f>WEEKNUM(Table_1[[#This Row],[Order Date]],1)</f>
        <v>20</v>
      </c>
      <c r="AK1461" s="17" t="str">
        <f>TEXT(Table_1[[#This Row],[Order Date]],"mmm yyyy")</f>
        <v>May 2015</v>
      </c>
      <c r="AL1461" s="17" t="str">
        <f>Table_1[[#This Row],[Monthly sales]]&amp;"  Week "&amp;TEXT(Table_1[[#This Row],[Weekly sales]],"00")</f>
        <v>May 2015  Week 20</v>
      </c>
      <c r="AM1461" s="17">
        <f>IF(COUNTIF($A$2:A1461, A1461)=1, 1, 0)</f>
        <v>0</v>
      </c>
      <c r="AN1461" s="3">
        <f>COUNTA(A1461) - COUNTIF(Table_1[[#This Row],[Unique Customers]], 1)</f>
        <v>1</v>
      </c>
      <c r="AO1461" s="17" t="str">
        <f t="shared" si="22"/>
        <v>Repeated</v>
      </c>
      <c r="AP1461" s="17" t="str">
        <f>"Q"&amp;_xlfn.CEILING.MATH(MONTH(Table_1[[#This Row],[Monthly sales]])/3,1)</f>
        <v>Q2</v>
      </c>
    </row>
    <row r="1462" spans="1:42" ht="14.4" x14ac:dyDescent="0.3">
      <c r="A1462" s="2">
        <v>136</v>
      </c>
      <c r="B1462" s="15" t="s">
        <v>2528</v>
      </c>
      <c r="C1462" s="15" t="s">
        <v>26</v>
      </c>
      <c r="D1462" s="6">
        <v>0.04</v>
      </c>
      <c r="E1462" s="4">
        <v>18.97</v>
      </c>
      <c r="F1462" s="4">
        <v>9.5399999999999991</v>
      </c>
      <c r="G1462" s="15" t="s">
        <v>39</v>
      </c>
      <c r="H1462" s="15" t="s">
        <v>28</v>
      </c>
      <c r="I1462" s="15" t="s">
        <v>49</v>
      </c>
      <c r="J1462" s="15" t="s">
        <v>89</v>
      </c>
      <c r="K1462" s="15" t="s">
        <v>74</v>
      </c>
      <c r="L1462" s="15" t="s">
        <v>480</v>
      </c>
      <c r="M1462" s="6">
        <v>0.37</v>
      </c>
      <c r="N1462" s="15" t="s">
        <v>33</v>
      </c>
      <c r="O1462" s="15" t="s">
        <v>60</v>
      </c>
      <c r="P1462" s="15" t="s">
        <v>91</v>
      </c>
      <c r="Q1462" s="15" t="s">
        <v>2529</v>
      </c>
      <c r="R1462" s="2">
        <v>94952</v>
      </c>
      <c r="S1462" s="1">
        <v>42140</v>
      </c>
      <c r="T1462" s="12">
        <f>EOMONTH(Table_1[[#This Row],[Order Date]],0)</f>
        <v>42155</v>
      </c>
      <c r="U1462" s="10">
        <f>EOMONTH(Table_1[[#This Row],[Order Date]],0)</f>
        <v>42155</v>
      </c>
      <c r="V1462" s="14">
        <v>42140</v>
      </c>
      <c r="W1462" s="1">
        <v>42141</v>
      </c>
      <c r="X1462" s="12">
        <v>42141</v>
      </c>
      <c r="Y1462" s="10">
        <f>EOMONTH(Table_1[[#This Row],[Ship date]],0)</f>
        <v>42155</v>
      </c>
      <c r="Z1462" s="14">
        <v>42141</v>
      </c>
      <c r="AA1462" s="4">
        <v>3.04</v>
      </c>
      <c r="AB1462" s="2">
        <v>5</v>
      </c>
      <c r="AC1462" s="4">
        <v>101.74</v>
      </c>
      <c r="AD1462" s="2">
        <v>88534</v>
      </c>
      <c r="AE1462" s="4">
        <f>'DataCleaning and Transformation'!$E1462-'DataCleaning and Transformation'!$D1462</f>
        <v>18.93</v>
      </c>
      <c r="AF1462" s="15" t="str">
        <f>_xlfn.IFS('DataCleaning and Transformation'!$O1462="Central","Chris",'DataCleaning and Transformation'!$O1462="East","Erin",'DataCleaning and Transformation'!$O1462="South","Sam",'DataCleaning and Transformation'!$O1462="West","William")</f>
        <v>William</v>
      </c>
      <c r="AG1462" s="31">
        <f>Table_1[[#This Row],[Ship date]]-Table_1[[#This Row],[Order Date]]</f>
        <v>1</v>
      </c>
      <c r="AH1462" s="22">
        <f>Table_1[[#This Row],[Profit]]/Table_1[[#This Row],[Sales]]</f>
        <v>2.9880086494987225E-2</v>
      </c>
      <c r="AI1462" s="23">
        <f>Table_1[[#This Row],[Profit]]+Table_1[[#This Row],[Sales]]</f>
        <v>104.78</v>
      </c>
      <c r="AJ1462" s="17">
        <f>WEEKNUM(Table_1[[#This Row],[Order Date]],1)</f>
        <v>20</v>
      </c>
      <c r="AK1462" s="17" t="str">
        <f>TEXT(Table_1[[#This Row],[Order Date]],"mmm yyyy")</f>
        <v>May 2015</v>
      </c>
      <c r="AL1462" s="17" t="str">
        <f>Table_1[[#This Row],[Monthly sales]]&amp;"  Week "&amp;TEXT(Table_1[[#This Row],[Weekly sales]],"00")</f>
        <v>May 2015  Week 20</v>
      </c>
      <c r="AM1462" s="17">
        <f>IF(COUNTIF($A$2:A1462, A1462)=1, 1, 0)</f>
        <v>1</v>
      </c>
      <c r="AN1462" s="3">
        <f>COUNTA(A1462) - COUNTIF(Table_1[[#This Row],[Unique Customers]], 1)</f>
        <v>0</v>
      </c>
      <c r="AO1462" s="17" t="str">
        <f t="shared" si="22"/>
        <v>Unique</v>
      </c>
      <c r="AP1462" s="17" t="str">
        <f>"Q"&amp;_xlfn.CEILING.MATH(MONTH(Table_1[[#This Row],[Monthly sales]])/3,1)</f>
        <v>Q2</v>
      </c>
    </row>
    <row r="1463" spans="1:42" ht="14.4" x14ac:dyDescent="0.3">
      <c r="A1463" s="2">
        <v>136</v>
      </c>
      <c r="B1463" s="15" t="s">
        <v>2528</v>
      </c>
      <c r="C1463" s="15" t="s">
        <v>26</v>
      </c>
      <c r="D1463" s="6">
        <v>0.09</v>
      </c>
      <c r="E1463" s="4">
        <v>10.98</v>
      </c>
      <c r="F1463" s="4">
        <v>3.37</v>
      </c>
      <c r="G1463" s="15" t="s">
        <v>39</v>
      </c>
      <c r="H1463" s="15" t="s">
        <v>28</v>
      </c>
      <c r="I1463" s="15" t="s">
        <v>49</v>
      </c>
      <c r="J1463" s="15" t="s">
        <v>569</v>
      </c>
      <c r="K1463" s="15" t="s">
        <v>43</v>
      </c>
      <c r="L1463" s="15" t="s">
        <v>2130</v>
      </c>
      <c r="M1463" s="6">
        <v>0.56999999999999995</v>
      </c>
      <c r="N1463" s="15" t="s">
        <v>33</v>
      </c>
      <c r="O1463" s="15" t="s">
        <v>60</v>
      </c>
      <c r="P1463" s="15" t="s">
        <v>91</v>
      </c>
      <c r="Q1463" s="15" t="s">
        <v>2529</v>
      </c>
      <c r="R1463" s="2">
        <v>94952</v>
      </c>
      <c r="S1463" s="1">
        <v>42140</v>
      </c>
      <c r="T1463" s="12">
        <f>EOMONTH(Table_1[[#This Row],[Order Date]],0)</f>
        <v>42155</v>
      </c>
      <c r="U1463" s="10">
        <f>EOMONTH(Table_1[[#This Row],[Order Date]],0)</f>
        <v>42155</v>
      </c>
      <c r="V1463" s="14">
        <v>42140</v>
      </c>
      <c r="W1463" s="1">
        <v>42141</v>
      </c>
      <c r="X1463" s="12">
        <v>42141</v>
      </c>
      <c r="Y1463" s="10">
        <f>EOMONTH(Table_1[[#This Row],[Ship date]],0)</f>
        <v>42155</v>
      </c>
      <c r="Z1463" s="14">
        <v>42141</v>
      </c>
      <c r="AA1463" s="4">
        <v>2.706</v>
      </c>
      <c r="AB1463" s="2">
        <v>8</v>
      </c>
      <c r="AC1463" s="4">
        <v>84.52</v>
      </c>
      <c r="AD1463" s="2">
        <v>88534</v>
      </c>
      <c r="AE1463" s="4">
        <f>'DataCleaning and Transformation'!$E1463-'DataCleaning and Transformation'!$D1463</f>
        <v>10.89</v>
      </c>
      <c r="AF1463" s="15" t="str">
        <f>_xlfn.IFS('DataCleaning and Transformation'!$O1463="Central","Chris",'DataCleaning and Transformation'!$O1463="East","Erin",'DataCleaning and Transformation'!$O1463="South","Sam",'DataCleaning and Transformation'!$O1463="West","William")</f>
        <v>William</v>
      </c>
      <c r="AG1463" s="31">
        <f>Table_1[[#This Row],[Ship date]]-Table_1[[#This Row],[Order Date]]</f>
        <v>1</v>
      </c>
      <c r="AH1463" s="22">
        <f>Table_1[[#This Row],[Profit]]/Table_1[[#This Row],[Sales]]</f>
        <v>3.2016090866067201E-2</v>
      </c>
      <c r="AI1463" s="23">
        <f>Table_1[[#This Row],[Profit]]+Table_1[[#This Row],[Sales]]</f>
        <v>87.225999999999999</v>
      </c>
      <c r="AJ1463" s="17">
        <f>WEEKNUM(Table_1[[#This Row],[Order Date]],1)</f>
        <v>20</v>
      </c>
      <c r="AK1463" s="17" t="str">
        <f>TEXT(Table_1[[#This Row],[Order Date]],"mmm yyyy")</f>
        <v>May 2015</v>
      </c>
      <c r="AL1463" s="17" t="str">
        <f>Table_1[[#This Row],[Monthly sales]]&amp;"  Week "&amp;TEXT(Table_1[[#This Row],[Weekly sales]],"00")</f>
        <v>May 2015  Week 20</v>
      </c>
      <c r="AM1463" s="17">
        <f>IF(COUNTIF($A$2:A1463, A1463)=1, 1, 0)</f>
        <v>0</v>
      </c>
      <c r="AN1463" s="3">
        <f>COUNTA(A1463) - COUNTIF(Table_1[[#This Row],[Unique Customers]], 1)</f>
        <v>1</v>
      </c>
      <c r="AO1463" s="17" t="str">
        <f t="shared" si="22"/>
        <v>Repeated</v>
      </c>
      <c r="AP1463" s="17" t="str">
        <f>"Q"&amp;_xlfn.CEILING.MATH(MONTH(Table_1[[#This Row],[Monthly sales]])/3,1)</f>
        <v>Q2</v>
      </c>
    </row>
    <row r="1464" spans="1:42" ht="14.4" x14ac:dyDescent="0.3">
      <c r="A1464" s="2">
        <v>688</v>
      </c>
      <c r="B1464" s="15" t="s">
        <v>1522</v>
      </c>
      <c r="C1464" s="15" t="s">
        <v>26</v>
      </c>
      <c r="D1464" s="6">
        <v>7.0000000000000007E-2</v>
      </c>
      <c r="E1464" s="4">
        <v>279.48</v>
      </c>
      <c r="F1464" s="4">
        <v>35</v>
      </c>
      <c r="G1464" s="15" t="s">
        <v>39</v>
      </c>
      <c r="H1464" s="15" t="s">
        <v>28</v>
      </c>
      <c r="I1464" s="15" t="s">
        <v>49</v>
      </c>
      <c r="J1464" s="15" t="s">
        <v>79</v>
      </c>
      <c r="K1464" s="15" t="s">
        <v>65</v>
      </c>
      <c r="L1464" s="15" t="s">
        <v>226</v>
      </c>
      <c r="M1464" s="6">
        <v>0.8</v>
      </c>
      <c r="N1464" s="15" t="s">
        <v>33</v>
      </c>
      <c r="O1464" s="15" t="s">
        <v>53</v>
      </c>
      <c r="P1464" s="15" t="s">
        <v>81</v>
      </c>
      <c r="Q1464" s="15" t="s">
        <v>1524</v>
      </c>
      <c r="R1464" s="2">
        <v>63116</v>
      </c>
      <c r="S1464" s="1">
        <v>42140</v>
      </c>
      <c r="T1464" s="12">
        <f>EOMONTH(Table_1[[#This Row],[Order Date]],0)</f>
        <v>42155</v>
      </c>
      <c r="U1464" s="10">
        <f>EOMONTH(Table_1[[#This Row],[Order Date]],0)</f>
        <v>42155</v>
      </c>
      <c r="V1464" s="14">
        <v>42140</v>
      </c>
      <c r="W1464" s="1">
        <v>42140</v>
      </c>
      <c r="X1464" s="12">
        <v>42140</v>
      </c>
      <c r="Y1464" s="10">
        <f>EOMONTH(Table_1[[#This Row],[Ship date]],0)</f>
        <v>42155</v>
      </c>
      <c r="Z1464" s="14">
        <v>42140</v>
      </c>
      <c r="AA1464" s="4">
        <v>-207.28</v>
      </c>
      <c r="AB1464" s="2">
        <v>10</v>
      </c>
      <c r="AC1464" s="4">
        <v>2716.09</v>
      </c>
      <c r="AD1464" s="2">
        <v>88503</v>
      </c>
      <c r="AE1464" s="4">
        <f>'DataCleaning and Transformation'!$E1464-'DataCleaning and Transformation'!$D1464</f>
        <v>279.41000000000003</v>
      </c>
      <c r="AF1464" s="15" t="str">
        <f>_xlfn.IFS('DataCleaning and Transformation'!$O1464="Central","Chris",'DataCleaning and Transformation'!$O1464="East","Erin",'DataCleaning and Transformation'!$O1464="South","Sam",'DataCleaning and Transformation'!$O1464="West","William")</f>
        <v>Chris</v>
      </c>
      <c r="AG1464" s="31">
        <f>Table_1[[#This Row],[Ship date]]-Table_1[[#This Row],[Order Date]]</f>
        <v>0</v>
      </c>
      <c r="AH1464" s="22">
        <f>Table_1[[#This Row],[Profit]]/Table_1[[#This Row],[Sales]]</f>
        <v>-7.6315586007827424E-2</v>
      </c>
      <c r="AI1464" s="23">
        <f>Table_1[[#This Row],[Profit]]+Table_1[[#This Row],[Sales]]</f>
        <v>2508.81</v>
      </c>
      <c r="AJ1464" s="17">
        <f>WEEKNUM(Table_1[[#This Row],[Order Date]],1)</f>
        <v>20</v>
      </c>
      <c r="AK1464" s="17" t="str">
        <f>TEXT(Table_1[[#This Row],[Order Date]],"mmm yyyy")</f>
        <v>May 2015</v>
      </c>
      <c r="AL1464" s="17" t="str">
        <f>Table_1[[#This Row],[Monthly sales]]&amp;"  Week "&amp;TEXT(Table_1[[#This Row],[Weekly sales]],"00")</f>
        <v>May 2015  Week 20</v>
      </c>
      <c r="AM1464" s="17">
        <f>IF(COUNTIF($A$2:A1464, A1464)=1, 1, 0)</f>
        <v>0</v>
      </c>
      <c r="AN1464" s="3">
        <f>COUNTA(A1464) - COUNTIF(Table_1[[#This Row],[Unique Customers]], 1)</f>
        <v>1</v>
      </c>
      <c r="AO1464" s="17" t="str">
        <f t="shared" si="22"/>
        <v>Unique</v>
      </c>
      <c r="AP1464" s="17" t="str">
        <f>"Q"&amp;_xlfn.CEILING.MATH(MONTH(Table_1[[#This Row],[Monthly sales]])/3,1)</f>
        <v>Q2</v>
      </c>
    </row>
    <row r="1465" spans="1:42" ht="14.4" x14ac:dyDescent="0.3">
      <c r="A1465" s="2">
        <v>1042</v>
      </c>
      <c r="B1465" s="15" t="s">
        <v>2530</v>
      </c>
      <c r="C1465" s="15" t="s">
        <v>26</v>
      </c>
      <c r="D1465" s="6">
        <v>0</v>
      </c>
      <c r="E1465" s="4">
        <v>14.42</v>
      </c>
      <c r="F1465" s="4">
        <v>6.75</v>
      </c>
      <c r="G1465" s="15" t="s">
        <v>88</v>
      </c>
      <c r="H1465" s="15" t="s">
        <v>28</v>
      </c>
      <c r="I1465" s="15" t="s">
        <v>49</v>
      </c>
      <c r="J1465" s="15" t="s">
        <v>96</v>
      </c>
      <c r="K1465" s="15" t="s">
        <v>145</v>
      </c>
      <c r="L1465" s="15" t="s">
        <v>410</v>
      </c>
      <c r="M1465" s="6">
        <v>0.52</v>
      </c>
      <c r="N1465" s="15" t="s">
        <v>33</v>
      </c>
      <c r="O1465" s="15" t="s">
        <v>60</v>
      </c>
      <c r="P1465" s="15" t="s">
        <v>91</v>
      </c>
      <c r="Q1465" s="15" t="s">
        <v>2531</v>
      </c>
      <c r="R1465" s="2">
        <v>95991</v>
      </c>
      <c r="S1465" s="1">
        <v>42140</v>
      </c>
      <c r="T1465" s="12">
        <f>EOMONTH(Table_1[[#This Row],[Order Date]],0)</f>
        <v>42155</v>
      </c>
      <c r="U1465" s="10">
        <f>EOMONTH(Table_1[[#This Row],[Order Date]],0)</f>
        <v>42155</v>
      </c>
      <c r="V1465" s="14">
        <v>42140</v>
      </c>
      <c r="W1465" s="1">
        <v>42141</v>
      </c>
      <c r="X1465" s="12">
        <v>42141</v>
      </c>
      <c r="Y1465" s="10">
        <f>EOMONTH(Table_1[[#This Row],[Ship date]],0)</f>
        <v>42155</v>
      </c>
      <c r="Z1465" s="14">
        <v>42141</v>
      </c>
      <c r="AA1465" s="4">
        <v>9.33</v>
      </c>
      <c r="AB1465" s="2">
        <v>6</v>
      </c>
      <c r="AC1465" s="4">
        <v>98.96</v>
      </c>
      <c r="AD1465" s="2">
        <v>87847</v>
      </c>
      <c r="AE1465" s="4">
        <f>'DataCleaning and Transformation'!$E1465-'DataCleaning and Transformation'!$D1465</f>
        <v>14.42</v>
      </c>
      <c r="AF1465" s="15" t="str">
        <f>_xlfn.IFS('DataCleaning and Transformation'!$O1465="Central","Chris",'DataCleaning and Transformation'!$O1465="East","Erin",'DataCleaning and Transformation'!$O1465="South","Sam",'DataCleaning and Transformation'!$O1465="West","William")</f>
        <v>William</v>
      </c>
      <c r="AG1465" s="31">
        <f>Table_1[[#This Row],[Ship date]]-Table_1[[#This Row],[Order Date]]</f>
        <v>1</v>
      </c>
      <c r="AH1465" s="22">
        <f>Table_1[[#This Row],[Profit]]/Table_1[[#This Row],[Sales]]</f>
        <v>9.4280517380759904E-2</v>
      </c>
      <c r="AI1465" s="23">
        <f>Table_1[[#This Row],[Profit]]+Table_1[[#This Row],[Sales]]</f>
        <v>108.28999999999999</v>
      </c>
      <c r="AJ1465" s="17">
        <f>WEEKNUM(Table_1[[#This Row],[Order Date]],1)</f>
        <v>20</v>
      </c>
      <c r="AK1465" s="17" t="str">
        <f>TEXT(Table_1[[#This Row],[Order Date]],"mmm yyyy")</f>
        <v>May 2015</v>
      </c>
      <c r="AL1465" s="17" t="str">
        <f>Table_1[[#This Row],[Monthly sales]]&amp;"  Week "&amp;TEXT(Table_1[[#This Row],[Weekly sales]],"00")</f>
        <v>May 2015  Week 20</v>
      </c>
      <c r="AM1465" s="17">
        <f>IF(COUNTIF($A$2:A1465, A1465)=1, 1, 0)</f>
        <v>1</v>
      </c>
      <c r="AN1465" s="3">
        <f>COUNTA(A1465) - COUNTIF(Table_1[[#This Row],[Unique Customers]], 1)</f>
        <v>0</v>
      </c>
      <c r="AO1465" s="17" t="str">
        <f t="shared" si="22"/>
        <v>Unique</v>
      </c>
      <c r="AP1465" s="17" t="str">
        <f>"Q"&amp;_xlfn.CEILING.MATH(MONTH(Table_1[[#This Row],[Monthly sales]])/3,1)</f>
        <v>Q2</v>
      </c>
    </row>
    <row r="1466" spans="1:42" ht="14.4" x14ac:dyDescent="0.3">
      <c r="A1466" s="2">
        <v>1390</v>
      </c>
      <c r="B1466" s="15" t="s">
        <v>2532</v>
      </c>
      <c r="C1466" s="15" t="s">
        <v>26</v>
      </c>
      <c r="D1466" s="6">
        <v>0.1</v>
      </c>
      <c r="E1466" s="4">
        <v>8.17</v>
      </c>
      <c r="F1466" s="4">
        <v>1.69</v>
      </c>
      <c r="G1466" s="15" t="s">
        <v>39</v>
      </c>
      <c r="H1466" s="15" t="s">
        <v>95</v>
      </c>
      <c r="I1466" s="15" t="s">
        <v>49</v>
      </c>
      <c r="J1466" s="15" t="s">
        <v>89</v>
      </c>
      <c r="K1466" s="15" t="s">
        <v>51</v>
      </c>
      <c r="L1466" s="15" t="s">
        <v>2533</v>
      </c>
      <c r="M1466" s="6">
        <v>0.38</v>
      </c>
      <c r="N1466" s="15" t="s">
        <v>33</v>
      </c>
      <c r="O1466" s="15" t="s">
        <v>60</v>
      </c>
      <c r="P1466" s="15" t="s">
        <v>91</v>
      </c>
      <c r="Q1466" s="15" t="s">
        <v>2534</v>
      </c>
      <c r="R1466" s="2">
        <v>95207</v>
      </c>
      <c r="S1466" s="1">
        <v>42140</v>
      </c>
      <c r="T1466" s="12">
        <f>EOMONTH(Table_1[[#This Row],[Order Date]],0)</f>
        <v>42155</v>
      </c>
      <c r="U1466" s="10">
        <f>EOMONTH(Table_1[[#This Row],[Order Date]],0)</f>
        <v>42155</v>
      </c>
      <c r="V1466" s="14">
        <v>42140</v>
      </c>
      <c r="W1466" s="1">
        <v>42140</v>
      </c>
      <c r="X1466" s="12">
        <v>42140</v>
      </c>
      <c r="Y1466" s="10">
        <f>EOMONTH(Table_1[[#This Row],[Ship date]],0)</f>
        <v>42155</v>
      </c>
      <c r="Z1466" s="14">
        <v>42140</v>
      </c>
      <c r="AA1466" s="4">
        <v>100.2984</v>
      </c>
      <c r="AB1466" s="2">
        <v>19</v>
      </c>
      <c r="AC1466" s="4">
        <v>145.36000000000001</v>
      </c>
      <c r="AD1466" s="2">
        <v>88731</v>
      </c>
      <c r="AE1466" s="4">
        <f>'DataCleaning and Transformation'!$E1466-'DataCleaning and Transformation'!$D1466</f>
        <v>8.07</v>
      </c>
      <c r="AF1466" s="15" t="str">
        <f>_xlfn.IFS('DataCleaning and Transformation'!$O1466="Central","Chris",'DataCleaning and Transformation'!$O1466="East","Erin",'DataCleaning and Transformation'!$O1466="South","Sam",'DataCleaning and Transformation'!$O1466="West","William")</f>
        <v>William</v>
      </c>
      <c r="AG1466" s="31">
        <f>Table_1[[#This Row],[Ship date]]-Table_1[[#This Row],[Order Date]]</f>
        <v>0</v>
      </c>
      <c r="AH1466" s="22">
        <f>Table_1[[#This Row],[Profit]]/Table_1[[#This Row],[Sales]]</f>
        <v>0.69</v>
      </c>
      <c r="AI1466" s="23">
        <f>Table_1[[#This Row],[Profit]]+Table_1[[#This Row],[Sales]]</f>
        <v>245.65840000000003</v>
      </c>
      <c r="AJ1466" s="17">
        <f>WEEKNUM(Table_1[[#This Row],[Order Date]],1)</f>
        <v>20</v>
      </c>
      <c r="AK1466" s="17" t="str">
        <f>TEXT(Table_1[[#This Row],[Order Date]],"mmm yyyy")</f>
        <v>May 2015</v>
      </c>
      <c r="AL1466" s="17" t="str">
        <f>Table_1[[#This Row],[Monthly sales]]&amp;"  Week "&amp;TEXT(Table_1[[#This Row],[Weekly sales]],"00")</f>
        <v>May 2015  Week 20</v>
      </c>
      <c r="AM1466" s="17">
        <f>IF(COUNTIF($A$2:A1466, A1466)=1, 1, 0)</f>
        <v>1</v>
      </c>
      <c r="AN1466" s="3">
        <f>COUNTA(A1466) - COUNTIF(Table_1[[#This Row],[Unique Customers]], 1)</f>
        <v>0</v>
      </c>
      <c r="AO1466" s="17" t="str">
        <f t="shared" si="22"/>
        <v>Unique</v>
      </c>
      <c r="AP1466" s="17" t="str">
        <f>"Q"&amp;_xlfn.CEILING.MATH(MONTH(Table_1[[#This Row],[Monthly sales]])/3,1)</f>
        <v>Q2</v>
      </c>
    </row>
    <row r="1467" spans="1:42" ht="14.4" x14ac:dyDescent="0.3">
      <c r="A1467" s="2">
        <v>1390</v>
      </c>
      <c r="B1467" s="15" t="s">
        <v>2532</v>
      </c>
      <c r="C1467" s="15" t="s">
        <v>26</v>
      </c>
      <c r="D1467" s="6">
        <v>0.03</v>
      </c>
      <c r="E1467" s="4">
        <v>110.99</v>
      </c>
      <c r="F1467" s="4">
        <v>2.5</v>
      </c>
      <c r="G1467" s="15" t="s">
        <v>39</v>
      </c>
      <c r="H1467" s="15" t="s">
        <v>95</v>
      </c>
      <c r="I1467" s="15" t="s">
        <v>41</v>
      </c>
      <c r="J1467" s="15" t="s">
        <v>136</v>
      </c>
      <c r="K1467" s="15" t="s">
        <v>74</v>
      </c>
      <c r="L1467" s="15" t="s">
        <v>137</v>
      </c>
      <c r="M1467" s="6">
        <v>0.56999999999999995</v>
      </c>
      <c r="N1467" s="15" t="s">
        <v>33</v>
      </c>
      <c r="O1467" s="15" t="s">
        <v>60</v>
      </c>
      <c r="P1467" s="15" t="s">
        <v>91</v>
      </c>
      <c r="Q1467" s="15" t="s">
        <v>2534</v>
      </c>
      <c r="R1467" s="2">
        <v>95207</v>
      </c>
      <c r="S1467" s="1">
        <v>42140</v>
      </c>
      <c r="T1467" s="12">
        <f>EOMONTH(Table_1[[#This Row],[Order Date]],0)</f>
        <v>42155</v>
      </c>
      <c r="U1467" s="10">
        <f>EOMONTH(Table_1[[#This Row],[Order Date]],0)</f>
        <v>42155</v>
      </c>
      <c r="V1467" s="14">
        <v>42140</v>
      </c>
      <c r="W1467" s="1">
        <v>42142</v>
      </c>
      <c r="X1467" s="12">
        <v>42142</v>
      </c>
      <c r="Y1467" s="10">
        <f>EOMONTH(Table_1[[#This Row],[Ship date]],0)</f>
        <v>42155</v>
      </c>
      <c r="Z1467" s="14">
        <v>42142</v>
      </c>
      <c r="AA1467" s="4">
        <v>2495.3987999999999</v>
      </c>
      <c r="AB1467" s="2">
        <v>38</v>
      </c>
      <c r="AC1467" s="4">
        <v>3616.52</v>
      </c>
      <c r="AD1467" s="2">
        <v>88731</v>
      </c>
      <c r="AE1467" s="4">
        <f>'DataCleaning and Transformation'!$E1467-'DataCleaning and Transformation'!$D1467</f>
        <v>110.96</v>
      </c>
      <c r="AF1467" s="15" t="str">
        <f>_xlfn.IFS('DataCleaning and Transformation'!$O1467="Central","Chris",'DataCleaning and Transformation'!$O1467="East","Erin",'DataCleaning and Transformation'!$O1467="South","Sam",'DataCleaning and Transformation'!$O1467="West","William")</f>
        <v>William</v>
      </c>
      <c r="AG1467" s="31">
        <f>Table_1[[#This Row],[Ship date]]-Table_1[[#This Row],[Order Date]]</f>
        <v>2</v>
      </c>
      <c r="AH1467" s="22">
        <f>Table_1[[#This Row],[Profit]]/Table_1[[#This Row],[Sales]]</f>
        <v>0.69</v>
      </c>
      <c r="AI1467" s="23">
        <f>Table_1[[#This Row],[Profit]]+Table_1[[#This Row],[Sales]]</f>
        <v>6111.9187999999995</v>
      </c>
      <c r="AJ1467" s="17">
        <f>WEEKNUM(Table_1[[#This Row],[Order Date]],1)</f>
        <v>20</v>
      </c>
      <c r="AK1467" s="17" t="str">
        <f>TEXT(Table_1[[#This Row],[Order Date]],"mmm yyyy")</f>
        <v>May 2015</v>
      </c>
      <c r="AL1467" s="17" t="str">
        <f>Table_1[[#This Row],[Monthly sales]]&amp;"  Week "&amp;TEXT(Table_1[[#This Row],[Weekly sales]],"00")</f>
        <v>May 2015  Week 20</v>
      </c>
      <c r="AM1467" s="17">
        <f>IF(COUNTIF($A$2:A1467, A1467)=1, 1, 0)</f>
        <v>0</v>
      </c>
      <c r="AN1467" s="3">
        <f>COUNTA(A1467) - COUNTIF(Table_1[[#This Row],[Unique Customers]], 1)</f>
        <v>1</v>
      </c>
      <c r="AO1467" s="17" t="str">
        <f t="shared" si="22"/>
        <v>Repeated</v>
      </c>
      <c r="AP1467" s="17" t="str">
        <f>"Q"&amp;_xlfn.CEILING.MATH(MONTH(Table_1[[#This Row],[Monthly sales]])/3,1)</f>
        <v>Q2</v>
      </c>
    </row>
    <row r="1468" spans="1:42" ht="14.4" x14ac:dyDescent="0.3">
      <c r="A1468" s="2">
        <v>1721</v>
      </c>
      <c r="B1468" s="15" t="s">
        <v>2535</v>
      </c>
      <c r="C1468" s="15" t="s">
        <v>38</v>
      </c>
      <c r="D1468" s="6">
        <v>0.04</v>
      </c>
      <c r="E1468" s="4">
        <v>12.44</v>
      </c>
      <c r="F1468" s="4">
        <v>6.27</v>
      </c>
      <c r="G1468" s="15" t="s">
        <v>39</v>
      </c>
      <c r="H1468" s="15" t="s">
        <v>95</v>
      </c>
      <c r="I1468" s="15" t="s">
        <v>49</v>
      </c>
      <c r="J1468" s="15" t="s">
        <v>79</v>
      </c>
      <c r="K1468" s="15" t="s">
        <v>145</v>
      </c>
      <c r="L1468" s="15" t="s">
        <v>2536</v>
      </c>
      <c r="M1468" s="6">
        <v>0.56999999999999995</v>
      </c>
      <c r="N1468" s="15" t="s">
        <v>33</v>
      </c>
      <c r="O1468" s="15" t="s">
        <v>34</v>
      </c>
      <c r="P1468" s="15" t="s">
        <v>45</v>
      </c>
      <c r="Q1468" s="15" t="s">
        <v>2537</v>
      </c>
      <c r="R1468" s="2">
        <v>72401</v>
      </c>
      <c r="S1468" s="1">
        <v>42140</v>
      </c>
      <c r="T1468" s="12">
        <f>EOMONTH(Table_1[[#This Row],[Order Date]],0)</f>
        <v>42155</v>
      </c>
      <c r="U1468" s="10">
        <f>EOMONTH(Table_1[[#This Row],[Order Date]],0)</f>
        <v>42155</v>
      </c>
      <c r="V1468" s="14">
        <v>42140</v>
      </c>
      <c r="W1468" s="1">
        <v>42141</v>
      </c>
      <c r="X1468" s="12">
        <v>42141</v>
      </c>
      <c r="Y1468" s="10">
        <f>EOMONTH(Table_1[[#This Row],[Ship date]],0)</f>
        <v>42155</v>
      </c>
      <c r="Z1468" s="14">
        <v>42141</v>
      </c>
      <c r="AA1468" s="4">
        <v>-258.56599999999997</v>
      </c>
      <c r="AB1468" s="2">
        <v>37</v>
      </c>
      <c r="AC1468" s="4">
        <v>464.94</v>
      </c>
      <c r="AD1468" s="2">
        <v>90787</v>
      </c>
      <c r="AE1468" s="4">
        <f>'DataCleaning and Transformation'!$E1468-'DataCleaning and Transformation'!$D1468</f>
        <v>12.4</v>
      </c>
      <c r="AF1468" s="15" t="str">
        <f>_xlfn.IFS('DataCleaning and Transformation'!$O1468="Central","Chris",'DataCleaning and Transformation'!$O1468="East","Erin",'DataCleaning and Transformation'!$O1468="South","Sam",'DataCleaning and Transformation'!$O1468="West","William")</f>
        <v>Sam</v>
      </c>
      <c r="AG1468" s="31">
        <f>Table_1[[#This Row],[Ship date]]-Table_1[[#This Row],[Order Date]]</f>
        <v>1</v>
      </c>
      <c r="AH1468" s="22">
        <f>Table_1[[#This Row],[Profit]]/Table_1[[#This Row],[Sales]]</f>
        <v>-0.55612767238783489</v>
      </c>
      <c r="AI1468" s="23">
        <f>Table_1[[#This Row],[Profit]]+Table_1[[#This Row],[Sales]]</f>
        <v>206.37400000000002</v>
      </c>
      <c r="AJ1468" s="17">
        <f>WEEKNUM(Table_1[[#This Row],[Order Date]],1)</f>
        <v>20</v>
      </c>
      <c r="AK1468" s="17" t="str">
        <f>TEXT(Table_1[[#This Row],[Order Date]],"mmm yyyy")</f>
        <v>May 2015</v>
      </c>
      <c r="AL1468" s="17" t="str">
        <f>Table_1[[#This Row],[Monthly sales]]&amp;"  Week "&amp;TEXT(Table_1[[#This Row],[Weekly sales]],"00")</f>
        <v>May 2015  Week 20</v>
      </c>
      <c r="AM1468" s="17">
        <f>IF(COUNTIF($A$2:A1468, A1468)=1, 1, 0)</f>
        <v>1</v>
      </c>
      <c r="AN1468" s="3">
        <f>COUNTA(A1468) - COUNTIF(Table_1[[#This Row],[Unique Customers]], 1)</f>
        <v>0</v>
      </c>
      <c r="AO1468" s="17" t="str">
        <f t="shared" si="22"/>
        <v>Unique</v>
      </c>
      <c r="AP1468" s="17" t="str">
        <f>"Q"&amp;_xlfn.CEILING.MATH(MONTH(Table_1[[#This Row],[Monthly sales]])/3,1)</f>
        <v>Q2</v>
      </c>
    </row>
    <row r="1469" spans="1:42" ht="14.4" x14ac:dyDescent="0.3">
      <c r="A1469" s="2">
        <v>1723</v>
      </c>
      <c r="B1469" s="15" t="s">
        <v>889</v>
      </c>
      <c r="C1469" s="15" t="s">
        <v>38</v>
      </c>
      <c r="D1469" s="6">
        <v>0.04</v>
      </c>
      <c r="E1469" s="4">
        <v>12.44</v>
      </c>
      <c r="F1469" s="4">
        <v>6.27</v>
      </c>
      <c r="G1469" s="15" t="s">
        <v>39</v>
      </c>
      <c r="H1469" s="15" t="s">
        <v>95</v>
      </c>
      <c r="I1469" s="15" t="s">
        <v>49</v>
      </c>
      <c r="J1469" s="15" t="s">
        <v>79</v>
      </c>
      <c r="K1469" s="15" t="s">
        <v>145</v>
      </c>
      <c r="L1469" s="15" t="s">
        <v>2536</v>
      </c>
      <c r="M1469" s="6">
        <v>0.56999999999999995</v>
      </c>
      <c r="N1469" s="15" t="s">
        <v>33</v>
      </c>
      <c r="O1469" s="15" t="s">
        <v>60</v>
      </c>
      <c r="P1469" s="15" t="s">
        <v>91</v>
      </c>
      <c r="Q1469" s="15" t="s">
        <v>891</v>
      </c>
      <c r="R1469" s="2">
        <v>92037</v>
      </c>
      <c r="S1469" s="1">
        <v>42140</v>
      </c>
      <c r="T1469" s="12">
        <f>EOMONTH(Table_1[[#This Row],[Order Date]],0)</f>
        <v>42155</v>
      </c>
      <c r="U1469" s="10">
        <f>EOMONTH(Table_1[[#This Row],[Order Date]],0)</f>
        <v>42155</v>
      </c>
      <c r="V1469" s="14">
        <v>42140</v>
      </c>
      <c r="W1469" s="1">
        <v>42141</v>
      </c>
      <c r="X1469" s="12">
        <v>42141</v>
      </c>
      <c r="Y1469" s="10">
        <f>EOMONTH(Table_1[[#This Row],[Ship date]],0)</f>
        <v>42155</v>
      </c>
      <c r="Z1469" s="14">
        <v>42141</v>
      </c>
      <c r="AA1469" s="4">
        <v>-59.06</v>
      </c>
      <c r="AB1469" s="2">
        <v>146</v>
      </c>
      <c r="AC1469" s="4">
        <v>1834.61</v>
      </c>
      <c r="AD1469" s="2">
        <v>32710</v>
      </c>
      <c r="AE1469" s="4">
        <f>'DataCleaning and Transformation'!$E1469-'DataCleaning and Transformation'!$D1469</f>
        <v>12.4</v>
      </c>
      <c r="AF1469" s="15" t="str">
        <f>_xlfn.IFS('DataCleaning and Transformation'!$O1469="Central","Chris",'DataCleaning and Transformation'!$O1469="East","Erin",'DataCleaning and Transformation'!$O1469="South","Sam",'DataCleaning and Transformation'!$O1469="West","William")</f>
        <v>William</v>
      </c>
      <c r="AG1469" s="31">
        <f>Table_1[[#This Row],[Ship date]]-Table_1[[#This Row],[Order Date]]</f>
        <v>1</v>
      </c>
      <c r="AH1469" s="22">
        <f>Table_1[[#This Row],[Profit]]/Table_1[[#This Row],[Sales]]</f>
        <v>-3.2192128027210144E-2</v>
      </c>
      <c r="AI1469" s="23">
        <f>Table_1[[#This Row],[Profit]]+Table_1[[#This Row],[Sales]]</f>
        <v>1775.55</v>
      </c>
      <c r="AJ1469" s="17">
        <f>WEEKNUM(Table_1[[#This Row],[Order Date]],1)</f>
        <v>20</v>
      </c>
      <c r="AK1469" s="17" t="str">
        <f>TEXT(Table_1[[#This Row],[Order Date]],"mmm yyyy")</f>
        <v>May 2015</v>
      </c>
      <c r="AL1469" s="17" t="str">
        <f>Table_1[[#This Row],[Monthly sales]]&amp;"  Week "&amp;TEXT(Table_1[[#This Row],[Weekly sales]],"00")</f>
        <v>May 2015  Week 20</v>
      </c>
      <c r="AM1469" s="17">
        <f>IF(COUNTIF($A$2:A1469, A1469)=1, 1, 0)</f>
        <v>0</v>
      </c>
      <c r="AN1469" s="3">
        <f>COUNTA(A1469) - COUNTIF(Table_1[[#This Row],[Unique Customers]], 1)</f>
        <v>1</v>
      </c>
      <c r="AO1469" s="17" t="str">
        <f t="shared" si="22"/>
        <v>Unique</v>
      </c>
      <c r="AP1469" s="17" t="str">
        <f>"Q"&amp;_xlfn.CEILING.MATH(MONTH(Table_1[[#This Row],[Monthly sales]])/3,1)</f>
        <v>Q2</v>
      </c>
    </row>
    <row r="1470" spans="1:42" ht="14.4" x14ac:dyDescent="0.3">
      <c r="A1470" s="2">
        <v>2610</v>
      </c>
      <c r="B1470" s="15" t="s">
        <v>2538</v>
      </c>
      <c r="C1470" s="15" t="s">
        <v>38</v>
      </c>
      <c r="D1470" s="6">
        <v>0.09</v>
      </c>
      <c r="E1470" s="4">
        <v>5.4</v>
      </c>
      <c r="F1470" s="4">
        <v>7.78</v>
      </c>
      <c r="G1470" s="15" t="s">
        <v>39</v>
      </c>
      <c r="H1470" s="15" t="s">
        <v>95</v>
      </c>
      <c r="I1470" s="15" t="s">
        <v>49</v>
      </c>
      <c r="J1470" s="15" t="s">
        <v>73</v>
      </c>
      <c r="K1470" s="15" t="s">
        <v>74</v>
      </c>
      <c r="L1470" s="15" t="s">
        <v>1485</v>
      </c>
      <c r="M1470" s="6">
        <v>0.37</v>
      </c>
      <c r="N1470" s="15" t="s">
        <v>33</v>
      </c>
      <c r="O1470" s="15" t="s">
        <v>60</v>
      </c>
      <c r="P1470" s="15" t="s">
        <v>91</v>
      </c>
      <c r="Q1470" s="15" t="s">
        <v>2296</v>
      </c>
      <c r="R1470" s="2">
        <v>95616</v>
      </c>
      <c r="S1470" s="1">
        <v>42140</v>
      </c>
      <c r="T1470" s="12">
        <f>EOMONTH(Table_1[[#This Row],[Order Date]],0)</f>
        <v>42155</v>
      </c>
      <c r="U1470" s="10">
        <f>EOMONTH(Table_1[[#This Row],[Order Date]],0)</f>
        <v>42155</v>
      </c>
      <c r="V1470" s="14">
        <v>42140</v>
      </c>
      <c r="W1470" s="1">
        <v>42141</v>
      </c>
      <c r="X1470" s="12">
        <v>42141</v>
      </c>
      <c r="Y1470" s="10">
        <f>EOMONTH(Table_1[[#This Row],[Ship date]],0)</f>
        <v>42155</v>
      </c>
      <c r="Z1470" s="14">
        <v>42141</v>
      </c>
      <c r="AA1470" s="4">
        <v>-136.25200000000001</v>
      </c>
      <c r="AB1470" s="2">
        <v>9</v>
      </c>
      <c r="AC1470" s="4">
        <v>49.24</v>
      </c>
      <c r="AD1470" s="2">
        <v>86118</v>
      </c>
      <c r="AE1470" s="4">
        <f>'DataCleaning and Transformation'!$E1470-'DataCleaning and Transformation'!$D1470</f>
        <v>5.3100000000000005</v>
      </c>
      <c r="AF1470" s="15" t="str">
        <f>_xlfn.IFS('DataCleaning and Transformation'!$O1470="Central","Chris",'DataCleaning and Transformation'!$O1470="East","Erin",'DataCleaning and Transformation'!$O1470="South","Sam",'DataCleaning and Transformation'!$O1470="West","William")</f>
        <v>William</v>
      </c>
      <c r="AG1470" s="31">
        <f>Table_1[[#This Row],[Ship date]]-Table_1[[#This Row],[Order Date]]</f>
        <v>1</v>
      </c>
      <c r="AH1470" s="22">
        <f>Table_1[[#This Row],[Profit]]/Table_1[[#This Row],[Sales]]</f>
        <v>-2.7670999187652314</v>
      </c>
      <c r="AI1470" s="23">
        <f>Table_1[[#This Row],[Profit]]+Table_1[[#This Row],[Sales]]</f>
        <v>-87.012</v>
      </c>
      <c r="AJ1470" s="17">
        <f>WEEKNUM(Table_1[[#This Row],[Order Date]],1)</f>
        <v>20</v>
      </c>
      <c r="AK1470" s="17" t="str">
        <f>TEXT(Table_1[[#This Row],[Order Date]],"mmm yyyy")</f>
        <v>May 2015</v>
      </c>
      <c r="AL1470" s="17" t="str">
        <f>Table_1[[#This Row],[Monthly sales]]&amp;"  Week "&amp;TEXT(Table_1[[#This Row],[Weekly sales]],"00")</f>
        <v>May 2015  Week 20</v>
      </c>
      <c r="AM1470" s="17">
        <f>IF(COUNTIF($A$2:A1470, A1470)=1, 1, 0)</f>
        <v>1</v>
      </c>
      <c r="AN1470" s="3">
        <f>COUNTA(A1470) - COUNTIF(Table_1[[#This Row],[Unique Customers]], 1)</f>
        <v>0</v>
      </c>
      <c r="AO1470" s="17" t="str">
        <f t="shared" si="22"/>
        <v>Unique</v>
      </c>
      <c r="AP1470" s="17" t="str">
        <f>"Q"&amp;_xlfn.CEILING.MATH(MONTH(Table_1[[#This Row],[Monthly sales]])/3,1)</f>
        <v>Q2</v>
      </c>
    </row>
    <row r="1471" spans="1:42" ht="14.4" x14ac:dyDescent="0.3">
      <c r="A1471" s="2">
        <v>3354</v>
      </c>
      <c r="B1471" s="15" t="s">
        <v>1894</v>
      </c>
      <c r="C1471" s="15" t="s">
        <v>38</v>
      </c>
      <c r="D1471" s="6">
        <v>0.03</v>
      </c>
      <c r="E1471" s="4">
        <v>28.53</v>
      </c>
      <c r="F1471" s="4">
        <v>1.49</v>
      </c>
      <c r="G1471" s="15" t="s">
        <v>39</v>
      </c>
      <c r="H1471" s="15" t="s">
        <v>95</v>
      </c>
      <c r="I1471" s="15" t="s">
        <v>49</v>
      </c>
      <c r="J1471" s="15" t="s">
        <v>73</v>
      </c>
      <c r="K1471" s="15" t="s">
        <v>74</v>
      </c>
      <c r="L1471" s="15" t="s">
        <v>1833</v>
      </c>
      <c r="M1471" s="6">
        <v>0.38</v>
      </c>
      <c r="N1471" s="15" t="s">
        <v>33</v>
      </c>
      <c r="O1471" s="15" t="s">
        <v>60</v>
      </c>
      <c r="P1471" s="15" t="s">
        <v>91</v>
      </c>
      <c r="Q1471" s="15" t="s">
        <v>1896</v>
      </c>
      <c r="R1471" s="2">
        <v>92231</v>
      </c>
      <c r="S1471" s="1">
        <v>42140</v>
      </c>
      <c r="T1471" s="12">
        <f>EOMONTH(Table_1[[#This Row],[Order Date]],0)</f>
        <v>42155</v>
      </c>
      <c r="U1471" s="10">
        <f>EOMONTH(Table_1[[#This Row],[Order Date]],0)</f>
        <v>42155</v>
      </c>
      <c r="V1471" s="14">
        <v>42140</v>
      </c>
      <c r="W1471" s="1">
        <v>42141</v>
      </c>
      <c r="X1471" s="12">
        <v>42141</v>
      </c>
      <c r="Y1471" s="10">
        <f>EOMONTH(Table_1[[#This Row],[Ship date]],0)</f>
        <v>42155</v>
      </c>
      <c r="Z1471" s="14">
        <v>42141</v>
      </c>
      <c r="AA1471" s="4">
        <v>137.67570000000001</v>
      </c>
      <c r="AB1471" s="2">
        <v>7</v>
      </c>
      <c r="AC1471" s="4">
        <v>199.53</v>
      </c>
      <c r="AD1471" s="2">
        <v>88589</v>
      </c>
      <c r="AE1471" s="4">
        <f>'DataCleaning and Transformation'!$E1471-'DataCleaning and Transformation'!$D1471</f>
        <v>28.5</v>
      </c>
      <c r="AF1471" s="15" t="str">
        <f>_xlfn.IFS('DataCleaning and Transformation'!$O1471="Central","Chris",'DataCleaning and Transformation'!$O1471="East","Erin",'DataCleaning and Transformation'!$O1471="South","Sam",'DataCleaning and Transformation'!$O1471="West","William")</f>
        <v>William</v>
      </c>
      <c r="AG1471" s="31">
        <f>Table_1[[#This Row],[Ship date]]-Table_1[[#This Row],[Order Date]]</f>
        <v>1</v>
      </c>
      <c r="AH1471" s="22">
        <f>Table_1[[#This Row],[Profit]]/Table_1[[#This Row],[Sales]]</f>
        <v>0.69000000000000006</v>
      </c>
      <c r="AI1471" s="23">
        <f>Table_1[[#This Row],[Profit]]+Table_1[[#This Row],[Sales]]</f>
        <v>337.20569999999998</v>
      </c>
      <c r="AJ1471" s="17">
        <f>WEEKNUM(Table_1[[#This Row],[Order Date]],1)</f>
        <v>20</v>
      </c>
      <c r="AK1471" s="17" t="str">
        <f>TEXT(Table_1[[#This Row],[Order Date]],"mmm yyyy")</f>
        <v>May 2015</v>
      </c>
      <c r="AL1471" s="17" t="str">
        <f>Table_1[[#This Row],[Monthly sales]]&amp;"  Week "&amp;TEXT(Table_1[[#This Row],[Weekly sales]],"00")</f>
        <v>May 2015  Week 20</v>
      </c>
      <c r="AM1471" s="17">
        <f>IF(COUNTIF($A$2:A1471, A1471)=1, 1, 0)</f>
        <v>0</v>
      </c>
      <c r="AN1471" s="3">
        <f>COUNTA(A1471) - COUNTIF(Table_1[[#This Row],[Unique Customers]], 1)</f>
        <v>1</v>
      </c>
      <c r="AO1471" s="17" t="str">
        <f t="shared" si="22"/>
        <v>Unique</v>
      </c>
      <c r="AP1471" s="17" t="str">
        <f>"Q"&amp;_xlfn.CEILING.MATH(MONTH(Table_1[[#This Row],[Monthly sales]])/3,1)</f>
        <v>Q2</v>
      </c>
    </row>
    <row r="1472" spans="1:42" ht="14.4" x14ac:dyDescent="0.3">
      <c r="A1472" s="2">
        <v>3354</v>
      </c>
      <c r="B1472" s="15" t="s">
        <v>1894</v>
      </c>
      <c r="C1472" s="15" t="s">
        <v>38</v>
      </c>
      <c r="D1472" s="6">
        <v>7.0000000000000007E-2</v>
      </c>
      <c r="E1472" s="4">
        <v>5.98</v>
      </c>
      <c r="F1472" s="4">
        <v>7.15</v>
      </c>
      <c r="G1472" s="15" t="s">
        <v>39</v>
      </c>
      <c r="H1472" s="15" t="s">
        <v>95</v>
      </c>
      <c r="I1472" s="15" t="s">
        <v>49</v>
      </c>
      <c r="J1472" s="15" t="s">
        <v>89</v>
      </c>
      <c r="K1472" s="15" t="s">
        <v>74</v>
      </c>
      <c r="L1472" s="15" t="s">
        <v>2539</v>
      </c>
      <c r="M1472" s="6">
        <v>0.36</v>
      </c>
      <c r="N1472" s="15" t="s">
        <v>33</v>
      </c>
      <c r="O1472" s="15" t="s">
        <v>60</v>
      </c>
      <c r="P1472" s="15" t="s">
        <v>91</v>
      </c>
      <c r="Q1472" s="15" t="s">
        <v>1896</v>
      </c>
      <c r="R1472" s="2">
        <v>92231</v>
      </c>
      <c r="S1472" s="1">
        <v>42140</v>
      </c>
      <c r="T1472" s="12">
        <f>EOMONTH(Table_1[[#This Row],[Order Date]],0)</f>
        <v>42155</v>
      </c>
      <c r="U1472" s="10">
        <f>EOMONTH(Table_1[[#This Row],[Order Date]],0)</f>
        <v>42155</v>
      </c>
      <c r="V1472" s="14">
        <v>42140</v>
      </c>
      <c r="W1472" s="1">
        <v>42142</v>
      </c>
      <c r="X1472" s="12">
        <v>42142</v>
      </c>
      <c r="Y1472" s="10">
        <f>EOMONTH(Table_1[[#This Row],[Ship date]],0)</f>
        <v>42155</v>
      </c>
      <c r="Z1472" s="14">
        <v>42142</v>
      </c>
      <c r="AA1472" s="4">
        <v>-62</v>
      </c>
      <c r="AB1472" s="2">
        <v>6</v>
      </c>
      <c r="AC1472" s="4">
        <v>37.049999999999997</v>
      </c>
      <c r="AD1472" s="2">
        <v>88589</v>
      </c>
      <c r="AE1472" s="4">
        <f>'DataCleaning and Transformation'!$E1472-'DataCleaning and Transformation'!$D1472</f>
        <v>5.91</v>
      </c>
      <c r="AF1472" s="15" t="str">
        <f>_xlfn.IFS('DataCleaning and Transformation'!$O1472="Central","Chris",'DataCleaning and Transformation'!$O1472="East","Erin",'DataCleaning and Transformation'!$O1472="South","Sam",'DataCleaning and Transformation'!$O1472="West","William")</f>
        <v>William</v>
      </c>
      <c r="AG1472" s="31">
        <f>Table_1[[#This Row],[Ship date]]-Table_1[[#This Row],[Order Date]]</f>
        <v>2</v>
      </c>
      <c r="AH1472" s="22">
        <f>Table_1[[#This Row],[Profit]]/Table_1[[#This Row],[Sales]]</f>
        <v>-1.6734143049932524</v>
      </c>
      <c r="AI1472" s="23">
        <f>Table_1[[#This Row],[Profit]]+Table_1[[#This Row],[Sales]]</f>
        <v>-24.950000000000003</v>
      </c>
      <c r="AJ1472" s="17">
        <f>WEEKNUM(Table_1[[#This Row],[Order Date]],1)</f>
        <v>20</v>
      </c>
      <c r="AK1472" s="17" t="str">
        <f>TEXT(Table_1[[#This Row],[Order Date]],"mmm yyyy")</f>
        <v>May 2015</v>
      </c>
      <c r="AL1472" s="17" t="str">
        <f>Table_1[[#This Row],[Monthly sales]]&amp;"  Week "&amp;TEXT(Table_1[[#This Row],[Weekly sales]],"00")</f>
        <v>May 2015  Week 20</v>
      </c>
      <c r="AM1472" s="17">
        <f>IF(COUNTIF($A$2:A1472, A1472)=1, 1, 0)</f>
        <v>0</v>
      </c>
      <c r="AN1472" s="3">
        <f>COUNTA(A1472) - COUNTIF(Table_1[[#This Row],[Unique Customers]], 1)</f>
        <v>1</v>
      </c>
      <c r="AO1472" s="17" t="str">
        <f t="shared" si="22"/>
        <v>Repeated</v>
      </c>
      <c r="AP1472" s="17" t="str">
        <f>"Q"&amp;_xlfn.CEILING.MATH(MONTH(Table_1[[#This Row],[Monthly sales]])/3,1)</f>
        <v>Q2</v>
      </c>
    </row>
    <row r="1473" spans="1:42" ht="14.4" x14ac:dyDescent="0.3">
      <c r="A1473" s="2">
        <v>2070</v>
      </c>
      <c r="B1473" s="15" t="s">
        <v>2540</v>
      </c>
      <c r="C1473" s="15" t="s">
        <v>48</v>
      </c>
      <c r="D1473" s="6">
        <v>7.0000000000000007E-2</v>
      </c>
      <c r="E1473" s="4">
        <v>35.99</v>
      </c>
      <c r="F1473" s="4">
        <v>5.99</v>
      </c>
      <c r="G1473" s="15" t="s">
        <v>39</v>
      </c>
      <c r="H1473" s="15" t="s">
        <v>95</v>
      </c>
      <c r="I1473" s="15" t="s">
        <v>41</v>
      </c>
      <c r="J1473" s="15" t="s">
        <v>136</v>
      </c>
      <c r="K1473" s="15" t="s">
        <v>51</v>
      </c>
      <c r="L1473" s="15" t="s">
        <v>1373</v>
      </c>
      <c r="M1473" s="6">
        <v>0.38</v>
      </c>
      <c r="N1473" s="15" t="s">
        <v>33</v>
      </c>
      <c r="O1473" s="15" t="s">
        <v>53</v>
      </c>
      <c r="P1473" s="15" t="s">
        <v>290</v>
      </c>
      <c r="Q1473" s="15" t="s">
        <v>2541</v>
      </c>
      <c r="R1473" s="2">
        <v>48021</v>
      </c>
      <c r="S1473" s="1">
        <v>42140</v>
      </c>
      <c r="T1473" s="12">
        <f>EOMONTH(Table_1[[#This Row],[Order Date]],0)</f>
        <v>42155</v>
      </c>
      <c r="U1473" s="10">
        <f>EOMONTH(Table_1[[#This Row],[Order Date]],0)</f>
        <v>42155</v>
      </c>
      <c r="V1473" s="14">
        <v>42140</v>
      </c>
      <c r="W1473" s="1">
        <v>42144</v>
      </c>
      <c r="X1473" s="12">
        <v>42144</v>
      </c>
      <c r="Y1473" s="10">
        <f>EOMONTH(Table_1[[#This Row],[Ship date]],0)</f>
        <v>42155</v>
      </c>
      <c r="Z1473" s="14">
        <v>42144</v>
      </c>
      <c r="AA1473" s="4">
        <v>17.8398</v>
      </c>
      <c r="AB1473" s="2">
        <v>5</v>
      </c>
      <c r="AC1473" s="4">
        <v>153.61000000000001</v>
      </c>
      <c r="AD1473" s="2">
        <v>88558</v>
      </c>
      <c r="AE1473" s="4">
        <f>'DataCleaning and Transformation'!$E1473-'DataCleaning and Transformation'!$D1473</f>
        <v>35.92</v>
      </c>
      <c r="AF1473" s="15" t="str">
        <f>_xlfn.IFS('DataCleaning and Transformation'!$O1473="Central","Chris",'DataCleaning and Transformation'!$O1473="East","Erin",'DataCleaning and Transformation'!$O1473="South","Sam",'DataCleaning and Transformation'!$O1473="West","William")</f>
        <v>Chris</v>
      </c>
      <c r="AG1473" s="31">
        <f>Table_1[[#This Row],[Ship date]]-Table_1[[#This Row],[Order Date]]</f>
        <v>4</v>
      </c>
      <c r="AH1473" s="22">
        <f>Table_1[[#This Row],[Profit]]/Table_1[[#This Row],[Sales]]</f>
        <v>0.11613697024933271</v>
      </c>
      <c r="AI1473" s="23">
        <f>Table_1[[#This Row],[Profit]]+Table_1[[#This Row],[Sales]]</f>
        <v>171.44980000000001</v>
      </c>
      <c r="AJ1473" s="17">
        <f>WEEKNUM(Table_1[[#This Row],[Order Date]],1)</f>
        <v>20</v>
      </c>
      <c r="AK1473" s="17" t="str">
        <f>TEXT(Table_1[[#This Row],[Order Date]],"mmm yyyy")</f>
        <v>May 2015</v>
      </c>
      <c r="AL1473" s="17" t="str">
        <f>Table_1[[#This Row],[Monthly sales]]&amp;"  Week "&amp;TEXT(Table_1[[#This Row],[Weekly sales]],"00")</f>
        <v>May 2015  Week 20</v>
      </c>
      <c r="AM1473" s="17">
        <f>IF(COUNTIF($A$2:A1473, A1473)=1, 1, 0)</f>
        <v>1</v>
      </c>
      <c r="AN1473" s="3">
        <f>COUNTA(A1473) - COUNTIF(Table_1[[#This Row],[Unique Customers]], 1)</f>
        <v>0</v>
      </c>
      <c r="AO1473" s="17" t="str">
        <f t="shared" si="22"/>
        <v>Unique</v>
      </c>
      <c r="AP1473" s="17" t="str">
        <f>"Q"&amp;_xlfn.CEILING.MATH(MONTH(Table_1[[#This Row],[Monthly sales]])/3,1)</f>
        <v>Q2</v>
      </c>
    </row>
    <row r="1474" spans="1:42" ht="14.4" x14ac:dyDescent="0.3">
      <c r="A1474" s="2">
        <v>2071</v>
      </c>
      <c r="B1474" s="15" t="s">
        <v>918</v>
      </c>
      <c r="C1474" s="15" t="s">
        <v>48</v>
      </c>
      <c r="D1474" s="6">
        <v>0.08</v>
      </c>
      <c r="E1474" s="4">
        <v>65.989999999999995</v>
      </c>
      <c r="F1474" s="4">
        <v>5.92</v>
      </c>
      <c r="G1474" s="15" t="s">
        <v>88</v>
      </c>
      <c r="H1474" s="15" t="s">
        <v>95</v>
      </c>
      <c r="I1474" s="15" t="s">
        <v>41</v>
      </c>
      <c r="J1474" s="15" t="s">
        <v>136</v>
      </c>
      <c r="K1474" s="15" t="s">
        <v>74</v>
      </c>
      <c r="L1474" s="15" t="s">
        <v>1057</v>
      </c>
      <c r="M1474" s="6">
        <v>0.57999999999999996</v>
      </c>
      <c r="N1474" s="15" t="s">
        <v>33</v>
      </c>
      <c r="O1474" s="15" t="s">
        <v>53</v>
      </c>
      <c r="P1474" s="15" t="s">
        <v>290</v>
      </c>
      <c r="Q1474" s="15" t="s">
        <v>920</v>
      </c>
      <c r="R1474" s="2">
        <v>48336</v>
      </c>
      <c r="S1474" s="1">
        <v>42140</v>
      </c>
      <c r="T1474" s="12">
        <f>EOMONTH(Table_1[[#This Row],[Order Date]],0)</f>
        <v>42155</v>
      </c>
      <c r="U1474" s="10">
        <f>EOMONTH(Table_1[[#This Row],[Order Date]],0)</f>
        <v>42155</v>
      </c>
      <c r="V1474" s="14">
        <v>42140</v>
      </c>
      <c r="W1474" s="1">
        <v>42147</v>
      </c>
      <c r="X1474" s="12">
        <v>42147</v>
      </c>
      <c r="Y1474" s="10">
        <f>EOMONTH(Table_1[[#This Row],[Ship date]],0)</f>
        <v>42155</v>
      </c>
      <c r="Z1474" s="14">
        <v>42147</v>
      </c>
      <c r="AA1474" s="4">
        <v>183.84299999999999</v>
      </c>
      <c r="AB1474" s="2">
        <v>20</v>
      </c>
      <c r="AC1474" s="4">
        <v>1063.81</v>
      </c>
      <c r="AD1474" s="2">
        <v>88558</v>
      </c>
      <c r="AE1474" s="4">
        <f>'DataCleaning and Transformation'!$E1474-'DataCleaning and Transformation'!$D1474</f>
        <v>65.91</v>
      </c>
      <c r="AF1474" s="15" t="str">
        <f>_xlfn.IFS('DataCleaning and Transformation'!$O1474="Central","Chris",'DataCleaning and Transformation'!$O1474="East","Erin",'DataCleaning and Transformation'!$O1474="South","Sam",'DataCleaning and Transformation'!$O1474="West","William")</f>
        <v>Chris</v>
      </c>
      <c r="AG1474" s="31">
        <f>Table_1[[#This Row],[Ship date]]-Table_1[[#This Row],[Order Date]]</f>
        <v>7</v>
      </c>
      <c r="AH1474" s="22">
        <f>Table_1[[#This Row],[Profit]]/Table_1[[#This Row],[Sales]]</f>
        <v>0.1728156343707993</v>
      </c>
      <c r="AI1474" s="23">
        <f>Table_1[[#This Row],[Profit]]+Table_1[[#This Row],[Sales]]</f>
        <v>1247.653</v>
      </c>
      <c r="AJ1474" s="17">
        <f>WEEKNUM(Table_1[[#This Row],[Order Date]],1)</f>
        <v>20</v>
      </c>
      <c r="AK1474" s="17" t="str">
        <f>TEXT(Table_1[[#This Row],[Order Date]],"mmm yyyy")</f>
        <v>May 2015</v>
      </c>
      <c r="AL1474" s="17" t="str">
        <f>Table_1[[#This Row],[Monthly sales]]&amp;"  Week "&amp;TEXT(Table_1[[#This Row],[Weekly sales]],"00")</f>
        <v>May 2015  Week 20</v>
      </c>
      <c r="AM1474" s="17">
        <f>IF(COUNTIF($A$2:A1474, A1474)=1, 1, 0)</f>
        <v>0</v>
      </c>
      <c r="AN1474" s="3">
        <f>COUNTA(A1474) - COUNTIF(Table_1[[#This Row],[Unique Customers]], 1)</f>
        <v>1</v>
      </c>
      <c r="AO1474" s="17" t="str">
        <f t="shared" ref="AO1474:AO1537" si="23">IF(AD1474=AD1473, "Repeated", "Unique")</f>
        <v>Repeated</v>
      </c>
      <c r="AP1474" s="17" t="str">
        <f>"Q"&amp;_xlfn.CEILING.MATH(MONTH(Table_1[[#This Row],[Monthly sales]])/3,1)</f>
        <v>Q2</v>
      </c>
    </row>
    <row r="1475" spans="1:42" ht="14.4" x14ac:dyDescent="0.3">
      <c r="A1475" s="2">
        <v>1984</v>
      </c>
      <c r="B1475" s="15" t="s">
        <v>2542</v>
      </c>
      <c r="C1475" s="15" t="s">
        <v>71</v>
      </c>
      <c r="D1475" s="6">
        <v>0.1</v>
      </c>
      <c r="E1475" s="4">
        <v>7.37</v>
      </c>
      <c r="F1475" s="4">
        <v>5.53</v>
      </c>
      <c r="G1475" s="15" t="s">
        <v>39</v>
      </c>
      <c r="H1475" s="15" t="s">
        <v>40</v>
      </c>
      <c r="I1475" s="15" t="s">
        <v>41</v>
      </c>
      <c r="J1475" s="15" t="s">
        <v>42</v>
      </c>
      <c r="K1475" s="15" t="s">
        <v>43</v>
      </c>
      <c r="L1475" s="15" t="s">
        <v>550</v>
      </c>
      <c r="M1475" s="6">
        <v>0.69</v>
      </c>
      <c r="N1475" s="15" t="s">
        <v>33</v>
      </c>
      <c r="O1475" s="15" t="s">
        <v>34</v>
      </c>
      <c r="P1475" s="15" t="s">
        <v>272</v>
      </c>
      <c r="Q1475" s="15" t="s">
        <v>273</v>
      </c>
      <c r="R1475" s="2">
        <v>29915</v>
      </c>
      <c r="S1475" s="1">
        <v>42140</v>
      </c>
      <c r="T1475" s="12">
        <f>EOMONTH(Table_1[[#This Row],[Order Date]],0)</f>
        <v>42155</v>
      </c>
      <c r="U1475" s="10">
        <f>EOMONTH(Table_1[[#This Row],[Order Date]],0)</f>
        <v>42155</v>
      </c>
      <c r="V1475" s="14">
        <v>42140</v>
      </c>
      <c r="W1475" s="1">
        <v>42140</v>
      </c>
      <c r="X1475" s="12">
        <v>42140</v>
      </c>
      <c r="Y1475" s="10">
        <f>EOMONTH(Table_1[[#This Row],[Ship date]],0)</f>
        <v>42155</v>
      </c>
      <c r="Z1475" s="14">
        <v>42140</v>
      </c>
      <c r="AA1475" s="4">
        <v>290.202</v>
      </c>
      <c r="AB1475" s="2">
        <v>38</v>
      </c>
      <c r="AC1475" s="4">
        <v>269.33</v>
      </c>
      <c r="AD1475" s="2">
        <v>91258</v>
      </c>
      <c r="AE1475" s="4">
        <f>'DataCleaning and Transformation'!$E1475-'DataCleaning and Transformation'!$D1475</f>
        <v>7.2700000000000005</v>
      </c>
      <c r="AF1475" s="15" t="str">
        <f>_xlfn.IFS('DataCleaning and Transformation'!$O1475="Central","Chris",'DataCleaning and Transformation'!$O1475="East","Erin",'DataCleaning and Transformation'!$O1475="South","Sam",'DataCleaning and Transformation'!$O1475="West","William")</f>
        <v>Sam</v>
      </c>
      <c r="AG1475" s="31">
        <f>Table_1[[#This Row],[Ship date]]-Table_1[[#This Row],[Order Date]]</f>
        <v>0</v>
      </c>
      <c r="AH1475" s="22">
        <f>Table_1[[#This Row],[Profit]]/Table_1[[#This Row],[Sales]]</f>
        <v>1.077496008613968</v>
      </c>
      <c r="AI1475" s="23">
        <f>Table_1[[#This Row],[Profit]]+Table_1[[#This Row],[Sales]]</f>
        <v>559.53199999999993</v>
      </c>
      <c r="AJ1475" s="17">
        <f>WEEKNUM(Table_1[[#This Row],[Order Date]],1)</f>
        <v>20</v>
      </c>
      <c r="AK1475" s="17" t="str">
        <f>TEXT(Table_1[[#This Row],[Order Date]],"mmm yyyy")</f>
        <v>May 2015</v>
      </c>
      <c r="AL1475" s="17" t="str">
        <f>Table_1[[#This Row],[Monthly sales]]&amp;"  Week "&amp;TEXT(Table_1[[#This Row],[Weekly sales]],"00")</f>
        <v>May 2015  Week 20</v>
      </c>
      <c r="AM1475" s="17">
        <f>IF(COUNTIF($A$2:A1475, A1475)=1, 1, 0)</f>
        <v>1</v>
      </c>
      <c r="AN1475" s="3">
        <f>COUNTA(A1475) - COUNTIF(Table_1[[#This Row],[Unique Customers]], 1)</f>
        <v>0</v>
      </c>
      <c r="AO1475" s="17" t="str">
        <f t="shared" si="23"/>
        <v>Unique</v>
      </c>
      <c r="AP1475" s="17" t="str">
        <f>"Q"&amp;_xlfn.CEILING.MATH(MONTH(Table_1[[#This Row],[Monthly sales]])/3,1)</f>
        <v>Q2</v>
      </c>
    </row>
    <row r="1476" spans="1:42" ht="14.4" x14ac:dyDescent="0.3">
      <c r="A1476" s="2">
        <v>91</v>
      </c>
      <c r="B1476" s="15" t="s">
        <v>1247</v>
      </c>
      <c r="C1476" s="15" t="s">
        <v>38</v>
      </c>
      <c r="D1476" s="6">
        <v>7.0000000000000007E-2</v>
      </c>
      <c r="E1476" s="4">
        <v>19.84</v>
      </c>
      <c r="F1476" s="4">
        <v>4.0999999999999996</v>
      </c>
      <c r="G1476" s="15" t="s">
        <v>39</v>
      </c>
      <c r="H1476" s="15" t="s">
        <v>72</v>
      </c>
      <c r="I1476" s="15" t="s">
        <v>49</v>
      </c>
      <c r="J1476" s="15" t="s">
        <v>50</v>
      </c>
      <c r="K1476" s="15" t="s">
        <v>51</v>
      </c>
      <c r="L1476" s="15" t="s">
        <v>2543</v>
      </c>
      <c r="M1476" s="6">
        <v>0.44</v>
      </c>
      <c r="N1476" s="15" t="s">
        <v>33</v>
      </c>
      <c r="O1476" s="15" t="s">
        <v>60</v>
      </c>
      <c r="P1476" s="15" t="s">
        <v>91</v>
      </c>
      <c r="Q1476" s="15" t="s">
        <v>1248</v>
      </c>
      <c r="R1476" s="2">
        <v>94591</v>
      </c>
      <c r="S1476" s="1">
        <v>42141</v>
      </c>
      <c r="T1476" s="12">
        <f>EOMONTH(Table_1[[#This Row],[Order Date]],0)</f>
        <v>42155</v>
      </c>
      <c r="U1476" s="10">
        <f>EOMONTH(Table_1[[#This Row],[Order Date]],0)</f>
        <v>42155</v>
      </c>
      <c r="V1476" s="14">
        <v>42141</v>
      </c>
      <c r="W1476" s="1">
        <v>42142</v>
      </c>
      <c r="X1476" s="12">
        <v>42142</v>
      </c>
      <c r="Y1476" s="10">
        <f>EOMONTH(Table_1[[#This Row],[Ship date]],0)</f>
        <v>42155</v>
      </c>
      <c r="Z1476" s="14">
        <v>42142</v>
      </c>
      <c r="AA1476" s="4">
        <v>117.852</v>
      </c>
      <c r="AB1476" s="2">
        <v>9</v>
      </c>
      <c r="AC1476" s="4">
        <v>170.8</v>
      </c>
      <c r="AD1476" s="2">
        <v>87175</v>
      </c>
      <c r="AE1476" s="4">
        <f>'DataCleaning and Transformation'!$E1476-'DataCleaning and Transformation'!$D1476</f>
        <v>19.77</v>
      </c>
      <c r="AF1476" s="15" t="str">
        <f>_xlfn.IFS('DataCleaning and Transformation'!$O1476="Central","Chris",'DataCleaning and Transformation'!$O1476="East","Erin",'DataCleaning and Transformation'!$O1476="South","Sam",'DataCleaning and Transformation'!$O1476="West","William")</f>
        <v>William</v>
      </c>
      <c r="AG1476" s="31">
        <f>Table_1[[#This Row],[Ship date]]-Table_1[[#This Row],[Order Date]]</f>
        <v>1</v>
      </c>
      <c r="AH1476" s="22">
        <f>Table_1[[#This Row],[Profit]]/Table_1[[#This Row],[Sales]]</f>
        <v>0.69</v>
      </c>
      <c r="AI1476" s="23">
        <f>Table_1[[#This Row],[Profit]]+Table_1[[#This Row],[Sales]]</f>
        <v>288.65200000000004</v>
      </c>
      <c r="AJ1476" s="17">
        <f>WEEKNUM(Table_1[[#This Row],[Order Date]],1)</f>
        <v>21</v>
      </c>
      <c r="AK1476" s="17" t="str">
        <f>TEXT(Table_1[[#This Row],[Order Date]],"mmm yyyy")</f>
        <v>May 2015</v>
      </c>
      <c r="AL1476" s="17" t="str">
        <f>Table_1[[#This Row],[Monthly sales]]&amp;"  Week "&amp;TEXT(Table_1[[#This Row],[Weekly sales]],"00")</f>
        <v>May 2015  Week 21</v>
      </c>
      <c r="AM1476" s="17">
        <f>IF(COUNTIF($A$2:A1476, A1476)=1, 1, 0)</f>
        <v>0</v>
      </c>
      <c r="AN1476" s="3">
        <f>COUNTA(A1476) - COUNTIF(Table_1[[#This Row],[Unique Customers]], 1)</f>
        <v>1</v>
      </c>
      <c r="AO1476" s="17" t="str">
        <f t="shared" si="23"/>
        <v>Unique</v>
      </c>
      <c r="AP1476" s="17" t="str">
        <f>"Q"&amp;_xlfn.CEILING.MATH(MONTH(Table_1[[#This Row],[Monthly sales]])/3,1)</f>
        <v>Q2</v>
      </c>
    </row>
    <row r="1477" spans="1:42" ht="14.4" x14ac:dyDescent="0.3">
      <c r="A1477" s="2">
        <v>92</v>
      </c>
      <c r="B1477" s="15" t="s">
        <v>2544</v>
      </c>
      <c r="C1477" s="15" t="s">
        <v>38</v>
      </c>
      <c r="D1477" s="6">
        <v>7.0000000000000007E-2</v>
      </c>
      <c r="E1477" s="4">
        <v>8.34</v>
      </c>
      <c r="F1477" s="4">
        <v>1.43</v>
      </c>
      <c r="G1477" s="15" t="s">
        <v>39</v>
      </c>
      <c r="H1477" s="15" t="s">
        <v>72</v>
      </c>
      <c r="I1477" s="15" t="s">
        <v>49</v>
      </c>
      <c r="J1477" s="15" t="s">
        <v>89</v>
      </c>
      <c r="K1477" s="15" t="s">
        <v>51</v>
      </c>
      <c r="L1477" s="15" t="s">
        <v>2545</v>
      </c>
      <c r="M1477" s="6">
        <v>0.35</v>
      </c>
      <c r="N1477" s="15" t="s">
        <v>33</v>
      </c>
      <c r="O1477" s="15" t="s">
        <v>34</v>
      </c>
      <c r="P1477" s="15" t="s">
        <v>169</v>
      </c>
      <c r="Q1477" s="15" t="s">
        <v>2546</v>
      </c>
      <c r="R1477" s="2">
        <v>70056</v>
      </c>
      <c r="S1477" s="1">
        <v>42141</v>
      </c>
      <c r="T1477" s="12">
        <f>EOMONTH(Table_1[[#This Row],[Order Date]],0)</f>
        <v>42155</v>
      </c>
      <c r="U1477" s="10">
        <f>EOMONTH(Table_1[[#This Row],[Order Date]],0)</f>
        <v>42155</v>
      </c>
      <c r="V1477" s="14">
        <v>42141</v>
      </c>
      <c r="W1477" s="1">
        <v>42143</v>
      </c>
      <c r="X1477" s="12">
        <v>42143</v>
      </c>
      <c r="Y1477" s="10">
        <f>EOMONTH(Table_1[[#This Row],[Ship date]],0)</f>
        <v>42155</v>
      </c>
      <c r="Z1477" s="14">
        <v>42143</v>
      </c>
      <c r="AA1477" s="4">
        <v>-190.68</v>
      </c>
      <c r="AB1477" s="2">
        <v>16</v>
      </c>
      <c r="AC1477" s="4">
        <v>132.08000000000001</v>
      </c>
      <c r="AD1477" s="2">
        <v>87175</v>
      </c>
      <c r="AE1477" s="4">
        <f>'DataCleaning and Transformation'!$E1477-'DataCleaning and Transformation'!$D1477</f>
        <v>8.27</v>
      </c>
      <c r="AF1477" s="15" t="str">
        <f>_xlfn.IFS('DataCleaning and Transformation'!$O1477="Central","Chris",'DataCleaning and Transformation'!$O1477="East","Erin",'DataCleaning and Transformation'!$O1477="South","Sam",'DataCleaning and Transformation'!$O1477="West","William")</f>
        <v>Sam</v>
      </c>
      <c r="AG1477" s="31">
        <f>Table_1[[#This Row],[Ship date]]-Table_1[[#This Row],[Order Date]]</f>
        <v>2</v>
      </c>
      <c r="AH1477" s="22">
        <f>Table_1[[#This Row],[Profit]]/Table_1[[#This Row],[Sales]]</f>
        <v>-1.4436705027256207</v>
      </c>
      <c r="AI1477" s="23">
        <f>Table_1[[#This Row],[Profit]]+Table_1[[#This Row],[Sales]]</f>
        <v>-58.599999999999994</v>
      </c>
      <c r="AJ1477" s="17">
        <f>WEEKNUM(Table_1[[#This Row],[Order Date]],1)</f>
        <v>21</v>
      </c>
      <c r="AK1477" s="17" t="str">
        <f>TEXT(Table_1[[#This Row],[Order Date]],"mmm yyyy")</f>
        <v>May 2015</v>
      </c>
      <c r="AL1477" s="17" t="str">
        <f>Table_1[[#This Row],[Monthly sales]]&amp;"  Week "&amp;TEXT(Table_1[[#This Row],[Weekly sales]],"00")</f>
        <v>May 2015  Week 21</v>
      </c>
      <c r="AM1477" s="17">
        <f>IF(COUNTIF($A$2:A1477, A1477)=1, 1, 0)</f>
        <v>1</v>
      </c>
      <c r="AN1477" s="3">
        <f>COUNTA(A1477) - COUNTIF(Table_1[[#This Row],[Unique Customers]], 1)</f>
        <v>0</v>
      </c>
      <c r="AO1477" s="17" t="str">
        <f t="shared" si="23"/>
        <v>Repeated</v>
      </c>
      <c r="AP1477" s="17" t="str">
        <f>"Q"&amp;_xlfn.CEILING.MATH(MONTH(Table_1[[#This Row],[Monthly sales]])/3,1)</f>
        <v>Q2</v>
      </c>
    </row>
    <row r="1478" spans="1:42" ht="14.4" x14ac:dyDescent="0.3">
      <c r="A1478" s="2">
        <v>92</v>
      </c>
      <c r="B1478" s="15" t="s">
        <v>2544</v>
      </c>
      <c r="C1478" s="15" t="s">
        <v>38</v>
      </c>
      <c r="D1478" s="6">
        <v>0.09</v>
      </c>
      <c r="E1478" s="4">
        <v>4.9800000000000004</v>
      </c>
      <c r="F1478" s="4">
        <v>6.07</v>
      </c>
      <c r="G1478" s="15" t="s">
        <v>39</v>
      </c>
      <c r="H1478" s="15" t="s">
        <v>72</v>
      </c>
      <c r="I1478" s="15" t="s">
        <v>49</v>
      </c>
      <c r="J1478" s="15" t="s">
        <v>89</v>
      </c>
      <c r="K1478" s="15" t="s">
        <v>74</v>
      </c>
      <c r="L1478" s="15" t="s">
        <v>788</v>
      </c>
      <c r="M1478" s="6">
        <v>0.36</v>
      </c>
      <c r="N1478" s="15" t="s">
        <v>33</v>
      </c>
      <c r="O1478" s="15" t="s">
        <v>34</v>
      </c>
      <c r="P1478" s="15" t="s">
        <v>169</v>
      </c>
      <c r="Q1478" s="15" t="s">
        <v>2546</v>
      </c>
      <c r="R1478" s="2">
        <v>70056</v>
      </c>
      <c r="S1478" s="1">
        <v>42141</v>
      </c>
      <c r="T1478" s="12">
        <f>EOMONTH(Table_1[[#This Row],[Order Date]],0)</f>
        <v>42155</v>
      </c>
      <c r="U1478" s="10">
        <f>EOMONTH(Table_1[[#This Row],[Order Date]],0)</f>
        <v>42155</v>
      </c>
      <c r="V1478" s="14">
        <v>42141</v>
      </c>
      <c r="W1478" s="1">
        <v>42142</v>
      </c>
      <c r="X1478" s="12">
        <v>42142</v>
      </c>
      <c r="Y1478" s="10">
        <f>EOMONTH(Table_1[[#This Row],[Ship date]],0)</f>
        <v>42155</v>
      </c>
      <c r="Z1478" s="14">
        <v>42142</v>
      </c>
      <c r="AA1478" s="4">
        <v>325.39800000000002</v>
      </c>
      <c r="AB1478" s="2">
        <v>9</v>
      </c>
      <c r="AC1478" s="4">
        <v>45.34</v>
      </c>
      <c r="AD1478" s="2">
        <v>87175</v>
      </c>
      <c r="AE1478" s="4">
        <f>'DataCleaning and Transformation'!$E1478-'DataCleaning and Transformation'!$D1478</f>
        <v>4.8900000000000006</v>
      </c>
      <c r="AF1478" s="15" t="str">
        <f>_xlfn.IFS('DataCleaning and Transformation'!$O1478="Central","Chris",'DataCleaning and Transformation'!$O1478="East","Erin",'DataCleaning and Transformation'!$O1478="South","Sam",'DataCleaning and Transformation'!$O1478="West","William")</f>
        <v>Sam</v>
      </c>
      <c r="AG1478" s="31">
        <f>Table_1[[#This Row],[Ship date]]-Table_1[[#This Row],[Order Date]]</f>
        <v>1</v>
      </c>
      <c r="AH1478" s="22">
        <f>Table_1[[#This Row],[Profit]]/Table_1[[#This Row],[Sales]]</f>
        <v>7.176841640935157</v>
      </c>
      <c r="AI1478" s="23">
        <f>Table_1[[#This Row],[Profit]]+Table_1[[#This Row],[Sales]]</f>
        <v>370.73800000000006</v>
      </c>
      <c r="AJ1478" s="17">
        <f>WEEKNUM(Table_1[[#This Row],[Order Date]],1)</f>
        <v>21</v>
      </c>
      <c r="AK1478" s="17" t="str">
        <f>TEXT(Table_1[[#This Row],[Order Date]],"mmm yyyy")</f>
        <v>May 2015</v>
      </c>
      <c r="AL1478" s="17" t="str">
        <f>Table_1[[#This Row],[Monthly sales]]&amp;"  Week "&amp;TEXT(Table_1[[#This Row],[Weekly sales]],"00")</f>
        <v>May 2015  Week 21</v>
      </c>
      <c r="AM1478" s="17">
        <f>IF(COUNTIF($A$2:A1478, A1478)=1, 1, 0)</f>
        <v>0</v>
      </c>
      <c r="AN1478" s="3">
        <f>COUNTA(A1478) - COUNTIF(Table_1[[#This Row],[Unique Customers]], 1)</f>
        <v>1</v>
      </c>
      <c r="AO1478" s="17" t="str">
        <f t="shared" si="23"/>
        <v>Repeated</v>
      </c>
      <c r="AP1478" s="17" t="str">
        <f>"Q"&amp;_xlfn.CEILING.MATH(MONTH(Table_1[[#This Row],[Monthly sales]])/3,1)</f>
        <v>Q2</v>
      </c>
    </row>
    <row r="1479" spans="1:42" ht="14.4" x14ac:dyDescent="0.3">
      <c r="A1479" s="2">
        <v>772</v>
      </c>
      <c r="B1479" s="15" t="s">
        <v>477</v>
      </c>
      <c r="C1479" s="15" t="s">
        <v>48</v>
      </c>
      <c r="D1479" s="6">
        <v>0.02</v>
      </c>
      <c r="E1479" s="4">
        <v>4.0599999999999996</v>
      </c>
      <c r="F1479" s="4">
        <v>6.89</v>
      </c>
      <c r="G1479" s="15" t="s">
        <v>88</v>
      </c>
      <c r="H1479" s="15" t="s">
        <v>28</v>
      </c>
      <c r="I1479" s="15" t="s">
        <v>49</v>
      </c>
      <c r="J1479" s="15" t="s">
        <v>96</v>
      </c>
      <c r="K1479" s="15" t="s">
        <v>74</v>
      </c>
      <c r="L1479" s="15" t="s">
        <v>1272</v>
      </c>
      <c r="M1479" s="6">
        <v>0.6</v>
      </c>
      <c r="N1479" s="15" t="s">
        <v>33</v>
      </c>
      <c r="O1479" s="15" t="s">
        <v>112</v>
      </c>
      <c r="P1479" s="15" t="s">
        <v>321</v>
      </c>
      <c r="Q1479" s="15" t="s">
        <v>479</v>
      </c>
      <c r="R1479" s="2">
        <v>18103</v>
      </c>
      <c r="S1479" s="1">
        <v>42141</v>
      </c>
      <c r="T1479" s="12">
        <f>EOMONTH(Table_1[[#This Row],[Order Date]],0)</f>
        <v>42155</v>
      </c>
      <c r="U1479" s="10">
        <f>EOMONTH(Table_1[[#This Row],[Order Date]],0)</f>
        <v>42155</v>
      </c>
      <c r="V1479" s="14">
        <v>42141</v>
      </c>
      <c r="W1479" s="1">
        <v>42145</v>
      </c>
      <c r="X1479" s="12">
        <v>42145</v>
      </c>
      <c r="Y1479" s="10">
        <f>EOMONTH(Table_1[[#This Row],[Ship date]],0)</f>
        <v>42155</v>
      </c>
      <c r="Z1479" s="14">
        <v>42145</v>
      </c>
      <c r="AA1479" s="4">
        <v>12.706</v>
      </c>
      <c r="AB1479" s="2">
        <v>12</v>
      </c>
      <c r="AC1479" s="4">
        <v>64.41</v>
      </c>
      <c r="AD1479" s="2">
        <v>88668</v>
      </c>
      <c r="AE1479" s="4">
        <f>'DataCleaning and Transformation'!$E1479-'DataCleaning and Transformation'!$D1479</f>
        <v>4.04</v>
      </c>
      <c r="AF1479" s="15" t="str">
        <f>_xlfn.IFS('DataCleaning and Transformation'!$O1479="Central","Chris",'DataCleaning and Transformation'!$O1479="East","Erin",'DataCleaning and Transformation'!$O1479="South","Sam",'DataCleaning and Transformation'!$O1479="West","William")</f>
        <v>Erin</v>
      </c>
      <c r="AG1479" s="31">
        <f>Table_1[[#This Row],[Ship date]]-Table_1[[#This Row],[Order Date]]</f>
        <v>4</v>
      </c>
      <c r="AH1479" s="22">
        <f>Table_1[[#This Row],[Profit]]/Table_1[[#This Row],[Sales]]</f>
        <v>0.19726750504580035</v>
      </c>
      <c r="AI1479" s="23">
        <f>Table_1[[#This Row],[Profit]]+Table_1[[#This Row],[Sales]]</f>
        <v>77.116</v>
      </c>
      <c r="AJ1479" s="17">
        <f>WEEKNUM(Table_1[[#This Row],[Order Date]],1)</f>
        <v>21</v>
      </c>
      <c r="AK1479" s="17" t="str">
        <f>TEXT(Table_1[[#This Row],[Order Date]],"mmm yyyy")</f>
        <v>May 2015</v>
      </c>
      <c r="AL1479" s="17" t="str">
        <f>Table_1[[#This Row],[Monthly sales]]&amp;"  Week "&amp;TEXT(Table_1[[#This Row],[Weekly sales]],"00")</f>
        <v>May 2015  Week 21</v>
      </c>
      <c r="AM1479" s="17">
        <f>IF(COUNTIF($A$2:A1479, A1479)=1, 1, 0)</f>
        <v>0</v>
      </c>
      <c r="AN1479" s="3">
        <f>COUNTA(A1479) - COUNTIF(Table_1[[#This Row],[Unique Customers]], 1)</f>
        <v>1</v>
      </c>
      <c r="AO1479" s="17" t="str">
        <f t="shared" si="23"/>
        <v>Unique</v>
      </c>
      <c r="AP1479" s="17" t="str">
        <f>"Q"&amp;_xlfn.CEILING.MATH(MONTH(Table_1[[#This Row],[Monthly sales]])/3,1)</f>
        <v>Q2</v>
      </c>
    </row>
    <row r="1480" spans="1:42" ht="14.4" x14ac:dyDescent="0.3">
      <c r="A1480" s="2">
        <v>772</v>
      </c>
      <c r="B1480" s="15" t="s">
        <v>477</v>
      </c>
      <c r="C1480" s="15" t="s">
        <v>48</v>
      </c>
      <c r="D1480" s="6">
        <v>7.0000000000000007E-2</v>
      </c>
      <c r="E1480" s="4">
        <v>9.49</v>
      </c>
      <c r="F1480" s="4">
        <v>5.76</v>
      </c>
      <c r="G1480" s="15" t="s">
        <v>39</v>
      </c>
      <c r="H1480" s="15" t="s">
        <v>28</v>
      </c>
      <c r="I1480" s="15" t="s">
        <v>41</v>
      </c>
      <c r="J1480" s="15" t="s">
        <v>57</v>
      </c>
      <c r="K1480" s="15" t="s">
        <v>145</v>
      </c>
      <c r="L1480" s="15" t="s">
        <v>2547</v>
      </c>
      <c r="M1480" s="6">
        <v>0.39</v>
      </c>
      <c r="N1480" s="15" t="s">
        <v>33</v>
      </c>
      <c r="O1480" s="15" t="s">
        <v>112</v>
      </c>
      <c r="P1480" s="15" t="s">
        <v>321</v>
      </c>
      <c r="Q1480" s="15" t="s">
        <v>479</v>
      </c>
      <c r="R1480" s="2">
        <v>18103</v>
      </c>
      <c r="S1480" s="1">
        <v>42141</v>
      </c>
      <c r="T1480" s="12">
        <f>EOMONTH(Table_1[[#This Row],[Order Date]],0)</f>
        <v>42155</v>
      </c>
      <c r="U1480" s="10">
        <f>EOMONTH(Table_1[[#This Row],[Order Date]],0)</f>
        <v>42155</v>
      </c>
      <c r="V1480" s="14">
        <v>42141</v>
      </c>
      <c r="W1480" s="1">
        <v>42145</v>
      </c>
      <c r="X1480" s="12">
        <v>42145</v>
      </c>
      <c r="Y1480" s="10">
        <f>EOMONTH(Table_1[[#This Row],[Ship date]],0)</f>
        <v>42155</v>
      </c>
      <c r="Z1480" s="14">
        <v>42145</v>
      </c>
      <c r="AA1480" s="4">
        <v>7.71516</v>
      </c>
      <c r="AB1480" s="2">
        <v>37</v>
      </c>
      <c r="AC1480" s="4">
        <v>344.57</v>
      </c>
      <c r="AD1480" s="2">
        <v>88668</v>
      </c>
      <c r="AE1480" s="4">
        <f>'DataCleaning and Transformation'!$E1480-'DataCleaning and Transformation'!$D1480</f>
        <v>9.42</v>
      </c>
      <c r="AF1480" s="15" t="str">
        <f>_xlfn.IFS('DataCleaning and Transformation'!$O1480="Central","Chris",'DataCleaning and Transformation'!$O1480="East","Erin",'DataCleaning and Transformation'!$O1480="South","Sam",'DataCleaning and Transformation'!$O1480="West","William")</f>
        <v>Erin</v>
      </c>
      <c r="AG1480" s="31">
        <f>Table_1[[#This Row],[Ship date]]-Table_1[[#This Row],[Order Date]]</f>
        <v>4</v>
      </c>
      <c r="AH1480" s="22">
        <f>Table_1[[#This Row],[Profit]]/Table_1[[#This Row],[Sales]]</f>
        <v>2.2390689845314449E-2</v>
      </c>
      <c r="AI1480" s="23">
        <f>Table_1[[#This Row],[Profit]]+Table_1[[#This Row],[Sales]]</f>
        <v>352.28516000000002</v>
      </c>
      <c r="AJ1480" s="17">
        <f>WEEKNUM(Table_1[[#This Row],[Order Date]],1)</f>
        <v>21</v>
      </c>
      <c r="AK1480" s="17" t="str">
        <f>TEXT(Table_1[[#This Row],[Order Date]],"mmm yyyy")</f>
        <v>May 2015</v>
      </c>
      <c r="AL1480" s="17" t="str">
        <f>Table_1[[#This Row],[Monthly sales]]&amp;"  Week "&amp;TEXT(Table_1[[#This Row],[Weekly sales]],"00")</f>
        <v>May 2015  Week 21</v>
      </c>
      <c r="AM1480" s="17">
        <f>IF(COUNTIF($A$2:A1480, A1480)=1, 1, 0)</f>
        <v>0</v>
      </c>
      <c r="AN1480" s="3">
        <f>COUNTA(A1480) - COUNTIF(Table_1[[#This Row],[Unique Customers]], 1)</f>
        <v>1</v>
      </c>
      <c r="AO1480" s="17" t="str">
        <f t="shared" si="23"/>
        <v>Repeated</v>
      </c>
      <c r="AP1480" s="17" t="str">
        <f>"Q"&amp;_xlfn.CEILING.MATH(MONTH(Table_1[[#This Row],[Monthly sales]])/3,1)</f>
        <v>Q2</v>
      </c>
    </row>
    <row r="1481" spans="1:42" ht="14.4" x14ac:dyDescent="0.3">
      <c r="A1481" s="2">
        <v>1906</v>
      </c>
      <c r="B1481" s="15" t="s">
        <v>2548</v>
      </c>
      <c r="C1481" s="15" t="s">
        <v>48</v>
      </c>
      <c r="D1481" s="6">
        <v>7.0000000000000007E-2</v>
      </c>
      <c r="E1481" s="4">
        <v>172.99</v>
      </c>
      <c r="F1481" s="4">
        <v>19.989999999999998</v>
      </c>
      <c r="G1481" s="15" t="s">
        <v>39</v>
      </c>
      <c r="H1481" s="15" t="s">
        <v>95</v>
      </c>
      <c r="I1481" s="15" t="s">
        <v>49</v>
      </c>
      <c r="J1481" s="15" t="s">
        <v>73</v>
      </c>
      <c r="K1481" s="15" t="s">
        <v>74</v>
      </c>
      <c r="L1481" s="15" t="s">
        <v>2549</v>
      </c>
      <c r="M1481" s="6">
        <v>0.39</v>
      </c>
      <c r="N1481" s="15" t="s">
        <v>33</v>
      </c>
      <c r="O1481" s="15" t="s">
        <v>112</v>
      </c>
      <c r="P1481" s="15" t="s">
        <v>318</v>
      </c>
      <c r="Q1481" s="15" t="s">
        <v>2020</v>
      </c>
      <c r="R1481" s="2">
        <v>45801</v>
      </c>
      <c r="S1481" s="1">
        <v>42141</v>
      </c>
      <c r="T1481" s="12">
        <f>EOMONTH(Table_1[[#This Row],[Order Date]],0)</f>
        <v>42155</v>
      </c>
      <c r="U1481" s="10">
        <f>EOMONTH(Table_1[[#This Row],[Order Date]],0)</f>
        <v>42155</v>
      </c>
      <c r="V1481" s="14">
        <v>42141</v>
      </c>
      <c r="W1481" s="1">
        <v>42141</v>
      </c>
      <c r="X1481" s="12">
        <v>42141</v>
      </c>
      <c r="Y1481" s="10">
        <f>EOMONTH(Table_1[[#This Row],[Ship date]],0)</f>
        <v>42155</v>
      </c>
      <c r="Z1481" s="14">
        <v>42141</v>
      </c>
      <c r="AA1481" s="4">
        <v>2502.6851999999999</v>
      </c>
      <c r="AB1481" s="2">
        <v>22</v>
      </c>
      <c r="AC1481" s="4">
        <v>3627.08</v>
      </c>
      <c r="AD1481" s="2">
        <v>86500</v>
      </c>
      <c r="AE1481" s="4">
        <f>'DataCleaning and Transformation'!$E1481-'DataCleaning and Transformation'!$D1481</f>
        <v>172.92000000000002</v>
      </c>
      <c r="AF1481" s="15" t="str">
        <f>_xlfn.IFS('DataCleaning and Transformation'!$O1481="Central","Chris",'DataCleaning and Transformation'!$O1481="East","Erin",'DataCleaning and Transformation'!$O1481="South","Sam",'DataCleaning and Transformation'!$O1481="West","William")</f>
        <v>Erin</v>
      </c>
      <c r="AG1481" s="31">
        <f>Table_1[[#This Row],[Ship date]]-Table_1[[#This Row],[Order Date]]</f>
        <v>0</v>
      </c>
      <c r="AH1481" s="22">
        <f>Table_1[[#This Row],[Profit]]/Table_1[[#This Row],[Sales]]</f>
        <v>0.69</v>
      </c>
      <c r="AI1481" s="23">
        <f>Table_1[[#This Row],[Profit]]+Table_1[[#This Row],[Sales]]</f>
        <v>6129.7651999999998</v>
      </c>
      <c r="AJ1481" s="17">
        <f>WEEKNUM(Table_1[[#This Row],[Order Date]],1)</f>
        <v>21</v>
      </c>
      <c r="AK1481" s="17" t="str">
        <f>TEXT(Table_1[[#This Row],[Order Date]],"mmm yyyy")</f>
        <v>May 2015</v>
      </c>
      <c r="AL1481" s="17" t="str">
        <f>Table_1[[#This Row],[Monthly sales]]&amp;"  Week "&amp;TEXT(Table_1[[#This Row],[Weekly sales]],"00")</f>
        <v>May 2015  Week 21</v>
      </c>
      <c r="AM1481" s="17">
        <f>IF(COUNTIF($A$2:A1481, A1481)=1, 1, 0)</f>
        <v>1</v>
      </c>
      <c r="AN1481" s="3">
        <f>COUNTA(A1481) - COUNTIF(Table_1[[#This Row],[Unique Customers]], 1)</f>
        <v>0</v>
      </c>
      <c r="AO1481" s="17" t="str">
        <f t="shared" si="23"/>
        <v>Unique</v>
      </c>
      <c r="AP1481" s="17" t="str">
        <f>"Q"&amp;_xlfn.CEILING.MATH(MONTH(Table_1[[#This Row],[Monthly sales]])/3,1)</f>
        <v>Q2</v>
      </c>
    </row>
    <row r="1482" spans="1:42" ht="14.4" x14ac:dyDescent="0.3">
      <c r="A1482" s="2">
        <v>1907</v>
      </c>
      <c r="B1482" s="15" t="s">
        <v>2550</v>
      </c>
      <c r="C1482" s="15" t="s">
        <v>48</v>
      </c>
      <c r="D1482" s="6">
        <v>0.09</v>
      </c>
      <c r="E1482" s="4">
        <v>7.64</v>
      </c>
      <c r="F1482" s="4">
        <v>1.39</v>
      </c>
      <c r="G1482" s="15" t="s">
        <v>39</v>
      </c>
      <c r="H1482" s="15" t="s">
        <v>95</v>
      </c>
      <c r="I1482" s="15" t="s">
        <v>49</v>
      </c>
      <c r="J1482" s="15" t="s">
        <v>346</v>
      </c>
      <c r="K1482" s="15" t="s">
        <v>74</v>
      </c>
      <c r="L1482" s="15" t="s">
        <v>1559</v>
      </c>
      <c r="M1482" s="6">
        <v>0.36</v>
      </c>
      <c r="N1482" s="15" t="s">
        <v>33</v>
      </c>
      <c r="O1482" s="15" t="s">
        <v>112</v>
      </c>
      <c r="P1482" s="15" t="s">
        <v>318</v>
      </c>
      <c r="Q1482" s="15" t="s">
        <v>2551</v>
      </c>
      <c r="R1482" s="2">
        <v>44052</v>
      </c>
      <c r="S1482" s="1">
        <v>42141</v>
      </c>
      <c r="T1482" s="12">
        <f>EOMONTH(Table_1[[#This Row],[Order Date]],0)</f>
        <v>42155</v>
      </c>
      <c r="U1482" s="10">
        <f>EOMONTH(Table_1[[#This Row],[Order Date]],0)</f>
        <v>42155</v>
      </c>
      <c r="V1482" s="14">
        <v>42141</v>
      </c>
      <c r="W1482" s="1">
        <v>42150</v>
      </c>
      <c r="X1482" s="12">
        <v>42150</v>
      </c>
      <c r="Y1482" s="10">
        <f>EOMONTH(Table_1[[#This Row],[Ship date]],0)</f>
        <v>42155</v>
      </c>
      <c r="Z1482" s="14">
        <v>42150</v>
      </c>
      <c r="AA1482" s="4">
        <v>0.68799999999999994</v>
      </c>
      <c r="AB1482" s="2">
        <v>1</v>
      </c>
      <c r="AC1482" s="4">
        <v>8.34</v>
      </c>
      <c r="AD1482" s="2">
        <v>86500</v>
      </c>
      <c r="AE1482" s="4">
        <f>'DataCleaning and Transformation'!$E1482-'DataCleaning and Transformation'!$D1482</f>
        <v>7.55</v>
      </c>
      <c r="AF1482" s="15" t="str">
        <f>_xlfn.IFS('DataCleaning and Transformation'!$O1482="Central","Chris",'DataCleaning and Transformation'!$O1482="East","Erin",'DataCleaning and Transformation'!$O1482="South","Sam",'DataCleaning and Transformation'!$O1482="West","William")</f>
        <v>Erin</v>
      </c>
      <c r="AG1482" s="31">
        <f>Table_1[[#This Row],[Ship date]]-Table_1[[#This Row],[Order Date]]</f>
        <v>9</v>
      </c>
      <c r="AH1482" s="22">
        <f>Table_1[[#This Row],[Profit]]/Table_1[[#This Row],[Sales]]</f>
        <v>8.2494004796163062E-2</v>
      </c>
      <c r="AI1482" s="23">
        <f>Table_1[[#This Row],[Profit]]+Table_1[[#This Row],[Sales]]</f>
        <v>9.0280000000000005</v>
      </c>
      <c r="AJ1482" s="17">
        <f>WEEKNUM(Table_1[[#This Row],[Order Date]],1)</f>
        <v>21</v>
      </c>
      <c r="AK1482" s="17" t="str">
        <f>TEXT(Table_1[[#This Row],[Order Date]],"mmm yyyy")</f>
        <v>May 2015</v>
      </c>
      <c r="AL1482" s="17" t="str">
        <f>Table_1[[#This Row],[Monthly sales]]&amp;"  Week "&amp;TEXT(Table_1[[#This Row],[Weekly sales]],"00")</f>
        <v>May 2015  Week 21</v>
      </c>
      <c r="AM1482" s="17">
        <f>IF(COUNTIF($A$2:A1482, A1482)=1, 1, 0)</f>
        <v>1</v>
      </c>
      <c r="AN1482" s="3">
        <f>COUNTA(A1482) - COUNTIF(Table_1[[#This Row],[Unique Customers]], 1)</f>
        <v>0</v>
      </c>
      <c r="AO1482" s="17" t="str">
        <f t="shared" si="23"/>
        <v>Repeated</v>
      </c>
      <c r="AP1482" s="17" t="str">
        <f>"Q"&amp;_xlfn.CEILING.MATH(MONTH(Table_1[[#This Row],[Monthly sales]])/3,1)</f>
        <v>Q2</v>
      </c>
    </row>
    <row r="1483" spans="1:42" ht="14.4" x14ac:dyDescent="0.3">
      <c r="A1483" s="2">
        <v>2858</v>
      </c>
      <c r="B1483" s="15" t="s">
        <v>2552</v>
      </c>
      <c r="C1483" s="15" t="s">
        <v>117</v>
      </c>
      <c r="D1483" s="6">
        <v>0.06</v>
      </c>
      <c r="E1483" s="4">
        <v>2.94</v>
      </c>
      <c r="F1483" s="4">
        <v>0.96</v>
      </c>
      <c r="G1483" s="15" t="s">
        <v>39</v>
      </c>
      <c r="H1483" s="15" t="s">
        <v>95</v>
      </c>
      <c r="I1483" s="15" t="s">
        <v>49</v>
      </c>
      <c r="J1483" s="15" t="s">
        <v>50</v>
      </c>
      <c r="K1483" s="15" t="s">
        <v>51</v>
      </c>
      <c r="L1483" s="15" t="s">
        <v>830</v>
      </c>
      <c r="M1483" s="6">
        <v>0.57999999999999996</v>
      </c>
      <c r="N1483" s="15" t="s">
        <v>33</v>
      </c>
      <c r="O1483" s="15" t="s">
        <v>34</v>
      </c>
      <c r="P1483" s="15" t="s">
        <v>124</v>
      </c>
      <c r="Q1483" s="15" t="s">
        <v>1364</v>
      </c>
      <c r="R1483" s="2">
        <v>32259</v>
      </c>
      <c r="S1483" s="1">
        <v>42141</v>
      </c>
      <c r="T1483" s="12">
        <f>EOMONTH(Table_1[[#This Row],[Order Date]],0)</f>
        <v>42155</v>
      </c>
      <c r="U1483" s="10">
        <f>EOMONTH(Table_1[[#This Row],[Order Date]],0)</f>
        <v>42155</v>
      </c>
      <c r="V1483" s="14">
        <v>42141</v>
      </c>
      <c r="W1483" s="1">
        <v>42142</v>
      </c>
      <c r="X1483" s="12">
        <v>42142</v>
      </c>
      <c r="Y1483" s="10">
        <f>EOMONTH(Table_1[[#This Row],[Ship date]],0)</f>
        <v>42155</v>
      </c>
      <c r="Z1483" s="14">
        <v>42142</v>
      </c>
      <c r="AA1483" s="4">
        <v>-8.8759999999999994</v>
      </c>
      <c r="AB1483" s="2">
        <v>3</v>
      </c>
      <c r="AC1483" s="4">
        <v>8.7899999999999991</v>
      </c>
      <c r="AD1483" s="2">
        <v>88279</v>
      </c>
      <c r="AE1483" s="4">
        <f>'DataCleaning and Transformation'!$E1483-'DataCleaning and Transformation'!$D1483</f>
        <v>2.88</v>
      </c>
      <c r="AF1483" s="15" t="str">
        <f>_xlfn.IFS('DataCleaning and Transformation'!$O1483="Central","Chris",'DataCleaning and Transformation'!$O1483="East","Erin",'DataCleaning and Transformation'!$O1483="South","Sam",'DataCleaning and Transformation'!$O1483="West","William")</f>
        <v>Sam</v>
      </c>
      <c r="AG1483" s="31">
        <f>Table_1[[#This Row],[Ship date]]-Table_1[[#This Row],[Order Date]]</f>
        <v>1</v>
      </c>
      <c r="AH1483" s="22">
        <f>Table_1[[#This Row],[Profit]]/Table_1[[#This Row],[Sales]]</f>
        <v>-1.0097838452787258</v>
      </c>
      <c r="AI1483" s="23">
        <f>Table_1[[#This Row],[Profit]]+Table_1[[#This Row],[Sales]]</f>
        <v>-8.6000000000000298E-2</v>
      </c>
      <c r="AJ1483" s="17">
        <f>WEEKNUM(Table_1[[#This Row],[Order Date]],1)</f>
        <v>21</v>
      </c>
      <c r="AK1483" s="17" t="str">
        <f>TEXT(Table_1[[#This Row],[Order Date]],"mmm yyyy")</f>
        <v>May 2015</v>
      </c>
      <c r="AL1483" s="17" t="str">
        <f>Table_1[[#This Row],[Monthly sales]]&amp;"  Week "&amp;TEXT(Table_1[[#This Row],[Weekly sales]],"00")</f>
        <v>May 2015  Week 21</v>
      </c>
      <c r="AM1483" s="17">
        <f>IF(COUNTIF($A$2:A1483, A1483)=1, 1, 0)</f>
        <v>1</v>
      </c>
      <c r="AN1483" s="3">
        <f>COUNTA(A1483) - COUNTIF(Table_1[[#This Row],[Unique Customers]], 1)</f>
        <v>0</v>
      </c>
      <c r="AO1483" s="17" t="str">
        <f t="shared" si="23"/>
        <v>Unique</v>
      </c>
      <c r="AP1483" s="17" t="str">
        <f>"Q"&amp;_xlfn.CEILING.MATH(MONTH(Table_1[[#This Row],[Monthly sales]])/3,1)</f>
        <v>Q2</v>
      </c>
    </row>
    <row r="1484" spans="1:42" ht="14.4" x14ac:dyDescent="0.3">
      <c r="A1484" s="2">
        <v>3132</v>
      </c>
      <c r="B1484" s="15" t="s">
        <v>2553</v>
      </c>
      <c r="C1484" s="15" t="s">
        <v>117</v>
      </c>
      <c r="D1484" s="6">
        <v>0.04</v>
      </c>
      <c r="E1484" s="4">
        <v>62.05</v>
      </c>
      <c r="F1484" s="4">
        <v>3.99</v>
      </c>
      <c r="G1484" s="15" t="s">
        <v>39</v>
      </c>
      <c r="H1484" s="15" t="s">
        <v>95</v>
      </c>
      <c r="I1484" s="15" t="s">
        <v>49</v>
      </c>
      <c r="J1484" s="15" t="s">
        <v>96</v>
      </c>
      <c r="K1484" s="15" t="s">
        <v>74</v>
      </c>
      <c r="L1484" s="15" t="s">
        <v>2554</v>
      </c>
      <c r="M1484" s="6">
        <v>0.55000000000000004</v>
      </c>
      <c r="N1484" s="15" t="s">
        <v>33</v>
      </c>
      <c r="O1484" s="15" t="s">
        <v>53</v>
      </c>
      <c r="P1484" s="15" t="s">
        <v>104</v>
      </c>
      <c r="Q1484" s="15" t="s">
        <v>2555</v>
      </c>
      <c r="R1484" s="2">
        <v>60060</v>
      </c>
      <c r="S1484" s="1">
        <v>42141</v>
      </c>
      <c r="T1484" s="12">
        <f>EOMONTH(Table_1[[#This Row],[Order Date]],0)</f>
        <v>42155</v>
      </c>
      <c r="U1484" s="10">
        <f>EOMONTH(Table_1[[#This Row],[Order Date]],0)</f>
        <v>42155</v>
      </c>
      <c r="V1484" s="14">
        <v>42141</v>
      </c>
      <c r="W1484" s="1">
        <v>42142</v>
      </c>
      <c r="X1484" s="12">
        <v>42142</v>
      </c>
      <c r="Y1484" s="10">
        <f>EOMONTH(Table_1[[#This Row],[Ship date]],0)</f>
        <v>42155</v>
      </c>
      <c r="Z1484" s="14">
        <v>42142</v>
      </c>
      <c r="AA1484" s="4">
        <v>1644.0768</v>
      </c>
      <c r="AB1484" s="2">
        <v>40</v>
      </c>
      <c r="AC1484" s="4">
        <v>2382.7199999999998</v>
      </c>
      <c r="AD1484" s="2">
        <v>86794</v>
      </c>
      <c r="AE1484" s="4">
        <f>'DataCleaning and Transformation'!$E1484-'DataCleaning and Transformation'!$D1484</f>
        <v>62.01</v>
      </c>
      <c r="AF1484" s="15" t="str">
        <f>_xlfn.IFS('DataCleaning and Transformation'!$O1484="Central","Chris",'DataCleaning and Transformation'!$O1484="East","Erin",'DataCleaning and Transformation'!$O1484="South","Sam",'DataCleaning and Transformation'!$O1484="West","William")</f>
        <v>Chris</v>
      </c>
      <c r="AG1484" s="31">
        <f>Table_1[[#This Row],[Ship date]]-Table_1[[#This Row],[Order Date]]</f>
        <v>1</v>
      </c>
      <c r="AH1484" s="22">
        <f>Table_1[[#This Row],[Profit]]/Table_1[[#This Row],[Sales]]</f>
        <v>0.69000000000000006</v>
      </c>
      <c r="AI1484" s="23">
        <f>Table_1[[#This Row],[Profit]]+Table_1[[#This Row],[Sales]]</f>
        <v>4026.7968000000001</v>
      </c>
      <c r="AJ1484" s="17">
        <f>WEEKNUM(Table_1[[#This Row],[Order Date]],1)</f>
        <v>21</v>
      </c>
      <c r="AK1484" s="17" t="str">
        <f>TEXT(Table_1[[#This Row],[Order Date]],"mmm yyyy")</f>
        <v>May 2015</v>
      </c>
      <c r="AL1484" s="17" t="str">
        <f>Table_1[[#This Row],[Monthly sales]]&amp;"  Week "&amp;TEXT(Table_1[[#This Row],[Weekly sales]],"00")</f>
        <v>May 2015  Week 21</v>
      </c>
      <c r="AM1484" s="17">
        <f>IF(COUNTIF($A$2:A1484, A1484)=1, 1, 0)</f>
        <v>1</v>
      </c>
      <c r="AN1484" s="3">
        <f>COUNTA(A1484) - COUNTIF(Table_1[[#This Row],[Unique Customers]], 1)</f>
        <v>0</v>
      </c>
      <c r="AO1484" s="17" t="str">
        <f t="shared" si="23"/>
        <v>Unique</v>
      </c>
      <c r="AP1484" s="17" t="str">
        <f>"Q"&amp;_xlfn.CEILING.MATH(MONTH(Table_1[[#This Row],[Monthly sales]])/3,1)</f>
        <v>Q2</v>
      </c>
    </row>
    <row r="1485" spans="1:42" ht="14.4" x14ac:dyDescent="0.3">
      <c r="A1485" s="2">
        <v>3113</v>
      </c>
      <c r="B1485" s="15" t="s">
        <v>2556</v>
      </c>
      <c r="C1485" s="15" t="s">
        <v>71</v>
      </c>
      <c r="D1485" s="6">
        <v>7.0000000000000007E-2</v>
      </c>
      <c r="E1485" s="4">
        <v>34.54</v>
      </c>
      <c r="F1485" s="4">
        <v>14.72</v>
      </c>
      <c r="G1485" s="15" t="s">
        <v>39</v>
      </c>
      <c r="H1485" s="15" t="s">
        <v>95</v>
      </c>
      <c r="I1485" s="15" t="s">
        <v>49</v>
      </c>
      <c r="J1485" s="15" t="s">
        <v>73</v>
      </c>
      <c r="K1485" s="15" t="s">
        <v>74</v>
      </c>
      <c r="L1485" s="15" t="s">
        <v>2557</v>
      </c>
      <c r="M1485" s="6">
        <v>0.37</v>
      </c>
      <c r="N1485" s="15" t="s">
        <v>33</v>
      </c>
      <c r="O1485" s="15" t="s">
        <v>34</v>
      </c>
      <c r="P1485" s="15" t="s">
        <v>169</v>
      </c>
      <c r="Q1485" s="15" t="s">
        <v>2558</v>
      </c>
      <c r="R1485" s="2">
        <v>70560</v>
      </c>
      <c r="S1485" s="1">
        <v>42141</v>
      </c>
      <c r="T1485" s="12">
        <f>EOMONTH(Table_1[[#This Row],[Order Date]],0)</f>
        <v>42155</v>
      </c>
      <c r="U1485" s="10">
        <f>EOMONTH(Table_1[[#This Row],[Order Date]],0)</f>
        <v>42155</v>
      </c>
      <c r="V1485" s="14">
        <v>42141</v>
      </c>
      <c r="W1485" s="1">
        <v>42142</v>
      </c>
      <c r="X1485" s="12">
        <v>42142</v>
      </c>
      <c r="Y1485" s="10">
        <f>EOMONTH(Table_1[[#This Row],[Ship date]],0)</f>
        <v>42155</v>
      </c>
      <c r="Z1485" s="14">
        <v>42142</v>
      </c>
      <c r="AA1485" s="4">
        <v>-20.182259999999999</v>
      </c>
      <c r="AB1485" s="2">
        <v>17</v>
      </c>
      <c r="AC1485" s="4">
        <v>574.97</v>
      </c>
      <c r="AD1485" s="2">
        <v>86860</v>
      </c>
      <c r="AE1485" s="4">
        <f>'DataCleaning and Transformation'!$E1485-'DataCleaning and Transformation'!$D1485</f>
        <v>34.47</v>
      </c>
      <c r="AF1485" s="15" t="str">
        <f>_xlfn.IFS('DataCleaning and Transformation'!$O1485="Central","Chris",'DataCleaning and Transformation'!$O1485="East","Erin",'DataCleaning and Transformation'!$O1485="South","Sam",'DataCleaning and Transformation'!$O1485="West","William")</f>
        <v>Sam</v>
      </c>
      <c r="AG1485" s="31">
        <f>Table_1[[#This Row],[Ship date]]-Table_1[[#This Row],[Order Date]]</f>
        <v>1</v>
      </c>
      <c r="AH1485" s="22">
        <f>Table_1[[#This Row],[Profit]]/Table_1[[#This Row],[Sales]]</f>
        <v>-3.5101413986816703E-2</v>
      </c>
      <c r="AI1485" s="23">
        <f>Table_1[[#This Row],[Profit]]+Table_1[[#This Row],[Sales]]</f>
        <v>554.78773999999999</v>
      </c>
      <c r="AJ1485" s="17">
        <f>WEEKNUM(Table_1[[#This Row],[Order Date]],1)</f>
        <v>21</v>
      </c>
      <c r="AK1485" s="17" t="str">
        <f>TEXT(Table_1[[#This Row],[Order Date]],"mmm yyyy")</f>
        <v>May 2015</v>
      </c>
      <c r="AL1485" s="17" t="str">
        <f>Table_1[[#This Row],[Monthly sales]]&amp;"  Week "&amp;TEXT(Table_1[[#This Row],[Weekly sales]],"00")</f>
        <v>May 2015  Week 21</v>
      </c>
      <c r="AM1485" s="17">
        <f>IF(COUNTIF($A$2:A1485, A1485)=1, 1, 0)</f>
        <v>1</v>
      </c>
      <c r="AN1485" s="3">
        <f>COUNTA(A1485) - COUNTIF(Table_1[[#This Row],[Unique Customers]], 1)</f>
        <v>0</v>
      </c>
      <c r="AO1485" s="17" t="str">
        <f t="shared" si="23"/>
        <v>Unique</v>
      </c>
      <c r="AP1485" s="17" t="str">
        <f>"Q"&amp;_xlfn.CEILING.MATH(MONTH(Table_1[[#This Row],[Monthly sales]])/3,1)</f>
        <v>Q2</v>
      </c>
    </row>
    <row r="1486" spans="1:42" ht="14.4" x14ac:dyDescent="0.3">
      <c r="A1486" s="2">
        <v>3113</v>
      </c>
      <c r="B1486" s="15" t="s">
        <v>2556</v>
      </c>
      <c r="C1486" s="15" t="s">
        <v>71</v>
      </c>
      <c r="D1486" s="6">
        <v>0.02</v>
      </c>
      <c r="E1486" s="4">
        <v>12.28</v>
      </c>
      <c r="F1486" s="4">
        <v>6.47</v>
      </c>
      <c r="G1486" s="15" t="s">
        <v>39</v>
      </c>
      <c r="H1486" s="15" t="s">
        <v>95</v>
      </c>
      <c r="I1486" s="15" t="s">
        <v>49</v>
      </c>
      <c r="J1486" s="15" t="s">
        <v>89</v>
      </c>
      <c r="K1486" s="15" t="s">
        <v>74</v>
      </c>
      <c r="L1486" s="15" t="s">
        <v>2559</v>
      </c>
      <c r="M1486" s="6">
        <v>0.38</v>
      </c>
      <c r="N1486" s="15" t="s">
        <v>33</v>
      </c>
      <c r="O1486" s="15" t="s">
        <v>34</v>
      </c>
      <c r="P1486" s="15" t="s">
        <v>169</v>
      </c>
      <c r="Q1486" s="15" t="s">
        <v>2558</v>
      </c>
      <c r="R1486" s="2">
        <v>70560</v>
      </c>
      <c r="S1486" s="1">
        <v>42141</v>
      </c>
      <c r="T1486" s="12">
        <f>EOMONTH(Table_1[[#This Row],[Order Date]],0)</f>
        <v>42155</v>
      </c>
      <c r="U1486" s="10">
        <f>EOMONTH(Table_1[[#This Row],[Order Date]],0)</f>
        <v>42155</v>
      </c>
      <c r="V1486" s="14">
        <v>42141</v>
      </c>
      <c r="W1486" s="1">
        <v>42141</v>
      </c>
      <c r="X1486" s="12">
        <v>42141</v>
      </c>
      <c r="Y1486" s="10">
        <f>EOMONTH(Table_1[[#This Row],[Ship date]],0)</f>
        <v>42155</v>
      </c>
      <c r="Z1486" s="14">
        <v>42141</v>
      </c>
      <c r="AA1486" s="4">
        <v>-156.97219999999999</v>
      </c>
      <c r="AB1486" s="2">
        <v>9</v>
      </c>
      <c r="AC1486" s="4">
        <v>115.22</v>
      </c>
      <c r="AD1486" s="2">
        <v>86860</v>
      </c>
      <c r="AE1486" s="4">
        <f>'DataCleaning and Transformation'!$E1486-'DataCleaning and Transformation'!$D1486</f>
        <v>12.26</v>
      </c>
      <c r="AF1486" s="15" t="str">
        <f>_xlfn.IFS('DataCleaning and Transformation'!$O1486="Central","Chris",'DataCleaning and Transformation'!$O1486="East","Erin",'DataCleaning and Transformation'!$O1486="South","Sam",'DataCleaning and Transformation'!$O1486="West","William")</f>
        <v>Sam</v>
      </c>
      <c r="AG1486" s="31">
        <f>Table_1[[#This Row],[Ship date]]-Table_1[[#This Row],[Order Date]]</f>
        <v>0</v>
      </c>
      <c r="AH1486" s="22">
        <f>Table_1[[#This Row],[Profit]]/Table_1[[#This Row],[Sales]]</f>
        <v>-1.3623693803159174</v>
      </c>
      <c r="AI1486" s="23">
        <f>Table_1[[#This Row],[Profit]]+Table_1[[#This Row],[Sales]]</f>
        <v>-41.752199999999988</v>
      </c>
      <c r="AJ1486" s="17">
        <f>WEEKNUM(Table_1[[#This Row],[Order Date]],1)</f>
        <v>21</v>
      </c>
      <c r="AK1486" s="17" t="str">
        <f>TEXT(Table_1[[#This Row],[Order Date]],"mmm yyyy")</f>
        <v>May 2015</v>
      </c>
      <c r="AL1486" s="17" t="str">
        <f>Table_1[[#This Row],[Monthly sales]]&amp;"  Week "&amp;TEXT(Table_1[[#This Row],[Weekly sales]],"00")</f>
        <v>May 2015  Week 21</v>
      </c>
      <c r="AM1486" s="17">
        <f>IF(COUNTIF($A$2:A1486, A1486)=1, 1, 0)</f>
        <v>0</v>
      </c>
      <c r="AN1486" s="3">
        <f>COUNTA(A1486) - COUNTIF(Table_1[[#This Row],[Unique Customers]], 1)</f>
        <v>1</v>
      </c>
      <c r="AO1486" s="17" t="str">
        <f t="shared" si="23"/>
        <v>Repeated</v>
      </c>
      <c r="AP1486" s="17" t="str">
        <f>"Q"&amp;_xlfn.CEILING.MATH(MONTH(Table_1[[#This Row],[Monthly sales]])/3,1)</f>
        <v>Q2</v>
      </c>
    </row>
    <row r="1487" spans="1:42" ht="14.4" x14ac:dyDescent="0.3">
      <c r="A1487" s="2">
        <v>3113</v>
      </c>
      <c r="B1487" s="15" t="s">
        <v>2556</v>
      </c>
      <c r="C1487" s="15" t="s">
        <v>71</v>
      </c>
      <c r="D1487" s="6">
        <v>0.06</v>
      </c>
      <c r="E1487" s="4">
        <v>34.58</v>
      </c>
      <c r="F1487" s="4">
        <v>8.99</v>
      </c>
      <c r="G1487" s="15" t="s">
        <v>88</v>
      </c>
      <c r="H1487" s="15" t="s">
        <v>95</v>
      </c>
      <c r="I1487" s="15" t="s">
        <v>49</v>
      </c>
      <c r="J1487" s="15" t="s">
        <v>50</v>
      </c>
      <c r="K1487" s="15" t="s">
        <v>43</v>
      </c>
      <c r="L1487" s="15" t="s">
        <v>2560</v>
      </c>
      <c r="M1487" s="6">
        <v>0.56000000000000005</v>
      </c>
      <c r="N1487" s="15" t="s">
        <v>33</v>
      </c>
      <c r="O1487" s="15" t="s">
        <v>34</v>
      </c>
      <c r="P1487" s="15" t="s">
        <v>169</v>
      </c>
      <c r="Q1487" s="15" t="s">
        <v>2558</v>
      </c>
      <c r="R1487" s="2">
        <v>70560</v>
      </c>
      <c r="S1487" s="1">
        <v>42141</v>
      </c>
      <c r="T1487" s="12">
        <f>EOMONTH(Table_1[[#This Row],[Order Date]],0)</f>
        <v>42155</v>
      </c>
      <c r="U1487" s="10">
        <f>EOMONTH(Table_1[[#This Row],[Order Date]],0)</f>
        <v>42155</v>
      </c>
      <c r="V1487" s="14">
        <v>42141</v>
      </c>
      <c r="W1487" s="1">
        <v>42143</v>
      </c>
      <c r="X1487" s="12">
        <v>42143</v>
      </c>
      <c r="Y1487" s="10">
        <f>EOMONTH(Table_1[[#This Row],[Ship date]],0)</f>
        <v>42155</v>
      </c>
      <c r="Z1487" s="14">
        <v>42143</v>
      </c>
      <c r="AA1487" s="4">
        <v>384.5043</v>
      </c>
      <c r="AB1487" s="2">
        <v>13</v>
      </c>
      <c r="AC1487" s="4">
        <v>456.58</v>
      </c>
      <c r="AD1487" s="2">
        <v>86860</v>
      </c>
      <c r="AE1487" s="4">
        <f>'DataCleaning and Transformation'!$E1487-'DataCleaning and Transformation'!$D1487</f>
        <v>34.519999999999996</v>
      </c>
      <c r="AF1487" s="15" t="str">
        <f>_xlfn.IFS('DataCleaning and Transformation'!$O1487="Central","Chris",'DataCleaning and Transformation'!$O1487="East","Erin",'DataCleaning and Transformation'!$O1487="South","Sam",'DataCleaning and Transformation'!$O1487="West","William")</f>
        <v>Sam</v>
      </c>
      <c r="AG1487" s="31">
        <f>Table_1[[#This Row],[Ship date]]-Table_1[[#This Row],[Order Date]]</f>
        <v>2</v>
      </c>
      <c r="AH1487" s="22">
        <f>Table_1[[#This Row],[Profit]]/Table_1[[#This Row],[Sales]]</f>
        <v>0.84214004117569763</v>
      </c>
      <c r="AI1487" s="23">
        <f>Table_1[[#This Row],[Profit]]+Table_1[[#This Row],[Sales]]</f>
        <v>841.08429999999998</v>
      </c>
      <c r="AJ1487" s="17">
        <f>WEEKNUM(Table_1[[#This Row],[Order Date]],1)</f>
        <v>21</v>
      </c>
      <c r="AK1487" s="17" t="str">
        <f>TEXT(Table_1[[#This Row],[Order Date]],"mmm yyyy")</f>
        <v>May 2015</v>
      </c>
      <c r="AL1487" s="17" t="str">
        <f>Table_1[[#This Row],[Monthly sales]]&amp;"  Week "&amp;TEXT(Table_1[[#This Row],[Weekly sales]],"00")</f>
        <v>May 2015  Week 21</v>
      </c>
      <c r="AM1487" s="17">
        <f>IF(COUNTIF($A$2:A1487, A1487)=1, 1, 0)</f>
        <v>0</v>
      </c>
      <c r="AN1487" s="3">
        <f>COUNTA(A1487) - COUNTIF(Table_1[[#This Row],[Unique Customers]], 1)</f>
        <v>1</v>
      </c>
      <c r="AO1487" s="17" t="str">
        <f t="shared" si="23"/>
        <v>Repeated</v>
      </c>
      <c r="AP1487" s="17" t="str">
        <f>"Q"&amp;_xlfn.CEILING.MATH(MONTH(Table_1[[#This Row],[Monthly sales]])/3,1)</f>
        <v>Q2</v>
      </c>
    </row>
    <row r="1488" spans="1:42" ht="14.4" x14ac:dyDescent="0.3">
      <c r="A1488" s="2">
        <v>2035</v>
      </c>
      <c r="B1488" s="15" t="s">
        <v>2561</v>
      </c>
      <c r="C1488" s="15" t="s">
        <v>26</v>
      </c>
      <c r="D1488" s="6">
        <v>0.1</v>
      </c>
      <c r="E1488" s="4">
        <v>1.89</v>
      </c>
      <c r="F1488" s="4">
        <v>0.76</v>
      </c>
      <c r="G1488" s="15" t="s">
        <v>39</v>
      </c>
      <c r="H1488" s="15" t="s">
        <v>40</v>
      </c>
      <c r="I1488" s="15" t="s">
        <v>49</v>
      </c>
      <c r="J1488" s="15" t="s">
        <v>177</v>
      </c>
      <c r="K1488" s="15" t="s">
        <v>51</v>
      </c>
      <c r="L1488" s="15" t="s">
        <v>2562</v>
      </c>
      <c r="M1488" s="6">
        <v>0.83</v>
      </c>
      <c r="N1488" s="15" t="s">
        <v>33</v>
      </c>
      <c r="O1488" s="15" t="s">
        <v>34</v>
      </c>
      <c r="P1488" s="15" t="s">
        <v>124</v>
      </c>
      <c r="Q1488" s="15" t="s">
        <v>605</v>
      </c>
      <c r="R1488" s="2">
        <v>33403</v>
      </c>
      <c r="S1488" s="1">
        <v>42142</v>
      </c>
      <c r="T1488" s="12">
        <f>EOMONTH(Table_1[[#This Row],[Order Date]],0)</f>
        <v>42155</v>
      </c>
      <c r="U1488" s="10">
        <f>EOMONTH(Table_1[[#This Row],[Order Date]],0)</f>
        <v>42155</v>
      </c>
      <c r="V1488" s="14">
        <v>42142</v>
      </c>
      <c r="W1488" s="1">
        <v>42144</v>
      </c>
      <c r="X1488" s="12">
        <v>42144</v>
      </c>
      <c r="Y1488" s="10">
        <f>EOMONTH(Table_1[[#This Row],[Ship date]],0)</f>
        <v>42155</v>
      </c>
      <c r="Z1488" s="14">
        <v>42144</v>
      </c>
      <c r="AA1488" s="4">
        <v>-40.432000000000002</v>
      </c>
      <c r="AB1488" s="2">
        <v>20</v>
      </c>
      <c r="AC1488" s="4">
        <v>36.72</v>
      </c>
      <c r="AD1488" s="2">
        <v>87117</v>
      </c>
      <c r="AE1488" s="4">
        <f>'DataCleaning and Transformation'!$E1488-'DataCleaning and Transformation'!$D1488</f>
        <v>1.7899999999999998</v>
      </c>
      <c r="AF1488" s="15" t="str">
        <f>_xlfn.IFS('DataCleaning and Transformation'!$O1488="Central","Chris",'DataCleaning and Transformation'!$O1488="East","Erin",'DataCleaning and Transformation'!$O1488="South","Sam",'DataCleaning and Transformation'!$O1488="West","William")</f>
        <v>Sam</v>
      </c>
      <c r="AG1488" s="31">
        <f>Table_1[[#This Row],[Ship date]]-Table_1[[#This Row],[Order Date]]</f>
        <v>2</v>
      </c>
      <c r="AH1488" s="22">
        <f>Table_1[[#This Row],[Profit]]/Table_1[[#This Row],[Sales]]</f>
        <v>-1.1010893246187365</v>
      </c>
      <c r="AI1488" s="23">
        <f>Table_1[[#This Row],[Profit]]+Table_1[[#This Row],[Sales]]</f>
        <v>-3.7120000000000033</v>
      </c>
      <c r="AJ1488" s="17">
        <f>WEEKNUM(Table_1[[#This Row],[Order Date]],1)</f>
        <v>21</v>
      </c>
      <c r="AK1488" s="17" t="str">
        <f>TEXT(Table_1[[#This Row],[Order Date]],"mmm yyyy")</f>
        <v>May 2015</v>
      </c>
      <c r="AL1488" s="17" t="str">
        <f>Table_1[[#This Row],[Monthly sales]]&amp;"  Week "&amp;TEXT(Table_1[[#This Row],[Weekly sales]],"00")</f>
        <v>May 2015  Week 21</v>
      </c>
      <c r="AM1488" s="17">
        <f>IF(COUNTIF($A$2:A1488, A1488)=1, 1, 0)</f>
        <v>1</v>
      </c>
      <c r="AN1488" s="3">
        <f>COUNTA(A1488) - COUNTIF(Table_1[[#This Row],[Unique Customers]], 1)</f>
        <v>0</v>
      </c>
      <c r="AO1488" s="17" t="str">
        <f t="shared" si="23"/>
        <v>Unique</v>
      </c>
      <c r="AP1488" s="17" t="str">
        <f>"Q"&amp;_xlfn.CEILING.MATH(MONTH(Table_1[[#This Row],[Monthly sales]])/3,1)</f>
        <v>Q2</v>
      </c>
    </row>
    <row r="1489" spans="1:42" ht="14.4" x14ac:dyDescent="0.3">
      <c r="A1489" s="2">
        <v>1554</v>
      </c>
      <c r="B1489" s="15" t="s">
        <v>1149</v>
      </c>
      <c r="C1489" s="15" t="s">
        <v>38</v>
      </c>
      <c r="D1489" s="6">
        <v>0.04</v>
      </c>
      <c r="E1489" s="4">
        <v>10.98</v>
      </c>
      <c r="F1489" s="4">
        <v>3.99</v>
      </c>
      <c r="G1489" s="15" t="s">
        <v>39</v>
      </c>
      <c r="H1489" s="15" t="s">
        <v>28</v>
      </c>
      <c r="I1489" s="15" t="s">
        <v>49</v>
      </c>
      <c r="J1489" s="15" t="s">
        <v>96</v>
      </c>
      <c r="K1489" s="15" t="s">
        <v>74</v>
      </c>
      <c r="L1489" s="15" t="s">
        <v>1694</v>
      </c>
      <c r="M1489" s="6">
        <v>0.57999999999999996</v>
      </c>
      <c r="N1489" s="15" t="s">
        <v>33</v>
      </c>
      <c r="O1489" s="15" t="s">
        <v>34</v>
      </c>
      <c r="P1489" s="15" t="s">
        <v>35</v>
      </c>
      <c r="Q1489" s="15" t="s">
        <v>1151</v>
      </c>
      <c r="R1489" s="2">
        <v>39503</v>
      </c>
      <c r="S1489" s="1">
        <v>42142</v>
      </c>
      <c r="T1489" s="12">
        <f>EOMONTH(Table_1[[#This Row],[Order Date]],0)</f>
        <v>42155</v>
      </c>
      <c r="U1489" s="10">
        <f>EOMONTH(Table_1[[#This Row],[Order Date]],0)</f>
        <v>42155</v>
      </c>
      <c r="V1489" s="14">
        <v>42142</v>
      </c>
      <c r="W1489" s="1">
        <v>42142</v>
      </c>
      <c r="X1489" s="12">
        <v>42142</v>
      </c>
      <c r="Y1489" s="10">
        <f>EOMONTH(Table_1[[#This Row],[Ship date]],0)</f>
        <v>42155</v>
      </c>
      <c r="Z1489" s="14">
        <v>42142</v>
      </c>
      <c r="AA1489" s="4">
        <v>481.03199999999998</v>
      </c>
      <c r="AB1489" s="2">
        <v>15</v>
      </c>
      <c r="AC1489" s="4">
        <v>172.22</v>
      </c>
      <c r="AD1489" s="2">
        <v>87485</v>
      </c>
      <c r="AE1489" s="4">
        <f>'DataCleaning and Transformation'!$E1489-'DataCleaning and Transformation'!$D1489</f>
        <v>10.940000000000001</v>
      </c>
      <c r="AF1489" s="15" t="str">
        <f>_xlfn.IFS('DataCleaning and Transformation'!$O1489="Central","Chris",'DataCleaning and Transformation'!$O1489="East","Erin",'DataCleaning and Transformation'!$O1489="South","Sam",'DataCleaning and Transformation'!$O1489="West","William")</f>
        <v>Sam</v>
      </c>
      <c r="AG1489" s="31">
        <f>Table_1[[#This Row],[Ship date]]-Table_1[[#This Row],[Order Date]]</f>
        <v>0</v>
      </c>
      <c r="AH1489" s="22">
        <f>Table_1[[#This Row],[Profit]]/Table_1[[#This Row],[Sales]]</f>
        <v>2.7931250725815815</v>
      </c>
      <c r="AI1489" s="23">
        <f>Table_1[[#This Row],[Profit]]+Table_1[[#This Row],[Sales]]</f>
        <v>653.25199999999995</v>
      </c>
      <c r="AJ1489" s="17">
        <f>WEEKNUM(Table_1[[#This Row],[Order Date]],1)</f>
        <v>21</v>
      </c>
      <c r="AK1489" s="17" t="str">
        <f>TEXT(Table_1[[#This Row],[Order Date]],"mmm yyyy")</f>
        <v>May 2015</v>
      </c>
      <c r="AL1489" s="17" t="str">
        <f>Table_1[[#This Row],[Monthly sales]]&amp;"  Week "&amp;TEXT(Table_1[[#This Row],[Weekly sales]],"00")</f>
        <v>May 2015  Week 21</v>
      </c>
      <c r="AM1489" s="17">
        <f>IF(COUNTIF($A$2:A1489, A1489)=1, 1, 0)</f>
        <v>0</v>
      </c>
      <c r="AN1489" s="3">
        <f>COUNTA(A1489) - COUNTIF(Table_1[[#This Row],[Unique Customers]], 1)</f>
        <v>1</v>
      </c>
      <c r="AO1489" s="17" t="str">
        <f t="shared" si="23"/>
        <v>Unique</v>
      </c>
      <c r="AP1489" s="17" t="str">
        <f>"Q"&amp;_xlfn.CEILING.MATH(MONTH(Table_1[[#This Row],[Monthly sales]])/3,1)</f>
        <v>Q2</v>
      </c>
    </row>
    <row r="1490" spans="1:42" ht="14.4" x14ac:dyDescent="0.3">
      <c r="A1490" s="2">
        <v>3086</v>
      </c>
      <c r="B1490" s="15" t="s">
        <v>2563</v>
      </c>
      <c r="C1490" s="15" t="s">
        <v>38</v>
      </c>
      <c r="D1490" s="6">
        <v>0.05</v>
      </c>
      <c r="E1490" s="4">
        <v>39.99</v>
      </c>
      <c r="F1490" s="4">
        <v>10.25</v>
      </c>
      <c r="G1490" s="15" t="s">
        <v>88</v>
      </c>
      <c r="H1490" s="15" t="s">
        <v>40</v>
      </c>
      <c r="I1490" s="15" t="s">
        <v>41</v>
      </c>
      <c r="J1490" s="15" t="s">
        <v>42</v>
      </c>
      <c r="K1490" s="15" t="s">
        <v>74</v>
      </c>
      <c r="L1490" s="15" t="s">
        <v>2564</v>
      </c>
      <c r="M1490" s="6">
        <v>0.55000000000000004</v>
      </c>
      <c r="N1490" s="15" t="s">
        <v>33</v>
      </c>
      <c r="O1490" s="15" t="s">
        <v>34</v>
      </c>
      <c r="P1490" s="15" t="s">
        <v>124</v>
      </c>
      <c r="Q1490" s="15" t="s">
        <v>2565</v>
      </c>
      <c r="R1490" s="2">
        <v>34287</v>
      </c>
      <c r="S1490" s="1">
        <v>42142</v>
      </c>
      <c r="T1490" s="12">
        <f>EOMONTH(Table_1[[#This Row],[Order Date]],0)</f>
        <v>42155</v>
      </c>
      <c r="U1490" s="10">
        <f>EOMONTH(Table_1[[#This Row],[Order Date]],0)</f>
        <v>42155</v>
      </c>
      <c r="V1490" s="14">
        <v>42142</v>
      </c>
      <c r="W1490" s="1">
        <v>42143</v>
      </c>
      <c r="X1490" s="12">
        <v>42143</v>
      </c>
      <c r="Y1490" s="10">
        <f>EOMONTH(Table_1[[#This Row],[Ship date]],0)</f>
        <v>42155</v>
      </c>
      <c r="Z1490" s="14">
        <v>42143</v>
      </c>
      <c r="AA1490" s="4">
        <v>4.29</v>
      </c>
      <c r="AB1490" s="2">
        <v>3</v>
      </c>
      <c r="AC1490" s="4">
        <v>130.91</v>
      </c>
      <c r="AD1490" s="2">
        <v>88380</v>
      </c>
      <c r="AE1490" s="4">
        <f>'DataCleaning and Transformation'!$E1490-'DataCleaning and Transformation'!$D1490</f>
        <v>39.940000000000005</v>
      </c>
      <c r="AF1490" s="15" t="str">
        <f>_xlfn.IFS('DataCleaning and Transformation'!$O1490="Central","Chris",'DataCleaning and Transformation'!$O1490="East","Erin",'DataCleaning and Transformation'!$O1490="South","Sam",'DataCleaning and Transformation'!$O1490="West","William")</f>
        <v>Sam</v>
      </c>
      <c r="AG1490" s="31">
        <f>Table_1[[#This Row],[Ship date]]-Table_1[[#This Row],[Order Date]]</f>
        <v>1</v>
      </c>
      <c r="AH1490" s="22">
        <f>Table_1[[#This Row],[Profit]]/Table_1[[#This Row],[Sales]]</f>
        <v>3.2770605759682228E-2</v>
      </c>
      <c r="AI1490" s="23">
        <f>Table_1[[#This Row],[Profit]]+Table_1[[#This Row],[Sales]]</f>
        <v>135.19999999999999</v>
      </c>
      <c r="AJ1490" s="17">
        <f>WEEKNUM(Table_1[[#This Row],[Order Date]],1)</f>
        <v>21</v>
      </c>
      <c r="AK1490" s="17" t="str">
        <f>TEXT(Table_1[[#This Row],[Order Date]],"mmm yyyy")</f>
        <v>May 2015</v>
      </c>
      <c r="AL1490" s="17" t="str">
        <f>Table_1[[#This Row],[Monthly sales]]&amp;"  Week "&amp;TEXT(Table_1[[#This Row],[Weekly sales]],"00")</f>
        <v>May 2015  Week 21</v>
      </c>
      <c r="AM1490" s="17">
        <f>IF(COUNTIF($A$2:A1490, A1490)=1, 1, 0)</f>
        <v>1</v>
      </c>
      <c r="AN1490" s="3">
        <f>COUNTA(A1490) - COUNTIF(Table_1[[#This Row],[Unique Customers]], 1)</f>
        <v>0</v>
      </c>
      <c r="AO1490" s="17" t="str">
        <f t="shared" si="23"/>
        <v>Unique</v>
      </c>
      <c r="AP1490" s="17" t="str">
        <f>"Q"&amp;_xlfn.CEILING.MATH(MONTH(Table_1[[#This Row],[Monthly sales]])/3,1)</f>
        <v>Q2</v>
      </c>
    </row>
    <row r="1491" spans="1:42" ht="14.4" x14ac:dyDescent="0.3">
      <c r="A1491" s="2">
        <v>487</v>
      </c>
      <c r="B1491" s="15" t="s">
        <v>2566</v>
      </c>
      <c r="C1491" s="15" t="s">
        <v>117</v>
      </c>
      <c r="D1491" s="6">
        <v>0.1</v>
      </c>
      <c r="E1491" s="4">
        <v>3.36</v>
      </c>
      <c r="F1491" s="4">
        <v>6.27</v>
      </c>
      <c r="G1491" s="15" t="s">
        <v>88</v>
      </c>
      <c r="H1491" s="15" t="s">
        <v>95</v>
      </c>
      <c r="I1491" s="15" t="s">
        <v>49</v>
      </c>
      <c r="J1491" s="15" t="s">
        <v>73</v>
      </c>
      <c r="K1491" s="15" t="s">
        <v>74</v>
      </c>
      <c r="L1491" s="15" t="s">
        <v>187</v>
      </c>
      <c r="M1491" s="6">
        <v>0.4</v>
      </c>
      <c r="N1491" s="15" t="s">
        <v>33</v>
      </c>
      <c r="O1491" s="15" t="s">
        <v>112</v>
      </c>
      <c r="P1491" s="15" t="s">
        <v>332</v>
      </c>
      <c r="Q1491" s="15" t="s">
        <v>333</v>
      </c>
      <c r="R1491" s="2">
        <v>4073</v>
      </c>
      <c r="S1491" s="1">
        <v>42142</v>
      </c>
      <c r="T1491" s="12">
        <f>EOMONTH(Table_1[[#This Row],[Order Date]],0)</f>
        <v>42155</v>
      </c>
      <c r="U1491" s="10">
        <f>EOMONTH(Table_1[[#This Row],[Order Date]],0)</f>
        <v>42155</v>
      </c>
      <c r="V1491" s="14">
        <v>42142</v>
      </c>
      <c r="W1491" s="1">
        <v>42143</v>
      </c>
      <c r="X1491" s="12">
        <v>42143</v>
      </c>
      <c r="Y1491" s="10">
        <f>EOMONTH(Table_1[[#This Row],[Ship date]],0)</f>
        <v>42155</v>
      </c>
      <c r="Z1491" s="14">
        <v>42143</v>
      </c>
      <c r="AA1491" s="4">
        <v>-67.0565</v>
      </c>
      <c r="AB1491" s="2">
        <v>5</v>
      </c>
      <c r="AC1491" s="4">
        <v>20.87</v>
      </c>
      <c r="AD1491" s="2">
        <v>91063</v>
      </c>
      <c r="AE1491" s="4">
        <f>'DataCleaning and Transformation'!$E1491-'DataCleaning and Transformation'!$D1491</f>
        <v>3.26</v>
      </c>
      <c r="AF1491" s="15" t="str">
        <f>_xlfn.IFS('DataCleaning and Transformation'!$O1491="Central","Chris",'DataCleaning and Transformation'!$O1491="East","Erin",'DataCleaning and Transformation'!$O1491="South","Sam",'DataCleaning and Transformation'!$O1491="West","William")</f>
        <v>Erin</v>
      </c>
      <c r="AG1491" s="31">
        <f>Table_1[[#This Row],[Ship date]]-Table_1[[#This Row],[Order Date]]</f>
        <v>1</v>
      </c>
      <c r="AH1491" s="22">
        <f>Table_1[[#This Row],[Profit]]/Table_1[[#This Row],[Sales]]</f>
        <v>-3.213057019645424</v>
      </c>
      <c r="AI1491" s="23">
        <f>Table_1[[#This Row],[Profit]]+Table_1[[#This Row],[Sales]]</f>
        <v>-46.186499999999995</v>
      </c>
      <c r="AJ1491" s="17">
        <f>WEEKNUM(Table_1[[#This Row],[Order Date]],1)</f>
        <v>21</v>
      </c>
      <c r="AK1491" s="17" t="str">
        <f>TEXT(Table_1[[#This Row],[Order Date]],"mmm yyyy")</f>
        <v>May 2015</v>
      </c>
      <c r="AL1491" s="17" t="str">
        <f>Table_1[[#This Row],[Monthly sales]]&amp;"  Week "&amp;TEXT(Table_1[[#This Row],[Weekly sales]],"00")</f>
        <v>May 2015  Week 21</v>
      </c>
      <c r="AM1491" s="17">
        <f>IF(COUNTIF($A$2:A1491, A1491)=1, 1, 0)</f>
        <v>1</v>
      </c>
      <c r="AN1491" s="3">
        <f>COUNTA(A1491) - COUNTIF(Table_1[[#This Row],[Unique Customers]], 1)</f>
        <v>0</v>
      </c>
      <c r="AO1491" s="17" t="str">
        <f t="shared" si="23"/>
        <v>Unique</v>
      </c>
      <c r="AP1491" s="17" t="str">
        <f>"Q"&amp;_xlfn.CEILING.MATH(MONTH(Table_1[[#This Row],[Monthly sales]])/3,1)</f>
        <v>Q2</v>
      </c>
    </row>
    <row r="1492" spans="1:42" ht="14.4" x14ac:dyDescent="0.3">
      <c r="A1492" s="2">
        <v>488</v>
      </c>
      <c r="B1492" s="15" t="s">
        <v>2567</v>
      </c>
      <c r="C1492" s="15" t="s">
        <v>117</v>
      </c>
      <c r="D1492" s="6">
        <v>7.0000000000000007E-2</v>
      </c>
      <c r="E1492" s="4">
        <v>12.28</v>
      </c>
      <c r="F1492" s="4">
        <v>4.8600000000000003</v>
      </c>
      <c r="G1492" s="15" t="s">
        <v>39</v>
      </c>
      <c r="H1492" s="15" t="s">
        <v>95</v>
      </c>
      <c r="I1492" s="15" t="s">
        <v>49</v>
      </c>
      <c r="J1492" s="15" t="s">
        <v>89</v>
      </c>
      <c r="K1492" s="15" t="s">
        <v>74</v>
      </c>
      <c r="L1492" s="15" t="s">
        <v>1861</v>
      </c>
      <c r="M1492" s="6">
        <v>0.38</v>
      </c>
      <c r="N1492" s="15" t="s">
        <v>33</v>
      </c>
      <c r="O1492" s="15" t="s">
        <v>112</v>
      </c>
      <c r="P1492" s="15" t="s">
        <v>332</v>
      </c>
      <c r="Q1492" s="15" t="s">
        <v>2428</v>
      </c>
      <c r="R1492" s="2">
        <v>4106</v>
      </c>
      <c r="S1492" s="1">
        <v>42142</v>
      </c>
      <c r="T1492" s="12">
        <f>EOMONTH(Table_1[[#This Row],[Order Date]],0)</f>
        <v>42155</v>
      </c>
      <c r="U1492" s="10">
        <f>EOMONTH(Table_1[[#This Row],[Order Date]],0)</f>
        <v>42155</v>
      </c>
      <c r="V1492" s="14">
        <v>42142</v>
      </c>
      <c r="W1492" s="1">
        <v>42144</v>
      </c>
      <c r="X1492" s="12">
        <v>42144</v>
      </c>
      <c r="Y1492" s="10">
        <f>EOMONTH(Table_1[[#This Row],[Ship date]],0)</f>
        <v>42155</v>
      </c>
      <c r="Z1492" s="14">
        <v>42144</v>
      </c>
      <c r="AA1492" s="4">
        <v>-7.94</v>
      </c>
      <c r="AB1492" s="2">
        <v>2</v>
      </c>
      <c r="AC1492" s="4">
        <v>25.7</v>
      </c>
      <c r="AD1492" s="2">
        <v>91063</v>
      </c>
      <c r="AE1492" s="4">
        <f>'DataCleaning and Transformation'!$E1492-'DataCleaning and Transformation'!$D1492</f>
        <v>12.209999999999999</v>
      </c>
      <c r="AF1492" s="15" t="str">
        <f>_xlfn.IFS('DataCleaning and Transformation'!$O1492="Central","Chris",'DataCleaning and Transformation'!$O1492="East","Erin",'DataCleaning and Transformation'!$O1492="South","Sam",'DataCleaning and Transformation'!$O1492="West","William")</f>
        <v>Erin</v>
      </c>
      <c r="AG1492" s="31">
        <f>Table_1[[#This Row],[Ship date]]-Table_1[[#This Row],[Order Date]]</f>
        <v>2</v>
      </c>
      <c r="AH1492" s="22">
        <f>Table_1[[#This Row],[Profit]]/Table_1[[#This Row],[Sales]]</f>
        <v>-0.30894941634241246</v>
      </c>
      <c r="AI1492" s="23">
        <f>Table_1[[#This Row],[Profit]]+Table_1[[#This Row],[Sales]]</f>
        <v>17.759999999999998</v>
      </c>
      <c r="AJ1492" s="17">
        <f>WEEKNUM(Table_1[[#This Row],[Order Date]],1)</f>
        <v>21</v>
      </c>
      <c r="AK1492" s="17" t="str">
        <f>TEXT(Table_1[[#This Row],[Order Date]],"mmm yyyy")</f>
        <v>May 2015</v>
      </c>
      <c r="AL1492" s="17" t="str">
        <f>Table_1[[#This Row],[Monthly sales]]&amp;"  Week "&amp;TEXT(Table_1[[#This Row],[Weekly sales]],"00")</f>
        <v>May 2015  Week 21</v>
      </c>
      <c r="AM1492" s="17">
        <f>IF(COUNTIF($A$2:A1492, A1492)=1, 1, 0)</f>
        <v>1</v>
      </c>
      <c r="AN1492" s="3">
        <f>COUNTA(A1492) - COUNTIF(Table_1[[#This Row],[Unique Customers]], 1)</f>
        <v>0</v>
      </c>
      <c r="AO1492" s="17" t="str">
        <f t="shared" si="23"/>
        <v>Repeated</v>
      </c>
      <c r="AP1492" s="17" t="str">
        <f>"Q"&amp;_xlfn.CEILING.MATH(MONTH(Table_1[[#This Row],[Monthly sales]])/3,1)</f>
        <v>Q2</v>
      </c>
    </row>
    <row r="1493" spans="1:42" ht="14.4" x14ac:dyDescent="0.3">
      <c r="A1493" s="2">
        <v>489</v>
      </c>
      <c r="B1493" s="15" t="s">
        <v>2568</v>
      </c>
      <c r="C1493" s="15" t="s">
        <v>117</v>
      </c>
      <c r="D1493" s="6">
        <v>0.09</v>
      </c>
      <c r="E1493" s="4">
        <v>20.99</v>
      </c>
      <c r="F1493" s="4">
        <v>0.99</v>
      </c>
      <c r="G1493" s="15" t="s">
        <v>39</v>
      </c>
      <c r="H1493" s="15" t="s">
        <v>95</v>
      </c>
      <c r="I1493" s="15" t="s">
        <v>41</v>
      </c>
      <c r="J1493" s="15" t="s">
        <v>136</v>
      </c>
      <c r="K1493" s="15" t="s">
        <v>51</v>
      </c>
      <c r="L1493" s="15" t="s">
        <v>2332</v>
      </c>
      <c r="M1493" s="6">
        <v>0.56999999999999995</v>
      </c>
      <c r="N1493" s="15" t="s">
        <v>33</v>
      </c>
      <c r="O1493" s="15" t="s">
        <v>112</v>
      </c>
      <c r="P1493" s="15" t="s">
        <v>404</v>
      </c>
      <c r="Q1493" s="15" t="s">
        <v>2569</v>
      </c>
      <c r="R1493" s="2">
        <v>2062</v>
      </c>
      <c r="S1493" s="1">
        <v>42142</v>
      </c>
      <c r="T1493" s="12">
        <f>EOMONTH(Table_1[[#This Row],[Order Date]],0)</f>
        <v>42155</v>
      </c>
      <c r="U1493" s="10">
        <f>EOMONTH(Table_1[[#This Row],[Order Date]],0)</f>
        <v>42155</v>
      </c>
      <c r="V1493" s="14">
        <v>42142</v>
      </c>
      <c r="W1493" s="1">
        <v>42142</v>
      </c>
      <c r="X1493" s="12">
        <v>42142</v>
      </c>
      <c r="Y1493" s="10">
        <f>EOMONTH(Table_1[[#This Row],[Ship date]],0)</f>
        <v>42155</v>
      </c>
      <c r="Z1493" s="14">
        <v>42142</v>
      </c>
      <c r="AA1493" s="4">
        <v>122.292</v>
      </c>
      <c r="AB1493" s="2">
        <v>14</v>
      </c>
      <c r="AC1493" s="4">
        <v>229.57</v>
      </c>
      <c r="AD1493" s="2">
        <v>91063</v>
      </c>
      <c r="AE1493" s="4">
        <f>'DataCleaning and Transformation'!$E1493-'DataCleaning and Transformation'!$D1493</f>
        <v>20.9</v>
      </c>
      <c r="AF1493" s="15" t="str">
        <f>_xlfn.IFS('DataCleaning and Transformation'!$O1493="Central","Chris",'DataCleaning and Transformation'!$O1493="East","Erin",'DataCleaning and Transformation'!$O1493="South","Sam",'DataCleaning and Transformation'!$O1493="West","William")</f>
        <v>Erin</v>
      </c>
      <c r="AG1493" s="31">
        <f>Table_1[[#This Row],[Ship date]]-Table_1[[#This Row],[Order Date]]</f>
        <v>0</v>
      </c>
      <c r="AH1493" s="22">
        <f>Table_1[[#This Row],[Profit]]/Table_1[[#This Row],[Sales]]</f>
        <v>0.53270026571416129</v>
      </c>
      <c r="AI1493" s="23">
        <f>Table_1[[#This Row],[Profit]]+Table_1[[#This Row],[Sales]]</f>
        <v>351.86199999999997</v>
      </c>
      <c r="AJ1493" s="17">
        <f>WEEKNUM(Table_1[[#This Row],[Order Date]],1)</f>
        <v>21</v>
      </c>
      <c r="AK1493" s="17" t="str">
        <f>TEXT(Table_1[[#This Row],[Order Date]],"mmm yyyy")</f>
        <v>May 2015</v>
      </c>
      <c r="AL1493" s="17" t="str">
        <f>Table_1[[#This Row],[Monthly sales]]&amp;"  Week "&amp;TEXT(Table_1[[#This Row],[Weekly sales]],"00")</f>
        <v>May 2015  Week 21</v>
      </c>
      <c r="AM1493" s="17">
        <f>IF(COUNTIF($A$2:A1493, A1493)=1, 1, 0)</f>
        <v>1</v>
      </c>
      <c r="AN1493" s="3">
        <f>COUNTA(A1493) - COUNTIF(Table_1[[#This Row],[Unique Customers]], 1)</f>
        <v>0</v>
      </c>
      <c r="AO1493" s="17" t="str">
        <f t="shared" si="23"/>
        <v>Repeated</v>
      </c>
      <c r="AP1493" s="17" t="str">
        <f>"Q"&amp;_xlfn.CEILING.MATH(MONTH(Table_1[[#This Row],[Monthly sales]])/3,1)</f>
        <v>Q2</v>
      </c>
    </row>
    <row r="1494" spans="1:42" ht="14.4" x14ac:dyDescent="0.3">
      <c r="A1494" s="2">
        <v>266</v>
      </c>
      <c r="B1494" s="15" t="s">
        <v>2523</v>
      </c>
      <c r="C1494" s="15" t="s">
        <v>71</v>
      </c>
      <c r="D1494" s="6">
        <v>0</v>
      </c>
      <c r="E1494" s="4">
        <v>73.98</v>
      </c>
      <c r="F1494" s="4">
        <v>12.14</v>
      </c>
      <c r="G1494" s="15" t="s">
        <v>88</v>
      </c>
      <c r="H1494" s="15" t="s">
        <v>95</v>
      </c>
      <c r="I1494" s="15" t="s">
        <v>41</v>
      </c>
      <c r="J1494" s="15" t="s">
        <v>42</v>
      </c>
      <c r="K1494" s="15" t="s">
        <v>74</v>
      </c>
      <c r="L1494" s="15" t="s">
        <v>734</v>
      </c>
      <c r="M1494" s="6">
        <v>0.67</v>
      </c>
      <c r="N1494" s="15" t="s">
        <v>33</v>
      </c>
      <c r="O1494" s="15" t="s">
        <v>53</v>
      </c>
      <c r="P1494" s="15" t="s">
        <v>188</v>
      </c>
      <c r="Q1494" s="15" t="s">
        <v>2525</v>
      </c>
      <c r="R1494" s="2">
        <v>78207</v>
      </c>
      <c r="S1494" s="1">
        <v>42142</v>
      </c>
      <c r="T1494" s="12">
        <f>EOMONTH(Table_1[[#This Row],[Order Date]],0)</f>
        <v>42155</v>
      </c>
      <c r="U1494" s="10">
        <f>EOMONTH(Table_1[[#This Row],[Order Date]],0)</f>
        <v>42155</v>
      </c>
      <c r="V1494" s="14">
        <v>42142</v>
      </c>
      <c r="W1494" s="1">
        <v>42144</v>
      </c>
      <c r="X1494" s="12">
        <v>42144</v>
      </c>
      <c r="Y1494" s="10">
        <f>EOMONTH(Table_1[[#This Row],[Ship date]],0)</f>
        <v>42155</v>
      </c>
      <c r="Z1494" s="14">
        <v>42144</v>
      </c>
      <c r="AA1494" s="4">
        <v>326.25</v>
      </c>
      <c r="AB1494" s="2">
        <v>17</v>
      </c>
      <c r="AC1494" s="4">
        <v>1300.81</v>
      </c>
      <c r="AD1494" s="2">
        <v>90593</v>
      </c>
      <c r="AE1494" s="4">
        <f>'DataCleaning and Transformation'!$E1494-'DataCleaning and Transformation'!$D1494</f>
        <v>73.98</v>
      </c>
      <c r="AF1494" s="15" t="str">
        <f>_xlfn.IFS('DataCleaning and Transformation'!$O1494="Central","Chris",'DataCleaning and Transformation'!$O1494="East","Erin",'DataCleaning and Transformation'!$O1494="South","Sam",'DataCleaning and Transformation'!$O1494="West","William")</f>
        <v>Chris</v>
      </c>
      <c r="AG1494" s="31">
        <f>Table_1[[#This Row],[Ship date]]-Table_1[[#This Row],[Order Date]]</f>
        <v>2</v>
      </c>
      <c r="AH1494" s="22">
        <f>Table_1[[#This Row],[Profit]]/Table_1[[#This Row],[Sales]]</f>
        <v>0.25080526748718107</v>
      </c>
      <c r="AI1494" s="23">
        <f>Table_1[[#This Row],[Profit]]+Table_1[[#This Row],[Sales]]</f>
        <v>1627.06</v>
      </c>
      <c r="AJ1494" s="17">
        <f>WEEKNUM(Table_1[[#This Row],[Order Date]],1)</f>
        <v>21</v>
      </c>
      <c r="AK1494" s="17" t="str">
        <f>TEXT(Table_1[[#This Row],[Order Date]],"mmm yyyy")</f>
        <v>May 2015</v>
      </c>
      <c r="AL1494" s="17" t="str">
        <f>Table_1[[#This Row],[Monthly sales]]&amp;"  Week "&amp;TEXT(Table_1[[#This Row],[Weekly sales]],"00")</f>
        <v>May 2015  Week 21</v>
      </c>
      <c r="AM1494" s="17">
        <f>IF(COUNTIF($A$2:A1494, A1494)=1, 1, 0)</f>
        <v>0</v>
      </c>
      <c r="AN1494" s="3">
        <f>COUNTA(A1494) - COUNTIF(Table_1[[#This Row],[Unique Customers]], 1)</f>
        <v>1</v>
      </c>
      <c r="AO1494" s="17" t="str">
        <f t="shared" si="23"/>
        <v>Unique</v>
      </c>
      <c r="AP1494" s="17" t="str">
        <f>"Q"&amp;_xlfn.CEILING.MATH(MONTH(Table_1[[#This Row],[Monthly sales]])/3,1)</f>
        <v>Q2</v>
      </c>
    </row>
    <row r="1495" spans="1:42" ht="14.4" x14ac:dyDescent="0.3">
      <c r="A1495" s="2">
        <v>1433</v>
      </c>
      <c r="B1495" s="15" t="s">
        <v>1514</v>
      </c>
      <c r="C1495" s="15" t="s">
        <v>38</v>
      </c>
      <c r="D1495" s="6">
        <v>7.0000000000000007E-2</v>
      </c>
      <c r="E1495" s="4">
        <v>300.98</v>
      </c>
      <c r="F1495" s="4">
        <v>64.73</v>
      </c>
      <c r="G1495" s="15" t="s">
        <v>27</v>
      </c>
      <c r="H1495" s="15" t="s">
        <v>95</v>
      </c>
      <c r="I1495" s="15" t="s">
        <v>29</v>
      </c>
      <c r="J1495" s="15" t="s">
        <v>110</v>
      </c>
      <c r="K1495" s="15" t="s">
        <v>58</v>
      </c>
      <c r="L1495" s="15" t="s">
        <v>1341</v>
      </c>
      <c r="M1495" s="6">
        <v>0.56000000000000005</v>
      </c>
      <c r="N1495" s="15" t="s">
        <v>33</v>
      </c>
      <c r="O1495" s="15" t="s">
        <v>53</v>
      </c>
      <c r="P1495" s="15" t="s">
        <v>54</v>
      </c>
      <c r="Q1495" s="15" t="s">
        <v>1515</v>
      </c>
      <c r="R1495" s="2">
        <v>47130</v>
      </c>
      <c r="S1495" s="1">
        <v>42143</v>
      </c>
      <c r="T1495" s="12">
        <f>EOMONTH(Table_1[[#This Row],[Order Date]],0)</f>
        <v>42155</v>
      </c>
      <c r="U1495" s="10">
        <f>EOMONTH(Table_1[[#This Row],[Order Date]],0)</f>
        <v>42155</v>
      </c>
      <c r="V1495" s="14">
        <v>42143</v>
      </c>
      <c r="W1495" s="1">
        <v>42145</v>
      </c>
      <c r="X1495" s="12">
        <v>42145</v>
      </c>
      <c r="Y1495" s="10">
        <f>EOMONTH(Table_1[[#This Row],[Ship date]],0)</f>
        <v>42155</v>
      </c>
      <c r="Z1495" s="14">
        <v>42145</v>
      </c>
      <c r="AA1495" s="4">
        <v>1399.64</v>
      </c>
      <c r="AB1495" s="2">
        <v>14</v>
      </c>
      <c r="AC1495" s="4">
        <v>4285.5600000000004</v>
      </c>
      <c r="AD1495" s="2">
        <v>86828</v>
      </c>
      <c r="AE1495" s="4">
        <f>'DataCleaning and Transformation'!$E1495-'DataCleaning and Transformation'!$D1495</f>
        <v>300.91000000000003</v>
      </c>
      <c r="AF1495" s="15" t="str">
        <f>_xlfn.IFS('DataCleaning and Transformation'!$O1495="Central","Chris",'DataCleaning and Transformation'!$O1495="East","Erin",'DataCleaning and Transformation'!$O1495="South","Sam",'DataCleaning and Transformation'!$O1495="West","William")</f>
        <v>Chris</v>
      </c>
      <c r="AG1495" s="31">
        <f>Table_1[[#This Row],[Ship date]]-Table_1[[#This Row],[Order Date]]</f>
        <v>2</v>
      </c>
      <c r="AH1495" s="22">
        <f>Table_1[[#This Row],[Profit]]/Table_1[[#This Row],[Sales]]</f>
        <v>0.32659442406593303</v>
      </c>
      <c r="AI1495" s="23">
        <f>Table_1[[#This Row],[Profit]]+Table_1[[#This Row],[Sales]]</f>
        <v>5685.2000000000007</v>
      </c>
      <c r="AJ1495" s="17">
        <f>WEEKNUM(Table_1[[#This Row],[Order Date]],1)</f>
        <v>21</v>
      </c>
      <c r="AK1495" s="17" t="str">
        <f>TEXT(Table_1[[#This Row],[Order Date]],"mmm yyyy")</f>
        <v>May 2015</v>
      </c>
      <c r="AL1495" s="17" t="str">
        <f>Table_1[[#This Row],[Monthly sales]]&amp;"  Week "&amp;TEXT(Table_1[[#This Row],[Weekly sales]],"00")</f>
        <v>May 2015  Week 21</v>
      </c>
      <c r="AM1495" s="17">
        <f>IF(COUNTIF($A$2:A1495, A1495)=1, 1, 0)</f>
        <v>0</v>
      </c>
      <c r="AN1495" s="3">
        <f>COUNTA(A1495) - COUNTIF(Table_1[[#This Row],[Unique Customers]], 1)</f>
        <v>1</v>
      </c>
      <c r="AO1495" s="17" t="str">
        <f t="shared" si="23"/>
        <v>Unique</v>
      </c>
      <c r="AP1495" s="17" t="str">
        <f>"Q"&amp;_xlfn.CEILING.MATH(MONTH(Table_1[[#This Row],[Monthly sales]])/3,1)</f>
        <v>Q2</v>
      </c>
    </row>
    <row r="1496" spans="1:42" ht="14.4" x14ac:dyDescent="0.3">
      <c r="A1496" s="2">
        <v>1433</v>
      </c>
      <c r="B1496" s="15" t="s">
        <v>1514</v>
      </c>
      <c r="C1496" s="15" t="s">
        <v>38</v>
      </c>
      <c r="D1496" s="6">
        <v>0.01</v>
      </c>
      <c r="E1496" s="4">
        <v>20.98</v>
      </c>
      <c r="F1496" s="4">
        <v>45</v>
      </c>
      <c r="G1496" s="15" t="s">
        <v>27</v>
      </c>
      <c r="H1496" s="15" t="s">
        <v>95</v>
      </c>
      <c r="I1496" s="15" t="s">
        <v>49</v>
      </c>
      <c r="J1496" s="15" t="s">
        <v>79</v>
      </c>
      <c r="K1496" s="15" t="s">
        <v>58</v>
      </c>
      <c r="L1496" s="15" t="s">
        <v>2570</v>
      </c>
      <c r="M1496" s="6">
        <v>0.61</v>
      </c>
      <c r="N1496" s="15" t="s">
        <v>33</v>
      </c>
      <c r="O1496" s="15" t="s">
        <v>53</v>
      </c>
      <c r="P1496" s="15" t="s">
        <v>54</v>
      </c>
      <c r="Q1496" s="15" t="s">
        <v>1515</v>
      </c>
      <c r="R1496" s="2">
        <v>47130</v>
      </c>
      <c r="S1496" s="1">
        <v>42143</v>
      </c>
      <c r="T1496" s="12">
        <f>EOMONTH(Table_1[[#This Row],[Order Date]],0)</f>
        <v>42155</v>
      </c>
      <c r="U1496" s="10">
        <f>EOMONTH(Table_1[[#This Row],[Order Date]],0)</f>
        <v>42155</v>
      </c>
      <c r="V1496" s="14">
        <v>42143</v>
      </c>
      <c r="W1496" s="1">
        <v>42143</v>
      </c>
      <c r="X1496" s="12">
        <v>42143</v>
      </c>
      <c r="Y1496" s="10">
        <f>EOMONTH(Table_1[[#This Row],[Ship date]],0)</f>
        <v>42155</v>
      </c>
      <c r="Z1496" s="14">
        <v>42143</v>
      </c>
      <c r="AA1496" s="4">
        <v>232.642</v>
      </c>
      <c r="AB1496" s="2">
        <v>28</v>
      </c>
      <c r="AC1496" s="4">
        <v>631.37</v>
      </c>
      <c r="AD1496" s="2">
        <v>86828</v>
      </c>
      <c r="AE1496" s="4">
        <f>'DataCleaning and Transformation'!$E1496-'DataCleaning and Transformation'!$D1496</f>
        <v>20.97</v>
      </c>
      <c r="AF1496" s="15" t="str">
        <f>_xlfn.IFS('DataCleaning and Transformation'!$O1496="Central","Chris",'DataCleaning and Transformation'!$O1496="East","Erin",'DataCleaning and Transformation'!$O1496="South","Sam",'DataCleaning and Transformation'!$O1496="West","William")</f>
        <v>Chris</v>
      </c>
      <c r="AG1496" s="31">
        <f>Table_1[[#This Row],[Ship date]]-Table_1[[#This Row],[Order Date]]</f>
        <v>0</v>
      </c>
      <c r="AH1496" s="22">
        <f>Table_1[[#This Row],[Profit]]/Table_1[[#This Row],[Sales]]</f>
        <v>0.36847173606601519</v>
      </c>
      <c r="AI1496" s="23">
        <f>Table_1[[#This Row],[Profit]]+Table_1[[#This Row],[Sales]]</f>
        <v>864.01199999999994</v>
      </c>
      <c r="AJ1496" s="17">
        <f>WEEKNUM(Table_1[[#This Row],[Order Date]],1)</f>
        <v>21</v>
      </c>
      <c r="AK1496" s="17" t="str">
        <f>TEXT(Table_1[[#This Row],[Order Date]],"mmm yyyy")</f>
        <v>May 2015</v>
      </c>
      <c r="AL1496" s="17" t="str">
        <f>Table_1[[#This Row],[Monthly sales]]&amp;"  Week "&amp;TEXT(Table_1[[#This Row],[Weekly sales]],"00")</f>
        <v>May 2015  Week 21</v>
      </c>
      <c r="AM1496" s="17">
        <f>IF(COUNTIF($A$2:A1496, A1496)=1, 1, 0)</f>
        <v>0</v>
      </c>
      <c r="AN1496" s="3">
        <f>COUNTA(A1496) - COUNTIF(Table_1[[#This Row],[Unique Customers]], 1)</f>
        <v>1</v>
      </c>
      <c r="AO1496" s="17" t="str">
        <f t="shared" si="23"/>
        <v>Repeated</v>
      </c>
      <c r="AP1496" s="17" t="str">
        <f>"Q"&amp;_xlfn.CEILING.MATH(MONTH(Table_1[[#This Row],[Monthly sales]])/3,1)</f>
        <v>Q2</v>
      </c>
    </row>
    <row r="1497" spans="1:42" ht="14.4" x14ac:dyDescent="0.3">
      <c r="A1497" s="2">
        <v>2431</v>
      </c>
      <c r="B1497" s="15" t="s">
        <v>2571</v>
      </c>
      <c r="C1497" s="15" t="s">
        <v>38</v>
      </c>
      <c r="D1497" s="6">
        <v>7.0000000000000007E-2</v>
      </c>
      <c r="E1497" s="4">
        <v>155.06</v>
      </c>
      <c r="F1497" s="4">
        <v>7.07</v>
      </c>
      <c r="G1497" s="15" t="s">
        <v>39</v>
      </c>
      <c r="H1497" s="15" t="s">
        <v>40</v>
      </c>
      <c r="I1497" s="15" t="s">
        <v>49</v>
      </c>
      <c r="J1497" s="15" t="s">
        <v>79</v>
      </c>
      <c r="K1497" s="15" t="s">
        <v>74</v>
      </c>
      <c r="L1497" s="15" t="s">
        <v>107</v>
      </c>
      <c r="M1497" s="6">
        <v>0.59</v>
      </c>
      <c r="N1497" s="15" t="s">
        <v>33</v>
      </c>
      <c r="O1497" s="15" t="s">
        <v>60</v>
      </c>
      <c r="P1497" s="15" t="s">
        <v>91</v>
      </c>
      <c r="Q1497" s="15" t="s">
        <v>101</v>
      </c>
      <c r="R1497" s="2">
        <v>90004</v>
      </c>
      <c r="S1497" s="1">
        <v>42143</v>
      </c>
      <c r="T1497" s="12">
        <f>EOMONTH(Table_1[[#This Row],[Order Date]],0)</f>
        <v>42155</v>
      </c>
      <c r="U1497" s="10">
        <f>EOMONTH(Table_1[[#This Row],[Order Date]],0)</f>
        <v>42155</v>
      </c>
      <c r="V1497" s="14">
        <v>42143</v>
      </c>
      <c r="W1497" s="1">
        <v>42143</v>
      </c>
      <c r="X1497" s="12">
        <v>42143</v>
      </c>
      <c r="Y1497" s="10">
        <f>EOMONTH(Table_1[[#This Row],[Ship date]],0)</f>
        <v>42155</v>
      </c>
      <c r="Z1497" s="14">
        <v>42143</v>
      </c>
      <c r="AA1497" s="4">
        <v>-121.75</v>
      </c>
      <c r="AB1497" s="2">
        <v>14</v>
      </c>
      <c r="AC1497" s="4">
        <v>2039.07</v>
      </c>
      <c r="AD1497" s="2">
        <v>5920</v>
      </c>
      <c r="AE1497" s="4">
        <f>'DataCleaning and Transformation'!$E1497-'DataCleaning and Transformation'!$D1497</f>
        <v>154.99</v>
      </c>
      <c r="AF1497" s="15" t="str">
        <f>_xlfn.IFS('DataCleaning and Transformation'!$O1497="Central","Chris",'DataCleaning and Transformation'!$O1497="East","Erin",'DataCleaning and Transformation'!$O1497="South","Sam",'DataCleaning and Transformation'!$O1497="West","William")</f>
        <v>William</v>
      </c>
      <c r="AG1497" s="31">
        <f>Table_1[[#This Row],[Ship date]]-Table_1[[#This Row],[Order Date]]</f>
        <v>0</v>
      </c>
      <c r="AH1497" s="22">
        <f>Table_1[[#This Row],[Profit]]/Table_1[[#This Row],[Sales]]</f>
        <v>-5.9708592642724378E-2</v>
      </c>
      <c r="AI1497" s="23">
        <f>Table_1[[#This Row],[Profit]]+Table_1[[#This Row],[Sales]]</f>
        <v>1917.32</v>
      </c>
      <c r="AJ1497" s="17">
        <f>WEEKNUM(Table_1[[#This Row],[Order Date]],1)</f>
        <v>21</v>
      </c>
      <c r="AK1497" s="17" t="str">
        <f>TEXT(Table_1[[#This Row],[Order Date]],"mmm yyyy")</f>
        <v>May 2015</v>
      </c>
      <c r="AL1497" s="17" t="str">
        <f>Table_1[[#This Row],[Monthly sales]]&amp;"  Week "&amp;TEXT(Table_1[[#This Row],[Weekly sales]],"00")</f>
        <v>May 2015  Week 21</v>
      </c>
      <c r="AM1497" s="17">
        <f>IF(COUNTIF($A$2:A1497, A1497)=1, 1, 0)</f>
        <v>1</v>
      </c>
      <c r="AN1497" s="3">
        <f>COUNTA(A1497) - COUNTIF(Table_1[[#This Row],[Unique Customers]], 1)</f>
        <v>0</v>
      </c>
      <c r="AO1497" s="17" t="str">
        <f t="shared" si="23"/>
        <v>Unique</v>
      </c>
      <c r="AP1497" s="17" t="str">
        <f>"Q"&amp;_xlfn.CEILING.MATH(MONTH(Table_1[[#This Row],[Monthly sales]])/3,1)</f>
        <v>Q2</v>
      </c>
    </row>
    <row r="1498" spans="1:42" ht="14.4" x14ac:dyDescent="0.3">
      <c r="A1498" s="2">
        <v>2432</v>
      </c>
      <c r="B1498" s="15" t="s">
        <v>2572</v>
      </c>
      <c r="C1498" s="15" t="s">
        <v>38</v>
      </c>
      <c r="D1498" s="6">
        <v>7.0000000000000007E-2</v>
      </c>
      <c r="E1498" s="4">
        <v>155.06</v>
      </c>
      <c r="F1498" s="4">
        <v>7.07</v>
      </c>
      <c r="G1498" s="15" t="s">
        <v>39</v>
      </c>
      <c r="H1498" s="15" t="s">
        <v>40</v>
      </c>
      <c r="I1498" s="15" t="s">
        <v>49</v>
      </c>
      <c r="J1498" s="15" t="s">
        <v>79</v>
      </c>
      <c r="K1498" s="15" t="s">
        <v>74</v>
      </c>
      <c r="L1498" s="15" t="s">
        <v>107</v>
      </c>
      <c r="M1498" s="6">
        <v>0.59</v>
      </c>
      <c r="N1498" s="15" t="s">
        <v>33</v>
      </c>
      <c r="O1498" s="15" t="s">
        <v>53</v>
      </c>
      <c r="P1498" s="15" t="s">
        <v>208</v>
      </c>
      <c r="Q1498" s="15" t="s">
        <v>2573</v>
      </c>
      <c r="R1498" s="2">
        <v>73110</v>
      </c>
      <c r="S1498" s="1">
        <v>42143</v>
      </c>
      <c r="T1498" s="12">
        <f>EOMONTH(Table_1[[#This Row],[Order Date]],0)</f>
        <v>42155</v>
      </c>
      <c r="U1498" s="10">
        <f>EOMONTH(Table_1[[#This Row],[Order Date]],0)</f>
        <v>42155</v>
      </c>
      <c r="V1498" s="14">
        <v>42143</v>
      </c>
      <c r="W1498" s="1">
        <v>42143</v>
      </c>
      <c r="X1498" s="12">
        <v>42143</v>
      </c>
      <c r="Y1498" s="10">
        <f>EOMONTH(Table_1[[#This Row],[Ship date]],0)</f>
        <v>42155</v>
      </c>
      <c r="Z1498" s="14">
        <v>42143</v>
      </c>
      <c r="AA1498" s="4">
        <v>24.35</v>
      </c>
      <c r="AB1498" s="2">
        <v>3</v>
      </c>
      <c r="AC1498" s="4">
        <v>436.94</v>
      </c>
      <c r="AD1498" s="2">
        <v>89096</v>
      </c>
      <c r="AE1498" s="4">
        <f>'DataCleaning and Transformation'!$E1498-'DataCleaning and Transformation'!$D1498</f>
        <v>154.99</v>
      </c>
      <c r="AF1498" s="15" t="str">
        <f>_xlfn.IFS('DataCleaning and Transformation'!$O1498="Central","Chris",'DataCleaning and Transformation'!$O1498="East","Erin",'DataCleaning and Transformation'!$O1498="South","Sam",'DataCleaning and Transformation'!$O1498="West","William")</f>
        <v>Chris</v>
      </c>
      <c r="AG1498" s="31">
        <f>Table_1[[#This Row],[Ship date]]-Table_1[[#This Row],[Order Date]]</f>
        <v>0</v>
      </c>
      <c r="AH1498" s="22">
        <f>Table_1[[#This Row],[Profit]]/Table_1[[#This Row],[Sales]]</f>
        <v>5.5728475305533945E-2</v>
      </c>
      <c r="AI1498" s="23">
        <f>Table_1[[#This Row],[Profit]]+Table_1[[#This Row],[Sales]]</f>
        <v>461.29</v>
      </c>
      <c r="AJ1498" s="17">
        <f>WEEKNUM(Table_1[[#This Row],[Order Date]],1)</f>
        <v>21</v>
      </c>
      <c r="AK1498" s="17" t="str">
        <f>TEXT(Table_1[[#This Row],[Order Date]],"mmm yyyy")</f>
        <v>May 2015</v>
      </c>
      <c r="AL1498" s="17" t="str">
        <f>Table_1[[#This Row],[Monthly sales]]&amp;"  Week "&amp;TEXT(Table_1[[#This Row],[Weekly sales]],"00")</f>
        <v>May 2015  Week 21</v>
      </c>
      <c r="AM1498" s="17">
        <f>IF(COUNTIF($A$2:A1498, A1498)=1, 1, 0)</f>
        <v>1</v>
      </c>
      <c r="AN1498" s="3">
        <f>COUNTA(A1498) - COUNTIF(Table_1[[#This Row],[Unique Customers]], 1)</f>
        <v>0</v>
      </c>
      <c r="AO1498" s="17" t="str">
        <f t="shared" si="23"/>
        <v>Unique</v>
      </c>
      <c r="AP1498" s="17" t="str">
        <f>"Q"&amp;_xlfn.CEILING.MATH(MONTH(Table_1[[#This Row],[Monthly sales]])/3,1)</f>
        <v>Q2</v>
      </c>
    </row>
    <row r="1499" spans="1:42" ht="14.4" x14ac:dyDescent="0.3">
      <c r="A1499" s="2">
        <v>3264</v>
      </c>
      <c r="B1499" s="15" t="s">
        <v>2574</v>
      </c>
      <c r="C1499" s="15" t="s">
        <v>117</v>
      </c>
      <c r="D1499" s="6">
        <v>0.04</v>
      </c>
      <c r="E1499" s="4">
        <v>9.99</v>
      </c>
      <c r="F1499" s="4">
        <v>11.59</v>
      </c>
      <c r="G1499" s="15" t="s">
        <v>39</v>
      </c>
      <c r="H1499" s="15" t="s">
        <v>95</v>
      </c>
      <c r="I1499" s="15" t="s">
        <v>49</v>
      </c>
      <c r="J1499" s="15" t="s">
        <v>89</v>
      </c>
      <c r="K1499" s="15" t="s">
        <v>74</v>
      </c>
      <c r="L1499" s="15" t="s">
        <v>2201</v>
      </c>
      <c r="M1499" s="6">
        <v>0.4</v>
      </c>
      <c r="N1499" s="15" t="s">
        <v>33</v>
      </c>
      <c r="O1499" s="15" t="s">
        <v>60</v>
      </c>
      <c r="P1499" s="15" t="s">
        <v>91</v>
      </c>
      <c r="Q1499" s="15" t="s">
        <v>2575</v>
      </c>
      <c r="R1499" s="2">
        <v>95501</v>
      </c>
      <c r="S1499" s="1">
        <v>42143</v>
      </c>
      <c r="T1499" s="12">
        <f>EOMONTH(Table_1[[#This Row],[Order Date]],0)</f>
        <v>42155</v>
      </c>
      <c r="U1499" s="10">
        <f>EOMONTH(Table_1[[#This Row],[Order Date]],0)</f>
        <v>42155</v>
      </c>
      <c r="V1499" s="14">
        <v>42143</v>
      </c>
      <c r="W1499" s="1">
        <v>42145</v>
      </c>
      <c r="X1499" s="12">
        <v>42145</v>
      </c>
      <c r="Y1499" s="10">
        <f>EOMONTH(Table_1[[#This Row],[Ship date]],0)</f>
        <v>42155</v>
      </c>
      <c r="Z1499" s="14">
        <v>42145</v>
      </c>
      <c r="AA1499" s="4">
        <v>-92.32</v>
      </c>
      <c r="AB1499" s="2">
        <v>5</v>
      </c>
      <c r="AC1499" s="4">
        <v>52.09</v>
      </c>
      <c r="AD1499" s="2">
        <v>89835</v>
      </c>
      <c r="AE1499" s="4">
        <f>'DataCleaning and Transformation'!$E1499-'DataCleaning and Transformation'!$D1499</f>
        <v>9.9500000000000011</v>
      </c>
      <c r="AF1499" s="15" t="str">
        <f>_xlfn.IFS('DataCleaning and Transformation'!$O1499="Central","Chris",'DataCleaning and Transformation'!$O1499="East","Erin",'DataCleaning and Transformation'!$O1499="South","Sam",'DataCleaning and Transformation'!$O1499="West","William")</f>
        <v>William</v>
      </c>
      <c r="AG1499" s="31">
        <f>Table_1[[#This Row],[Ship date]]-Table_1[[#This Row],[Order Date]]</f>
        <v>2</v>
      </c>
      <c r="AH1499" s="22">
        <f>Table_1[[#This Row],[Profit]]/Table_1[[#This Row],[Sales]]</f>
        <v>-1.7723171434056437</v>
      </c>
      <c r="AI1499" s="23">
        <f>Table_1[[#This Row],[Profit]]+Table_1[[#This Row],[Sales]]</f>
        <v>-40.22999999999999</v>
      </c>
      <c r="AJ1499" s="17">
        <f>WEEKNUM(Table_1[[#This Row],[Order Date]],1)</f>
        <v>21</v>
      </c>
      <c r="AK1499" s="17" t="str">
        <f>TEXT(Table_1[[#This Row],[Order Date]],"mmm yyyy")</f>
        <v>May 2015</v>
      </c>
      <c r="AL1499" s="17" t="str">
        <f>Table_1[[#This Row],[Monthly sales]]&amp;"  Week "&amp;TEXT(Table_1[[#This Row],[Weekly sales]],"00")</f>
        <v>May 2015  Week 21</v>
      </c>
      <c r="AM1499" s="17">
        <f>IF(COUNTIF($A$2:A1499, A1499)=1, 1, 0)</f>
        <v>1</v>
      </c>
      <c r="AN1499" s="3">
        <f>COUNTA(A1499) - COUNTIF(Table_1[[#This Row],[Unique Customers]], 1)</f>
        <v>0</v>
      </c>
      <c r="AO1499" s="17" t="str">
        <f t="shared" si="23"/>
        <v>Unique</v>
      </c>
      <c r="AP1499" s="17" t="str">
        <f>"Q"&amp;_xlfn.CEILING.MATH(MONTH(Table_1[[#This Row],[Monthly sales]])/3,1)</f>
        <v>Q2</v>
      </c>
    </row>
    <row r="1500" spans="1:42" ht="14.4" x14ac:dyDescent="0.3">
      <c r="A1500" s="2">
        <v>918</v>
      </c>
      <c r="B1500" s="15" t="s">
        <v>2145</v>
      </c>
      <c r="C1500" s="15" t="s">
        <v>26</v>
      </c>
      <c r="D1500" s="6">
        <v>0.09</v>
      </c>
      <c r="E1500" s="4">
        <v>58.14</v>
      </c>
      <c r="F1500" s="4">
        <v>36.61</v>
      </c>
      <c r="G1500" s="15" t="s">
        <v>27</v>
      </c>
      <c r="H1500" s="15" t="s">
        <v>95</v>
      </c>
      <c r="I1500" s="15" t="s">
        <v>29</v>
      </c>
      <c r="J1500" s="15" t="s">
        <v>118</v>
      </c>
      <c r="K1500" s="15" t="s">
        <v>31</v>
      </c>
      <c r="L1500" s="15" t="s">
        <v>2576</v>
      </c>
      <c r="M1500" s="6">
        <v>0.61</v>
      </c>
      <c r="N1500" s="15" t="s">
        <v>33</v>
      </c>
      <c r="O1500" s="15" t="s">
        <v>60</v>
      </c>
      <c r="P1500" s="15" t="s">
        <v>91</v>
      </c>
      <c r="Q1500" s="15" t="s">
        <v>2147</v>
      </c>
      <c r="R1500" s="2">
        <v>91730</v>
      </c>
      <c r="S1500" s="1">
        <v>42144</v>
      </c>
      <c r="T1500" s="12">
        <f>EOMONTH(Table_1[[#This Row],[Order Date]],0)</f>
        <v>42155</v>
      </c>
      <c r="U1500" s="10">
        <f>EOMONTH(Table_1[[#This Row],[Order Date]],0)</f>
        <v>42155</v>
      </c>
      <c r="V1500" s="14">
        <v>42144</v>
      </c>
      <c r="W1500" s="1">
        <v>42145</v>
      </c>
      <c r="X1500" s="12">
        <v>42145</v>
      </c>
      <c r="Y1500" s="10">
        <f>EOMONTH(Table_1[[#This Row],[Ship date]],0)</f>
        <v>42155</v>
      </c>
      <c r="Z1500" s="14">
        <v>42145</v>
      </c>
      <c r="AA1500" s="4">
        <v>187.41200000000001</v>
      </c>
      <c r="AB1500" s="2">
        <v>39</v>
      </c>
      <c r="AC1500" s="4">
        <v>2115.06</v>
      </c>
      <c r="AD1500" s="2">
        <v>90493</v>
      </c>
      <c r="AE1500" s="4">
        <f>'DataCleaning and Transformation'!$E1500-'DataCleaning and Transformation'!$D1500</f>
        <v>58.05</v>
      </c>
      <c r="AF1500" s="15" t="str">
        <f>_xlfn.IFS('DataCleaning and Transformation'!$O1500="Central","Chris",'DataCleaning and Transformation'!$O1500="East","Erin",'DataCleaning and Transformation'!$O1500="South","Sam",'DataCleaning and Transformation'!$O1500="West","William")</f>
        <v>William</v>
      </c>
      <c r="AG1500" s="31">
        <f>Table_1[[#This Row],[Ship date]]-Table_1[[#This Row],[Order Date]]</f>
        <v>1</v>
      </c>
      <c r="AH1500" s="22">
        <f>Table_1[[#This Row],[Profit]]/Table_1[[#This Row],[Sales]]</f>
        <v>8.8608360992123159E-2</v>
      </c>
      <c r="AI1500" s="23">
        <f>Table_1[[#This Row],[Profit]]+Table_1[[#This Row],[Sales]]</f>
        <v>2302.4719999999998</v>
      </c>
      <c r="AJ1500" s="17">
        <f>WEEKNUM(Table_1[[#This Row],[Order Date]],1)</f>
        <v>21</v>
      </c>
      <c r="AK1500" s="17" t="str">
        <f>TEXT(Table_1[[#This Row],[Order Date]],"mmm yyyy")</f>
        <v>May 2015</v>
      </c>
      <c r="AL1500" s="17" t="str">
        <f>Table_1[[#This Row],[Monthly sales]]&amp;"  Week "&amp;TEXT(Table_1[[#This Row],[Weekly sales]],"00")</f>
        <v>May 2015  Week 21</v>
      </c>
      <c r="AM1500" s="17">
        <f>IF(COUNTIF($A$2:A1500, A1500)=1, 1, 0)</f>
        <v>0</v>
      </c>
      <c r="AN1500" s="3">
        <f>COUNTA(A1500) - COUNTIF(Table_1[[#This Row],[Unique Customers]], 1)</f>
        <v>1</v>
      </c>
      <c r="AO1500" s="17" t="str">
        <f t="shared" si="23"/>
        <v>Unique</v>
      </c>
      <c r="AP1500" s="17" t="str">
        <f>"Q"&amp;_xlfn.CEILING.MATH(MONTH(Table_1[[#This Row],[Monthly sales]])/3,1)</f>
        <v>Q2</v>
      </c>
    </row>
    <row r="1501" spans="1:42" ht="14.4" x14ac:dyDescent="0.3">
      <c r="A1501" s="2">
        <v>2973</v>
      </c>
      <c r="B1501" s="15" t="s">
        <v>2162</v>
      </c>
      <c r="C1501" s="15" t="s">
        <v>26</v>
      </c>
      <c r="D1501" s="6">
        <v>0.1</v>
      </c>
      <c r="E1501" s="4">
        <v>442.14</v>
      </c>
      <c r="F1501" s="4">
        <v>14.7</v>
      </c>
      <c r="G1501" s="15" t="s">
        <v>27</v>
      </c>
      <c r="H1501" s="15" t="s">
        <v>72</v>
      </c>
      <c r="I1501" s="15" t="s">
        <v>41</v>
      </c>
      <c r="J1501" s="15" t="s">
        <v>57</v>
      </c>
      <c r="K1501" s="15" t="s">
        <v>58</v>
      </c>
      <c r="L1501" s="15" t="s">
        <v>1313</v>
      </c>
      <c r="M1501" s="6">
        <v>0.56000000000000005</v>
      </c>
      <c r="N1501" s="15" t="s">
        <v>33</v>
      </c>
      <c r="O1501" s="15" t="s">
        <v>53</v>
      </c>
      <c r="P1501" s="15" t="s">
        <v>358</v>
      </c>
      <c r="Q1501" s="15" t="s">
        <v>2164</v>
      </c>
      <c r="R1501" s="2">
        <v>53151</v>
      </c>
      <c r="S1501" s="1">
        <v>42144</v>
      </c>
      <c r="T1501" s="12">
        <f>EOMONTH(Table_1[[#This Row],[Order Date]],0)</f>
        <v>42155</v>
      </c>
      <c r="U1501" s="10">
        <f>EOMONTH(Table_1[[#This Row],[Order Date]],0)</f>
        <v>42155</v>
      </c>
      <c r="V1501" s="14">
        <v>42144</v>
      </c>
      <c r="W1501" s="1">
        <v>42145</v>
      </c>
      <c r="X1501" s="12">
        <v>42145</v>
      </c>
      <c r="Y1501" s="10">
        <f>EOMONTH(Table_1[[#This Row],[Ship date]],0)</f>
        <v>42155</v>
      </c>
      <c r="Z1501" s="14">
        <v>42145</v>
      </c>
      <c r="AA1501" s="4">
        <v>137.68794</v>
      </c>
      <c r="AB1501" s="2">
        <v>6</v>
      </c>
      <c r="AC1501" s="4">
        <v>2411.4299999999998</v>
      </c>
      <c r="AD1501" s="2">
        <v>87187</v>
      </c>
      <c r="AE1501" s="4">
        <f>'DataCleaning and Transformation'!$E1501-'DataCleaning and Transformation'!$D1501</f>
        <v>442.03999999999996</v>
      </c>
      <c r="AF1501" s="15" t="str">
        <f>_xlfn.IFS('DataCleaning and Transformation'!$O1501="Central","Chris",'DataCleaning and Transformation'!$O1501="East","Erin",'DataCleaning and Transformation'!$O1501="South","Sam",'DataCleaning and Transformation'!$O1501="West","William")</f>
        <v>Chris</v>
      </c>
      <c r="AG1501" s="31">
        <f>Table_1[[#This Row],[Ship date]]-Table_1[[#This Row],[Order Date]]</f>
        <v>1</v>
      </c>
      <c r="AH1501" s="22">
        <f>Table_1[[#This Row],[Profit]]/Table_1[[#This Row],[Sales]]</f>
        <v>5.7098045558029886E-2</v>
      </c>
      <c r="AI1501" s="23">
        <f>Table_1[[#This Row],[Profit]]+Table_1[[#This Row],[Sales]]</f>
        <v>2549.1179399999996</v>
      </c>
      <c r="AJ1501" s="17">
        <f>WEEKNUM(Table_1[[#This Row],[Order Date]],1)</f>
        <v>21</v>
      </c>
      <c r="AK1501" s="17" t="str">
        <f>TEXT(Table_1[[#This Row],[Order Date]],"mmm yyyy")</f>
        <v>May 2015</v>
      </c>
      <c r="AL1501" s="17" t="str">
        <f>Table_1[[#This Row],[Monthly sales]]&amp;"  Week "&amp;TEXT(Table_1[[#This Row],[Weekly sales]],"00")</f>
        <v>May 2015  Week 21</v>
      </c>
      <c r="AM1501" s="17">
        <f>IF(COUNTIF($A$2:A1501, A1501)=1, 1, 0)</f>
        <v>0</v>
      </c>
      <c r="AN1501" s="3">
        <f>COUNTA(A1501) - COUNTIF(Table_1[[#This Row],[Unique Customers]], 1)</f>
        <v>1</v>
      </c>
      <c r="AO1501" s="17" t="str">
        <f t="shared" si="23"/>
        <v>Unique</v>
      </c>
      <c r="AP1501" s="17" t="str">
        <f>"Q"&amp;_xlfn.CEILING.MATH(MONTH(Table_1[[#This Row],[Monthly sales]])/3,1)</f>
        <v>Q2</v>
      </c>
    </row>
    <row r="1502" spans="1:42" ht="14.4" x14ac:dyDescent="0.3">
      <c r="A1502" s="2">
        <v>1159</v>
      </c>
      <c r="B1502" s="15" t="s">
        <v>2577</v>
      </c>
      <c r="C1502" s="15" t="s">
        <v>38</v>
      </c>
      <c r="D1502" s="6">
        <v>0.04</v>
      </c>
      <c r="E1502" s="4">
        <v>100.98</v>
      </c>
      <c r="F1502" s="4">
        <v>35.840000000000003</v>
      </c>
      <c r="G1502" s="15" t="s">
        <v>27</v>
      </c>
      <c r="H1502" s="15" t="s">
        <v>40</v>
      </c>
      <c r="I1502" s="15" t="s">
        <v>29</v>
      </c>
      <c r="J1502" s="15" t="s">
        <v>118</v>
      </c>
      <c r="K1502" s="15" t="s">
        <v>31</v>
      </c>
      <c r="L1502" s="15" t="s">
        <v>119</v>
      </c>
      <c r="M1502" s="6">
        <v>0.62</v>
      </c>
      <c r="N1502" s="15" t="s">
        <v>33</v>
      </c>
      <c r="O1502" s="15" t="s">
        <v>112</v>
      </c>
      <c r="P1502" s="15" t="s">
        <v>398</v>
      </c>
      <c r="Q1502" s="15" t="s">
        <v>2578</v>
      </c>
      <c r="R1502" s="2">
        <v>7086</v>
      </c>
      <c r="S1502" s="1">
        <v>42144</v>
      </c>
      <c r="T1502" s="12">
        <f>EOMONTH(Table_1[[#This Row],[Order Date]],0)</f>
        <v>42155</v>
      </c>
      <c r="U1502" s="10">
        <f>EOMONTH(Table_1[[#This Row],[Order Date]],0)</f>
        <v>42155</v>
      </c>
      <c r="V1502" s="14">
        <v>42144</v>
      </c>
      <c r="W1502" s="1">
        <v>42145</v>
      </c>
      <c r="X1502" s="12">
        <v>42145</v>
      </c>
      <c r="Y1502" s="10">
        <f>EOMONTH(Table_1[[#This Row],[Ship date]],0)</f>
        <v>42155</v>
      </c>
      <c r="Z1502" s="14">
        <v>42145</v>
      </c>
      <c r="AA1502" s="4">
        <v>-152.76</v>
      </c>
      <c r="AB1502" s="2">
        <v>1</v>
      </c>
      <c r="AC1502" s="4">
        <v>110.75</v>
      </c>
      <c r="AD1502" s="2">
        <v>90854</v>
      </c>
      <c r="AE1502" s="4">
        <f>'DataCleaning and Transformation'!$E1502-'DataCleaning and Transformation'!$D1502</f>
        <v>100.94</v>
      </c>
      <c r="AF1502" s="15" t="str">
        <f>_xlfn.IFS('DataCleaning and Transformation'!$O1502="Central","Chris",'DataCleaning and Transformation'!$O1502="East","Erin",'DataCleaning and Transformation'!$O1502="South","Sam",'DataCleaning and Transformation'!$O1502="West","William")</f>
        <v>Erin</v>
      </c>
      <c r="AG1502" s="31">
        <f>Table_1[[#This Row],[Ship date]]-Table_1[[#This Row],[Order Date]]</f>
        <v>1</v>
      </c>
      <c r="AH1502" s="22">
        <f>Table_1[[#This Row],[Profit]]/Table_1[[#This Row],[Sales]]</f>
        <v>-1.3793227990970653</v>
      </c>
      <c r="AI1502" s="23">
        <f>Table_1[[#This Row],[Profit]]+Table_1[[#This Row],[Sales]]</f>
        <v>-42.009999999999991</v>
      </c>
      <c r="AJ1502" s="17">
        <f>WEEKNUM(Table_1[[#This Row],[Order Date]],1)</f>
        <v>21</v>
      </c>
      <c r="AK1502" s="17" t="str">
        <f>TEXT(Table_1[[#This Row],[Order Date]],"mmm yyyy")</f>
        <v>May 2015</v>
      </c>
      <c r="AL1502" s="17" t="str">
        <f>Table_1[[#This Row],[Monthly sales]]&amp;"  Week "&amp;TEXT(Table_1[[#This Row],[Weekly sales]],"00")</f>
        <v>May 2015  Week 21</v>
      </c>
      <c r="AM1502" s="17">
        <f>IF(COUNTIF($A$2:A1502, A1502)=1, 1, 0)</f>
        <v>1</v>
      </c>
      <c r="AN1502" s="3">
        <f>COUNTA(A1502) - COUNTIF(Table_1[[#This Row],[Unique Customers]], 1)</f>
        <v>0</v>
      </c>
      <c r="AO1502" s="17" t="str">
        <f t="shared" si="23"/>
        <v>Unique</v>
      </c>
      <c r="AP1502" s="17" t="str">
        <f>"Q"&amp;_xlfn.CEILING.MATH(MONTH(Table_1[[#This Row],[Monthly sales]])/3,1)</f>
        <v>Q2</v>
      </c>
    </row>
    <row r="1503" spans="1:42" ht="14.4" x14ac:dyDescent="0.3">
      <c r="A1503" s="2">
        <v>2346</v>
      </c>
      <c r="B1503" s="15" t="s">
        <v>387</v>
      </c>
      <c r="C1503" s="15" t="s">
        <v>38</v>
      </c>
      <c r="D1503" s="6">
        <v>0.1</v>
      </c>
      <c r="E1503" s="4">
        <v>218.75</v>
      </c>
      <c r="F1503" s="4">
        <v>69.64</v>
      </c>
      <c r="G1503" s="15" t="s">
        <v>27</v>
      </c>
      <c r="H1503" s="15" t="s">
        <v>95</v>
      </c>
      <c r="I1503" s="15" t="s">
        <v>29</v>
      </c>
      <c r="J1503" s="15" t="s">
        <v>30</v>
      </c>
      <c r="K1503" s="15" t="s">
        <v>31</v>
      </c>
      <c r="L1503" s="15" t="s">
        <v>875</v>
      </c>
      <c r="M1503" s="6">
        <v>0.77</v>
      </c>
      <c r="N1503" s="15" t="s">
        <v>33</v>
      </c>
      <c r="O1503" s="15" t="s">
        <v>34</v>
      </c>
      <c r="P1503" s="15" t="s">
        <v>389</v>
      </c>
      <c r="Q1503" s="15" t="s">
        <v>390</v>
      </c>
      <c r="R1503" s="2">
        <v>40258</v>
      </c>
      <c r="S1503" s="1">
        <v>42144</v>
      </c>
      <c r="T1503" s="12">
        <f>EOMONTH(Table_1[[#This Row],[Order Date]],0)</f>
        <v>42155</v>
      </c>
      <c r="U1503" s="10">
        <f>EOMONTH(Table_1[[#This Row],[Order Date]],0)</f>
        <v>42155</v>
      </c>
      <c r="V1503" s="14">
        <v>42144</v>
      </c>
      <c r="W1503" s="1">
        <v>42145</v>
      </c>
      <c r="X1503" s="12">
        <v>42145</v>
      </c>
      <c r="Y1503" s="10">
        <f>EOMONTH(Table_1[[#This Row],[Ship date]],0)</f>
        <v>42155</v>
      </c>
      <c r="Z1503" s="14">
        <v>42145</v>
      </c>
      <c r="AA1503" s="4">
        <v>62.298000000000002</v>
      </c>
      <c r="AB1503" s="2">
        <v>17</v>
      </c>
      <c r="AC1503" s="4">
        <v>2805.18</v>
      </c>
      <c r="AD1503" s="2">
        <v>89505</v>
      </c>
      <c r="AE1503" s="4">
        <f>'DataCleaning and Transformation'!$E1503-'DataCleaning and Transformation'!$D1503</f>
        <v>218.65</v>
      </c>
      <c r="AF1503" s="15" t="str">
        <f>_xlfn.IFS('DataCleaning and Transformation'!$O1503="Central","Chris",'DataCleaning and Transformation'!$O1503="East","Erin",'DataCleaning and Transformation'!$O1503="South","Sam",'DataCleaning and Transformation'!$O1503="West","William")</f>
        <v>Sam</v>
      </c>
      <c r="AG1503" s="31">
        <f>Table_1[[#This Row],[Ship date]]-Table_1[[#This Row],[Order Date]]</f>
        <v>1</v>
      </c>
      <c r="AH1503" s="22">
        <f>Table_1[[#This Row],[Profit]]/Table_1[[#This Row],[Sales]]</f>
        <v>2.2208200543280647E-2</v>
      </c>
      <c r="AI1503" s="23">
        <f>Table_1[[#This Row],[Profit]]+Table_1[[#This Row],[Sales]]</f>
        <v>2867.4780000000001</v>
      </c>
      <c r="AJ1503" s="17">
        <f>WEEKNUM(Table_1[[#This Row],[Order Date]],1)</f>
        <v>21</v>
      </c>
      <c r="AK1503" s="17" t="str">
        <f>TEXT(Table_1[[#This Row],[Order Date]],"mmm yyyy")</f>
        <v>May 2015</v>
      </c>
      <c r="AL1503" s="17" t="str">
        <f>Table_1[[#This Row],[Monthly sales]]&amp;"  Week "&amp;TEXT(Table_1[[#This Row],[Weekly sales]],"00")</f>
        <v>May 2015  Week 21</v>
      </c>
      <c r="AM1503" s="17">
        <f>IF(COUNTIF($A$2:A1503, A1503)=1, 1, 0)</f>
        <v>0</v>
      </c>
      <c r="AN1503" s="3">
        <f>COUNTA(A1503) - COUNTIF(Table_1[[#This Row],[Unique Customers]], 1)</f>
        <v>1</v>
      </c>
      <c r="AO1503" s="17" t="str">
        <f t="shared" si="23"/>
        <v>Unique</v>
      </c>
      <c r="AP1503" s="17" t="str">
        <f>"Q"&amp;_xlfn.CEILING.MATH(MONTH(Table_1[[#This Row],[Monthly sales]])/3,1)</f>
        <v>Q2</v>
      </c>
    </row>
    <row r="1504" spans="1:42" ht="14.4" x14ac:dyDescent="0.3">
      <c r="A1504" s="2">
        <v>2825</v>
      </c>
      <c r="B1504" s="15" t="s">
        <v>2579</v>
      </c>
      <c r="C1504" s="15" t="s">
        <v>48</v>
      </c>
      <c r="D1504" s="6">
        <v>0.02</v>
      </c>
      <c r="E1504" s="4">
        <v>27.48</v>
      </c>
      <c r="F1504" s="4">
        <v>4</v>
      </c>
      <c r="G1504" s="15" t="s">
        <v>39</v>
      </c>
      <c r="H1504" s="15" t="s">
        <v>40</v>
      </c>
      <c r="I1504" s="15" t="s">
        <v>41</v>
      </c>
      <c r="J1504" s="15" t="s">
        <v>42</v>
      </c>
      <c r="K1504" s="15" t="s">
        <v>74</v>
      </c>
      <c r="L1504" s="15" t="s">
        <v>2062</v>
      </c>
      <c r="M1504" s="6">
        <v>0.75</v>
      </c>
      <c r="N1504" s="15" t="s">
        <v>33</v>
      </c>
      <c r="O1504" s="15" t="s">
        <v>60</v>
      </c>
      <c r="P1504" s="15" t="s">
        <v>491</v>
      </c>
      <c r="Q1504" s="15" t="s">
        <v>2580</v>
      </c>
      <c r="R1504" s="2">
        <v>83701</v>
      </c>
      <c r="S1504" s="1">
        <v>42144</v>
      </c>
      <c r="T1504" s="12">
        <f>EOMONTH(Table_1[[#This Row],[Order Date]],0)</f>
        <v>42155</v>
      </c>
      <c r="U1504" s="10">
        <f>EOMONTH(Table_1[[#This Row],[Order Date]],0)</f>
        <v>42155</v>
      </c>
      <c r="V1504" s="14">
        <v>42144</v>
      </c>
      <c r="W1504" s="1">
        <v>42151</v>
      </c>
      <c r="X1504" s="12">
        <v>42151</v>
      </c>
      <c r="Y1504" s="10">
        <f>EOMONTH(Table_1[[#This Row],[Ship date]],0)</f>
        <v>42155</v>
      </c>
      <c r="Z1504" s="14">
        <v>42151</v>
      </c>
      <c r="AA1504" s="4">
        <v>19.308</v>
      </c>
      <c r="AB1504" s="2">
        <v>3</v>
      </c>
      <c r="AC1504" s="4">
        <v>87.21</v>
      </c>
      <c r="AD1504" s="2">
        <v>89497</v>
      </c>
      <c r="AE1504" s="4">
        <f>'DataCleaning and Transformation'!$E1504-'DataCleaning and Transformation'!$D1504</f>
        <v>27.46</v>
      </c>
      <c r="AF1504" s="15" t="str">
        <f>_xlfn.IFS('DataCleaning and Transformation'!$O1504="Central","Chris",'DataCleaning and Transformation'!$O1504="East","Erin",'DataCleaning and Transformation'!$O1504="South","Sam",'DataCleaning and Transformation'!$O1504="West","William")</f>
        <v>William</v>
      </c>
      <c r="AG1504" s="31">
        <f>Table_1[[#This Row],[Ship date]]-Table_1[[#This Row],[Order Date]]</f>
        <v>7</v>
      </c>
      <c r="AH1504" s="22">
        <f>Table_1[[#This Row],[Profit]]/Table_1[[#This Row],[Sales]]</f>
        <v>0.22139662882696939</v>
      </c>
      <c r="AI1504" s="23">
        <f>Table_1[[#This Row],[Profit]]+Table_1[[#This Row],[Sales]]</f>
        <v>106.518</v>
      </c>
      <c r="AJ1504" s="17">
        <f>WEEKNUM(Table_1[[#This Row],[Order Date]],1)</f>
        <v>21</v>
      </c>
      <c r="AK1504" s="17" t="str">
        <f>TEXT(Table_1[[#This Row],[Order Date]],"mmm yyyy")</f>
        <v>May 2015</v>
      </c>
      <c r="AL1504" s="17" t="str">
        <f>Table_1[[#This Row],[Monthly sales]]&amp;"  Week "&amp;TEXT(Table_1[[#This Row],[Weekly sales]],"00")</f>
        <v>May 2015  Week 21</v>
      </c>
      <c r="AM1504" s="17">
        <f>IF(COUNTIF($A$2:A1504, A1504)=1, 1, 0)</f>
        <v>1</v>
      </c>
      <c r="AN1504" s="3">
        <f>COUNTA(A1504) - COUNTIF(Table_1[[#This Row],[Unique Customers]], 1)</f>
        <v>0</v>
      </c>
      <c r="AO1504" s="17" t="str">
        <f t="shared" si="23"/>
        <v>Unique</v>
      </c>
      <c r="AP1504" s="17" t="str">
        <f>"Q"&amp;_xlfn.CEILING.MATH(MONTH(Table_1[[#This Row],[Monthly sales]])/3,1)</f>
        <v>Q2</v>
      </c>
    </row>
    <row r="1505" spans="1:42" ht="14.4" x14ac:dyDescent="0.3">
      <c r="A1505" s="2">
        <v>2825</v>
      </c>
      <c r="B1505" s="15" t="s">
        <v>2579</v>
      </c>
      <c r="C1505" s="15" t="s">
        <v>48</v>
      </c>
      <c r="D1505" s="6">
        <v>0.08</v>
      </c>
      <c r="E1505" s="4">
        <v>10.06</v>
      </c>
      <c r="F1505" s="4">
        <v>2.06</v>
      </c>
      <c r="G1505" s="15" t="s">
        <v>39</v>
      </c>
      <c r="H1505" s="15" t="s">
        <v>40</v>
      </c>
      <c r="I1505" s="15" t="s">
        <v>49</v>
      </c>
      <c r="J1505" s="15" t="s">
        <v>89</v>
      </c>
      <c r="K1505" s="15" t="s">
        <v>51</v>
      </c>
      <c r="L1505" s="15" t="s">
        <v>174</v>
      </c>
      <c r="M1505" s="6">
        <v>0.39</v>
      </c>
      <c r="N1505" s="15" t="s">
        <v>33</v>
      </c>
      <c r="O1505" s="15" t="s">
        <v>60</v>
      </c>
      <c r="P1505" s="15" t="s">
        <v>491</v>
      </c>
      <c r="Q1505" s="15" t="s">
        <v>2580</v>
      </c>
      <c r="R1505" s="2">
        <v>83701</v>
      </c>
      <c r="S1505" s="1">
        <v>42144</v>
      </c>
      <c r="T1505" s="12">
        <f>EOMONTH(Table_1[[#This Row],[Order Date]],0)</f>
        <v>42155</v>
      </c>
      <c r="U1505" s="10">
        <f>EOMONTH(Table_1[[#This Row],[Order Date]],0)</f>
        <v>42155</v>
      </c>
      <c r="V1505" s="14">
        <v>42144</v>
      </c>
      <c r="W1505" s="1">
        <v>42148</v>
      </c>
      <c r="X1505" s="12">
        <v>42148</v>
      </c>
      <c r="Y1505" s="10">
        <f>EOMONTH(Table_1[[#This Row],[Ship date]],0)</f>
        <v>42155</v>
      </c>
      <c r="Z1505" s="14">
        <v>42148</v>
      </c>
      <c r="AA1505" s="4">
        <v>0.33</v>
      </c>
      <c r="AB1505" s="2">
        <v>4</v>
      </c>
      <c r="AC1505" s="4">
        <v>40.15</v>
      </c>
      <c r="AD1505" s="2">
        <v>89497</v>
      </c>
      <c r="AE1505" s="4">
        <f>'DataCleaning and Transformation'!$E1505-'DataCleaning and Transformation'!$D1505</f>
        <v>9.98</v>
      </c>
      <c r="AF1505" s="15" t="str">
        <f>_xlfn.IFS('DataCleaning and Transformation'!$O1505="Central","Chris",'DataCleaning and Transformation'!$O1505="East","Erin",'DataCleaning and Transformation'!$O1505="South","Sam",'DataCleaning and Transformation'!$O1505="West","William")</f>
        <v>William</v>
      </c>
      <c r="AG1505" s="31">
        <f>Table_1[[#This Row],[Ship date]]-Table_1[[#This Row],[Order Date]]</f>
        <v>4</v>
      </c>
      <c r="AH1505" s="22">
        <f>Table_1[[#This Row],[Profit]]/Table_1[[#This Row],[Sales]]</f>
        <v>8.2191780821917818E-3</v>
      </c>
      <c r="AI1505" s="23">
        <f>Table_1[[#This Row],[Profit]]+Table_1[[#This Row],[Sales]]</f>
        <v>40.479999999999997</v>
      </c>
      <c r="AJ1505" s="17">
        <f>WEEKNUM(Table_1[[#This Row],[Order Date]],1)</f>
        <v>21</v>
      </c>
      <c r="AK1505" s="17" t="str">
        <f>TEXT(Table_1[[#This Row],[Order Date]],"mmm yyyy")</f>
        <v>May 2015</v>
      </c>
      <c r="AL1505" s="17" t="str">
        <f>Table_1[[#This Row],[Monthly sales]]&amp;"  Week "&amp;TEXT(Table_1[[#This Row],[Weekly sales]],"00")</f>
        <v>May 2015  Week 21</v>
      </c>
      <c r="AM1505" s="17">
        <f>IF(COUNTIF($A$2:A1505, A1505)=1, 1, 0)</f>
        <v>0</v>
      </c>
      <c r="AN1505" s="3">
        <f>COUNTA(A1505) - COUNTIF(Table_1[[#This Row],[Unique Customers]], 1)</f>
        <v>1</v>
      </c>
      <c r="AO1505" s="17" t="str">
        <f t="shared" si="23"/>
        <v>Repeated</v>
      </c>
      <c r="AP1505" s="17" t="str">
        <f>"Q"&amp;_xlfn.CEILING.MATH(MONTH(Table_1[[#This Row],[Monthly sales]])/3,1)</f>
        <v>Q2</v>
      </c>
    </row>
    <row r="1506" spans="1:42" ht="14.4" x14ac:dyDescent="0.3">
      <c r="A1506" s="2">
        <v>699</v>
      </c>
      <c r="B1506" s="15" t="s">
        <v>862</v>
      </c>
      <c r="C1506" s="15" t="s">
        <v>117</v>
      </c>
      <c r="D1506" s="6">
        <v>0.1</v>
      </c>
      <c r="E1506" s="4">
        <v>4.26</v>
      </c>
      <c r="F1506" s="4">
        <v>1.2</v>
      </c>
      <c r="G1506" s="15" t="s">
        <v>39</v>
      </c>
      <c r="H1506" s="15" t="s">
        <v>40</v>
      </c>
      <c r="I1506" s="15" t="s">
        <v>49</v>
      </c>
      <c r="J1506" s="15" t="s">
        <v>50</v>
      </c>
      <c r="K1506" s="15" t="s">
        <v>51</v>
      </c>
      <c r="L1506" s="15" t="s">
        <v>139</v>
      </c>
      <c r="M1506" s="6">
        <v>0.44</v>
      </c>
      <c r="N1506" s="15" t="s">
        <v>33</v>
      </c>
      <c r="O1506" s="15" t="s">
        <v>60</v>
      </c>
      <c r="P1506" s="15" t="s">
        <v>91</v>
      </c>
      <c r="Q1506" s="15" t="s">
        <v>101</v>
      </c>
      <c r="R1506" s="2">
        <v>90041</v>
      </c>
      <c r="S1506" s="1">
        <v>42144</v>
      </c>
      <c r="T1506" s="12">
        <f>EOMONTH(Table_1[[#This Row],[Order Date]],0)</f>
        <v>42155</v>
      </c>
      <c r="U1506" s="10">
        <f>EOMONTH(Table_1[[#This Row],[Order Date]],0)</f>
        <v>42155</v>
      </c>
      <c r="V1506" s="14">
        <v>42144</v>
      </c>
      <c r="W1506" s="1">
        <v>42145</v>
      </c>
      <c r="X1506" s="12">
        <v>42145</v>
      </c>
      <c r="Y1506" s="10">
        <f>EOMONTH(Table_1[[#This Row],[Ship date]],0)</f>
        <v>42155</v>
      </c>
      <c r="Z1506" s="14">
        <v>42145</v>
      </c>
      <c r="AA1506" s="4">
        <v>15.42</v>
      </c>
      <c r="AB1506" s="2">
        <v>88</v>
      </c>
      <c r="AC1506" s="4">
        <v>351.56</v>
      </c>
      <c r="AD1506" s="2">
        <v>3042</v>
      </c>
      <c r="AE1506" s="4">
        <f>'DataCleaning and Transformation'!$E1506-'DataCleaning and Transformation'!$D1506</f>
        <v>4.16</v>
      </c>
      <c r="AF1506" s="15" t="str">
        <f>_xlfn.IFS('DataCleaning and Transformation'!$O1506="Central","Chris",'DataCleaning and Transformation'!$O1506="East","Erin",'DataCleaning and Transformation'!$O1506="South","Sam",'DataCleaning and Transformation'!$O1506="West","William")</f>
        <v>William</v>
      </c>
      <c r="AG1506" s="31">
        <f>Table_1[[#This Row],[Ship date]]-Table_1[[#This Row],[Order Date]]</f>
        <v>1</v>
      </c>
      <c r="AH1506" s="22">
        <f>Table_1[[#This Row],[Profit]]/Table_1[[#This Row],[Sales]]</f>
        <v>4.3861645238366137E-2</v>
      </c>
      <c r="AI1506" s="23">
        <f>Table_1[[#This Row],[Profit]]+Table_1[[#This Row],[Sales]]</f>
        <v>366.98</v>
      </c>
      <c r="AJ1506" s="17">
        <f>WEEKNUM(Table_1[[#This Row],[Order Date]],1)</f>
        <v>21</v>
      </c>
      <c r="AK1506" s="17" t="str">
        <f>TEXT(Table_1[[#This Row],[Order Date]],"mmm yyyy")</f>
        <v>May 2015</v>
      </c>
      <c r="AL1506" s="17" t="str">
        <f>Table_1[[#This Row],[Monthly sales]]&amp;"  Week "&amp;TEXT(Table_1[[#This Row],[Weekly sales]],"00")</f>
        <v>May 2015  Week 21</v>
      </c>
      <c r="AM1506" s="17">
        <f>IF(COUNTIF($A$2:A1506, A1506)=1, 1, 0)</f>
        <v>0</v>
      </c>
      <c r="AN1506" s="3">
        <f>COUNTA(A1506) - COUNTIF(Table_1[[#This Row],[Unique Customers]], 1)</f>
        <v>1</v>
      </c>
      <c r="AO1506" s="17" t="str">
        <f t="shared" si="23"/>
        <v>Unique</v>
      </c>
      <c r="AP1506" s="17" t="str">
        <f>"Q"&amp;_xlfn.CEILING.MATH(MONTH(Table_1[[#This Row],[Monthly sales]])/3,1)</f>
        <v>Q2</v>
      </c>
    </row>
    <row r="1507" spans="1:42" ht="14.4" x14ac:dyDescent="0.3">
      <c r="A1507" s="2">
        <v>700</v>
      </c>
      <c r="B1507" s="15" t="s">
        <v>2581</v>
      </c>
      <c r="C1507" s="15" t="s">
        <v>117</v>
      </c>
      <c r="D1507" s="6">
        <v>0.1</v>
      </c>
      <c r="E1507" s="4">
        <v>4.26</v>
      </c>
      <c r="F1507" s="4">
        <v>1.2</v>
      </c>
      <c r="G1507" s="15" t="s">
        <v>39</v>
      </c>
      <c r="H1507" s="15" t="s">
        <v>40</v>
      </c>
      <c r="I1507" s="15" t="s">
        <v>49</v>
      </c>
      <c r="J1507" s="15" t="s">
        <v>50</v>
      </c>
      <c r="K1507" s="15" t="s">
        <v>51</v>
      </c>
      <c r="L1507" s="15" t="s">
        <v>139</v>
      </c>
      <c r="M1507" s="6">
        <v>0.44</v>
      </c>
      <c r="N1507" s="15" t="s">
        <v>33</v>
      </c>
      <c r="O1507" s="15" t="s">
        <v>60</v>
      </c>
      <c r="P1507" s="15" t="s">
        <v>91</v>
      </c>
      <c r="Q1507" s="15" t="s">
        <v>1185</v>
      </c>
      <c r="R1507" s="2">
        <v>93454</v>
      </c>
      <c r="S1507" s="1">
        <v>42144</v>
      </c>
      <c r="T1507" s="12">
        <f>EOMONTH(Table_1[[#This Row],[Order Date]],0)</f>
        <v>42155</v>
      </c>
      <c r="U1507" s="10">
        <f>EOMONTH(Table_1[[#This Row],[Order Date]],0)</f>
        <v>42155</v>
      </c>
      <c r="V1507" s="14">
        <v>42144</v>
      </c>
      <c r="W1507" s="1">
        <v>42145</v>
      </c>
      <c r="X1507" s="12">
        <v>42145</v>
      </c>
      <c r="Y1507" s="10">
        <f>EOMONTH(Table_1[[#This Row],[Ship date]],0)</f>
        <v>42155</v>
      </c>
      <c r="Z1507" s="14">
        <v>42145</v>
      </c>
      <c r="AA1507" s="4">
        <v>33.923999999999999</v>
      </c>
      <c r="AB1507" s="2">
        <v>22</v>
      </c>
      <c r="AC1507" s="4">
        <v>87.89</v>
      </c>
      <c r="AD1507" s="2">
        <v>87980</v>
      </c>
      <c r="AE1507" s="4">
        <f>'DataCleaning and Transformation'!$E1507-'DataCleaning and Transformation'!$D1507</f>
        <v>4.16</v>
      </c>
      <c r="AF1507" s="15" t="str">
        <f>_xlfn.IFS('DataCleaning and Transformation'!$O1507="Central","Chris",'DataCleaning and Transformation'!$O1507="East","Erin",'DataCleaning and Transformation'!$O1507="South","Sam",'DataCleaning and Transformation'!$O1507="West","William")</f>
        <v>William</v>
      </c>
      <c r="AG1507" s="31">
        <f>Table_1[[#This Row],[Ship date]]-Table_1[[#This Row],[Order Date]]</f>
        <v>1</v>
      </c>
      <c r="AH1507" s="22">
        <f>Table_1[[#This Row],[Profit]]/Table_1[[#This Row],[Sales]]</f>
        <v>0.38598247809762204</v>
      </c>
      <c r="AI1507" s="23">
        <f>Table_1[[#This Row],[Profit]]+Table_1[[#This Row],[Sales]]</f>
        <v>121.81399999999999</v>
      </c>
      <c r="AJ1507" s="17">
        <f>WEEKNUM(Table_1[[#This Row],[Order Date]],1)</f>
        <v>21</v>
      </c>
      <c r="AK1507" s="17" t="str">
        <f>TEXT(Table_1[[#This Row],[Order Date]],"mmm yyyy")</f>
        <v>May 2015</v>
      </c>
      <c r="AL1507" s="17" t="str">
        <f>Table_1[[#This Row],[Monthly sales]]&amp;"  Week "&amp;TEXT(Table_1[[#This Row],[Weekly sales]],"00")</f>
        <v>May 2015  Week 21</v>
      </c>
      <c r="AM1507" s="17">
        <f>IF(COUNTIF($A$2:A1507, A1507)=1, 1, 0)</f>
        <v>1</v>
      </c>
      <c r="AN1507" s="3">
        <f>COUNTA(A1507) - COUNTIF(Table_1[[#This Row],[Unique Customers]], 1)</f>
        <v>0</v>
      </c>
      <c r="AO1507" s="17" t="str">
        <f t="shared" si="23"/>
        <v>Unique</v>
      </c>
      <c r="AP1507" s="17" t="str">
        <f>"Q"&amp;_xlfn.CEILING.MATH(MONTH(Table_1[[#This Row],[Monthly sales]])/3,1)</f>
        <v>Q2</v>
      </c>
    </row>
    <row r="1508" spans="1:42" ht="14.4" x14ac:dyDescent="0.3">
      <c r="A1508" s="2">
        <v>1106</v>
      </c>
      <c r="B1508" s="15" t="s">
        <v>2582</v>
      </c>
      <c r="C1508" s="15" t="s">
        <v>117</v>
      </c>
      <c r="D1508" s="6">
        <v>0.04</v>
      </c>
      <c r="E1508" s="4">
        <v>6.35</v>
      </c>
      <c r="F1508" s="4">
        <v>1.02</v>
      </c>
      <c r="G1508" s="15" t="s">
        <v>39</v>
      </c>
      <c r="H1508" s="15" t="s">
        <v>28</v>
      </c>
      <c r="I1508" s="15" t="s">
        <v>49</v>
      </c>
      <c r="J1508" s="15" t="s">
        <v>89</v>
      </c>
      <c r="K1508" s="15" t="s">
        <v>51</v>
      </c>
      <c r="L1508" s="15" t="s">
        <v>528</v>
      </c>
      <c r="M1508" s="6">
        <v>0.39</v>
      </c>
      <c r="N1508" s="15" t="s">
        <v>33</v>
      </c>
      <c r="O1508" s="15" t="s">
        <v>53</v>
      </c>
      <c r="P1508" s="15" t="s">
        <v>188</v>
      </c>
      <c r="Q1508" s="15" t="s">
        <v>555</v>
      </c>
      <c r="R1508" s="2">
        <v>75220</v>
      </c>
      <c r="S1508" s="1">
        <v>42144</v>
      </c>
      <c r="T1508" s="12">
        <f>EOMONTH(Table_1[[#This Row],[Order Date]],0)</f>
        <v>42155</v>
      </c>
      <c r="U1508" s="10">
        <f>EOMONTH(Table_1[[#This Row],[Order Date]],0)</f>
        <v>42155</v>
      </c>
      <c r="V1508" s="14">
        <v>42144</v>
      </c>
      <c r="W1508" s="1">
        <v>42147</v>
      </c>
      <c r="X1508" s="12">
        <v>42147</v>
      </c>
      <c r="Y1508" s="10">
        <f>EOMONTH(Table_1[[#This Row],[Ship date]],0)</f>
        <v>42155</v>
      </c>
      <c r="Z1508" s="14">
        <v>42147</v>
      </c>
      <c r="AA1508" s="4">
        <v>81.91</v>
      </c>
      <c r="AB1508" s="2">
        <v>52</v>
      </c>
      <c r="AC1508" s="4">
        <v>318.47000000000003</v>
      </c>
      <c r="AD1508" s="2">
        <v>20261</v>
      </c>
      <c r="AE1508" s="4">
        <f>'DataCleaning and Transformation'!$E1508-'DataCleaning and Transformation'!$D1508</f>
        <v>6.31</v>
      </c>
      <c r="AF1508" s="15" t="str">
        <f>_xlfn.IFS('DataCleaning and Transformation'!$O1508="Central","Chris",'DataCleaning and Transformation'!$O1508="East","Erin",'DataCleaning and Transformation'!$O1508="South","Sam",'DataCleaning and Transformation'!$O1508="West","William")</f>
        <v>Chris</v>
      </c>
      <c r="AG1508" s="31">
        <f>Table_1[[#This Row],[Ship date]]-Table_1[[#This Row],[Order Date]]</f>
        <v>3</v>
      </c>
      <c r="AH1508" s="22">
        <f>Table_1[[#This Row],[Profit]]/Table_1[[#This Row],[Sales]]</f>
        <v>0.25719848023361697</v>
      </c>
      <c r="AI1508" s="23">
        <f>Table_1[[#This Row],[Profit]]+Table_1[[#This Row],[Sales]]</f>
        <v>400.38</v>
      </c>
      <c r="AJ1508" s="17">
        <f>WEEKNUM(Table_1[[#This Row],[Order Date]],1)</f>
        <v>21</v>
      </c>
      <c r="AK1508" s="17" t="str">
        <f>TEXT(Table_1[[#This Row],[Order Date]],"mmm yyyy")</f>
        <v>May 2015</v>
      </c>
      <c r="AL1508" s="17" t="str">
        <f>Table_1[[#This Row],[Monthly sales]]&amp;"  Week "&amp;TEXT(Table_1[[#This Row],[Weekly sales]],"00")</f>
        <v>May 2015  Week 21</v>
      </c>
      <c r="AM1508" s="17">
        <f>IF(COUNTIF($A$2:A1508, A1508)=1, 1, 0)</f>
        <v>1</v>
      </c>
      <c r="AN1508" s="3">
        <f>COUNTA(A1508) - COUNTIF(Table_1[[#This Row],[Unique Customers]], 1)</f>
        <v>0</v>
      </c>
      <c r="AO1508" s="17" t="str">
        <f t="shared" si="23"/>
        <v>Unique</v>
      </c>
      <c r="AP1508" s="17" t="str">
        <f>"Q"&amp;_xlfn.CEILING.MATH(MONTH(Table_1[[#This Row],[Monthly sales]])/3,1)</f>
        <v>Q2</v>
      </c>
    </row>
    <row r="1509" spans="1:42" ht="14.4" x14ac:dyDescent="0.3">
      <c r="A1509" s="2">
        <v>1108</v>
      </c>
      <c r="B1509" s="15" t="s">
        <v>2583</v>
      </c>
      <c r="C1509" s="15" t="s">
        <v>117</v>
      </c>
      <c r="D1509" s="6">
        <v>0.09</v>
      </c>
      <c r="E1509" s="4">
        <v>31.74</v>
      </c>
      <c r="F1509" s="4">
        <v>12.62</v>
      </c>
      <c r="G1509" s="15" t="s">
        <v>88</v>
      </c>
      <c r="H1509" s="15" t="s">
        <v>28</v>
      </c>
      <c r="I1509" s="15" t="s">
        <v>49</v>
      </c>
      <c r="J1509" s="15" t="s">
        <v>73</v>
      </c>
      <c r="K1509" s="15" t="s">
        <v>74</v>
      </c>
      <c r="L1509" s="15" t="s">
        <v>1533</v>
      </c>
      <c r="M1509" s="6">
        <v>0.37</v>
      </c>
      <c r="N1509" s="15" t="s">
        <v>33</v>
      </c>
      <c r="O1509" s="15" t="s">
        <v>53</v>
      </c>
      <c r="P1509" s="15" t="s">
        <v>188</v>
      </c>
      <c r="Q1509" s="15" t="s">
        <v>2035</v>
      </c>
      <c r="R1509" s="2">
        <v>75146</v>
      </c>
      <c r="S1509" s="1">
        <v>42144</v>
      </c>
      <c r="T1509" s="12">
        <f>EOMONTH(Table_1[[#This Row],[Order Date]],0)</f>
        <v>42155</v>
      </c>
      <c r="U1509" s="10">
        <f>EOMONTH(Table_1[[#This Row],[Order Date]],0)</f>
        <v>42155</v>
      </c>
      <c r="V1509" s="14">
        <v>42144</v>
      </c>
      <c r="W1509" s="1">
        <v>42144</v>
      </c>
      <c r="X1509" s="12">
        <v>42144</v>
      </c>
      <c r="Y1509" s="10">
        <f>EOMONTH(Table_1[[#This Row],[Ship date]],0)</f>
        <v>42155</v>
      </c>
      <c r="Z1509" s="14">
        <v>42144</v>
      </c>
      <c r="AA1509" s="4">
        <v>67.107500000000002</v>
      </c>
      <c r="AB1509" s="2">
        <v>9</v>
      </c>
      <c r="AC1509" s="4">
        <v>270.55</v>
      </c>
      <c r="AD1509" s="2">
        <v>86409</v>
      </c>
      <c r="AE1509" s="4">
        <f>'DataCleaning and Transformation'!$E1509-'DataCleaning and Transformation'!$D1509</f>
        <v>31.65</v>
      </c>
      <c r="AF1509" s="15" t="str">
        <f>_xlfn.IFS('DataCleaning and Transformation'!$O1509="Central","Chris",'DataCleaning and Transformation'!$O1509="East","Erin",'DataCleaning and Transformation'!$O1509="South","Sam",'DataCleaning and Transformation'!$O1509="West","William")</f>
        <v>Chris</v>
      </c>
      <c r="AG1509" s="31">
        <f>Table_1[[#This Row],[Ship date]]-Table_1[[#This Row],[Order Date]]</f>
        <v>0</v>
      </c>
      <c r="AH1509" s="22">
        <f>Table_1[[#This Row],[Profit]]/Table_1[[#This Row],[Sales]]</f>
        <v>0.24804102753649973</v>
      </c>
      <c r="AI1509" s="23">
        <f>Table_1[[#This Row],[Profit]]+Table_1[[#This Row],[Sales]]</f>
        <v>337.65750000000003</v>
      </c>
      <c r="AJ1509" s="17">
        <f>WEEKNUM(Table_1[[#This Row],[Order Date]],1)</f>
        <v>21</v>
      </c>
      <c r="AK1509" s="17" t="str">
        <f>TEXT(Table_1[[#This Row],[Order Date]],"mmm yyyy")</f>
        <v>May 2015</v>
      </c>
      <c r="AL1509" s="17" t="str">
        <f>Table_1[[#This Row],[Monthly sales]]&amp;"  Week "&amp;TEXT(Table_1[[#This Row],[Weekly sales]],"00")</f>
        <v>May 2015  Week 21</v>
      </c>
      <c r="AM1509" s="17">
        <f>IF(COUNTIF($A$2:A1509, A1509)=1, 1, 0)</f>
        <v>1</v>
      </c>
      <c r="AN1509" s="3">
        <f>COUNTA(A1509) - COUNTIF(Table_1[[#This Row],[Unique Customers]], 1)</f>
        <v>0</v>
      </c>
      <c r="AO1509" s="17" t="str">
        <f t="shared" si="23"/>
        <v>Unique</v>
      </c>
      <c r="AP1509" s="17" t="str">
        <f>"Q"&amp;_xlfn.CEILING.MATH(MONTH(Table_1[[#This Row],[Monthly sales]])/3,1)</f>
        <v>Q2</v>
      </c>
    </row>
    <row r="1510" spans="1:42" ht="14.4" x14ac:dyDescent="0.3">
      <c r="A1510" s="2">
        <v>1108</v>
      </c>
      <c r="B1510" s="15" t="s">
        <v>2583</v>
      </c>
      <c r="C1510" s="15" t="s">
        <v>117</v>
      </c>
      <c r="D1510" s="6">
        <v>0.04</v>
      </c>
      <c r="E1510" s="4">
        <v>6.35</v>
      </c>
      <c r="F1510" s="4">
        <v>1.02</v>
      </c>
      <c r="G1510" s="15" t="s">
        <v>39</v>
      </c>
      <c r="H1510" s="15" t="s">
        <v>28</v>
      </c>
      <c r="I1510" s="15" t="s">
        <v>49</v>
      </c>
      <c r="J1510" s="15" t="s">
        <v>89</v>
      </c>
      <c r="K1510" s="15" t="s">
        <v>51</v>
      </c>
      <c r="L1510" s="15" t="s">
        <v>528</v>
      </c>
      <c r="M1510" s="6">
        <v>0.39</v>
      </c>
      <c r="N1510" s="15" t="s">
        <v>33</v>
      </c>
      <c r="O1510" s="15" t="s">
        <v>53</v>
      </c>
      <c r="P1510" s="15" t="s">
        <v>188</v>
      </c>
      <c r="Q1510" s="15" t="s">
        <v>2035</v>
      </c>
      <c r="R1510" s="2">
        <v>75146</v>
      </c>
      <c r="S1510" s="1">
        <v>42144</v>
      </c>
      <c r="T1510" s="12">
        <f>EOMONTH(Table_1[[#This Row],[Order Date]],0)</f>
        <v>42155</v>
      </c>
      <c r="U1510" s="10">
        <f>EOMONTH(Table_1[[#This Row],[Order Date]],0)</f>
        <v>42155</v>
      </c>
      <c r="V1510" s="14">
        <v>42144</v>
      </c>
      <c r="W1510" s="1">
        <v>42147</v>
      </c>
      <c r="X1510" s="12">
        <v>42147</v>
      </c>
      <c r="Y1510" s="10">
        <f>EOMONTH(Table_1[[#This Row],[Ship date]],0)</f>
        <v>42155</v>
      </c>
      <c r="Z1510" s="14">
        <v>42147</v>
      </c>
      <c r="AA1510" s="4">
        <v>54.937800000000003</v>
      </c>
      <c r="AB1510" s="2">
        <v>13</v>
      </c>
      <c r="AC1510" s="4">
        <v>79.62</v>
      </c>
      <c r="AD1510" s="2">
        <v>86409</v>
      </c>
      <c r="AE1510" s="4">
        <f>'DataCleaning and Transformation'!$E1510-'DataCleaning and Transformation'!$D1510</f>
        <v>6.31</v>
      </c>
      <c r="AF1510" s="15" t="str">
        <f>_xlfn.IFS('DataCleaning and Transformation'!$O1510="Central","Chris",'DataCleaning and Transformation'!$O1510="East","Erin",'DataCleaning and Transformation'!$O1510="South","Sam",'DataCleaning and Transformation'!$O1510="West","William")</f>
        <v>Chris</v>
      </c>
      <c r="AG1510" s="31">
        <f>Table_1[[#This Row],[Ship date]]-Table_1[[#This Row],[Order Date]]</f>
        <v>3</v>
      </c>
      <c r="AH1510" s="22">
        <f>Table_1[[#This Row],[Profit]]/Table_1[[#This Row],[Sales]]</f>
        <v>0.69</v>
      </c>
      <c r="AI1510" s="23">
        <f>Table_1[[#This Row],[Profit]]+Table_1[[#This Row],[Sales]]</f>
        <v>134.55780000000001</v>
      </c>
      <c r="AJ1510" s="17">
        <f>WEEKNUM(Table_1[[#This Row],[Order Date]],1)</f>
        <v>21</v>
      </c>
      <c r="AK1510" s="17" t="str">
        <f>TEXT(Table_1[[#This Row],[Order Date]],"mmm yyyy")</f>
        <v>May 2015</v>
      </c>
      <c r="AL1510" s="17" t="str">
        <f>Table_1[[#This Row],[Monthly sales]]&amp;"  Week "&amp;TEXT(Table_1[[#This Row],[Weekly sales]],"00")</f>
        <v>May 2015  Week 21</v>
      </c>
      <c r="AM1510" s="17">
        <f>IF(COUNTIF($A$2:A1510, A1510)=1, 1, 0)</f>
        <v>0</v>
      </c>
      <c r="AN1510" s="3">
        <f>COUNTA(A1510) - COUNTIF(Table_1[[#This Row],[Unique Customers]], 1)</f>
        <v>1</v>
      </c>
      <c r="AO1510" s="17" t="str">
        <f t="shared" si="23"/>
        <v>Repeated</v>
      </c>
      <c r="AP1510" s="17" t="str">
        <f>"Q"&amp;_xlfn.CEILING.MATH(MONTH(Table_1[[#This Row],[Monthly sales]])/3,1)</f>
        <v>Q2</v>
      </c>
    </row>
    <row r="1511" spans="1:42" ht="14.4" x14ac:dyDescent="0.3">
      <c r="A1511" s="2">
        <v>1108</v>
      </c>
      <c r="B1511" s="15" t="s">
        <v>2583</v>
      </c>
      <c r="C1511" s="15" t="s">
        <v>117</v>
      </c>
      <c r="D1511" s="6">
        <v>0.02</v>
      </c>
      <c r="E1511" s="4">
        <v>65.989999999999995</v>
      </c>
      <c r="F1511" s="4">
        <v>8.99</v>
      </c>
      <c r="G1511" s="15" t="s">
        <v>88</v>
      </c>
      <c r="H1511" s="15" t="s">
        <v>28</v>
      </c>
      <c r="I1511" s="15" t="s">
        <v>41</v>
      </c>
      <c r="J1511" s="15" t="s">
        <v>136</v>
      </c>
      <c r="K1511" s="15" t="s">
        <v>74</v>
      </c>
      <c r="L1511" s="15" t="s">
        <v>1865</v>
      </c>
      <c r="M1511" s="6">
        <v>0.56000000000000005</v>
      </c>
      <c r="N1511" s="15" t="s">
        <v>33</v>
      </c>
      <c r="O1511" s="15" t="s">
        <v>53</v>
      </c>
      <c r="P1511" s="15" t="s">
        <v>188</v>
      </c>
      <c r="Q1511" s="15" t="s">
        <v>2035</v>
      </c>
      <c r="R1511" s="2">
        <v>75146</v>
      </c>
      <c r="S1511" s="1">
        <v>42144</v>
      </c>
      <c r="T1511" s="12">
        <f>EOMONTH(Table_1[[#This Row],[Order Date]],0)</f>
        <v>42155</v>
      </c>
      <c r="U1511" s="10">
        <f>EOMONTH(Table_1[[#This Row],[Order Date]],0)</f>
        <v>42155</v>
      </c>
      <c r="V1511" s="14">
        <v>42144</v>
      </c>
      <c r="W1511" s="1">
        <v>42145</v>
      </c>
      <c r="X1511" s="12">
        <v>42145</v>
      </c>
      <c r="Y1511" s="10">
        <f>EOMONTH(Table_1[[#This Row],[Ship date]],0)</f>
        <v>42155</v>
      </c>
      <c r="Z1511" s="14">
        <v>42145</v>
      </c>
      <c r="AA1511" s="4">
        <v>168.23699999999999</v>
      </c>
      <c r="AB1511" s="2">
        <v>8</v>
      </c>
      <c r="AC1511" s="4">
        <v>479.79</v>
      </c>
      <c r="AD1511" s="2">
        <v>86409</v>
      </c>
      <c r="AE1511" s="4">
        <f>'DataCleaning and Transformation'!$E1511-'DataCleaning and Transformation'!$D1511</f>
        <v>65.97</v>
      </c>
      <c r="AF1511" s="15" t="str">
        <f>_xlfn.IFS('DataCleaning and Transformation'!$O1511="Central","Chris",'DataCleaning and Transformation'!$O1511="East","Erin",'DataCleaning and Transformation'!$O1511="South","Sam",'DataCleaning and Transformation'!$O1511="West","William")</f>
        <v>Chris</v>
      </c>
      <c r="AG1511" s="31">
        <f>Table_1[[#This Row],[Ship date]]-Table_1[[#This Row],[Order Date]]</f>
        <v>1</v>
      </c>
      <c r="AH1511" s="22">
        <f>Table_1[[#This Row],[Profit]]/Table_1[[#This Row],[Sales]]</f>
        <v>0.35064715813168257</v>
      </c>
      <c r="AI1511" s="23">
        <f>Table_1[[#This Row],[Profit]]+Table_1[[#This Row],[Sales]]</f>
        <v>648.02700000000004</v>
      </c>
      <c r="AJ1511" s="17">
        <f>WEEKNUM(Table_1[[#This Row],[Order Date]],1)</f>
        <v>21</v>
      </c>
      <c r="AK1511" s="17" t="str">
        <f>TEXT(Table_1[[#This Row],[Order Date]],"mmm yyyy")</f>
        <v>May 2015</v>
      </c>
      <c r="AL1511" s="17" t="str">
        <f>Table_1[[#This Row],[Monthly sales]]&amp;"  Week "&amp;TEXT(Table_1[[#This Row],[Weekly sales]],"00")</f>
        <v>May 2015  Week 21</v>
      </c>
      <c r="AM1511" s="17">
        <f>IF(COUNTIF($A$2:A1511, A1511)=1, 1, 0)</f>
        <v>0</v>
      </c>
      <c r="AN1511" s="3">
        <f>COUNTA(A1511) - COUNTIF(Table_1[[#This Row],[Unique Customers]], 1)</f>
        <v>1</v>
      </c>
      <c r="AO1511" s="17" t="str">
        <f t="shared" si="23"/>
        <v>Repeated</v>
      </c>
      <c r="AP1511" s="17" t="str">
        <f>"Q"&amp;_xlfn.CEILING.MATH(MONTH(Table_1[[#This Row],[Monthly sales]])/3,1)</f>
        <v>Q2</v>
      </c>
    </row>
    <row r="1512" spans="1:42" ht="14.4" x14ac:dyDescent="0.3">
      <c r="A1512" s="2">
        <v>1974</v>
      </c>
      <c r="B1512" s="15" t="s">
        <v>2584</v>
      </c>
      <c r="C1512" s="15" t="s">
        <v>117</v>
      </c>
      <c r="D1512" s="6">
        <v>0.09</v>
      </c>
      <c r="E1512" s="4">
        <v>20.48</v>
      </c>
      <c r="F1512" s="4">
        <v>6.32</v>
      </c>
      <c r="G1512" s="15" t="s">
        <v>39</v>
      </c>
      <c r="H1512" s="15" t="s">
        <v>40</v>
      </c>
      <c r="I1512" s="15" t="s">
        <v>49</v>
      </c>
      <c r="J1512" s="15" t="s">
        <v>96</v>
      </c>
      <c r="K1512" s="15" t="s">
        <v>74</v>
      </c>
      <c r="L1512" s="15" t="s">
        <v>1040</v>
      </c>
      <c r="M1512" s="6">
        <v>0.57999999999999996</v>
      </c>
      <c r="N1512" s="15" t="s">
        <v>33</v>
      </c>
      <c r="O1512" s="15" t="s">
        <v>53</v>
      </c>
      <c r="P1512" s="15" t="s">
        <v>290</v>
      </c>
      <c r="Q1512" s="15" t="s">
        <v>2585</v>
      </c>
      <c r="R1512" s="2">
        <v>48127</v>
      </c>
      <c r="S1512" s="1">
        <v>42144</v>
      </c>
      <c r="T1512" s="12">
        <f>EOMONTH(Table_1[[#This Row],[Order Date]],0)</f>
        <v>42155</v>
      </c>
      <c r="U1512" s="10">
        <f>EOMONTH(Table_1[[#This Row],[Order Date]],0)</f>
        <v>42155</v>
      </c>
      <c r="V1512" s="14">
        <v>42144</v>
      </c>
      <c r="W1512" s="1">
        <v>42145</v>
      </c>
      <c r="X1512" s="12">
        <v>42145</v>
      </c>
      <c r="Y1512" s="10">
        <f>EOMONTH(Table_1[[#This Row],[Ship date]],0)</f>
        <v>42155</v>
      </c>
      <c r="Z1512" s="14">
        <v>42145</v>
      </c>
      <c r="AA1512" s="4">
        <v>-16.89</v>
      </c>
      <c r="AB1512" s="2">
        <v>5</v>
      </c>
      <c r="AC1512" s="4">
        <v>99.02</v>
      </c>
      <c r="AD1512" s="2">
        <v>89040</v>
      </c>
      <c r="AE1512" s="4">
        <f>'DataCleaning and Transformation'!$E1512-'DataCleaning and Transformation'!$D1512</f>
        <v>20.39</v>
      </c>
      <c r="AF1512" s="15" t="str">
        <f>_xlfn.IFS('DataCleaning and Transformation'!$O1512="Central","Chris",'DataCleaning and Transformation'!$O1512="East","Erin",'DataCleaning and Transformation'!$O1512="South","Sam",'DataCleaning and Transformation'!$O1512="West","William")</f>
        <v>Chris</v>
      </c>
      <c r="AG1512" s="31">
        <f>Table_1[[#This Row],[Ship date]]-Table_1[[#This Row],[Order Date]]</f>
        <v>1</v>
      </c>
      <c r="AH1512" s="22">
        <f>Table_1[[#This Row],[Profit]]/Table_1[[#This Row],[Sales]]</f>
        <v>-0.17057160169662697</v>
      </c>
      <c r="AI1512" s="23">
        <f>Table_1[[#This Row],[Profit]]+Table_1[[#This Row],[Sales]]</f>
        <v>82.13</v>
      </c>
      <c r="AJ1512" s="17">
        <f>WEEKNUM(Table_1[[#This Row],[Order Date]],1)</f>
        <v>21</v>
      </c>
      <c r="AK1512" s="17" t="str">
        <f>TEXT(Table_1[[#This Row],[Order Date]],"mmm yyyy")</f>
        <v>May 2015</v>
      </c>
      <c r="AL1512" s="17" t="str">
        <f>Table_1[[#This Row],[Monthly sales]]&amp;"  Week "&amp;TEXT(Table_1[[#This Row],[Weekly sales]],"00")</f>
        <v>May 2015  Week 21</v>
      </c>
      <c r="AM1512" s="17">
        <f>IF(COUNTIF($A$2:A1512, A1512)=1, 1, 0)</f>
        <v>1</v>
      </c>
      <c r="AN1512" s="3">
        <f>COUNTA(A1512) - COUNTIF(Table_1[[#This Row],[Unique Customers]], 1)</f>
        <v>0</v>
      </c>
      <c r="AO1512" s="17" t="str">
        <f t="shared" si="23"/>
        <v>Unique</v>
      </c>
      <c r="AP1512" s="17" t="str">
        <f>"Q"&amp;_xlfn.CEILING.MATH(MONTH(Table_1[[#This Row],[Monthly sales]])/3,1)</f>
        <v>Q2</v>
      </c>
    </row>
    <row r="1513" spans="1:42" ht="14.4" x14ac:dyDescent="0.3">
      <c r="A1513" s="2">
        <v>1974</v>
      </c>
      <c r="B1513" s="15" t="s">
        <v>2584</v>
      </c>
      <c r="C1513" s="15" t="s">
        <v>117</v>
      </c>
      <c r="D1513" s="6">
        <v>0.06</v>
      </c>
      <c r="E1513" s="4">
        <v>15.67</v>
      </c>
      <c r="F1513" s="4">
        <v>1.39</v>
      </c>
      <c r="G1513" s="15" t="s">
        <v>39</v>
      </c>
      <c r="H1513" s="15" t="s">
        <v>40</v>
      </c>
      <c r="I1513" s="15" t="s">
        <v>49</v>
      </c>
      <c r="J1513" s="15" t="s">
        <v>346</v>
      </c>
      <c r="K1513" s="15" t="s">
        <v>74</v>
      </c>
      <c r="L1513" s="15" t="s">
        <v>2485</v>
      </c>
      <c r="M1513" s="6">
        <v>0.38</v>
      </c>
      <c r="N1513" s="15" t="s">
        <v>33</v>
      </c>
      <c r="O1513" s="15" t="s">
        <v>53</v>
      </c>
      <c r="P1513" s="15" t="s">
        <v>290</v>
      </c>
      <c r="Q1513" s="15" t="s">
        <v>2585</v>
      </c>
      <c r="R1513" s="2">
        <v>48127</v>
      </c>
      <c r="S1513" s="1">
        <v>42144</v>
      </c>
      <c r="T1513" s="12">
        <f>EOMONTH(Table_1[[#This Row],[Order Date]],0)</f>
        <v>42155</v>
      </c>
      <c r="U1513" s="10">
        <f>EOMONTH(Table_1[[#This Row],[Order Date]],0)</f>
        <v>42155</v>
      </c>
      <c r="V1513" s="14">
        <v>42144</v>
      </c>
      <c r="W1513" s="1">
        <v>42145</v>
      </c>
      <c r="X1513" s="12">
        <v>42145</v>
      </c>
      <c r="Y1513" s="10">
        <f>EOMONTH(Table_1[[#This Row],[Ship date]],0)</f>
        <v>42155</v>
      </c>
      <c r="Z1513" s="14">
        <v>42145</v>
      </c>
      <c r="AA1513" s="4">
        <v>25.51</v>
      </c>
      <c r="AB1513" s="2">
        <v>3</v>
      </c>
      <c r="AC1513" s="4">
        <v>46.4</v>
      </c>
      <c r="AD1513" s="2">
        <v>89040</v>
      </c>
      <c r="AE1513" s="4">
        <f>'DataCleaning and Transformation'!$E1513-'DataCleaning and Transformation'!$D1513</f>
        <v>15.61</v>
      </c>
      <c r="AF1513" s="15" t="str">
        <f>_xlfn.IFS('DataCleaning and Transformation'!$O1513="Central","Chris",'DataCleaning and Transformation'!$O1513="East","Erin",'DataCleaning and Transformation'!$O1513="South","Sam",'DataCleaning and Transformation'!$O1513="West","William")</f>
        <v>Chris</v>
      </c>
      <c r="AG1513" s="31">
        <f>Table_1[[#This Row],[Ship date]]-Table_1[[#This Row],[Order Date]]</f>
        <v>1</v>
      </c>
      <c r="AH1513" s="22">
        <f>Table_1[[#This Row],[Profit]]/Table_1[[#This Row],[Sales]]</f>
        <v>0.54978448275862069</v>
      </c>
      <c r="AI1513" s="23">
        <f>Table_1[[#This Row],[Profit]]+Table_1[[#This Row],[Sales]]</f>
        <v>71.91</v>
      </c>
      <c r="AJ1513" s="17">
        <f>WEEKNUM(Table_1[[#This Row],[Order Date]],1)</f>
        <v>21</v>
      </c>
      <c r="AK1513" s="17" t="str">
        <f>TEXT(Table_1[[#This Row],[Order Date]],"mmm yyyy")</f>
        <v>May 2015</v>
      </c>
      <c r="AL1513" s="17" t="str">
        <f>Table_1[[#This Row],[Monthly sales]]&amp;"  Week "&amp;TEXT(Table_1[[#This Row],[Weekly sales]],"00")</f>
        <v>May 2015  Week 21</v>
      </c>
      <c r="AM1513" s="17">
        <f>IF(COUNTIF($A$2:A1513, A1513)=1, 1, 0)</f>
        <v>0</v>
      </c>
      <c r="AN1513" s="3">
        <f>COUNTA(A1513) - COUNTIF(Table_1[[#This Row],[Unique Customers]], 1)</f>
        <v>1</v>
      </c>
      <c r="AO1513" s="17" t="str">
        <f t="shared" si="23"/>
        <v>Repeated</v>
      </c>
      <c r="AP1513" s="17" t="str">
        <f>"Q"&amp;_xlfn.CEILING.MATH(MONTH(Table_1[[#This Row],[Monthly sales]])/3,1)</f>
        <v>Q2</v>
      </c>
    </row>
    <row r="1514" spans="1:42" ht="14.4" x14ac:dyDescent="0.3">
      <c r="A1514" s="2">
        <v>2159</v>
      </c>
      <c r="B1514" s="15" t="s">
        <v>2586</v>
      </c>
      <c r="C1514" s="15" t="s">
        <v>117</v>
      </c>
      <c r="D1514" s="6">
        <v>0.08</v>
      </c>
      <c r="E1514" s="4">
        <v>30.98</v>
      </c>
      <c r="F1514" s="4">
        <v>8.74</v>
      </c>
      <c r="G1514" s="15" t="s">
        <v>39</v>
      </c>
      <c r="H1514" s="15" t="s">
        <v>95</v>
      </c>
      <c r="I1514" s="15" t="s">
        <v>49</v>
      </c>
      <c r="J1514" s="15" t="s">
        <v>89</v>
      </c>
      <c r="K1514" s="15" t="s">
        <v>74</v>
      </c>
      <c r="L1514" s="15" t="s">
        <v>2587</v>
      </c>
      <c r="M1514" s="6">
        <v>0.4</v>
      </c>
      <c r="N1514" s="15" t="s">
        <v>33</v>
      </c>
      <c r="O1514" s="15" t="s">
        <v>53</v>
      </c>
      <c r="P1514" s="15" t="s">
        <v>290</v>
      </c>
      <c r="Q1514" s="15" t="s">
        <v>2588</v>
      </c>
      <c r="R1514" s="2">
        <v>48185</v>
      </c>
      <c r="S1514" s="1">
        <v>42144</v>
      </c>
      <c r="T1514" s="12">
        <f>EOMONTH(Table_1[[#This Row],[Order Date]],0)</f>
        <v>42155</v>
      </c>
      <c r="U1514" s="10">
        <f>EOMONTH(Table_1[[#This Row],[Order Date]],0)</f>
        <v>42155</v>
      </c>
      <c r="V1514" s="14">
        <v>42144</v>
      </c>
      <c r="W1514" s="1">
        <v>42145</v>
      </c>
      <c r="X1514" s="12">
        <v>42145</v>
      </c>
      <c r="Y1514" s="10">
        <f>EOMONTH(Table_1[[#This Row],[Ship date]],0)</f>
        <v>42155</v>
      </c>
      <c r="Z1514" s="14">
        <v>42145</v>
      </c>
      <c r="AA1514" s="4">
        <v>371.27199999999999</v>
      </c>
      <c r="AB1514" s="2">
        <v>25</v>
      </c>
      <c r="AC1514" s="4">
        <v>727.2</v>
      </c>
      <c r="AD1514" s="2">
        <v>90387</v>
      </c>
      <c r="AE1514" s="4">
        <f>'DataCleaning and Transformation'!$E1514-'DataCleaning and Transformation'!$D1514</f>
        <v>30.900000000000002</v>
      </c>
      <c r="AF1514" s="15" t="str">
        <f>_xlfn.IFS('DataCleaning and Transformation'!$O1514="Central","Chris",'DataCleaning and Transformation'!$O1514="East","Erin",'DataCleaning and Transformation'!$O1514="South","Sam",'DataCleaning and Transformation'!$O1514="West","William")</f>
        <v>Chris</v>
      </c>
      <c r="AG1514" s="31">
        <f>Table_1[[#This Row],[Ship date]]-Table_1[[#This Row],[Order Date]]</f>
        <v>1</v>
      </c>
      <c r="AH1514" s="22">
        <f>Table_1[[#This Row],[Profit]]/Table_1[[#This Row],[Sales]]</f>
        <v>0.51055005500550055</v>
      </c>
      <c r="AI1514" s="23">
        <f>Table_1[[#This Row],[Profit]]+Table_1[[#This Row],[Sales]]</f>
        <v>1098.472</v>
      </c>
      <c r="AJ1514" s="17">
        <f>WEEKNUM(Table_1[[#This Row],[Order Date]],1)</f>
        <v>21</v>
      </c>
      <c r="AK1514" s="17" t="str">
        <f>TEXT(Table_1[[#This Row],[Order Date]],"mmm yyyy")</f>
        <v>May 2015</v>
      </c>
      <c r="AL1514" s="17" t="str">
        <f>Table_1[[#This Row],[Monthly sales]]&amp;"  Week "&amp;TEXT(Table_1[[#This Row],[Weekly sales]],"00")</f>
        <v>May 2015  Week 21</v>
      </c>
      <c r="AM1514" s="17">
        <f>IF(COUNTIF($A$2:A1514, A1514)=1, 1, 0)</f>
        <v>1</v>
      </c>
      <c r="AN1514" s="3">
        <f>COUNTA(A1514) - COUNTIF(Table_1[[#This Row],[Unique Customers]], 1)</f>
        <v>0</v>
      </c>
      <c r="AO1514" s="17" t="str">
        <f t="shared" si="23"/>
        <v>Unique</v>
      </c>
      <c r="AP1514" s="17" t="str">
        <f>"Q"&amp;_xlfn.CEILING.MATH(MONTH(Table_1[[#This Row],[Monthly sales]])/3,1)</f>
        <v>Q2</v>
      </c>
    </row>
    <row r="1515" spans="1:42" ht="14.4" x14ac:dyDescent="0.3">
      <c r="A1515" s="2">
        <v>2162</v>
      </c>
      <c r="B1515" s="15" t="s">
        <v>2589</v>
      </c>
      <c r="C1515" s="15" t="s">
        <v>117</v>
      </c>
      <c r="D1515" s="6">
        <v>0.09</v>
      </c>
      <c r="E1515" s="4">
        <v>159.31</v>
      </c>
      <c r="F1515" s="4">
        <v>60</v>
      </c>
      <c r="G1515" s="15" t="s">
        <v>27</v>
      </c>
      <c r="H1515" s="15" t="s">
        <v>95</v>
      </c>
      <c r="I1515" s="15" t="s">
        <v>29</v>
      </c>
      <c r="J1515" s="15" t="s">
        <v>30</v>
      </c>
      <c r="K1515" s="15" t="s">
        <v>58</v>
      </c>
      <c r="L1515" s="15" t="s">
        <v>2590</v>
      </c>
      <c r="M1515" s="6">
        <v>0.55000000000000004</v>
      </c>
      <c r="N1515" s="15" t="s">
        <v>33</v>
      </c>
      <c r="O1515" s="15" t="s">
        <v>112</v>
      </c>
      <c r="P1515" s="15" t="s">
        <v>321</v>
      </c>
      <c r="Q1515" s="15" t="s">
        <v>2591</v>
      </c>
      <c r="R1515" s="2">
        <v>16146</v>
      </c>
      <c r="S1515" s="1">
        <v>42144</v>
      </c>
      <c r="T1515" s="12">
        <f>EOMONTH(Table_1[[#This Row],[Order Date]],0)</f>
        <v>42155</v>
      </c>
      <c r="U1515" s="10">
        <f>EOMONTH(Table_1[[#This Row],[Order Date]],0)</f>
        <v>42155</v>
      </c>
      <c r="V1515" s="14">
        <v>42144</v>
      </c>
      <c r="W1515" s="1">
        <v>42146</v>
      </c>
      <c r="X1515" s="12">
        <v>42146</v>
      </c>
      <c r="Y1515" s="10">
        <f>EOMONTH(Table_1[[#This Row],[Ship date]],0)</f>
        <v>42155</v>
      </c>
      <c r="Z1515" s="14">
        <v>42146</v>
      </c>
      <c r="AA1515" s="4">
        <v>77.000895400000005</v>
      </c>
      <c r="AB1515" s="2">
        <v>41</v>
      </c>
      <c r="AC1515" s="4">
        <v>6173.42</v>
      </c>
      <c r="AD1515" s="2">
        <v>90387</v>
      </c>
      <c r="AE1515" s="4">
        <f>'DataCleaning and Transformation'!$E1515-'DataCleaning and Transformation'!$D1515</f>
        <v>159.22</v>
      </c>
      <c r="AF1515" s="15" t="str">
        <f>_xlfn.IFS('DataCleaning and Transformation'!$O1515="Central","Chris",'DataCleaning and Transformation'!$O1515="East","Erin",'DataCleaning and Transformation'!$O1515="South","Sam",'DataCleaning and Transformation'!$O1515="West","William")</f>
        <v>Erin</v>
      </c>
      <c r="AG1515" s="31">
        <f>Table_1[[#This Row],[Ship date]]-Table_1[[#This Row],[Order Date]]</f>
        <v>2</v>
      </c>
      <c r="AH1515" s="22">
        <f>Table_1[[#This Row],[Profit]]/Table_1[[#This Row],[Sales]]</f>
        <v>1.2472972096504045E-2</v>
      </c>
      <c r="AI1515" s="23">
        <f>Table_1[[#This Row],[Profit]]+Table_1[[#This Row],[Sales]]</f>
        <v>6250.4208954000005</v>
      </c>
      <c r="AJ1515" s="17">
        <f>WEEKNUM(Table_1[[#This Row],[Order Date]],1)</f>
        <v>21</v>
      </c>
      <c r="AK1515" s="17" t="str">
        <f>TEXT(Table_1[[#This Row],[Order Date]],"mmm yyyy")</f>
        <v>May 2015</v>
      </c>
      <c r="AL1515" s="17" t="str">
        <f>Table_1[[#This Row],[Monthly sales]]&amp;"  Week "&amp;TEXT(Table_1[[#This Row],[Weekly sales]],"00")</f>
        <v>May 2015  Week 21</v>
      </c>
      <c r="AM1515" s="17">
        <f>IF(COUNTIF($A$2:A1515, A1515)=1, 1, 0)</f>
        <v>1</v>
      </c>
      <c r="AN1515" s="3">
        <f>COUNTA(A1515) - COUNTIF(Table_1[[#This Row],[Unique Customers]], 1)</f>
        <v>0</v>
      </c>
      <c r="AO1515" s="17" t="str">
        <f t="shared" si="23"/>
        <v>Repeated</v>
      </c>
      <c r="AP1515" s="17" t="str">
        <f>"Q"&amp;_xlfn.CEILING.MATH(MONTH(Table_1[[#This Row],[Monthly sales]])/3,1)</f>
        <v>Q2</v>
      </c>
    </row>
    <row r="1516" spans="1:42" ht="14.4" x14ac:dyDescent="0.3">
      <c r="A1516" s="2">
        <v>2162</v>
      </c>
      <c r="B1516" s="15" t="s">
        <v>2589</v>
      </c>
      <c r="C1516" s="15" t="s">
        <v>117</v>
      </c>
      <c r="D1516" s="6">
        <v>0.06</v>
      </c>
      <c r="E1516" s="4">
        <v>55.99</v>
      </c>
      <c r="F1516" s="4">
        <v>5</v>
      </c>
      <c r="G1516" s="15" t="s">
        <v>39</v>
      </c>
      <c r="H1516" s="15" t="s">
        <v>95</v>
      </c>
      <c r="I1516" s="15" t="s">
        <v>41</v>
      </c>
      <c r="J1516" s="15" t="s">
        <v>136</v>
      </c>
      <c r="K1516" s="15" t="s">
        <v>43</v>
      </c>
      <c r="L1516" s="15" t="s">
        <v>1939</v>
      </c>
      <c r="M1516" s="6">
        <v>0.83</v>
      </c>
      <c r="N1516" s="15" t="s">
        <v>33</v>
      </c>
      <c r="O1516" s="15" t="s">
        <v>112</v>
      </c>
      <c r="P1516" s="15" t="s">
        <v>321</v>
      </c>
      <c r="Q1516" s="15" t="s">
        <v>2591</v>
      </c>
      <c r="R1516" s="2">
        <v>16146</v>
      </c>
      <c r="S1516" s="1">
        <v>42144</v>
      </c>
      <c r="T1516" s="12">
        <f>EOMONTH(Table_1[[#This Row],[Order Date]],0)</f>
        <v>42155</v>
      </c>
      <c r="U1516" s="10">
        <f>EOMONTH(Table_1[[#This Row],[Order Date]],0)</f>
        <v>42155</v>
      </c>
      <c r="V1516" s="14">
        <v>42144</v>
      </c>
      <c r="W1516" s="1">
        <v>42146</v>
      </c>
      <c r="X1516" s="12">
        <v>42146</v>
      </c>
      <c r="Y1516" s="10">
        <f>EOMONTH(Table_1[[#This Row],[Ship date]],0)</f>
        <v>42155</v>
      </c>
      <c r="Z1516" s="14">
        <v>42146</v>
      </c>
      <c r="AA1516" s="4">
        <v>27.968599999999999</v>
      </c>
      <c r="AB1516" s="2">
        <v>33</v>
      </c>
      <c r="AC1516" s="4">
        <v>1553.7</v>
      </c>
      <c r="AD1516" s="2">
        <v>90387</v>
      </c>
      <c r="AE1516" s="4">
        <f>'DataCleaning and Transformation'!$E1516-'DataCleaning and Transformation'!$D1516</f>
        <v>55.93</v>
      </c>
      <c r="AF1516" s="15" t="str">
        <f>_xlfn.IFS('DataCleaning and Transformation'!$O1516="Central","Chris",'DataCleaning and Transformation'!$O1516="East","Erin",'DataCleaning and Transformation'!$O1516="South","Sam",'DataCleaning and Transformation'!$O1516="West","William")</f>
        <v>Erin</v>
      </c>
      <c r="AG1516" s="31">
        <f>Table_1[[#This Row],[Ship date]]-Table_1[[#This Row],[Order Date]]</f>
        <v>2</v>
      </c>
      <c r="AH1516" s="22">
        <f>Table_1[[#This Row],[Profit]]/Table_1[[#This Row],[Sales]]</f>
        <v>1.8001287249790821E-2</v>
      </c>
      <c r="AI1516" s="23">
        <f>Table_1[[#This Row],[Profit]]+Table_1[[#This Row],[Sales]]</f>
        <v>1581.6686</v>
      </c>
      <c r="AJ1516" s="17">
        <f>WEEKNUM(Table_1[[#This Row],[Order Date]],1)</f>
        <v>21</v>
      </c>
      <c r="AK1516" s="17" t="str">
        <f>TEXT(Table_1[[#This Row],[Order Date]],"mmm yyyy")</f>
        <v>May 2015</v>
      </c>
      <c r="AL1516" s="17" t="str">
        <f>Table_1[[#This Row],[Monthly sales]]&amp;"  Week "&amp;TEXT(Table_1[[#This Row],[Weekly sales]],"00")</f>
        <v>May 2015  Week 21</v>
      </c>
      <c r="AM1516" s="17">
        <f>IF(COUNTIF($A$2:A1516, A1516)=1, 1, 0)</f>
        <v>0</v>
      </c>
      <c r="AN1516" s="3">
        <f>COUNTA(A1516) - COUNTIF(Table_1[[#This Row],[Unique Customers]], 1)</f>
        <v>1</v>
      </c>
      <c r="AO1516" s="17" t="str">
        <f t="shared" si="23"/>
        <v>Repeated</v>
      </c>
      <c r="AP1516" s="17" t="str">
        <f>"Q"&amp;_xlfn.CEILING.MATH(MONTH(Table_1[[#This Row],[Monthly sales]])/3,1)</f>
        <v>Q2</v>
      </c>
    </row>
    <row r="1517" spans="1:42" ht="14.4" x14ac:dyDescent="0.3">
      <c r="A1517" s="2">
        <v>871</v>
      </c>
      <c r="B1517" s="15" t="s">
        <v>1666</v>
      </c>
      <c r="C1517" s="15" t="s">
        <v>71</v>
      </c>
      <c r="D1517" s="6">
        <v>0.01</v>
      </c>
      <c r="E1517" s="4">
        <v>5.94</v>
      </c>
      <c r="F1517" s="4">
        <v>9.92</v>
      </c>
      <c r="G1517" s="15" t="s">
        <v>39</v>
      </c>
      <c r="H1517" s="15" t="s">
        <v>72</v>
      </c>
      <c r="I1517" s="15" t="s">
        <v>49</v>
      </c>
      <c r="J1517" s="15" t="s">
        <v>73</v>
      </c>
      <c r="K1517" s="15" t="s">
        <v>74</v>
      </c>
      <c r="L1517" s="15" t="s">
        <v>2592</v>
      </c>
      <c r="M1517" s="6">
        <v>0.38</v>
      </c>
      <c r="N1517" s="15" t="s">
        <v>33</v>
      </c>
      <c r="O1517" s="15" t="s">
        <v>60</v>
      </c>
      <c r="P1517" s="15" t="s">
        <v>297</v>
      </c>
      <c r="Q1517" s="15" t="s">
        <v>1667</v>
      </c>
      <c r="R1517" s="2">
        <v>89502</v>
      </c>
      <c r="S1517" s="1">
        <v>42144</v>
      </c>
      <c r="T1517" s="12">
        <f>EOMONTH(Table_1[[#This Row],[Order Date]],0)</f>
        <v>42155</v>
      </c>
      <c r="U1517" s="10">
        <f>EOMONTH(Table_1[[#This Row],[Order Date]],0)</f>
        <v>42155</v>
      </c>
      <c r="V1517" s="14">
        <v>42144</v>
      </c>
      <c r="W1517" s="1">
        <v>42147</v>
      </c>
      <c r="X1517" s="12">
        <v>42147</v>
      </c>
      <c r="Y1517" s="10">
        <f>EOMONTH(Table_1[[#This Row],[Ship date]],0)</f>
        <v>42155</v>
      </c>
      <c r="Z1517" s="14">
        <v>42147</v>
      </c>
      <c r="AA1517" s="4">
        <v>-239.315</v>
      </c>
      <c r="AB1517" s="2">
        <v>12</v>
      </c>
      <c r="AC1517" s="4">
        <v>74.77</v>
      </c>
      <c r="AD1517" s="2">
        <v>90578</v>
      </c>
      <c r="AE1517" s="4">
        <f>'DataCleaning and Transformation'!$E1517-'DataCleaning and Transformation'!$D1517</f>
        <v>5.9300000000000006</v>
      </c>
      <c r="AF1517" s="15" t="str">
        <f>_xlfn.IFS('DataCleaning and Transformation'!$O1517="Central","Chris",'DataCleaning and Transformation'!$O1517="East","Erin",'DataCleaning and Transformation'!$O1517="South","Sam",'DataCleaning and Transformation'!$O1517="West","William")</f>
        <v>William</v>
      </c>
      <c r="AG1517" s="31">
        <f>Table_1[[#This Row],[Ship date]]-Table_1[[#This Row],[Order Date]]</f>
        <v>3</v>
      </c>
      <c r="AH1517" s="22">
        <f>Table_1[[#This Row],[Profit]]/Table_1[[#This Row],[Sales]]</f>
        <v>-3.2006820917480274</v>
      </c>
      <c r="AI1517" s="23">
        <f>Table_1[[#This Row],[Profit]]+Table_1[[#This Row],[Sales]]</f>
        <v>-164.54500000000002</v>
      </c>
      <c r="AJ1517" s="17">
        <f>WEEKNUM(Table_1[[#This Row],[Order Date]],1)</f>
        <v>21</v>
      </c>
      <c r="AK1517" s="17" t="str">
        <f>TEXT(Table_1[[#This Row],[Order Date]],"mmm yyyy")</f>
        <v>May 2015</v>
      </c>
      <c r="AL1517" s="17" t="str">
        <f>Table_1[[#This Row],[Monthly sales]]&amp;"  Week "&amp;TEXT(Table_1[[#This Row],[Weekly sales]],"00")</f>
        <v>May 2015  Week 21</v>
      </c>
      <c r="AM1517" s="17">
        <f>IF(COUNTIF($A$2:A1517, A1517)=1, 1, 0)</f>
        <v>0</v>
      </c>
      <c r="AN1517" s="3">
        <f>COUNTA(A1517) - COUNTIF(Table_1[[#This Row],[Unique Customers]], 1)</f>
        <v>1</v>
      </c>
      <c r="AO1517" s="17" t="str">
        <f t="shared" si="23"/>
        <v>Unique</v>
      </c>
      <c r="AP1517" s="17" t="str">
        <f>"Q"&amp;_xlfn.CEILING.MATH(MONTH(Table_1[[#This Row],[Monthly sales]])/3,1)</f>
        <v>Q2</v>
      </c>
    </row>
    <row r="1518" spans="1:42" ht="14.4" x14ac:dyDescent="0.3">
      <c r="A1518" s="2">
        <v>871</v>
      </c>
      <c r="B1518" s="15" t="s">
        <v>1666</v>
      </c>
      <c r="C1518" s="15" t="s">
        <v>71</v>
      </c>
      <c r="D1518" s="6">
        <v>0</v>
      </c>
      <c r="E1518" s="4">
        <v>6.48</v>
      </c>
      <c r="F1518" s="4">
        <v>5.1100000000000003</v>
      </c>
      <c r="G1518" s="15" t="s">
        <v>39</v>
      </c>
      <c r="H1518" s="15" t="s">
        <v>72</v>
      </c>
      <c r="I1518" s="15" t="s">
        <v>49</v>
      </c>
      <c r="J1518" s="15" t="s">
        <v>89</v>
      </c>
      <c r="K1518" s="15" t="s">
        <v>74</v>
      </c>
      <c r="L1518" s="15" t="s">
        <v>2593</v>
      </c>
      <c r="M1518" s="6">
        <v>0.37</v>
      </c>
      <c r="N1518" s="15" t="s">
        <v>33</v>
      </c>
      <c r="O1518" s="15" t="s">
        <v>60</v>
      </c>
      <c r="P1518" s="15" t="s">
        <v>297</v>
      </c>
      <c r="Q1518" s="15" t="s">
        <v>1667</v>
      </c>
      <c r="R1518" s="2">
        <v>89502</v>
      </c>
      <c r="S1518" s="1">
        <v>42144</v>
      </c>
      <c r="T1518" s="12">
        <f>EOMONTH(Table_1[[#This Row],[Order Date]],0)</f>
        <v>42155</v>
      </c>
      <c r="U1518" s="10">
        <f>EOMONTH(Table_1[[#This Row],[Order Date]],0)</f>
        <v>42155</v>
      </c>
      <c r="V1518" s="14">
        <v>42144</v>
      </c>
      <c r="W1518" s="1">
        <v>42146</v>
      </c>
      <c r="X1518" s="12">
        <v>42146</v>
      </c>
      <c r="Y1518" s="10">
        <f>EOMONTH(Table_1[[#This Row],[Ship date]],0)</f>
        <v>42155</v>
      </c>
      <c r="Z1518" s="14">
        <v>42146</v>
      </c>
      <c r="AA1518" s="4">
        <v>-33.31</v>
      </c>
      <c r="AB1518" s="2">
        <v>18</v>
      </c>
      <c r="AC1518" s="4">
        <v>127.81</v>
      </c>
      <c r="AD1518" s="2">
        <v>90578</v>
      </c>
      <c r="AE1518" s="4">
        <f>'DataCleaning and Transformation'!$E1518-'DataCleaning and Transformation'!$D1518</f>
        <v>6.48</v>
      </c>
      <c r="AF1518" s="15" t="str">
        <f>_xlfn.IFS('DataCleaning and Transformation'!$O1518="Central","Chris",'DataCleaning and Transformation'!$O1518="East","Erin",'DataCleaning and Transformation'!$O1518="South","Sam",'DataCleaning and Transformation'!$O1518="West","William")</f>
        <v>William</v>
      </c>
      <c r="AG1518" s="31">
        <f>Table_1[[#This Row],[Ship date]]-Table_1[[#This Row],[Order Date]]</f>
        <v>2</v>
      </c>
      <c r="AH1518" s="22">
        <f>Table_1[[#This Row],[Profit]]/Table_1[[#This Row],[Sales]]</f>
        <v>-0.26062123464517645</v>
      </c>
      <c r="AI1518" s="23">
        <f>Table_1[[#This Row],[Profit]]+Table_1[[#This Row],[Sales]]</f>
        <v>94.5</v>
      </c>
      <c r="AJ1518" s="17">
        <f>WEEKNUM(Table_1[[#This Row],[Order Date]],1)</f>
        <v>21</v>
      </c>
      <c r="AK1518" s="17" t="str">
        <f>TEXT(Table_1[[#This Row],[Order Date]],"mmm yyyy")</f>
        <v>May 2015</v>
      </c>
      <c r="AL1518" s="17" t="str">
        <f>Table_1[[#This Row],[Monthly sales]]&amp;"  Week "&amp;TEXT(Table_1[[#This Row],[Weekly sales]],"00")</f>
        <v>May 2015  Week 21</v>
      </c>
      <c r="AM1518" s="17">
        <f>IF(COUNTIF($A$2:A1518, A1518)=1, 1, 0)</f>
        <v>0</v>
      </c>
      <c r="AN1518" s="3">
        <f>COUNTA(A1518) - COUNTIF(Table_1[[#This Row],[Unique Customers]], 1)</f>
        <v>1</v>
      </c>
      <c r="AO1518" s="17" t="str">
        <f t="shared" si="23"/>
        <v>Repeated</v>
      </c>
      <c r="AP1518" s="17" t="str">
        <f>"Q"&amp;_xlfn.CEILING.MATH(MONTH(Table_1[[#This Row],[Monthly sales]])/3,1)</f>
        <v>Q2</v>
      </c>
    </row>
    <row r="1519" spans="1:42" ht="14.4" x14ac:dyDescent="0.3">
      <c r="A1519" s="2">
        <v>922</v>
      </c>
      <c r="B1519" s="15" t="s">
        <v>2594</v>
      </c>
      <c r="C1519" s="15" t="s">
        <v>71</v>
      </c>
      <c r="D1519" s="6">
        <v>0.01</v>
      </c>
      <c r="E1519" s="4">
        <v>65.989999999999995</v>
      </c>
      <c r="F1519" s="4">
        <v>8.99</v>
      </c>
      <c r="G1519" s="15" t="s">
        <v>88</v>
      </c>
      <c r="H1519" s="15" t="s">
        <v>28</v>
      </c>
      <c r="I1519" s="15" t="s">
        <v>41</v>
      </c>
      <c r="J1519" s="15" t="s">
        <v>136</v>
      </c>
      <c r="K1519" s="15" t="s">
        <v>74</v>
      </c>
      <c r="L1519" s="15" t="s">
        <v>2595</v>
      </c>
      <c r="M1519" s="6">
        <v>0.56000000000000005</v>
      </c>
      <c r="N1519" s="15" t="s">
        <v>33</v>
      </c>
      <c r="O1519" s="15" t="s">
        <v>60</v>
      </c>
      <c r="P1519" s="15" t="s">
        <v>91</v>
      </c>
      <c r="Q1519" s="15" t="s">
        <v>2147</v>
      </c>
      <c r="R1519" s="2">
        <v>91730</v>
      </c>
      <c r="S1519" s="1">
        <v>42144</v>
      </c>
      <c r="T1519" s="12">
        <f>EOMONTH(Table_1[[#This Row],[Order Date]],0)</f>
        <v>42155</v>
      </c>
      <c r="U1519" s="10">
        <f>EOMONTH(Table_1[[#This Row],[Order Date]],0)</f>
        <v>42155</v>
      </c>
      <c r="V1519" s="14">
        <v>42144</v>
      </c>
      <c r="W1519" s="1">
        <v>42145</v>
      </c>
      <c r="X1519" s="12">
        <v>42145</v>
      </c>
      <c r="Y1519" s="10">
        <f>EOMONTH(Table_1[[#This Row],[Ship date]],0)</f>
        <v>42155</v>
      </c>
      <c r="Z1519" s="14">
        <v>42145</v>
      </c>
      <c r="AA1519" s="4">
        <v>396.97199999999998</v>
      </c>
      <c r="AB1519" s="2">
        <v>14</v>
      </c>
      <c r="AC1519" s="4">
        <v>782</v>
      </c>
      <c r="AD1519" s="2">
        <v>87135</v>
      </c>
      <c r="AE1519" s="4">
        <f>'DataCleaning and Transformation'!$E1519-'DataCleaning and Transformation'!$D1519</f>
        <v>65.97999999999999</v>
      </c>
      <c r="AF1519" s="15" t="str">
        <f>_xlfn.IFS('DataCleaning and Transformation'!$O1519="Central","Chris",'DataCleaning and Transformation'!$O1519="East","Erin",'DataCleaning and Transformation'!$O1519="South","Sam",'DataCleaning and Transformation'!$O1519="West","William")</f>
        <v>William</v>
      </c>
      <c r="AG1519" s="31">
        <f>Table_1[[#This Row],[Ship date]]-Table_1[[#This Row],[Order Date]]</f>
        <v>1</v>
      </c>
      <c r="AH1519" s="22">
        <f>Table_1[[#This Row],[Profit]]/Table_1[[#This Row],[Sales]]</f>
        <v>0.50763682864450121</v>
      </c>
      <c r="AI1519" s="23">
        <f>Table_1[[#This Row],[Profit]]+Table_1[[#This Row],[Sales]]</f>
        <v>1178.972</v>
      </c>
      <c r="AJ1519" s="17">
        <f>WEEKNUM(Table_1[[#This Row],[Order Date]],1)</f>
        <v>21</v>
      </c>
      <c r="AK1519" s="17" t="str">
        <f>TEXT(Table_1[[#This Row],[Order Date]],"mmm yyyy")</f>
        <v>May 2015</v>
      </c>
      <c r="AL1519" s="17" t="str">
        <f>Table_1[[#This Row],[Monthly sales]]&amp;"  Week "&amp;TEXT(Table_1[[#This Row],[Weekly sales]],"00")</f>
        <v>May 2015  Week 21</v>
      </c>
      <c r="AM1519" s="17">
        <f>IF(COUNTIF($A$2:A1519, A1519)=1, 1, 0)</f>
        <v>1</v>
      </c>
      <c r="AN1519" s="3">
        <f>COUNTA(A1519) - COUNTIF(Table_1[[#This Row],[Unique Customers]], 1)</f>
        <v>0</v>
      </c>
      <c r="AO1519" s="17" t="str">
        <f t="shared" si="23"/>
        <v>Unique</v>
      </c>
      <c r="AP1519" s="17" t="str">
        <f>"Q"&amp;_xlfn.CEILING.MATH(MONTH(Table_1[[#This Row],[Monthly sales]])/3,1)</f>
        <v>Q2</v>
      </c>
    </row>
    <row r="1520" spans="1:42" ht="14.4" x14ac:dyDescent="0.3">
      <c r="A1520" s="2">
        <v>1708</v>
      </c>
      <c r="B1520" s="15" t="s">
        <v>598</v>
      </c>
      <c r="C1520" s="15" t="s">
        <v>71</v>
      </c>
      <c r="D1520" s="6">
        <v>0.03</v>
      </c>
      <c r="E1520" s="4">
        <v>205.99</v>
      </c>
      <c r="F1520" s="4">
        <v>3</v>
      </c>
      <c r="G1520" s="15" t="s">
        <v>39</v>
      </c>
      <c r="H1520" s="15" t="s">
        <v>28</v>
      </c>
      <c r="I1520" s="15" t="s">
        <v>41</v>
      </c>
      <c r="J1520" s="15" t="s">
        <v>136</v>
      </c>
      <c r="K1520" s="15" t="s">
        <v>74</v>
      </c>
      <c r="L1520" s="15" t="s">
        <v>424</v>
      </c>
      <c r="M1520" s="6">
        <v>0.57999999999999996</v>
      </c>
      <c r="N1520" s="15" t="s">
        <v>33</v>
      </c>
      <c r="O1520" s="15" t="s">
        <v>112</v>
      </c>
      <c r="P1520" s="15" t="s">
        <v>318</v>
      </c>
      <c r="Q1520" s="15" t="s">
        <v>600</v>
      </c>
      <c r="R1520" s="2">
        <v>44118</v>
      </c>
      <c r="S1520" s="1">
        <v>42144</v>
      </c>
      <c r="T1520" s="12">
        <f>EOMONTH(Table_1[[#This Row],[Order Date]],0)</f>
        <v>42155</v>
      </c>
      <c r="U1520" s="10">
        <f>EOMONTH(Table_1[[#This Row],[Order Date]],0)</f>
        <v>42155</v>
      </c>
      <c r="V1520" s="14">
        <v>42144</v>
      </c>
      <c r="W1520" s="1">
        <v>42145</v>
      </c>
      <c r="X1520" s="12">
        <v>42145</v>
      </c>
      <c r="Y1520" s="10">
        <f>EOMONTH(Table_1[[#This Row],[Ship date]],0)</f>
        <v>42155</v>
      </c>
      <c r="Z1520" s="14">
        <v>42145</v>
      </c>
      <c r="AA1520" s="4">
        <v>3670.3515000000002</v>
      </c>
      <c r="AB1520" s="2">
        <v>29</v>
      </c>
      <c r="AC1520" s="4">
        <v>5319.35</v>
      </c>
      <c r="AD1520" s="2">
        <v>88784</v>
      </c>
      <c r="AE1520" s="4">
        <f>'DataCleaning and Transformation'!$E1520-'DataCleaning and Transformation'!$D1520</f>
        <v>205.96</v>
      </c>
      <c r="AF1520" s="15" t="str">
        <f>_xlfn.IFS('DataCleaning and Transformation'!$O1520="Central","Chris",'DataCleaning and Transformation'!$O1520="East","Erin",'DataCleaning and Transformation'!$O1520="South","Sam",'DataCleaning and Transformation'!$O1520="West","William")</f>
        <v>Erin</v>
      </c>
      <c r="AG1520" s="31">
        <f>Table_1[[#This Row],[Ship date]]-Table_1[[#This Row],[Order Date]]</f>
        <v>1</v>
      </c>
      <c r="AH1520" s="22">
        <f>Table_1[[#This Row],[Profit]]/Table_1[[#This Row],[Sales]]</f>
        <v>0.69</v>
      </c>
      <c r="AI1520" s="23">
        <f>Table_1[[#This Row],[Profit]]+Table_1[[#This Row],[Sales]]</f>
        <v>8989.701500000001</v>
      </c>
      <c r="AJ1520" s="17">
        <f>WEEKNUM(Table_1[[#This Row],[Order Date]],1)</f>
        <v>21</v>
      </c>
      <c r="AK1520" s="17" t="str">
        <f>TEXT(Table_1[[#This Row],[Order Date]],"mmm yyyy")</f>
        <v>May 2015</v>
      </c>
      <c r="AL1520" s="17" t="str">
        <f>Table_1[[#This Row],[Monthly sales]]&amp;"  Week "&amp;TEXT(Table_1[[#This Row],[Weekly sales]],"00")</f>
        <v>May 2015  Week 21</v>
      </c>
      <c r="AM1520" s="17">
        <f>IF(COUNTIF($A$2:A1520, A1520)=1, 1, 0)</f>
        <v>0</v>
      </c>
      <c r="AN1520" s="3">
        <f>COUNTA(A1520) - COUNTIF(Table_1[[#This Row],[Unique Customers]], 1)</f>
        <v>1</v>
      </c>
      <c r="AO1520" s="17" t="str">
        <f t="shared" si="23"/>
        <v>Unique</v>
      </c>
      <c r="AP1520" s="17" t="str">
        <f>"Q"&amp;_xlfn.CEILING.MATH(MONTH(Table_1[[#This Row],[Monthly sales]])/3,1)</f>
        <v>Q2</v>
      </c>
    </row>
    <row r="1521" spans="1:42" ht="14.4" x14ac:dyDescent="0.3">
      <c r="A1521" s="2">
        <v>276</v>
      </c>
      <c r="B1521" s="15" t="s">
        <v>2596</v>
      </c>
      <c r="C1521" s="15" t="s">
        <v>26</v>
      </c>
      <c r="D1521" s="6">
        <v>0.04</v>
      </c>
      <c r="E1521" s="4">
        <v>1.98</v>
      </c>
      <c r="F1521" s="4">
        <v>0.7</v>
      </c>
      <c r="G1521" s="15" t="s">
        <v>88</v>
      </c>
      <c r="H1521" s="15" t="s">
        <v>95</v>
      </c>
      <c r="I1521" s="15" t="s">
        <v>49</v>
      </c>
      <c r="J1521" s="15" t="s">
        <v>177</v>
      </c>
      <c r="K1521" s="15" t="s">
        <v>51</v>
      </c>
      <c r="L1521" s="15" t="s">
        <v>442</v>
      </c>
      <c r="M1521" s="6">
        <v>0.83</v>
      </c>
      <c r="N1521" s="15" t="s">
        <v>33</v>
      </c>
      <c r="O1521" s="15" t="s">
        <v>112</v>
      </c>
      <c r="P1521" s="15" t="s">
        <v>249</v>
      </c>
      <c r="Q1521" s="15" t="s">
        <v>1390</v>
      </c>
      <c r="R1521" s="2">
        <v>6111</v>
      </c>
      <c r="S1521" s="1">
        <v>42145</v>
      </c>
      <c r="T1521" s="12">
        <f>EOMONTH(Table_1[[#This Row],[Order Date]],0)</f>
        <v>42155</v>
      </c>
      <c r="U1521" s="10">
        <f>EOMONTH(Table_1[[#This Row],[Order Date]],0)</f>
        <v>42155</v>
      </c>
      <c r="V1521" s="14">
        <v>42145</v>
      </c>
      <c r="W1521" s="1">
        <v>42146</v>
      </c>
      <c r="X1521" s="12">
        <v>42146</v>
      </c>
      <c r="Y1521" s="10">
        <f>EOMONTH(Table_1[[#This Row],[Ship date]],0)</f>
        <v>42155</v>
      </c>
      <c r="Z1521" s="14">
        <v>42146</v>
      </c>
      <c r="AA1521" s="4">
        <v>-1</v>
      </c>
      <c r="AB1521" s="2">
        <v>3</v>
      </c>
      <c r="AC1521" s="4">
        <v>8.3000000000000007</v>
      </c>
      <c r="AD1521" s="2">
        <v>89291</v>
      </c>
      <c r="AE1521" s="4">
        <f>'DataCleaning and Transformation'!$E1521-'DataCleaning and Transformation'!$D1521</f>
        <v>1.94</v>
      </c>
      <c r="AF1521" s="15" t="str">
        <f>_xlfn.IFS('DataCleaning and Transformation'!$O1521="Central","Chris",'DataCleaning and Transformation'!$O1521="East","Erin",'DataCleaning and Transformation'!$O1521="South","Sam",'DataCleaning and Transformation'!$O1521="West","William")</f>
        <v>Erin</v>
      </c>
      <c r="AG1521" s="31">
        <f>Table_1[[#This Row],[Ship date]]-Table_1[[#This Row],[Order Date]]</f>
        <v>1</v>
      </c>
      <c r="AH1521" s="22">
        <f>Table_1[[#This Row],[Profit]]/Table_1[[#This Row],[Sales]]</f>
        <v>-0.12048192771084336</v>
      </c>
      <c r="AI1521" s="23">
        <f>Table_1[[#This Row],[Profit]]+Table_1[[#This Row],[Sales]]</f>
        <v>7.3000000000000007</v>
      </c>
      <c r="AJ1521" s="17">
        <f>WEEKNUM(Table_1[[#This Row],[Order Date]],1)</f>
        <v>21</v>
      </c>
      <c r="AK1521" s="17" t="str">
        <f>TEXT(Table_1[[#This Row],[Order Date]],"mmm yyyy")</f>
        <v>May 2015</v>
      </c>
      <c r="AL1521" s="17" t="str">
        <f>Table_1[[#This Row],[Monthly sales]]&amp;"  Week "&amp;TEXT(Table_1[[#This Row],[Weekly sales]],"00")</f>
        <v>May 2015  Week 21</v>
      </c>
      <c r="AM1521" s="17">
        <f>IF(COUNTIF($A$2:A1521, A1521)=1, 1, 0)</f>
        <v>1</v>
      </c>
      <c r="AN1521" s="3">
        <f>COUNTA(A1521) - COUNTIF(Table_1[[#This Row],[Unique Customers]], 1)</f>
        <v>0</v>
      </c>
      <c r="AO1521" s="17" t="str">
        <f t="shared" si="23"/>
        <v>Unique</v>
      </c>
      <c r="AP1521" s="17" t="str">
        <f>"Q"&amp;_xlfn.CEILING.MATH(MONTH(Table_1[[#This Row],[Monthly sales]])/3,1)</f>
        <v>Q2</v>
      </c>
    </row>
    <row r="1522" spans="1:42" ht="14.4" x14ac:dyDescent="0.3">
      <c r="A1522" s="2">
        <v>282</v>
      </c>
      <c r="B1522" s="15" t="s">
        <v>2597</v>
      </c>
      <c r="C1522" s="15" t="s">
        <v>26</v>
      </c>
      <c r="D1522" s="6">
        <v>0.03</v>
      </c>
      <c r="E1522" s="4">
        <v>55.99</v>
      </c>
      <c r="F1522" s="4">
        <v>5</v>
      </c>
      <c r="G1522" s="15" t="s">
        <v>39</v>
      </c>
      <c r="H1522" s="15" t="s">
        <v>95</v>
      </c>
      <c r="I1522" s="15" t="s">
        <v>41</v>
      </c>
      <c r="J1522" s="15" t="s">
        <v>136</v>
      </c>
      <c r="K1522" s="15" t="s">
        <v>43</v>
      </c>
      <c r="L1522" s="15" t="s">
        <v>1939</v>
      </c>
      <c r="M1522" s="6">
        <v>0.83</v>
      </c>
      <c r="N1522" s="15" t="s">
        <v>33</v>
      </c>
      <c r="O1522" s="15" t="s">
        <v>112</v>
      </c>
      <c r="P1522" s="15" t="s">
        <v>398</v>
      </c>
      <c r="Q1522" s="15" t="s">
        <v>2598</v>
      </c>
      <c r="R1522" s="2">
        <v>7109</v>
      </c>
      <c r="S1522" s="1">
        <v>42145</v>
      </c>
      <c r="T1522" s="12">
        <f>EOMONTH(Table_1[[#This Row],[Order Date]],0)</f>
        <v>42155</v>
      </c>
      <c r="U1522" s="10">
        <f>EOMONTH(Table_1[[#This Row],[Order Date]],0)</f>
        <v>42155</v>
      </c>
      <c r="V1522" s="14">
        <v>42145</v>
      </c>
      <c r="W1522" s="1">
        <v>42146</v>
      </c>
      <c r="X1522" s="12">
        <v>42146</v>
      </c>
      <c r="Y1522" s="10">
        <f>EOMONTH(Table_1[[#This Row],[Ship date]],0)</f>
        <v>42155</v>
      </c>
      <c r="Z1522" s="14">
        <v>42146</v>
      </c>
      <c r="AA1522" s="4">
        <v>-221.25399999999999</v>
      </c>
      <c r="AB1522" s="2">
        <v>9</v>
      </c>
      <c r="AC1522" s="4">
        <v>416.95</v>
      </c>
      <c r="AD1522" s="2">
        <v>89291</v>
      </c>
      <c r="AE1522" s="4">
        <f>'DataCleaning and Transformation'!$E1522-'DataCleaning and Transformation'!$D1522</f>
        <v>55.96</v>
      </c>
      <c r="AF1522" s="15" t="str">
        <f>_xlfn.IFS('DataCleaning and Transformation'!$O1522="Central","Chris",'DataCleaning and Transformation'!$O1522="East","Erin",'DataCleaning and Transformation'!$O1522="South","Sam",'DataCleaning and Transformation'!$O1522="West","William")</f>
        <v>Erin</v>
      </c>
      <c r="AG1522" s="31">
        <f>Table_1[[#This Row],[Ship date]]-Table_1[[#This Row],[Order Date]]</f>
        <v>1</v>
      </c>
      <c r="AH1522" s="22">
        <f>Table_1[[#This Row],[Profit]]/Table_1[[#This Row],[Sales]]</f>
        <v>-0.5306487588439861</v>
      </c>
      <c r="AI1522" s="23">
        <f>Table_1[[#This Row],[Profit]]+Table_1[[#This Row],[Sales]]</f>
        <v>195.696</v>
      </c>
      <c r="AJ1522" s="17">
        <f>WEEKNUM(Table_1[[#This Row],[Order Date]],1)</f>
        <v>21</v>
      </c>
      <c r="AK1522" s="17" t="str">
        <f>TEXT(Table_1[[#This Row],[Order Date]],"mmm yyyy")</f>
        <v>May 2015</v>
      </c>
      <c r="AL1522" s="17" t="str">
        <f>Table_1[[#This Row],[Monthly sales]]&amp;"  Week "&amp;TEXT(Table_1[[#This Row],[Weekly sales]],"00")</f>
        <v>May 2015  Week 21</v>
      </c>
      <c r="AM1522" s="17">
        <f>IF(COUNTIF($A$2:A1522, A1522)=1, 1, 0)</f>
        <v>1</v>
      </c>
      <c r="AN1522" s="3">
        <f>COUNTA(A1522) - COUNTIF(Table_1[[#This Row],[Unique Customers]], 1)</f>
        <v>0</v>
      </c>
      <c r="AO1522" s="17" t="str">
        <f t="shared" si="23"/>
        <v>Repeated</v>
      </c>
      <c r="AP1522" s="17" t="str">
        <f>"Q"&amp;_xlfn.CEILING.MATH(MONTH(Table_1[[#This Row],[Monthly sales]])/3,1)</f>
        <v>Q2</v>
      </c>
    </row>
    <row r="1523" spans="1:42" ht="14.4" x14ac:dyDescent="0.3">
      <c r="A1523" s="2">
        <v>825</v>
      </c>
      <c r="B1523" s="15" t="s">
        <v>2599</v>
      </c>
      <c r="C1523" s="15" t="s">
        <v>26</v>
      </c>
      <c r="D1523" s="6">
        <v>0</v>
      </c>
      <c r="E1523" s="4">
        <v>11.97</v>
      </c>
      <c r="F1523" s="4">
        <v>4.9800000000000004</v>
      </c>
      <c r="G1523" s="15" t="s">
        <v>39</v>
      </c>
      <c r="H1523" s="15" t="s">
        <v>72</v>
      </c>
      <c r="I1523" s="15" t="s">
        <v>49</v>
      </c>
      <c r="J1523" s="15" t="s">
        <v>96</v>
      </c>
      <c r="K1523" s="15" t="s">
        <v>74</v>
      </c>
      <c r="L1523" s="15" t="s">
        <v>817</v>
      </c>
      <c r="M1523" s="6">
        <v>0.57999999999999996</v>
      </c>
      <c r="N1523" s="15" t="s">
        <v>33</v>
      </c>
      <c r="O1523" s="15" t="s">
        <v>53</v>
      </c>
      <c r="P1523" s="15" t="s">
        <v>188</v>
      </c>
      <c r="Q1523" s="15" t="s">
        <v>2600</v>
      </c>
      <c r="R1523" s="2">
        <v>79605</v>
      </c>
      <c r="S1523" s="1">
        <v>42145</v>
      </c>
      <c r="T1523" s="12">
        <f>EOMONTH(Table_1[[#This Row],[Order Date]],0)</f>
        <v>42155</v>
      </c>
      <c r="U1523" s="10">
        <f>EOMONTH(Table_1[[#This Row],[Order Date]],0)</f>
        <v>42155</v>
      </c>
      <c r="V1523" s="14">
        <v>42145</v>
      </c>
      <c r="W1523" s="1">
        <v>42148</v>
      </c>
      <c r="X1523" s="12">
        <v>42148</v>
      </c>
      <c r="Y1523" s="10">
        <f>EOMONTH(Table_1[[#This Row],[Ship date]],0)</f>
        <v>42155</v>
      </c>
      <c r="Z1523" s="14">
        <v>42148</v>
      </c>
      <c r="AA1523" s="4">
        <v>3.3839999999999999</v>
      </c>
      <c r="AB1523" s="2">
        <v>4</v>
      </c>
      <c r="AC1523" s="4">
        <v>53.3</v>
      </c>
      <c r="AD1523" s="2">
        <v>89258</v>
      </c>
      <c r="AE1523" s="4">
        <f>'DataCleaning and Transformation'!$E1523-'DataCleaning and Transformation'!$D1523</f>
        <v>11.97</v>
      </c>
      <c r="AF1523" s="15" t="str">
        <f>_xlfn.IFS('DataCleaning and Transformation'!$O1523="Central","Chris",'DataCleaning and Transformation'!$O1523="East","Erin",'DataCleaning and Transformation'!$O1523="South","Sam",'DataCleaning and Transformation'!$O1523="West","William")</f>
        <v>Chris</v>
      </c>
      <c r="AG1523" s="31">
        <f>Table_1[[#This Row],[Ship date]]-Table_1[[#This Row],[Order Date]]</f>
        <v>3</v>
      </c>
      <c r="AH1523" s="22">
        <f>Table_1[[#This Row],[Profit]]/Table_1[[#This Row],[Sales]]</f>
        <v>6.3489681050656666E-2</v>
      </c>
      <c r="AI1523" s="23">
        <f>Table_1[[#This Row],[Profit]]+Table_1[[#This Row],[Sales]]</f>
        <v>56.683999999999997</v>
      </c>
      <c r="AJ1523" s="17">
        <f>WEEKNUM(Table_1[[#This Row],[Order Date]],1)</f>
        <v>21</v>
      </c>
      <c r="AK1523" s="17" t="str">
        <f>TEXT(Table_1[[#This Row],[Order Date]],"mmm yyyy")</f>
        <v>May 2015</v>
      </c>
      <c r="AL1523" s="17" t="str">
        <f>Table_1[[#This Row],[Monthly sales]]&amp;"  Week "&amp;TEXT(Table_1[[#This Row],[Weekly sales]],"00")</f>
        <v>May 2015  Week 21</v>
      </c>
      <c r="AM1523" s="17">
        <f>IF(COUNTIF($A$2:A1523, A1523)=1, 1, 0)</f>
        <v>1</v>
      </c>
      <c r="AN1523" s="3">
        <f>COUNTA(A1523) - COUNTIF(Table_1[[#This Row],[Unique Customers]], 1)</f>
        <v>0</v>
      </c>
      <c r="AO1523" s="17" t="str">
        <f t="shared" si="23"/>
        <v>Unique</v>
      </c>
      <c r="AP1523" s="17" t="str">
        <f>"Q"&amp;_xlfn.CEILING.MATH(MONTH(Table_1[[#This Row],[Monthly sales]])/3,1)</f>
        <v>Q2</v>
      </c>
    </row>
    <row r="1524" spans="1:42" ht="14.4" x14ac:dyDescent="0.3">
      <c r="A1524" s="2">
        <v>406</v>
      </c>
      <c r="B1524" s="15" t="s">
        <v>2601</v>
      </c>
      <c r="C1524" s="15" t="s">
        <v>38</v>
      </c>
      <c r="D1524" s="6">
        <v>0.03</v>
      </c>
      <c r="E1524" s="4">
        <v>4.9800000000000004</v>
      </c>
      <c r="F1524" s="4">
        <v>0.8</v>
      </c>
      <c r="G1524" s="15" t="s">
        <v>39</v>
      </c>
      <c r="H1524" s="15" t="s">
        <v>28</v>
      </c>
      <c r="I1524" s="15" t="s">
        <v>49</v>
      </c>
      <c r="J1524" s="15" t="s">
        <v>89</v>
      </c>
      <c r="K1524" s="15" t="s">
        <v>51</v>
      </c>
      <c r="L1524" s="15" t="s">
        <v>895</v>
      </c>
      <c r="M1524" s="6">
        <v>0.36</v>
      </c>
      <c r="N1524" s="15" t="s">
        <v>33</v>
      </c>
      <c r="O1524" s="15" t="s">
        <v>112</v>
      </c>
      <c r="P1524" s="15" t="s">
        <v>398</v>
      </c>
      <c r="Q1524" s="15" t="s">
        <v>2602</v>
      </c>
      <c r="R1524" s="2">
        <v>8360</v>
      </c>
      <c r="S1524" s="1">
        <v>42145</v>
      </c>
      <c r="T1524" s="12">
        <f>EOMONTH(Table_1[[#This Row],[Order Date]],0)</f>
        <v>42155</v>
      </c>
      <c r="U1524" s="10">
        <f>EOMONTH(Table_1[[#This Row],[Order Date]],0)</f>
        <v>42155</v>
      </c>
      <c r="V1524" s="14">
        <v>42145</v>
      </c>
      <c r="W1524" s="1">
        <v>42146</v>
      </c>
      <c r="X1524" s="12">
        <v>42146</v>
      </c>
      <c r="Y1524" s="10">
        <f>EOMONTH(Table_1[[#This Row],[Ship date]],0)</f>
        <v>42155</v>
      </c>
      <c r="Z1524" s="14">
        <v>42146</v>
      </c>
      <c r="AA1524" s="4">
        <v>50.2044</v>
      </c>
      <c r="AB1524" s="2">
        <v>15</v>
      </c>
      <c r="AC1524" s="4">
        <v>72.760000000000005</v>
      </c>
      <c r="AD1524" s="2">
        <v>87804</v>
      </c>
      <c r="AE1524" s="4">
        <f>'DataCleaning and Transformation'!$E1524-'DataCleaning and Transformation'!$D1524</f>
        <v>4.95</v>
      </c>
      <c r="AF1524" s="15" t="str">
        <f>_xlfn.IFS('DataCleaning and Transformation'!$O1524="Central","Chris",'DataCleaning and Transformation'!$O1524="East","Erin",'DataCleaning and Transformation'!$O1524="South","Sam",'DataCleaning and Transformation'!$O1524="West","William")</f>
        <v>Erin</v>
      </c>
      <c r="AG1524" s="31">
        <f>Table_1[[#This Row],[Ship date]]-Table_1[[#This Row],[Order Date]]</f>
        <v>1</v>
      </c>
      <c r="AH1524" s="22">
        <f>Table_1[[#This Row],[Profit]]/Table_1[[#This Row],[Sales]]</f>
        <v>0.69</v>
      </c>
      <c r="AI1524" s="23">
        <f>Table_1[[#This Row],[Profit]]+Table_1[[#This Row],[Sales]]</f>
        <v>122.96440000000001</v>
      </c>
      <c r="AJ1524" s="17">
        <f>WEEKNUM(Table_1[[#This Row],[Order Date]],1)</f>
        <v>21</v>
      </c>
      <c r="AK1524" s="17" t="str">
        <f>TEXT(Table_1[[#This Row],[Order Date]],"mmm yyyy")</f>
        <v>May 2015</v>
      </c>
      <c r="AL1524" s="17" t="str">
        <f>Table_1[[#This Row],[Monthly sales]]&amp;"  Week "&amp;TEXT(Table_1[[#This Row],[Weekly sales]],"00")</f>
        <v>May 2015  Week 21</v>
      </c>
      <c r="AM1524" s="17">
        <f>IF(COUNTIF($A$2:A1524, A1524)=1, 1, 0)</f>
        <v>1</v>
      </c>
      <c r="AN1524" s="3">
        <f>COUNTA(A1524) - COUNTIF(Table_1[[#This Row],[Unique Customers]], 1)</f>
        <v>0</v>
      </c>
      <c r="AO1524" s="17" t="str">
        <f t="shared" si="23"/>
        <v>Unique</v>
      </c>
      <c r="AP1524" s="17" t="str">
        <f>"Q"&amp;_xlfn.CEILING.MATH(MONTH(Table_1[[#This Row],[Monthly sales]])/3,1)</f>
        <v>Q2</v>
      </c>
    </row>
    <row r="1525" spans="1:42" ht="14.4" x14ac:dyDescent="0.3">
      <c r="A1525" s="2">
        <v>1106</v>
      </c>
      <c r="B1525" s="15" t="s">
        <v>2582</v>
      </c>
      <c r="C1525" s="15" t="s">
        <v>38</v>
      </c>
      <c r="D1525" s="6">
        <v>0.01</v>
      </c>
      <c r="E1525" s="4">
        <v>9.31</v>
      </c>
      <c r="F1525" s="4">
        <v>3.98</v>
      </c>
      <c r="G1525" s="15" t="s">
        <v>39</v>
      </c>
      <c r="H1525" s="15" t="s">
        <v>28</v>
      </c>
      <c r="I1525" s="15" t="s">
        <v>49</v>
      </c>
      <c r="J1525" s="15" t="s">
        <v>569</v>
      </c>
      <c r="K1525" s="15" t="s">
        <v>43</v>
      </c>
      <c r="L1525" s="15" t="s">
        <v>2603</v>
      </c>
      <c r="M1525" s="6">
        <v>0.56000000000000005</v>
      </c>
      <c r="N1525" s="15" t="s">
        <v>33</v>
      </c>
      <c r="O1525" s="15" t="s">
        <v>53</v>
      </c>
      <c r="P1525" s="15" t="s">
        <v>188</v>
      </c>
      <c r="Q1525" s="15" t="s">
        <v>555</v>
      </c>
      <c r="R1525" s="2">
        <v>75220</v>
      </c>
      <c r="S1525" s="1">
        <v>42145</v>
      </c>
      <c r="T1525" s="12">
        <f>EOMONTH(Table_1[[#This Row],[Order Date]],0)</f>
        <v>42155</v>
      </c>
      <c r="U1525" s="10">
        <f>EOMONTH(Table_1[[#This Row],[Order Date]],0)</f>
        <v>42155</v>
      </c>
      <c r="V1525" s="14">
        <v>42145</v>
      </c>
      <c r="W1525" s="1">
        <v>42146</v>
      </c>
      <c r="X1525" s="12">
        <v>42146</v>
      </c>
      <c r="Y1525" s="10">
        <f>EOMONTH(Table_1[[#This Row],[Ship date]],0)</f>
        <v>42155</v>
      </c>
      <c r="Z1525" s="14">
        <v>42146</v>
      </c>
      <c r="AA1525" s="4">
        <v>-10.9</v>
      </c>
      <c r="AB1525" s="2">
        <v>61</v>
      </c>
      <c r="AC1525" s="4">
        <v>586.96</v>
      </c>
      <c r="AD1525" s="2">
        <v>646</v>
      </c>
      <c r="AE1525" s="4">
        <f>'DataCleaning and Transformation'!$E1525-'DataCleaning and Transformation'!$D1525</f>
        <v>9.3000000000000007</v>
      </c>
      <c r="AF1525" s="15" t="str">
        <f>_xlfn.IFS('DataCleaning and Transformation'!$O1525="Central","Chris",'DataCleaning and Transformation'!$O1525="East","Erin",'DataCleaning and Transformation'!$O1525="South","Sam",'DataCleaning and Transformation'!$O1525="West","William")</f>
        <v>Chris</v>
      </c>
      <c r="AG1525" s="31">
        <f>Table_1[[#This Row],[Ship date]]-Table_1[[#This Row],[Order Date]]</f>
        <v>1</v>
      </c>
      <c r="AH1525" s="22">
        <f>Table_1[[#This Row],[Profit]]/Table_1[[#This Row],[Sales]]</f>
        <v>-1.8570260324383261E-2</v>
      </c>
      <c r="AI1525" s="23">
        <f>Table_1[[#This Row],[Profit]]+Table_1[[#This Row],[Sales]]</f>
        <v>576.06000000000006</v>
      </c>
      <c r="AJ1525" s="17">
        <f>WEEKNUM(Table_1[[#This Row],[Order Date]],1)</f>
        <v>21</v>
      </c>
      <c r="AK1525" s="17" t="str">
        <f>TEXT(Table_1[[#This Row],[Order Date]],"mmm yyyy")</f>
        <v>May 2015</v>
      </c>
      <c r="AL1525" s="17" t="str">
        <f>Table_1[[#This Row],[Monthly sales]]&amp;"  Week "&amp;TEXT(Table_1[[#This Row],[Weekly sales]],"00")</f>
        <v>May 2015  Week 21</v>
      </c>
      <c r="AM1525" s="17">
        <f>IF(COUNTIF($A$2:A1525, A1525)=1, 1, 0)</f>
        <v>0</v>
      </c>
      <c r="AN1525" s="3">
        <f>COUNTA(A1525) - COUNTIF(Table_1[[#This Row],[Unique Customers]], 1)</f>
        <v>1</v>
      </c>
      <c r="AO1525" s="17" t="str">
        <f t="shared" si="23"/>
        <v>Unique</v>
      </c>
      <c r="AP1525" s="17" t="str">
        <f>"Q"&amp;_xlfn.CEILING.MATH(MONTH(Table_1[[#This Row],[Monthly sales]])/3,1)</f>
        <v>Q2</v>
      </c>
    </row>
    <row r="1526" spans="1:42" ht="14.4" x14ac:dyDescent="0.3">
      <c r="A1526" s="2">
        <v>1107</v>
      </c>
      <c r="B1526" s="15" t="s">
        <v>2604</v>
      </c>
      <c r="C1526" s="15" t="s">
        <v>38</v>
      </c>
      <c r="D1526" s="6">
        <v>0.01</v>
      </c>
      <c r="E1526" s="4">
        <v>9.31</v>
      </c>
      <c r="F1526" s="4">
        <v>3.98</v>
      </c>
      <c r="G1526" s="15" t="s">
        <v>39</v>
      </c>
      <c r="H1526" s="15" t="s">
        <v>28</v>
      </c>
      <c r="I1526" s="15" t="s">
        <v>49</v>
      </c>
      <c r="J1526" s="15" t="s">
        <v>569</v>
      </c>
      <c r="K1526" s="15" t="s">
        <v>43</v>
      </c>
      <c r="L1526" s="15" t="s">
        <v>2603</v>
      </c>
      <c r="M1526" s="6">
        <v>0.56000000000000005</v>
      </c>
      <c r="N1526" s="15" t="s">
        <v>33</v>
      </c>
      <c r="O1526" s="15" t="s">
        <v>53</v>
      </c>
      <c r="P1526" s="15" t="s">
        <v>188</v>
      </c>
      <c r="Q1526" s="15" t="s">
        <v>2605</v>
      </c>
      <c r="R1526" s="2">
        <v>77566</v>
      </c>
      <c r="S1526" s="1">
        <v>42145</v>
      </c>
      <c r="T1526" s="12">
        <f>EOMONTH(Table_1[[#This Row],[Order Date]],0)</f>
        <v>42155</v>
      </c>
      <c r="U1526" s="10">
        <f>EOMONTH(Table_1[[#This Row],[Order Date]],0)</f>
        <v>42155</v>
      </c>
      <c r="V1526" s="14">
        <v>42145</v>
      </c>
      <c r="W1526" s="1">
        <v>42146</v>
      </c>
      <c r="X1526" s="12">
        <v>42146</v>
      </c>
      <c r="Y1526" s="10">
        <f>EOMONTH(Table_1[[#This Row],[Ship date]],0)</f>
        <v>42155</v>
      </c>
      <c r="Z1526" s="14">
        <v>42146</v>
      </c>
      <c r="AA1526" s="4">
        <v>2.1800000000000002</v>
      </c>
      <c r="AB1526" s="2">
        <v>15</v>
      </c>
      <c r="AC1526" s="4">
        <v>144.33000000000001</v>
      </c>
      <c r="AD1526" s="2">
        <v>86411</v>
      </c>
      <c r="AE1526" s="4">
        <f>'DataCleaning and Transformation'!$E1526-'DataCleaning and Transformation'!$D1526</f>
        <v>9.3000000000000007</v>
      </c>
      <c r="AF1526" s="15" t="str">
        <f>_xlfn.IFS('DataCleaning and Transformation'!$O1526="Central","Chris",'DataCleaning and Transformation'!$O1526="East","Erin",'DataCleaning and Transformation'!$O1526="South","Sam",'DataCleaning and Transformation'!$O1526="West","William")</f>
        <v>Chris</v>
      </c>
      <c r="AG1526" s="31">
        <f>Table_1[[#This Row],[Ship date]]-Table_1[[#This Row],[Order Date]]</f>
        <v>1</v>
      </c>
      <c r="AH1526" s="22">
        <f>Table_1[[#This Row],[Profit]]/Table_1[[#This Row],[Sales]]</f>
        <v>1.510427492551791E-2</v>
      </c>
      <c r="AI1526" s="23">
        <f>Table_1[[#This Row],[Profit]]+Table_1[[#This Row],[Sales]]</f>
        <v>146.51000000000002</v>
      </c>
      <c r="AJ1526" s="17">
        <f>WEEKNUM(Table_1[[#This Row],[Order Date]],1)</f>
        <v>21</v>
      </c>
      <c r="AK1526" s="17" t="str">
        <f>TEXT(Table_1[[#This Row],[Order Date]],"mmm yyyy")</f>
        <v>May 2015</v>
      </c>
      <c r="AL1526" s="17" t="str">
        <f>Table_1[[#This Row],[Monthly sales]]&amp;"  Week "&amp;TEXT(Table_1[[#This Row],[Weekly sales]],"00")</f>
        <v>May 2015  Week 21</v>
      </c>
      <c r="AM1526" s="17">
        <f>IF(COUNTIF($A$2:A1526, A1526)=1, 1, 0)</f>
        <v>1</v>
      </c>
      <c r="AN1526" s="3">
        <f>COUNTA(A1526) - COUNTIF(Table_1[[#This Row],[Unique Customers]], 1)</f>
        <v>0</v>
      </c>
      <c r="AO1526" s="17" t="str">
        <f t="shared" si="23"/>
        <v>Unique</v>
      </c>
      <c r="AP1526" s="17" t="str">
        <f>"Q"&amp;_xlfn.CEILING.MATH(MONTH(Table_1[[#This Row],[Monthly sales]])/3,1)</f>
        <v>Q2</v>
      </c>
    </row>
    <row r="1527" spans="1:42" ht="14.4" x14ac:dyDescent="0.3">
      <c r="A1527" s="2">
        <v>820</v>
      </c>
      <c r="B1527" s="15" t="s">
        <v>2606</v>
      </c>
      <c r="C1527" s="15" t="s">
        <v>48</v>
      </c>
      <c r="D1527" s="6">
        <v>0.09</v>
      </c>
      <c r="E1527" s="4">
        <v>5.84</v>
      </c>
      <c r="F1527" s="4">
        <v>0.83</v>
      </c>
      <c r="G1527" s="15" t="s">
        <v>39</v>
      </c>
      <c r="H1527" s="15" t="s">
        <v>28</v>
      </c>
      <c r="I1527" s="15" t="s">
        <v>49</v>
      </c>
      <c r="J1527" s="15" t="s">
        <v>50</v>
      </c>
      <c r="K1527" s="15" t="s">
        <v>51</v>
      </c>
      <c r="L1527" s="15" t="s">
        <v>2607</v>
      </c>
      <c r="M1527" s="6">
        <v>0.49</v>
      </c>
      <c r="N1527" s="15" t="s">
        <v>33</v>
      </c>
      <c r="O1527" s="15" t="s">
        <v>60</v>
      </c>
      <c r="P1527" s="15" t="s">
        <v>67</v>
      </c>
      <c r="Q1527" s="15" t="s">
        <v>2608</v>
      </c>
      <c r="R1527" s="2">
        <v>99362</v>
      </c>
      <c r="S1527" s="1">
        <v>42145</v>
      </c>
      <c r="T1527" s="12">
        <f>EOMONTH(Table_1[[#This Row],[Order Date]],0)</f>
        <v>42155</v>
      </c>
      <c r="U1527" s="10">
        <f>EOMONTH(Table_1[[#This Row],[Order Date]],0)</f>
        <v>42155</v>
      </c>
      <c r="V1527" s="14">
        <v>42145</v>
      </c>
      <c r="W1527" s="1">
        <v>42149</v>
      </c>
      <c r="X1527" s="12">
        <v>42149</v>
      </c>
      <c r="Y1527" s="10">
        <f>EOMONTH(Table_1[[#This Row],[Ship date]],0)</f>
        <v>42155</v>
      </c>
      <c r="Z1527" s="14">
        <v>42149</v>
      </c>
      <c r="AA1527" s="4">
        <v>-2.87</v>
      </c>
      <c r="AB1527" s="2">
        <v>1</v>
      </c>
      <c r="AC1527" s="4">
        <v>5.9</v>
      </c>
      <c r="AD1527" s="2">
        <v>90244</v>
      </c>
      <c r="AE1527" s="4">
        <f>'DataCleaning and Transformation'!$E1527-'DataCleaning and Transformation'!$D1527</f>
        <v>5.75</v>
      </c>
      <c r="AF1527" s="15" t="str">
        <f>_xlfn.IFS('DataCleaning and Transformation'!$O1527="Central","Chris",'DataCleaning and Transformation'!$O1527="East","Erin",'DataCleaning and Transformation'!$O1527="South","Sam",'DataCleaning and Transformation'!$O1527="West","William")</f>
        <v>William</v>
      </c>
      <c r="AG1527" s="31">
        <f>Table_1[[#This Row],[Ship date]]-Table_1[[#This Row],[Order Date]]</f>
        <v>4</v>
      </c>
      <c r="AH1527" s="22">
        <f>Table_1[[#This Row],[Profit]]/Table_1[[#This Row],[Sales]]</f>
        <v>-0.48644067796610169</v>
      </c>
      <c r="AI1527" s="23">
        <f>Table_1[[#This Row],[Profit]]+Table_1[[#This Row],[Sales]]</f>
        <v>3.0300000000000002</v>
      </c>
      <c r="AJ1527" s="17">
        <f>WEEKNUM(Table_1[[#This Row],[Order Date]],1)</f>
        <v>21</v>
      </c>
      <c r="AK1527" s="17" t="str">
        <f>TEXT(Table_1[[#This Row],[Order Date]],"mmm yyyy")</f>
        <v>May 2015</v>
      </c>
      <c r="AL1527" s="17" t="str">
        <f>Table_1[[#This Row],[Monthly sales]]&amp;"  Week "&amp;TEXT(Table_1[[#This Row],[Weekly sales]],"00")</f>
        <v>May 2015  Week 21</v>
      </c>
      <c r="AM1527" s="17">
        <f>IF(COUNTIF($A$2:A1527, A1527)=1, 1, 0)</f>
        <v>1</v>
      </c>
      <c r="AN1527" s="3">
        <f>COUNTA(A1527) - COUNTIF(Table_1[[#This Row],[Unique Customers]], 1)</f>
        <v>0</v>
      </c>
      <c r="AO1527" s="17" t="str">
        <f t="shared" si="23"/>
        <v>Unique</v>
      </c>
      <c r="AP1527" s="17" t="str">
        <f>"Q"&amp;_xlfn.CEILING.MATH(MONTH(Table_1[[#This Row],[Monthly sales]])/3,1)</f>
        <v>Q2</v>
      </c>
    </row>
    <row r="1528" spans="1:42" ht="14.4" x14ac:dyDescent="0.3">
      <c r="A1528" s="2">
        <v>1527</v>
      </c>
      <c r="B1528" s="15" t="s">
        <v>339</v>
      </c>
      <c r="C1528" s="15" t="s">
        <v>48</v>
      </c>
      <c r="D1528" s="6">
        <v>0.09</v>
      </c>
      <c r="E1528" s="4">
        <v>50.98</v>
      </c>
      <c r="F1528" s="4">
        <v>6.5</v>
      </c>
      <c r="G1528" s="15" t="s">
        <v>39</v>
      </c>
      <c r="H1528" s="15" t="s">
        <v>72</v>
      </c>
      <c r="I1528" s="15" t="s">
        <v>41</v>
      </c>
      <c r="J1528" s="15" t="s">
        <v>42</v>
      </c>
      <c r="K1528" s="15" t="s">
        <v>74</v>
      </c>
      <c r="L1528" s="15" t="s">
        <v>1867</v>
      </c>
      <c r="M1528" s="6">
        <v>0.73</v>
      </c>
      <c r="N1528" s="15" t="s">
        <v>33</v>
      </c>
      <c r="O1528" s="15" t="s">
        <v>34</v>
      </c>
      <c r="P1528" s="15" t="s">
        <v>165</v>
      </c>
      <c r="Q1528" s="15" t="s">
        <v>341</v>
      </c>
      <c r="R1528" s="2">
        <v>35601</v>
      </c>
      <c r="S1528" s="1">
        <v>42145</v>
      </c>
      <c r="T1528" s="12">
        <f>EOMONTH(Table_1[[#This Row],[Order Date]],0)</f>
        <v>42155</v>
      </c>
      <c r="U1528" s="10">
        <f>EOMONTH(Table_1[[#This Row],[Order Date]],0)</f>
        <v>42155</v>
      </c>
      <c r="V1528" s="14">
        <v>42145</v>
      </c>
      <c r="W1528" s="1">
        <v>42152</v>
      </c>
      <c r="X1528" s="12">
        <v>42152</v>
      </c>
      <c r="Y1528" s="10">
        <f>EOMONTH(Table_1[[#This Row],[Ship date]],0)</f>
        <v>42155</v>
      </c>
      <c r="Z1528" s="14">
        <v>42152</v>
      </c>
      <c r="AA1528" s="4">
        <v>70.176000000000002</v>
      </c>
      <c r="AB1528" s="2">
        <v>28</v>
      </c>
      <c r="AC1528" s="4">
        <v>1395.41</v>
      </c>
      <c r="AD1528" s="2">
        <v>86815</v>
      </c>
      <c r="AE1528" s="4">
        <f>'DataCleaning and Transformation'!$E1528-'DataCleaning and Transformation'!$D1528</f>
        <v>50.889999999999993</v>
      </c>
      <c r="AF1528" s="15" t="str">
        <f>_xlfn.IFS('DataCleaning and Transformation'!$O1528="Central","Chris",'DataCleaning and Transformation'!$O1528="East","Erin",'DataCleaning and Transformation'!$O1528="South","Sam",'DataCleaning and Transformation'!$O1528="West","William")</f>
        <v>Sam</v>
      </c>
      <c r="AG1528" s="31">
        <f>Table_1[[#This Row],[Ship date]]-Table_1[[#This Row],[Order Date]]</f>
        <v>7</v>
      </c>
      <c r="AH1528" s="22">
        <f>Table_1[[#This Row],[Profit]]/Table_1[[#This Row],[Sales]]</f>
        <v>5.0290595595559727E-2</v>
      </c>
      <c r="AI1528" s="23">
        <f>Table_1[[#This Row],[Profit]]+Table_1[[#This Row],[Sales]]</f>
        <v>1465.586</v>
      </c>
      <c r="AJ1528" s="17">
        <f>WEEKNUM(Table_1[[#This Row],[Order Date]],1)</f>
        <v>21</v>
      </c>
      <c r="AK1528" s="17" t="str">
        <f>TEXT(Table_1[[#This Row],[Order Date]],"mmm yyyy")</f>
        <v>May 2015</v>
      </c>
      <c r="AL1528" s="17" t="str">
        <f>Table_1[[#This Row],[Monthly sales]]&amp;"  Week "&amp;TEXT(Table_1[[#This Row],[Weekly sales]],"00")</f>
        <v>May 2015  Week 21</v>
      </c>
      <c r="AM1528" s="17">
        <f>IF(COUNTIF($A$2:A1528, A1528)=1, 1, 0)</f>
        <v>0</v>
      </c>
      <c r="AN1528" s="3">
        <f>COUNTA(A1528) - COUNTIF(Table_1[[#This Row],[Unique Customers]], 1)</f>
        <v>1</v>
      </c>
      <c r="AO1528" s="17" t="str">
        <f t="shared" si="23"/>
        <v>Unique</v>
      </c>
      <c r="AP1528" s="17" t="str">
        <f>"Q"&amp;_xlfn.CEILING.MATH(MONTH(Table_1[[#This Row],[Monthly sales]])/3,1)</f>
        <v>Q2</v>
      </c>
    </row>
    <row r="1529" spans="1:42" ht="14.4" x14ac:dyDescent="0.3">
      <c r="A1529" s="2">
        <v>3319</v>
      </c>
      <c r="B1529" s="15" t="s">
        <v>2609</v>
      </c>
      <c r="C1529" s="15" t="s">
        <v>48</v>
      </c>
      <c r="D1529" s="6">
        <v>0.03</v>
      </c>
      <c r="E1529" s="4">
        <v>20.98</v>
      </c>
      <c r="F1529" s="4">
        <v>1.49</v>
      </c>
      <c r="G1529" s="15" t="s">
        <v>39</v>
      </c>
      <c r="H1529" s="15" t="s">
        <v>28</v>
      </c>
      <c r="I1529" s="15" t="s">
        <v>49</v>
      </c>
      <c r="J1529" s="15" t="s">
        <v>73</v>
      </c>
      <c r="K1529" s="15" t="s">
        <v>74</v>
      </c>
      <c r="L1529" s="15" t="s">
        <v>2610</v>
      </c>
      <c r="M1529" s="6">
        <v>0.35</v>
      </c>
      <c r="N1529" s="15" t="s">
        <v>33</v>
      </c>
      <c r="O1529" s="15" t="s">
        <v>34</v>
      </c>
      <c r="P1529" s="15" t="s">
        <v>401</v>
      </c>
      <c r="Q1529" s="15" t="s">
        <v>504</v>
      </c>
      <c r="R1529" s="2">
        <v>37075</v>
      </c>
      <c r="S1529" s="1">
        <v>42145</v>
      </c>
      <c r="T1529" s="12">
        <f>EOMONTH(Table_1[[#This Row],[Order Date]],0)</f>
        <v>42155</v>
      </c>
      <c r="U1529" s="10">
        <f>EOMONTH(Table_1[[#This Row],[Order Date]],0)</f>
        <v>42155</v>
      </c>
      <c r="V1529" s="14">
        <v>42145</v>
      </c>
      <c r="W1529" s="1">
        <v>42145</v>
      </c>
      <c r="X1529" s="12">
        <v>42145</v>
      </c>
      <c r="Y1529" s="10">
        <f>EOMONTH(Table_1[[#This Row],[Ship date]],0)</f>
        <v>42155</v>
      </c>
      <c r="Z1529" s="14">
        <v>42145</v>
      </c>
      <c r="AA1529" s="4">
        <v>30.024000000000001</v>
      </c>
      <c r="AB1529" s="2">
        <v>20</v>
      </c>
      <c r="AC1529" s="4">
        <v>431.43</v>
      </c>
      <c r="AD1529" s="2">
        <v>90104</v>
      </c>
      <c r="AE1529" s="4">
        <f>'DataCleaning and Transformation'!$E1529-'DataCleaning and Transformation'!$D1529</f>
        <v>20.95</v>
      </c>
      <c r="AF1529" s="15" t="str">
        <f>_xlfn.IFS('DataCleaning and Transformation'!$O1529="Central","Chris",'DataCleaning and Transformation'!$O1529="East","Erin",'DataCleaning and Transformation'!$O1529="South","Sam",'DataCleaning and Transformation'!$O1529="West","William")</f>
        <v>Sam</v>
      </c>
      <c r="AG1529" s="31">
        <f>Table_1[[#This Row],[Ship date]]-Table_1[[#This Row],[Order Date]]</f>
        <v>0</v>
      </c>
      <c r="AH1529" s="22">
        <f>Table_1[[#This Row],[Profit]]/Table_1[[#This Row],[Sales]]</f>
        <v>6.9591822543633969E-2</v>
      </c>
      <c r="AI1529" s="23">
        <f>Table_1[[#This Row],[Profit]]+Table_1[[#This Row],[Sales]]</f>
        <v>461.45400000000001</v>
      </c>
      <c r="AJ1529" s="17">
        <f>WEEKNUM(Table_1[[#This Row],[Order Date]],1)</f>
        <v>21</v>
      </c>
      <c r="AK1529" s="17" t="str">
        <f>TEXT(Table_1[[#This Row],[Order Date]],"mmm yyyy")</f>
        <v>May 2015</v>
      </c>
      <c r="AL1529" s="17" t="str">
        <f>Table_1[[#This Row],[Monthly sales]]&amp;"  Week "&amp;TEXT(Table_1[[#This Row],[Weekly sales]],"00")</f>
        <v>May 2015  Week 21</v>
      </c>
      <c r="AM1529" s="17">
        <f>IF(COUNTIF($A$2:A1529, A1529)=1, 1, 0)</f>
        <v>1</v>
      </c>
      <c r="AN1529" s="3">
        <f>COUNTA(A1529) - COUNTIF(Table_1[[#This Row],[Unique Customers]], 1)</f>
        <v>0</v>
      </c>
      <c r="AO1529" s="17" t="str">
        <f t="shared" si="23"/>
        <v>Unique</v>
      </c>
      <c r="AP1529" s="17" t="str">
        <f>"Q"&amp;_xlfn.CEILING.MATH(MONTH(Table_1[[#This Row],[Monthly sales]])/3,1)</f>
        <v>Q2</v>
      </c>
    </row>
    <row r="1530" spans="1:42" ht="14.4" x14ac:dyDescent="0.3">
      <c r="A1530" s="2">
        <v>1129</v>
      </c>
      <c r="B1530" s="15" t="s">
        <v>787</v>
      </c>
      <c r="C1530" s="15" t="s">
        <v>117</v>
      </c>
      <c r="D1530" s="6">
        <v>0.02</v>
      </c>
      <c r="E1530" s="4">
        <v>7.64</v>
      </c>
      <c r="F1530" s="4">
        <v>1.39</v>
      </c>
      <c r="G1530" s="15" t="s">
        <v>39</v>
      </c>
      <c r="H1530" s="15" t="s">
        <v>72</v>
      </c>
      <c r="I1530" s="15" t="s">
        <v>49</v>
      </c>
      <c r="J1530" s="15" t="s">
        <v>346</v>
      </c>
      <c r="K1530" s="15" t="s">
        <v>74</v>
      </c>
      <c r="L1530" s="15" t="s">
        <v>1559</v>
      </c>
      <c r="M1530" s="6">
        <v>0.36</v>
      </c>
      <c r="N1530" s="15" t="s">
        <v>33</v>
      </c>
      <c r="O1530" s="15" t="s">
        <v>112</v>
      </c>
      <c r="P1530" s="15" t="s">
        <v>404</v>
      </c>
      <c r="Q1530" s="15" t="s">
        <v>789</v>
      </c>
      <c r="R1530" s="2">
        <v>2118</v>
      </c>
      <c r="S1530" s="1">
        <v>42145</v>
      </c>
      <c r="T1530" s="12">
        <f>EOMONTH(Table_1[[#This Row],[Order Date]],0)</f>
        <v>42155</v>
      </c>
      <c r="U1530" s="10">
        <f>EOMONTH(Table_1[[#This Row],[Order Date]],0)</f>
        <v>42155</v>
      </c>
      <c r="V1530" s="14">
        <v>42145</v>
      </c>
      <c r="W1530" s="1">
        <v>42147</v>
      </c>
      <c r="X1530" s="12">
        <v>42147</v>
      </c>
      <c r="Y1530" s="10">
        <f>EOMONTH(Table_1[[#This Row],[Ship date]],0)</f>
        <v>42155</v>
      </c>
      <c r="Z1530" s="14">
        <v>42147</v>
      </c>
      <c r="AA1530" s="4">
        <v>117.38</v>
      </c>
      <c r="AB1530" s="2">
        <v>52</v>
      </c>
      <c r="AC1530" s="4">
        <v>406.91</v>
      </c>
      <c r="AD1530" s="2">
        <v>13735</v>
      </c>
      <c r="AE1530" s="4">
        <f>'DataCleaning and Transformation'!$E1530-'DataCleaning and Transformation'!$D1530</f>
        <v>7.62</v>
      </c>
      <c r="AF1530" s="15" t="str">
        <f>_xlfn.IFS('DataCleaning and Transformation'!$O1530="Central","Chris",'DataCleaning and Transformation'!$O1530="East","Erin",'DataCleaning and Transformation'!$O1530="South","Sam",'DataCleaning and Transformation'!$O1530="West","William")</f>
        <v>Erin</v>
      </c>
      <c r="AG1530" s="31">
        <f>Table_1[[#This Row],[Ship date]]-Table_1[[#This Row],[Order Date]]</f>
        <v>2</v>
      </c>
      <c r="AH1530" s="22">
        <f>Table_1[[#This Row],[Profit]]/Table_1[[#This Row],[Sales]]</f>
        <v>0.2884667371163156</v>
      </c>
      <c r="AI1530" s="23">
        <f>Table_1[[#This Row],[Profit]]+Table_1[[#This Row],[Sales]]</f>
        <v>524.29</v>
      </c>
      <c r="AJ1530" s="17">
        <f>WEEKNUM(Table_1[[#This Row],[Order Date]],1)</f>
        <v>21</v>
      </c>
      <c r="AK1530" s="17" t="str">
        <f>TEXT(Table_1[[#This Row],[Order Date]],"mmm yyyy")</f>
        <v>May 2015</v>
      </c>
      <c r="AL1530" s="17" t="str">
        <f>Table_1[[#This Row],[Monthly sales]]&amp;"  Week "&amp;TEXT(Table_1[[#This Row],[Weekly sales]],"00")</f>
        <v>May 2015  Week 21</v>
      </c>
      <c r="AM1530" s="17">
        <f>IF(COUNTIF($A$2:A1530, A1530)=1, 1, 0)</f>
        <v>0</v>
      </c>
      <c r="AN1530" s="3">
        <f>COUNTA(A1530) - COUNTIF(Table_1[[#This Row],[Unique Customers]], 1)</f>
        <v>1</v>
      </c>
      <c r="AO1530" s="17" t="str">
        <f t="shared" si="23"/>
        <v>Unique</v>
      </c>
      <c r="AP1530" s="17" t="str">
        <f>"Q"&amp;_xlfn.CEILING.MATH(MONTH(Table_1[[#This Row],[Monthly sales]])/3,1)</f>
        <v>Q2</v>
      </c>
    </row>
    <row r="1531" spans="1:42" ht="14.4" x14ac:dyDescent="0.3">
      <c r="A1531" s="2">
        <v>1131</v>
      </c>
      <c r="B1531" s="15" t="s">
        <v>2611</v>
      </c>
      <c r="C1531" s="15" t="s">
        <v>117</v>
      </c>
      <c r="D1531" s="6">
        <v>0.02</v>
      </c>
      <c r="E1531" s="4">
        <v>7.64</v>
      </c>
      <c r="F1531" s="4">
        <v>1.39</v>
      </c>
      <c r="G1531" s="15" t="s">
        <v>39</v>
      </c>
      <c r="H1531" s="15" t="s">
        <v>72</v>
      </c>
      <c r="I1531" s="15" t="s">
        <v>49</v>
      </c>
      <c r="J1531" s="15" t="s">
        <v>346</v>
      </c>
      <c r="K1531" s="15" t="s">
        <v>74</v>
      </c>
      <c r="L1531" s="15" t="s">
        <v>1559</v>
      </c>
      <c r="M1531" s="6">
        <v>0.36</v>
      </c>
      <c r="N1531" s="15" t="s">
        <v>33</v>
      </c>
      <c r="O1531" s="15" t="s">
        <v>53</v>
      </c>
      <c r="P1531" s="15" t="s">
        <v>188</v>
      </c>
      <c r="Q1531" s="15" t="s">
        <v>2612</v>
      </c>
      <c r="R1531" s="2">
        <v>79907</v>
      </c>
      <c r="S1531" s="1">
        <v>42145</v>
      </c>
      <c r="T1531" s="12">
        <f>EOMONTH(Table_1[[#This Row],[Order Date]],0)</f>
        <v>42155</v>
      </c>
      <c r="U1531" s="10">
        <f>EOMONTH(Table_1[[#This Row],[Order Date]],0)</f>
        <v>42155</v>
      </c>
      <c r="V1531" s="14">
        <v>42145</v>
      </c>
      <c r="W1531" s="1">
        <v>42147</v>
      </c>
      <c r="X1531" s="12">
        <v>42147</v>
      </c>
      <c r="Y1531" s="10">
        <f>EOMONTH(Table_1[[#This Row],[Ship date]],0)</f>
        <v>42155</v>
      </c>
      <c r="Z1531" s="14">
        <v>42147</v>
      </c>
      <c r="AA1531" s="4">
        <v>70.193700000000007</v>
      </c>
      <c r="AB1531" s="2">
        <v>13</v>
      </c>
      <c r="AC1531" s="4">
        <v>101.73</v>
      </c>
      <c r="AD1531" s="2">
        <v>88103</v>
      </c>
      <c r="AE1531" s="4">
        <f>'DataCleaning and Transformation'!$E1531-'DataCleaning and Transformation'!$D1531</f>
        <v>7.62</v>
      </c>
      <c r="AF1531" s="15" t="str">
        <f>_xlfn.IFS('DataCleaning and Transformation'!$O1531="Central","Chris",'DataCleaning and Transformation'!$O1531="East","Erin",'DataCleaning and Transformation'!$O1531="South","Sam",'DataCleaning and Transformation'!$O1531="West","William")</f>
        <v>Chris</v>
      </c>
      <c r="AG1531" s="31">
        <f>Table_1[[#This Row],[Ship date]]-Table_1[[#This Row],[Order Date]]</f>
        <v>2</v>
      </c>
      <c r="AH1531" s="22">
        <f>Table_1[[#This Row],[Profit]]/Table_1[[#This Row],[Sales]]</f>
        <v>0.69000000000000006</v>
      </c>
      <c r="AI1531" s="23">
        <f>Table_1[[#This Row],[Profit]]+Table_1[[#This Row],[Sales]]</f>
        <v>171.9237</v>
      </c>
      <c r="AJ1531" s="17">
        <f>WEEKNUM(Table_1[[#This Row],[Order Date]],1)</f>
        <v>21</v>
      </c>
      <c r="AK1531" s="17" t="str">
        <f>TEXT(Table_1[[#This Row],[Order Date]],"mmm yyyy")</f>
        <v>May 2015</v>
      </c>
      <c r="AL1531" s="17" t="str">
        <f>Table_1[[#This Row],[Monthly sales]]&amp;"  Week "&amp;TEXT(Table_1[[#This Row],[Weekly sales]],"00")</f>
        <v>May 2015  Week 21</v>
      </c>
      <c r="AM1531" s="17">
        <f>IF(COUNTIF($A$2:A1531, A1531)=1, 1, 0)</f>
        <v>1</v>
      </c>
      <c r="AN1531" s="3">
        <f>COUNTA(A1531) - COUNTIF(Table_1[[#This Row],[Unique Customers]], 1)</f>
        <v>0</v>
      </c>
      <c r="AO1531" s="17" t="str">
        <f t="shared" si="23"/>
        <v>Unique</v>
      </c>
      <c r="AP1531" s="17" t="str">
        <f>"Q"&amp;_xlfn.CEILING.MATH(MONTH(Table_1[[#This Row],[Monthly sales]])/3,1)</f>
        <v>Q2</v>
      </c>
    </row>
    <row r="1532" spans="1:42" ht="14.4" x14ac:dyDescent="0.3">
      <c r="A1532" s="2">
        <v>1254</v>
      </c>
      <c r="B1532" s="15" t="s">
        <v>1591</v>
      </c>
      <c r="C1532" s="15" t="s">
        <v>117</v>
      </c>
      <c r="D1532" s="6">
        <v>0.04</v>
      </c>
      <c r="E1532" s="4">
        <v>2.08</v>
      </c>
      <c r="F1532" s="4">
        <v>1.49</v>
      </c>
      <c r="G1532" s="15" t="s">
        <v>39</v>
      </c>
      <c r="H1532" s="15" t="s">
        <v>72</v>
      </c>
      <c r="I1532" s="15" t="s">
        <v>49</v>
      </c>
      <c r="J1532" s="15" t="s">
        <v>73</v>
      </c>
      <c r="K1532" s="15" t="s">
        <v>74</v>
      </c>
      <c r="L1532" s="15" t="s">
        <v>1411</v>
      </c>
      <c r="M1532" s="6">
        <v>0.36</v>
      </c>
      <c r="N1532" s="15" t="s">
        <v>33</v>
      </c>
      <c r="O1532" s="15" t="s">
        <v>53</v>
      </c>
      <c r="P1532" s="15" t="s">
        <v>188</v>
      </c>
      <c r="Q1532" s="15" t="s">
        <v>1592</v>
      </c>
      <c r="R1532" s="2">
        <v>77530</v>
      </c>
      <c r="S1532" s="1">
        <v>42145</v>
      </c>
      <c r="T1532" s="12">
        <f>EOMONTH(Table_1[[#This Row],[Order Date]],0)</f>
        <v>42155</v>
      </c>
      <c r="U1532" s="10">
        <f>EOMONTH(Table_1[[#This Row],[Order Date]],0)</f>
        <v>42155</v>
      </c>
      <c r="V1532" s="14">
        <v>42145</v>
      </c>
      <c r="W1532" s="1">
        <v>42147</v>
      </c>
      <c r="X1532" s="12">
        <v>42147</v>
      </c>
      <c r="Y1532" s="10">
        <f>EOMONTH(Table_1[[#This Row],[Ship date]],0)</f>
        <v>42155</v>
      </c>
      <c r="Z1532" s="14">
        <v>42147</v>
      </c>
      <c r="AA1532" s="4">
        <v>-11.281499999999999</v>
      </c>
      <c r="AB1532" s="2">
        <v>16</v>
      </c>
      <c r="AC1532" s="4">
        <v>33.770000000000003</v>
      </c>
      <c r="AD1532" s="2">
        <v>89982</v>
      </c>
      <c r="AE1532" s="4">
        <f>'DataCleaning and Transformation'!$E1532-'DataCleaning and Transformation'!$D1532</f>
        <v>2.04</v>
      </c>
      <c r="AF1532" s="15" t="str">
        <f>_xlfn.IFS('DataCleaning and Transformation'!$O1532="Central","Chris",'DataCleaning and Transformation'!$O1532="East","Erin",'DataCleaning and Transformation'!$O1532="South","Sam",'DataCleaning and Transformation'!$O1532="West","William")</f>
        <v>Chris</v>
      </c>
      <c r="AG1532" s="31">
        <f>Table_1[[#This Row],[Ship date]]-Table_1[[#This Row],[Order Date]]</f>
        <v>2</v>
      </c>
      <c r="AH1532" s="22">
        <f>Table_1[[#This Row],[Profit]]/Table_1[[#This Row],[Sales]]</f>
        <v>-0.33406870002961203</v>
      </c>
      <c r="AI1532" s="23">
        <f>Table_1[[#This Row],[Profit]]+Table_1[[#This Row],[Sales]]</f>
        <v>22.488500000000002</v>
      </c>
      <c r="AJ1532" s="17">
        <f>WEEKNUM(Table_1[[#This Row],[Order Date]],1)</f>
        <v>21</v>
      </c>
      <c r="AK1532" s="17" t="str">
        <f>TEXT(Table_1[[#This Row],[Order Date]],"mmm yyyy")</f>
        <v>May 2015</v>
      </c>
      <c r="AL1532" s="17" t="str">
        <f>Table_1[[#This Row],[Monthly sales]]&amp;"  Week "&amp;TEXT(Table_1[[#This Row],[Weekly sales]],"00")</f>
        <v>May 2015  Week 21</v>
      </c>
      <c r="AM1532" s="17">
        <f>IF(COUNTIF($A$2:A1532, A1532)=1, 1, 0)</f>
        <v>0</v>
      </c>
      <c r="AN1532" s="3">
        <f>COUNTA(A1532) - COUNTIF(Table_1[[#This Row],[Unique Customers]], 1)</f>
        <v>1</v>
      </c>
      <c r="AO1532" s="17" t="str">
        <f t="shared" si="23"/>
        <v>Unique</v>
      </c>
      <c r="AP1532" s="17" t="str">
        <f>"Q"&amp;_xlfn.CEILING.MATH(MONTH(Table_1[[#This Row],[Monthly sales]])/3,1)</f>
        <v>Q2</v>
      </c>
    </row>
    <row r="1533" spans="1:42" ht="14.4" x14ac:dyDescent="0.3">
      <c r="A1533" s="2">
        <v>19</v>
      </c>
      <c r="B1533" s="15" t="s">
        <v>2613</v>
      </c>
      <c r="C1533" s="15" t="s">
        <v>71</v>
      </c>
      <c r="D1533" s="6">
        <v>7.0000000000000007E-2</v>
      </c>
      <c r="E1533" s="4">
        <v>12.99</v>
      </c>
      <c r="F1533" s="4">
        <v>9.44</v>
      </c>
      <c r="G1533" s="15" t="s">
        <v>39</v>
      </c>
      <c r="H1533" s="15" t="s">
        <v>28</v>
      </c>
      <c r="I1533" s="15" t="s">
        <v>41</v>
      </c>
      <c r="J1533" s="15" t="s">
        <v>57</v>
      </c>
      <c r="K1533" s="15" t="s">
        <v>145</v>
      </c>
      <c r="L1533" s="15" t="s">
        <v>2614</v>
      </c>
      <c r="M1533" s="6">
        <v>0.39</v>
      </c>
      <c r="N1533" s="15" t="s">
        <v>33</v>
      </c>
      <c r="O1533" s="15" t="s">
        <v>60</v>
      </c>
      <c r="P1533" s="15" t="s">
        <v>278</v>
      </c>
      <c r="Q1533" s="15" t="s">
        <v>2615</v>
      </c>
      <c r="R1533" s="2">
        <v>59801</v>
      </c>
      <c r="S1533" s="1">
        <v>42145</v>
      </c>
      <c r="T1533" s="12">
        <f>EOMONTH(Table_1[[#This Row],[Order Date]],0)</f>
        <v>42155</v>
      </c>
      <c r="U1533" s="10">
        <f>EOMONTH(Table_1[[#This Row],[Order Date]],0)</f>
        <v>42155</v>
      </c>
      <c r="V1533" s="14">
        <v>42145</v>
      </c>
      <c r="W1533" s="1">
        <v>42147</v>
      </c>
      <c r="X1533" s="12">
        <v>42147</v>
      </c>
      <c r="Y1533" s="10">
        <f>EOMONTH(Table_1[[#This Row],[Ship date]],0)</f>
        <v>42155</v>
      </c>
      <c r="Z1533" s="14">
        <v>42147</v>
      </c>
      <c r="AA1533" s="4">
        <v>-114.6399</v>
      </c>
      <c r="AB1533" s="2">
        <v>18</v>
      </c>
      <c r="AC1533" s="4">
        <v>231.79</v>
      </c>
      <c r="AD1533" s="2">
        <v>90032</v>
      </c>
      <c r="AE1533" s="4">
        <f>'DataCleaning and Transformation'!$E1533-'DataCleaning and Transformation'!$D1533</f>
        <v>12.92</v>
      </c>
      <c r="AF1533" s="15" t="str">
        <f>_xlfn.IFS('DataCleaning and Transformation'!$O1533="Central","Chris",'DataCleaning and Transformation'!$O1533="East","Erin",'DataCleaning and Transformation'!$O1533="South","Sam",'DataCleaning and Transformation'!$O1533="West","William")</f>
        <v>William</v>
      </c>
      <c r="AG1533" s="31">
        <f>Table_1[[#This Row],[Ship date]]-Table_1[[#This Row],[Order Date]]</f>
        <v>2</v>
      </c>
      <c r="AH1533" s="22">
        <f>Table_1[[#This Row],[Profit]]/Table_1[[#This Row],[Sales]]</f>
        <v>-0.49458518486561109</v>
      </c>
      <c r="AI1533" s="23">
        <f>Table_1[[#This Row],[Profit]]+Table_1[[#This Row],[Sales]]</f>
        <v>117.15009999999999</v>
      </c>
      <c r="AJ1533" s="17">
        <f>WEEKNUM(Table_1[[#This Row],[Order Date]],1)</f>
        <v>21</v>
      </c>
      <c r="AK1533" s="17" t="str">
        <f>TEXT(Table_1[[#This Row],[Order Date]],"mmm yyyy")</f>
        <v>May 2015</v>
      </c>
      <c r="AL1533" s="17" t="str">
        <f>Table_1[[#This Row],[Monthly sales]]&amp;"  Week "&amp;TEXT(Table_1[[#This Row],[Weekly sales]],"00")</f>
        <v>May 2015  Week 21</v>
      </c>
      <c r="AM1533" s="17">
        <f>IF(COUNTIF($A$2:A1533, A1533)=1, 1, 0)</f>
        <v>1</v>
      </c>
      <c r="AN1533" s="3">
        <f>COUNTA(A1533) - COUNTIF(Table_1[[#This Row],[Unique Customers]], 1)</f>
        <v>0</v>
      </c>
      <c r="AO1533" s="17" t="str">
        <f t="shared" si="23"/>
        <v>Unique</v>
      </c>
      <c r="AP1533" s="17" t="str">
        <f>"Q"&amp;_xlfn.CEILING.MATH(MONTH(Table_1[[#This Row],[Monthly sales]])/3,1)</f>
        <v>Q2</v>
      </c>
    </row>
    <row r="1534" spans="1:42" ht="14.4" x14ac:dyDescent="0.3">
      <c r="A1534" s="2">
        <v>21</v>
      </c>
      <c r="B1534" s="15" t="s">
        <v>2521</v>
      </c>
      <c r="C1534" s="15" t="s">
        <v>71</v>
      </c>
      <c r="D1534" s="6">
        <v>0.08</v>
      </c>
      <c r="E1534" s="4">
        <v>5</v>
      </c>
      <c r="F1534" s="4">
        <v>3.39</v>
      </c>
      <c r="G1534" s="15" t="s">
        <v>39</v>
      </c>
      <c r="H1534" s="15" t="s">
        <v>28</v>
      </c>
      <c r="I1534" s="15" t="s">
        <v>49</v>
      </c>
      <c r="J1534" s="15" t="s">
        <v>177</v>
      </c>
      <c r="K1534" s="15" t="s">
        <v>51</v>
      </c>
      <c r="L1534" s="15" t="s">
        <v>2616</v>
      </c>
      <c r="M1534" s="6">
        <v>0.37</v>
      </c>
      <c r="N1534" s="15" t="s">
        <v>33</v>
      </c>
      <c r="O1534" s="15" t="s">
        <v>112</v>
      </c>
      <c r="P1534" s="15" t="s">
        <v>113</v>
      </c>
      <c r="Q1534" s="15" t="s">
        <v>114</v>
      </c>
      <c r="R1534" s="2">
        <v>10012</v>
      </c>
      <c r="S1534" s="1">
        <v>42145</v>
      </c>
      <c r="T1534" s="12">
        <f>EOMONTH(Table_1[[#This Row],[Order Date]],0)</f>
        <v>42155</v>
      </c>
      <c r="U1534" s="10">
        <f>EOMONTH(Table_1[[#This Row],[Order Date]],0)</f>
        <v>42155</v>
      </c>
      <c r="V1534" s="14">
        <v>42145</v>
      </c>
      <c r="W1534" s="1">
        <v>42146</v>
      </c>
      <c r="X1534" s="12">
        <v>42146</v>
      </c>
      <c r="Y1534" s="10">
        <f>EOMONTH(Table_1[[#This Row],[Ship date]],0)</f>
        <v>42155</v>
      </c>
      <c r="Z1534" s="14">
        <v>42146</v>
      </c>
      <c r="AA1534" s="4">
        <v>-17.489999999999998</v>
      </c>
      <c r="AB1534" s="2">
        <v>58</v>
      </c>
      <c r="AC1534" s="4">
        <v>293.06</v>
      </c>
      <c r="AD1534" s="2">
        <v>42949</v>
      </c>
      <c r="AE1534" s="4">
        <f>'DataCleaning and Transformation'!$E1534-'DataCleaning and Transformation'!$D1534</f>
        <v>4.92</v>
      </c>
      <c r="AF1534" s="15" t="str">
        <f>_xlfn.IFS('DataCleaning and Transformation'!$O1534="Central","Chris",'DataCleaning and Transformation'!$O1534="East","Erin",'DataCleaning and Transformation'!$O1534="South","Sam",'DataCleaning and Transformation'!$O1534="West","William")</f>
        <v>Erin</v>
      </c>
      <c r="AG1534" s="31">
        <f>Table_1[[#This Row],[Ship date]]-Table_1[[#This Row],[Order Date]]</f>
        <v>1</v>
      </c>
      <c r="AH1534" s="22">
        <f>Table_1[[#This Row],[Profit]]/Table_1[[#This Row],[Sales]]</f>
        <v>-5.9680611478878043E-2</v>
      </c>
      <c r="AI1534" s="23">
        <f>Table_1[[#This Row],[Profit]]+Table_1[[#This Row],[Sales]]</f>
        <v>275.57</v>
      </c>
      <c r="AJ1534" s="17">
        <f>WEEKNUM(Table_1[[#This Row],[Order Date]],1)</f>
        <v>21</v>
      </c>
      <c r="AK1534" s="17" t="str">
        <f>TEXT(Table_1[[#This Row],[Order Date]],"mmm yyyy")</f>
        <v>May 2015</v>
      </c>
      <c r="AL1534" s="17" t="str">
        <f>Table_1[[#This Row],[Monthly sales]]&amp;"  Week "&amp;TEXT(Table_1[[#This Row],[Weekly sales]],"00")</f>
        <v>May 2015  Week 21</v>
      </c>
      <c r="AM1534" s="17">
        <f>IF(COUNTIF($A$2:A1534, A1534)=1, 1, 0)</f>
        <v>0</v>
      </c>
      <c r="AN1534" s="3">
        <f>COUNTA(A1534) - COUNTIF(Table_1[[#This Row],[Unique Customers]], 1)</f>
        <v>1</v>
      </c>
      <c r="AO1534" s="17" t="str">
        <f t="shared" si="23"/>
        <v>Unique</v>
      </c>
      <c r="AP1534" s="17" t="str">
        <f>"Q"&amp;_xlfn.CEILING.MATH(MONTH(Table_1[[#This Row],[Monthly sales]])/3,1)</f>
        <v>Q2</v>
      </c>
    </row>
    <row r="1535" spans="1:42" ht="14.4" x14ac:dyDescent="0.3">
      <c r="A1535" s="2">
        <v>21</v>
      </c>
      <c r="B1535" s="15" t="s">
        <v>2521</v>
      </c>
      <c r="C1535" s="15" t="s">
        <v>71</v>
      </c>
      <c r="D1535" s="6">
        <v>7.0000000000000007E-2</v>
      </c>
      <c r="E1535" s="4">
        <v>12.99</v>
      </c>
      <c r="F1535" s="4">
        <v>9.44</v>
      </c>
      <c r="G1535" s="15" t="s">
        <v>39</v>
      </c>
      <c r="H1535" s="15" t="s">
        <v>28</v>
      </c>
      <c r="I1535" s="15" t="s">
        <v>41</v>
      </c>
      <c r="J1535" s="15" t="s">
        <v>57</v>
      </c>
      <c r="K1535" s="15" t="s">
        <v>145</v>
      </c>
      <c r="L1535" s="15" t="s">
        <v>2614</v>
      </c>
      <c r="M1535" s="6">
        <v>0.39</v>
      </c>
      <c r="N1535" s="15" t="s">
        <v>33</v>
      </c>
      <c r="O1535" s="15" t="s">
        <v>112</v>
      </c>
      <c r="P1535" s="15" t="s">
        <v>113</v>
      </c>
      <c r="Q1535" s="15" t="s">
        <v>114</v>
      </c>
      <c r="R1535" s="2">
        <v>10012</v>
      </c>
      <c r="S1535" s="1">
        <v>42145</v>
      </c>
      <c r="T1535" s="12">
        <f>EOMONTH(Table_1[[#This Row],[Order Date]],0)</f>
        <v>42155</v>
      </c>
      <c r="U1535" s="10">
        <f>EOMONTH(Table_1[[#This Row],[Order Date]],0)</f>
        <v>42155</v>
      </c>
      <c r="V1535" s="14">
        <v>42145</v>
      </c>
      <c r="W1535" s="1">
        <v>42147</v>
      </c>
      <c r="X1535" s="12">
        <v>42147</v>
      </c>
      <c r="Y1535" s="10">
        <f>EOMONTH(Table_1[[#This Row],[Ship date]],0)</f>
        <v>42155</v>
      </c>
      <c r="Z1535" s="14">
        <v>42147</v>
      </c>
      <c r="AA1535" s="4">
        <v>-114.6399</v>
      </c>
      <c r="AB1535" s="2">
        <v>71</v>
      </c>
      <c r="AC1535" s="4">
        <v>914.29</v>
      </c>
      <c r="AD1535" s="2">
        <v>42949</v>
      </c>
      <c r="AE1535" s="4">
        <f>'DataCleaning and Transformation'!$E1535-'DataCleaning and Transformation'!$D1535</f>
        <v>12.92</v>
      </c>
      <c r="AF1535" s="15" t="str">
        <f>_xlfn.IFS('DataCleaning and Transformation'!$O1535="Central","Chris",'DataCleaning and Transformation'!$O1535="East","Erin",'DataCleaning and Transformation'!$O1535="South","Sam",'DataCleaning and Transformation'!$O1535="West","William")</f>
        <v>Erin</v>
      </c>
      <c r="AG1535" s="31">
        <f>Table_1[[#This Row],[Ship date]]-Table_1[[#This Row],[Order Date]]</f>
        <v>2</v>
      </c>
      <c r="AH1535" s="22">
        <f>Table_1[[#This Row],[Profit]]/Table_1[[#This Row],[Sales]]</f>
        <v>-0.12538680287436152</v>
      </c>
      <c r="AI1535" s="23">
        <f>Table_1[[#This Row],[Profit]]+Table_1[[#This Row],[Sales]]</f>
        <v>799.65009999999995</v>
      </c>
      <c r="AJ1535" s="17">
        <f>WEEKNUM(Table_1[[#This Row],[Order Date]],1)</f>
        <v>21</v>
      </c>
      <c r="AK1535" s="17" t="str">
        <f>TEXT(Table_1[[#This Row],[Order Date]],"mmm yyyy")</f>
        <v>May 2015</v>
      </c>
      <c r="AL1535" s="17" t="str">
        <f>Table_1[[#This Row],[Monthly sales]]&amp;"  Week "&amp;TEXT(Table_1[[#This Row],[Weekly sales]],"00")</f>
        <v>May 2015  Week 21</v>
      </c>
      <c r="AM1535" s="17">
        <f>IF(COUNTIF($A$2:A1535, A1535)=1, 1, 0)</f>
        <v>0</v>
      </c>
      <c r="AN1535" s="3">
        <f>COUNTA(A1535) - COUNTIF(Table_1[[#This Row],[Unique Customers]], 1)</f>
        <v>1</v>
      </c>
      <c r="AO1535" s="17" t="str">
        <f t="shared" si="23"/>
        <v>Repeated</v>
      </c>
      <c r="AP1535" s="17" t="str">
        <f>"Q"&amp;_xlfn.CEILING.MATH(MONTH(Table_1[[#This Row],[Monthly sales]])/3,1)</f>
        <v>Q2</v>
      </c>
    </row>
    <row r="1536" spans="1:42" ht="14.4" x14ac:dyDescent="0.3">
      <c r="A1536" s="2">
        <v>3206</v>
      </c>
      <c r="B1536" s="15" t="s">
        <v>1927</v>
      </c>
      <c r="C1536" s="15" t="s">
        <v>71</v>
      </c>
      <c r="D1536" s="6">
        <v>0.06</v>
      </c>
      <c r="E1536" s="4">
        <v>218.08</v>
      </c>
      <c r="F1536" s="4">
        <v>18.059999999999999</v>
      </c>
      <c r="G1536" s="15" t="s">
        <v>88</v>
      </c>
      <c r="H1536" s="15" t="s">
        <v>40</v>
      </c>
      <c r="I1536" s="15" t="s">
        <v>29</v>
      </c>
      <c r="J1536" s="15" t="s">
        <v>110</v>
      </c>
      <c r="K1536" s="15" t="s">
        <v>65</v>
      </c>
      <c r="L1536" s="15" t="s">
        <v>2617</v>
      </c>
      <c r="M1536" s="6">
        <v>0.56999999999999995</v>
      </c>
      <c r="N1536" s="15" t="s">
        <v>33</v>
      </c>
      <c r="O1536" s="15" t="s">
        <v>60</v>
      </c>
      <c r="P1536" s="15" t="s">
        <v>491</v>
      </c>
      <c r="Q1536" s="15" t="s">
        <v>1929</v>
      </c>
      <c r="R1536" s="2">
        <v>83301</v>
      </c>
      <c r="S1536" s="1">
        <v>42145</v>
      </c>
      <c r="T1536" s="12">
        <f>EOMONTH(Table_1[[#This Row],[Order Date]],0)</f>
        <v>42155</v>
      </c>
      <c r="U1536" s="10">
        <f>EOMONTH(Table_1[[#This Row],[Order Date]],0)</f>
        <v>42155</v>
      </c>
      <c r="V1536" s="14">
        <v>42145</v>
      </c>
      <c r="W1536" s="1">
        <v>42147</v>
      </c>
      <c r="X1536" s="12">
        <v>42147</v>
      </c>
      <c r="Y1536" s="10">
        <f>EOMONTH(Table_1[[#This Row],[Ship date]],0)</f>
        <v>42155</v>
      </c>
      <c r="Z1536" s="14">
        <v>42147</v>
      </c>
      <c r="AA1536" s="4">
        <v>969.42</v>
      </c>
      <c r="AB1536" s="2">
        <v>7</v>
      </c>
      <c r="AC1536" s="4">
        <v>1488.51</v>
      </c>
      <c r="AD1536" s="2">
        <v>87934</v>
      </c>
      <c r="AE1536" s="4">
        <f>'DataCleaning and Transformation'!$E1536-'DataCleaning and Transformation'!$D1536</f>
        <v>218.02</v>
      </c>
      <c r="AF1536" s="15" t="str">
        <f>_xlfn.IFS('DataCleaning and Transformation'!$O1536="Central","Chris",'DataCleaning and Transformation'!$O1536="East","Erin",'DataCleaning and Transformation'!$O1536="South","Sam",'DataCleaning and Transformation'!$O1536="West","William")</f>
        <v>William</v>
      </c>
      <c r="AG1536" s="31">
        <f>Table_1[[#This Row],[Ship date]]-Table_1[[#This Row],[Order Date]]</f>
        <v>2</v>
      </c>
      <c r="AH1536" s="22">
        <f>Table_1[[#This Row],[Profit]]/Table_1[[#This Row],[Sales]]</f>
        <v>0.65126871838281231</v>
      </c>
      <c r="AI1536" s="23">
        <f>Table_1[[#This Row],[Profit]]+Table_1[[#This Row],[Sales]]</f>
        <v>2457.9299999999998</v>
      </c>
      <c r="AJ1536" s="17">
        <f>WEEKNUM(Table_1[[#This Row],[Order Date]],1)</f>
        <v>21</v>
      </c>
      <c r="AK1536" s="17" t="str">
        <f>TEXT(Table_1[[#This Row],[Order Date]],"mmm yyyy")</f>
        <v>May 2015</v>
      </c>
      <c r="AL1536" s="17" t="str">
        <f>Table_1[[#This Row],[Monthly sales]]&amp;"  Week "&amp;TEXT(Table_1[[#This Row],[Weekly sales]],"00")</f>
        <v>May 2015  Week 21</v>
      </c>
      <c r="AM1536" s="17">
        <f>IF(COUNTIF($A$2:A1536, A1536)=1, 1, 0)</f>
        <v>0</v>
      </c>
      <c r="AN1536" s="3">
        <f>COUNTA(A1536) - COUNTIF(Table_1[[#This Row],[Unique Customers]], 1)</f>
        <v>1</v>
      </c>
      <c r="AO1536" s="17" t="str">
        <f t="shared" si="23"/>
        <v>Unique</v>
      </c>
      <c r="AP1536" s="17" t="str">
        <f>"Q"&amp;_xlfn.CEILING.MATH(MONTH(Table_1[[#This Row],[Monthly sales]])/3,1)</f>
        <v>Q2</v>
      </c>
    </row>
    <row r="1537" spans="1:42" ht="14.4" x14ac:dyDescent="0.3">
      <c r="A1537" s="2">
        <v>2385</v>
      </c>
      <c r="B1537" s="15" t="s">
        <v>2618</v>
      </c>
      <c r="C1537" s="15" t="s">
        <v>26</v>
      </c>
      <c r="D1537" s="6">
        <v>0.1</v>
      </c>
      <c r="E1537" s="4">
        <v>130.97999999999999</v>
      </c>
      <c r="F1537" s="4">
        <v>30</v>
      </c>
      <c r="G1537" s="15" t="s">
        <v>27</v>
      </c>
      <c r="H1537" s="15" t="s">
        <v>28</v>
      </c>
      <c r="I1537" s="15" t="s">
        <v>29</v>
      </c>
      <c r="J1537" s="15" t="s">
        <v>110</v>
      </c>
      <c r="K1537" s="15" t="s">
        <v>58</v>
      </c>
      <c r="L1537" s="15" t="s">
        <v>2200</v>
      </c>
      <c r="M1537" s="6">
        <v>0.78</v>
      </c>
      <c r="N1537" s="15" t="s">
        <v>33</v>
      </c>
      <c r="O1537" s="15" t="s">
        <v>60</v>
      </c>
      <c r="P1537" s="15" t="s">
        <v>641</v>
      </c>
      <c r="Q1537" s="15" t="s">
        <v>2619</v>
      </c>
      <c r="R1537" s="2">
        <v>88001</v>
      </c>
      <c r="S1537" s="1">
        <v>42146</v>
      </c>
      <c r="T1537" s="12">
        <f>EOMONTH(Table_1[[#This Row],[Order Date]],0)</f>
        <v>42155</v>
      </c>
      <c r="U1537" s="10">
        <f>EOMONTH(Table_1[[#This Row],[Order Date]],0)</f>
        <v>42155</v>
      </c>
      <c r="V1537" s="14">
        <v>42146</v>
      </c>
      <c r="W1537" s="1">
        <v>42148</v>
      </c>
      <c r="X1537" s="12">
        <v>42148</v>
      </c>
      <c r="Y1537" s="10">
        <f>EOMONTH(Table_1[[#This Row],[Ship date]],0)</f>
        <v>42155</v>
      </c>
      <c r="Z1537" s="14">
        <v>42148</v>
      </c>
      <c r="AA1537" s="4">
        <v>2000.11</v>
      </c>
      <c r="AB1537" s="2">
        <v>18</v>
      </c>
      <c r="AC1537" s="4">
        <v>2259.9899999999998</v>
      </c>
      <c r="AD1537" s="2">
        <v>89184</v>
      </c>
      <c r="AE1537" s="4">
        <f>'DataCleaning and Transformation'!$E1537-'DataCleaning and Transformation'!$D1537</f>
        <v>130.88</v>
      </c>
      <c r="AF1537" s="15" t="str">
        <f>_xlfn.IFS('DataCleaning and Transformation'!$O1537="Central","Chris",'DataCleaning and Transformation'!$O1537="East","Erin",'DataCleaning and Transformation'!$O1537="South","Sam",'DataCleaning and Transformation'!$O1537="West","William")</f>
        <v>William</v>
      </c>
      <c r="AG1537" s="31">
        <f>Table_1[[#This Row],[Ship date]]-Table_1[[#This Row],[Order Date]]</f>
        <v>2</v>
      </c>
      <c r="AH1537" s="22">
        <f>Table_1[[#This Row],[Profit]]/Table_1[[#This Row],[Sales]]</f>
        <v>0.88500834074487056</v>
      </c>
      <c r="AI1537" s="23">
        <f>Table_1[[#This Row],[Profit]]+Table_1[[#This Row],[Sales]]</f>
        <v>4260.0999999999995</v>
      </c>
      <c r="AJ1537" s="17">
        <f>WEEKNUM(Table_1[[#This Row],[Order Date]],1)</f>
        <v>21</v>
      </c>
      <c r="AK1537" s="17" t="str">
        <f>TEXT(Table_1[[#This Row],[Order Date]],"mmm yyyy")</f>
        <v>May 2015</v>
      </c>
      <c r="AL1537" s="17" t="str">
        <f>Table_1[[#This Row],[Monthly sales]]&amp;"  Week "&amp;TEXT(Table_1[[#This Row],[Weekly sales]],"00")</f>
        <v>May 2015  Week 21</v>
      </c>
      <c r="AM1537" s="17">
        <f>IF(COUNTIF($A$2:A1537, A1537)=1, 1, 0)</f>
        <v>1</v>
      </c>
      <c r="AN1537" s="3">
        <f>COUNTA(A1537) - COUNTIF(Table_1[[#This Row],[Unique Customers]], 1)</f>
        <v>0</v>
      </c>
      <c r="AO1537" s="17" t="str">
        <f t="shared" si="23"/>
        <v>Unique</v>
      </c>
      <c r="AP1537" s="17" t="str">
        <f>"Q"&amp;_xlfn.CEILING.MATH(MONTH(Table_1[[#This Row],[Monthly sales]])/3,1)</f>
        <v>Q2</v>
      </c>
    </row>
    <row r="1538" spans="1:42" ht="14.4" x14ac:dyDescent="0.3">
      <c r="A1538" s="2">
        <v>2699</v>
      </c>
      <c r="B1538" s="15" t="s">
        <v>2090</v>
      </c>
      <c r="C1538" s="15" t="s">
        <v>26</v>
      </c>
      <c r="D1538" s="6">
        <v>0.06</v>
      </c>
      <c r="E1538" s="4">
        <v>4.9800000000000004</v>
      </c>
      <c r="F1538" s="4">
        <v>4.95</v>
      </c>
      <c r="G1538" s="15" t="s">
        <v>39</v>
      </c>
      <c r="H1538" s="15" t="s">
        <v>95</v>
      </c>
      <c r="I1538" s="15" t="s">
        <v>49</v>
      </c>
      <c r="J1538" s="15" t="s">
        <v>73</v>
      </c>
      <c r="K1538" s="15" t="s">
        <v>74</v>
      </c>
      <c r="L1538" s="15" t="s">
        <v>2620</v>
      </c>
      <c r="M1538" s="6">
        <v>0.37</v>
      </c>
      <c r="N1538" s="15" t="s">
        <v>33</v>
      </c>
      <c r="O1538" s="15" t="s">
        <v>60</v>
      </c>
      <c r="P1538" s="15" t="s">
        <v>589</v>
      </c>
      <c r="Q1538" s="15" t="s">
        <v>2092</v>
      </c>
      <c r="R1538" s="2">
        <v>86442</v>
      </c>
      <c r="S1538" s="1">
        <v>42146</v>
      </c>
      <c r="T1538" s="12">
        <f>EOMONTH(Table_1[[#This Row],[Order Date]],0)</f>
        <v>42155</v>
      </c>
      <c r="U1538" s="10">
        <f>EOMONTH(Table_1[[#This Row],[Order Date]],0)</f>
        <v>42155</v>
      </c>
      <c r="V1538" s="14">
        <v>42146</v>
      </c>
      <c r="W1538" s="1">
        <v>42148</v>
      </c>
      <c r="X1538" s="12">
        <v>42148</v>
      </c>
      <c r="Y1538" s="10">
        <f>EOMONTH(Table_1[[#This Row],[Ship date]],0)</f>
        <v>42155</v>
      </c>
      <c r="Z1538" s="14">
        <v>42148</v>
      </c>
      <c r="AA1538" s="4">
        <v>-103.224</v>
      </c>
      <c r="AB1538" s="2">
        <v>16</v>
      </c>
      <c r="AC1538" s="4">
        <v>78.989999999999995</v>
      </c>
      <c r="AD1538" s="2">
        <v>87677</v>
      </c>
      <c r="AE1538" s="4">
        <f>'DataCleaning and Transformation'!$E1538-'DataCleaning and Transformation'!$D1538</f>
        <v>4.9200000000000008</v>
      </c>
      <c r="AF1538" s="15" t="str">
        <f>_xlfn.IFS('DataCleaning and Transformation'!$O1538="Central","Chris",'DataCleaning and Transformation'!$O1538="East","Erin",'DataCleaning and Transformation'!$O1538="South","Sam",'DataCleaning and Transformation'!$O1538="West","William")</f>
        <v>William</v>
      </c>
      <c r="AG1538" s="31">
        <f>Table_1[[#This Row],[Ship date]]-Table_1[[#This Row],[Order Date]]</f>
        <v>2</v>
      </c>
      <c r="AH1538" s="22">
        <f>Table_1[[#This Row],[Profit]]/Table_1[[#This Row],[Sales]]</f>
        <v>-1.3067983289023928</v>
      </c>
      <c r="AI1538" s="23">
        <f>Table_1[[#This Row],[Profit]]+Table_1[[#This Row],[Sales]]</f>
        <v>-24.234000000000009</v>
      </c>
      <c r="AJ1538" s="17">
        <f>WEEKNUM(Table_1[[#This Row],[Order Date]],1)</f>
        <v>21</v>
      </c>
      <c r="AK1538" s="17" t="str">
        <f>TEXT(Table_1[[#This Row],[Order Date]],"mmm yyyy")</f>
        <v>May 2015</v>
      </c>
      <c r="AL1538" s="17" t="str">
        <f>Table_1[[#This Row],[Monthly sales]]&amp;"  Week "&amp;TEXT(Table_1[[#This Row],[Weekly sales]],"00")</f>
        <v>May 2015  Week 21</v>
      </c>
      <c r="AM1538" s="17">
        <f>IF(COUNTIF($A$2:A1538, A1538)=1, 1, 0)</f>
        <v>0</v>
      </c>
      <c r="AN1538" s="3">
        <f>COUNTA(A1538) - COUNTIF(Table_1[[#This Row],[Unique Customers]], 1)</f>
        <v>1</v>
      </c>
      <c r="AO1538" s="17" t="str">
        <f t="shared" ref="AO1538:AO1601" si="24">IF(AD1538=AD1537, "Repeated", "Unique")</f>
        <v>Unique</v>
      </c>
      <c r="AP1538" s="17" t="str">
        <f>"Q"&amp;_xlfn.CEILING.MATH(MONTH(Table_1[[#This Row],[Monthly sales]])/3,1)</f>
        <v>Q2</v>
      </c>
    </row>
    <row r="1539" spans="1:42" ht="14.4" x14ac:dyDescent="0.3">
      <c r="A1539" s="2">
        <v>181</v>
      </c>
      <c r="B1539" s="15" t="s">
        <v>1288</v>
      </c>
      <c r="C1539" s="15" t="s">
        <v>38</v>
      </c>
      <c r="D1539" s="6">
        <v>7.0000000000000007E-2</v>
      </c>
      <c r="E1539" s="4">
        <v>1.68</v>
      </c>
      <c r="F1539" s="4">
        <v>1.57</v>
      </c>
      <c r="G1539" s="15" t="s">
        <v>39</v>
      </c>
      <c r="H1539" s="15" t="s">
        <v>95</v>
      </c>
      <c r="I1539" s="15" t="s">
        <v>49</v>
      </c>
      <c r="J1539" s="15" t="s">
        <v>50</v>
      </c>
      <c r="K1539" s="15" t="s">
        <v>51</v>
      </c>
      <c r="L1539" s="15" t="s">
        <v>575</v>
      </c>
      <c r="M1539" s="6">
        <v>0.59</v>
      </c>
      <c r="N1539" s="15" t="s">
        <v>33</v>
      </c>
      <c r="O1539" s="15" t="s">
        <v>60</v>
      </c>
      <c r="P1539" s="15" t="s">
        <v>91</v>
      </c>
      <c r="Q1539" s="15" t="s">
        <v>942</v>
      </c>
      <c r="R1539" s="2">
        <v>94122</v>
      </c>
      <c r="S1539" s="1">
        <v>42146</v>
      </c>
      <c r="T1539" s="12">
        <f>EOMONTH(Table_1[[#This Row],[Order Date]],0)</f>
        <v>42155</v>
      </c>
      <c r="U1539" s="10">
        <f>EOMONTH(Table_1[[#This Row],[Order Date]],0)</f>
        <v>42155</v>
      </c>
      <c r="V1539" s="14">
        <v>42146</v>
      </c>
      <c r="W1539" s="1">
        <v>42147</v>
      </c>
      <c r="X1539" s="12">
        <v>42147</v>
      </c>
      <c r="Y1539" s="10">
        <f>EOMONTH(Table_1[[#This Row],[Ship date]],0)</f>
        <v>42155</v>
      </c>
      <c r="Z1539" s="14">
        <v>42147</v>
      </c>
      <c r="AA1539" s="4">
        <v>-35.75</v>
      </c>
      <c r="AB1539" s="2">
        <v>116</v>
      </c>
      <c r="AC1539" s="4">
        <v>186.59</v>
      </c>
      <c r="AD1539" s="2">
        <v>3585</v>
      </c>
      <c r="AE1539" s="4">
        <f>'DataCleaning and Transformation'!$E1539-'DataCleaning and Transformation'!$D1539</f>
        <v>1.6099999999999999</v>
      </c>
      <c r="AF1539" s="15" t="str">
        <f>_xlfn.IFS('DataCleaning and Transformation'!$O1539="Central","Chris",'DataCleaning and Transformation'!$O1539="East","Erin",'DataCleaning and Transformation'!$O1539="South","Sam",'DataCleaning and Transformation'!$O1539="West","William")</f>
        <v>William</v>
      </c>
      <c r="AG1539" s="31">
        <f>Table_1[[#This Row],[Ship date]]-Table_1[[#This Row],[Order Date]]</f>
        <v>1</v>
      </c>
      <c r="AH1539" s="22">
        <f>Table_1[[#This Row],[Profit]]/Table_1[[#This Row],[Sales]]</f>
        <v>-0.19159654858245351</v>
      </c>
      <c r="AI1539" s="23">
        <f>Table_1[[#This Row],[Profit]]+Table_1[[#This Row],[Sales]]</f>
        <v>150.84</v>
      </c>
      <c r="AJ1539" s="17">
        <f>WEEKNUM(Table_1[[#This Row],[Order Date]],1)</f>
        <v>21</v>
      </c>
      <c r="AK1539" s="17" t="str">
        <f>TEXT(Table_1[[#This Row],[Order Date]],"mmm yyyy")</f>
        <v>May 2015</v>
      </c>
      <c r="AL1539" s="17" t="str">
        <f>Table_1[[#This Row],[Monthly sales]]&amp;"  Week "&amp;TEXT(Table_1[[#This Row],[Weekly sales]],"00")</f>
        <v>May 2015  Week 21</v>
      </c>
      <c r="AM1539" s="17">
        <f>IF(COUNTIF($A$2:A1539, A1539)=1, 1, 0)</f>
        <v>0</v>
      </c>
      <c r="AN1539" s="3">
        <f>COUNTA(A1539) - COUNTIF(Table_1[[#This Row],[Unique Customers]], 1)</f>
        <v>1</v>
      </c>
      <c r="AO1539" s="17" t="str">
        <f t="shared" si="24"/>
        <v>Unique</v>
      </c>
      <c r="AP1539" s="17" t="str">
        <f>"Q"&amp;_xlfn.CEILING.MATH(MONTH(Table_1[[#This Row],[Monthly sales]])/3,1)</f>
        <v>Q2</v>
      </c>
    </row>
    <row r="1540" spans="1:42" ht="14.4" x14ac:dyDescent="0.3">
      <c r="A1540" s="2">
        <v>188</v>
      </c>
      <c r="B1540" s="15" t="s">
        <v>2621</v>
      </c>
      <c r="C1540" s="15" t="s">
        <v>38</v>
      </c>
      <c r="D1540" s="6">
        <v>7.0000000000000007E-2</v>
      </c>
      <c r="E1540" s="4">
        <v>10.06</v>
      </c>
      <c r="F1540" s="4">
        <v>2.06</v>
      </c>
      <c r="G1540" s="15" t="s">
        <v>39</v>
      </c>
      <c r="H1540" s="15" t="s">
        <v>95</v>
      </c>
      <c r="I1540" s="15" t="s">
        <v>49</v>
      </c>
      <c r="J1540" s="15" t="s">
        <v>89</v>
      </c>
      <c r="K1540" s="15" t="s">
        <v>51</v>
      </c>
      <c r="L1540" s="15" t="s">
        <v>174</v>
      </c>
      <c r="M1540" s="6">
        <v>0.39</v>
      </c>
      <c r="N1540" s="15" t="s">
        <v>33</v>
      </c>
      <c r="O1540" s="15" t="s">
        <v>53</v>
      </c>
      <c r="P1540" s="15" t="s">
        <v>188</v>
      </c>
      <c r="Q1540" s="15" t="s">
        <v>1958</v>
      </c>
      <c r="R1540" s="2">
        <v>76240</v>
      </c>
      <c r="S1540" s="1">
        <v>42146</v>
      </c>
      <c r="T1540" s="12">
        <f>EOMONTH(Table_1[[#This Row],[Order Date]],0)</f>
        <v>42155</v>
      </c>
      <c r="U1540" s="10">
        <f>EOMONTH(Table_1[[#This Row],[Order Date]],0)</f>
        <v>42155</v>
      </c>
      <c r="V1540" s="14">
        <v>42146</v>
      </c>
      <c r="W1540" s="1">
        <v>42146</v>
      </c>
      <c r="X1540" s="12">
        <v>42146</v>
      </c>
      <c r="Y1540" s="10">
        <f>EOMONTH(Table_1[[#This Row],[Ship date]],0)</f>
        <v>42155</v>
      </c>
      <c r="Z1540" s="14">
        <v>42146</v>
      </c>
      <c r="AA1540" s="4">
        <v>152.65559999999999</v>
      </c>
      <c r="AB1540" s="2">
        <v>23</v>
      </c>
      <c r="AC1540" s="4">
        <v>221.24</v>
      </c>
      <c r="AD1540" s="2">
        <v>88361</v>
      </c>
      <c r="AE1540" s="4">
        <f>'DataCleaning and Transformation'!$E1540-'DataCleaning and Transformation'!$D1540</f>
        <v>9.99</v>
      </c>
      <c r="AF1540" s="15" t="str">
        <f>_xlfn.IFS('DataCleaning and Transformation'!$O1540="Central","Chris",'DataCleaning and Transformation'!$O1540="East","Erin",'DataCleaning and Transformation'!$O1540="South","Sam",'DataCleaning and Transformation'!$O1540="West","William")</f>
        <v>Chris</v>
      </c>
      <c r="AG1540" s="31">
        <f>Table_1[[#This Row],[Ship date]]-Table_1[[#This Row],[Order Date]]</f>
        <v>0</v>
      </c>
      <c r="AH1540" s="22">
        <f>Table_1[[#This Row],[Profit]]/Table_1[[#This Row],[Sales]]</f>
        <v>0.69</v>
      </c>
      <c r="AI1540" s="23">
        <f>Table_1[[#This Row],[Profit]]+Table_1[[#This Row],[Sales]]</f>
        <v>373.8956</v>
      </c>
      <c r="AJ1540" s="17">
        <f>WEEKNUM(Table_1[[#This Row],[Order Date]],1)</f>
        <v>21</v>
      </c>
      <c r="AK1540" s="17" t="str">
        <f>TEXT(Table_1[[#This Row],[Order Date]],"mmm yyyy")</f>
        <v>May 2015</v>
      </c>
      <c r="AL1540" s="17" t="str">
        <f>Table_1[[#This Row],[Monthly sales]]&amp;"  Week "&amp;TEXT(Table_1[[#This Row],[Weekly sales]],"00")</f>
        <v>May 2015  Week 21</v>
      </c>
      <c r="AM1540" s="17">
        <f>IF(COUNTIF($A$2:A1540, A1540)=1, 1, 0)</f>
        <v>1</v>
      </c>
      <c r="AN1540" s="3">
        <f>COUNTA(A1540) - COUNTIF(Table_1[[#This Row],[Unique Customers]], 1)</f>
        <v>0</v>
      </c>
      <c r="AO1540" s="17" t="str">
        <f t="shared" si="24"/>
        <v>Unique</v>
      </c>
      <c r="AP1540" s="17" t="str">
        <f>"Q"&amp;_xlfn.CEILING.MATH(MONTH(Table_1[[#This Row],[Monthly sales]])/3,1)</f>
        <v>Q2</v>
      </c>
    </row>
    <row r="1541" spans="1:42" ht="14.4" x14ac:dyDescent="0.3">
      <c r="A1541" s="2">
        <v>188</v>
      </c>
      <c r="B1541" s="15" t="s">
        <v>2621</v>
      </c>
      <c r="C1541" s="15" t="s">
        <v>38</v>
      </c>
      <c r="D1541" s="6">
        <v>7.0000000000000007E-2</v>
      </c>
      <c r="E1541" s="4">
        <v>1.68</v>
      </c>
      <c r="F1541" s="4">
        <v>1.57</v>
      </c>
      <c r="G1541" s="15" t="s">
        <v>39</v>
      </c>
      <c r="H1541" s="15" t="s">
        <v>95</v>
      </c>
      <c r="I1541" s="15" t="s">
        <v>49</v>
      </c>
      <c r="J1541" s="15" t="s">
        <v>50</v>
      </c>
      <c r="K1541" s="15" t="s">
        <v>51</v>
      </c>
      <c r="L1541" s="15" t="s">
        <v>575</v>
      </c>
      <c r="M1541" s="6">
        <v>0.59</v>
      </c>
      <c r="N1541" s="15" t="s">
        <v>33</v>
      </c>
      <c r="O1541" s="15" t="s">
        <v>53</v>
      </c>
      <c r="P1541" s="15" t="s">
        <v>188</v>
      </c>
      <c r="Q1541" s="15" t="s">
        <v>1958</v>
      </c>
      <c r="R1541" s="2">
        <v>76240</v>
      </c>
      <c r="S1541" s="1">
        <v>42146</v>
      </c>
      <c r="T1541" s="12">
        <f>EOMONTH(Table_1[[#This Row],[Order Date]],0)</f>
        <v>42155</v>
      </c>
      <c r="U1541" s="10">
        <f>EOMONTH(Table_1[[#This Row],[Order Date]],0)</f>
        <v>42155</v>
      </c>
      <c r="V1541" s="14">
        <v>42146</v>
      </c>
      <c r="W1541" s="1">
        <v>42147</v>
      </c>
      <c r="X1541" s="12">
        <v>42147</v>
      </c>
      <c r="Y1541" s="10">
        <f>EOMONTH(Table_1[[#This Row],[Ship date]],0)</f>
        <v>42155</v>
      </c>
      <c r="Z1541" s="14">
        <v>42147</v>
      </c>
      <c r="AA1541" s="4">
        <v>7.15</v>
      </c>
      <c r="AB1541" s="2">
        <v>29</v>
      </c>
      <c r="AC1541" s="4">
        <v>46.65</v>
      </c>
      <c r="AD1541" s="2">
        <v>88361</v>
      </c>
      <c r="AE1541" s="4">
        <f>'DataCleaning and Transformation'!$E1541-'DataCleaning and Transformation'!$D1541</f>
        <v>1.6099999999999999</v>
      </c>
      <c r="AF1541" s="15" t="str">
        <f>_xlfn.IFS('DataCleaning and Transformation'!$O1541="Central","Chris",'DataCleaning and Transformation'!$O1541="East","Erin",'DataCleaning and Transformation'!$O1541="South","Sam",'DataCleaning and Transformation'!$O1541="West","William")</f>
        <v>Chris</v>
      </c>
      <c r="AG1541" s="31">
        <f>Table_1[[#This Row],[Ship date]]-Table_1[[#This Row],[Order Date]]</f>
        <v>1</v>
      </c>
      <c r="AH1541" s="22">
        <f>Table_1[[#This Row],[Profit]]/Table_1[[#This Row],[Sales]]</f>
        <v>0.15326902465166131</v>
      </c>
      <c r="AI1541" s="23">
        <f>Table_1[[#This Row],[Profit]]+Table_1[[#This Row],[Sales]]</f>
        <v>53.8</v>
      </c>
      <c r="AJ1541" s="17">
        <f>WEEKNUM(Table_1[[#This Row],[Order Date]],1)</f>
        <v>21</v>
      </c>
      <c r="AK1541" s="17" t="str">
        <f>TEXT(Table_1[[#This Row],[Order Date]],"mmm yyyy")</f>
        <v>May 2015</v>
      </c>
      <c r="AL1541" s="17" t="str">
        <f>Table_1[[#This Row],[Monthly sales]]&amp;"  Week "&amp;TEXT(Table_1[[#This Row],[Weekly sales]],"00")</f>
        <v>May 2015  Week 21</v>
      </c>
      <c r="AM1541" s="17">
        <f>IF(COUNTIF($A$2:A1541, A1541)=1, 1, 0)</f>
        <v>0</v>
      </c>
      <c r="AN1541" s="3">
        <f>COUNTA(A1541) - COUNTIF(Table_1[[#This Row],[Unique Customers]], 1)</f>
        <v>1</v>
      </c>
      <c r="AO1541" s="17" t="str">
        <f t="shared" si="24"/>
        <v>Repeated</v>
      </c>
      <c r="AP1541" s="17" t="str">
        <f>"Q"&amp;_xlfn.CEILING.MATH(MONTH(Table_1[[#This Row],[Monthly sales]])/3,1)</f>
        <v>Q2</v>
      </c>
    </row>
    <row r="1542" spans="1:42" ht="14.4" x14ac:dyDescent="0.3">
      <c r="A1542" s="2">
        <v>1246</v>
      </c>
      <c r="B1542" s="15" t="s">
        <v>2012</v>
      </c>
      <c r="C1542" s="15" t="s">
        <v>48</v>
      </c>
      <c r="D1542" s="6">
        <v>0.03</v>
      </c>
      <c r="E1542" s="4">
        <v>256.99</v>
      </c>
      <c r="F1542" s="4">
        <v>11.25</v>
      </c>
      <c r="G1542" s="15" t="s">
        <v>39</v>
      </c>
      <c r="H1542" s="15" t="s">
        <v>72</v>
      </c>
      <c r="I1542" s="15" t="s">
        <v>41</v>
      </c>
      <c r="J1542" s="15" t="s">
        <v>42</v>
      </c>
      <c r="K1542" s="15" t="s">
        <v>74</v>
      </c>
      <c r="L1542" s="15" t="s">
        <v>2622</v>
      </c>
      <c r="M1542" s="6">
        <v>0.51</v>
      </c>
      <c r="N1542" s="15" t="s">
        <v>33</v>
      </c>
      <c r="O1542" s="15" t="s">
        <v>112</v>
      </c>
      <c r="P1542" s="15" t="s">
        <v>113</v>
      </c>
      <c r="Q1542" s="15" t="s">
        <v>114</v>
      </c>
      <c r="R1542" s="2">
        <v>10009</v>
      </c>
      <c r="S1542" s="1">
        <v>42146</v>
      </c>
      <c r="T1542" s="12">
        <f>EOMONTH(Table_1[[#This Row],[Order Date]],0)</f>
        <v>42155</v>
      </c>
      <c r="U1542" s="10">
        <f>EOMONTH(Table_1[[#This Row],[Order Date]],0)</f>
        <v>42155</v>
      </c>
      <c r="V1542" s="14">
        <v>42146</v>
      </c>
      <c r="W1542" s="1">
        <v>42146</v>
      </c>
      <c r="X1542" s="12">
        <v>42146</v>
      </c>
      <c r="Y1542" s="10">
        <f>EOMONTH(Table_1[[#This Row],[Ship date]],0)</f>
        <v>42155</v>
      </c>
      <c r="Z1542" s="14">
        <v>42146</v>
      </c>
      <c r="AA1542" s="4">
        <v>1489.8</v>
      </c>
      <c r="AB1542" s="2">
        <v>32</v>
      </c>
      <c r="AC1542" s="4">
        <v>8216.2800000000007</v>
      </c>
      <c r="AD1542" s="2">
        <v>46853</v>
      </c>
      <c r="AE1542" s="4">
        <f>'DataCleaning and Transformation'!$E1542-'DataCleaning and Transformation'!$D1542</f>
        <v>256.96000000000004</v>
      </c>
      <c r="AF1542" s="15" t="str">
        <f>_xlfn.IFS('DataCleaning and Transformation'!$O1542="Central","Chris",'DataCleaning and Transformation'!$O1542="East","Erin",'DataCleaning and Transformation'!$O1542="South","Sam",'DataCleaning and Transformation'!$O1542="West","William")</f>
        <v>Erin</v>
      </c>
      <c r="AG1542" s="31">
        <f>Table_1[[#This Row],[Ship date]]-Table_1[[#This Row],[Order Date]]</f>
        <v>0</v>
      </c>
      <c r="AH1542" s="22">
        <f>Table_1[[#This Row],[Profit]]/Table_1[[#This Row],[Sales]]</f>
        <v>0.18132293446669293</v>
      </c>
      <c r="AI1542" s="23">
        <f>Table_1[[#This Row],[Profit]]+Table_1[[#This Row],[Sales]]</f>
        <v>9706.08</v>
      </c>
      <c r="AJ1542" s="17">
        <f>WEEKNUM(Table_1[[#This Row],[Order Date]],1)</f>
        <v>21</v>
      </c>
      <c r="AK1542" s="17" t="str">
        <f>TEXT(Table_1[[#This Row],[Order Date]],"mmm yyyy")</f>
        <v>May 2015</v>
      </c>
      <c r="AL1542" s="17" t="str">
        <f>Table_1[[#This Row],[Monthly sales]]&amp;"  Week "&amp;TEXT(Table_1[[#This Row],[Weekly sales]],"00")</f>
        <v>May 2015  Week 21</v>
      </c>
      <c r="AM1542" s="17">
        <f>IF(COUNTIF($A$2:A1542, A1542)=1, 1, 0)</f>
        <v>0</v>
      </c>
      <c r="AN1542" s="3">
        <f>COUNTA(A1542) - COUNTIF(Table_1[[#This Row],[Unique Customers]], 1)</f>
        <v>1</v>
      </c>
      <c r="AO1542" s="17" t="str">
        <f t="shared" si="24"/>
        <v>Unique</v>
      </c>
      <c r="AP1542" s="17" t="str">
        <f>"Q"&amp;_xlfn.CEILING.MATH(MONTH(Table_1[[#This Row],[Monthly sales]])/3,1)</f>
        <v>Q2</v>
      </c>
    </row>
    <row r="1543" spans="1:42" ht="14.4" x14ac:dyDescent="0.3">
      <c r="A1543" s="2">
        <v>1257</v>
      </c>
      <c r="B1543" s="15" t="s">
        <v>2282</v>
      </c>
      <c r="C1543" s="15" t="s">
        <v>117</v>
      </c>
      <c r="D1543" s="6">
        <v>0.01</v>
      </c>
      <c r="E1543" s="4">
        <v>115.99</v>
      </c>
      <c r="F1543" s="4">
        <v>56.14</v>
      </c>
      <c r="G1543" s="15" t="s">
        <v>27</v>
      </c>
      <c r="H1543" s="15" t="s">
        <v>72</v>
      </c>
      <c r="I1543" s="15" t="s">
        <v>41</v>
      </c>
      <c r="J1543" s="15" t="s">
        <v>57</v>
      </c>
      <c r="K1543" s="15" t="s">
        <v>58</v>
      </c>
      <c r="L1543" s="15" t="s">
        <v>481</v>
      </c>
      <c r="M1543" s="6">
        <v>0.4</v>
      </c>
      <c r="N1543" s="15" t="s">
        <v>33</v>
      </c>
      <c r="O1543" s="15" t="s">
        <v>60</v>
      </c>
      <c r="P1543" s="15" t="s">
        <v>61</v>
      </c>
      <c r="Q1543" s="15" t="s">
        <v>1124</v>
      </c>
      <c r="R1543" s="2">
        <v>80013</v>
      </c>
      <c r="S1543" s="1">
        <v>42146</v>
      </c>
      <c r="T1543" s="12">
        <f>EOMONTH(Table_1[[#This Row],[Order Date]],0)</f>
        <v>42155</v>
      </c>
      <c r="U1543" s="10">
        <f>EOMONTH(Table_1[[#This Row],[Order Date]],0)</f>
        <v>42155</v>
      </c>
      <c r="V1543" s="14">
        <v>42146</v>
      </c>
      <c r="W1543" s="1">
        <v>42147</v>
      </c>
      <c r="X1543" s="12">
        <v>42147</v>
      </c>
      <c r="Y1543" s="10">
        <f>EOMONTH(Table_1[[#This Row],[Ship date]],0)</f>
        <v>42155</v>
      </c>
      <c r="Z1543" s="14">
        <v>42147</v>
      </c>
      <c r="AA1543" s="4">
        <v>-164.39519999999999</v>
      </c>
      <c r="AB1543" s="2">
        <v>5</v>
      </c>
      <c r="AC1543" s="4">
        <v>604.35</v>
      </c>
      <c r="AD1543" s="2">
        <v>86535</v>
      </c>
      <c r="AE1543" s="4">
        <f>'DataCleaning and Transformation'!$E1543-'DataCleaning and Transformation'!$D1543</f>
        <v>115.97999999999999</v>
      </c>
      <c r="AF1543" s="15" t="str">
        <f>_xlfn.IFS('DataCleaning and Transformation'!$O1543="Central","Chris",'DataCleaning and Transformation'!$O1543="East","Erin",'DataCleaning and Transformation'!$O1543="South","Sam",'DataCleaning and Transformation'!$O1543="West","William")</f>
        <v>William</v>
      </c>
      <c r="AG1543" s="31">
        <f>Table_1[[#This Row],[Ship date]]-Table_1[[#This Row],[Order Date]]</f>
        <v>1</v>
      </c>
      <c r="AH1543" s="22">
        <f>Table_1[[#This Row],[Profit]]/Table_1[[#This Row],[Sales]]</f>
        <v>-0.27201985604368328</v>
      </c>
      <c r="AI1543" s="23">
        <f>Table_1[[#This Row],[Profit]]+Table_1[[#This Row],[Sales]]</f>
        <v>439.95480000000003</v>
      </c>
      <c r="AJ1543" s="17">
        <f>WEEKNUM(Table_1[[#This Row],[Order Date]],1)</f>
        <v>21</v>
      </c>
      <c r="AK1543" s="17" t="str">
        <f>TEXT(Table_1[[#This Row],[Order Date]],"mmm yyyy")</f>
        <v>May 2015</v>
      </c>
      <c r="AL1543" s="17" t="str">
        <f>Table_1[[#This Row],[Monthly sales]]&amp;"  Week "&amp;TEXT(Table_1[[#This Row],[Weekly sales]],"00")</f>
        <v>May 2015  Week 21</v>
      </c>
      <c r="AM1543" s="17">
        <f>IF(COUNTIF($A$2:A1543, A1543)=1, 1, 0)</f>
        <v>0</v>
      </c>
      <c r="AN1543" s="3">
        <f>COUNTA(A1543) - COUNTIF(Table_1[[#This Row],[Unique Customers]], 1)</f>
        <v>1</v>
      </c>
      <c r="AO1543" s="17" t="str">
        <f t="shared" si="24"/>
        <v>Unique</v>
      </c>
      <c r="AP1543" s="17" t="str">
        <f>"Q"&amp;_xlfn.CEILING.MATH(MONTH(Table_1[[#This Row],[Monthly sales]])/3,1)</f>
        <v>Q2</v>
      </c>
    </row>
    <row r="1544" spans="1:42" ht="14.4" x14ac:dyDescent="0.3">
      <c r="A1544" s="2">
        <v>2976</v>
      </c>
      <c r="B1544" s="15" t="s">
        <v>2623</v>
      </c>
      <c r="C1544" s="15" t="s">
        <v>117</v>
      </c>
      <c r="D1544" s="6">
        <v>0.01</v>
      </c>
      <c r="E1544" s="4">
        <v>35.99</v>
      </c>
      <c r="F1544" s="4">
        <v>0.99</v>
      </c>
      <c r="G1544" s="15" t="s">
        <v>39</v>
      </c>
      <c r="H1544" s="15" t="s">
        <v>28</v>
      </c>
      <c r="I1544" s="15" t="s">
        <v>41</v>
      </c>
      <c r="J1544" s="15" t="s">
        <v>136</v>
      </c>
      <c r="K1544" s="15" t="s">
        <v>43</v>
      </c>
      <c r="L1544" s="15" t="s">
        <v>1986</v>
      </c>
      <c r="M1544" s="6">
        <v>0.35</v>
      </c>
      <c r="N1544" s="15" t="s">
        <v>33</v>
      </c>
      <c r="O1544" s="15" t="s">
        <v>53</v>
      </c>
      <c r="P1544" s="15" t="s">
        <v>358</v>
      </c>
      <c r="Q1544" s="15" t="s">
        <v>2624</v>
      </c>
      <c r="R1544" s="2">
        <v>53154</v>
      </c>
      <c r="S1544" s="1">
        <v>42146</v>
      </c>
      <c r="T1544" s="12">
        <f>EOMONTH(Table_1[[#This Row],[Order Date]],0)</f>
        <v>42155</v>
      </c>
      <c r="U1544" s="10">
        <f>EOMONTH(Table_1[[#This Row],[Order Date]],0)</f>
        <v>42155</v>
      </c>
      <c r="V1544" s="14">
        <v>42146</v>
      </c>
      <c r="W1544" s="1">
        <v>42147</v>
      </c>
      <c r="X1544" s="12">
        <v>42147</v>
      </c>
      <c r="Y1544" s="10">
        <f>EOMONTH(Table_1[[#This Row],[Ship date]],0)</f>
        <v>42155</v>
      </c>
      <c r="Z1544" s="14">
        <v>42147</v>
      </c>
      <c r="AA1544" s="4">
        <v>882.48239999999998</v>
      </c>
      <c r="AB1544" s="2">
        <v>41</v>
      </c>
      <c r="AC1544" s="4">
        <v>1278.96</v>
      </c>
      <c r="AD1544" s="2">
        <v>89047</v>
      </c>
      <c r="AE1544" s="4">
        <f>'DataCleaning and Transformation'!$E1544-'DataCleaning and Transformation'!$D1544</f>
        <v>35.980000000000004</v>
      </c>
      <c r="AF1544" s="15" t="str">
        <f>_xlfn.IFS('DataCleaning and Transformation'!$O1544="Central","Chris",'DataCleaning and Transformation'!$O1544="East","Erin",'DataCleaning and Transformation'!$O1544="South","Sam",'DataCleaning and Transformation'!$O1544="West","William")</f>
        <v>Chris</v>
      </c>
      <c r="AG1544" s="31">
        <f>Table_1[[#This Row],[Ship date]]-Table_1[[#This Row],[Order Date]]</f>
        <v>1</v>
      </c>
      <c r="AH1544" s="22">
        <f>Table_1[[#This Row],[Profit]]/Table_1[[#This Row],[Sales]]</f>
        <v>0.69</v>
      </c>
      <c r="AI1544" s="23">
        <f>Table_1[[#This Row],[Profit]]+Table_1[[#This Row],[Sales]]</f>
        <v>2161.4423999999999</v>
      </c>
      <c r="AJ1544" s="17">
        <f>WEEKNUM(Table_1[[#This Row],[Order Date]],1)</f>
        <v>21</v>
      </c>
      <c r="AK1544" s="17" t="str">
        <f>TEXT(Table_1[[#This Row],[Order Date]],"mmm yyyy")</f>
        <v>May 2015</v>
      </c>
      <c r="AL1544" s="17" t="str">
        <f>Table_1[[#This Row],[Monthly sales]]&amp;"  Week "&amp;TEXT(Table_1[[#This Row],[Weekly sales]],"00")</f>
        <v>May 2015  Week 21</v>
      </c>
      <c r="AM1544" s="17">
        <f>IF(COUNTIF($A$2:A1544, A1544)=1, 1, 0)</f>
        <v>1</v>
      </c>
      <c r="AN1544" s="3">
        <f>COUNTA(A1544) - COUNTIF(Table_1[[#This Row],[Unique Customers]], 1)</f>
        <v>0</v>
      </c>
      <c r="AO1544" s="17" t="str">
        <f t="shared" si="24"/>
        <v>Unique</v>
      </c>
      <c r="AP1544" s="17" t="str">
        <f>"Q"&amp;_xlfn.CEILING.MATH(MONTH(Table_1[[#This Row],[Monthly sales]])/3,1)</f>
        <v>Q2</v>
      </c>
    </row>
    <row r="1545" spans="1:42" ht="14.4" x14ac:dyDescent="0.3">
      <c r="A1545" s="2">
        <v>2198</v>
      </c>
      <c r="B1545" s="15" t="s">
        <v>2625</v>
      </c>
      <c r="C1545" s="15" t="s">
        <v>71</v>
      </c>
      <c r="D1545" s="6">
        <v>0.03</v>
      </c>
      <c r="E1545" s="4">
        <v>25.98</v>
      </c>
      <c r="F1545" s="4">
        <v>4.08</v>
      </c>
      <c r="G1545" s="15" t="s">
        <v>39</v>
      </c>
      <c r="H1545" s="15" t="s">
        <v>28</v>
      </c>
      <c r="I1545" s="15" t="s">
        <v>49</v>
      </c>
      <c r="J1545" s="15" t="s">
        <v>50</v>
      </c>
      <c r="K1545" s="15" t="s">
        <v>43</v>
      </c>
      <c r="L1545" s="15" t="s">
        <v>2626</v>
      </c>
      <c r="M1545" s="6">
        <v>0.56999999999999995</v>
      </c>
      <c r="N1545" s="15" t="s">
        <v>33</v>
      </c>
      <c r="O1545" s="15" t="s">
        <v>112</v>
      </c>
      <c r="P1545" s="15" t="s">
        <v>113</v>
      </c>
      <c r="Q1545" s="15" t="s">
        <v>2627</v>
      </c>
      <c r="R1545" s="2">
        <v>11757</v>
      </c>
      <c r="S1545" s="1">
        <v>42146</v>
      </c>
      <c r="T1545" s="12">
        <f>EOMONTH(Table_1[[#This Row],[Order Date]],0)</f>
        <v>42155</v>
      </c>
      <c r="U1545" s="10">
        <f>EOMONTH(Table_1[[#This Row],[Order Date]],0)</f>
        <v>42155</v>
      </c>
      <c r="V1545" s="14">
        <v>42146</v>
      </c>
      <c r="W1545" s="1">
        <v>42149</v>
      </c>
      <c r="X1545" s="12">
        <v>42149</v>
      </c>
      <c r="Y1545" s="10">
        <f>EOMONTH(Table_1[[#This Row],[Ship date]],0)</f>
        <v>42155</v>
      </c>
      <c r="Z1545" s="14">
        <v>42149</v>
      </c>
      <c r="AA1545" s="4">
        <v>295.90649999999999</v>
      </c>
      <c r="AB1545" s="2">
        <v>16</v>
      </c>
      <c r="AC1545" s="4">
        <v>428.85</v>
      </c>
      <c r="AD1545" s="2">
        <v>89174</v>
      </c>
      <c r="AE1545" s="4">
        <f>'DataCleaning and Transformation'!$E1545-'DataCleaning and Transformation'!$D1545</f>
        <v>25.95</v>
      </c>
      <c r="AF1545" s="15" t="str">
        <f>_xlfn.IFS('DataCleaning and Transformation'!$O1545="Central","Chris",'DataCleaning and Transformation'!$O1545="East","Erin",'DataCleaning and Transformation'!$O1545="South","Sam",'DataCleaning and Transformation'!$O1545="West","William")</f>
        <v>Erin</v>
      </c>
      <c r="AG1545" s="31">
        <f>Table_1[[#This Row],[Ship date]]-Table_1[[#This Row],[Order Date]]</f>
        <v>3</v>
      </c>
      <c r="AH1545" s="22">
        <f>Table_1[[#This Row],[Profit]]/Table_1[[#This Row],[Sales]]</f>
        <v>0.69</v>
      </c>
      <c r="AI1545" s="23">
        <f>Table_1[[#This Row],[Profit]]+Table_1[[#This Row],[Sales]]</f>
        <v>724.75649999999996</v>
      </c>
      <c r="AJ1545" s="17">
        <f>WEEKNUM(Table_1[[#This Row],[Order Date]],1)</f>
        <v>21</v>
      </c>
      <c r="AK1545" s="17" t="str">
        <f>TEXT(Table_1[[#This Row],[Order Date]],"mmm yyyy")</f>
        <v>May 2015</v>
      </c>
      <c r="AL1545" s="17" t="str">
        <f>Table_1[[#This Row],[Monthly sales]]&amp;"  Week "&amp;TEXT(Table_1[[#This Row],[Weekly sales]],"00")</f>
        <v>May 2015  Week 21</v>
      </c>
      <c r="AM1545" s="17">
        <f>IF(COUNTIF($A$2:A1545, A1545)=1, 1, 0)</f>
        <v>1</v>
      </c>
      <c r="AN1545" s="3">
        <f>COUNTA(A1545) - COUNTIF(Table_1[[#This Row],[Unique Customers]], 1)</f>
        <v>0</v>
      </c>
      <c r="AO1545" s="17" t="str">
        <f t="shared" si="24"/>
        <v>Unique</v>
      </c>
      <c r="AP1545" s="17" t="str">
        <f>"Q"&amp;_xlfn.CEILING.MATH(MONTH(Table_1[[#This Row],[Monthly sales]])/3,1)</f>
        <v>Q2</v>
      </c>
    </row>
    <row r="1546" spans="1:42" ht="14.4" x14ac:dyDescent="0.3">
      <c r="A1546" s="2">
        <v>2198</v>
      </c>
      <c r="B1546" s="15" t="s">
        <v>2625</v>
      </c>
      <c r="C1546" s="15" t="s">
        <v>71</v>
      </c>
      <c r="D1546" s="6">
        <v>0.1</v>
      </c>
      <c r="E1546" s="4">
        <v>20.98</v>
      </c>
      <c r="F1546" s="4">
        <v>53.03</v>
      </c>
      <c r="G1546" s="15" t="s">
        <v>27</v>
      </c>
      <c r="H1546" s="15" t="s">
        <v>28</v>
      </c>
      <c r="I1546" s="15" t="s">
        <v>49</v>
      </c>
      <c r="J1546" s="15" t="s">
        <v>79</v>
      </c>
      <c r="K1546" s="15" t="s">
        <v>58</v>
      </c>
      <c r="L1546" s="15" t="s">
        <v>1091</v>
      </c>
      <c r="M1546" s="6">
        <v>0.78</v>
      </c>
      <c r="N1546" s="15" t="s">
        <v>33</v>
      </c>
      <c r="O1546" s="15" t="s">
        <v>112</v>
      </c>
      <c r="P1546" s="15" t="s">
        <v>113</v>
      </c>
      <c r="Q1546" s="15" t="s">
        <v>2627</v>
      </c>
      <c r="R1546" s="2">
        <v>11757</v>
      </c>
      <c r="S1546" s="1">
        <v>42146</v>
      </c>
      <c r="T1546" s="12">
        <f>EOMONTH(Table_1[[#This Row],[Order Date]],0)</f>
        <v>42155</v>
      </c>
      <c r="U1546" s="10">
        <f>EOMONTH(Table_1[[#This Row],[Order Date]],0)</f>
        <v>42155</v>
      </c>
      <c r="V1546" s="14">
        <v>42146</v>
      </c>
      <c r="W1546" s="1">
        <v>42146</v>
      </c>
      <c r="X1546" s="12">
        <v>42146</v>
      </c>
      <c r="Y1546" s="10">
        <f>EOMONTH(Table_1[[#This Row],[Ship date]],0)</f>
        <v>42155</v>
      </c>
      <c r="Z1546" s="14">
        <v>42146</v>
      </c>
      <c r="AA1546" s="4">
        <v>-2111.36</v>
      </c>
      <c r="AB1546" s="2">
        <v>16</v>
      </c>
      <c r="AC1546" s="4">
        <v>342.54</v>
      </c>
      <c r="AD1546" s="2">
        <v>89174</v>
      </c>
      <c r="AE1546" s="4">
        <f>'DataCleaning and Transformation'!$E1546-'DataCleaning and Transformation'!$D1546</f>
        <v>20.88</v>
      </c>
      <c r="AF1546" s="15" t="str">
        <f>_xlfn.IFS('DataCleaning and Transformation'!$O1546="Central","Chris",'DataCleaning and Transformation'!$O1546="East","Erin",'DataCleaning and Transformation'!$O1546="South","Sam",'DataCleaning and Transformation'!$O1546="West","William")</f>
        <v>Erin</v>
      </c>
      <c r="AG1546" s="31">
        <f>Table_1[[#This Row],[Ship date]]-Table_1[[#This Row],[Order Date]]</f>
        <v>0</v>
      </c>
      <c r="AH1546" s="22">
        <f>Table_1[[#This Row],[Profit]]/Table_1[[#This Row],[Sales]]</f>
        <v>-6.1638348805978866</v>
      </c>
      <c r="AI1546" s="23">
        <f>Table_1[[#This Row],[Profit]]+Table_1[[#This Row],[Sales]]</f>
        <v>-1768.8200000000002</v>
      </c>
      <c r="AJ1546" s="17">
        <f>WEEKNUM(Table_1[[#This Row],[Order Date]],1)</f>
        <v>21</v>
      </c>
      <c r="AK1546" s="17" t="str">
        <f>TEXT(Table_1[[#This Row],[Order Date]],"mmm yyyy")</f>
        <v>May 2015</v>
      </c>
      <c r="AL1546" s="17" t="str">
        <f>Table_1[[#This Row],[Monthly sales]]&amp;"  Week "&amp;TEXT(Table_1[[#This Row],[Weekly sales]],"00")</f>
        <v>May 2015  Week 21</v>
      </c>
      <c r="AM1546" s="17">
        <f>IF(COUNTIF($A$2:A1546, A1546)=1, 1, 0)</f>
        <v>0</v>
      </c>
      <c r="AN1546" s="3">
        <f>COUNTA(A1546) - COUNTIF(Table_1[[#This Row],[Unique Customers]], 1)</f>
        <v>1</v>
      </c>
      <c r="AO1546" s="17" t="str">
        <f t="shared" si="24"/>
        <v>Repeated</v>
      </c>
      <c r="AP1546" s="17" t="str">
        <f>"Q"&amp;_xlfn.CEILING.MATH(MONTH(Table_1[[#This Row],[Monthly sales]])/3,1)</f>
        <v>Q2</v>
      </c>
    </row>
    <row r="1547" spans="1:42" ht="14.4" x14ac:dyDescent="0.3">
      <c r="A1547" s="2">
        <v>2526</v>
      </c>
      <c r="B1547" s="15" t="s">
        <v>2628</v>
      </c>
      <c r="C1547" s="15" t="s">
        <v>26</v>
      </c>
      <c r="D1547" s="6">
        <v>0.01</v>
      </c>
      <c r="E1547" s="4">
        <v>2.16</v>
      </c>
      <c r="F1547" s="4">
        <v>6.05</v>
      </c>
      <c r="G1547" s="15" t="s">
        <v>39</v>
      </c>
      <c r="H1547" s="15" t="s">
        <v>95</v>
      </c>
      <c r="I1547" s="15" t="s">
        <v>49</v>
      </c>
      <c r="J1547" s="15" t="s">
        <v>73</v>
      </c>
      <c r="K1547" s="15" t="s">
        <v>74</v>
      </c>
      <c r="L1547" s="15" t="s">
        <v>897</v>
      </c>
      <c r="M1547" s="6">
        <v>0.37</v>
      </c>
      <c r="N1547" s="15" t="s">
        <v>33</v>
      </c>
      <c r="O1547" s="15" t="s">
        <v>34</v>
      </c>
      <c r="P1547" s="15" t="s">
        <v>169</v>
      </c>
      <c r="Q1547" s="15" t="s">
        <v>2030</v>
      </c>
      <c r="R1547" s="2">
        <v>70506</v>
      </c>
      <c r="S1547" s="1">
        <v>42147</v>
      </c>
      <c r="T1547" s="12">
        <f>EOMONTH(Table_1[[#This Row],[Order Date]],0)</f>
        <v>42155</v>
      </c>
      <c r="U1547" s="10">
        <f>EOMONTH(Table_1[[#This Row],[Order Date]],0)</f>
        <v>42155</v>
      </c>
      <c r="V1547" s="14">
        <v>42147</v>
      </c>
      <c r="W1547" s="1">
        <v>42149</v>
      </c>
      <c r="X1547" s="12">
        <v>42149</v>
      </c>
      <c r="Y1547" s="10">
        <f>EOMONTH(Table_1[[#This Row],[Ship date]],0)</f>
        <v>42155</v>
      </c>
      <c r="Z1547" s="14">
        <v>42149</v>
      </c>
      <c r="AA1547" s="4">
        <v>395.76</v>
      </c>
      <c r="AB1547" s="2">
        <v>24</v>
      </c>
      <c r="AC1547" s="4">
        <v>58.05</v>
      </c>
      <c r="AD1547" s="2">
        <v>87208</v>
      </c>
      <c r="AE1547" s="4">
        <f>'DataCleaning and Transformation'!$E1547-'DataCleaning and Transformation'!$D1547</f>
        <v>2.1500000000000004</v>
      </c>
      <c r="AF1547" s="15" t="str">
        <f>_xlfn.IFS('DataCleaning and Transformation'!$O1547="Central","Chris",'DataCleaning and Transformation'!$O1547="East","Erin",'DataCleaning and Transformation'!$O1547="South","Sam",'DataCleaning and Transformation'!$O1547="West","William")</f>
        <v>Sam</v>
      </c>
      <c r="AG1547" s="31">
        <f>Table_1[[#This Row],[Ship date]]-Table_1[[#This Row],[Order Date]]</f>
        <v>2</v>
      </c>
      <c r="AH1547" s="22">
        <f>Table_1[[#This Row],[Profit]]/Table_1[[#This Row],[Sales]]</f>
        <v>6.8175710594315246</v>
      </c>
      <c r="AI1547" s="23">
        <f>Table_1[[#This Row],[Profit]]+Table_1[[#This Row],[Sales]]</f>
        <v>453.81</v>
      </c>
      <c r="AJ1547" s="17">
        <f>WEEKNUM(Table_1[[#This Row],[Order Date]],1)</f>
        <v>21</v>
      </c>
      <c r="AK1547" s="17" t="str">
        <f>TEXT(Table_1[[#This Row],[Order Date]],"mmm yyyy")</f>
        <v>May 2015</v>
      </c>
      <c r="AL1547" s="17" t="str">
        <f>Table_1[[#This Row],[Monthly sales]]&amp;"  Week "&amp;TEXT(Table_1[[#This Row],[Weekly sales]],"00")</f>
        <v>May 2015  Week 21</v>
      </c>
      <c r="AM1547" s="17">
        <f>IF(COUNTIF($A$2:A1547, A1547)=1, 1, 0)</f>
        <v>1</v>
      </c>
      <c r="AN1547" s="3">
        <f>COUNTA(A1547) - COUNTIF(Table_1[[#This Row],[Unique Customers]], 1)</f>
        <v>0</v>
      </c>
      <c r="AO1547" s="17" t="str">
        <f t="shared" si="24"/>
        <v>Unique</v>
      </c>
      <c r="AP1547" s="17" t="str">
        <f>"Q"&amp;_xlfn.CEILING.MATH(MONTH(Table_1[[#This Row],[Monthly sales]])/3,1)</f>
        <v>Q2</v>
      </c>
    </row>
    <row r="1548" spans="1:42" ht="14.4" x14ac:dyDescent="0.3">
      <c r="A1548" s="2">
        <v>2527</v>
      </c>
      <c r="B1548" s="15" t="s">
        <v>2629</v>
      </c>
      <c r="C1548" s="15" t="s">
        <v>26</v>
      </c>
      <c r="D1548" s="6">
        <v>7.0000000000000007E-2</v>
      </c>
      <c r="E1548" s="4">
        <v>21.38</v>
      </c>
      <c r="F1548" s="4">
        <v>8.99</v>
      </c>
      <c r="G1548" s="15" t="s">
        <v>39</v>
      </c>
      <c r="H1548" s="15" t="s">
        <v>95</v>
      </c>
      <c r="I1548" s="15" t="s">
        <v>49</v>
      </c>
      <c r="J1548" s="15" t="s">
        <v>50</v>
      </c>
      <c r="K1548" s="15" t="s">
        <v>43</v>
      </c>
      <c r="L1548" s="15" t="s">
        <v>1678</v>
      </c>
      <c r="M1548" s="6">
        <v>0.59</v>
      </c>
      <c r="N1548" s="15" t="s">
        <v>33</v>
      </c>
      <c r="O1548" s="15" t="s">
        <v>34</v>
      </c>
      <c r="P1548" s="15" t="s">
        <v>169</v>
      </c>
      <c r="Q1548" s="15" t="s">
        <v>2630</v>
      </c>
      <c r="R1548" s="2">
        <v>70601</v>
      </c>
      <c r="S1548" s="1">
        <v>42147</v>
      </c>
      <c r="T1548" s="12">
        <f>EOMONTH(Table_1[[#This Row],[Order Date]],0)</f>
        <v>42155</v>
      </c>
      <c r="U1548" s="10">
        <f>EOMONTH(Table_1[[#This Row],[Order Date]],0)</f>
        <v>42155</v>
      </c>
      <c r="V1548" s="14">
        <v>42147</v>
      </c>
      <c r="W1548" s="1">
        <v>42149</v>
      </c>
      <c r="X1548" s="12">
        <v>42149</v>
      </c>
      <c r="Y1548" s="10">
        <f>EOMONTH(Table_1[[#This Row],[Ship date]],0)</f>
        <v>42155</v>
      </c>
      <c r="Z1548" s="14">
        <v>42149</v>
      </c>
      <c r="AA1548" s="4">
        <v>-39.396000000000001</v>
      </c>
      <c r="AB1548" s="2">
        <v>3</v>
      </c>
      <c r="AC1548" s="4">
        <v>68.64</v>
      </c>
      <c r="AD1548" s="2">
        <v>87208</v>
      </c>
      <c r="AE1548" s="4">
        <f>'DataCleaning and Transformation'!$E1548-'DataCleaning and Transformation'!$D1548</f>
        <v>21.31</v>
      </c>
      <c r="AF1548" s="15" t="str">
        <f>_xlfn.IFS('DataCleaning and Transformation'!$O1548="Central","Chris",'DataCleaning and Transformation'!$O1548="East","Erin",'DataCleaning and Transformation'!$O1548="South","Sam",'DataCleaning and Transformation'!$O1548="West","William")</f>
        <v>Sam</v>
      </c>
      <c r="AG1548" s="31">
        <f>Table_1[[#This Row],[Ship date]]-Table_1[[#This Row],[Order Date]]</f>
        <v>2</v>
      </c>
      <c r="AH1548" s="22">
        <f>Table_1[[#This Row],[Profit]]/Table_1[[#This Row],[Sales]]</f>
        <v>-0.57395104895104898</v>
      </c>
      <c r="AI1548" s="23">
        <f>Table_1[[#This Row],[Profit]]+Table_1[[#This Row],[Sales]]</f>
        <v>29.244</v>
      </c>
      <c r="AJ1548" s="17">
        <f>WEEKNUM(Table_1[[#This Row],[Order Date]],1)</f>
        <v>21</v>
      </c>
      <c r="AK1548" s="17" t="str">
        <f>TEXT(Table_1[[#This Row],[Order Date]],"mmm yyyy")</f>
        <v>May 2015</v>
      </c>
      <c r="AL1548" s="17" t="str">
        <f>Table_1[[#This Row],[Monthly sales]]&amp;"  Week "&amp;TEXT(Table_1[[#This Row],[Weekly sales]],"00")</f>
        <v>May 2015  Week 21</v>
      </c>
      <c r="AM1548" s="17">
        <f>IF(COUNTIF($A$2:A1548, A1548)=1, 1, 0)</f>
        <v>1</v>
      </c>
      <c r="AN1548" s="3">
        <f>COUNTA(A1548) - COUNTIF(Table_1[[#This Row],[Unique Customers]], 1)</f>
        <v>0</v>
      </c>
      <c r="AO1548" s="17" t="str">
        <f t="shared" si="24"/>
        <v>Repeated</v>
      </c>
      <c r="AP1548" s="17" t="str">
        <f>"Q"&amp;_xlfn.CEILING.MATH(MONTH(Table_1[[#This Row],[Monthly sales]])/3,1)</f>
        <v>Q2</v>
      </c>
    </row>
    <row r="1549" spans="1:42" ht="14.4" x14ac:dyDescent="0.3">
      <c r="A1549" s="2">
        <v>1182</v>
      </c>
      <c r="B1549" s="15" t="s">
        <v>2631</v>
      </c>
      <c r="C1549" s="15" t="s">
        <v>38</v>
      </c>
      <c r="D1549" s="6">
        <v>7.0000000000000007E-2</v>
      </c>
      <c r="E1549" s="4">
        <v>2.61</v>
      </c>
      <c r="F1549" s="4">
        <v>0.5</v>
      </c>
      <c r="G1549" s="15" t="s">
        <v>39</v>
      </c>
      <c r="H1549" s="15" t="s">
        <v>72</v>
      </c>
      <c r="I1549" s="15" t="s">
        <v>49</v>
      </c>
      <c r="J1549" s="15" t="s">
        <v>153</v>
      </c>
      <c r="K1549" s="15" t="s">
        <v>74</v>
      </c>
      <c r="L1549" s="15" t="s">
        <v>1368</v>
      </c>
      <c r="M1549" s="6">
        <v>0.39</v>
      </c>
      <c r="N1549" s="15" t="s">
        <v>33</v>
      </c>
      <c r="O1549" s="15" t="s">
        <v>60</v>
      </c>
      <c r="P1549" s="15" t="s">
        <v>147</v>
      </c>
      <c r="Q1549" s="15" t="s">
        <v>2632</v>
      </c>
      <c r="R1549" s="2">
        <v>84660</v>
      </c>
      <c r="S1549" s="1">
        <v>42147</v>
      </c>
      <c r="T1549" s="12">
        <f>EOMONTH(Table_1[[#This Row],[Order Date]],0)</f>
        <v>42155</v>
      </c>
      <c r="U1549" s="10">
        <f>EOMONTH(Table_1[[#This Row],[Order Date]],0)</f>
        <v>42155</v>
      </c>
      <c r="V1549" s="14">
        <v>42147</v>
      </c>
      <c r="W1549" s="1">
        <v>42147</v>
      </c>
      <c r="X1549" s="12">
        <v>42147</v>
      </c>
      <c r="Y1549" s="10">
        <f>EOMONTH(Table_1[[#This Row],[Ship date]],0)</f>
        <v>42155</v>
      </c>
      <c r="Z1549" s="14">
        <v>42147</v>
      </c>
      <c r="AA1549" s="4">
        <v>27.013500000000001</v>
      </c>
      <c r="AB1549" s="2">
        <v>15</v>
      </c>
      <c r="AC1549" s="4">
        <v>39.15</v>
      </c>
      <c r="AD1549" s="2">
        <v>86913</v>
      </c>
      <c r="AE1549" s="4">
        <f>'DataCleaning and Transformation'!$E1549-'DataCleaning and Transformation'!$D1549</f>
        <v>2.54</v>
      </c>
      <c r="AF1549" s="15" t="str">
        <f>_xlfn.IFS('DataCleaning and Transformation'!$O1549="Central","Chris",'DataCleaning and Transformation'!$O1549="East","Erin",'DataCleaning and Transformation'!$O1549="South","Sam",'DataCleaning and Transformation'!$O1549="West","William")</f>
        <v>William</v>
      </c>
      <c r="AG1549" s="31">
        <f>Table_1[[#This Row],[Ship date]]-Table_1[[#This Row],[Order Date]]</f>
        <v>0</v>
      </c>
      <c r="AH1549" s="22">
        <f>Table_1[[#This Row],[Profit]]/Table_1[[#This Row],[Sales]]</f>
        <v>0.69000000000000006</v>
      </c>
      <c r="AI1549" s="23">
        <f>Table_1[[#This Row],[Profit]]+Table_1[[#This Row],[Sales]]</f>
        <v>66.163499999999999</v>
      </c>
      <c r="AJ1549" s="17">
        <f>WEEKNUM(Table_1[[#This Row],[Order Date]],1)</f>
        <v>21</v>
      </c>
      <c r="AK1549" s="17" t="str">
        <f>TEXT(Table_1[[#This Row],[Order Date]],"mmm yyyy")</f>
        <v>May 2015</v>
      </c>
      <c r="AL1549" s="17" t="str">
        <f>Table_1[[#This Row],[Monthly sales]]&amp;"  Week "&amp;TEXT(Table_1[[#This Row],[Weekly sales]],"00")</f>
        <v>May 2015  Week 21</v>
      </c>
      <c r="AM1549" s="17">
        <f>IF(COUNTIF($A$2:A1549, A1549)=1, 1, 0)</f>
        <v>1</v>
      </c>
      <c r="AN1549" s="3">
        <f>COUNTA(A1549) - COUNTIF(Table_1[[#This Row],[Unique Customers]], 1)</f>
        <v>0</v>
      </c>
      <c r="AO1549" s="17" t="str">
        <f t="shared" si="24"/>
        <v>Unique</v>
      </c>
      <c r="AP1549" s="17" t="str">
        <f>"Q"&amp;_xlfn.CEILING.MATH(MONTH(Table_1[[#This Row],[Monthly sales]])/3,1)</f>
        <v>Q2</v>
      </c>
    </row>
    <row r="1550" spans="1:42" ht="14.4" x14ac:dyDescent="0.3">
      <c r="A1550" s="2">
        <v>3249</v>
      </c>
      <c r="B1550" s="15" t="s">
        <v>2633</v>
      </c>
      <c r="C1550" s="15" t="s">
        <v>38</v>
      </c>
      <c r="D1550" s="6">
        <v>0.03</v>
      </c>
      <c r="E1550" s="4">
        <v>42.8</v>
      </c>
      <c r="F1550" s="4">
        <v>2.99</v>
      </c>
      <c r="G1550" s="15" t="s">
        <v>39</v>
      </c>
      <c r="H1550" s="15" t="s">
        <v>95</v>
      </c>
      <c r="I1550" s="15" t="s">
        <v>49</v>
      </c>
      <c r="J1550" s="15" t="s">
        <v>73</v>
      </c>
      <c r="K1550" s="15" t="s">
        <v>74</v>
      </c>
      <c r="L1550" s="15" t="s">
        <v>2634</v>
      </c>
      <c r="M1550" s="6">
        <v>0.36</v>
      </c>
      <c r="N1550" s="15" t="s">
        <v>33</v>
      </c>
      <c r="O1550" s="15" t="s">
        <v>112</v>
      </c>
      <c r="P1550" s="15" t="s">
        <v>419</v>
      </c>
      <c r="Q1550" s="15" t="s">
        <v>2635</v>
      </c>
      <c r="R1550" s="2">
        <v>21403</v>
      </c>
      <c r="S1550" s="1">
        <v>42147</v>
      </c>
      <c r="T1550" s="12">
        <f>EOMONTH(Table_1[[#This Row],[Order Date]],0)</f>
        <v>42155</v>
      </c>
      <c r="U1550" s="10">
        <f>EOMONTH(Table_1[[#This Row],[Order Date]],0)</f>
        <v>42155</v>
      </c>
      <c r="V1550" s="14">
        <v>42147</v>
      </c>
      <c r="W1550" s="1">
        <v>42148</v>
      </c>
      <c r="X1550" s="12">
        <v>42148</v>
      </c>
      <c r="Y1550" s="10">
        <f>EOMONTH(Table_1[[#This Row],[Ship date]],0)</f>
        <v>42155</v>
      </c>
      <c r="Z1550" s="14">
        <v>42148</v>
      </c>
      <c r="AA1550" s="4">
        <v>462.92099999999999</v>
      </c>
      <c r="AB1550" s="2">
        <v>16</v>
      </c>
      <c r="AC1550" s="4">
        <v>670.9</v>
      </c>
      <c r="AD1550" s="2">
        <v>87298</v>
      </c>
      <c r="AE1550" s="4">
        <f>'DataCleaning and Transformation'!$E1550-'DataCleaning and Transformation'!$D1550</f>
        <v>42.769999999999996</v>
      </c>
      <c r="AF1550" s="15" t="str">
        <f>_xlfn.IFS('DataCleaning and Transformation'!$O1550="Central","Chris",'DataCleaning and Transformation'!$O1550="East","Erin",'DataCleaning and Transformation'!$O1550="South","Sam",'DataCleaning and Transformation'!$O1550="West","William")</f>
        <v>Erin</v>
      </c>
      <c r="AG1550" s="31">
        <f>Table_1[[#This Row],[Ship date]]-Table_1[[#This Row],[Order Date]]</f>
        <v>1</v>
      </c>
      <c r="AH1550" s="22">
        <f>Table_1[[#This Row],[Profit]]/Table_1[[#This Row],[Sales]]</f>
        <v>0.69000000000000006</v>
      </c>
      <c r="AI1550" s="23">
        <f>Table_1[[#This Row],[Profit]]+Table_1[[#This Row],[Sales]]</f>
        <v>1133.8209999999999</v>
      </c>
      <c r="AJ1550" s="17">
        <f>WEEKNUM(Table_1[[#This Row],[Order Date]],1)</f>
        <v>21</v>
      </c>
      <c r="AK1550" s="17" t="str">
        <f>TEXT(Table_1[[#This Row],[Order Date]],"mmm yyyy")</f>
        <v>May 2015</v>
      </c>
      <c r="AL1550" s="17" t="str">
        <f>Table_1[[#This Row],[Monthly sales]]&amp;"  Week "&amp;TEXT(Table_1[[#This Row],[Weekly sales]],"00")</f>
        <v>May 2015  Week 21</v>
      </c>
      <c r="AM1550" s="17">
        <f>IF(COUNTIF($A$2:A1550, A1550)=1, 1, 0)</f>
        <v>1</v>
      </c>
      <c r="AN1550" s="3">
        <f>COUNTA(A1550) - COUNTIF(Table_1[[#This Row],[Unique Customers]], 1)</f>
        <v>0</v>
      </c>
      <c r="AO1550" s="17" t="str">
        <f t="shared" si="24"/>
        <v>Unique</v>
      </c>
      <c r="AP1550" s="17" t="str">
        <f>"Q"&amp;_xlfn.CEILING.MATH(MONTH(Table_1[[#This Row],[Monthly sales]])/3,1)</f>
        <v>Q2</v>
      </c>
    </row>
    <row r="1551" spans="1:42" ht="14.4" x14ac:dyDescent="0.3">
      <c r="A1551" s="2">
        <v>460</v>
      </c>
      <c r="B1551" s="15" t="s">
        <v>2636</v>
      </c>
      <c r="C1551" s="15" t="s">
        <v>48</v>
      </c>
      <c r="D1551" s="6">
        <v>7.0000000000000007E-2</v>
      </c>
      <c r="E1551" s="4">
        <v>16.91</v>
      </c>
      <c r="F1551" s="4">
        <v>6.25</v>
      </c>
      <c r="G1551" s="15" t="s">
        <v>39</v>
      </c>
      <c r="H1551" s="15" t="s">
        <v>72</v>
      </c>
      <c r="I1551" s="15" t="s">
        <v>49</v>
      </c>
      <c r="J1551" s="15" t="s">
        <v>79</v>
      </c>
      <c r="K1551" s="15" t="s">
        <v>74</v>
      </c>
      <c r="L1551" s="15" t="s">
        <v>2637</v>
      </c>
      <c r="M1551" s="6">
        <v>0.57999999999999996</v>
      </c>
      <c r="N1551" s="15" t="s">
        <v>33</v>
      </c>
      <c r="O1551" s="15" t="s">
        <v>112</v>
      </c>
      <c r="P1551" s="15" t="s">
        <v>398</v>
      </c>
      <c r="Q1551" s="15" t="s">
        <v>2638</v>
      </c>
      <c r="R1551" s="2">
        <v>8332</v>
      </c>
      <c r="S1551" s="1">
        <v>42147</v>
      </c>
      <c r="T1551" s="12">
        <f>EOMONTH(Table_1[[#This Row],[Order Date]],0)</f>
        <v>42155</v>
      </c>
      <c r="U1551" s="10">
        <f>EOMONTH(Table_1[[#This Row],[Order Date]],0)</f>
        <v>42155</v>
      </c>
      <c r="V1551" s="14">
        <v>42147</v>
      </c>
      <c r="W1551" s="1">
        <v>42154</v>
      </c>
      <c r="X1551" s="12">
        <v>42154</v>
      </c>
      <c r="Y1551" s="10">
        <f>EOMONTH(Table_1[[#This Row],[Ship date]],0)</f>
        <v>42155</v>
      </c>
      <c r="Z1551" s="14">
        <v>42154</v>
      </c>
      <c r="AA1551" s="4">
        <v>7.9</v>
      </c>
      <c r="AB1551" s="2">
        <v>31</v>
      </c>
      <c r="AC1551" s="4">
        <v>492.9</v>
      </c>
      <c r="AD1551" s="2">
        <v>86014</v>
      </c>
      <c r="AE1551" s="4">
        <f>'DataCleaning and Transformation'!$E1551-'DataCleaning and Transformation'!$D1551</f>
        <v>16.84</v>
      </c>
      <c r="AF1551" s="15" t="str">
        <f>_xlfn.IFS('DataCleaning and Transformation'!$O1551="Central","Chris",'DataCleaning and Transformation'!$O1551="East","Erin",'DataCleaning and Transformation'!$O1551="South","Sam",'DataCleaning and Transformation'!$O1551="West","William")</f>
        <v>Erin</v>
      </c>
      <c r="AG1551" s="31">
        <f>Table_1[[#This Row],[Ship date]]-Table_1[[#This Row],[Order Date]]</f>
        <v>7</v>
      </c>
      <c r="AH1551" s="22">
        <f>Table_1[[#This Row],[Profit]]/Table_1[[#This Row],[Sales]]</f>
        <v>1.6027591803611282E-2</v>
      </c>
      <c r="AI1551" s="23">
        <f>Table_1[[#This Row],[Profit]]+Table_1[[#This Row],[Sales]]</f>
        <v>500.79999999999995</v>
      </c>
      <c r="AJ1551" s="17">
        <f>WEEKNUM(Table_1[[#This Row],[Order Date]],1)</f>
        <v>21</v>
      </c>
      <c r="AK1551" s="17" t="str">
        <f>TEXT(Table_1[[#This Row],[Order Date]],"mmm yyyy")</f>
        <v>May 2015</v>
      </c>
      <c r="AL1551" s="17" t="str">
        <f>Table_1[[#This Row],[Monthly sales]]&amp;"  Week "&amp;TEXT(Table_1[[#This Row],[Weekly sales]],"00")</f>
        <v>May 2015  Week 21</v>
      </c>
      <c r="AM1551" s="17">
        <f>IF(COUNTIF($A$2:A1551, A1551)=1, 1, 0)</f>
        <v>1</v>
      </c>
      <c r="AN1551" s="3">
        <f>COUNTA(A1551) - COUNTIF(Table_1[[#This Row],[Unique Customers]], 1)</f>
        <v>0</v>
      </c>
      <c r="AO1551" s="17" t="str">
        <f t="shared" si="24"/>
        <v>Unique</v>
      </c>
      <c r="AP1551" s="17" t="str">
        <f>"Q"&amp;_xlfn.CEILING.MATH(MONTH(Table_1[[#This Row],[Monthly sales]])/3,1)</f>
        <v>Q2</v>
      </c>
    </row>
    <row r="1552" spans="1:42" ht="14.4" x14ac:dyDescent="0.3">
      <c r="A1552" s="2">
        <v>2858</v>
      </c>
      <c r="B1552" s="15" t="s">
        <v>2552</v>
      </c>
      <c r="C1552" s="15" t="s">
        <v>48</v>
      </c>
      <c r="D1552" s="6">
        <v>0.04</v>
      </c>
      <c r="E1552" s="4">
        <v>67.28</v>
      </c>
      <c r="F1552" s="4">
        <v>19.989999999999998</v>
      </c>
      <c r="G1552" s="15" t="s">
        <v>39</v>
      </c>
      <c r="H1552" s="15" t="s">
        <v>95</v>
      </c>
      <c r="I1552" s="15" t="s">
        <v>49</v>
      </c>
      <c r="J1552" s="15" t="s">
        <v>73</v>
      </c>
      <c r="K1552" s="15" t="s">
        <v>74</v>
      </c>
      <c r="L1552" s="15" t="s">
        <v>1952</v>
      </c>
      <c r="M1552" s="6">
        <v>0.4</v>
      </c>
      <c r="N1552" s="15" t="s">
        <v>33</v>
      </c>
      <c r="O1552" s="15" t="s">
        <v>34</v>
      </c>
      <c r="P1552" s="15" t="s">
        <v>124</v>
      </c>
      <c r="Q1552" s="15" t="s">
        <v>1364</v>
      </c>
      <c r="R1552" s="2">
        <v>32259</v>
      </c>
      <c r="S1552" s="1">
        <v>42147</v>
      </c>
      <c r="T1552" s="12">
        <f>EOMONTH(Table_1[[#This Row],[Order Date]],0)</f>
        <v>42155</v>
      </c>
      <c r="U1552" s="10">
        <f>EOMONTH(Table_1[[#This Row],[Order Date]],0)</f>
        <v>42155</v>
      </c>
      <c r="V1552" s="14">
        <v>42147</v>
      </c>
      <c r="W1552" s="1">
        <v>42152</v>
      </c>
      <c r="X1552" s="12">
        <v>42152</v>
      </c>
      <c r="Y1552" s="10">
        <f>EOMONTH(Table_1[[#This Row],[Ship date]],0)</f>
        <v>42155</v>
      </c>
      <c r="Z1552" s="14">
        <v>42152</v>
      </c>
      <c r="AA1552" s="4">
        <v>14.754</v>
      </c>
      <c r="AB1552" s="2">
        <v>30</v>
      </c>
      <c r="AC1552" s="4">
        <v>2051.6799999999998</v>
      </c>
      <c r="AD1552" s="2">
        <v>88282</v>
      </c>
      <c r="AE1552" s="4">
        <f>'DataCleaning and Transformation'!$E1552-'DataCleaning and Transformation'!$D1552</f>
        <v>67.239999999999995</v>
      </c>
      <c r="AF1552" s="15" t="str">
        <f>_xlfn.IFS('DataCleaning and Transformation'!$O1552="Central","Chris",'DataCleaning and Transformation'!$O1552="East","Erin",'DataCleaning and Transformation'!$O1552="South","Sam",'DataCleaning and Transformation'!$O1552="West","William")</f>
        <v>Sam</v>
      </c>
      <c r="AG1552" s="31">
        <f>Table_1[[#This Row],[Ship date]]-Table_1[[#This Row],[Order Date]]</f>
        <v>5</v>
      </c>
      <c r="AH1552" s="22">
        <f>Table_1[[#This Row],[Profit]]/Table_1[[#This Row],[Sales]]</f>
        <v>7.1911799110972478E-3</v>
      </c>
      <c r="AI1552" s="23">
        <f>Table_1[[#This Row],[Profit]]+Table_1[[#This Row],[Sales]]</f>
        <v>2066.4339999999997</v>
      </c>
      <c r="AJ1552" s="17">
        <f>WEEKNUM(Table_1[[#This Row],[Order Date]],1)</f>
        <v>21</v>
      </c>
      <c r="AK1552" s="17" t="str">
        <f>TEXT(Table_1[[#This Row],[Order Date]],"mmm yyyy")</f>
        <v>May 2015</v>
      </c>
      <c r="AL1552" s="17" t="str">
        <f>Table_1[[#This Row],[Monthly sales]]&amp;"  Week "&amp;TEXT(Table_1[[#This Row],[Weekly sales]],"00")</f>
        <v>May 2015  Week 21</v>
      </c>
      <c r="AM1552" s="17">
        <f>IF(COUNTIF($A$2:A1552, A1552)=1, 1, 0)</f>
        <v>0</v>
      </c>
      <c r="AN1552" s="3">
        <f>COUNTA(A1552) - COUNTIF(Table_1[[#This Row],[Unique Customers]], 1)</f>
        <v>1</v>
      </c>
      <c r="AO1552" s="17" t="str">
        <f t="shared" si="24"/>
        <v>Unique</v>
      </c>
      <c r="AP1552" s="17" t="str">
        <f>"Q"&amp;_xlfn.CEILING.MATH(MONTH(Table_1[[#This Row],[Monthly sales]])/3,1)</f>
        <v>Q2</v>
      </c>
    </row>
    <row r="1553" spans="1:42" ht="14.4" x14ac:dyDescent="0.3">
      <c r="A1553" s="2">
        <v>2858</v>
      </c>
      <c r="B1553" s="15" t="s">
        <v>2552</v>
      </c>
      <c r="C1553" s="15" t="s">
        <v>48</v>
      </c>
      <c r="D1553" s="6">
        <v>0.1</v>
      </c>
      <c r="E1553" s="4">
        <v>130.97999999999999</v>
      </c>
      <c r="F1553" s="4">
        <v>54.74</v>
      </c>
      <c r="G1553" s="15" t="s">
        <v>27</v>
      </c>
      <c r="H1553" s="15" t="s">
        <v>95</v>
      </c>
      <c r="I1553" s="15" t="s">
        <v>29</v>
      </c>
      <c r="J1553" s="15" t="s">
        <v>118</v>
      </c>
      <c r="K1553" s="15" t="s">
        <v>31</v>
      </c>
      <c r="L1553" s="15" t="s">
        <v>1404</v>
      </c>
      <c r="M1553" s="6">
        <v>0.69</v>
      </c>
      <c r="N1553" s="15" t="s">
        <v>33</v>
      </c>
      <c r="O1553" s="15" t="s">
        <v>34</v>
      </c>
      <c r="P1553" s="15" t="s">
        <v>124</v>
      </c>
      <c r="Q1553" s="15" t="s">
        <v>1364</v>
      </c>
      <c r="R1553" s="2">
        <v>32259</v>
      </c>
      <c r="S1553" s="1">
        <v>42147</v>
      </c>
      <c r="T1553" s="12">
        <f>EOMONTH(Table_1[[#This Row],[Order Date]],0)</f>
        <v>42155</v>
      </c>
      <c r="U1553" s="10">
        <f>EOMONTH(Table_1[[#This Row],[Order Date]],0)</f>
        <v>42155</v>
      </c>
      <c r="V1553" s="14">
        <v>42147</v>
      </c>
      <c r="W1553" s="1">
        <v>42147</v>
      </c>
      <c r="X1553" s="12">
        <v>42147</v>
      </c>
      <c r="Y1553" s="10">
        <f>EOMONTH(Table_1[[#This Row],[Ship date]],0)</f>
        <v>42155</v>
      </c>
      <c r="Z1553" s="14">
        <v>42147</v>
      </c>
      <c r="AA1553" s="4">
        <v>669.61199999999997</v>
      </c>
      <c r="AB1553" s="2">
        <v>42</v>
      </c>
      <c r="AC1553" s="4">
        <v>5295.03</v>
      </c>
      <c r="AD1553" s="2">
        <v>88282</v>
      </c>
      <c r="AE1553" s="4">
        <f>'DataCleaning and Transformation'!$E1553-'DataCleaning and Transformation'!$D1553</f>
        <v>130.88</v>
      </c>
      <c r="AF1553" s="15" t="str">
        <f>_xlfn.IFS('DataCleaning and Transformation'!$O1553="Central","Chris",'DataCleaning and Transformation'!$O1553="East","Erin",'DataCleaning and Transformation'!$O1553="South","Sam",'DataCleaning and Transformation'!$O1553="West","William")</f>
        <v>Sam</v>
      </c>
      <c r="AG1553" s="31">
        <f>Table_1[[#This Row],[Ship date]]-Table_1[[#This Row],[Order Date]]</f>
        <v>0</v>
      </c>
      <c r="AH1553" s="22">
        <f>Table_1[[#This Row],[Profit]]/Table_1[[#This Row],[Sales]]</f>
        <v>0.12646047331176594</v>
      </c>
      <c r="AI1553" s="23">
        <f>Table_1[[#This Row],[Profit]]+Table_1[[#This Row],[Sales]]</f>
        <v>5964.6419999999998</v>
      </c>
      <c r="AJ1553" s="17">
        <f>WEEKNUM(Table_1[[#This Row],[Order Date]],1)</f>
        <v>21</v>
      </c>
      <c r="AK1553" s="17" t="str">
        <f>TEXT(Table_1[[#This Row],[Order Date]],"mmm yyyy")</f>
        <v>May 2015</v>
      </c>
      <c r="AL1553" s="17" t="str">
        <f>Table_1[[#This Row],[Monthly sales]]&amp;"  Week "&amp;TEXT(Table_1[[#This Row],[Weekly sales]],"00")</f>
        <v>May 2015  Week 21</v>
      </c>
      <c r="AM1553" s="17">
        <f>IF(COUNTIF($A$2:A1553, A1553)=1, 1, 0)</f>
        <v>0</v>
      </c>
      <c r="AN1553" s="3">
        <f>COUNTA(A1553) - COUNTIF(Table_1[[#This Row],[Unique Customers]], 1)</f>
        <v>1</v>
      </c>
      <c r="AO1553" s="17" t="str">
        <f t="shared" si="24"/>
        <v>Repeated</v>
      </c>
      <c r="AP1553" s="17" t="str">
        <f>"Q"&amp;_xlfn.CEILING.MATH(MONTH(Table_1[[#This Row],[Monthly sales]])/3,1)</f>
        <v>Q2</v>
      </c>
    </row>
    <row r="1554" spans="1:42" ht="14.4" x14ac:dyDescent="0.3">
      <c r="A1554" s="2">
        <v>2858</v>
      </c>
      <c r="B1554" s="15" t="s">
        <v>2552</v>
      </c>
      <c r="C1554" s="15" t="s">
        <v>48</v>
      </c>
      <c r="D1554" s="6">
        <v>0.04</v>
      </c>
      <c r="E1554" s="4">
        <v>2.78</v>
      </c>
      <c r="F1554" s="4">
        <v>1.25</v>
      </c>
      <c r="G1554" s="15" t="s">
        <v>39</v>
      </c>
      <c r="H1554" s="15" t="s">
        <v>95</v>
      </c>
      <c r="I1554" s="15" t="s">
        <v>49</v>
      </c>
      <c r="J1554" s="15" t="s">
        <v>50</v>
      </c>
      <c r="K1554" s="15" t="s">
        <v>51</v>
      </c>
      <c r="L1554" s="15" t="s">
        <v>383</v>
      </c>
      <c r="M1554" s="6">
        <v>0.59</v>
      </c>
      <c r="N1554" s="15" t="s">
        <v>33</v>
      </c>
      <c r="O1554" s="15" t="s">
        <v>34</v>
      </c>
      <c r="P1554" s="15" t="s">
        <v>124</v>
      </c>
      <c r="Q1554" s="15" t="s">
        <v>1364</v>
      </c>
      <c r="R1554" s="2">
        <v>32259</v>
      </c>
      <c r="S1554" s="1">
        <v>42147</v>
      </c>
      <c r="T1554" s="12">
        <f>EOMONTH(Table_1[[#This Row],[Order Date]],0)</f>
        <v>42155</v>
      </c>
      <c r="U1554" s="10">
        <f>EOMONTH(Table_1[[#This Row],[Order Date]],0)</f>
        <v>42155</v>
      </c>
      <c r="V1554" s="14">
        <v>42147</v>
      </c>
      <c r="W1554" s="1">
        <v>42147</v>
      </c>
      <c r="X1554" s="12">
        <v>42147</v>
      </c>
      <c r="Y1554" s="10">
        <f>EOMONTH(Table_1[[#This Row],[Ship date]],0)</f>
        <v>42155</v>
      </c>
      <c r="Z1554" s="14">
        <v>42147</v>
      </c>
      <c r="AA1554" s="4">
        <v>213</v>
      </c>
      <c r="AB1554" s="2">
        <v>28</v>
      </c>
      <c r="AC1554" s="4">
        <v>80.27</v>
      </c>
      <c r="AD1554" s="2">
        <v>88282</v>
      </c>
      <c r="AE1554" s="4">
        <f>'DataCleaning and Transformation'!$E1554-'DataCleaning and Transformation'!$D1554</f>
        <v>2.7399999999999998</v>
      </c>
      <c r="AF1554" s="15" t="str">
        <f>_xlfn.IFS('DataCleaning and Transformation'!$O1554="Central","Chris",'DataCleaning and Transformation'!$O1554="East","Erin",'DataCleaning and Transformation'!$O1554="South","Sam",'DataCleaning and Transformation'!$O1554="West","William")</f>
        <v>Sam</v>
      </c>
      <c r="AG1554" s="31">
        <f>Table_1[[#This Row],[Ship date]]-Table_1[[#This Row],[Order Date]]</f>
        <v>0</v>
      </c>
      <c r="AH1554" s="22">
        <f>Table_1[[#This Row],[Profit]]/Table_1[[#This Row],[Sales]]</f>
        <v>2.6535442880279061</v>
      </c>
      <c r="AI1554" s="23">
        <f>Table_1[[#This Row],[Profit]]+Table_1[[#This Row],[Sales]]</f>
        <v>293.27</v>
      </c>
      <c r="AJ1554" s="17">
        <f>WEEKNUM(Table_1[[#This Row],[Order Date]],1)</f>
        <v>21</v>
      </c>
      <c r="AK1554" s="17" t="str">
        <f>TEXT(Table_1[[#This Row],[Order Date]],"mmm yyyy")</f>
        <v>May 2015</v>
      </c>
      <c r="AL1554" s="17" t="str">
        <f>Table_1[[#This Row],[Monthly sales]]&amp;"  Week "&amp;TEXT(Table_1[[#This Row],[Weekly sales]],"00")</f>
        <v>May 2015  Week 21</v>
      </c>
      <c r="AM1554" s="17">
        <f>IF(COUNTIF($A$2:A1554, A1554)=1, 1, 0)</f>
        <v>0</v>
      </c>
      <c r="AN1554" s="3">
        <f>COUNTA(A1554) - COUNTIF(Table_1[[#This Row],[Unique Customers]], 1)</f>
        <v>1</v>
      </c>
      <c r="AO1554" s="17" t="str">
        <f t="shared" si="24"/>
        <v>Repeated</v>
      </c>
      <c r="AP1554" s="17" t="str">
        <f>"Q"&amp;_xlfn.CEILING.MATH(MONTH(Table_1[[#This Row],[Monthly sales]])/3,1)</f>
        <v>Q2</v>
      </c>
    </row>
    <row r="1555" spans="1:42" ht="14.4" x14ac:dyDescent="0.3">
      <c r="A1555" s="2">
        <v>398</v>
      </c>
      <c r="B1555" s="15" t="s">
        <v>2639</v>
      </c>
      <c r="C1555" s="15" t="s">
        <v>117</v>
      </c>
      <c r="D1555" s="6">
        <v>0.05</v>
      </c>
      <c r="E1555" s="4">
        <v>63.94</v>
      </c>
      <c r="F1555" s="4">
        <v>14.48</v>
      </c>
      <c r="G1555" s="15" t="s">
        <v>39</v>
      </c>
      <c r="H1555" s="15" t="s">
        <v>95</v>
      </c>
      <c r="I1555" s="15" t="s">
        <v>29</v>
      </c>
      <c r="J1555" s="15" t="s">
        <v>127</v>
      </c>
      <c r="K1555" s="15" t="s">
        <v>74</v>
      </c>
      <c r="L1555" s="15" t="s">
        <v>1995</v>
      </c>
      <c r="M1555" s="6">
        <v>0.46</v>
      </c>
      <c r="N1555" s="15" t="s">
        <v>33</v>
      </c>
      <c r="O1555" s="15" t="s">
        <v>112</v>
      </c>
      <c r="P1555" s="15" t="s">
        <v>318</v>
      </c>
      <c r="Q1555" s="15" t="s">
        <v>2640</v>
      </c>
      <c r="R1555" s="2">
        <v>45406</v>
      </c>
      <c r="S1555" s="1">
        <v>42147</v>
      </c>
      <c r="T1555" s="12">
        <f>EOMONTH(Table_1[[#This Row],[Order Date]],0)</f>
        <v>42155</v>
      </c>
      <c r="U1555" s="10">
        <f>EOMONTH(Table_1[[#This Row],[Order Date]],0)</f>
        <v>42155</v>
      </c>
      <c r="V1555" s="14">
        <v>42147</v>
      </c>
      <c r="W1555" s="1">
        <v>42149</v>
      </c>
      <c r="X1555" s="12">
        <v>42149</v>
      </c>
      <c r="Y1555" s="10">
        <f>EOMONTH(Table_1[[#This Row],[Ship date]],0)</f>
        <v>42155</v>
      </c>
      <c r="Z1555" s="14">
        <v>42149</v>
      </c>
      <c r="AA1555" s="4">
        <v>1372.6307999999999</v>
      </c>
      <c r="AB1555" s="2">
        <v>31</v>
      </c>
      <c r="AC1555" s="4">
        <v>1989.32</v>
      </c>
      <c r="AD1555" s="2">
        <v>89320</v>
      </c>
      <c r="AE1555" s="4">
        <f>'DataCleaning and Transformation'!$E1555-'DataCleaning and Transformation'!$D1555</f>
        <v>63.89</v>
      </c>
      <c r="AF1555" s="15" t="str">
        <f>_xlfn.IFS('DataCleaning and Transformation'!$O1555="Central","Chris",'DataCleaning and Transformation'!$O1555="East","Erin",'DataCleaning and Transformation'!$O1555="South","Sam",'DataCleaning and Transformation'!$O1555="West","William")</f>
        <v>Erin</v>
      </c>
      <c r="AG1555" s="31">
        <f>Table_1[[#This Row],[Ship date]]-Table_1[[#This Row],[Order Date]]</f>
        <v>2</v>
      </c>
      <c r="AH1555" s="22">
        <f>Table_1[[#This Row],[Profit]]/Table_1[[#This Row],[Sales]]</f>
        <v>0.69</v>
      </c>
      <c r="AI1555" s="23">
        <f>Table_1[[#This Row],[Profit]]+Table_1[[#This Row],[Sales]]</f>
        <v>3361.9507999999996</v>
      </c>
      <c r="AJ1555" s="17">
        <f>WEEKNUM(Table_1[[#This Row],[Order Date]],1)</f>
        <v>21</v>
      </c>
      <c r="AK1555" s="17" t="str">
        <f>TEXT(Table_1[[#This Row],[Order Date]],"mmm yyyy")</f>
        <v>May 2015</v>
      </c>
      <c r="AL1555" s="17" t="str">
        <f>Table_1[[#This Row],[Monthly sales]]&amp;"  Week "&amp;TEXT(Table_1[[#This Row],[Weekly sales]],"00")</f>
        <v>May 2015  Week 21</v>
      </c>
      <c r="AM1555" s="17">
        <f>IF(COUNTIF($A$2:A1555, A1555)=1, 1, 0)</f>
        <v>1</v>
      </c>
      <c r="AN1555" s="3">
        <f>COUNTA(A1555) - COUNTIF(Table_1[[#This Row],[Unique Customers]], 1)</f>
        <v>0</v>
      </c>
      <c r="AO1555" s="17" t="str">
        <f t="shared" si="24"/>
        <v>Unique</v>
      </c>
      <c r="AP1555" s="17" t="str">
        <f>"Q"&amp;_xlfn.CEILING.MATH(MONTH(Table_1[[#This Row],[Monthly sales]])/3,1)</f>
        <v>Q2</v>
      </c>
    </row>
    <row r="1556" spans="1:42" ht="14.4" x14ac:dyDescent="0.3">
      <c r="A1556" s="2">
        <v>540</v>
      </c>
      <c r="B1556" s="15" t="s">
        <v>2509</v>
      </c>
      <c r="C1556" s="15" t="s">
        <v>117</v>
      </c>
      <c r="D1556" s="6">
        <v>0.05</v>
      </c>
      <c r="E1556" s="4">
        <v>204.1</v>
      </c>
      <c r="F1556" s="4">
        <v>13.99</v>
      </c>
      <c r="G1556" s="15" t="s">
        <v>39</v>
      </c>
      <c r="H1556" s="15" t="s">
        <v>28</v>
      </c>
      <c r="I1556" s="15" t="s">
        <v>41</v>
      </c>
      <c r="J1556" s="15" t="s">
        <v>57</v>
      </c>
      <c r="K1556" s="15" t="s">
        <v>145</v>
      </c>
      <c r="L1556" s="15" t="s">
        <v>2641</v>
      </c>
      <c r="M1556" s="6">
        <v>0.37</v>
      </c>
      <c r="N1556" s="15" t="s">
        <v>33</v>
      </c>
      <c r="O1556" s="15" t="s">
        <v>53</v>
      </c>
      <c r="P1556" s="15" t="s">
        <v>104</v>
      </c>
      <c r="Q1556" s="15" t="s">
        <v>2511</v>
      </c>
      <c r="R1556" s="2">
        <v>60061</v>
      </c>
      <c r="S1556" s="1">
        <v>42147</v>
      </c>
      <c r="T1556" s="12">
        <f>EOMONTH(Table_1[[#This Row],[Order Date]],0)</f>
        <v>42155</v>
      </c>
      <c r="U1556" s="10">
        <f>EOMONTH(Table_1[[#This Row],[Order Date]],0)</f>
        <v>42155</v>
      </c>
      <c r="V1556" s="14">
        <v>42147</v>
      </c>
      <c r="W1556" s="1">
        <v>42149</v>
      </c>
      <c r="X1556" s="12">
        <v>42149</v>
      </c>
      <c r="Y1556" s="10">
        <f>EOMONTH(Table_1[[#This Row],[Ship date]],0)</f>
        <v>42155</v>
      </c>
      <c r="Z1556" s="14">
        <v>42149</v>
      </c>
      <c r="AA1556" s="4">
        <v>5924.1122999999998</v>
      </c>
      <c r="AB1556" s="2">
        <v>41</v>
      </c>
      <c r="AC1556" s="4">
        <v>8585.67</v>
      </c>
      <c r="AD1556" s="2">
        <v>91175</v>
      </c>
      <c r="AE1556" s="4">
        <f>'DataCleaning and Transformation'!$E1556-'DataCleaning and Transformation'!$D1556</f>
        <v>204.04999999999998</v>
      </c>
      <c r="AF1556" s="15" t="str">
        <f>_xlfn.IFS('DataCleaning and Transformation'!$O1556="Central","Chris",'DataCleaning and Transformation'!$O1556="East","Erin",'DataCleaning and Transformation'!$O1556="South","Sam",'DataCleaning and Transformation'!$O1556="West","William")</f>
        <v>Chris</v>
      </c>
      <c r="AG1556" s="31">
        <f>Table_1[[#This Row],[Ship date]]-Table_1[[#This Row],[Order Date]]</f>
        <v>2</v>
      </c>
      <c r="AH1556" s="22">
        <f>Table_1[[#This Row],[Profit]]/Table_1[[#This Row],[Sales]]</f>
        <v>0.69</v>
      </c>
      <c r="AI1556" s="23">
        <f>Table_1[[#This Row],[Profit]]+Table_1[[#This Row],[Sales]]</f>
        <v>14509.782299999999</v>
      </c>
      <c r="AJ1556" s="17">
        <f>WEEKNUM(Table_1[[#This Row],[Order Date]],1)</f>
        <v>21</v>
      </c>
      <c r="AK1556" s="17" t="str">
        <f>TEXT(Table_1[[#This Row],[Order Date]],"mmm yyyy")</f>
        <v>May 2015</v>
      </c>
      <c r="AL1556" s="17" t="str">
        <f>Table_1[[#This Row],[Monthly sales]]&amp;"  Week "&amp;TEXT(Table_1[[#This Row],[Weekly sales]],"00")</f>
        <v>May 2015  Week 21</v>
      </c>
      <c r="AM1556" s="17">
        <f>IF(COUNTIF($A$2:A1556, A1556)=1, 1, 0)</f>
        <v>0</v>
      </c>
      <c r="AN1556" s="3">
        <f>COUNTA(A1556) - COUNTIF(Table_1[[#This Row],[Unique Customers]], 1)</f>
        <v>1</v>
      </c>
      <c r="AO1556" s="17" t="str">
        <f t="shared" si="24"/>
        <v>Unique</v>
      </c>
      <c r="AP1556" s="17" t="str">
        <f>"Q"&amp;_xlfn.CEILING.MATH(MONTH(Table_1[[#This Row],[Monthly sales]])/3,1)</f>
        <v>Q2</v>
      </c>
    </row>
    <row r="1557" spans="1:42" ht="14.4" x14ac:dyDescent="0.3">
      <c r="A1557" s="2">
        <v>2458</v>
      </c>
      <c r="B1557" s="15" t="s">
        <v>158</v>
      </c>
      <c r="C1557" s="15" t="s">
        <v>117</v>
      </c>
      <c r="D1557" s="6">
        <v>0.05</v>
      </c>
      <c r="E1557" s="4">
        <v>12.88</v>
      </c>
      <c r="F1557" s="4">
        <v>4.59</v>
      </c>
      <c r="G1557" s="15" t="s">
        <v>39</v>
      </c>
      <c r="H1557" s="15" t="s">
        <v>72</v>
      </c>
      <c r="I1557" s="15" t="s">
        <v>49</v>
      </c>
      <c r="J1557" s="15" t="s">
        <v>569</v>
      </c>
      <c r="K1557" s="15" t="s">
        <v>51</v>
      </c>
      <c r="L1557" s="15" t="s">
        <v>2032</v>
      </c>
      <c r="M1557" s="6">
        <v>0.82</v>
      </c>
      <c r="N1557" s="15" t="s">
        <v>33</v>
      </c>
      <c r="O1557" s="15" t="s">
        <v>53</v>
      </c>
      <c r="P1557" s="15" t="s">
        <v>85</v>
      </c>
      <c r="Q1557" s="15" t="s">
        <v>160</v>
      </c>
      <c r="R1557" s="2">
        <v>55410</v>
      </c>
      <c r="S1557" s="1">
        <v>42147</v>
      </c>
      <c r="T1557" s="12">
        <f>EOMONTH(Table_1[[#This Row],[Order Date]],0)</f>
        <v>42155</v>
      </c>
      <c r="U1557" s="10">
        <f>EOMONTH(Table_1[[#This Row],[Order Date]],0)</f>
        <v>42155</v>
      </c>
      <c r="V1557" s="14">
        <v>42147</v>
      </c>
      <c r="W1557" s="1">
        <v>42149</v>
      </c>
      <c r="X1557" s="12">
        <v>42149</v>
      </c>
      <c r="Y1557" s="10">
        <f>EOMONTH(Table_1[[#This Row],[Ship date]],0)</f>
        <v>42155</v>
      </c>
      <c r="Z1557" s="14">
        <v>42149</v>
      </c>
      <c r="AA1557" s="4">
        <v>5.98</v>
      </c>
      <c r="AB1557" s="2">
        <v>3</v>
      </c>
      <c r="AC1557" s="4">
        <v>42.35</v>
      </c>
      <c r="AD1557" s="2">
        <v>91286</v>
      </c>
      <c r="AE1557" s="4">
        <f>'DataCleaning and Transformation'!$E1557-'DataCleaning and Transformation'!$D1557</f>
        <v>12.83</v>
      </c>
      <c r="AF1557" s="15" t="str">
        <f>_xlfn.IFS('DataCleaning and Transformation'!$O1557="Central","Chris",'DataCleaning and Transformation'!$O1557="East","Erin",'DataCleaning and Transformation'!$O1557="South","Sam",'DataCleaning and Transformation'!$O1557="West","William")</f>
        <v>Chris</v>
      </c>
      <c r="AG1557" s="31">
        <f>Table_1[[#This Row],[Ship date]]-Table_1[[#This Row],[Order Date]]</f>
        <v>2</v>
      </c>
      <c r="AH1557" s="22">
        <f>Table_1[[#This Row],[Profit]]/Table_1[[#This Row],[Sales]]</f>
        <v>0.1412042502951594</v>
      </c>
      <c r="AI1557" s="23">
        <f>Table_1[[#This Row],[Profit]]+Table_1[[#This Row],[Sales]]</f>
        <v>48.33</v>
      </c>
      <c r="AJ1557" s="17">
        <f>WEEKNUM(Table_1[[#This Row],[Order Date]],1)</f>
        <v>21</v>
      </c>
      <c r="AK1557" s="17" t="str">
        <f>TEXT(Table_1[[#This Row],[Order Date]],"mmm yyyy")</f>
        <v>May 2015</v>
      </c>
      <c r="AL1557" s="17" t="str">
        <f>Table_1[[#This Row],[Monthly sales]]&amp;"  Week "&amp;TEXT(Table_1[[#This Row],[Weekly sales]],"00")</f>
        <v>May 2015  Week 21</v>
      </c>
      <c r="AM1557" s="17">
        <f>IF(COUNTIF($A$2:A1557, A1557)=1, 1, 0)</f>
        <v>0</v>
      </c>
      <c r="AN1557" s="3">
        <f>COUNTA(A1557) - COUNTIF(Table_1[[#This Row],[Unique Customers]], 1)</f>
        <v>1</v>
      </c>
      <c r="AO1557" s="17" t="str">
        <f t="shared" si="24"/>
        <v>Unique</v>
      </c>
      <c r="AP1557" s="17" t="str">
        <f>"Q"&amp;_xlfn.CEILING.MATH(MONTH(Table_1[[#This Row],[Monthly sales]])/3,1)</f>
        <v>Q2</v>
      </c>
    </row>
    <row r="1558" spans="1:42" ht="14.4" x14ac:dyDescent="0.3">
      <c r="A1558" s="2">
        <v>1814</v>
      </c>
      <c r="B1558" s="15" t="s">
        <v>2642</v>
      </c>
      <c r="C1558" s="15" t="s">
        <v>71</v>
      </c>
      <c r="D1558" s="6">
        <v>0.09</v>
      </c>
      <c r="E1558" s="4">
        <v>77.510000000000005</v>
      </c>
      <c r="F1558" s="4">
        <v>4</v>
      </c>
      <c r="G1558" s="15" t="s">
        <v>88</v>
      </c>
      <c r="H1558" s="15" t="s">
        <v>72</v>
      </c>
      <c r="I1558" s="15" t="s">
        <v>41</v>
      </c>
      <c r="J1558" s="15" t="s">
        <v>42</v>
      </c>
      <c r="K1558" s="15" t="s">
        <v>74</v>
      </c>
      <c r="L1558" s="15" t="s">
        <v>2050</v>
      </c>
      <c r="M1558" s="6">
        <v>0.76</v>
      </c>
      <c r="N1558" s="15" t="s">
        <v>33</v>
      </c>
      <c r="O1558" s="15" t="s">
        <v>34</v>
      </c>
      <c r="P1558" s="15" t="s">
        <v>35</v>
      </c>
      <c r="Q1558" s="15" t="s">
        <v>2643</v>
      </c>
      <c r="R1558" s="2">
        <v>38654</v>
      </c>
      <c r="S1558" s="1">
        <v>42147</v>
      </c>
      <c r="T1558" s="12">
        <f>EOMONTH(Table_1[[#This Row],[Order Date]],0)</f>
        <v>42155</v>
      </c>
      <c r="U1558" s="10">
        <f>EOMONTH(Table_1[[#This Row],[Order Date]],0)</f>
        <v>42155</v>
      </c>
      <c r="V1558" s="14">
        <v>42147</v>
      </c>
      <c r="W1558" s="1">
        <v>42149</v>
      </c>
      <c r="X1558" s="12">
        <v>42149</v>
      </c>
      <c r="Y1558" s="10">
        <f>EOMONTH(Table_1[[#This Row],[Ship date]],0)</f>
        <v>42155</v>
      </c>
      <c r="Z1558" s="14">
        <v>42149</v>
      </c>
      <c r="AA1558" s="4">
        <v>-986.524</v>
      </c>
      <c r="AB1558" s="2">
        <v>17</v>
      </c>
      <c r="AC1558" s="4">
        <v>1300.54</v>
      </c>
      <c r="AD1558" s="2">
        <v>90524</v>
      </c>
      <c r="AE1558" s="4">
        <f>'DataCleaning and Transformation'!$E1558-'DataCleaning and Transformation'!$D1558</f>
        <v>77.42</v>
      </c>
      <c r="AF1558" s="15" t="str">
        <f>_xlfn.IFS('DataCleaning and Transformation'!$O1558="Central","Chris",'DataCleaning and Transformation'!$O1558="East","Erin",'DataCleaning and Transformation'!$O1558="South","Sam",'DataCleaning and Transformation'!$O1558="West","William")</f>
        <v>Sam</v>
      </c>
      <c r="AG1558" s="31">
        <f>Table_1[[#This Row],[Ship date]]-Table_1[[#This Row],[Order Date]]</f>
        <v>2</v>
      </c>
      <c r="AH1558" s="22">
        <f>Table_1[[#This Row],[Profit]]/Table_1[[#This Row],[Sales]]</f>
        <v>-0.75854952558168143</v>
      </c>
      <c r="AI1558" s="23">
        <f>Table_1[[#This Row],[Profit]]+Table_1[[#This Row],[Sales]]</f>
        <v>314.01599999999996</v>
      </c>
      <c r="AJ1558" s="17">
        <f>WEEKNUM(Table_1[[#This Row],[Order Date]],1)</f>
        <v>21</v>
      </c>
      <c r="AK1558" s="17" t="str">
        <f>TEXT(Table_1[[#This Row],[Order Date]],"mmm yyyy")</f>
        <v>May 2015</v>
      </c>
      <c r="AL1558" s="17" t="str">
        <f>Table_1[[#This Row],[Monthly sales]]&amp;"  Week "&amp;TEXT(Table_1[[#This Row],[Weekly sales]],"00")</f>
        <v>May 2015  Week 21</v>
      </c>
      <c r="AM1558" s="17">
        <f>IF(COUNTIF($A$2:A1558, A1558)=1, 1, 0)</f>
        <v>1</v>
      </c>
      <c r="AN1558" s="3">
        <f>COUNTA(A1558) - COUNTIF(Table_1[[#This Row],[Unique Customers]], 1)</f>
        <v>0</v>
      </c>
      <c r="AO1558" s="17" t="str">
        <f t="shared" si="24"/>
        <v>Unique</v>
      </c>
      <c r="AP1558" s="17" t="str">
        <f>"Q"&amp;_xlfn.CEILING.MATH(MONTH(Table_1[[#This Row],[Monthly sales]])/3,1)</f>
        <v>Q2</v>
      </c>
    </row>
    <row r="1559" spans="1:42" ht="14.4" x14ac:dyDescent="0.3">
      <c r="A1559" s="2">
        <v>1814</v>
      </c>
      <c r="B1559" s="15" t="s">
        <v>2642</v>
      </c>
      <c r="C1559" s="15" t="s">
        <v>71</v>
      </c>
      <c r="D1559" s="6">
        <v>0</v>
      </c>
      <c r="E1559" s="4">
        <v>2.88</v>
      </c>
      <c r="F1559" s="4">
        <v>0.7</v>
      </c>
      <c r="G1559" s="15" t="s">
        <v>39</v>
      </c>
      <c r="H1559" s="15" t="s">
        <v>72</v>
      </c>
      <c r="I1559" s="15" t="s">
        <v>49</v>
      </c>
      <c r="J1559" s="15" t="s">
        <v>50</v>
      </c>
      <c r="K1559" s="15" t="s">
        <v>51</v>
      </c>
      <c r="L1559" s="15" t="s">
        <v>640</v>
      </c>
      <c r="M1559" s="6">
        <v>0.56000000000000005</v>
      </c>
      <c r="N1559" s="15" t="s">
        <v>33</v>
      </c>
      <c r="O1559" s="15" t="s">
        <v>34</v>
      </c>
      <c r="P1559" s="15" t="s">
        <v>35</v>
      </c>
      <c r="Q1559" s="15" t="s">
        <v>2643</v>
      </c>
      <c r="R1559" s="2">
        <v>38654</v>
      </c>
      <c r="S1559" s="1">
        <v>42147</v>
      </c>
      <c r="T1559" s="12">
        <f>EOMONTH(Table_1[[#This Row],[Order Date]],0)</f>
        <v>42155</v>
      </c>
      <c r="U1559" s="10">
        <f>EOMONTH(Table_1[[#This Row],[Order Date]],0)</f>
        <v>42155</v>
      </c>
      <c r="V1559" s="14">
        <v>42147</v>
      </c>
      <c r="W1559" s="1">
        <v>42149</v>
      </c>
      <c r="X1559" s="12">
        <v>42149</v>
      </c>
      <c r="Y1559" s="10">
        <f>EOMONTH(Table_1[[#This Row],[Ship date]],0)</f>
        <v>42155</v>
      </c>
      <c r="Z1559" s="14">
        <v>42149</v>
      </c>
      <c r="AA1559" s="4">
        <v>-141.666</v>
      </c>
      <c r="AB1559" s="2">
        <v>13</v>
      </c>
      <c r="AC1559" s="4">
        <v>38.06</v>
      </c>
      <c r="AD1559" s="2">
        <v>90524</v>
      </c>
      <c r="AE1559" s="4">
        <f>'DataCleaning and Transformation'!$E1559-'DataCleaning and Transformation'!$D1559</f>
        <v>2.88</v>
      </c>
      <c r="AF1559" s="15" t="str">
        <f>_xlfn.IFS('DataCleaning and Transformation'!$O1559="Central","Chris",'DataCleaning and Transformation'!$O1559="East","Erin",'DataCleaning and Transformation'!$O1559="South","Sam",'DataCleaning and Transformation'!$O1559="West","William")</f>
        <v>Sam</v>
      </c>
      <c r="AG1559" s="31">
        <f>Table_1[[#This Row],[Ship date]]-Table_1[[#This Row],[Order Date]]</f>
        <v>2</v>
      </c>
      <c r="AH1559" s="22">
        <f>Table_1[[#This Row],[Profit]]/Table_1[[#This Row],[Sales]]</f>
        <v>-3.7221755123489224</v>
      </c>
      <c r="AI1559" s="23">
        <f>Table_1[[#This Row],[Profit]]+Table_1[[#This Row],[Sales]]</f>
        <v>-103.60599999999999</v>
      </c>
      <c r="AJ1559" s="17">
        <f>WEEKNUM(Table_1[[#This Row],[Order Date]],1)</f>
        <v>21</v>
      </c>
      <c r="AK1559" s="17" t="str">
        <f>TEXT(Table_1[[#This Row],[Order Date]],"mmm yyyy")</f>
        <v>May 2015</v>
      </c>
      <c r="AL1559" s="17" t="str">
        <f>Table_1[[#This Row],[Monthly sales]]&amp;"  Week "&amp;TEXT(Table_1[[#This Row],[Weekly sales]],"00")</f>
        <v>May 2015  Week 21</v>
      </c>
      <c r="AM1559" s="17">
        <f>IF(COUNTIF($A$2:A1559, A1559)=1, 1, 0)</f>
        <v>0</v>
      </c>
      <c r="AN1559" s="3">
        <f>COUNTA(A1559) - COUNTIF(Table_1[[#This Row],[Unique Customers]], 1)</f>
        <v>1</v>
      </c>
      <c r="AO1559" s="17" t="str">
        <f t="shared" si="24"/>
        <v>Repeated</v>
      </c>
      <c r="AP1559" s="17" t="str">
        <f>"Q"&amp;_xlfn.CEILING.MATH(MONTH(Table_1[[#This Row],[Monthly sales]])/3,1)</f>
        <v>Q2</v>
      </c>
    </row>
    <row r="1560" spans="1:42" ht="14.4" x14ac:dyDescent="0.3">
      <c r="A1560" s="2">
        <v>2450</v>
      </c>
      <c r="B1560" s="15" t="s">
        <v>2644</v>
      </c>
      <c r="C1560" s="15" t="s">
        <v>71</v>
      </c>
      <c r="D1560" s="6">
        <v>0.08</v>
      </c>
      <c r="E1560" s="4">
        <v>4.13</v>
      </c>
      <c r="F1560" s="4">
        <v>1.17</v>
      </c>
      <c r="G1560" s="15" t="s">
        <v>39</v>
      </c>
      <c r="H1560" s="15" t="s">
        <v>72</v>
      </c>
      <c r="I1560" s="15" t="s">
        <v>49</v>
      </c>
      <c r="J1560" s="15" t="s">
        <v>50</v>
      </c>
      <c r="K1560" s="15" t="s">
        <v>51</v>
      </c>
      <c r="L1560" s="15" t="s">
        <v>2645</v>
      </c>
      <c r="M1560" s="6">
        <v>0.56999999999999995</v>
      </c>
      <c r="N1560" s="15" t="s">
        <v>33</v>
      </c>
      <c r="O1560" s="15" t="s">
        <v>53</v>
      </c>
      <c r="P1560" s="15" t="s">
        <v>358</v>
      </c>
      <c r="Q1560" s="15" t="s">
        <v>2646</v>
      </c>
      <c r="R1560" s="2">
        <v>53545</v>
      </c>
      <c r="S1560" s="1">
        <v>42147</v>
      </c>
      <c r="T1560" s="12">
        <f>EOMONTH(Table_1[[#This Row],[Order Date]],0)</f>
        <v>42155</v>
      </c>
      <c r="U1560" s="10">
        <f>EOMONTH(Table_1[[#This Row],[Order Date]],0)</f>
        <v>42155</v>
      </c>
      <c r="V1560" s="14">
        <v>42147</v>
      </c>
      <c r="W1560" s="1">
        <v>42149</v>
      </c>
      <c r="X1560" s="12">
        <v>42149</v>
      </c>
      <c r="Y1560" s="10">
        <f>EOMONTH(Table_1[[#This Row],[Ship date]],0)</f>
        <v>42155</v>
      </c>
      <c r="Z1560" s="14">
        <v>42149</v>
      </c>
      <c r="AA1560" s="4">
        <v>-5.54</v>
      </c>
      <c r="AB1560" s="2">
        <v>1</v>
      </c>
      <c r="AC1560" s="4">
        <v>4.21</v>
      </c>
      <c r="AD1560" s="2">
        <v>90322</v>
      </c>
      <c r="AE1560" s="4">
        <f>'DataCleaning and Transformation'!$E1560-'DataCleaning and Transformation'!$D1560</f>
        <v>4.05</v>
      </c>
      <c r="AF1560" s="15" t="str">
        <f>_xlfn.IFS('DataCleaning and Transformation'!$O1560="Central","Chris",'DataCleaning and Transformation'!$O1560="East","Erin",'DataCleaning and Transformation'!$O1560="South","Sam",'DataCleaning and Transformation'!$O1560="West","William")</f>
        <v>Chris</v>
      </c>
      <c r="AG1560" s="31">
        <f>Table_1[[#This Row],[Ship date]]-Table_1[[#This Row],[Order Date]]</f>
        <v>2</v>
      </c>
      <c r="AH1560" s="22">
        <f>Table_1[[#This Row],[Profit]]/Table_1[[#This Row],[Sales]]</f>
        <v>-1.3159144893111638</v>
      </c>
      <c r="AI1560" s="23">
        <f>Table_1[[#This Row],[Profit]]+Table_1[[#This Row],[Sales]]</f>
        <v>-1.33</v>
      </c>
      <c r="AJ1560" s="17">
        <f>WEEKNUM(Table_1[[#This Row],[Order Date]],1)</f>
        <v>21</v>
      </c>
      <c r="AK1560" s="17" t="str">
        <f>TEXT(Table_1[[#This Row],[Order Date]],"mmm yyyy")</f>
        <v>May 2015</v>
      </c>
      <c r="AL1560" s="17" t="str">
        <f>Table_1[[#This Row],[Monthly sales]]&amp;"  Week "&amp;TEXT(Table_1[[#This Row],[Weekly sales]],"00")</f>
        <v>May 2015  Week 21</v>
      </c>
      <c r="AM1560" s="17">
        <f>IF(COUNTIF($A$2:A1560, A1560)=1, 1, 0)</f>
        <v>1</v>
      </c>
      <c r="AN1560" s="3">
        <f>COUNTA(A1560) - COUNTIF(Table_1[[#This Row],[Unique Customers]], 1)</f>
        <v>0</v>
      </c>
      <c r="AO1560" s="17" t="str">
        <f t="shared" si="24"/>
        <v>Unique</v>
      </c>
      <c r="AP1560" s="17" t="str">
        <f>"Q"&amp;_xlfn.CEILING.MATH(MONTH(Table_1[[#This Row],[Monthly sales]])/3,1)</f>
        <v>Q2</v>
      </c>
    </row>
    <row r="1561" spans="1:42" ht="14.4" x14ac:dyDescent="0.3">
      <c r="A1561" s="2">
        <v>357</v>
      </c>
      <c r="B1561" s="15" t="s">
        <v>2647</v>
      </c>
      <c r="C1561" s="15" t="s">
        <v>26</v>
      </c>
      <c r="D1561" s="6">
        <v>7.0000000000000007E-2</v>
      </c>
      <c r="E1561" s="4">
        <v>124.49</v>
      </c>
      <c r="F1561" s="4">
        <v>51.94</v>
      </c>
      <c r="G1561" s="15" t="s">
        <v>27</v>
      </c>
      <c r="H1561" s="15" t="s">
        <v>95</v>
      </c>
      <c r="I1561" s="15" t="s">
        <v>29</v>
      </c>
      <c r="J1561" s="15" t="s">
        <v>30</v>
      </c>
      <c r="K1561" s="15" t="s">
        <v>31</v>
      </c>
      <c r="L1561" s="15" t="s">
        <v>1150</v>
      </c>
      <c r="M1561" s="6">
        <v>0.63</v>
      </c>
      <c r="N1561" s="15" t="s">
        <v>33</v>
      </c>
      <c r="O1561" s="15" t="s">
        <v>60</v>
      </c>
      <c r="P1561" s="15" t="s">
        <v>589</v>
      </c>
      <c r="Q1561" s="15" t="s">
        <v>2648</v>
      </c>
      <c r="R1561" s="2">
        <v>86401</v>
      </c>
      <c r="S1561" s="1">
        <v>42148</v>
      </c>
      <c r="T1561" s="12">
        <f>EOMONTH(Table_1[[#This Row],[Order Date]],0)</f>
        <v>42155</v>
      </c>
      <c r="U1561" s="10">
        <f>EOMONTH(Table_1[[#This Row],[Order Date]],0)</f>
        <v>42155</v>
      </c>
      <c r="V1561" s="14">
        <v>42148</v>
      </c>
      <c r="W1561" s="1">
        <v>42149</v>
      </c>
      <c r="X1561" s="12">
        <v>42149</v>
      </c>
      <c r="Y1561" s="10">
        <f>EOMONTH(Table_1[[#This Row],[Ship date]],0)</f>
        <v>42155</v>
      </c>
      <c r="Z1561" s="14">
        <v>42149</v>
      </c>
      <c r="AA1561" s="4">
        <v>1074.44</v>
      </c>
      <c r="AB1561" s="2">
        <v>14</v>
      </c>
      <c r="AC1561" s="4">
        <v>1714.93</v>
      </c>
      <c r="AD1561" s="2">
        <v>91131</v>
      </c>
      <c r="AE1561" s="4">
        <f>'DataCleaning and Transformation'!$E1561-'DataCleaning and Transformation'!$D1561</f>
        <v>124.42</v>
      </c>
      <c r="AF1561" s="15" t="str">
        <f>_xlfn.IFS('DataCleaning and Transformation'!$O1561="Central","Chris",'DataCleaning and Transformation'!$O1561="East","Erin",'DataCleaning and Transformation'!$O1561="South","Sam",'DataCleaning and Transformation'!$O1561="West","William")</f>
        <v>William</v>
      </c>
      <c r="AG1561" s="31">
        <f>Table_1[[#This Row],[Ship date]]-Table_1[[#This Row],[Order Date]]</f>
        <v>1</v>
      </c>
      <c r="AH1561" s="22">
        <f>Table_1[[#This Row],[Profit]]/Table_1[[#This Row],[Sales]]</f>
        <v>0.62652119911599891</v>
      </c>
      <c r="AI1561" s="23">
        <f>Table_1[[#This Row],[Profit]]+Table_1[[#This Row],[Sales]]</f>
        <v>2789.37</v>
      </c>
      <c r="AJ1561" s="17">
        <f>WEEKNUM(Table_1[[#This Row],[Order Date]],1)</f>
        <v>22</v>
      </c>
      <c r="AK1561" s="17" t="str">
        <f>TEXT(Table_1[[#This Row],[Order Date]],"mmm yyyy")</f>
        <v>May 2015</v>
      </c>
      <c r="AL1561" s="17" t="str">
        <f>Table_1[[#This Row],[Monthly sales]]&amp;"  Week "&amp;TEXT(Table_1[[#This Row],[Weekly sales]],"00")</f>
        <v>May 2015  Week 22</v>
      </c>
      <c r="AM1561" s="17">
        <f>IF(COUNTIF($A$2:A1561, A1561)=1, 1, 0)</f>
        <v>1</v>
      </c>
      <c r="AN1561" s="3">
        <f>COUNTA(A1561) - COUNTIF(Table_1[[#This Row],[Unique Customers]], 1)</f>
        <v>0</v>
      </c>
      <c r="AO1561" s="17" t="str">
        <f t="shared" si="24"/>
        <v>Unique</v>
      </c>
      <c r="AP1561" s="17" t="str">
        <f>"Q"&amp;_xlfn.CEILING.MATH(MONTH(Table_1[[#This Row],[Monthly sales]])/3,1)</f>
        <v>Q2</v>
      </c>
    </row>
    <row r="1562" spans="1:42" ht="14.4" x14ac:dyDescent="0.3">
      <c r="A1562" s="2">
        <v>885</v>
      </c>
      <c r="B1562" s="15" t="s">
        <v>2649</v>
      </c>
      <c r="C1562" s="15" t="s">
        <v>26</v>
      </c>
      <c r="D1562" s="6">
        <v>0.06</v>
      </c>
      <c r="E1562" s="4">
        <v>25.98</v>
      </c>
      <c r="F1562" s="4">
        <v>14.36</v>
      </c>
      <c r="G1562" s="15" t="s">
        <v>27</v>
      </c>
      <c r="H1562" s="15" t="s">
        <v>95</v>
      </c>
      <c r="I1562" s="15" t="s">
        <v>29</v>
      </c>
      <c r="J1562" s="15" t="s">
        <v>110</v>
      </c>
      <c r="K1562" s="15" t="s">
        <v>58</v>
      </c>
      <c r="L1562" s="15" t="s">
        <v>785</v>
      </c>
      <c r="M1562" s="6">
        <v>0.6</v>
      </c>
      <c r="N1562" s="15" t="s">
        <v>33</v>
      </c>
      <c r="O1562" s="15" t="s">
        <v>53</v>
      </c>
      <c r="P1562" s="15" t="s">
        <v>188</v>
      </c>
      <c r="Q1562" s="15" t="s">
        <v>2650</v>
      </c>
      <c r="R1562" s="2">
        <v>79109</v>
      </c>
      <c r="S1562" s="1">
        <v>42148</v>
      </c>
      <c r="T1562" s="12">
        <f>EOMONTH(Table_1[[#This Row],[Order Date]],0)</f>
        <v>42155</v>
      </c>
      <c r="U1562" s="10">
        <f>EOMONTH(Table_1[[#This Row],[Order Date]],0)</f>
        <v>42155</v>
      </c>
      <c r="V1562" s="14">
        <v>42148</v>
      </c>
      <c r="W1562" s="1">
        <v>42149</v>
      </c>
      <c r="X1562" s="12">
        <v>42149</v>
      </c>
      <c r="Y1562" s="10">
        <f>EOMONTH(Table_1[[#This Row],[Ship date]],0)</f>
        <v>42155</v>
      </c>
      <c r="Z1562" s="14">
        <v>42149</v>
      </c>
      <c r="AA1562" s="4">
        <v>55.887999999999998</v>
      </c>
      <c r="AB1562" s="2">
        <v>41</v>
      </c>
      <c r="AC1562" s="4">
        <v>1033.56</v>
      </c>
      <c r="AD1562" s="2">
        <v>89537</v>
      </c>
      <c r="AE1562" s="4">
        <f>'DataCleaning and Transformation'!$E1562-'DataCleaning and Transformation'!$D1562</f>
        <v>25.92</v>
      </c>
      <c r="AF1562" s="15" t="str">
        <f>_xlfn.IFS('DataCleaning and Transformation'!$O1562="Central","Chris",'DataCleaning and Transformation'!$O1562="East","Erin",'DataCleaning and Transformation'!$O1562="South","Sam",'DataCleaning and Transformation'!$O1562="West","William")</f>
        <v>Chris</v>
      </c>
      <c r="AG1562" s="31">
        <f>Table_1[[#This Row],[Ship date]]-Table_1[[#This Row],[Order Date]]</f>
        <v>1</v>
      </c>
      <c r="AH1562" s="22">
        <f>Table_1[[#This Row],[Profit]]/Table_1[[#This Row],[Sales]]</f>
        <v>5.4073300050311544E-2</v>
      </c>
      <c r="AI1562" s="23">
        <f>Table_1[[#This Row],[Profit]]+Table_1[[#This Row],[Sales]]</f>
        <v>1089.4479999999999</v>
      </c>
      <c r="AJ1562" s="17">
        <f>WEEKNUM(Table_1[[#This Row],[Order Date]],1)</f>
        <v>22</v>
      </c>
      <c r="AK1562" s="17" t="str">
        <f>TEXT(Table_1[[#This Row],[Order Date]],"mmm yyyy")</f>
        <v>May 2015</v>
      </c>
      <c r="AL1562" s="17" t="str">
        <f>Table_1[[#This Row],[Monthly sales]]&amp;"  Week "&amp;TEXT(Table_1[[#This Row],[Weekly sales]],"00")</f>
        <v>May 2015  Week 22</v>
      </c>
      <c r="AM1562" s="17">
        <f>IF(COUNTIF($A$2:A1562, A1562)=1, 1, 0)</f>
        <v>1</v>
      </c>
      <c r="AN1562" s="3">
        <f>COUNTA(A1562) - COUNTIF(Table_1[[#This Row],[Unique Customers]], 1)</f>
        <v>0</v>
      </c>
      <c r="AO1562" s="17" t="str">
        <f t="shared" si="24"/>
        <v>Unique</v>
      </c>
      <c r="AP1562" s="17" t="str">
        <f>"Q"&amp;_xlfn.CEILING.MATH(MONTH(Table_1[[#This Row],[Monthly sales]])/3,1)</f>
        <v>Q2</v>
      </c>
    </row>
    <row r="1563" spans="1:42" ht="14.4" x14ac:dyDescent="0.3">
      <c r="A1563" s="2">
        <v>1623</v>
      </c>
      <c r="B1563" s="15" t="s">
        <v>2651</v>
      </c>
      <c r="C1563" s="15" t="s">
        <v>38</v>
      </c>
      <c r="D1563" s="6">
        <v>0.06</v>
      </c>
      <c r="E1563" s="4">
        <v>15.01</v>
      </c>
      <c r="F1563" s="4">
        <v>8.4</v>
      </c>
      <c r="G1563" s="15" t="s">
        <v>39</v>
      </c>
      <c r="H1563" s="15" t="s">
        <v>28</v>
      </c>
      <c r="I1563" s="15" t="s">
        <v>49</v>
      </c>
      <c r="J1563" s="15" t="s">
        <v>73</v>
      </c>
      <c r="K1563" s="15" t="s">
        <v>74</v>
      </c>
      <c r="L1563" s="15" t="s">
        <v>2652</v>
      </c>
      <c r="M1563" s="6">
        <v>0.39</v>
      </c>
      <c r="N1563" s="15" t="s">
        <v>33</v>
      </c>
      <c r="O1563" s="15" t="s">
        <v>53</v>
      </c>
      <c r="P1563" s="15" t="s">
        <v>54</v>
      </c>
      <c r="Q1563" s="15" t="s">
        <v>2653</v>
      </c>
      <c r="R1563" s="2">
        <v>46375</v>
      </c>
      <c r="S1563" s="1">
        <v>42148</v>
      </c>
      <c r="T1563" s="12">
        <f>EOMONTH(Table_1[[#This Row],[Order Date]],0)</f>
        <v>42155</v>
      </c>
      <c r="U1563" s="10">
        <f>EOMONTH(Table_1[[#This Row],[Order Date]],0)</f>
        <v>42155</v>
      </c>
      <c r="V1563" s="14">
        <v>42148</v>
      </c>
      <c r="W1563" s="1">
        <v>42150</v>
      </c>
      <c r="X1563" s="12">
        <v>42150</v>
      </c>
      <c r="Y1563" s="10">
        <f>EOMONTH(Table_1[[#This Row],[Ship date]],0)</f>
        <v>42155</v>
      </c>
      <c r="Z1563" s="14">
        <v>42150</v>
      </c>
      <c r="AA1563" s="4">
        <v>1.6169</v>
      </c>
      <c r="AB1563" s="2">
        <v>22</v>
      </c>
      <c r="AC1563" s="4">
        <v>333.04</v>
      </c>
      <c r="AD1563" s="2">
        <v>87611</v>
      </c>
      <c r="AE1563" s="4">
        <f>'DataCleaning and Transformation'!$E1563-'DataCleaning and Transformation'!$D1563</f>
        <v>14.95</v>
      </c>
      <c r="AF1563" s="15" t="str">
        <f>_xlfn.IFS('DataCleaning and Transformation'!$O1563="Central","Chris",'DataCleaning and Transformation'!$O1563="East","Erin",'DataCleaning and Transformation'!$O1563="South","Sam",'DataCleaning and Transformation'!$O1563="West","William")</f>
        <v>Chris</v>
      </c>
      <c r="AG1563" s="31">
        <f>Table_1[[#This Row],[Ship date]]-Table_1[[#This Row],[Order Date]]</f>
        <v>2</v>
      </c>
      <c r="AH1563" s="22">
        <f>Table_1[[#This Row],[Profit]]/Table_1[[#This Row],[Sales]]</f>
        <v>4.854972375690607E-3</v>
      </c>
      <c r="AI1563" s="23">
        <f>Table_1[[#This Row],[Profit]]+Table_1[[#This Row],[Sales]]</f>
        <v>334.65690000000001</v>
      </c>
      <c r="AJ1563" s="17">
        <f>WEEKNUM(Table_1[[#This Row],[Order Date]],1)</f>
        <v>22</v>
      </c>
      <c r="AK1563" s="17" t="str">
        <f>TEXT(Table_1[[#This Row],[Order Date]],"mmm yyyy")</f>
        <v>May 2015</v>
      </c>
      <c r="AL1563" s="17" t="str">
        <f>Table_1[[#This Row],[Monthly sales]]&amp;"  Week "&amp;TEXT(Table_1[[#This Row],[Weekly sales]],"00")</f>
        <v>May 2015  Week 22</v>
      </c>
      <c r="AM1563" s="17">
        <f>IF(COUNTIF($A$2:A1563, A1563)=1, 1, 0)</f>
        <v>1</v>
      </c>
      <c r="AN1563" s="3">
        <f>COUNTA(A1563) - COUNTIF(Table_1[[#This Row],[Unique Customers]], 1)</f>
        <v>0</v>
      </c>
      <c r="AO1563" s="17" t="str">
        <f t="shared" si="24"/>
        <v>Unique</v>
      </c>
      <c r="AP1563" s="17" t="str">
        <f>"Q"&amp;_xlfn.CEILING.MATH(MONTH(Table_1[[#This Row],[Monthly sales]])/3,1)</f>
        <v>Q2</v>
      </c>
    </row>
    <row r="1564" spans="1:42" ht="14.4" x14ac:dyDescent="0.3">
      <c r="A1564" s="2">
        <v>1623</v>
      </c>
      <c r="B1564" s="15" t="s">
        <v>2651</v>
      </c>
      <c r="C1564" s="15" t="s">
        <v>38</v>
      </c>
      <c r="D1564" s="6">
        <v>0.09</v>
      </c>
      <c r="E1564" s="4">
        <v>40.479999999999997</v>
      </c>
      <c r="F1564" s="4">
        <v>19.989999999999998</v>
      </c>
      <c r="G1564" s="15" t="s">
        <v>39</v>
      </c>
      <c r="H1564" s="15" t="s">
        <v>28</v>
      </c>
      <c r="I1564" s="15" t="s">
        <v>41</v>
      </c>
      <c r="J1564" s="15" t="s">
        <v>42</v>
      </c>
      <c r="K1564" s="15" t="s">
        <v>74</v>
      </c>
      <c r="L1564" s="15" t="s">
        <v>2055</v>
      </c>
      <c r="M1564" s="6">
        <v>0.77</v>
      </c>
      <c r="N1564" s="15" t="s">
        <v>33</v>
      </c>
      <c r="O1564" s="15" t="s">
        <v>53</v>
      </c>
      <c r="P1564" s="15" t="s">
        <v>54</v>
      </c>
      <c r="Q1564" s="15" t="s">
        <v>2653</v>
      </c>
      <c r="R1564" s="2">
        <v>46375</v>
      </c>
      <c r="S1564" s="1">
        <v>42148</v>
      </c>
      <c r="T1564" s="12">
        <f>EOMONTH(Table_1[[#This Row],[Order Date]],0)</f>
        <v>42155</v>
      </c>
      <c r="U1564" s="10">
        <f>EOMONTH(Table_1[[#This Row],[Order Date]],0)</f>
        <v>42155</v>
      </c>
      <c r="V1564" s="14">
        <v>42148</v>
      </c>
      <c r="W1564" s="1">
        <v>42150</v>
      </c>
      <c r="X1564" s="12">
        <v>42150</v>
      </c>
      <c r="Y1564" s="10">
        <f>EOMONTH(Table_1[[#This Row],[Ship date]],0)</f>
        <v>42155</v>
      </c>
      <c r="Z1564" s="14">
        <v>42150</v>
      </c>
      <c r="AA1564" s="4">
        <v>65.394000000000005</v>
      </c>
      <c r="AB1564" s="2">
        <v>12</v>
      </c>
      <c r="AC1564" s="4">
        <v>472.44</v>
      </c>
      <c r="AD1564" s="2">
        <v>87611</v>
      </c>
      <c r="AE1564" s="4">
        <f>'DataCleaning and Transformation'!$E1564-'DataCleaning and Transformation'!$D1564</f>
        <v>40.389999999999993</v>
      </c>
      <c r="AF1564" s="15" t="str">
        <f>_xlfn.IFS('DataCleaning and Transformation'!$O1564="Central","Chris",'DataCleaning and Transformation'!$O1564="East","Erin",'DataCleaning and Transformation'!$O1564="South","Sam",'DataCleaning and Transformation'!$O1564="West","William")</f>
        <v>Chris</v>
      </c>
      <c r="AG1564" s="31">
        <f>Table_1[[#This Row],[Ship date]]-Table_1[[#This Row],[Order Date]]</f>
        <v>2</v>
      </c>
      <c r="AH1564" s="22">
        <f>Table_1[[#This Row],[Profit]]/Table_1[[#This Row],[Sales]]</f>
        <v>0.13841757683515368</v>
      </c>
      <c r="AI1564" s="23">
        <f>Table_1[[#This Row],[Profit]]+Table_1[[#This Row],[Sales]]</f>
        <v>537.83400000000006</v>
      </c>
      <c r="AJ1564" s="17">
        <f>WEEKNUM(Table_1[[#This Row],[Order Date]],1)</f>
        <v>22</v>
      </c>
      <c r="AK1564" s="17" t="str">
        <f>TEXT(Table_1[[#This Row],[Order Date]],"mmm yyyy")</f>
        <v>May 2015</v>
      </c>
      <c r="AL1564" s="17" t="str">
        <f>Table_1[[#This Row],[Monthly sales]]&amp;"  Week "&amp;TEXT(Table_1[[#This Row],[Weekly sales]],"00")</f>
        <v>May 2015  Week 22</v>
      </c>
      <c r="AM1564" s="17">
        <f>IF(COUNTIF($A$2:A1564, A1564)=1, 1, 0)</f>
        <v>0</v>
      </c>
      <c r="AN1564" s="3">
        <f>COUNTA(A1564) - COUNTIF(Table_1[[#This Row],[Unique Customers]], 1)</f>
        <v>1</v>
      </c>
      <c r="AO1564" s="17" t="str">
        <f t="shared" si="24"/>
        <v>Repeated</v>
      </c>
      <c r="AP1564" s="17" t="str">
        <f>"Q"&amp;_xlfn.CEILING.MATH(MONTH(Table_1[[#This Row],[Monthly sales]])/3,1)</f>
        <v>Q2</v>
      </c>
    </row>
    <row r="1565" spans="1:42" ht="14.4" x14ac:dyDescent="0.3">
      <c r="A1565" s="2">
        <v>1623</v>
      </c>
      <c r="B1565" s="15" t="s">
        <v>2651</v>
      </c>
      <c r="C1565" s="15" t="s">
        <v>38</v>
      </c>
      <c r="D1565" s="6">
        <v>0.05</v>
      </c>
      <c r="E1565" s="4">
        <v>12.28</v>
      </c>
      <c r="F1565" s="4">
        <v>6.13</v>
      </c>
      <c r="G1565" s="15" t="s">
        <v>39</v>
      </c>
      <c r="H1565" s="15" t="s">
        <v>28</v>
      </c>
      <c r="I1565" s="15" t="s">
        <v>49</v>
      </c>
      <c r="J1565" s="15" t="s">
        <v>79</v>
      </c>
      <c r="K1565" s="15" t="s">
        <v>74</v>
      </c>
      <c r="L1565" s="15" t="s">
        <v>2387</v>
      </c>
      <c r="M1565" s="6">
        <v>0.56999999999999995</v>
      </c>
      <c r="N1565" s="15" t="s">
        <v>33</v>
      </c>
      <c r="O1565" s="15" t="s">
        <v>53</v>
      </c>
      <c r="P1565" s="15" t="s">
        <v>54</v>
      </c>
      <c r="Q1565" s="15" t="s">
        <v>2653</v>
      </c>
      <c r="R1565" s="2">
        <v>46375</v>
      </c>
      <c r="S1565" s="1">
        <v>42148</v>
      </c>
      <c r="T1565" s="12">
        <f>EOMONTH(Table_1[[#This Row],[Order Date]],0)</f>
        <v>42155</v>
      </c>
      <c r="U1565" s="10">
        <f>EOMONTH(Table_1[[#This Row],[Order Date]],0)</f>
        <v>42155</v>
      </c>
      <c r="V1565" s="14">
        <v>42148</v>
      </c>
      <c r="W1565" s="1">
        <v>42149</v>
      </c>
      <c r="X1565" s="12">
        <v>42149</v>
      </c>
      <c r="Y1565" s="10">
        <f>EOMONTH(Table_1[[#This Row],[Ship date]],0)</f>
        <v>42155</v>
      </c>
      <c r="Z1565" s="14">
        <v>42149</v>
      </c>
      <c r="AA1565" s="4">
        <v>1.3360000000000001</v>
      </c>
      <c r="AB1565" s="2">
        <v>1</v>
      </c>
      <c r="AC1565" s="4">
        <v>18.73</v>
      </c>
      <c r="AD1565" s="2">
        <v>87611</v>
      </c>
      <c r="AE1565" s="4">
        <f>'DataCleaning and Transformation'!$E1565-'DataCleaning and Transformation'!$D1565</f>
        <v>12.229999999999999</v>
      </c>
      <c r="AF1565" s="15" t="str">
        <f>_xlfn.IFS('DataCleaning and Transformation'!$O1565="Central","Chris",'DataCleaning and Transformation'!$O1565="East","Erin",'DataCleaning and Transformation'!$O1565="South","Sam",'DataCleaning and Transformation'!$O1565="West","William")</f>
        <v>Chris</v>
      </c>
      <c r="AG1565" s="31">
        <f>Table_1[[#This Row],[Ship date]]-Table_1[[#This Row],[Order Date]]</f>
        <v>1</v>
      </c>
      <c r="AH1565" s="22">
        <f>Table_1[[#This Row],[Profit]]/Table_1[[#This Row],[Sales]]</f>
        <v>7.1329418045915652E-2</v>
      </c>
      <c r="AI1565" s="23">
        <f>Table_1[[#This Row],[Profit]]+Table_1[[#This Row],[Sales]]</f>
        <v>20.065999999999999</v>
      </c>
      <c r="AJ1565" s="17">
        <f>WEEKNUM(Table_1[[#This Row],[Order Date]],1)</f>
        <v>22</v>
      </c>
      <c r="AK1565" s="17" t="str">
        <f>TEXT(Table_1[[#This Row],[Order Date]],"mmm yyyy")</f>
        <v>May 2015</v>
      </c>
      <c r="AL1565" s="17" t="str">
        <f>Table_1[[#This Row],[Monthly sales]]&amp;"  Week "&amp;TEXT(Table_1[[#This Row],[Weekly sales]],"00")</f>
        <v>May 2015  Week 22</v>
      </c>
      <c r="AM1565" s="17">
        <f>IF(COUNTIF($A$2:A1565, A1565)=1, 1, 0)</f>
        <v>0</v>
      </c>
      <c r="AN1565" s="3">
        <f>COUNTA(A1565) - COUNTIF(Table_1[[#This Row],[Unique Customers]], 1)</f>
        <v>1</v>
      </c>
      <c r="AO1565" s="17" t="str">
        <f t="shared" si="24"/>
        <v>Repeated</v>
      </c>
      <c r="AP1565" s="17" t="str">
        <f>"Q"&amp;_xlfn.CEILING.MATH(MONTH(Table_1[[#This Row],[Monthly sales]])/3,1)</f>
        <v>Q2</v>
      </c>
    </row>
    <row r="1566" spans="1:42" ht="14.4" x14ac:dyDescent="0.3">
      <c r="A1566" s="2">
        <v>3096</v>
      </c>
      <c r="B1566" s="15" t="s">
        <v>2654</v>
      </c>
      <c r="C1566" s="15" t="s">
        <v>38</v>
      </c>
      <c r="D1566" s="6">
        <v>0.08</v>
      </c>
      <c r="E1566" s="4">
        <v>40.98</v>
      </c>
      <c r="F1566" s="4">
        <v>7.2</v>
      </c>
      <c r="G1566" s="15" t="s">
        <v>88</v>
      </c>
      <c r="H1566" s="15" t="s">
        <v>40</v>
      </c>
      <c r="I1566" s="15" t="s">
        <v>49</v>
      </c>
      <c r="J1566" s="15" t="s">
        <v>96</v>
      </c>
      <c r="K1566" s="15" t="s">
        <v>74</v>
      </c>
      <c r="L1566" s="15" t="s">
        <v>2655</v>
      </c>
      <c r="M1566" s="6">
        <v>0.6</v>
      </c>
      <c r="N1566" s="15" t="s">
        <v>33</v>
      </c>
      <c r="O1566" s="15" t="s">
        <v>112</v>
      </c>
      <c r="P1566" s="15" t="s">
        <v>318</v>
      </c>
      <c r="Q1566" s="15" t="s">
        <v>2441</v>
      </c>
      <c r="R1566" s="2">
        <v>43026</v>
      </c>
      <c r="S1566" s="1">
        <v>42148</v>
      </c>
      <c r="T1566" s="12">
        <f>EOMONTH(Table_1[[#This Row],[Order Date]],0)</f>
        <v>42155</v>
      </c>
      <c r="U1566" s="10">
        <f>EOMONTH(Table_1[[#This Row],[Order Date]],0)</f>
        <v>42155</v>
      </c>
      <c r="V1566" s="14">
        <v>42148</v>
      </c>
      <c r="W1566" s="1">
        <v>42149</v>
      </c>
      <c r="X1566" s="12">
        <v>42149</v>
      </c>
      <c r="Y1566" s="10">
        <f>EOMONTH(Table_1[[#This Row],[Ship date]],0)</f>
        <v>42155</v>
      </c>
      <c r="Z1566" s="14">
        <v>42149</v>
      </c>
      <c r="AA1566" s="4">
        <v>-16.64</v>
      </c>
      <c r="AB1566" s="2">
        <v>3</v>
      </c>
      <c r="AC1566" s="4">
        <v>119.86</v>
      </c>
      <c r="AD1566" s="2">
        <v>86221</v>
      </c>
      <c r="AE1566" s="4">
        <f>'DataCleaning and Transformation'!$E1566-'DataCleaning and Transformation'!$D1566</f>
        <v>40.9</v>
      </c>
      <c r="AF1566" s="15" t="str">
        <f>_xlfn.IFS('DataCleaning and Transformation'!$O1566="Central","Chris",'DataCleaning and Transformation'!$O1566="East","Erin",'DataCleaning and Transformation'!$O1566="South","Sam",'DataCleaning and Transformation'!$O1566="West","William")</f>
        <v>Erin</v>
      </c>
      <c r="AG1566" s="31">
        <f>Table_1[[#This Row],[Ship date]]-Table_1[[#This Row],[Order Date]]</f>
        <v>1</v>
      </c>
      <c r="AH1566" s="22">
        <f>Table_1[[#This Row],[Profit]]/Table_1[[#This Row],[Sales]]</f>
        <v>-0.13882863340563992</v>
      </c>
      <c r="AI1566" s="23">
        <f>Table_1[[#This Row],[Profit]]+Table_1[[#This Row],[Sales]]</f>
        <v>103.22</v>
      </c>
      <c r="AJ1566" s="17">
        <f>WEEKNUM(Table_1[[#This Row],[Order Date]],1)</f>
        <v>22</v>
      </c>
      <c r="AK1566" s="17" t="str">
        <f>TEXT(Table_1[[#This Row],[Order Date]],"mmm yyyy")</f>
        <v>May 2015</v>
      </c>
      <c r="AL1566" s="17" t="str">
        <f>Table_1[[#This Row],[Monthly sales]]&amp;"  Week "&amp;TEXT(Table_1[[#This Row],[Weekly sales]],"00")</f>
        <v>May 2015  Week 22</v>
      </c>
      <c r="AM1566" s="17">
        <f>IF(COUNTIF($A$2:A1566, A1566)=1, 1, 0)</f>
        <v>1</v>
      </c>
      <c r="AN1566" s="3">
        <f>COUNTA(A1566) - COUNTIF(Table_1[[#This Row],[Unique Customers]], 1)</f>
        <v>0</v>
      </c>
      <c r="AO1566" s="17" t="str">
        <f t="shared" si="24"/>
        <v>Unique</v>
      </c>
      <c r="AP1566" s="17" t="str">
        <f>"Q"&amp;_xlfn.CEILING.MATH(MONTH(Table_1[[#This Row],[Monthly sales]])/3,1)</f>
        <v>Q2</v>
      </c>
    </row>
    <row r="1567" spans="1:42" ht="14.4" x14ac:dyDescent="0.3">
      <c r="A1567" s="2">
        <v>3096</v>
      </c>
      <c r="B1567" s="15" t="s">
        <v>2654</v>
      </c>
      <c r="C1567" s="15" t="s">
        <v>38</v>
      </c>
      <c r="D1567" s="6">
        <v>0.08</v>
      </c>
      <c r="E1567" s="4">
        <v>8.1199999999999992</v>
      </c>
      <c r="F1567" s="4">
        <v>2.83</v>
      </c>
      <c r="G1567" s="15" t="s">
        <v>88</v>
      </c>
      <c r="H1567" s="15" t="s">
        <v>40</v>
      </c>
      <c r="I1567" s="15" t="s">
        <v>41</v>
      </c>
      <c r="J1567" s="15" t="s">
        <v>42</v>
      </c>
      <c r="K1567" s="15" t="s">
        <v>43</v>
      </c>
      <c r="L1567" s="15" t="s">
        <v>1699</v>
      </c>
      <c r="M1567" s="6">
        <v>0.77</v>
      </c>
      <c r="N1567" s="15" t="s">
        <v>33</v>
      </c>
      <c r="O1567" s="15" t="s">
        <v>112</v>
      </c>
      <c r="P1567" s="15" t="s">
        <v>318</v>
      </c>
      <c r="Q1567" s="15" t="s">
        <v>2441</v>
      </c>
      <c r="R1567" s="2">
        <v>43026</v>
      </c>
      <c r="S1567" s="1">
        <v>42148</v>
      </c>
      <c r="T1567" s="12">
        <f>EOMONTH(Table_1[[#This Row],[Order Date]],0)</f>
        <v>42155</v>
      </c>
      <c r="U1567" s="10">
        <f>EOMONTH(Table_1[[#This Row],[Order Date]],0)</f>
        <v>42155</v>
      </c>
      <c r="V1567" s="14">
        <v>42148</v>
      </c>
      <c r="W1567" s="1">
        <v>42149</v>
      </c>
      <c r="X1567" s="12">
        <v>42149</v>
      </c>
      <c r="Y1567" s="10">
        <f>EOMONTH(Table_1[[#This Row],[Ship date]],0)</f>
        <v>42155</v>
      </c>
      <c r="Z1567" s="14">
        <v>42149</v>
      </c>
      <c r="AA1567" s="4">
        <v>-59.73</v>
      </c>
      <c r="AB1567" s="2">
        <v>12</v>
      </c>
      <c r="AC1567" s="4">
        <v>98.77</v>
      </c>
      <c r="AD1567" s="2">
        <v>86221</v>
      </c>
      <c r="AE1567" s="4">
        <f>'DataCleaning and Transformation'!$E1567-'DataCleaning and Transformation'!$D1567</f>
        <v>8.0399999999999991</v>
      </c>
      <c r="AF1567" s="15" t="str">
        <f>_xlfn.IFS('DataCleaning and Transformation'!$O1567="Central","Chris",'DataCleaning and Transformation'!$O1567="East","Erin",'DataCleaning and Transformation'!$O1567="South","Sam",'DataCleaning and Transformation'!$O1567="West","William")</f>
        <v>Erin</v>
      </c>
      <c r="AG1567" s="31">
        <f>Table_1[[#This Row],[Ship date]]-Table_1[[#This Row],[Order Date]]</f>
        <v>1</v>
      </c>
      <c r="AH1567" s="22">
        <f>Table_1[[#This Row],[Profit]]/Table_1[[#This Row],[Sales]]</f>
        <v>-0.60473828085451042</v>
      </c>
      <c r="AI1567" s="23">
        <f>Table_1[[#This Row],[Profit]]+Table_1[[#This Row],[Sales]]</f>
        <v>39.04</v>
      </c>
      <c r="AJ1567" s="17">
        <f>WEEKNUM(Table_1[[#This Row],[Order Date]],1)</f>
        <v>22</v>
      </c>
      <c r="AK1567" s="17" t="str">
        <f>TEXT(Table_1[[#This Row],[Order Date]],"mmm yyyy")</f>
        <v>May 2015</v>
      </c>
      <c r="AL1567" s="17" t="str">
        <f>Table_1[[#This Row],[Monthly sales]]&amp;"  Week "&amp;TEXT(Table_1[[#This Row],[Weekly sales]],"00")</f>
        <v>May 2015  Week 22</v>
      </c>
      <c r="AM1567" s="17">
        <f>IF(COUNTIF($A$2:A1567, A1567)=1, 1, 0)</f>
        <v>0</v>
      </c>
      <c r="AN1567" s="3">
        <f>COUNTA(A1567) - COUNTIF(Table_1[[#This Row],[Unique Customers]], 1)</f>
        <v>1</v>
      </c>
      <c r="AO1567" s="17" t="str">
        <f t="shared" si="24"/>
        <v>Repeated</v>
      </c>
      <c r="AP1567" s="17" t="str">
        <f>"Q"&amp;_xlfn.CEILING.MATH(MONTH(Table_1[[#This Row],[Monthly sales]])/3,1)</f>
        <v>Q2</v>
      </c>
    </row>
    <row r="1568" spans="1:42" ht="14.4" x14ac:dyDescent="0.3">
      <c r="A1568" s="2">
        <v>3096</v>
      </c>
      <c r="B1568" s="15" t="s">
        <v>2654</v>
      </c>
      <c r="C1568" s="15" t="s">
        <v>38</v>
      </c>
      <c r="D1568" s="6">
        <v>0.02</v>
      </c>
      <c r="E1568" s="4">
        <v>262.11</v>
      </c>
      <c r="F1568" s="4">
        <v>62.74</v>
      </c>
      <c r="G1568" s="15" t="s">
        <v>27</v>
      </c>
      <c r="H1568" s="15" t="s">
        <v>40</v>
      </c>
      <c r="I1568" s="15" t="s">
        <v>29</v>
      </c>
      <c r="J1568" s="15" t="s">
        <v>30</v>
      </c>
      <c r="K1568" s="15" t="s">
        <v>31</v>
      </c>
      <c r="L1568" s="15" t="s">
        <v>2656</v>
      </c>
      <c r="M1568" s="6">
        <v>0.75</v>
      </c>
      <c r="N1568" s="15" t="s">
        <v>33</v>
      </c>
      <c r="O1568" s="15" t="s">
        <v>112</v>
      </c>
      <c r="P1568" s="15" t="s">
        <v>318</v>
      </c>
      <c r="Q1568" s="15" t="s">
        <v>2441</v>
      </c>
      <c r="R1568" s="2">
        <v>43026</v>
      </c>
      <c r="S1568" s="1">
        <v>42148</v>
      </c>
      <c r="T1568" s="12">
        <f>EOMONTH(Table_1[[#This Row],[Order Date]],0)</f>
        <v>42155</v>
      </c>
      <c r="U1568" s="10">
        <f>EOMONTH(Table_1[[#This Row],[Order Date]],0)</f>
        <v>42155</v>
      </c>
      <c r="V1568" s="14">
        <v>42148</v>
      </c>
      <c r="W1568" s="1">
        <v>42149</v>
      </c>
      <c r="X1568" s="12">
        <v>42149</v>
      </c>
      <c r="Y1568" s="10">
        <f>EOMONTH(Table_1[[#This Row],[Ship date]],0)</f>
        <v>42155</v>
      </c>
      <c r="Z1568" s="14">
        <v>42149</v>
      </c>
      <c r="AA1568" s="4">
        <v>-633.441237</v>
      </c>
      <c r="AB1568" s="2">
        <v>9</v>
      </c>
      <c r="AC1568" s="4">
        <v>2495.35</v>
      </c>
      <c r="AD1568" s="2">
        <v>86221</v>
      </c>
      <c r="AE1568" s="4">
        <f>'DataCleaning and Transformation'!$E1568-'DataCleaning and Transformation'!$D1568</f>
        <v>262.09000000000003</v>
      </c>
      <c r="AF1568" s="15" t="str">
        <f>_xlfn.IFS('DataCleaning and Transformation'!$O1568="Central","Chris",'DataCleaning and Transformation'!$O1568="East","Erin",'DataCleaning and Transformation'!$O1568="South","Sam",'DataCleaning and Transformation'!$O1568="West","William")</f>
        <v>Erin</v>
      </c>
      <c r="AG1568" s="31">
        <f>Table_1[[#This Row],[Ship date]]-Table_1[[#This Row],[Order Date]]</f>
        <v>1</v>
      </c>
      <c r="AH1568" s="22">
        <f>Table_1[[#This Row],[Profit]]/Table_1[[#This Row],[Sales]]</f>
        <v>-0.25384865329512896</v>
      </c>
      <c r="AI1568" s="23">
        <f>Table_1[[#This Row],[Profit]]+Table_1[[#This Row],[Sales]]</f>
        <v>1861.9087629999999</v>
      </c>
      <c r="AJ1568" s="17">
        <f>WEEKNUM(Table_1[[#This Row],[Order Date]],1)</f>
        <v>22</v>
      </c>
      <c r="AK1568" s="17" t="str">
        <f>TEXT(Table_1[[#This Row],[Order Date]],"mmm yyyy")</f>
        <v>May 2015</v>
      </c>
      <c r="AL1568" s="17" t="str">
        <f>Table_1[[#This Row],[Monthly sales]]&amp;"  Week "&amp;TEXT(Table_1[[#This Row],[Weekly sales]],"00")</f>
        <v>May 2015  Week 22</v>
      </c>
      <c r="AM1568" s="17">
        <f>IF(COUNTIF($A$2:A1568, A1568)=1, 1, 0)</f>
        <v>0</v>
      </c>
      <c r="AN1568" s="3">
        <f>COUNTA(A1568) - COUNTIF(Table_1[[#This Row],[Unique Customers]], 1)</f>
        <v>1</v>
      </c>
      <c r="AO1568" s="17" t="str">
        <f t="shared" si="24"/>
        <v>Repeated</v>
      </c>
      <c r="AP1568" s="17" t="str">
        <f>"Q"&amp;_xlfn.CEILING.MATH(MONTH(Table_1[[#This Row],[Monthly sales]])/3,1)</f>
        <v>Q2</v>
      </c>
    </row>
    <row r="1569" spans="1:42" ht="14.4" x14ac:dyDescent="0.3">
      <c r="A1569" s="2">
        <v>3366</v>
      </c>
      <c r="B1569" s="15" t="s">
        <v>2657</v>
      </c>
      <c r="C1569" s="15" t="s">
        <v>48</v>
      </c>
      <c r="D1569" s="6">
        <v>0.1</v>
      </c>
      <c r="E1569" s="4">
        <v>80.97</v>
      </c>
      <c r="F1569" s="4">
        <v>33.6</v>
      </c>
      <c r="G1569" s="15" t="s">
        <v>27</v>
      </c>
      <c r="H1569" s="15" t="s">
        <v>72</v>
      </c>
      <c r="I1569" s="15" t="s">
        <v>41</v>
      </c>
      <c r="J1569" s="15" t="s">
        <v>57</v>
      </c>
      <c r="K1569" s="15" t="s">
        <v>58</v>
      </c>
      <c r="L1569" s="15" t="s">
        <v>910</v>
      </c>
      <c r="M1569" s="6">
        <v>0.37</v>
      </c>
      <c r="N1569" s="15" t="s">
        <v>33</v>
      </c>
      <c r="O1569" s="15" t="s">
        <v>112</v>
      </c>
      <c r="P1569" s="15" t="s">
        <v>318</v>
      </c>
      <c r="Q1569" s="15" t="s">
        <v>582</v>
      </c>
      <c r="R1569" s="2">
        <v>45373</v>
      </c>
      <c r="S1569" s="1">
        <v>42148</v>
      </c>
      <c r="T1569" s="12">
        <f>EOMONTH(Table_1[[#This Row],[Order Date]],0)</f>
        <v>42155</v>
      </c>
      <c r="U1569" s="10">
        <f>EOMONTH(Table_1[[#This Row],[Order Date]],0)</f>
        <v>42155</v>
      </c>
      <c r="V1569" s="14">
        <v>42148</v>
      </c>
      <c r="W1569" s="1">
        <v>42153</v>
      </c>
      <c r="X1569" s="12">
        <v>42153</v>
      </c>
      <c r="Y1569" s="10">
        <f>EOMONTH(Table_1[[#This Row],[Ship date]],0)</f>
        <v>42155</v>
      </c>
      <c r="Z1569" s="14">
        <v>42153</v>
      </c>
      <c r="AA1569" s="4">
        <v>66.22</v>
      </c>
      <c r="AB1569" s="2">
        <v>11</v>
      </c>
      <c r="AC1569" s="4">
        <v>837.57</v>
      </c>
      <c r="AD1569" s="2">
        <v>90501</v>
      </c>
      <c r="AE1569" s="4">
        <f>'DataCleaning and Transformation'!$E1569-'DataCleaning and Transformation'!$D1569</f>
        <v>80.87</v>
      </c>
      <c r="AF1569" s="15" t="str">
        <f>_xlfn.IFS('DataCleaning and Transformation'!$O1569="Central","Chris",'DataCleaning and Transformation'!$O1569="East","Erin",'DataCleaning and Transformation'!$O1569="South","Sam",'DataCleaning and Transformation'!$O1569="West","William")</f>
        <v>Erin</v>
      </c>
      <c r="AG1569" s="31">
        <f>Table_1[[#This Row],[Ship date]]-Table_1[[#This Row],[Order Date]]</f>
        <v>5</v>
      </c>
      <c r="AH1569" s="22">
        <f>Table_1[[#This Row],[Profit]]/Table_1[[#This Row],[Sales]]</f>
        <v>7.9062048545196217E-2</v>
      </c>
      <c r="AI1569" s="23">
        <f>Table_1[[#This Row],[Profit]]+Table_1[[#This Row],[Sales]]</f>
        <v>903.79000000000008</v>
      </c>
      <c r="AJ1569" s="17">
        <f>WEEKNUM(Table_1[[#This Row],[Order Date]],1)</f>
        <v>22</v>
      </c>
      <c r="AK1569" s="17" t="str">
        <f>TEXT(Table_1[[#This Row],[Order Date]],"mmm yyyy")</f>
        <v>May 2015</v>
      </c>
      <c r="AL1569" s="17" t="str">
        <f>Table_1[[#This Row],[Monthly sales]]&amp;"  Week "&amp;TEXT(Table_1[[#This Row],[Weekly sales]],"00")</f>
        <v>May 2015  Week 22</v>
      </c>
      <c r="AM1569" s="17">
        <f>IF(COUNTIF($A$2:A1569, A1569)=1, 1, 0)</f>
        <v>1</v>
      </c>
      <c r="AN1569" s="3">
        <f>COUNTA(A1569) - COUNTIF(Table_1[[#This Row],[Unique Customers]], 1)</f>
        <v>0</v>
      </c>
      <c r="AO1569" s="17" t="str">
        <f t="shared" si="24"/>
        <v>Unique</v>
      </c>
      <c r="AP1569" s="17" t="str">
        <f>"Q"&amp;_xlfn.CEILING.MATH(MONTH(Table_1[[#This Row],[Monthly sales]])/3,1)</f>
        <v>Q2</v>
      </c>
    </row>
    <row r="1570" spans="1:42" ht="14.4" x14ac:dyDescent="0.3">
      <c r="A1570" s="2">
        <v>3366</v>
      </c>
      <c r="B1570" s="15" t="s">
        <v>2657</v>
      </c>
      <c r="C1570" s="15" t="s">
        <v>48</v>
      </c>
      <c r="D1570" s="6">
        <v>0.02</v>
      </c>
      <c r="E1570" s="4">
        <v>6.48</v>
      </c>
      <c r="F1570" s="4">
        <v>5.1100000000000003</v>
      </c>
      <c r="G1570" s="15" t="s">
        <v>39</v>
      </c>
      <c r="H1570" s="15" t="s">
        <v>72</v>
      </c>
      <c r="I1570" s="15" t="s">
        <v>49</v>
      </c>
      <c r="J1570" s="15" t="s">
        <v>89</v>
      </c>
      <c r="K1570" s="15" t="s">
        <v>74</v>
      </c>
      <c r="L1570" s="15" t="s">
        <v>2593</v>
      </c>
      <c r="M1570" s="6">
        <v>0.37</v>
      </c>
      <c r="N1570" s="15" t="s">
        <v>33</v>
      </c>
      <c r="O1570" s="15" t="s">
        <v>112</v>
      </c>
      <c r="P1570" s="15" t="s">
        <v>318</v>
      </c>
      <c r="Q1570" s="15" t="s">
        <v>582</v>
      </c>
      <c r="R1570" s="2">
        <v>45373</v>
      </c>
      <c r="S1570" s="1">
        <v>42148</v>
      </c>
      <c r="T1570" s="12">
        <f>EOMONTH(Table_1[[#This Row],[Order Date]],0)</f>
        <v>42155</v>
      </c>
      <c r="U1570" s="10">
        <f>EOMONTH(Table_1[[#This Row],[Order Date]],0)</f>
        <v>42155</v>
      </c>
      <c r="V1570" s="14">
        <v>42148</v>
      </c>
      <c r="W1570" s="1">
        <v>42152</v>
      </c>
      <c r="X1570" s="12">
        <v>42152</v>
      </c>
      <c r="Y1570" s="10">
        <f>EOMONTH(Table_1[[#This Row],[Ship date]],0)</f>
        <v>42155</v>
      </c>
      <c r="Z1570" s="14">
        <v>42152</v>
      </c>
      <c r="AA1570" s="4">
        <v>-23.53</v>
      </c>
      <c r="AB1570" s="2">
        <v>8</v>
      </c>
      <c r="AC1570" s="4">
        <v>56.22</v>
      </c>
      <c r="AD1570" s="2">
        <v>90501</v>
      </c>
      <c r="AE1570" s="4">
        <f>'DataCleaning and Transformation'!$E1570-'DataCleaning and Transformation'!$D1570</f>
        <v>6.4600000000000009</v>
      </c>
      <c r="AF1570" s="15" t="str">
        <f>_xlfn.IFS('DataCleaning and Transformation'!$O1570="Central","Chris",'DataCleaning and Transformation'!$O1570="East","Erin",'DataCleaning and Transformation'!$O1570="South","Sam",'DataCleaning and Transformation'!$O1570="West","William")</f>
        <v>Erin</v>
      </c>
      <c r="AG1570" s="31">
        <f>Table_1[[#This Row],[Ship date]]-Table_1[[#This Row],[Order Date]]</f>
        <v>4</v>
      </c>
      <c r="AH1570" s="22">
        <f>Table_1[[#This Row],[Profit]]/Table_1[[#This Row],[Sales]]</f>
        <v>-0.41853432942013519</v>
      </c>
      <c r="AI1570" s="23">
        <f>Table_1[[#This Row],[Profit]]+Table_1[[#This Row],[Sales]]</f>
        <v>32.69</v>
      </c>
      <c r="AJ1570" s="17">
        <f>WEEKNUM(Table_1[[#This Row],[Order Date]],1)</f>
        <v>22</v>
      </c>
      <c r="AK1570" s="17" t="str">
        <f>TEXT(Table_1[[#This Row],[Order Date]],"mmm yyyy")</f>
        <v>May 2015</v>
      </c>
      <c r="AL1570" s="17" t="str">
        <f>Table_1[[#This Row],[Monthly sales]]&amp;"  Week "&amp;TEXT(Table_1[[#This Row],[Weekly sales]],"00")</f>
        <v>May 2015  Week 22</v>
      </c>
      <c r="AM1570" s="17">
        <f>IF(COUNTIF($A$2:A1570, A1570)=1, 1, 0)</f>
        <v>0</v>
      </c>
      <c r="AN1570" s="3">
        <f>COUNTA(A1570) - COUNTIF(Table_1[[#This Row],[Unique Customers]], 1)</f>
        <v>1</v>
      </c>
      <c r="AO1570" s="17" t="str">
        <f t="shared" si="24"/>
        <v>Repeated</v>
      </c>
      <c r="AP1570" s="17" t="str">
        <f>"Q"&amp;_xlfn.CEILING.MATH(MONTH(Table_1[[#This Row],[Monthly sales]])/3,1)</f>
        <v>Q2</v>
      </c>
    </row>
    <row r="1571" spans="1:42" ht="14.4" x14ac:dyDescent="0.3">
      <c r="A1571" s="2">
        <v>1450</v>
      </c>
      <c r="B1571" s="15" t="s">
        <v>2658</v>
      </c>
      <c r="C1571" s="15" t="s">
        <v>117</v>
      </c>
      <c r="D1571" s="6">
        <v>0.1</v>
      </c>
      <c r="E1571" s="4">
        <v>218.08</v>
      </c>
      <c r="F1571" s="4">
        <v>18.059999999999999</v>
      </c>
      <c r="G1571" s="15" t="s">
        <v>88</v>
      </c>
      <c r="H1571" s="15" t="s">
        <v>40</v>
      </c>
      <c r="I1571" s="15" t="s">
        <v>29</v>
      </c>
      <c r="J1571" s="15" t="s">
        <v>110</v>
      </c>
      <c r="K1571" s="15" t="s">
        <v>65</v>
      </c>
      <c r="L1571" s="15" t="s">
        <v>2617</v>
      </c>
      <c r="M1571" s="6">
        <v>0.56999999999999995</v>
      </c>
      <c r="N1571" s="15" t="s">
        <v>33</v>
      </c>
      <c r="O1571" s="15" t="s">
        <v>60</v>
      </c>
      <c r="P1571" s="15" t="s">
        <v>91</v>
      </c>
      <c r="Q1571" s="15" t="s">
        <v>2659</v>
      </c>
      <c r="R1571" s="2">
        <v>96150</v>
      </c>
      <c r="S1571" s="1">
        <v>42148</v>
      </c>
      <c r="T1571" s="12">
        <f>EOMONTH(Table_1[[#This Row],[Order Date]],0)</f>
        <v>42155</v>
      </c>
      <c r="U1571" s="10">
        <f>EOMONTH(Table_1[[#This Row],[Order Date]],0)</f>
        <v>42155</v>
      </c>
      <c r="V1571" s="14">
        <v>42148</v>
      </c>
      <c r="W1571" s="1">
        <v>42149</v>
      </c>
      <c r="X1571" s="12">
        <v>42149</v>
      </c>
      <c r="Y1571" s="10">
        <f>EOMONTH(Table_1[[#This Row],[Ship date]],0)</f>
        <v>42155</v>
      </c>
      <c r="Z1571" s="14">
        <v>42149</v>
      </c>
      <c r="AA1571" s="4">
        <v>1318.83</v>
      </c>
      <c r="AB1571" s="2">
        <v>12</v>
      </c>
      <c r="AC1571" s="4">
        <v>2366.5100000000002</v>
      </c>
      <c r="AD1571" s="2">
        <v>86735</v>
      </c>
      <c r="AE1571" s="4">
        <f>'DataCleaning and Transformation'!$E1571-'DataCleaning and Transformation'!$D1571</f>
        <v>217.98000000000002</v>
      </c>
      <c r="AF1571" s="15" t="str">
        <f>_xlfn.IFS('DataCleaning and Transformation'!$O1571="Central","Chris",'DataCleaning and Transformation'!$O1571="East","Erin",'DataCleaning and Transformation'!$O1571="South","Sam",'DataCleaning and Transformation'!$O1571="West","William")</f>
        <v>William</v>
      </c>
      <c r="AG1571" s="31">
        <f>Table_1[[#This Row],[Ship date]]-Table_1[[#This Row],[Order Date]]</f>
        <v>1</v>
      </c>
      <c r="AH1571" s="22">
        <f>Table_1[[#This Row],[Profit]]/Table_1[[#This Row],[Sales]]</f>
        <v>0.55728900363826894</v>
      </c>
      <c r="AI1571" s="23">
        <f>Table_1[[#This Row],[Profit]]+Table_1[[#This Row],[Sales]]</f>
        <v>3685.34</v>
      </c>
      <c r="AJ1571" s="17">
        <f>WEEKNUM(Table_1[[#This Row],[Order Date]],1)</f>
        <v>22</v>
      </c>
      <c r="AK1571" s="17" t="str">
        <f>TEXT(Table_1[[#This Row],[Order Date]],"mmm yyyy")</f>
        <v>May 2015</v>
      </c>
      <c r="AL1571" s="17" t="str">
        <f>Table_1[[#This Row],[Monthly sales]]&amp;"  Week "&amp;TEXT(Table_1[[#This Row],[Weekly sales]],"00")</f>
        <v>May 2015  Week 22</v>
      </c>
      <c r="AM1571" s="17">
        <f>IF(COUNTIF($A$2:A1571, A1571)=1, 1, 0)</f>
        <v>1</v>
      </c>
      <c r="AN1571" s="3">
        <f>COUNTA(A1571) - COUNTIF(Table_1[[#This Row],[Unique Customers]], 1)</f>
        <v>0</v>
      </c>
      <c r="AO1571" s="17" t="str">
        <f t="shared" si="24"/>
        <v>Unique</v>
      </c>
      <c r="AP1571" s="17" t="str">
        <f>"Q"&amp;_xlfn.CEILING.MATH(MONTH(Table_1[[#This Row],[Monthly sales]])/3,1)</f>
        <v>Q2</v>
      </c>
    </row>
    <row r="1572" spans="1:42" ht="14.4" x14ac:dyDescent="0.3">
      <c r="A1572" s="2">
        <v>2422</v>
      </c>
      <c r="B1572" s="15" t="s">
        <v>726</v>
      </c>
      <c r="C1572" s="15" t="s">
        <v>71</v>
      </c>
      <c r="D1572" s="6">
        <v>0.05</v>
      </c>
      <c r="E1572" s="4">
        <v>150.97999999999999</v>
      </c>
      <c r="F1572" s="4">
        <v>43.71</v>
      </c>
      <c r="G1572" s="15" t="s">
        <v>27</v>
      </c>
      <c r="H1572" s="15" t="s">
        <v>72</v>
      </c>
      <c r="I1572" s="15" t="s">
        <v>29</v>
      </c>
      <c r="J1572" s="15" t="s">
        <v>110</v>
      </c>
      <c r="K1572" s="15" t="s">
        <v>58</v>
      </c>
      <c r="L1572" s="15" t="s">
        <v>2660</v>
      </c>
      <c r="M1572" s="6">
        <v>0.55000000000000004</v>
      </c>
      <c r="N1572" s="15" t="s">
        <v>33</v>
      </c>
      <c r="O1572" s="15" t="s">
        <v>53</v>
      </c>
      <c r="P1572" s="15" t="s">
        <v>188</v>
      </c>
      <c r="Q1572" s="15" t="s">
        <v>728</v>
      </c>
      <c r="R1572" s="2">
        <v>77340</v>
      </c>
      <c r="S1572" s="1">
        <v>42148</v>
      </c>
      <c r="T1572" s="12">
        <f>EOMONTH(Table_1[[#This Row],[Order Date]],0)</f>
        <v>42155</v>
      </c>
      <c r="U1572" s="10">
        <f>EOMONTH(Table_1[[#This Row],[Order Date]],0)</f>
        <v>42155</v>
      </c>
      <c r="V1572" s="14">
        <v>42148</v>
      </c>
      <c r="W1572" s="1">
        <v>42149</v>
      </c>
      <c r="X1572" s="12">
        <v>42149</v>
      </c>
      <c r="Y1572" s="10">
        <f>EOMONTH(Table_1[[#This Row],[Ship date]],0)</f>
        <v>42155</v>
      </c>
      <c r="Z1572" s="14">
        <v>42149</v>
      </c>
      <c r="AA1572" s="4">
        <v>650.29999999999995</v>
      </c>
      <c r="AB1572" s="2">
        <v>12</v>
      </c>
      <c r="AC1572" s="4">
        <v>1857.08</v>
      </c>
      <c r="AD1572" s="2">
        <v>89053</v>
      </c>
      <c r="AE1572" s="4">
        <f>'DataCleaning and Transformation'!$E1572-'DataCleaning and Transformation'!$D1572</f>
        <v>150.92999999999998</v>
      </c>
      <c r="AF1572" s="15" t="str">
        <f>_xlfn.IFS('DataCleaning and Transformation'!$O1572="Central","Chris",'DataCleaning and Transformation'!$O1572="East","Erin",'DataCleaning and Transformation'!$O1572="South","Sam",'DataCleaning and Transformation'!$O1572="West","William")</f>
        <v>Chris</v>
      </c>
      <c r="AG1572" s="31">
        <f>Table_1[[#This Row],[Ship date]]-Table_1[[#This Row],[Order Date]]</f>
        <v>1</v>
      </c>
      <c r="AH1572" s="22">
        <f>Table_1[[#This Row],[Profit]]/Table_1[[#This Row],[Sales]]</f>
        <v>0.3501733904839856</v>
      </c>
      <c r="AI1572" s="23">
        <f>Table_1[[#This Row],[Profit]]+Table_1[[#This Row],[Sales]]</f>
        <v>2507.38</v>
      </c>
      <c r="AJ1572" s="17">
        <f>WEEKNUM(Table_1[[#This Row],[Order Date]],1)</f>
        <v>22</v>
      </c>
      <c r="AK1572" s="17" t="str">
        <f>TEXT(Table_1[[#This Row],[Order Date]],"mmm yyyy")</f>
        <v>May 2015</v>
      </c>
      <c r="AL1572" s="17" t="str">
        <f>Table_1[[#This Row],[Monthly sales]]&amp;"  Week "&amp;TEXT(Table_1[[#This Row],[Weekly sales]],"00")</f>
        <v>May 2015  Week 22</v>
      </c>
      <c r="AM1572" s="17">
        <f>IF(COUNTIF($A$2:A1572, A1572)=1, 1, 0)</f>
        <v>0</v>
      </c>
      <c r="AN1572" s="3">
        <f>COUNTA(A1572) - COUNTIF(Table_1[[#This Row],[Unique Customers]], 1)</f>
        <v>1</v>
      </c>
      <c r="AO1572" s="17" t="str">
        <f t="shared" si="24"/>
        <v>Unique</v>
      </c>
      <c r="AP1572" s="17" t="str">
        <f>"Q"&amp;_xlfn.CEILING.MATH(MONTH(Table_1[[#This Row],[Monthly sales]])/3,1)</f>
        <v>Q2</v>
      </c>
    </row>
    <row r="1573" spans="1:42" ht="14.4" x14ac:dyDescent="0.3">
      <c r="A1573" s="2">
        <v>3063</v>
      </c>
      <c r="B1573" s="15" t="s">
        <v>1392</v>
      </c>
      <c r="C1573" s="15" t="s">
        <v>71</v>
      </c>
      <c r="D1573" s="6">
        <v>0.03</v>
      </c>
      <c r="E1573" s="4">
        <v>20.99</v>
      </c>
      <c r="F1573" s="4">
        <v>0.99</v>
      </c>
      <c r="G1573" s="15" t="s">
        <v>39</v>
      </c>
      <c r="H1573" s="15" t="s">
        <v>40</v>
      </c>
      <c r="I1573" s="15" t="s">
        <v>41</v>
      </c>
      <c r="J1573" s="15" t="s">
        <v>136</v>
      </c>
      <c r="K1573" s="15" t="s">
        <v>51</v>
      </c>
      <c r="L1573" s="15" t="s">
        <v>2332</v>
      </c>
      <c r="M1573" s="6">
        <v>0.56999999999999995</v>
      </c>
      <c r="N1573" s="15" t="s">
        <v>33</v>
      </c>
      <c r="O1573" s="15" t="s">
        <v>60</v>
      </c>
      <c r="P1573" s="15" t="s">
        <v>67</v>
      </c>
      <c r="Q1573" s="15" t="s">
        <v>1393</v>
      </c>
      <c r="R1573" s="2">
        <v>98034</v>
      </c>
      <c r="S1573" s="1">
        <v>42148</v>
      </c>
      <c r="T1573" s="12">
        <f>EOMONTH(Table_1[[#This Row],[Order Date]],0)</f>
        <v>42155</v>
      </c>
      <c r="U1573" s="10">
        <f>EOMONTH(Table_1[[#This Row],[Order Date]],0)</f>
        <v>42155</v>
      </c>
      <c r="V1573" s="14">
        <v>42148</v>
      </c>
      <c r="W1573" s="1">
        <v>42150</v>
      </c>
      <c r="X1573" s="12">
        <v>42150</v>
      </c>
      <c r="Y1573" s="10">
        <f>EOMONTH(Table_1[[#This Row],[Ship date]],0)</f>
        <v>42155</v>
      </c>
      <c r="Z1573" s="14">
        <v>42150</v>
      </c>
      <c r="AA1573" s="4">
        <v>4.1821999999999999</v>
      </c>
      <c r="AB1573" s="2">
        <v>9</v>
      </c>
      <c r="AC1573" s="4">
        <v>158.87</v>
      </c>
      <c r="AD1573" s="2">
        <v>88449</v>
      </c>
      <c r="AE1573" s="4">
        <f>'DataCleaning and Transformation'!$E1573-'DataCleaning and Transformation'!$D1573</f>
        <v>20.959999999999997</v>
      </c>
      <c r="AF1573" s="15" t="str">
        <f>_xlfn.IFS('DataCleaning and Transformation'!$O1573="Central","Chris",'DataCleaning and Transformation'!$O1573="East","Erin",'DataCleaning and Transformation'!$O1573="South","Sam",'DataCleaning and Transformation'!$O1573="West","William")</f>
        <v>William</v>
      </c>
      <c r="AG1573" s="31">
        <f>Table_1[[#This Row],[Ship date]]-Table_1[[#This Row],[Order Date]]</f>
        <v>2</v>
      </c>
      <c r="AH1573" s="22">
        <f>Table_1[[#This Row],[Profit]]/Table_1[[#This Row],[Sales]]</f>
        <v>2.6324667967520612E-2</v>
      </c>
      <c r="AI1573" s="23">
        <f>Table_1[[#This Row],[Profit]]+Table_1[[#This Row],[Sales]]</f>
        <v>163.0522</v>
      </c>
      <c r="AJ1573" s="17">
        <f>WEEKNUM(Table_1[[#This Row],[Order Date]],1)</f>
        <v>22</v>
      </c>
      <c r="AK1573" s="17" t="str">
        <f>TEXT(Table_1[[#This Row],[Order Date]],"mmm yyyy")</f>
        <v>May 2015</v>
      </c>
      <c r="AL1573" s="17" t="str">
        <f>Table_1[[#This Row],[Monthly sales]]&amp;"  Week "&amp;TEXT(Table_1[[#This Row],[Weekly sales]],"00")</f>
        <v>May 2015  Week 22</v>
      </c>
      <c r="AM1573" s="17">
        <f>IF(COUNTIF($A$2:A1573, A1573)=1, 1, 0)</f>
        <v>0</v>
      </c>
      <c r="AN1573" s="3">
        <f>COUNTA(A1573) - COUNTIF(Table_1[[#This Row],[Unique Customers]], 1)</f>
        <v>1</v>
      </c>
      <c r="AO1573" s="17" t="str">
        <f t="shared" si="24"/>
        <v>Unique</v>
      </c>
      <c r="AP1573" s="17" t="str">
        <f>"Q"&amp;_xlfn.CEILING.MATH(MONTH(Table_1[[#This Row],[Monthly sales]])/3,1)</f>
        <v>Q2</v>
      </c>
    </row>
    <row r="1574" spans="1:42" ht="14.4" x14ac:dyDescent="0.3">
      <c r="A1574" s="2">
        <v>444</v>
      </c>
      <c r="B1574" s="15" t="s">
        <v>2661</v>
      </c>
      <c r="C1574" s="15" t="s">
        <v>26</v>
      </c>
      <c r="D1574" s="6">
        <v>0</v>
      </c>
      <c r="E1574" s="4">
        <v>7.59</v>
      </c>
      <c r="F1574" s="4">
        <v>4</v>
      </c>
      <c r="G1574" s="15" t="s">
        <v>39</v>
      </c>
      <c r="H1574" s="15" t="s">
        <v>28</v>
      </c>
      <c r="I1574" s="15" t="s">
        <v>29</v>
      </c>
      <c r="J1574" s="15" t="s">
        <v>127</v>
      </c>
      <c r="K1574" s="15" t="s">
        <v>51</v>
      </c>
      <c r="L1574" s="15" t="s">
        <v>1688</v>
      </c>
      <c r="M1574" s="6">
        <v>0.42</v>
      </c>
      <c r="N1574" s="15" t="s">
        <v>33</v>
      </c>
      <c r="O1574" s="15" t="s">
        <v>53</v>
      </c>
      <c r="P1574" s="15" t="s">
        <v>104</v>
      </c>
      <c r="Q1574" s="15" t="s">
        <v>2508</v>
      </c>
      <c r="R1574" s="2">
        <v>61801</v>
      </c>
      <c r="S1574" s="1">
        <v>42149</v>
      </c>
      <c r="T1574" s="12">
        <f>EOMONTH(Table_1[[#This Row],[Order Date]],0)</f>
        <v>42155</v>
      </c>
      <c r="U1574" s="10">
        <f>EOMONTH(Table_1[[#This Row],[Order Date]],0)</f>
        <v>42155</v>
      </c>
      <c r="V1574" s="14">
        <v>42149</v>
      </c>
      <c r="W1574" s="1">
        <v>42152</v>
      </c>
      <c r="X1574" s="12">
        <v>42152</v>
      </c>
      <c r="Y1574" s="10">
        <f>EOMONTH(Table_1[[#This Row],[Ship date]],0)</f>
        <v>42155</v>
      </c>
      <c r="Z1574" s="14">
        <v>42152</v>
      </c>
      <c r="AA1574" s="4">
        <v>86.438000000000002</v>
      </c>
      <c r="AB1574" s="2">
        <v>43</v>
      </c>
      <c r="AC1574" s="4">
        <v>355.92</v>
      </c>
      <c r="AD1574" s="2">
        <v>88085</v>
      </c>
      <c r="AE1574" s="4">
        <f>'DataCleaning and Transformation'!$E1574-'DataCleaning and Transformation'!$D1574</f>
        <v>7.59</v>
      </c>
      <c r="AF1574" s="15" t="str">
        <f>_xlfn.IFS('DataCleaning and Transformation'!$O1574="Central","Chris",'DataCleaning and Transformation'!$O1574="East","Erin",'DataCleaning and Transformation'!$O1574="South","Sam",'DataCleaning and Transformation'!$O1574="West","William")</f>
        <v>Chris</v>
      </c>
      <c r="AG1574" s="31">
        <f>Table_1[[#This Row],[Ship date]]-Table_1[[#This Row],[Order Date]]</f>
        <v>3</v>
      </c>
      <c r="AH1574" s="22">
        <f>Table_1[[#This Row],[Profit]]/Table_1[[#This Row],[Sales]]</f>
        <v>0.24285794560575411</v>
      </c>
      <c r="AI1574" s="23">
        <f>Table_1[[#This Row],[Profit]]+Table_1[[#This Row],[Sales]]</f>
        <v>442.358</v>
      </c>
      <c r="AJ1574" s="17">
        <f>WEEKNUM(Table_1[[#This Row],[Order Date]],1)</f>
        <v>22</v>
      </c>
      <c r="AK1574" s="17" t="str">
        <f>TEXT(Table_1[[#This Row],[Order Date]],"mmm yyyy")</f>
        <v>May 2015</v>
      </c>
      <c r="AL1574" s="17" t="str">
        <f>Table_1[[#This Row],[Monthly sales]]&amp;"  Week "&amp;TEXT(Table_1[[#This Row],[Weekly sales]],"00")</f>
        <v>May 2015  Week 22</v>
      </c>
      <c r="AM1574" s="17">
        <f>IF(COUNTIF($A$2:A1574, A1574)=1, 1, 0)</f>
        <v>1</v>
      </c>
      <c r="AN1574" s="3">
        <f>COUNTA(A1574) - COUNTIF(Table_1[[#This Row],[Unique Customers]], 1)</f>
        <v>0</v>
      </c>
      <c r="AO1574" s="17" t="str">
        <f t="shared" si="24"/>
        <v>Unique</v>
      </c>
      <c r="AP1574" s="17" t="str">
        <f>"Q"&amp;_xlfn.CEILING.MATH(MONTH(Table_1[[#This Row],[Monthly sales]])/3,1)</f>
        <v>Q2</v>
      </c>
    </row>
    <row r="1575" spans="1:42" ht="14.4" x14ac:dyDescent="0.3">
      <c r="A1575" s="2">
        <v>526</v>
      </c>
      <c r="B1575" s="15" t="s">
        <v>613</v>
      </c>
      <c r="C1575" s="15" t="s">
        <v>38</v>
      </c>
      <c r="D1575" s="6">
        <v>0.09</v>
      </c>
      <c r="E1575" s="4">
        <v>17.98</v>
      </c>
      <c r="F1575" s="4">
        <v>8.51</v>
      </c>
      <c r="G1575" s="15" t="s">
        <v>39</v>
      </c>
      <c r="H1575" s="15" t="s">
        <v>72</v>
      </c>
      <c r="I1575" s="15" t="s">
        <v>41</v>
      </c>
      <c r="J1575" s="15" t="s">
        <v>57</v>
      </c>
      <c r="K1575" s="15" t="s">
        <v>145</v>
      </c>
      <c r="L1575" s="15" t="s">
        <v>1881</v>
      </c>
      <c r="M1575" s="6">
        <v>0.4</v>
      </c>
      <c r="N1575" s="15" t="s">
        <v>33</v>
      </c>
      <c r="O1575" s="15" t="s">
        <v>60</v>
      </c>
      <c r="P1575" s="15" t="s">
        <v>589</v>
      </c>
      <c r="Q1575" s="15" t="s">
        <v>615</v>
      </c>
      <c r="R1575" s="2">
        <v>85204</v>
      </c>
      <c r="S1575" s="1">
        <v>42149</v>
      </c>
      <c r="T1575" s="12">
        <f>EOMONTH(Table_1[[#This Row],[Order Date]],0)</f>
        <v>42155</v>
      </c>
      <c r="U1575" s="10">
        <f>EOMONTH(Table_1[[#This Row],[Order Date]],0)</f>
        <v>42155</v>
      </c>
      <c r="V1575" s="14">
        <v>42149</v>
      </c>
      <c r="W1575" s="1">
        <v>42151</v>
      </c>
      <c r="X1575" s="12">
        <v>42151</v>
      </c>
      <c r="Y1575" s="10">
        <f>EOMONTH(Table_1[[#This Row],[Ship date]],0)</f>
        <v>42155</v>
      </c>
      <c r="Z1575" s="14">
        <v>42151</v>
      </c>
      <c r="AA1575" s="4">
        <v>-6.6120000000000001</v>
      </c>
      <c r="AB1575" s="2">
        <v>12</v>
      </c>
      <c r="AC1575" s="4">
        <v>211.13</v>
      </c>
      <c r="AD1575" s="2">
        <v>90026</v>
      </c>
      <c r="AE1575" s="4">
        <f>'DataCleaning and Transformation'!$E1575-'DataCleaning and Transformation'!$D1575</f>
        <v>17.89</v>
      </c>
      <c r="AF1575" s="15" t="str">
        <f>_xlfn.IFS('DataCleaning and Transformation'!$O1575="Central","Chris",'DataCleaning and Transformation'!$O1575="East","Erin",'DataCleaning and Transformation'!$O1575="South","Sam",'DataCleaning and Transformation'!$O1575="West","William")</f>
        <v>William</v>
      </c>
      <c r="AG1575" s="31">
        <f>Table_1[[#This Row],[Ship date]]-Table_1[[#This Row],[Order Date]]</f>
        <v>2</v>
      </c>
      <c r="AH1575" s="22">
        <f>Table_1[[#This Row],[Profit]]/Table_1[[#This Row],[Sales]]</f>
        <v>-3.131719793492161E-2</v>
      </c>
      <c r="AI1575" s="23">
        <f>Table_1[[#This Row],[Profit]]+Table_1[[#This Row],[Sales]]</f>
        <v>204.518</v>
      </c>
      <c r="AJ1575" s="17">
        <f>WEEKNUM(Table_1[[#This Row],[Order Date]],1)</f>
        <v>22</v>
      </c>
      <c r="AK1575" s="17" t="str">
        <f>TEXT(Table_1[[#This Row],[Order Date]],"mmm yyyy")</f>
        <v>May 2015</v>
      </c>
      <c r="AL1575" s="17" t="str">
        <f>Table_1[[#This Row],[Monthly sales]]&amp;"  Week "&amp;TEXT(Table_1[[#This Row],[Weekly sales]],"00")</f>
        <v>May 2015  Week 22</v>
      </c>
      <c r="AM1575" s="17">
        <f>IF(COUNTIF($A$2:A1575, A1575)=1, 1, 0)</f>
        <v>0</v>
      </c>
      <c r="AN1575" s="3">
        <f>COUNTA(A1575) - COUNTIF(Table_1[[#This Row],[Unique Customers]], 1)</f>
        <v>1</v>
      </c>
      <c r="AO1575" s="17" t="str">
        <f t="shared" si="24"/>
        <v>Unique</v>
      </c>
      <c r="AP1575" s="17" t="str">
        <f>"Q"&amp;_xlfn.CEILING.MATH(MONTH(Table_1[[#This Row],[Monthly sales]])/3,1)</f>
        <v>Q2</v>
      </c>
    </row>
    <row r="1576" spans="1:42" ht="14.4" x14ac:dyDescent="0.3">
      <c r="A1576" s="2">
        <v>1008</v>
      </c>
      <c r="B1576" s="15" t="s">
        <v>2662</v>
      </c>
      <c r="C1576" s="15" t="s">
        <v>38</v>
      </c>
      <c r="D1576" s="6">
        <v>0.01</v>
      </c>
      <c r="E1576" s="4">
        <v>3.15</v>
      </c>
      <c r="F1576" s="4">
        <v>0.49</v>
      </c>
      <c r="G1576" s="15" t="s">
        <v>39</v>
      </c>
      <c r="H1576" s="15" t="s">
        <v>72</v>
      </c>
      <c r="I1576" s="15" t="s">
        <v>49</v>
      </c>
      <c r="J1576" s="15" t="s">
        <v>153</v>
      </c>
      <c r="K1576" s="15" t="s">
        <v>74</v>
      </c>
      <c r="L1576" s="15" t="s">
        <v>2663</v>
      </c>
      <c r="M1576" s="6">
        <v>0.37</v>
      </c>
      <c r="N1576" s="15" t="s">
        <v>33</v>
      </c>
      <c r="O1576" s="15" t="s">
        <v>112</v>
      </c>
      <c r="P1576" s="15" t="s">
        <v>332</v>
      </c>
      <c r="Q1576" s="15" t="s">
        <v>2664</v>
      </c>
      <c r="R1576" s="2">
        <v>4038</v>
      </c>
      <c r="S1576" s="1">
        <v>42149</v>
      </c>
      <c r="T1576" s="12">
        <f>EOMONTH(Table_1[[#This Row],[Order Date]],0)</f>
        <v>42155</v>
      </c>
      <c r="U1576" s="10">
        <f>EOMONTH(Table_1[[#This Row],[Order Date]],0)</f>
        <v>42155</v>
      </c>
      <c r="V1576" s="14">
        <v>42149</v>
      </c>
      <c r="W1576" s="1">
        <v>42151</v>
      </c>
      <c r="X1576" s="12">
        <v>42151</v>
      </c>
      <c r="Y1576" s="10">
        <f>EOMONTH(Table_1[[#This Row],[Ship date]],0)</f>
        <v>42155</v>
      </c>
      <c r="Z1576" s="14">
        <v>42151</v>
      </c>
      <c r="AA1576" s="4">
        <v>17.505299999999998</v>
      </c>
      <c r="AB1576" s="2">
        <v>8</v>
      </c>
      <c r="AC1576" s="4">
        <v>25.37</v>
      </c>
      <c r="AD1576" s="2">
        <v>88371</v>
      </c>
      <c r="AE1576" s="4">
        <f>'DataCleaning and Transformation'!$E1576-'DataCleaning and Transformation'!$D1576</f>
        <v>3.14</v>
      </c>
      <c r="AF1576" s="15" t="str">
        <f>_xlfn.IFS('DataCleaning and Transformation'!$O1576="Central","Chris",'DataCleaning and Transformation'!$O1576="East","Erin",'DataCleaning and Transformation'!$O1576="South","Sam",'DataCleaning and Transformation'!$O1576="West","William")</f>
        <v>Erin</v>
      </c>
      <c r="AG1576" s="31">
        <f>Table_1[[#This Row],[Ship date]]-Table_1[[#This Row],[Order Date]]</f>
        <v>2</v>
      </c>
      <c r="AH1576" s="22">
        <f>Table_1[[#This Row],[Profit]]/Table_1[[#This Row],[Sales]]</f>
        <v>0.69</v>
      </c>
      <c r="AI1576" s="23">
        <f>Table_1[[#This Row],[Profit]]+Table_1[[#This Row],[Sales]]</f>
        <v>42.875299999999996</v>
      </c>
      <c r="AJ1576" s="17">
        <f>WEEKNUM(Table_1[[#This Row],[Order Date]],1)</f>
        <v>22</v>
      </c>
      <c r="AK1576" s="17" t="str">
        <f>TEXT(Table_1[[#This Row],[Order Date]],"mmm yyyy")</f>
        <v>May 2015</v>
      </c>
      <c r="AL1576" s="17" t="str">
        <f>Table_1[[#This Row],[Monthly sales]]&amp;"  Week "&amp;TEXT(Table_1[[#This Row],[Weekly sales]],"00")</f>
        <v>May 2015  Week 22</v>
      </c>
      <c r="AM1576" s="17">
        <f>IF(COUNTIF($A$2:A1576, A1576)=1, 1, 0)</f>
        <v>1</v>
      </c>
      <c r="AN1576" s="3">
        <f>COUNTA(A1576) - COUNTIF(Table_1[[#This Row],[Unique Customers]], 1)</f>
        <v>0</v>
      </c>
      <c r="AO1576" s="17" t="str">
        <f t="shared" si="24"/>
        <v>Unique</v>
      </c>
      <c r="AP1576" s="17" t="str">
        <f>"Q"&amp;_xlfn.CEILING.MATH(MONTH(Table_1[[#This Row],[Monthly sales]])/3,1)</f>
        <v>Q2</v>
      </c>
    </row>
    <row r="1577" spans="1:42" ht="14.4" x14ac:dyDescent="0.3">
      <c r="A1577" s="2">
        <v>744</v>
      </c>
      <c r="B1577" s="15" t="s">
        <v>587</v>
      </c>
      <c r="C1577" s="15" t="s">
        <v>48</v>
      </c>
      <c r="D1577" s="6">
        <v>0.09</v>
      </c>
      <c r="E1577" s="4">
        <v>125.99</v>
      </c>
      <c r="F1577" s="4">
        <v>8.99</v>
      </c>
      <c r="G1577" s="15" t="s">
        <v>39</v>
      </c>
      <c r="H1577" s="15" t="s">
        <v>40</v>
      </c>
      <c r="I1577" s="15" t="s">
        <v>41</v>
      </c>
      <c r="J1577" s="15" t="s">
        <v>136</v>
      </c>
      <c r="K1577" s="15" t="s">
        <v>74</v>
      </c>
      <c r="L1577" s="15" t="s">
        <v>1655</v>
      </c>
      <c r="M1577" s="6">
        <v>0.55000000000000004</v>
      </c>
      <c r="N1577" s="15" t="s">
        <v>33</v>
      </c>
      <c r="O1577" s="15" t="s">
        <v>60</v>
      </c>
      <c r="P1577" s="15" t="s">
        <v>589</v>
      </c>
      <c r="Q1577" s="15" t="s">
        <v>590</v>
      </c>
      <c r="R1577" s="2">
        <v>85737</v>
      </c>
      <c r="S1577" s="1">
        <v>42149</v>
      </c>
      <c r="T1577" s="12">
        <f>EOMONTH(Table_1[[#This Row],[Order Date]],0)</f>
        <v>42155</v>
      </c>
      <c r="U1577" s="10">
        <f>EOMONTH(Table_1[[#This Row],[Order Date]],0)</f>
        <v>42155</v>
      </c>
      <c r="V1577" s="14">
        <v>42149</v>
      </c>
      <c r="W1577" s="1">
        <v>42157</v>
      </c>
      <c r="X1577" s="12">
        <v>42157</v>
      </c>
      <c r="Y1577" s="10">
        <f>EOMONTH(Table_1[[#This Row],[Ship date]],0)</f>
        <v>42185</v>
      </c>
      <c r="Z1577" s="14">
        <v>42157</v>
      </c>
      <c r="AA1577" s="4">
        <v>916.68060000000003</v>
      </c>
      <c r="AB1577" s="2">
        <v>20</v>
      </c>
      <c r="AC1577" s="4">
        <v>2104.9899999999998</v>
      </c>
      <c r="AD1577" s="2">
        <v>87727</v>
      </c>
      <c r="AE1577" s="4">
        <f>'DataCleaning and Transformation'!$E1577-'DataCleaning and Transformation'!$D1577</f>
        <v>125.89999999999999</v>
      </c>
      <c r="AF1577" s="15" t="str">
        <f>_xlfn.IFS('DataCleaning and Transformation'!$O1577="Central","Chris",'DataCleaning and Transformation'!$O1577="East","Erin",'DataCleaning and Transformation'!$O1577="South","Sam",'DataCleaning and Transformation'!$O1577="West","William")</f>
        <v>William</v>
      </c>
      <c r="AG1577" s="31">
        <f>Table_1[[#This Row],[Ship date]]-Table_1[[#This Row],[Order Date]]</f>
        <v>8</v>
      </c>
      <c r="AH1577" s="22">
        <f>Table_1[[#This Row],[Profit]]/Table_1[[#This Row],[Sales]]</f>
        <v>0.43547978850255825</v>
      </c>
      <c r="AI1577" s="23">
        <f>Table_1[[#This Row],[Profit]]+Table_1[[#This Row],[Sales]]</f>
        <v>3021.6705999999999</v>
      </c>
      <c r="AJ1577" s="17">
        <f>WEEKNUM(Table_1[[#This Row],[Order Date]],1)</f>
        <v>22</v>
      </c>
      <c r="AK1577" s="17" t="str">
        <f>TEXT(Table_1[[#This Row],[Order Date]],"mmm yyyy")</f>
        <v>May 2015</v>
      </c>
      <c r="AL1577" s="17" t="str">
        <f>Table_1[[#This Row],[Monthly sales]]&amp;"  Week "&amp;TEXT(Table_1[[#This Row],[Weekly sales]],"00")</f>
        <v>May 2015  Week 22</v>
      </c>
      <c r="AM1577" s="17">
        <f>IF(COUNTIF($A$2:A1577, A1577)=1, 1, 0)</f>
        <v>0</v>
      </c>
      <c r="AN1577" s="3">
        <f>COUNTA(A1577) - COUNTIF(Table_1[[#This Row],[Unique Customers]], 1)</f>
        <v>1</v>
      </c>
      <c r="AO1577" s="17" t="str">
        <f t="shared" si="24"/>
        <v>Unique</v>
      </c>
      <c r="AP1577" s="17" t="str">
        <f>"Q"&amp;_xlfn.CEILING.MATH(MONTH(Table_1[[#This Row],[Monthly sales]])/3,1)</f>
        <v>Q2</v>
      </c>
    </row>
    <row r="1578" spans="1:42" ht="14.4" x14ac:dyDescent="0.3">
      <c r="A1578" s="2">
        <v>3287</v>
      </c>
      <c r="B1578" s="15" t="s">
        <v>2665</v>
      </c>
      <c r="C1578" s="15" t="s">
        <v>48</v>
      </c>
      <c r="D1578" s="6">
        <v>0.08</v>
      </c>
      <c r="E1578" s="4">
        <v>30.56</v>
      </c>
      <c r="F1578" s="4">
        <v>2.99</v>
      </c>
      <c r="G1578" s="15" t="s">
        <v>39</v>
      </c>
      <c r="H1578" s="15" t="s">
        <v>28</v>
      </c>
      <c r="I1578" s="15" t="s">
        <v>49</v>
      </c>
      <c r="J1578" s="15" t="s">
        <v>73</v>
      </c>
      <c r="K1578" s="15" t="s">
        <v>74</v>
      </c>
      <c r="L1578" s="15" t="s">
        <v>1054</v>
      </c>
      <c r="M1578" s="6">
        <v>0.35</v>
      </c>
      <c r="N1578" s="15" t="s">
        <v>33</v>
      </c>
      <c r="O1578" s="15" t="s">
        <v>60</v>
      </c>
      <c r="P1578" s="15" t="s">
        <v>91</v>
      </c>
      <c r="Q1578" s="15" t="s">
        <v>2666</v>
      </c>
      <c r="R1578" s="2">
        <v>95746</v>
      </c>
      <c r="S1578" s="1">
        <v>42149</v>
      </c>
      <c r="T1578" s="12">
        <f>EOMONTH(Table_1[[#This Row],[Order Date]],0)</f>
        <v>42155</v>
      </c>
      <c r="U1578" s="10">
        <f>EOMONTH(Table_1[[#This Row],[Order Date]],0)</f>
        <v>42155</v>
      </c>
      <c r="V1578" s="14">
        <v>42149</v>
      </c>
      <c r="W1578" s="1">
        <v>42151</v>
      </c>
      <c r="X1578" s="12">
        <v>42151</v>
      </c>
      <c r="Y1578" s="10">
        <f>EOMONTH(Table_1[[#This Row],[Ship date]],0)</f>
        <v>42155</v>
      </c>
      <c r="Z1578" s="14">
        <v>42151</v>
      </c>
      <c r="AA1578" s="4">
        <v>352.87979999999999</v>
      </c>
      <c r="AB1578" s="2">
        <v>17</v>
      </c>
      <c r="AC1578" s="4">
        <v>511.42</v>
      </c>
      <c r="AD1578" s="2">
        <v>89897</v>
      </c>
      <c r="AE1578" s="4">
        <f>'DataCleaning and Transformation'!$E1578-'DataCleaning and Transformation'!$D1578</f>
        <v>30.48</v>
      </c>
      <c r="AF1578" s="15" t="str">
        <f>_xlfn.IFS('DataCleaning and Transformation'!$O1578="Central","Chris",'DataCleaning and Transformation'!$O1578="East","Erin",'DataCleaning and Transformation'!$O1578="South","Sam",'DataCleaning and Transformation'!$O1578="West","William")</f>
        <v>William</v>
      </c>
      <c r="AG1578" s="31">
        <f>Table_1[[#This Row],[Ship date]]-Table_1[[#This Row],[Order Date]]</f>
        <v>2</v>
      </c>
      <c r="AH1578" s="22">
        <f>Table_1[[#This Row],[Profit]]/Table_1[[#This Row],[Sales]]</f>
        <v>0.69</v>
      </c>
      <c r="AI1578" s="23">
        <f>Table_1[[#This Row],[Profit]]+Table_1[[#This Row],[Sales]]</f>
        <v>864.2998</v>
      </c>
      <c r="AJ1578" s="17">
        <f>WEEKNUM(Table_1[[#This Row],[Order Date]],1)</f>
        <v>22</v>
      </c>
      <c r="AK1578" s="17" t="str">
        <f>TEXT(Table_1[[#This Row],[Order Date]],"mmm yyyy")</f>
        <v>May 2015</v>
      </c>
      <c r="AL1578" s="17" t="str">
        <f>Table_1[[#This Row],[Monthly sales]]&amp;"  Week "&amp;TEXT(Table_1[[#This Row],[Weekly sales]],"00")</f>
        <v>May 2015  Week 22</v>
      </c>
      <c r="AM1578" s="17">
        <f>IF(COUNTIF($A$2:A1578, A1578)=1, 1, 0)</f>
        <v>1</v>
      </c>
      <c r="AN1578" s="3">
        <f>COUNTA(A1578) - COUNTIF(Table_1[[#This Row],[Unique Customers]], 1)</f>
        <v>0</v>
      </c>
      <c r="AO1578" s="17" t="str">
        <f t="shared" si="24"/>
        <v>Unique</v>
      </c>
      <c r="AP1578" s="17" t="str">
        <f>"Q"&amp;_xlfn.CEILING.MATH(MONTH(Table_1[[#This Row],[Monthly sales]])/3,1)</f>
        <v>Q2</v>
      </c>
    </row>
    <row r="1579" spans="1:42" ht="14.4" x14ac:dyDescent="0.3">
      <c r="A1579" s="2">
        <v>827</v>
      </c>
      <c r="B1579" s="15" t="s">
        <v>2667</v>
      </c>
      <c r="C1579" s="15" t="s">
        <v>117</v>
      </c>
      <c r="D1579" s="6">
        <v>0.01</v>
      </c>
      <c r="E1579" s="4">
        <v>6.98</v>
      </c>
      <c r="F1579" s="4">
        <v>1.6</v>
      </c>
      <c r="G1579" s="15" t="s">
        <v>39</v>
      </c>
      <c r="H1579" s="15" t="s">
        <v>72</v>
      </c>
      <c r="I1579" s="15" t="s">
        <v>49</v>
      </c>
      <c r="J1579" s="15" t="s">
        <v>89</v>
      </c>
      <c r="K1579" s="15" t="s">
        <v>51</v>
      </c>
      <c r="L1579" s="15" t="s">
        <v>723</v>
      </c>
      <c r="M1579" s="6">
        <v>0.38</v>
      </c>
      <c r="N1579" s="15" t="s">
        <v>33</v>
      </c>
      <c r="O1579" s="15" t="s">
        <v>53</v>
      </c>
      <c r="P1579" s="15" t="s">
        <v>188</v>
      </c>
      <c r="Q1579" s="15" t="s">
        <v>2650</v>
      </c>
      <c r="R1579" s="2">
        <v>79109</v>
      </c>
      <c r="S1579" s="1">
        <v>42149</v>
      </c>
      <c r="T1579" s="12">
        <f>EOMONTH(Table_1[[#This Row],[Order Date]],0)</f>
        <v>42155</v>
      </c>
      <c r="U1579" s="10">
        <f>EOMONTH(Table_1[[#This Row],[Order Date]],0)</f>
        <v>42155</v>
      </c>
      <c r="V1579" s="14">
        <v>42149</v>
      </c>
      <c r="W1579" s="1">
        <v>42150</v>
      </c>
      <c r="X1579" s="12">
        <v>42150</v>
      </c>
      <c r="Y1579" s="10">
        <f>EOMONTH(Table_1[[#This Row],[Ship date]],0)</f>
        <v>42155</v>
      </c>
      <c r="Z1579" s="14">
        <v>42150</v>
      </c>
      <c r="AA1579" s="4">
        <v>0.34599999999999997</v>
      </c>
      <c r="AB1579" s="2">
        <v>3</v>
      </c>
      <c r="AC1579" s="4">
        <v>21.93</v>
      </c>
      <c r="AD1579" s="2">
        <v>89259</v>
      </c>
      <c r="AE1579" s="4">
        <f>'DataCleaning and Transformation'!$E1579-'DataCleaning and Transformation'!$D1579</f>
        <v>6.9700000000000006</v>
      </c>
      <c r="AF1579" s="15" t="str">
        <f>_xlfn.IFS('DataCleaning and Transformation'!$O1579="Central","Chris",'DataCleaning and Transformation'!$O1579="East","Erin",'DataCleaning and Transformation'!$O1579="South","Sam",'DataCleaning and Transformation'!$O1579="West","William")</f>
        <v>Chris</v>
      </c>
      <c r="AG1579" s="31">
        <f>Table_1[[#This Row],[Ship date]]-Table_1[[#This Row],[Order Date]]</f>
        <v>1</v>
      </c>
      <c r="AH1579" s="22">
        <f>Table_1[[#This Row],[Profit]]/Table_1[[#This Row],[Sales]]</f>
        <v>1.5777473780209758E-2</v>
      </c>
      <c r="AI1579" s="23">
        <f>Table_1[[#This Row],[Profit]]+Table_1[[#This Row],[Sales]]</f>
        <v>22.276</v>
      </c>
      <c r="AJ1579" s="17">
        <f>WEEKNUM(Table_1[[#This Row],[Order Date]],1)</f>
        <v>22</v>
      </c>
      <c r="AK1579" s="17" t="str">
        <f>TEXT(Table_1[[#This Row],[Order Date]],"mmm yyyy")</f>
        <v>May 2015</v>
      </c>
      <c r="AL1579" s="17" t="str">
        <f>Table_1[[#This Row],[Monthly sales]]&amp;"  Week "&amp;TEXT(Table_1[[#This Row],[Weekly sales]],"00")</f>
        <v>May 2015  Week 22</v>
      </c>
      <c r="AM1579" s="17">
        <f>IF(COUNTIF($A$2:A1579, A1579)=1, 1, 0)</f>
        <v>1</v>
      </c>
      <c r="AN1579" s="3">
        <f>COUNTA(A1579) - COUNTIF(Table_1[[#This Row],[Unique Customers]], 1)</f>
        <v>0</v>
      </c>
      <c r="AO1579" s="17" t="str">
        <f t="shared" si="24"/>
        <v>Unique</v>
      </c>
      <c r="AP1579" s="17" t="str">
        <f>"Q"&amp;_xlfn.CEILING.MATH(MONTH(Table_1[[#This Row],[Monthly sales]])/3,1)</f>
        <v>Q2</v>
      </c>
    </row>
    <row r="1580" spans="1:42" ht="14.4" x14ac:dyDescent="0.3">
      <c r="A1580" s="2">
        <v>1237</v>
      </c>
      <c r="B1580" s="15" t="s">
        <v>1917</v>
      </c>
      <c r="C1580" s="15" t="s">
        <v>117</v>
      </c>
      <c r="D1580" s="6">
        <v>0.05</v>
      </c>
      <c r="E1580" s="4">
        <v>300.98</v>
      </c>
      <c r="F1580" s="4">
        <v>13.99</v>
      </c>
      <c r="G1580" s="15" t="s">
        <v>39</v>
      </c>
      <c r="H1580" s="15" t="s">
        <v>95</v>
      </c>
      <c r="I1580" s="15" t="s">
        <v>41</v>
      </c>
      <c r="J1580" s="15" t="s">
        <v>57</v>
      </c>
      <c r="K1580" s="15" t="s">
        <v>145</v>
      </c>
      <c r="L1580" s="15" t="s">
        <v>2668</v>
      </c>
      <c r="M1580" s="6">
        <v>0.39</v>
      </c>
      <c r="N1580" s="15" t="s">
        <v>33</v>
      </c>
      <c r="O1580" s="15" t="s">
        <v>53</v>
      </c>
      <c r="P1580" s="15" t="s">
        <v>188</v>
      </c>
      <c r="Q1580" s="15" t="s">
        <v>1919</v>
      </c>
      <c r="R1580" s="2">
        <v>75007</v>
      </c>
      <c r="S1580" s="1">
        <v>42149</v>
      </c>
      <c r="T1580" s="12">
        <f>EOMONTH(Table_1[[#This Row],[Order Date]],0)</f>
        <v>42155</v>
      </c>
      <c r="U1580" s="10">
        <f>EOMONTH(Table_1[[#This Row],[Order Date]],0)</f>
        <v>42155</v>
      </c>
      <c r="V1580" s="14">
        <v>42149</v>
      </c>
      <c r="W1580" s="1">
        <v>42150</v>
      </c>
      <c r="X1580" s="12">
        <v>42150</v>
      </c>
      <c r="Y1580" s="10">
        <f>EOMONTH(Table_1[[#This Row],[Ship date]],0)</f>
        <v>42155</v>
      </c>
      <c r="Z1580" s="14">
        <v>42150</v>
      </c>
      <c r="AA1580" s="4">
        <v>3985.3089</v>
      </c>
      <c r="AB1580" s="2">
        <v>20</v>
      </c>
      <c r="AC1580" s="4">
        <v>5775.81</v>
      </c>
      <c r="AD1580" s="2">
        <v>86077</v>
      </c>
      <c r="AE1580" s="4">
        <f>'DataCleaning and Transformation'!$E1580-'DataCleaning and Transformation'!$D1580</f>
        <v>300.93</v>
      </c>
      <c r="AF1580" s="15" t="str">
        <f>_xlfn.IFS('DataCleaning and Transformation'!$O1580="Central","Chris",'DataCleaning and Transformation'!$O1580="East","Erin",'DataCleaning and Transformation'!$O1580="South","Sam",'DataCleaning and Transformation'!$O1580="West","William")</f>
        <v>Chris</v>
      </c>
      <c r="AG1580" s="31">
        <f>Table_1[[#This Row],[Ship date]]-Table_1[[#This Row],[Order Date]]</f>
        <v>1</v>
      </c>
      <c r="AH1580" s="22">
        <f>Table_1[[#This Row],[Profit]]/Table_1[[#This Row],[Sales]]</f>
        <v>0.69</v>
      </c>
      <c r="AI1580" s="23">
        <f>Table_1[[#This Row],[Profit]]+Table_1[[#This Row],[Sales]]</f>
        <v>9761.1189000000013</v>
      </c>
      <c r="AJ1580" s="17">
        <f>WEEKNUM(Table_1[[#This Row],[Order Date]],1)</f>
        <v>22</v>
      </c>
      <c r="AK1580" s="17" t="str">
        <f>TEXT(Table_1[[#This Row],[Order Date]],"mmm yyyy")</f>
        <v>May 2015</v>
      </c>
      <c r="AL1580" s="17" t="str">
        <f>Table_1[[#This Row],[Monthly sales]]&amp;"  Week "&amp;TEXT(Table_1[[#This Row],[Weekly sales]],"00")</f>
        <v>May 2015  Week 22</v>
      </c>
      <c r="AM1580" s="17">
        <f>IF(COUNTIF($A$2:A1580, A1580)=1, 1, 0)</f>
        <v>0</v>
      </c>
      <c r="AN1580" s="3">
        <f>COUNTA(A1580) - COUNTIF(Table_1[[#This Row],[Unique Customers]], 1)</f>
        <v>1</v>
      </c>
      <c r="AO1580" s="17" t="str">
        <f t="shared" si="24"/>
        <v>Unique</v>
      </c>
      <c r="AP1580" s="17" t="str">
        <f>"Q"&amp;_xlfn.CEILING.MATH(MONTH(Table_1[[#This Row],[Monthly sales]])/3,1)</f>
        <v>Q2</v>
      </c>
    </row>
    <row r="1581" spans="1:42" ht="14.4" x14ac:dyDescent="0.3">
      <c r="A1581" s="2">
        <v>1237</v>
      </c>
      <c r="B1581" s="15" t="s">
        <v>1917</v>
      </c>
      <c r="C1581" s="15" t="s">
        <v>117</v>
      </c>
      <c r="D1581" s="6">
        <v>0.04</v>
      </c>
      <c r="E1581" s="4">
        <v>205.99</v>
      </c>
      <c r="F1581" s="4">
        <v>5</v>
      </c>
      <c r="G1581" s="15" t="s">
        <v>88</v>
      </c>
      <c r="H1581" s="15" t="s">
        <v>95</v>
      </c>
      <c r="I1581" s="15" t="s">
        <v>41</v>
      </c>
      <c r="J1581" s="15" t="s">
        <v>136</v>
      </c>
      <c r="K1581" s="15" t="s">
        <v>74</v>
      </c>
      <c r="L1581" s="15" t="s">
        <v>2669</v>
      </c>
      <c r="M1581" s="6">
        <v>0.59</v>
      </c>
      <c r="N1581" s="15" t="s">
        <v>33</v>
      </c>
      <c r="O1581" s="15" t="s">
        <v>53</v>
      </c>
      <c r="P1581" s="15" t="s">
        <v>188</v>
      </c>
      <c r="Q1581" s="15" t="s">
        <v>1919</v>
      </c>
      <c r="R1581" s="2">
        <v>75007</v>
      </c>
      <c r="S1581" s="1">
        <v>42149</v>
      </c>
      <c r="T1581" s="12">
        <f>EOMONTH(Table_1[[#This Row],[Order Date]],0)</f>
        <v>42155</v>
      </c>
      <c r="U1581" s="10">
        <f>EOMONTH(Table_1[[#This Row],[Order Date]],0)</f>
        <v>42155</v>
      </c>
      <c r="V1581" s="14">
        <v>42149</v>
      </c>
      <c r="W1581" s="1">
        <v>42150</v>
      </c>
      <c r="X1581" s="12">
        <v>42150</v>
      </c>
      <c r="Y1581" s="10">
        <f>EOMONTH(Table_1[[#This Row],[Ship date]],0)</f>
        <v>42155</v>
      </c>
      <c r="Z1581" s="14">
        <v>42150</v>
      </c>
      <c r="AA1581" s="4">
        <v>13.956799999999999</v>
      </c>
      <c r="AB1581" s="2">
        <v>11</v>
      </c>
      <c r="AC1581" s="4">
        <v>1878.24</v>
      </c>
      <c r="AD1581" s="2">
        <v>86077</v>
      </c>
      <c r="AE1581" s="4">
        <f>'DataCleaning and Transformation'!$E1581-'DataCleaning and Transformation'!$D1581</f>
        <v>205.95000000000002</v>
      </c>
      <c r="AF1581" s="15" t="str">
        <f>_xlfn.IFS('DataCleaning and Transformation'!$O1581="Central","Chris",'DataCleaning and Transformation'!$O1581="East","Erin",'DataCleaning and Transformation'!$O1581="South","Sam",'DataCleaning and Transformation'!$O1581="West","William")</f>
        <v>Chris</v>
      </c>
      <c r="AG1581" s="31">
        <f>Table_1[[#This Row],[Ship date]]-Table_1[[#This Row],[Order Date]]</f>
        <v>1</v>
      </c>
      <c r="AH1581" s="22">
        <f>Table_1[[#This Row],[Profit]]/Table_1[[#This Row],[Sales]]</f>
        <v>7.4307862679955702E-3</v>
      </c>
      <c r="AI1581" s="23">
        <f>Table_1[[#This Row],[Profit]]+Table_1[[#This Row],[Sales]]</f>
        <v>1892.1967999999999</v>
      </c>
      <c r="AJ1581" s="17">
        <f>WEEKNUM(Table_1[[#This Row],[Order Date]],1)</f>
        <v>22</v>
      </c>
      <c r="AK1581" s="17" t="str">
        <f>TEXT(Table_1[[#This Row],[Order Date]],"mmm yyyy")</f>
        <v>May 2015</v>
      </c>
      <c r="AL1581" s="17" t="str">
        <f>Table_1[[#This Row],[Monthly sales]]&amp;"  Week "&amp;TEXT(Table_1[[#This Row],[Weekly sales]],"00")</f>
        <v>May 2015  Week 22</v>
      </c>
      <c r="AM1581" s="17">
        <f>IF(COUNTIF($A$2:A1581, A1581)=1, 1, 0)</f>
        <v>0</v>
      </c>
      <c r="AN1581" s="3">
        <f>COUNTA(A1581) - COUNTIF(Table_1[[#This Row],[Unique Customers]], 1)</f>
        <v>1</v>
      </c>
      <c r="AO1581" s="17" t="str">
        <f t="shared" si="24"/>
        <v>Repeated</v>
      </c>
      <c r="AP1581" s="17" t="str">
        <f>"Q"&amp;_xlfn.CEILING.MATH(MONTH(Table_1[[#This Row],[Monthly sales]])/3,1)</f>
        <v>Q2</v>
      </c>
    </row>
    <row r="1582" spans="1:42" ht="14.4" x14ac:dyDescent="0.3">
      <c r="A1582" s="2">
        <v>1472</v>
      </c>
      <c r="B1582" s="15" t="s">
        <v>2670</v>
      </c>
      <c r="C1582" s="15" t="s">
        <v>117</v>
      </c>
      <c r="D1582" s="6">
        <v>0.05</v>
      </c>
      <c r="E1582" s="4">
        <v>20.27</v>
      </c>
      <c r="F1582" s="4">
        <v>3.99</v>
      </c>
      <c r="G1582" s="15" t="s">
        <v>39</v>
      </c>
      <c r="H1582" s="15" t="s">
        <v>72</v>
      </c>
      <c r="I1582" s="15" t="s">
        <v>49</v>
      </c>
      <c r="J1582" s="15" t="s">
        <v>96</v>
      </c>
      <c r="K1582" s="15" t="s">
        <v>74</v>
      </c>
      <c r="L1582" s="15" t="s">
        <v>1801</v>
      </c>
      <c r="M1582" s="6">
        <v>0.56999999999999995</v>
      </c>
      <c r="N1582" s="15" t="s">
        <v>33</v>
      </c>
      <c r="O1582" s="15" t="s">
        <v>112</v>
      </c>
      <c r="P1582" s="15" t="s">
        <v>318</v>
      </c>
      <c r="Q1582" s="15" t="s">
        <v>2671</v>
      </c>
      <c r="R1582" s="2">
        <v>44145</v>
      </c>
      <c r="S1582" s="1">
        <v>42149</v>
      </c>
      <c r="T1582" s="12">
        <f>EOMONTH(Table_1[[#This Row],[Order Date]],0)</f>
        <v>42155</v>
      </c>
      <c r="U1582" s="10">
        <f>EOMONTH(Table_1[[#This Row],[Order Date]],0)</f>
        <v>42155</v>
      </c>
      <c r="V1582" s="14">
        <v>42149</v>
      </c>
      <c r="W1582" s="1">
        <v>42150</v>
      </c>
      <c r="X1582" s="12">
        <v>42150</v>
      </c>
      <c r="Y1582" s="10">
        <f>EOMONTH(Table_1[[#This Row],[Ship date]],0)</f>
        <v>42155</v>
      </c>
      <c r="Z1582" s="14">
        <v>42150</v>
      </c>
      <c r="AA1582" s="4">
        <v>309.25400000000002</v>
      </c>
      <c r="AB1582" s="2">
        <v>30</v>
      </c>
      <c r="AC1582" s="4">
        <v>621.55999999999995</v>
      </c>
      <c r="AD1582" s="2">
        <v>87079</v>
      </c>
      <c r="AE1582" s="4">
        <f>'DataCleaning and Transformation'!$E1582-'DataCleaning and Transformation'!$D1582</f>
        <v>20.22</v>
      </c>
      <c r="AF1582" s="15" t="str">
        <f>_xlfn.IFS('DataCleaning and Transformation'!$O1582="Central","Chris",'DataCleaning and Transformation'!$O1582="East","Erin",'DataCleaning and Transformation'!$O1582="South","Sam",'DataCleaning and Transformation'!$O1582="West","William")</f>
        <v>Erin</v>
      </c>
      <c r="AG1582" s="31">
        <f>Table_1[[#This Row],[Ship date]]-Table_1[[#This Row],[Order Date]]</f>
        <v>1</v>
      </c>
      <c r="AH1582" s="22">
        <f>Table_1[[#This Row],[Profit]]/Table_1[[#This Row],[Sales]]</f>
        <v>0.49754488705836936</v>
      </c>
      <c r="AI1582" s="23">
        <f>Table_1[[#This Row],[Profit]]+Table_1[[#This Row],[Sales]]</f>
        <v>930.81399999999996</v>
      </c>
      <c r="AJ1582" s="17">
        <f>WEEKNUM(Table_1[[#This Row],[Order Date]],1)</f>
        <v>22</v>
      </c>
      <c r="AK1582" s="17" t="str">
        <f>TEXT(Table_1[[#This Row],[Order Date]],"mmm yyyy")</f>
        <v>May 2015</v>
      </c>
      <c r="AL1582" s="17" t="str">
        <f>Table_1[[#This Row],[Monthly sales]]&amp;"  Week "&amp;TEXT(Table_1[[#This Row],[Weekly sales]],"00")</f>
        <v>May 2015  Week 22</v>
      </c>
      <c r="AM1582" s="17">
        <f>IF(COUNTIF($A$2:A1582, A1582)=1, 1, 0)</f>
        <v>1</v>
      </c>
      <c r="AN1582" s="3">
        <f>COUNTA(A1582) - COUNTIF(Table_1[[#This Row],[Unique Customers]], 1)</f>
        <v>0</v>
      </c>
      <c r="AO1582" s="17" t="str">
        <f t="shared" si="24"/>
        <v>Unique</v>
      </c>
      <c r="AP1582" s="17" t="str">
        <f>"Q"&amp;_xlfn.CEILING.MATH(MONTH(Table_1[[#This Row],[Monthly sales]])/3,1)</f>
        <v>Q2</v>
      </c>
    </row>
    <row r="1583" spans="1:42" ht="14.4" x14ac:dyDescent="0.3">
      <c r="A1583" s="2">
        <v>2339</v>
      </c>
      <c r="B1583" s="15" t="s">
        <v>2672</v>
      </c>
      <c r="C1583" s="15" t="s">
        <v>117</v>
      </c>
      <c r="D1583" s="6">
        <v>0.05</v>
      </c>
      <c r="E1583" s="4">
        <v>11.58</v>
      </c>
      <c r="F1583" s="4">
        <v>6.97</v>
      </c>
      <c r="G1583" s="15" t="s">
        <v>39</v>
      </c>
      <c r="H1583" s="15" t="s">
        <v>72</v>
      </c>
      <c r="I1583" s="15" t="s">
        <v>49</v>
      </c>
      <c r="J1583" s="15" t="s">
        <v>346</v>
      </c>
      <c r="K1583" s="15" t="s">
        <v>74</v>
      </c>
      <c r="L1583" s="15" t="s">
        <v>625</v>
      </c>
      <c r="M1583" s="6">
        <v>0.35</v>
      </c>
      <c r="N1583" s="15" t="s">
        <v>33</v>
      </c>
      <c r="O1583" s="15" t="s">
        <v>53</v>
      </c>
      <c r="P1583" s="15" t="s">
        <v>188</v>
      </c>
      <c r="Q1583" s="15" t="s">
        <v>2673</v>
      </c>
      <c r="R1583" s="2">
        <v>77015</v>
      </c>
      <c r="S1583" s="1">
        <v>42149</v>
      </c>
      <c r="T1583" s="12">
        <f>EOMONTH(Table_1[[#This Row],[Order Date]],0)</f>
        <v>42155</v>
      </c>
      <c r="U1583" s="10">
        <f>EOMONTH(Table_1[[#This Row],[Order Date]],0)</f>
        <v>42155</v>
      </c>
      <c r="V1583" s="14">
        <v>42149</v>
      </c>
      <c r="W1583" s="1">
        <v>42152</v>
      </c>
      <c r="X1583" s="12">
        <v>42152</v>
      </c>
      <c r="Y1583" s="10">
        <f>EOMONTH(Table_1[[#This Row],[Ship date]],0)</f>
        <v>42155</v>
      </c>
      <c r="Z1583" s="14">
        <v>42152</v>
      </c>
      <c r="AA1583" s="4">
        <v>2.806</v>
      </c>
      <c r="AB1583" s="2">
        <v>6</v>
      </c>
      <c r="AC1583" s="4">
        <v>73.959999999999994</v>
      </c>
      <c r="AD1583" s="2">
        <v>91482</v>
      </c>
      <c r="AE1583" s="4">
        <f>'DataCleaning and Transformation'!$E1583-'DataCleaning and Transformation'!$D1583</f>
        <v>11.53</v>
      </c>
      <c r="AF1583" s="15" t="str">
        <f>_xlfn.IFS('DataCleaning and Transformation'!$O1583="Central","Chris",'DataCleaning and Transformation'!$O1583="East","Erin",'DataCleaning and Transformation'!$O1583="South","Sam",'DataCleaning and Transformation'!$O1583="West","William")</f>
        <v>Chris</v>
      </c>
      <c r="AG1583" s="31">
        <f>Table_1[[#This Row],[Ship date]]-Table_1[[#This Row],[Order Date]]</f>
        <v>3</v>
      </c>
      <c r="AH1583" s="22">
        <f>Table_1[[#This Row],[Profit]]/Table_1[[#This Row],[Sales]]</f>
        <v>3.7939426717144405E-2</v>
      </c>
      <c r="AI1583" s="23">
        <f>Table_1[[#This Row],[Profit]]+Table_1[[#This Row],[Sales]]</f>
        <v>76.765999999999991</v>
      </c>
      <c r="AJ1583" s="17">
        <f>WEEKNUM(Table_1[[#This Row],[Order Date]],1)</f>
        <v>22</v>
      </c>
      <c r="AK1583" s="17" t="str">
        <f>TEXT(Table_1[[#This Row],[Order Date]],"mmm yyyy")</f>
        <v>May 2015</v>
      </c>
      <c r="AL1583" s="17" t="str">
        <f>Table_1[[#This Row],[Monthly sales]]&amp;"  Week "&amp;TEXT(Table_1[[#This Row],[Weekly sales]],"00")</f>
        <v>May 2015  Week 22</v>
      </c>
      <c r="AM1583" s="17">
        <f>IF(COUNTIF($A$2:A1583, A1583)=1, 1, 0)</f>
        <v>1</v>
      </c>
      <c r="AN1583" s="3">
        <f>COUNTA(A1583) - COUNTIF(Table_1[[#This Row],[Unique Customers]], 1)</f>
        <v>0</v>
      </c>
      <c r="AO1583" s="17" t="str">
        <f t="shared" si="24"/>
        <v>Unique</v>
      </c>
      <c r="AP1583" s="17" t="str">
        <f>"Q"&amp;_xlfn.CEILING.MATH(MONTH(Table_1[[#This Row],[Monthly sales]])/3,1)</f>
        <v>Q2</v>
      </c>
    </row>
    <row r="1584" spans="1:42" ht="14.4" x14ac:dyDescent="0.3">
      <c r="A1584" s="2">
        <v>2652</v>
      </c>
      <c r="B1584" s="15" t="s">
        <v>2674</v>
      </c>
      <c r="C1584" s="15" t="s">
        <v>117</v>
      </c>
      <c r="D1584" s="6">
        <v>0.06</v>
      </c>
      <c r="E1584" s="4">
        <v>47.9</v>
      </c>
      <c r="F1584" s="4">
        <v>5.86</v>
      </c>
      <c r="G1584" s="15" t="s">
        <v>39</v>
      </c>
      <c r="H1584" s="15" t="s">
        <v>40</v>
      </c>
      <c r="I1584" s="15" t="s">
        <v>49</v>
      </c>
      <c r="J1584" s="15" t="s">
        <v>89</v>
      </c>
      <c r="K1584" s="15" t="s">
        <v>74</v>
      </c>
      <c r="L1584" s="15" t="s">
        <v>1310</v>
      </c>
      <c r="M1584" s="6">
        <v>0.37</v>
      </c>
      <c r="N1584" s="15" t="s">
        <v>33</v>
      </c>
      <c r="O1584" s="15" t="s">
        <v>60</v>
      </c>
      <c r="P1584" s="15" t="s">
        <v>91</v>
      </c>
      <c r="Q1584" s="15" t="s">
        <v>1695</v>
      </c>
      <c r="R1584" s="2">
        <v>93309</v>
      </c>
      <c r="S1584" s="1">
        <v>42149</v>
      </c>
      <c r="T1584" s="12">
        <f>EOMONTH(Table_1[[#This Row],[Order Date]],0)</f>
        <v>42155</v>
      </c>
      <c r="U1584" s="10">
        <f>EOMONTH(Table_1[[#This Row],[Order Date]],0)</f>
        <v>42155</v>
      </c>
      <c r="V1584" s="14">
        <v>42149</v>
      </c>
      <c r="W1584" s="1">
        <v>42151</v>
      </c>
      <c r="X1584" s="12">
        <v>42151</v>
      </c>
      <c r="Y1584" s="10">
        <f>EOMONTH(Table_1[[#This Row],[Ship date]],0)</f>
        <v>42155</v>
      </c>
      <c r="Z1584" s="14">
        <v>42151</v>
      </c>
      <c r="AA1584" s="4">
        <v>21.78</v>
      </c>
      <c r="AB1584" s="2">
        <v>2</v>
      </c>
      <c r="AC1584" s="4">
        <v>94.2</v>
      </c>
      <c r="AD1584" s="2">
        <v>89361</v>
      </c>
      <c r="AE1584" s="4">
        <f>'DataCleaning and Transformation'!$E1584-'DataCleaning and Transformation'!$D1584</f>
        <v>47.839999999999996</v>
      </c>
      <c r="AF1584" s="15" t="str">
        <f>_xlfn.IFS('DataCleaning and Transformation'!$O1584="Central","Chris",'DataCleaning and Transformation'!$O1584="East","Erin",'DataCleaning and Transformation'!$O1584="South","Sam",'DataCleaning and Transformation'!$O1584="West","William")</f>
        <v>William</v>
      </c>
      <c r="AG1584" s="31">
        <f>Table_1[[#This Row],[Ship date]]-Table_1[[#This Row],[Order Date]]</f>
        <v>2</v>
      </c>
      <c r="AH1584" s="22">
        <f>Table_1[[#This Row],[Profit]]/Table_1[[#This Row],[Sales]]</f>
        <v>0.23121019108280255</v>
      </c>
      <c r="AI1584" s="23">
        <f>Table_1[[#This Row],[Profit]]+Table_1[[#This Row],[Sales]]</f>
        <v>115.98</v>
      </c>
      <c r="AJ1584" s="17">
        <f>WEEKNUM(Table_1[[#This Row],[Order Date]],1)</f>
        <v>22</v>
      </c>
      <c r="AK1584" s="17" t="str">
        <f>TEXT(Table_1[[#This Row],[Order Date]],"mmm yyyy")</f>
        <v>May 2015</v>
      </c>
      <c r="AL1584" s="17" t="str">
        <f>Table_1[[#This Row],[Monthly sales]]&amp;"  Week "&amp;TEXT(Table_1[[#This Row],[Weekly sales]],"00")</f>
        <v>May 2015  Week 22</v>
      </c>
      <c r="AM1584" s="17">
        <f>IF(COUNTIF($A$2:A1584, A1584)=1, 1, 0)</f>
        <v>1</v>
      </c>
      <c r="AN1584" s="3">
        <f>COUNTA(A1584) - COUNTIF(Table_1[[#This Row],[Unique Customers]], 1)</f>
        <v>0</v>
      </c>
      <c r="AO1584" s="17" t="str">
        <f t="shared" si="24"/>
        <v>Unique</v>
      </c>
      <c r="AP1584" s="17" t="str">
        <f>"Q"&amp;_xlfn.CEILING.MATH(MONTH(Table_1[[#This Row],[Monthly sales]])/3,1)</f>
        <v>Q2</v>
      </c>
    </row>
    <row r="1585" spans="1:42" ht="14.4" x14ac:dyDescent="0.3">
      <c r="A1585" s="2">
        <v>129</v>
      </c>
      <c r="B1585" s="15" t="s">
        <v>832</v>
      </c>
      <c r="C1585" s="15" t="s">
        <v>71</v>
      </c>
      <c r="D1585" s="6">
        <v>7.0000000000000007E-2</v>
      </c>
      <c r="E1585" s="4">
        <v>15.74</v>
      </c>
      <c r="F1585" s="4">
        <v>1.39</v>
      </c>
      <c r="G1585" s="15" t="s">
        <v>39</v>
      </c>
      <c r="H1585" s="15" t="s">
        <v>28</v>
      </c>
      <c r="I1585" s="15" t="s">
        <v>49</v>
      </c>
      <c r="J1585" s="15" t="s">
        <v>346</v>
      </c>
      <c r="K1585" s="15" t="s">
        <v>74</v>
      </c>
      <c r="L1585" s="15" t="s">
        <v>2675</v>
      </c>
      <c r="M1585" s="6">
        <v>0.4</v>
      </c>
      <c r="N1585" s="15" t="s">
        <v>33</v>
      </c>
      <c r="O1585" s="15" t="s">
        <v>53</v>
      </c>
      <c r="P1585" s="15" t="s">
        <v>104</v>
      </c>
      <c r="Q1585" s="15" t="s">
        <v>833</v>
      </c>
      <c r="R1585" s="2">
        <v>62002</v>
      </c>
      <c r="S1585" s="1">
        <v>42149</v>
      </c>
      <c r="T1585" s="12">
        <f>EOMONTH(Table_1[[#This Row],[Order Date]],0)</f>
        <v>42155</v>
      </c>
      <c r="U1585" s="10">
        <f>EOMONTH(Table_1[[#This Row],[Order Date]],0)</f>
        <v>42155</v>
      </c>
      <c r="V1585" s="14">
        <v>42149</v>
      </c>
      <c r="W1585" s="1">
        <v>42150</v>
      </c>
      <c r="X1585" s="12">
        <v>42150</v>
      </c>
      <c r="Y1585" s="10">
        <f>EOMONTH(Table_1[[#This Row],[Ship date]],0)</f>
        <v>42155</v>
      </c>
      <c r="Z1585" s="14">
        <v>42150</v>
      </c>
      <c r="AA1585" s="4">
        <v>149.8887</v>
      </c>
      <c r="AB1585" s="2">
        <v>14</v>
      </c>
      <c r="AC1585" s="4">
        <v>217.23</v>
      </c>
      <c r="AD1585" s="2">
        <v>86694</v>
      </c>
      <c r="AE1585" s="4">
        <f>'DataCleaning and Transformation'!$E1585-'DataCleaning and Transformation'!$D1585</f>
        <v>15.67</v>
      </c>
      <c r="AF1585" s="15" t="str">
        <f>_xlfn.IFS('DataCleaning and Transformation'!$O1585="Central","Chris",'DataCleaning and Transformation'!$O1585="East","Erin",'DataCleaning and Transformation'!$O1585="South","Sam",'DataCleaning and Transformation'!$O1585="West","William")</f>
        <v>Chris</v>
      </c>
      <c r="AG1585" s="31">
        <f>Table_1[[#This Row],[Ship date]]-Table_1[[#This Row],[Order Date]]</f>
        <v>1</v>
      </c>
      <c r="AH1585" s="22">
        <f>Table_1[[#This Row],[Profit]]/Table_1[[#This Row],[Sales]]</f>
        <v>0.69000000000000006</v>
      </c>
      <c r="AI1585" s="23">
        <f>Table_1[[#This Row],[Profit]]+Table_1[[#This Row],[Sales]]</f>
        <v>367.11869999999999</v>
      </c>
      <c r="AJ1585" s="17">
        <f>WEEKNUM(Table_1[[#This Row],[Order Date]],1)</f>
        <v>22</v>
      </c>
      <c r="AK1585" s="17" t="str">
        <f>TEXT(Table_1[[#This Row],[Order Date]],"mmm yyyy")</f>
        <v>May 2015</v>
      </c>
      <c r="AL1585" s="17" t="str">
        <f>Table_1[[#This Row],[Monthly sales]]&amp;"  Week "&amp;TEXT(Table_1[[#This Row],[Weekly sales]],"00")</f>
        <v>May 2015  Week 22</v>
      </c>
      <c r="AM1585" s="17">
        <f>IF(COUNTIF($A$2:A1585, A1585)=1, 1, 0)</f>
        <v>0</v>
      </c>
      <c r="AN1585" s="3">
        <f>COUNTA(A1585) - COUNTIF(Table_1[[#This Row],[Unique Customers]], 1)</f>
        <v>1</v>
      </c>
      <c r="AO1585" s="17" t="str">
        <f t="shared" si="24"/>
        <v>Unique</v>
      </c>
      <c r="AP1585" s="17" t="str">
        <f>"Q"&amp;_xlfn.CEILING.MATH(MONTH(Table_1[[#This Row],[Monthly sales]])/3,1)</f>
        <v>Q2</v>
      </c>
    </row>
    <row r="1586" spans="1:42" ht="14.4" x14ac:dyDescent="0.3">
      <c r="A1586" s="2">
        <v>1054</v>
      </c>
      <c r="B1586" s="15" t="s">
        <v>2676</v>
      </c>
      <c r="C1586" s="15" t="s">
        <v>71</v>
      </c>
      <c r="D1586" s="6">
        <v>0.03</v>
      </c>
      <c r="E1586" s="4">
        <v>5.44</v>
      </c>
      <c r="F1586" s="4">
        <v>7.46</v>
      </c>
      <c r="G1586" s="15" t="s">
        <v>88</v>
      </c>
      <c r="H1586" s="15" t="s">
        <v>95</v>
      </c>
      <c r="I1586" s="15" t="s">
        <v>49</v>
      </c>
      <c r="J1586" s="15" t="s">
        <v>73</v>
      </c>
      <c r="K1586" s="15" t="s">
        <v>74</v>
      </c>
      <c r="L1586" s="15" t="s">
        <v>1243</v>
      </c>
      <c r="M1586" s="6">
        <v>0.36</v>
      </c>
      <c r="N1586" s="15" t="s">
        <v>33</v>
      </c>
      <c r="O1586" s="15" t="s">
        <v>60</v>
      </c>
      <c r="P1586" s="15" t="s">
        <v>589</v>
      </c>
      <c r="Q1586" s="15" t="s">
        <v>2677</v>
      </c>
      <c r="R1586" s="2">
        <v>85374</v>
      </c>
      <c r="S1586" s="1">
        <v>42149</v>
      </c>
      <c r="T1586" s="12">
        <f>EOMONTH(Table_1[[#This Row],[Order Date]],0)</f>
        <v>42155</v>
      </c>
      <c r="U1586" s="10">
        <f>EOMONTH(Table_1[[#This Row],[Order Date]],0)</f>
        <v>42155</v>
      </c>
      <c r="V1586" s="14">
        <v>42149</v>
      </c>
      <c r="W1586" s="1">
        <v>42151</v>
      </c>
      <c r="X1586" s="12">
        <v>42151</v>
      </c>
      <c r="Y1586" s="10">
        <f>EOMONTH(Table_1[[#This Row],[Ship date]],0)</f>
        <v>42155</v>
      </c>
      <c r="Z1586" s="14">
        <v>42151</v>
      </c>
      <c r="AA1586" s="4">
        <v>-51.704000000000001</v>
      </c>
      <c r="AB1586" s="2">
        <v>4</v>
      </c>
      <c r="AC1586" s="4">
        <v>26.31</v>
      </c>
      <c r="AD1586" s="2">
        <v>90069</v>
      </c>
      <c r="AE1586" s="4">
        <f>'DataCleaning and Transformation'!$E1586-'DataCleaning and Transformation'!$D1586</f>
        <v>5.41</v>
      </c>
      <c r="AF1586" s="15" t="str">
        <f>_xlfn.IFS('DataCleaning and Transformation'!$O1586="Central","Chris",'DataCleaning and Transformation'!$O1586="East","Erin",'DataCleaning and Transformation'!$O1586="South","Sam",'DataCleaning and Transformation'!$O1586="West","William")</f>
        <v>William</v>
      </c>
      <c r="AG1586" s="31">
        <f>Table_1[[#This Row],[Ship date]]-Table_1[[#This Row],[Order Date]]</f>
        <v>2</v>
      </c>
      <c r="AH1586" s="22">
        <f>Table_1[[#This Row],[Profit]]/Table_1[[#This Row],[Sales]]</f>
        <v>-1.9651843405549223</v>
      </c>
      <c r="AI1586" s="23">
        <f>Table_1[[#This Row],[Profit]]+Table_1[[#This Row],[Sales]]</f>
        <v>-25.394000000000002</v>
      </c>
      <c r="AJ1586" s="17">
        <f>WEEKNUM(Table_1[[#This Row],[Order Date]],1)</f>
        <v>22</v>
      </c>
      <c r="AK1586" s="17" t="str">
        <f>TEXT(Table_1[[#This Row],[Order Date]],"mmm yyyy")</f>
        <v>May 2015</v>
      </c>
      <c r="AL1586" s="17" t="str">
        <f>Table_1[[#This Row],[Monthly sales]]&amp;"  Week "&amp;TEXT(Table_1[[#This Row],[Weekly sales]],"00")</f>
        <v>May 2015  Week 22</v>
      </c>
      <c r="AM1586" s="17">
        <f>IF(COUNTIF($A$2:A1586, A1586)=1, 1, 0)</f>
        <v>1</v>
      </c>
      <c r="AN1586" s="3">
        <f>COUNTA(A1586) - COUNTIF(Table_1[[#This Row],[Unique Customers]], 1)</f>
        <v>0</v>
      </c>
      <c r="AO1586" s="17" t="str">
        <f t="shared" si="24"/>
        <v>Unique</v>
      </c>
      <c r="AP1586" s="17" t="str">
        <f>"Q"&amp;_xlfn.CEILING.MATH(MONTH(Table_1[[#This Row],[Monthly sales]])/3,1)</f>
        <v>Q2</v>
      </c>
    </row>
    <row r="1587" spans="1:42" ht="14.4" x14ac:dyDescent="0.3">
      <c r="A1587" s="2">
        <v>1054</v>
      </c>
      <c r="B1587" s="15" t="s">
        <v>2676</v>
      </c>
      <c r="C1587" s="15" t="s">
        <v>71</v>
      </c>
      <c r="D1587" s="6">
        <v>0.08</v>
      </c>
      <c r="E1587" s="4">
        <v>26.38</v>
      </c>
      <c r="F1587" s="4">
        <v>5.58</v>
      </c>
      <c r="G1587" s="15" t="s">
        <v>39</v>
      </c>
      <c r="H1587" s="15" t="s">
        <v>95</v>
      </c>
      <c r="I1587" s="15" t="s">
        <v>49</v>
      </c>
      <c r="J1587" s="15" t="s">
        <v>89</v>
      </c>
      <c r="K1587" s="15" t="s">
        <v>74</v>
      </c>
      <c r="L1587" s="15" t="s">
        <v>2678</v>
      </c>
      <c r="M1587" s="6">
        <v>0.39</v>
      </c>
      <c r="N1587" s="15" t="s">
        <v>33</v>
      </c>
      <c r="O1587" s="15" t="s">
        <v>60</v>
      </c>
      <c r="P1587" s="15" t="s">
        <v>589</v>
      </c>
      <c r="Q1587" s="15" t="s">
        <v>2677</v>
      </c>
      <c r="R1587" s="2">
        <v>85374</v>
      </c>
      <c r="S1587" s="1">
        <v>42149</v>
      </c>
      <c r="T1587" s="12">
        <f>EOMONTH(Table_1[[#This Row],[Order Date]],0)</f>
        <v>42155</v>
      </c>
      <c r="U1587" s="10">
        <f>EOMONTH(Table_1[[#This Row],[Order Date]],0)</f>
        <v>42155</v>
      </c>
      <c r="V1587" s="14">
        <v>42149</v>
      </c>
      <c r="W1587" s="1">
        <v>42150</v>
      </c>
      <c r="X1587" s="12">
        <v>42150</v>
      </c>
      <c r="Y1587" s="10">
        <f>EOMONTH(Table_1[[#This Row],[Ship date]],0)</f>
        <v>42155</v>
      </c>
      <c r="Z1587" s="14">
        <v>42150</v>
      </c>
      <c r="AA1587" s="4">
        <v>144.7482</v>
      </c>
      <c r="AB1587" s="2">
        <v>8</v>
      </c>
      <c r="AC1587" s="4">
        <v>209.78</v>
      </c>
      <c r="AD1587" s="2">
        <v>90069</v>
      </c>
      <c r="AE1587" s="4">
        <f>'DataCleaning and Transformation'!$E1587-'DataCleaning and Transformation'!$D1587</f>
        <v>26.3</v>
      </c>
      <c r="AF1587" s="15" t="str">
        <f>_xlfn.IFS('DataCleaning and Transformation'!$O1587="Central","Chris",'DataCleaning and Transformation'!$O1587="East","Erin",'DataCleaning and Transformation'!$O1587="South","Sam",'DataCleaning and Transformation'!$O1587="West","William")</f>
        <v>William</v>
      </c>
      <c r="AG1587" s="31">
        <f>Table_1[[#This Row],[Ship date]]-Table_1[[#This Row],[Order Date]]</f>
        <v>1</v>
      </c>
      <c r="AH1587" s="22">
        <f>Table_1[[#This Row],[Profit]]/Table_1[[#This Row],[Sales]]</f>
        <v>0.69</v>
      </c>
      <c r="AI1587" s="23">
        <f>Table_1[[#This Row],[Profit]]+Table_1[[#This Row],[Sales]]</f>
        <v>354.52819999999997</v>
      </c>
      <c r="AJ1587" s="17">
        <f>WEEKNUM(Table_1[[#This Row],[Order Date]],1)</f>
        <v>22</v>
      </c>
      <c r="AK1587" s="17" t="str">
        <f>TEXT(Table_1[[#This Row],[Order Date]],"mmm yyyy")</f>
        <v>May 2015</v>
      </c>
      <c r="AL1587" s="17" t="str">
        <f>Table_1[[#This Row],[Monthly sales]]&amp;"  Week "&amp;TEXT(Table_1[[#This Row],[Weekly sales]],"00")</f>
        <v>May 2015  Week 22</v>
      </c>
      <c r="AM1587" s="17">
        <f>IF(COUNTIF($A$2:A1587, A1587)=1, 1, 0)</f>
        <v>0</v>
      </c>
      <c r="AN1587" s="3">
        <f>COUNTA(A1587) - COUNTIF(Table_1[[#This Row],[Unique Customers]], 1)</f>
        <v>1</v>
      </c>
      <c r="AO1587" s="17" t="str">
        <f t="shared" si="24"/>
        <v>Repeated</v>
      </c>
      <c r="AP1587" s="17" t="str">
        <f>"Q"&amp;_xlfn.CEILING.MATH(MONTH(Table_1[[#This Row],[Monthly sales]])/3,1)</f>
        <v>Q2</v>
      </c>
    </row>
    <row r="1588" spans="1:42" ht="14.4" x14ac:dyDescent="0.3">
      <c r="A1588" s="2">
        <v>1054</v>
      </c>
      <c r="B1588" s="15" t="s">
        <v>2676</v>
      </c>
      <c r="C1588" s="15" t="s">
        <v>71</v>
      </c>
      <c r="D1588" s="6">
        <v>0.06</v>
      </c>
      <c r="E1588" s="4">
        <v>20.99</v>
      </c>
      <c r="F1588" s="4">
        <v>2.5</v>
      </c>
      <c r="G1588" s="15" t="s">
        <v>39</v>
      </c>
      <c r="H1588" s="15" t="s">
        <v>95</v>
      </c>
      <c r="I1588" s="15" t="s">
        <v>41</v>
      </c>
      <c r="J1588" s="15" t="s">
        <v>136</v>
      </c>
      <c r="K1588" s="15" t="s">
        <v>51</v>
      </c>
      <c r="L1588" s="15" t="s">
        <v>1202</v>
      </c>
      <c r="M1588" s="6">
        <v>0.81</v>
      </c>
      <c r="N1588" s="15" t="s">
        <v>33</v>
      </c>
      <c r="O1588" s="15" t="s">
        <v>60</v>
      </c>
      <c r="P1588" s="15" t="s">
        <v>589</v>
      </c>
      <c r="Q1588" s="15" t="s">
        <v>2677</v>
      </c>
      <c r="R1588" s="2">
        <v>85374</v>
      </c>
      <c r="S1588" s="1">
        <v>42149</v>
      </c>
      <c r="T1588" s="12">
        <f>EOMONTH(Table_1[[#This Row],[Order Date]],0)</f>
        <v>42155</v>
      </c>
      <c r="U1588" s="10">
        <f>EOMONTH(Table_1[[#This Row],[Order Date]],0)</f>
        <v>42155</v>
      </c>
      <c r="V1588" s="14">
        <v>42149</v>
      </c>
      <c r="W1588" s="1">
        <v>42151</v>
      </c>
      <c r="X1588" s="12">
        <v>42151</v>
      </c>
      <c r="Y1588" s="10">
        <f>EOMONTH(Table_1[[#This Row],[Ship date]],0)</f>
        <v>42155</v>
      </c>
      <c r="Z1588" s="14">
        <v>42151</v>
      </c>
      <c r="AA1588" s="4">
        <v>-112.18899999999999</v>
      </c>
      <c r="AB1588" s="2">
        <v>1</v>
      </c>
      <c r="AC1588" s="4">
        <v>17.829999999999998</v>
      </c>
      <c r="AD1588" s="2">
        <v>90069</v>
      </c>
      <c r="AE1588" s="4">
        <f>'DataCleaning and Transformation'!$E1588-'DataCleaning and Transformation'!$D1588</f>
        <v>20.93</v>
      </c>
      <c r="AF1588" s="15" t="str">
        <f>_xlfn.IFS('DataCleaning and Transformation'!$O1588="Central","Chris",'DataCleaning and Transformation'!$O1588="East","Erin",'DataCleaning and Transformation'!$O1588="South","Sam",'DataCleaning and Transformation'!$O1588="West","William")</f>
        <v>William</v>
      </c>
      <c r="AG1588" s="31">
        <f>Table_1[[#This Row],[Ship date]]-Table_1[[#This Row],[Order Date]]</f>
        <v>2</v>
      </c>
      <c r="AH1588" s="22">
        <f>Table_1[[#This Row],[Profit]]/Table_1[[#This Row],[Sales]]</f>
        <v>-6.2921480650588899</v>
      </c>
      <c r="AI1588" s="23">
        <f>Table_1[[#This Row],[Profit]]+Table_1[[#This Row],[Sales]]</f>
        <v>-94.358999999999995</v>
      </c>
      <c r="AJ1588" s="17">
        <f>WEEKNUM(Table_1[[#This Row],[Order Date]],1)</f>
        <v>22</v>
      </c>
      <c r="AK1588" s="17" t="str">
        <f>TEXT(Table_1[[#This Row],[Order Date]],"mmm yyyy")</f>
        <v>May 2015</v>
      </c>
      <c r="AL1588" s="17" t="str">
        <f>Table_1[[#This Row],[Monthly sales]]&amp;"  Week "&amp;TEXT(Table_1[[#This Row],[Weekly sales]],"00")</f>
        <v>May 2015  Week 22</v>
      </c>
      <c r="AM1588" s="17">
        <f>IF(COUNTIF($A$2:A1588, A1588)=1, 1, 0)</f>
        <v>0</v>
      </c>
      <c r="AN1588" s="3">
        <f>COUNTA(A1588) - COUNTIF(Table_1[[#This Row],[Unique Customers]], 1)</f>
        <v>1</v>
      </c>
      <c r="AO1588" s="17" t="str">
        <f t="shared" si="24"/>
        <v>Repeated</v>
      </c>
      <c r="AP1588" s="17" t="str">
        <f>"Q"&amp;_xlfn.CEILING.MATH(MONTH(Table_1[[#This Row],[Monthly sales]])/3,1)</f>
        <v>Q2</v>
      </c>
    </row>
    <row r="1589" spans="1:42" ht="14.4" x14ac:dyDescent="0.3">
      <c r="A1589" s="2">
        <v>2391</v>
      </c>
      <c r="B1589" s="15" t="s">
        <v>2679</v>
      </c>
      <c r="C1589" s="15" t="s">
        <v>71</v>
      </c>
      <c r="D1589" s="6">
        <v>0.06</v>
      </c>
      <c r="E1589" s="4">
        <v>4.7699999999999996</v>
      </c>
      <c r="F1589" s="4">
        <v>2.39</v>
      </c>
      <c r="G1589" s="15" t="s">
        <v>39</v>
      </c>
      <c r="H1589" s="15" t="s">
        <v>95</v>
      </c>
      <c r="I1589" s="15" t="s">
        <v>41</v>
      </c>
      <c r="J1589" s="15" t="s">
        <v>42</v>
      </c>
      <c r="K1589" s="15" t="s">
        <v>43</v>
      </c>
      <c r="L1589" s="15" t="s">
        <v>2680</v>
      </c>
      <c r="M1589" s="6">
        <v>0.72</v>
      </c>
      <c r="N1589" s="15" t="s">
        <v>33</v>
      </c>
      <c r="O1589" s="15" t="s">
        <v>112</v>
      </c>
      <c r="P1589" s="15" t="s">
        <v>113</v>
      </c>
      <c r="Q1589" s="15" t="s">
        <v>2681</v>
      </c>
      <c r="R1589" s="2">
        <v>11572</v>
      </c>
      <c r="S1589" s="1">
        <v>42149</v>
      </c>
      <c r="T1589" s="12">
        <f>EOMONTH(Table_1[[#This Row],[Order Date]],0)</f>
        <v>42155</v>
      </c>
      <c r="U1589" s="10">
        <f>EOMONTH(Table_1[[#This Row],[Order Date]],0)</f>
        <v>42155</v>
      </c>
      <c r="V1589" s="14">
        <v>42149</v>
      </c>
      <c r="W1589" s="1">
        <v>42150</v>
      </c>
      <c r="X1589" s="12">
        <v>42150</v>
      </c>
      <c r="Y1589" s="10">
        <f>EOMONTH(Table_1[[#This Row],[Ship date]],0)</f>
        <v>42155</v>
      </c>
      <c r="Z1589" s="14">
        <v>42150</v>
      </c>
      <c r="AA1589" s="4">
        <v>-45.64</v>
      </c>
      <c r="AB1589" s="2">
        <v>9</v>
      </c>
      <c r="AC1589" s="4">
        <v>42.46</v>
      </c>
      <c r="AD1589" s="2">
        <v>91122</v>
      </c>
      <c r="AE1589" s="4">
        <f>'DataCleaning and Transformation'!$E1589-'DataCleaning and Transformation'!$D1589</f>
        <v>4.71</v>
      </c>
      <c r="AF1589" s="15" t="str">
        <f>_xlfn.IFS('DataCleaning and Transformation'!$O1589="Central","Chris",'DataCleaning and Transformation'!$O1589="East","Erin",'DataCleaning and Transformation'!$O1589="South","Sam",'DataCleaning and Transformation'!$O1589="West","William")</f>
        <v>Erin</v>
      </c>
      <c r="AG1589" s="31">
        <f>Table_1[[#This Row],[Ship date]]-Table_1[[#This Row],[Order Date]]</f>
        <v>1</v>
      </c>
      <c r="AH1589" s="22">
        <f>Table_1[[#This Row],[Profit]]/Table_1[[#This Row],[Sales]]</f>
        <v>-1.0748940178991993</v>
      </c>
      <c r="AI1589" s="23">
        <f>Table_1[[#This Row],[Profit]]+Table_1[[#This Row],[Sales]]</f>
        <v>-3.1799999999999997</v>
      </c>
      <c r="AJ1589" s="17">
        <f>WEEKNUM(Table_1[[#This Row],[Order Date]],1)</f>
        <v>22</v>
      </c>
      <c r="AK1589" s="17" t="str">
        <f>TEXT(Table_1[[#This Row],[Order Date]],"mmm yyyy")</f>
        <v>May 2015</v>
      </c>
      <c r="AL1589" s="17" t="str">
        <f>Table_1[[#This Row],[Monthly sales]]&amp;"  Week "&amp;TEXT(Table_1[[#This Row],[Weekly sales]],"00")</f>
        <v>May 2015  Week 22</v>
      </c>
      <c r="AM1589" s="17">
        <f>IF(COUNTIF($A$2:A1589, A1589)=1, 1, 0)</f>
        <v>1</v>
      </c>
      <c r="AN1589" s="3">
        <f>COUNTA(A1589) - COUNTIF(Table_1[[#This Row],[Unique Customers]], 1)</f>
        <v>0</v>
      </c>
      <c r="AO1589" s="17" t="str">
        <f t="shared" si="24"/>
        <v>Unique</v>
      </c>
      <c r="AP1589" s="17" t="str">
        <f>"Q"&amp;_xlfn.CEILING.MATH(MONTH(Table_1[[#This Row],[Monthly sales]])/3,1)</f>
        <v>Q2</v>
      </c>
    </row>
    <row r="1590" spans="1:42" ht="14.4" x14ac:dyDescent="0.3">
      <c r="A1590" s="2">
        <v>2391</v>
      </c>
      <c r="B1590" s="15" t="s">
        <v>2679</v>
      </c>
      <c r="C1590" s="15" t="s">
        <v>71</v>
      </c>
      <c r="D1590" s="6">
        <v>0.1</v>
      </c>
      <c r="E1590" s="4">
        <v>27.18</v>
      </c>
      <c r="F1590" s="4">
        <v>8.23</v>
      </c>
      <c r="G1590" s="15" t="s">
        <v>39</v>
      </c>
      <c r="H1590" s="15" t="s">
        <v>95</v>
      </c>
      <c r="I1590" s="15" t="s">
        <v>49</v>
      </c>
      <c r="J1590" s="15" t="s">
        <v>346</v>
      </c>
      <c r="K1590" s="15" t="s">
        <v>74</v>
      </c>
      <c r="L1590" s="15" t="s">
        <v>2682</v>
      </c>
      <c r="M1590" s="6">
        <v>0.38</v>
      </c>
      <c r="N1590" s="15" t="s">
        <v>33</v>
      </c>
      <c r="O1590" s="15" t="s">
        <v>112</v>
      </c>
      <c r="P1590" s="15" t="s">
        <v>113</v>
      </c>
      <c r="Q1590" s="15" t="s">
        <v>2681</v>
      </c>
      <c r="R1590" s="2">
        <v>11572</v>
      </c>
      <c r="S1590" s="1">
        <v>42149</v>
      </c>
      <c r="T1590" s="12">
        <f>EOMONTH(Table_1[[#This Row],[Order Date]],0)</f>
        <v>42155</v>
      </c>
      <c r="U1590" s="10">
        <f>EOMONTH(Table_1[[#This Row],[Order Date]],0)</f>
        <v>42155</v>
      </c>
      <c r="V1590" s="14">
        <v>42149</v>
      </c>
      <c r="W1590" s="1">
        <v>42151</v>
      </c>
      <c r="X1590" s="12">
        <v>42151</v>
      </c>
      <c r="Y1590" s="10">
        <f>EOMONTH(Table_1[[#This Row],[Ship date]],0)</f>
        <v>42155</v>
      </c>
      <c r="Z1590" s="14">
        <v>42151</v>
      </c>
      <c r="AA1590" s="4">
        <v>204.49</v>
      </c>
      <c r="AB1590" s="2">
        <v>12</v>
      </c>
      <c r="AC1590" s="4">
        <v>314.06</v>
      </c>
      <c r="AD1590" s="2">
        <v>91122</v>
      </c>
      <c r="AE1590" s="4">
        <f>'DataCleaning and Transformation'!$E1590-'DataCleaning and Transformation'!$D1590</f>
        <v>27.08</v>
      </c>
      <c r="AF1590" s="15" t="str">
        <f>_xlfn.IFS('DataCleaning and Transformation'!$O1590="Central","Chris",'DataCleaning and Transformation'!$O1590="East","Erin",'DataCleaning and Transformation'!$O1590="South","Sam",'DataCleaning and Transformation'!$O1590="West","William")</f>
        <v>Erin</v>
      </c>
      <c r="AG1590" s="31">
        <f>Table_1[[#This Row],[Ship date]]-Table_1[[#This Row],[Order Date]]</f>
        <v>2</v>
      </c>
      <c r="AH1590" s="22">
        <f>Table_1[[#This Row],[Profit]]/Table_1[[#This Row],[Sales]]</f>
        <v>0.65111762083678282</v>
      </c>
      <c r="AI1590" s="23">
        <f>Table_1[[#This Row],[Profit]]+Table_1[[#This Row],[Sales]]</f>
        <v>518.54999999999995</v>
      </c>
      <c r="AJ1590" s="17">
        <f>WEEKNUM(Table_1[[#This Row],[Order Date]],1)</f>
        <v>22</v>
      </c>
      <c r="AK1590" s="17" t="str">
        <f>TEXT(Table_1[[#This Row],[Order Date]],"mmm yyyy")</f>
        <v>May 2015</v>
      </c>
      <c r="AL1590" s="17" t="str">
        <f>Table_1[[#This Row],[Monthly sales]]&amp;"  Week "&amp;TEXT(Table_1[[#This Row],[Weekly sales]],"00")</f>
        <v>May 2015  Week 22</v>
      </c>
      <c r="AM1590" s="17">
        <f>IF(COUNTIF($A$2:A1590, A1590)=1, 1, 0)</f>
        <v>0</v>
      </c>
      <c r="AN1590" s="3">
        <f>COUNTA(A1590) - COUNTIF(Table_1[[#This Row],[Unique Customers]], 1)</f>
        <v>1</v>
      </c>
      <c r="AO1590" s="17" t="str">
        <f t="shared" si="24"/>
        <v>Repeated</v>
      </c>
      <c r="AP1590" s="17" t="str">
        <f>"Q"&amp;_xlfn.CEILING.MATH(MONTH(Table_1[[#This Row],[Monthly sales]])/3,1)</f>
        <v>Q2</v>
      </c>
    </row>
    <row r="1591" spans="1:42" ht="14.4" x14ac:dyDescent="0.3">
      <c r="A1591" s="2">
        <v>2868</v>
      </c>
      <c r="B1591" s="15" t="s">
        <v>323</v>
      </c>
      <c r="C1591" s="15" t="s">
        <v>71</v>
      </c>
      <c r="D1591" s="6">
        <v>0.08</v>
      </c>
      <c r="E1591" s="4">
        <v>15.99</v>
      </c>
      <c r="F1591" s="4">
        <v>13.18</v>
      </c>
      <c r="G1591" s="15" t="s">
        <v>88</v>
      </c>
      <c r="H1591" s="15" t="s">
        <v>95</v>
      </c>
      <c r="I1591" s="15" t="s">
        <v>49</v>
      </c>
      <c r="J1591" s="15" t="s">
        <v>73</v>
      </c>
      <c r="K1591" s="15" t="s">
        <v>74</v>
      </c>
      <c r="L1591" s="15" t="s">
        <v>296</v>
      </c>
      <c r="M1591" s="6">
        <v>0.37</v>
      </c>
      <c r="N1591" s="15" t="s">
        <v>33</v>
      </c>
      <c r="O1591" s="15" t="s">
        <v>60</v>
      </c>
      <c r="P1591" s="15" t="s">
        <v>67</v>
      </c>
      <c r="Q1591" s="15" t="s">
        <v>325</v>
      </c>
      <c r="R1591" s="2">
        <v>98026</v>
      </c>
      <c r="S1591" s="1">
        <v>42149</v>
      </c>
      <c r="T1591" s="12">
        <f>EOMONTH(Table_1[[#This Row],[Order Date]],0)</f>
        <v>42155</v>
      </c>
      <c r="U1591" s="10">
        <f>EOMONTH(Table_1[[#This Row],[Order Date]],0)</f>
        <v>42155</v>
      </c>
      <c r="V1591" s="14">
        <v>42149</v>
      </c>
      <c r="W1591" s="1">
        <v>42151</v>
      </c>
      <c r="X1591" s="12">
        <v>42151</v>
      </c>
      <c r="Y1591" s="10">
        <f>EOMONTH(Table_1[[#This Row],[Ship date]],0)</f>
        <v>42155</v>
      </c>
      <c r="Z1591" s="14">
        <v>42151</v>
      </c>
      <c r="AA1591" s="4">
        <v>-66.584999999999994</v>
      </c>
      <c r="AB1591" s="2">
        <v>4</v>
      </c>
      <c r="AC1591" s="4">
        <v>66.02</v>
      </c>
      <c r="AD1591" s="2">
        <v>85828</v>
      </c>
      <c r="AE1591" s="4">
        <f>'DataCleaning and Transformation'!$E1591-'DataCleaning and Transformation'!$D1591</f>
        <v>15.91</v>
      </c>
      <c r="AF1591" s="15" t="str">
        <f>_xlfn.IFS('DataCleaning and Transformation'!$O1591="Central","Chris",'DataCleaning and Transformation'!$O1591="East","Erin",'DataCleaning and Transformation'!$O1591="South","Sam",'DataCleaning and Transformation'!$O1591="West","William")</f>
        <v>William</v>
      </c>
      <c r="AG1591" s="31">
        <f>Table_1[[#This Row],[Ship date]]-Table_1[[#This Row],[Order Date]]</f>
        <v>2</v>
      </c>
      <c r="AH1591" s="22">
        <f>Table_1[[#This Row],[Profit]]/Table_1[[#This Row],[Sales]]</f>
        <v>-1.0085580127234171</v>
      </c>
      <c r="AI1591" s="23">
        <f>Table_1[[#This Row],[Profit]]+Table_1[[#This Row],[Sales]]</f>
        <v>-0.56499999999999773</v>
      </c>
      <c r="AJ1591" s="17">
        <f>WEEKNUM(Table_1[[#This Row],[Order Date]],1)</f>
        <v>22</v>
      </c>
      <c r="AK1591" s="17" t="str">
        <f>TEXT(Table_1[[#This Row],[Order Date]],"mmm yyyy")</f>
        <v>May 2015</v>
      </c>
      <c r="AL1591" s="17" t="str">
        <f>Table_1[[#This Row],[Monthly sales]]&amp;"  Week "&amp;TEXT(Table_1[[#This Row],[Weekly sales]],"00")</f>
        <v>May 2015  Week 22</v>
      </c>
      <c r="AM1591" s="17">
        <f>IF(COUNTIF($A$2:A1591, A1591)=1, 1, 0)</f>
        <v>0</v>
      </c>
      <c r="AN1591" s="3">
        <f>COUNTA(A1591) - COUNTIF(Table_1[[#This Row],[Unique Customers]], 1)</f>
        <v>1</v>
      </c>
      <c r="AO1591" s="17" t="str">
        <f t="shared" si="24"/>
        <v>Unique</v>
      </c>
      <c r="AP1591" s="17" t="str">
        <f>"Q"&amp;_xlfn.CEILING.MATH(MONTH(Table_1[[#This Row],[Monthly sales]])/3,1)</f>
        <v>Q2</v>
      </c>
    </row>
    <row r="1592" spans="1:42" ht="14.4" x14ac:dyDescent="0.3">
      <c r="A1592" s="2">
        <v>2266</v>
      </c>
      <c r="B1592" s="15" t="s">
        <v>2683</v>
      </c>
      <c r="C1592" s="15" t="s">
        <v>26</v>
      </c>
      <c r="D1592" s="6">
        <v>0.02</v>
      </c>
      <c r="E1592" s="4">
        <v>11.33</v>
      </c>
      <c r="F1592" s="4">
        <v>6.12</v>
      </c>
      <c r="G1592" s="15" t="s">
        <v>39</v>
      </c>
      <c r="H1592" s="15" t="s">
        <v>95</v>
      </c>
      <c r="I1592" s="15" t="s">
        <v>49</v>
      </c>
      <c r="J1592" s="15" t="s">
        <v>96</v>
      </c>
      <c r="K1592" s="15" t="s">
        <v>145</v>
      </c>
      <c r="L1592" s="15" t="s">
        <v>1954</v>
      </c>
      <c r="M1592" s="6">
        <v>0.42</v>
      </c>
      <c r="N1592" s="15" t="s">
        <v>33</v>
      </c>
      <c r="O1592" s="15" t="s">
        <v>53</v>
      </c>
      <c r="P1592" s="15" t="s">
        <v>81</v>
      </c>
      <c r="Q1592" s="15" t="s">
        <v>2684</v>
      </c>
      <c r="R1592" s="2">
        <v>63122</v>
      </c>
      <c r="S1592" s="1">
        <v>42150</v>
      </c>
      <c r="T1592" s="12">
        <f>EOMONTH(Table_1[[#This Row],[Order Date]],0)</f>
        <v>42155</v>
      </c>
      <c r="U1592" s="10">
        <f>EOMONTH(Table_1[[#This Row],[Order Date]],0)</f>
        <v>42155</v>
      </c>
      <c r="V1592" s="14">
        <v>42150</v>
      </c>
      <c r="W1592" s="1">
        <v>42152</v>
      </c>
      <c r="X1592" s="12">
        <v>42152</v>
      </c>
      <c r="Y1592" s="10">
        <f>EOMONTH(Table_1[[#This Row],[Ship date]],0)</f>
        <v>42155</v>
      </c>
      <c r="Z1592" s="14">
        <v>42152</v>
      </c>
      <c r="AA1592" s="4">
        <v>-14.52</v>
      </c>
      <c r="AB1592" s="2">
        <v>3</v>
      </c>
      <c r="AC1592" s="4">
        <v>35.35</v>
      </c>
      <c r="AD1592" s="2">
        <v>86610</v>
      </c>
      <c r="AE1592" s="4">
        <f>'DataCleaning and Transformation'!$E1592-'DataCleaning and Transformation'!$D1592</f>
        <v>11.31</v>
      </c>
      <c r="AF1592" s="15" t="str">
        <f>_xlfn.IFS('DataCleaning and Transformation'!$O1592="Central","Chris",'DataCleaning and Transformation'!$O1592="East","Erin",'DataCleaning and Transformation'!$O1592="South","Sam",'DataCleaning and Transformation'!$O1592="West","William")</f>
        <v>Chris</v>
      </c>
      <c r="AG1592" s="31">
        <f>Table_1[[#This Row],[Ship date]]-Table_1[[#This Row],[Order Date]]</f>
        <v>2</v>
      </c>
      <c r="AH1592" s="22">
        <f>Table_1[[#This Row],[Profit]]/Table_1[[#This Row],[Sales]]</f>
        <v>-0.41074964639321071</v>
      </c>
      <c r="AI1592" s="23">
        <f>Table_1[[#This Row],[Profit]]+Table_1[[#This Row],[Sales]]</f>
        <v>20.830000000000002</v>
      </c>
      <c r="AJ1592" s="17">
        <f>WEEKNUM(Table_1[[#This Row],[Order Date]],1)</f>
        <v>22</v>
      </c>
      <c r="AK1592" s="17" t="str">
        <f>TEXT(Table_1[[#This Row],[Order Date]],"mmm yyyy")</f>
        <v>May 2015</v>
      </c>
      <c r="AL1592" s="17" t="str">
        <f>Table_1[[#This Row],[Monthly sales]]&amp;"  Week "&amp;TEXT(Table_1[[#This Row],[Weekly sales]],"00")</f>
        <v>May 2015  Week 22</v>
      </c>
      <c r="AM1592" s="17">
        <f>IF(COUNTIF($A$2:A1592, A1592)=1, 1, 0)</f>
        <v>1</v>
      </c>
      <c r="AN1592" s="3">
        <f>COUNTA(A1592) - COUNTIF(Table_1[[#This Row],[Unique Customers]], 1)</f>
        <v>0</v>
      </c>
      <c r="AO1592" s="17" t="str">
        <f t="shared" si="24"/>
        <v>Unique</v>
      </c>
      <c r="AP1592" s="17" t="str">
        <f>"Q"&amp;_xlfn.CEILING.MATH(MONTH(Table_1[[#This Row],[Monthly sales]])/3,1)</f>
        <v>Q2</v>
      </c>
    </row>
    <row r="1593" spans="1:42" ht="14.4" x14ac:dyDescent="0.3">
      <c r="A1593" s="2">
        <v>2266</v>
      </c>
      <c r="B1593" s="15" t="s">
        <v>2683</v>
      </c>
      <c r="C1593" s="15" t="s">
        <v>26</v>
      </c>
      <c r="D1593" s="6">
        <v>0.01</v>
      </c>
      <c r="E1593" s="4">
        <v>15.67</v>
      </c>
      <c r="F1593" s="4">
        <v>1.39</v>
      </c>
      <c r="G1593" s="15" t="s">
        <v>39</v>
      </c>
      <c r="H1593" s="15" t="s">
        <v>95</v>
      </c>
      <c r="I1593" s="15" t="s">
        <v>49</v>
      </c>
      <c r="J1593" s="15" t="s">
        <v>346</v>
      </c>
      <c r="K1593" s="15" t="s">
        <v>74</v>
      </c>
      <c r="L1593" s="15" t="s">
        <v>2485</v>
      </c>
      <c r="M1593" s="6">
        <v>0.38</v>
      </c>
      <c r="N1593" s="15" t="s">
        <v>33</v>
      </c>
      <c r="O1593" s="15" t="s">
        <v>53</v>
      </c>
      <c r="P1593" s="15" t="s">
        <v>81</v>
      </c>
      <c r="Q1593" s="15" t="s">
        <v>2684</v>
      </c>
      <c r="R1593" s="2">
        <v>63122</v>
      </c>
      <c r="S1593" s="1">
        <v>42150</v>
      </c>
      <c r="T1593" s="12">
        <f>EOMONTH(Table_1[[#This Row],[Order Date]],0)</f>
        <v>42155</v>
      </c>
      <c r="U1593" s="10">
        <f>EOMONTH(Table_1[[#This Row],[Order Date]],0)</f>
        <v>42155</v>
      </c>
      <c r="V1593" s="14">
        <v>42150</v>
      </c>
      <c r="W1593" s="1">
        <v>42151</v>
      </c>
      <c r="X1593" s="12">
        <v>42151</v>
      </c>
      <c r="Y1593" s="10">
        <f>EOMONTH(Table_1[[#This Row],[Ship date]],0)</f>
        <v>42155</v>
      </c>
      <c r="Z1593" s="14">
        <v>42151</v>
      </c>
      <c r="AA1593" s="4">
        <v>171.26490000000001</v>
      </c>
      <c r="AB1593" s="2">
        <v>16</v>
      </c>
      <c r="AC1593" s="4">
        <v>248.21</v>
      </c>
      <c r="AD1593" s="2">
        <v>86610</v>
      </c>
      <c r="AE1593" s="4">
        <f>'DataCleaning and Transformation'!$E1593-'DataCleaning and Transformation'!$D1593</f>
        <v>15.66</v>
      </c>
      <c r="AF1593" s="15" t="str">
        <f>_xlfn.IFS('DataCleaning and Transformation'!$O1593="Central","Chris",'DataCleaning and Transformation'!$O1593="East","Erin",'DataCleaning and Transformation'!$O1593="South","Sam",'DataCleaning and Transformation'!$O1593="West","William")</f>
        <v>Chris</v>
      </c>
      <c r="AG1593" s="31">
        <f>Table_1[[#This Row],[Ship date]]-Table_1[[#This Row],[Order Date]]</f>
        <v>1</v>
      </c>
      <c r="AH1593" s="22">
        <f>Table_1[[#This Row],[Profit]]/Table_1[[#This Row],[Sales]]</f>
        <v>0.69000000000000006</v>
      </c>
      <c r="AI1593" s="23">
        <f>Table_1[[#This Row],[Profit]]+Table_1[[#This Row],[Sales]]</f>
        <v>419.47490000000005</v>
      </c>
      <c r="AJ1593" s="17">
        <f>WEEKNUM(Table_1[[#This Row],[Order Date]],1)</f>
        <v>22</v>
      </c>
      <c r="AK1593" s="17" t="str">
        <f>TEXT(Table_1[[#This Row],[Order Date]],"mmm yyyy")</f>
        <v>May 2015</v>
      </c>
      <c r="AL1593" s="17" t="str">
        <f>Table_1[[#This Row],[Monthly sales]]&amp;"  Week "&amp;TEXT(Table_1[[#This Row],[Weekly sales]],"00")</f>
        <v>May 2015  Week 22</v>
      </c>
      <c r="AM1593" s="17">
        <f>IF(COUNTIF($A$2:A1593, A1593)=1, 1, 0)</f>
        <v>0</v>
      </c>
      <c r="AN1593" s="3">
        <f>COUNTA(A1593) - COUNTIF(Table_1[[#This Row],[Unique Customers]], 1)</f>
        <v>1</v>
      </c>
      <c r="AO1593" s="17" t="str">
        <f t="shared" si="24"/>
        <v>Repeated</v>
      </c>
      <c r="AP1593" s="17" t="str">
        <f>"Q"&amp;_xlfn.CEILING.MATH(MONTH(Table_1[[#This Row],[Monthly sales]])/3,1)</f>
        <v>Q2</v>
      </c>
    </row>
    <row r="1594" spans="1:42" ht="14.4" x14ac:dyDescent="0.3">
      <c r="A1594" s="2">
        <v>2928</v>
      </c>
      <c r="B1594" s="15" t="s">
        <v>2685</v>
      </c>
      <c r="C1594" s="15" t="s">
        <v>26</v>
      </c>
      <c r="D1594" s="6">
        <v>0.02</v>
      </c>
      <c r="E1594" s="4">
        <v>5.58</v>
      </c>
      <c r="F1594" s="4">
        <v>2.99</v>
      </c>
      <c r="G1594" s="15" t="s">
        <v>39</v>
      </c>
      <c r="H1594" s="15" t="s">
        <v>40</v>
      </c>
      <c r="I1594" s="15" t="s">
        <v>49</v>
      </c>
      <c r="J1594" s="15" t="s">
        <v>73</v>
      </c>
      <c r="K1594" s="15" t="s">
        <v>74</v>
      </c>
      <c r="L1594" s="15" t="s">
        <v>2686</v>
      </c>
      <c r="M1594" s="6">
        <v>0.37</v>
      </c>
      <c r="N1594" s="15" t="s">
        <v>33</v>
      </c>
      <c r="O1594" s="15" t="s">
        <v>34</v>
      </c>
      <c r="P1594" s="15" t="s">
        <v>272</v>
      </c>
      <c r="Q1594" s="15" t="s">
        <v>2687</v>
      </c>
      <c r="R1594" s="2">
        <v>29418</v>
      </c>
      <c r="S1594" s="1">
        <v>42150</v>
      </c>
      <c r="T1594" s="12">
        <f>EOMONTH(Table_1[[#This Row],[Order Date]],0)</f>
        <v>42155</v>
      </c>
      <c r="U1594" s="10">
        <f>EOMONTH(Table_1[[#This Row],[Order Date]],0)</f>
        <v>42155</v>
      </c>
      <c r="V1594" s="14">
        <v>42150</v>
      </c>
      <c r="W1594" s="1">
        <v>42152</v>
      </c>
      <c r="X1594" s="12">
        <v>42152</v>
      </c>
      <c r="Y1594" s="10">
        <f>EOMONTH(Table_1[[#This Row],[Ship date]],0)</f>
        <v>42155</v>
      </c>
      <c r="Z1594" s="14">
        <v>42152</v>
      </c>
      <c r="AA1594" s="4">
        <v>689.32799999999997</v>
      </c>
      <c r="AB1594" s="2">
        <v>42</v>
      </c>
      <c r="AC1594" s="4">
        <v>236.83</v>
      </c>
      <c r="AD1594" s="2">
        <v>90218</v>
      </c>
      <c r="AE1594" s="4">
        <f>'DataCleaning and Transformation'!$E1594-'DataCleaning and Transformation'!$D1594</f>
        <v>5.5600000000000005</v>
      </c>
      <c r="AF1594" s="15" t="str">
        <f>_xlfn.IFS('DataCleaning and Transformation'!$O1594="Central","Chris",'DataCleaning and Transformation'!$O1594="East","Erin",'DataCleaning and Transformation'!$O1594="South","Sam",'DataCleaning and Transformation'!$O1594="West","William")</f>
        <v>Sam</v>
      </c>
      <c r="AG1594" s="31">
        <f>Table_1[[#This Row],[Ship date]]-Table_1[[#This Row],[Order Date]]</f>
        <v>2</v>
      </c>
      <c r="AH1594" s="22">
        <f>Table_1[[#This Row],[Profit]]/Table_1[[#This Row],[Sales]]</f>
        <v>2.9106447662880544</v>
      </c>
      <c r="AI1594" s="23">
        <f>Table_1[[#This Row],[Profit]]+Table_1[[#This Row],[Sales]]</f>
        <v>926.15800000000002</v>
      </c>
      <c r="AJ1594" s="17">
        <f>WEEKNUM(Table_1[[#This Row],[Order Date]],1)</f>
        <v>22</v>
      </c>
      <c r="AK1594" s="17" t="str">
        <f>TEXT(Table_1[[#This Row],[Order Date]],"mmm yyyy")</f>
        <v>May 2015</v>
      </c>
      <c r="AL1594" s="17" t="str">
        <f>Table_1[[#This Row],[Monthly sales]]&amp;"  Week "&amp;TEXT(Table_1[[#This Row],[Weekly sales]],"00")</f>
        <v>May 2015  Week 22</v>
      </c>
      <c r="AM1594" s="17">
        <f>IF(COUNTIF($A$2:A1594, A1594)=1, 1, 0)</f>
        <v>1</v>
      </c>
      <c r="AN1594" s="3">
        <f>COUNTA(A1594) - COUNTIF(Table_1[[#This Row],[Unique Customers]], 1)</f>
        <v>0</v>
      </c>
      <c r="AO1594" s="17" t="str">
        <f t="shared" si="24"/>
        <v>Unique</v>
      </c>
      <c r="AP1594" s="17" t="str">
        <f>"Q"&amp;_xlfn.CEILING.MATH(MONTH(Table_1[[#This Row],[Monthly sales]])/3,1)</f>
        <v>Q2</v>
      </c>
    </row>
    <row r="1595" spans="1:42" ht="14.4" x14ac:dyDescent="0.3">
      <c r="A1595" s="2">
        <v>2928</v>
      </c>
      <c r="B1595" s="15" t="s">
        <v>2685</v>
      </c>
      <c r="C1595" s="15" t="s">
        <v>26</v>
      </c>
      <c r="D1595" s="6">
        <v>0.02</v>
      </c>
      <c r="E1595" s="4">
        <v>54.1</v>
      </c>
      <c r="F1595" s="4">
        <v>19.989999999999998</v>
      </c>
      <c r="G1595" s="15" t="s">
        <v>39</v>
      </c>
      <c r="H1595" s="15" t="s">
        <v>40</v>
      </c>
      <c r="I1595" s="15" t="s">
        <v>49</v>
      </c>
      <c r="J1595" s="15" t="s">
        <v>79</v>
      </c>
      <c r="K1595" s="15" t="s">
        <v>74</v>
      </c>
      <c r="L1595" s="15" t="s">
        <v>1265</v>
      </c>
      <c r="M1595" s="6">
        <v>0.59</v>
      </c>
      <c r="N1595" s="15" t="s">
        <v>33</v>
      </c>
      <c r="O1595" s="15" t="s">
        <v>34</v>
      </c>
      <c r="P1595" s="15" t="s">
        <v>272</v>
      </c>
      <c r="Q1595" s="15" t="s">
        <v>2687</v>
      </c>
      <c r="R1595" s="2">
        <v>29418</v>
      </c>
      <c r="S1595" s="1">
        <v>42150</v>
      </c>
      <c r="T1595" s="12">
        <f>EOMONTH(Table_1[[#This Row],[Order Date]],0)</f>
        <v>42155</v>
      </c>
      <c r="U1595" s="10">
        <f>EOMONTH(Table_1[[#This Row],[Order Date]],0)</f>
        <v>42155</v>
      </c>
      <c r="V1595" s="14">
        <v>42150</v>
      </c>
      <c r="W1595" s="1">
        <v>42151</v>
      </c>
      <c r="X1595" s="12">
        <v>42151</v>
      </c>
      <c r="Y1595" s="10">
        <f>EOMONTH(Table_1[[#This Row],[Ship date]],0)</f>
        <v>42155</v>
      </c>
      <c r="Z1595" s="14">
        <v>42151</v>
      </c>
      <c r="AA1595" s="4">
        <v>-33.585999999999999</v>
      </c>
      <c r="AB1595" s="2">
        <v>36</v>
      </c>
      <c r="AC1595" s="4">
        <v>1944.87</v>
      </c>
      <c r="AD1595" s="2">
        <v>90218</v>
      </c>
      <c r="AE1595" s="4">
        <f>'DataCleaning and Transformation'!$E1595-'DataCleaning and Transformation'!$D1595</f>
        <v>54.08</v>
      </c>
      <c r="AF1595" s="15" t="str">
        <f>_xlfn.IFS('DataCleaning and Transformation'!$O1595="Central","Chris",'DataCleaning and Transformation'!$O1595="East","Erin",'DataCleaning and Transformation'!$O1595="South","Sam",'DataCleaning and Transformation'!$O1595="West","William")</f>
        <v>Sam</v>
      </c>
      <c r="AG1595" s="31">
        <f>Table_1[[#This Row],[Ship date]]-Table_1[[#This Row],[Order Date]]</f>
        <v>1</v>
      </c>
      <c r="AH1595" s="22">
        <f>Table_1[[#This Row],[Profit]]/Table_1[[#This Row],[Sales]]</f>
        <v>-1.7269020551502156E-2</v>
      </c>
      <c r="AI1595" s="23">
        <f>Table_1[[#This Row],[Profit]]+Table_1[[#This Row],[Sales]]</f>
        <v>1911.2839999999999</v>
      </c>
      <c r="AJ1595" s="17">
        <f>WEEKNUM(Table_1[[#This Row],[Order Date]],1)</f>
        <v>22</v>
      </c>
      <c r="AK1595" s="17" t="str">
        <f>TEXT(Table_1[[#This Row],[Order Date]],"mmm yyyy")</f>
        <v>May 2015</v>
      </c>
      <c r="AL1595" s="17" t="str">
        <f>Table_1[[#This Row],[Monthly sales]]&amp;"  Week "&amp;TEXT(Table_1[[#This Row],[Weekly sales]],"00")</f>
        <v>May 2015  Week 22</v>
      </c>
      <c r="AM1595" s="17">
        <f>IF(COUNTIF($A$2:A1595, A1595)=1, 1, 0)</f>
        <v>0</v>
      </c>
      <c r="AN1595" s="3">
        <f>COUNTA(A1595) - COUNTIF(Table_1[[#This Row],[Unique Customers]], 1)</f>
        <v>1</v>
      </c>
      <c r="AO1595" s="17" t="str">
        <f t="shared" si="24"/>
        <v>Repeated</v>
      </c>
      <c r="AP1595" s="17" t="str">
        <f>"Q"&amp;_xlfn.CEILING.MATH(MONTH(Table_1[[#This Row],[Monthly sales]])/3,1)</f>
        <v>Q2</v>
      </c>
    </row>
    <row r="1596" spans="1:42" ht="14.4" x14ac:dyDescent="0.3">
      <c r="A1596" s="2">
        <v>2941</v>
      </c>
      <c r="B1596" s="15" t="s">
        <v>2688</v>
      </c>
      <c r="C1596" s="15" t="s">
        <v>26</v>
      </c>
      <c r="D1596" s="6">
        <v>0.05</v>
      </c>
      <c r="E1596" s="4">
        <v>2.62</v>
      </c>
      <c r="F1596" s="4">
        <v>0.8</v>
      </c>
      <c r="G1596" s="15" t="s">
        <v>39</v>
      </c>
      <c r="H1596" s="15" t="s">
        <v>28</v>
      </c>
      <c r="I1596" s="15" t="s">
        <v>49</v>
      </c>
      <c r="J1596" s="15" t="s">
        <v>177</v>
      </c>
      <c r="K1596" s="15" t="s">
        <v>51</v>
      </c>
      <c r="L1596" s="15" t="s">
        <v>2125</v>
      </c>
      <c r="M1596" s="6">
        <v>0.39</v>
      </c>
      <c r="N1596" s="15" t="s">
        <v>33</v>
      </c>
      <c r="O1596" s="15" t="s">
        <v>112</v>
      </c>
      <c r="P1596" s="15" t="s">
        <v>398</v>
      </c>
      <c r="Q1596" s="15" t="s">
        <v>1642</v>
      </c>
      <c r="R1596" s="2">
        <v>7960</v>
      </c>
      <c r="S1596" s="1">
        <v>42150</v>
      </c>
      <c r="T1596" s="12">
        <f>EOMONTH(Table_1[[#This Row],[Order Date]],0)</f>
        <v>42155</v>
      </c>
      <c r="U1596" s="10">
        <f>EOMONTH(Table_1[[#This Row],[Order Date]],0)</f>
        <v>42155</v>
      </c>
      <c r="V1596" s="14">
        <v>42150</v>
      </c>
      <c r="W1596" s="1">
        <v>42151</v>
      </c>
      <c r="X1596" s="12">
        <v>42151</v>
      </c>
      <c r="Y1596" s="10">
        <f>EOMONTH(Table_1[[#This Row],[Ship date]],0)</f>
        <v>42155</v>
      </c>
      <c r="Z1596" s="14">
        <v>42151</v>
      </c>
      <c r="AA1596" s="4">
        <v>12.71</v>
      </c>
      <c r="AB1596" s="2">
        <v>8</v>
      </c>
      <c r="AC1596" s="4">
        <v>21.41</v>
      </c>
      <c r="AD1596" s="2">
        <v>87618</v>
      </c>
      <c r="AE1596" s="4">
        <f>'DataCleaning and Transformation'!$E1596-'DataCleaning and Transformation'!$D1596</f>
        <v>2.5700000000000003</v>
      </c>
      <c r="AF1596" s="15" t="str">
        <f>_xlfn.IFS('DataCleaning and Transformation'!$O1596="Central","Chris",'DataCleaning and Transformation'!$O1596="East","Erin",'DataCleaning and Transformation'!$O1596="South","Sam",'DataCleaning and Transformation'!$O1596="West","William")</f>
        <v>Erin</v>
      </c>
      <c r="AG1596" s="31">
        <f>Table_1[[#This Row],[Ship date]]-Table_1[[#This Row],[Order Date]]</f>
        <v>1</v>
      </c>
      <c r="AH1596" s="22">
        <f>Table_1[[#This Row],[Profit]]/Table_1[[#This Row],[Sales]]</f>
        <v>0.593647828117702</v>
      </c>
      <c r="AI1596" s="23">
        <f>Table_1[[#This Row],[Profit]]+Table_1[[#This Row],[Sales]]</f>
        <v>34.120000000000005</v>
      </c>
      <c r="AJ1596" s="17">
        <f>WEEKNUM(Table_1[[#This Row],[Order Date]],1)</f>
        <v>22</v>
      </c>
      <c r="AK1596" s="17" t="str">
        <f>TEXT(Table_1[[#This Row],[Order Date]],"mmm yyyy")</f>
        <v>May 2015</v>
      </c>
      <c r="AL1596" s="17" t="str">
        <f>Table_1[[#This Row],[Monthly sales]]&amp;"  Week "&amp;TEXT(Table_1[[#This Row],[Weekly sales]],"00")</f>
        <v>May 2015  Week 22</v>
      </c>
      <c r="AM1596" s="17">
        <f>IF(COUNTIF($A$2:A1596, A1596)=1, 1, 0)</f>
        <v>1</v>
      </c>
      <c r="AN1596" s="3">
        <f>COUNTA(A1596) - COUNTIF(Table_1[[#This Row],[Unique Customers]], 1)</f>
        <v>0</v>
      </c>
      <c r="AO1596" s="17" t="str">
        <f t="shared" si="24"/>
        <v>Unique</v>
      </c>
      <c r="AP1596" s="17" t="str">
        <f>"Q"&amp;_xlfn.CEILING.MATH(MONTH(Table_1[[#This Row],[Monthly sales]])/3,1)</f>
        <v>Q2</v>
      </c>
    </row>
    <row r="1597" spans="1:42" ht="14.4" x14ac:dyDescent="0.3">
      <c r="A1597" s="2">
        <v>241</v>
      </c>
      <c r="B1597" s="15" t="s">
        <v>2241</v>
      </c>
      <c r="C1597" s="15" t="s">
        <v>48</v>
      </c>
      <c r="D1597" s="6">
        <v>0.01</v>
      </c>
      <c r="E1597" s="4">
        <v>5.94</v>
      </c>
      <c r="F1597" s="4">
        <v>9.92</v>
      </c>
      <c r="G1597" s="15" t="s">
        <v>39</v>
      </c>
      <c r="H1597" s="15" t="s">
        <v>28</v>
      </c>
      <c r="I1597" s="15" t="s">
        <v>49</v>
      </c>
      <c r="J1597" s="15" t="s">
        <v>73</v>
      </c>
      <c r="K1597" s="15" t="s">
        <v>74</v>
      </c>
      <c r="L1597" s="15" t="s">
        <v>2592</v>
      </c>
      <c r="M1597" s="6">
        <v>0.38</v>
      </c>
      <c r="N1597" s="15" t="s">
        <v>33</v>
      </c>
      <c r="O1597" s="15" t="s">
        <v>60</v>
      </c>
      <c r="P1597" s="15" t="s">
        <v>61</v>
      </c>
      <c r="Q1597" s="15" t="s">
        <v>2242</v>
      </c>
      <c r="R1597" s="2">
        <v>81503</v>
      </c>
      <c r="S1597" s="1">
        <v>42150</v>
      </c>
      <c r="T1597" s="12">
        <f>EOMONTH(Table_1[[#This Row],[Order Date]],0)</f>
        <v>42155</v>
      </c>
      <c r="U1597" s="10">
        <f>EOMONTH(Table_1[[#This Row],[Order Date]],0)</f>
        <v>42155</v>
      </c>
      <c r="V1597" s="14">
        <v>42150</v>
      </c>
      <c r="W1597" s="1">
        <v>42157</v>
      </c>
      <c r="X1597" s="12">
        <v>42157</v>
      </c>
      <c r="Y1597" s="10">
        <f>EOMONTH(Table_1[[#This Row],[Ship date]],0)</f>
        <v>42185</v>
      </c>
      <c r="Z1597" s="14">
        <v>42157</v>
      </c>
      <c r="AA1597" s="4">
        <v>-256.51900000000001</v>
      </c>
      <c r="AB1597" s="2">
        <v>13</v>
      </c>
      <c r="AC1597" s="4">
        <v>79.930000000000007</v>
      </c>
      <c r="AD1597" s="2">
        <v>90480</v>
      </c>
      <c r="AE1597" s="4">
        <f>'DataCleaning and Transformation'!$E1597-'DataCleaning and Transformation'!$D1597</f>
        <v>5.9300000000000006</v>
      </c>
      <c r="AF1597" s="15" t="str">
        <f>_xlfn.IFS('DataCleaning and Transformation'!$O1597="Central","Chris",'DataCleaning and Transformation'!$O1597="East","Erin",'DataCleaning and Transformation'!$O1597="South","Sam",'DataCleaning and Transformation'!$O1597="West","William")</f>
        <v>William</v>
      </c>
      <c r="AG1597" s="31">
        <f>Table_1[[#This Row],[Ship date]]-Table_1[[#This Row],[Order Date]]</f>
        <v>7</v>
      </c>
      <c r="AH1597" s="22">
        <f>Table_1[[#This Row],[Profit]]/Table_1[[#This Row],[Sales]]</f>
        <v>-3.2092956336794694</v>
      </c>
      <c r="AI1597" s="23">
        <f>Table_1[[#This Row],[Profit]]+Table_1[[#This Row],[Sales]]</f>
        <v>-176.589</v>
      </c>
      <c r="AJ1597" s="17">
        <f>WEEKNUM(Table_1[[#This Row],[Order Date]],1)</f>
        <v>22</v>
      </c>
      <c r="AK1597" s="17" t="str">
        <f>TEXT(Table_1[[#This Row],[Order Date]],"mmm yyyy")</f>
        <v>May 2015</v>
      </c>
      <c r="AL1597" s="17" t="str">
        <f>Table_1[[#This Row],[Monthly sales]]&amp;"  Week "&amp;TEXT(Table_1[[#This Row],[Weekly sales]],"00")</f>
        <v>May 2015  Week 22</v>
      </c>
      <c r="AM1597" s="17">
        <f>IF(COUNTIF($A$2:A1597, A1597)=1, 1, 0)</f>
        <v>0</v>
      </c>
      <c r="AN1597" s="3">
        <f>COUNTA(A1597) - COUNTIF(Table_1[[#This Row],[Unique Customers]], 1)</f>
        <v>1</v>
      </c>
      <c r="AO1597" s="17" t="str">
        <f t="shared" si="24"/>
        <v>Unique</v>
      </c>
      <c r="AP1597" s="17" t="str">
        <f>"Q"&amp;_xlfn.CEILING.MATH(MONTH(Table_1[[#This Row],[Monthly sales]])/3,1)</f>
        <v>Q2</v>
      </c>
    </row>
    <row r="1598" spans="1:42" ht="14.4" x14ac:dyDescent="0.3">
      <c r="A1598" s="2">
        <v>241</v>
      </c>
      <c r="B1598" s="15" t="s">
        <v>2241</v>
      </c>
      <c r="C1598" s="15" t="s">
        <v>48</v>
      </c>
      <c r="D1598" s="6">
        <v>0.02</v>
      </c>
      <c r="E1598" s="4">
        <v>125.99</v>
      </c>
      <c r="F1598" s="4">
        <v>3</v>
      </c>
      <c r="G1598" s="15" t="s">
        <v>39</v>
      </c>
      <c r="H1598" s="15" t="s">
        <v>28</v>
      </c>
      <c r="I1598" s="15" t="s">
        <v>41</v>
      </c>
      <c r="J1598" s="15" t="s">
        <v>136</v>
      </c>
      <c r="K1598" s="15" t="s">
        <v>74</v>
      </c>
      <c r="L1598" s="15" t="s">
        <v>2689</v>
      </c>
      <c r="M1598" s="6">
        <v>0.59</v>
      </c>
      <c r="N1598" s="15" t="s">
        <v>33</v>
      </c>
      <c r="O1598" s="15" t="s">
        <v>60</v>
      </c>
      <c r="P1598" s="15" t="s">
        <v>61</v>
      </c>
      <c r="Q1598" s="15" t="s">
        <v>2242</v>
      </c>
      <c r="R1598" s="2">
        <v>81503</v>
      </c>
      <c r="S1598" s="1">
        <v>42150</v>
      </c>
      <c r="T1598" s="12">
        <f>EOMONTH(Table_1[[#This Row],[Order Date]],0)</f>
        <v>42155</v>
      </c>
      <c r="U1598" s="10">
        <f>EOMONTH(Table_1[[#This Row],[Order Date]],0)</f>
        <v>42155</v>
      </c>
      <c r="V1598" s="14">
        <v>42150</v>
      </c>
      <c r="W1598" s="1">
        <v>42150</v>
      </c>
      <c r="X1598" s="12">
        <v>42150</v>
      </c>
      <c r="Y1598" s="10">
        <f>EOMONTH(Table_1[[#This Row],[Ship date]],0)</f>
        <v>42155</v>
      </c>
      <c r="Z1598" s="14">
        <v>42150</v>
      </c>
      <c r="AA1598" s="4">
        <v>398.358</v>
      </c>
      <c r="AB1598" s="2">
        <v>8</v>
      </c>
      <c r="AC1598" s="4">
        <v>873.18</v>
      </c>
      <c r="AD1598" s="2">
        <v>90480</v>
      </c>
      <c r="AE1598" s="4">
        <f>'DataCleaning and Transformation'!$E1598-'DataCleaning and Transformation'!$D1598</f>
        <v>125.97</v>
      </c>
      <c r="AF1598" s="15" t="str">
        <f>_xlfn.IFS('DataCleaning and Transformation'!$O1598="Central","Chris",'DataCleaning and Transformation'!$O1598="East","Erin",'DataCleaning and Transformation'!$O1598="South","Sam",'DataCleaning and Transformation'!$O1598="West","William")</f>
        <v>William</v>
      </c>
      <c r="AG1598" s="31">
        <f>Table_1[[#This Row],[Ship date]]-Table_1[[#This Row],[Order Date]]</f>
        <v>0</v>
      </c>
      <c r="AH1598" s="22">
        <f>Table_1[[#This Row],[Profit]]/Table_1[[#This Row],[Sales]]</f>
        <v>0.45621521335807053</v>
      </c>
      <c r="AI1598" s="23">
        <f>Table_1[[#This Row],[Profit]]+Table_1[[#This Row],[Sales]]</f>
        <v>1271.538</v>
      </c>
      <c r="AJ1598" s="17">
        <f>WEEKNUM(Table_1[[#This Row],[Order Date]],1)</f>
        <v>22</v>
      </c>
      <c r="AK1598" s="17" t="str">
        <f>TEXT(Table_1[[#This Row],[Order Date]],"mmm yyyy")</f>
        <v>May 2015</v>
      </c>
      <c r="AL1598" s="17" t="str">
        <f>Table_1[[#This Row],[Monthly sales]]&amp;"  Week "&amp;TEXT(Table_1[[#This Row],[Weekly sales]],"00")</f>
        <v>May 2015  Week 22</v>
      </c>
      <c r="AM1598" s="17">
        <f>IF(COUNTIF($A$2:A1598, A1598)=1, 1, 0)</f>
        <v>0</v>
      </c>
      <c r="AN1598" s="3">
        <f>COUNTA(A1598) - COUNTIF(Table_1[[#This Row],[Unique Customers]], 1)</f>
        <v>1</v>
      </c>
      <c r="AO1598" s="17" t="str">
        <f t="shared" si="24"/>
        <v>Repeated</v>
      </c>
      <c r="AP1598" s="17" t="str">
        <f>"Q"&amp;_xlfn.CEILING.MATH(MONTH(Table_1[[#This Row],[Monthly sales]])/3,1)</f>
        <v>Q2</v>
      </c>
    </row>
    <row r="1599" spans="1:42" ht="14.4" x14ac:dyDescent="0.3">
      <c r="A1599" s="2">
        <v>451</v>
      </c>
      <c r="B1599" s="15" t="s">
        <v>220</v>
      </c>
      <c r="C1599" s="15" t="s">
        <v>26</v>
      </c>
      <c r="D1599" s="6">
        <v>0.04</v>
      </c>
      <c r="E1599" s="4">
        <v>37.700000000000003</v>
      </c>
      <c r="F1599" s="4">
        <v>2.99</v>
      </c>
      <c r="G1599" s="15" t="s">
        <v>39</v>
      </c>
      <c r="H1599" s="15" t="s">
        <v>72</v>
      </c>
      <c r="I1599" s="15" t="s">
        <v>49</v>
      </c>
      <c r="J1599" s="15" t="s">
        <v>73</v>
      </c>
      <c r="K1599" s="15" t="s">
        <v>74</v>
      </c>
      <c r="L1599" s="15" t="s">
        <v>2517</v>
      </c>
      <c r="M1599" s="6">
        <v>0.35</v>
      </c>
      <c r="N1599" s="15" t="s">
        <v>33</v>
      </c>
      <c r="O1599" s="15" t="s">
        <v>60</v>
      </c>
      <c r="P1599" s="15" t="s">
        <v>91</v>
      </c>
      <c r="Q1599" s="15" t="s">
        <v>222</v>
      </c>
      <c r="R1599" s="2">
        <v>94024</v>
      </c>
      <c r="S1599" s="1">
        <v>42151</v>
      </c>
      <c r="T1599" s="12">
        <f>EOMONTH(Table_1[[#This Row],[Order Date]],0)</f>
        <v>42155</v>
      </c>
      <c r="U1599" s="10">
        <f>EOMONTH(Table_1[[#This Row],[Order Date]],0)</f>
        <v>42155</v>
      </c>
      <c r="V1599" s="14">
        <v>42151</v>
      </c>
      <c r="W1599" s="1">
        <v>42152</v>
      </c>
      <c r="X1599" s="12">
        <v>42152</v>
      </c>
      <c r="Y1599" s="10">
        <f>EOMONTH(Table_1[[#This Row],[Ship date]],0)</f>
        <v>42155</v>
      </c>
      <c r="Z1599" s="14">
        <v>42152</v>
      </c>
      <c r="AA1599" s="4">
        <v>299.6739</v>
      </c>
      <c r="AB1599" s="2">
        <v>12</v>
      </c>
      <c r="AC1599" s="4">
        <v>434.31</v>
      </c>
      <c r="AD1599" s="2">
        <v>86012</v>
      </c>
      <c r="AE1599" s="4">
        <f>'DataCleaning and Transformation'!$E1599-'DataCleaning and Transformation'!$D1599</f>
        <v>37.660000000000004</v>
      </c>
      <c r="AF1599" s="15" t="str">
        <f>_xlfn.IFS('DataCleaning and Transformation'!$O1599="Central","Chris",'DataCleaning and Transformation'!$O1599="East","Erin",'DataCleaning and Transformation'!$O1599="South","Sam",'DataCleaning and Transformation'!$O1599="West","William")</f>
        <v>William</v>
      </c>
      <c r="AG1599" s="31">
        <f>Table_1[[#This Row],[Ship date]]-Table_1[[#This Row],[Order Date]]</f>
        <v>1</v>
      </c>
      <c r="AH1599" s="22">
        <f>Table_1[[#This Row],[Profit]]/Table_1[[#This Row],[Sales]]</f>
        <v>0.69000000000000006</v>
      </c>
      <c r="AI1599" s="23">
        <f>Table_1[[#This Row],[Profit]]+Table_1[[#This Row],[Sales]]</f>
        <v>733.98389999999995</v>
      </c>
      <c r="AJ1599" s="17">
        <f>WEEKNUM(Table_1[[#This Row],[Order Date]],1)</f>
        <v>22</v>
      </c>
      <c r="AK1599" s="17" t="str">
        <f>TEXT(Table_1[[#This Row],[Order Date]],"mmm yyyy")</f>
        <v>May 2015</v>
      </c>
      <c r="AL1599" s="17" t="str">
        <f>Table_1[[#This Row],[Monthly sales]]&amp;"  Week "&amp;TEXT(Table_1[[#This Row],[Weekly sales]],"00")</f>
        <v>May 2015  Week 22</v>
      </c>
      <c r="AM1599" s="17">
        <f>IF(COUNTIF($A$2:A1599, A1599)=1, 1, 0)</f>
        <v>0</v>
      </c>
      <c r="AN1599" s="3">
        <f>COUNTA(A1599) - COUNTIF(Table_1[[#This Row],[Unique Customers]], 1)</f>
        <v>1</v>
      </c>
      <c r="AO1599" s="17" t="str">
        <f t="shared" si="24"/>
        <v>Unique</v>
      </c>
      <c r="AP1599" s="17" t="str">
        <f>"Q"&amp;_xlfn.CEILING.MATH(MONTH(Table_1[[#This Row],[Monthly sales]])/3,1)</f>
        <v>Q2</v>
      </c>
    </row>
    <row r="1600" spans="1:42" ht="14.4" x14ac:dyDescent="0.3">
      <c r="A1600" s="2">
        <v>452</v>
      </c>
      <c r="B1600" s="15" t="s">
        <v>2690</v>
      </c>
      <c r="C1600" s="15" t="s">
        <v>26</v>
      </c>
      <c r="D1600" s="6">
        <v>0.01</v>
      </c>
      <c r="E1600" s="4">
        <v>55.99</v>
      </c>
      <c r="F1600" s="4">
        <v>5</v>
      </c>
      <c r="G1600" s="15" t="s">
        <v>39</v>
      </c>
      <c r="H1600" s="15" t="s">
        <v>72</v>
      </c>
      <c r="I1600" s="15" t="s">
        <v>41</v>
      </c>
      <c r="J1600" s="15" t="s">
        <v>136</v>
      </c>
      <c r="K1600" s="15" t="s">
        <v>43</v>
      </c>
      <c r="L1600" s="15" t="s">
        <v>1939</v>
      </c>
      <c r="M1600" s="6">
        <v>0.83</v>
      </c>
      <c r="N1600" s="15" t="s">
        <v>33</v>
      </c>
      <c r="O1600" s="15" t="s">
        <v>60</v>
      </c>
      <c r="P1600" s="15" t="s">
        <v>91</v>
      </c>
      <c r="Q1600" s="15" t="s">
        <v>2691</v>
      </c>
      <c r="R1600" s="2">
        <v>93635</v>
      </c>
      <c r="S1600" s="1">
        <v>42151</v>
      </c>
      <c r="T1600" s="12">
        <f>EOMONTH(Table_1[[#This Row],[Order Date]],0)</f>
        <v>42155</v>
      </c>
      <c r="U1600" s="10">
        <f>EOMONTH(Table_1[[#This Row],[Order Date]],0)</f>
        <v>42155</v>
      </c>
      <c r="V1600" s="14">
        <v>42151</v>
      </c>
      <c r="W1600" s="1">
        <v>42152</v>
      </c>
      <c r="X1600" s="12">
        <v>42152</v>
      </c>
      <c r="Y1600" s="10">
        <f>EOMONTH(Table_1[[#This Row],[Ship date]],0)</f>
        <v>42155</v>
      </c>
      <c r="Z1600" s="14">
        <v>42152</v>
      </c>
      <c r="AA1600" s="4">
        <v>-235.89500000000001</v>
      </c>
      <c r="AB1600" s="2">
        <v>1</v>
      </c>
      <c r="AC1600" s="4">
        <v>51.83</v>
      </c>
      <c r="AD1600" s="2">
        <v>86012</v>
      </c>
      <c r="AE1600" s="4">
        <f>'DataCleaning and Transformation'!$E1600-'DataCleaning and Transformation'!$D1600</f>
        <v>55.980000000000004</v>
      </c>
      <c r="AF1600" s="15" t="str">
        <f>_xlfn.IFS('DataCleaning and Transformation'!$O1600="Central","Chris",'DataCleaning and Transformation'!$O1600="East","Erin",'DataCleaning and Transformation'!$O1600="South","Sam",'DataCleaning and Transformation'!$O1600="West","William")</f>
        <v>William</v>
      </c>
      <c r="AG1600" s="31">
        <f>Table_1[[#This Row],[Ship date]]-Table_1[[#This Row],[Order Date]]</f>
        <v>1</v>
      </c>
      <c r="AH1600" s="22">
        <f>Table_1[[#This Row],[Profit]]/Table_1[[#This Row],[Sales]]</f>
        <v>-4.5513216284005402</v>
      </c>
      <c r="AI1600" s="23">
        <f>Table_1[[#This Row],[Profit]]+Table_1[[#This Row],[Sales]]</f>
        <v>-184.065</v>
      </c>
      <c r="AJ1600" s="17">
        <f>WEEKNUM(Table_1[[#This Row],[Order Date]],1)</f>
        <v>22</v>
      </c>
      <c r="AK1600" s="17" t="str">
        <f>TEXT(Table_1[[#This Row],[Order Date]],"mmm yyyy")</f>
        <v>May 2015</v>
      </c>
      <c r="AL1600" s="17" t="str">
        <f>Table_1[[#This Row],[Monthly sales]]&amp;"  Week "&amp;TEXT(Table_1[[#This Row],[Weekly sales]],"00")</f>
        <v>May 2015  Week 22</v>
      </c>
      <c r="AM1600" s="17">
        <f>IF(COUNTIF($A$2:A1600, A1600)=1, 1, 0)</f>
        <v>1</v>
      </c>
      <c r="AN1600" s="3">
        <f>COUNTA(A1600) - COUNTIF(Table_1[[#This Row],[Unique Customers]], 1)</f>
        <v>0</v>
      </c>
      <c r="AO1600" s="17" t="str">
        <f t="shared" si="24"/>
        <v>Repeated</v>
      </c>
      <c r="AP1600" s="17" t="str">
        <f>"Q"&amp;_xlfn.CEILING.MATH(MONTH(Table_1[[#This Row],[Monthly sales]])/3,1)</f>
        <v>Q2</v>
      </c>
    </row>
    <row r="1601" spans="1:42" ht="14.4" x14ac:dyDescent="0.3">
      <c r="A1601" s="2">
        <v>865</v>
      </c>
      <c r="B1601" s="15" t="s">
        <v>1387</v>
      </c>
      <c r="C1601" s="15" t="s">
        <v>26</v>
      </c>
      <c r="D1601" s="6">
        <v>0.03</v>
      </c>
      <c r="E1601" s="4">
        <v>14.2</v>
      </c>
      <c r="F1601" s="4">
        <v>5.3</v>
      </c>
      <c r="G1601" s="15" t="s">
        <v>39</v>
      </c>
      <c r="H1601" s="15" t="s">
        <v>95</v>
      </c>
      <c r="I1601" s="15" t="s">
        <v>29</v>
      </c>
      <c r="J1601" s="15" t="s">
        <v>127</v>
      </c>
      <c r="K1601" s="15" t="s">
        <v>51</v>
      </c>
      <c r="L1601" s="15" t="s">
        <v>289</v>
      </c>
      <c r="M1601" s="6">
        <v>0.46</v>
      </c>
      <c r="N1601" s="15" t="s">
        <v>33</v>
      </c>
      <c r="O1601" s="15" t="s">
        <v>53</v>
      </c>
      <c r="P1601" s="15" t="s">
        <v>54</v>
      </c>
      <c r="Q1601" s="15" t="s">
        <v>1043</v>
      </c>
      <c r="R1601" s="2">
        <v>46312</v>
      </c>
      <c r="S1601" s="1">
        <v>42151</v>
      </c>
      <c r="T1601" s="12">
        <f>EOMONTH(Table_1[[#This Row],[Order Date]],0)</f>
        <v>42155</v>
      </c>
      <c r="U1601" s="10">
        <f>EOMONTH(Table_1[[#This Row],[Order Date]],0)</f>
        <v>42155</v>
      </c>
      <c r="V1601" s="14">
        <v>42151</v>
      </c>
      <c r="W1601" s="1">
        <v>42152</v>
      </c>
      <c r="X1601" s="12">
        <v>42152</v>
      </c>
      <c r="Y1601" s="10">
        <f>EOMONTH(Table_1[[#This Row],[Ship date]],0)</f>
        <v>42155</v>
      </c>
      <c r="Z1601" s="14">
        <v>42152</v>
      </c>
      <c r="AA1601" s="4">
        <v>122.21</v>
      </c>
      <c r="AB1601" s="2">
        <v>18</v>
      </c>
      <c r="AC1601" s="4">
        <v>267.2</v>
      </c>
      <c r="AD1601" s="2">
        <v>90674</v>
      </c>
      <c r="AE1601" s="4">
        <f>'DataCleaning and Transformation'!$E1601-'DataCleaning and Transformation'!$D1601</f>
        <v>14.17</v>
      </c>
      <c r="AF1601" s="15" t="str">
        <f>_xlfn.IFS('DataCleaning and Transformation'!$O1601="Central","Chris",'DataCleaning and Transformation'!$O1601="East","Erin",'DataCleaning and Transformation'!$O1601="South","Sam",'DataCleaning and Transformation'!$O1601="West","William")</f>
        <v>Chris</v>
      </c>
      <c r="AG1601" s="31">
        <f>Table_1[[#This Row],[Ship date]]-Table_1[[#This Row],[Order Date]]</f>
        <v>1</v>
      </c>
      <c r="AH1601" s="22">
        <f>Table_1[[#This Row],[Profit]]/Table_1[[#This Row],[Sales]]</f>
        <v>0.45737275449101794</v>
      </c>
      <c r="AI1601" s="23">
        <f>Table_1[[#This Row],[Profit]]+Table_1[[#This Row],[Sales]]</f>
        <v>389.40999999999997</v>
      </c>
      <c r="AJ1601" s="17">
        <f>WEEKNUM(Table_1[[#This Row],[Order Date]],1)</f>
        <v>22</v>
      </c>
      <c r="AK1601" s="17" t="str">
        <f>TEXT(Table_1[[#This Row],[Order Date]],"mmm yyyy")</f>
        <v>May 2015</v>
      </c>
      <c r="AL1601" s="17" t="str">
        <f>Table_1[[#This Row],[Monthly sales]]&amp;"  Week "&amp;TEXT(Table_1[[#This Row],[Weekly sales]],"00")</f>
        <v>May 2015  Week 22</v>
      </c>
      <c r="AM1601" s="17">
        <f>IF(COUNTIF($A$2:A1601, A1601)=1, 1, 0)</f>
        <v>0</v>
      </c>
      <c r="AN1601" s="3">
        <f>COUNTA(A1601) - COUNTIF(Table_1[[#This Row],[Unique Customers]], 1)</f>
        <v>1</v>
      </c>
      <c r="AO1601" s="17" t="str">
        <f t="shared" si="24"/>
        <v>Unique</v>
      </c>
      <c r="AP1601" s="17" t="str">
        <f>"Q"&amp;_xlfn.CEILING.MATH(MONTH(Table_1[[#This Row],[Monthly sales]])/3,1)</f>
        <v>Q2</v>
      </c>
    </row>
    <row r="1602" spans="1:42" ht="14.4" x14ac:dyDescent="0.3">
      <c r="A1602" s="2">
        <v>370</v>
      </c>
      <c r="B1602" s="15" t="s">
        <v>2692</v>
      </c>
      <c r="C1602" s="15" t="s">
        <v>71</v>
      </c>
      <c r="D1602" s="6">
        <v>0.02</v>
      </c>
      <c r="E1602" s="4">
        <v>20.99</v>
      </c>
      <c r="F1602" s="4">
        <v>4.8099999999999996</v>
      </c>
      <c r="G1602" s="15" t="s">
        <v>39</v>
      </c>
      <c r="H1602" s="15" t="s">
        <v>95</v>
      </c>
      <c r="I1602" s="15" t="s">
        <v>41</v>
      </c>
      <c r="J1602" s="15" t="s">
        <v>136</v>
      </c>
      <c r="K1602" s="15" t="s">
        <v>145</v>
      </c>
      <c r="L1602" s="15" t="s">
        <v>1432</v>
      </c>
      <c r="M1602" s="6">
        <v>0.57999999999999996</v>
      </c>
      <c r="N1602" s="15" t="s">
        <v>33</v>
      </c>
      <c r="O1602" s="15" t="s">
        <v>112</v>
      </c>
      <c r="P1602" s="15" t="s">
        <v>332</v>
      </c>
      <c r="Q1602" s="15" t="s">
        <v>1659</v>
      </c>
      <c r="R1602" s="2">
        <v>4240</v>
      </c>
      <c r="S1602" s="1">
        <v>42151</v>
      </c>
      <c r="T1602" s="12">
        <f>EOMONTH(Table_1[[#This Row],[Order Date]],0)</f>
        <v>42155</v>
      </c>
      <c r="U1602" s="10">
        <f>EOMONTH(Table_1[[#This Row],[Order Date]],0)</f>
        <v>42155</v>
      </c>
      <c r="V1602" s="14">
        <v>42151</v>
      </c>
      <c r="W1602" s="1">
        <v>42153</v>
      </c>
      <c r="X1602" s="12">
        <v>42153</v>
      </c>
      <c r="Y1602" s="10">
        <f>EOMONTH(Table_1[[#This Row],[Ship date]],0)</f>
        <v>42155</v>
      </c>
      <c r="Z1602" s="14">
        <v>42153</v>
      </c>
      <c r="AA1602" s="4">
        <v>49.787999999999997</v>
      </c>
      <c r="AB1602" s="2">
        <v>15</v>
      </c>
      <c r="AC1602" s="4">
        <v>266.39</v>
      </c>
      <c r="AD1602" s="2">
        <v>90291</v>
      </c>
      <c r="AE1602" s="4">
        <f>'DataCleaning and Transformation'!$E1602-'DataCleaning and Transformation'!$D1602</f>
        <v>20.97</v>
      </c>
      <c r="AF1602" s="15" t="str">
        <f>_xlfn.IFS('DataCleaning and Transformation'!$O1602="Central","Chris",'DataCleaning and Transformation'!$O1602="East","Erin",'DataCleaning and Transformation'!$O1602="South","Sam",'DataCleaning and Transformation'!$O1602="West","William")</f>
        <v>Erin</v>
      </c>
      <c r="AG1602" s="31">
        <f>Table_1[[#This Row],[Ship date]]-Table_1[[#This Row],[Order Date]]</f>
        <v>2</v>
      </c>
      <c r="AH1602" s="22">
        <f>Table_1[[#This Row],[Profit]]/Table_1[[#This Row],[Sales]]</f>
        <v>0.18689890761665229</v>
      </c>
      <c r="AI1602" s="23">
        <f>Table_1[[#This Row],[Profit]]+Table_1[[#This Row],[Sales]]</f>
        <v>316.178</v>
      </c>
      <c r="AJ1602" s="17">
        <f>WEEKNUM(Table_1[[#This Row],[Order Date]],1)</f>
        <v>22</v>
      </c>
      <c r="AK1602" s="17" t="str">
        <f>TEXT(Table_1[[#This Row],[Order Date]],"mmm yyyy")</f>
        <v>May 2015</v>
      </c>
      <c r="AL1602" s="17" t="str">
        <f>Table_1[[#This Row],[Monthly sales]]&amp;"  Week "&amp;TEXT(Table_1[[#This Row],[Weekly sales]],"00")</f>
        <v>May 2015  Week 22</v>
      </c>
      <c r="AM1602" s="17">
        <f>IF(COUNTIF($A$2:A1602, A1602)=1, 1, 0)</f>
        <v>1</v>
      </c>
      <c r="AN1602" s="3">
        <f>COUNTA(A1602) - COUNTIF(Table_1[[#This Row],[Unique Customers]], 1)</f>
        <v>0</v>
      </c>
      <c r="AO1602" s="17" t="str">
        <f t="shared" ref="AO1602:AO1665" si="25">IF(AD1602=AD1601, "Repeated", "Unique")</f>
        <v>Unique</v>
      </c>
      <c r="AP1602" s="17" t="str">
        <f>"Q"&amp;_xlfn.CEILING.MATH(MONTH(Table_1[[#This Row],[Monthly sales]])/3,1)</f>
        <v>Q2</v>
      </c>
    </row>
    <row r="1603" spans="1:42" ht="14.4" x14ac:dyDescent="0.3">
      <c r="A1603" s="2">
        <v>371</v>
      </c>
      <c r="B1603" s="15" t="s">
        <v>2693</v>
      </c>
      <c r="C1603" s="15" t="s">
        <v>71</v>
      </c>
      <c r="D1603" s="6">
        <v>0.05</v>
      </c>
      <c r="E1603" s="4">
        <v>5.4</v>
      </c>
      <c r="F1603" s="4">
        <v>7.78</v>
      </c>
      <c r="G1603" s="15" t="s">
        <v>88</v>
      </c>
      <c r="H1603" s="15" t="s">
        <v>95</v>
      </c>
      <c r="I1603" s="15" t="s">
        <v>49</v>
      </c>
      <c r="J1603" s="15" t="s">
        <v>73</v>
      </c>
      <c r="K1603" s="15" t="s">
        <v>74</v>
      </c>
      <c r="L1603" s="15" t="s">
        <v>1485</v>
      </c>
      <c r="M1603" s="6">
        <v>0.37</v>
      </c>
      <c r="N1603" s="15" t="s">
        <v>33</v>
      </c>
      <c r="O1603" s="15" t="s">
        <v>112</v>
      </c>
      <c r="P1603" s="15" t="s">
        <v>404</v>
      </c>
      <c r="Q1603" s="15" t="s">
        <v>2694</v>
      </c>
      <c r="R1603" s="2">
        <v>2149</v>
      </c>
      <c r="S1603" s="1">
        <v>42151</v>
      </c>
      <c r="T1603" s="12">
        <f>EOMONTH(Table_1[[#This Row],[Order Date]],0)</f>
        <v>42155</v>
      </c>
      <c r="U1603" s="10">
        <f>EOMONTH(Table_1[[#This Row],[Order Date]],0)</f>
        <v>42155</v>
      </c>
      <c r="V1603" s="14">
        <v>42151</v>
      </c>
      <c r="W1603" s="1">
        <v>42153</v>
      </c>
      <c r="X1603" s="12">
        <v>42153</v>
      </c>
      <c r="Y1603" s="10">
        <f>EOMONTH(Table_1[[#This Row],[Ship date]],0)</f>
        <v>42155</v>
      </c>
      <c r="Z1603" s="14">
        <v>42153</v>
      </c>
      <c r="AA1603" s="4">
        <v>-132.62950000000001</v>
      </c>
      <c r="AB1603" s="2">
        <v>9</v>
      </c>
      <c r="AC1603" s="4">
        <v>51.82</v>
      </c>
      <c r="AD1603" s="2">
        <v>90291</v>
      </c>
      <c r="AE1603" s="4">
        <f>'DataCleaning and Transformation'!$E1603-'DataCleaning and Transformation'!$D1603</f>
        <v>5.3500000000000005</v>
      </c>
      <c r="AF1603" s="15" t="str">
        <f>_xlfn.IFS('DataCleaning and Transformation'!$O1603="Central","Chris",'DataCleaning and Transformation'!$O1603="East","Erin",'DataCleaning and Transformation'!$O1603="South","Sam",'DataCleaning and Transformation'!$O1603="West","William")</f>
        <v>Erin</v>
      </c>
      <c r="AG1603" s="31">
        <f>Table_1[[#This Row],[Ship date]]-Table_1[[#This Row],[Order Date]]</f>
        <v>2</v>
      </c>
      <c r="AH1603" s="22">
        <f>Table_1[[#This Row],[Profit]]/Table_1[[#This Row],[Sales]]</f>
        <v>-2.5594268622153611</v>
      </c>
      <c r="AI1603" s="23">
        <f>Table_1[[#This Row],[Profit]]+Table_1[[#This Row],[Sales]]</f>
        <v>-80.809500000000014</v>
      </c>
      <c r="AJ1603" s="17">
        <f>WEEKNUM(Table_1[[#This Row],[Order Date]],1)</f>
        <v>22</v>
      </c>
      <c r="AK1603" s="17" t="str">
        <f>TEXT(Table_1[[#This Row],[Order Date]],"mmm yyyy")</f>
        <v>May 2015</v>
      </c>
      <c r="AL1603" s="17" t="str">
        <f>Table_1[[#This Row],[Monthly sales]]&amp;"  Week "&amp;TEXT(Table_1[[#This Row],[Weekly sales]],"00")</f>
        <v>May 2015  Week 22</v>
      </c>
      <c r="AM1603" s="17">
        <f>IF(COUNTIF($A$2:A1603, A1603)=1, 1, 0)</f>
        <v>1</v>
      </c>
      <c r="AN1603" s="3">
        <f>COUNTA(A1603) - COUNTIF(Table_1[[#This Row],[Unique Customers]], 1)</f>
        <v>0</v>
      </c>
      <c r="AO1603" s="17" t="str">
        <f t="shared" si="25"/>
        <v>Repeated</v>
      </c>
      <c r="AP1603" s="17" t="str">
        <f>"Q"&amp;_xlfn.CEILING.MATH(MONTH(Table_1[[#This Row],[Monthly sales]])/3,1)</f>
        <v>Q2</v>
      </c>
    </row>
    <row r="1604" spans="1:42" ht="14.4" x14ac:dyDescent="0.3">
      <c r="A1604" s="2">
        <v>250</v>
      </c>
      <c r="B1604" s="15" t="s">
        <v>2695</v>
      </c>
      <c r="C1604" s="15" t="s">
        <v>26</v>
      </c>
      <c r="D1604" s="6">
        <v>0.02</v>
      </c>
      <c r="E1604" s="4">
        <v>2.58</v>
      </c>
      <c r="F1604" s="4">
        <v>1.3</v>
      </c>
      <c r="G1604" s="15" t="s">
        <v>88</v>
      </c>
      <c r="H1604" s="15" t="s">
        <v>95</v>
      </c>
      <c r="I1604" s="15" t="s">
        <v>49</v>
      </c>
      <c r="J1604" s="15" t="s">
        <v>50</v>
      </c>
      <c r="K1604" s="15" t="s">
        <v>51</v>
      </c>
      <c r="L1604" s="15" t="s">
        <v>2696</v>
      </c>
      <c r="M1604" s="6">
        <v>0.59</v>
      </c>
      <c r="N1604" s="15" t="s">
        <v>33</v>
      </c>
      <c r="O1604" s="15" t="s">
        <v>53</v>
      </c>
      <c r="P1604" s="15" t="s">
        <v>85</v>
      </c>
      <c r="Q1604" s="15" t="s">
        <v>2697</v>
      </c>
      <c r="R1604" s="2">
        <v>55423</v>
      </c>
      <c r="S1604" s="1">
        <v>42152</v>
      </c>
      <c r="T1604" s="12">
        <f>EOMONTH(Table_1[[#This Row],[Order Date]],0)</f>
        <v>42155</v>
      </c>
      <c r="U1604" s="10">
        <f>EOMONTH(Table_1[[#This Row],[Order Date]],0)</f>
        <v>42155</v>
      </c>
      <c r="V1604" s="14">
        <v>42152</v>
      </c>
      <c r="W1604" s="1">
        <v>42153</v>
      </c>
      <c r="X1604" s="12">
        <v>42153</v>
      </c>
      <c r="Y1604" s="10">
        <f>EOMONTH(Table_1[[#This Row],[Ship date]],0)</f>
        <v>42155</v>
      </c>
      <c r="Z1604" s="14">
        <v>42153</v>
      </c>
      <c r="AA1604" s="4">
        <v>1.1080000000000001</v>
      </c>
      <c r="AB1604" s="2">
        <v>39</v>
      </c>
      <c r="AC1604" s="4">
        <v>109.74</v>
      </c>
      <c r="AD1604" s="2">
        <v>87214</v>
      </c>
      <c r="AE1604" s="4">
        <f>'DataCleaning and Transformation'!$E1604-'DataCleaning and Transformation'!$D1604</f>
        <v>2.56</v>
      </c>
      <c r="AF1604" s="15" t="str">
        <f>_xlfn.IFS('DataCleaning and Transformation'!$O1604="Central","Chris",'DataCleaning and Transformation'!$O1604="East","Erin",'DataCleaning and Transformation'!$O1604="South","Sam",'DataCleaning and Transformation'!$O1604="West","William")</f>
        <v>Chris</v>
      </c>
      <c r="AG1604" s="31">
        <f>Table_1[[#This Row],[Ship date]]-Table_1[[#This Row],[Order Date]]</f>
        <v>1</v>
      </c>
      <c r="AH1604" s="22">
        <f>Table_1[[#This Row],[Profit]]/Table_1[[#This Row],[Sales]]</f>
        <v>1.009659194459632E-2</v>
      </c>
      <c r="AI1604" s="23">
        <f>Table_1[[#This Row],[Profit]]+Table_1[[#This Row],[Sales]]</f>
        <v>110.848</v>
      </c>
      <c r="AJ1604" s="17">
        <f>WEEKNUM(Table_1[[#This Row],[Order Date]],1)</f>
        <v>22</v>
      </c>
      <c r="AK1604" s="17" t="str">
        <f>TEXT(Table_1[[#This Row],[Order Date]],"mmm yyyy")</f>
        <v>May 2015</v>
      </c>
      <c r="AL1604" s="17" t="str">
        <f>Table_1[[#This Row],[Monthly sales]]&amp;"  Week "&amp;TEXT(Table_1[[#This Row],[Weekly sales]],"00")</f>
        <v>May 2015  Week 22</v>
      </c>
      <c r="AM1604" s="17">
        <f>IF(COUNTIF($A$2:A1604, A1604)=1, 1, 0)</f>
        <v>1</v>
      </c>
      <c r="AN1604" s="3">
        <f>COUNTA(A1604) - COUNTIF(Table_1[[#This Row],[Unique Customers]], 1)</f>
        <v>0</v>
      </c>
      <c r="AO1604" s="17" t="str">
        <f t="shared" si="25"/>
        <v>Unique</v>
      </c>
      <c r="AP1604" s="17" t="str">
        <f>"Q"&amp;_xlfn.CEILING.MATH(MONTH(Table_1[[#This Row],[Monthly sales]])/3,1)</f>
        <v>Q2</v>
      </c>
    </row>
    <row r="1605" spans="1:42" ht="14.4" x14ac:dyDescent="0.3">
      <c r="A1605" s="2">
        <v>250</v>
      </c>
      <c r="B1605" s="15" t="s">
        <v>2695</v>
      </c>
      <c r="C1605" s="15" t="s">
        <v>26</v>
      </c>
      <c r="D1605" s="6">
        <v>0.02</v>
      </c>
      <c r="E1605" s="4">
        <v>65.989999999999995</v>
      </c>
      <c r="F1605" s="4">
        <v>3.9</v>
      </c>
      <c r="G1605" s="15" t="s">
        <v>39</v>
      </c>
      <c r="H1605" s="15" t="s">
        <v>95</v>
      </c>
      <c r="I1605" s="15" t="s">
        <v>41</v>
      </c>
      <c r="J1605" s="15" t="s">
        <v>136</v>
      </c>
      <c r="K1605" s="15" t="s">
        <v>74</v>
      </c>
      <c r="L1605" s="15" t="s">
        <v>2698</v>
      </c>
      <c r="M1605" s="6">
        <v>0.55000000000000004</v>
      </c>
      <c r="N1605" s="15" t="s">
        <v>33</v>
      </c>
      <c r="O1605" s="15" t="s">
        <v>53</v>
      </c>
      <c r="P1605" s="15" t="s">
        <v>85</v>
      </c>
      <c r="Q1605" s="15" t="s">
        <v>2697</v>
      </c>
      <c r="R1605" s="2">
        <v>55423</v>
      </c>
      <c r="S1605" s="1">
        <v>42152</v>
      </c>
      <c r="T1605" s="12">
        <f>EOMONTH(Table_1[[#This Row],[Order Date]],0)</f>
        <v>42155</v>
      </c>
      <c r="U1605" s="10">
        <f>EOMONTH(Table_1[[#This Row],[Order Date]],0)</f>
        <v>42155</v>
      </c>
      <c r="V1605" s="14">
        <v>42152</v>
      </c>
      <c r="W1605" s="1">
        <v>42153</v>
      </c>
      <c r="X1605" s="12">
        <v>42153</v>
      </c>
      <c r="Y1605" s="10">
        <f>EOMONTH(Table_1[[#This Row],[Ship date]],0)</f>
        <v>42155</v>
      </c>
      <c r="Z1605" s="14">
        <v>42153</v>
      </c>
      <c r="AA1605" s="4">
        <v>1061.3789999999999</v>
      </c>
      <c r="AB1605" s="2">
        <v>27</v>
      </c>
      <c r="AC1605" s="4">
        <v>1543.55</v>
      </c>
      <c r="AD1605" s="2">
        <v>87214</v>
      </c>
      <c r="AE1605" s="4">
        <f>'DataCleaning and Transformation'!$E1605-'DataCleaning and Transformation'!$D1605</f>
        <v>65.97</v>
      </c>
      <c r="AF1605" s="15" t="str">
        <f>_xlfn.IFS('DataCleaning and Transformation'!$O1605="Central","Chris",'DataCleaning and Transformation'!$O1605="East","Erin",'DataCleaning and Transformation'!$O1605="South","Sam",'DataCleaning and Transformation'!$O1605="West","William")</f>
        <v>Chris</v>
      </c>
      <c r="AG1605" s="31">
        <f>Table_1[[#This Row],[Ship date]]-Table_1[[#This Row],[Order Date]]</f>
        <v>1</v>
      </c>
      <c r="AH1605" s="22">
        <f>Table_1[[#This Row],[Profit]]/Table_1[[#This Row],[Sales]]</f>
        <v>0.68762204010236139</v>
      </c>
      <c r="AI1605" s="23">
        <f>Table_1[[#This Row],[Profit]]+Table_1[[#This Row],[Sales]]</f>
        <v>2604.9290000000001</v>
      </c>
      <c r="AJ1605" s="17">
        <f>WEEKNUM(Table_1[[#This Row],[Order Date]],1)</f>
        <v>22</v>
      </c>
      <c r="AK1605" s="17" t="str">
        <f>TEXT(Table_1[[#This Row],[Order Date]],"mmm yyyy")</f>
        <v>May 2015</v>
      </c>
      <c r="AL1605" s="17" t="str">
        <f>Table_1[[#This Row],[Monthly sales]]&amp;"  Week "&amp;TEXT(Table_1[[#This Row],[Weekly sales]],"00")</f>
        <v>May 2015  Week 22</v>
      </c>
      <c r="AM1605" s="17">
        <f>IF(COUNTIF($A$2:A1605, A1605)=1, 1, 0)</f>
        <v>0</v>
      </c>
      <c r="AN1605" s="3">
        <f>COUNTA(A1605) - COUNTIF(Table_1[[#This Row],[Unique Customers]], 1)</f>
        <v>1</v>
      </c>
      <c r="AO1605" s="17" t="str">
        <f t="shared" si="25"/>
        <v>Repeated</v>
      </c>
      <c r="AP1605" s="17" t="str">
        <f>"Q"&amp;_xlfn.CEILING.MATH(MONTH(Table_1[[#This Row],[Monthly sales]])/3,1)</f>
        <v>Q2</v>
      </c>
    </row>
    <row r="1606" spans="1:42" ht="14.4" x14ac:dyDescent="0.3">
      <c r="A1606" s="2">
        <v>3011</v>
      </c>
      <c r="B1606" s="15" t="s">
        <v>2315</v>
      </c>
      <c r="C1606" s="15" t="s">
        <v>26</v>
      </c>
      <c r="D1606" s="6">
        <v>0.03</v>
      </c>
      <c r="E1606" s="4">
        <v>5.98</v>
      </c>
      <c r="F1606" s="4">
        <v>5.35</v>
      </c>
      <c r="G1606" s="15" t="s">
        <v>39</v>
      </c>
      <c r="H1606" s="15" t="s">
        <v>95</v>
      </c>
      <c r="I1606" s="15" t="s">
        <v>49</v>
      </c>
      <c r="J1606" s="15" t="s">
        <v>89</v>
      </c>
      <c r="K1606" s="15" t="s">
        <v>74</v>
      </c>
      <c r="L1606" s="15" t="s">
        <v>810</v>
      </c>
      <c r="M1606" s="6">
        <v>0.4</v>
      </c>
      <c r="N1606" s="15" t="s">
        <v>33</v>
      </c>
      <c r="O1606" s="15" t="s">
        <v>112</v>
      </c>
      <c r="P1606" s="15" t="s">
        <v>404</v>
      </c>
      <c r="Q1606" s="15" t="s">
        <v>789</v>
      </c>
      <c r="R1606" s="2">
        <v>2113</v>
      </c>
      <c r="S1606" s="1">
        <v>42152</v>
      </c>
      <c r="T1606" s="12">
        <f>EOMONTH(Table_1[[#This Row],[Order Date]],0)</f>
        <v>42155</v>
      </c>
      <c r="U1606" s="10">
        <f>EOMONTH(Table_1[[#This Row],[Order Date]],0)</f>
        <v>42155</v>
      </c>
      <c r="V1606" s="14">
        <v>42152</v>
      </c>
      <c r="W1606" s="1">
        <v>42153</v>
      </c>
      <c r="X1606" s="12">
        <v>42153</v>
      </c>
      <c r="Y1606" s="10">
        <f>EOMONTH(Table_1[[#This Row],[Ship date]],0)</f>
        <v>42155</v>
      </c>
      <c r="Z1606" s="14">
        <v>42153</v>
      </c>
      <c r="AA1606" s="4">
        <v>-23.5</v>
      </c>
      <c r="AB1606" s="2">
        <v>16</v>
      </c>
      <c r="AC1606" s="4">
        <v>107.08</v>
      </c>
      <c r="AD1606" s="2">
        <v>56486</v>
      </c>
      <c r="AE1606" s="4">
        <f>'DataCleaning and Transformation'!$E1606-'DataCleaning and Transformation'!$D1606</f>
        <v>5.95</v>
      </c>
      <c r="AF1606" s="15" t="str">
        <f>_xlfn.IFS('DataCleaning and Transformation'!$O1606="Central","Chris",'DataCleaning and Transformation'!$O1606="East","Erin",'DataCleaning and Transformation'!$O1606="South","Sam",'DataCleaning and Transformation'!$O1606="West","William")</f>
        <v>Erin</v>
      </c>
      <c r="AG1606" s="31">
        <f>Table_1[[#This Row],[Ship date]]-Table_1[[#This Row],[Order Date]]</f>
        <v>1</v>
      </c>
      <c r="AH1606" s="22">
        <f>Table_1[[#This Row],[Profit]]/Table_1[[#This Row],[Sales]]</f>
        <v>-0.21946208442286141</v>
      </c>
      <c r="AI1606" s="23">
        <f>Table_1[[#This Row],[Profit]]+Table_1[[#This Row],[Sales]]</f>
        <v>83.58</v>
      </c>
      <c r="AJ1606" s="17">
        <f>WEEKNUM(Table_1[[#This Row],[Order Date]],1)</f>
        <v>22</v>
      </c>
      <c r="AK1606" s="17" t="str">
        <f>TEXT(Table_1[[#This Row],[Order Date]],"mmm yyyy")</f>
        <v>May 2015</v>
      </c>
      <c r="AL1606" s="17" t="str">
        <f>Table_1[[#This Row],[Monthly sales]]&amp;"  Week "&amp;TEXT(Table_1[[#This Row],[Weekly sales]],"00")</f>
        <v>May 2015  Week 22</v>
      </c>
      <c r="AM1606" s="17">
        <f>IF(COUNTIF($A$2:A1606, A1606)=1, 1, 0)</f>
        <v>0</v>
      </c>
      <c r="AN1606" s="3">
        <f>COUNTA(A1606) - COUNTIF(Table_1[[#This Row],[Unique Customers]], 1)</f>
        <v>1</v>
      </c>
      <c r="AO1606" s="17" t="str">
        <f t="shared" si="25"/>
        <v>Unique</v>
      </c>
      <c r="AP1606" s="17" t="str">
        <f>"Q"&amp;_xlfn.CEILING.MATH(MONTH(Table_1[[#This Row],[Monthly sales]])/3,1)</f>
        <v>Q2</v>
      </c>
    </row>
    <row r="1607" spans="1:42" ht="14.4" x14ac:dyDescent="0.3">
      <c r="A1607" s="2">
        <v>3154</v>
      </c>
      <c r="B1607" s="15" t="s">
        <v>782</v>
      </c>
      <c r="C1607" s="15" t="s">
        <v>26</v>
      </c>
      <c r="D1607" s="6">
        <v>0.03</v>
      </c>
      <c r="E1607" s="4">
        <v>17.7</v>
      </c>
      <c r="F1607" s="4">
        <v>9.4700000000000006</v>
      </c>
      <c r="G1607" s="15" t="s">
        <v>39</v>
      </c>
      <c r="H1607" s="15" t="s">
        <v>40</v>
      </c>
      <c r="I1607" s="15" t="s">
        <v>49</v>
      </c>
      <c r="J1607" s="15" t="s">
        <v>79</v>
      </c>
      <c r="K1607" s="15" t="s">
        <v>74</v>
      </c>
      <c r="L1607" s="15" t="s">
        <v>1052</v>
      </c>
      <c r="M1607" s="6">
        <v>0.59</v>
      </c>
      <c r="N1607" s="15" t="s">
        <v>33</v>
      </c>
      <c r="O1607" s="15" t="s">
        <v>34</v>
      </c>
      <c r="P1607" s="15" t="s">
        <v>124</v>
      </c>
      <c r="Q1607" s="15" t="s">
        <v>784</v>
      </c>
      <c r="R1607" s="2">
        <v>33710</v>
      </c>
      <c r="S1607" s="1">
        <v>42152</v>
      </c>
      <c r="T1607" s="12">
        <f>EOMONTH(Table_1[[#This Row],[Order Date]],0)</f>
        <v>42155</v>
      </c>
      <c r="U1607" s="10">
        <f>EOMONTH(Table_1[[#This Row],[Order Date]],0)</f>
        <v>42155</v>
      </c>
      <c r="V1607" s="14">
        <v>42152</v>
      </c>
      <c r="W1607" s="1">
        <v>42154</v>
      </c>
      <c r="X1607" s="12">
        <v>42154</v>
      </c>
      <c r="Y1607" s="10">
        <f>EOMONTH(Table_1[[#This Row],[Ship date]],0)</f>
        <v>42155</v>
      </c>
      <c r="Z1607" s="14">
        <v>42154</v>
      </c>
      <c r="AA1607" s="4">
        <v>28.182600000000001</v>
      </c>
      <c r="AB1607" s="2">
        <v>11</v>
      </c>
      <c r="AC1607" s="4">
        <v>201.77</v>
      </c>
      <c r="AD1607" s="2">
        <v>86900</v>
      </c>
      <c r="AE1607" s="4">
        <f>'DataCleaning and Transformation'!$E1607-'DataCleaning and Transformation'!$D1607</f>
        <v>17.669999999999998</v>
      </c>
      <c r="AF1607" s="15" t="str">
        <f>_xlfn.IFS('DataCleaning and Transformation'!$O1607="Central","Chris",'DataCleaning and Transformation'!$O1607="East","Erin",'DataCleaning and Transformation'!$O1607="South","Sam",'DataCleaning and Transformation'!$O1607="West","William")</f>
        <v>Sam</v>
      </c>
      <c r="AG1607" s="31">
        <f>Table_1[[#This Row],[Ship date]]-Table_1[[#This Row],[Order Date]]</f>
        <v>2</v>
      </c>
      <c r="AH1607" s="22">
        <f>Table_1[[#This Row],[Profit]]/Table_1[[#This Row],[Sales]]</f>
        <v>0.13967685979085095</v>
      </c>
      <c r="AI1607" s="23">
        <f>Table_1[[#This Row],[Profit]]+Table_1[[#This Row],[Sales]]</f>
        <v>229.95260000000002</v>
      </c>
      <c r="AJ1607" s="17">
        <f>WEEKNUM(Table_1[[#This Row],[Order Date]],1)</f>
        <v>22</v>
      </c>
      <c r="AK1607" s="17" t="str">
        <f>TEXT(Table_1[[#This Row],[Order Date]],"mmm yyyy")</f>
        <v>May 2015</v>
      </c>
      <c r="AL1607" s="17" t="str">
        <f>Table_1[[#This Row],[Monthly sales]]&amp;"  Week "&amp;TEXT(Table_1[[#This Row],[Weekly sales]],"00")</f>
        <v>May 2015  Week 22</v>
      </c>
      <c r="AM1607" s="17">
        <f>IF(COUNTIF($A$2:A1607, A1607)=1, 1, 0)</f>
        <v>0</v>
      </c>
      <c r="AN1607" s="3">
        <f>COUNTA(A1607) - COUNTIF(Table_1[[#This Row],[Unique Customers]], 1)</f>
        <v>1</v>
      </c>
      <c r="AO1607" s="17" t="str">
        <f t="shared" si="25"/>
        <v>Unique</v>
      </c>
      <c r="AP1607" s="17" t="str">
        <f>"Q"&amp;_xlfn.CEILING.MATH(MONTH(Table_1[[#This Row],[Monthly sales]])/3,1)</f>
        <v>Q2</v>
      </c>
    </row>
    <row r="1608" spans="1:42" ht="14.4" x14ac:dyDescent="0.3">
      <c r="A1608" s="2">
        <v>1627</v>
      </c>
      <c r="B1608" s="15" t="s">
        <v>2699</v>
      </c>
      <c r="C1608" s="15" t="s">
        <v>38</v>
      </c>
      <c r="D1608" s="6">
        <v>0.06</v>
      </c>
      <c r="E1608" s="4">
        <v>43.57</v>
      </c>
      <c r="F1608" s="4">
        <v>16.36</v>
      </c>
      <c r="G1608" s="15" t="s">
        <v>39</v>
      </c>
      <c r="H1608" s="15" t="s">
        <v>95</v>
      </c>
      <c r="I1608" s="15" t="s">
        <v>49</v>
      </c>
      <c r="J1608" s="15" t="s">
        <v>79</v>
      </c>
      <c r="K1608" s="15" t="s">
        <v>74</v>
      </c>
      <c r="L1608" s="15" t="s">
        <v>2700</v>
      </c>
      <c r="M1608" s="6">
        <v>0.55000000000000004</v>
      </c>
      <c r="N1608" s="15" t="s">
        <v>33</v>
      </c>
      <c r="O1608" s="15" t="s">
        <v>34</v>
      </c>
      <c r="P1608" s="15" t="s">
        <v>401</v>
      </c>
      <c r="Q1608" s="15" t="s">
        <v>2701</v>
      </c>
      <c r="R1608" s="2">
        <v>37743</v>
      </c>
      <c r="S1608" s="1">
        <v>42152</v>
      </c>
      <c r="T1608" s="12">
        <f>EOMONTH(Table_1[[#This Row],[Order Date]],0)</f>
        <v>42155</v>
      </c>
      <c r="U1608" s="10">
        <f>EOMONTH(Table_1[[#This Row],[Order Date]],0)</f>
        <v>42155</v>
      </c>
      <c r="V1608" s="14">
        <v>42152</v>
      </c>
      <c r="W1608" s="1">
        <v>42154</v>
      </c>
      <c r="X1608" s="12">
        <v>42154</v>
      </c>
      <c r="Y1608" s="10">
        <f>EOMONTH(Table_1[[#This Row],[Ship date]],0)</f>
        <v>42155</v>
      </c>
      <c r="Z1608" s="14">
        <v>42154</v>
      </c>
      <c r="AA1608" s="4">
        <v>-38.808</v>
      </c>
      <c r="AB1608" s="2">
        <v>17</v>
      </c>
      <c r="AC1608" s="4">
        <v>710.16</v>
      </c>
      <c r="AD1608" s="2">
        <v>90602</v>
      </c>
      <c r="AE1608" s="4">
        <f>'DataCleaning and Transformation'!$E1608-'DataCleaning and Transformation'!$D1608</f>
        <v>43.51</v>
      </c>
      <c r="AF1608" s="15" t="str">
        <f>_xlfn.IFS('DataCleaning and Transformation'!$O1608="Central","Chris",'DataCleaning and Transformation'!$O1608="East","Erin",'DataCleaning and Transformation'!$O1608="South","Sam",'DataCleaning and Transformation'!$O1608="West","William")</f>
        <v>Sam</v>
      </c>
      <c r="AG1608" s="31">
        <f>Table_1[[#This Row],[Ship date]]-Table_1[[#This Row],[Order Date]]</f>
        <v>2</v>
      </c>
      <c r="AH1608" s="22">
        <f>Table_1[[#This Row],[Profit]]/Table_1[[#This Row],[Sales]]</f>
        <v>-5.4646840148698889E-2</v>
      </c>
      <c r="AI1608" s="23">
        <f>Table_1[[#This Row],[Profit]]+Table_1[[#This Row],[Sales]]</f>
        <v>671.35199999999998</v>
      </c>
      <c r="AJ1608" s="17">
        <f>WEEKNUM(Table_1[[#This Row],[Order Date]],1)</f>
        <v>22</v>
      </c>
      <c r="AK1608" s="17" t="str">
        <f>TEXT(Table_1[[#This Row],[Order Date]],"mmm yyyy")</f>
        <v>May 2015</v>
      </c>
      <c r="AL1608" s="17" t="str">
        <f>Table_1[[#This Row],[Monthly sales]]&amp;"  Week "&amp;TEXT(Table_1[[#This Row],[Weekly sales]],"00")</f>
        <v>May 2015  Week 22</v>
      </c>
      <c r="AM1608" s="17">
        <f>IF(COUNTIF($A$2:A1608, A1608)=1, 1, 0)</f>
        <v>1</v>
      </c>
      <c r="AN1608" s="3">
        <f>COUNTA(A1608) - COUNTIF(Table_1[[#This Row],[Unique Customers]], 1)</f>
        <v>0</v>
      </c>
      <c r="AO1608" s="17" t="str">
        <f t="shared" si="25"/>
        <v>Unique</v>
      </c>
      <c r="AP1608" s="17" t="str">
        <f>"Q"&amp;_xlfn.CEILING.MATH(MONTH(Table_1[[#This Row],[Monthly sales]])/3,1)</f>
        <v>Q2</v>
      </c>
    </row>
    <row r="1609" spans="1:42" ht="14.4" x14ac:dyDescent="0.3">
      <c r="A1609" s="2">
        <v>2765</v>
      </c>
      <c r="B1609" s="15" t="s">
        <v>2702</v>
      </c>
      <c r="C1609" s="15" t="s">
        <v>48</v>
      </c>
      <c r="D1609" s="6">
        <v>0.03</v>
      </c>
      <c r="E1609" s="4">
        <v>5.85</v>
      </c>
      <c r="F1609" s="4">
        <v>2.27</v>
      </c>
      <c r="G1609" s="15" t="s">
        <v>39</v>
      </c>
      <c r="H1609" s="15" t="s">
        <v>95</v>
      </c>
      <c r="I1609" s="15" t="s">
        <v>49</v>
      </c>
      <c r="J1609" s="15" t="s">
        <v>50</v>
      </c>
      <c r="K1609" s="15" t="s">
        <v>51</v>
      </c>
      <c r="L1609" s="15" t="s">
        <v>2703</v>
      </c>
      <c r="M1609" s="6">
        <v>0.56000000000000005</v>
      </c>
      <c r="N1609" s="15" t="s">
        <v>33</v>
      </c>
      <c r="O1609" s="15" t="s">
        <v>112</v>
      </c>
      <c r="P1609" s="15" t="s">
        <v>398</v>
      </c>
      <c r="Q1609" s="15" t="s">
        <v>2704</v>
      </c>
      <c r="R1609" s="2">
        <v>8021</v>
      </c>
      <c r="S1609" s="1">
        <v>42152</v>
      </c>
      <c r="T1609" s="12">
        <f>EOMONTH(Table_1[[#This Row],[Order Date]],0)</f>
        <v>42155</v>
      </c>
      <c r="U1609" s="10">
        <f>EOMONTH(Table_1[[#This Row],[Order Date]],0)</f>
        <v>42155</v>
      </c>
      <c r="V1609" s="14">
        <v>42152</v>
      </c>
      <c r="W1609" s="1">
        <v>42154</v>
      </c>
      <c r="X1609" s="12">
        <v>42154</v>
      </c>
      <c r="Y1609" s="10">
        <f>EOMONTH(Table_1[[#This Row],[Ship date]],0)</f>
        <v>42155</v>
      </c>
      <c r="Z1609" s="14">
        <v>42154</v>
      </c>
      <c r="AA1609" s="4">
        <v>-5.08</v>
      </c>
      <c r="AB1609" s="2">
        <v>7</v>
      </c>
      <c r="AC1609" s="4">
        <v>41.4</v>
      </c>
      <c r="AD1609" s="2">
        <v>90725</v>
      </c>
      <c r="AE1609" s="4">
        <f>'DataCleaning and Transformation'!$E1609-'DataCleaning and Transformation'!$D1609</f>
        <v>5.8199999999999994</v>
      </c>
      <c r="AF1609" s="15" t="str">
        <f>_xlfn.IFS('DataCleaning and Transformation'!$O1609="Central","Chris",'DataCleaning and Transformation'!$O1609="East","Erin",'DataCleaning and Transformation'!$O1609="South","Sam",'DataCleaning and Transformation'!$O1609="West","William")</f>
        <v>Erin</v>
      </c>
      <c r="AG1609" s="31">
        <f>Table_1[[#This Row],[Ship date]]-Table_1[[#This Row],[Order Date]]</f>
        <v>2</v>
      </c>
      <c r="AH1609" s="22">
        <f>Table_1[[#This Row],[Profit]]/Table_1[[#This Row],[Sales]]</f>
        <v>-0.12270531400966184</v>
      </c>
      <c r="AI1609" s="23">
        <f>Table_1[[#This Row],[Profit]]+Table_1[[#This Row],[Sales]]</f>
        <v>36.32</v>
      </c>
      <c r="AJ1609" s="17">
        <f>WEEKNUM(Table_1[[#This Row],[Order Date]],1)</f>
        <v>22</v>
      </c>
      <c r="AK1609" s="17" t="str">
        <f>TEXT(Table_1[[#This Row],[Order Date]],"mmm yyyy")</f>
        <v>May 2015</v>
      </c>
      <c r="AL1609" s="17" t="str">
        <f>Table_1[[#This Row],[Monthly sales]]&amp;"  Week "&amp;TEXT(Table_1[[#This Row],[Weekly sales]],"00")</f>
        <v>May 2015  Week 22</v>
      </c>
      <c r="AM1609" s="17">
        <f>IF(COUNTIF($A$2:A1609, A1609)=1, 1, 0)</f>
        <v>1</v>
      </c>
      <c r="AN1609" s="3">
        <f>COUNTA(A1609) - COUNTIF(Table_1[[#This Row],[Unique Customers]], 1)</f>
        <v>0</v>
      </c>
      <c r="AO1609" s="17" t="str">
        <f t="shared" si="25"/>
        <v>Unique</v>
      </c>
      <c r="AP1609" s="17" t="str">
        <f>"Q"&amp;_xlfn.CEILING.MATH(MONTH(Table_1[[#This Row],[Monthly sales]])/3,1)</f>
        <v>Q2</v>
      </c>
    </row>
    <row r="1610" spans="1:42" ht="14.4" x14ac:dyDescent="0.3">
      <c r="A1610" s="2">
        <v>15</v>
      </c>
      <c r="B1610" s="15" t="s">
        <v>2072</v>
      </c>
      <c r="C1610" s="15" t="s">
        <v>117</v>
      </c>
      <c r="D1610" s="6">
        <v>0.01</v>
      </c>
      <c r="E1610" s="4">
        <v>35.94</v>
      </c>
      <c r="F1610" s="4">
        <v>6.66</v>
      </c>
      <c r="G1610" s="15" t="s">
        <v>39</v>
      </c>
      <c r="H1610" s="15" t="s">
        <v>28</v>
      </c>
      <c r="I1610" s="15" t="s">
        <v>49</v>
      </c>
      <c r="J1610" s="15" t="s">
        <v>346</v>
      </c>
      <c r="K1610" s="15" t="s">
        <v>74</v>
      </c>
      <c r="L1610" s="15" t="s">
        <v>2123</v>
      </c>
      <c r="M1610" s="6">
        <v>0.4</v>
      </c>
      <c r="N1610" s="15" t="s">
        <v>33</v>
      </c>
      <c r="O1610" s="15" t="s">
        <v>112</v>
      </c>
      <c r="P1610" s="15" t="s">
        <v>113</v>
      </c>
      <c r="Q1610" s="15" t="s">
        <v>2074</v>
      </c>
      <c r="R1610" s="2">
        <v>11787</v>
      </c>
      <c r="S1610" s="1">
        <v>42152</v>
      </c>
      <c r="T1610" s="12">
        <f>EOMONTH(Table_1[[#This Row],[Order Date]],0)</f>
        <v>42155</v>
      </c>
      <c r="U1610" s="10">
        <f>EOMONTH(Table_1[[#This Row],[Order Date]],0)</f>
        <v>42155</v>
      </c>
      <c r="V1610" s="14">
        <v>42152</v>
      </c>
      <c r="W1610" s="1">
        <v>42152</v>
      </c>
      <c r="X1610" s="12">
        <v>42152</v>
      </c>
      <c r="Y1610" s="10">
        <f>EOMONTH(Table_1[[#This Row],[Ship date]],0)</f>
        <v>42155</v>
      </c>
      <c r="Z1610" s="14">
        <v>42152</v>
      </c>
      <c r="AA1610" s="4">
        <v>261.87569999999999</v>
      </c>
      <c r="AB1610" s="2">
        <v>10</v>
      </c>
      <c r="AC1610" s="4">
        <v>379.53</v>
      </c>
      <c r="AD1610" s="2">
        <v>86839</v>
      </c>
      <c r="AE1610" s="4">
        <f>'DataCleaning and Transformation'!$E1610-'DataCleaning and Transformation'!$D1610</f>
        <v>35.93</v>
      </c>
      <c r="AF1610" s="15" t="str">
        <f>_xlfn.IFS('DataCleaning and Transformation'!$O1610="Central","Chris",'DataCleaning and Transformation'!$O1610="East","Erin",'DataCleaning and Transformation'!$O1610="South","Sam",'DataCleaning and Transformation'!$O1610="West","William")</f>
        <v>Erin</v>
      </c>
      <c r="AG1610" s="31">
        <f>Table_1[[#This Row],[Ship date]]-Table_1[[#This Row],[Order Date]]</f>
        <v>0</v>
      </c>
      <c r="AH1610" s="22">
        <f>Table_1[[#This Row],[Profit]]/Table_1[[#This Row],[Sales]]</f>
        <v>0.69000000000000006</v>
      </c>
      <c r="AI1610" s="23">
        <f>Table_1[[#This Row],[Profit]]+Table_1[[#This Row],[Sales]]</f>
        <v>641.40570000000002</v>
      </c>
      <c r="AJ1610" s="17">
        <f>WEEKNUM(Table_1[[#This Row],[Order Date]],1)</f>
        <v>22</v>
      </c>
      <c r="AK1610" s="17" t="str">
        <f>TEXT(Table_1[[#This Row],[Order Date]],"mmm yyyy")</f>
        <v>May 2015</v>
      </c>
      <c r="AL1610" s="17" t="str">
        <f>Table_1[[#This Row],[Monthly sales]]&amp;"  Week "&amp;TEXT(Table_1[[#This Row],[Weekly sales]],"00")</f>
        <v>May 2015  Week 22</v>
      </c>
      <c r="AM1610" s="17">
        <f>IF(COUNTIF($A$2:A1610, A1610)=1, 1, 0)</f>
        <v>0</v>
      </c>
      <c r="AN1610" s="3">
        <f>COUNTA(A1610) - COUNTIF(Table_1[[#This Row],[Unique Customers]], 1)</f>
        <v>1</v>
      </c>
      <c r="AO1610" s="17" t="str">
        <f t="shared" si="25"/>
        <v>Unique</v>
      </c>
      <c r="AP1610" s="17" t="str">
        <f>"Q"&amp;_xlfn.CEILING.MATH(MONTH(Table_1[[#This Row],[Monthly sales]])/3,1)</f>
        <v>Q2</v>
      </c>
    </row>
    <row r="1611" spans="1:42" ht="14.4" x14ac:dyDescent="0.3">
      <c r="A1611" s="2">
        <v>2709</v>
      </c>
      <c r="B1611" s="15" t="s">
        <v>2705</v>
      </c>
      <c r="C1611" s="15" t="s">
        <v>117</v>
      </c>
      <c r="D1611" s="6">
        <v>7.0000000000000007E-2</v>
      </c>
      <c r="E1611" s="4">
        <v>60.97</v>
      </c>
      <c r="F1611" s="4">
        <v>4.5</v>
      </c>
      <c r="G1611" s="15" t="s">
        <v>39</v>
      </c>
      <c r="H1611" s="15" t="s">
        <v>40</v>
      </c>
      <c r="I1611" s="15" t="s">
        <v>49</v>
      </c>
      <c r="J1611" s="15" t="s">
        <v>96</v>
      </c>
      <c r="K1611" s="15" t="s">
        <v>74</v>
      </c>
      <c r="L1611" s="15" t="s">
        <v>97</v>
      </c>
      <c r="M1611" s="6">
        <v>0.56000000000000005</v>
      </c>
      <c r="N1611" s="15" t="s">
        <v>33</v>
      </c>
      <c r="O1611" s="15" t="s">
        <v>112</v>
      </c>
      <c r="P1611" s="15" t="s">
        <v>419</v>
      </c>
      <c r="Q1611" s="15" t="s">
        <v>2706</v>
      </c>
      <c r="R1611" s="2">
        <v>21042</v>
      </c>
      <c r="S1611" s="1">
        <v>42152</v>
      </c>
      <c r="T1611" s="12">
        <f>EOMONTH(Table_1[[#This Row],[Order Date]],0)</f>
        <v>42155</v>
      </c>
      <c r="U1611" s="10">
        <f>EOMONTH(Table_1[[#This Row],[Order Date]],0)</f>
        <v>42155</v>
      </c>
      <c r="V1611" s="14">
        <v>42152</v>
      </c>
      <c r="W1611" s="1">
        <v>42154</v>
      </c>
      <c r="X1611" s="12">
        <v>42154</v>
      </c>
      <c r="Y1611" s="10">
        <f>EOMONTH(Table_1[[#This Row],[Ship date]],0)</f>
        <v>42155</v>
      </c>
      <c r="Z1611" s="14">
        <v>42154</v>
      </c>
      <c r="AA1611" s="4">
        <v>-41.77</v>
      </c>
      <c r="AB1611" s="2">
        <v>1</v>
      </c>
      <c r="AC1611" s="4">
        <v>57.84</v>
      </c>
      <c r="AD1611" s="2">
        <v>89240</v>
      </c>
      <c r="AE1611" s="4">
        <f>'DataCleaning and Transformation'!$E1611-'DataCleaning and Transformation'!$D1611</f>
        <v>60.9</v>
      </c>
      <c r="AF1611" s="15" t="str">
        <f>_xlfn.IFS('DataCleaning and Transformation'!$O1611="Central","Chris",'DataCleaning and Transformation'!$O1611="East","Erin",'DataCleaning and Transformation'!$O1611="South","Sam",'DataCleaning and Transformation'!$O1611="West","William")</f>
        <v>Erin</v>
      </c>
      <c r="AG1611" s="31">
        <f>Table_1[[#This Row],[Ship date]]-Table_1[[#This Row],[Order Date]]</f>
        <v>2</v>
      </c>
      <c r="AH1611" s="22">
        <f>Table_1[[#This Row],[Profit]]/Table_1[[#This Row],[Sales]]</f>
        <v>-0.72216459197786997</v>
      </c>
      <c r="AI1611" s="23">
        <f>Table_1[[#This Row],[Profit]]+Table_1[[#This Row],[Sales]]</f>
        <v>16.07</v>
      </c>
      <c r="AJ1611" s="17">
        <f>WEEKNUM(Table_1[[#This Row],[Order Date]],1)</f>
        <v>22</v>
      </c>
      <c r="AK1611" s="17" t="str">
        <f>TEXT(Table_1[[#This Row],[Order Date]],"mmm yyyy")</f>
        <v>May 2015</v>
      </c>
      <c r="AL1611" s="17" t="str">
        <f>Table_1[[#This Row],[Monthly sales]]&amp;"  Week "&amp;TEXT(Table_1[[#This Row],[Weekly sales]],"00")</f>
        <v>May 2015  Week 22</v>
      </c>
      <c r="AM1611" s="17">
        <f>IF(COUNTIF($A$2:A1611, A1611)=1, 1, 0)</f>
        <v>1</v>
      </c>
      <c r="AN1611" s="3">
        <f>COUNTA(A1611) - COUNTIF(Table_1[[#This Row],[Unique Customers]], 1)</f>
        <v>0</v>
      </c>
      <c r="AO1611" s="17" t="str">
        <f t="shared" si="25"/>
        <v>Unique</v>
      </c>
      <c r="AP1611" s="17" t="str">
        <f>"Q"&amp;_xlfn.CEILING.MATH(MONTH(Table_1[[#This Row],[Monthly sales]])/3,1)</f>
        <v>Q2</v>
      </c>
    </row>
    <row r="1612" spans="1:42" ht="14.4" x14ac:dyDescent="0.3">
      <c r="A1612" s="2">
        <v>2709</v>
      </c>
      <c r="B1612" s="15" t="s">
        <v>2705</v>
      </c>
      <c r="C1612" s="15" t="s">
        <v>117</v>
      </c>
      <c r="D1612" s="6">
        <v>0</v>
      </c>
      <c r="E1612" s="4">
        <v>90.98</v>
      </c>
      <c r="F1612" s="4">
        <v>56.2</v>
      </c>
      <c r="G1612" s="15" t="s">
        <v>39</v>
      </c>
      <c r="H1612" s="15" t="s">
        <v>40</v>
      </c>
      <c r="I1612" s="15" t="s">
        <v>29</v>
      </c>
      <c r="J1612" s="15" t="s">
        <v>127</v>
      </c>
      <c r="K1612" s="15" t="s">
        <v>145</v>
      </c>
      <c r="L1612" s="15" t="s">
        <v>808</v>
      </c>
      <c r="M1612" s="6">
        <v>0.74</v>
      </c>
      <c r="N1612" s="15" t="s">
        <v>33</v>
      </c>
      <c r="O1612" s="15" t="s">
        <v>112</v>
      </c>
      <c r="P1612" s="15" t="s">
        <v>419</v>
      </c>
      <c r="Q1612" s="15" t="s">
        <v>2706</v>
      </c>
      <c r="R1612" s="2">
        <v>21042</v>
      </c>
      <c r="S1612" s="1">
        <v>42152</v>
      </c>
      <c r="T1612" s="12">
        <f>EOMONTH(Table_1[[#This Row],[Order Date]],0)</f>
        <v>42155</v>
      </c>
      <c r="U1612" s="10">
        <f>EOMONTH(Table_1[[#This Row],[Order Date]],0)</f>
        <v>42155</v>
      </c>
      <c r="V1612" s="14">
        <v>42152</v>
      </c>
      <c r="W1612" s="1">
        <v>42154</v>
      </c>
      <c r="X1612" s="12">
        <v>42154</v>
      </c>
      <c r="Y1612" s="10">
        <f>EOMONTH(Table_1[[#This Row],[Ship date]],0)</f>
        <v>42155</v>
      </c>
      <c r="Z1612" s="14">
        <v>42154</v>
      </c>
      <c r="AA1612" s="4">
        <v>-1014.11</v>
      </c>
      <c r="AB1612" s="2">
        <v>15</v>
      </c>
      <c r="AC1612" s="4">
        <v>1425.71</v>
      </c>
      <c r="AD1612" s="2">
        <v>89240</v>
      </c>
      <c r="AE1612" s="4">
        <f>'DataCleaning and Transformation'!$E1612-'DataCleaning and Transformation'!$D1612</f>
        <v>90.98</v>
      </c>
      <c r="AF1612" s="15" t="str">
        <f>_xlfn.IFS('DataCleaning and Transformation'!$O1612="Central","Chris",'DataCleaning and Transformation'!$O1612="East","Erin",'DataCleaning and Transformation'!$O1612="South","Sam",'DataCleaning and Transformation'!$O1612="West","William")</f>
        <v>Erin</v>
      </c>
      <c r="AG1612" s="31">
        <f>Table_1[[#This Row],[Ship date]]-Table_1[[#This Row],[Order Date]]</f>
        <v>2</v>
      </c>
      <c r="AH1612" s="22">
        <f>Table_1[[#This Row],[Profit]]/Table_1[[#This Row],[Sales]]</f>
        <v>-0.71130173737997204</v>
      </c>
      <c r="AI1612" s="23">
        <f>Table_1[[#This Row],[Profit]]+Table_1[[#This Row],[Sales]]</f>
        <v>411.6</v>
      </c>
      <c r="AJ1612" s="17">
        <f>WEEKNUM(Table_1[[#This Row],[Order Date]],1)</f>
        <v>22</v>
      </c>
      <c r="AK1612" s="17" t="str">
        <f>TEXT(Table_1[[#This Row],[Order Date]],"mmm yyyy")</f>
        <v>May 2015</v>
      </c>
      <c r="AL1612" s="17" t="str">
        <f>Table_1[[#This Row],[Monthly sales]]&amp;"  Week "&amp;TEXT(Table_1[[#This Row],[Weekly sales]],"00")</f>
        <v>May 2015  Week 22</v>
      </c>
      <c r="AM1612" s="17">
        <f>IF(COUNTIF($A$2:A1612, A1612)=1, 1, 0)</f>
        <v>0</v>
      </c>
      <c r="AN1612" s="3">
        <f>COUNTA(A1612) - COUNTIF(Table_1[[#This Row],[Unique Customers]], 1)</f>
        <v>1</v>
      </c>
      <c r="AO1612" s="17" t="str">
        <f t="shared" si="25"/>
        <v>Repeated</v>
      </c>
      <c r="AP1612" s="17" t="str">
        <f>"Q"&amp;_xlfn.CEILING.MATH(MONTH(Table_1[[#This Row],[Monthly sales]])/3,1)</f>
        <v>Q2</v>
      </c>
    </row>
    <row r="1613" spans="1:42" ht="14.4" x14ac:dyDescent="0.3">
      <c r="A1613" s="2">
        <v>3206</v>
      </c>
      <c r="B1613" s="15" t="s">
        <v>1927</v>
      </c>
      <c r="C1613" s="15" t="s">
        <v>71</v>
      </c>
      <c r="D1613" s="6">
        <v>0.05</v>
      </c>
      <c r="E1613" s="4">
        <v>35.44</v>
      </c>
      <c r="F1613" s="4">
        <v>5.09</v>
      </c>
      <c r="G1613" s="15" t="s">
        <v>39</v>
      </c>
      <c r="H1613" s="15" t="s">
        <v>40</v>
      </c>
      <c r="I1613" s="15" t="s">
        <v>49</v>
      </c>
      <c r="J1613" s="15" t="s">
        <v>89</v>
      </c>
      <c r="K1613" s="15" t="s">
        <v>74</v>
      </c>
      <c r="L1613" s="15" t="s">
        <v>2079</v>
      </c>
      <c r="M1613" s="6">
        <v>0.38</v>
      </c>
      <c r="N1613" s="15" t="s">
        <v>33</v>
      </c>
      <c r="O1613" s="15" t="s">
        <v>60</v>
      </c>
      <c r="P1613" s="15" t="s">
        <v>491</v>
      </c>
      <c r="Q1613" s="15" t="s">
        <v>1929</v>
      </c>
      <c r="R1613" s="2">
        <v>83301</v>
      </c>
      <c r="S1613" s="1">
        <v>42152</v>
      </c>
      <c r="T1613" s="12">
        <f>EOMONTH(Table_1[[#This Row],[Order Date]],0)</f>
        <v>42155</v>
      </c>
      <c r="U1613" s="10">
        <f>EOMONTH(Table_1[[#This Row],[Order Date]],0)</f>
        <v>42155</v>
      </c>
      <c r="V1613" s="14">
        <v>42152</v>
      </c>
      <c r="W1613" s="1">
        <v>42153</v>
      </c>
      <c r="X1613" s="12">
        <v>42153</v>
      </c>
      <c r="Y1613" s="10">
        <f>EOMONTH(Table_1[[#This Row],[Ship date]],0)</f>
        <v>42155</v>
      </c>
      <c r="Z1613" s="14">
        <v>42153</v>
      </c>
      <c r="AA1613" s="4">
        <v>553.33169999999996</v>
      </c>
      <c r="AB1613" s="2">
        <v>23</v>
      </c>
      <c r="AC1613" s="4">
        <v>801.93</v>
      </c>
      <c r="AD1613" s="2">
        <v>87935</v>
      </c>
      <c r="AE1613" s="4">
        <f>'DataCleaning and Transformation'!$E1613-'DataCleaning and Transformation'!$D1613</f>
        <v>35.39</v>
      </c>
      <c r="AF1613" s="15" t="str">
        <f>_xlfn.IFS('DataCleaning and Transformation'!$O1613="Central","Chris",'DataCleaning and Transformation'!$O1613="East","Erin",'DataCleaning and Transformation'!$O1613="South","Sam",'DataCleaning and Transformation'!$O1613="West","William")</f>
        <v>William</v>
      </c>
      <c r="AG1613" s="31">
        <f>Table_1[[#This Row],[Ship date]]-Table_1[[#This Row],[Order Date]]</f>
        <v>1</v>
      </c>
      <c r="AH1613" s="22">
        <f>Table_1[[#This Row],[Profit]]/Table_1[[#This Row],[Sales]]</f>
        <v>0.69</v>
      </c>
      <c r="AI1613" s="23">
        <f>Table_1[[#This Row],[Profit]]+Table_1[[#This Row],[Sales]]</f>
        <v>1355.2617</v>
      </c>
      <c r="AJ1613" s="17">
        <f>WEEKNUM(Table_1[[#This Row],[Order Date]],1)</f>
        <v>22</v>
      </c>
      <c r="AK1613" s="17" t="str">
        <f>TEXT(Table_1[[#This Row],[Order Date]],"mmm yyyy")</f>
        <v>May 2015</v>
      </c>
      <c r="AL1613" s="17" t="str">
        <f>Table_1[[#This Row],[Monthly sales]]&amp;"  Week "&amp;TEXT(Table_1[[#This Row],[Weekly sales]],"00")</f>
        <v>May 2015  Week 22</v>
      </c>
      <c r="AM1613" s="17">
        <f>IF(COUNTIF($A$2:A1613, A1613)=1, 1, 0)</f>
        <v>0</v>
      </c>
      <c r="AN1613" s="3">
        <f>COUNTA(A1613) - COUNTIF(Table_1[[#This Row],[Unique Customers]], 1)</f>
        <v>1</v>
      </c>
      <c r="AO1613" s="17" t="str">
        <f t="shared" si="25"/>
        <v>Unique</v>
      </c>
      <c r="AP1613" s="17" t="str">
        <f>"Q"&amp;_xlfn.CEILING.MATH(MONTH(Table_1[[#This Row],[Monthly sales]])/3,1)</f>
        <v>Q2</v>
      </c>
    </row>
    <row r="1614" spans="1:42" ht="14.4" x14ac:dyDescent="0.3">
      <c r="A1614" s="2">
        <v>663</v>
      </c>
      <c r="B1614" s="15" t="s">
        <v>2707</v>
      </c>
      <c r="C1614" s="15" t="s">
        <v>26</v>
      </c>
      <c r="D1614" s="6">
        <v>0.02</v>
      </c>
      <c r="E1614" s="4">
        <v>14.58</v>
      </c>
      <c r="F1614" s="4">
        <v>7.4</v>
      </c>
      <c r="G1614" s="15" t="s">
        <v>39</v>
      </c>
      <c r="H1614" s="15" t="s">
        <v>72</v>
      </c>
      <c r="I1614" s="15" t="s">
        <v>29</v>
      </c>
      <c r="J1614" s="15" t="s">
        <v>127</v>
      </c>
      <c r="K1614" s="15" t="s">
        <v>74</v>
      </c>
      <c r="L1614" s="15" t="s">
        <v>2708</v>
      </c>
      <c r="M1614" s="6">
        <v>0.48</v>
      </c>
      <c r="N1614" s="15" t="s">
        <v>33</v>
      </c>
      <c r="O1614" s="15" t="s">
        <v>112</v>
      </c>
      <c r="P1614" s="15" t="s">
        <v>318</v>
      </c>
      <c r="Q1614" s="15" t="s">
        <v>2255</v>
      </c>
      <c r="R1614" s="2">
        <v>43952</v>
      </c>
      <c r="S1614" s="1">
        <v>42153</v>
      </c>
      <c r="T1614" s="12">
        <f>EOMONTH(Table_1[[#This Row],[Order Date]],0)</f>
        <v>42155</v>
      </c>
      <c r="U1614" s="10">
        <f>EOMONTH(Table_1[[#This Row],[Order Date]],0)</f>
        <v>42155</v>
      </c>
      <c r="V1614" s="14">
        <v>42153</v>
      </c>
      <c r="W1614" s="1">
        <v>42156</v>
      </c>
      <c r="X1614" s="12">
        <v>42156</v>
      </c>
      <c r="Y1614" s="10">
        <f>EOMONTH(Table_1[[#This Row],[Ship date]],0)</f>
        <v>42185</v>
      </c>
      <c r="Z1614" s="14">
        <v>42156</v>
      </c>
      <c r="AA1614" s="4">
        <v>10.802</v>
      </c>
      <c r="AB1614" s="2">
        <v>17</v>
      </c>
      <c r="AC1614" s="4">
        <v>261.33999999999997</v>
      </c>
      <c r="AD1614" s="2">
        <v>90922</v>
      </c>
      <c r="AE1614" s="4">
        <f>'DataCleaning and Transformation'!$E1614-'DataCleaning and Transformation'!$D1614</f>
        <v>14.56</v>
      </c>
      <c r="AF1614" s="15" t="str">
        <f>_xlfn.IFS('DataCleaning and Transformation'!$O1614="Central","Chris",'DataCleaning and Transformation'!$O1614="East","Erin",'DataCleaning and Transformation'!$O1614="South","Sam",'DataCleaning and Transformation'!$O1614="West","William")</f>
        <v>Erin</v>
      </c>
      <c r="AG1614" s="31">
        <f>Table_1[[#This Row],[Ship date]]-Table_1[[#This Row],[Order Date]]</f>
        <v>3</v>
      </c>
      <c r="AH1614" s="22">
        <f>Table_1[[#This Row],[Profit]]/Table_1[[#This Row],[Sales]]</f>
        <v>4.1333129256906714E-2</v>
      </c>
      <c r="AI1614" s="23">
        <f>Table_1[[#This Row],[Profit]]+Table_1[[#This Row],[Sales]]</f>
        <v>272.142</v>
      </c>
      <c r="AJ1614" s="17">
        <f>WEEKNUM(Table_1[[#This Row],[Order Date]],1)</f>
        <v>22</v>
      </c>
      <c r="AK1614" s="17" t="str">
        <f>TEXT(Table_1[[#This Row],[Order Date]],"mmm yyyy")</f>
        <v>May 2015</v>
      </c>
      <c r="AL1614" s="17" t="str">
        <f>Table_1[[#This Row],[Monthly sales]]&amp;"  Week "&amp;TEXT(Table_1[[#This Row],[Weekly sales]],"00")</f>
        <v>May 2015  Week 22</v>
      </c>
      <c r="AM1614" s="17">
        <f>IF(COUNTIF($A$2:A1614, A1614)=1, 1, 0)</f>
        <v>1</v>
      </c>
      <c r="AN1614" s="3">
        <f>COUNTA(A1614) - COUNTIF(Table_1[[#This Row],[Unique Customers]], 1)</f>
        <v>0</v>
      </c>
      <c r="AO1614" s="17" t="str">
        <f t="shared" si="25"/>
        <v>Unique</v>
      </c>
      <c r="AP1614" s="17" t="str">
        <f>"Q"&amp;_xlfn.CEILING.MATH(MONTH(Table_1[[#This Row],[Monthly sales]])/3,1)</f>
        <v>Q2</v>
      </c>
    </row>
    <row r="1615" spans="1:42" ht="14.4" x14ac:dyDescent="0.3">
      <c r="A1615" s="2">
        <v>1026</v>
      </c>
      <c r="B1615" s="15" t="s">
        <v>1056</v>
      </c>
      <c r="C1615" s="15" t="s">
        <v>38</v>
      </c>
      <c r="D1615" s="6">
        <v>0.1</v>
      </c>
      <c r="E1615" s="4">
        <v>5.98</v>
      </c>
      <c r="F1615" s="4">
        <v>3.85</v>
      </c>
      <c r="G1615" s="15" t="s">
        <v>39</v>
      </c>
      <c r="H1615" s="15" t="s">
        <v>28</v>
      </c>
      <c r="I1615" s="15" t="s">
        <v>41</v>
      </c>
      <c r="J1615" s="15" t="s">
        <v>42</v>
      </c>
      <c r="K1615" s="15" t="s">
        <v>43</v>
      </c>
      <c r="L1615" s="15" t="s">
        <v>1099</v>
      </c>
      <c r="M1615" s="6">
        <v>0.68</v>
      </c>
      <c r="N1615" s="15" t="s">
        <v>33</v>
      </c>
      <c r="O1615" s="15" t="s">
        <v>112</v>
      </c>
      <c r="P1615" s="15" t="s">
        <v>113</v>
      </c>
      <c r="Q1615" s="15" t="s">
        <v>1058</v>
      </c>
      <c r="R1615" s="2">
        <v>11722</v>
      </c>
      <c r="S1615" s="1">
        <v>42153</v>
      </c>
      <c r="T1615" s="12">
        <f>EOMONTH(Table_1[[#This Row],[Order Date]],0)</f>
        <v>42155</v>
      </c>
      <c r="U1615" s="10">
        <f>EOMONTH(Table_1[[#This Row],[Order Date]],0)</f>
        <v>42155</v>
      </c>
      <c r="V1615" s="14">
        <v>42153</v>
      </c>
      <c r="W1615" s="1">
        <v>42154</v>
      </c>
      <c r="X1615" s="12">
        <v>42154</v>
      </c>
      <c r="Y1615" s="10">
        <f>EOMONTH(Table_1[[#This Row],[Ship date]],0)</f>
        <v>42155</v>
      </c>
      <c r="Z1615" s="14">
        <v>42154</v>
      </c>
      <c r="AA1615" s="4">
        <v>18.922000000000001</v>
      </c>
      <c r="AB1615" s="2">
        <v>26</v>
      </c>
      <c r="AC1615" s="4">
        <v>151.55000000000001</v>
      </c>
      <c r="AD1615" s="2">
        <v>89008</v>
      </c>
      <c r="AE1615" s="4">
        <f>'DataCleaning and Transformation'!$E1615-'DataCleaning and Transformation'!$D1615</f>
        <v>5.8800000000000008</v>
      </c>
      <c r="AF1615" s="15" t="str">
        <f>_xlfn.IFS('DataCleaning and Transformation'!$O1615="Central","Chris",'DataCleaning and Transformation'!$O1615="East","Erin",'DataCleaning and Transformation'!$O1615="South","Sam",'DataCleaning and Transformation'!$O1615="West","William")</f>
        <v>Erin</v>
      </c>
      <c r="AG1615" s="31">
        <f>Table_1[[#This Row],[Ship date]]-Table_1[[#This Row],[Order Date]]</f>
        <v>1</v>
      </c>
      <c r="AH1615" s="22">
        <f>Table_1[[#This Row],[Profit]]/Table_1[[#This Row],[Sales]]</f>
        <v>0.12485648300890795</v>
      </c>
      <c r="AI1615" s="23">
        <f>Table_1[[#This Row],[Profit]]+Table_1[[#This Row],[Sales]]</f>
        <v>170.47200000000001</v>
      </c>
      <c r="AJ1615" s="17">
        <f>WEEKNUM(Table_1[[#This Row],[Order Date]],1)</f>
        <v>22</v>
      </c>
      <c r="AK1615" s="17" t="str">
        <f>TEXT(Table_1[[#This Row],[Order Date]],"mmm yyyy")</f>
        <v>May 2015</v>
      </c>
      <c r="AL1615" s="17" t="str">
        <f>Table_1[[#This Row],[Monthly sales]]&amp;"  Week "&amp;TEXT(Table_1[[#This Row],[Weekly sales]],"00")</f>
        <v>May 2015  Week 22</v>
      </c>
      <c r="AM1615" s="17">
        <f>IF(COUNTIF($A$2:A1615, A1615)=1, 1, 0)</f>
        <v>0</v>
      </c>
      <c r="AN1615" s="3">
        <f>COUNTA(A1615) - COUNTIF(Table_1[[#This Row],[Unique Customers]], 1)</f>
        <v>1</v>
      </c>
      <c r="AO1615" s="17" t="str">
        <f t="shared" si="25"/>
        <v>Unique</v>
      </c>
      <c r="AP1615" s="17" t="str">
        <f>"Q"&amp;_xlfn.CEILING.MATH(MONTH(Table_1[[#This Row],[Monthly sales]])/3,1)</f>
        <v>Q2</v>
      </c>
    </row>
    <row r="1616" spans="1:42" ht="14.4" x14ac:dyDescent="0.3">
      <c r="A1616" s="2">
        <v>1026</v>
      </c>
      <c r="B1616" s="15" t="s">
        <v>1056</v>
      </c>
      <c r="C1616" s="15" t="s">
        <v>38</v>
      </c>
      <c r="D1616" s="6">
        <v>7.0000000000000007E-2</v>
      </c>
      <c r="E1616" s="4">
        <v>2.61</v>
      </c>
      <c r="F1616" s="4">
        <v>0.5</v>
      </c>
      <c r="G1616" s="15" t="s">
        <v>39</v>
      </c>
      <c r="H1616" s="15" t="s">
        <v>28</v>
      </c>
      <c r="I1616" s="15" t="s">
        <v>49</v>
      </c>
      <c r="J1616" s="15" t="s">
        <v>153</v>
      </c>
      <c r="K1616" s="15" t="s">
        <v>74</v>
      </c>
      <c r="L1616" s="15" t="s">
        <v>1368</v>
      </c>
      <c r="M1616" s="6">
        <v>0.39</v>
      </c>
      <c r="N1616" s="15" t="s">
        <v>33</v>
      </c>
      <c r="O1616" s="15" t="s">
        <v>112</v>
      </c>
      <c r="P1616" s="15" t="s">
        <v>113</v>
      </c>
      <c r="Q1616" s="15" t="s">
        <v>1058</v>
      </c>
      <c r="R1616" s="2">
        <v>11722</v>
      </c>
      <c r="S1616" s="1">
        <v>42153</v>
      </c>
      <c r="T1616" s="12">
        <f>EOMONTH(Table_1[[#This Row],[Order Date]],0)</f>
        <v>42155</v>
      </c>
      <c r="U1616" s="10">
        <f>EOMONTH(Table_1[[#This Row],[Order Date]],0)</f>
        <v>42155</v>
      </c>
      <c r="V1616" s="14">
        <v>42153</v>
      </c>
      <c r="W1616" s="1">
        <v>42156</v>
      </c>
      <c r="X1616" s="12">
        <v>42156</v>
      </c>
      <c r="Y1616" s="10">
        <f>EOMONTH(Table_1[[#This Row],[Ship date]],0)</f>
        <v>42185</v>
      </c>
      <c r="Z1616" s="14">
        <v>42156</v>
      </c>
      <c r="AA1616" s="4">
        <v>39.350700000000003</v>
      </c>
      <c r="AB1616" s="2">
        <v>22</v>
      </c>
      <c r="AC1616" s="4">
        <v>57.03</v>
      </c>
      <c r="AD1616" s="2">
        <v>89008</v>
      </c>
      <c r="AE1616" s="4">
        <f>'DataCleaning and Transformation'!$E1616-'DataCleaning and Transformation'!$D1616</f>
        <v>2.54</v>
      </c>
      <c r="AF1616" s="15" t="str">
        <f>_xlfn.IFS('DataCleaning and Transformation'!$O1616="Central","Chris",'DataCleaning and Transformation'!$O1616="East","Erin",'DataCleaning and Transformation'!$O1616="South","Sam",'DataCleaning and Transformation'!$O1616="West","William")</f>
        <v>Erin</v>
      </c>
      <c r="AG1616" s="31">
        <f>Table_1[[#This Row],[Ship date]]-Table_1[[#This Row],[Order Date]]</f>
        <v>3</v>
      </c>
      <c r="AH1616" s="22">
        <f>Table_1[[#This Row],[Profit]]/Table_1[[#This Row],[Sales]]</f>
        <v>0.69000000000000006</v>
      </c>
      <c r="AI1616" s="23">
        <f>Table_1[[#This Row],[Profit]]+Table_1[[#This Row],[Sales]]</f>
        <v>96.380700000000004</v>
      </c>
      <c r="AJ1616" s="17">
        <f>WEEKNUM(Table_1[[#This Row],[Order Date]],1)</f>
        <v>22</v>
      </c>
      <c r="AK1616" s="17" t="str">
        <f>TEXT(Table_1[[#This Row],[Order Date]],"mmm yyyy")</f>
        <v>May 2015</v>
      </c>
      <c r="AL1616" s="17" t="str">
        <f>Table_1[[#This Row],[Monthly sales]]&amp;"  Week "&amp;TEXT(Table_1[[#This Row],[Weekly sales]],"00")</f>
        <v>May 2015  Week 22</v>
      </c>
      <c r="AM1616" s="17">
        <f>IF(COUNTIF($A$2:A1616, A1616)=1, 1, 0)</f>
        <v>0</v>
      </c>
      <c r="AN1616" s="3">
        <f>COUNTA(A1616) - COUNTIF(Table_1[[#This Row],[Unique Customers]], 1)</f>
        <v>1</v>
      </c>
      <c r="AO1616" s="17" t="str">
        <f t="shared" si="25"/>
        <v>Repeated</v>
      </c>
      <c r="AP1616" s="17" t="str">
        <f>"Q"&amp;_xlfn.CEILING.MATH(MONTH(Table_1[[#This Row],[Monthly sales]])/3,1)</f>
        <v>Q2</v>
      </c>
    </row>
    <row r="1617" spans="1:42" ht="14.4" x14ac:dyDescent="0.3">
      <c r="A1617" s="2">
        <v>1713</v>
      </c>
      <c r="B1617" s="15" t="s">
        <v>2709</v>
      </c>
      <c r="C1617" s="15" t="s">
        <v>38</v>
      </c>
      <c r="D1617" s="6">
        <v>0.01</v>
      </c>
      <c r="E1617" s="4">
        <v>23.99</v>
      </c>
      <c r="F1617" s="4">
        <v>6.3</v>
      </c>
      <c r="G1617" s="15" t="s">
        <v>39</v>
      </c>
      <c r="H1617" s="15" t="s">
        <v>95</v>
      </c>
      <c r="I1617" s="15" t="s">
        <v>41</v>
      </c>
      <c r="J1617" s="15" t="s">
        <v>57</v>
      </c>
      <c r="K1617" s="15" t="s">
        <v>145</v>
      </c>
      <c r="L1617" s="15" t="s">
        <v>2710</v>
      </c>
      <c r="M1617" s="6">
        <v>0.38</v>
      </c>
      <c r="N1617" s="15" t="s">
        <v>33</v>
      </c>
      <c r="O1617" s="15" t="s">
        <v>34</v>
      </c>
      <c r="P1617" s="15" t="s">
        <v>76</v>
      </c>
      <c r="Q1617" s="15" t="s">
        <v>1868</v>
      </c>
      <c r="R1617" s="2">
        <v>30265</v>
      </c>
      <c r="S1617" s="1">
        <v>42153</v>
      </c>
      <c r="T1617" s="12">
        <f>EOMONTH(Table_1[[#This Row],[Order Date]],0)</f>
        <v>42155</v>
      </c>
      <c r="U1617" s="10">
        <f>EOMONTH(Table_1[[#This Row],[Order Date]],0)</f>
        <v>42155</v>
      </c>
      <c r="V1617" s="14">
        <v>42153</v>
      </c>
      <c r="W1617" s="1">
        <v>42155</v>
      </c>
      <c r="X1617" s="12">
        <v>42155</v>
      </c>
      <c r="Y1617" s="10">
        <f>EOMONTH(Table_1[[#This Row],[Ship date]],0)</f>
        <v>42155</v>
      </c>
      <c r="Z1617" s="14">
        <v>42155</v>
      </c>
      <c r="AA1617" s="4">
        <v>-6.202</v>
      </c>
      <c r="AB1617" s="2">
        <v>11</v>
      </c>
      <c r="AC1617" s="4">
        <v>284.39</v>
      </c>
      <c r="AD1617" s="2">
        <v>87748</v>
      </c>
      <c r="AE1617" s="4">
        <f>'DataCleaning and Transformation'!$E1617-'DataCleaning and Transformation'!$D1617</f>
        <v>23.979999999999997</v>
      </c>
      <c r="AF1617" s="15" t="str">
        <f>_xlfn.IFS('DataCleaning and Transformation'!$O1617="Central","Chris",'DataCleaning and Transformation'!$O1617="East","Erin",'DataCleaning and Transformation'!$O1617="South","Sam",'DataCleaning and Transformation'!$O1617="West","William")</f>
        <v>Sam</v>
      </c>
      <c r="AG1617" s="31">
        <f>Table_1[[#This Row],[Ship date]]-Table_1[[#This Row],[Order Date]]</f>
        <v>2</v>
      </c>
      <c r="AH1617" s="22">
        <f>Table_1[[#This Row],[Profit]]/Table_1[[#This Row],[Sales]]</f>
        <v>-2.1808080452899187E-2</v>
      </c>
      <c r="AI1617" s="23">
        <f>Table_1[[#This Row],[Profit]]+Table_1[[#This Row],[Sales]]</f>
        <v>278.18799999999999</v>
      </c>
      <c r="AJ1617" s="17">
        <f>WEEKNUM(Table_1[[#This Row],[Order Date]],1)</f>
        <v>22</v>
      </c>
      <c r="AK1617" s="17" t="str">
        <f>TEXT(Table_1[[#This Row],[Order Date]],"mmm yyyy")</f>
        <v>May 2015</v>
      </c>
      <c r="AL1617" s="17" t="str">
        <f>Table_1[[#This Row],[Monthly sales]]&amp;"  Week "&amp;TEXT(Table_1[[#This Row],[Weekly sales]],"00")</f>
        <v>May 2015  Week 22</v>
      </c>
      <c r="AM1617" s="17">
        <f>IF(COUNTIF($A$2:A1617, A1617)=1, 1, 0)</f>
        <v>1</v>
      </c>
      <c r="AN1617" s="3">
        <f>COUNTA(A1617) - COUNTIF(Table_1[[#This Row],[Unique Customers]], 1)</f>
        <v>0</v>
      </c>
      <c r="AO1617" s="17" t="str">
        <f t="shared" si="25"/>
        <v>Unique</v>
      </c>
      <c r="AP1617" s="17" t="str">
        <f>"Q"&amp;_xlfn.CEILING.MATH(MONTH(Table_1[[#This Row],[Monthly sales]])/3,1)</f>
        <v>Q2</v>
      </c>
    </row>
    <row r="1618" spans="1:42" ht="14.4" x14ac:dyDescent="0.3">
      <c r="A1618" s="2">
        <v>2670</v>
      </c>
      <c r="B1618" s="15" t="s">
        <v>2711</v>
      </c>
      <c r="C1618" s="15" t="s">
        <v>38</v>
      </c>
      <c r="D1618" s="6">
        <v>0.05</v>
      </c>
      <c r="E1618" s="4">
        <v>165.2</v>
      </c>
      <c r="F1618" s="4">
        <v>19.989999999999998</v>
      </c>
      <c r="G1618" s="15" t="s">
        <v>39</v>
      </c>
      <c r="H1618" s="15" t="s">
        <v>72</v>
      </c>
      <c r="I1618" s="15" t="s">
        <v>49</v>
      </c>
      <c r="J1618" s="15" t="s">
        <v>79</v>
      </c>
      <c r="K1618" s="15" t="s">
        <v>74</v>
      </c>
      <c r="L1618" s="15" t="s">
        <v>484</v>
      </c>
      <c r="M1618" s="6">
        <v>0.59</v>
      </c>
      <c r="N1618" s="15" t="s">
        <v>33</v>
      </c>
      <c r="O1618" s="15" t="s">
        <v>60</v>
      </c>
      <c r="P1618" s="15" t="s">
        <v>91</v>
      </c>
      <c r="Q1618" s="15" t="s">
        <v>101</v>
      </c>
      <c r="R1618" s="2">
        <v>90049</v>
      </c>
      <c r="S1618" s="1">
        <v>42153</v>
      </c>
      <c r="T1618" s="12">
        <f>EOMONTH(Table_1[[#This Row],[Order Date]],0)</f>
        <v>42155</v>
      </c>
      <c r="U1618" s="10">
        <f>EOMONTH(Table_1[[#This Row],[Order Date]],0)</f>
        <v>42155</v>
      </c>
      <c r="V1618" s="14">
        <v>42153</v>
      </c>
      <c r="W1618" s="1">
        <v>42153</v>
      </c>
      <c r="X1618" s="12">
        <v>42153</v>
      </c>
      <c r="Y1618" s="10">
        <f>EOMONTH(Table_1[[#This Row],[Ship date]],0)</f>
        <v>42155</v>
      </c>
      <c r="Z1618" s="14">
        <v>42153</v>
      </c>
      <c r="AA1618" s="4">
        <v>2008.71</v>
      </c>
      <c r="AB1618" s="2">
        <v>167</v>
      </c>
      <c r="AC1618" s="4">
        <v>27587.55</v>
      </c>
      <c r="AD1618" s="2">
        <v>37924</v>
      </c>
      <c r="AE1618" s="4">
        <f>'DataCleaning and Transformation'!$E1618-'DataCleaning and Transformation'!$D1618</f>
        <v>165.14999999999998</v>
      </c>
      <c r="AF1618" s="15" t="str">
        <f>_xlfn.IFS('DataCleaning and Transformation'!$O1618="Central","Chris",'DataCleaning and Transformation'!$O1618="East","Erin",'DataCleaning and Transformation'!$O1618="South","Sam",'DataCleaning and Transformation'!$O1618="West","William")</f>
        <v>William</v>
      </c>
      <c r="AG1618" s="31">
        <f>Table_1[[#This Row],[Ship date]]-Table_1[[#This Row],[Order Date]]</f>
        <v>0</v>
      </c>
      <c r="AH1618" s="22">
        <f>Table_1[[#This Row],[Profit]]/Table_1[[#This Row],[Sales]]</f>
        <v>7.2812192456379779E-2</v>
      </c>
      <c r="AI1618" s="23">
        <f>Table_1[[#This Row],[Profit]]+Table_1[[#This Row],[Sales]]</f>
        <v>29596.26</v>
      </c>
      <c r="AJ1618" s="17">
        <f>WEEKNUM(Table_1[[#This Row],[Order Date]],1)</f>
        <v>22</v>
      </c>
      <c r="AK1618" s="17" t="str">
        <f>TEXT(Table_1[[#This Row],[Order Date]],"mmm yyyy")</f>
        <v>May 2015</v>
      </c>
      <c r="AL1618" s="17" t="str">
        <f>Table_1[[#This Row],[Monthly sales]]&amp;"  Week "&amp;TEXT(Table_1[[#This Row],[Weekly sales]],"00")</f>
        <v>May 2015  Week 22</v>
      </c>
      <c r="AM1618" s="17">
        <f>IF(COUNTIF($A$2:A1618, A1618)=1, 1, 0)</f>
        <v>1</v>
      </c>
      <c r="AN1618" s="3">
        <f>COUNTA(A1618) - COUNTIF(Table_1[[#This Row],[Unique Customers]], 1)</f>
        <v>0</v>
      </c>
      <c r="AO1618" s="17" t="str">
        <f t="shared" si="25"/>
        <v>Unique</v>
      </c>
      <c r="AP1618" s="17" t="str">
        <f>"Q"&amp;_xlfn.CEILING.MATH(MONTH(Table_1[[#This Row],[Monthly sales]])/3,1)</f>
        <v>Q2</v>
      </c>
    </row>
    <row r="1619" spans="1:42" ht="14.4" x14ac:dyDescent="0.3">
      <c r="A1619" s="2">
        <v>2670</v>
      </c>
      <c r="B1619" s="15" t="s">
        <v>2711</v>
      </c>
      <c r="C1619" s="15" t="s">
        <v>38</v>
      </c>
      <c r="D1619" s="6">
        <v>0.09</v>
      </c>
      <c r="E1619" s="4">
        <v>17.989999999999998</v>
      </c>
      <c r="F1619" s="4">
        <v>8.65</v>
      </c>
      <c r="G1619" s="15" t="s">
        <v>39</v>
      </c>
      <c r="H1619" s="15" t="s">
        <v>72</v>
      </c>
      <c r="I1619" s="15" t="s">
        <v>49</v>
      </c>
      <c r="J1619" s="15" t="s">
        <v>50</v>
      </c>
      <c r="K1619" s="15" t="s">
        <v>74</v>
      </c>
      <c r="L1619" s="15" t="s">
        <v>2712</v>
      </c>
      <c r="M1619" s="6">
        <v>0.56999999999999995</v>
      </c>
      <c r="N1619" s="15" t="s">
        <v>33</v>
      </c>
      <c r="O1619" s="15" t="s">
        <v>60</v>
      </c>
      <c r="P1619" s="15" t="s">
        <v>91</v>
      </c>
      <c r="Q1619" s="15" t="s">
        <v>101</v>
      </c>
      <c r="R1619" s="2">
        <v>90049</v>
      </c>
      <c r="S1619" s="1">
        <v>42153</v>
      </c>
      <c r="T1619" s="12">
        <f>EOMONTH(Table_1[[#This Row],[Order Date]],0)</f>
        <v>42155</v>
      </c>
      <c r="U1619" s="10">
        <f>EOMONTH(Table_1[[#This Row],[Order Date]],0)</f>
        <v>42155</v>
      </c>
      <c r="V1619" s="14">
        <v>42153</v>
      </c>
      <c r="W1619" s="1">
        <v>42153</v>
      </c>
      <c r="X1619" s="12">
        <v>42153</v>
      </c>
      <c r="Y1619" s="10">
        <f>EOMONTH(Table_1[[#This Row],[Ship date]],0)</f>
        <v>42155</v>
      </c>
      <c r="Z1619" s="14">
        <v>42153</v>
      </c>
      <c r="AA1619" s="4">
        <v>-80.53</v>
      </c>
      <c r="AB1619" s="2">
        <v>71</v>
      </c>
      <c r="AC1619" s="4">
        <v>1191.58</v>
      </c>
      <c r="AD1619" s="2">
        <v>37924</v>
      </c>
      <c r="AE1619" s="4">
        <f>'DataCleaning and Transformation'!$E1619-'DataCleaning and Transformation'!$D1619</f>
        <v>17.899999999999999</v>
      </c>
      <c r="AF1619" s="15" t="str">
        <f>_xlfn.IFS('DataCleaning and Transformation'!$O1619="Central","Chris",'DataCleaning and Transformation'!$O1619="East","Erin",'DataCleaning and Transformation'!$O1619="South","Sam",'DataCleaning and Transformation'!$O1619="West","William")</f>
        <v>William</v>
      </c>
      <c r="AG1619" s="31">
        <f>Table_1[[#This Row],[Ship date]]-Table_1[[#This Row],[Order Date]]</f>
        <v>0</v>
      </c>
      <c r="AH1619" s="22">
        <f>Table_1[[#This Row],[Profit]]/Table_1[[#This Row],[Sales]]</f>
        <v>-6.7582537471256657E-2</v>
      </c>
      <c r="AI1619" s="23">
        <f>Table_1[[#This Row],[Profit]]+Table_1[[#This Row],[Sales]]</f>
        <v>1111.05</v>
      </c>
      <c r="AJ1619" s="17">
        <f>WEEKNUM(Table_1[[#This Row],[Order Date]],1)</f>
        <v>22</v>
      </c>
      <c r="AK1619" s="17" t="str">
        <f>TEXT(Table_1[[#This Row],[Order Date]],"mmm yyyy")</f>
        <v>May 2015</v>
      </c>
      <c r="AL1619" s="17" t="str">
        <f>Table_1[[#This Row],[Monthly sales]]&amp;"  Week "&amp;TEXT(Table_1[[#This Row],[Weekly sales]],"00")</f>
        <v>May 2015  Week 22</v>
      </c>
      <c r="AM1619" s="17">
        <f>IF(COUNTIF($A$2:A1619, A1619)=1, 1, 0)</f>
        <v>0</v>
      </c>
      <c r="AN1619" s="3">
        <f>COUNTA(A1619) - COUNTIF(Table_1[[#This Row],[Unique Customers]], 1)</f>
        <v>1</v>
      </c>
      <c r="AO1619" s="17" t="str">
        <f t="shared" si="25"/>
        <v>Repeated</v>
      </c>
      <c r="AP1619" s="17" t="str">
        <f>"Q"&amp;_xlfn.CEILING.MATH(MONTH(Table_1[[#This Row],[Monthly sales]])/3,1)</f>
        <v>Q2</v>
      </c>
    </row>
    <row r="1620" spans="1:42" ht="14.4" x14ac:dyDescent="0.3">
      <c r="A1620" s="2">
        <v>2671</v>
      </c>
      <c r="B1620" s="15" t="s">
        <v>2713</v>
      </c>
      <c r="C1620" s="15" t="s">
        <v>38</v>
      </c>
      <c r="D1620" s="6">
        <v>0.05</v>
      </c>
      <c r="E1620" s="4">
        <v>165.2</v>
      </c>
      <c r="F1620" s="4">
        <v>19.989999999999998</v>
      </c>
      <c r="G1620" s="15" t="s">
        <v>39</v>
      </c>
      <c r="H1620" s="15" t="s">
        <v>72</v>
      </c>
      <c r="I1620" s="15" t="s">
        <v>49</v>
      </c>
      <c r="J1620" s="15" t="s">
        <v>79</v>
      </c>
      <c r="K1620" s="15" t="s">
        <v>74</v>
      </c>
      <c r="L1620" s="15" t="s">
        <v>484</v>
      </c>
      <c r="M1620" s="6">
        <v>0.59</v>
      </c>
      <c r="N1620" s="15" t="s">
        <v>33</v>
      </c>
      <c r="O1620" s="15" t="s">
        <v>34</v>
      </c>
      <c r="P1620" s="15" t="s">
        <v>401</v>
      </c>
      <c r="Q1620" s="15" t="s">
        <v>1737</v>
      </c>
      <c r="R1620" s="2">
        <v>37027</v>
      </c>
      <c r="S1620" s="1">
        <v>42153</v>
      </c>
      <c r="T1620" s="12">
        <f>EOMONTH(Table_1[[#This Row],[Order Date]],0)</f>
        <v>42155</v>
      </c>
      <c r="U1620" s="10">
        <f>EOMONTH(Table_1[[#This Row],[Order Date]],0)</f>
        <v>42155</v>
      </c>
      <c r="V1620" s="14">
        <v>42153</v>
      </c>
      <c r="W1620" s="1">
        <v>42153</v>
      </c>
      <c r="X1620" s="12">
        <v>42153</v>
      </c>
      <c r="Y1620" s="10">
        <f>EOMONTH(Table_1[[#This Row],[Ship date]],0)</f>
        <v>42155</v>
      </c>
      <c r="Z1620" s="14">
        <v>42153</v>
      </c>
      <c r="AA1620" s="4">
        <v>-48.957999999999998</v>
      </c>
      <c r="AB1620" s="2">
        <v>42</v>
      </c>
      <c r="AC1620" s="4">
        <v>6938.19</v>
      </c>
      <c r="AD1620" s="2">
        <v>90551</v>
      </c>
      <c r="AE1620" s="4">
        <f>'DataCleaning and Transformation'!$E1620-'DataCleaning and Transformation'!$D1620</f>
        <v>165.14999999999998</v>
      </c>
      <c r="AF1620" s="15" t="str">
        <f>_xlfn.IFS('DataCleaning and Transformation'!$O1620="Central","Chris",'DataCleaning and Transformation'!$O1620="East","Erin",'DataCleaning and Transformation'!$O1620="South","Sam",'DataCleaning and Transformation'!$O1620="West","William")</f>
        <v>Sam</v>
      </c>
      <c r="AG1620" s="31">
        <f>Table_1[[#This Row],[Ship date]]-Table_1[[#This Row],[Order Date]]</f>
        <v>0</v>
      </c>
      <c r="AH1620" s="22">
        <f>Table_1[[#This Row],[Profit]]/Table_1[[#This Row],[Sales]]</f>
        <v>-7.0563071925098626E-3</v>
      </c>
      <c r="AI1620" s="23">
        <f>Table_1[[#This Row],[Profit]]+Table_1[[#This Row],[Sales]]</f>
        <v>6889.232</v>
      </c>
      <c r="AJ1620" s="17">
        <f>WEEKNUM(Table_1[[#This Row],[Order Date]],1)</f>
        <v>22</v>
      </c>
      <c r="AK1620" s="17" t="str">
        <f>TEXT(Table_1[[#This Row],[Order Date]],"mmm yyyy")</f>
        <v>May 2015</v>
      </c>
      <c r="AL1620" s="17" t="str">
        <f>Table_1[[#This Row],[Monthly sales]]&amp;"  Week "&amp;TEXT(Table_1[[#This Row],[Weekly sales]],"00")</f>
        <v>May 2015  Week 22</v>
      </c>
      <c r="AM1620" s="17">
        <f>IF(COUNTIF($A$2:A1620, A1620)=1, 1, 0)</f>
        <v>1</v>
      </c>
      <c r="AN1620" s="3">
        <f>COUNTA(A1620) - COUNTIF(Table_1[[#This Row],[Unique Customers]], 1)</f>
        <v>0</v>
      </c>
      <c r="AO1620" s="17" t="str">
        <f t="shared" si="25"/>
        <v>Unique</v>
      </c>
      <c r="AP1620" s="17" t="str">
        <f>"Q"&amp;_xlfn.CEILING.MATH(MONTH(Table_1[[#This Row],[Monthly sales]])/3,1)</f>
        <v>Q2</v>
      </c>
    </row>
    <row r="1621" spans="1:42" ht="14.4" x14ac:dyDescent="0.3">
      <c r="A1621" s="2">
        <v>759</v>
      </c>
      <c r="B1621" s="15" t="s">
        <v>2714</v>
      </c>
      <c r="C1621" s="15" t="s">
        <v>48</v>
      </c>
      <c r="D1621" s="6">
        <v>0</v>
      </c>
      <c r="E1621" s="4">
        <v>20.99</v>
      </c>
      <c r="F1621" s="4">
        <v>3.3</v>
      </c>
      <c r="G1621" s="15" t="s">
        <v>39</v>
      </c>
      <c r="H1621" s="15" t="s">
        <v>28</v>
      </c>
      <c r="I1621" s="15" t="s">
        <v>41</v>
      </c>
      <c r="J1621" s="15" t="s">
        <v>136</v>
      </c>
      <c r="K1621" s="15" t="s">
        <v>43</v>
      </c>
      <c r="L1621" s="15" t="s">
        <v>1584</v>
      </c>
      <c r="M1621" s="6">
        <v>0.81</v>
      </c>
      <c r="N1621" s="15" t="s">
        <v>33</v>
      </c>
      <c r="O1621" s="15" t="s">
        <v>53</v>
      </c>
      <c r="P1621" s="15" t="s">
        <v>104</v>
      </c>
      <c r="Q1621" s="15" t="s">
        <v>2715</v>
      </c>
      <c r="R1621" s="2">
        <v>62301</v>
      </c>
      <c r="S1621" s="1">
        <v>42153</v>
      </c>
      <c r="T1621" s="12">
        <f>EOMONTH(Table_1[[#This Row],[Order Date]],0)</f>
        <v>42155</v>
      </c>
      <c r="U1621" s="10">
        <f>EOMONTH(Table_1[[#This Row],[Order Date]],0)</f>
        <v>42155</v>
      </c>
      <c r="V1621" s="14">
        <v>42153</v>
      </c>
      <c r="W1621" s="1">
        <v>42160</v>
      </c>
      <c r="X1621" s="12">
        <v>42160</v>
      </c>
      <c r="Y1621" s="10">
        <f>EOMONTH(Table_1[[#This Row],[Ship date]],0)</f>
        <v>42185</v>
      </c>
      <c r="Z1621" s="14">
        <v>42160</v>
      </c>
      <c r="AA1621" s="4">
        <v>-92.960999999999999</v>
      </c>
      <c r="AB1621" s="2">
        <v>5</v>
      </c>
      <c r="AC1621" s="4">
        <v>92.96</v>
      </c>
      <c r="AD1621" s="2">
        <v>86639</v>
      </c>
      <c r="AE1621" s="4">
        <f>'DataCleaning and Transformation'!$E1621-'DataCleaning and Transformation'!$D1621</f>
        <v>20.99</v>
      </c>
      <c r="AF1621" s="15" t="str">
        <f>_xlfn.IFS('DataCleaning and Transformation'!$O1621="Central","Chris",'DataCleaning and Transformation'!$O1621="East","Erin",'DataCleaning and Transformation'!$O1621="South","Sam",'DataCleaning and Transformation'!$O1621="West","William")</f>
        <v>Chris</v>
      </c>
      <c r="AG1621" s="31">
        <f>Table_1[[#This Row],[Ship date]]-Table_1[[#This Row],[Order Date]]</f>
        <v>7</v>
      </c>
      <c r="AH1621" s="22">
        <f>Table_1[[#This Row],[Profit]]/Table_1[[#This Row],[Sales]]</f>
        <v>-1.0000107573149741</v>
      </c>
      <c r="AI1621" s="23">
        <f>Table_1[[#This Row],[Profit]]+Table_1[[#This Row],[Sales]]</f>
        <v>-1.0000000000047748E-3</v>
      </c>
      <c r="AJ1621" s="17">
        <f>WEEKNUM(Table_1[[#This Row],[Order Date]],1)</f>
        <v>22</v>
      </c>
      <c r="AK1621" s="17" t="str">
        <f>TEXT(Table_1[[#This Row],[Order Date]],"mmm yyyy")</f>
        <v>May 2015</v>
      </c>
      <c r="AL1621" s="17" t="str">
        <f>Table_1[[#This Row],[Monthly sales]]&amp;"  Week "&amp;TEXT(Table_1[[#This Row],[Weekly sales]],"00")</f>
        <v>May 2015  Week 22</v>
      </c>
      <c r="AM1621" s="17">
        <f>IF(COUNTIF($A$2:A1621, A1621)=1, 1, 0)</f>
        <v>1</v>
      </c>
      <c r="AN1621" s="3">
        <f>COUNTA(A1621) - COUNTIF(Table_1[[#This Row],[Unique Customers]], 1)</f>
        <v>0</v>
      </c>
      <c r="AO1621" s="17" t="str">
        <f t="shared" si="25"/>
        <v>Unique</v>
      </c>
      <c r="AP1621" s="17" t="str">
        <f>"Q"&amp;_xlfn.CEILING.MATH(MONTH(Table_1[[#This Row],[Monthly sales]])/3,1)</f>
        <v>Q2</v>
      </c>
    </row>
    <row r="1622" spans="1:42" ht="14.4" x14ac:dyDescent="0.3">
      <c r="A1622" s="2">
        <v>649</v>
      </c>
      <c r="B1622" s="15" t="s">
        <v>2716</v>
      </c>
      <c r="C1622" s="15" t="s">
        <v>117</v>
      </c>
      <c r="D1622" s="6">
        <v>0.02</v>
      </c>
      <c r="E1622" s="4">
        <v>3.78</v>
      </c>
      <c r="F1622" s="4">
        <v>0.71</v>
      </c>
      <c r="G1622" s="15" t="s">
        <v>39</v>
      </c>
      <c r="H1622" s="15" t="s">
        <v>72</v>
      </c>
      <c r="I1622" s="15" t="s">
        <v>49</v>
      </c>
      <c r="J1622" s="15" t="s">
        <v>177</v>
      </c>
      <c r="K1622" s="15" t="s">
        <v>51</v>
      </c>
      <c r="L1622" s="15" t="s">
        <v>2717</v>
      </c>
      <c r="M1622" s="6">
        <v>0.39</v>
      </c>
      <c r="N1622" s="15" t="s">
        <v>33</v>
      </c>
      <c r="O1622" s="15" t="s">
        <v>53</v>
      </c>
      <c r="P1622" s="15" t="s">
        <v>104</v>
      </c>
      <c r="Q1622" s="15" t="s">
        <v>1400</v>
      </c>
      <c r="R1622" s="2">
        <v>60089</v>
      </c>
      <c r="S1622" s="1">
        <v>42153</v>
      </c>
      <c r="T1622" s="12">
        <f>EOMONTH(Table_1[[#This Row],[Order Date]],0)</f>
        <v>42155</v>
      </c>
      <c r="U1622" s="10">
        <f>EOMONTH(Table_1[[#This Row],[Order Date]],0)</f>
        <v>42155</v>
      </c>
      <c r="V1622" s="14">
        <v>42153</v>
      </c>
      <c r="W1622" s="1">
        <v>42154</v>
      </c>
      <c r="X1622" s="12">
        <v>42154</v>
      </c>
      <c r="Y1622" s="10">
        <f>EOMONTH(Table_1[[#This Row],[Ship date]],0)</f>
        <v>42155</v>
      </c>
      <c r="Z1622" s="14">
        <v>42154</v>
      </c>
      <c r="AA1622" s="4">
        <v>106.7499</v>
      </c>
      <c r="AB1622" s="2">
        <v>40</v>
      </c>
      <c r="AC1622" s="4">
        <v>154.71</v>
      </c>
      <c r="AD1622" s="2">
        <v>91366</v>
      </c>
      <c r="AE1622" s="4">
        <f>'DataCleaning and Transformation'!$E1622-'DataCleaning and Transformation'!$D1622</f>
        <v>3.76</v>
      </c>
      <c r="AF1622" s="15" t="str">
        <f>_xlfn.IFS('DataCleaning and Transformation'!$O1622="Central","Chris",'DataCleaning and Transformation'!$O1622="East","Erin",'DataCleaning and Transformation'!$O1622="South","Sam",'DataCleaning and Transformation'!$O1622="West","William")</f>
        <v>Chris</v>
      </c>
      <c r="AG1622" s="31">
        <f>Table_1[[#This Row],[Ship date]]-Table_1[[#This Row],[Order Date]]</f>
        <v>1</v>
      </c>
      <c r="AH1622" s="22">
        <f>Table_1[[#This Row],[Profit]]/Table_1[[#This Row],[Sales]]</f>
        <v>0.69</v>
      </c>
      <c r="AI1622" s="23">
        <f>Table_1[[#This Row],[Profit]]+Table_1[[#This Row],[Sales]]</f>
        <v>261.4599</v>
      </c>
      <c r="AJ1622" s="17">
        <f>WEEKNUM(Table_1[[#This Row],[Order Date]],1)</f>
        <v>22</v>
      </c>
      <c r="AK1622" s="17" t="str">
        <f>TEXT(Table_1[[#This Row],[Order Date]],"mmm yyyy")</f>
        <v>May 2015</v>
      </c>
      <c r="AL1622" s="17" t="str">
        <f>Table_1[[#This Row],[Monthly sales]]&amp;"  Week "&amp;TEXT(Table_1[[#This Row],[Weekly sales]],"00")</f>
        <v>May 2015  Week 22</v>
      </c>
      <c r="AM1622" s="17">
        <f>IF(COUNTIF($A$2:A1622, A1622)=1, 1, 0)</f>
        <v>1</v>
      </c>
      <c r="AN1622" s="3">
        <f>COUNTA(A1622) - COUNTIF(Table_1[[#This Row],[Unique Customers]], 1)</f>
        <v>0</v>
      </c>
      <c r="AO1622" s="17" t="str">
        <f t="shared" si="25"/>
        <v>Unique</v>
      </c>
      <c r="AP1622" s="17" t="str">
        <f>"Q"&amp;_xlfn.CEILING.MATH(MONTH(Table_1[[#This Row],[Monthly sales]])/3,1)</f>
        <v>Q2</v>
      </c>
    </row>
    <row r="1623" spans="1:42" ht="14.4" x14ac:dyDescent="0.3">
      <c r="A1623" s="2">
        <v>2393</v>
      </c>
      <c r="B1623" s="15" t="s">
        <v>194</v>
      </c>
      <c r="C1623" s="15" t="s">
        <v>117</v>
      </c>
      <c r="D1623" s="6">
        <v>0.02</v>
      </c>
      <c r="E1623" s="4">
        <v>6.48</v>
      </c>
      <c r="F1623" s="4">
        <v>7.91</v>
      </c>
      <c r="G1623" s="15" t="s">
        <v>39</v>
      </c>
      <c r="H1623" s="15" t="s">
        <v>95</v>
      </c>
      <c r="I1623" s="15" t="s">
        <v>49</v>
      </c>
      <c r="J1623" s="15" t="s">
        <v>89</v>
      </c>
      <c r="K1623" s="15" t="s">
        <v>74</v>
      </c>
      <c r="L1623" s="15" t="s">
        <v>1621</v>
      </c>
      <c r="M1623" s="6">
        <v>0.37</v>
      </c>
      <c r="N1623" s="15" t="s">
        <v>33</v>
      </c>
      <c r="O1623" s="15" t="s">
        <v>34</v>
      </c>
      <c r="P1623" s="15" t="s">
        <v>76</v>
      </c>
      <c r="Q1623" s="15" t="s">
        <v>196</v>
      </c>
      <c r="R1623" s="2">
        <v>30076</v>
      </c>
      <c r="S1623" s="1">
        <v>42153</v>
      </c>
      <c r="T1623" s="12">
        <f>EOMONTH(Table_1[[#This Row],[Order Date]],0)</f>
        <v>42155</v>
      </c>
      <c r="U1623" s="10">
        <f>EOMONTH(Table_1[[#This Row],[Order Date]],0)</f>
        <v>42155</v>
      </c>
      <c r="V1623" s="14">
        <v>42153</v>
      </c>
      <c r="W1623" s="1">
        <v>42155</v>
      </c>
      <c r="X1623" s="12">
        <v>42155</v>
      </c>
      <c r="Y1623" s="10">
        <f>EOMONTH(Table_1[[#This Row],[Ship date]],0)</f>
        <v>42155</v>
      </c>
      <c r="Z1623" s="14">
        <v>42155</v>
      </c>
      <c r="AA1623" s="4">
        <v>-1191.5260000000001</v>
      </c>
      <c r="AB1623" s="2">
        <v>2</v>
      </c>
      <c r="AC1623" s="4">
        <v>16.5</v>
      </c>
      <c r="AD1623" s="2">
        <v>86950</v>
      </c>
      <c r="AE1623" s="4">
        <f>'DataCleaning and Transformation'!$E1623-'DataCleaning and Transformation'!$D1623</f>
        <v>6.4600000000000009</v>
      </c>
      <c r="AF1623" s="15" t="str">
        <f>_xlfn.IFS('DataCleaning and Transformation'!$O1623="Central","Chris",'DataCleaning and Transformation'!$O1623="East","Erin",'DataCleaning and Transformation'!$O1623="South","Sam",'DataCleaning and Transformation'!$O1623="West","William")</f>
        <v>Sam</v>
      </c>
      <c r="AG1623" s="31">
        <f>Table_1[[#This Row],[Ship date]]-Table_1[[#This Row],[Order Date]]</f>
        <v>2</v>
      </c>
      <c r="AH1623" s="22">
        <f>Table_1[[#This Row],[Profit]]/Table_1[[#This Row],[Sales]]</f>
        <v>-72.213696969696969</v>
      </c>
      <c r="AI1623" s="23">
        <f>Table_1[[#This Row],[Profit]]+Table_1[[#This Row],[Sales]]</f>
        <v>-1175.0260000000001</v>
      </c>
      <c r="AJ1623" s="17">
        <f>WEEKNUM(Table_1[[#This Row],[Order Date]],1)</f>
        <v>22</v>
      </c>
      <c r="AK1623" s="17" t="str">
        <f>TEXT(Table_1[[#This Row],[Order Date]],"mmm yyyy")</f>
        <v>May 2015</v>
      </c>
      <c r="AL1623" s="17" t="str">
        <f>Table_1[[#This Row],[Monthly sales]]&amp;"  Week "&amp;TEXT(Table_1[[#This Row],[Weekly sales]],"00")</f>
        <v>May 2015  Week 22</v>
      </c>
      <c r="AM1623" s="17">
        <f>IF(COUNTIF($A$2:A1623, A1623)=1, 1, 0)</f>
        <v>0</v>
      </c>
      <c r="AN1623" s="3">
        <f>COUNTA(A1623) - COUNTIF(Table_1[[#This Row],[Unique Customers]], 1)</f>
        <v>1</v>
      </c>
      <c r="AO1623" s="17" t="str">
        <f t="shared" si="25"/>
        <v>Unique</v>
      </c>
      <c r="AP1623" s="17" t="str">
        <f>"Q"&amp;_xlfn.CEILING.MATH(MONTH(Table_1[[#This Row],[Monthly sales]])/3,1)</f>
        <v>Q2</v>
      </c>
    </row>
    <row r="1624" spans="1:42" ht="14.4" x14ac:dyDescent="0.3">
      <c r="A1624" s="2">
        <v>1060</v>
      </c>
      <c r="B1624" s="15" t="s">
        <v>1826</v>
      </c>
      <c r="C1624" s="15" t="s">
        <v>48</v>
      </c>
      <c r="D1624" s="6">
        <v>7.0000000000000007E-2</v>
      </c>
      <c r="E1624" s="4">
        <v>6.3</v>
      </c>
      <c r="F1624" s="4">
        <v>0.5</v>
      </c>
      <c r="G1624" s="15" t="s">
        <v>39</v>
      </c>
      <c r="H1624" s="15" t="s">
        <v>28</v>
      </c>
      <c r="I1624" s="15" t="s">
        <v>49</v>
      </c>
      <c r="J1624" s="15" t="s">
        <v>153</v>
      </c>
      <c r="K1624" s="15" t="s">
        <v>74</v>
      </c>
      <c r="L1624" s="15" t="s">
        <v>423</v>
      </c>
      <c r="M1624" s="6">
        <v>0.39</v>
      </c>
      <c r="N1624" s="15" t="s">
        <v>33</v>
      </c>
      <c r="O1624" s="15" t="s">
        <v>34</v>
      </c>
      <c r="P1624" s="15" t="s">
        <v>76</v>
      </c>
      <c r="Q1624" s="15" t="s">
        <v>362</v>
      </c>
      <c r="R1624" s="2">
        <v>30318</v>
      </c>
      <c r="S1624" s="1">
        <v>42154</v>
      </c>
      <c r="T1624" s="12">
        <f>EOMONTH(Table_1[[#This Row],[Order Date]],0)</f>
        <v>42155</v>
      </c>
      <c r="U1624" s="10">
        <f>EOMONTH(Table_1[[#This Row],[Order Date]],0)</f>
        <v>42155</v>
      </c>
      <c r="V1624" s="14">
        <v>42154</v>
      </c>
      <c r="W1624" s="1">
        <v>42154</v>
      </c>
      <c r="X1624" s="12">
        <v>42154</v>
      </c>
      <c r="Y1624" s="10">
        <f>EOMONTH(Table_1[[#This Row],[Ship date]],0)</f>
        <v>42155</v>
      </c>
      <c r="Z1624" s="14">
        <v>42154</v>
      </c>
      <c r="AA1624" s="4">
        <v>4.1673999999999998</v>
      </c>
      <c r="AB1624" s="2">
        <v>20</v>
      </c>
      <c r="AC1624" s="4">
        <v>121.87</v>
      </c>
      <c r="AD1624" s="2">
        <v>57061</v>
      </c>
      <c r="AE1624" s="4">
        <f>'DataCleaning and Transformation'!$E1624-'DataCleaning and Transformation'!$D1624</f>
        <v>6.2299999999999995</v>
      </c>
      <c r="AF1624" s="15" t="str">
        <f>_xlfn.IFS('DataCleaning and Transformation'!$O1624="Central","Chris",'DataCleaning and Transformation'!$O1624="East","Erin",'DataCleaning and Transformation'!$O1624="South","Sam",'DataCleaning and Transformation'!$O1624="West","William")</f>
        <v>Sam</v>
      </c>
      <c r="AG1624" s="31">
        <f>Table_1[[#This Row],[Ship date]]-Table_1[[#This Row],[Order Date]]</f>
        <v>0</v>
      </c>
      <c r="AH1624" s="22">
        <f>Table_1[[#This Row],[Profit]]/Table_1[[#This Row],[Sales]]</f>
        <v>3.4195454172478865E-2</v>
      </c>
      <c r="AI1624" s="23">
        <f>Table_1[[#This Row],[Profit]]+Table_1[[#This Row],[Sales]]</f>
        <v>126.03740000000001</v>
      </c>
      <c r="AJ1624" s="17">
        <f>WEEKNUM(Table_1[[#This Row],[Order Date]],1)</f>
        <v>22</v>
      </c>
      <c r="AK1624" s="17" t="str">
        <f>TEXT(Table_1[[#This Row],[Order Date]],"mmm yyyy")</f>
        <v>May 2015</v>
      </c>
      <c r="AL1624" s="17" t="str">
        <f>Table_1[[#This Row],[Monthly sales]]&amp;"  Week "&amp;TEXT(Table_1[[#This Row],[Weekly sales]],"00")</f>
        <v>May 2015  Week 22</v>
      </c>
      <c r="AM1624" s="17">
        <f>IF(COUNTIF($A$2:A1624, A1624)=1, 1, 0)</f>
        <v>0</v>
      </c>
      <c r="AN1624" s="3">
        <f>COUNTA(A1624) - COUNTIF(Table_1[[#This Row],[Unique Customers]], 1)</f>
        <v>1</v>
      </c>
      <c r="AO1624" s="17" t="str">
        <f t="shared" si="25"/>
        <v>Unique</v>
      </c>
      <c r="AP1624" s="17" t="str">
        <f>"Q"&amp;_xlfn.CEILING.MATH(MONTH(Table_1[[#This Row],[Monthly sales]])/3,1)</f>
        <v>Q2</v>
      </c>
    </row>
    <row r="1625" spans="1:42" ht="14.4" x14ac:dyDescent="0.3">
      <c r="A1625" s="2">
        <v>1062</v>
      </c>
      <c r="B1625" s="15" t="s">
        <v>1828</v>
      </c>
      <c r="C1625" s="15" t="s">
        <v>48</v>
      </c>
      <c r="D1625" s="6">
        <v>0.04</v>
      </c>
      <c r="E1625" s="4">
        <v>22.38</v>
      </c>
      <c r="F1625" s="4">
        <v>15.1</v>
      </c>
      <c r="G1625" s="15" t="s">
        <v>39</v>
      </c>
      <c r="H1625" s="15" t="s">
        <v>28</v>
      </c>
      <c r="I1625" s="15" t="s">
        <v>49</v>
      </c>
      <c r="J1625" s="15" t="s">
        <v>73</v>
      </c>
      <c r="K1625" s="15" t="s">
        <v>74</v>
      </c>
      <c r="L1625" s="15" t="s">
        <v>1086</v>
      </c>
      <c r="M1625" s="6">
        <v>0.38</v>
      </c>
      <c r="N1625" s="15" t="s">
        <v>33</v>
      </c>
      <c r="O1625" s="15" t="s">
        <v>112</v>
      </c>
      <c r="P1625" s="15" t="s">
        <v>113</v>
      </c>
      <c r="Q1625" s="15" t="s">
        <v>1829</v>
      </c>
      <c r="R1625" s="2">
        <v>11727</v>
      </c>
      <c r="S1625" s="1">
        <v>42154</v>
      </c>
      <c r="T1625" s="12">
        <f>EOMONTH(Table_1[[#This Row],[Order Date]],0)</f>
        <v>42155</v>
      </c>
      <c r="U1625" s="10">
        <f>EOMONTH(Table_1[[#This Row],[Order Date]],0)</f>
        <v>42155</v>
      </c>
      <c r="V1625" s="14">
        <v>42154</v>
      </c>
      <c r="W1625" s="1">
        <v>42162</v>
      </c>
      <c r="X1625" s="12">
        <v>42162</v>
      </c>
      <c r="Y1625" s="10">
        <f>EOMONTH(Table_1[[#This Row],[Ship date]],0)</f>
        <v>42185</v>
      </c>
      <c r="Z1625" s="14">
        <v>42162</v>
      </c>
      <c r="AA1625" s="4">
        <v>16.021799999999999</v>
      </c>
      <c r="AB1625" s="2">
        <v>18</v>
      </c>
      <c r="AC1625" s="4">
        <v>403.53</v>
      </c>
      <c r="AD1625" s="2">
        <v>91355</v>
      </c>
      <c r="AE1625" s="4">
        <f>'DataCleaning and Transformation'!$E1625-'DataCleaning and Transformation'!$D1625</f>
        <v>22.34</v>
      </c>
      <c r="AF1625" s="15" t="str">
        <f>_xlfn.IFS('DataCleaning and Transformation'!$O1625="Central","Chris",'DataCleaning and Transformation'!$O1625="East","Erin",'DataCleaning and Transformation'!$O1625="South","Sam",'DataCleaning and Transformation'!$O1625="West","William")</f>
        <v>Erin</v>
      </c>
      <c r="AG1625" s="31">
        <f>Table_1[[#This Row],[Ship date]]-Table_1[[#This Row],[Order Date]]</f>
        <v>8</v>
      </c>
      <c r="AH1625" s="22">
        <f>Table_1[[#This Row],[Profit]]/Table_1[[#This Row],[Sales]]</f>
        <v>3.9704111218496763E-2</v>
      </c>
      <c r="AI1625" s="23">
        <f>Table_1[[#This Row],[Profit]]+Table_1[[#This Row],[Sales]]</f>
        <v>419.55179999999996</v>
      </c>
      <c r="AJ1625" s="17">
        <f>WEEKNUM(Table_1[[#This Row],[Order Date]],1)</f>
        <v>22</v>
      </c>
      <c r="AK1625" s="17" t="str">
        <f>TEXT(Table_1[[#This Row],[Order Date]],"mmm yyyy")</f>
        <v>May 2015</v>
      </c>
      <c r="AL1625" s="17" t="str">
        <f>Table_1[[#This Row],[Monthly sales]]&amp;"  Week "&amp;TEXT(Table_1[[#This Row],[Weekly sales]],"00")</f>
        <v>May 2015  Week 22</v>
      </c>
      <c r="AM1625" s="17">
        <f>IF(COUNTIF($A$2:A1625, A1625)=1, 1, 0)</f>
        <v>0</v>
      </c>
      <c r="AN1625" s="3">
        <f>COUNTA(A1625) - COUNTIF(Table_1[[#This Row],[Unique Customers]], 1)</f>
        <v>1</v>
      </c>
      <c r="AO1625" s="17" t="str">
        <f t="shared" si="25"/>
        <v>Unique</v>
      </c>
      <c r="AP1625" s="17" t="str">
        <f>"Q"&amp;_xlfn.CEILING.MATH(MONTH(Table_1[[#This Row],[Monthly sales]])/3,1)</f>
        <v>Q2</v>
      </c>
    </row>
    <row r="1626" spans="1:42" ht="14.4" x14ac:dyDescent="0.3">
      <c r="A1626" s="2">
        <v>1062</v>
      </c>
      <c r="B1626" s="15" t="s">
        <v>1828</v>
      </c>
      <c r="C1626" s="15" t="s">
        <v>48</v>
      </c>
      <c r="D1626" s="6">
        <v>0.06</v>
      </c>
      <c r="E1626" s="4">
        <v>17.78</v>
      </c>
      <c r="F1626" s="4">
        <v>5.03</v>
      </c>
      <c r="G1626" s="15" t="s">
        <v>39</v>
      </c>
      <c r="H1626" s="15" t="s">
        <v>28</v>
      </c>
      <c r="I1626" s="15" t="s">
        <v>29</v>
      </c>
      <c r="J1626" s="15" t="s">
        <v>127</v>
      </c>
      <c r="K1626" s="15" t="s">
        <v>74</v>
      </c>
      <c r="L1626" s="15" t="s">
        <v>2718</v>
      </c>
      <c r="M1626" s="6">
        <v>0.54</v>
      </c>
      <c r="N1626" s="15" t="s">
        <v>33</v>
      </c>
      <c r="O1626" s="15" t="s">
        <v>112</v>
      </c>
      <c r="P1626" s="15" t="s">
        <v>113</v>
      </c>
      <c r="Q1626" s="15" t="s">
        <v>1829</v>
      </c>
      <c r="R1626" s="2">
        <v>11727</v>
      </c>
      <c r="S1626" s="1">
        <v>42154</v>
      </c>
      <c r="T1626" s="12">
        <f>EOMONTH(Table_1[[#This Row],[Order Date]],0)</f>
        <v>42155</v>
      </c>
      <c r="U1626" s="10">
        <f>EOMONTH(Table_1[[#This Row],[Order Date]],0)</f>
        <v>42155</v>
      </c>
      <c r="V1626" s="14">
        <v>42154</v>
      </c>
      <c r="W1626" s="1">
        <v>42157</v>
      </c>
      <c r="X1626" s="12">
        <v>42157</v>
      </c>
      <c r="Y1626" s="10">
        <f>EOMONTH(Table_1[[#This Row],[Ship date]],0)</f>
        <v>42185</v>
      </c>
      <c r="Z1626" s="14">
        <v>42157</v>
      </c>
      <c r="AA1626" s="4">
        <v>38.067300000000003</v>
      </c>
      <c r="AB1626" s="2">
        <v>3</v>
      </c>
      <c r="AC1626" s="4">
        <v>55.17</v>
      </c>
      <c r="AD1626" s="2">
        <v>91355</v>
      </c>
      <c r="AE1626" s="4">
        <f>'DataCleaning and Transformation'!$E1626-'DataCleaning and Transformation'!$D1626</f>
        <v>17.720000000000002</v>
      </c>
      <c r="AF1626" s="15" t="str">
        <f>_xlfn.IFS('DataCleaning and Transformation'!$O1626="Central","Chris",'DataCleaning and Transformation'!$O1626="East","Erin",'DataCleaning and Transformation'!$O1626="South","Sam",'DataCleaning and Transformation'!$O1626="West","William")</f>
        <v>Erin</v>
      </c>
      <c r="AG1626" s="31">
        <f>Table_1[[#This Row],[Ship date]]-Table_1[[#This Row],[Order Date]]</f>
        <v>3</v>
      </c>
      <c r="AH1626" s="22">
        <f>Table_1[[#This Row],[Profit]]/Table_1[[#This Row],[Sales]]</f>
        <v>0.69000000000000006</v>
      </c>
      <c r="AI1626" s="23">
        <f>Table_1[[#This Row],[Profit]]+Table_1[[#This Row],[Sales]]</f>
        <v>93.237300000000005</v>
      </c>
      <c r="AJ1626" s="17">
        <f>WEEKNUM(Table_1[[#This Row],[Order Date]],1)</f>
        <v>22</v>
      </c>
      <c r="AK1626" s="17" t="str">
        <f>TEXT(Table_1[[#This Row],[Order Date]],"mmm yyyy")</f>
        <v>May 2015</v>
      </c>
      <c r="AL1626" s="17" t="str">
        <f>Table_1[[#This Row],[Monthly sales]]&amp;"  Week "&amp;TEXT(Table_1[[#This Row],[Weekly sales]],"00")</f>
        <v>May 2015  Week 22</v>
      </c>
      <c r="AM1626" s="17">
        <f>IF(COUNTIF($A$2:A1626, A1626)=1, 1, 0)</f>
        <v>0</v>
      </c>
      <c r="AN1626" s="3">
        <f>COUNTA(A1626) - COUNTIF(Table_1[[#This Row],[Unique Customers]], 1)</f>
        <v>1</v>
      </c>
      <c r="AO1626" s="17" t="str">
        <f t="shared" si="25"/>
        <v>Repeated</v>
      </c>
      <c r="AP1626" s="17" t="str">
        <f>"Q"&amp;_xlfn.CEILING.MATH(MONTH(Table_1[[#This Row],[Monthly sales]])/3,1)</f>
        <v>Q2</v>
      </c>
    </row>
    <row r="1627" spans="1:42" ht="14.4" x14ac:dyDescent="0.3">
      <c r="A1627" s="2">
        <v>1934</v>
      </c>
      <c r="B1627" s="15" t="s">
        <v>2719</v>
      </c>
      <c r="C1627" s="15" t="s">
        <v>48</v>
      </c>
      <c r="D1627" s="6">
        <v>0.04</v>
      </c>
      <c r="E1627" s="4">
        <v>180.98</v>
      </c>
      <c r="F1627" s="4">
        <v>30</v>
      </c>
      <c r="G1627" s="15" t="s">
        <v>27</v>
      </c>
      <c r="H1627" s="15" t="s">
        <v>72</v>
      </c>
      <c r="I1627" s="15" t="s">
        <v>29</v>
      </c>
      <c r="J1627" s="15" t="s">
        <v>110</v>
      </c>
      <c r="K1627" s="15" t="s">
        <v>58</v>
      </c>
      <c r="L1627" s="15" t="s">
        <v>946</v>
      </c>
      <c r="M1627" s="6">
        <v>0.69</v>
      </c>
      <c r="N1627" s="15" t="s">
        <v>33</v>
      </c>
      <c r="O1627" s="15" t="s">
        <v>53</v>
      </c>
      <c r="P1627" s="15" t="s">
        <v>188</v>
      </c>
      <c r="Q1627" s="15" t="s">
        <v>1405</v>
      </c>
      <c r="R1627" s="2">
        <v>78626</v>
      </c>
      <c r="S1627" s="1">
        <v>42154</v>
      </c>
      <c r="T1627" s="12">
        <f>EOMONTH(Table_1[[#This Row],[Order Date]],0)</f>
        <v>42155</v>
      </c>
      <c r="U1627" s="10">
        <f>EOMONTH(Table_1[[#This Row],[Order Date]],0)</f>
        <v>42155</v>
      </c>
      <c r="V1627" s="14">
        <v>42154</v>
      </c>
      <c r="W1627" s="1">
        <v>42154</v>
      </c>
      <c r="X1627" s="12">
        <v>42154</v>
      </c>
      <c r="Y1627" s="10">
        <f>EOMONTH(Table_1[[#This Row],[Ship date]],0)</f>
        <v>42155</v>
      </c>
      <c r="Z1627" s="14">
        <v>42154</v>
      </c>
      <c r="AA1627" s="4">
        <v>52.988</v>
      </c>
      <c r="AB1627" s="2">
        <v>3</v>
      </c>
      <c r="AC1627" s="4">
        <v>561.65</v>
      </c>
      <c r="AD1627" s="2">
        <v>86688</v>
      </c>
      <c r="AE1627" s="4">
        <f>'DataCleaning and Transformation'!$E1627-'DataCleaning and Transformation'!$D1627</f>
        <v>180.94</v>
      </c>
      <c r="AF1627" s="15" t="str">
        <f>_xlfn.IFS('DataCleaning and Transformation'!$O1627="Central","Chris",'DataCleaning and Transformation'!$O1627="East","Erin",'DataCleaning and Transformation'!$O1627="South","Sam",'DataCleaning and Transformation'!$O1627="West","William")</f>
        <v>Chris</v>
      </c>
      <c r="AG1627" s="31">
        <f>Table_1[[#This Row],[Ship date]]-Table_1[[#This Row],[Order Date]]</f>
        <v>0</v>
      </c>
      <c r="AH1627" s="22">
        <f>Table_1[[#This Row],[Profit]]/Table_1[[#This Row],[Sales]]</f>
        <v>9.4343452327962263E-2</v>
      </c>
      <c r="AI1627" s="23">
        <f>Table_1[[#This Row],[Profit]]+Table_1[[#This Row],[Sales]]</f>
        <v>614.63799999999992</v>
      </c>
      <c r="AJ1627" s="17">
        <f>WEEKNUM(Table_1[[#This Row],[Order Date]],1)</f>
        <v>22</v>
      </c>
      <c r="AK1627" s="17" t="str">
        <f>TEXT(Table_1[[#This Row],[Order Date]],"mmm yyyy")</f>
        <v>May 2015</v>
      </c>
      <c r="AL1627" s="17" t="str">
        <f>Table_1[[#This Row],[Monthly sales]]&amp;"  Week "&amp;TEXT(Table_1[[#This Row],[Weekly sales]],"00")</f>
        <v>May 2015  Week 22</v>
      </c>
      <c r="AM1627" s="17">
        <f>IF(COUNTIF($A$2:A1627, A1627)=1, 1, 0)</f>
        <v>1</v>
      </c>
      <c r="AN1627" s="3">
        <f>COUNTA(A1627) - COUNTIF(Table_1[[#This Row],[Unique Customers]], 1)</f>
        <v>0</v>
      </c>
      <c r="AO1627" s="17" t="str">
        <f t="shared" si="25"/>
        <v>Unique</v>
      </c>
      <c r="AP1627" s="17" t="str">
        <f>"Q"&amp;_xlfn.CEILING.MATH(MONTH(Table_1[[#This Row],[Monthly sales]])/3,1)</f>
        <v>Q2</v>
      </c>
    </row>
    <row r="1628" spans="1:42" ht="14.4" x14ac:dyDescent="0.3">
      <c r="A1628" s="2">
        <v>1935</v>
      </c>
      <c r="B1628" s="15" t="s">
        <v>2075</v>
      </c>
      <c r="C1628" s="15" t="s">
        <v>48</v>
      </c>
      <c r="D1628" s="6">
        <v>0.06</v>
      </c>
      <c r="E1628" s="4">
        <v>3.25</v>
      </c>
      <c r="F1628" s="4">
        <v>49</v>
      </c>
      <c r="G1628" s="15" t="s">
        <v>39</v>
      </c>
      <c r="H1628" s="15" t="s">
        <v>72</v>
      </c>
      <c r="I1628" s="15" t="s">
        <v>49</v>
      </c>
      <c r="J1628" s="15" t="s">
        <v>96</v>
      </c>
      <c r="K1628" s="15" t="s">
        <v>65</v>
      </c>
      <c r="L1628" s="15" t="s">
        <v>2720</v>
      </c>
      <c r="M1628" s="6">
        <v>0.56000000000000005</v>
      </c>
      <c r="N1628" s="15" t="s">
        <v>33</v>
      </c>
      <c r="O1628" s="15" t="s">
        <v>53</v>
      </c>
      <c r="P1628" s="15" t="s">
        <v>188</v>
      </c>
      <c r="Q1628" s="15" t="s">
        <v>2076</v>
      </c>
      <c r="R1628" s="2">
        <v>75051</v>
      </c>
      <c r="S1628" s="1">
        <v>42154</v>
      </c>
      <c r="T1628" s="12">
        <f>EOMONTH(Table_1[[#This Row],[Order Date]],0)</f>
        <v>42155</v>
      </c>
      <c r="U1628" s="10">
        <f>EOMONTH(Table_1[[#This Row],[Order Date]],0)</f>
        <v>42155</v>
      </c>
      <c r="V1628" s="14">
        <v>42154</v>
      </c>
      <c r="W1628" s="1">
        <v>42160</v>
      </c>
      <c r="X1628" s="12">
        <v>42160</v>
      </c>
      <c r="Y1628" s="10">
        <f>EOMONTH(Table_1[[#This Row],[Ship date]],0)</f>
        <v>42185</v>
      </c>
      <c r="Z1628" s="14">
        <v>42160</v>
      </c>
      <c r="AA1628" s="4">
        <v>10.507999999999999</v>
      </c>
      <c r="AB1628" s="2">
        <v>2</v>
      </c>
      <c r="AC1628" s="4">
        <v>55.6</v>
      </c>
      <c r="AD1628" s="2">
        <v>86688</v>
      </c>
      <c r="AE1628" s="4">
        <f>'DataCleaning and Transformation'!$E1628-'DataCleaning and Transformation'!$D1628</f>
        <v>3.19</v>
      </c>
      <c r="AF1628" s="15" t="str">
        <f>_xlfn.IFS('DataCleaning and Transformation'!$O1628="Central","Chris",'DataCleaning and Transformation'!$O1628="East","Erin",'DataCleaning and Transformation'!$O1628="South","Sam",'DataCleaning and Transformation'!$O1628="West","William")</f>
        <v>Chris</v>
      </c>
      <c r="AG1628" s="31">
        <f>Table_1[[#This Row],[Ship date]]-Table_1[[#This Row],[Order Date]]</f>
        <v>6</v>
      </c>
      <c r="AH1628" s="22">
        <f>Table_1[[#This Row],[Profit]]/Table_1[[#This Row],[Sales]]</f>
        <v>0.18899280575539568</v>
      </c>
      <c r="AI1628" s="23">
        <f>Table_1[[#This Row],[Profit]]+Table_1[[#This Row],[Sales]]</f>
        <v>66.108000000000004</v>
      </c>
      <c r="AJ1628" s="17">
        <f>WEEKNUM(Table_1[[#This Row],[Order Date]],1)</f>
        <v>22</v>
      </c>
      <c r="AK1628" s="17" t="str">
        <f>TEXT(Table_1[[#This Row],[Order Date]],"mmm yyyy")</f>
        <v>May 2015</v>
      </c>
      <c r="AL1628" s="17" t="str">
        <f>Table_1[[#This Row],[Monthly sales]]&amp;"  Week "&amp;TEXT(Table_1[[#This Row],[Weekly sales]],"00")</f>
        <v>May 2015  Week 22</v>
      </c>
      <c r="AM1628" s="17">
        <f>IF(COUNTIF($A$2:A1628, A1628)=1, 1, 0)</f>
        <v>0</v>
      </c>
      <c r="AN1628" s="3">
        <f>COUNTA(A1628) - COUNTIF(Table_1[[#This Row],[Unique Customers]], 1)</f>
        <v>1</v>
      </c>
      <c r="AO1628" s="17" t="str">
        <f t="shared" si="25"/>
        <v>Repeated</v>
      </c>
      <c r="AP1628" s="17" t="str">
        <f>"Q"&amp;_xlfn.CEILING.MATH(MONTH(Table_1[[#This Row],[Monthly sales]])/3,1)</f>
        <v>Q2</v>
      </c>
    </row>
    <row r="1629" spans="1:42" ht="14.4" x14ac:dyDescent="0.3">
      <c r="A1629" s="2">
        <v>1935</v>
      </c>
      <c r="B1629" s="15" t="s">
        <v>2075</v>
      </c>
      <c r="C1629" s="15" t="s">
        <v>48</v>
      </c>
      <c r="D1629" s="6">
        <v>0.01</v>
      </c>
      <c r="E1629" s="4">
        <v>110.98</v>
      </c>
      <c r="F1629" s="4">
        <v>13.99</v>
      </c>
      <c r="G1629" s="15" t="s">
        <v>39</v>
      </c>
      <c r="H1629" s="15" t="s">
        <v>72</v>
      </c>
      <c r="I1629" s="15" t="s">
        <v>29</v>
      </c>
      <c r="J1629" s="15" t="s">
        <v>127</v>
      </c>
      <c r="K1629" s="15" t="s">
        <v>145</v>
      </c>
      <c r="L1629" s="15" t="s">
        <v>546</v>
      </c>
      <c r="M1629" s="6">
        <v>0.69</v>
      </c>
      <c r="N1629" s="15" t="s">
        <v>33</v>
      </c>
      <c r="O1629" s="15" t="s">
        <v>53</v>
      </c>
      <c r="P1629" s="15" t="s">
        <v>188</v>
      </c>
      <c r="Q1629" s="15" t="s">
        <v>2076</v>
      </c>
      <c r="R1629" s="2">
        <v>75051</v>
      </c>
      <c r="S1629" s="1">
        <v>42154</v>
      </c>
      <c r="T1629" s="12">
        <f>EOMONTH(Table_1[[#This Row],[Order Date]],0)</f>
        <v>42155</v>
      </c>
      <c r="U1629" s="10">
        <f>EOMONTH(Table_1[[#This Row],[Order Date]],0)</f>
        <v>42155</v>
      </c>
      <c r="V1629" s="14">
        <v>42154</v>
      </c>
      <c r="W1629" s="1">
        <v>42159</v>
      </c>
      <c r="X1629" s="12">
        <v>42159</v>
      </c>
      <c r="Y1629" s="10">
        <f>EOMONTH(Table_1[[#This Row],[Ship date]],0)</f>
        <v>42185</v>
      </c>
      <c r="Z1629" s="14">
        <v>42159</v>
      </c>
      <c r="AA1629" s="4">
        <v>1448.7309</v>
      </c>
      <c r="AB1629" s="2">
        <v>19</v>
      </c>
      <c r="AC1629" s="4">
        <v>2099.61</v>
      </c>
      <c r="AD1629" s="2">
        <v>86688</v>
      </c>
      <c r="AE1629" s="4">
        <f>'DataCleaning and Transformation'!$E1629-'DataCleaning and Transformation'!$D1629</f>
        <v>110.97</v>
      </c>
      <c r="AF1629" s="15" t="str">
        <f>_xlfn.IFS('DataCleaning and Transformation'!$O1629="Central","Chris",'DataCleaning and Transformation'!$O1629="East","Erin",'DataCleaning and Transformation'!$O1629="South","Sam",'DataCleaning and Transformation'!$O1629="West","William")</f>
        <v>Chris</v>
      </c>
      <c r="AG1629" s="31">
        <f>Table_1[[#This Row],[Ship date]]-Table_1[[#This Row],[Order Date]]</f>
        <v>5</v>
      </c>
      <c r="AH1629" s="22">
        <f>Table_1[[#This Row],[Profit]]/Table_1[[#This Row],[Sales]]</f>
        <v>0.69</v>
      </c>
      <c r="AI1629" s="23">
        <f>Table_1[[#This Row],[Profit]]+Table_1[[#This Row],[Sales]]</f>
        <v>3548.3409000000001</v>
      </c>
      <c r="AJ1629" s="17">
        <f>WEEKNUM(Table_1[[#This Row],[Order Date]],1)</f>
        <v>22</v>
      </c>
      <c r="AK1629" s="17" t="str">
        <f>TEXT(Table_1[[#This Row],[Order Date]],"mmm yyyy")</f>
        <v>May 2015</v>
      </c>
      <c r="AL1629" s="17" t="str">
        <f>Table_1[[#This Row],[Monthly sales]]&amp;"  Week "&amp;TEXT(Table_1[[#This Row],[Weekly sales]],"00")</f>
        <v>May 2015  Week 22</v>
      </c>
      <c r="AM1629" s="17">
        <f>IF(COUNTIF($A$2:A1629, A1629)=1, 1, 0)</f>
        <v>0</v>
      </c>
      <c r="AN1629" s="3">
        <f>COUNTA(A1629) - COUNTIF(Table_1[[#This Row],[Unique Customers]], 1)</f>
        <v>1</v>
      </c>
      <c r="AO1629" s="17" t="str">
        <f t="shared" si="25"/>
        <v>Repeated</v>
      </c>
      <c r="AP1629" s="17" t="str">
        <f>"Q"&amp;_xlfn.CEILING.MATH(MONTH(Table_1[[#This Row],[Monthly sales]])/3,1)</f>
        <v>Q2</v>
      </c>
    </row>
    <row r="1630" spans="1:42" ht="14.4" x14ac:dyDescent="0.3">
      <c r="A1630" s="2">
        <v>1935</v>
      </c>
      <c r="B1630" s="15" t="s">
        <v>2075</v>
      </c>
      <c r="C1630" s="15" t="s">
        <v>48</v>
      </c>
      <c r="D1630" s="6">
        <v>0.05</v>
      </c>
      <c r="E1630" s="4">
        <v>3.95</v>
      </c>
      <c r="F1630" s="4">
        <v>2</v>
      </c>
      <c r="G1630" s="15" t="s">
        <v>88</v>
      </c>
      <c r="H1630" s="15" t="s">
        <v>72</v>
      </c>
      <c r="I1630" s="15" t="s">
        <v>49</v>
      </c>
      <c r="J1630" s="15" t="s">
        <v>177</v>
      </c>
      <c r="K1630" s="15" t="s">
        <v>51</v>
      </c>
      <c r="L1630" s="15" t="s">
        <v>1830</v>
      </c>
      <c r="M1630" s="6">
        <v>0.53</v>
      </c>
      <c r="N1630" s="15" t="s">
        <v>33</v>
      </c>
      <c r="O1630" s="15" t="s">
        <v>53</v>
      </c>
      <c r="P1630" s="15" t="s">
        <v>188</v>
      </c>
      <c r="Q1630" s="15" t="s">
        <v>2076</v>
      </c>
      <c r="R1630" s="2">
        <v>75051</v>
      </c>
      <c r="S1630" s="1">
        <v>42154</v>
      </c>
      <c r="T1630" s="12">
        <f>EOMONTH(Table_1[[#This Row],[Order Date]],0)</f>
        <v>42155</v>
      </c>
      <c r="U1630" s="10">
        <f>EOMONTH(Table_1[[#This Row],[Order Date]],0)</f>
        <v>42155</v>
      </c>
      <c r="V1630" s="14">
        <v>42154</v>
      </c>
      <c r="W1630" s="1">
        <v>42162</v>
      </c>
      <c r="X1630" s="12">
        <v>42162</v>
      </c>
      <c r="Y1630" s="10">
        <f>EOMONTH(Table_1[[#This Row],[Ship date]],0)</f>
        <v>42185</v>
      </c>
      <c r="Z1630" s="14">
        <v>42162</v>
      </c>
      <c r="AA1630" s="4">
        <v>1.004</v>
      </c>
      <c r="AB1630" s="2">
        <v>23</v>
      </c>
      <c r="AC1630" s="4">
        <v>96.6</v>
      </c>
      <c r="AD1630" s="2">
        <v>86688</v>
      </c>
      <c r="AE1630" s="4">
        <f>'DataCleaning and Transformation'!$E1630-'DataCleaning and Transformation'!$D1630</f>
        <v>3.9000000000000004</v>
      </c>
      <c r="AF1630" s="15" t="str">
        <f>_xlfn.IFS('DataCleaning and Transformation'!$O1630="Central","Chris",'DataCleaning and Transformation'!$O1630="East","Erin",'DataCleaning and Transformation'!$O1630="South","Sam",'DataCleaning and Transformation'!$O1630="West","William")</f>
        <v>Chris</v>
      </c>
      <c r="AG1630" s="31">
        <f>Table_1[[#This Row],[Ship date]]-Table_1[[#This Row],[Order Date]]</f>
        <v>8</v>
      </c>
      <c r="AH1630" s="22">
        <f>Table_1[[#This Row],[Profit]]/Table_1[[#This Row],[Sales]]</f>
        <v>1.0393374741200829E-2</v>
      </c>
      <c r="AI1630" s="23">
        <f>Table_1[[#This Row],[Profit]]+Table_1[[#This Row],[Sales]]</f>
        <v>97.603999999999999</v>
      </c>
      <c r="AJ1630" s="17">
        <f>WEEKNUM(Table_1[[#This Row],[Order Date]],1)</f>
        <v>22</v>
      </c>
      <c r="AK1630" s="17" t="str">
        <f>TEXT(Table_1[[#This Row],[Order Date]],"mmm yyyy")</f>
        <v>May 2015</v>
      </c>
      <c r="AL1630" s="17" t="str">
        <f>Table_1[[#This Row],[Monthly sales]]&amp;"  Week "&amp;TEXT(Table_1[[#This Row],[Weekly sales]],"00")</f>
        <v>May 2015  Week 22</v>
      </c>
      <c r="AM1630" s="17">
        <f>IF(COUNTIF($A$2:A1630, A1630)=1, 1, 0)</f>
        <v>0</v>
      </c>
      <c r="AN1630" s="3">
        <f>COUNTA(A1630) - COUNTIF(Table_1[[#This Row],[Unique Customers]], 1)</f>
        <v>1</v>
      </c>
      <c r="AO1630" s="17" t="str">
        <f t="shared" si="25"/>
        <v>Repeated</v>
      </c>
      <c r="AP1630" s="17" t="str">
        <f>"Q"&amp;_xlfn.CEILING.MATH(MONTH(Table_1[[#This Row],[Monthly sales]])/3,1)</f>
        <v>Q2</v>
      </c>
    </row>
    <row r="1631" spans="1:42" ht="14.4" x14ac:dyDescent="0.3">
      <c r="A1631" s="2">
        <v>2980</v>
      </c>
      <c r="B1631" s="15" t="s">
        <v>822</v>
      </c>
      <c r="C1631" s="15" t="s">
        <v>48</v>
      </c>
      <c r="D1631" s="6">
        <v>0.04</v>
      </c>
      <c r="E1631" s="4">
        <v>2.88</v>
      </c>
      <c r="F1631" s="4">
        <v>1.01</v>
      </c>
      <c r="G1631" s="15" t="s">
        <v>39</v>
      </c>
      <c r="H1631" s="15" t="s">
        <v>95</v>
      </c>
      <c r="I1631" s="15" t="s">
        <v>49</v>
      </c>
      <c r="J1631" s="15" t="s">
        <v>50</v>
      </c>
      <c r="K1631" s="15" t="s">
        <v>51</v>
      </c>
      <c r="L1631" s="15" t="s">
        <v>992</v>
      </c>
      <c r="M1631" s="6">
        <v>0.55000000000000004</v>
      </c>
      <c r="N1631" s="15" t="s">
        <v>33</v>
      </c>
      <c r="O1631" s="15" t="s">
        <v>112</v>
      </c>
      <c r="P1631" s="15" t="s">
        <v>318</v>
      </c>
      <c r="Q1631" s="15" t="s">
        <v>824</v>
      </c>
      <c r="R1631" s="2">
        <v>44870</v>
      </c>
      <c r="S1631" s="1">
        <v>42154</v>
      </c>
      <c r="T1631" s="12">
        <f>EOMONTH(Table_1[[#This Row],[Order Date]],0)</f>
        <v>42155</v>
      </c>
      <c r="U1631" s="10">
        <f>EOMONTH(Table_1[[#This Row],[Order Date]],0)</f>
        <v>42155</v>
      </c>
      <c r="V1631" s="14">
        <v>42154</v>
      </c>
      <c r="W1631" s="1">
        <v>42159</v>
      </c>
      <c r="X1631" s="12">
        <v>42159</v>
      </c>
      <c r="Y1631" s="10">
        <f>EOMONTH(Table_1[[#This Row],[Ship date]],0)</f>
        <v>42185</v>
      </c>
      <c r="Z1631" s="14">
        <v>42159</v>
      </c>
      <c r="AA1631" s="4">
        <v>15.246</v>
      </c>
      <c r="AB1631" s="2">
        <v>39</v>
      </c>
      <c r="AC1631" s="4">
        <v>111.92</v>
      </c>
      <c r="AD1631" s="2">
        <v>86548</v>
      </c>
      <c r="AE1631" s="4">
        <f>'DataCleaning and Transformation'!$E1631-'DataCleaning and Transformation'!$D1631</f>
        <v>2.84</v>
      </c>
      <c r="AF1631" s="15" t="str">
        <f>_xlfn.IFS('DataCleaning and Transformation'!$O1631="Central","Chris",'DataCleaning and Transformation'!$O1631="East","Erin",'DataCleaning and Transformation'!$O1631="South","Sam",'DataCleaning and Transformation'!$O1631="West","William")</f>
        <v>Erin</v>
      </c>
      <c r="AG1631" s="31">
        <f>Table_1[[#This Row],[Ship date]]-Table_1[[#This Row],[Order Date]]</f>
        <v>5</v>
      </c>
      <c r="AH1631" s="22">
        <f>Table_1[[#This Row],[Profit]]/Table_1[[#This Row],[Sales]]</f>
        <v>0.13622230164403146</v>
      </c>
      <c r="AI1631" s="23">
        <f>Table_1[[#This Row],[Profit]]+Table_1[[#This Row],[Sales]]</f>
        <v>127.166</v>
      </c>
      <c r="AJ1631" s="17">
        <f>WEEKNUM(Table_1[[#This Row],[Order Date]],1)</f>
        <v>22</v>
      </c>
      <c r="AK1631" s="17" t="str">
        <f>TEXT(Table_1[[#This Row],[Order Date]],"mmm yyyy")</f>
        <v>May 2015</v>
      </c>
      <c r="AL1631" s="17" t="str">
        <f>Table_1[[#This Row],[Monthly sales]]&amp;"  Week "&amp;TEXT(Table_1[[#This Row],[Weekly sales]],"00")</f>
        <v>May 2015  Week 22</v>
      </c>
      <c r="AM1631" s="17">
        <f>IF(COUNTIF($A$2:A1631, A1631)=1, 1, 0)</f>
        <v>0</v>
      </c>
      <c r="AN1631" s="3">
        <f>COUNTA(A1631) - COUNTIF(Table_1[[#This Row],[Unique Customers]], 1)</f>
        <v>1</v>
      </c>
      <c r="AO1631" s="17" t="str">
        <f t="shared" si="25"/>
        <v>Unique</v>
      </c>
      <c r="AP1631" s="17" t="str">
        <f>"Q"&amp;_xlfn.CEILING.MATH(MONTH(Table_1[[#This Row],[Monthly sales]])/3,1)</f>
        <v>Q2</v>
      </c>
    </row>
    <row r="1632" spans="1:42" ht="14.4" x14ac:dyDescent="0.3">
      <c r="A1632" s="2">
        <v>3124</v>
      </c>
      <c r="B1632" s="15" t="s">
        <v>2721</v>
      </c>
      <c r="C1632" s="15" t="s">
        <v>71</v>
      </c>
      <c r="D1632" s="6">
        <v>0.05</v>
      </c>
      <c r="E1632" s="4">
        <v>120.98</v>
      </c>
      <c r="F1632" s="4">
        <v>9.07</v>
      </c>
      <c r="G1632" s="15" t="s">
        <v>39</v>
      </c>
      <c r="H1632" s="15" t="s">
        <v>72</v>
      </c>
      <c r="I1632" s="15" t="s">
        <v>49</v>
      </c>
      <c r="J1632" s="15" t="s">
        <v>73</v>
      </c>
      <c r="K1632" s="15" t="s">
        <v>74</v>
      </c>
      <c r="L1632" s="15" t="s">
        <v>1424</v>
      </c>
      <c r="M1632" s="6">
        <v>0.35</v>
      </c>
      <c r="N1632" s="15" t="s">
        <v>33</v>
      </c>
      <c r="O1632" s="15" t="s">
        <v>53</v>
      </c>
      <c r="P1632" s="15" t="s">
        <v>104</v>
      </c>
      <c r="Q1632" s="15" t="s">
        <v>2722</v>
      </c>
      <c r="R1632" s="2">
        <v>61265</v>
      </c>
      <c r="S1632" s="1">
        <v>42154</v>
      </c>
      <c r="T1632" s="12">
        <f>EOMONTH(Table_1[[#This Row],[Order Date]],0)</f>
        <v>42155</v>
      </c>
      <c r="U1632" s="10">
        <f>EOMONTH(Table_1[[#This Row],[Order Date]],0)</f>
        <v>42155</v>
      </c>
      <c r="V1632" s="14">
        <v>42154</v>
      </c>
      <c r="W1632" s="1">
        <v>42155</v>
      </c>
      <c r="X1632" s="12">
        <v>42155</v>
      </c>
      <c r="Y1632" s="10">
        <f>EOMONTH(Table_1[[#This Row],[Ship date]],0)</f>
        <v>42155</v>
      </c>
      <c r="Z1632" s="14">
        <v>42155</v>
      </c>
      <c r="AA1632" s="4">
        <v>881.04719999999998</v>
      </c>
      <c r="AB1632" s="2">
        <v>11</v>
      </c>
      <c r="AC1632" s="4">
        <v>1276.8800000000001</v>
      </c>
      <c r="AD1632" s="2">
        <v>87286</v>
      </c>
      <c r="AE1632" s="4">
        <f>'DataCleaning and Transformation'!$E1632-'DataCleaning and Transformation'!$D1632</f>
        <v>120.93</v>
      </c>
      <c r="AF1632" s="15" t="str">
        <f>_xlfn.IFS('DataCleaning and Transformation'!$O1632="Central","Chris",'DataCleaning and Transformation'!$O1632="East","Erin",'DataCleaning and Transformation'!$O1632="South","Sam",'DataCleaning and Transformation'!$O1632="West","William")</f>
        <v>Chris</v>
      </c>
      <c r="AG1632" s="31">
        <f>Table_1[[#This Row],[Ship date]]-Table_1[[#This Row],[Order Date]]</f>
        <v>1</v>
      </c>
      <c r="AH1632" s="22">
        <f>Table_1[[#This Row],[Profit]]/Table_1[[#This Row],[Sales]]</f>
        <v>0.69</v>
      </c>
      <c r="AI1632" s="23">
        <f>Table_1[[#This Row],[Profit]]+Table_1[[#This Row],[Sales]]</f>
        <v>2157.9272000000001</v>
      </c>
      <c r="AJ1632" s="17">
        <f>WEEKNUM(Table_1[[#This Row],[Order Date]],1)</f>
        <v>22</v>
      </c>
      <c r="AK1632" s="17" t="str">
        <f>TEXT(Table_1[[#This Row],[Order Date]],"mmm yyyy")</f>
        <v>May 2015</v>
      </c>
      <c r="AL1632" s="17" t="str">
        <f>Table_1[[#This Row],[Monthly sales]]&amp;"  Week "&amp;TEXT(Table_1[[#This Row],[Weekly sales]],"00")</f>
        <v>May 2015  Week 22</v>
      </c>
      <c r="AM1632" s="17">
        <f>IF(COUNTIF($A$2:A1632, A1632)=1, 1, 0)</f>
        <v>1</v>
      </c>
      <c r="AN1632" s="3">
        <f>COUNTA(A1632) - COUNTIF(Table_1[[#This Row],[Unique Customers]], 1)</f>
        <v>0</v>
      </c>
      <c r="AO1632" s="17" t="str">
        <f t="shared" si="25"/>
        <v>Unique</v>
      </c>
      <c r="AP1632" s="17" t="str">
        <f>"Q"&amp;_xlfn.CEILING.MATH(MONTH(Table_1[[#This Row],[Monthly sales]])/3,1)</f>
        <v>Q2</v>
      </c>
    </row>
    <row r="1633" spans="1:42" ht="14.4" x14ac:dyDescent="0.3">
      <c r="A1633" s="2">
        <v>1802</v>
      </c>
      <c r="B1633" s="15" t="s">
        <v>2723</v>
      </c>
      <c r="C1633" s="15" t="s">
        <v>26</v>
      </c>
      <c r="D1633" s="6">
        <v>0.04</v>
      </c>
      <c r="E1633" s="4">
        <v>3.68</v>
      </c>
      <c r="F1633" s="4">
        <v>1.32</v>
      </c>
      <c r="G1633" s="15" t="s">
        <v>39</v>
      </c>
      <c r="H1633" s="15" t="s">
        <v>95</v>
      </c>
      <c r="I1633" s="15" t="s">
        <v>49</v>
      </c>
      <c r="J1633" s="15" t="s">
        <v>569</v>
      </c>
      <c r="K1633" s="15" t="s">
        <v>51</v>
      </c>
      <c r="L1633" s="15" t="s">
        <v>2527</v>
      </c>
      <c r="M1633" s="6">
        <v>0.83</v>
      </c>
      <c r="N1633" s="15" t="s">
        <v>33</v>
      </c>
      <c r="O1633" s="15" t="s">
        <v>34</v>
      </c>
      <c r="P1633" s="15" t="s">
        <v>124</v>
      </c>
      <c r="Q1633" s="15" t="s">
        <v>714</v>
      </c>
      <c r="R1633" s="2">
        <v>34698</v>
      </c>
      <c r="S1633" s="1">
        <v>42156</v>
      </c>
      <c r="T1633" s="12">
        <f>EOMONTH(Table_1[[#This Row],[Order Date]],0)</f>
        <v>42185</v>
      </c>
      <c r="U1633" s="10">
        <f>EOMONTH(Table_1[[#This Row],[Order Date]],0)</f>
        <v>42185</v>
      </c>
      <c r="V1633" s="14">
        <v>42156</v>
      </c>
      <c r="W1633" s="1">
        <v>42157</v>
      </c>
      <c r="X1633" s="12">
        <v>42157</v>
      </c>
      <c r="Y1633" s="10">
        <f>EOMONTH(Table_1[[#This Row],[Ship date]],0)</f>
        <v>42185</v>
      </c>
      <c r="Z1633" s="14">
        <v>42157</v>
      </c>
      <c r="AA1633" s="4">
        <v>300.92579999999998</v>
      </c>
      <c r="AB1633" s="2">
        <v>11</v>
      </c>
      <c r="AC1633" s="4">
        <v>41.29</v>
      </c>
      <c r="AD1633" s="2">
        <v>91543</v>
      </c>
      <c r="AE1633" s="4">
        <f>'DataCleaning and Transformation'!$E1633-'DataCleaning and Transformation'!$D1633</f>
        <v>3.64</v>
      </c>
      <c r="AF1633" s="15" t="str">
        <f>_xlfn.IFS('DataCleaning and Transformation'!$O1633="Central","Chris",'DataCleaning and Transformation'!$O1633="East","Erin",'DataCleaning and Transformation'!$O1633="South","Sam",'DataCleaning and Transformation'!$O1633="West","William")</f>
        <v>Sam</v>
      </c>
      <c r="AG1633" s="31">
        <f>Table_1[[#This Row],[Ship date]]-Table_1[[#This Row],[Order Date]]</f>
        <v>1</v>
      </c>
      <c r="AH1633" s="22">
        <f>Table_1[[#This Row],[Profit]]/Table_1[[#This Row],[Sales]]</f>
        <v>7.2881036570598203</v>
      </c>
      <c r="AI1633" s="23">
        <f>Table_1[[#This Row],[Profit]]+Table_1[[#This Row],[Sales]]</f>
        <v>342.2158</v>
      </c>
      <c r="AJ1633" s="17">
        <f>WEEKNUM(Table_1[[#This Row],[Order Date]],1)</f>
        <v>23</v>
      </c>
      <c r="AK1633" s="17" t="str">
        <f>TEXT(Table_1[[#This Row],[Order Date]],"mmm yyyy")</f>
        <v>Jun 2015</v>
      </c>
      <c r="AL1633" s="17" t="str">
        <f>Table_1[[#This Row],[Monthly sales]]&amp;"  Week "&amp;TEXT(Table_1[[#This Row],[Weekly sales]],"00")</f>
        <v>Jun 2015  Week 23</v>
      </c>
      <c r="AM1633" s="17">
        <f>IF(COUNTIF($A$2:A1633, A1633)=1, 1, 0)</f>
        <v>1</v>
      </c>
      <c r="AN1633" s="3">
        <f>COUNTA(A1633) - COUNTIF(Table_1[[#This Row],[Unique Customers]], 1)</f>
        <v>0</v>
      </c>
      <c r="AO1633" s="17" t="str">
        <f t="shared" si="25"/>
        <v>Unique</v>
      </c>
      <c r="AP1633" s="17" t="str">
        <f>"Q"&amp;_xlfn.CEILING.MATH(MONTH(Table_1[[#This Row],[Monthly sales]])/3,1)</f>
        <v>Q2</v>
      </c>
    </row>
    <row r="1634" spans="1:42" ht="14.4" x14ac:dyDescent="0.3">
      <c r="A1634" s="2">
        <v>2817</v>
      </c>
      <c r="B1634" s="15" t="s">
        <v>2724</v>
      </c>
      <c r="C1634" s="15" t="s">
        <v>38</v>
      </c>
      <c r="D1634" s="6">
        <v>0.05</v>
      </c>
      <c r="E1634" s="4">
        <v>4.71</v>
      </c>
      <c r="F1634" s="4">
        <v>0.7</v>
      </c>
      <c r="G1634" s="15" t="s">
        <v>88</v>
      </c>
      <c r="H1634" s="15" t="s">
        <v>95</v>
      </c>
      <c r="I1634" s="15" t="s">
        <v>49</v>
      </c>
      <c r="J1634" s="15" t="s">
        <v>177</v>
      </c>
      <c r="K1634" s="15" t="s">
        <v>51</v>
      </c>
      <c r="L1634" s="15" t="s">
        <v>2725</v>
      </c>
      <c r="M1634" s="6">
        <v>0.8</v>
      </c>
      <c r="N1634" s="15" t="s">
        <v>33</v>
      </c>
      <c r="O1634" s="15" t="s">
        <v>112</v>
      </c>
      <c r="P1634" s="15" t="s">
        <v>318</v>
      </c>
      <c r="Q1634" s="15" t="s">
        <v>2726</v>
      </c>
      <c r="R1634" s="2">
        <v>43055</v>
      </c>
      <c r="S1634" s="1">
        <v>42156</v>
      </c>
      <c r="T1634" s="12">
        <f>EOMONTH(Table_1[[#This Row],[Order Date]],0)</f>
        <v>42185</v>
      </c>
      <c r="U1634" s="10">
        <f>EOMONTH(Table_1[[#This Row],[Order Date]],0)</f>
        <v>42185</v>
      </c>
      <c r="V1634" s="14">
        <v>42156</v>
      </c>
      <c r="W1634" s="1">
        <v>42157</v>
      </c>
      <c r="X1634" s="12">
        <v>42157</v>
      </c>
      <c r="Y1634" s="10">
        <f>EOMONTH(Table_1[[#This Row],[Ship date]],0)</f>
        <v>42185</v>
      </c>
      <c r="Z1634" s="14">
        <v>42157</v>
      </c>
      <c r="AA1634" s="4">
        <v>-2.3759999999999999</v>
      </c>
      <c r="AB1634" s="2">
        <v>2</v>
      </c>
      <c r="AC1634" s="4">
        <v>12.16</v>
      </c>
      <c r="AD1634" s="2">
        <v>89743</v>
      </c>
      <c r="AE1634" s="4">
        <f>'DataCleaning and Transformation'!$E1634-'DataCleaning and Transformation'!$D1634</f>
        <v>4.66</v>
      </c>
      <c r="AF1634" s="15" t="str">
        <f>_xlfn.IFS('DataCleaning and Transformation'!$O1634="Central","Chris",'DataCleaning and Transformation'!$O1634="East","Erin",'DataCleaning and Transformation'!$O1634="South","Sam",'DataCleaning and Transformation'!$O1634="West","William")</f>
        <v>Erin</v>
      </c>
      <c r="AG1634" s="31">
        <f>Table_1[[#This Row],[Ship date]]-Table_1[[#This Row],[Order Date]]</f>
        <v>1</v>
      </c>
      <c r="AH1634" s="22">
        <f>Table_1[[#This Row],[Profit]]/Table_1[[#This Row],[Sales]]</f>
        <v>-0.19539473684210526</v>
      </c>
      <c r="AI1634" s="23">
        <f>Table_1[[#This Row],[Profit]]+Table_1[[#This Row],[Sales]]</f>
        <v>9.7840000000000007</v>
      </c>
      <c r="AJ1634" s="17">
        <f>WEEKNUM(Table_1[[#This Row],[Order Date]],1)</f>
        <v>23</v>
      </c>
      <c r="AK1634" s="17" t="str">
        <f>TEXT(Table_1[[#This Row],[Order Date]],"mmm yyyy")</f>
        <v>Jun 2015</v>
      </c>
      <c r="AL1634" s="17" t="str">
        <f>Table_1[[#This Row],[Monthly sales]]&amp;"  Week "&amp;TEXT(Table_1[[#This Row],[Weekly sales]],"00")</f>
        <v>Jun 2015  Week 23</v>
      </c>
      <c r="AM1634" s="17">
        <f>IF(COUNTIF($A$2:A1634, A1634)=1, 1, 0)</f>
        <v>1</v>
      </c>
      <c r="AN1634" s="3">
        <f>COUNTA(A1634) - COUNTIF(Table_1[[#This Row],[Unique Customers]], 1)</f>
        <v>0</v>
      </c>
      <c r="AO1634" s="17" t="str">
        <f t="shared" si="25"/>
        <v>Unique</v>
      </c>
      <c r="AP1634" s="17" t="str">
        <f>"Q"&amp;_xlfn.CEILING.MATH(MONTH(Table_1[[#This Row],[Monthly sales]])/3,1)</f>
        <v>Q2</v>
      </c>
    </row>
    <row r="1635" spans="1:42" ht="14.4" x14ac:dyDescent="0.3">
      <c r="A1635" s="2">
        <v>2817</v>
      </c>
      <c r="B1635" s="15" t="s">
        <v>2724</v>
      </c>
      <c r="C1635" s="15" t="s">
        <v>38</v>
      </c>
      <c r="D1635" s="6">
        <v>0.04</v>
      </c>
      <c r="E1635" s="4">
        <v>55.99</v>
      </c>
      <c r="F1635" s="4">
        <v>1.25</v>
      </c>
      <c r="G1635" s="15" t="s">
        <v>88</v>
      </c>
      <c r="H1635" s="15" t="s">
        <v>95</v>
      </c>
      <c r="I1635" s="15" t="s">
        <v>41</v>
      </c>
      <c r="J1635" s="15" t="s">
        <v>136</v>
      </c>
      <c r="K1635" s="15" t="s">
        <v>43</v>
      </c>
      <c r="L1635" s="15" t="s">
        <v>2727</v>
      </c>
      <c r="M1635" s="6">
        <v>0.35</v>
      </c>
      <c r="N1635" s="15" t="s">
        <v>33</v>
      </c>
      <c r="O1635" s="15" t="s">
        <v>112</v>
      </c>
      <c r="P1635" s="15" t="s">
        <v>318</v>
      </c>
      <c r="Q1635" s="15" t="s">
        <v>2726</v>
      </c>
      <c r="R1635" s="2">
        <v>43055</v>
      </c>
      <c r="S1635" s="1">
        <v>42156</v>
      </c>
      <c r="T1635" s="12">
        <f>EOMONTH(Table_1[[#This Row],[Order Date]],0)</f>
        <v>42185</v>
      </c>
      <c r="U1635" s="10">
        <f>EOMONTH(Table_1[[#This Row],[Order Date]],0)</f>
        <v>42185</v>
      </c>
      <c r="V1635" s="14">
        <v>42156</v>
      </c>
      <c r="W1635" s="1">
        <v>42157</v>
      </c>
      <c r="X1635" s="12">
        <v>42157</v>
      </c>
      <c r="Y1635" s="10">
        <f>EOMONTH(Table_1[[#This Row],[Ship date]],0)</f>
        <v>42185</v>
      </c>
      <c r="Z1635" s="14">
        <v>42157</v>
      </c>
      <c r="AA1635" s="4">
        <v>-18.3216</v>
      </c>
      <c r="AB1635" s="2">
        <v>3</v>
      </c>
      <c r="AC1635" s="4">
        <v>147.56</v>
      </c>
      <c r="AD1635" s="2">
        <v>89743</v>
      </c>
      <c r="AE1635" s="4">
        <f>'DataCleaning and Transformation'!$E1635-'DataCleaning and Transformation'!$D1635</f>
        <v>55.95</v>
      </c>
      <c r="AF1635" s="15" t="str">
        <f>_xlfn.IFS('DataCleaning and Transformation'!$O1635="Central","Chris",'DataCleaning and Transformation'!$O1635="East","Erin",'DataCleaning and Transformation'!$O1635="South","Sam",'DataCleaning and Transformation'!$O1635="West","William")</f>
        <v>Erin</v>
      </c>
      <c r="AG1635" s="31">
        <f>Table_1[[#This Row],[Ship date]]-Table_1[[#This Row],[Order Date]]</f>
        <v>1</v>
      </c>
      <c r="AH1635" s="22">
        <f>Table_1[[#This Row],[Profit]]/Table_1[[#This Row],[Sales]]</f>
        <v>-0.12416373000813229</v>
      </c>
      <c r="AI1635" s="23">
        <f>Table_1[[#This Row],[Profit]]+Table_1[[#This Row],[Sales]]</f>
        <v>129.23840000000001</v>
      </c>
      <c r="AJ1635" s="17">
        <f>WEEKNUM(Table_1[[#This Row],[Order Date]],1)</f>
        <v>23</v>
      </c>
      <c r="AK1635" s="17" t="str">
        <f>TEXT(Table_1[[#This Row],[Order Date]],"mmm yyyy")</f>
        <v>Jun 2015</v>
      </c>
      <c r="AL1635" s="17" t="str">
        <f>Table_1[[#This Row],[Monthly sales]]&amp;"  Week "&amp;TEXT(Table_1[[#This Row],[Weekly sales]],"00")</f>
        <v>Jun 2015  Week 23</v>
      </c>
      <c r="AM1635" s="17">
        <f>IF(COUNTIF($A$2:A1635, A1635)=1, 1, 0)</f>
        <v>0</v>
      </c>
      <c r="AN1635" s="3">
        <f>COUNTA(A1635) - COUNTIF(Table_1[[#This Row],[Unique Customers]], 1)</f>
        <v>1</v>
      </c>
      <c r="AO1635" s="17" t="str">
        <f t="shared" si="25"/>
        <v>Repeated</v>
      </c>
      <c r="AP1635" s="17" t="str">
        <f>"Q"&amp;_xlfn.CEILING.MATH(MONTH(Table_1[[#This Row],[Monthly sales]])/3,1)</f>
        <v>Q2</v>
      </c>
    </row>
    <row r="1636" spans="1:42" ht="14.4" x14ac:dyDescent="0.3">
      <c r="A1636" s="2">
        <v>3069</v>
      </c>
      <c r="B1636" s="15" t="s">
        <v>1169</v>
      </c>
      <c r="C1636" s="15" t="s">
        <v>38</v>
      </c>
      <c r="D1636" s="6">
        <v>0.03</v>
      </c>
      <c r="E1636" s="4">
        <v>120.98</v>
      </c>
      <c r="F1636" s="4">
        <v>30</v>
      </c>
      <c r="G1636" s="15" t="s">
        <v>27</v>
      </c>
      <c r="H1636" s="15" t="s">
        <v>40</v>
      </c>
      <c r="I1636" s="15" t="s">
        <v>29</v>
      </c>
      <c r="J1636" s="15" t="s">
        <v>110</v>
      </c>
      <c r="K1636" s="15" t="s">
        <v>58</v>
      </c>
      <c r="L1636" s="15" t="s">
        <v>1126</v>
      </c>
      <c r="M1636" s="6">
        <v>0.64</v>
      </c>
      <c r="N1636" s="15" t="s">
        <v>33</v>
      </c>
      <c r="O1636" s="15" t="s">
        <v>53</v>
      </c>
      <c r="P1636" s="15" t="s">
        <v>85</v>
      </c>
      <c r="Q1636" s="15" t="s">
        <v>1171</v>
      </c>
      <c r="R1636" s="2">
        <v>55128</v>
      </c>
      <c r="S1636" s="1">
        <v>42156</v>
      </c>
      <c r="T1636" s="12">
        <f>EOMONTH(Table_1[[#This Row],[Order Date]],0)</f>
        <v>42185</v>
      </c>
      <c r="U1636" s="10">
        <f>EOMONTH(Table_1[[#This Row],[Order Date]],0)</f>
        <v>42185</v>
      </c>
      <c r="V1636" s="14">
        <v>42156</v>
      </c>
      <c r="W1636" s="1">
        <v>42158</v>
      </c>
      <c r="X1636" s="12">
        <v>42158</v>
      </c>
      <c r="Y1636" s="10">
        <f>EOMONTH(Table_1[[#This Row],[Ship date]],0)</f>
        <v>42185</v>
      </c>
      <c r="Z1636" s="14">
        <v>42158</v>
      </c>
      <c r="AA1636" s="4">
        <v>638.02800000000002</v>
      </c>
      <c r="AB1636" s="2">
        <v>15</v>
      </c>
      <c r="AC1636" s="4">
        <v>1894.45</v>
      </c>
      <c r="AD1636" s="2">
        <v>88191</v>
      </c>
      <c r="AE1636" s="4">
        <f>'DataCleaning and Transformation'!$E1636-'DataCleaning and Transformation'!$D1636</f>
        <v>120.95</v>
      </c>
      <c r="AF1636" s="15" t="str">
        <f>_xlfn.IFS('DataCleaning and Transformation'!$O1636="Central","Chris",'DataCleaning and Transformation'!$O1636="East","Erin",'DataCleaning and Transformation'!$O1636="South","Sam",'DataCleaning and Transformation'!$O1636="West","William")</f>
        <v>Chris</v>
      </c>
      <c r="AG1636" s="31">
        <f>Table_1[[#This Row],[Ship date]]-Table_1[[#This Row],[Order Date]]</f>
        <v>2</v>
      </c>
      <c r="AH1636" s="22">
        <f>Table_1[[#This Row],[Profit]]/Table_1[[#This Row],[Sales]]</f>
        <v>0.33678798595898546</v>
      </c>
      <c r="AI1636" s="23">
        <f>Table_1[[#This Row],[Profit]]+Table_1[[#This Row],[Sales]]</f>
        <v>2532.4780000000001</v>
      </c>
      <c r="AJ1636" s="17">
        <f>WEEKNUM(Table_1[[#This Row],[Order Date]],1)</f>
        <v>23</v>
      </c>
      <c r="AK1636" s="17" t="str">
        <f>TEXT(Table_1[[#This Row],[Order Date]],"mmm yyyy")</f>
        <v>Jun 2015</v>
      </c>
      <c r="AL1636" s="17" t="str">
        <f>Table_1[[#This Row],[Monthly sales]]&amp;"  Week "&amp;TEXT(Table_1[[#This Row],[Weekly sales]],"00")</f>
        <v>Jun 2015  Week 23</v>
      </c>
      <c r="AM1636" s="17">
        <f>IF(COUNTIF($A$2:A1636, A1636)=1, 1, 0)</f>
        <v>0</v>
      </c>
      <c r="AN1636" s="3">
        <f>COUNTA(A1636) - COUNTIF(Table_1[[#This Row],[Unique Customers]], 1)</f>
        <v>1</v>
      </c>
      <c r="AO1636" s="17" t="str">
        <f t="shared" si="25"/>
        <v>Unique</v>
      </c>
      <c r="AP1636" s="17" t="str">
        <f>"Q"&amp;_xlfn.CEILING.MATH(MONTH(Table_1[[#This Row],[Monthly sales]])/3,1)</f>
        <v>Q2</v>
      </c>
    </row>
    <row r="1637" spans="1:42" ht="14.4" x14ac:dyDescent="0.3">
      <c r="A1637" s="2">
        <v>3069</v>
      </c>
      <c r="B1637" s="15" t="s">
        <v>1169</v>
      </c>
      <c r="C1637" s="15" t="s">
        <v>38</v>
      </c>
      <c r="D1637" s="6">
        <v>0.01</v>
      </c>
      <c r="E1637" s="4">
        <v>15.68</v>
      </c>
      <c r="F1637" s="4">
        <v>3.73</v>
      </c>
      <c r="G1637" s="15" t="s">
        <v>39</v>
      </c>
      <c r="H1637" s="15" t="s">
        <v>40</v>
      </c>
      <c r="I1637" s="15" t="s">
        <v>29</v>
      </c>
      <c r="J1637" s="15" t="s">
        <v>127</v>
      </c>
      <c r="K1637" s="15" t="s">
        <v>43</v>
      </c>
      <c r="L1637" s="15" t="s">
        <v>2728</v>
      </c>
      <c r="M1637" s="6">
        <v>0.46</v>
      </c>
      <c r="N1637" s="15" t="s">
        <v>33</v>
      </c>
      <c r="O1637" s="15" t="s">
        <v>53</v>
      </c>
      <c r="P1637" s="15" t="s">
        <v>85</v>
      </c>
      <c r="Q1637" s="15" t="s">
        <v>1171</v>
      </c>
      <c r="R1637" s="2">
        <v>55128</v>
      </c>
      <c r="S1637" s="1">
        <v>42156</v>
      </c>
      <c r="T1637" s="12">
        <f>EOMONTH(Table_1[[#This Row],[Order Date]],0)</f>
        <v>42185</v>
      </c>
      <c r="U1637" s="10">
        <f>EOMONTH(Table_1[[#This Row],[Order Date]],0)</f>
        <v>42185</v>
      </c>
      <c r="V1637" s="14">
        <v>42156</v>
      </c>
      <c r="W1637" s="1">
        <v>42158</v>
      </c>
      <c r="X1637" s="12">
        <v>42158</v>
      </c>
      <c r="Y1637" s="10">
        <f>EOMONTH(Table_1[[#This Row],[Ship date]],0)</f>
        <v>42185</v>
      </c>
      <c r="Z1637" s="14">
        <v>42158</v>
      </c>
      <c r="AA1637" s="4">
        <v>138.49680000000001</v>
      </c>
      <c r="AB1637" s="2">
        <v>12</v>
      </c>
      <c r="AC1637" s="4">
        <v>200.72</v>
      </c>
      <c r="AD1637" s="2">
        <v>88191</v>
      </c>
      <c r="AE1637" s="4">
        <f>'DataCleaning and Transformation'!$E1637-'DataCleaning and Transformation'!$D1637</f>
        <v>15.67</v>
      </c>
      <c r="AF1637" s="15" t="str">
        <f>_xlfn.IFS('DataCleaning and Transformation'!$O1637="Central","Chris",'DataCleaning and Transformation'!$O1637="East","Erin",'DataCleaning and Transformation'!$O1637="South","Sam",'DataCleaning and Transformation'!$O1637="West","William")</f>
        <v>Chris</v>
      </c>
      <c r="AG1637" s="31">
        <f>Table_1[[#This Row],[Ship date]]-Table_1[[#This Row],[Order Date]]</f>
        <v>2</v>
      </c>
      <c r="AH1637" s="22">
        <f>Table_1[[#This Row],[Profit]]/Table_1[[#This Row],[Sales]]</f>
        <v>0.69000000000000006</v>
      </c>
      <c r="AI1637" s="23">
        <f>Table_1[[#This Row],[Profit]]+Table_1[[#This Row],[Sales]]</f>
        <v>339.21680000000003</v>
      </c>
      <c r="AJ1637" s="17">
        <f>WEEKNUM(Table_1[[#This Row],[Order Date]],1)</f>
        <v>23</v>
      </c>
      <c r="AK1637" s="17" t="str">
        <f>TEXT(Table_1[[#This Row],[Order Date]],"mmm yyyy")</f>
        <v>Jun 2015</v>
      </c>
      <c r="AL1637" s="17" t="str">
        <f>Table_1[[#This Row],[Monthly sales]]&amp;"  Week "&amp;TEXT(Table_1[[#This Row],[Weekly sales]],"00")</f>
        <v>Jun 2015  Week 23</v>
      </c>
      <c r="AM1637" s="17">
        <f>IF(COUNTIF($A$2:A1637, A1637)=1, 1, 0)</f>
        <v>0</v>
      </c>
      <c r="AN1637" s="3">
        <f>COUNTA(A1637) - COUNTIF(Table_1[[#This Row],[Unique Customers]], 1)</f>
        <v>1</v>
      </c>
      <c r="AO1637" s="17" t="str">
        <f t="shared" si="25"/>
        <v>Repeated</v>
      </c>
      <c r="AP1637" s="17" t="str">
        <f>"Q"&amp;_xlfn.CEILING.MATH(MONTH(Table_1[[#This Row],[Monthly sales]])/3,1)</f>
        <v>Q2</v>
      </c>
    </row>
    <row r="1638" spans="1:42" ht="14.4" x14ac:dyDescent="0.3">
      <c r="A1638" s="2">
        <v>3141</v>
      </c>
      <c r="B1638" s="15" t="s">
        <v>2729</v>
      </c>
      <c r="C1638" s="15" t="s">
        <v>48</v>
      </c>
      <c r="D1638" s="6">
        <v>0.09</v>
      </c>
      <c r="E1638" s="4">
        <v>6.84</v>
      </c>
      <c r="F1638" s="4">
        <v>8.3699999999999992</v>
      </c>
      <c r="G1638" s="15" t="s">
        <v>39</v>
      </c>
      <c r="H1638" s="15" t="s">
        <v>40</v>
      </c>
      <c r="I1638" s="15" t="s">
        <v>49</v>
      </c>
      <c r="J1638" s="15" t="s">
        <v>569</v>
      </c>
      <c r="K1638" s="15" t="s">
        <v>43</v>
      </c>
      <c r="L1638" s="15" t="s">
        <v>737</v>
      </c>
      <c r="M1638" s="6">
        <v>0.57999999999999996</v>
      </c>
      <c r="N1638" s="15" t="s">
        <v>33</v>
      </c>
      <c r="O1638" s="15" t="s">
        <v>53</v>
      </c>
      <c r="P1638" s="15" t="s">
        <v>188</v>
      </c>
      <c r="Q1638" s="15" t="s">
        <v>367</v>
      </c>
      <c r="R1638" s="2">
        <v>77506</v>
      </c>
      <c r="S1638" s="1">
        <v>42156</v>
      </c>
      <c r="T1638" s="12">
        <f>EOMONTH(Table_1[[#This Row],[Order Date]],0)</f>
        <v>42185</v>
      </c>
      <c r="U1638" s="10">
        <f>EOMONTH(Table_1[[#This Row],[Order Date]],0)</f>
        <v>42185</v>
      </c>
      <c r="V1638" s="14">
        <v>42156</v>
      </c>
      <c r="W1638" s="1">
        <v>42163</v>
      </c>
      <c r="X1638" s="12">
        <v>42163</v>
      </c>
      <c r="Y1638" s="10">
        <f>EOMONTH(Table_1[[#This Row],[Ship date]],0)</f>
        <v>42185</v>
      </c>
      <c r="Z1638" s="14">
        <v>42163</v>
      </c>
      <c r="AA1638" s="4">
        <v>-88.584999999999994</v>
      </c>
      <c r="AB1638" s="2">
        <v>13</v>
      </c>
      <c r="AC1638" s="4">
        <v>87.1</v>
      </c>
      <c r="AD1638" s="2">
        <v>86369</v>
      </c>
      <c r="AE1638" s="4">
        <f>'DataCleaning and Transformation'!$E1638-'DataCleaning and Transformation'!$D1638</f>
        <v>6.75</v>
      </c>
      <c r="AF1638" s="15" t="str">
        <f>_xlfn.IFS('DataCleaning and Transformation'!$O1638="Central","Chris",'DataCleaning and Transformation'!$O1638="East","Erin",'DataCleaning and Transformation'!$O1638="South","Sam",'DataCleaning and Transformation'!$O1638="West","William")</f>
        <v>Chris</v>
      </c>
      <c r="AG1638" s="31">
        <f>Table_1[[#This Row],[Ship date]]-Table_1[[#This Row],[Order Date]]</f>
        <v>7</v>
      </c>
      <c r="AH1638" s="22">
        <f>Table_1[[#This Row],[Profit]]/Table_1[[#This Row],[Sales]]</f>
        <v>-1.0170493685419058</v>
      </c>
      <c r="AI1638" s="23">
        <f>Table_1[[#This Row],[Profit]]+Table_1[[#This Row],[Sales]]</f>
        <v>-1.4849999999999994</v>
      </c>
      <c r="AJ1638" s="17">
        <f>WEEKNUM(Table_1[[#This Row],[Order Date]],1)</f>
        <v>23</v>
      </c>
      <c r="AK1638" s="17" t="str">
        <f>TEXT(Table_1[[#This Row],[Order Date]],"mmm yyyy")</f>
        <v>Jun 2015</v>
      </c>
      <c r="AL1638" s="17" t="str">
        <f>Table_1[[#This Row],[Monthly sales]]&amp;"  Week "&amp;TEXT(Table_1[[#This Row],[Weekly sales]],"00")</f>
        <v>Jun 2015  Week 23</v>
      </c>
      <c r="AM1638" s="17">
        <f>IF(COUNTIF($A$2:A1638, A1638)=1, 1, 0)</f>
        <v>1</v>
      </c>
      <c r="AN1638" s="3">
        <f>COUNTA(A1638) - COUNTIF(Table_1[[#This Row],[Unique Customers]], 1)</f>
        <v>0</v>
      </c>
      <c r="AO1638" s="17" t="str">
        <f t="shared" si="25"/>
        <v>Unique</v>
      </c>
      <c r="AP1638" s="17" t="str">
        <f>"Q"&amp;_xlfn.CEILING.MATH(MONTH(Table_1[[#This Row],[Monthly sales]])/3,1)</f>
        <v>Q2</v>
      </c>
    </row>
    <row r="1639" spans="1:42" ht="14.4" x14ac:dyDescent="0.3">
      <c r="A1639" s="2">
        <v>3141</v>
      </c>
      <c r="B1639" s="15" t="s">
        <v>2729</v>
      </c>
      <c r="C1639" s="15" t="s">
        <v>48</v>
      </c>
      <c r="D1639" s="6">
        <v>7.0000000000000007E-2</v>
      </c>
      <c r="E1639" s="4">
        <v>48.91</v>
      </c>
      <c r="F1639" s="4">
        <v>35</v>
      </c>
      <c r="G1639" s="15" t="s">
        <v>88</v>
      </c>
      <c r="H1639" s="15" t="s">
        <v>40</v>
      </c>
      <c r="I1639" s="15" t="s">
        <v>49</v>
      </c>
      <c r="J1639" s="15" t="s">
        <v>79</v>
      </c>
      <c r="K1639" s="15" t="s">
        <v>65</v>
      </c>
      <c r="L1639" s="15" t="s">
        <v>1822</v>
      </c>
      <c r="M1639" s="6">
        <v>0.83</v>
      </c>
      <c r="N1639" s="15" t="s">
        <v>33</v>
      </c>
      <c r="O1639" s="15" t="s">
        <v>53</v>
      </c>
      <c r="P1639" s="15" t="s">
        <v>188</v>
      </c>
      <c r="Q1639" s="15" t="s">
        <v>367</v>
      </c>
      <c r="R1639" s="2">
        <v>77506</v>
      </c>
      <c r="S1639" s="1">
        <v>42156</v>
      </c>
      <c r="T1639" s="12">
        <f>EOMONTH(Table_1[[#This Row],[Order Date]],0)</f>
        <v>42185</v>
      </c>
      <c r="U1639" s="10">
        <f>EOMONTH(Table_1[[#This Row],[Order Date]],0)</f>
        <v>42185</v>
      </c>
      <c r="V1639" s="14">
        <v>42156</v>
      </c>
      <c r="W1639" s="1">
        <v>42158</v>
      </c>
      <c r="X1639" s="12">
        <v>42158</v>
      </c>
      <c r="Y1639" s="10">
        <f>EOMONTH(Table_1[[#This Row],[Ship date]],0)</f>
        <v>42185</v>
      </c>
      <c r="Z1639" s="14">
        <v>42158</v>
      </c>
      <c r="AA1639" s="4">
        <v>-485.68</v>
      </c>
      <c r="AB1639" s="2">
        <v>15</v>
      </c>
      <c r="AC1639" s="4">
        <v>736.86</v>
      </c>
      <c r="AD1639" s="2">
        <v>86369</v>
      </c>
      <c r="AE1639" s="4">
        <f>'DataCleaning and Transformation'!$E1639-'DataCleaning and Transformation'!$D1639</f>
        <v>48.839999999999996</v>
      </c>
      <c r="AF1639" s="15" t="str">
        <f>_xlfn.IFS('DataCleaning and Transformation'!$O1639="Central","Chris",'DataCleaning and Transformation'!$O1639="East","Erin",'DataCleaning and Transformation'!$O1639="South","Sam",'DataCleaning and Transformation'!$O1639="West","William")</f>
        <v>Chris</v>
      </c>
      <c r="AG1639" s="31">
        <f>Table_1[[#This Row],[Ship date]]-Table_1[[#This Row],[Order Date]]</f>
        <v>2</v>
      </c>
      <c r="AH1639" s="22">
        <f>Table_1[[#This Row],[Profit]]/Table_1[[#This Row],[Sales]]</f>
        <v>-0.65912113562956332</v>
      </c>
      <c r="AI1639" s="23">
        <f>Table_1[[#This Row],[Profit]]+Table_1[[#This Row],[Sales]]</f>
        <v>251.18</v>
      </c>
      <c r="AJ1639" s="17">
        <f>WEEKNUM(Table_1[[#This Row],[Order Date]],1)</f>
        <v>23</v>
      </c>
      <c r="AK1639" s="17" t="str">
        <f>TEXT(Table_1[[#This Row],[Order Date]],"mmm yyyy")</f>
        <v>Jun 2015</v>
      </c>
      <c r="AL1639" s="17" t="str">
        <f>Table_1[[#This Row],[Monthly sales]]&amp;"  Week "&amp;TEXT(Table_1[[#This Row],[Weekly sales]],"00")</f>
        <v>Jun 2015  Week 23</v>
      </c>
      <c r="AM1639" s="17">
        <f>IF(COUNTIF($A$2:A1639, A1639)=1, 1, 0)</f>
        <v>0</v>
      </c>
      <c r="AN1639" s="3">
        <f>COUNTA(A1639) - COUNTIF(Table_1[[#This Row],[Unique Customers]], 1)</f>
        <v>1</v>
      </c>
      <c r="AO1639" s="17" t="str">
        <f t="shared" si="25"/>
        <v>Repeated</v>
      </c>
      <c r="AP1639" s="17" t="str">
        <f>"Q"&amp;_xlfn.CEILING.MATH(MONTH(Table_1[[#This Row],[Monthly sales]])/3,1)</f>
        <v>Q2</v>
      </c>
    </row>
    <row r="1640" spans="1:42" ht="14.4" x14ac:dyDescent="0.3">
      <c r="A1640" s="2">
        <v>2737</v>
      </c>
      <c r="B1640" s="15" t="s">
        <v>2271</v>
      </c>
      <c r="C1640" s="15" t="s">
        <v>117</v>
      </c>
      <c r="D1640" s="6">
        <v>0.03</v>
      </c>
      <c r="E1640" s="4">
        <v>15.31</v>
      </c>
      <c r="F1640" s="4">
        <v>8.7799999999999994</v>
      </c>
      <c r="G1640" s="15" t="s">
        <v>39</v>
      </c>
      <c r="H1640" s="15" t="s">
        <v>28</v>
      </c>
      <c r="I1640" s="15" t="s">
        <v>49</v>
      </c>
      <c r="J1640" s="15" t="s">
        <v>79</v>
      </c>
      <c r="K1640" s="15" t="s">
        <v>74</v>
      </c>
      <c r="L1640" s="15" t="s">
        <v>2435</v>
      </c>
      <c r="M1640" s="6">
        <v>0.56999999999999995</v>
      </c>
      <c r="N1640" s="15" t="s">
        <v>33</v>
      </c>
      <c r="O1640" s="15" t="s">
        <v>112</v>
      </c>
      <c r="P1640" s="15" t="s">
        <v>634</v>
      </c>
      <c r="Q1640" s="15" t="s">
        <v>1947</v>
      </c>
      <c r="R1640" s="2">
        <v>5701</v>
      </c>
      <c r="S1640" s="1">
        <v>42156</v>
      </c>
      <c r="T1640" s="12">
        <f>EOMONTH(Table_1[[#This Row],[Order Date]],0)</f>
        <v>42185</v>
      </c>
      <c r="U1640" s="10">
        <f>EOMONTH(Table_1[[#This Row],[Order Date]],0)</f>
        <v>42185</v>
      </c>
      <c r="V1640" s="14">
        <v>42156</v>
      </c>
      <c r="W1640" s="1">
        <v>42157</v>
      </c>
      <c r="X1640" s="12">
        <v>42157</v>
      </c>
      <c r="Y1640" s="10">
        <f>EOMONTH(Table_1[[#This Row],[Ship date]],0)</f>
        <v>42185</v>
      </c>
      <c r="Z1640" s="14">
        <v>42157</v>
      </c>
      <c r="AA1640" s="4">
        <v>-57.56</v>
      </c>
      <c r="AB1640" s="2">
        <v>12</v>
      </c>
      <c r="AC1640" s="4">
        <v>194.08</v>
      </c>
      <c r="AD1640" s="2">
        <v>89019</v>
      </c>
      <c r="AE1640" s="4">
        <f>'DataCleaning and Transformation'!$E1640-'DataCleaning and Transformation'!$D1640</f>
        <v>15.280000000000001</v>
      </c>
      <c r="AF1640" s="15" t="str">
        <f>_xlfn.IFS('DataCleaning and Transformation'!$O1640="Central","Chris",'DataCleaning and Transformation'!$O1640="East","Erin",'DataCleaning and Transformation'!$O1640="South","Sam",'DataCleaning and Transformation'!$O1640="West","William")</f>
        <v>Erin</v>
      </c>
      <c r="AG1640" s="31">
        <f>Table_1[[#This Row],[Ship date]]-Table_1[[#This Row],[Order Date]]</f>
        <v>1</v>
      </c>
      <c r="AH1640" s="22">
        <f>Table_1[[#This Row],[Profit]]/Table_1[[#This Row],[Sales]]</f>
        <v>-0.29657873042044519</v>
      </c>
      <c r="AI1640" s="23">
        <f>Table_1[[#This Row],[Profit]]+Table_1[[#This Row],[Sales]]</f>
        <v>136.52000000000001</v>
      </c>
      <c r="AJ1640" s="17">
        <f>WEEKNUM(Table_1[[#This Row],[Order Date]],1)</f>
        <v>23</v>
      </c>
      <c r="AK1640" s="17" t="str">
        <f>TEXT(Table_1[[#This Row],[Order Date]],"mmm yyyy")</f>
        <v>Jun 2015</v>
      </c>
      <c r="AL1640" s="17" t="str">
        <f>Table_1[[#This Row],[Monthly sales]]&amp;"  Week "&amp;TEXT(Table_1[[#This Row],[Weekly sales]],"00")</f>
        <v>Jun 2015  Week 23</v>
      </c>
      <c r="AM1640" s="17">
        <f>IF(COUNTIF($A$2:A1640, A1640)=1, 1, 0)</f>
        <v>0</v>
      </c>
      <c r="AN1640" s="3">
        <f>COUNTA(A1640) - COUNTIF(Table_1[[#This Row],[Unique Customers]], 1)</f>
        <v>1</v>
      </c>
      <c r="AO1640" s="17" t="str">
        <f t="shared" si="25"/>
        <v>Unique</v>
      </c>
      <c r="AP1640" s="17" t="str">
        <f>"Q"&amp;_xlfn.CEILING.MATH(MONTH(Table_1[[#This Row],[Monthly sales]])/3,1)</f>
        <v>Q2</v>
      </c>
    </row>
    <row r="1641" spans="1:42" ht="14.4" x14ac:dyDescent="0.3">
      <c r="A1641" s="2">
        <v>2828</v>
      </c>
      <c r="B1641" s="15" t="s">
        <v>1260</v>
      </c>
      <c r="C1641" s="15" t="s">
        <v>117</v>
      </c>
      <c r="D1641" s="6">
        <v>7.0000000000000007E-2</v>
      </c>
      <c r="E1641" s="4">
        <v>39.479999999999997</v>
      </c>
      <c r="F1641" s="4">
        <v>1.99</v>
      </c>
      <c r="G1641" s="15" t="s">
        <v>39</v>
      </c>
      <c r="H1641" s="15" t="s">
        <v>95</v>
      </c>
      <c r="I1641" s="15" t="s">
        <v>41</v>
      </c>
      <c r="J1641" s="15" t="s">
        <v>42</v>
      </c>
      <c r="K1641" s="15" t="s">
        <v>43</v>
      </c>
      <c r="L1641" s="15" t="s">
        <v>1258</v>
      </c>
      <c r="M1641" s="6">
        <v>0.54</v>
      </c>
      <c r="N1641" s="15" t="s">
        <v>33</v>
      </c>
      <c r="O1641" s="15" t="s">
        <v>60</v>
      </c>
      <c r="P1641" s="15" t="s">
        <v>91</v>
      </c>
      <c r="Q1641" s="15" t="s">
        <v>1262</v>
      </c>
      <c r="R1641" s="2">
        <v>92243</v>
      </c>
      <c r="S1641" s="1">
        <v>42156</v>
      </c>
      <c r="T1641" s="12">
        <f>EOMONTH(Table_1[[#This Row],[Order Date]],0)</f>
        <v>42185</v>
      </c>
      <c r="U1641" s="10">
        <f>EOMONTH(Table_1[[#This Row],[Order Date]],0)</f>
        <v>42185</v>
      </c>
      <c r="V1641" s="14">
        <v>42156</v>
      </c>
      <c r="W1641" s="1">
        <v>42157</v>
      </c>
      <c r="X1641" s="12">
        <v>42157</v>
      </c>
      <c r="Y1641" s="10">
        <f>EOMONTH(Table_1[[#This Row],[Ship date]],0)</f>
        <v>42185</v>
      </c>
      <c r="Z1641" s="14">
        <v>42157</v>
      </c>
      <c r="AA1641" s="4">
        <v>322.25069999999999</v>
      </c>
      <c r="AB1641" s="2">
        <v>12</v>
      </c>
      <c r="AC1641" s="4">
        <v>467.03</v>
      </c>
      <c r="AD1641" s="2">
        <v>87721</v>
      </c>
      <c r="AE1641" s="4">
        <f>'DataCleaning and Transformation'!$E1641-'DataCleaning and Transformation'!$D1641</f>
        <v>39.409999999999997</v>
      </c>
      <c r="AF1641" s="15" t="str">
        <f>_xlfn.IFS('DataCleaning and Transformation'!$O1641="Central","Chris",'DataCleaning and Transformation'!$O1641="East","Erin",'DataCleaning and Transformation'!$O1641="South","Sam",'DataCleaning and Transformation'!$O1641="West","William")</f>
        <v>William</v>
      </c>
      <c r="AG1641" s="31">
        <f>Table_1[[#This Row],[Ship date]]-Table_1[[#This Row],[Order Date]]</f>
        <v>1</v>
      </c>
      <c r="AH1641" s="22">
        <f>Table_1[[#This Row],[Profit]]/Table_1[[#This Row],[Sales]]</f>
        <v>0.69000000000000006</v>
      </c>
      <c r="AI1641" s="23">
        <f>Table_1[[#This Row],[Profit]]+Table_1[[#This Row],[Sales]]</f>
        <v>789.28070000000002</v>
      </c>
      <c r="AJ1641" s="17">
        <f>WEEKNUM(Table_1[[#This Row],[Order Date]],1)</f>
        <v>23</v>
      </c>
      <c r="AK1641" s="17" t="str">
        <f>TEXT(Table_1[[#This Row],[Order Date]],"mmm yyyy")</f>
        <v>Jun 2015</v>
      </c>
      <c r="AL1641" s="17" t="str">
        <f>Table_1[[#This Row],[Monthly sales]]&amp;"  Week "&amp;TEXT(Table_1[[#This Row],[Weekly sales]],"00")</f>
        <v>Jun 2015  Week 23</v>
      </c>
      <c r="AM1641" s="17">
        <f>IF(COUNTIF($A$2:A1641, A1641)=1, 1, 0)</f>
        <v>0</v>
      </c>
      <c r="AN1641" s="3">
        <f>COUNTA(A1641) - COUNTIF(Table_1[[#This Row],[Unique Customers]], 1)</f>
        <v>1</v>
      </c>
      <c r="AO1641" s="17" t="str">
        <f t="shared" si="25"/>
        <v>Unique</v>
      </c>
      <c r="AP1641" s="17" t="str">
        <f>"Q"&amp;_xlfn.CEILING.MATH(MONTH(Table_1[[#This Row],[Monthly sales]])/3,1)</f>
        <v>Q2</v>
      </c>
    </row>
    <row r="1642" spans="1:42" ht="14.4" x14ac:dyDescent="0.3">
      <c r="A1642" s="2">
        <v>797</v>
      </c>
      <c r="B1642" s="15" t="s">
        <v>1525</v>
      </c>
      <c r="C1642" s="15" t="s">
        <v>71</v>
      </c>
      <c r="D1642" s="6">
        <v>0.04</v>
      </c>
      <c r="E1642" s="4">
        <v>9.11</v>
      </c>
      <c r="F1642" s="4">
        <v>2.25</v>
      </c>
      <c r="G1642" s="15" t="s">
        <v>39</v>
      </c>
      <c r="H1642" s="15" t="s">
        <v>95</v>
      </c>
      <c r="I1642" s="15" t="s">
        <v>49</v>
      </c>
      <c r="J1642" s="15" t="s">
        <v>50</v>
      </c>
      <c r="K1642" s="15" t="s">
        <v>51</v>
      </c>
      <c r="L1642" s="15" t="s">
        <v>2730</v>
      </c>
      <c r="M1642" s="6">
        <v>0.52</v>
      </c>
      <c r="N1642" s="15" t="s">
        <v>33</v>
      </c>
      <c r="O1642" s="15" t="s">
        <v>60</v>
      </c>
      <c r="P1642" s="15" t="s">
        <v>147</v>
      </c>
      <c r="Q1642" s="15" t="s">
        <v>1527</v>
      </c>
      <c r="R1642" s="2">
        <v>84067</v>
      </c>
      <c r="S1642" s="1">
        <v>42156</v>
      </c>
      <c r="T1642" s="12">
        <f>EOMONTH(Table_1[[#This Row],[Order Date]],0)</f>
        <v>42185</v>
      </c>
      <c r="U1642" s="10">
        <f>EOMONTH(Table_1[[#This Row],[Order Date]],0)</f>
        <v>42185</v>
      </c>
      <c r="V1642" s="14">
        <v>42156</v>
      </c>
      <c r="W1642" s="1">
        <v>42159</v>
      </c>
      <c r="X1642" s="12">
        <v>42159</v>
      </c>
      <c r="Y1642" s="10">
        <f>EOMONTH(Table_1[[#This Row],[Ship date]],0)</f>
        <v>42185</v>
      </c>
      <c r="Z1642" s="14">
        <v>42159</v>
      </c>
      <c r="AA1642" s="4">
        <v>-3.496</v>
      </c>
      <c r="AB1642" s="2">
        <v>2</v>
      </c>
      <c r="AC1642" s="4">
        <v>18.59</v>
      </c>
      <c r="AD1642" s="2">
        <v>86868</v>
      </c>
      <c r="AE1642" s="4">
        <f>'DataCleaning and Transformation'!$E1642-'DataCleaning and Transformation'!$D1642</f>
        <v>9.07</v>
      </c>
      <c r="AF1642" s="15" t="str">
        <f>_xlfn.IFS('DataCleaning and Transformation'!$O1642="Central","Chris",'DataCleaning and Transformation'!$O1642="East","Erin",'DataCleaning and Transformation'!$O1642="South","Sam",'DataCleaning and Transformation'!$O1642="West","William")</f>
        <v>William</v>
      </c>
      <c r="AG1642" s="31">
        <f>Table_1[[#This Row],[Ship date]]-Table_1[[#This Row],[Order Date]]</f>
        <v>3</v>
      </c>
      <c r="AH1642" s="22">
        <f>Table_1[[#This Row],[Profit]]/Table_1[[#This Row],[Sales]]</f>
        <v>-0.18805809575040344</v>
      </c>
      <c r="AI1642" s="23">
        <f>Table_1[[#This Row],[Profit]]+Table_1[[#This Row],[Sales]]</f>
        <v>15.093999999999999</v>
      </c>
      <c r="AJ1642" s="17">
        <f>WEEKNUM(Table_1[[#This Row],[Order Date]],1)</f>
        <v>23</v>
      </c>
      <c r="AK1642" s="17" t="str">
        <f>TEXT(Table_1[[#This Row],[Order Date]],"mmm yyyy")</f>
        <v>Jun 2015</v>
      </c>
      <c r="AL1642" s="17" t="str">
        <f>Table_1[[#This Row],[Monthly sales]]&amp;"  Week "&amp;TEXT(Table_1[[#This Row],[Weekly sales]],"00")</f>
        <v>Jun 2015  Week 23</v>
      </c>
      <c r="AM1642" s="17">
        <f>IF(COUNTIF($A$2:A1642, A1642)=1, 1, 0)</f>
        <v>0</v>
      </c>
      <c r="AN1642" s="3">
        <f>COUNTA(A1642) - COUNTIF(Table_1[[#This Row],[Unique Customers]], 1)</f>
        <v>1</v>
      </c>
      <c r="AO1642" s="17" t="str">
        <f t="shared" si="25"/>
        <v>Unique</v>
      </c>
      <c r="AP1642" s="17" t="str">
        <f>"Q"&amp;_xlfn.CEILING.MATH(MONTH(Table_1[[#This Row],[Monthly sales]])/3,1)</f>
        <v>Q2</v>
      </c>
    </row>
    <row r="1643" spans="1:42" ht="14.4" x14ac:dyDescent="0.3">
      <c r="A1643" s="2">
        <v>797</v>
      </c>
      <c r="B1643" s="15" t="s">
        <v>1525</v>
      </c>
      <c r="C1643" s="15" t="s">
        <v>71</v>
      </c>
      <c r="D1643" s="6">
        <v>7.0000000000000007E-2</v>
      </c>
      <c r="E1643" s="4">
        <v>64.650000000000006</v>
      </c>
      <c r="F1643" s="4">
        <v>35</v>
      </c>
      <c r="G1643" s="15" t="s">
        <v>39</v>
      </c>
      <c r="H1643" s="15" t="s">
        <v>95</v>
      </c>
      <c r="I1643" s="15" t="s">
        <v>49</v>
      </c>
      <c r="J1643" s="15" t="s">
        <v>79</v>
      </c>
      <c r="K1643" s="15" t="s">
        <v>65</v>
      </c>
      <c r="L1643" s="15" t="s">
        <v>1014</v>
      </c>
      <c r="M1643" s="6">
        <v>0.8</v>
      </c>
      <c r="N1643" s="15" t="s">
        <v>33</v>
      </c>
      <c r="O1643" s="15" t="s">
        <v>60</v>
      </c>
      <c r="P1643" s="15" t="s">
        <v>147</v>
      </c>
      <c r="Q1643" s="15" t="s">
        <v>1527</v>
      </c>
      <c r="R1643" s="2">
        <v>84067</v>
      </c>
      <c r="S1643" s="1">
        <v>42156</v>
      </c>
      <c r="T1643" s="12">
        <f>EOMONTH(Table_1[[#This Row],[Order Date]],0)</f>
        <v>42185</v>
      </c>
      <c r="U1643" s="10">
        <f>EOMONTH(Table_1[[#This Row],[Order Date]],0)</f>
        <v>42185</v>
      </c>
      <c r="V1643" s="14">
        <v>42156</v>
      </c>
      <c r="W1643" s="1">
        <v>42158</v>
      </c>
      <c r="X1643" s="12">
        <v>42158</v>
      </c>
      <c r="Y1643" s="10">
        <f>EOMONTH(Table_1[[#This Row],[Ship date]],0)</f>
        <v>42185</v>
      </c>
      <c r="Z1643" s="14">
        <v>42158</v>
      </c>
      <c r="AA1643" s="4">
        <v>-717.072</v>
      </c>
      <c r="AB1643" s="2">
        <v>13</v>
      </c>
      <c r="AC1643" s="4">
        <v>834.08</v>
      </c>
      <c r="AD1643" s="2">
        <v>86868</v>
      </c>
      <c r="AE1643" s="4">
        <f>'DataCleaning and Transformation'!$E1643-'DataCleaning and Transformation'!$D1643</f>
        <v>64.580000000000013</v>
      </c>
      <c r="AF1643" s="15" t="str">
        <f>_xlfn.IFS('DataCleaning and Transformation'!$O1643="Central","Chris",'DataCleaning and Transformation'!$O1643="East","Erin",'DataCleaning and Transformation'!$O1643="South","Sam",'DataCleaning and Transformation'!$O1643="West","William")</f>
        <v>William</v>
      </c>
      <c r="AG1643" s="31">
        <f>Table_1[[#This Row],[Ship date]]-Table_1[[#This Row],[Order Date]]</f>
        <v>2</v>
      </c>
      <c r="AH1643" s="22">
        <f>Table_1[[#This Row],[Profit]]/Table_1[[#This Row],[Sales]]</f>
        <v>-0.85971609437943597</v>
      </c>
      <c r="AI1643" s="23">
        <f>Table_1[[#This Row],[Profit]]+Table_1[[#This Row],[Sales]]</f>
        <v>117.00800000000004</v>
      </c>
      <c r="AJ1643" s="17">
        <f>WEEKNUM(Table_1[[#This Row],[Order Date]],1)</f>
        <v>23</v>
      </c>
      <c r="AK1643" s="17" t="str">
        <f>TEXT(Table_1[[#This Row],[Order Date]],"mmm yyyy")</f>
        <v>Jun 2015</v>
      </c>
      <c r="AL1643" s="17" t="str">
        <f>Table_1[[#This Row],[Monthly sales]]&amp;"  Week "&amp;TEXT(Table_1[[#This Row],[Weekly sales]],"00")</f>
        <v>Jun 2015  Week 23</v>
      </c>
      <c r="AM1643" s="17">
        <f>IF(COUNTIF($A$2:A1643, A1643)=1, 1, 0)</f>
        <v>0</v>
      </c>
      <c r="AN1643" s="3">
        <f>COUNTA(A1643) - COUNTIF(Table_1[[#This Row],[Unique Customers]], 1)</f>
        <v>1</v>
      </c>
      <c r="AO1643" s="17" t="str">
        <f t="shared" si="25"/>
        <v>Repeated</v>
      </c>
      <c r="AP1643" s="17" t="str">
        <f>"Q"&amp;_xlfn.CEILING.MATH(MONTH(Table_1[[#This Row],[Monthly sales]])/3,1)</f>
        <v>Q2</v>
      </c>
    </row>
    <row r="1644" spans="1:42" ht="14.4" x14ac:dyDescent="0.3">
      <c r="A1644" s="2">
        <v>1556</v>
      </c>
      <c r="B1644" s="15" t="s">
        <v>2731</v>
      </c>
      <c r="C1644" s="15" t="s">
        <v>71</v>
      </c>
      <c r="D1644" s="6">
        <v>0.06</v>
      </c>
      <c r="E1644" s="4">
        <v>2.89</v>
      </c>
      <c r="F1644" s="4">
        <v>0.99</v>
      </c>
      <c r="G1644" s="15" t="s">
        <v>39</v>
      </c>
      <c r="H1644" s="15" t="s">
        <v>40</v>
      </c>
      <c r="I1644" s="15" t="s">
        <v>49</v>
      </c>
      <c r="J1644" s="15" t="s">
        <v>153</v>
      </c>
      <c r="K1644" s="15" t="s">
        <v>74</v>
      </c>
      <c r="L1644" s="15" t="s">
        <v>2732</v>
      </c>
      <c r="M1644" s="6">
        <v>0.38</v>
      </c>
      <c r="N1644" s="15" t="s">
        <v>33</v>
      </c>
      <c r="O1644" s="15" t="s">
        <v>34</v>
      </c>
      <c r="P1644" s="15" t="s">
        <v>243</v>
      </c>
      <c r="Q1644" s="15" t="s">
        <v>2733</v>
      </c>
      <c r="R1644" s="2">
        <v>22304</v>
      </c>
      <c r="S1644" s="1">
        <v>42156</v>
      </c>
      <c r="T1644" s="12">
        <f>EOMONTH(Table_1[[#This Row],[Order Date]],0)</f>
        <v>42185</v>
      </c>
      <c r="U1644" s="10">
        <f>EOMONTH(Table_1[[#This Row],[Order Date]],0)</f>
        <v>42185</v>
      </c>
      <c r="V1644" s="14">
        <v>42156</v>
      </c>
      <c r="W1644" s="1">
        <v>42158</v>
      </c>
      <c r="X1644" s="12">
        <v>42158</v>
      </c>
      <c r="Y1644" s="10">
        <f>EOMONTH(Table_1[[#This Row],[Ship date]],0)</f>
        <v>42185</v>
      </c>
      <c r="Z1644" s="14">
        <v>42158</v>
      </c>
      <c r="AA1644" s="4">
        <v>-2.0097</v>
      </c>
      <c r="AB1644" s="2">
        <v>6</v>
      </c>
      <c r="AC1644" s="4">
        <v>16.670000000000002</v>
      </c>
      <c r="AD1644" s="2">
        <v>87425</v>
      </c>
      <c r="AE1644" s="4">
        <f>'DataCleaning and Transformation'!$E1644-'DataCleaning and Transformation'!$D1644</f>
        <v>2.83</v>
      </c>
      <c r="AF1644" s="15" t="str">
        <f>_xlfn.IFS('DataCleaning and Transformation'!$O1644="Central","Chris",'DataCleaning and Transformation'!$O1644="East","Erin",'DataCleaning and Transformation'!$O1644="South","Sam",'DataCleaning and Transformation'!$O1644="West","William")</f>
        <v>Sam</v>
      </c>
      <c r="AG1644" s="31">
        <f>Table_1[[#This Row],[Ship date]]-Table_1[[#This Row],[Order Date]]</f>
        <v>2</v>
      </c>
      <c r="AH1644" s="22">
        <f>Table_1[[#This Row],[Profit]]/Table_1[[#This Row],[Sales]]</f>
        <v>-0.12055788842231553</v>
      </c>
      <c r="AI1644" s="23">
        <f>Table_1[[#This Row],[Profit]]+Table_1[[#This Row],[Sales]]</f>
        <v>14.660300000000001</v>
      </c>
      <c r="AJ1644" s="17">
        <f>WEEKNUM(Table_1[[#This Row],[Order Date]],1)</f>
        <v>23</v>
      </c>
      <c r="AK1644" s="17" t="str">
        <f>TEXT(Table_1[[#This Row],[Order Date]],"mmm yyyy")</f>
        <v>Jun 2015</v>
      </c>
      <c r="AL1644" s="17" t="str">
        <f>Table_1[[#This Row],[Monthly sales]]&amp;"  Week "&amp;TEXT(Table_1[[#This Row],[Weekly sales]],"00")</f>
        <v>Jun 2015  Week 23</v>
      </c>
      <c r="AM1644" s="17">
        <f>IF(COUNTIF($A$2:A1644, A1644)=1, 1, 0)</f>
        <v>1</v>
      </c>
      <c r="AN1644" s="3">
        <f>COUNTA(A1644) - COUNTIF(Table_1[[#This Row],[Unique Customers]], 1)</f>
        <v>0</v>
      </c>
      <c r="AO1644" s="17" t="str">
        <f t="shared" si="25"/>
        <v>Unique</v>
      </c>
      <c r="AP1644" s="17" t="str">
        <f>"Q"&amp;_xlfn.CEILING.MATH(MONTH(Table_1[[#This Row],[Monthly sales]])/3,1)</f>
        <v>Q2</v>
      </c>
    </row>
    <row r="1645" spans="1:42" ht="14.4" x14ac:dyDescent="0.3">
      <c r="A1645" s="2">
        <v>1556</v>
      </c>
      <c r="B1645" s="15" t="s">
        <v>2731</v>
      </c>
      <c r="C1645" s="15" t="s">
        <v>71</v>
      </c>
      <c r="D1645" s="6">
        <v>0.08</v>
      </c>
      <c r="E1645" s="4">
        <v>22.84</v>
      </c>
      <c r="F1645" s="4">
        <v>11.54</v>
      </c>
      <c r="G1645" s="15" t="s">
        <v>39</v>
      </c>
      <c r="H1645" s="15" t="s">
        <v>40</v>
      </c>
      <c r="I1645" s="15" t="s">
        <v>49</v>
      </c>
      <c r="J1645" s="15" t="s">
        <v>89</v>
      </c>
      <c r="K1645" s="15" t="s">
        <v>74</v>
      </c>
      <c r="L1645" s="15" t="s">
        <v>1842</v>
      </c>
      <c r="M1645" s="6">
        <v>0.39</v>
      </c>
      <c r="N1645" s="15" t="s">
        <v>33</v>
      </c>
      <c r="O1645" s="15" t="s">
        <v>34</v>
      </c>
      <c r="P1645" s="15" t="s">
        <v>243</v>
      </c>
      <c r="Q1645" s="15" t="s">
        <v>2733</v>
      </c>
      <c r="R1645" s="2">
        <v>22304</v>
      </c>
      <c r="S1645" s="1">
        <v>42156</v>
      </c>
      <c r="T1645" s="12">
        <f>EOMONTH(Table_1[[#This Row],[Order Date]],0)</f>
        <v>42185</v>
      </c>
      <c r="U1645" s="10">
        <f>EOMONTH(Table_1[[#This Row],[Order Date]],0)</f>
        <v>42185</v>
      </c>
      <c r="V1645" s="14">
        <v>42156</v>
      </c>
      <c r="W1645" s="1">
        <v>42158</v>
      </c>
      <c r="X1645" s="12">
        <v>42158</v>
      </c>
      <c r="Y1645" s="10">
        <f>EOMONTH(Table_1[[#This Row],[Ship date]],0)</f>
        <v>42185</v>
      </c>
      <c r="Z1645" s="14">
        <v>42158</v>
      </c>
      <c r="AA1645" s="4">
        <v>-477.37200000000001</v>
      </c>
      <c r="AB1645" s="2">
        <v>9</v>
      </c>
      <c r="AC1645" s="4">
        <v>195.16</v>
      </c>
      <c r="AD1645" s="2">
        <v>87425</v>
      </c>
      <c r="AE1645" s="4">
        <f>'DataCleaning and Transformation'!$E1645-'DataCleaning and Transformation'!$D1645</f>
        <v>22.76</v>
      </c>
      <c r="AF1645" s="15" t="str">
        <f>_xlfn.IFS('DataCleaning and Transformation'!$O1645="Central","Chris",'DataCleaning and Transformation'!$O1645="East","Erin",'DataCleaning and Transformation'!$O1645="South","Sam",'DataCleaning and Transformation'!$O1645="West","William")</f>
        <v>Sam</v>
      </c>
      <c r="AG1645" s="31">
        <f>Table_1[[#This Row],[Ship date]]-Table_1[[#This Row],[Order Date]]</f>
        <v>2</v>
      </c>
      <c r="AH1645" s="22">
        <f>Table_1[[#This Row],[Profit]]/Table_1[[#This Row],[Sales]]</f>
        <v>-2.4460545193687233</v>
      </c>
      <c r="AI1645" s="23">
        <f>Table_1[[#This Row],[Profit]]+Table_1[[#This Row],[Sales]]</f>
        <v>-282.21199999999999</v>
      </c>
      <c r="AJ1645" s="17">
        <f>WEEKNUM(Table_1[[#This Row],[Order Date]],1)</f>
        <v>23</v>
      </c>
      <c r="AK1645" s="17" t="str">
        <f>TEXT(Table_1[[#This Row],[Order Date]],"mmm yyyy")</f>
        <v>Jun 2015</v>
      </c>
      <c r="AL1645" s="17" t="str">
        <f>Table_1[[#This Row],[Monthly sales]]&amp;"  Week "&amp;TEXT(Table_1[[#This Row],[Weekly sales]],"00")</f>
        <v>Jun 2015  Week 23</v>
      </c>
      <c r="AM1645" s="17">
        <f>IF(COUNTIF($A$2:A1645, A1645)=1, 1, 0)</f>
        <v>0</v>
      </c>
      <c r="AN1645" s="3">
        <f>COUNTA(A1645) - COUNTIF(Table_1[[#This Row],[Unique Customers]], 1)</f>
        <v>1</v>
      </c>
      <c r="AO1645" s="17" t="str">
        <f t="shared" si="25"/>
        <v>Repeated</v>
      </c>
      <c r="AP1645" s="17" t="str">
        <f>"Q"&amp;_xlfn.CEILING.MATH(MONTH(Table_1[[#This Row],[Monthly sales]])/3,1)</f>
        <v>Q2</v>
      </c>
    </row>
    <row r="1646" spans="1:42" ht="14.4" x14ac:dyDescent="0.3">
      <c r="A1646" s="2">
        <v>1690</v>
      </c>
      <c r="B1646" s="15" t="s">
        <v>751</v>
      </c>
      <c r="C1646" s="15" t="s">
        <v>71</v>
      </c>
      <c r="D1646" s="6">
        <v>0.09</v>
      </c>
      <c r="E1646" s="4">
        <v>95.43</v>
      </c>
      <c r="F1646" s="4">
        <v>19.989999999999998</v>
      </c>
      <c r="G1646" s="15" t="s">
        <v>39</v>
      </c>
      <c r="H1646" s="15" t="s">
        <v>95</v>
      </c>
      <c r="I1646" s="15" t="s">
        <v>49</v>
      </c>
      <c r="J1646" s="15" t="s">
        <v>79</v>
      </c>
      <c r="K1646" s="15" t="s">
        <v>74</v>
      </c>
      <c r="L1646" s="15" t="s">
        <v>1438</v>
      </c>
      <c r="M1646" s="6">
        <v>0.79</v>
      </c>
      <c r="N1646" s="15" t="s">
        <v>33</v>
      </c>
      <c r="O1646" s="15" t="s">
        <v>112</v>
      </c>
      <c r="P1646" s="15" t="s">
        <v>321</v>
      </c>
      <c r="Q1646" s="15" t="s">
        <v>753</v>
      </c>
      <c r="R1646" s="2">
        <v>17112</v>
      </c>
      <c r="S1646" s="1">
        <v>42156</v>
      </c>
      <c r="T1646" s="12">
        <f>EOMONTH(Table_1[[#This Row],[Order Date]],0)</f>
        <v>42185</v>
      </c>
      <c r="U1646" s="10">
        <f>EOMONTH(Table_1[[#This Row],[Order Date]],0)</f>
        <v>42185</v>
      </c>
      <c r="V1646" s="14">
        <v>42156</v>
      </c>
      <c r="W1646" s="1">
        <v>42157</v>
      </c>
      <c r="X1646" s="12">
        <v>42157</v>
      </c>
      <c r="Y1646" s="10">
        <f>EOMONTH(Table_1[[#This Row],[Ship date]],0)</f>
        <v>42185</v>
      </c>
      <c r="Z1646" s="14">
        <v>42157</v>
      </c>
      <c r="AA1646" s="4">
        <v>-143.23500000000001</v>
      </c>
      <c r="AB1646" s="2">
        <v>22</v>
      </c>
      <c r="AC1646" s="4">
        <v>2053.6</v>
      </c>
      <c r="AD1646" s="2">
        <v>91078</v>
      </c>
      <c r="AE1646" s="4">
        <f>'DataCleaning and Transformation'!$E1646-'DataCleaning and Transformation'!$D1646</f>
        <v>95.34</v>
      </c>
      <c r="AF1646" s="15" t="str">
        <f>_xlfn.IFS('DataCleaning and Transformation'!$O1646="Central","Chris",'DataCleaning and Transformation'!$O1646="East","Erin",'DataCleaning and Transformation'!$O1646="South","Sam",'DataCleaning and Transformation'!$O1646="West","William")</f>
        <v>Erin</v>
      </c>
      <c r="AG1646" s="31">
        <f>Table_1[[#This Row],[Ship date]]-Table_1[[#This Row],[Order Date]]</f>
        <v>1</v>
      </c>
      <c r="AH1646" s="22">
        <f>Table_1[[#This Row],[Profit]]/Table_1[[#This Row],[Sales]]</f>
        <v>-6.9748246980911574E-2</v>
      </c>
      <c r="AI1646" s="23">
        <f>Table_1[[#This Row],[Profit]]+Table_1[[#This Row],[Sales]]</f>
        <v>1910.3649999999998</v>
      </c>
      <c r="AJ1646" s="17">
        <f>WEEKNUM(Table_1[[#This Row],[Order Date]],1)</f>
        <v>23</v>
      </c>
      <c r="AK1646" s="17" t="str">
        <f>TEXT(Table_1[[#This Row],[Order Date]],"mmm yyyy")</f>
        <v>Jun 2015</v>
      </c>
      <c r="AL1646" s="17" t="str">
        <f>Table_1[[#This Row],[Monthly sales]]&amp;"  Week "&amp;TEXT(Table_1[[#This Row],[Weekly sales]],"00")</f>
        <v>Jun 2015  Week 23</v>
      </c>
      <c r="AM1646" s="17">
        <f>IF(COUNTIF($A$2:A1646, A1646)=1, 1, 0)</f>
        <v>0</v>
      </c>
      <c r="AN1646" s="3">
        <f>COUNTA(A1646) - COUNTIF(Table_1[[#This Row],[Unique Customers]], 1)</f>
        <v>1</v>
      </c>
      <c r="AO1646" s="17" t="str">
        <f t="shared" si="25"/>
        <v>Unique</v>
      </c>
      <c r="AP1646" s="17" t="str">
        <f>"Q"&amp;_xlfn.CEILING.MATH(MONTH(Table_1[[#This Row],[Monthly sales]])/3,1)</f>
        <v>Q2</v>
      </c>
    </row>
    <row r="1647" spans="1:42" ht="14.4" x14ac:dyDescent="0.3">
      <c r="A1647" s="2">
        <v>2443</v>
      </c>
      <c r="B1647" s="15" t="s">
        <v>622</v>
      </c>
      <c r="C1647" s="15" t="s">
        <v>71</v>
      </c>
      <c r="D1647" s="6">
        <v>0.06</v>
      </c>
      <c r="E1647" s="4">
        <v>2.2799999999999998</v>
      </c>
      <c r="F1647" s="4">
        <v>5.2</v>
      </c>
      <c r="G1647" s="15" t="s">
        <v>39</v>
      </c>
      <c r="H1647" s="15" t="s">
        <v>95</v>
      </c>
      <c r="I1647" s="15" t="s">
        <v>49</v>
      </c>
      <c r="J1647" s="15" t="s">
        <v>50</v>
      </c>
      <c r="K1647" s="15" t="s">
        <v>51</v>
      </c>
      <c r="L1647" s="15" t="s">
        <v>2734</v>
      </c>
      <c r="M1647" s="6">
        <v>0.41</v>
      </c>
      <c r="N1647" s="15" t="s">
        <v>33</v>
      </c>
      <c r="O1647" s="15" t="s">
        <v>34</v>
      </c>
      <c r="P1647" s="15" t="s">
        <v>124</v>
      </c>
      <c r="Q1647" s="15" t="s">
        <v>129</v>
      </c>
      <c r="R1647" s="2">
        <v>33142</v>
      </c>
      <c r="S1647" s="1">
        <v>42156</v>
      </c>
      <c r="T1647" s="12">
        <f>EOMONTH(Table_1[[#This Row],[Order Date]],0)</f>
        <v>42185</v>
      </c>
      <c r="U1647" s="10">
        <f>EOMONTH(Table_1[[#This Row],[Order Date]],0)</f>
        <v>42185</v>
      </c>
      <c r="V1647" s="14">
        <v>42156</v>
      </c>
      <c r="W1647" s="1">
        <v>42158</v>
      </c>
      <c r="X1647" s="12">
        <v>42158</v>
      </c>
      <c r="Y1647" s="10">
        <f>EOMONTH(Table_1[[#This Row],[Ship date]],0)</f>
        <v>42185</v>
      </c>
      <c r="Z1647" s="14">
        <v>42158</v>
      </c>
      <c r="AA1647" s="4">
        <v>-2002.6314</v>
      </c>
      <c r="AB1647" s="2">
        <v>13</v>
      </c>
      <c r="AC1647" s="4">
        <v>30.47</v>
      </c>
      <c r="AD1647" s="2">
        <v>89301</v>
      </c>
      <c r="AE1647" s="4">
        <f>'DataCleaning and Transformation'!$E1647-'DataCleaning and Transformation'!$D1647</f>
        <v>2.2199999999999998</v>
      </c>
      <c r="AF1647" s="15" t="str">
        <f>_xlfn.IFS('DataCleaning and Transformation'!$O1647="Central","Chris",'DataCleaning and Transformation'!$O1647="East","Erin",'DataCleaning and Transformation'!$O1647="South","Sam",'DataCleaning and Transformation'!$O1647="West","William")</f>
        <v>Sam</v>
      </c>
      <c r="AG1647" s="31">
        <f>Table_1[[#This Row],[Ship date]]-Table_1[[#This Row],[Order Date]]</f>
        <v>2</v>
      </c>
      <c r="AH1647" s="22">
        <f>Table_1[[#This Row],[Profit]]/Table_1[[#This Row],[Sales]]</f>
        <v>-65.72469314079423</v>
      </c>
      <c r="AI1647" s="23">
        <f>Table_1[[#This Row],[Profit]]+Table_1[[#This Row],[Sales]]</f>
        <v>-1972.1614</v>
      </c>
      <c r="AJ1647" s="17">
        <f>WEEKNUM(Table_1[[#This Row],[Order Date]],1)</f>
        <v>23</v>
      </c>
      <c r="AK1647" s="17" t="str">
        <f>TEXT(Table_1[[#This Row],[Order Date]],"mmm yyyy")</f>
        <v>Jun 2015</v>
      </c>
      <c r="AL1647" s="17" t="str">
        <f>Table_1[[#This Row],[Monthly sales]]&amp;"  Week "&amp;TEXT(Table_1[[#This Row],[Weekly sales]],"00")</f>
        <v>Jun 2015  Week 23</v>
      </c>
      <c r="AM1647" s="17">
        <f>IF(COUNTIF($A$2:A1647, A1647)=1, 1, 0)</f>
        <v>0</v>
      </c>
      <c r="AN1647" s="3">
        <f>COUNTA(A1647) - COUNTIF(Table_1[[#This Row],[Unique Customers]], 1)</f>
        <v>1</v>
      </c>
      <c r="AO1647" s="17" t="str">
        <f t="shared" si="25"/>
        <v>Unique</v>
      </c>
      <c r="AP1647" s="17" t="str">
        <f>"Q"&amp;_xlfn.CEILING.MATH(MONTH(Table_1[[#This Row],[Monthly sales]])/3,1)</f>
        <v>Q2</v>
      </c>
    </row>
    <row r="1648" spans="1:42" ht="14.4" x14ac:dyDescent="0.3">
      <c r="A1648" s="2">
        <v>142</v>
      </c>
      <c r="B1648" s="15" t="s">
        <v>2735</v>
      </c>
      <c r="C1648" s="15" t="s">
        <v>26</v>
      </c>
      <c r="D1648" s="6">
        <v>0.03</v>
      </c>
      <c r="E1648" s="4">
        <v>22.84</v>
      </c>
      <c r="F1648" s="4">
        <v>11.54</v>
      </c>
      <c r="G1648" s="15" t="s">
        <v>39</v>
      </c>
      <c r="H1648" s="15" t="s">
        <v>28</v>
      </c>
      <c r="I1648" s="15" t="s">
        <v>49</v>
      </c>
      <c r="J1648" s="15" t="s">
        <v>89</v>
      </c>
      <c r="K1648" s="15" t="s">
        <v>74</v>
      </c>
      <c r="L1648" s="15" t="s">
        <v>1842</v>
      </c>
      <c r="M1648" s="6">
        <v>0.39</v>
      </c>
      <c r="N1648" s="15" t="s">
        <v>33</v>
      </c>
      <c r="O1648" s="15" t="s">
        <v>112</v>
      </c>
      <c r="P1648" s="15" t="s">
        <v>249</v>
      </c>
      <c r="Q1648" s="15" t="s">
        <v>2736</v>
      </c>
      <c r="R1648" s="2">
        <v>6401</v>
      </c>
      <c r="S1648" s="1">
        <v>42157</v>
      </c>
      <c r="T1648" s="12">
        <f>EOMONTH(Table_1[[#This Row],[Order Date]],0)</f>
        <v>42185</v>
      </c>
      <c r="U1648" s="10">
        <f>EOMONTH(Table_1[[#This Row],[Order Date]],0)</f>
        <v>42185</v>
      </c>
      <c r="V1648" s="14">
        <v>42157</v>
      </c>
      <c r="W1648" s="1">
        <v>42158</v>
      </c>
      <c r="X1648" s="12">
        <v>42158</v>
      </c>
      <c r="Y1648" s="10">
        <f>EOMONTH(Table_1[[#This Row],[Ship date]],0)</f>
        <v>42185</v>
      </c>
      <c r="Z1648" s="14">
        <v>42158</v>
      </c>
      <c r="AA1648" s="4">
        <v>91.956000000000003</v>
      </c>
      <c r="AB1648" s="2">
        <v>13</v>
      </c>
      <c r="AC1648" s="4">
        <v>312.58999999999997</v>
      </c>
      <c r="AD1648" s="2">
        <v>91087</v>
      </c>
      <c r="AE1648" s="4">
        <f>'DataCleaning and Transformation'!$E1648-'DataCleaning and Transformation'!$D1648</f>
        <v>22.81</v>
      </c>
      <c r="AF1648" s="15" t="str">
        <f>_xlfn.IFS('DataCleaning and Transformation'!$O1648="Central","Chris",'DataCleaning and Transformation'!$O1648="East","Erin",'DataCleaning and Transformation'!$O1648="South","Sam",'DataCleaning and Transformation'!$O1648="West","William")</f>
        <v>Erin</v>
      </c>
      <c r="AG1648" s="31">
        <f>Table_1[[#This Row],[Ship date]]-Table_1[[#This Row],[Order Date]]</f>
        <v>1</v>
      </c>
      <c r="AH1648" s="22">
        <f>Table_1[[#This Row],[Profit]]/Table_1[[#This Row],[Sales]]</f>
        <v>0.29417447775040789</v>
      </c>
      <c r="AI1648" s="23">
        <f>Table_1[[#This Row],[Profit]]+Table_1[[#This Row],[Sales]]</f>
        <v>404.54599999999999</v>
      </c>
      <c r="AJ1648" s="17">
        <f>WEEKNUM(Table_1[[#This Row],[Order Date]],1)</f>
        <v>23</v>
      </c>
      <c r="AK1648" s="17" t="str">
        <f>TEXT(Table_1[[#This Row],[Order Date]],"mmm yyyy")</f>
        <v>Jun 2015</v>
      </c>
      <c r="AL1648" s="17" t="str">
        <f>Table_1[[#This Row],[Monthly sales]]&amp;"  Week "&amp;TEXT(Table_1[[#This Row],[Weekly sales]],"00")</f>
        <v>Jun 2015  Week 23</v>
      </c>
      <c r="AM1648" s="17">
        <f>IF(COUNTIF($A$2:A1648, A1648)=1, 1, 0)</f>
        <v>1</v>
      </c>
      <c r="AN1648" s="3">
        <f>COUNTA(A1648) - COUNTIF(Table_1[[#This Row],[Unique Customers]], 1)</f>
        <v>0</v>
      </c>
      <c r="AO1648" s="17" t="str">
        <f t="shared" si="25"/>
        <v>Unique</v>
      </c>
      <c r="AP1648" s="17" t="str">
        <f>"Q"&amp;_xlfn.CEILING.MATH(MONTH(Table_1[[#This Row],[Monthly sales]])/3,1)</f>
        <v>Q2</v>
      </c>
    </row>
    <row r="1649" spans="1:42" ht="14.4" x14ac:dyDescent="0.3">
      <c r="A1649" s="2">
        <v>144</v>
      </c>
      <c r="B1649" s="15" t="s">
        <v>2737</v>
      </c>
      <c r="C1649" s="15" t="s">
        <v>26</v>
      </c>
      <c r="D1649" s="6">
        <v>0.05</v>
      </c>
      <c r="E1649" s="4">
        <v>10.98</v>
      </c>
      <c r="F1649" s="4">
        <v>3.37</v>
      </c>
      <c r="G1649" s="15" t="s">
        <v>39</v>
      </c>
      <c r="H1649" s="15" t="s">
        <v>28</v>
      </c>
      <c r="I1649" s="15" t="s">
        <v>49</v>
      </c>
      <c r="J1649" s="15" t="s">
        <v>569</v>
      </c>
      <c r="K1649" s="15" t="s">
        <v>43</v>
      </c>
      <c r="L1649" s="15" t="s">
        <v>2130</v>
      </c>
      <c r="M1649" s="6">
        <v>0.56999999999999995</v>
      </c>
      <c r="N1649" s="15" t="s">
        <v>33</v>
      </c>
      <c r="O1649" s="15" t="s">
        <v>112</v>
      </c>
      <c r="P1649" s="15" t="s">
        <v>404</v>
      </c>
      <c r="Q1649" s="15" t="s">
        <v>2738</v>
      </c>
      <c r="R1649" s="2">
        <v>2664</v>
      </c>
      <c r="S1649" s="1">
        <v>42157</v>
      </c>
      <c r="T1649" s="12">
        <f>EOMONTH(Table_1[[#This Row],[Order Date]],0)</f>
        <v>42185</v>
      </c>
      <c r="U1649" s="10">
        <f>EOMONTH(Table_1[[#This Row],[Order Date]],0)</f>
        <v>42185</v>
      </c>
      <c r="V1649" s="14">
        <v>42157</v>
      </c>
      <c r="W1649" s="1">
        <v>42158</v>
      </c>
      <c r="X1649" s="12">
        <v>42158</v>
      </c>
      <c r="Y1649" s="10">
        <f>EOMONTH(Table_1[[#This Row],[Ship date]],0)</f>
        <v>42185</v>
      </c>
      <c r="Z1649" s="14">
        <v>42158</v>
      </c>
      <c r="AA1649" s="4">
        <v>-2.544</v>
      </c>
      <c r="AB1649" s="2">
        <v>6</v>
      </c>
      <c r="AC1649" s="4">
        <v>64.400000000000006</v>
      </c>
      <c r="AD1649" s="2">
        <v>91087</v>
      </c>
      <c r="AE1649" s="4">
        <f>'DataCleaning and Transformation'!$E1649-'DataCleaning and Transformation'!$D1649</f>
        <v>10.93</v>
      </c>
      <c r="AF1649" s="15" t="str">
        <f>_xlfn.IFS('DataCleaning and Transformation'!$O1649="Central","Chris",'DataCleaning and Transformation'!$O1649="East","Erin",'DataCleaning and Transformation'!$O1649="South","Sam",'DataCleaning and Transformation'!$O1649="West","William")</f>
        <v>Erin</v>
      </c>
      <c r="AG1649" s="31">
        <f>Table_1[[#This Row],[Ship date]]-Table_1[[#This Row],[Order Date]]</f>
        <v>1</v>
      </c>
      <c r="AH1649" s="22">
        <f>Table_1[[#This Row],[Profit]]/Table_1[[#This Row],[Sales]]</f>
        <v>-3.9503105590062107E-2</v>
      </c>
      <c r="AI1649" s="23">
        <f>Table_1[[#This Row],[Profit]]+Table_1[[#This Row],[Sales]]</f>
        <v>61.856000000000009</v>
      </c>
      <c r="AJ1649" s="17">
        <f>WEEKNUM(Table_1[[#This Row],[Order Date]],1)</f>
        <v>23</v>
      </c>
      <c r="AK1649" s="17" t="str">
        <f>TEXT(Table_1[[#This Row],[Order Date]],"mmm yyyy")</f>
        <v>Jun 2015</v>
      </c>
      <c r="AL1649" s="17" t="str">
        <f>Table_1[[#This Row],[Monthly sales]]&amp;"  Week "&amp;TEXT(Table_1[[#This Row],[Weekly sales]],"00")</f>
        <v>Jun 2015  Week 23</v>
      </c>
      <c r="AM1649" s="17">
        <f>IF(COUNTIF($A$2:A1649, A1649)=1, 1, 0)</f>
        <v>1</v>
      </c>
      <c r="AN1649" s="3">
        <f>COUNTA(A1649) - COUNTIF(Table_1[[#This Row],[Unique Customers]], 1)</f>
        <v>0</v>
      </c>
      <c r="AO1649" s="17" t="str">
        <f t="shared" si="25"/>
        <v>Repeated</v>
      </c>
      <c r="AP1649" s="17" t="str">
        <f>"Q"&amp;_xlfn.CEILING.MATH(MONTH(Table_1[[#This Row],[Monthly sales]])/3,1)</f>
        <v>Q2</v>
      </c>
    </row>
    <row r="1650" spans="1:42" ht="14.4" x14ac:dyDescent="0.3">
      <c r="A1650" s="2">
        <v>1461</v>
      </c>
      <c r="B1650" s="15" t="s">
        <v>2739</v>
      </c>
      <c r="C1650" s="15" t="s">
        <v>38</v>
      </c>
      <c r="D1650" s="6">
        <v>0.05</v>
      </c>
      <c r="E1650" s="4">
        <v>12.95</v>
      </c>
      <c r="F1650" s="4">
        <v>4.9800000000000004</v>
      </c>
      <c r="G1650" s="15" t="s">
        <v>39</v>
      </c>
      <c r="H1650" s="15" t="s">
        <v>40</v>
      </c>
      <c r="I1650" s="15" t="s">
        <v>49</v>
      </c>
      <c r="J1650" s="15" t="s">
        <v>73</v>
      </c>
      <c r="K1650" s="15" t="s">
        <v>74</v>
      </c>
      <c r="L1650" s="15" t="s">
        <v>2740</v>
      </c>
      <c r="M1650" s="6">
        <v>0.4</v>
      </c>
      <c r="N1650" s="15" t="s">
        <v>33</v>
      </c>
      <c r="O1650" s="15" t="s">
        <v>53</v>
      </c>
      <c r="P1650" s="15" t="s">
        <v>54</v>
      </c>
      <c r="Q1650" s="15" t="s">
        <v>2030</v>
      </c>
      <c r="R1650" s="2">
        <v>47905</v>
      </c>
      <c r="S1650" s="1">
        <v>42157</v>
      </c>
      <c r="T1650" s="12">
        <f>EOMONTH(Table_1[[#This Row],[Order Date]],0)</f>
        <v>42185</v>
      </c>
      <c r="U1650" s="10">
        <f>EOMONTH(Table_1[[#This Row],[Order Date]],0)</f>
        <v>42185</v>
      </c>
      <c r="V1650" s="14">
        <v>42157</v>
      </c>
      <c r="W1650" s="1">
        <v>42159</v>
      </c>
      <c r="X1650" s="12">
        <v>42159</v>
      </c>
      <c r="Y1650" s="10">
        <f>EOMONTH(Table_1[[#This Row],[Ship date]],0)</f>
        <v>42185</v>
      </c>
      <c r="Z1650" s="14">
        <v>42159</v>
      </c>
      <c r="AA1650" s="4">
        <v>134.16825</v>
      </c>
      <c r="AB1650" s="2">
        <v>19</v>
      </c>
      <c r="AC1650" s="4">
        <v>252.36</v>
      </c>
      <c r="AD1650" s="2">
        <v>86397</v>
      </c>
      <c r="AE1650" s="4">
        <f>'DataCleaning and Transformation'!$E1650-'DataCleaning and Transformation'!$D1650</f>
        <v>12.899999999999999</v>
      </c>
      <c r="AF1650" s="15" t="str">
        <f>_xlfn.IFS('DataCleaning and Transformation'!$O1650="Central","Chris",'DataCleaning and Transformation'!$O1650="East","Erin",'DataCleaning and Transformation'!$O1650="South","Sam",'DataCleaning and Transformation'!$O1650="West","William")</f>
        <v>Chris</v>
      </c>
      <c r="AG1650" s="31">
        <f>Table_1[[#This Row],[Ship date]]-Table_1[[#This Row],[Order Date]]</f>
        <v>2</v>
      </c>
      <c r="AH1650" s="22">
        <f>Table_1[[#This Row],[Profit]]/Table_1[[#This Row],[Sales]]</f>
        <v>0.53165418449833568</v>
      </c>
      <c r="AI1650" s="23">
        <f>Table_1[[#This Row],[Profit]]+Table_1[[#This Row],[Sales]]</f>
        <v>386.52825000000001</v>
      </c>
      <c r="AJ1650" s="17">
        <f>WEEKNUM(Table_1[[#This Row],[Order Date]],1)</f>
        <v>23</v>
      </c>
      <c r="AK1650" s="17" t="str">
        <f>TEXT(Table_1[[#This Row],[Order Date]],"mmm yyyy")</f>
        <v>Jun 2015</v>
      </c>
      <c r="AL1650" s="17" t="str">
        <f>Table_1[[#This Row],[Monthly sales]]&amp;"  Week "&amp;TEXT(Table_1[[#This Row],[Weekly sales]],"00")</f>
        <v>Jun 2015  Week 23</v>
      </c>
      <c r="AM1650" s="17">
        <f>IF(COUNTIF($A$2:A1650, A1650)=1, 1, 0)</f>
        <v>1</v>
      </c>
      <c r="AN1650" s="3">
        <f>COUNTA(A1650) - COUNTIF(Table_1[[#This Row],[Unique Customers]], 1)</f>
        <v>0</v>
      </c>
      <c r="AO1650" s="17" t="str">
        <f t="shared" si="25"/>
        <v>Unique</v>
      </c>
      <c r="AP1650" s="17" t="str">
        <f>"Q"&amp;_xlfn.CEILING.MATH(MONTH(Table_1[[#This Row],[Monthly sales]])/3,1)</f>
        <v>Q2</v>
      </c>
    </row>
    <row r="1651" spans="1:42" ht="14.4" x14ac:dyDescent="0.3">
      <c r="A1651" s="2">
        <v>1997</v>
      </c>
      <c r="B1651" s="15" t="s">
        <v>775</v>
      </c>
      <c r="C1651" s="15" t="s">
        <v>48</v>
      </c>
      <c r="D1651" s="6">
        <v>0</v>
      </c>
      <c r="E1651" s="4">
        <v>24.92</v>
      </c>
      <c r="F1651" s="4">
        <v>12.98</v>
      </c>
      <c r="G1651" s="15" t="s">
        <v>39</v>
      </c>
      <c r="H1651" s="15" t="s">
        <v>40</v>
      </c>
      <c r="I1651" s="15" t="s">
        <v>49</v>
      </c>
      <c r="J1651" s="15" t="s">
        <v>73</v>
      </c>
      <c r="K1651" s="15" t="s">
        <v>74</v>
      </c>
      <c r="L1651" s="15" t="s">
        <v>1732</v>
      </c>
      <c r="M1651" s="6">
        <v>0.39</v>
      </c>
      <c r="N1651" s="15" t="s">
        <v>33</v>
      </c>
      <c r="O1651" s="15" t="s">
        <v>34</v>
      </c>
      <c r="P1651" s="15" t="s">
        <v>272</v>
      </c>
      <c r="Q1651" s="15" t="s">
        <v>273</v>
      </c>
      <c r="R1651" s="2">
        <v>29915</v>
      </c>
      <c r="S1651" s="1">
        <v>42157</v>
      </c>
      <c r="T1651" s="12">
        <f>EOMONTH(Table_1[[#This Row],[Order Date]],0)</f>
        <v>42185</v>
      </c>
      <c r="U1651" s="10">
        <f>EOMONTH(Table_1[[#This Row],[Order Date]],0)</f>
        <v>42185</v>
      </c>
      <c r="V1651" s="14">
        <v>42157</v>
      </c>
      <c r="W1651" s="1">
        <v>42157</v>
      </c>
      <c r="X1651" s="12">
        <v>42157</v>
      </c>
      <c r="Y1651" s="10">
        <f>EOMONTH(Table_1[[#This Row],[Ship date]],0)</f>
        <v>42185</v>
      </c>
      <c r="Z1651" s="14">
        <v>42157</v>
      </c>
      <c r="AA1651" s="4">
        <v>-23.155999999999999</v>
      </c>
      <c r="AB1651" s="2">
        <v>1</v>
      </c>
      <c r="AC1651" s="4">
        <v>32.659999999999997</v>
      </c>
      <c r="AD1651" s="2">
        <v>90335</v>
      </c>
      <c r="AE1651" s="4">
        <f>'DataCleaning and Transformation'!$E1651-'DataCleaning and Transformation'!$D1651</f>
        <v>24.92</v>
      </c>
      <c r="AF1651" s="15" t="str">
        <f>_xlfn.IFS('DataCleaning and Transformation'!$O1651="Central","Chris",'DataCleaning and Transformation'!$O1651="East","Erin",'DataCleaning and Transformation'!$O1651="South","Sam",'DataCleaning and Transformation'!$O1651="West","William")</f>
        <v>Sam</v>
      </c>
      <c r="AG1651" s="31">
        <f>Table_1[[#This Row],[Ship date]]-Table_1[[#This Row],[Order Date]]</f>
        <v>0</v>
      </c>
      <c r="AH1651" s="22">
        <f>Table_1[[#This Row],[Profit]]/Table_1[[#This Row],[Sales]]</f>
        <v>-0.70900183710961429</v>
      </c>
      <c r="AI1651" s="23">
        <f>Table_1[[#This Row],[Profit]]+Table_1[[#This Row],[Sales]]</f>
        <v>9.5039999999999978</v>
      </c>
      <c r="AJ1651" s="17">
        <f>WEEKNUM(Table_1[[#This Row],[Order Date]],1)</f>
        <v>23</v>
      </c>
      <c r="AK1651" s="17" t="str">
        <f>TEXT(Table_1[[#This Row],[Order Date]],"mmm yyyy")</f>
        <v>Jun 2015</v>
      </c>
      <c r="AL1651" s="17" t="str">
        <f>Table_1[[#This Row],[Monthly sales]]&amp;"  Week "&amp;TEXT(Table_1[[#This Row],[Weekly sales]],"00")</f>
        <v>Jun 2015  Week 23</v>
      </c>
      <c r="AM1651" s="17">
        <f>IF(COUNTIF($A$2:A1651, A1651)=1, 1, 0)</f>
        <v>0</v>
      </c>
      <c r="AN1651" s="3">
        <f>COUNTA(A1651) - COUNTIF(Table_1[[#This Row],[Unique Customers]], 1)</f>
        <v>1</v>
      </c>
      <c r="AO1651" s="17" t="str">
        <f t="shared" si="25"/>
        <v>Unique</v>
      </c>
      <c r="AP1651" s="17" t="str">
        <f>"Q"&amp;_xlfn.CEILING.MATH(MONTH(Table_1[[#This Row],[Monthly sales]])/3,1)</f>
        <v>Q2</v>
      </c>
    </row>
    <row r="1652" spans="1:42" ht="14.4" x14ac:dyDescent="0.3">
      <c r="A1652" s="2">
        <v>2334</v>
      </c>
      <c r="B1652" s="15" t="s">
        <v>2039</v>
      </c>
      <c r="C1652" s="15" t="s">
        <v>48</v>
      </c>
      <c r="D1652" s="6">
        <v>0.06</v>
      </c>
      <c r="E1652" s="4">
        <v>3.74</v>
      </c>
      <c r="F1652" s="4">
        <v>0.94</v>
      </c>
      <c r="G1652" s="15" t="s">
        <v>39</v>
      </c>
      <c r="H1652" s="15" t="s">
        <v>72</v>
      </c>
      <c r="I1652" s="15" t="s">
        <v>49</v>
      </c>
      <c r="J1652" s="15" t="s">
        <v>177</v>
      </c>
      <c r="K1652" s="15" t="s">
        <v>51</v>
      </c>
      <c r="L1652" s="15" t="s">
        <v>2741</v>
      </c>
      <c r="M1652" s="6">
        <v>0.83</v>
      </c>
      <c r="N1652" s="15" t="s">
        <v>33</v>
      </c>
      <c r="O1652" s="15" t="s">
        <v>53</v>
      </c>
      <c r="P1652" s="15" t="s">
        <v>358</v>
      </c>
      <c r="Q1652" s="15" t="s">
        <v>2040</v>
      </c>
      <c r="R1652" s="2">
        <v>53220</v>
      </c>
      <c r="S1652" s="1">
        <v>42157</v>
      </c>
      <c r="T1652" s="12">
        <f>EOMONTH(Table_1[[#This Row],[Order Date]],0)</f>
        <v>42185</v>
      </c>
      <c r="U1652" s="10">
        <f>EOMONTH(Table_1[[#This Row],[Order Date]],0)</f>
        <v>42185</v>
      </c>
      <c r="V1652" s="14">
        <v>42157</v>
      </c>
      <c r="W1652" s="1">
        <v>42164</v>
      </c>
      <c r="X1652" s="12">
        <v>42164</v>
      </c>
      <c r="Y1652" s="10">
        <f>EOMONTH(Table_1[[#This Row],[Ship date]],0)</f>
        <v>42185</v>
      </c>
      <c r="Z1652" s="14">
        <v>42164</v>
      </c>
      <c r="AA1652" s="4">
        <v>-7.6849999999999996</v>
      </c>
      <c r="AB1652" s="2">
        <v>12</v>
      </c>
      <c r="AC1652" s="4">
        <v>44.75</v>
      </c>
      <c r="AD1652" s="2">
        <v>89610</v>
      </c>
      <c r="AE1652" s="4">
        <f>'DataCleaning and Transformation'!$E1652-'DataCleaning and Transformation'!$D1652</f>
        <v>3.68</v>
      </c>
      <c r="AF1652" s="15" t="str">
        <f>_xlfn.IFS('DataCleaning and Transformation'!$O1652="Central","Chris",'DataCleaning and Transformation'!$O1652="East","Erin",'DataCleaning and Transformation'!$O1652="South","Sam",'DataCleaning and Transformation'!$O1652="West","William")</f>
        <v>Chris</v>
      </c>
      <c r="AG1652" s="31">
        <f>Table_1[[#This Row],[Ship date]]-Table_1[[#This Row],[Order Date]]</f>
        <v>7</v>
      </c>
      <c r="AH1652" s="22">
        <f>Table_1[[#This Row],[Profit]]/Table_1[[#This Row],[Sales]]</f>
        <v>-0.17173184357541899</v>
      </c>
      <c r="AI1652" s="23">
        <f>Table_1[[#This Row],[Profit]]+Table_1[[#This Row],[Sales]]</f>
        <v>37.064999999999998</v>
      </c>
      <c r="AJ1652" s="17">
        <f>WEEKNUM(Table_1[[#This Row],[Order Date]],1)</f>
        <v>23</v>
      </c>
      <c r="AK1652" s="17" t="str">
        <f>TEXT(Table_1[[#This Row],[Order Date]],"mmm yyyy")</f>
        <v>Jun 2015</v>
      </c>
      <c r="AL1652" s="17" t="str">
        <f>Table_1[[#This Row],[Monthly sales]]&amp;"  Week "&amp;TEXT(Table_1[[#This Row],[Weekly sales]],"00")</f>
        <v>Jun 2015  Week 23</v>
      </c>
      <c r="AM1652" s="17">
        <f>IF(COUNTIF($A$2:A1652, A1652)=1, 1, 0)</f>
        <v>0</v>
      </c>
      <c r="AN1652" s="3">
        <f>COUNTA(A1652) - COUNTIF(Table_1[[#This Row],[Unique Customers]], 1)</f>
        <v>1</v>
      </c>
      <c r="AO1652" s="17" t="str">
        <f t="shared" si="25"/>
        <v>Unique</v>
      </c>
      <c r="AP1652" s="17" t="str">
        <f>"Q"&amp;_xlfn.CEILING.MATH(MONTH(Table_1[[#This Row],[Monthly sales]])/3,1)</f>
        <v>Q2</v>
      </c>
    </row>
    <row r="1653" spans="1:42" ht="14.4" x14ac:dyDescent="0.3">
      <c r="A1653" s="2">
        <v>210</v>
      </c>
      <c r="B1653" s="15" t="s">
        <v>580</v>
      </c>
      <c r="C1653" s="15" t="s">
        <v>117</v>
      </c>
      <c r="D1653" s="6">
        <v>0.09</v>
      </c>
      <c r="E1653" s="4">
        <v>5.4</v>
      </c>
      <c r="F1653" s="4">
        <v>7.78</v>
      </c>
      <c r="G1653" s="15" t="s">
        <v>88</v>
      </c>
      <c r="H1653" s="15" t="s">
        <v>72</v>
      </c>
      <c r="I1653" s="15" t="s">
        <v>49</v>
      </c>
      <c r="J1653" s="15" t="s">
        <v>73</v>
      </c>
      <c r="K1653" s="15" t="s">
        <v>74</v>
      </c>
      <c r="L1653" s="15" t="s">
        <v>1485</v>
      </c>
      <c r="M1653" s="6">
        <v>0.37</v>
      </c>
      <c r="N1653" s="15" t="s">
        <v>33</v>
      </c>
      <c r="O1653" s="15" t="s">
        <v>112</v>
      </c>
      <c r="P1653" s="15" t="s">
        <v>113</v>
      </c>
      <c r="Q1653" s="15" t="s">
        <v>582</v>
      </c>
      <c r="R1653" s="2">
        <v>12180</v>
      </c>
      <c r="S1653" s="1">
        <v>42157</v>
      </c>
      <c r="T1653" s="12">
        <f>EOMONTH(Table_1[[#This Row],[Order Date]],0)</f>
        <v>42185</v>
      </c>
      <c r="U1653" s="10">
        <f>EOMONTH(Table_1[[#This Row],[Order Date]],0)</f>
        <v>42185</v>
      </c>
      <c r="V1653" s="14">
        <v>42157</v>
      </c>
      <c r="W1653" s="1">
        <v>42157</v>
      </c>
      <c r="X1653" s="12">
        <v>42157</v>
      </c>
      <c r="Y1653" s="10">
        <f>EOMONTH(Table_1[[#This Row],[Ship date]],0)</f>
        <v>42185</v>
      </c>
      <c r="Z1653" s="14">
        <v>42157</v>
      </c>
      <c r="AA1653" s="4">
        <v>-21.487749999999998</v>
      </c>
      <c r="AB1653" s="2">
        <v>4</v>
      </c>
      <c r="AC1653" s="4">
        <v>27.3</v>
      </c>
      <c r="AD1653" s="2">
        <v>85966</v>
      </c>
      <c r="AE1653" s="4">
        <f>'DataCleaning and Transformation'!$E1653-'DataCleaning and Transformation'!$D1653</f>
        <v>5.3100000000000005</v>
      </c>
      <c r="AF1653" s="15" t="str">
        <f>_xlfn.IFS('DataCleaning and Transformation'!$O1653="Central","Chris",'DataCleaning and Transformation'!$O1653="East","Erin",'DataCleaning and Transformation'!$O1653="South","Sam",'DataCleaning and Transformation'!$O1653="West","William")</f>
        <v>Erin</v>
      </c>
      <c r="AG1653" s="31">
        <f>Table_1[[#This Row],[Ship date]]-Table_1[[#This Row],[Order Date]]</f>
        <v>0</v>
      </c>
      <c r="AH1653" s="22">
        <f>Table_1[[#This Row],[Profit]]/Table_1[[#This Row],[Sales]]</f>
        <v>-0.78709706959706949</v>
      </c>
      <c r="AI1653" s="23">
        <f>Table_1[[#This Row],[Profit]]+Table_1[[#This Row],[Sales]]</f>
        <v>5.8122500000000024</v>
      </c>
      <c r="AJ1653" s="17">
        <f>WEEKNUM(Table_1[[#This Row],[Order Date]],1)</f>
        <v>23</v>
      </c>
      <c r="AK1653" s="17" t="str">
        <f>TEXT(Table_1[[#This Row],[Order Date]],"mmm yyyy")</f>
        <v>Jun 2015</v>
      </c>
      <c r="AL1653" s="17" t="str">
        <f>Table_1[[#This Row],[Monthly sales]]&amp;"  Week "&amp;TEXT(Table_1[[#This Row],[Weekly sales]],"00")</f>
        <v>Jun 2015  Week 23</v>
      </c>
      <c r="AM1653" s="17">
        <f>IF(COUNTIF($A$2:A1653, A1653)=1, 1, 0)</f>
        <v>0</v>
      </c>
      <c r="AN1653" s="3">
        <f>COUNTA(A1653) - COUNTIF(Table_1[[#This Row],[Unique Customers]], 1)</f>
        <v>1</v>
      </c>
      <c r="AO1653" s="17" t="str">
        <f t="shared" si="25"/>
        <v>Unique</v>
      </c>
      <c r="AP1653" s="17" t="str">
        <f>"Q"&amp;_xlfn.CEILING.MATH(MONTH(Table_1[[#This Row],[Monthly sales]])/3,1)</f>
        <v>Q2</v>
      </c>
    </row>
    <row r="1654" spans="1:42" ht="14.4" x14ac:dyDescent="0.3">
      <c r="A1654" s="2">
        <v>210</v>
      </c>
      <c r="B1654" s="15" t="s">
        <v>580</v>
      </c>
      <c r="C1654" s="15" t="s">
        <v>117</v>
      </c>
      <c r="D1654" s="6">
        <v>0.02</v>
      </c>
      <c r="E1654" s="4">
        <v>20.28</v>
      </c>
      <c r="F1654" s="4">
        <v>6.68</v>
      </c>
      <c r="G1654" s="15" t="s">
        <v>39</v>
      </c>
      <c r="H1654" s="15" t="s">
        <v>72</v>
      </c>
      <c r="I1654" s="15" t="s">
        <v>29</v>
      </c>
      <c r="J1654" s="15" t="s">
        <v>127</v>
      </c>
      <c r="K1654" s="15" t="s">
        <v>74</v>
      </c>
      <c r="L1654" s="15" t="s">
        <v>2742</v>
      </c>
      <c r="M1654" s="6">
        <v>0.53</v>
      </c>
      <c r="N1654" s="15" t="s">
        <v>33</v>
      </c>
      <c r="O1654" s="15" t="s">
        <v>112</v>
      </c>
      <c r="P1654" s="15" t="s">
        <v>113</v>
      </c>
      <c r="Q1654" s="15" t="s">
        <v>582</v>
      </c>
      <c r="R1654" s="2">
        <v>12180</v>
      </c>
      <c r="S1654" s="1">
        <v>42157</v>
      </c>
      <c r="T1654" s="12">
        <f>EOMONTH(Table_1[[#This Row],[Order Date]],0)</f>
        <v>42185</v>
      </c>
      <c r="U1654" s="10">
        <f>EOMONTH(Table_1[[#This Row],[Order Date]],0)</f>
        <v>42185</v>
      </c>
      <c r="V1654" s="14">
        <v>42157</v>
      </c>
      <c r="W1654" s="1">
        <v>42157</v>
      </c>
      <c r="X1654" s="12">
        <v>42157</v>
      </c>
      <c r="Y1654" s="10">
        <f>EOMONTH(Table_1[[#This Row],[Ship date]],0)</f>
        <v>42185</v>
      </c>
      <c r="Z1654" s="14">
        <v>42157</v>
      </c>
      <c r="AA1654" s="4">
        <v>44.677500000000002</v>
      </c>
      <c r="AB1654" s="2">
        <v>3</v>
      </c>
      <c r="AC1654" s="4">
        <v>64.75</v>
      </c>
      <c r="AD1654" s="2">
        <v>85966</v>
      </c>
      <c r="AE1654" s="4">
        <f>'DataCleaning and Transformation'!$E1654-'DataCleaning and Transformation'!$D1654</f>
        <v>20.260000000000002</v>
      </c>
      <c r="AF1654" s="15" t="str">
        <f>_xlfn.IFS('DataCleaning and Transformation'!$O1654="Central","Chris",'DataCleaning and Transformation'!$O1654="East","Erin",'DataCleaning and Transformation'!$O1654="South","Sam",'DataCleaning and Transformation'!$O1654="West","William")</f>
        <v>Erin</v>
      </c>
      <c r="AG1654" s="31">
        <f>Table_1[[#This Row],[Ship date]]-Table_1[[#This Row],[Order Date]]</f>
        <v>0</v>
      </c>
      <c r="AH1654" s="22">
        <f>Table_1[[#This Row],[Profit]]/Table_1[[#This Row],[Sales]]</f>
        <v>0.69000000000000006</v>
      </c>
      <c r="AI1654" s="23">
        <f>Table_1[[#This Row],[Profit]]+Table_1[[#This Row],[Sales]]</f>
        <v>109.42750000000001</v>
      </c>
      <c r="AJ1654" s="17">
        <f>WEEKNUM(Table_1[[#This Row],[Order Date]],1)</f>
        <v>23</v>
      </c>
      <c r="AK1654" s="17" t="str">
        <f>TEXT(Table_1[[#This Row],[Order Date]],"mmm yyyy")</f>
        <v>Jun 2015</v>
      </c>
      <c r="AL1654" s="17" t="str">
        <f>Table_1[[#This Row],[Monthly sales]]&amp;"  Week "&amp;TEXT(Table_1[[#This Row],[Weekly sales]],"00")</f>
        <v>Jun 2015  Week 23</v>
      </c>
      <c r="AM1654" s="17">
        <f>IF(COUNTIF($A$2:A1654, A1654)=1, 1, 0)</f>
        <v>0</v>
      </c>
      <c r="AN1654" s="3">
        <f>COUNTA(A1654) - COUNTIF(Table_1[[#This Row],[Unique Customers]], 1)</f>
        <v>1</v>
      </c>
      <c r="AO1654" s="17" t="str">
        <f t="shared" si="25"/>
        <v>Repeated</v>
      </c>
      <c r="AP1654" s="17" t="str">
        <f>"Q"&amp;_xlfn.CEILING.MATH(MONTH(Table_1[[#This Row],[Monthly sales]])/3,1)</f>
        <v>Q2</v>
      </c>
    </row>
    <row r="1655" spans="1:42" ht="14.4" x14ac:dyDescent="0.3">
      <c r="A1655" s="2">
        <v>210</v>
      </c>
      <c r="B1655" s="15" t="s">
        <v>580</v>
      </c>
      <c r="C1655" s="15" t="s">
        <v>117</v>
      </c>
      <c r="D1655" s="6">
        <v>0</v>
      </c>
      <c r="E1655" s="4">
        <v>11.55</v>
      </c>
      <c r="F1655" s="4">
        <v>2.36</v>
      </c>
      <c r="G1655" s="15" t="s">
        <v>39</v>
      </c>
      <c r="H1655" s="15" t="s">
        <v>72</v>
      </c>
      <c r="I1655" s="15" t="s">
        <v>49</v>
      </c>
      <c r="J1655" s="15" t="s">
        <v>50</v>
      </c>
      <c r="K1655" s="15" t="s">
        <v>51</v>
      </c>
      <c r="L1655" s="15" t="s">
        <v>381</v>
      </c>
      <c r="M1655" s="6">
        <v>0.55000000000000004</v>
      </c>
      <c r="N1655" s="15" t="s">
        <v>33</v>
      </c>
      <c r="O1655" s="15" t="s">
        <v>112</v>
      </c>
      <c r="P1655" s="15" t="s">
        <v>113</v>
      </c>
      <c r="Q1655" s="15" t="s">
        <v>582</v>
      </c>
      <c r="R1655" s="2">
        <v>12180</v>
      </c>
      <c r="S1655" s="1">
        <v>42157</v>
      </c>
      <c r="T1655" s="12">
        <f>EOMONTH(Table_1[[#This Row],[Order Date]],0)</f>
        <v>42185</v>
      </c>
      <c r="U1655" s="10">
        <f>EOMONTH(Table_1[[#This Row],[Order Date]],0)</f>
        <v>42185</v>
      </c>
      <c r="V1655" s="14">
        <v>42157</v>
      </c>
      <c r="W1655" s="1">
        <v>42158</v>
      </c>
      <c r="X1655" s="12">
        <v>42158</v>
      </c>
      <c r="Y1655" s="10">
        <f>EOMONTH(Table_1[[#This Row],[Ship date]],0)</f>
        <v>42185</v>
      </c>
      <c r="Z1655" s="14">
        <v>42158</v>
      </c>
      <c r="AA1655" s="4">
        <v>23.594999999999999</v>
      </c>
      <c r="AB1655" s="2">
        <v>5</v>
      </c>
      <c r="AC1655" s="4">
        <v>62.98</v>
      </c>
      <c r="AD1655" s="2">
        <v>85966</v>
      </c>
      <c r="AE1655" s="4">
        <f>'DataCleaning and Transformation'!$E1655-'DataCleaning and Transformation'!$D1655</f>
        <v>11.55</v>
      </c>
      <c r="AF1655" s="15" t="str">
        <f>_xlfn.IFS('DataCleaning and Transformation'!$O1655="Central","Chris",'DataCleaning and Transformation'!$O1655="East","Erin",'DataCleaning and Transformation'!$O1655="South","Sam",'DataCleaning and Transformation'!$O1655="West","William")</f>
        <v>Erin</v>
      </c>
      <c r="AG1655" s="31">
        <f>Table_1[[#This Row],[Ship date]]-Table_1[[#This Row],[Order Date]]</f>
        <v>1</v>
      </c>
      <c r="AH1655" s="22">
        <f>Table_1[[#This Row],[Profit]]/Table_1[[#This Row],[Sales]]</f>
        <v>0.37464274372816769</v>
      </c>
      <c r="AI1655" s="23">
        <f>Table_1[[#This Row],[Profit]]+Table_1[[#This Row],[Sales]]</f>
        <v>86.574999999999989</v>
      </c>
      <c r="AJ1655" s="17">
        <f>WEEKNUM(Table_1[[#This Row],[Order Date]],1)</f>
        <v>23</v>
      </c>
      <c r="AK1655" s="17" t="str">
        <f>TEXT(Table_1[[#This Row],[Order Date]],"mmm yyyy")</f>
        <v>Jun 2015</v>
      </c>
      <c r="AL1655" s="17" t="str">
        <f>Table_1[[#This Row],[Monthly sales]]&amp;"  Week "&amp;TEXT(Table_1[[#This Row],[Weekly sales]],"00")</f>
        <v>Jun 2015  Week 23</v>
      </c>
      <c r="AM1655" s="17">
        <f>IF(COUNTIF($A$2:A1655, A1655)=1, 1, 0)</f>
        <v>0</v>
      </c>
      <c r="AN1655" s="3">
        <f>COUNTA(A1655) - COUNTIF(Table_1[[#This Row],[Unique Customers]], 1)</f>
        <v>1</v>
      </c>
      <c r="AO1655" s="17" t="str">
        <f t="shared" si="25"/>
        <v>Repeated</v>
      </c>
      <c r="AP1655" s="17" t="str">
        <f>"Q"&amp;_xlfn.CEILING.MATH(MONTH(Table_1[[#This Row],[Monthly sales]])/3,1)</f>
        <v>Q2</v>
      </c>
    </row>
    <row r="1656" spans="1:42" ht="14.4" x14ac:dyDescent="0.3">
      <c r="A1656" s="2">
        <v>211</v>
      </c>
      <c r="B1656" s="15" t="s">
        <v>263</v>
      </c>
      <c r="C1656" s="15" t="s">
        <v>117</v>
      </c>
      <c r="D1656" s="6">
        <v>0.05</v>
      </c>
      <c r="E1656" s="4">
        <v>2.08</v>
      </c>
      <c r="F1656" s="4">
        <v>2.56</v>
      </c>
      <c r="G1656" s="15" t="s">
        <v>39</v>
      </c>
      <c r="H1656" s="15" t="s">
        <v>72</v>
      </c>
      <c r="I1656" s="15" t="s">
        <v>49</v>
      </c>
      <c r="J1656" s="15" t="s">
        <v>569</v>
      </c>
      <c r="K1656" s="15" t="s">
        <v>43</v>
      </c>
      <c r="L1656" s="15" t="s">
        <v>1168</v>
      </c>
      <c r="M1656" s="6">
        <v>0.55000000000000004</v>
      </c>
      <c r="N1656" s="15" t="s">
        <v>33</v>
      </c>
      <c r="O1656" s="15" t="s">
        <v>112</v>
      </c>
      <c r="P1656" s="15" t="s">
        <v>113</v>
      </c>
      <c r="Q1656" s="15" t="s">
        <v>264</v>
      </c>
      <c r="R1656" s="2">
        <v>13501</v>
      </c>
      <c r="S1656" s="1">
        <v>42157</v>
      </c>
      <c r="T1656" s="12">
        <f>EOMONTH(Table_1[[#This Row],[Order Date]],0)</f>
        <v>42185</v>
      </c>
      <c r="U1656" s="10">
        <f>EOMONTH(Table_1[[#This Row],[Order Date]],0)</f>
        <v>42185</v>
      </c>
      <c r="V1656" s="14">
        <v>42157</v>
      </c>
      <c r="W1656" s="1">
        <v>42158</v>
      </c>
      <c r="X1656" s="12">
        <v>42158</v>
      </c>
      <c r="Y1656" s="10">
        <f>EOMONTH(Table_1[[#This Row],[Ship date]],0)</f>
        <v>42185</v>
      </c>
      <c r="Z1656" s="14">
        <v>42158</v>
      </c>
      <c r="AA1656" s="4">
        <v>-36.25</v>
      </c>
      <c r="AB1656" s="2">
        <v>20</v>
      </c>
      <c r="AC1656" s="4">
        <v>42.29</v>
      </c>
      <c r="AD1656" s="2">
        <v>85966</v>
      </c>
      <c r="AE1656" s="4">
        <f>'DataCleaning and Transformation'!$E1656-'DataCleaning and Transformation'!$D1656</f>
        <v>2.0300000000000002</v>
      </c>
      <c r="AF1656" s="15" t="str">
        <f>_xlfn.IFS('DataCleaning and Transformation'!$O1656="Central","Chris",'DataCleaning and Transformation'!$O1656="East","Erin",'DataCleaning and Transformation'!$O1656="South","Sam",'DataCleaning and Transformation'!$O1656="West","William")</f>
        <v>Erin</v>
      </c>
      <c r="AG1656" s="31">
        <f>Table_1[[#This Row],[Ship date]]-Table_1[[#This Row],[Order Date]]</f>
        <v>1</v>
      </c>
      <c r="AH1656" s="22">
        <f>Table_1[[#This Row],[Profit]]/Table_1[[#This Row],[Sales]]</f>
        <v>-0.85717663750295581</v>
      </c>
      <c r="AI1656" s="23">
        <f>Table_1[[#This Row],[Profit]]+Table_1[[#This Row],[Sales]]</f>
        <v>6.0399999999999991</v>
      </c>
      <c r="AJ1656" s="17">
        <f>WEEKNUM(Table_1[[#This Row],[Order Date]],1)</f>
        <v>23</v>
      </c>
      <c r="AK1656" s="17" t="str">
        <f>TEXT(Table_1[[#This Row],[Order Date]],"mmm yyyy")</f>
        <v>Jun 2015</v>
      </c>
      <c r="AL1656" s="17" t="str">
        <f>Table_1[[#This Row],[Monthly sales]]&amp;"  Week "&amp;TEXT(Table_1[[#This Row],[Weekly sales]],"00")</f>
        <v>Jun 2015  Week 23</v>
      </c>
      <c r="AM1656" s="17">
        <f>IF(COUNTIF($A$2:A1656, A1656)=1, 1, 0)</f>
        <v>0</v>
      </c>
      <c r="AN1656" s="3">
        <f>COUNTA(A1656) - COUNTIF(Table_1[[#This Row],[Unique Customers]], 1)</f>
        <v>1</v>
      </c>
      <c r="AO1656" s="17" t="str">
        <f t="shared" si="25"/>
        <v>Repeated</v>
      </c>
      <c r="AP1656" s="17" t="str">
        <f>"Q"&amp;_xlfn.CEILING.MATH(MONTH(Table_1[[#This Row],[Monthly sales]])/3,1)</f>
        <v>Q2</v>
      </c>
    </row>
    <row r="1657" spans="1:42" ht="14.4" x14ac:dyDescent="0.3">
      <c r="A1657" s="2">
        <v>3374</v>
      </c>
      <c r="B1657" s="15" t="s">
        <v>2743</v>
      </c>
      <c r="C1657" s="15" t="s">
        <v>117</v>
      </c>
      <c r="D1657" s="6">
        <v>0.01</v>
      </c>
      <c r="E1657" s="4">
        <v>179.29</v>
      </c>
      <c r="F1657" s="4">
        <v>29.21</v>
      </c>
      <c r="G1657" s="15" t="s">
        <v>27</v>
      </c>
      <c r="H1657" s="15" t="s">
        <v>95</v>
      </c>
      <c r="I1657" s="15" t="s">
        <v>29</v>
      </c>
      <c r="J1657" s="15" t="s">
        <v>30</v>
      </c>
      <c r="K1657" s="15" t="s">
        <v>31</v>
      </c>
      <c r="L1657" s="15" t="s">
        <v>544</v>
      </c>
      <c r="M1657" s="6">
        <v>0.76</v>
      </c>
      <c r="N1657" s="15" t="s">
        <v>33</v>
      </c>
      <c r="O1657" s="15" t="s">
        <v>112</v>
      </c>
      <c r="P1657" s="15" t="s">
        <v>419</v>
      </c>
      <c r="Q1657" s="15" t="s">
        <v>2744</v>
      </c>
      <c r="R1657" s="2">
        <v>21113</v>
      </c>
      <c r="S1657" s="1">
        <v>42157</v>
      </c>
      <c r="T1657" s="12">
        <f>EOMONTH(Table_1[[#This Row],[Order Date]],0)</f>
        <v>42185</v>
      </c>
      <c r="U1657" s="10">
        <f>EOMONTH(Table_1[[#This Row],[Order Date]],0)</f>
        <v>42185</v>
      </c>
      <c r="V1657" s="14">
        <v>42157</v>
      </c>
      <c r="W1657" s="1">
        <v>42159</v>
      </c>
      <c r="X1657" s="12">
        <v>42159</v>
      </c>
      <c r="Y1657" s="10">
        <f>EOMONTH(Table_1[[#This Row],[Ship date]],0)</f>
        <v>42185</v>
      </c>
      <c r="Z1657" s="14">
        <v>42159</v>
      </c>
      <c r="AA1657" s="4">
        <v>66.362219999999994</v>
      </c>
      <c r="AB1657" s="2">
        <v>8</v>
      </c>
      <c r="AC1657" s="4">
        <v>1487.9</v>
      </c>
      <c r="AD1657" s="2">
        <v>87473</v>
      </c>
      <c r="AE1657" s="4">
        <f>'DataCleaning and Transformation'!$E1657-'DataCleaning and Transformation'!$D1657</f>
        <v>179.28</v>
      </c>
      <c r="AF1657" s="15" t="str">
        <f>_xlfn.IFS('DataCleaning and Transformation'!$O1657="Central","Chris",'DataCleaning and Transformation'!$O1657="East","Erin",'DataCleaning and Transformation'!$O1657="South","Sam",'DataCleaning and Transformation'!$O1657="West","William")</f>
        <v>Erin</v>
      </c>
      <c r="AG1657" s="31">
        <f>Table_1[[#This Row],[Ship date]]-Table_1[[#This Row],[Order Date]]</f>
        <v>2</v>
      </c>
      <c r="AH1657" s="22">
        <f>Table_1[[#This Row],[Profit]]/Table_1[[#This Row],[Sales]]</f>
        <v>4.4601263525774572E-2</v>
      </c>
      <c r="AI1657" s="23">
        <f>Table_1[[#This Row],[Profit]]+Table_1[[#This Row],[Sales]]</f>
        <v>1554.2622200000001</v>
      </c>
      <c r="AJ1657" s="17">
        <f>WEEKNUM(Table_1[[#This Row],[Order Date]],1)</f>
        <v>23</v>
      </c>
      <c r="AK1657" s="17" t="str">
        <f>TEXT(Table_1[[#This Row],[Order Date]],"mmm yyyy")</f>
        <v>Jun 2015</v>
      </c>
      <c r="AL1657" s="17" t="str">
        <f>Table_1[[#This Row],[Monthly sales]]&amp;"  Week "&amp;TEXT(Table_1[[#This Row],[Weekly sales]],"00")</f>
        <v>Jun 2015  Week 23</v>
      </c>
      <c r="AM1657" s="17">
        <f>IF(COUNTIF($A$2:A1657, A1657)=1, 1, 0)</f>
        <v>1</v>
      </c>
      <c r="AN1657" s="3">
        <f>COUNTA(A1657) - COUNTIF(Table_1[[#This Row],[Unique Customers]], 1)</f>
        <v>0</v>
      </c>
      <c r="AO1657" s="17" t="str">
        <f t="shared" si="25"/>
        <v>Unique</v>
      </c>
      <c r="AP1657" s="17" t="str">
        <f>"Q"&amp;_xlfn.CEILING.MATH(MONTH(Table_1[[#This Row],[Monthly sales]])/3,1)</f>
        <v>Q2</v>
      </c>
    </row>
    <row r="1658" spans="1:42" ht="14.4" x14ac:dyDescent="0.3">
      <c r="A1658" s="2">
        <v>1170</v>
      </c>
      <c r="B1658" s="15" t="s">
        <v>2745</v>
      </c>
      <c r="C1658" s="15" t="s">
        <v>71</v>
      </c>
      <c r="D1658" s="6">
        <v>0.09</v>
      </c>
      <c r="E1658" s="4">
        <v>9.7799999999999994</v>
      </c>
      <c r="F1658" s="4">
        <v>1.39</v>
      </c>
      <c r="G1658" s="15" t="s">
        <v>39</v>
      </c>
      <c r="H1658" s="15" t="s">
        <v>40</v>
      </c>
      <c r="I1658" s="15" t="s">
        <v>49</v>
      </c>
      <c r="J1658" s="15" t="s">
        <v>346</v>
      </c>
      <c r="K1658" s="15" t="s">
        <v>74</v>
      </c>
      <c r="L1658" s="15" t="s">
        <v>1512</v>
      </c>
      <c r="M1658" s="6">
        <v>0.39</v>
      </c>
      <c r="N1658" s="15" t="s">
        <v>33</v>
      </c>
      <c r="O1658" s="15" t="s">
        <v>112</v>
      </c>
      <c r="P1658" s="15" t="s">
        <v>1609</v>
      </c>
      <c r="Q1658" s="15" t="s">
        <v>2726</v>
      </c>
      <c r="R1658" s="2">
        <v>19711</v>
      </c>
      <c r="S1658" s="1">
        <v>42157</v>
      </c>
      <c r="T1658" s="12">
        <f>EOMONTH(Table_1[[#This Row],[Order Date]],0)</f>
        <v>42185</v>
      </c>
      <c r="U1658" s="10">
        <f>EOMONTH(Table_1[[#This Row],[Order Date]],0)</f>
        <v>42185</v>
      </c>
      <c r="V1658" s="14">
        <v>42157</v>
      </c>
      <c r="W1658" s="1">
        <v>42158</v>
      </c>
      <c r="X1658" s="12">
        <v>42158</v>
      </c>
      <c r="Y1658" s="10">
        <f>EOMONTH(Table_1[[#This Row],[Ship date]],0)</f>
        <v>42185</v>
      </c>
      <c r="Z1658" s="14">
        <v>42158</v>
      </c>
      <c r="AA1658" s="4">
        <v>125.20740000000001</v>
      </c>
      <c r="AB1658" s="2">
        <v>19</v>
      </c>
      <c r="AC1658" s="4">
        <v>181.46</v>
      </c>
      <c r="AD1658" s="2">
        <v>87520</v>
      </c>
      <c r="AE1658" s="4">
        <f>'DataCleaning and Transformation'!$E1658-'DataCleaning and Transformation'!$D1658</f>
        <v>9.69</v>
      </c>
      <c r="AF1658" s="15" t="str">
        <f>_xlfn.IFS('DataCleaning and Transformation'!$O1658="Central","Chris",'DataCleaning and Transformation'!$O1658="East","Erin",'DataCleaning and Transformation'!$O1658="South","Sam",'DataCleaning and Transformation'!$O1658="West","William")</f>
        <v>Erin</v>
      </c>
      <c r="AG1658" s="31">
        <f>Table_1[[#This Row],[Ship date]]-Table_1[[#This Row],[Order Date]]</f>
        <v>1</v>
      </c>
      <c r="AH1658" s="22">
        <f>Table_1[[#This Row],[Profit]]/Table_1[[#This Row],[Sales]]</f>
        <v>0.69000000000000006</v>
      </c>
      <c r="AI1658" s="23">
        <f>Table_1[[#This Row],[Profit]]+Table_1[[#This Row],[Sales]]</f>
        <v>306.66740000000004</v>
      </c>
      <c r="AJ1658" s="17">
        <f>WEEKNUM(Table_1[[#This Row],[Order Date]],1)</f>
        <v>23</v>
      </c>
      <c r="AK1658" s="17" t="str">
        <f>TEXT(Table_1[[#This Row],[Order Date]],"mmm yyyy")</f>
        <v>Jun 2015</v>
      </c>
      <c r="AL1658" s="17" t="str">
        <f>Table_1[[#This Row],[Monthly sales]]&amp;"  Week "&amp;TEXT(Table_1[[#This Row],[Weekly sales]],"00")</f>
        <v>Jun 2015  Week 23</v>
      </c>
      <c r="AM1658" s="17">
        <f>IF(COUNTIF($A$2:A1658, A1658)=1, 1, 0)</f>
        <v>1</v>
      </c>
      <c r="AN1658" s="3">
        <f>COUNTA(A1658) - COUNTIF(Table_1[[#This Row],[Unique Customers]], 1)</f>
        <v>0</v>
      </c>
      <c r="AO1658" s="17" t="str">
        <f t="shared" si="25"/>
        <v>Unique</v>
      </c>
      <c r="AP1658" s="17" t="str">
        <f>"Q"&amp;_xlfn.CEILING.MATH(MONTH(Table_1[[#This Row],[Monthly sales]])/3,1)</f>
        <v>Q2</v>
      </c>
    </row>
    <row r="1659" spans="1:42" ht="14.4" x14ac:dyDescent="0.3">
      <c r="A1659" s="2">
        <v>1170</v>
      </c>
      <c r="B1659" s="15" t="s">
        <v>2745</v>
      </c>
      <c r="C1659" s="15" t="s">
        <v>71</v>
      </c>
      <c r="D1659" s="6">
        <v>0</v>
      </c>
      <c r="E1659" s="4">
        <v>200.99</v>
      </c>
      <c r="F1659" s="4">
        <v>8.08</v>
      </c>
      <c r="G1659" s="15" t="s">
        <v>39</v>
      </c>
      <c r="H1659" s="15" t="s">
        <v>40</v>
      </c>
      <c r="I1659" s="15" t="s">
        <v>41</v>
      </c>
      <c r="J1659" s="15" t="s">
        <v>136</v>
      </c>
      <c r="K1659" s="15" t="s">
        <v>74</v>
      </c>
      <c r="L1659" s="15" t="s">
        <v>2746</v>
      </c>
      <c r="M1659" s="6">
        <v>0.59</v>
      </c>
      <c r="N1659" s="15" t="s">
        <v>33</v>
      </c>
      <c r="O1659" s="15" t="s">
        <v>112</v>
      </c>
      <c r="P1659" s="15" t="s">
        <v>1609</v>
      </c>
      <c r="Q1659" s="15" t="s">
        <v>2726</v>
      </c>
      <c r="R1659" s="2">
        <v>19711</v>
      </c>
      <c r="S1659" s="1">
        <v>42157</v>
      </c>
      <c r="T1659" s="12">
        <f>EOMONTH(Table_1[[#This Row],[Order Date]],0)</f>
        <v>42185</v>
      </c>
      <c r="U1659" s="10">
        <f>EOMONTH(Table_1[[#This Row],[Order Date]],0)</f>
        <v>42185</v>
      </c>
      <c r="V1659" s="14">
        <v>42157</v>
      </c>
      <c r="W1659" s="1">
        <v>42159</v>
      </c>
      <c r="X1659" s="12">
        <v>42159</v>
      </c>
      <c r="Y1659" s="10">
        <f>EOMONTH(Table_1[[#This Row],[Ship date]],0)</f>
        <v>42185</v>
      </c>
      <c r="Z1659" s="14">
        <v>42159</v>
      </c>
      <c r="AA1659" s="4">
        <v>281.53440000000001</v>
      </c>
      <c r="AB1659" s="2">
        <v>6</v>
      </c>
      <c r="AC1659" s="4">
        <v>1076.3</v>
      </c>
      <c r="AD1659" s="2">
        <v>87520</v>
      </c>
      <c r="AE1659" s="4">
        <f>'DataCleaning and Transformation'!$E1659-'DataCleaning and Transformation'!$D1659</f>
        <v>200.99</v>
      </c>
      <c r="AF1659" s="15" t="str">
        <f>_xlfn.IFS('DataCleaning and Transformation'!$O1659="Central","Chris",'DataCleaning and Transformation'!$O1659="East","Erin",'DataCleaning and Transformation'!$O1659="South","Sam",'DataCleaning and Transformation'!$O1659="West","William")</f>
        <v>Erin</v>
      </c>
      <c r="AG1659" s="31">
        <f>Table_1[[#This Row],[Ship date]]-Table_1[[#This Row],[Order Date]]</f>
        <v>2</v>
      </c>
      <c r="AH1659" s="22">
        <f>Table_1[[#This Row],[Profit]]/Table_1[[#This Row],[Sales]]</f>
        <v>0.26157614048127847</v>
      </c>
      <c r="AI1659" s="23">
        <f>Table_1[[#This Row],[Profit]]+Table_1[[#This Row],[Sales]]</f>
        <v>1357.8344</v>
      </c>
      <c r="AJ1659" s="17">
        <f>WEEKNUM(Table_1[[#This Row],[Order Date]],1)</f>
        <v>23</v>
      </c>
      <c r="AK1659" s="17" t="str">
        <f>TEXT(Table_1[[#This Row],[Order Date]],"mmm yyyy")</f>
        <v>Jun 2015</v>
      </c>
      <c r="AL1659" s="17" t="str">
        <f>Table_1[[#This Row],[Monthly sales]]&amp;"  Week "&amp;TEXT(Table_1[[#This Row],[Weekly sales]],"00")</f>
        <v>Jun 2015  Week 23</v>
      </c>
      <c r="AM1659" s="17">
        <f>IF(COUNTIF($A$2:A1659, A1659)=1, 1, 0)</f>
        <v>0</v>
      </c>
      <c r="AN1659" s="3">
        <f>COUNTA(A1659) - COUNTIF(Table_1[[#This Row],[Unique Customers]], 1)</f>
        <v>1</v>
      </c>
      <c r="AO1659" s="17" t="str">
        <f t="shared" si="25"/>
        <v>Repeated</v>
      </c>
      <c r="AP1659" s="17" t="str">
        <f>"Q"&amp;_xlfn.CEILING.MATH(MONTH(Table_1[[#This Row],[Monthly sales]])/3,1)</f>
        <v>Q2</v>
      </c>
    </row>
    <row r="1660" spans="1:42" ht="14.4" x14ac:dyDescent="0.3">
      <c r="A1660" s="2">
        <v>2487</v>
      </c>
      <c r="B1660" s="15" t="s">
        <v>2747</v>
      </c>
      <c r="C1660" s="15" t="s">
        <v>71</v>
      </c>
      <c r="D1660" s="6">
        <v>0.02</v>
      </c>
      <c r="E1660" s="4">
        <v>136.97999999999999</v>
      </c>
      <c r="F1660" s="4">
        <v>24.49</v>
      </c>
      <c r="G1660" s="15" t="s">
        <v>88</v>
      </c>
      <c r="H1660" s="15" t="s">
        <v>28</v>
      </c>
      <c r="I1660" s="15" t="s">
        <v>29</v>
      </c>
      <c r="J1660" s="15" t="s">
        <v>127</v>
      </c>
      <c r="K1660" s="15" t="s">
        <v>65</v>
      </c>
      <c r="L1660" s="15" t="s">
        <v>430</v>
      </c>
      <c r="M1660" s="6">
        <v>0.59</v>
      </c>
      <c r="N1660" s="15" t="s">
        <v>33</v>
      </c>
      <c r="O1660" s="15" t="s">
        <v>34</v>
      </c>
      <c r="P1660" s="15" t="s">
        <v>76</v>
      </c>
      <c r="Q1660" s="15" t="s">
        <v>2748</v>
      </c>
      <c r="R1660" s="2">
        <v>30084</v>
      </c>
      <c r="S1660" s="1">
        <v>42157</v>
      </c>
      <c r="T1660" s="12">
        <f>EOMONTH(Table_1[[#This Row],[Order Date]],0)</f>
        <v>42185</v>
      </c>
      <c r="U1660" s="10">
        <f>EOMONTH(Table_1[[#This Row],[Order Date]],0)</f>
        <v>42185</v>
      </c>
      <c r="V1660" s="14">
        <v>42157</v>
      </c>
      <c r="W1660" s="1">
        <v>42158</v>
      </c>
      <c r="X1660" s="12">
        <v>42158</v>
      </c>
      <c r="Y1660" s="10">
        <f>EOMONTH(Table_1[[#This Row],[Ship date]],0)</f>
        <v>42185</v>
      </c>
      <c r="Z1660" s="14">
        <v>42158</v>
      </c>
      <c r="AA1660" s="4">
        <v>88.56</v>
      </c>
      <c r="AB1660" s="2">
        <v>8</v>
      </c>
      <c r="AC1660" s="4">
        <v>1140.95</v>
      </c>
      <c r="AD1660" s="2">
        <v>91417</v>
      </c>
      <c r="AE1660" s="4">
        <f>'DataCleaning and Transformation'!$E1660-'DataCleaning and Transformation'!$D1660</f>
        <v>136.95999999999998</v>
      </c>
      <c r="AF1660" s="15" t="str">
        <f>_xlfn.IFS('DataCleaning and Transformation'!$O1660="Central","Chris",'DataCleaning and Transformation'!$O1660="East","Erin",'DataCleaning and Transformation'!$O1660="South","Sam",'DataCleaning and Transformation'!$O1660="West","William")</f>
        <v>Sam</v>
      </c>
      <c r="AG1660" s="31">
        <f>Table_1[[#This Row],[Ship date]]-Table_1[[#This Row],[Order Date]]</f>
        <v>1</v>
      </c>
      <c r="AH1660" s="22">
        <f>Table_1[[#This Row],[Profit]]/Table_1[[#This Row],[Sales]]</f>
        <v>7.7619527586660242E-2</v>
      </c>
      <c r="AI1660" s="23">
        <f>Table_1[[#This Row],[Profit]]+Table_1[[#This Row],[Sales]]</f>
        <v>1229.51</v>
      </c>
      <c r="AJ1660" s="17">
        <f>WEEKNUM(Table_1[[#This Row],[Order Date]],1)</f>
        <v>23</v>
      </c>
      <c r="AK1660" s="17" t="str">
        <f>TEXT(Table_1[[#This Row],[Order Date]],"mmm yyyy")</f>
        <v>Jun 2015</v>
      </c>
      <c r="AL1660" s="17" t="str">
        <f>Table_1[[#This Row],[Monthly sales]]&amp;"  Week "&amp;TEXT(Table_1[[#This Row],[Weekly sales]],"00")</f>
        <v>Jun 2015  Week 23</v>
      </c>
      <c r="AM1660" s="17">
        <f>IF(COUNTIF($A$2:A1660, A1660)=1, 1, 0)</f>
        <v>1</v>
      </c>
      <c r="AN1660" s="3">
        <f>COUNTA(A1660) - COUNTIF(Table_1[[#This Row],[Unique Customers]], 1)</f>
        <v>0</v>
      </c>
      <c r="AO1660" s="17" t="str">
        <f t="shared" si="25"/>
        <v>Unique</v>
      </c>
      <c r="AP1660" s="17" t="str">
        <f>"Q"&amp;_xlfn.CEILING.MATH(MONTH(Table_1[[#This Row],[Monthly sales]])/3,1)</f>
        <v>Q2</v>
      </c>
    </row>
    <row r="1661" spans="1:42" ht="14.4" x14ac:dyDescent="0.3">
      <c r="A1661" s="2">
        <v>1389</v>
      </c>
      <c r="B1661" s="15" t="s">
        <v>770</v>
      </c>
      <c r="C1661" s="15" t="s">
        <v>38</v>
      </c>
      <c r="D1661" s="6">
        <v>0.09</v>
      </c>
      <c r="E1661" s="4">
        <v>2.61</v>
      </c>
      <c r="F1661" s="4">
        <v>0.5</v>
      </c>
      <c r="G1661" s="15" t="s">
        <v>39</v>
      </c>
      <c r="H1661" s="15" t="s">
        <v>40</v>
      </c>
      <c r="I1661" s="15" t="s">
        <v>49</v>
      </c>
      <c r="J1661" s="15" t="s">
        <v>153</v>
      </c>
      <c r="K1661" s="15" t="s">
        <v>74</v>
      </c>
      <c r="L1661" s="15" t="s">
        <v>1368</v>
      </c>
      <c r="M1661" s="6">
        <v>0.39</v>
      </c>
      <c r="N1661" s="15" t="s">
        <v>33</v>
      </c>
      <c r="O1661" s="15" t="s">
        <v>60</v>
      </c>
      <c r="P1661" s="15" t="s">
        <v>91</v>
      </c>
      <c r="Q1661" s="15" t="s">
        <v>772</v>
      </c>
      <c r="R1661" s="2">
        <v>94025</v>
      </c>
      <c r="S1661" s="1">
        <v>42158</v>
      </c>
      <c r="T1661" s="12">
        <f>EOMONTH(Table_1[[#This Row],[Order Date]],0)</f>
        <v>42185</v>
      </c>
      <c r="U1661" s="10">
        <f>EOMONTH(Table_1[[#This Row],[Order Date]],0)</f>
        <v>42185</v>
      </c>
      <c r="V1661" s="14">
        <v>42158</v>
      </c>
      <c r="W1661" s="1">
        <v>42160</v>
      </c>
      <c r="X1661" s="12">
        <v>42160</v>
      </c>
      <c r="Y1661" s="10">
        <f>EOMONTH(Table_1[[#This Row],[Ship date]],0)</f>
        <v>42185</v>
      </c>
      <c r="Z1661" s="14">
        <v>42160</v>
      </c>
      <c r="AA1661" s="4">
        <v>29.380199999999999</v>
      </c>
      <c r="AB1661" s="2">
        <v>17</v>
      </c>
      <c r="AC1661" s="4">
        <v>42.58</v>
      </c>
      <c r="AD1661" s="2">
        <v>88729</v>
      </c>
      <c r="AE1661" s="4">
        <f>'DataCleaning and Transformation'!$E1661-'DataCleaning and Transformation'!$D1661</f>
        <v>2.52</v>
      </c>
      <c r="AF1661" s="15" t="str">
        <f>_xlfn.IFS('DataCleaning and Transformation'!$O1661="Central","Chris",'DataCleaning and Transformation'!$O1661="East","Erin",'DataCleaning and Transformation'!$O1661="South","Sam",'DataCleaning and Transformation'!$O1661="West","William")</f>
        <v>William</v>
      </c>
      <c r="AG1661" s="31">
        <f>Table_1[[#This Row],[Ship date]]-Table_1[[#This Row],[Order Date]]</f>
        <v>2</v>
      </c>
      <c r="AH1661" s="22">
        <f>Table_1[[#This Row],[Profit]]/Table_1[[#This Row],[Sales]]</f>
        <v>0.69</v>
      </c>
      <c r="AI1661" s="23">
        <f>Table_1[[#This Row],[Profit]]+Table_1[[#This Row],[Sales]]</f>
        <v>71.9602</v>
      </c>
      <c r="AJ1661" s="17">
        <f>WEEKNUM(Table_1[[#This Row],[Order Date]],1)</f>
        <v>23</v>
      </c>
      <c r="AK1661" s="17" t="str">
        <f>TEXT(Table_1[[#This Row],[Order Date]],"mmm yyyy")</f>
        <v>Jun 2015</v>
      </c>
      <c r="AL1661" s="17" t="str">
        <f>Table_1[[#This Row],[Monthly sales]]&amp;"  Week "&amp;TEXT(Table_1[[#This Row],[Weekly sales]],"00")</f>
        <v>Jun 2015  Week 23</v>
      </c>
      <c r="AM1661" s="17">
        <f>IF(COUNTIF($A$2:A1661, A1661)=1, 1, 0)</f>
        <v>0</v>
      </c>
      <c r="AN1661" s="3">
        <f>COUNTA(A1661) - COUNTIF(Table_1[[#This Row],[Unique Customers]], 1)</f>
        <v>1</v>
      </c>
      <c r="AO1661" s="17" t="str">
        <f t="shared" si="25"/>
        <v>Unique</v>
      </c>
      <c r="AP1661" s="17" t="str">
        <f>"Q"&amp;_xlfn.CEILING.MATH(MONTH(Table_1[[#This Row],[Monthly sales]])/3,1)</f>
        <v>Q2</v>
      </c>
    </row>
    <row r="1662" spans="1:42" ht="14.4" x14ac:dyDescent="0.3">
      <c r="A1662" s="2">
        <v>87</v>
      </c>
      <c r="B1662" s="15" t="s">
        <v>1787</v>
      </c>
      <c r="C1662" s="15" t="s">
        <v>48</v>
      </c>
      <c r="D1662" s="6">
        <v>0.05</v>
      </c>
      <c r="E1662" s="4">
        <v>161.55000000000001</v>
      </c>
      <c r="F1662" s="4">
        <v>19.989999999999998</v>
      </c>
      <c r="G1662" s="15" t="s">
        <v>39</v>
      </c>
      <c r="H1662" s="15" t="s">
        <v>95</v>
      </c>
      <c r="I1662" s="15" t="s">
        <v>49</v>
      </c>
      <c r="J1662" s="15" t="s">
        <v>79</v>
      </c>
      <c r="K1662" s="15" t="s">
        <v>74</v>
      </c>
      <c r="L1662" s="15" t="s">
        <v>80</v>
      </c>
      <c r="M1662" s="6">
        <v>0.66</v>
      </c>
      <c r="N1662" s="15" t="s">
        <v>33</v>
      </c>
      <c r="O1662" s="15" t="s">
        <v>60</v>
      </c>
      <c r="P1662" s="15" t="s">
        <v>91</v>
      </c>
      <c r="Q1662" s="15" t="s">
        <v>1788</v>
      </c>
      <c r="R1662" s="2">
        <v>95687</v>
      </c>
      <c r="S1662" s="1">
        <v>42158</v>
      </c>
      <c r="T1662" s="12">
        <f>EOMONTH(Table_1[[#This Row],[Order Date]],0)</f>
        <v>42185</v>
      </c>
      <c r="U1662" s="10">
        <f>EOMONTH(Table_1[[#This Row],[Order Date]],0)</f>
        <v>42185</v>
      </c>
      <c r="V1662" s="14">
        <v>42158</v>
      </c>
      <c r="W1662" s="1">
        <v>42163</v>
      </c>
      <c r="X1662" s="12">
        <v>42163</v>
      </c>
      <c r="Y1662" s="10">
        <f>EOMONTH(Table_1[[#This Row],[Ship date]],0)</f>
        <v>42185</v>
      </c>
      <c r="Z1662" s="14">
        <v>42163</v>
      </c>
      <c r="AA1662" s="4">
        <v>1892.424</v>
      </c>
      <c r="AB1662" s="2">
        <v>19</v>
      </c>
      <c r="AC1662" s="4">
        <v>3127.69</v>
      </c>
      <c r="AD1662" s="2">
        <v>90596</v>
      </c>
      <c r="AE1662" s="4">
        <f>'DataCleaning and Transformation'!$E1662-'DataCleaning and Transformation'!$D1662</f>
        <v>161.5</v>
      </c>
      <c r="AF1662" s="15" t="str">
        <f>_xlfn.IFS('DataCleaning and Transformation'!$O1662="Central","Chris",'DataCleaning and Transformation'!$O1662="East","Erin",'DataCleaning and Transformation'!$O1662="South","Sam",'DataCleaning and Transformation'!$O1662="West","William")</f>
        <v>William</v>
      </c>
      <c r="AG1662" s="31">
        <f>Table_1[[#This Row],[Ship date]]-Table_1[[#This Row],[Order Date]]</f>
        <v>5</v>
      </c>
      <c r="AH1662" s="22">
        <f>Table_1[[#This Row],[Profit]]/Table_1[[#This Row],[Sales]]</f>
        <v>0.60505484878616489</v>
      </c>
      <c r="AI1662" s="23">
        <f>Table_1[[#This Row],[Profit]]+Table_1[[#This Row],[Sales]]</f>
        <v>5020.1139999999996</v>
      </c>
      <c r="AJ1662" s="17">
        <f>WEEKNUM(Table_1[[#This Row],[Order Date]],1)</f>
        <v>23</v>
      </c>
      <c r="AK1662" s="17" t="str">
        <f>TEXT(Table_1[[#This Row],[Order Date]],"mmm yyyy")</f>
        <v>Jun 2015</v>
      </c>
      <c r="AL1662" s="17" t="str">
        <f>Table_1[[#This Row],[Monthly sales]]&amp;"  Week "&amp;TEXT(Table_1[[#This Row],[Weekly sales]],"00")</f>
        <v>Jun 2015  Week 23</v>
      </c>
      <c r="AM1662" s="17">
        <f>IF(COUNTIF($A$2:A1662, A1662)=1, 1, 0)</f>
        <v>0</v>
      </c>
      <c r="AN1662" s="3">
        <f>COUNTA(A1662) - COUNTIF(Table_1[[#This Row],[Unique Customers]], 1)</f>
        <v>1</v>
      </c>
      <c r="AO1662" s="17" t="str">
        <f t="shared" si="25"/>
        <v>Unique</v>
      </c>
      <c r="AP1662" s="17" t="str">
        <f>"Q"&amp;_xlfn.CEILING.MATH(MONTH(Table_1[[#This Row],[Monthly sales]])/3,1)</f>
        <v>Q2</v>
      </c>
    </row>
    <row r="1663" spans="1:42" ht="14.4" x14ac:dyDescent="0.3">
      <c r="A1663" s="2">
        <v>2268</v>
      </c>
      <c r="B1663" s="15" t="s">
        <v>2749</v>
      </c>
      <c r="C1663" s="15" t="s">
        <v>48</v>
      </c>
      <c r="D1663" s="6">
        <v>0.08</v>
      </c>
      <c r="E1663" s="4">
        <v>259.70999999999998</v>
      </c>
      <c r="F1663" s="4">
        <v>66.67</v>
      </c>
      <c r="G1663" s="15" t="s">
        <v>27</v>
      </c>
      <c r="H1663" s="15" t="s">
        <v>28</v>
      </c>
      <c r="I1663" s="15" t="s">
        <v>29</v>
      </c>
      <c r="J1663" s="15" t="s">
        <v>30</v>
      </c>
      <c r="K1663" s="15" t="s">
        <v>31</v>
      </c>
      <c r="L1663" s="15" t="s">
        <v>1027</v>
      </c>
      <c r="M1663" s="6">
        <v>0.61</v>
      </c>
      <c r="N1663" s="15" t="s">
        <v>33</v>
      </c>
      <c r="O1663" s="15" t="s">
        <v>34</v>
      </c>
      <c r="P1663" s="15" t="s">
        <v>124</v>
      </c>
      <c r="Q1663" s="15" t="s">
        <v>2750</v>
      </c>
      <c r="R1663" s="2">
        <v>34639</v>
      </c>
      <c r="S1663" s="1">
        <v>42158</v>
      </c>
      <c r="T1663" s="12">
        <f>EOMONTH(Table_1[[#This Row],[Order Date]],0)</f>
        <v>42185</v>
      </c>
      <c r="U1663" s="10">
        <f>EOMONTH(Table_1[[#This Row],[Order Date]],0)</f>
        <v>42185</v>
      </c>
      <c r="V1663" s="14">
        <v>42158</v>
      </c>
      <c r="W1663" s="1">
        <v>42162</v>
      </c>
      <c r="X1663" s="12">
        <v>42162</v>
      </c>
      <c r="Y1663" s="10">
        <f>EOMONTH(Table_1[[#This Row],[Ship date]],0)</f>
        <v>42185</v>
      </c>
      <c r="Z1663" s="14">
        <v>42162</v>
      </c>
      <c r="AA1663" s="4">
        <v>138.22200000000001</v>
      </c>
      <c r="AB1663" s="2">
        <v>17</v>
      </c>
      <c r="AC1663" s="4">
        <v>4086.5</v>
      </c>
      <c r="AD1663" s="2">
        <v>89571</v>
      </c>
      <c r="AE1663" s="4">
        <f>'DataCleaning and Transformation'!$E1663-'DataCleaning and Transformation'!$D1663</f>
        <v>259.63</v>
      </c>
      <c r="AF1663" s="15" t="str">
        <f>_xlfn.IFS('DataCleaning and Transformation'!$O1663="Central","Chris",'DataCleaning and Transformation'!$O1663="East","Erin",'DataCleaning and Transformation'!$O1663="South","Sam",'DataCleaning and Transformation'!$O1663="West","William")</f>
        <v>Sam</v>
      </c>
      <c r="AG1663" s="31">
        <f>Table_1[[#This Row],[Ship date]]-Table_1[[#This Row],[Order Date]]</f>
        <v>4</v>
      </c>
      <c r="AH1663" s="22">
        <f>Table_1[[#This Row],[Profit]]/Table_1[[#This Row],[Sales]]</f>
        <v>3.3824054814633554E-2</v>
      </c>
      <c r="AI1663" s="23">
        <f>Table_1[[#This Row],[Profit]]+Table_1[[#This Row],[Sales]]</f>
        <v>4224.7219999999998</v>
      </c>
      <c r="AJ1663" s="17">
        <f>WEEKNUM(Table_1[[#This Row],[Order Date]],1)</f>
        <v>23</v>
      </c>
      <c r="AK1663" s="17" t="str">
        <f>TEXT(Table_1[[#This Row],[Order Date]],"mmm yyyy")</f>
        <v>Jun 2015</v>
      </c>
      <c r="AL1663" s="17" t="str">
        <f>Table_1[[#This Row],[Monthly sales]]&amp;"  Week "&amp;TEXT(Table_1[[#This Row],[Weekly sales]],"00")</f>
        <v>Jun 2015  Week 23</v>
      </c>
      <c r="AM1663" s="17">
        <f>IF(COUNTIF($A$2:A1663, A1663)=1, 1, 0)</f>
        <v>1</v>
      </c>
      <c r="AN1663" s="3">
        <f>COUNTA(A1663) - COUNTIF(Table_1[[#This Row],[Unique Customers]], 1)</f>
        <v>0</v>
      </c>
      <c r="AO1663" s="17" t="str">
        <f t="shared" si="25"/>
        <v>Unique</v>
      </c>
      <c r="AP1663" s="17" t="str">
        <f>"Q"&amp;_xlfn.CEILING.MATH(MONTH(Table_1[[#This Row],[Monthly sales]])/3,1)</f>
        <v>Q2</v>
      </c>
    </row>
    <row r="1664" spans="1:42" ht="14.4" x14ac:dyDescent="0.3">
      <c r="A1664" s="2">
        <v>1357</v>
      </c>
      <c r="B1664" s="15" t="s">
        <v>2751</v>
      </c>
      <c r="C1664" s="15" t="s">
        <v>117</v>
      </c>
      <c r="D1664" s="6">
        <v>0.03</v>
      </c>
      <c r="E1664" s="4">
        <v>125.99</v>
      </c>
      <c r="F1664" s="4">
        <v>7.69</v>
      </c>
      <c r="G1664" s="15" t="s">
        <v>39</v>
      </c>
      <c r="H1664" s="15" t="s">
        <v>72</v>
      </c>
      <c r="I1664" s="15" t="s">
        <v>41</v>
      </c>
      <c r="J1664" s="15" t="s">
        <v>136</v>
      </c>
      <c r="K1664" s="15" t="s">
        <v>74</v>
      </c>
      <c r="L1664" s="15" t="s">
        <v>1050</v>
      </c>
      <c r="M1664" s="6">
        <v>0.57999999999999996</v>
      </c>
      <c r="N1664" s="15" t="s">
        <v>33</v>
      </c>
      <c r="O1664" s="15" t="s">
        <v>53</v>
      </c>
      <c r="P1664" s="15" t="s">
        <v>188</v>
      </c>
      <c r="Q1664" s="15" t="s">
        <v>2752</v>
      </c>
      <c r="R1664" s="2">
        <v>78596</v>
      </c>
      <c r="S1664" s="1">
        <v>42158</v>
      </c>
      <c r="T1664" s="12">
        <f>EOMONTH(Table_1[[#This Row],[Order Date]],0)</f>
        <v>42185</v>
      </c>
      <c r="U1664" s="10">
        <f>EOMONTH(Table_1[[#This Row],[Order Date]],0)</f>
        <v>42185</v>
      </c>
      <c r="V1664" s="14">
        <v>42158</v>
      </c>
      <c r="W1664" s="1">
        <v>42160</v>
      </c>
      <c r="X1664" s="12">
        <v>42160</v>
      </c>
      <c r="Y1664" s="10">
        <f>EOMONTH(Table_1[[#This Row],[Ship date]],0)</f>
        <v>42185</v>
      </c>
      <c r="Z1664" s="14">
        <v>42160</v>
      </c>
      <c r="AA1664" s="4">
        <v>500.95800000000003</v>
      </c>
      <c r="AB1664" s="2">
        <v>9</v>
      </c>
      <c r="AC1664" s="4">
        <v>981.65</v>
      </c>
      <c r="AD1664" s="2">
        <v>88184</v>
      </c>
      <c r="AE1664" s="4">
        <f>'DataCleaning and Transformation'!$E1664-'DataCleaning and Transformation'!$D1664</f>
        <v>125.96</v>
      </c>
      <c r="AF1664" s="15" t="str">
        <f>_xlfn.IFS('DataCleaning and Transformation'!$O1664="Central","Chris",'DataCleaning and Transformation'!$O1664="East","Erin",'DataCleaning and Transformation'!$O1664="South","Sam",'DataCleaning and Transformation'!$O1664="West","William")</f>
        <v>Chris</v>
      </c>
      <c r="AG1664" s="31">
        <f>Table_1[[#This Row],[Ship date]]-Table_1[[#This Row],[Order Date]]</f>
        <v>2</v>
      </c>
      <c r="AH1664" s="22">
        <f>Table_1[[#This Row],[Profit]]/Table_1[[#This Row],[Sales]]</f>
        <v>0.51032241633983599</v>
      </c>
      <c r="AI1664" s="23">
        <f>Table_1[[#This Row],[Profit]]+Table_1[[#This Row],[Sales]]</f>
        <v>1482.6079999999999</v>
      </c>
      <c r="AJ1664" s="17">
        <f>WEEKNUM(Table_1[[#This Row],[Order Date]],1)</f>
        <v>23</v>
      </c>
      <c r="AK1664" s="17" t="str">
        <f>TEXT(Table_1[[#This Row],[Order Date]],"mmm yyyy")</f>
        <v>Jun 2015</v>
      </c>
      <c r="AL1664" s="17" t="str">
        <f>Table_1[[#This Row],[Monthly sales]]&amp;"  Week "&amp;TEXT(Table_1[[#This Row],[Weekly sales]],"00")</f>
        <v>Jun 2015  Week 23</v>
      </c>
      <c r="AM1664" s="17">
        <f>IF(COUNTIF($A$2:A1664, A1664)=1, 1, 0)</f>
        <v>1</v>
      </c>
      <c r="AN1664" s="3">
        <f>COUNTA(A1664) - COUNTIF(Table_1[[#This Row],[Unique Customers]], 1)</f>
        <v>0</v>
      </c>
      <c r="AO1664" s="17" t="str">
        <f t="shared" si="25"/>
        <v>Unique</v>
      </c>
      <c r="AP1664" s="17" t="str">
        <f>"Q"&amp;_xlfn.CEILING.MATH(MONTH(Table_1[[#This Row],[Monthly sales]])/3,1)</f>
        <v>Q2</v>
      </c>
    </row>
    <row r="1665" spans="1:42" ht="14.4" x14ac:dyDescent="0.3">
      <c r="A1665" s="2">
        <v>1737</v>
      </c>
      <c r="B1665" s="15" t="s">
        <v>2753</v>
      </c>
      <c r="C1665" s="15" t="s">
        <v>71</v>
      </c>
      <c r="D1665" s="6">
        <v>0.09</v>
      </c>
      <c r="E1665" s="4">
        <v>30.93</v>
      </c>
      <c r="F1665" s="4">
        <v>3.92</v>
      </c>
      <c r="G1665" s="15" t="s">
        <v>39</v>
      </c>
      <c r="H1665" s="15" t="s">
        <v>95</v>
      </c>
      <c r="I1665" s="15" t="s">
        <v>29</v>
      </c>
      <c r="J1665" s="15" t="s">
        <v>127</v>
      </c>
      <c r="K1665" s="15" t="s">
        <v>43</v>
      </c>
      <c r="L1665" s="15" t="s">
        <v>1652</v>
      </c>
      <c r="M1665" s="6">
        <v>0.44</v>
      </c>
      <c r="N1665" s="15" t="s">
        <v>33</v>
      </c>
      <c r="O1665" s="15" t="s">
        <v>34</v>
      </c>
      <c r="P1665" s="15" t="s">
        <v>98</v>
      </c>
      <c r="Q1665" s="15" t="s">
        <v>1555</v>
      </c>
      <c r="R1665" s="2">
        <v>27529</v>
      </c>
      <c r="S1665" s="1">
        <v>42158</v>
      </c>
      <c r="T1665" s="12">
        <f>EOMONTH(Table_1[[#This Row],[Order Date]],0)</f>
        <v>42185</v>
      </c>
      <c r="U1665" s="10">
        <f>EOMONTH(Table_1[[#This Row],[Order Date]],0)</f>
        <v>42185</v>
      </c>
      <c r="V1665" s="14">
        <v>42158</v>
      </c>
      <c r="W1665" s="1">
        <v>42160</v>
      </c>
      <c r="X1665" s="12">
        <v>42160</v>
      </c>
      <c r="Y1665" s="10">
        <f>EOMONTH(Table_1[[#This Row],[Ship date]],0)</f>
        <v>42185</v>
      </c>
      <c r="Z1665" s="14">
        <v>42160</v>
      </c>
      <c r="AA1665" s="4">
        <v>-130.42400000000001</v>
      </c>
      <c r="AB1665" s="2">
        <v>16</v>
      </c>
      <c r="AC1665" s="4">
        <v>451.83</v>
      </c>
      <c r="AD1665" s="2">
        <v>85866</v>
      </c>
      <c r="AE1665" s="4">
        <f>'DataCleaning and Transformation'!$E1665-'DataCleaning and Transformation'!$D1665</f>
        <v>30.84</v>
      </c>
      <c r="AF1665" s="15" t="str">
        <f>_xlfn.IFS('DataCleaning and Transformation'!$O1665="Central","Chris",'DataCleaning and Transformation'!$O1665="East","Erin",'DataCleaning and Transformation'!$O1665="South","Sam",'DataCleaning and Transformation'!$O1665="West","William")</f>
        <v>Sam</v>
      </c>
      <c r="AG1665" s="31">
        <f>Table_1[[#This Row],[Ship date]]-Table_1[[#This Row],[Order Date]]</f>
        <v>2</v>
      </c>
      <c r="AH1665" s="22">
        <f>Table_1[[#This Row],[Profit]]/Table_1[[#This Row],[Sales]]</f>
        <v>-0.28865723834185425</v>
      </c>
      <c r="AI1665" s="23">
        <f>Table_1[[#This Row],[Profit]]+Table_1[[#This Row],[Sales]]</f>
        <v>321.40599999999995</v>
      </c>
      <c r="AJ1665" s="17">
        <f>WEEKNUM(Table_1[[#This Row],[Order Date]],1)</f>
        <v>23</v>
      </c>
      <c r="AK1665" s="17" t="str">
        <f>TEXT(Table_1[[#This Row],[Order Date]],"mmm yyyy")</f>
        <v>Jun 2015</v>
      </c>
      <c r="AL1665" s="17" t="str">
        <f>Table_1[[#This Row],[Monthly sales]]&amp;"  Week "&amp;TEXT(Table_1[[#This Row],[Weekly sales]],"00")</f>
        <v>Jun 2015  Week 23</v>
      </c>
      <c r="AM1665" s="17">
        <f>IF(COUNTIF($A$2:A1665, A1665)=1, 1, 0)</f>
        <v>1</v>
      </c>
      <c r="AN1665" s="3">
        <f>COUNTA(A1665) - COUNTIF(Table_1[[#This Row],[Unique Customers]], 1)</f>
        <v>0</v>
      </c>
      <c r="AO1665" s="17" t="str">
        <f t="shared" si="25"/>
        <v>Unique</v>
      </c>
      <c r="AP1665" s="17" t="str">
        <f>"Q"&amp;_xlfn.CEILING.MATH(MONTH(Table_1[[#This Row],[Monthly sales]])/3,1)</f>
        <v>Q2</v>
      </c>
    </row>
    <row r="1666" spans="1:42" ht="14.4" x14ac:dyDescent="0.3">
      <c r="A1666" s="2">
        <v>1737</v>
      </c>
      <c r="B1666" s="15" t="s">
        <v>2753</v>
      </c>
      <c r="C1666" s="15" t="s">
        <v>71</v>
      </c>
      <c r="D1666" s="6">
        <v>0.03</v>
      </c>
      <c r="E1666" s="4">
        <v>1.68</v>
      </c>
      <c r="F1666" s="4">
        <v>0.7</v>
      </c>
      <c r="G1666" s="15" t="s">
        <v>88</v>
      </c>
      <c r="H1666" s="15" t="s">
        <v>95</v>
      </c>
      <c r="I1666" s="15" t="s">
        <v>49</v>
      </c>
      <c r="J1666" s="15" t="s">
        <v>50</v>
      </c>
      <c r="K1666" s="15" t="s">
        <v>51</v>
      </c>
      <c r="L1666" s="15" t="s">
        <v>2754</v>
      </c>
      <c r="M1666" s="6">
        <v>0.6</v>
      </c>
      <c r="N1666" s="15" t="s">
        <v>33</v>
      </c>
      <c r="O1666" s="15" t="s">
        <v>34</v>
      </c>
      <c r="P1666" s="15" t="s">
        <v>98</v>
      </c>
      <c r="Q1666" s="15" t="s">
        <v>1555</v>
      </c>
      <c r="R1666" s="2">
        <v>27529</v>
      </c>
      <c r="S1666" s="1">
        <v>42158</v>
      </c>
      <c r="T1666" s="12">
        <f>EOMONTH(Table_1[[#This Row],[Order Date]],0)</f>
        <v>42185</v>
      </c>
      <c r="U1666" s="10">
        <f>EOMONTH(Table_1[[#This Row],[Order Date]],0)</f>
        <v>42185</v>
      </c>
      <c r="V1666" s="14">
        <v>42158</v>
      </c>
      <c r="W1666" s="1">
        <v>42160</v>
      </c>
      <c r="X1666" s="12">
        <v>42160</v>
      </c>
      <c r="Y1666" s="10">
        <f>EOMONTH(Table_1[[#This Row],[Ship date]],0)</f>
        <v>42185</v>
      </c>
      <c r="Z1666" s="14">
        <v>42160</v>
      </c>
      <c r="AA1666" s="4">
        <v>-106.42100000000001</v>
      </c>
      <c r="AB1666" s="2">
        <v>11</v>
      </c>
      <c r="AC1666" s="4">
        <v>20.239999999999998</v>
      </c>
      <c r="AD1666" s="2">
        <v>85866</v>
      </c>
      <c r="AE1666" s="4">
        <f>'DataCleaning and Transformation'!$E1666-'DataCleaning and Transformation'!$D1666</f>
        <v>1.65</v>
      </c>
      <c r="AF1666" s="15" t="str">
        <f>_xlfn.IFS('DataCleaning and Transformation'!$O1666="Central","Chris",'DataCleaning and Transformation'!$O1666="East","Erin",'DataCleaning and Transformation'!$O1666="South","Sam",'DataCleaning and Transformation'!$O1666="West","William")</f>
        <v>Sam</v>
      </c>
      <c r="AG1666" s="31">
        <f>Table_1[[#This Row],[Ship date]]-Table_1[[#This Row],[Order Date]]</f>
        <v>2</v>
      </c>
      <c r="AH1666" s="22">
        <f>Table_1[[#This Row],[Profit]]/Table_1[[#This Row],[Sales]]</f>
        <v>-5.2579545454545462</v>
      </c>
      <c r="AI1666" s="23">
        <f>Table_1[[#This Row],[Profit]]+Table_1[[#This Row],[Sales]]</f>
        <v>-86.181000000000012</v>
      </c>
      <c r="AJ1666" s="17">
        <f>WEEKNUM(Table_1[[#This Row],[Order Date]],1)</f>
        <v>23</v>
      </c>
      <c r="AK1666" s="17" t="str">
        <f>TEXT(Table_1[[#This Row],[Order Date]],"mmm yyyy")</f>
        <v>Jun 2015</v>
      </c>
      <c r="AL1666" s="17" t="str">
        <f>Table_1[[#This Row],[Monthly sales]]&amp;"  Week "&amp;TEXT(Table_1[[#This Row],[Weekly sales]],"00")</f>
        <v>Jun 2015  Week 23</v>
      </c>
      <c r="AM1666" s="17">
        <f>IF(COUNTIF($A$2:A1666, A1666)=1, 1, 0)</f>
        <v>0</v>
      </c>
      <c r="AN1666" s="3">
        <f>COUNTA(A1666) - COUNTIF(Table_1[[#This Row],[Unique Customers]], 1)</f>
        <v>1</v>
      </c>
      <c r="AO1666" s="17" t="str">
        <f t="shared" ref="AO1666:AO1729" si="26">IF(AD1666=AD1665, "Repeated", "Unique")</f>
        <v>Repeated</v>
      </c>
      <c r="AP1666" s="17" t="str">
        <f>"Q"&amp;_xlfn.CEILING.MATH(MONTH(Table_1[[#This Row],[Monthly sales]])/3,1)</f>
        <v>Q2</v>
      </c>
    </row>
    <row r="1667" spans="1:42" ht="14.4" x14ac:dyDescent="0.3">
      <c r="A1667" s="2">
        <v>1998</v>
      </c>
      <c r="B1667" s="15" t="s">
        <v>2755</v>
      </c>
      <c r="C1667" s="15" t="s">
        <v>71</v>
      </c>
      <c r="D1667" s="6">
        <v>0.06</v>
      </c>
      <c r="E1667" s="4">
        <v>4.42</v>
      </c>
      <c r="F1667" s="4">
        <v>4.99</v>
      </c>
      <c r="G1667" s="15" t="s">
        <v>39</v>
      </c>
      <c r="H1667" s="15" t="s">
        <v>95</v>
      </c>
      <c r="I1667" s="15" t="s">
        <v>49</v>
      </c>
      <c r="J1667" s="15" t="s">
        <v>346</v>
      </c>
      <c r="K1667" s="15" t="s">
        <v>74</v>
      </c>
      <c r="L1667" s="15" t="s">
        <v>2073</v>
      </c>
      <c r="M1667" s="6">
        <v>0.38</v>
      </c>
      <c r="N1667" s="15" t="s">
        <v>33</v>
      </c>
      <c r="O1667" s="15" t="s">
        <v>112</v>
      </c>
      <c r="P1667" s="15" t="s">
        <v>113</v>
      </c>
      <c r="Q1667" s="15" t="s">
        <v>2756</v>
      </c>
      <c r="R1667" s="2">
        <v>11758</v>
      </c>
      <c r="S1667" s="1">
        <v>42158</v>
      </c>
      <c r="T1667" s="12">
        <f>EOMONTH(Table_1[[#This Row],[Order Date]],0)</f>
        <v>42185</v>
      </c>
      <c r="U1667" s="10">
        <f>EOMONTH(Table_1[[#This Row],[Order Date]],0)</f>
        <v>42185</v>
      </c>
      <c r="V1667" s="14">
        <v>42158</v>
      </c>
      <c r="W1667" s="1">
        <v>42160</v>
      </c>
      <c r="X1667" s="12">
        <v>42160</v>
      </c>
      <c r="Y1667" s="10">
        <f>EOMONTH(Table_1[[#This Row],[Ship date]],0)</f>
        <v>42185</v>
      </c>
      <c r="Z1667" s="14">
        <v>42160</v>
      </c>
      <c r="AA1667" s="4">
        <v>-10.435</v>
      </c>
      <c r="AB1667" s="2">
        <v>3</v>
      </c>
      <c r="AC1667" s="4">
        <v>14.85</v>
      </c>
      <c r="AD1667" s="2">
        <v>90568</v>
      </c>
      <c r="AE1667" s="4">
        <f>'DataCleaning and Transformation'!$E1667-'DataCleaning and Transformation'!$D1667</f>
        <v>4.3600000000000003</v>
      </c>
      <c r="AF1667" s="15" t="str">
        <f>_xlfn.IFS('DataCleaning and Transformation'!$O1667="Central","Chris",'DataCleaning and Transformation'!$O1667="East","Erin",'DataCleaning and Transformation'!$O1667="South","Sam",'DataCleaning and Transformation'!$O1667="West","William")</f>
        <v>Erin</v>
      </c>
      <c r="AG1667" s="31">
        <f>Table_1[[#This Row],[Ship date]]-Table_1[[#This Row],[Order Date]]</f>
        <v>2</v>
      </c>
      <c r="AH1667" s="22">
        <f>Table_1[[#This Row],[Profit]]/Table_1[[#This Row],[Sales]]</f>
        <v>-0.7026936026936027</v>
      </c>
      <c r="AI1667" s="23">
        <f>Table_1[[#This Row],[Profit]]+Table_1[[#This Row],[Sales]]</f>
        <v>4.4149999999999991</v>
      </c>
      <c r="AJ1667" s="17">
        <f>WEEKNUM(Table_1[[#This Row],[Order Date]],1)</f>
        <v>23</v>
      </c>
      <c r="AK1667" s="17" t="str">
        <f>TEXT(Table_1[[#This Row],[Order Date]],"mmm yyyy")</f>
        <v>Jun 2015</v>
      </c>
      <c r="AL1667" s="17" t="str">
        <f>Table_1[[#This Row],[Monthly sales]]&amp;"  Week "&amp;TEXT(Table_1[[#This Row],[Weekly sales]],"00")</f>
        <v>Jun 2015  Week 23</v>
      </c>
      <c r="AM1667" s="17">
        <f>IF(COUNTIF($A$2:A1667, A1667)=1, 1, 0)</f>
        <v>1</v>
      </c>
      <c r="AN1667" s="3">
        <f>COUNTA(A1667) - COUNTIF(Table_1[[#This Row],[Unique Customers]], 1)</f>
        <v>0</v>
      </c>
      <c r="AO1667" s="17" t="str">
        <f t="shared" si="26"/>
        <v>Unique</v>
      </c>
      <c r="AP1667" s="17" t="str">
        <f>"Q"&amp;_xlfn.CEILING.MATH(MONTH(Table_1[[#This Row],[Monthly sales]])/3,1)</f>
        <v>Q2</v>
      </c>
    </row>
    <row r="1668" spans="1:42" ht="14.4" x14ac:dyDescent="0.3">
      <c r="A1668" s="2">
        <v>3151</v>
      </c>
      <c r="B1668" s="15" t="s">
        <v>954</v>
      </c>
      <c r="C1668" s="15" t="s">
        <v>71</v>
      </c>
      <c r="D1668" s="6">
        <v>0.01</v>
      </c>
      <c r="E1668" s="4">
        <v>145.97999999999999</v>
      </c>
      <c r="F1668" s="4">
        <v>46.2</v>
      </c>
      <c r="G1668" s="15" t="s">
        <v>27</v>
      </c>
      <c r="H1668" s="15" t="s">
        <v>95</v>
      </c>
      <c r="I1668" s="15" t="s">
        <v>29</v>
      </c>
      <c r="J1668" s="15" t="s">
        <v>30</v>
      </c>
      <c r="K1668" s="15" t="s">
        <v>31</v>
      </c>
      <c r="L1668" s="15" t="s">
        <v>2757</v>
      </c>
      <c r="M1668" s="6">
        <v>0.69</v>
      </c>
      <c r="N1668" s="15" t="s">
        <v>33</v>
      </c>
      <c r="O1668" s="15" t="s">
        <v>60</v>
      </c>
      <c r="P1668" s="15" t="s">
        <v>91</v>
      </c>
      <c r="Q1668" s="15" t="s">
        <v>955</v>
      </c>
      <c r="R1668" s="2">
        <v>92277</v>
      </c>
      <c r="S1668" s="1">
        <v>42158</v>
      </c>
      <c r="T1668" s="12">
        <f>EOMONTH(Table_1[[#This Row],[Order Date]],0)</f>
        <v>42185</v>
      </c>
      <c r="U1668" s="10">
        <f>EOMONTH(Table_1[[#This Row],[Order Date]],0)</f>
        <v>42185</v>
      </c>
      <c r="V1668" s="14">
        <v>42158</v>
      </c>
      <c r="W1668" s="1">
        <v>42158</v>
      </c>
      <c r="X1668" s="12">
        <v>42158</v>
      </c>
      <c r="Y1668" s="10">
        <f>EOMONTH(Table_1[[#This Row],[Ship date]],0)</f>
        <v>42185</v>
      </c>
      <c r="Z1668" s="14">
        <v>42158</v>
      </c>
      <c r="AA1668" s="4">
        <v>-134.512</v>
      </c>
      <c r="AB1668" s="2">
        <v>9</v>
      </c>
      <c r="AC1668" s="4">
        <v>1370.79</v>
      </c>
      <c r="AD1668" s="2">
        <v>88543</v>
      </c>
      <c r="AE1668" s="4">
        <f>'DataCleaning and Transformation'!$E1668-'DataCleaning and Transformation'!$D1668</f>
        <v>145.97</v>
      </c>
      <c r="AF1668" s="15" t="str">
        <f>_xlfn.IFS('DataCleaning and Transformation'!$O1668="Central","Chris",'DataCleaning and Transformation'!$O1668="East","Erin",'DataCleaning and Transformation'!$O1668="South","Sam",'DataCleaning and Transformation'!$O1668="West","William")</f>
        <v>William</v>
      </c>
      <c r="AG1668" s="31">
        <f>Table_1[[#This Row],[Ship date]]-Table_1[[#This Row],[Order Date]]</f>
        <v>0</v>
      </c>
      <c r="AH1668" s="22">
        <f>Table_1[[#This Row],[Profit]]/Table_1[[#This Row],[Sales]]</f>
        <v>-9.8127357217371008E-2</v>
      </c>
      <c r="AI1668" s="23">
        <f>Table_1[[#This Row],[Profit]]+Table_1[[#This Row],[Sales]]</f>
        <v>1236.278</v>
      </c>
      <c r="AJ1668" s="17">
        <f>WEEKNUM(Table_1[[#This Row],[Order Date]],1)</f>
        <v>23</v>
      </c>
      <c r="AK1668" s="17" t="str">
        <f>TEXT(Table_1[[#This Row],[Order Date]],"mmm yyyy")</f>
        <v>Jun 2015</v>
      </c>
      <c r="AL1668" s="17" t="str">
        <f>Table_1[[#This Row],[Monthly sales]]&amp;"  Week "&amp;TEXT(Table_1[[#This Row],[Weekly sales]],"00")</f>
        <v>Jun 2015  Week 23</v>
      </c>
      <c r="AM1668" s="17">
        <f>IF(COUNTIF($A$2:A1668, A1668)=1, 1, 0)</f>
        <v>0</v>
      </c>
      <c r="AN1668" s="3">
        <f>COUNTA(A1668) - COUNTIF(Table_1[[#This Row],[Unique Customers]], 1)</f>
        <v>1</v>
      </c>
      <c r="AO1668" s="17" t="str">
        <f t="shared" si="26"/>
        <v>Unique</v>
      </c>
      <c r="AP1668" s="17" t="str">
        <f>"Q"&amp;_xlfn.CEILING.MATH(MONTH(Table_1[[#This Row],[Monthly sales]])/3,1)</f>
        <v>Q2</v>
      </c>
    </row>
    <row r="1669" spans="1:42" ht="14.4" x14ac:dyDescent="0.3">
      <c r="A1669" s="2">
        <v>754</v>
      </c>
      <c r="B1669" s="15" t="s">
        <v>2151</v>
      </c>
      <c r="C1669" s="15" t="s">
        <v>38</v>
      </c>
      <c r="D1669" s="6">
        <v>0.06</v>
      </c>
      <c r="E1669" s="4">
        <v>218.75</v>
      </c>
      <c r="F1669" s="4">
        <v>69.64</v>
      </c>
      <c r="G1669" s="15" t="s">
        <v>27</v>
      </c>
      <c r="H1669" s="15" t="s">
        <v>95</v>
      </c>
      <c r="I1669" s="15" t="s">
        <v>29</v>
      </c>
      <c r="J1669" s="15" t="s">
        <v>30</v>
      </c>
      <c r="K1669" s="15" t="s">
        <v>31</v>
      </c>
      <c r="L1669" s="15" t="s">
        <v>875</v>
      </c>
      <c r="M1669" s="6">
        <v>0.77</v>
      </c>
      <c r="N1669" s="15" t="s">
        <v>33</v>
      </c>
      <c r="O1669" s="15" t="s">
        <v>60</v>
      </c>
      <c r="P1669" s="15" t="s">
        <v>589</v>
      </c>
      <c r="Q1669" s="15" t="s">
        <v>2153</v>
      </c>
      <c r="R1669" s="2">
        <v>86314</v>
      </c>
      <c r="S1669" s="1">
        <v>42159</v>
      </c>
      <c r="T1669" s="12">
        <f>EOMONTH(Table_1[[#This Row],[Order Date]],0)</f>
        <v>42185</v>
      </c>
      <c r="U1669" s="10">
        <f>EOMONTH(Table_1[[#This Row],[Order Date]],0)</f>
        <v>42185</v>
      </c>
      <c r="V1669" s="14">
        <v>42159</v>
      </c>
      <c r="W1669" s="1">
        <v>42160</v>
      </c>
      <c r="X1669" s="12">
        <v>42160</v>
      </c>
      <c r="Y1669" s="10">
        <f>EOMONTH(Table_1[[#This Row],[Ship date]],0)</f>
        <v>42185</v>
      </c>
      <c r="Z1669" s="14">
        <v>42160</v>
      </c>
      <c r="AA1669" s="4">
        <v>-453.2</v>
      </c>
      <c r="AB1669" s="2">
        <v>4</v>
      </c>
      <c r="AC1669" s="4">
        <v>905.4</v>
      </c>
      <c r="AD1669" s="2">
        <v>90437</v>
      </c>
      <c r="AE1669" s="4">
        <f>'DataCleaning and Transformation'!$E1669-'DataCleaning and Transformation'!$D1669</f>
        <v>218.69</v>
      </c>
      <c r="AF1669" s="15" t="str">
        <f>_xlfn.IFS('DataCleaning and Transformation'!$O1669="Central","Chris",'DataCleaning and Transformation'!$O1669="East","Erin",'DataCleaning and Transformation'!$O1669="South","Sam",'DataCleaning and Transformation'!$O1669="West","William")</f>
        <v>William</v>
      </c>
      <c r="AG1669" s="31">
        <f>Table_1[[#This Row],[Ship date]]-Table_1[[#This Row],[Order Date]]</f>
        <v>1</v>
      </c>
      <c r="AH1669" s="22">
        <f>Table_1[[#This Row],[Profit]]/Table_1[[#This Row],[Sales]]</f>
        <v>-0.50055224210293792</v>
      </c>
      <c r="AI1669" s="23">
        <f>Table_1[[#This Row],[Profit]]+Table_1[[#This Row],[Sales]]</f>
        <v>452.2</v>
      </c>
      <c r="AJ1669" s="17">
        <f>WEEKNUM(Table_1[[#This Row],[Order Date]],1)</f>
        <v>23</v>
      </c>
      <c r="AK1669" s="17" t="str">
        <f>TEXT(Table_1[[#This Row],[Order Date]],"mmm yyyy")</f>
        <v>Jun 2015</v>
      </c>
      <c r="AL1669" s="17" t="str">
        <f>Table_1[[#This Row],[Monthly sales]]&amp;"  Week "&amp;TEXT(Table_1[[#This Row],[Weekly sales]],"00")</f>
        <v>Jun 2015  Week 23</v>
      </c>
      <c r="AM1669" s="17">
        <f>IF(COUNTIF($A$2:A1669, A1669)=1, 1, 0)</f>
        <v>0</v>
      </c>
      <c r="AN1669" s="3">
        <f>COUNTA(A1669) - COUNTIF(Table_1[[#This Row],[Unique Customers]], 1)</f>
        <v>1</v>
      </c>
      <c r="AO1669" s="17" t="str">
        <f t="shared" si="26"/>
        <v>Unique</v>
      </c>
      <c r="AP1669" s="17" t="str">
        <f>"Q"&amp;_xlfn.CEILING.MATH(MONTH(Table_1[[#This Row],[Monthly sales]])/3,1)</f>
        <v>Q2</v>
      </c>
    </row>
    <row r="1670" spans="1:42" ht="14.4" x14ac:dyDescent="0.3">
      <c r="A1670" s="2">
        <v>1233</v>
      </c>
      <c r="B1670" s="15" t="s">
        <v>2098</v>
      </c>
      <c r="C1670" s="15" t="s">
        <v>38</v>
      </c>
      <c r="D1670" s="6">
        <v>0.09</v>
      </c>
      <c r="E1670" s="4">
        <v>99.99</v>
      </c>
      <c r="F1670" s="4">
        <v>19.989999999999998</v>
      </c>
      <c r="G1670" s="15" t="s">
        <v>39</v>
      </c>
      <c r="H1670" s="15" t="s">
        <v>40</v>
      </c>
      <c r="I1670" s="15" t="s">
        <v>41</v>
      </c>
      <c r="J1670" s="15" t="s">
        <v>42</v>
      </c>
      <c r="K1670" s="15" t="s">
        <v>74</v>
      </c>
      <c r="L1670" s="15" t="s">
        <v>1581</v>
      </c>
      <c r="M1670" s="6">
        <v>0.52</v>
      </c>
      <c r="N1670" s="15" t="s">
        <v>33</v>
      </c>
      <c r="O1670" s="15" t="s">
        <v>53</v>
      </c>
      <c r="P1670" s="15" t="s">
        <v>188</v>
      </c>
      <c r="Q1670" s="15" t="s">
        <v>2099</v>
      </c>
      <c r="R1670" s="2">
        <v>75028</v>
      </c>
      <c r="S1670" s="1">
        <v>42159</v>
      </c>
      <c r="T1670" s="12">
        <f>EOMONTH(Table_1[[#This Row],[Order Date]],0)</f>
        <v>42185</v>
      </c>
      <c r="U1670" s="10">
        <f>EOMONTH(Table_1[[#This Row],[Order Date]],0)</f>
        <v>42185</v>
      </c>
      <c r="V1670" s="14">
        <v>42159</v>
      </c>
      <c r="W1670" s="1">
        <v>42161</v>
      </c>
      <c r="X1670" s="12">
        <v>42161</v>
      </c>
      <c r="Y1670" s="10">
        <f>EOMONTH(Table_1[[#This Row],[Ship date]],0)</f>
        <v>42185</v>
      </c>
      <c r="Z1670" s="14">
        <v>42161</v>
      </c>
      <c r="AA1670" s="4">
        <v>-161.47499999999999</v>
      </c>
      <c r="AB1670" s="2">
        <v>1</v>
      </c>
      <c r="AC1670" s="4">
        <v>97.65</v>
      </c>
      <c r="AD1670" s="2">
        <v>89376</v>
      </c>
      <c r="AE1670" s="4">
        <f>'DataCleaning and Transformation'!$E1670-'DataCleaning and Transformation'!$D1670</f>
        <v>99.899999999999991</v>
      </c>
      <c r="AF1670" s="15" t="str">
        <f>_xlfn.IFS('DataCleaning and Transformation'!$O1670="Central","Chris",'DataCleaning and Transformation'!$O1670="East","Erin",'DataCleaning and Transformation'!$O1670="South","Sam",'DataCleaning and Transformation'!$O1670="West","William")</f>
        <v>Chris</v>
      </c>
      <c r="AG1670" s="31">
        <f>Table_1[[#This Row],[Ship date]]-Table_1[[#This Row],[Order Date]]</f>
        <v>2</v>
      </c>
      <c r="AH1670" s="22">
        <f>Table_1[[#This Row],[Profit]]/Table_1[[#This Row],[Sales]]</f>
        <v>-1.6536098310291858</v>
      </c>
      <c r="AI1670" s="23">
        <f>Table_1[[#This Row],[Profit]]+Table_1[[#This Row],[Sales]]</f>
        <v>-63.824999999999989</v>
      </c>
      <c r="AJ1670" s="17">
        <f>WEEKNUM(Table_1[[#This Row],[Order Date]],1)</f>
        <v>23</v>
      </c>
      <c r="AK1670" s="17" t="str">
        <f>TEXT(Table_1[[#This Row],[Order Date]],"mmm yyyy")</f>
        <v>Jun 2015</v>
      </c>
      <c r="AL1670" s="17" t="str">
        <f>Table_1[[#This Row],[Monthly sales]]&amp;"  Week "&amp;TEXT(Table_1[[#This Row],[Weekly sales]],"00")</f>
        <v>Jun 2015  Week 23</v>
      </c>
      <c r="AM1670" s="17">
        <f>IF(COUNTIF($A$2:A1670, A1670)=1, 1, 0)</f>
        <v>0</v>
      </c>
      <c r="AN1670" s="3">
        <f>COUNTA(A1670) - COUNTIF(Table_1[[#This Row],[Unique Customers]], 1)</f>
        <v>1</v>
      </c>
      <c r="AO1670" s="17" t="str">
        <f t="shared" si="26"/>
        <v>Unique</v>
      </c>
      <c r="AP1670" s="17" t="str">
        <f>"Q"&amp;_xlfn.CEILING.MATH(MONTH(Table_1[[#This Row],[Monthly sales]])/3,1)</f>
        <v>Q2</v>
      </c>
    </row>
    <row r="1671" spans="1:42" ht="14.4" x14ac:dyDescent="0.3">
      <c r="A1671" s="2">
        <v>1233</v>
      </c>
      <c r="B1671" s="15" t="s">
        <v>2098</v>
      </c>
      <c r="C1671" s="15" t="s">
        <v>38</v>
      </c>
      <c r="D1671" s="6">
        <v>0.04</v>
      </c>
      <c r="E1671" s="4">
        <v>205.99</v>
      </c>
      <c r="F1671" s="4">
        <v>5.26</v>
      </c>
      <c r="G1671" s="15" t="s">
        <v>39</v>
      </c>
      <c r="H1671" s="15" t="s">
        <v>40</v>
      </c>
      <c r="I1671" s="15" t="s">
        <v>41</v>
      </c>
      <c r="J1671" s="15" t="s">
        <v>136</v>
      </c>
      <c r="K1671" s="15" t="s">
        <v>74</v>
      </c>
      <c r="L1671" s="15" t="s">
        <v>1553</v>
      </c>
      <c r="M1671" s="6">
        <v>0.56000000000000005</v>
      </c>
      <c r="N1671" s="15" t="s">
        <v>33</v>
      </c>
      <c r="O1671" s="15" t="s">
        <v>53</v>
      </c>
      <c r="P1671" s="15" t="s">
        <v>188</v>
      </c>
      <c r="Q1671" s="15" t="s">
        <v>2099</v>
      </c>
      <c r="R1671" s="2">
        <v>75028</v>
      </c>
      <c r="S1671" s="1">
        <v>42159</v>
      </c>
      <c r="T1671" s="12">
        <f>EOMONTH(Table_1[[#This Row],[Order Date]],0)</f>
        <v>42185</v>
      </c>
      <c r="U1671" s="10">
        <f>EOMONTH(Table_1[[#This Row],[Order Date]],0)</f>
        <v>42185</v>
      </c>
      <c r="V1671" s="14">
        <v>42159</v>
      </c>
      <c r="W1671" s="1">
        <v>42160</v>
      </c>
      <c r="X1671" s="12">
        <v>42160</v>
      </c>
      <c r="Y1671" s="10">
        <f>EOMONTH(Table_1[[#This Row],[Ship date]],0)</f>
        <v>42185</v>
      </c>
      <c r="Z1671" s="14">
        <v>42160</v>
      </c>
      <c r="AA1671" s="4">
        <v>-0.81399999999999995</v>
      </c>
      <c r="AB1671" s="2">
        <v>6</v>
      </c>
      <c r="AC1671" s="4">
        <v>1018.61</v>
      </c>
      <c r="AD1671" s="2">
        <v>89376</v>
      </c>
      <c r="AE1671" s="4">
        <f>'DataCleaning and Transformation'!$E1671-'DataCleaning and Transformation'!$D1671</f>
        <v>205.95000000000002</v>
      </c>
      <c r="AF1671" s="15" t="str">
        <f>_xlfn.IFS('DataCleaning and Transformation'!$O1671="Central","Chris",'DataCleaning and Transformation'!$O1671="East","Erin",'DataCleaning and Transformation'!$O1671="South","Sam",'DataCleaning and Transformation'!$O1671="West","William")</f>
        <v>Chris</v>
      </c>
      <c r="AG1671" s="31">
        <f>Table_1[[#This Row],[Ship date]]-Table_1[[#This Row],[Order Date]]</f>
        <v>1</v>
      </c>
      <c r="AH1671" s="22">
        <f>Table_1[[#This Row],[Profit]]/Table_1[[#This Row],[Sales]]</f>
        <v>-7.9912822375590256E-4</v>
      </c>
      <c r="AI1671" s="23">
        <f>Table_1[[#This Row],[Profit]]+Table_1[[#This Row],[Sales]]</f>
        <v>1017.796</v>
      </c>
      <c r="AJ1671" s="17">
        <f>WEEKNUM(Table_1[[#This Row],[Order Date]],1)</f>
        <v>23</v>
      </c>
      <c r="AK1671" s="17" t="str">
        <f>TEXT(Table_1[[#This Row],[Order Date]],"mmm yyyy")</f>
        <v>Jun 2015</v>
      </c>
      <c r="AL1671" s="17" t="str">
        <f>Table_1[[#This Row],[Monthly sales]]&amp;"  Week "&amp;TEXT(Table_1[[#This Row],[Weekly sales]],"00")</f>
        <v>Jun 2015  Week 23</v>
      </c>
      <c r="AM1671" s="17">
        <f>IF(COUNTIF($A$2:A1671, A1671)=1, 1, 0)</f>
        <v>0</v>
      </c>
      <c r="AN1671" s="3">
        <f>COUNTA(A1671) - COUNTIF(Table_1[[#This Row],[Unique Customers]], 1)</f>
        <v>1</v>
      </c>
      <c r="AO1671" s="17" t="str">
        <f t="shared" si="26"/>
        <v>Repeated</v>
      </c>
      <c r="AP1671" s="17" t="str">
        <f>"Q"&amp;_xlfn.CEILING.MATH(MONTH(Table_1[[#This Row],[Monthly sales]])/3,1)</f>
        <v>Q2</v>
      </c>
    </row>
    <row r="1672" spans="1:42" ht="14.4" x14ac:dyDescent="0.3">
      <c r="A1672" s="2">
        <v>3238</v>
      </c>
      <c r="B1672" s="15" t="s">
        <v>2758</v>
      </c>
      <c r="C1672" s="15" t="s">
        <v>48</v>
      </c>
      <c r="D1672" s="6">
        <v>0.06</v>
      </c>
      <c r="E1672" s="4">
        <v>115.99</v>
      </c>
      <c r="F1672" s="4">
        <v>5.92</v>
      </c>
      <c r="G1672" s="15" t="s">
        <v>39</v>
      </c>
      <c r="H1672" s="15" t="s">
        <v>95</v>
      </c>
      <c r="I1672" s="15" t="s">
        <v>41</v>
      </c>
      <c r="J1672" s="15" t="s">
        <v>136</v>
      </c>
      <c r="K1672" s="15" t="s">
        <v>74</v>
      </c>
      <c r="L1672" s="15" t="s">
        <v>713</v>
      </c>
      <c r="M1672" s="6">
        <v>0.57999999999999996</v>
      </c>
      <c r="N1672" s="15" t="s">
        <v>33</v>
      </c>
      <c r="O1672" s="15" t="s">
        <v>60</v>
      </c>
      <c r="P1672" s="15" t="s">
        <v>140</v>
      </c>
      <c r="Q1672" s="15" t="s">
        <v>2759</v>
      </c>
      <c r="R1672" s="2">
        <v>97330</v>
      </c>
      <c r="S1672" s="1">
        <v>42159</v>
      </c>
      <c r="T1672" s="12">
        <f>EOMONTH(Table_1[[#This Row],[Order Date]],0)</f>
        <v>42185</v>
      </c>
      <c r="U1672" s="10">
        <f>EOMONTH(Table_1[[#This Row],[Order Date]],0)</f>
        <v>42185</v>
      </c>
      <c r="V1672" s="14">
        <v>42159</v>
      </c>
      <c r="W1672" s="1">
        <v>42161</v>
      </c>
      <c r="X1672" s="12">
        <v>42161</v>
      </c>
      <c r="Y1672" s="10">
        <f>EOMONTH(Table_1[[#This Row],[Ship date]],0)</f>
        <v>42185</v>
      </c>
      <c r="Z1672" s="14">
        <v>42161</v>
      </c>
      <c r="AA1672" s="4">
        <v>-13.068</v>
      </c>
      <c r="AB1672" s="2">
        <v>5</v>
      </c>
      <c r="AC1672" s="4">
        <v>495.82</v>
      </c>
      <c r="AD1672" s="2">
        <v>89564</v>
      </c>
      <c r="AE1672" s="4">
        <f>'DataCleaning and Transformation'!$E1672-'DataCleaning and Transformation'!$D1672</f>
        <v>115.92999999999999</v>
      </c>
      <c r="AF1672" s="15" t="str">
        <f>_xlfn.IFS('DataCleaning and Transformation'!$O1672="Central","Chris",'DataCleaning and Transformation'!$O1672="East","Erin",'DataCleaning and Transformation'!$O1672="South","Sam",'DataCleaning and Transformation'!$O1672="West","William")</f>
        <v>William</v>
      </c>
      <c r="AG1672" s="31">
        <f>Table_1[[#This Row],[Ship date]]-Table_1[[#This Row],[Order Date]]</f>
        <v>2</v>
      </c>
      <c r="AH1672" s="22">
        <f>Table_1[[#This Row],[Profit]]/Table_1[[#This Row],[Sales]]</f>
        <v>-2.6356338993989755E-2</v>
      </c>
      <c r="AI1672" s="23">
        <f>Table_1[[#This Row],[Profit]]+Table_1[[#This Row],[Sales]]</f>
        <v>482.75200000000001</v>
      </c>
      <c r="AJ1672" s="17">
        <f>WEEKNUM(Table_1[[#This Row],[Order Date]],1)</f>
        <v>23</v>
      </c>
      <c r="AK1672" s="17" t="str">
        <f>TEXT(Table_1[[#This Row],[Order Date]],"mmm yyyy")</f>
        <v>Jun 2015</v>
      </c>
      <c r="AL1672" s="17" t="str">
        <f>Table_1[[#This Row],[Monthly sales]]&amp;"  Week "&amp;TEXT(Table_1[[#This Row],[Weekly sales]],"00")</f>
        <v>Jun 2015  Week 23</v>
      </c>
      <c r="AM1672" s="17">
        <f>IF(COUNTIF($A$2:A1672, A1672)=1, 1, 0)</f>
        <v>1</v>
      </c>
      <c r="AN1672" s="3">
        <f>COUNTA(A1672) - COUNTIF(Table_1[[#This Row],[Unique Customers]], 1)</f>
        <v>0</v>
      </c>
      <c r="AO1672" s="17" t="str">
        <f t="shared" si="26"/>
        <v>Unique</v>
      </c>
      <c r="AP1672" s="17" t="str">
        <f>"Q"&amp;_xlfn.CEILING.MATH(MONTH(Table_1[[#This Row],[Monthly sales]])/3,1)</f>
        <v>Q2</v>
      </c>
    </row>
    <row r="1673" spans="1:42" ht="14.4" x14ac:dyDescent="0.3">
      <c r="A1673" s="2">
        <v>2391</v>
      </c>
      <c r="B1673" s="15" t="s">
        <v>2679</v>
      </c>
      <c r="C1673" s="15" t="s">
        <v>71</v>
      </c>
      <c r="D1673" s="6">
        <v>0</v>
      </c>
      <c r="E1673" s="4">
        <v>999.99</v>
      </c>
      <c r="F1673" s="4">
        <v>13.99</v>
      </c>
      <c r="G1673" s="15" t="s">
        <v>39</v>
      </c>
      <c r="H1673" s="15" t="s">
        <v>95</v>
      </c>
      <c r="I1673" s="15" t="s">
        <v>41</v>
      </c>
      <c r="J1673" s="15" t="s">
        <v>57</v>
      </c>
      <c r="K1673" s="15" t="s">
        <v>145</v>
      </c>
      <c r="L1673" s="15" t="s">
        <v>1017</v>
      </c>
      <c r="M1673" s="6">
        <v>0.36</v>
      </c>
      <c r="N1673" s="15" t="s">
        <v>33</v>
      </c>
      <c r="O1673" s="15" t="s">
        <v>112</v>
      </c>
      <c r="P1673" s="15" t="s">
        <v>113</v>
      </c>
      <c r="Q1673" s="15" t="s">
        <v>2681</v>
      </c>
      <c r="R1673" s="2">
        <v>11572</v>
      </c>
      <c r="S1673" s="1">
        <v>42159</v>
      </c>
      <c r="T1673" s="12">
        <f>EOMONTH(Table_1[[#This Row],[Order Date]],0)</f>
        <v>42185</v>
      </c>
      <c r="U1673" s="10">
        <f>EOMONTH(Table_1[[#This Row],[Order Date]],0)</f>
        <v>42185</v>
      </c>
      <c r="V1673" s="14">
        <v>42159</v>
      </c>
      <c r="W1673" s="1">
        <v>42161</v>
      </c>
      <c r="X1673" s="12">
        <v>42161</v>
      </c>
      <c r="Y1673" s="10">
        <f>EOMONTH(Table_1[[#This Row],[Ship date]],0)</f>
        <v>42185</v>
      </c>
      <c r="Z1673" s="14">
        <v>42161</v>
      </c>
      <c r="AA1673" s="4">
        <v>-1455.9972</v>
      </c>
      <c r="AB1673" s="2">
        <v>1</v>
      </c>
      <c r="AC1673" s="4">
        <v>1009.99</v>
      </c>
      <c r="AD1673" s="2">
        <v>91123</v>
      </c>
      <c r="AE1673" s="4">
        <f>'DataCleaning and Transformation'!$E1673-'DataCleaning and Transformation'!$D1673</f>
        <v>999.99</v>
      </c>
      <c r="AF1673" s="15" t="str">
        <f>_xlfn.IFS('DataCleaning and Transformation'!$O1673="Central","Chris",'DataCleaning and Transformation'!$O1673="East","Erin",'DataCleaning and Transformation'!$O1673="South","Sam",'DataCleaning and Transformation'!$O1673="West","William")</f>
        <v>Erin</v>
      </c>
      <c r="AG1673" s="31">
        <f>Table_1[[#This Row],[Ship date]]-Table_1[[#This Row],[Order Date]]</f>
        <v>2</v>
      </c>
      <c r="AH1673" s="22">
        <f>Table_1[[#This Row],[Profit]]/Table_1[[#This Row],[Sales]]</f>
        <v>-1.441595659362964</v>
      </c>
      <c r="AI1673" s="23">
        <f>Table_1[[#This Row],[Profit]]+Table_1[[#This Row],[Sales]]</f>
        <v>-446.00720000000001</v>
      </c>
      <c r="AJ1673" s="17">
        <f>WEEKNUM(Table_1[[#This Row],[Order Date]],1)</f>
        <v>23</v>
      </c>
      <c r="AK1673" s="17" t="str">
        <f>TEXT(Table_1[[#This Row],[Order Date]],"mmm yyyy")</f>
        <v>Jun 2015</v>
      </c>
      <c r="AL1673" s="17" t="str">
        <f>Table_1[[#This Row],[Monthly sales]]&amp;"  Week "&amp;TEXT(Table_1[[#This Row],[Weekly sales]],"00")</f>
        <v>Jun 2015  Week 23</v>
      </c>
      <c r="AM1673" s="17">
        <f>IF(COUNTIF($A$2:A1673, A1673)=1, 1, 0)</f>
        <v>0</v>
      </c>
      <c r="AN1673" s="3">
        <f>COUNTA(A1673) - COUNTIF(Table_1[[#This Row],[Unique Customers]], 1)</f>
        <v>1</v>
      </c>
      <c r="AO1673" s="17" t="str">
        <f t="shared" si="26"/>
        <v>Unique</v>
      </c>
      <c r="AP1673" s="17" t="str">
        <f>"Q"&amp;_xlfn.CEILING.MATH(MONTH(Table_1[[#This Row],[Monthly sales]])/3,1)</f>
        <v>Q2</v>
      </c>
    </row>
    <row r="1674" spans="1:42" ht="14.4" x14ac:dyDescent="0.3">
      <c r="A1674" s="2">
        <v>2391</v>
      </c>
      <c r="B1674" s="15" t="s">
        <v>2679</v>
      </c>
      <c r="C1674" s="15" t="s">
        <v>71</v>
      </c>
      <c r="D1674" s="6">
        <v>0.05</v>
      </c>
      <c r="E1674" s="4">
        <v>6.48</v>
      </c>
      <c r="F1674" s="4">
        <v>5.14</v>
      </c>
      <c r="G1674" s="15" t="s">
        <v>88</v>
      </c>
      <c r="H1674" s="15" t="s">
        <v>95</v>
      </c>
      <c r="I1674" s="15" t="s">
        <v>49</v>
      </c>
      <c r="J1674" s="15" t="s">
        <v>89</v>
      </c>
      <c r="K1674" s="15" t="s">
        <v>74</v>
      </c>
      <c r="L1674" s="15" t="s">
        <v>1746</v>
      </c>
      <c r="M1674" s="6">
        <v>0.37</v>
      </c>
      <c r="N1674" s="15" t="s">
        <v>33</v>
      </c>
      <c r="O1674" s="15" t="s">
        <v>112</v>
      </c>
      <c r="P1674" s="15" t="s">
        <v>113</v>
      </c>
      <c r="Q1674" s="15" t="s">
        <v>2681</v>
      </c>
      <c r="R1674" s="2">
        <v>11572</v>
      </c>
      <c r="S1674" s="1">
        <v>42159</v>
      </c>
      <c r="T1674" s="12">
        <f>EOMONTH(Table_1[[#This Row],[Order Date]],0)</f>
        <v>42185</v>
      </c>
      <c r="U1674" s="10">
        <f>EOMONTH(Table_1[[#This Row],[Order Date]],0)</f>
        <v>42185</v>
      </c>
      <c r="V1674" s="14">
        <v>42159</v>
      </c>
      <c r="W1674" s="1">
        <v>42160</v>
      </c>
      <c r="X1674" s="12">
        <v>42160</v>
      </c>
      <c r="Y1674" s="10">
        <f>EOMONTH(Table_1[[#This Row],[Ship date]],0)</f>
        <v>42185</v>
      </c>
      <c r="Z1674" s="14">
        <v>42160</v>
      </c>
      <c r="AA1674" s="4">
        <v>-22.56</v>
      </c>
      <c r="AB1674" s="2">
        <v>13</v>
      </c>
      <c r="AC1674" s="4">
        <v>92.16</v>
      </c>
      <c r="AD1674" s="2">
        <v>91123</v>
      </c>
      <c r="AE1674" s="4">
        <f>'DataCleaning and Transformation'!$E1674-'DataCleaning and Transformation'!$D1674</f>
        <v>6.4300000000000006</v>
      </c>
      <c r="AF1674" s="15" t="str">
        <f>_xlfn.IFS('DataCleaning and Transformation'!$O1674="Central","Chris",'DataCleaning and Transformation'!$O1674="East","Erin",'DataCleaning and Transformation'!$O1674="South","Sam",'DataCleaning and Transformation'!$O1674="West","William")</f>
        <v>Erin</v>
      </c>
      <c r="AG1674" s="31">
        <f>Table_1[[#This Row],[Ship date]]-Table_1[[#This Row],[Order Date]]</f>
        <v>1</v>
      </c>
      <c r="AH1674" s="22">
        <f>Table_1[[#This Row],[Profit]]/Table_1[[#This Row],[Sales]]</f>
        <v>-0.24479166666666666</v>
      </c>
      <c r="AI1674" s="23">
        <f>Table_1[[#This Row],[Profit]]+Table_1[[#This Row],[Sales]]</f>
        <v>69.599999999999994</v>
      </c>
      <c r="AJ1674" s="17">
        <f>WEEKNUM(Table_1[[#This Row],[Order Date]],1)</f>
        <v>23</v>
      </c>
      <c r="AK1674" s="17" t="str">
        <f>TEXT(Table_1[[#This Row],[Order Date]],"mmm yyyy")</f>
        <v>Jun 2015</v>
      </c>
      <c r="AL1674" s="17" t="str">
        <f>Table_1[[#This Row],[Monthly sales]]&amp;"  Week "&amp;TEXT(Table_1[[#This Row],[Weekly sales]],"00")</f>
        <v>Jun 2015  Week 23</v>
      </c>
      <c r="AM1674" s="17">
        <f>IF(COUNTIF($A$2:A1674, A1674)=1, 1, 0)</f>
        <v>0</v>
      </c>
      <c r="AN1674" s="3">
        <f>COUNTA(A1674) - COUNTIF(Table_1[[#This Row],[Unique Customers]], 1)</f>
        <v>1</v>
      </c>
      <c r="AO1674" s="17" t="str">
        <f t="shared" si="26"/>
        <v>Repeated</v>
      </c>
      <c r="AP1674" s="17" t="str">
        <f>"Q"&amp;_xlfn.CEILING.MATH(MONTH(Table_1[[#This Row],[Monthly sales]])/3,1)</f>
        <v>Q2</v>
      </c>
    </row>
    <row r="1675" spans="1:42" ht="14.4" x14ac:dyDescent="0.3">
      <c r="A1675" s="2">
        <v>2548</v>
      </c>
      <c r="B1675" s="15" t="s">
        <v>1985</v>
      </c>
      <c r="C1675" s="15" t="s">
        <v>71</v>
      </c>
      <c r="D1675" s="6">
        <v>0.09</v>
      </c>
      <c r="E1675" s="4">
        <v>5.98</v>
      </c>
      <c r="F1675" s="4">
        <v>1.67</v>
      </c>
      <c r="G1675" s="15" t="s">
        <v>39</v>
      </c>
      <c r="H1675" s="15" t="s">
        <v>28</v>
      </c>
      <c r="I1675" s="15" t="s">
        <v>49</v>
      </c>
      <c r="J1675" s="15" t="s">
        <v>50</v>
      </c>
      <c r="K1675" s="15" t="s">
        <v>51</v>
      </c>
      <c r="L1675" s="15" t="s">
        <v>2760</v>
      </c>
      <c r="M1675" s="6">
        <v>0.51</v>
      </c>
      <c r="N1675" s="15" t="s">
        <v>33</v>
      </c>
      <c r="O1675" s="15" t="s">
        <v>60</v>
      </c>
      <c r="P1675" s="15" t="s">
        <v>91</v>
      </c>
      <c r="Q1675" s="15" t="s">
        <v>101</v>
      </c>
      <c r="R1675" s="2">
        <v>90068</v>
      </c>
      <c r="S1675" s="1">
        <v>42159</v>
      </c>
      <c r="T1675" s="12">
        <f>EOMONTH(Table_1[[#This Row],[Order Date]],0)</f>
        <v>42185</v>
      </c>
      <c r="U1675" s="10">
        <f>EOMONTH(Table_1[[#This Row],[Order Date]],0)</f>
        <v>42185</v>
      </c>
      <c r="V1675" s="14">
        <v>42159</v>
      </c>
      <c r="W1675" s="1">
        <v>42162</v>
      </c>
      <c r="X1675" s="12">
        <v>42162</v>
      </c>
      <c r="Y1675" s="10">
        <f>EOMONTH(Table_1[[#This Row],[Ship date]],0)</f>
        <v>42185</v>
      </c>
      <c r="Z1675" s="14">
        <v>42162</v>
      </c>
      <c r="AA1675" s="4">
        <v>23.87</v>
      </c>
      <c r="AB1675" s="2">
        <v>81</v>
      </c>
      <c r="AC1675" s="4">
        <v>448.26</v>
      </c>
      <c r="AD1675" s="2">
        <v>29889</v>
      </c>
      <c r="AE1675" s="4">
        <f>'DataCleaning and Transformation'!$E1675-'DataCleaning and Transformation'!$D1675</f>
        <v>5.8900000000000006</v>
      </c>
      <c r="AF1675" s="15" t="str">
        <f>_xlfn.IFS('DataCleaning and Transformation'!$O1675="Central","Chris",'DataCleaning and Transformation'!$O1675="East","Erin",'DataCleaning and Transformation'!$O1675="South","Sam",'DataCleaning and Transformation'!$O1675="West","William")</f>
        <v>William</v>
      </c>
      <c r="AG1675" s="31">
        <f>Table_1[[#This Row],[Ship date]]-Table_1[[#This Row],[Order Date]]</f>
        <v>3</v>
      </c>
      <c r="AH1675" s="22">
        <f>Table_1[[#This Row],[Profit]]/Table_1[[#This Row],[Sales]]</f>
        <v>5.3250345781466119E-2</v>
      </c>
      <c r="AI1675" s="23">
        <f>Table_1[[#This Row],[Profit]]+Table_1[[#This Row],[Sales]]</f>
        <v>472.13</v>
      </c>
      <c r="AJ1675" s="17">
        <f>WEEKNUM(Table_1[[#This Row],[Order Date]],1)</f>
        <v>23</v>
      </c>
      <c r="AK1675" s="17" t="str">
        <f>TEXT(Table_1[[#This Row],[Order Date]],"mmm yyyy")</f>
        <v>Jun 2015</v>
      </c>
      <c r="AL1675" s="17" t="str">
        <f>Table_1[[#This Row],[Monthly sales]]&amp;"  Week "&amp;TEXT(Table_1[[#This Row],[Weekly sales]],"00")</f>
        <v>Jun 2015  Week 23</v>
      </c>
      <c r="AM1675" s="17">
        <f>IF(COUNTIF($A$2:A1675, A1675)=1, 1, 0)</f>
        <v>0</v>
      </c>
      <c r="AN1675" s="3">
        <f>COUNTA(A1675) - COUNTIF(Table_1[[#This Row],[Unique Customers]], 1)</f>
        <v>1</v>
      </c>
      <c r="AO1675" s="17" t="str">
        <f t="shared" si="26"/>
        <v>Unique</v>
      </c>
      <c r="AP1675" s="17" t="str">
        <f>"Q"&amp;_xlfn.CEILING.MATH(MONTH(Table_1[[#This Row],[Monthly sales]])/3,1)</f>
        <v>Q2</v>
      </c>
    </row>
    <row r="1676" spans="1:42" ht="14.4" x14ac:dyDescent="0.3">
      <c r="A1676" s="2">
        <v>2549</v>
      </c>
      <c r="B1676" s="15" t="s">
        <v>2252</v>
      </c>
      <c r="C1676" s="15" t="s">
        <v>71</v>
      </c>
      <c r="D1676" s="6">
        <v>0.09</v>
      </c>
      <c r="E1676" s="4">
        <v>5.98</v>
      </c>
      <c r="F1676" s="4">
        <v>1.67</v>
      </c>
      <c r="G1676" s="15" t="s">
        <v>39</v>
      </c>
      <c r="H1676" s="15" t="s">
        <v>28</v>
      </c>
      <c r="I1676" s="15" t="s">
        <v>49</v>
      </c>
      <c r="J1676" s="15" t="s">
        <v>50</v>
      </c>
      <c r="K1676" s="15" t="s">
        <v>51</v>
      </c>
      <c r="L1676" s="15" t="s">
        <v>2760</v>
      </c>
      <c r="M1676" s="6">
        <v>0.51</v>
      </c>
      <c r="N1676" s="15" t="s">
        <v>33</v>
      </c>
      <c r="O1676" s="15" t="s">
        <v>112</v>
      </c>
      <c r="P1676" s="15" t="s">
        <v>318</v>
      </c>
      <c r="Q1676" s="15" t="s">
        <v>2253</v>
      </c>
      <c r="R1676" s="2">
        <v>43213</v>
      </c>
      <c r="S1676" s="1">
        <v>42159</v>
      </c>
      <c r="T1676" s="12">
        <f>EOMONTH(Table_1[[#This Row],[Order Date]],0)</f>
        <v>42185</v>
      </c>
      <c r="U1676" s="10">
        <f>EOMONTH(Table_1[[#This Row],[Order Date]],0)</f>
        <v>42185</v>
      </c>
      <c r="V1676" s="14">
        <v>42159</v>
      </c>
      <c r="W1676" s="1">
        <v>42162</v>
      </c>
      <c r="X1676" s="12">
        <v>42162</v>
      </c>
      <c r="Y1676" s="10">
        <f>EOMONTH(Table_1[[#This Row],[Ship date]],0)</f>
        <v>42185</v>
      </c>
      <c r="Z1676" s="14">
        <v>42162</v>
      </c>
      <c r="AA1676" s="4">
        <v>35.805</v>
      </c>
      <c r="AB1676" s="2">
        <v>20</v>
      </c>
      <c r="AC1676" s="4">
        <v>110.68</v>
      </c>
      <c r="AD1676" s="2">
        <v>88658</v>
      </c>
      <c r="AE1676" s="4">
        <f>'DataCleaning and Transformation'!$E1676-'DataCleaning and Transformation'!$D1676</f>
        <v>5.8900000000000006</v>
      </c>
      <c r="AF1676" s="15" t="str">
        <f>_xlfn.IFS('DataCleaning and Transformation'!$O1676="Central","Chris",'DataCleaning and Transformation'!$O1676="East","Erin",'DataCleaning and Transformation'!$O1676="South","Sam",'DataCleaning and Transformation'!$O1676="West","William")</f>
        <v>Erin</v>
      </c>
      <c r="AG1676" s="31">
        <f>Table_1[[#This Row],[Ship date]]-Table_1[[#This Row],[Order Date]]</f>
        <v>3</v>
      </c>
      <c r="AH1676" s="22">
        <f>Table_1[[#This Row],[Profit]]/Table_1[[#This Row],[Sales]]</f>
        <v>0.3235001807011203</v>
      </c>
      <c r="AI1676" s="23">
        <f>Table_1[[#This Row],[Profit]]+Table_1[[#This Row],[Sales]]</f>
        <v>146.48500000000001</v>
      </c>
      <c r="AJ1676" s="17">
        <f>WEEKNUM(Table_1[[#This Row],[Order Date]],1)</f>
        <v>23</v>
      </c>
      <c r="AK1676" s="17" t="str">
        <f>TEXT(Table_1[[#This Row],[Order Date]],"mmm yyyy")</f>
        <v>Jun 2015</v>
      </c>
      <c r="AL1676" s="17" t="str">
        <f>Table_1[[#This Row],[Monthly sales]]&amp;"  Week "&amp;TEXT(Table_1[[#This Row],[Weekly sales]],"00")</f>
        <v>Jun 2015  Week 23</v>
      </c>
      <c r="AM1676" s="17">
        <f>IF(COUNTIF($A$2:A1676, A1676)=1, 1, 0)</f>
        <v>0</v>
      </c>
      <c r="AN1676" s="3">
        <f>COUNTA(A1676) - COUNTIF(Table_1[[#This Row],[Unique Customers]], 1)</f>
        <v>1</v>
      </c>
      <c r="AO1676" s="17" t="str">
        <f t="shared" si="26"/>
        <v>Unique</v>
      </c>
      <c r="AP1676" s="17" t="str">
        <f>"Q"&amp;_xlfn.CEILING.MATH(MONTH(Table_1[[#This Row],[Monthly sales]])/3,1)</f>
        <v>Q2</v>
      </c>
    </row>
    <row r="1677" spans="1:42" ht="14.4" x14ac:dyDescent="0.3">
      <c r="A1677" s="2">
        <v>2882</v>
      </c>
      <c r="B1677" s="15" t="s">
        <v>672</v>
      </c>
      <c r="C1677" s="15" t="s">
        <v>38</v>
      </c>
      <c r="D1677" s="6">
        <v>0.09</v>
      </c>
      <c r="E1677" s="4">
        <v>363.25</v>
      </c>
      <c r="F1677" s="4">
        <v>19.989999999999998</v>
      </c>
      <c r="G1677" s="15" t="s">
        <v>39</v>
      </c>
      <c r="H1677" s="15" t="s">
        <v>40</v>
      </c>
      <c r="I1677" s="15" t="s">
        <v>49</v>
      </c>
      <c r="J1677" s="15" t="s">
        <v>96</v>
      </c>
      <c r="K1677" s="15" t="s">
        <v>74</v>
      </c>
      <c r="L1677" s="15" t="s">
        <v>200</v>
      </c>
      <c r="M1677" s="6">
        <v>0.56999999999999995</v>
      </c>
      <c r="N1677" s="15" t="s">
        <v>33</v>
      </c>
      <c r="O1677" s="15" t="s">
        <v>34</v>
      </c>
      <c r="P1677" s="15" t="s">
        <v>98</v>
      </c>
      <c r="Q1677" s="15" t="s">
        <v>674</v>
      </c>
      <c r="R1677" s="2">
        <v>28206</v>
      </c>
      <c r="S1677" s="1">
        <v>42160</v>
      </c>
      <c r="T1677" s="12">
        <f>EOMONTH(Table_1[[#This Row],[Order Date]],0)</f>
        <v>42185</v>
      </c>
      <c r="U1677" s="10">
        <f>EOMONTH(Table_1[[#This Row],[Order Date]],0)</f>
        <v>42185</v>
      </c>
      <c r="V1677" s="14">
        <v>42160</v>
      </c>
      <c r="W1677" s="1">
        <v>42161</v>
      </c>
      <c r="X1677" s="12">
        <v>42161</v>
      </c>
      <c r="Y1677" s="10">
        <f>EOMONTH(Table_1[[#This Row],[Ship date]],0)</f>
        <v>42185</v>
      </c>
      <c r="Z1677" s="14">
        <v>42161</v>
      </c>
      <c r="AA1677" s="4">
        <v>732.26980000000003</v>
      </c>
      <c r="AB1677" s="2">
        <v>21</v>
      </c>
      <c r="AC1677" s="4">
        <v>7497.05</v>
      </c>
      <c r="AD1677" s="2">
        <v>21958</v>
      </c>
      <c r="AE1677" s="4">
        <f>'DataCleaning and Transformation'!$E1677-'DataCleaning and Transformation'!$D1677</f>
        <v>363.16</v>
      </c>
      <c r="AF1677" s="15" t="str">
        <f>_xlfn.IFS('DataCleaning and Transformation'!$O1677="Central","Chris",'DataCleaning and Transformation'!$O1677="East","Erin",'DataCleaning and Transformation'!$O1677="South","Sam",'DataCleaning and Transformation'!$O1677="West","William")</f>
        <v>Sam</v>
      </c>
      <c r="AG1677" s="31">
        <f>Table_1[[#This Row],[Ship date]]-Table_1[[#This Row],[Order Date]]</f>
        <v>1</v>
      </c>
      <c r="AH1677" s="22">
        <f>Table_1[[#This Row],[Profit]]/Table_1[[#This Row],[Sales]]</f>
        <v>9.7674391927491486E-2</v>
      </c>
      <c r="AI1677" s="23">
        <f>Table_1[[#This Row],[Profit]]+Table_1[[#This Row],[Sales]]</f>
        <v>8229.3198000000011</v>
      </c>
      <c r="AJ1677" s="17">
        <f>WEEKNUM(Table_1[[#This Row],[Order Date]],1)</f>
        <v>23</v>
      </c>
      <c r="AK1677" s="17" t="str">
        <f>TEXT(Table_1[[#This Row],[Order Date]],"mmm yyyy")</f>
        <v>Jun 2015</v>
      </c>
      <c r="AL1677" s="17" t="str">
        <f>Table_1[[#This Row],[Monthly sales]]&amp;"  Week "&amp;TEXT(Table_1[[#This Row],[Weekly sales]],"00")</f>
        <v>Jun 2015  Week 23</v>
      </c>
      <c r="AM1677" s="17">
        <f>IF(COUNTIF($A$2:A1677, A1677)=1, 1, 0)</f>
        <v>0</v>
      </c>
      <c r="AN1677" s="3">
        <f>COUNTA(A1677) - COUNTIF(Table_1[[#This Row],[Unique Customers]], 1)</f>
        <v>1</v>
      </c>
      <c r="AO1677" s="17" t="str">
        <f t="shared" si="26"/>
        <v>Unique</v>
      </c>
      <c r="AP1677" s="17" t="str">
        <f>"Q"&amp;_xlfn.CEILING.MATH(MONTH(Table_1[[#This Row],[Monthly sales]])/3,1)</f>
        <v>Q2</v>
      </c>
    </row>
    <row r="1678" spans="1:42" ht="14.4" x14ac:dyDescent="0.3">
      <c r="A1678" s="2">
        <v>2884</v>
      </c>
      <c r="B1678" s="15" t="s">
        <v>1741</v>
      </c>
      <c r="C1678" s="15" t="s">
        <v>38</v>
      </c>
      <c r="D1678" s="6">
        <v>0.09</v>
      </c>
      <c r="E1678" s="4">
        <v>363.25</v>
      </c>
      <c r="F1678" s="4">
        <v>19.989999999999998</v>
      </c>
      <c r="G1678" s="15" t="s">
        <v>39</v>
      </c>
      <c r="H1678" s="15" t="s">
        <v>40</v>
      </c>
      <c r="I1678" s="15" t="s">
        <v>49</v>
      </c>
      <c r="J1678" s="15" t="s">
        <v>96</v>
      </c>
      <c r="K1678" s="15" t="s">
        <v>74</v>
      </c>
      <c r="L1678" s="15" t="s">
        <v>200</v>
      </c>
      <c r="M1678" s="6">
        <v>0.56999999999999995</v>
      </c>
      <c r="N1678" s="15" t="s">
        <v>33</v>
      </c>
      <c r="O1678" s="15" t="s">
        <v>112</v>
      </c>
      <c r="P1678" s="15" t="s">
        <v>318</v>
      </c>
      <c r="Q1678" s="15" t="s">
        <v>1742</v>
      </c>
      <c r="R1678" s="2">
        <v>44039</v>
      </c>
      <c r="S1678" s="1">
        <v>42160</v>
      </c>
      <c r="T1678" s="12">
        <f>EOMONTH(Table_1[[#This Row],[Order Date]],0)</f>
        <v>42185</v>
      </c>
      <c r="U1678" s="10">
        <f>EOMONTH(Table_1[[#This Row],[Order Date]],0)</f>
        <v>42185</v>
      </c>
      <c r="V1678" s="14">
        <v>42160</v>
      </c>
      <c r="W1678" s="1">
        <v>42161</v>
      </c>
      <c r="X1678" s="12">
        <v>42161</v>
      </c>
      <c r="Y1678" s="10">
        <f>EOMONTH(Table_1[[#This Row],[Ship date]],0)</f>
        <v>42185</v>
      </c>
      <c r="Z1678" s="14">
        <v>42161</v>
      </c>
      <c r="AA1678" s="4">
        <v>1231.6569</v>
      </c>
      <c r="AB1678" s="2">
        <v>5</v>
      </c>
      <c r="AC1678" s="4">
        <v>1785.01</v>
      </c>
      <c r="AD1678" s="2">
        <v>87633</v>
      </c>
      <c r="AE1678" s="4">
        <f>'DataCleaning and Transformation'!$E1678-'DataCleaning and Transformation'!$D1678</f>
        <v>363.16</v>
      </c>
      <c r="AF1678" s="15" t="str">
        <f>_xlfn.IFS('DataCleaning and Transformation'!$O1678="Central","Chris",'DataCleaning and Transformation'!$O1678="East","Erin",'DataCleaning and Transformation'!$O1678="South","Sam",'DataCleaning and Transformation'!$O1678="West","William")</f>
        <v>Erin</v>
      </c>
      <c r="AG1678" s="31">
        <f>Table_1[[#This Row],[Ship date]]-Table_1[[#This Row],[Order Date]]</f>
        <v>1</v>
      </c>
      <c r="AH1678" s="22">
        <f>Table_1[[#This Row],[Profit]]/Table_1[[#This Row],[Sales]]</f>
        <v>0.69</v>
      </c>
      <c r="AI1678" s="23">
        <f>Table_1[[#This Row],[Profit]]+Table_1[[#This Row],[Sales]]</f>
        <v>3016.6669000000002</v>
      </c>
      <c r="AJ1678" s="17">
        <f>WEEKNUM(Table_1[[#This Row],[Order Date]],1)</f>
        <v>23</v>
      </c>
      <c r="AK1678" s="17" t="str">
        <f>TEXT(Table_1[[#This Row],[Order Date]],"mmm yyyy")</f>
        <v>Jun 2015</v>
      </c>
      <c r="AL1678" s="17" t="str">
        <f>Table_1[[#This Row],[Monthly sales]]&amp;"  Week "&amp;TEXT(Table_1[[#This Row],[Weekly sales]],"00")</f>
        <v>Jun 2015  Week 23</v>
      </c>
      <c r="AM1678" s="17">
        <f>IF(COUNTIF($A$2:A1678, A1678)=1, 1, 0)</f>
        <v>0</v>
      </c>
      <c r="AN1678" s="3">
        <f>COUNTA(A1678) - COUNTIF(Table_1[[#This Row],[Unique Customers]], 1)</f>
        <v>1</v>
      </c>
      <c r="AO1678" s="17" t="str">
        <f t="shared" si="26"/>
        <v>Unique</v>
      </c>
      <c r="AP1678" s="17" t="str">
        <f>"Q"&amp;_xlfn.CEILING.MATH(MONTH(Table_1[[#This Row],[Monthly sales]])/3,1)</f>
        <v>Q2</v>
      </c>
    </row>
    <row r="1679" spans="1:42" ht="14.4" x14ac:dyDescent="0.3">
      <c r="A1679" s="2">
        <v>269</v>
      </c>
      <c r="B1679" s="15" t="s">
        <v>2761</v>
      </c>
      <c r="C1679" s="15" t="s">
        <v>48</v>
      </c>
      <c r="D1679" s="6">
        <v>0.09</v>
      </c>
      <c r="E1679" s="4">
        <v>35.94</v>
      </c>
      <c r="F1679" s="4">
        <v>6.66</v>
      </c>
      <c r="G1679" s="15" t="s">
        <v>39</v>
      </c>
      <c r="H1679" s="15" t="s">
        <v>72</v>
      </c>
      <c r="I1679" s="15" t="s">
        <v>49</v>
      </c>
      <c r="J1679" s="15" t="s">
        <v>346</v>
      </c>
      <c r="K1679" s="15" t="s">
        <v>74</v>
      </c>
      <c r="L1679" s="15" t="s">
        <v>2123</v>
      </c>
      <c r="M1679" s="6">
        <v>0.4</v>
      </c>
      <c r="N1679" s="15" t="s">
        <v>33</v>
      </c>
      <c r="O1679" s="15" t="s">
        <v>60</v>
      </c>
      <c r="P1679" s="15" t="s">
        <v>589</v>
      </c>
      <c r="Q1679" s="15" t="s">
        <v>2762</v>
      </c>
      <c r="R1679" s="2">
        <v>85234</v>
      </c>
      <c r="S1679" s="1">
        <v>42160</v>
      </c>
      <c r="T1679" s="12">
        <f>EOMONTH(Table_1[[#This Row],[Order Date]],0)</f>
        <v>42185</v>
      </c>
      <c r="U1679" s="10">
        <f>EOMONTH(Table_1[[#This Row],[Order Date]],0)</f>
        <v>42185</v>
      </c>
      <c r="V1679" s="14">
        <v>42160</v>
      </c>
      <c r="W1679" s="1">
        <v>42165</v>
      </c>
      <c r="X1679" s="12">
        <v>42165</v>
      </c>
      <c r="Y1679" s="10">
        <f>EOMONTH(Table_1[[#This Row],[Ship date]],0)</f>
        <v>42185</v>
      </c>
      <c r="Z1679" s="14">
        <v>42165</v>
      </c>
      <c r="AA1679" s="4">
        <v>144.2928</v>
      </c>
      <c r="AB1679" s="2">
        <v>6</v>
      </c>
      <c r="AC1679" s="4">
        <v>209.12</v>
      </c>
      <c r="AD1679" s="2">
        <v>88942</v>
      </c>
      <c r="AE1679" s="4">
        <f>'DataCleaning and Transformation'!$E1679-'DataCleaning and Transformation'!$D1679</f>
        <v>35.849999999999994</v>
      </c>
      <c r="AF1679" s="15" t="str">
        <f>_xlfn.IFS('DataCleaning and Transformation'!$O1679="Central","Chris",'DataCleaning and Transformation'!$O1679="East","Erin",'DataCleaning and Transformation'!$O1679="South","Sam",'DataCleaning and Transformation'!$O1679="West","William")</f>
        <v>William</v>
      </c>
      <c r="AG1679" s="31">
        <f>Table_1[[#This Row],[Ship date]]-Table_1[[#This Row],[Order Date]]</f>
        <v>5</v>
      </c>
      <c r="AH1679" s="22">
        <f>Table_1[[#This Row],[Profit]]/Table_1[[#This Row],[Sales]]</f>
        <v>0.69</v>
      </c>
      <c r="AI1679" s="23">
        <f>Table_1[[#This Row],[Profit]]+Table_1[[#This Row],[Sales]]</f>
        <v>353.4128</v>
      </c>
      <c r="AJ1679" s="17">
        <f>WEEKNUM(Table_1[[#This Row],[Order Date]],1)</f>
        <v>23</v>
      </c>
      <c r="AK1679" s="17" t="str">
        <f>TEXT(Table_1[[#This Row],[Order Date]],"mmm yyyy")</f>
        <v>Jun 2015</v>
      </c>
      <c r="AL1679" s="17" t="str">
        <f>Table_1[[#This Row],[Monthly sales]]&amp;"  Week "&amp;TEXT(Table_1[[#This Row],[Weekly sales]],"00")</f>
        <v>Jun 2015  Week 23</v>
      </c>
      <c r="AM1679" s="17">
        <f>IF(COUNTIF($A$2:A1679, A1679)=1, 1, 0)</f>
        <v>1</v>
      </c>
      <c r="AN1679" s="3">
        <f>COUNTA(A1679) - COUNTIF(Table_1[[#This Row],[Unique Customers]], 1)</f>
        <v>0</v>
      </c>
      <c r="AO1679" s="17" t="str">
        <f t="shared" si="26"/>
        <v>Unique</v>
      </c>
      <c r="AP1679" s="17" t="str">
        <f>"Q"&amp;_xlfn.CEILING.MATH(MONTH(Table_1[[#This Row],[Monthly sales]])/3,1)</f>
        <v>Q2</v>
      </c>
    </row>
    <row r="1680" spans="1:42" ht="14.4" x14ac:dyDescent="0.3">
      <c r="A1680" s="2">
        <v>269</v>
      </c>
      <c r="B1680" s="15" t="s">
        <v>2761</v>
      </c>
      <c r="C1680" s="15" t="s">
        <v>48</v>
      </c>
      <c r="D1680" s="6">
        <v>0</v>
      </c>
      <c r="E1680" s="4">
        <v>170.98</v>
      </c>
      <c r="F1680" s="4">
        <v>13.99</v>
      </c>
      <c r="G1680" s="15" t="s">
        <v>39</v>
      </c>
      <c r="H1680" s="15" t="s">
        <v>72</v>
      </c>
      <c r="I1680" s="15" t="s">
        <v>29</v>
      </c>
      <c r="J1680" s="15" t="s">
        <v>127</v>
      </c>
      <c r="K1680" s="15" t="s">
        <v>145</v>
      </c>
      <c r="L1680" s="15" t="s">
        <v>2763</v>
      </c>
      <c r="M1680" s="6">
        <v>0.75</v>
      </c>
      <c r="N1680" s="15" t="s">
        <v>33</v>
      </c>
      <c r="O1680" s="15" t="s">
        <v>60</v>
      </c>
      <c r="P1680" s="15" t="s">
        <v>589</v>
      </c>
      <c r="Q1680" s="15" t="s">
        <v>2762</v>
      </c>
      <c r="R1680" s="2">
        <v>85234</v>
      </c>
      <c r="S1680" s="1">
        <v>42160</v>
      </c>
      <c r="T1680" s="12">
        <f>EOMONTH(Table_1[[#This Row],[Order Date]],0)</f>
        <v>42185</v>
      </c>
      <c r="U1680" s="10">
        <f>EOMONTH(Table_1[[#This Row],[Order Date]],0)</f>
        <v>42185</v>
      </c>
      <c r="V1680" s="14">
        <v>42160</v>
      </c>
      <c r="W1680" s="1">
        <v>42167</v>
      </c>
      <c r="X1680" s="12">
        <v>42167</v>
      </c>
      <c r="Y1680" s="10">
        <f>EOMONTH(Table_1[[#This Row],[Ship date]],0)</f>
        <v>42185</v>
      </c>
      <c r="Z1680" s="14">
        <v>42167</v>
      </c>
      <c r="AA1680" s="4">
        <v>888.14729999999997</v>
      </c>
      <c r="AB1680" s="2">
        <v>7</v>
      </c>
      <c r="AC1680" s="4">
        <v>1287.17</v>
      </c>
      <c r="AD1680" s="2">
        <v>88942</v>
      </c>
      <c r="AE1680" s="4">
        <f>'DataCleaning and Transformation'!$E1680-'DataCleaning and Transformation'!$D1680</f>
        <v>170.98</v>
      </c>
      <c r="AF1680" s="15" t="str">
        <f>_xlfn.IFS('DataCleaning and Transformation'!$O1680="Central","Chris",'DataCleaning and Transformation'!$O1680="East","Erin",'DataCleaning and Transformation'!$O1680="South","Sam",'DataCleaning and Transformation'!$O1680="West","William")</f>
        <v>William</v>
      </c>
      <c r="AG1680" s="31">
        <f>Table_1[[#This Row],[Ship date]]-Table_1[[#This Row],[Order Date]]</f>
        <v>7</v>
      </c>
      <c r="AH1680" s="22">
        <f>Table_1[[#This Row],[Profit]]/Table_1[[#This Row],[Sales]]</f>
        <v>0.69</v>
      </c>
      <c r="AI1680" s="23">
        <f>Table_1[[#This Row],[Profit]]+Table_1[[#This Row],[Sales]]</f>
        <v>2175.3173000000002</v>
      </c>
      <c r="AJ1680" s="17">
        <f>WEEKNUM(Table_1[[#This Row],[Order Date]],1)</f>
        <v>23</v>
      </c>
      <c r="AK1680" s="17" t="str">
        <f>TEXT(Table_1[[#This Row],[Order Date]],"mmm yyyy")</f>
        <v>Jun 2015</v>
      </c>
      <c r="AL1680" s="17" t="str">
        <f>Table_1[[#This Row],[Monthly sales]]&amp;"  Week "&amp;TEXT(Table_1[[#This Row],[Weekly sales]],"00")</f>
        <v>Jun 2015  Week 23</v>
      </c>
      <c r="AM1680" s="17">
        <f>IF(COUNTIF($A$2:A1680, A1680)=1, 1, 0)</f>
        <v>0</v>
      </c>
      <c r="AN1680" s="3">
        <f>COUNTA(A1680) - COUNTIF(Table_1[[#This Row],[Unique Customers]], 1)</f>
        <v>1</v>
      </c>
      <c r="AO1680" s="17" t="str">
        <f t="shared" si="26"/>
        <v>Repeated</v>
      </c>
      <c r="AP1680" s="17" t="str">
        <f>"Q"&amp;_xlfn.CEILING.MATH(MONTH(Table_1[[#This Row],[Monthly sales]])/3,1)</f>
        <v>Q2</v>
      </c>
    </row>
    <row r="1681" spans="1:42" ht="14.4" x14ac:dyDescent="0.3">
      <c r="A1681" s="2">
        <v>269</v>
      </c>
      <c r="B1681" s="15" t="s">
        <v>2761</v>
      </c>
      <c r="C1681" s="15" t="s">
        <v>48</v>
      </c>
      <c r="D1681" s="6">
        <v>0.09</v>
      </c>
      <c r="E1681" s="4">
        <v>4.9800000000000004</v>
      </c>
      <c r="F1681" s="4">
        <v>7.44</v>
      </c>
      <c r="G1681" s="15" t="s">
        <v>39</v>
      </c>
      <c r="H1681" s="15" t="s">
        <v>72</v>
      </c>
      <c r="I1681" s="15" t="s">
        <v>49</v>
      </c>
      <c r="J1681" s="15" t="s">
        <v>89</v>
      </c>
      <c r="K1681" s="15" t="s">
        <v>74</v>
      </c>
      <c r="L1681" s="15" t="s">
        <v>2175</v>
      </c>
      <c r="M1681" s="6">
        <v>0.36</v>
      </c>
      <c r="N1681" s="15" t="s">
        <v>33</v>
      </c>
      <c r="O1681" s="15" t="s">
        <v>60</v>
      </c>
      <c r="P1681" s="15" t="s">
        <v>589</v>
      </c>
      <c r="Q1681" s="15" t="s">
        <v>2762</v>
      </c>
      <c r="R1681" s="2">
        <v>85234</v>
      </c>
      <c r="S1681" s="1">
        <v>42160</v>
      </c>
      <c r="T1681" s="12">
        <f>EOMONTH(Table_1[[#This Row],[Order Date]],0)</f>
        <v>42185</v>
      </c>
      <c r="U1681" s="10">
        <f>EOMONTH(Table_1[[#This Row],[Order Date]],0)</f>
        <v>42185</v>
      </c>
      <c r="V1681" s="14">
        <v>42160</v>
      </c>
      <c r="W1681" s="1">
        <v>42162</v>
      </c>
      <c r="X1681" s="12">
        <v>42162</v>
      </c>
      <c r="Y1681" s="10">
        <f>EOMONTH(Table_1[[#This Row],[Ship date]],0)</f>
        <v>42185</v>
      </c>
      <c r="Z1681" s="14">
        <v>42162</v>
      </c>
      <c r="AA1681" s="4">
        <v>-46.005000000000003</v>
      </c>
      <c r="AB1681" s="2">
        <v>9</v>
      </c>
      <c r="AC1681" s="4">
        <v>46.17</v>
      </c>
      <c r="AD1681" s="2">
        <v>88942</v>
      </c>
      <c r="AE1681" s="4">
        <f>'DataCleaning and Transformation'!$E1681-'DataCleaning and Transformation'!$D1681</f>
        <v>4.8900000000000006</v>
      </c>
      <c r="AF1681" s="15" t="str">
        <f>_xlfn.IFS('DataCleaning and Transformation'!$O1681="Central","Chris",'DataCleaning and Transformation'!$O1681="East","Erin",'DataCleaning and Transformation'!$O1681="South","Sam",'DataCleaning and Transformation'!$O1681="West","William")</f>
        <v>William</v>
      </c>
      <c r="AG1681" s="31">
        <f>Table_1[[#This Row],[Ship date]]-Table_1[[#This Row],[Order Date]]</f>
        <v>2</v>
      </c>
      <c r="AH1681" s="22">
        <f>Table_1[[#This Row],[Profit]]/Table_1[[#This Row],[Sales]]</f>
        <v>-0.9964262508122157</v>
      </c>
      <c r="AI1681" s="23">
        <f>Table_1[[#This Row],[Profit]]+Table_1[[#This Row],[Sales]]</f>
        <v>0.16499999999999915</v>
      </c>
      <c r="AJ1681" s="17">
        <f>WEEKNUM(Table_1[[#This Row],[Order Date]],1)</f>
        <v>23</v>
      </c>
      <c r="AK1681" s="17" t="str">
        <f>TEXT(Table_1[[#This Row],[Order Date]],"mmm yyyy")</f>
        <v>Jun 2015</v>
      </c>
      <c r="AL1681" s="17" t="str">
        <f>Table_1[[#This Row],[Monthly sales]]&amp;"  Week "&amp;TEXT(Table_1[[#This Row],[Weekly sales]],"00")</f>
        <v>Jun 2015  Week 23</v>
      </c>
      <c r="AM1681" s="17">
        <f>IF(COUNTIF($A$2:A1681, A1681)=1, 1, 0)</f>
        <v>0</v>
      </c>
      <c r="AN1681" s="3">
        <f>COUNTA(A1681) - COUNTIF(Table_1[[#This Row],[Unique Customers]], 1)</f>
        <v>1</v>
      </c>
      <c r="AO1681" s="17" t="str">
        <f t="shared" si="26"/>
        <v>Repeated</v>
      </c>
      <c r="AP1681" s="17" t="str">
        <f>"Q"&amp;_xlfn.CEILING.MATH(MONTH(Table_1[[#This Row],[Monthly sales]])/3,1)</f>
        <v>Q2</v>
      </c>
    </row>
    <row r="1682" spans="1:42" ht="14.4" x14ac:dyDescent="0.3">
      <c r="A1682" s="2">
        <v>272</v>
      </c>
      <c r="B1682" s="15" t="s">
        <v>2054</v>
      </c>
      <c r="C1682" s="15" t="s">
        <v>48</v>
      </c>
      <c r="D1682" s="6">
        <v>0.09</v>
      </c>
      <c r="E1682" s="4">
        <v>35.94</v>
      </c>
      <c r="F1682" s="4">
        <v>6.66</v>
      </c>
      <c r="G1682" s="15" t="s">
        <v>39</v>
      </c>
      <c r="H1682" s="15" t="s">
        <v>72</v>
      </c>
      <c r="I1682" s="15" t="s">
        <v>49</v>
      </c>
      <c r="J1682" s="15" t="s">
        <v>346</v>
      </c>
      <c r="K1682" s="15" t="s">
        <v>74</v>
      </c>
      <c r="L1682" s="15" t="s">
        <v>2123</v>
      </c>
      <c r="M1682" s="6">
        <v>0.4</v>
      </c>
      <c r="N1682" s="15" t="s">
        <v>33</v>
      </c>
      <c r="O1682" s="15" t="s">
        <v>34</v>
      </c>
      <c r="P1682" s="15" t="s">
        <v>98</v>
      </c>
      <c r="Q1682" s="15" t="s">
        <v>674</v>
      </c>
      <c r="R1682" s="2">
        <v>28204</v>
      </c>
      <c r="S1682" s="1">
        <v>42160</v>
      </c>
      <c r="T1682" s="12">
        <f>EOMONTH(Table_1[[#This Row],[Order Date]],0)</f>
        <v>42185</v>
      </c>
      <c r="U1682" s="10">
        <f>EOMONTH(Table_1[[#This Row],[Order Date]],0)</f>
        <v>42185</v>
      </c>
      <c r="V1682" s="14">
        <v>42160</v>
      </c>
      <c r="W1682" s="1">
        <v>42165</v>
      </c>
      <c r="X1682" s="12">
        <v>42165</v>
      </c>
      <c r="Y1682" s="10">
        <f>EOMONTH(Table_1[[#This Row],[Ship date]],0)</f>
        <v>42185</v>
      </c>
      <c r="Z1682" s="14">
        <v>42165</v>
      </c>
      <c r="AA1682" s="4">
        <v>72.1858</v>
      </c>
      <c r="AB1682" s="2">
        <v>24</v>
      </c>
      <c r="AC1682" s="4">
        <v>836.47</v>
      </c>
      <c r="AD1682" s="2">
        <v>36069</v>
      </c>
      <c r="AE1682" s="4">
        <f>'DataCleaning and Transformation'!$E1682-'DataCleaning and Transformation'!$D1682</f>
        <v>35.849999999999994</v>
      </c>
      <c r="AF1682" s="15" t="str">
        <f>_xlfn.IFS('DataCleaning and Transformation'!$O1682="Central","Chris",'DataCleaning and Transformation'!$O1682="East","Erin",'DataCleaning and Transformation'!$O1682="South","Sam",'DataCleaning and Transformation'!$O1682="West","William")</f>
        <v>Sam</v>
      </c>
      <c r="AG1682" s="31">
        <f>Table_1[[#This Row],[Ship date]]-Table_1[[#This Row],[Order Date]]</f>
        <v>5</v>
      </c>
      <c r="AH1682" s="22">
        <f>Table_1[[#This Row],[Profit]]/Table_1[[#This Row],[Sales]]</f>
        <v>8.6298133824285389E-2</v>
      </c>
      <c r="AI1682" s="23">
        <f>Table_1[[#This Row],[Profit]]+Table_1[[#This Row],[Sales]]</f>
        <v>908.6558</v>
      </c>
      <c r="AJ1682" s="17">
        <f>WEEKNUM(Table_1[[#This Row],[Order Date]],1)</f>
        <v>23</v>
      </c>
      <c r="AK1682" s="17" t="str">
        <f>TEXT(Table_1[[#This Row],[Order Date]],"mmm yyyy")</f>
        <v>Jun 2015</v>
      </c>
      <c r="AL1682" s="17" t="str">
        <f>Table_1[[#This Row],[Monthly sales]]&amp;"  Week "&amp;TEXT(Table_1[[#This Row],[Weekly sales]],"00")</f>
        <v>Jun 2015  Week 23</v>
      </c>
      <c r="AM1682" s="17">
        <f>IF(COUNTIF($A$2:A1682, A1682)=1, 1, 0)</f>
        <v>0</v>
      </c>
      <c r="AN1682" s="3">
        <f>COUNTA(A1682) - COUNTIF(Table_1[[#This Row],[Unique Customers]], 1)</f>
        <v>1</v>
      </c>
      <c r="AO1682" s="17" t="str">
        <f t="shared" si="26"/>
        <v>Unique</v>
      </c>
      <c r="AP1682" s="17" t="str">
        <f>"Q"&amp;_xlfn.CEILING.MATH(MONTH(Table_1[[#This Row],[Monthly sales]])/3,1)</f>
        <v>Q2</v>
      </c>
    </row>
    <row r="1683" spans="1:42" ht="14.4" x14ac:dyDescent="0.3">
      <c r="A1683" s="2">
        <v>272</v>
      </c>
      <c r="B1683" s="15" t="s">
        <v>2054</v>
      </c>
      <c r="C1683" s="15" t="s">
        <v>48</v>
      </c>
      <c r="D1683" s="6">
        <v>0.09</v>
      </c>
      <c r="E1683" s="4">
        <v>4.9800000000000004</v>
      </c>
      <c r="F1683" s="4">
        <v>7.44</v>
      </c>
      <c r="G1683" s="15" t="s">
        <v>39</v>
      </c>
      <c r="H1683" s="15" t="s">
        <v>72</v>
      </c>
      <c r="I1683" s="15" t="s">
        <v>49</v>
      </c>
      <c r="J1683" s="15" t="s">
        <v>89</v>
      </c>
      <c r="K1683" s="15" t="s">
        <v>74</v>
      </c>
      <c r="L1683" s="15" t="s">
        <v>2175</v>
      </c>
      <c r="M1683" s="6">
        <v>0.36</v>
      </c>
      <c r="N1683" s="15" t="s">
        <v>33</v>
      </c>
      <c r="O1683" s="15" t="s">
        <v>34</v>
      </c>
      <c r="P1683" s="15" t="s">
        <v>98</v>
      </c>
      <c r="Q1683" s="15" t="s">
        <v>674</v>
      </c>
      <c r="R1683" s="2">
        <v>28204</v>
      </c>
      <c r="S1683" s="1">
        <v>42160</v>
      </c>
      <c r="T1683" s="12">
        <f>EOMONTH(Table_1[[#This Row],[Order Date]],0)</f>
        <v>42185</v>
      </c>
      <c r="U1683" s="10">
        <f>EOMONTH(Table_1[[#This Row],[Order Date]],0)</f>
        <v>42185</v>
      </c>
      <c r="V1683" s="14">
        <v>42160</v>
      </c>
      <c r="W1683" s="1">
        <v>42162</v>
      </c>
      <c r="X1683" s="12">
        <v>42162</v>
      </c>
      <c r="Y1683" s="10">
        <f>EOMONTH(Table_1[[#This Row],[Ship date]],0)</f>
        <v>42185</v>
      </c>
      <c r="Z1683" s="14">
        <v>42162</v>
      </c>
      <c r="AA1683" s="4">
        <v>-122.3733</v>
      </c>
      <c r="AB1683" s="2">
        <v>37</v>
      </c>
      <c r="AC1683" s="4">
        <v>189.83</v>
      </c>
      <c r="AD1683" s="2">
        <v>36069</v>
      </c>
      <c r="AE1683" s="4">
        <f>'DataCleaning and Transformation'!$E1683-'DataCleaning and Transformation'!$D1683</f>
        <v>4.8900000000000006</v>
      </c>
      <c r="AF1683" s="15" t="str">
        <f>_xlfn.IFS('DataCleaning and Transformation'!$O1683="Central","Chris",'DataCleaning and Transformation'!$O1683="East","Erin",'DataCleaning and Transformation'!$O1683="South","Sam",'DataCleaning and Transformation'!$O1683="West","William")</f>
        <v>Sam</v>
      </c>
      <c r="AG1683" s="31">
        <f>Table_1[[#This Row],[Ship date]]-Table_1[[#This Row],[Order Date]]</f>
        <v>2</v>
      </c>
      <c r="AH1683" s="22">
        <f>Table_1[[#This Row],[Profit]]/Table_1[[#This Row],[Sales]]</f>
        <v>-0.6446467892324711</v>
      </c>
      <c r="AI1683" s="23">
        <f>Table_1[[#This Row],[Profit]]+Table_1[[#This Row],[Sales]]</f>
        <v>67.456700000000012</v>
      </c>
      <c r="AJ1683" s="17">
        <f>WEEKNUM(Table_1[[#This Row],[Order Date]],1)</f>
        <v>23</v>
      </c>
      <c r="AK1683" s="17" t="str">
        <f>TEXT(Table_1[[#This Row],[Order Date]],"mmm yyyy")</f>
        <v>Jun 2015</v>
      </c>
      <c r="AL1683" s="17" t="str">
        <f>Table_1[[#This Row],[Monthly sales]]&amp;"  Week "&amp;TEXT(Table_1[[#This Row],[Weekly sales]],"00")</f>
        <v>Jun 2015  Week 23</v>
      </c>
      <c r="AM1683" s="17">
        <f>IF(COUNTIF($A$2:A1683, A1683)=1, 1, 0)</f>
        <v>0</v>
      </c>
      <c r="AN1683" s="3">
        <f>COUNTA(A1683) - COUNTIF(Table_1[[#This Row],[Unique Customers]], 1)</f>
        <v>1</v>
      </c>
      <c r="AO1683" s="17" t="str">
        <f t="shared" si="26"/>
        <v>Repeated</v>
      </c>
      <c r="AP1683" s="17" t="str">
        <f>"Q"&amp;_xlfn.CEILING.MATH(MONTH(Table_1[[#This Row],[Monthly sales]])/3,1)</f>
        <v>Q2</v>
      </c>
    </row>
    <row r="1684" spans="1:42" ht="14.4" x14ac:dyDescent="0.3">
      <c r="A1684" s="2">
        <v>518</v>
      </c>
      <c r="B1684" s="15" t="s">
        <v>2764</v>
      </c>
      <c r="C1684" s="15" t="s">
        <v>48</v>
      </c>
      <c r="D1684" s="6">
        <v>7.0000000000000007E-2</v>
      </c>
      <c r="E1684" s="4">
        <v>12.64</v>
      </c>
      <c r="F1684" s="4">
        <v>4.9800000000000004</v>
      </c>
      <c r="G1684" s="15" t="s">
        <v>39</v>
      </c>
      <c r="H1684" s="15" t="s">
        <v>72</v>
      </c>
      <c r="I1684" s="15" t="s">
        <v>29</v>
      </c>
      <c r="J1684" s="15" t="s">
        <v>127</v>
      </c>
      <c r="K1684" s="15" t="s">
        <v>43</v>
      </c>
      <c r="L1684" s="15" t="s">
        <v>1774</v>
      </c>
      <c r="M1684" s="6">
        <v>0.48</v>
      </c>
      <c r="N1684" s="15" t="s">
        <v>33</v>
      </c>
      <c r="O1684" s="15" t="s">
        <v>53</v>
      </c>
      <c r="P1684" s="15" t="s">
        <v>81</v>
      </c>
      <c r="Q1684" s="15" t="s">
        <v>1507</v>
      </c>
      <c r="R1684" s="2">
        <v>63105</v>
      </c>
      <c r="S1684" s="1">
        <v>42160</v>
      </c>
      <c r="T1684" s="12">
        <f>EOMONTH(Table_1[[#This Row],[Order Date]],0)</f>
        <v>42185</v>
      </c>
      <c r="U1684" s="10">
        <f>EOMONTH(Table_1[[#This Row],[Order Date]],0)</f>
        <v>42185</v>
      </c>
      <c r="V1684" s="14">
        <v>42160</v>
      </c>
      <c r="W1684" s="1">
        <v>42167</v>
      </c>
      <c r="X1684" s="12">
        <v>42167</v>
      </c>
      <c r="Y1684" s="10">
        <f>EOMONTH(Table_1[[#This Row],[Ship date]],0)</f>
        <v>42185</v>
      </c>
      <c r="Z1684" s="14">
        <v>42167</v>
      </c>
      <c r="AA1684" s="4">
        <v>113.41500000000001</v>
      </c>
      <c r="AB1684" s="2">
        <v>16</v>
      </c>
      <c r="AC1684" s="4">
        <v>199.76</v>
      </c>
      <c r="AD1684" s="2">
        <v>90867</v>
      </c>
      <c r="AE1684" s="4">
        <f>'DataCleaning and Transformation'!$E1684-'DataCleaning and Transformation'!$D1684</f>
        <v>12.57</v>
      </c>
      <c r="AF1684" s="15" t="str">
        <f>_xlfn.IFS('DataCleaning and Transformation'!$O1684="Central","Chris",'DataCleaning and Transformation'!$O1684="East","Erin",'DataCleaning and Transformation'!$O1684="South","Sam",'DataCleaning and Transformation'!$O1684="West","William")</f>
        <v>Chris</v>
      </c>
      <c r="AG1684" s="31">
        <f>Table_1[[#This Row],[Ship date]]-Table_1[[#This Row],[Order Date]]</f>
        <v>7</v>
      </c>
      <c r="AH1684" s="22">
        <f>Table_1[[#This Row],[Profit]]/Table_1[[#This Row],[Sales]]</f>
        <v>0.56775630756908291</v>
      </c>
      <c r="AI1684" s="23">
        <f>Table_1[[#This Row],[Profit]]+Table_1[[#This Row],[Sales]]</f>
        <v>313.17500000000001</v>
      </c>
      <c r="AJ1684" s="17">
        <f>WEEKNUM(Table_1[[#This Row],[Order Date]],1)</f>
        <v>23</v>
      </c>
      <c r="AK1684" s="17" t="str">
        <f>TEXT(Table_1[[#This Row],[Order Date]],"mmm yyyy")</f>
        <v>Jun 2015</v>
      </c>
      <c r="AL1684" s="17" t="str">
        <f>Table_1[[#This Row],[Monthly sales]]&amp;"  Week "&amp;TEXT(Table_1[[#This Row],[Weekly sales]],"00")</f>
        <v>Jun 2015  Week 23</v>
      </c>
      <c r="AM1684" s="17">
        <f>IF(COUNTIF($A$2:A1684, A1684)=1, 1, 0)</f>
        <v>1</v>
      </c>
      <c r="AN1684" s="3">
        <f>COUNTA(A1684) - COUNTIF(Table_1[[#This Row],[Unique Customers]], 1)</f>
        <v>0</v>
      </c>
      <c r="AO1684" s="17" t="str">
        <f t="shared" si="26"/>
        <v>Unique</v>
      </c>
      <c r="AP1684" s="17" t="str">
        <f>"Q"&amp;_xlfn.CEILING.MATH(MONTH(Table_1[[#This Row],[Monthly sales]])/3,1)</f>
        <v>Q2</v>
      </c>
    </row>
    <row r="1685" spans="1:42" ht="14.4" x14ac:dyDescent="0.3">
      <c r="A1685" s="2">
        <v>2506</v>
      </c>
      <c r="B1685" s="15" t="s">
        <v>2765</v>
      </c>
      <c r="C1685" s="15" t="s">
        <v>117</v>
      </c>
      <c r="D1685" s="6">
        <v>0.02</v>
      </c>
      <c r="E1685" s="4">
        <v>6.48</v>
      </c>
      <c r="F1685" s="4">
        <v>8.74</v>
      </c>
      <c r="G1685" s="15" t="s">
        <v>39</v>
      </c>
      <c r="H1685" s="15" t="s">
        <v>72</v>
      </c>
      <c r="I1685" s="15" t="s">
        <v>49</v>
      </c>
      <c r="J1685" s="15" t="s">
        <v>89</v>
      </c>
      <c r="K1685" s="15" t="s">
        <v>74</v>
      </c>
      <c r="L1685" s="15" t="s">
        <v>2766</v>
      </c>
      <c r="M1685" s="6">
        <v>0.36</v>
      </c>
      <c r="N1685" s="15" t="s">
        <v>33</v>
      </c>
      <c r="O1685" s="15" t="s">
        <v>112</v>
      </c>
      <c r="P1685" s="15" t="s">
        <v>249</v>
      </c>
      <c r="Q1685" s="15" t="s">
        <v>2767</v>
      </c>
      <c r="R1685" s="2">
        <v>6408</v>
      </c>
      <c r="S1685" s="1">
        <v>42160</v>
      </c>
      <c r="T1685" s="12">
        <f>EOMONTH(Table_1[[#This Row],[Order Date]],0)</f>
        <v>42185</v>
      </c>
      <c r="U1685" s="10">
        <f>EOMONTH(Table_1[[#This Row],[Order Date]],0)</f>
        <v>42185</v>
      </c>
      <c r="V1685" s="14">
        <v>42160</v>
      </c>
      <c r="W1685" s="1">
        <v>42162</v>
      </c>
      <c r="X1685" s="12">
        <v>42162</v>
      </c>
      <c r="Y1685" s="10">
        <f>EOMONTH(Table_1[[#This Row],[Ship date]],0)</f>
        <v>42185</v>
      </c>
      <c r="Z1685" s="14">
        <v>42162</v>
      </c>
      <c r="AA1685" s="4">
        <v>-6.835</v>
      </c>
      <c r="AB1685" s="2">
        <v>1</v>
      </c>
      <c r="AC1685" s="4">
        <v>10.72</v>
      </c>
      <c r="AD1685" s="2">
        <v>87033</v>
      </c>
      <c r="AE1685" s="4">
        <f>'DataCleaning and Transformation'!$E1685-'DataCleaning and Transformation'!$D1685</f>
        <v>6.4600000000000009</v>
      </c>
      <c r="AF1685" s="15" t="str">
        <f>_xlfn.IFS('DataCleaning and Transformation'!$O1685="Central","Chris",'DataCleaning and Transformation'!$O1685="East","Erin",'DataCleaning and Transformation'!$O1685="South","Sam",'DataCleaning and Transformation'!$O1685="West","William")</f>
        <v>Erin</v>
      </c>
      <c r="AG1685" s="31">
        <f>Table_1[[#This Row],[Ship date]]-Table_1[[#This Row],[Order Date]]</f>
        <v>2</v>
      </c>
      <c r="AH1685" s="22">
        <f>Table_1[[#This Row],[Profit]]/Table_1[[#This Row],[Sales]]</f>
        <v>-0.63759328358208955</v>
      </c>
      <c r="AI1685" s="23">
        <f>Table_1[[#This Row],[Profit]]+Table_1[[#This Row],[Sales]]</f>
        <v>3.8850000000000007</v>
      </c>
      <c r="AJ1685" s="17">
        <f>WEEKNUM(Table_1[[#This Row],[Order Date]],1)</f>
        <v>23</v>
      </c>
      <c r="AK1685" s="17" t="str">
        <f>TEXT(Table_1[[#This Row],[Order Date]],"mmm yyyy")</f>
        <v>Jun 2015</v>
      </c>
      <c r="AL1685" s="17" t="str">
        <f>Table_1[[#This Row],[Monthly sales]]&amp;"  Week "&amp;TEXT(Table_1[[#This Row],[Weekly sales]],"00")</f>
        <v>Jun 2015  Week 23</v>
      </c>
      <c r="AM1685" s="17">
        <f>IF(COUNTIF($A$2:A1685, A1685)=1, 1, 0)</f>
        <v>1</v>
      </c>
      <c r="AN1685" s="3">
        <f>COUNTA(A1685) - COUNTIF(Table_1[[#This Row],[Unique Customers]], 1)</f>
        <v>0</v>
      </c>
      <c r="AO1685" s="17" t="str">
        <f t="shared" si="26"/>
        <v>Unique</v>
      </c>
      <c r="AP1685" s="17" t="str">
        <f>"Q"&amp;_xlfn.CEILING.MATH(MONTH(Table_1[[#This Row],[Monthly sales]])/3,1)</f>
        <v>Q2</v>
      </c>
    </row>
    <row r="1686" spans="1:42" ht="14.4" x14ac:dyDescent="0.3">
      <c r="A1686" s="2">
        <v>2507</v>
      </c>
      <c r="B1686" s="15" t="s">
        <v>2768</v>
      </c>
      <c r="C1686" s="15" t="s">
        <v>117</v>
      </c>
      <c r="D1686" s="6">
        <v>0.06</v>
      </c>
      <c r="E1686" s="4">
        <v>699.99</v>
      </c>
      <c r="F1686" s="4">
        <v>24.49</v>
      </c>
      <c r="G1686" s="15" t="s">
        <v>88</v>
      </c>
      <c r="H1686" s="15" t="s">
        <v>72</v>
      </c>
      <c r="I1686" s="15" t="s">
        <v>41</v>
      </c>
      <c r="J1686" s="15" t="s">
        <v>64</v>
      </c>
      <c r="K1686" s="15" t="s">
        <v>65</v>
      </c>
      <c r="L1686" s="15" t="s">
        <v>314</v>
      </c>
      <c r="M1686" s="6">
        <v>0.41</v>
      </c>
      <c r="N1686" s="15" t="s">
        <v>33</v>
      </c>
      <c r="O1686" s="15" t="s">
        <v>112</v>
      </c>
      <c r="P1686" s="15" t="s">
        <v>332</v>
      </c>
      <c r="Q1686" s="15" t="s">
        <v>888</v>
      </c>
      <c r="R1686" s="2">
        <v>4401</v>
      </c>
      <c r="S1686" s="1">
        <v>42160</v>
      </c>
      <c r="T1686" s="12">
        <f>EOMONTH(Table_1[[#This Row],[Order Date]],0)</f>
        <v>42185</v>
      </c>
      <c r="U1686" s="10">
        <f>EOMONTH(Table_1[[#This Row],[Order Date]],0)</f>
        <v>42185</v>
      </c>
      <c r="V1686" s="14">
        <v>42160</v>
      </c>
      <c r="W1686" s="1">
        <v>42162</v>
      </c>
      <c r="X1686" s="12">
        <v>42162</v>
      </c>
      <c r="Y1686" s="10">
        <f>EOMONTH(Table_1[[#This Row],[Ship date]],0)</f>
        <v>42185</v>
      </c>
      <c r="Z1686" s="14">
        <v>42162</v>
      </c>
      <c r="AA1686" s="4">
        <v>7024.2069000000001</v>
      </c>
      <c r="AB1686" s="2">
        <v>15</v>
      </c>
      <c r="AC1686" s="4">
        <v>10180.01</v>
      </c>
      <c r="AD1686" s="2">
        <v>87033</v>
      </c>
      <c r="AE1686" s="4">
        <f>'DataCleaning and Transformation'!$E1686-'DataCleaning and Transformation'!$D1686</f>
        <v>699.93000000000006</v>
      </c>
      <c r="AF1686" s="15" t="str">
        <f>_xlfn.IFS('DataCleaning and Transformation'!$O1686="Central","Chris",'DataCleaning and Transformation'!$O1686="East","Erin",'DataCleaning and Transformation'!$O1686="South","Sam",'DataCleaning and Transformation'!$O1686="West","William")</f>
        <v>Erin</v>
      </c>
      <c r="AG1686" s="31">
        <f>Table_1[[#This Row],[Ship date]]-Table_1[[#This Row],[Order Date]]</f>
        <v>2</v>
      </c>
      <c r="AH1686" s="22">
        <f>Table_1[[#This Row],[Profit]]/Table_1[[#This Row],[Sales]]</f>
        <v>0.69</v>
      </c>
      <c r="AI1686" s="23">
        <f>Table_1[[#This Row],[Profit]]+Table_1[[#This Row],[Sales]]</f>
        <v>17204.216899999999</v>
      </c>
      <c r="AJ1686" s="17">
        <f>WEEKNUM(Table_1[[#This Row],[Order Date]],1)</f>
        <v>23</v>
      </c>
      <c r="AK1686" s="17" t="str">
        <f>TEXT(Table_1[[#This Row],[Order Date]],"mmm yyyy")</f>
        <v>Jun 2015</v>
      </c>
      <c r="AL1686" s="17" t="str">
        <f>Table_1[[#This Row],[Monthly sales]]&amp;"  Week "&amp;TEXT(Table_1[[#This Row],[Weekly sales]],"00")</f>
        <v>Jun 2015  Week 23</v>
      </c>
      <c r="AM1686" s="17">
        <f>IF(COUNTIF($A$2:A1686, A1686)=1, 1, 0)</f>
        <v>1</v>
      </c>
      <c r="AN1686" s="3">
        <f>COUNTA(A1686) - COUNTIF(Table_1[[#This Row],[Unique Customers]], 1)</f>
        <v>0</v>
      </c>
      <c r="AO1686" s="17" t="str">
        <f t="shared" si="26"/>
        <v>Repeated</v>
      </c>
      <c r="AP1686" s="17" t="str">
        <f>"Q"&amp;_xlfn.CEILING.MATH(MONTH(Table_1[[#This Row],[Monthly sales]])/3,1)</f>
        <v>Q2</v>
      </c>
    </row>
    <row r="1687" spans="1:42" ht="14.4" x14ac:dyDescent="0.3">
      <c r="A1687" s="2">
        <v>2516</v>
      </c>
      <c r="B1687" s="15" t="s">
        <v>2769</v>
      </c>
      <c r="C1687" s="15" t="s">
        <v>117</v>
      </c>
      <c r="D1687" s="6">
        <v>0.02</v>
      </c>
      <c r="E1687" s="4">
        <v>17.149999999999999</v>
      </c>
      <c r="F1687" s="4">
        <v>4.96</v>
      </c>
      <c r="G1687" s="15" t="s">
        <v>39</v>
      </c>
      <c r="H1687" s="15" t="s">
        <v>72</v>
      </c>
      <c r="I1687" s="15" t="s">
        <v>49</v>
      </c>
      <c r="J1687" s="15" t="s">
        <v>79</v>
      </c>
      <c r="K1687" s="15" t="s">
        <v>74</v>
      </c>
      <c r="L1687" s="15" t="s">
        <v>651</v>
      </c>
      <c r="M1687" s="6">
        <v>0.57999999999999996</v>
      </c>
      <c r="N1687" s="15" t="s">
        <v>33</v>
      </c>
      <c r="O1687" s="15" t="s">
        <v>112</v>
      </c>
      <c r="P1687" s="15" t="s">
        <v>398</v>
      </c>
      <c r="Q1687" s="15" t="s">
        <v>440</v>
      </c>
      <c r="R1687" s="2">
        <v>7631</v>
      </c>
      <c r="S1687" s="1">
        <v>42160</v>
      </c>
      <c r="T1687" s="12">
        <f>EOMONTH(Table_1[[#This Row],[Order Date]],0)</f>
        <v>42185</v>
      </c>
      <c r="U1687" s="10">
        <f>EOMONTH(Table_1[[#This Row],[Order Date]],0)</f>
        <v>42185</v>
      </c>
      <c r="V1687" s="14">
        <v>42160</v>
      </c>
      <c r="W1687" s="1">
        <v>42162</v>
      </c>
      <c r="X1687" s="12">
        <v>42162</v>
      </c>
      <c r="Y1687" s="10">
        <f>EOMONTH(Table_1[[#This Row],[Ship date]],0)</f>
        <v>42185</v>
      </c>
      <c r="Z1687" s="14">
        <v>42162</v>
      </c>
      <c r="AA1687" s="4">
        <v>36.494999999999997</v>
      </c>
      <c r="AB1687" s="2">
        <v>11</v>
      </c>
      <c r="AC1687" s="4">
        <v>190.85</v>
      </c>
      <c r="AD1687" s="2">
        <v>87033</v>
      </c>
      <c r="AE1687" s="4">
        <f>'DataCleaning and Transformation'!$E1687-'DataCleaning and Transformation'!$D1687</f>
        <v>17.13</v>
      </c>
      <c r="AF1687" s="15" t="str">
        <f>_xlfn.IFS('DataCleaning and Transformation'!$O1687="Central","Chris",'DataCleaning and Transformation'!$O1687="East","Erin",'DataCleaning and Transformation'!$O1687="South","Sam",'DataCleaning and Transformation'!$O1687="West","William")</f>
        <v>Erin</v>
      </c>
      <c r="AG1687" s="31">
        <f>Table_1[[#This Row],[Ship date]]-Table_1[[#This Row],[Order Date]]</f>
        <v>2</v>
      </c>
      <c r="AH1687" s="22">
        <f>Table_1[[#This Row],[Profit]]/Table_1[[#This Row],[Sales]]</f>
        <v>0.19122347393240766</v>
      </c>
      <c r="AI1687" s="23">
        <f>Table_1[[#This Row],[Profit]]+Table_1[[#This Row],[Sales]]</f>
        <v>227.345</v>
      </c>
      <c r="AJ1687" s="17">
        <f>WEEKNUM(Table_1[[#This Row],[Order Date]],1)</f>
        <v>23</v>
      </c>
      <c r="AK1687" s="17" t="str">
        <f>TEXT(Table_1[[#This Row],[Order Date]],"mmm yyyy")</f>
        <v>Jun 2015</v>
      </c>
      <c r="AL1687" s="17" t="str">
        <f>Table_1[[#This Row],[Monthly sales]]&amp;"  Week "&amp;TEXT(Table_1[[#This Row],[Weekly sales]],"00")</f>
        <v>Jun 2015  Week 23</v>
      </c>
      <c r="AM1687" s="17">
        <f>IF(COUNTIF($A$2:A1687, A1687)=1, 1, 0)</f>
        <v>1</v>
      </c>
      <c r="AN1687" s="3">
        <f>COUNTA(A1687) - COUNTIF(Table_1[[#This Row],[Unique Customers]], 1)</f>
        <v>0</v>
      </c>
      <c r="AO1687" s="17" t="str">
        <f t="shared" si="26"/>
        <v>Repeated</v>
      </c>
      <c r="AP1687" s="17" t="str">
        <f>"Q"&amp;_xlfn.CEILING.MATH(MONTH(Table_1[[#This Row],[Monthly sales]])/3,1)</f>
        <v>Q2</v>
      </c>
    </row>
    <row r="1688" spans="1:42" ht="14.4" x14ac:dyDescent="0.3">
      <c r="A1688" s="2">
        <v>2520</v>
      </c>
      <c r="B1688" s="15" t="s">
        <v>2770</v>
      </c>
      <c r="C1688" s="15" t="s">
        <v>117</v>
      </c>
      <c r="D1688" s="6">
        <v>7.0000000000000007E-2</v>
      </c>
      <c r="E1688" s="4">
        <v>30.98</v>
      </c>
      <c r="F1688" s="4">
        <v>8.74</v>
      </c>
      <c r="G1688" s="15" t="s">
        <v>39</v>
      </c>
      <c r="H1688" s="15" t="s">
        <v>72</v>
      </c>
      <c r="I1688" s="15" t="s">
        <v>49</v>
      </c>
      <c r="J1688" s="15" t="s">
        <v>89</v>
      </c>
      <c r="K1688" s="15" t="s">
        <v>74</v>
      </c>
      <c r="L1688" s="15" t="s">
        <v>2587</v>
      </c>
      <c r="M1688" s="6">
        <v>0.4</v>
      </c>
      <c r="N1688" s="15" t="s">
        <v>33</v>
      </c>
      <c r="O1688" s="15" t="s">
        <v>112</v>
      </c>
      <c r="P1688" s="15" t="s">
        <v>585</v>
      </c>
      <c r="Q1688" s="15" t="s">
        <v>2771</v>
      </c>
      <c r="R1688" s="2">
        <v>2908</v>
      </c>
      <c r="S1688" s="1">
        <v>42160</v>
      </c>
      <c r="T1688" s="12">
        <f>EOMONTH(Table_1[[#This Row],[Order Date]],0)</f>
        <v>42185</v>
      </c>
      <c r="U1688" s="10">
        <f>EOMONTH(Table_1[[#This Row],[Order Date]],0)</f>
        <v>42185</v>
      </c>
      <c r="V1688" s="14">
        <v>42160</v>
      </c>
      <c r="W1688" s="1">
        <v>42161</v>
      </c>
      <c r="X1688" s="12">
        <v>42161</v>
      </c>
      <c r="Y1688" s="10">
        <f>EOMONTH(Table_1[[#This Row],[Ship date]],0)</f>
        <v>42185</v>
      </c>
      <c r="Z1688" s="14">
        <v>42161</v>
      </c>
      <c r="AA1688" s="4">
        <v>255.76920000000001</v>
      </c>
      <c r="AB1688" s="2">
        <v>12</v>
      </c>
      <c r="AC1688" s="4">
        <v>370.68</v>
      </c>
      <c r="AD1688" s="2">
        <v>87033</v>
      </c>
      <c r="AE1688" s="4">
        <f>'DataCleaning and Transformation'!$E1688-'DataCleaning and Transformation'!$D1688</f>
        <v>30.91</v>
      </c>
      <c r="AF1688" s="15" t="str">
        <f>_xlfn.IFS('DataCleaning and Transformation'!$O1688="Central","Chris",'DataCleaning and Transformation'!$O1688="East","Erin",'DataCleaning and Transformation'!$O1688="South","Sam",'DataCleaning and Transformation'!$O1688="West","William")</f>
        <v>Erin</v>
      </c>
      <c r="AG1688" s="31">
        <f>Table_1[[#This Row],[Ship date]]-Table_1[[#This Row],[Order Date]]</f>
        <v>1</v>
      </c>
      <c r="AH1688" s="22">
        <f>Table_1[[#This Row],[Profit]]/Table_1[[#This Row],[Sales]]</f>
        <v>0.69000000000000006</v>
      </c>
      <c r="AI1688" s="23">
        <f>Table_1[[#This Row],[Profit]]+Table_1[[#This Row],[Sales]]</f>
        <v>626.44920000000002</v>
      </c>
      <c r="AJ1688" s="17">
        <f>WEEKNUM(Table_1[[#This Row],[Order Date]],1)</f>
        <v>23</v>
      </c>
      <c r="AK1688" s="17" t="str">
        <f>TEXT(Table_1[[#This Row],[Order Date]],"mmm yyyy")</f>
        <v>Jun 2015</v>
      </c>
      <c r="AL1688" s="17" t="str">
        <f>Table_1[[#This Row],[Monthly sales]]&amp;"  Week "&amp;TEXT(Table_1[[#This Row],[Weekly sales]],"00")</f>
        <v>Jun 2015  Week 23</v>
      </c>
      <c r="AM1688" s="17">
        <f>IF(COUNTIF($A$2:A1688, A1688)=1, 1, 0)</f>
        <v>1</v>
      </c>
      <c r="AN1688" s="3">
        <f>COUNTA(A1688) - COUNTIF(Table_1[[#This Row],[Unique Customers]], 1)</f>
        <v>0</v>
      </c>
      <c r="AO1688" s="17" t="str">
        <f t="shared" si="26"/>
        <v>Repeated</v>
      </c>
      <c r="AP1688" s="17" t="str">
        <f>"Q"&amp;_xlfn.CEILING.MATH(MONTH(Table_1[[#This Row],[Monthly sales]])/3,1)</f>
        <v>Q2</v>
      </c>
    </row>
    <row r="1689" spans="1:42" ht="14.4" x14ac:dyDescent="0.3">
      <c r="A1689" s="2">
        <v>2522</v>
      </c>
      <c r="B1689" s="15" t="s">
        <v>2772</v>
      </c>
      <c r="C1689" s="15" t="s">
        <v>117</v>
      </c>
      <c r="D1689" s="6">
        <v>0.04</v>
      </c>
      <c r="E1689" s="4">
        <v>1360.14</v>
      </c>
      <c r="F1689" s="4">
        <v>14.7</v>
      </c>
      <c r="G1689" s="15" t="s">
        <v>27</v>
      </c>
      <c r="H1689" s="15" t="s">
        <v>72</v>
      </c>
      <c r="I1689" s="15" t="s">
        <v>41</v>
      </c>
      <c r="J1689" s="15" t="s">
        <v>57</v>
      </c>
      <c r="K1689" s="15" t="s">
        <v>58</v>
      </c>
      <c r="L1689" s="15" t="s">
        <v>2773</v>
      </c>
      <c r="M1689" s="6">
        <v>0.59</v>
      </c>
      <c r="N1689" s="15" t="s">
        <v>33</v>
      </c>
      <c r="O1689" s="15" t="s">
        <v>112</v>
      </c>
      <c r="P1689" s="15" t="s">
        <v>634</v>
      </c>
      <c r="Q1689" s="15" t="s">
        <v>929</v>
      </c>
      <c r="R1689" s="2">
        <v>5401</v>
      </c>
      <c r="S1689" s="1">
        <v>42160</v>
      </c>
      <c r="T1689" s="12">
        <f>EOMONTH(Table_1[[#This Row],[Order Date]],0)</f>
        <v>42185</v>
      </c>
      <c r="U1689" s="10">
        <f>EOMONTH(Table_1[[#This Row],[Order Date]],0)</f>
        <v>42185</v>
      </c>
      <c r="V1689" s="14">
        <v>42160</v>
      </c>
      <c r="W1689" s="1">
        <v>42163</v>
      </c>
      <c r="X1689" s="12">
        <v>42163</v>
      </c>
      <c r="Y1689" s="10">
        <f>EOMONTH(Table_1[[#This Row],[Ship date]],0)</f>
        <v>42185</v>
      </c>
      <c r="Z1689" s="14">
        <v>42163</v>
      </c>
      <c r="AA1689" s="4">
        <v>2639.01</v>
      </c>
      <c r="AB1689" s="2">
        <v>6</v>
      </c>
      <c r="AC1689" s="4">
        <v>7303.05</v>
      </c>
      <c r="AD1689" s="2">
        <v>87033</v>
      </c>
      <c r="AE1689" s="4">
        <f>'DataCleaning and Transformation'!$E1689-'DataCleaning and Transformation'!$D1689</f>
        <v>1360.1000000000001</v>
      </c>
      <c r="AF1689" s="15" t="str">
        <f>_xlfn.IFS('DataCleaning and Transformation'!$O1689="Central","Chris",'DataCleaning and Transformation'!$O1689="East","Erin",'DataCleaning and Transformation'!$O1689="South","Sam",'DataCleaning and Transformation'!$O1689="West","William")</f>
        <v>Erin</v>
      </c>
      <c r="AG1689" s="31">
        <f>Table_1[[#This Row],[Ship date]]-Table_1[[#This Row],[Order Date]]</f>
        <v>3</v>
      </c>
      <c r="AH1689" s="22">
        <f>Table_1[[#This Row],[Profit]]/Table_1[[#This Row],[Sales]]</f>
        <v>0.3613572411526691</v>
      </c>
      <c r="AI1689" s="23">
        <f>Table_1[[#This Row],[Profit]]+Table_1[[#This Row],[Sales]]</f>
        <v>9942.0600000000013</v>
      </c>
      <c r="AJ1689" s="17">
        <f>WEEKNUM(Table_1[[#This Row],[Order Date]],1)</f>
        <v>23</v>
      </c>
      <c r="AK1689" s="17" t="str">
        <f>TEXT(Table_1[[#This Row],[Order Date]],"mmm yyyy")</f>
        <v>Jun 2015</v>
      </c>
      <c r="AL1689" s="17" t="str">
        <f>Table_1[[#This Row],[Monthly sales]]&amp;"  Week "&amp;TEXT(Table_1[[#This Row],[Weekly sales]],"00")</f>
        <v>Jun 2015  Week 23</v>
      </c>
      <c r="AM1689" s="17">
        <f>IF(COUNTIF($A$2:A1689, A1689)=1, 1, 0)</f>
        <v>1</v>
      </c>
      <c r="AN1689" s="3">
        <f>COUNTA(A1689) - COUNTIF(Table_1[[#This Row],[Unique Customers]], 1)</f>
        <v>0</v>
      </c>
      <c r="AO1689" s="17" t="str">
        <f t="shared" si="26"/>
        <v>Repeated</v>
      </c>
      <c r="AP1689" s="17" t="str">
        <f>"Q"&amp;_xlfn.CEILING.MATH(MONTH(Table_1[[#This Row],[Monthly sales]])/3,1)</f>
        <v>Q2</v>
      </c>
    </row>
    <row r="1690" spans="1:42" ht="14.4" x14ac:dyDescent="0.3">
      <c r="A1690" s="2">
        <v>699</v>
      </c>
      <c r="B1690" s="15" t="s">
        <v>862</v>
      </c>
      <c r="C1690" s="15" t="s">
        <v>26</v>
      </c>
      <c r="D1690" s="6">
        <v>0.02</v>
      </c>
      <c r="E1690" s="4">
        <v>6.47</v>
      </c>
      <c r="F1690" s="4">
        <v>1.22</v>
      </c>
      <c r="G1690" s="15" t="s">
        <v>39</v>
      </c>
      <c r="H1690" s="15" t="s">
        <v>40</v>
      </c>
      <c r="I1690" s="15" t="s">
        <v>49</v>
      </c>
      <c r="J1690" s="15" t="s">
        <v>50</v>
      </c>
      <c r="K1690" s="15" t="s">
        <v>51</v>
      </c>
      <c r="L1690" s="15" t="s">
        <v>2774</v>
      </c>
      <c r="M1690" s="6">
        <v>0.4</v>
      </c>
      <c r="N1690" s="15" t="s">
        <v>33</v>
      </c>
      <c r="O1690" s="15" t="s">
        <v>60</v>
      </c>
      <c r="P1690" s="15" t="s">
        <v>91</v>
      </c>
      <c r="Q1690" s="15" t="s">
        <v>101</v>
      </c>
      <c r="R1690" s="2">
        <v>90041</v>
      </c>
      <c r="S1690" s="1">
        <v>42161</v>
      </c>
      <c r="T1690" s="12">
        <f>EOMONTH(Table_1[[#This Row],[Order Date]],0)</f>
        <v>42185</v>
      </c>
      <c r="U1690" s="10">
        <f>EOMONTH(Table_1[[#This Row],[Order Date]],0)</f>
        <v>42185</v>
      </c>
      <c r="V1690" s="14">
        <v>42161</v>
      </c>
      <c r="W1690" s="1">
        <v>42162</v>
      </c>
      <c r="X1690" s="12">
        <v>42162</v>
      </c>
      <c r="Y1690" s="10">
        <f>EOMONTH(Table_1[[#This Row],[Ship date]],0)</f>
        <v>42185</v>
      </c>
      <c r="Z1690" s="14">
        <v>42162</v>
      </c>
      <c r="AA1690" s="4">
        <v>40.200000000000003</v>
      </c>
      <c r="AB1690" s="2">
        <v>30</v>
      </c>
      <c r="AC1690" s="4">
        <v>193.95</v>
      </c>
      <c r="AD1690" s="2">
        <v>55392</v>
      </c>
      <c r="AE1690" s="4">
        <f>'DataCleaning and Transformation'!$E1690-'DataCleaning and Transformation'!$D1690</f>
        <v>6.45</v>
      </c>
      <c r="AF1690" s="15" t="str">
        <f>_xlfn.IFS('DataCleaning and Transformation'!$O1690="Central","Chris",'DataCleaning and Transformation'!$O1690="East","Erin",'DataCleaning and Transformation'!$O1690="South","Sam",'DataCleaning and Transformation'!$O1690="West","William")</f>
        <v>William</v>
      </c>
      <c r="AG1690" s="31">
        <f>Table_1[[#This Row],[Ship date]]-Table_1[[#This Row],[Order Date]]</f>
        <v>1</v>
      </c>
      <c r="AH1690" s="22">
        <f>Table_1[[#This Row],[Profit]]/Table_1[[#This Row],[Sales]]</f>
        <v>0.20726991492652749</v>
      </c>
      <c r="AI1690" s="23">
        <f>Table_1[[#This Row],[Profit]]+Table_1[[#This Row],[Sales]]</f>
        <v>234.14999999999998</v>
      </c>
      <c r="AJ1690" s="17">
        <f>WEEKNUM(Table_1[[#This Row],[Order Date]],1)</f>
        <v>23</v>
      </c>
      <c r="AK1690" s="17" t="str">
        <f>TEXT(Table_1[[#This Row],[Order Date]],"mmm yyyy")</f>
        <v>Jun 2015</v>
      </c>
      <c r="AL1690" s="17" t="str">
        <f>Table_1[[#This Row],[Monthly sales]]&amp;"  Week "&amp;TEXT(Table_1[[#This Row],[Weekly sales]],"00")</f>
        <v>Jun 2015  Week 23</v>
      </c>
      <c r="AM1690" s="17">
        <f>IF(COUNTIF($A$2:A1690, A1690)=1, 1, 0)</f>
        <v>0</v>
      </c>
      <c r="AN1690" s="3">
        <f>COUNTA(A1690) - COUNTIF(Table_1[[#This Row],[Unique Customers]], 1)</f>
        <v>1</v>
      </c>
      <c r="AO1690" s="17" t="str">
        <f t="shared" si="26"/>
        <v>Unique</v>
      </c>
      <c r="AP1690" s="17" t="str">
        <f>"Q"&amp;_xlfn.CEILING.MATH(MONTH(Table_1[[#This Row],[Monthly sales]])/3,1)</f>
        <v>Q2</v>
      </c>
    </row>
    <row r="1691" spans="1:42" ht="14.4" x14ac:dyDescent="0.3">
      <c r="A1691" s="2">
        <v>699</v>
      </c>
      <c r="B1691" s="15" t="s">
        <v>862</v>
      </c>
      <c r="C1691" s="15" t="s">
        <v>26</v>
      </c>
      <c r="D1691" s="6">
        <v>7.0000000000000007E-2</v>
      </c>
      <c r="E1691" s="4">
        <v>2.84</v>
      </c>
      <c r="F1691" s="4">
        <v>0.93</v>
      </c>
      <c r="G1691" s="15" t="s">
        <v>39</v>
      </c>
      <c r="H1691" s="15" t="s">
        <v>40</v>
      </c>
      <c r="I1691" s="15" t="s">
        <v>49</v>
      </c>
      <c r="J1691" s="15" t="s">
        <v>50</v>
      </c>
      <c r="K1691" s="15" t="s">
        <v>51</v>
      </c>
      <c r="L1691" s="15" t="s">
        <v>293</v>
      </c>
      <c r="M1691" s="6">
        <v>0.54</v>
      </c>
      <c r="N1691" s="15" t="s">
        <v>33</v>
      </c>
      <c r="O1691" s="15" t="s">
        <v>60</v>
      </c>
      <c r="P1691" s="15" t="s">
        <v>91</v>
      </c>
      <c r="Q1691" s="15" t="s">
        <v>101</v>
      </c>
      <c r="R1691" s="2">
        <v>90041</v>
      </c>
      <c r="S1691" s="1">
        <v>42161</v>
      </c>
      <c r="T1691" s="12">
        <f>EOMONTH(Table_1[[#This Row],[Order Date]],0)</f>
        <v>42185</v>
      </c>
      <c r="U1691" s="10">
        <f>EOMONTH(Table_1[[#This Row],[Order Date]],0)</f>
        <v>42185</v>
      </c>
      <c r="V1691" s="14">
        <v>42161</v>
      </c>
      <c r="W1691" s="1">
        <v>42163</v>
      </c>
      <c r="X1691" s="12">
        <v>42163</v>
      </c>
      <c r="Y1691" s="10">
        <f>EOMONTH(Table_1[[#This Row],[Ship date]],0)</f>
        <v>42185</v>
      </c>
      <c r="Z1691" s="14">
        <v>42163</v>
      </c>
      <c r="AA1691" s="4">
        <v>3.21</v>
      </c>
      <c r="AB1691" s="2">
        <v>59</v>
      </c>
      <c r="AC1691" s="4">
        <v>158.80000000000001</v>
      </c>
      <c r="AD1691" s="2">
        <v>55392</v>
      </c>
      <c r="AE1691" s="4">
        <f>'DataCleaning and Transformation'!$E1691-'DataCleaning and Transformation'!$D1691</f>
        <v>2.77</v>
      </c>
      <c r="AF1691" s="15" t="str">
        <f>_xlfn.IFS('DataCleaning and Transformation'!$O1691="Central","Chris",'DataCleaning and Transformation'!$O1691="East","Erin",'DataCleaning and Transformation'!$O1691="South","Sam",'DataCleaning and Transformation'!$O1691="West","William")</f>
        <v>William</v>
      </c>
      <c r="AG1691" s="31">
        <f>Table_1[[#This Row],[Ship date]]-Table_1[[#This Row],[Order Date]]</f>
        <v>2</v>
      </c>
      <c r="AH1691" s="22">
        <f>Table_1[[#This Row],[Profit]]/Table_1[[#This Row],[Sales]]</f>
        <v>2.0214105793450881E-2</v>
      </c>
      <c r="AI1691" s="23">
        <f>Table_1[[#This Row],[Profit]]+Table_1[[#This Row],[Sales]]</f>
        <v>162.01000000000002</v>
      </c>
      <c r="AJ1691" s="17">
        <f>WEEKNUM(Table_1[[#This Row],[Order Date]],1)</f>
        <v>23</v>
      </c>
      <c r="AK1691" s="17" t="str">
        <f>TEXT(Table_1[[#This Row],[Order Date]],"mmm yyyy")</f>
        <v>Jun 2015</v>
      </c>
      <c r="AL1691" s="17" t="str">
        <f>Table_1[[#This Row],[Monthly sales]]&amp;"  Week "&amp;TEXT(Table_1[[#This Row],[Weekly sales]],"00")</f>
        <v>Jun 2015  Week 23</v>
      </c>
      <c r="AM1691" s="17">
        <f>IF(COUNTIF($A$2:A1691, A1691)=1, 1, 0)</f>
        <v>0</v>
      </c>
      <c r="AN1691" s="3">
        <f>COUNTA(A1691) - COUNTIF(Table_1[[#This Row],[Unique Customers]], 1)</f>
        <v>1</v>
      </c>
      <c r="AO1691" s="17" t="str">
        <f t="shared" si="26"/>
        <v>Repeated</v>
      </c>
      <c r="AP1691" s="17" t="str">
        <f>"Q"&amp;_xlfn.CEILING.MATH(MONTH(Table_1[[#This Row],[Monthly sales]])/3,1)</f>
        <v>Q2</v>
      </c>
    </row>
    <row r="1692" spans="1:42" ht="14.4" x14ac:dyDescent="0.3">
      <c r="A1692" s="2">
        <v>711</v>
      </c>
      <c r="B1692" s="15" t="s">
        <v>2775</v>
      </c>
      <c r="C1692" s="15" t="s">
        <v>26</v>
      </c>
      <c r="D1692" s="6">
        <v>7.0000000000000007E-2</v>
      </c>
      <c r="E1692" s="4">
        <v>2.84</v>
      </c>
      <c r="F1692" s="4">
        <v>0.93</v>
      </c>
      <c r="G1692" s="15" t="s">
        <v>39</v>
      </c>
      <c r="H1692" s="15" t="s">
        <v>40</v>
      </c>
      <c r="I1692" s="15" t="s">
        <v>49</v>
      </c>
      <c r="J1692" s="15" t="s">
        <v>50</v>
      </c>
      <c r="K1692" s="15" t="s">
        <v>51</v>
      </c>
      <c r="L1692" s="15" t="s">
        <v>293</v>
      </c>
      <c r="M1692" s="6">
        <v>0.54</v>
      </c>
      <c r="N1692" s="15" t="s">
        <v>33</v>
      </c>
      <c r="O1692" s="15" t="s">
        <v>112</v>
      </c>
      <c r="P1692" s="15" t="s">
        <v>404</v>
      </c>
      <c r="Q1692" s="15" t="s">
        <v>2776</v>
      </c>
      <c r="R1692" s="2">
        <v>2152</v>
      </c>
      <c r="S1692" s="1">
        <v>42161</v>
      </c>
      <c r="T1692" s="12">
        <f>EOMONTH(Table_1[[#This Row],[Order Date]],0)</f>
        <v>42185</v>
      </c>
      <c r="U1692" s="10">
        <f>EOMONTH(Table_1[[#This Row],[Order Date]],0)</f>
        <v>42185</v>
      </c>
      <c r="V1692" s="14">
        <v>42161</v>
      </c>
      <c r="W1692" s="1">
        <v>42163</v>
      </c>
      <c r="X1692" s="12">
        <v>42163</v>
      </c>
      <c r="Y1692" s="10">
        <f>EOMONTH(Table_1[[#This Row],[Ship date]],0)</f>
        <v>42185</v>
      </c>
      <c r="Z1692" s="14">
        <v>42163</v>
      </c>
      <c r="AA1692" s="4">
        <v>3.8519999999999999</v>
      </c>
      <c r="AB1692" s="2">
        <v>15</v>
      </c>
      <c r="AC1692" s="4">
        <v>40.369999999999997</v>
      </c>
      <c r="AD1692" s="2">
        <v>87978</v>
      </c>
      <c r="AE1692" s="4">
        <f>'DataCleaning and Transformation'!$E1692-'DataCleaning and Transformation'!$D1692</f>
        <v>2.77</v>
      </c>
      <c r="AF1692" s="15" t="str">
        <f>_xlfn.IFS('DataCleaning and Transformation'!$O1692="Central","Chris",'DataCleaning and Transformation'!$O1692="East","Erin",'DataCleaning and Transformation'!$O1692="South","Sam",'DataCleaning and Transformation'!$O1692="West","William")</f>
        <v>Erin</v>
      </c>
      <c r="AG1692" s="31">
        <f>Table_1[[#This Row],[Ship date]]-Table_1[[#This Row],[Order Date]]</f>
        <v>2</v>
      </c>
      <c r="AH1692" s="22">
        <f>Table_1[[#This Row],[Profit]]/Table_1[[#This Row],[Sales]]</f>
        <v>9.5417389150359175E-2</v>
      </c>
      <c r="AI1692" s="23">
        <f>Table_1[[#This Row],[Profit]]+Table_1[[#This Row],[Sales]]</f>
        <v>44.221999999999994</v>
      </c>
      <c r="AJ1692" s="17">
        <f>WEEKNUM(Table_1[[#This Row],[Order Date]],1)</f>
        <v>23</v>
      </c>
      <c r="AK1692" s="17" t="str">
        <f>TEXT(Table_1[[#This Row],[Order Date]],"mmm yyyy")</f>
        <v>Jun 2015</v>
      </c>
      <c r="AL1692" s="17" t="str">
        <f>Table_1[[#This Row],[Monthly sales]]&amp;"  Week "&amp;TEXT(Table_1[[#This Row],[Weekly sales]],"00")</f>
        <v>Jun 2015  Week 23</v>
      </c>
      <c r="AM1692" s="17">
        <f>IF(COUNTIF($A$2:A1692, A1692)=1, 1, 0)</f>
        <v>1</v>
      </c>
      <c r="AN1692" s="3">
        <f>COUNTA(A1692) - COUNTIF(Table_1[[#This Row],[Unique Customers]], 1)</f>
        <v>0</v>
      </c>
      <c r="AO1692" s="17" t="str">
        <f t="shared" si="26"/>
        <v>Unique</v>
      </c>
      <c r="AP1692" s="17" t="str">
        <f>"Q"&amp;_xlfn.CEILING.MATH(MONTH(Table_1[[#This Row],[Monthly sales]])/3,1)</f>
        <v>Q2</v>
      </c>
    </row>
    <row r="1693" spans="1:42" ht="14.4" x14ac:dyDescent="0.3">
      <c r="A1693" s="2">
        <v>3045</v>
      </c>
      <c r="B1693" s="15" t="s">
        <v>2777</v>
      </c>
      <c r="C1693" s="15" t="s">
        <v>38</v>
      </c>
      <c r="D1693" s="6">
        <v>0</v>
      </c>
      <c r="E1693" s="4">
        <v>6.48</v>
      </c>
      <c r="F1693" s="4">
        <v>5.19</v>
      </c>
      <c r="G1693" s="15" t="s">
        <v>39</v>
      </c>
      <c r="H1693" s="15" t="s">
        <v>28</v>
      </c>
      <c r="I1693" s="15" t="s">
        <v>49</v>
      </c>
      <c r="J1693" s="15" t="s">
        <v>89</v>
      </c>
      <c r="K1693" s="15" t="s">
        <v>74</v>
      </c>
      <c r="L1693" s="15" t="s">
        <v>2778</v>
      </c>
      <c r="M1693" s="6">
        <v>0.37</v>
      </c>
      <c r="N1693" s="15" t="s">
        <v>33</v>
      </c>
      <c r="O1693" s="15" t="s">
        <v>53</v>
      </c>
      <c r="P1693" s="15" t="s">
        <v>538</v>
      </c>
      <c r="Q1693" s="15" t="s">
        <v>2779</v>
      </c>
      <c r="R1693" s="2">
        <v>66048</v>
      </c>
      <c r="S1693" s="1">
        <v>42161</v>
      </c>
      <c r="T1693" s="12">
        <f>EOMONTH(Table_1[[#This Row],[Order Date]],0)</f>
        <v>42185</v>
      </c>
      <c r="U1693" s="10">
        <f>EOMONTH(Table_1[[#This Row],[Order Date]],0)</f>
        <v>42185</v>
      </c>
      <c r="V1693" s="14">
        <v>42161</v>
      </c>
      <c r="W1693" s="1">
        <v>42162</v>
      </c>
      <c r="X1693" s="12">
        <v>42162</v>
      </c>
      <c r="Y1693" s="10">
        <f>EOMONTH(Table_1[[#This Row],[Ship date]],0)</f>
        <v>42185</v>
      </c>
      <c r="Z1693" s="14">
        <v>42162</v>
      </c>
      <c r="AA1693" s="4">
        <v>-14.074999999999999</v>
      </c>
      <c r="AB1693" s="2">
        <v>12</v>
      </c>
      <c r="AC1693" s="4">
        <v>84.04</v>
      </c>
      <c r="AD1693" s="2">
        <v>86104</v>
      </c>
      <c r="AE1693" s="4">
        <f>'DataCleaning and Transformation'!$E1693-'DataCleaning and Transformation'!$D1693</f>
        <v>6.48</v>
      </c>
      <c r="AF1693" s="15" t="str">
        <f>_xlfn.IFS('DataCleaning and Transformation'!$O1693="Central","Chris",'DataCleaning and Transformation'!$O1693="East","Erin",'DataCleaning and Transformation'!$O1693="South","Sam",'DataCleaning and Transformation'!$O1693="West","William")</f>
        <v>Chris</v>
      </c>
      <c r="AG1693" s="31">
        <f>Table_1[[#This Row],[Ship date]]-Table_1[[#This Row],[Order Date]]</f>
        <v>1</v>
      </c>
      <c r="AH1693" s="22">
        <f>Table_1[[#This Row],[Profit]]/Table_1[[#This Row],[Sales]]</f>
        <v>-0.16747977153736313</v>
      </c>
      <c r="AI1693" s="23">
        <f>Table_1[[#This Row],[Profit]]+Table_1[[#This Row],[Sales]]</f>
        <v>69.965000000000003</v>
      </c>
      <c r="AJ1693" s="17">
        <f>WEEKNUM(Table_1[[#This Row],[Order Date]],1)</f>
        <v>23</v>
      </c>
      <c r="AK1693" s="17" t="str">
        <f>TEXT(Table_1[[#This Row],[Order Date]],"mmm yyyy")</f>
        <v>Jun 2015</v>
      </c>
      <c r="AL1693" s="17" t="str">
        <f>Table_1[[#This Row],[Monthly sales]]&amp;"  Week "&amp;TEXT(Table_1[[#This Row],[Weekly sales]],"00")</f>
        <v>Jun 2015  Week 23</v>
      </c>
      <c r="AM1693" s="17">
        <f>IF(COUNTIF($A$2:A1693, A1693)=1, 1, 0)</f>
        <v>1</v>
      </c>
      <c r="AN1693" s="3">
        <f>COUNTA(A1693) - COUNTIF(Table_1[[#This Row],[Unique Customers]], 1)</f>
        <v>0</v>
      </c>
      <c r="AO1693" s="17" t="str">
        <f t="shared" si="26"/>
        <v>Unique</v>
      </c>
      <c r="AP1693" s="17" t="str">
        <f>"Q"&amp;_xlfn.CEILING.MATH(MONTH(Table_1[[#This Row],[Monthly sales]])/3,1)</f>
        <v>Q2</v>
      </c>
    </row>
    <row r="1694" spans="1:42" ht="14.4" x14ac:dyDescent="0.3">
      <c r="A1694" s="2">
        <v>1142</v>
      </c>
      <c r="B1694" s="15" t="s">
        <v>199</v>
      </c>
      <c r="C1694" s="15" t="s">
        <v>117</v>
      </c>
      <c r="D1694" s="6">
        <v>0.01</v>
      </c>
      <c r="E1694" s="4">
        <v>18.97</v>
      </c>
      <c r="F1694" s="4">
        <v>9.5399999999999991</v>
      </c>
      <c r="G1694" s="15" t="s">
        <v>39</v>
      </c>
      <c r="H1694" s="15" t="s">
        <v>72</v>
      </c>
      <c r="I1694" s="15" t="s">
        <v>49</v>
      </c>
      <c r="J1694" s="15" t="s">
        <v>89</v>
      </c>
      <c r="K1694" s="15" t="s">
        <v>74</v>
      </c>
      <c r="L1694" s="15" t="s">
        <v>480</v>
      </c>
      <c r="M1694" s="6">
        <v>0.37</v>
      </c>
      <c r="N1694" s="15" t="s">
        <v>33</v>
      </c>
      <c r="O1694" s="15" t="s">
        <v>53</v>
      </c>
      <c r="P1694" s="15" t="s">
        <v>188</v>
      </c>
      <c r="Q1694" s="15" t="s">
        <v>201</v>
      </c>
      <c r="R1694" s="2">
        <v>76706</v>
      </c>
      <c r="S1694" s="1">
        <v>42161</v>
      </c>
      <c r="T1694" s="12">
        <f>EOMONTH(Table_1[[#This Row],[Order Date]],0)</f>
        <v>42185</v>
      </c>
      <c r="U1694" s="10">
        <f>EOMONTH(Table_1[[#This Row],[Order Date]],0)</f>
        <v>42185</v>
      </c>
      <c r="V1694" s="14">
        <v>42161</v>
      </c>
      <c r="W1694" s="1">
        <v>42164</v>
      </c>
      <c r="X1694" s="12">
        <v>42164</v>
      </c>
      <c r="Y1694" s="10">
        <f>EOMONTH(Table_1[[#This Row],[Ship date]],0)</f>
        <v>42185</v>
      </c>
      <c r="Z1694" s="14">
        <v>42164</v>
      </c>
      <c r="AA1694" s="4">
        <v>85.875</v>
      </c>
      <c r="AB1694" s="2">
        <v>11</v>
      </c>
      <c r="AC1694" s="4">
        <v>227.67</v>
      </c>
      <c r="AD1694" s="2">
        <v>86575</v>
      </c>
      <c r="AE1694" s="4">
        <f>'DataCleaning and Transformation'!$E1694-'DataCleaning and Transformation'!$D1694</f>
        <v>18.959999999999997</v>
      </c>
      <c r="AF1694" s="15" t="str">
        <f>_xlfn.IFS('DataCleaning and Transformation'!$O1694="Central","Chris",'DataCleaning and Transformation'!$O1694="East","Erin",'DataCleaning and Transformation'!$O1694="South","Sam",'DataCleaning and Transformation'!$O1694="West","William")</f>
        <v>Chris</v>
      </c>
      <c r="AG1694" s="31">
        <f>Table_1[[#This Row],[Ship date]]-Table_1[[#This Row],[Order Date]]</f>
        <v>3</v>
      </c>
      <c r="AH1694" s="22">
        <f>Table_1[[#This Row],[Profit]]/Table_1[[#This Row],[Sales]]</f>
        <v>0.37719067070760315</v>
      </c>
      <c r="AI1694" s="23">
        <f>Table_1[[#This Row],[Profit]]+Table_1[[#This Row],[Sales]]</f>
        <v>313.54499999999996</v>
      </c>
      <c r="AJ1694" s="17">
        <f>WEEKNUM(Table_1[[#This Row],[Order Date]],1)</f>
        <v>23</v>
      </c>
      <c r="AK1694" s="17" t="str">
        <f>TEXT(Table_1[[#This Row],[Order Date]],"mmm yyyy")</f>
        <v>Jun 2015</v>
      </c>
      <c r="AL1694" s="17" t="str">
        <f>Table_1[[#This Row],[Monthly sales]]&amp;"  Week "&amp;TEXT(Table_1[[#This Row],[Weekly sales]],"00")</f>
        <v>Jun 2015  Week 23</v>
      </c>
      <c r="AM1694" s="17">
        <f>IF(COUNTIF($A$2:A1694, A1694)=1, 1, 0)</f>
        <v>0</v>
      </c>
      <c r="AN1694" s="3">
        <f>COUNTA(A1694) - COUNTIF(Table_1[[#This Row],[Unique Customers]], 1)</f>
        <v>1</v>
      </c>
      <c r="AO1694" s="17" t="str">
        <f t="shared" si="26"/>
        <v>Unique</v>
      </c>
      <c r="AP1694" s="17" t="str">
        <f>"Q"&amp;_xlfn.CEILING.MATH(MONTH(Table_1[[#This Row],[Monthly sales]])/3,1)</f>
        <v>Q2</v>
      </c>
    </row>
    <row r="1695" spans="1:42" ht="14.4" x14ac:dyDescent="0.3">
      <c r="A1695" s="2">
        <v>2107</v>
      </c>
      <c r="B1695" s="15" t="s">
        <v>2780</v>
      </c>
      <c r="C1695" s="15" t="s">
        <v>117</v>
      </c>
      <c r="D1695" s="6">
        <v>0.05</v>
      </c>
      <c r="E1695" s="4">
        <v>399.98</v>
      </c>
      <c r="F1695" s="4">
        <v>12.06</v>
      </c>
      <c r="G1695" s="15" t="s">
        <v>27</v>
      </c>
      <c r="H1695" s="15" t="s">
        <v>95</v>
      </c>
      <c r="I1695" s="15" t="s">
        <v>41</v>
      </c>
      <c r="J1695" s="15" t="s">
        <v>57</v>
      </c>
      <c r="K1695" s="15" t="s">
        <v>31</v>
      </c>
      <c r="L1695" s="15" t="s">
        <v>184</v>
      </c>
      <c r="M1695" s="6">
        <v>0.56000000000000005</v>
      </c>
      <c r="N1695" s="15" t="s">
        <v>33</v>
      </c>
      <c r="O1695" s="15" t="s">
        <v>53</v>
      </c>
      <c r="P1695" s="15" t="s">
        <v>104</v>
      </c>
      <c r="Q1695" s="15" t="s">
        <v>534</v>
      </c>
      <c r="R1695" s="2">
        <v>60601</v>
      </c>
      <c r="S1695" s="1">
        <v>42161</v>
      </c>
      <c r="T1695" s="12">
        <f>EOMONTH(Table_1[[#This Row],[Order Date]],0)</f>
        <v>42185</v>
      </c>
      <c r="U1695" s="10">
        <f>EOMONTH(Table_1[[#This Row],[Order Date]],0)</f>
        <v>42185</v>
      </c>
      <c r="V1695" s="14">
        <v>42161</v>
      </c>
      <c r="W1695" s="1">
        <v>42161</v>
      </c>
      <c r="X1695" s="12">
        <v>42161</v>
      </c>
      <c r="Y1695" s="10">
        <f>EOMONTH(Table_1[[#This Row],[Ship date]],0)</f>
        <v>42185</v>
      </c>
      <c r="Z1695" s="14">
        <v>42161</v>
      </c>
      <c r="AA1695" s="4">
        <v>567.59</v>
      </c>
      <c r="AB1695" s="2">
        <v>24</v>
      </c>
      <c r="AC1695" s="4">
        <v>9666.7199999999993</v>
      </c>
      <c r="AD1695" s="2">
        <v>39015</v>
      </c>
      <c r="AE1695" s="4">
        <f>'DataCleaning and Transformation'!$E1695-'DataCleaning and Transformation'!$D1695</f>
        <v>399.93</v>
      </c>
      <c r="AF1695" s="15" t="str">
        <f>_xlfn.IFS('DataCleaning and Transformation'!$O1695="Central","Chris",'DataCleaning and Transformation'!$O1695="East","Erin",'DataCleaning and Transformation'!$O1695="South","Sam",'DataCleaning and Transformation'!$O1695="West","William")</f>
        <v>Chris</v>
      </c>
      <c r="AG1695" s="31">
        <f>Table_1[[#This Row],[Ship date]]-Table_1[[#This Row],[Order Date]]</f>
        <v>0</v>
      </c>
      <c r="AH1695" s="22">
        <f>Table_1[[#This Row],[Profit]]/Table_1[[#This Row],[Sales]]</f>
        <v>5.8715882946852711E-2</v>
      </c>
      <c r="AI1695" s="23">
        <f>Table_1[[#This Row],[Profit]]+Table_1[[#This Row],[Sales]]</f>
        <v>10234.31</v>
      </c>
      <c r="AJ1695" s="17">
        <f>WEEKNUM(Table_1[[#This Row],[Order Date]],1)</f>
        <v>23</v>
      </c>
      <c r="AK1695" s="17" t="str">
        <f>TEXT(Table_1[[#This Row],[Order Date]],"mmm yyyy")</f>
        <v>Jun 2015</v>
      </c>
      <c r="AL1695" s="17" t="str">
        <f>Table_1[[#This Row],[Monthly sales]]&amp;"  Week "&amp;TEXT(Table_1[[#This Row],[Weekly sales]],"00")</f>
        <v>Jun 2015  Week 23</v>
      </c>
      <c r="AM1695" s="17">
        <f>IF(COUNTIF($A$2:A1695, A1695)=1, 1, 0)</f>
        <v>1</v>
      </c>
      <c r="AN1695" s="3">
        <f>COUNTA(A1695) - COUNTIF(Table_1[[#This Row],[Unique Customers]], 1)</f>
        <v>0</v>
      </c>
      <c r="AO1695" s="17" t="str">
        <f t="shared" si="26"/>
        <v>Unique</v>
      </c>
      <c r="AP1695" s="17" t="str">
        <f>"Q"&amp;_xlfn.CEILING.MATH(MONTH(Table_1[[#This Row],[Monthly sales]])/3,1)</f>
        <v>Q2</v>
      </c>
    </row>
    <row r="1696" spans="1:42" ht="14.4" x14ac:dyDescent="0.3">
      <c r="A1696" s="2">
        <v>2107</v>
      </c>
      <c r="B1696" s="15" t="s">
        <v>2780</v>
      </c>
      <c r="C1696" s="15" t="s">
        <v>117</v>
      </c>
      <c r="D1696" s="6">
        <v>7.0000000000000007E-2</v>
      </c>
      <c r="E1696" s="4">
        <v>6.48</v>
      </c>
      <c r="F1696" s="4">
        <v>5.74</v>
      </c>
      <c r="G1696" s="15" t="s">
        <v>39</v>
      </c>
      <c r="H1696" s="15" t="s">
        <v>95</v>
      </c>
      <c r="I1696" s="15" t="s">
        <v>49</v>
      </c>
      <c r="J1696" s="15" t="s">
        <v>89</v>
      </c>
      <c r="K1696" s="15" t="s">
        <v>74</v>
      </c>
      <c r="L1696" s="15" t="s">
        <v>2781</v>
      </c>
      <c r="M1696" s="6">
        <v>0.37</v>
      </c>
      <c r="N1696" s="15" t="s">
        <v>33</v>
      </c>
      <c r="O1696" s="15" t="s">
        <v>53</v>
      </c>
      <c r="P1696" s="15" t="s">
        <v>104</v>
      </c>
      <c r="Q1696" s="15" t="s">
        <v>534</v>
      </c>
      <c r="R1696" s="2">
        <v>60601</v>
      </c>
      <c r="S1696" s="1">
        <v>42161</v>
      </c>
      <c r="T1696" s="12">
        <f>EOMONTH(Table_1[[#This Row],[Order Date]],0)</f>
        <v>42185</v>
      </c>
      <c r="U1696" s="10">
        <f>EOMONTH(Table_1[[#This Row],[Order Date]],0)</f>
        <v>42185</v>
      </c>
      <c r="V1696" s="14">
        <v>42161</v>
      </c>
      <c r="W1696" s="1">
        <v>42161</v>
      </c>
      <c r="X1696" s="12">
        <v>42161</v>
      </c>
      <c r="Y1696" s="10">
        <f>EOMONTH(Table_1[[#This Row],[Ship date]],0)</f>
        <v>42185</v>
      </c>
      <c r="Z1696" s="14">
        <v>42161</v>
      </c>
      <c r="AA1696" s="4">
        <v>-28.45</v>
      </c>
      <c r="AB1696" s="2">
        <v>20</v>
      </c>
      <c r="AC1696" s="4">
        <v>134.58000000000001</v>
      </c>
      <c r="AD1696" s="2">
        <v>39015</v>
      </c>
      <c r="AE1696" s="4">
        <f>'DataCleaning and Transformation'!$E1696-'DataCleaning and Transformation'!$D1696</f>
        <v>6.41</v>
      </c>
      <c r="AF1696" s="15" t="str">
        <f>_xlfn.IFS('DataCleaning and Transformation'!$O1696="Central","Chris",'DataCleaning and Transformation'!$O1696="East","Erin",'DataCleaning and Transformation'!$O1696="South","Sam",'DataCleaning and Transformation'!$O1696="West","William")</f>
        <v>Chris</v>
      </c>
      <c r="AG1696" s="31">
        <f>Table_1[[#This Row],[Ship date]]-Table_1[[#This Row],[Order Date]]</f>
        <v>0</v>
      </c>
      <c r="AH1696" s="22">
        <f>Table_1[[#This Row],[Profit]]/Table_1[[#This Row],[Sales]]</f>
        <v>-0.21139842472878584</v>
      </c>
      <c r="AI1696" s="23">
        <f>Table_1[[#This Row],[Profit]]+Table_1[[#This Row],[Sales]]</f>
        <v>106.13000000000001</v>
      </c>
      <c r="AJ1696" s="17">
        <f>WEEKNUM(Table_1[[#This Row],[Order Date]],1)</f>
        <v>23</v>
      </c>
      <c r="AK1696" s="17" t="str">
        <f>TEXT(Table_1[[#This Row],[Order Date]],"mmm yyyy")</f>
        <v>Jun 2015</v>
      </c>
      <c r="AL1696" s="17" t="str">
        <f>Table_1[[#This Row],[Monthly sales]]&amp;"  Week "&amp;TEXT(Table_1[[#This Row],[Weekly sales]],"00")</f>
        <v>Jun 2015  Week 23</v>
      </c>
      <c r="AM1696" s="17">
        <f>IF(COUNTIF($A$2:A1696, A1696)=1, 1, 0)</f>
        <v>0</v>
      </c>
      <c r="AN1696" s="3">
        <f>COUNTA(A1696) - COUNTIF(Table_1[[#This Row],[Unique Customers]], 1)</f>
        <v>1</v>
      </c>
      <c r="AO1696" s="17" t="str">
        <f t="shared" si="26"/>
        <v>Repeated</v>
      </c>
      <c r="AP1696" s="17" t="str">
        <f>"Q"&amp;_xlfn.CEILING.MATH(MONTH(Table_1[[#This Row],[Monthly sales]])/3,1)</f>
        <v>Q2</v>
      </c>
    </row>
    <row r="1697" spans="1:42" ht="14.4" x14ac:dyDescent="0.3">
      <c r="A1697" s="2">
        <v>2108</v>
      </c>
      <c r="B1697" s="15" t="s">
        <v>2782</v>
      </c>
      <c r="C1697" s="15" t="s">
        <v>117</v>
      </c>
      <c r="D1697" s="6">
        <v>7.0000000000000007E-2</v>
      </c>
      <c r="E1697" s="4">
        <v>6.48</v>
      </c>
      <c r="F1697" s="4">
        <v>5.74</v>
      </c>
      <c r="G1697" s="15" t="s">
        <v>39</v>
      </c>
      <c r="H1697" s="15" t="s">
        <v>95</v>
      </c>
      <c r="I1697" s="15" t="s">
        <v>49</v>
      </c>
      <c r="J1697" s="15" t="s">
        <v>89</v>
      </c>
      <c r="K1697" s="15" t="s">
        <v>74</v>
      </c>
      <c r="L1697" s="15" t="s">
        <v>2781</v>
      </c>
      <c r="M1697" s="6">
        <v>0.37</v>
      </c>
      <c r="N1697" s="15" t="s">
        <v>33</v>
      </c>
      <c r="O1697" s="15" t="s">
        <v>53</v>
      </c>
      <c r="P1697" s="15" t="s">
        <v>81</v>
      </c>
      <c r="Q1697" s="15" t="s">
        <v>2783</v>
      </c>
      <c r="R1697" s="2">
        <v>63129</v>
      </c>
      <c r="S1697" s="1">
        <v>42161</v>
      </c>
      <c r="T1697" s="12">
        <f>EOMONTH(Table_1[[#This Row],[Order Date]],0)</f>
        <v>42185</v>
      </c>
      <c r="U1697" s="10">
        <f>EOMONTH(Table_1[[#This Row],[Order Date]],0)</f>
        <v>42185</v>
      </c>
      <c r="V1697" s="14">
        <v>42161</v>
      </c>
      <c r="W1697" s="1">
        <v>42161</v>
      </c>
      <c r="X1697" s="12">
        <v>42161</v>
      </c>
      <c r="Y1697" s="10">
        <f>EOMONTH(Table_1[[#This Row],[Ship date]],0)</f>
        <v>42185</v>
      </c>
      <c r="Z1697" s="14">
        <v>42161</v>
      </c>
      <c r="AA1697" s="4">
        <v>-14.225</v>
      </c>
      <c r="AB1697" s="2">
        <v>5</v>
      </c>
      <c r="AC1697" s="4">
        <v>33.65</v>
      </c>
      <c r="AD1697" s="2">
        <v>87862</v>
      </c>
      <c r="AE1697" s="4">
        <f>'DataCleaning and Transformation'!$E1697-'DataCleaning and Transformation'!$D1697</f>
        <v>6.41</v>
      </c>
      <c r="AF1697" s="15" t="str">
        <f>_xlfn.IFS('DataCleaning and Transformation'!$O1697="Central","Chris",'DataCleaning and Transformation'!$O1697="East","Erin",'DataCleaning and Transformation'!$O1697="South","Sam",'DataCleaning and Transformation'!$O1697="West","William")</f>
        <v>Chris</v>
      </c>
      <c r="AG1697" s="31">
        <f>Table_1[[#This Row],[Ship date]]-Table_1[[#This Row],[Order Date]]</f>
        <v>0</v>
      </c>
      <c r="AH1697" s="22">
        <f>Table_1[[#This Row],[Profit]]/Table_1[[#This Row],[Sales]]</f>
        <v>-0.42273402674591382</v>
      </c>
      <c r="AI1697" s="23">
        <f>Table_1[[#This Row],[Profit]]+Table_1[[#This Row],[Sales]]</f>
        <v>19.424999999999997</v>
      </c>
      <c r="AJ1697" s="17">
        <f>WEEKNUM(Table_1[[#This Row],[Order Date]],1)</f>
        <v>23</v>
      </c>
      <c r="AK1697" s="17" t="str">
        <f>TEXT(Table_1[[#This Row],[Order Date]],"mmm yyyy")</f>
        <v>Jun 2015</v>
      </c>
      <c r="AL1697" s="17" t="str">
        <f>Table_1[[#This Row],[Monthly sales]]&amp;"  Week "&amp;TEXT(Table_1[[#This Row],[Weekly sales]],"00")</f>
        <v>Jun 2015  Week 23</v>
      </c>
      <c r="AM1697" s="17">
        <f>IF(COUNTIF($A$2:A1697, A1697)=1, 1, 0)</f>
        <v>1</v>
      </c>
      <c r="AN1697" s="3">
        <f>COUNTA(A1697) - COUNTIF(Table_1[[#This Row],[Unique Customers]], 1)</f>
        <v>0</v>
      </c>
      <c r="AO1697" s="17" t="str">
        <f t="shared" si="26"/>
        <v>Unique</v>
      </c>
      <c r="AP1697" s="17" t="str">
        <f>"Q"&amp;_xlfn.CEILING.MATH(MONTH(Table_1[[#This Row],[Monthly sales]])/3,1)</f>
        <v>Q2</v>
      </c>
    </row>
    <row r="1698" spans="1:42" ht="14.4" x14ac:dyDescent="0.3">
      <c r="A1698" s="2">
        <v>2848</v>
      </c>
      <c r="B1698" s="15" t="s">
        <v>2784</v>
      </c>
      <c r="C1698" s="15" t="s">
        <v>117</v>
      </c>
      <c r="D1698" s="6">
        <v>0</v>
      </c>
      <c r="E1698" s="4">
        <v>49.99</v>
      </c>
      <c r="F1698" s="4">
        <v>19.989999999999998</v>
      </c>
      <c r="G1698" s="15" t="s">
        <v>39</v>
      </c>
      <c r="H1698" s="15" t="s">
        <v>95</v>
      </c>
      <c r="I1698" s="15" t="s">
        <v>41</v>
      </c>
      <c r="J1698" s="15" t="s">
        <v>42</v>
      </c>
      <c r="K1698" s="15" t="s">
        <v>74</v>
      </c>
      <c r="L1698" s="15" t="s">
        <v>1289</v>
      </c>
      <c r="M1698" s="6">
        <v>0.41</v>
      </c>
      <c r="N1698" s="15" t="s">
        <v>33</v>
      </c>
      <c r="O1698" s="15" t="s">
        <v>34</v>
      </c>
      <c r="P1698" s="15" t="s">
        <v>401</v>
      </c>
      <c r="Q1698" s="15" t="s">
        <v>1638</v>
      </c>
      <c r="R1698" s="2">
        <v>38401</v>
      </c>
      <c r="S1698" s="1">
        <v>42161</v>
      </c>
      <c r="T1698" s="12">
        <f>EOMONTH(Table_1[[#This Row],[Order Date]],0)</f>
        <v>42185</v>
      </c>
      <c r="U1698" s="10">
        <f>EOMONTH(Table_1[[#This Row],[Order Date]],0)</f>
        <v>42185</v>
      </c>
      <c r="V1698" s="14">
        <v>42161</v>
      </c>
      <c r="W1698" s="1">
        <v>42163</v>
      </c>
      <c r="X1698" s="12">
        <v>42163</v>
      </c>
      <c r="Y1698" s="10">
        <f>EOMONTH(Table_1[[#This Row],[Ship date]],0)</f>
        <v>42185</v>
      </c>
      <c r="Z1698" s="14">
        <v>42163</v>
      </c>
      <c r="AA1698" s="4">
        <v>38.886000000000003</v>
      </c>
      <c r="AB1698" s="2">
        <v>16</v>
      </c>
      <c r="AC1698" s="4">
        <v>832.97</v>
      </c>
      <c r="AD1698" s="2">
        <v>85929</v>
      </c>
      <c r="AE1698" s="4">
        <f>'DataCleaning and Transformation'!$E1698-'DataCleaning and Transformation'!$D1698</f>
        <v>49.99</v>
      </c>
      <c r="AF1698" s="15" t="str">
        <f>_xlfn.IFS('DataCleaning and Transformation'!$O1698="Central","Chris",'DataCleaning and Transformation'!$O1698="East","Erin",'DataCleaning and Transformation'!$O1698="South","Sam",'DataCleaning and Transformation'!$O1698="West","William")</f>
        <v>Sam</v>
      </c>
      <c r="AG1698" s="31">
        <f>Table_1[[#This Row],[Ship date]]-Table_1[[#This Row],[Order Date]]</f>
        <v>2</v>
      </c>
      <c r="AH1698" s="22">
        <f>Table_1[[#This Row],[Profit]]/Table_1[[#This Row],[Sales]]</f>
        <v>4.6683554029556887E-2</v>
      </c>
      <c r="AI1698" s="23">
        <f>Table_1[[#This Row],[Profit]]+Table_1[[#This Row],[Sales]]</f>
        <v>871.85599999999999</v>
      </c>
      <c r="AJ1698" s="17">
        <f>WEEKNUM(Table_1[[#This Row],[Order Date]],1)</f>
        <v>23</v>
      </c>
      <c r="AK1698" s="17" t="str">
        <f>TEXT(Table_1[[#This Row],[Order Date]],"mmm yyyy")</f>
        <v>Jun 2015</v>
      </c>
      <c r="AL1698" s="17" t="str">
        <f>Table_1[[#This Row],[Monthly sales]]&amp;"  Week "&amp;TEXT(Table_1[[#This Row],[Weekly sales]],"00")</f>
        <v>Jun 2015  Week 23</v>
      </c>
      <c r="AM1698" s="17">
        <f>IF(COUNTIF($A$2:A1698, A1698)=1, 1, 0)</f>
        <v>1</v>
      </c>
      <c r="AN1698" s="3">
        <f>COUNTA(A1698) - COUNTIF(Table_1[[#This Row],[Unique Customers]], 1)</f>
        <v>0</v>
      </c>
      <c r="AO1698" s="17" t="str">
        <f t="shared" si="26"/>
        <v>Unique</v>
      </c>
      <c r="AP1698" s="17" t="str">
        <f>"Q"&amp;_xlfn.CEILING.MATH(MONTH(Table_1[[#This Row],[Monthly sales]])/3,1)</f>
        <v>Q2</v>
      </c>
    </row>
    <row r="1699" spans="1:42" ht="14.4" x14ac:dyDescent="0.3">
      <c r="A1699" s="2">
        <v>1106</v>
      </c>
      <c r="B1699" s="15" t="s">
        <v>2582</v>
      </c>
      <c r="C1699" s="15" t="s">
        <v>71</v>
      </c>
      <c r="D1699" s="6">
        <v>0.08</v>
      </c>
      <c r="E1699" s="4">
        <v>140.81</v>
      </c>
      <c r="F1699" s="4">
        <v>24.49</v>
      </c>
      <c r="G1699" s="15" t="s">
        <v>39</v>
      </c>
      <c r="H1699" s="15" t="s">
        <v>40</v>
      </c>
      <c r="I1699" s="15" t="s">
        <v>29</v>
      </c>
      <c r="J1699" s="15" t="s">
        <v>110</v>
      </c>
      <c r="K1699" s="15" t="s">
        <v>65</v>
      </c>
      <c r="L1699" s="15" t="s">
        <v>2785</v>
      </c>
      <c r="M1699" s="6">
        <v>0.56999999999999995</v>
      </c>
      <c r="N1699" s="15" t="s">
        <v>33</v>
      </c>
      <c r="O1699" s="15" t="s">
        <v>53</v>
      </c>
      <c r="P1699" s="15" t="s">
        <v>188</v>
      </c>
      <c r="Q1699" s="15" t="s">
        <v>555</v>
      </c>
      <c r="R1699" s="2">
        <v>75220</v>
      </c>
      <c r="S1699" s="1">
        <v>42161</v>
      </c>
      <c r="T1699" s="12">
        <f>EOMONTH(Table_1[[#This Row],[Order Date]],0)</f>
        <v>42185</v>
      </c>
      <c r="U1699" s="10">
        <f>EOMONTH(Table_1[[#This Row],[Order Date]],0)</f>
        <v>42185</v>
      </c>
      <c r="V1699" s="14">
        <v>42161</v>
      </c>
      <c r="W1699" s="1">
        <v>42163</v>
      </c>
      <c r="X1699" s="12">
        <v>42163</v>
      </c>
      <c r="Y1699" s="10">
        <f>EOMONTH(Table_1[[#This Row],[Ship date]],0)</f>
        <v>42185</v>
      </c>
      <c r="Z1699" s="14">
        <v>42163</v>
      </c>
      <c r="AA1699" s="4">
        <v>1232.79</v>
      </c>
      <c r="AB1699" s="2">
        <v>81</v>
      </c>
      <c r="AC1699" s="4">
        <v>11272.77</v>
      </c>
      <c r="AD1699" s="2">
        <v>45824</v>
      </c>
      <c r="AE1699" s="4">
        <f>'DataCleaning and Transformation'!$E1699-'DataCleaning and Transformation'!$D1699</f>
        <v>140.72999999999999</v>
      </c>
      <c r="AF1699" s="15" t="str">
        <f>_xlfn.IFS('DataCleaning and Transformation'!$O1699="Central","Chris",'DataCleaning and Transformation'!$O1699="East","Erin",'DataCleaning and Transformation'!$O1699="South","Sam",'DataCleaning and Transformation'!$O1699="West","William")</f>
        <v>Chris</v>
      </c>
      <c r="AG1699" s="31">
        <f>Table_1[[#This Row],[Ship date]]-Table_1[[#This Row],[Order Date]]</f>
        <v>2</v>
      </c>
      <c r="AH1699" s="22">
        <f>Table_1[[#This Row],[Profit]]/Table_1[[#This Row],[Sales]]</f>
        <v>0.10935998871617179</v>
      </c>
      <c r="AI1699" s="23">
        <f>Table_1[[#This Row],[Profit]]+Table_1[[#This Row],[Sales]]</f>
        <v>12505.560000000001</v>
      </c>
      <c r="AJ1699" s="17">
        <f>WEEKNUM(Table_1[[#This Row],[Order Date]],1)</f>
        <v>23</v>
      </c>
      <c r="AK1699" s="17" t="str">
        <f>TEXT(Table_1[[#This Row],[Order Date]],"mmm yyyy")</f>
        <v>Jun 2015</v>
      </c>
      <c r="AL1699" s="17" t="str">
        <f>Table_1[[#This Row],[Monthly sales]]&amp;"  Week "&amp;TEXT(Table_1[[#This Row],[Weekly sales]],"00")</f>
        <v>Jun 2015  Week 23</v>
      </c>
      <c r="AM1699" s="17">
        <f>IF(COUNTIF($A$2:A1699, A1699)=1, 1, 0)</f>
        <v>0</v>
      </c>
      <c r="AN1699" s="3">
        <f>COUNTA(A1699) - COUNTIF(Table_1[[#This Row],[Unique Customers]], 1)</f>
        <v>1</v>
      </c>
      <c r="AO1699" s="17" t="str">
        <f t="shared" si="26"/>
        <v>Unique</v>
      </c>
      <c r="AP1699" s="17" t="str">
        <f>"Q"&amp;_xlfn.CEILING.MATH(MONTH(Table_1[[#This Row],[Monthly sales]])/3,1)</f>
        <v>Q2</v>
      </c>
    </row>
    <row r="1700" spans="1:42" ht="14.4" x14ac:dyDescent="0.3">
      <c r="A1700" s="2">
        <v>1340</v>
      </c>
      <c r="B1700" s="15" t="s">
        <v>1085</v>
      </c>
      <c r="C1700" s="15" t="s">
        <v>71</v>
      </c>
      <c r="D1700" s="6">
        <v>7.0000000000000007E-2</v>
      </c>
      <c r="E1700" s="4">
        <v>3.98</v>
      </c>
      <c r="F1700" s="4">
        <v>0.83</v>
      </c>
      <c r="G1700" s="15" t="s">
        <v>39</v>
      </c>
      <c r="H1700" s="15" t="s">
        <v>72</v>
      </c>
      <c r="I1700" s="15" t="s">
        <v>49</v>
      </c>
      <c r="J1700" s="15" t="s">
        <v>50</v>
      </c>
      <c r="K1700" s="15" t="s">
        <v>51</v>
      </c>
      <c r="L1700" s="15" t="s">
        <v>2786</v>
      </c>
      <c r="M1700" s="6">
        <v>0.51</v>
      </c>
      <c r="N1700" s="15" t="s">
        <v>33</v>
      </c>
      <c r="O1700" s="15" t="s">
        <v>112</v>
      </c>
      <c r="P1700" s="15" t="s">
        <v>113</v>
      </c>
      <c r="Q1700" s="15" t="s">
        <v>114</v>
      </c>
      <c r="R1700" s="2">
        <v>10170</v>
      </c>
      <c r="S1700" s="1">
        <v>42161</v>
      </c>
      <c r="T1700" s="12">
        <f>EOMONTH(Table_1[[#This Row],[Order Date]],0)</f>
        <v>42185</v>
      </c>
      <c r="U1700" s="10">
        <f>EOMONTH(Table_1[[#This Row],[Order Date]],0)</f>
        <v>42185</v>
      </c>
      <c r="V1700" s="14">
        <v>42161</v>
      </c>
      <c r="W1700" s="1">
        <v>42164</v>
      </c>
      <c r="X1700" s="12">
        <v>42164</v>
      </c>
      <c r="Y1700" s="10">
        <f>EOMONTH(Table_1[[#This Row],[Ship date]],0)</f>
        <v>42185</v>
      </c>
      <c r="Z1700" s="14">
        <v>42164</v>
      </c>
      <c r="AA1700" s="4">
        <v>27.38</v>
      </c>
      <c r="AB1700" s="2">
        <v>76</v>
      </c>
      <c r="AC1700" s="4">
        <v>282.85000000000002</v>
      </c>
      <c r="AD1700" s="2">
        <v>24455</v>
      </c>
      <c r="AE1700" s="4">
        <f>'DataCleaning and Transformation'!$E1700-'DataCleaning and Transformation'!$D1700</f>
        <v>3.91</v>
      </c>
      <c r="AF1700" s="15" t="str">
        <f>_xlfn.IFS('DataCleaning and Transformation'!$O1700="Central","Chris",'DataCleaning and Transformation'!$O1700="East","Erin",'DataCleaning and Transformation'!$O1700="South","Sam",'DataCleaning and Transformation'!$O1700="West","William")</f>
        <v>Erin</v>
      </c>
      <c r="AG1700" s="31">
        <f>Table_1[[#This Row],[Ship date]]-Table_1[[#This Row],[Order Date]]</f>
        <v>3</v>
      </c>
      <c r="AH1700" s="22">
        <f>Table_1[[#This Row],[Profit]]/Table_1[[#This Row],[Sales]]</f>
        <v>9.6800424253137687E-2</v>
      </c>
      <c r="AI1700" s="23">
        <f>Table_1[[#This Row],[Profit]]+Table_1[[#This Row],[Sales]]</f>
        <v>310.23</v>
      </c>
      <c r="AJ1700" s="17">
        <f>WEEKNUM(Table_1[[#This Row],[Order Date]],1)</f>
        <v>23</v>
      </c>
      <c r="AK1700" s="17" t="str">
        <f>TEXT(Table_1[[#This Row],[Order Date]],"mmm yyyy")</f>
        <v>Jun 2015</v>
      </c>
      <c r="AL1700" s="17" t="str">
        <f>Table_1[[#This Row],[Monthly sales]]&amp;"  Week "&amp;TEXT(Table_1[[#This Row],[Weekly sales]],"00")</f>
        <v>Jun 2015  Week 23</v>
      </c>
      <c r="AM1700" s="17">
        <f>IF(COUNTIF($A$2:A1700, A1700)=1, 1, 0)</f>
        <v>0</v>
      </c>
      <c r="AN1700" s="3">
        <f>COUNTA(A1700) - COUNTIF(Table_1[[#This Row],[Unique Customers]], 1)</f>
        <v>1</v>
      </c>
      <c r="AO1700" s="17" t="str">
        <f t="shared" si="26"/>
        <v>Unique</v>
      </c>
      <c r="AP1700" s="17" t="str">
        <f>"Q"&amp;_xlfn.CEILING.MATH(MONTH(Table_1[[#This Row],[Monthly sales]])/3,1)</f>
        <v>Q2</v>
      </c>
    </row>
    <row r="1701" spans="1:42" ht="14.4" x14ac:dyDescent="0.3">
      <c r="A1701" s="2">
        <v>1341</v>
      </c>
      <c r="B1701" s="15" t="s">
        <v>1087</v>
      </c>
      <c r="C1701" s="15" t="s">
        <v>71</v>
      </c>
      <c r="D1701" s="6">
        <v>0</v>
      </c>
      <c r="E1701" s="4">
        <v>20.89</v>
      </c>
      <c r="F1701" s="4">
        <v>1.99</v>
      </c>
      <c r="G1701" s="15" t="s">
        <v>39</v>
      </c>
      <c r="H1701" s="15" t="s">
        <v>72</v>
      </c>
      <c r="I1701" s="15" t="s">
        <v>41</v>
      </c>
      <c r="J1701" s="15" t="s">
        <v>42</v>
      </c>
      <c r="K1701" s="15" t="s">
        <v>43</v>
      </c>
      <c r="L1701" s="15" t="s">
        <v>2787</v>
      </c>
      <c r="M1701" s="6">
        <v>0.48</v>
      </c>
      <c r="N1701" s="15" t="s">
        <v>33</v>
      </c>
      <c r="O1701" s="15" t="s">
        <v>112</v>
      </c>
      <c r="P1701" s="15" t="s">
        <v>321</v>
      </c>
      <c r="Q1701" s="15" t="s">
        <v>1088</v>
      </c>
      <c r="R1701" s="2">
        <v>17201</v>
      </c>
      <c r="S1701" s="1">
        <v>42161</v>
      </c>
      <c r="T1701" s="12">
        <f>EOMONTH(Table_1[[#This Row],[Order Date]],0)</f>
        <v>42185</v>
      </c>
      <c r="U1701" s="10">
        <f>EOMONTH(Table_1[[#This Row],[Order Date]],0)</f>
        <v>42185</v>
      </c>
      <c r="V1701" s="14">
        <v>42161</v>
      </c>
      <c r="W1701" s="1">
        <v>42163</v>
      </c>
      <c r="X1701" s="12">
        <v>42163</v>
      </c>
      <c r="Y1701" s="10">
        <f>EOMONTH(Table_1[[#This Row],[Ship date]],0)</f>
        <v>42185</v>
      </c>
      <c r="Z1701" s="14">
        <v>42163</v>
      </c>
      <c r="AA1701" s="4">
        <v>-5.2949999999999999</v>
      </c>
      <c r="AB1701" s="2">
        <v>4</v>
      </c>
      <c r="AC1701" s="4">
        <v>84.56</v>
      </c>
      <c r="AD1701" s="2">
        <v>91245</v>
      </c>
      <c r="AE1701" s="4">
        <f>'DataCleaning and Transformation'!$E1701-'DataCleaning and Transformation'!$D1701</f>
        <v>20.89</v>
      </c>
      <c r="AF1701" s="15" t="str">
        <f>_xlfn.IFS('DataCleaning and Transformation'!$O1701="Central","Chris",'DataCleaning and Transformation'!$O1701="East","Erin",'DataCleaning and Transformation'!$O1701="South","Sam",'DataCleaning and Transformation'!$O1701="West","William")</f>
        <v>Erin</v>
      </c>
      <c r="AG1701" s="31">
        <f>Table_1[[#This Row],[Ship date]]-Table_1[[#This Row],[Order Date]]</f>
        <v>2</v>
      </c>
      <c r="AH1701" s="22">
        <f>Table_1[[#This Row],[Profit]]/Table_1[[#This Row],[Sales]]</f>
        <v>-6.2618259224219486E-2</v>
      </c>
      <c r="AI1701" s="23">
        <f>Table_1[[#This Row],[Profit]]+Table_1[[#This Row],[Sales]]</f>
        <v>79.265000000000001</v>
      </c>
      <c r="AJ1701" s="17">
        <f>WEEKNUM(Table_1[[#This Row],[Order Date]],1)</f>
        <v>23</v>
      </c>
      <c r="AK1701" s="17" t="str">
        <f>TEXT(Table_1[[#This Row],[Order Date]],"mmm yyyy")</f>
        <v>Jun 2015</v>
      </c>
      <c r="AL1701" s="17" t="str">
        <f>Table_1[[#This Row],[Monthly sales]]&amp;"  Week "&amp;TEXT(Table_1[[#This Row],[Weekly sales]],"00")</f>
        <v>Jun 2015  Week 23</v>
      </c>
      <c r="AM1701" s="17">
        <f>IF(COUNTIF($A$2:A1701, A1701)=1, 1, 0)</f>
        <v>0</v>
      </c>
      <c r="AN1701" s="3">
        <f>COUNTA(A1701) - COUNTIF(Table_1[[#This Row],[Unique Customers]], 1)</f>
        <v>1</v>
      </c>
      <c r="AO1701" s="17" t="str">
        <f t="shared" si="26"/>
        <v>Unique</v>
      </c>
      <c r="AP1701" s="17" t="str">
        <f>"Q"&amp;_xlfn.CEILING.MATH(MONTH(Table_1[[#This Row],[Monthly sales]])/3,1)</f>
        <v>Q2</v>
      </c>
    </row>
    <row r="1702" spans="1:42" ht="14.4" x14ac:dyDescent="0.3">
      <c r="A1702" s="2">
        <v>1341</v>
      </c>
      <c r="B1702" s="15" t="s">
        <v>1087</v>
      </c>
      <c r="C1702" s="15" t="s">
        <v>71</v>
      </c>
      <c r="D1702" s="6">
        <v>7.0000000000000007E-2</v>
      </c>
      <c r="E1702" s="4">
        <v>3.98</v>
      </c>
      <c r="F1702" s="4">
        <v>0.83</v>
      </c>
      <c r="G1702" s="15" t="s">
        <v>39</v>
      </c>
      <c r="H1702" s="15" t="s">
        <v>72</v>
      </c>
      <c r="I1702" s="15" t="s">
        <v>49</v>
      </c>
      <c r="J1702" s="15" t="s">
        <v>50</v>
      </c>
      <c r="K1702" s="15" t="s">
        <v>51</v>
      </c>
      <c r="L1702" s="15" t="s">
        <v>2786</v>
      </c>
      <c r="M1702" s="6">
        <v>0.51</v>
      </c>
      <c r="N1702" s="15" t="s">
        <v>33</v>
      </c>
      <c r="O1702" s="15" t="s">
        <v>112</v>
      </c>
      <c r="P1702" s="15" t="s">
        <v>321</v>
      </c>
      <c r="Q1702" s="15" t="s">
        <v>1088</v>
      </c>
      <c r="R1702" s="2">
        <v>17201</v>
      </c>
      <c r="S1702" s="1">
        <v>42161</v>
      </c>
      <c r="T1702" s="12">
        <f>EOMONTH(Table_1[[#This Row],[Order Date]],0)</f>
        <v>42185</v>
      </c>
      <c r="U1702" s="10">
        <f>EOMONTH(Table_1[[#This Row],[Order Date]],0)</f>
        <v>42185</v>
      </c>
      <c r="V1702" s="14">
        <v>42161</v>
      </c>
      <c r="W1702" s="1">
        <v>42164</v>
      </c>
      <c r="X1702" s="12">
        <v>42164</v>
      </c>
      <c r="Y1702" s="10">
        <f>EOMONTH(Table_1[[#This Row],[Ship date]],0)</f>
        <v>42185</v>
      </c>
      <c r="Z1702" s="14">
        <v>42164</v>
      </c>
      <c r="AA1702" s="4">
        <v>41.07</v>
      </c>
      <c r="AB1702" s="2">
        <v>19</v>
      </c>
      <c r="AC1702" s="4">
        <v>70.709999999999994</v>
      </c>
      <c r="AD1702" s="2">
        <v>91245</v>
      </c>
      <c r="AE1702" s="4">
        <f>'DataCleaning and Transformation'!$E1702-'DataCleaning and Transformation'!$D1702</f>
        <v>3.91</v>
      </c>
      <c r="AF1702" s="15" t="str">
        <f>_xlfn.IFS('DataCleaning and Transformation'!$O1702="Central","Chris",'DataCleaning and Transformation'!$O1702="East","Erin",'DataCleaning and Transformation'!$O1702="South","Sam",'DataCleaning and Transformation'!$O1702="West","William")</f>
        <v>Erin</v>
      </c>
      <c r="AG1702" s="31">
        <f>Table_1[[#This Row],[Ship date]]-Table_1[[#This Row],[Order Date]]</f>
        <v>3</v>
      </c>
      <c r="AH1702" s="22">
        <f>Table_1[[#This Row],[Profit]]/Table_1[[#This Row],[Sales]]</f>
        <v>0.58082308018667805</v>
      </c>
      <c r="AI1702" s="23">
        <f>Table_1[[#This Row],[Profit]]+Table_1[[#This Row],[Sales]]</f>
        <v>111.78</v>
      </c>
      <c r="AJ1702" s="17">
        <f>WEEKNUM(Table_1[[#This Row],[Order Date]],1)</f>
        <v>23</v>
      </c>
      <c r="AK1702" s="17" t="str">
        <f>TEXT(Table_1[[#This Row],[Order Date]],"mmm yyyy")</f>
        <v>Jun 2015</v>
      </c>
      <c r="AL1702" s="17" t="str">
        <f>Table_1[[#This Row],[Monthly sales]]&amp;"  Week "&amp;TEXT(Table_1[[#This Row],[Weekly sales]],"00")</f>
        <v>Jun 2015  Week 23</v>
      </c>
      <c r="AM1702" s="17">
        <f>IF(COUNTIF($A$2:A1702, A1702)=1, 1, 0)</f>
        <v>0</v>
      </c>
      <c r="AN1702" s="3">
        <f>COUNTA(A1702) - COUNTIF(Table_1[[#This Row],[Unique Customers]], 1)</f>
        <v>1</v>
      </c>
      <c r="AO1702" s="17" t="str">
        <f t="shared" si="26"/>
        <v>Repeated</v>
      </c>
      <c r="AP1702" s="17" t="str">
        <f>"Q"&amp;_xlfn.CEILING.MATH(MONTH(Table_1[[#This Row],[Monthly sales]])/3,1)</f>
        <v>Q2</v>
      </c>
    </row>
    <row r="1703" spans="1:42" ht="14.4" x14ac:dyDescent="0.3">
      <c r="A1703" s="2">
        <v>2432</v>
      </c>
      <c r="B1703" s="15" t="s">
        <v>2572</v>
      </c>
      <c r="C1703" s="15" t="s">
        <v>71</v>
      </c>
      <c r="D1703" s="6">
        <v>0.09</v>
      </c>
      <c r="E1703" s="4">
        <v>5.4</v>
      </c>
      <c r="F1703" s="4">
        <v>7.78</v>
      </c>
      <c r="G1703" s="15" t="s">
        <v>88</v>
      </c>
      <c r="H1703" s="15" t="s">
        <v>40</v>
      </c>
      <c r="I1703" s="15" t="s">
        <v>49</v>
      </c>
      <c r="J1703" s="15" t="s">
        <v>73</v>
      </c>
      <c r="K1703" s="15" t="s">
        <v>74</v>
      </c>
      <c r="L1703" s="15" t="s">
        <v>1485</v>
      </c>
      <c r="M1703" s="6">
        <v>0.37</v>
      </c>
      <c r="N1703" s="15" t="s">
        <v>33</v>
      </c>
      <c r="O1703" s="15" t="s">
        <v>53</v>
      </c>
      <c r="P1703" s="15" t="s">
        <v>208</v>
      </c>
      <c r="Q1703" s="15" t="s">
        <v>2573</v>
      </c>
      <c r="R1703" s="2">
        <v>73110</v>
      </c>
      <c r="S1703" s="1">
        <v>42161</v>
      </c>
      <c r="T1703" s="12">
        <f>EOMONTH(Table_1[[#This Row],[Order Date]],0)</f>
        <v>42185</v>
      </c>
      <c r="U1703" s="10">
        <f>EOMONTH(Table_1[[#This Row],[Order Date]],0)</f>
        <v>42185</v>
      </c>
      <c r="V1703" s="14">
        <v>42161</v>
      </c>
      <c r="W1703" s="1">
        <v>42163</v>
      </c>
      <c r="X1703" s="12">
        <v>42163</v>
      </c>
      <c r="Y1703" s="10">
        <f>EOMONTH(Table_1[[#This Row],[Ship date]],0)</f>
        <v>42185</v>
      </c>
      <c r="Z1703" s="14">
        <v>42163</v>
      </c>
      <c r="AA1703" s="4">
        <v>-34.764499999999998</v>
      </c>
      <c r="AB1703" s="2">
        <v>6</v>
      </c>
      <c r="AC1703" s="4">
        <v>37.380000000000003</v>
      </c>
      <c r="AD1703" s="2">
        <v>89097</v>
      </c>
      <c r="AE1703" s="4">
        <f>'DataCleaning and Transformation'!$E1703-'DataCleaning and Transformation'!$D1703</f>
        <v>5.3100000000000005</v>
      </c>
      <c r="AF1703" s="15" t="str">
        <f>_xlfn.IFS('DataCleaning and Transformation'!$O1703="Central","Chris",'DataCleaning and Transformation'!$O1703="East","Erin",'DataCleaning and Transformation'!$O1703="South","Sam",'DataCleaning and Transformation'!$O1703="West","William")</f>
        <v>Chris</v>
      </c>
      <c r="AG1703" s="31">
        <f>Table_1[[#This Row],[Ship date]]-Table_1[[#This Row],[Order Date]]</f>
        <v>2</v>
      </c>
      <c r="AH1703" s="22">
        <f>Table_1[[#This Row],[Profit]]/Table_1[[#This Row],[Sales]]</f>
        <v>-0.93002942750133755</v>
      </c>
      <c r="AI1703" s="23">
        <f>Table_1[[#This Row],[Profit]]+Table_1[[#This Row],[Sales]]</f>
        <v>2.6155000000000044</v>
      </c>
      <c r="AJ1703" s="17">
        <f>WEEKNUM(Table_1[[#This Row],[Order Date]],1)</f>
        <v>23</v>
      </c>
      <c r="AK1703" s="17" t="str">
        <f>TEXT(Table_1[[#This Row],[Order Date]],"mmm yyyy")</f>
        <v>Jun 2015</v>
      </c>
      <c r="AL1703" s="17" t="str">
        <f>Table_1[[#This Row],[Monthly sales]]&amp;"  Week "&amp;TEXT(Table_1[[#This Row],[Weekly sales]],"00")</f>
        <v>Jun 2015  Week 23</v>
      </c>
      <c r="AM1703" s="17">
        <f>IF(COUNTIF($A$2:A1703, A1703)=1, 1, 0)</f>
        <v>0</v>
      </c>
      <c r="AN1703" s="3">
        <f>COUNTA(A1703) - COUNTIF(Table_1[[#This Row],[Unique Customers]], 1)</f>
        <v>1</v>
      </c>
      <c r="AO1703" s="17" t="str">
        <f t="shared" si="26"/>
        <v>Unique</v>
      </c>
      <c r="AP1703" s="17" t="str">
        <f>"Q"&amp;_xlfn.CEILING.MATH(MONTH(Table_1[[#This Row],[Monthly sales]])/3,1)</f>
        <v>Q2</v>
      </c>
    </row>
    <row r="1704" spans="1:42" ht="14.4" x14ac:dyDescent="0.3">
      <c r="A1704" s="2">
        <v>1374</v>
      </c>
      <c r="B1704" s="15" t="s">
        <v>2788</v>
      </c>
      <c r="C1704" s="15" t="s">
        <v>26</v>
      </c>
      <c r="D1704" s="6">
        <v>0.06</v>
      </c>
      <c r="E1704" s="4">
        <v>44.01</v>
      </c>
      <c r="F1704" s="4">
        <v>3.5</v>
      </c>
      <c r="G1704" s="15" t="s">
        <v>39</v>
      </c>
      <c r="H1704" s="15" t="s">
        <v>72</v>
      </c>
      <c r="I1704" s="15" t="s">
        <v>49</v>
      </c>
      <c r="J1704" s="15" t="s">
        <v>96</v>
      </c>
      <c r="K1704" s="15" t="s">
        <v>74</v>
      </c>
      <c r="L1704" s="15" t="s">
        <v>2789</v>
      </c>
      <c r="M1704" s="6">
        <v>0.59</v>
      </c>
      <c r="N1704" s="15" t="s">
        <v>33</v>
      </c>
      <c r="O1704" s="15" t="s">
        <v>60</v>
      </c>
      <c r="P1704" s="15" t="s">
        <v>91</v>
      </c>
      <c r="Q1704" s="15" t="s">
        <v>2534</v>
      </c>
      <c r="R1704" s="2">
        <v>95207</v>
      </c>
      <c r="S1704" s="1">
        <v>42162</v>
      </c>
      <c r="T1704" s="12">
        <f>EOMONTH(Table_1[[#This Row],[Order Date]],0)</f>
        <v>42185</v>
      </c>
      <c r="U1704" s="10">
        <f>EOMONTH(Table_1[[#This Row],[Order Date]],0)</f>
        <v>42185</v>
      </c>
      <c r="V1704" s="14">
        <v>42162</v>
      </c>
      <c r="W1704" s="1">
        <v>42163</v>
      </c>
      <c r="X1704" s="12">
        <v>42163</v>
      </c>
      <c r="Y1704" s="10">
        <f>EOMONTH(Table_1[[#This Row],[Ship date]],0)</f>
        <v>42185</v>
      </c>
      <c r="Z1704" s="14">
        <v>42163</v>
      </c>
      <c r="AA1704" s="4">
        <v>-21.231999999999999</v>
      </c>
      <c r="AB1704" s="2">
        <v>1</v>
      </c>
      <c r="AC1704" s="4">
        <v>46.94</v>
      </c>
      <c r="AD1704" s="2">
        <v>88212</v>
      </c>
      <c r="AE1704" s="4">
        <f>'DataCleaning and Transformation'!$E1704-'DataCleaning and Transformation'!$D1704</f>
        <v>43.949999999999996</v>
      </c>
      <c r="AF1704" s="15" t="str">
        <f>_xlfn.IFS('DataCleaning and Transformation'!$O1704="Central","Chris",'DataCleaning and Transformation'!$O1704="East","Erin",'DataCleaning and Transformation'!$O1704="South","Sam",'DataCleaning and Transformation'!$O1704="West","William")</f>
        <v>William</v>
      </c>
      <c r="AG1704" s="31">
        <f>Table_1[[#This Row],[Ship date]]-Table_1[[#This Row],[Order Date]]</f>
        <v>1</v>
      </c>
      <c r="AH1704" s="22">
        <f>Table_1[[#This Row],[Profit]]/Table_1[[#This Row],[Sales]]</f>
        <v>-0.45232211333617384</v>
      </c>
      <c r="AI1704" s="23">
        <f>Table_1[[#This Row],[Profit]]+Table_1[[#This Row],[Sales]]</f>
        <v>25.707999999999998</v>
      </c>
      <c r="AJ1704" s="17">
        <f>WEEKNUM(Table_1[[#This Row],[Order Date]],1)</f>
        <v>24</v>
      </c>
      <c r="AK1704" s="17" t="str">
        <f>TEXT(Table_1[[#This Row],[Order Date]],"mmm yyyy")</f>
        <v>Jun 2015</v>
      </c>
      <c r="AL1704" s="17" t="str">
        <f>Table_1[[#This Row],[Monthly sales]]&amp;"  Week "&amp;TEXT(Table_1[[#This Row],[Weekly sales]],"00")</f>
        <v>Jun 2015  Week 24</v>
      </c>
      <c r="AM1704" s="17">
        <f>IF(COUNTIF($A$2:A1704, A1704)=1, 1, 0)</f>
        <v>1</v>
      </c>
      <c r="AN1704" s="3">
        <f>COUNTA(A1704) - COUNTIF(Table_1[[#This Row],[Unique Customers]], 1)</f>
        <v>0</v>
      </c>
      <c r="AO1704" s="17" t="str">
        <f t="shared" si="26"/>
        <v>Unique</v>
      </c>
      <c r="AP1704" s="17" t="str">
        <f>"Q"&amp;_xlfn.CEILING.MATH(MONTH(Table_1[[#This Row],[Monthly sales]])/3,1)</f>
        <v>Q2</v>
      </c>
    </row>
    <row r="1705" spans="1:42" ht="14.4" x14ac:dyDescent="0.3">
      <c r="A1705" s="2">
        <v>2794</v>
      </c>
      <c r="B1705" s="15" t="s">
        <v>1770</v>
      </c>
      <c r="C1705" s="15" t="s">
        <v>38</v>
      </c>
      <c r="D1705" s="6">
        <v>7.0000000000000007E-2</v>
      </c>
      <c r="E1705" s="4">
        <v>4.76</v>
      </c>
      <c r="F1705" s="4">
        <v>0.88</v>
      </c>
      <c r="G1705" s="15" t="s">
        <v>39</v>
      </c>
      <c r="H1705" s="15" t="s">
        <v>95</v>
      </c>
      <c r="I1705" s="15" t="s">
        <v>49</v>
      </c>
      <c r="J1705" s="15" t="s">
        <v>89</v>
      </c>
      <c r="K1705" s="15" t="s">
        <v>51</v>
      </c>
      <c r="L1705" s="15" t="s">
        <v>2443</v>
      </c>
      <c r="M1705" s="6">
        <v>0.39</v>
      </c>
      <c r="N1705" s="15" t="s">
        <v>33</v>
      </c>
      <c r="O1705" s="15" t="s">
        <v>53</v>
      </c>
      <c r="P1705" s="15" t="s">
        <v>214</v>
      </c>
      <c r="Q1705" s="15" t="s">
        <v>1771</v>
      </c>
      <c r="R1705" s="2">
        <v>50158</v>
      </c>
      <c r="S1705" s="1">
        <v>42162</v>
      </c>
      <c r="T1705" s="12">
        <f>EOMONTH(Table_1[[#This Row],[Order Date]],0)</f>
        <v>42185</v>
      </c>
      <c r="U1705" s="10">
        <f>EOMONTH(Table_1[[#This Row],[Order Date]],0)</f>
        <v>42185</v>
      </c>
      <c r="V1705" s="14">
        <v>42162</v>
      </c>
      <c r="W1705" s="1">
        <v>42162</v>
      </c>
      <c r="X1705" s="12">
        <v>42162</v>
      </c>
      <c r="Y1705" s="10">
        <f>EOMONTH(Table_1[[#This Row],[Ship date]],0)</f>
        <v>42185</v>
      </c>
      <c r="Z1705" s="14">
        <v>42162</v>
      </c>
      <c r="AA1705" s="4">
        <v>15.8148</v>
      </c>
      <c r="AB1705" s="2">
        <v>5</v>
      </c>
      <c r="AC1705" s="4">
        <v>22.92</v>
      </c>
      <c r="AD1705" s="2">
        <v>87555</v>
      </c>
      <c r="AE1705" s="4">
        <f>'DataCleaning and Transformation'!$E1705-'DataCleaning and Transformation'!$D1705</f>
        <v>4.6899999999999995</v>
      </c>
      <c r="AF1705" s="15" t="str">
        <f>_xlfn.IFS('DataCleaning and Transformation'!$O1705="Central","Chris",'DataCleaning and Transformation'!$O1705="East","Erin",'DataCleaning and Transformation'!$O1705="South","Sam",'DataCleaning and Transformation'!$O1705="West","William")</f>
        <v>Chris</v>
      </c>
      <c r="AG1705" s="31">
        <f>Table_1[[#This Row],[Ship date]]-Table_1[[#This Row],[Order Date]]</f>
        <v>0</v>
      </c>
      <c r="AH1705" s="22">
        <f>Table_1[[#This Row],[Profit]]/Table_1[[#This Row],[Sales]]</f>
        <v>0.69</v>
      </c>
      <c r="AI1705" s="23">
        <f>Table_1[[#This Row],[Profit]]+Table_1[[#This Row],[Sales]]</f>
        <v>38.7348</v>
      </c>
      <c r="AJ1705" s="17">
        <f>WEEKNUM(Table_1[[#This Row],[Order Date]],1)</f>
        <v>24</v>
      </c>
      <c r="AK1705" s="17" t="str">
        <f>TEXT(Table_1[[#This Row],[Order Date]],"mmm yyyy")</f>
        <v>Jun 2015</v>
      </c>
      <c r="AL1705" s="17" t="str">
        <f>Table_1[[#This Row],[Monthly sales]]&amp;"  Week "&amp;TEXT(Table_1[[#This Row],[Weekly sales]],"00")</f>
        <v>Jun 2015  Week 24</v>
      </c>
      <c r="AM1705" s="17">
        <f>IF(COUNTIF($A$2:A1705, A1705)=1, 1, 0)</f>
        <v>0</v>
      </c>
      <c r="AN1705" s="3">
        <f>COUNTA(A1705) - COUNTIF(Table_1[[#This Row],[Unique Customers]], 1)</f>
        <v>1</v>
      </c>
      <c r="AO1705" s="17" t="str">
        <f t="shared" si="26"/>
        <v>Unique</v>
      </c>
      <c r="AP1705" s="17" t="str">
        <f>"Q"&amp;_xlfn.CEILING.MATH(MONTH(Table_1[[#This Row],[Monthly sales]])/3,1)</f>
        <v>Q2</v>
      </c>
    </row>
    <row r="1706" spans="1:42" ht="14.4" x14ac:dyDescent="0.3">
      <c r="A1706" s="2">
        <v>737</v>
      </c>
      <c r="B1706" s="15" t="s">
        <v>2790</v>
      </c>
      <c r="C1706" s="15" t="s">
        <v>48</v>
      </c>
      <c r="D1706" s="6">
        <v>0.02</v>
      </c>
      <c r="E1706" s="4">
        <v>48.04</v>
      </c>
      <c r="F1706" s="4">
        <v>5.79</v>
      </c>
      <c r="G1706" s="15" t="s">
        <v>39</v>
      </c>
      <c r="H1706" s="15" t="s">
        <v>40</v>
      </c>
      <c r="I1706" s="15" t="s">
        <v>49</v>
      </c>
      <c r="J1706" s="15" t="s">
        <v>89</v>
      </c>
      <c r="K1706" s="15" t="s">
        <v>74</v>
      </c>
      <c r="L1706" s="15" t="s">
        <v>2202</v>
      </c>
      <c r="M1706" s="6">
        <v>0.37</v>
      </c>
      <c r="N1706" s="15" t="s">
        <v>33</v>
      </c>
      <c r="O1706" s="15" t="s">
        <v>112</v>
      </c>
      <c r="P1706" s="15" t="s">
        <v>398</v>
      </c>
      <c r="Q1706" s="15" t="s">
        <v>2791</v>
      </c>
      <c r="R1706" s="2">
        <v>7003</v>
      </c>
      <c r="S1706" s="1">
        <v>42162</v>
      </c>
      <c r="T1706" s="12">
        <f>EOMONTH(Table_1[[#This Row],[Order Date]],0)</f>
        <v>42185</v>
      </c>
      <c r="U1706" s="10">
        <f>EOMONTH(Table_1[[#This Row],[Order Date]],0)</f>
        <v>42185</v>
      </c>
      <c r="V1706" s="14">
        <v>42162</v>
      </c>
      <c r="W1706" s="1">
        <v>42169</v>
      </c>
      <c r="X1706" s="12">
        <v>42169</v>
      </c>
      <c r="Y1706" s="10">
        <f>EOMONTH(Table_1[[#This Row],[Ship date]],0)</f>
        <v>42185</v>
      </c>
      <c r="Z1706" s="14">
        <v>42169</v>
      </c>
      <c r="AA1706" s="4">
        <v>422.45249999999999</v>
      </c>
      <c r="AB1706" s="2">
        <v>12</v>
      </c>
      <c r="AC1706" s="4">
        <v>612.25</v>
      </c>
      <c r="AD1706" s="2">
        <v>90360</v>
      </c>
      <c r="AE1706" s="4">
        <f>'DataCleaning and Transformation'!$E1706-'DataCleaning and Transformation'!$D1706</f>
        <v>48.019999999999996</v>
      </c>
      <c r="AF1706" s="15" t="str">
        <f>_xlfn.IFS('DataCleaning and Transformation'!$O1706="Central","Chris",'DataCleaning and Transformation'!$O1706="East","Erin",'DataCleaning and Transformation'!$O1706="South","Sam",'DataCleaning and Transformation'!$O1706="West","William")</f>
        <v>Erin</v>
      </c>
      <c r="AG1706" s="31">
        <f>Table_1[[#This Row],[Ship date]]-Table_1[[#This Row],[Order Date]]</f>
        <v>7</v>
      </c>
      <c r="AH1706" s="22">
        <f>Table_1[[#This Row],[Profit]]/Table_1[[#This Row],[Sales]]</f>
        <v>0.69</v>
      </c>
      <c r="AI1706" s="23">
        <f>Table_1[[#This Row],[Profit]]+Table_1[[#This Row],[Sales]]</f>
        <v>1034.7024999999999</v>
      </c>
      <c r="AJ1706" s="17">
        <f>WEEKNUM(Table_1[[#This Row],[Order Date]],1)</f>
        <v>24</v>
      </c>
      <c r="AK1706" s="17" t="str">
        <f>TEXT(Table_1[[#This Row],[Order Date]],"mmm yyyy")</f>
        <v>Jun 2015</v>
      </c>
      <c r="AL1706" s="17" t="str">
        <f>Table_1[[#This Row],[Monthly sales]]&amp;"  Week "&amp;TEXT(Table_1[[#This Row],[Weekly sales]],"00")</f>
        <v>Jun 2015  Week 24</v>
      </c>
      <c r="AM1706" s="17">
        <f>IF(COUNTIF($A$2:A1706, A1706)=1, 1, 0)</f>
        <v>1</v>
      </c>
      <c r="AN1706" s="3">
        <f>COUNTA(A1706) - COUNTIF(Table_1[[#This Row],[Unique Customers]], 1)</f>
        <v>0</v>
      </c>
      <c r="AO1706" s="17" t="str">
        <f t="shared" si="26"/>
        <v>Unique</v>
      </c>
      <c r="AP1706" s="17" t="str">
        <f>"Q"&amp;_xlfn.CEILING.MATH(MONTH(Table_1[[#This Row],[Monthly sales]])/3,1)</f>
        <v>Q2</v>
      </c>
    </row>
    <row r="1707" spans="1:42" ht="14.4" x14ac:dyDescent="0.3">
      <c r="A1707" s="2">
        <v>1384</v>
      </c>
      <c r="B1707" s="15" t="s">
        <v>2792</v>
      </c>
      <c r="C1707" s="15" t="s">
        <v>48</v>
      </c>
      <c r="D1707" s="6">
        <v>0.02</v>
      </c>
      <c r="E1707" s="4">
        <v>70.97</v>
      </c>
      <c r="F1707" s="4">
        <v>3.5</v>
      </c>
      <c r="G1707" s="15" t="s">
        <v>39</v>
      </c>
      <c r="H1707" s="15" t="s">
        <v>40</v>
      </c>
      <c r="I1707" s="15" t="s">
        <v>49</v>
      </c>
      <c r="J1707" s="15" t="s">
        <v>96</v>
      </c>
      <c r="K1707" s="15" t="s">
        <v>74</v>
      </c>
      <c r="L1707" s="15" t="s">
        <v>2178</v>
      </c>
      <c r="M1707" s="6">
        <v>0.59</v>
      </c>
      <c r="N1707" s="15" t="s">
        <v>33</v>
      </c>
      <c r="O1707" s="15" t="s">
        <v>34</v>
      </c>
      <c r="P1707" s="15" t="s">
        <v>243</v>
      </c>
      <c r="Q1707" s="15" t="s">
        <v>2733</v>
      </c>
      <c r="R1707" s="2">
        <v>22304</v>
      </c>
      <c r="S1707" s="1">
        <v>42162</v>
      </c>
      <c r="T1707" s="12">
        <f>EOMONTH(Table_1[[#This Row],[Order Date]],0)</f>
        <v>42185</v>
      </c>
      <c r="U1707" s="10">
        <f>EOMONTH(Table_1[[#This Row],[Order Date]],0)</f>
        <v>42185</v>
      </c>
      <c r="V1707" s="14">
        <v>42162</v>
      </c>
      <c r="W1707" s="1">
        <v>42169</v>
      </c>
      <c r="X1707" s="12">
        <v>42169</v>
      </c>
      <c r="Y1707" s="10">
        <f>EOMONTH(Table_1[[#This Row],[Ship date]],0)</f>
        <v>42185</v>
      </c>
      <c r="Z1707" s="14">
        <v>42169</v>
      </c>
      <c r="AA1707" s="4">
        <v>23.616</v>
      </c>
      <c r="AB1707" s="2">
        <v>21</v>
      </c>
      <c r="AC1707" s="4">
        <v>1533.59</v>
      </c>
      <c r="AD1707" s="2">
        <v>89408</v>
      </c>
      <c r="AE1707" s="4">
        <f>'DataCleaning and Transformation'!$E1707-'DataCleaning and Transformation'!$D1707</f>
        <v>70.95</v>
      </c>
      <c r="AF1707" s="15" t="str">
        <f>_xlfn.IFS('DataCleaning and Transformation'!$O1707="Central","Chris",'DataCleaning and Transformation'!$O1707="East","Erin",'DataCleaning and Transformation'!$O1707="South","Sam",'DataCleaning and Transformation'!$O1707="West","William")</f>
        <v>Sam</v>
      </c>
      <c r="AG1707" s="31">
        <f>Table_1[[#This Row],[Ship date]]-Table_1[[#This Row],[Order Date]]</f>
        <v>7</v>
      </c>
      <c r="AH1707" s="22">
        <f>Table_1[[#This Row],[Profit]]/Table_1[[#This Row],[Sales]]</f>
        <v>1.539916144471469E-2</v>
      </c>
      <c r="AI1707" s="23">
        <f>Table_1[[#This Row],[Profit]]+Table_1[[#This Row],[Sales]]</f>
        <v>1557.2059999999999</v>
      </c>
      <c r="AJ1707" s="17">
        <f>WEEKNUM(Table_1[[#This Row],[Order Date]],1)</f>
        <v>24</v>
      </c>
      <c r="AK1707" s="17" t="str">
        <f>TEXT(Table_1[[#This Row],[Order Date]],"mmm yyyy")</f>
        <v>Jun 2015</v>
      </c>
      <c r="AL1707" s="17" t="str">
        <f>Table_1[[#This Row],[Monthly sales]]&amp;"  Week "&amp;TEXT(Table_1[[#This Row],[Weekly sales]],"00")</f>
        <v>Jun 2015  Week 24</v>
      </c>
      <c r="AM1707" s="17">
        <f>IF(COUNTIF($A$2:A1707, A1707)=1, 1, 0)</f>
        <v>1</v>
      </c>
      <c r="AN1707" s="3">
        <f>COUNTA(A1707) - COUNTIF(Table_1[[#This Row],[Unique Customers]], 1)</f>
        <v>0</v>
      </c>
      <c r="AO1707" s="17" t="str">
        <f t="shared" si="26"/>
        <v>Unique</v>
      </c>
      <c r="AP1707" s="17" t="str">
        <f>"Q"&amp;_xlfn.CEILING.MATH(MONTH(Table_1[[#This Row],[Monthly sales]])/3,1)</f>
        <v>Q2</v>
      </c>
    </row>
    <row r="1708" spans="1:42" ht="14.4" x14ac:dyDescent="0.3">
      <c r="A1708" s="2">
        <v>1672</v>
      </c>
      <c r="B1708" s="15" t="s">
        <v>2793</v>
      </c>
      <c r="C1708" s="15" t="s">
        <v>48</v>
      </c>
      <c r="D1708" s="6">
        <v>0.02</v>
      </c>
      <c r="E1708" s="4">
        <v>284.98</v>
      </c>
      <c r="F1708" s="4">
        <v>69.55</v>
      </c>
      <c r="G1708" s="15" t="s">
        <v>27</v>
      </c>
      <c r="H1708" s="15" t="s">
        <v>28</v>
      </c>
      <c r="I1708" s="15" t="s">
        <v>29</v>
      </c>
      <c r="J1708" s="15" t="s">
        <v>110</v>
      </c>
      <c r="K1708" s="15" t="s">
        <v>58</v>
      </c>
      <c r="L1708" s="15" t="s">
        <v>1416</v>
      </c>
      <c r="M1708" s="6">
        <v>0.6</v>
      </c>
      <c r="N1708" s="15" t="s">
        <v>33</v>
      </c>
      <c r="O1708" s="15" t="s">
        <v>34</v>
      </c>
      <c r="P1708" s="15" t="s">
        <v>243</v>
      </c>
      <c r="Q1708" s="15" t="s">
        <v>2794</v>
      </c>
      <c r="R1708" s="2">
        <v>22901</v>
      </c>
      <c r="S1708" s="1">
        <v>42162</v>
      </c>
      <c r="T1708" s="12">
        <f>EOMONTH(Table_1[[#This Row],[Order Date]],0)</f>
        <v>42185</v>
      </c>
      <c r="U1708" s="10">
        <f>EOMONTH(Table_1[[#This Row],[Order Date]],0)</f>
        <v>42185</v>
      </c>
      <c r="V1708" s="14">
        <v>42162</v>
      </c>
      <c r="W1708" s="1">
        <v>42167</v>
      </c>
      <c r="X1708" s="12">
        <v>42167</v>
      </c>
      <c r="Y1708" s="10">
        <f>EOMONTH(Table_1[[#This Row],[Ship date]],0)</f>
        <v>42185</v>
      </c>
      <c r="Z1708" s="14">
        <v>42167</v>
      </c>
      <c r="AA1708" s="4">
        <v>15.528</v>
      </c>
      <c r="AB1708" s="2">
        <v>3</v>
      </c>
      <c r="AC1708" s="4">
        <v>926.3</v>
      </c>
      <c r="AD1708" s="2">
        <v>86723</v>
      </c>
      <c r="AE1708" s="4">
        <f>'DataCleaning and Transformation'!$E1708-'DataCleaning and Transformation'!$D1708</f>
        <v>284.96000000000004</v>
      </c>
      <c r="AF1708" s="15" t="str">
        <f>_xlfn.IFS('DataCleaning and Transformation'!$O1708="Central","Chris",'DataCleaning and Transformation'!$O1708="East","Erin",'DataCleaning and Transformation'!$O1708="South","Sam",'DataCleaning and Transformation'!$O1708="West","William")</f>
        <v>Sam</v>
      </c>
      <c r="AG1708" s="31">
        <f>Table_1[[#This Row],[Ship date]]-Table_1[[#This Row],[Order Date]]</f>
        <v>5</v>
      </c>
      <c r="AH1708" s="22">
        <f>Table_1[[#This Row],[Profit]]/Table_1[[#This Row],[Sales]]</f>
        <v>1.6763467559106123E-2</v>
      </c>
      <c r="AI1708" s="23">
        <f>Table_1[[#This Row],[Profit]]+Table_1[[#This Row],[Sales]]</f>
        <v>941.82799999999997</v>
      </c>
      <c r="AJ1708" s="17">
        <f>WEEKNUM(Table_1[[#This Row],[Order Date]],1)</f>
        <v>24</v>
      </c>
      <c r="AK1708" s="17" t="str">
        <f>TEXT(Table_1[[#This Row],[Order Date]],"mmm yyyy")</f>
        <v>Jun 2015</v>
      </c>
      <c r="AL1708" s="17" t="str">
        <f>Table_1[[#This Row],[Monthly sales]]&amp;"  Week "&amp;TEXT(Table_1[[#This Row],[Weekly sales]],"00")</f>
        <v>Jun 2015  Week 24</v>
      </c>
      <c r="AM1708" s="17">
        <f>IF(COUNTIF($A$2:A1708, A1708)=1, 1, 0)</f>
        <v>1</v>
      </c>
      <c r="AN1708" s="3">
        <f>COUNTA(A1708) - COUNTIF(Table_1[[#This Row],[Unique Customers]], 1)</f>
        <v>0</v>
      </c>
      <c r="AO1708" s="17" t="str">
        <f t="shared" si="26"/>
        <v>Unique</v>
      </c>
      <c r="AP1708" s="17" t="str">
        <f>"Q"&amp;_xlfn.CEILING.MATH(MONTH(Table_1[[#This Row],[Monthly sales]])/3,1)</f>
        <v>Q2</v>
      </c>
    </row>
    <row r="1709" spans="1:42" ht="14.4" x14ac:dyDescent="0.3">
      <c r="A1709" s="2">
        <v>1672</v>
      </c>
      <c r="B1709" s="15" t="s">
        <v>2793</v>
      </c>
      <c r="C1709" s="15" t="s">
        <v>48</v>
      </c>
      <c r="D1709" s="6">
        <v>0.08</v>
      </c>
      <c r="E1709" s="4">
        <v>55.48</v>
      </c>
      <c r="F1709" s="4">
        <v>14.3</v>
      </c>
      <c r="G1709" s="15" t="s">
        <v>39</v>
      </c>
      <c r="H1709" s="15" t="s">
        <v>28</v>
      </c>
      <c r="I1709" s="15" t="s">
        <v>49</v>
      </c>
      <c r="J1709" s="15" t="s">
        <v>89</v>
      </c>
      <c r="K1709" s="15" t="s">
        <v>74</v>
      </c>
      <c r="L1709" s="15" t="s">
        <v>848</v>
      </c>
      <c r="M1709" s="6">
        <v>0.37</v>
      </c>
      <c r="N1709" s="15" t="s">
        <v>33</v>
      </c>
      <c r="O1709" s="15" t="s">
        <v>34</v>
      </c>
      <c r="P1709" s="15" t="s">
        <v>243</v>
      </c>
      <c r="Q1709" s="15" t="s">
        <v>2794</v>
      </c>
      <c r="R1709" s="2">
        <v>22901</v>
      </c>
      <c r="S1709" s="1">
        <v>42162</v>
      </c>
      <c r="T1709" s="12">
        <f>EOMONTH(Table_1[[#This Row],[Order Date]],0)</f>
        <v>42185</v>
      </c>
      <c r="U1709" s="10">
        <f>EOMONTH(Table_1[[#This Row],[Order Date]],0)</f>
        <v>42185</v>
      </c>
      <c r="V1709" s="14">
        <v>42162</v>
      </c>
      <c r="W1709" s="1">
        <v>42164</v>
      </c>
      <c r="X1709" s="12">
        <v>42164</v>
      </c>
      <c r="Y1709" s="10">
        <f>EOMONTH(Table_1[[#This Row],[Ship date]],0)</f>
        <v>42185</v>
      </c>
      <c r="Z1709" s="14">
        <v>42164</v>
      </c>
      <c r="AA1709" s="4">
        <v>-225.56379999999999</v>
      </c>
      <c r="AB1709" s="2">
        <v>17</v>
      </c>
      <c r="AC1709" s="4">
        <v>942.53</v>
      </c>
      <c r="AD1709" s="2">
        <v>86723</v>
      </c>
      <c r="AE1709" s="4">
        <f>'DataCleaning and Transformation'!$E1709-'DataCleaning and Transformation'!$D1709</f>
        <v>55.4</v>
      </c>
      <c r="AF1709" s="15" t="str">
        <f>_xlfn.IFS('DataCleaning and Transformation'!$O1709="Central","Chris",'DataCleaning and Transformation'!$O1709="East","Erin",'DataCleaning and Transformation'!$O1709="South","Sam",'DataCleaning and Transformation'!$O1709="West","William")</f>
        <v>Sam</v>
      </c>
      <c r="AG1709" s="31">
        <f>Table_1[[#This Row],[Ship date]]-Table_1[[#This Row],[Order Date]]</f>
        <v>2</v>
      </c>
      <c r="AH1709" s="22">
        <f>Table_1[[#This Row],[Profit]]/Table_1[[#This Row],[Sales]]</f>
        <v>-0.23931736920840715</v>
      </c>
      <c r="AI1709" s="23">
        <f>Table_1[[#This Row],[Profit]]+Table_1[[#This Row],[Sales]]</f>
        <v>716.96619999999996</v>
      </c>
      <c r="AJ1709" s="17">
        <f>WEEKNUM(Table_1[[#This Row],[Order Date]],1)</f>
        <v>24</v>
      </c>
      <c r="AK1709" s="17" t="str">
        <f>TEXT(Table_1[[#This Row],[Order Date]],"mmm yyyy")</f>
        <v>Jun 2015</v>
      </c>
      <c r="AL1709" s="17" t="str">
        <f>Table_1[[#This Row],[Monthly sales]]&amp;"  Week "&amp;TEXT(Table_1[[#This Row],[Weekly sales]],"00")</f>
        <v>Jun 2015  Week 24</v>
      </c>
      <c r="AM1709" s="17">
        <f>IF(COUNTIF($A$2:A1709, A1709)=1, 1, 0)</f>
        <v>0</v>
      </c>
      <c r="AN1709" s="3">
        <f>COUNTA(A1709) - COUNTIF(Table_1[[#This Row],[Unique Customers]], 1)</f>
        <v>1</v>
      </c>
      <c r="AO1709" s="17" t="str">
        <f t="shared" si="26"/>
        <v>Repeated</v>
      </c>
      <c r="AP1709" s="17" t="str">
        <f>"Q"&amp;_xlfn.CEILING.MATH(MONTH(Table_1[[#This Row],[Monthly sales]])/3,1)</f>
        <v>Q2</v>
      </c>
    </row>
    <row r="1710" spans="1:42" ht="14.4" x14ac:dyDescent="0.3">
      <c r="A1710" s="2">
        <v>3397</v>
      </c>
      <c r="B1710" s="15" t="s">
        <v>1585</v>
      </c>
      <c r="C1710" s="15" t="s">
        <v>48</v>
      </c>
      <c r="D1710" s="6">
        <v>0</v>
      </c>
      <c r="E1710" s="4">
        <v>1270.99</v>
      </c>
      <c r="F1710" s="4">
        <v>19.989999999999998</v>
      </c>
      <c r="G1710" s="15" t="s">
        <v>39</v>
      </c>
      <c r="H1710" s="15" t="s">
        <v>28</v>
      </c>
      <c r="I1710" s="15" t="s">
        <v>49</v>
      </c>
      <c r="J1710" s="15" t="s">
        <v>73</v>
      </c>
      <c r="K1710" s="15" t="s">
        <v>74</v>
      </c>
      <c r="L1710" s="15" t="s">
        <v>653</v>
      </c>
      <c r="M1710" s="6">
        <v>0.35</v>
      </c>
      <c r="N1710" s="15" t="s">
        <v>33</v>
      </c>
      <c r="O1710" s="15" t="s">
        <v>53</v>
      </c>
      <c r="P1710" s="15" t="s">
        <v>104</v>
      </c>
      <c r="Q1710" s="15" t="s">
        <v>1587</v>
      </c>
      <c r="R1710" s="2">
        <v>61832</v>
      </c>
      <c r="S1710" s="1">
        <v>42162</v>
      </c>
      <c r="T1710" s="12">
        <f>EOMONTH(Table_1[[#This Row],[Order Date]],0)</f>
        <v>42185</v>
      </c>
      <c r="U1710" s="10">
        <f>EOMONTH(Table_1[[#This Row],[Order Date]],0)</f>
        <v>42185</v>
      </c>
      <c r="V1710" s="14">
        <v>42162</v>
      </c>
      <c r="W1710" s="1">
        <v>42164</v>
      </c>
      <c r="X1710" s="12">
        <v>42164</v>
      </c>
      <c r="Y1710" s="10">
        <f>EOMONTH(Table_1[[#This Row],[Ship date]],0)</f>
        <v>42185</v>
      </c>
      <c r="Z1710" s="14">
        <v>42164</v>
      </c>
      <c r="AA1710" s="4">
        <v>6384.4389000000001</v>
      </c>
      <c r="AB1710" s="2">
        <v>7</v>
      </c>
      <c r="AC1710" s="4">
        <v>9252.81</v>
      </c>
      <c r="AD1710" s="2">
        <v>87535</v>
      </c>
      <c r="AE1710" s="4">
        <f>'DataCleaning and Transformation'!$E1710-'DataCleaning and Transformation'!$D1710</f>
        <v>1270.99</v>
      </c>
      <c r="AF1710" s="15" t="str">
        <f>_xlfn.IFS('DataCleaning and Transformation'!$O1710="Central","Chris",'DataCleaning and Transformation'!$O1710="East","Erin",'DataCleaning and Transformation'!$O1710="South","Sam",'DataCleaning and Transformation'!$O1710="West","William")</f>
        <v>Chris</v>
      </c>
      <c r="AG1710" s="31">
        <f>Table_1[[#This Row],[Ship date]]-Table_1[[#This Row],[Order Date]]</f>
        <v>2</v>
      </c>
      <c r="AH1710" s="22">
        <f>Table_1[[#This Row],[Profit]]/Table_1[[#This Row],[Sales]]</f>
        <v>0.69000000000000006</v>
      </c>
      <c r="AI1710" s="23">
        <f>Table_1[[#This Row],[Profit]]+Table_1[[#This Row],[Sales]]</f>
        <v>15637.248899999999</v>
      </c>
      <c r="AJ1710" s="17">
        <f>WEEKNUM(Table_1[[#This Row],[Order Date]],1)</f>
        <v>24</v>
      </c>
      <c r="AK1710" s="17" t="str">
        <f>TEXT(Table_1[[#This Row],[Order Date]],"mmm yyyy")</f>
        <v>Jun 2015</v>
      </c>
      <c r="AL1710" s="17" t="str">
        <f>Table_1[[#This Row],[Monthly sales]]&amp;"  Week "&amp;TEXT(Table_1[[#This Row],[Weekly sales]],"00")</f>
        <v>Jun 2015  Week 24</v>
      </c>
      <c r="AM1710" s="17">
        <f>IF(COUNTIF($A$2:A1710, A1710)=1, 1, 0)</f>
        <v>0</v>
      </c>
      <c r="AN1710" s="3">
        <f>COUNTA(A1710) - COUNTIF(Table_1[[#This Row],[Unique Customers]], 1)</f>
        <v>1</v>
      </c>
      <c r="AO1710" s="17" t="str">
        <f t="shared" si="26"/>
        <v>Unique</v>
      </c>
      <c r="AP1710" s="17" t="str">
        <f>"Q"&amp;_xlfn.CEILING.MATH(MONTH(Table_1[[#This Row],[Monthly sales]])/3,1)</f>
        <v>Q2</v>
      </c>
    </row>
    <row r="1711" spans="1:42" ht="14.4" x14ac:dyDescent="0.3">
      <c r="A1711" s="2">
        <v>92</v>
      </c>
      <c r="B1711" s="15" t="s">
        <v>2544</v>
      </c>
      <c r="C1711" s="15" t="s">
        <v>117</v>
      </c>
      <c r="D1711" s="6">
        <v>0.04</v>
      </c>
      <c r="E1711" s="4">
        <v>12.98</v>
      </c>
      <c r="F1711" s="4">
        <v>3.14</v>
      </c>
      <c r="G1711" s="15" t="s">
        <v>88</v>
      </c>
      <c r="H1711" s="15" t="s">
        <v>95</v>
      </c>
      <c r="I1711" s="15" t="s">
        <v>49</v>
      </c>
      <c r="J1711" s="15" t="s">
        <v>569</v>
      </c>
      <c r="K1711" s="15" t="s">
        <v>43</v>
      </c>
      <c r="L1711" s="15" t="s">
        <v>570</v>
      </c>
      <c r="M1711" s="6">
        <v>0.6</v>
      </c>
      <c r="N1711" s="15" t="s">
        <v>33</v>
      </c>
      <c r="O1711" s="15" t="s">
        <v>34</v>
      </c>
      <c r="P1711" s="15" t="s">
        <v>169</v>
      </c>
      <c r="Q1711" s="15" t="s">
        <v>2546</v>
      </c>
      <c r="R1711" s="2">
        <v>70056</v>
      </c>
      <c r="S1711" s="1">
        <v>42162</v>
      </c>
      <c r="T1711" s="12">
        <f>EOMONTH(Table_1[[#This Row],[Order Date]],0)</f>
        <v>42185</v>
      </c>
      <c r="U1711" s="10">
        <f>EOMONTH(Table_1[[#This Row],[Order Date]],0)</f>
        <v>42185</v>
      </c>
      <c r="V1711" s="14">
        <v>42162</v>
      </c>
      <c r="W1711" s="1">
        <v>42164</v>
      </c>
      <c r="X1711" s="12">
        <v>42164</v>
      </c>
      <c r="Y1711" s="10">
        <f>EOMONTH(Table_1[[#This Row],[Ship date]],0)</f>
        <v>42185</v>
      </c>
      <c r="Z1711" s="14">
        <v>42164</v>
      </c>
      <c r="AA1711" s="4">
        <v>22.818000000000001</v>
      </c>
      <c r="AB1711" s="2">
        <v>16</v>
      </c>
      <c r="AC1711" s="4">
        <v>216.04</v>
      </c>
      <c r="AD1711" s="2">
        <v>87178</v>
      </c>
      <c r="AE1711" s="4">
        <f>'DataCleaning and Transformation'!$E1711-'DataCleaning and Transformation'!$D1711</f>
        <v>12.940000000000001</v>
      </c>
      <c r="AF1711" s="15" t="str">
        <f>_xlfn.IFS('DataCleaning and Transformation'!$O1711="Central","Chris",'DataCleaning and Transformation'!$O1711="East","Erin",'DataCleaning and Transformation'!$O1711="South","Sam",'DataCleaning and Transformation'!$O1711="West","William")</f>
        <v>Sam</v>
      </c>
      <c r="AG1711" s="31">
        <f>Table_1[[#This Row],[Ship date]]-Table_1[[#This Row],[Order Date]]</f>
        <v>2</v>
      </c>
      <c r="AH1711" s="22">
        <f>Table_1[[#This Row],[Profit]]/Table_1[[#This Row],[Sales]]</f>
        <v>0.10561932975374931</v>
      </c>
      <c r="AI1711" s="23">
        <f>Table_1[[#This Row],[Profit]]+Table_1[[#This Row],[Sales]]</f>
        <v>238.858</v>
      </c>
      <c r="AJ1711" s="17">
        <f>WEEKNUM(Table_1[[#This Row],[Order Date]],1)</f>
        <v>24</v>
      </c>
      <c r="AK1711" s="17" t="str">
        <f>TEXT(Table_1[[#This Row],[Order Date]],"mmm yyyy")</f>
        <v>Jun 2015</v>
      </c>
      <c r="AL1711" s="17" t="str">
        <f>Table_1[[#This Row],[Monthly sales]]&amp;"  Week "&amp;TEXT(Table_1[[#This Row],[Weekly sales]],"00")</f>
        <v>Jun 2015  Week 24</v>
      </c>
      <c r="AM1711" s="17">
        <f>IF(COUNTIF($A$2:A1711, A1711)=1, 1, 0)</f>
        <v>0</v>
      </c>
      <c r="AN1711" s="3">
        <f>COUNTA(A1711) - COUNTIF(Table_1[[#This Row],[Unique Customers]], 1)</f>
        <v>1</v>
      </c>
      <c r="AO1711" s="17" t="str">
        <f t="shared" si="26"/>
        <v>Unique</v>
      </c>
      <c r="AP1711" s="17" t="str">
        <f>"Q"&amp;_xlfn.CEILING.MATH(MONTH(Table_1[[#This Row],[Monthly sales]])/3,1)</f>
        <v>Q2</v>
      </c>
    </row>
    <row r="1712" spans="1:42" ht="14.4" x14ac:dyDescent="0.3">
      <c r="A1712" s="2">
        <v>2583</v>
      </c>
      <c r="B1712" s="15" t="s">
        <v>2795</v>
      </c>
      <c r="C1712" s="15" t="s">
        <v>117</v>
      </c>
      <c r="D1712" s="6">
        <v>0.04</v>
      </c>
      <c r="E1712" s="4">
        <v>510.14</v>
      </c>
      <c r="F1712" s="4">
        <v>14.7</v>
      </c>
      <c r="G1712" s="15" t="s">
        <v>27</v>
      </c>
      <c r="H1712" s="15" t="s">
        <v>72</v>
      </c>
      <c r="I1712" s="15" t="s">
        <v>41</v>
      </c>
      <c r="J1712" s="15" t="s">
        <v>57</v>
      </c>
      <c r="K1712" s="15" t="s">
        <v>58</v>
      </c>
      <c r="L1712" s="15" t="s">
        <v>2796</v>
      </c>
      <c r="M1712" s="6">
        <v>0.56000000000000005</v>
      </c>
      <c r="N1712" s="15" t="s">
        <v>33</v>
      </c>
      <c r="O1712" s="15" t="s">
        <v>53</v>
      </c>
      <c r="P1712" s="15" t="s">
        <v>290</v>
      </c>
      <c r="Q1712" s="15" t="s">
        <v>2797</v>
      </c>
      <c r="R1712" s="2">
        <v>49423</v>
      </c>
      <c r="S1712" s="1">
        <v>42162</v>
      </c>
      <c r="T1712" s="12">
        <f>EOMONTH(Table_1[[#This Row],[Order Date]],0)</f>
        <v>42185</v>
      </c>
      <c r="U1712" s="10">
        <f>EOMONTH(Table_1[[#This Row],[Order Date]],0)</f>
        <v>42185</v>
      </c>
      <c r="V1712" s="14">
        <v>42162</v>
      </c>
      <c r="W1712" s="1">
        <v>42164</v>
      </c>
      <c r="X1712" s="12">
        <v>42164</v>
      </c>
      <c r="Y1712" s="10">
        <f>EOMONTH(Table_1[[#This Row],[Ship date]],0)</f>
        <v>42185</v>
      </c>
      <c r="Z1712" s="14">
        <v>42164</v>
      </c>
      <c r="AA1712" s="4">
        <v>-251.40389999999999</v>
      </c>
      <c r="AB1712" s="2">
        <v>3</v>
      </c>
      <c r="AC1712" s="4">
        <v>1527.97</v>
      </c>
      <c r="AD1712" s="2">
        <v>89657</v>
      </c>
      <c r="AE1712" s="4">
        <f>'DataCleaning and Transformation'!$E1712-'DataCleaning and Transformation'!$D1712</f>
        <v>510.09999999999997</v>
      </c>
      <c r="AF1712" s="15" t="str">
        <f>_xlfn.IFS('DataCleaning and Transformation'!$O1712="Central","Chris",'DataCleaning and Transformation'!$O1712="East","Erin",'DataCleaning and Transformation'!$O1712="South","Sam",'DataCleaning and Transformation'!$O1712="West","William")</f>
        <v>Chris</v>
      </c>
      <c r="AG1712" s="31">
        <f>Table_1[[#This Row],[Ship date]]-Table_1[[#This Row],[Order Date]]</f>
        <v>2</v>
      </c>
      <c r="AH1712" s="22">
        <f>Table_1[[#This Row],[Profit]]/Table_1[[#This Row],[Sales]]</f>
        <v>-0.16453457855847956</v>
      </c>
      <c r="AI1712" s="23">
        <f>Table_1[[#This Row],[Profit]]+Table_1[[#This Row],[Sales]]</f>
        <v>1276.5661</v>
      </c>
      <c r="AJ1712" s="17">
        <f>WEEKNUM(Table_1[[#This Row],[Order Date]],1)</f>
        <v>24</v>
      </c>
      <c r="AK1712" s="17" t="str">
        <f>TEXT(Table_1[[#This Row],[Order Date]],"mmm yyyy")</f>
        <v>Jun 2015</v>
      </c>
      <c r="AL1712" s="17" t="str">
        <f>Table_1[[#This Row],[Monthly sales]]&amp;"  Week "&amp;TEXT(Table_1[[#This Row],[Weekly sales]],"00")</f>
        <v>Jun 2015  Week 24</v>
      </c>
      <c r="AM1712" s="17">
        <f>IF(COUNTIF($A$2:A1712, A1712)=1, 1, 0)</f>
        <v>1</v>
      </c>
      <c r="AN1712" s="3">
        <f>COUNTA(A1712) - COUNTIF(Table_1[[#This Row],[Unique Customers]], 1)</f>
        <v>0</v>
      </c>
      <c r="AO1712" s="17" t="str">
        <f t="shared" si="26"/>
        <v>Unique</v>
      </c>
      <c r="AP1712" s="17" t="str">
        <f>"Q"&amp;_xlfn.CEILING.MATH(MONTH(Table_1[[#This Row],[Monthly sales]])/3,1)</f>
        <v>Q2</v>
      </c>
    </row>
    <row r="1713" spans="1:42" ht="14.4" x14ac:dyDescent="0.3">
      <c r="A1713" s="2">
        <v>2583</v>
      </c>
      <c r="B1713" s="15" t="s">
        <v>2795</v>
      </c>
      <c r="C1713" s="15" t="s">
        <v>117</v>
      </c>
      <c r="D1713" s="6">
        <v>0</v>
      </c>
      <c r="E1713" s="4">
        <v>4.76</v>
      </c>
      <c r="F1713" s="4">
        <v>3.01</v>
      </c>
      <c r="G1713" s="15" t="s">
        <v>39</v>
      </c>
      <c r="H1713" s="15" t="s">
        <v>72</v>
      </c>
      <c r="I1713" s="15" t="s">
        <v>49</v>
      </c>
      <c r="J1713" s="15" t="s">
        <v>89</v>
      </c>
      <c r="K1713" s="15" t="s">
        <v>51</v>
      </c>
      <c r="L1713" s="15" t="s">
        <v>2798</v>
      </c>
      <c r="M1713" s="6">
        <v>0.36</v>
      </c>
      <c r="N1713" s="15" t="s">
        <v>33</v>
      </c>
      <c r="O1713" s="15" t="s">
        <v>53</v>
      </c>
      <c r="P1713" s="15" t="s">
        <v>290</v>
      </c>
      <c r="Q1713" s="15" t="s">
        <v>2797</v>
      </c>
      <c r="R1713" s="2">
        <v>49423</v>
      </c>
      <c r="S1713" s="1">
        <v>42162</v>
      </c>
      <c r="T1713" s="12">
        <f>EOMONTH(Table_1[[#This Row],[Order Date]],0)</f>
        <v>42185</v>
      </c>
      <c r="U1713" s="10">
        <f>EOMONTH(Table_1[[#This Row],[Order Date]],0)</f>
        <v>42185</v>
      </c>
      <c r="V1713" s="14">
        <v>42162</v>
      </c>
      <c r="W1713" s="1">
        <v>42164</v>
      </c>
      <c r="X1713" s="12">
        <v>42164</v>
      </c>
      <c r="Y1713" s="10">
        <f>EOMONTH(Table_1[[#This Row],[Ship date]],0)</f>
        <v>42185</v>
      </c>
      <c r="Z1713" s="14">
        <v>42164</v>
      </c>
      <c r="AA1713" s="4">
        <v>-2.3450000000000002</v>
      </c>
      <c r="AB1713" s="2">
        <v>23</v>
      </c>
      <c r="AC1713" s="4">
        <v>110.86</v>
      </c>
      <c r="AD1713" s="2">
        <v>89657</v>
      </c>
      <c r="AE1713" s="4">
        <f>'DataCleaning and Transformation'!$E1713-'DataCleaning and Transformation'!$D1713</f>
        <v>4.76</v>
      </c>
      <c r="AF1713" s="15" t="str">
        <f>_xlfn.IFS('DataCleaning and Transformation'!$O1713="Central","Chris",'DataCleaning and Transformation'!$O1713="East","Erin",'DataCleaning and Transformation'!$O1713="South","Sam",'DataCleaning and Transformation'!$O1713="West","William")</f>
        <v>Chris</v>
      </c>
      <c r="AG1713" s="31">
        <f>Table_1[[#This Row],[Ship date]]-Table_1[[#This Row],[Order Date]]</f>
        <v>2</v>
      </c>
      <c r="AH1713" s="22">
        <f>Table_1[[#This Row],[Profit]]/Table_1[[#This Row],[Sales]]</f>
        <v>-2.1152805340068557E-2</v>
      </c>
      <c r="AI1713" s="23">
        <f>Table_1[[#This Row],[Profit]]+Table_1[[#This Row],[Sales]]</f>
        <v>108.515</v>
      </c>
      <c r="AJ1713" s="17">
        <f>WEEKNUM(Table_1[[#This Row],[Order Date]],1)</f>
        <v>24</v>
      </c>
      <c r="AK1713" s="17" t="str">
        <f>TEXT(Table_1[[#This Row],[Order Date]],"mmm yyyy")</f>
        <v>Jun 2015</v>
      </c>
      <c r="AL1713" s="17" t="str">
        <f>Table_1[[#This Row],[Monthly sales]]&amp;"  Week "&amp;TEXT(Table_1[[#This Row],[Weekly sales]],"00")</f>
        <v>Jun 2015  Week 24</v>
      </c>
      <c r="AM1713" s="17">
        <f>IF(COUNTIF($A$2:A1713, A1713)=1, 1, 0)</f>
        <v>0</v>
      </c>
      <c r="AN1713" s="3">
        <f>COUNTA(A1713) - COUNTIF(Table_1[[#This Row],[Unique Customers]], 1)</f>
        <v>1</v>
      </c>
      <c r="AO1713" s="17" t="str">
        <f t="shared" si="26"/>
        <v>Repeated</v>
      </c>
      <c r="AP1713" s="17" t="str">
        <f>"Q"&amp;_xlfn.CEILING.MATH(MONTH(Table_1[[#This Row],[Monthly sales]])/3,1)</f>
        <v>Q2</v>
      </c>
    </row>
    <row r="1714" spans="1:42" ht="14.4" x14ac:dyDescent="0.3">
      <c r="A1714" s="2">
        <v>2920</v>
      </c>
      <c r="B1714" s="15" t="s">
        <v>2799</v>
      </c>
      <c r="C1714" s="15" t="s">
        <v>117</v>
      </c>
      <c r="D1714" s="6">
        <v>0.05</v>
      </c>
      <c r="E1714" s="4">
        <v>535.64</v>
      </c>
      <c r="F1714" s="4">
        <v>14.7</v>
      </c>
      <c r="G1714" s="15" t="s">
        <v>27</v>
      </c>
      <c r="H1714" s="15" t="s">
        <v>72</v>
      </c>
      <c r="I1714" s="15" t="s">
        <v>41</v>
      </c>
      <c r="J1714" s="15" t="s">
        <v>57</v>
      </c>
      <c r="K1714" s="15" t="s">
        <v>58</v>
      </c>
      <c r="L1714" s="15" t="s">
        <v>1467</v>
      </c>
      <c r="M1714" s="6">
        <v>0.59</v>
      </c>
      <c r="N1714" s="15" t="s">
        <v>33</v>
      </c>
      <c r="O1714" s="15" t="s">
        <v>53</v>
      </c>
      <c r="P1714" s="15" t="s">
        <v>104</v>
      </c>
      <c r="Q1714" s="15" t="s">
        <v>534</v>
      </c>
      <c r="R1714" s="2">
        <v>60603</v>
      </c>
      <c r="S1714" s="1">
        <v>42162</v>
      </c>
      <c r="T1714" s="12">
        <f>EOMONTH(Table_1[[#This Row],[Order Date]],0)</f>
        <v>42185</v>
      </c>
      <c r="U1714" s="10">
        <f>EOMONTH(Table_1[[#This Row],[Order Date]],0)</f>
        <v>42185</v>
      </c>
      <c r="V1714" s="14">
        <v>42162</v>
      </c>
      <c r="W1714" s="1">
        <v>42164</v>
      </c>
      <c r="X1714" s="12">
        <v>42164</v>
      </c>
      <c r="Y1714" s="10">
        <f>EOMONTH(Table_1[[#This Row],[Ship date]],0)</f>
        <v>42185</v>
      </c>
      <c r="Z1714" s="14">
        <v>42164</v>
      </c>
      <c r="AA1714" s="4">
        <v>-1220.9145000000001</v>
      </c>
      <c r="AB1714" s="2">
        <v>2</v>
      </c>
      <c r="AC1714" s="4">
        <v>1068.5999999999999</v>
      </c>
      <c r="AD1714" s="2">
        <v>59365</v>
      </c>
      <c r="AE1714" s="4">
        <f>'DataCleaning and Transformation'!$E1714-'DataCleaning and Transformation'!$D1714</f>
        <v>535.59</v>
      </c>
      <c r="AF1714" s="15" t="str">
        <f>_xlfn.IFS('DataCleaning and Transformation'!$O1714="Central","Chris",'DataCleaning and Transformation'!$O1714="East","Erin",'DataCleaning and Transformation'!$O1714="South","Sam",'DataCleaning and Transformation'!$O1714="West","William")</f>
        <v>Chris</v>
      </c>
      <c r="AG1714" s="31">
        <f>Table_1[[#This Row],[Ship date]]-Table_1[[#This Row],[Order Date]]</f>
        <v>2</v>
      </c>
      <c r="AH1714" s="22">
        <f>Table_1[[#This Row],[Profit]]/Table_1[[#This Row],[Sales]]</f>
        <v>-1.1425364963503652</v>
      </c>
      <c r="AI1714" s="23">
        <f>Table_1[[#This Row],[Profit]]+Table_1[[#This Row],[Sales]]</f>
        <v>-152.31450000000018</v>
      </c>
      <c r="AJ1714" s="17">
        <f>WEEKNUM(Table_1[[#This Row],[Order Date]],1)</f>
        <v>24</v>
      </c>
      <c r="AK1714" s="17" t="str">
        <f>TEXT(Table_1[[#This Row],[Order Date]],"mmm yyyy")</f>
        <v>Jun 2015</v>
      </c>
      <c r="AL1714" s="17" t="str">
        <f>Table_1[[#This Row],[Monthly sales]]&amp;"  Week "&amp;TEXT(Table_1[[#This Row],[Weekly sales]],"00")</f>
        <v>Jun 2015  Week 24</v>
      </c>
      <c r="AM1714" s="17">
        <f>IF(COUNTIF($A$2:A1714, A1714)=1, 1, 0)</f>
        <v>1</v>
      </c>
      <c r="AN1714" s="3">
        <f>COUNTA(A1714) - COUNTIF(Table_1[[#This Row],[Unique Customers]], 1)</f>
        <v>0</v>
      </c>
      <c r="AO1714" s="17" t="str">
        <f t="shared" si="26"/>
        <v>Unique</v>
      </c>
      <c r="AP1714" s="17" t="str">
        <f>"Q"&amp;_xlfn.CEILING.MATH(MONTH(Table_1[[#This Row],[Monthly sales]])/3,1)</f>
        <v>Q2</v>
      </c>
    </row>
    <row r="1715" spans="1:42" ht="14.4" x14ac:dyDescent="0.3">
      <c r="A1715" s="2">
        <v>3005</v>
      </c>
      <c r="B1715" s="15" t="s">
        <v>2800</v>
      </c>
      <c r="C1715" s="15" t="s">
        <v>26</v>
      </c>
      <c r="D1715" s="6">
        <v>0.05</v>
      </c>
      <c r="E1715" s="4">
        <v>122.99</v>
      </c>
      <c r="F1715" s="4">
        <v>19.989999999999998</v>
      </c>
      <c r="G1715" s="15" t="s">
        <v>88</v>
      </c>
      <c r="H1715" s="15" t="s">
        <v>95</v>
      </c>
      <c r="I1715" s="15" t="s">
        <v>49</v>
      </c>
      <c r="J1715" s="15" t="s">
        <v>73</v>
      </c>
      <c r="K1715" s="15" t="s">
        <v>74</v>
      </c>
      <c r="L1715" s="15" t="s">
        <v>2425</v>
      </c>
      <c r="M1715" s="6">
        <v>0.37</v>
      </c>
      <c r="N1715" s="15" t="s">
        <v>33</v>
      </c>
      <c r="O1715" s="15" t="s">
        <v>60</v>
      </c>
      <c r="P1715" s="15" t="s">
        <v>491</v>
      </c>
      <c r="Q1715" s="15" t="s">
        <v>1509</v>
      </c>
      <c r="R1715" s="2">
        <v>83814</v>
      </c>
      <c r="S1715" s="1">
        <v>42163</v>
      </c>
      <c r="T1715" s="12">
        <f>EOMONTH(Table_1[[#This Row],[Order Date]],0)</f>
        <v>42185</v>
      </c>
      <c r="U1715" s="10">
        <f>EOMONTH(Table_1[[#This Row],[Order Date]],0)</f>
        <v>42185</v>
      </c>
      <c r="V1715" s="14">
        <v>42163</v>
      </c>
      <c r="W1715" s="1">
        <v>42166</v>
      </c>
      <c r="X1715" s="12">
        <v>42166</v>
      </c>
      <c r="Y1715" s="10">
        <f>EOMONTH(Table_1[[#This Row],[Ship date]],0)</f>
        <v>42185</v>
      </c>
      <c r="Z1715" s="14">
        <v>42166</v>
      </c>
      <c r="AA1715" s="4">
        <v>1039.7541000000001</v>
      </c>
      <c r="AB1715" s="2">
        <v>12</v>
      </c>
      <c r="AC1715" s="4">
        <v>1506.89</v>
      </c>
      <c r="AD1715" s="2">
        <v>91389</v>
      </c>
      <c r="AE1715" s="4">
        <f>'DataCleaning and Transformation'!$E1715-'DataCleaning and Transformation'!$D1715</f>
        <v>122.94</v>
      </c>
      <c r="AF1715" s="15" t="str">
        <f>_xlfn.IFS('DataCleaning and Transformation'!$O1715="Central","Chris",'DataCleaning and Transformation'!$O1715="East","Erin",'DataCleaning and Transformation'!$O1715="South","Sam",'DataCleaning and Transformation'!$O1715="West","William")</f>
        <v>William</v>
      </c>
      <c r="AG1715" s="31">
        <f>Table_1[[#This Row],[Ship date]]-Table_1[[#This Row],[Order Date]]</f>
        <v>3</v>
      </c>
      <c r="AH1715" s="22">
        <f>Table_1[[#This Row],[Profit]]/Table_1[[#This Row],[Sales]]</f>
        <v>0.69000000000000006</v>
      </c>
      <c r="AI1715" s="23">
        <f>Table_1[[#This Row],[Profit]]+Table_1[[#This Row],[Sales]]</f>
        <v>2546.6441000000004</v>
      </c>
      <c r="AJ1715" s="17">
        <f>WEEKNUM(Table_1[[#This Row],[Order Date]],1)</f>
        <v>24</v>
      </c>
      <c r="AK1715" s="17" t="str">
        <f>TEXT(Table_1[[#This Row],[Order Date]],"mmm yyyy")</f>
        <v>Jun 2015</v>
      </c>
      <c r="AL1715" s="17" t="str">
        <f>Table_1[[#This Row],[Monthly sales]]&amp;"  Week "&amp;TEXT(Table_1[[#This Row],[Weekly sales]],"00")</f>
        <v>Jun 2015  Week 24</v>
      </c>
      <c r="AM1715" s="17">
        <f>IF(COUNTIF($A$2:A1715, A1715)=1, 1, 0)</f>
        <v>1</v>
      </c>
      <c r="AN1715" s="3">
        <f>COUNTA(A1715) - COUNTIF(Table_1[[#This Row],[Unique Customers]], 1)</f>
        <v>0</v>
      </c>
      <c r="AO1715" s="17" t="str">
        <f t="shared" si="26"/>
        <v>Unique</v>
      </c>
      <c r="AP1715" s="17" t="str">
        <f>"Q"&amp;_xlfn.CEILING.MATH(MONTH(Table_1[[#This Row],[Monthly sales]])/3,1)</f>
        <v>Q2</v>
      </c>
    </row>
    <row r="1716" spans="1:42" ht="14.4" x14ac:dyDescent="0.3">
      <c r="A1716" s="2">
        <v>2638</v>
      </c>
      <c r="B1716" s="15" t="s">
        <v>2801</v>
      </c>
      <c r="C1716" s="15" t="s">
        <v>48</v>
      </c>
      <c r="D1716" s="6">
        <v>0.05</v>
      </c>
      <c r="E1716" s="4">
        <v>100.97</v>
      </c>
      <c r="F1716" s="4">
        <v>7.18</v>
      </c>
      <c r="G1716" s="15" t="s">
        <v>88</v>
      </c>
      <c r="H1716" s="15" t="s">
        <v>40</v>
      </c>
      <c r="I1716" s="15" t="s">
        <v>41</v>
      </c>
      <c r="J1716" s="15" t="s">
        <v>42</v>
      </c>
      <c r="K1716" s="15" t="s">
        <v>74</v>
      </c>
      <c r="L1716" s="15" t="s">
        <v>2802</v>
      </c>
      <c r="M1716" s="6">
        <v>0.46</v>
      </c>
      <c r="N1716" s="15" t="s">
        <v>33</v>
      </c>
      <c r="O1716" s="15" t="s">
        <v>60</v>
      </c>
      <c r="P1716" s="15" t="s">
        <v>491</v>
      </c>
      <c r="Q1716" s="15" t="s">
        <v>2580</v>
      </c>
      <c r="R1716" s="2">
        <v>83704</v>
      </c>
      <c r="S1716" s="1">
        <v>42163</v>
      </c>
      <c r="T1716" s="12">
        <f>EOMONTH(Table_1[[#This Row],[Order Date]],0)</f>
        <v>42185</v>
      </c>
      <c r="U1716" s="10">
        <f>EOMONTH(Table_1[[#This Row],[Order Date]],0)</f>
        <v>42185</v>
      </c>
      <c r="V1716" s="14">
        <v>42163</v>
      </c>
      <c r="W1716" s="1">
        <v>42163</v>
      </c>
      <c r="X1716" s="12">
        <v>42163</v>
      </c>
      <c r="Y1716" s="10">
        <f>EOMONTH(Table_1[[#This Row],[Ship date]],0)</f>
        <v>42185</v>
      </c>
      <c r="Z1716" s="14">
        <v>42163</v>
      </c>
      <c r="AA1716" s="4">
        <v>881.46810000000005</v>
      </c>
      <c r="AB1716" s="2">
        <v>13</v>
      </c>
      <c r="AC1716" s="4">
        <v>1277.49</v>
      </c>
      <c r="AD1716" s="2">
        <v>90951</v>
      </c>
      <c r="AE1716" s="4">
        <f>'DataCleaning and Transformation'!$E1716-'DataCleaning and Transformation'!$D1716</f>
        <v>100.92</v>
      </c>
      <c r="AF1716" s="15" t="str">
        <f>_xlfn.IFS('DataCleaning and Transformation'!$O1716="Central","Chris",'DataCleaning and Transformation'!$O1716="East","Erin",'DataCleaning and Transformation'!$O1716="South","Sam",'DataCleaning and Transformation'!$O1716="West","William")</f>
        <v>William</v>
      </c>
      <c r="AG1716" s="31">
        <f>Table_1[[#This Row],[Ship date]]-Table_1[[#This Row],[Order Date]]</f>
        <v>0</v>
      </c>
      <c r="AH1716" s="22">
        <f>Table_1[[#This Row],[Profit]]/Table_1[[#This Row],[Sales]]</f>
        <v>0.69000000000000006</v>
      </c>
      <c r="AI1716" s="23">
        <f>Table_1[[#This Row],[Profit]]+Table_1[[#This Row],[Sales]]</f>
        <v>2158.9580999999998</v>
      </c>
      <c r="AJ1716" s="17">
        <f>WEEKNUM(Table_1[[#This Row],[Order Date]],1)</f>
        <v>24</v>
      </c>
      <c r="AK1716" s="17" t="str">
        <f>TEXT(Table_1[[#This Row],[Order Date]],"mmm yyyy")</f>
        <v>Jun 2015</v>
      </c>
      <c r="AL1716" s="17" t="str">
        <f>Table_1[[#This Row],[Monthly sales]]&amp;"  Week "&amp;TEXT(Table_1[[#This Row],[Weekly sales]],"00")</f>
        <v>Jun 2015  Week 24</v>
      </c>
      <c r="AM1716" s="17">
        <f>IF(COUNTIF($A$2:A1716, A1716)=1, 1, 0)</f>
        <v>1</v>
      </c>
      <c r="AN1716" s="3">
        <f>COUNTA(A1716) - COUNTIF(Table_1[[#This Row],[Unique Customers]], 1)</f>
        <v>0</v>
      </c>
      <c r="AO1716" s="17" t="str">
        <f t="shared" si="26"/>
        <v>Unique</v>
      </c>
      <c r="AP1716" s="17" t="str">
        <f>"Q"&amp;_xlfn.CEILING.MATH(MONTH(Table_1[[#This Row],[Monthly sales]])/3,1)</f>
        <v>Q2</v>
      </c>
    </row>
    <row r="1717" spans="1:42" ht="14.4" x14ac:dyDescent="0.3">
      <c r="A1717" s="2">
        <v>3137</v>
      </c>
      <c r="B1717" s="15" t="s">
        <v>2803</v>
      </c>
      <c r="C1717" s="15" t="s">
        <v>71</v>
      </c>
      <c r="D1717" s="6">
        <v>0.09</v>
      </c>
      <c r="E1717" s="4">
        <v>304.99</v>
      </c>
      <c r="F1717" s="4">
        <v>19.989999999999998</v>
      </c>
      <c r="G1717" s="15" t="s">
        <v>39</v>
      </c>
      <c r="H1717" s="15" t="s">
        <v>95</v>
      </c>
      <c r="I1717" s="15" t="s">
        <v>49</v>
      </c>
      <c r="J1717" s="15" t="s">
        <v>73</v>
      </c>
      <c r="K1717" s="15" t="s">
        <v>74</v>
      </c>
      <c r="L1717" s="15" t="s">
        <v>2804</v>
      </c>
      <c r="M1717" s="6">
        <v>0.4</v>
      </c>
      <c r="N1717" s="15" t="s">
        <v>33</v>
      </c>
      <c r="O1717" s="15" t="s">
        <v>112</v>
      </c>
      <c r="P1717" s="15" t="s">
        <v>1357</v>
      </c>
      <c r="Q1717" s="15" t="s">
        <v>2805</v>
      </c>
      <c r="R1717" s="2">
        <v>3246</v>
      </c>
      <c r="S1717" s="1">
        <v>42163</v>
      </c>
      <c r="T1717" s="12">
        <f>EOMONTH(Table_1[[#This Row],[Order Date]],0)</f>
        <v>42185</v>
      </c>
      <c r="U1717" s="10">
        <f>EOMONTH(Table_1[[#This Row],[Order Date]],0)</f>
        <v>42185</v>
      </c>
      <c r="V1717" s="14">
        <v>42163</v>
      </c>
      <c r="W1717" s="1">
        <v>42164</v>
      </c>
      <c r="X1717" s="12">
        <v>42164</v>
      </c>
      <c r="Y1717" s="10">
        <f>EOMONTH(Table_1[[#This Row],[Ship date]],0)</f>
        <v>42185</v>
      </c>
      <c r="Z1717" s="14">
        <v>42164</v>
      </c>
      <c r="AA1717" s="4">
        <v>1623.9494999999999</v>
      </c>
      <c r="AB1717" s="2">
        <v>8</v>
      </c>
      <c r="AC1717" s="4">
        <v>2353.5500000000002</v>
      </c>
      <c r="AD1717" s="2">
        <v>86795</v>
      </c>
      <c r="AE1717" s="4">
        <f>'DataCleaning and Transformation'!$E1717-'DataCleaning and Transformation'!$D1717</f>
        <v>304.90000000000003</v>
      </c>
      <c r="AF1717" s="15" t="str">
        <f>_xlfn.IFS('DataCleaning and Transformation'!$O1717="Central","Chris",'DataCleaning and Transformation'!$O1717="East","Erin",'DataCleaning and Transformation'!$O1717="South","Sam",'DataCleaning and Transformation'!$O1717="West","William")</f>
        <v>Erin</v>
      </c>
      <c r="AG1717" s="31">
        <f>Table_1[[#This Row],[Ship date]]-Table_1[[#This Row],[Order Date]]</f>
        <v>1</v>
      </c>
      <c r="AH1717" s="22">
        <f>Table_1[[#This Row],[Profit]]/Table_1[[#This Row],[Sales]]</f>
        <v>0.69</v>
      </c>
      <c r="AI1717" s="23">
        <f>Table_1[[#This Row],[Profit]]+Table_1[[#This Row],[Sales]]</f>
        <v>3977.4994999999999</v>
      </c>
      <c r="AJ1717" s="17">
        <f>WEEKNUM(Table_1[[#This Row],[Order Date]],1)</f>
        <v>24</v>
      </c>
      <c r="AK1717" s="17" t="str">
        <f>TEXT(Table_1[[#This Row],[Order Date]],"mmm yyyy")</f>
        <v>Jun 2015</v>
      </c>
      <c r="AL1717" s="17" t="str">
        <f>Table_1[[#This Row],[Monthly sales]]&amp;"  Week "&amp;TEXT(Table_1[[#This Row],[Weekly sales]],"00")</f>
        <v>Jun 2015  Week 24</v>
      </c>
      <c r="AM1717" s="17">
        <f>IF(COUNTIF($A$2:A1717, A1717)=1, 1, 0)</f>
        <v>1</v>
      </c>
      <c r="AN1717" s="3">
        <f>COUNTA(A1717) - COUNTIF(Table_1[[#This Row],[Unique Customers]], 1)</f>
        <v>0</v>
      </c>
      <c r="AO1717" s="17" t="str">
        <f t="shared" si="26"/>
        <v>Unique</v>
      </c>
      <c r="AP1717" s="17" t="str">
        <f>"Q"&amp;_xlfn.CEILING.MATH(MONTH(Table_1[[#This Row],[Monthly sales]])/3,1)</f>
        <v>Q2</v>
      </c>
    </row>
    <row r="1718" spans="1:42" ht="14.4" x14ac:dyDescent="0.3">
      <c r="A1718" s="2">
        <v>349</v>
      </c>
      <c r="B1718" s="15" t="s">
        <v>126</v>
      </c>
      <c r="C1718" s="15" t="s">
        <v>26</v>
      </c>
      <c r="D1718" s="6">
        <v>0</v>
      </c>
      <c r="E1718" s="4">
        <v>8.34</v>
      </c>
      <c r="F1718" s="4">
        <v>2.64</v>
      </c>
      <c r="G1718" s="15" t="s">
        <v>88</v>
      </c>
      <c r="H1718" s="15" t="s">
        <v>72</v>
      </c>
      <c r="I1718" s="15" t="s">
        <v>49</v>
      </c>
      <c r="J1718" s="15" t="s">
        <v>569</v>
      </c>
      <c r="K1718" s="15" t="s">
        <v>43</v>
      </c>
      <c r="L1718" s="15" t="s">
        <v>884</v>
      </c>
      <c r="M1718" s="6">
        <v>0.59</v>
      </c>
      <c r="N1718" s="15" t="s">
        <v>33</v>
      </c>
      <c r="O1718" s="15" t="s">
        <v>34</v>
      </c>
      <c r="P1718" s="15" t="s">
        <v>124</v>
      </c>
      <c r="Q1718" s="15" t="s">
        <v>129</v>
      </c>
      <c r="R1718" s="2">
        <v>33132</v>
      </c>
      <c r="S1718" s="1">
        <v>42164</v>
      </c>
      <c r="T1718" s="12">
        <f>EOMONTH(Table_1[[#This Row],[Order Date]],0)</f>
        <v>42185</v>
      </c>
      <c r="U1718" s="10">
        <f>EOMONTH(Table_1[[#This Row],[Order Date]],0)</f>
        <v>42185</v>
      </c>
      <c r="V1718" s="14">
        <v>42164</v>
      </c>
      <c r="W1718" s="1">
        <v>42166</v>
      </c>
      <c r="X1718" s="12">
        <v>42166</v>
      </c>
      <c r="Y1718" s="10">
        <f>EOMONTH(Table_1[[#This Row],[Ship date]],0)</f>
        <v>42185</v>
      </c>
      <c r="Z1718" s="14">
        <v>42166</v>
      </c>
      <c r="AA1718" s="4">
        <v>5.8624999999999998</v>
      </c>
      <c r="AB1718" s="2">
        <v>23</v>
      </c>
      <c r="AC1718" s="4">
        <v>212.89</v>
      </c>
      <c r="AD1718" s="2">
        <v>17446</v>
      </c>
      <c r="AE1718" s="4">
        <f>'DataCleaning and Transformation'!$E1718-'DataCleaning and Transformation'!$D1718</f>
        <v>8.34</v>
      </c>
      <c r="AF1718" s="15" t="str">
        <f>_xlfn.IFS('DataCleaning and Transformation'!$O1718="Central","Chris",'DataCleaning and Transformation'!$O1718="East","Erin",'DataCleaning and Transformation'!$O1718="South","Sam",'DataCleaning and Transformation'!$O1718="West","William")</f>
        <v>Sam</v>
      </c>
      <c r="AG1718" s="31">
        <f>Table_1[[#This Row],[Ship date]]-Table_1[[#This Row],[Order Date]]</f>
        <v>2</v>
      </c>
      <c r="AH1718" s="22">
        <f>Table_1[[#This Row],[Profit]]/Table_1[[#This Row],[Sales]]</f>
        <v>2.7537695523509795E-2</v>
      </c>
      <c r="AI1718" s="23">
        <f>Table_1[[#This Row],[Profit]]+Table_1[[#This Row],[Sales]]</f>
        <v>218.7525</v>
      </c>
      <c r="AJ1718" s="17">
        <f>WEEKNUM(Table_1[[#This Row],[Order Date]],1)</f>
        <v>24</v>
      </c>
      <c r="AK1718" s="17" t="str">
        <f>TEXT(Table_1[[#This Row],[Order Date]],"mmm yyyy")</f>
        <v>Jun 2015</v>
      </c>
      <c r="AL1718" s="17" t="str">
        <f>Table_1[[#This Row],[Monthly sales]]&amp;"  Week "&amp;TEXT(Table_1[[#This Row],[Weekly sales]],"00")</f>
        <v>Jun 2015  Week 24</v>
      </c>
      <c r="AM1718" s="17">
        <f>IF(COUNTIF($A$2:A1718, A1718)=1, 1, 0)</f>
        <v>0</v>
      </c>
      <c r="AN1718" s="3">
        <f>COUNTA(A1718) - COUNTIF(Table_1[[#This Row],[Unique Customers]], 1)</f>
        <v>1</v>
      </c>
      <c r="AO1718" s="17" t="str">
        <f t="shared" si="26"/>
        <v>Unique</v>
      </c>
      <c r="AP1718" s="17" t="str">
        <f>"Q"&amp;_xlfn.CEILING.MATH(MONTH(Table_1[[#This Row],[Monthly sales]])/3,1)</f>
        <v>Q2</v>
      </c>
    </row>
    <row r="1719" spans="1:42" ht="14.4" x14ac:dyDescent="0.3">
      <c r="A1719" s="2">
        <v>351</v>
      </c>
      <c r="B1719" s="15" t="s">
        <v>130</v>
      </c>
      <c r="C1719" s="15" t="s">
        <v>26</v>
      </c>
      <c r="D1719" s="6">
        <v>0</v>
      </c>
      <c r="E1719" s="4">
        <v>8.34</v>
      </c>
      <c r="F1719" s="4">
        <v>2.64</v>
      </c>
      <c r="G1719" s="15" t="s">
        <v>88</v>
      </c>
      <c r="H1719" s="15" t="s">
        <v>72</v>
      </c>
      <c r="I1719" s="15" t="s">
        <v>49</v>
      </c>
      <c r="J1719" s="15" t="s">
        <v>569</v>
      </c>
      <c r="K1719" s="15" t="s">
        <v>43</v>
      </c>
      <c r="L1719" s="15" t="s">
        <v>884</v>
      </c>
      <c r="M1719" s="6">
        <v>0.59</v>
      </c>
      <c r="N1719" s="15" t="s">
        <v>33</v>
      </c>
      <c r="O1719" s="15" t="s">
        <v>112</v>
      </c>
      <c r="P1719" s="15" t="s">
        <v>113</v>
      </c>
      <c r="Q1719" s="15" t="s">
        <v>131</v>
      </c>
      <c r="R1719" s="2">
        <v>13601</v>
      </c>
      <c r="S1719" s="1">
        <v>42164</v>
      </c>
      <c r="T1719" s="12">
        <f>EOMONTH(Table_1[[#This Row],[Order Date]],0)</f>
        <v>42185</v>
      </c>
      <c r="U1719" s="10">
        <f>EOMONTH(Table_1[[#This Row],[Order Date]],0)</f>
        <v>42185</v>
      </c>
      <c r="V1719" s="14">
        <v>42164</v>
      </c>
      <c r="W1719" s="1">
        <v>42166</v>
      </c>
      <c r="X1719" s="12">
        <v>42166</v>
      </c>
      <c r="Y1719" s="10">
        <f>EOMONTH(Table_1[[#This Row],[Ship date]],0)</f>
        <v>42185</v>
      </c>
      <c r="Z1719" s="14">
        <v>42166</v>
      </c>
      <c r="AA1719" s="4">
        <v>10.5</v>
      </c>
      <c r="AB1719" s="2">
        <v>6</v>
      </c>
      <c r="AC1719" s="4">
        <v>55.54</v>
      </c>
      <c r="AD1719" s="2">
        <v>88685</v>
      </c>
      <c r="AE1719" s="4">
        <f>'DataCleaning and Transformation'!$E1719-'DataCleaning and Transformation'!$D1719</f>
        <v>8.34</v>
      </c>
      <c r="AF1719" s="15" t="str">
        <f>_xlfn.IFS('DataCleaning and Transformation'!$O1719="Central","Chris",'DataCleaning and Transformation'!$O1719="East","Erin",'DataCleaning and Transformation'!$O1719="South","Sam",'DataCleaning and Transformation'!$O1719="West","William")</f>
        <v>Erin</v>
      </c>
      <c r="AG1719" s="31">
        <f>Table_1[[#This Row],[Ship date]]-Table_1[[#This Row],[Order Date]]</f>
        <v>2</v>
      </c>
      <c r="AH1719" s="22">
        <f>Table_1[[#This Row],[Profit]]/Table_1[[#This Row],[Sales]]</f>
        <v>0.18905293482175009</v>
      </c>
      <c r="AI1719" s="23">
        <f>Table_1[[#This Row],[Profit]]+Table_1[[#This Row],[Sales]]</f>
        <v>66.039999999999992</v>
      </c>
      <c r="AJ1719" s="17">
        <f>WEEKNUM(Table_1[[#This Row],[Order Date]],1)</f>
        <v>24</v>
      </c>
      <c r="AK1719" s="17" t="str">
        <f>TEXT(Table_1[[#This Row],[Order Date]],"mmm yyyy")</f>
        <v>Jun 2015</v>
      </c>
      <c r="AL1719" s="17" t="str">
        <f>Table_1[[#This Row],[Monthly sales]]&amp;"  Week "&amp;TEXT(Table_1[[#This Row],[Weekly sales]],"00")</f>
        <v>Jun 2015  Week 24</v>
      </c>
      <c r="AM1719" s="17">
        <f>IF(COUNTIF($A$2:A1719, A1719)=1, 1, 0)</f>
        <v>0</v>
      </c>
      <c r="AN1719" s="3">
        <f>COUNTA(A1719) - COUNTIF(Table_1[[#This Row],[Unique Customers]], 1)</f>
        <v>1</v>
      </c>
      <c r="AO1719" s="17" t="str">
        <f t="shared" si="26"/>
        <v>Unique</v>
      </c>
      <c r="AP1719" s="17" t="str">
        <f>"Q"&amp;_xlfn.CEILING.MATH(MONTH(Table_1[[#This Row],[Monthly sales]])/3,1)</f>
        <v>Q2</v>
      </c>
    </row>
    <row r="1720" spans="1:42" ht="14.4" x14ac:dyDescent="0.3">
      <c r="A1720" s="2">
        <v>2584</v>
      </c>
      <c r="B1720" s="15" t="s">
        <v>2806</v>
      </c>
      <c r="C1720" s="15" t="s">
        <v>26</v>
      </c>
      <c r="D1720" s="6">
        <v>0.04</v>
      </c>
      <c r="E1720" s="4">
        <v>6.3</v>
      </c>
      <c r="F1720" s="4">
        <v>0.5</v>
      </c>
      <c r="G1720" s="15" t="s">
        <v>39</v>
      </c>
      <c r="H1720" s="15" t="s">
        <v>72</v>
      </c>
      <c r="I1720" s="15" t="s">
        <v>49</v>
      </c>
      <c r="J1720" s="15" t="s">
        <v>153</v>
      </c>
      <c r="K1720" s="15" t="s">
        <v>74</v>
      </c>
      <c r="L1720" s="15" t="s">
        <v>827</v>
      </c>
      <c r="M1720" s="6">
        <v>0.39</v>
      </c>
      <c r="N1720" s="15" t="s">
        <v>33</v>
      </c>
      <c r="O1720" s="15" t="s">
        <v>53</v>
      </c>
      <c r="P1720" s="15" t="s">
        <v>290</v>
      </c>
      <c r="Q1720" s="15" t="s">
        <v>2807</v>
      </c>
      <c r="R1720" s="2">
        <v>48141</v>
      </c>
      <c r="S1720" s="1">
        <v>42164</v>
      </c>
      <c r="T1720" s="12">
        <f>EOMONTH(Table_1[[#This Row],[Order Date]],0)</f>
        <v>42185</v>
      </c>
      <c r="U1720" s="10">
        <f>EOMONTH(Table_1[[#This Row],[Order Date]],0)</f>
        <v>42185</v>
      </c>
      <c r="V1720" s="14">
        <v>42164</v>
      </c>
      <c r="W1720" s="1">
        <v>42166</v>
      </c>
      <c r="X1720" s="12">
        <v>42166</v>
      </c>
      <c r="Y1720" s="10">
        <f>EOMONTH(Table_1[[#This Row],[Ship date]],0)</f>
        <v>42185</v>
      </c>
      <c r="Z1720" s="14">
        <v>42166</v>
      </c>
      <c r="AA1720" s="4">
        <v>67.606200000000001</v>
      </c>
      <c r="AB1720" s="2">
        <v>15</v>
      </c>
      <c r="AC1720" s="4">
        <v>97.98</v>
      </c>
      <c r="AD1720" s="2">
        <v>89658</v>
      </c>
      <c r="AE1720" s="4">
        <f>'DataCleaning and Transformation'!$E1720-'DataCleaning and Transformation'!$D1720</f>
        <v>6.26</v>
      </c>
      <c r="AF1720" s="15" t="str">
        <f>_xlfn.IFS('DataCleaning and Transformation'!$O1720="Central","Chris",'DataCleaning and Transformation'!$O1720="East","Erin",'DataCleaning and Transformation'!$O1720="South","Sam",'DataCleaning and Transformation'!$O1720="West","William")</f>
        <v>Chris</v>
      </c>
      <c r="AG1720" s="31">
        <f>Table_1[[#This Row],[Ship date]]-Table_1[[#This Row],[Order Date]]</f>
        <v>2</v>
      </c>
      <c r="AH1720" s="22">
        <f>Table_1[[#This Row],[Profit]]/Table_1[[#This Row],[Sales]]</f>
        <v>0.69</v>
      </c>
      <c r="AI1720" s="23">
        <f>Table_1[[#This Row],[Profit]]+Table_1[[#This Row],[Sales]]</f>
        <v>165.58620000000002</v>
      </c>
      <c r="AJ1720" s="17">
        <f>WEEKNUM(Table_1[[#This Row],[Order Date]],1)</f>
        <v>24</v>
      </c>
      <c r="AK1720" s="17" t="str">
        <f>TEXT(Table_1[[#This Row],[Order Date]],"mmm yyyy")</f>
        <v>Jun 2015</v>
      </c>
      <c r="AL1720" s="17" t="str">
        <f>Table_1[[#This Row],[Monthly sales]]&amp;"  Week "&amp;TEXT(Table_1[[#This Row],[Weekly sales]],"00")</f>
        <v>Jun 2015  Week 24</v>
      </c>
      <c r="AM1720" s="17">
        <f>IF(COUNTIF($A$2:A1720, A1720)=1, 1, 0)</f>
        <v>1</v>
      </c>
      <c r="AN1720" s="3">
        <f>COUNTA(A1720) - COUNTIF(Table_1[[#This Row],[Unique Customers]], 1)</f>
        <v>0</v>
      </c>
      <c r="AO1720" s="17" t="str">
        <f t="shared" si="26"/>
        <v>Unique</v>
      </c>
      <c r="AP1720" s="17" t="str">
        <f>"Q"&amp;_xlfn.CEILING.MATH(MONTH(Table_1[[#This Row],[Monthly sales]])/3,1)</f>
        <v>Q2</v>
      </c>
    </row>
    <row r="1721" spans="1:42" ht="14.4" x14ac:dyDescent="0.3">
      <c r="A1721" s="2">
        <v>1151</v>
      </c>
      <c r="B1721" s="15" t="s">
        <v>2808</v>
      </c>
      <c r="C1721" s="15" t="s">
        <v>48</v>
      </c>
      <c r="D1721" s="6">
        <v>0.05</v>
      </c>
      <c r="E1721" s="4">
        <v>7.59</v>
      </c>
      <c r="F1721" s="4">
        <v>4</v>
      </c>
      <c r="G1721" s="15" t="s">
        <v>39</v>
      </c>
      <c r="H1721" s="15" t="s">
        <v>95</v>
      </c>
      <c r="I1721" s="15" t="s">
        <v>29</v>
      </c>
      <c r="J1721" s="15" t="s">
        <v>127</v>
      </c>
      <c r="K1721" s="15" t="s">
        <v>51</v>
      </c>
      <c r="L1721" s="15" t="s">
        <v>1688</v>
      </c>
      <c r="M1721" s="6">
        <v>0.42</v>
      </c>
      <c r="N1721" s="15" t="s">
        <v>33</v>
      </c>
      <c r="O1721" s="15" t="s">
        <v>112</v>
      </c>
      <c r="P1721" s="15" t="s">
        <v>404</v>
      </c>
      <c r="Q1721" s="15" t="s">
        <v>2809</v>
      </c>
      <c r="R1721" s="2">
        <v>1075</v>
      </c>
      <c r="S1721" s="1">
        <v>42164</v>
      </c>
      <c r="T1721" s="12">
        <f>EOMONTH(Table_1[[#This Row],[Order Date]],0)</f>
        <v>42185</v>
      </c>
      <c r="U1721" s="10">
        <f>EOMONTH(Table_1[[#This Row],[Order Date]],0)</f>
        <v>42185</v>
      </c>
      <c r="V1721" s="14">
        <v>42164</v>
      </c>
      <c r="W1721" s="1">
        <v>42164</v>
      </c>
      <c r="X1721" s="12">
        <v>42164</v>
      </c>
      <c r="Y1721" s="10">
        <f>EOMONTH(Table_1[[#This Row],[Ship date]],0)</f>
        <v>42185</v>
      </c>
      <c r="Z1721" s="14">
        <v>42164</v>
      </c>
      <c r="AA1721" s="4">
        <v>6.0926999999999998</v>
      </c>
      <c r="AB1721" s="2">
        <v>1</v>
      </c>
      <c r="AC1721" s="4">
        <v>8.83</v>
      </c>
      <c r="AD1721" s="2">
        <v>91344</v>
      </c>
      <c r="AE1721" s="4">
        <f>'DataCleaning and Transformation'!$E1721-'DataCleaning and Transformation'!$D1721</f>
        <v>7.54</v>
      </c>
      <c r="AF1721" s="15" t="str">
        <f>_xlfn.IFS('DataCleaning and Transformation'!$O1721="Central","Chris",'DataCleaning and Transformation'!$O1721="East","Erin",'DataCleaning and Transformation'!$O1721="South","Sam",'DataCleaning and Transformation'!$O1721="West","William")</f>
        <v>Erin</v>
      </c>
      <c r="AG1721" s="31">
        <f>Table_1[[#This Row],[Ship date]]-Table_1[[#This Row],[Order Date]]</f>
        <v>0</v>
      </c>
      <c r="AH1721" s="22">
        <f>Table_1[[#This Row],[Profit]]/Table_1[[#This Row],[Sales]]</f>
        <v>0.69</v>
      </c>
      <c r="AI1721" s="23">
        <f>Table_1[[#This Row],[Profit]]+Table_1[[#This Row],[Sales]]</f>
        <v>14.922699999999999</v>
      </c>
      <c r="AJ1721" s="17">
        <f>WEEKNUM(Table_1[[#This Row],[Order Date]],1)</f>
        <v>24</v>
      </c>
      <c r="AK1721" s="17" t="str">
        <f>TEXT(Table_1[[#This Row],[Order Date]],"mmm yyyy")</f>
        <v>Jun 2015</v>
      </c>
      <c r="AL1721" s="17" t="str">
        <f>Table_1[[#This Row],[Monthly sales]]&amp;"  Week "&amp;TEXT(Table_1[[#This Row],[Weekly sales]],"00")</f>
        <v>Jun 2015  Week 24</v>
      </c>
      <c r="AM1721" s="17">
        <f>IF(COUNTIF($A$2:A1721, A1721)=1, 1, 0)</f>
        <v>1</v>
      </c>
      <c r="AN1721" s="3">
        <f>COUNTA(A1721) - COUNTIF(Table_1[[#This Row],[Unique Customers]], 1)</f>
        <v>0</v>
      </c>
      <c r="AO1721" s="17" t="str">
        <f t="shared" si="26"/>
        <v>Unique</v>
      </c>
      <c r="AP1721" s="17" t="str">
        <f>"Q"&amp;_xlfn.CEILING.MATH(MONTH(Table_1[[#This Row],[Monthly sales]])/3,1)</f>
        <v>Q2</v>
      </c>
    </row>
    <row r="1722" spans="1:42" ht="14.4" x14ac:dyDescent="0.3">
      <c r="A1722" s="2">
        <v>218</v>
      </c>
      <c r="B1722" s="15" t="s">
        <v>2810</v>
      </c>
      <c r="C1722" s="15" t="s">
        <v>117</v>
      </c>
      <c r="D1722" s="6">
        <v>0.05</v>
      </c>
      <c r="E1722" s="4">
        <v>119.99</v>
      </c>
      <c r="F1722" s="4">
        <v>56.14</v>
      </c>
      <c r="G1722" s="15" t="s">
        <v>27</v>
      </c>
      <c r="H1722" s="15" t="s">
        <v>40</v>
      </c>
      <c r="I1722" s="15" t="s">
        <v>41</v>
      </c>
      <c r="J1722" s="15" t="s">
        <v>57</v>
      </c>
      <c r="K1722" s="15" t="s">
        <v>31</v>
      </c>
      <c r="L1722" s="15" t="s">
        <v>588</v>
      </c>
      <c r="M1722" s="6">
        <v>0.39</v>
      </c>
      <c r="N1722" s="15" t="s">
        <v>33</v>
      </c>
      <c r="O1722" s="15" t="s">
        <v>60</v>
      </c>
      <c r="P1722" s="15" t="s">
        <v>147</v>
      </c>
      <c r="Q1722" s="15" t="s">
        <v>950</v>
      </c>
      <c r="R1722" s="2">
        <v>84107</v>
      </c>
      <c r="S1722" s="1">
        <v>42164</v>
      </c>
      <c r="T1722" s="12">
        <f>EOMONTH(Table_1[[#This Row],[Order Date]],0)</f>
        <v>42185</v>
      </c>
      <c r="U1722" s="10">
        <f>EOMONTH(Table_1[[#This Row],[Order Date]],0)</f>
        <v>42185</v>
      </c>
      <c r="V1722" s="14">
        <v>42164</v>
      </c>
      <c r="W1722" s="1">
        <v>42166</v>
      </c>
      <c r="X1722" s="12">
        <v>42166</v>
      </c>
      <c r="Y1722" s="10">
        <f>EOMONTH(Table_1[[#This Row],[Ship date]],0)</f>
        <v>42185</v>
      </c>
      <c r="Z1722" s="14">
        <v>42166</v>
      </c>
      <c r="AA1722" s="4">
        <v>-102.5121</v>
      </c>
      <c r="AB1722" s="2">
        <v>6</v>
      </c>
      <c r="AC1722" s="4">
        <v>730.37</v>
      </c>
      <c r="AD1722" s="2">
        <v>88048</v>
      </c>
      <c r="AE1722" s="4">
        <f>'DataCleaning and Transformation'!$E1722-'DataCleaning and Transformation'!$D1722</f>
        <v>119.94</v>
      </c>
      <c r="AF1722" s="15" t="str">
        <f>_xlfn.IFS('DataCleaning and Transformation'!$O1722="Central","Chris",'DataCleaning and Transformation'!$O1722="East","Erin",'DataCleaning and Transformation'!$O1722="South","Sam",'DataCleaning and Transformation'!$O1722="West","William")</f>
        <v>William</v>
      </c>
      <c r="AG1722" s="31">
        <f>Table_1[[#This Row],[Ship date]]-Table_1[[#This Row],[Order Date]]</f>
        <v>2</v>
      </c>
      <c r="AH1722" s="22">
        <f>Table_1[[#This Row],[Profit]]/Table_1[[#This Row],[Sales]]</f>
        <v>-0.14035639470405412</v>
      </c>
      <c r="AI1722" s="23">
        <f>Table_1[[#This Row],[Profit]]+Table_1[[#This Row],[Sales]]</f>
        <v>627.85789999999997</v>
      </c>
      <c r="AJ1722" s="17">
        <f>WEEKNUM(Table_1[[#This Row],[Order Date]],1)</f>
        <v>24</v>
      </c>
      <c r="AK1722" s="17" t="str">
        <f>TEXT(Table_1[[#This Row],[Order Date]],"mmm yyyy")</f>
        <v>Jun 2015</v>
      </c>
      <c r="AL1722" s="17" t="str">
        <f>Table_1[[#This Row],[Monthly sales]]&amp;"  Week "&amp;TEXT(Table_1[[#This Row],[Weekly sales]],"00")</f>
        <v>Jun 2015  Week 24</v>
      </c>
      <c r="AM1722" s="17">
        <f>IF(COUNTIF($A$2:A1722, A1722)=1, 1, 0)</f>
        <v>1</v>
      </c>
      <c r="AN1722" s="3">
        <f>COUNTA(A1722) - COUNTIF(Table_1[[#This Row],[Unique Customers]], 1)</f>
        <v>0</v>
      </c>
      <c r="AO1722" s="17" t="str">
        <f t="shared" si="26"/>
        <v>Unique</v>
      </c>
      <c r="AP1722" s="17" t="str">
        <f>"Q"&amp;_xlfn.CEILING.MATH(MONTH(Table_1[[#This Row],[Monthly sales]])/3,1)</f>
        <v>Q2</v>
      </c>
    </row>
    <row r="1723" spans="1:42" ht="14.4" x14ac:dyDescent="0.3">
      <c r="A1723" s="2">
        <v>3361</v>
      </c>
      <c r="B1723" s="15" t="s">
        <v>811</v>
      </c>
      <c r="C1723" s="15" t="s">
        <v>117</v>
      </c>
      <c r="D1723" s="6">
        <v>0.03</v>
      </c>
      <c r="E1723" s="4">
        <v>4.9800000000000004</v>
      </c>
      <c r="F1723" s="4">
        <v>4.95</v>
      </c>
      <c r="G1723" s="15" t="s">
        <v>39</v>
      </c>
      <c r="H1723" s="15" t="s">
        <v>72</v>
      </c>
      <c r="I1723" s="15" t="s">
        <v>49</v>
      </c>
      <c r="J1723" s="15" t="s">
        <v>73</v>
      </c>
      <c r="K1723" s="15" t="s">
        <v>74</v>
      </c>
      <c r="L1723" s="15" t="s">
        <v>2620</v>
      </c>
      <c r="M1723" s="6">
        <v>0.37</v>
      </c>
      <c r="N1723" s="15" t="s">
        <v>33</v>
      </c>
      <c r="O1723" s="15" t="s">
        <v>53</v>
      </c>
      <c r="P1723" s="15" t="s">
        <v>358</v>
      </c>
      <c r="Q1723" s="15" t="s">
        <v>813</v>
      </c>
      <c r="R1723" s="2">
        <v>53095</v>
      </c>
      <c r="S1723" s="1">
        <v>42164</v>
      </c>
      <c r="T1723" s="12">
        <f>EOMONTH(Table_1[[#This Row],[Order Date]],0)</f>
        <v>42185</v>
      </c>
      <c r="U1723" s="10">
        <f>EOMONTH(Table_1[[#This Row],[Order Date]],0)</f>
        <v>42185</v>
      </c>
      <c r="V1723" s="14">
        <v>42164</v>
      </c>
      <c r="W1723" s="1">
        <v>42166</v>
      </c>
      <c r="X1723" s="12">
        <v>42166</v>
      </c>
      <c r="Y1723" s="10">
        <f>EOMONTH(Table_1[[#This Row],[Ship date]],0)</f>
        <v>42185</v>
      </c>
      <c r="Z1723" s="14">
        <v>42166</v>
      </c>
      <c r="AA1723" s="4">
        <v>-47.995249999999999</v>
      </c>
      <c r="AB1723" s="2">
        <v>19</v>
      </c>
      <c r="AC1723" s="4">
        <v>95</v>
      </c>
      <c r="AD1723" s="2">
        <v>91438</v>
      </c>
      <c r="AE1723" s="4">
        <f>'DataCleaning and Transformation'!$E1723-'DataCleaning and Transformation'!$D1723</f>
        <v>4.95</v>
      </c>
      <c r="AF1723" s="15" t="str">
        <f>_xlfn.IFS('DataCleaning and Transformation'!$O1723="Central","Chris",'DataCleaning and Transformation'!$O1723="East","Erin",'DataCleaning and Transformation'!$O1723="South","Sam",'DataCleaning and Transformation'!$O1723="West","William")</f>
        <v>Chris</v>
      </c>
      <c r="AG1723" s="31">
        <f>Table_1[[#This Row],[Ship date]]-Table_1[[#This Row],[Order Date]]</f>
        <v>2</v>
      </c>
      <c r="AH1723" s="22">
        <f>Table_1[[#This Row],[Profit]]/Table_1[[#This Row],[Sales]]</f>
        <v>-0.50521315789473686</v>
      </c>
      <c r="AI1723" s="23">
        <f>Table_1[[#This Row],[Profit]]+Table_1[[#This Row],[Sales]]</f>
        <v>47.004750000000001</v>
      </c>
      <c r="AJ1723" s="17">
        <f>WEEKNUM(Table_1[[#This Row],[Order Date]],1)</f>
        <v>24</v>
      </c>
      <c r="AK1723" s="17" t="str">
        <f>TEXT(Table_1[[#This Row],[Order Date]],"mmm yyyy")</f>
        <v>Jun 2015</v>
      </c>
      <c r="AL1723" s="17" t="str">
        <f>Table_1[[#This Row],[Monthly sales]]&amp;"  Week "&amp;TEXT(Table_1[[#This Row],[Weekly sales]],"00")</f>
        <v>Jun 2015  Week 24</v>
      </c>
      <c r="AM1723" s="17">
        <f>IF(COUNTIF($A$2:A1723, A1723)=1, 1, 0)</f>
        <v>0</v>
      </c>
      <c r="AN1723" s="3">
        <f>COUNTA(A1723) - COUNTIF(Table_1[[#This Row],[Unique Customers]], 1)</f>
        <v>1</v>
      </c>
      <c r="AO1723" s="17" t="str">
        <f t="shared" si="26"/>
        <v>Unique</v>
      </c>
      <c r="AP1723" s="17" t="str">
        <f>"Q"&amp;_xlfn.CEILING.MATH(MONTH(Table_1[[#This Row],[Monthly sales]])/3,1)</f>
        <v>Q2</v>
      </c>
    </row>
    <row r="1724" spans="1:42" ht="14.4" x14ac:dyDescent="0.3">
      <c r="A1724" s="2">
        <v>326</v>
      </c>
      <c r="B1724" s="15" t="s">
        <v>2811</v>
      </c>
      <c r="C1724" s="15" t="s">
        <v>71</v>
      </c>
      <c r="D1724" s="6">
        <v>0.06</v>
      </c>
      <c r="E1724" s="4">
        <v>7.99</v>
      </c>
      <c r="F1724" s="4">
        <v>5.03</v>
      </c>
      <c r="G1724" s="15" t="s">
        <v>39</v>
      </c>
      <c r="H1724" s="15" t="s">
        <v>40</v>
      </c>
      <c r="I1724" s="15" t="s">
        <v>41</v>
      </c>
      <c r="J1724" s="15" t="s">
        <v>136</v>
      </c>
      <c r="K1724" s="15" t="s">
        <v>145</v>
      </c>
      <c r="L1724" s="15" t="s">
        <v>466</v>
      </c>
      <c r="M1724" s="6">
        <v>0.6</v>
      </c>
      <c r="N1724" s="15" t="s">
        <v>33</v>
      </c>
      <c r="O1724" s="15" t="s">
        <v>53</v>
      </c>
      <c r="P1724" s="15" t="s">
        <v>104</v>
      </c>
      <c r="Q1724" s="15" t="s">
        <v>2196</v>
      </c>
      <c r="R1724" s="2">
        <v>60510</v>
      </c>
      <c r="S1724" s="1">
        <v>42164</v>
      </c>
      <c r="T1724" s="12">
        <f>EOMONTH(Table_1[[#This Row],[Order Date]],0)</f>
        <v>42185</v>
      </c>
      <c r="U1724" s="10">
        <f>EOMONTH(Table_1[[#This Row],[Order Date]],0)</f>
        <v>42185</v>
      </c>
      <c r="V1724" s="14">
        <v>42164</v>
      </c>
      <c r="W1724" s="1">
        <v>42165</v>
      </c>
      <c r="X1724" s="12">
        <v>42165</v>
      </c>
      <c r="Y1724" s="10">
        <f>EOMONTH(Table_1[[#This Row],[Ship date]],0)</f>
        <v>42185</v>
      </c>
      <c r="Z1724" s="14">
        <v>42165</v>
      </c>
      <c r="AA1724" s="4">
        <v>-29.172000000000001</v>
      </c>
      <c r="AB1724" s="2">
        <v>4</v>
      </c>
      <c r="AC1724" s="4">
        <v>28.46</v>
      </c>
      <c r="AD1724" s="2">
        <v>90973</v>
      </c>
      <c r="AE1724" s="4">
        <f>'DataCleaning and Transformation'!$E1724-'DataCleaning and Transformation'!$D1724</f>
        <v>7.9300000000000006</v>
      </c>
      <c r="AF1724" s="15" t="str">
        <f>_xlfn.IFS('DataCleaning and Transformation'!$O1724="Central","Chris",'DataCleaning and Transformation'!$O1724="East","Erin",'DataCleaning and Transformation'!$O1724="South","Sam",'DataCleaning and Transformation'!$O1724="West","William")</f>
        <v>Chris</v>
      </c>
      <c r="AG1724" s="31">
        <f>Table_1[[#This Row],[Ship date]]-Table_1[[#This Row],[Order Date]]</f>
        <v>1</v>
      </c>
      <c r="AH1724" s="22">
        <f>Table_1[[#This Row],[Profit]]/Table_1[[#This Row],[Sales]]</f>
        <v>-1.0250175685172171</v>
      </c>
      <c r="AI1724" s="23">
        <f>Table_1[[#This Row],[Profit]]+Table_1[[#This Row],[Sales]]</f>
        <v>-0.71199999999999974</v>
      </c>
      <c r="AJ1724" s="17">
        <f>WEEKNUM(Table_1[[#This Row],[Order Date]],1)</f>
        <v>24</v>
      </c>
      <c r="AK1724" s="17" t="str">
        <f>TEXT(Table_1[[#This Row],[Order Date]],"mmm yyyy")</f>
        <v>Jun 2015</v>
      </c>
      <c r="AL1724" s="17" t="str">
        <f>Table_1[[#This Row],[Monthly sales]]&amp;"  Week "&amp;TEXT(Table_1[[#This Row],[Weekly sales]],"00")</f>
        <v>Jun 2015  Week 24</v>
      </c>
      <c r="AM1724" s="17">
        <f>IF(COUNTIF($A$2:A1724, A1724)=1, 1, 0)</f>
        <v>1</v>
      </c>
      <c r="AN1724" s="3">
        <f>COUNTA(A1724) - COUNTIF(Table_1[[#This Row],[Unique Customers]], 1)</f>
        <v>0</v>
      </c>
      <c r="AO1724" s="17" t="str">
        <f t="shared" si="26"/>
        <v>Unique</v>
      </c>
      <c r="AP1724" s="17" t="str">
        <f>"Q"&amp;_xlfn.CEILING.MATH(MONTH(Table_1[[#This Row],[Monthly sales]])/3,1)</f>
        <v>Q2</v>
      </c>
    </row>
    <row r="1725" spans="1:42" ht="14.4" x14ac:dyDescent="0.3">
      <c r="A1725" s="2">
        <v>3079</v>
      </c>
      <c r="B1725" s="15" t="s">
        <v>320</v>
      </c>
      <c r="C1725" s="15" t="s">
        <v>26</v>
      </c>
      <c r="D1725" s="6">
        <v>0</v>
      </c>
      <c r="E1725" s="4">
        <v>2.21</v>
      </c>
      <c r="F1725" s="4">
        <v>1</v>
      </c>
      <c r="G1725" s="15" t="s">
        <v>88</v>
      </c>
      <c r="H1725" s="15" t="s">
        <v>28</v>
      </c>
      <c r="I1725" s="15" t="s">
        <v>49</v>
      </c>
      <c r="J1725" s="15" t="s">
        <v>50</v>
      </c>
      <c r="K1725" s="15" t="s">
        <v>51</v>
      </c>
      <c r="L1725" s="15" t="s">
        <v>2812</v>
      </c>
      <c r="M1725" s="6">
        <v>0.38</v>
      </c>
      <c r="N1725" s="15" t="s">
        <v>33</v>
      </c>
      <c r="O1725" s="15" t="s">
        <v>112</v>
      </c>
      <c r="P1725" s="15" t="s">
        <v>321</v>
      </c>
      <c r="Q1725" s="15" t="s">
        <v>322</v>
      </c>
      <c r="R1725" s="2">
        <v>19112</v>
      </c>
      <c r="S1725" s="1">
        <v>42165</v>
      </c>
      <c r="T1725" s="12">
        <f>EOMONTH(Table_1[[#This Row],[Order Date]],0)</f>
        <v>42185</v>
      </c>
      <c r="U1725" s="10">
        <f>EOMONTH(Table_1[[#This Row],[Order Date]],0)</f>
        <v>42185</v>
      </c>
      <c r="V1725" s="14">
        <v>42165</v>
      </c>
      <c r="W1725" s="1">
        <v>42166</v>
      </c>
      <c r="X1725" s="12">
        <v>42166</v>
      </c>
      <c r="Y1725" s="10">
        <f>EOMONTH(Table_1[[#This Row],[Ship date]],0)</f>
        <v>42185</v>
      </c>
      <c r="Z1725" s="14">
        <v>42166</v>
      </c>
      <c r="AA1725" s="4">
        <v>10.01</v>
      </c>
      <c r="AB1725" s="2">
        <v>33</v>
      </c>
      <c r="AC1725" s="4">
        <v>87.18</v>
      </c>
      <c r="AD1725" s="2">
        <v>48483</v>
      </c>
      <c r="AE1725" s="4">
        <f>'DataCleaning and Transformation'!$E1725-'DataCleaning and Transformation'!$D1725</f>
        <v>2.21</v>
      </c>
      <c r="AF1725" s="15" t="str">
        <f>_xlfn.IFS('DataCleaning and Transformation'!$O1725="Central","Chris",'DataCleaning and Transformation'!$O1725="East","Erin",'DataCleaning and Transformation'!$O1725="South","Sam",'DataCleaning and Transformation'!$O1725="West","William")</f>
        <v>Erin</v>
      </c>
      <c r="AG1725" s="31">
        <f>Table_1[[#This Row],[Ship date]]-Table_1[[#This Row],[Order Date]]</f>
        <v>1</v>
      </c>
      <c r="AH1725" s="22">
        <f>Table_1[[#This Row],[Profit]]/Table_1[[#This Row],[Sales]]</f>
        <v>0.11481991282404221</v>
      </c>
      <c r="AI1725" s="23">
        <f>Table_1[[#This Row],[Profit]]+Table_1[[#This Row],[Sales]]</f>
        <v>97.190000000000012</v>
      </c>
      <c r="AJ1725" s="17">
        <f>WEEKNUM(Table_1[[#This Row],[Order Date]],1)</f>
        <v>24</v>
      </c>
      <c r="AK1725" s="17" t="str">
        <f>TEXT(Table_1[[#This Row],[Order Date]],"mmm yyyy")</f>
        <v>Jun 2015</v>
      </c>
      <c r="AL1725" s="17" t="str">
        <f>Table_1[[#This Row],[Monthly sales]]&amp;"  Week "&amp;TEXT(Table_1[[#This Row],[Weekly sales]],"00")</f>
        <v>Jun 2015  Week 24</v>
      </c>
      <c r="AM1725" s="17">
        <f>IF(COUNTIF($A$2:A1725, A1725)=1, 1, 0)</f>
        <v>0</v>
      </c>
      <c r="AN1725" s="3">
        <f>COUNTA(A1725) - COUNTIF(Table_1[[#This Row],[Unique Customers]], 1)</f>
        <v>1</v>
      </c>
      <c r="AO1725" s="17" t="str">
        <f t="shared" si="26"/>
        <v>Unique</v>
      </c>
      <c r="AP1725" s="17" t="str">
        <f>"Q"&amp;_xlfn.CEILING.MATH(MONTH(Table_1[[#This Row],[Monthly sales]])/3,1)</f>
        <v>Q2</v>
      </c>
    </row>
    <row r="1726" spans="1:42" ht="14.4" x14ac:dyDescent="0.3">
      <c r="A1726" s="2">
        <v>3243</v>
      </c>
      <c r="B1726" s="15" t="s">
        <v>2813</v>
      </c>
      <c r="C1726" s="15" t="s">
        <v>38</v>
      </c>
      <c r="D1726" s="6">
        <v>0</v>
      </c>
      <c r="E1726" s="4">
        <v>7.28</v>
      </c>
      <c r="F1726" s="4">
        <v>3.52</v>
      </c>
      <c r="G1726" s="15" t="s">
        <v>39</v>
      </c>
      <c r="H1726" s="15" t="s">
        <v>28</v>
      </c>
      <c r="I1726" s="15" t="s">
        <v>41</v>
      </c>
      <c r="J1726" s="15" t="s">
        <v>42</v>
      </c>
      <c r="K1726" s="15" t="s">
        <v>43</v>
      </c>
      <c r="L1726" s="15" t="s">
        <v>2814</v>
      </c>
      <c r="M1726" s="6">
        <v>0.68</v>
      </c>
      <c r="N1726" s="15" t="s">
        <v>33</v>
      </c>
      <c r="O1726" s="15" t="s">
        <v>112</v>
      </c>
      <c r="P1726" s="15" t="s">
        <v>249</v>
      </c>
      <c r="Q1726" s="15" t="s">
        <v>250</v>
      </c>
      <c r="R1726" s="2">
        <v>6010</v>
      </c>
      <c r="S1726" s="1">
        <v>42165</v>
      </c>
      <c r="T1726" s="12">
        <f>EOMONTH(Table_1[[#This Row],[Order Date]],0)</f>
        <v>42185</v>
      </c>
      <c r="U1726" s="10">
        <f>EOMONTH(Table_1[[#This Row],[Order Date]],0)</f>
        <v>42185</v>
      </c>
      <c r="V1726" s="14">
        <v>42165</v>
      </c>
      <c r="W1726" s="1">
        <v>42165</v>
      </c>
      <c r="X1726" s="12">
        <v>42165</v>
      </c>
      <c r="Y1726" s="10">
        <f>EOMONTH(Table_1[[#This Row],[Ship date]],0)</f>
        <v>42185</v>
      </c>
      <c r="Z1726" s="14">
        <v>42165</v>
      </c>
      <c r="AA1726" s="4">
        <v>-25.103999999999999</v>
      </c>
      <c r="AB1726" s="2">
        <v>3</v>
      </c>
      <c r="AC1726" s="4">
        <v>24.44</v>
      </c>
      <c r="AD1726" s="2">
        <v>88329</v>
      </c>
      <c r="AE1726" s="4">
        <f>'DataCleaning and Transformation'!$E1726-'DataCleaning and Transformation'!$D1726</f>
        <v>7.28</v>
      </c>
      <c r="AF1726" s="15" t="str">
        <f>_xlfn.IFS('DataCleaning and Transformation'!$O1726="Central","Chris",'DataCleaning and Transformation'!$O1726="East","Erin",'DataCleaning and Transformation'!$O1726="South","Sam",'DataCleaning and Transformation'!$O1726="West","William")</f>
        <v>Erin</v>
      </c>
      <c r="AG1726" s="31">
        <f>Table_1[[#This Row],[Ship date]]-Table_1[[#This Row],[Order Date]]</f>
        <v>0</v>
      </c>
      <c r="AH1726" s="22">
        <f>Table_1[[#This Row],[Profit]]/Table_1[[#This Row],[Sales]]</f>
        <v>-1.0271685761047462</v>
      </c>
      <c r="AI1726" s="23">
        <f>Table_1[[#This Row],[Profit]]+Table_1[[#This Row],[Sales]]</f>
        <v>-0.66399999999999793</v>
      </c>
      <c r="AJ1726" s="17">
        <f>WEEKNUM(Table_1[[#This Row],[Order Date]],1)</f>
        <v>24</v>
      </c>
      <c r="AK1726" s="17" t="str">
        <f>TEXT(Table_1[[#This Row],[Order Date]],"mmm yyyy")</f>
        <v>Jun 2015</v>
      </c>
      <c r="AL1726" s="17" t="str">
        <f>Table_1[[#This Row],[Monthly sales]]&amp;"  Week "&amp;TEXT(Table_1[[#This Row],[Weekly sales]],"00")</f>
        <v>Jun 2015  Week 24</v>
      </c>
      <c r="AM1726" s="17">
        <f>IF(COUNTIF($A$2:A1726, A1726)=1, 1, 0)</f>
        <v>1</v>
      </c>
      <c r="AN1726" s="3">
        <f>COUNTA(A1726) - COUNTIF(Table_1[[#This Row],[Unique Customers]], 1)</f>
        <v>0</v>
      </c>
      <c r="AO1726" s="17" t="str">
        <f t="shared" si="26"/>
        <v>Unique</v>
      </c>
      <c r="AP1726" s="17" t="str">
        <f>"Q"&amp;_xlfn.CEILING.MATH(MONTH(Table_1[[#This Row],[Monthly sales]])/3,1)</f>
        <v>Q2</v>
      </c>
    </row>
    <row r="1727" spans="1:42" ht="14.4" x14ac:dyDescent="0.3">
      <c r="A1727" s="2">
        <v>254</v>
      </c>
      <c r="B1727" s="15" t="s">
        <v>2815</v>
      </c>
      <c r="C1727" s="15" t="s">
        <v>117</v>
      </c>
      <c r="D1727" s="6">
        <v>0.1</v>
      </c>
      <c r="E1727" s="4">
        <v>280.98</v>
      </c>
      <c r="F1727" s="4">
        <v>35.67</v>
      </c>
      <c r="G1727" s="15" t="s">
        <v>27</v>
      </c>
      <c r="H1727" s="15" t="s">
        <v>72</v>
      </c>
      <c r="I1727" s="15" t="s">
        <v>29</v>
      </c>
      <c r="J1727" s="15" t="s">
        <v>30</v>
      </c>
      <c r="K1727" s="15" t="s">
        <v>31</v>
      </c>
      <c r="L1727" s="15" t="s">
        <v>2816</v>
      </c>
      <c r="M1727" s="6">
        <v>0.66</v>
      </c>
      <c r="N1727" s="15" t="s">
        <v>33</v>
      </c>
      <c r="O1727" s="15" t="s">
        <v>60</v>
      </c>
      <c r="P1727" s="15" t="s">
        <v>61</v>
      </c>
      <c r="Q1727" s="15" t="s">
        <v>2817</v>
      </c>
      <c r="R1727" s="2">
        <v>80126</v>
      </c>
      <c r="S1727" s="1">
        <v>42165</v>
      </c>
      <c r="T1727" s="12">
        <f>EOMONTH(Table_1[[#This Row],[Order Date]],0)</f>
        <v>42185</v>
      </c>
      <c r="U1727" s="10">
        <f>EOMONTH(Table_1[[#This Row],[Order Date]],0)</f>
        <v>42185</v>
      </c>
      <c r="V1727" s="14">
        <v>42165</v>
      </c>
      <c r="W1727" s="1">
        <v>42166</v>
      </c>
      <c r="X1727" s="12">
        <v>42166</v>
      </c>
      <c r="Y1727" s="10">
        <f>EOMONTH(Table_1[[#This Row],[Ship date]],0)</f>
        <v>42185</v>
      </c>
      <c r="Z1727" s="14">
        <v>42166</v>
      </c>
      <c r="AA1727" s="4">
        <v>-53.744999999999997</v>
      </c>
      <c r="AB1727" s="2">
        <v>5</v>
      </c>
      <c r="AC1727" s="4">
        <v>1332.82</v>
      </c>
      <c r="AD1727" s="2">
        <v>86268</v>
      </c>
      <c r="AE1727" s="4">
        <f>'DataCleaning and Transformation'!$E1727-'DataCleaning and Transformation'!$D1727</f>
        <v>280.88</v>
      </c>
      <c r="AF1727" s="15" t="str">
        <f>_xlfn.IFS('DataCleaning and Transformation'!$O1727="Central","Chris",'DataCleaning and Transformation'!$O1727="East","Erin",'DataCleaning and Transformation'!$O1727="South","Sam",'DataCleaning and Transformation'!$O1727="West","William")</f>
        <v>William</v>
      </c>
      <c r="AG1727" s="31">
        <f>Table_1[[#This Row],[Ship date]]-Table_1[[#This Row],[Order Date]]</f>
        <v>1</v>
      </c>
      <c r="AH1727" s="22">
        <f>Table_1[[#This Row],[Profit]]/Table_1[[#This Row],[Sales]]</f>
        <v>-4.032427484581564E-2</v>
      </c>
      <c r="AI1727" s="23">
        <f>Table_1[[#This Row],[Profit]]+Table_1[[#This Row],[Sales]]</f>
        <v>1279.075</v>
      </c>
      <c r="AJ1727" s="17">
        <f>WEEKNUM(Table_1[[#This Row],[Order Date]],1)</f>
        <v>24</v>
      </c>
      <c r="AK1727" s="17" t="str">
        <f>TEXT(Table_1[[#This Row],[Order Date]],"mmm yyyy")</f>
        <v>Jun 2015</v>
      </c>
      <c r="AL1727" s="17" t="str">
        <f>Table_1[[#This Row],[Monthly sales]]&amp;"  Week "&amp;TEXT(Table_1[[#This Row],[Weekly sales]],"00")</f>
        <v>Jun 2015  Week 24</v>
      </c>
      <c r="AM1727" s="17">
        <f>IF(COUNTIF($A$2:A1727, A1727)=1, 1, 0)</f>
        <v>1</v>
      </c>
      <c r="AN1727" s="3">
        <f>COUNTA(A1727) - COUNTIF(Table_1[[#This Row],[Unique Customers]], 1)</f>
        <v>0</v>
      </c>
      <c r="AO1727" s="17" t="str">
        <f t="shared" si="26"/>
        <v>Unique</v>
      </c>
      <c r="AP1727" s="17" t="str">
        <f>"Q"&amp;_xlfn.CEILING.MATH(MONTH(Table_1[[#This Row],[Monthly sales]])/3,1)</f>
        <v>Q2</v>
      </c>
    </row>
    <row r="1728" spans="1:42" ht="14.4" x14ac:dyDescent="0.3">
      <c r="A1728" s="2">
        <v>597</v>
      </c>
      <c r="B1728" s="15" t="s">
        <v>2818</v>
      </c>
      <c r="C1728" s="15" t="s">
        <v>71</v>
      </c>
      <c r="D1728" s="6">
        <v>0.1</v>
      </c>
      <c r="E1728" s="4">
        <v>6.48</v>
      </c>
      <c r="F1728" s="4">
        <v>5.9</v>
      </c>
      <c r="G1728" s="15" t="s">
        <v>39</v>
      </c>
      <c r="H1728" s="15" t="s">
        <v>28</v>
      </c>
      <c r="I1728" s="15" t="s">
        <v>49</v>
      </c>
      <c r="J1728" s="15" t="s">
        <v>89</v>
      </c>
      <c r="K1728" s="15" t="s">
        <v>74</v>
      </c>
      <c r="L1728" s="15" t="s">
        <v>1752</v>
      </c>
      <c r="M1728" s="6">
        <v>0.37</v>
      </c>
      <c r="N1728" s="15" t="s">
        <v>33</v>
      </c>
      <c r="O1728" s="15" t="s">
        <v>53</v>
      </c>
      <c r="P1728" s="15" t="s">
        <v>54</v>
      </c>
      <c r="Q1728" s="15" t="s">
        <v>1484</v>
      </c>
      <c r="R1728" s="2">
        <v>47201</v>
      </c>
      <c r="S1728" s="1">
        <v>42165</v>
      </c>
      <c r="T1728" s="12">
        <f>EOMONTH(Table_1[[#This Row],[Order Date]],0)</f>
        <v>42185</v>
      </c>
      <c r="U1728" s="10">
        <f>EOMONTH(Table_1[[#This Row],[Order Date]],0)</f>
        <v>42185</v>
      </c>
      <c r="V1728" s="14">
        <v>42165</v>
      </c>
      <c r="W1728" s="1">
        <v>42165</v>
      </c>
      <c r="X1728" s="12">
        <v>42165</v>
      </c>
      <c r="Y1728" s="10">
        <f>EOMONTH(Table_1[[#This Row],[Ship date]],0)</f>
        <v>42185</v>
      </c>
      <c r="Z1728" s="14">
        <v>42165</v>
      </c>
      <c r="AA1728" s="4">
        <v>-51.634999999999998</v>
      </c>
      <c r="AB1728" s="2">
        <v>19</v>
      </c>
      <c r="AC1728" s="4">
        <v>116.8</v>
      </c>
      <c r="AD1728" s="2">
        <v>86310</v>
      </c>
      <c r="AE1728" s="4">
        <f>'DataCleaning and Transformation'!$E1728-'DataCleaning and Transformation'!$D1728</f>
        <v>6.3800000000000008</v>
      </c>
      <c r="AF1728" s="15" t="str">
        <f>_xlfn.IFS('DataCleaning and Transformation'!$O1728="Central","Chris",'DataCleaning and Transformation'!$O1728="East","Erin",'DataCleaning and Transformation'!$O1728="South","Sam",'DataCleaning and Transformation'!$O1728="West","William")</f>
        <v>Chris</v>
      </c>
      <c r="AG1728" s="31">
        <f>Table_1[[#This Row],[Ship date]]-Table_1[[#This Row],[Order Date]]</f>
        <v>0</v>
      </c>
      <c r="AH1728" s="22">
        <f>Table_1[[#This Row],[Profit]]/Table_1[[#This Row],[Sales]]</f>
        <v>-0.44208047945205481</v>
      </c>
      <c r="AI1728" s="23">
        <f>Table_1[[#This Row],[Profit]]+Table_1[[#This Row],[Sales]]</f>
        <v>65.164999999999992</v>
      </c>
      <c r="AJ1728" s="17">
        <f>WEEKNUM(Table_1[[#This Row],[Order Date]],1)</f>
        <v>24</v>
      </c>
      <c r="AK1728" s="17" t="str">
        <f>TEXT(Table_1[[#This Row],[Order Date]],"mmm yyyy")</f>
        <v>Jun 2015</v>
      </c>
      <c r="AL1728" s="17" t="str">
        <f>Table_1[[#This Row],[Monthly sales]]&amp;"  Week "&amp;TEXT(Table_1[[#This Row],[Weekly sales]],"00")</f>
        <v>Jun 2015  Week 24</v>
      </c>
      <c r="AM1728" s="17">
        <f>IF(COUNTIF($A$2:A1728, A1728)=1, 1, 0)</f>
        <v>1</v>
      </c>
      <c r="AN1728" s="3">
        <f>COUNTA(A1728) - COUNTIF(Table_1[[#This Row],[Unique Customers]], 1)</f>
        <v>0</v>
      </c>
      <c r="AO1728" s="17" t="str">
        <f t="shared" si="26"/>
        <v>Unique</v>
      </c>
      <c r="AP1728" s="17" t="str">
        <f>"Q"&amp;_xlfn.CEILING.MATH(MONTH(Table_1[[#This Row],[Monthly sales]])/3,1)</f>
        <v>Q2</v>
      </c>
    </row>
    <row r="1729" spans="1:42" ht="14.4" x14ac:dyDescent="0.3">
      <c r="A1729" s="2">
        <v>2431</v>
      </c>
      <c r="B1729" s="15" t="s">
        <v>2571</v>
      </c>
      <c r="C1729" s="15" t="s">
        <v>71</v>
      </c>
      <c r="D1729" s="6">
        <v>0.05</v>
      </c>
      <c r="E1729" s="4">
        <v>8.85</v>
      </c>
      <c r="F1729" s="4">
        <v>5.6</v>
      </c>
      <c r="G1729" s="15" t="s">
        <v>39</v>
      </c>
      <c r="H1729" s="15" t="s">
        <v>40</v>
      </c>
      <c r="I1729" s="15" t="s">
        <v>49</v>
      </c>
      <c r="J1729" s="15" t="s">
        <v>73</v>
      </c>
      <c r="K1729" s="15" t="s">
        <v>74</v>
      </c>
      <c r="L1729" s="15" t="s">
        <v>2819</v>
      </c>
      <c r="M1729" s="6">
        <v>0.36</v>
      </c>
      <c r="N1729" s="15" t="s">
        <v>33</v>
      </c>
      <c r="O1729" s="15" t="s">
        <v>60</v>
      </c>
      <c r="P1729" s="15" t="s">
        <v>91</v>
      </c>
      <c r="Q1729" s="15" t="s">
        <v>101</v>
      </c>
      <c r="R1729" s="2">
        <v>90004</v>
      </c>
      <c r="S1729" s="1">
        <v>42165</v>
      </c>
      <c r="T1729" s="12">
        <f>EOMONTH(Table_1[[#This Row],[Order Date]],0)</f>
        <v>42185</v>
      </c>
      <c r="U1729" s="10">
        <f>EOMONTH(Table_1[[#This Row],[Order Date]],0)</f>
        <v>42185</v>
      </c>
      <c r="V1729" s="14">
        <v>42165</v>
      </c>
      <c r="W1729" s="1">
        <v>42166</v>
      </c>
      <c r="X1729" s="12">
        <v>42166</v>
      </c>
      <c r="Y1729" s="10">
        <f>EOMONTH(Table_1[[#This Row],[Ship date]],0)</f>
        <v>42185</v>
      </c>
      <c r="Z1729" s="14">
        <v>42166</v>
      </c>
      <c r="AA1729" s="4">
        <v>-9.1769999999999996</v>
      </c>
      <c r="AB1729" s="2">
        <v>21</v>
      </c>
      <c r="AC1729" s="4">
        <v>199.08</v>
      </c>
      <c r="AD1729" s="2">
        <v>24869</v>
      </c>
      <c r="AE1729" s="4">
        <f>'DataCleaning and Transformation'!$E1729-'DataCleaning and Transformation'!$D1729</f>
        <v>8.7999999999999989</v>
      </c>
      <c r="AF1729" s="15" t="str">
        <f>_xlfn.IFS('DataCleaning and Transformation'!$O1729="Central","Chris",'DataCleaning and Transformation'!$O1729="East","Erin",'DataCleaning and Transformation'!$O1729="South","Sam",'DataCleaning and Transformation'!$O1729="West","William")</f>
        <v>William</v>
      </c>
      <c r="AG1729" s="31">
        <f>Table_1[[#This Row],[Ship date]]-Table_1[[#This Row],[Order Date]]</f>
        <v>1</v>
      </c>
      <c r="AH1729" s="22">
        <f>Table_1[[#This Row],[Profit]]/Table_1[[#This Row],[Sales]]</f>
        <v>-4.6097046413502103E-2</v>
      </c>
      <c r="AI1729" s="23">
        <f>Table_1[[#This Row],[Profit]]+Table_1[[#This Row],[Sales]]</f>
        <v>189.90300000000002</v>
      </c>
      <c r="AJ1729" s="17">
        <f>WEEKNUM(Table_1[[#This Row],[Order Date]],1)</f>
        <v>24</v>
      </c>
      <c r="AK1729" s="17" t="str">
        <f>TEXT(Table_1[[#This Row],[Order Date]],"mmm yyyy")</f>
        <v>Jun 2015</v>
      </c>
      <c r="AL1729" s="17" t="str">
        <f>Table_1[[#This Row],[Monthly sales]]&amp;"  Week "&amp;TEXT(Table_1[[#This Row],[Weekly sales]],"00")</f>
        <v>Jun 2015  Week 24</v>
      </c>
      <c r="AM1729" s="17">
        <f>IF(COUNTIF($A$2:A1729, A1729)=1, 1, 0)</f>
        <v>0</v>
      </c>
      <c r="AN1729" s="3">
        <f>COUNTA(A1729) - COUNTIF(Table_1[[#This Row],[Unique Customers]], 1)</f>
        <v>1</v>
      </c>
      <c r="AO1729" s="17" t="str">
        <f t="shared" si="26"/>
        <v>Unique</v>
      </c>
      <c r="AP1729" s="17" t="str">
        <f>"Q"&amp;_xlfn.CEILING.MATH(MONTH(Table_1[[#This Row],[Monthly sales]])/3,1)</f>
        <v>Q2</v>
      </c>
    </row>
    <row r="1730" spans="1:42" ht="14.4" x14ac:dyDescent="0.3">
      <c r="A1730" s="2">
        <v>2433</v>
      </c>
      <c r="B1730" s="15" t="s">
        <v>2820</v>
      </c>
      <c r="C1730" s="15" t="s">
        <v>71</v>
      </c>
      <c r="D1730" s="6">
        <v>0.05</v>
      </c>
      <c r="E1730" s="4">
        <v>8.85</v>
      </c>
      <c r="F1730" s="4">
        <v>5.6</v>
      </c>
      <c r="G1730" s="15" t="s">
        <v>39</v>
      </c>
      <c r="H1730" s="15" t="s">
        <v>40</v>
      </c>
      <c r="I1730" s="15" t="s">
        <v>49</v>
      </c>
      <c r="J1730" s="15" t="s">
        <v>73</v>
      </c>
      <c r="K1730" s="15" t="s">
        <v>74</v>
      </c>
      <c r="L1730" s="15" t="s">
        <v>2819</v>
      </c>
      <c r="M1730" s="6">
        <v>0.36</v>
      </c>
      <c r="N1730" s="15" t="s">
        <v>33</v>
      </c>
      <c r="O1730" s="15" t="s">
        <v>53</v>
      </c>
      <c r="P1730" s="15" t="s">
        <v>208</v>
      </c>
      <c r="Q1730" s="15" t="s">
        <v>612</v>
      </c>
      <c r="R1730" s="2">
        <v>73160</v>
      </c>
      <c r="S1730" s="1">
        <v>42165</v>
      </c>
      <c r="T1730" s="12">
        <f>EOMONTH(Table_1[[#This Row],[Order Date]],0)</f>
        <v>42185</v>
      </c>
      <c r="U1730" s="10">
        <f>EOMONTH(Table_1[[#This Row],[Order Date]],0)</f>
        <v>42185</v>
      </c>
      <c r="V1730" s="14">
        <v>42165</v>
      </c>
      <c r="W1730" s="1">
        <v>42166</v>
      </c>
      <c r="X1730" s="12">
        <v>42166</v>
      </c>
      <c r="Y1730" s="10">
        <f>EOMONTH(Table_1[[#This Row],[Ship date]],0)</f>
        <v>42185</v>
      </c>
      <c r="Z1730" s="14">
        <v>42166</v>
      </c>
      <c r="AA1730" s="4">
        <v>-7.3415999999999997</v>
      </c>
      <c r="AB1730" s="2">
        <v>5</v>
      </c>
      <c r="AC1730" s="4">
        <v>47.4</v>
      </c>
      <c r="AD1730" s="2">
        <v>89095</v>
      </c>
      <c r="AE1730" s="4">
        <f>'DataCleaning and Transformation'!$E1730-'DataCleaning and Transformation'!$D1730</f>
        <v>8.7999999999999989</v>
      </c>
      <c r="AF1730" s="15" t="str">
        <f>_xlfn.IFS('DataCleaning and Transformation'!$O1730="Central","Chris",'DataCleaning and Transformation'!$O1730="East","Erin",'DataCleaning and Transformation'!$O1730="South","Sam",'DataCleaning and Transformation'!$O1730="West","William")</f>
        <v>Chris</v>
      </c>
      <c r="AG1730" s="31">
        <f>Table_1[[#This Row],[Ship date]]-Table_1[[#This Row],[Order Date]]</f>
        <v>1</v>
      </c>
      <c r="AH1730" s="22">
        <f>Table_1[[#This Row],[Profit]]/Table_1[[#This Row],[Sales]]</f>
        <v>-0.1548860759493671</v>
      </c>
      <c r="AI1730" s="23">
        <f>Table_1[[#This Row],[Profit]]+Table_1[[#This Row],[Sales]]</f>
        <v>40.058399999999999</v>
      </c>
      <c r="AJ1730" s="17">
        <f>WEEKNUM(Table_1[[#This Row],[Order Date]],1)</f>
        <v>24</v>
      </c>
      <c r="AK1730" s="17" t="str">
        <f>TEXT(Table_1[[#This Row],[Order Date]],"mmm yyyy")</f>
        <v>Jun 2015</v>
      </c>
      <c r="AL1730" s="17" t="str">
        <f>Table_1[[#This Row],[Monthly sales]]&amp;"  Week "&amp;TEXT(Table_1[[#This Row],[Weekly sales]],"00")</f>
        <v>Jun 2015  Week 24</v>
      </c>
      <c r="AM1730" s="17">
        <f>IF(COUNTIF($A$2:A1730, A1730)=1, 1, 0)</f>
        <v>1</v>
      </c>
      <c r="AN1730" s="3">
        <f>COUNTA(A1730) - COUNTIF(Table_1[[#This Row],[Unique Customers]], 1)</f>
        <v>0</v>
      </c>
      <c r="AO1730" s="17" t="str">
        <f t="shared" ref="AO1730:AO1793" si="27">IF(AD1730=AD1729, "Repeated", "Unique")</f>
        <v>Unique</v>
      </c>
      <c r="AP1730" s="17" t="str">
        <f>"Q"&amp;_xlfn.CEILING.MATH(MONTH(Table_1[[#This Row],[Monthly sales]])/3,1)</f>
        <v>Q2</v>
      </c>
    </row>
    <row r="1731" spans="1:42" ht="14.4" x14ac:dyDescent="0.3">
      <c r="A1731" s="2">
        <v>1265</v>
      </c>
      <c r="B1731" s="15" t="s">
        <v>2821</v>
      </c>
      <c r="C1731" s="15" t="s">
        <v>26</v>
      </c>
      <c r="D1731" s="6">
        <v>0.05</v>
      </c>
      <c r="E1731" s="4">
        <v>5.28</v>
      </c>
      <c r="F1731" s="4">
        <v>6.26</v>
      </c>
      <c r="G1731" s="15" t="s">
        <v>39</v>
      </c>
      <c r="H1731" s="15" t="s">
        <v>72</v>
      </c>
      <c r="I1731" s="15" t="s">
        <v>49</v>
      </c>
      <c r="J1731" s="15" t="s">
        <v>89</v>
      </c>
      <c r="K1731" s="15" t="s">
        <v>74</v>
      </c>
      <c r="L1731" s="15" t="s">
        <v>2459</v>
      </c>
      <c r="M1731" s="6">
        <v>0.4</v>
      </c>
      <c r="N1731" s="15" t="s">
        <v>33</v>
      </c>
      <c r="O1731" s="15" t="s">
        <v>53</v>
      </c>
      <c r="P1731" s="15" t="s">
        <v>208</v>
      </c>
      <c r="Q1731" s="15" t="s">
        <v>2822</v>
      </c>
      <c r="R1731" s="2">
        <v>73521</v>
      </c>
      <c r="S1731" s="1">
        <v>42166</v>
      </c>
      <c r="T1731" s="12">
        <f>EOMONTH(Table_1[[#This Row],[Order Date]],0)</f>
        <v>42185</v>
      </c>
      <c r="U1731" s="10">
        <f>EOMONTH(Table_1[[#This Row],[Order Date]],0)</f>
        <v>42185</v>
      </c>
      <c r="V1731" s="14">
        <v>42166</v>
      </c>
      <c r="W1731" s="1">
        <v>42167</v>
      </c>
      <c r="X1731" s="12">
        <v>42167</v>
      </c>
      <c r="Y1731" s="10">
        <f>EOMONTH(Table_1[[#This Row],[Ship date]],0)</f>
        <v>42185</v>
      </c>
      <c r="Z1731" s="14">
        <v>42167</v>
      </c>
      <c r="AA1731" s="4">
        <v>-11.375999999999999</v>
      </c>
      <c r="AB1731" s="2">
        <v>1</v>
      </c>
      <c r="AC1731" s="4">
        <v>7.15</v>
      </c>
      <c r="AD1731" s="2">
        <v>89729</v>
      </c>
      <c r="AE1731" s="4">
        <f>'DataCleaning and Transformation'!$E1731-'DataCleaning and Transformation'!$D1731</f>
        <v>5.23</v>
      </c>
      <c r="AF1731" s="15" t="str">
        <f>_xlfn.IFS('DataCleaning and Transformation'!$O1731="Central","Chris",'DataCleaning and Transformation'!$O1731="East","Erin",'DataCleaning and Transformation'!$O1731="South","Sam",'DataCleaning and Transformation'!$O1731="West","William")</f>
        <v>Chris</v>
      </c>
      <c r="AG1731" s="31">
        <f>Table_1[[#This Row],[Ship date]]-Table_1[[#This Row],[Order Date]]</f>
        <v>1</v>
      </c>
      <c r="AH1731" s="22">
        <f>Table_1[[#This Row],[Profit]]/Table_1[[#This Row],[Sales]]</f>
        <v>-1.5910489510489509</v>
      </c>
      <c r="AI1731" s="23">
        <f>Table_1[[#This Row],[Profit]]+Table_1[[#This Row],[Sales]]</f>
        <v>-4.2259999999999991</v>
      </c>
      <c r="AJ1731" s="17">
        <f>WEEKNUM(Table_1[[#This Row],[Order Date]],1)</f>
        <v>24</v>
      </c>
      <c r="AK1731" s="17" t="str">
        <f>TEXT(Table_1[[#This Row],[Order Date]],"mmm yyyy")</f>
        <v>Jun 2015</v>
      </c>
      <c r="AL1731" s="17" t="str">
        <f>Table_1[[#This Row],[Monthly sales]]&amp;"  Week "&amp;TEXT(Table_1[[#This Row],[Weekly sales]],"00")</f>
        <v>Jun 2015  Week 24</v>
      </c>
      <c r="AM1731" s="17">
        <f>IF(COUNTIF($A$2:A1731, A1731)=1, 1, 0)</f>
        <v>1</v>
      </c>
      <c r="AN1731" s="3">
        <f>COUNTA(A1731) - COUNTIF(Table_1[[#This Row],[Unique Customers]], 1)</f>
        <v>0</v>
      </c>
      <c r="AO1731" s="17" t="str">
        <f t="shared" si="27"/>
        <v>Unique</v>
      </c>
      <c r="AP1731" s="17" t="str">
        <f>"Q"&amp;_xlfn.CEILING.MATH(MONTH(Table_1[[#This Row],[Monthly sales]])/3,1)</f>
        <v>Q2</v>
      </c>
    </row>
    <row r="1732" spans="1:42" ht="14.4" x14ac:dyDescent="0.3">
      <c r="A1732" s="2">
        <v>2779</v>
      </c>
      <c r="B1732" s="15" t="s">
        <v>2823</v>
      </c>
      <c r="C1732" s="15" t="s">
        <v>26</v>
      </c>
      <c r="D1732" s="6">
        <v>0.01</v>
      </c>
      <c r="E1732" s="4">
        <v>35.99</v>
      </c>
      <c r="F1732" s="4">
        <v>5.99</v>
      </c>
      <c r="G1732" s="15" t="s">
        <v>39</v>
      </c>
      <c r="H1732" s="15" t="s">
        <v>95</v>
      </c>
      <c r="I1732" s="15" t="s">
        <v>41</v>
      </c>
      <c r="J1732" s="15" t="s">
        <v>136</v>
      </c>
      <c r="K1732" s="15" t="s">
        <v>51</v>
      </c>
      <c r="L1732" s="15" t="s">
        <v>1373</v>
      </c>
      <c r="M1732" s="6">
        <v>0.38</v>
      </c>
      <c r="N1732" s="15" t="s">
        <v>33</v>
      </c>
      <c r="O1732" s="15" t="s">
        <v>34</v>
      </c>
      <c r="P1732" s="15" t="s">
        <v>98</v>
      </c>
      <c r="Q1732" s="15" t="s">
        <v>2824</v>
      </c>
      <c r="R1732" s="2">
        <v>27893</v>
      </c>
      <c r="S1732" s="1">
        <v>42166</v>
      </c>
      <c r="T1732" s="12">
        <f>EOMONTH(Table_1[[#This Row],[Order Date]],0)</f>
        <v>42185</v>
      </c>
      <c r="U1732" s="10">
        <f>EOMONTH(Table_1[[#This Row],[Order Date]],0)</f>
        <v>42185</v>
      </c>
      <c r="V1732" s="14">
        <v>42166</v>
      </c>
      <c r="W1732" s="1">
        <v>42167</v>
      </c>
      <c r="X1732" s="12">
        <v>42167</v>
      </c>
      <c r="Y1732" s="10">
        <f>EOMONTH(Table_1[[#This Row],[Ship date]],0)</f>
        <v>42185</v>
      </c>
      <c r="Z1732" s="14">
        <v>42167</v>
      </c>
      <c r="AA1732" s="4">
        <v>-60.704000000000001</v>
      </c>
      <c r="AB1732" s="2">
        <v>11</v>
      </c>
      <c r="AC1732" s="4">
        <v>345.07</v>
      </c>
      <c r="AD1732" s="2">
        <v>87161</v>
      </c>
      <c r="AE1732" s="4">
        <f>'DataCleaning and Transformation'!$E1732-'DataCleaning and Transformation'!$D1732</f>
        <v>35.980000000000004</v>
      </c>
      <c r="AF1732" s="15" t="str">
        <f>_xlfn.IFS('DataCleaning and Transformation'!$O1732="Central","Chris",'DataCleaning and Transformation'!$O1732="East","Erin",'DataCleaning and Transformation'!$O1732="South","Sam",'DataCleaning and Transformation'!$O1732="West","William")</f>
        <v>Sam</v>
      </c>
      <c r="AG1732" s="31">
        <f>Table_1[[#This Row],[Ship date]]-Table_1[[#This Row],[Order Date]]</f>
        <v>1</v>
      </c>
      <c r="AH1732" s="22">
        <f>Table_1[[#This Row],[Profit]]/Table_1[[#This Row],[Sales]]</f>
        <v>-0.17591792969542414</v>
      </c>
      <c r="AI1732" s="23">
        <f>Table_1[[#This Row],[Profit]]+Table_1[[#This Row],[Sales]]</f>
        <v>284.36599999999999</v>
      </c>
      <c r="AJ1732" s="17">
        <f>WEEKNUM(Table_1[[#This Row],[Order Date]],1)</f>
        <v>24</v>
      </c>
      <c r="AK1732" s="17" t="str">
        <f>TEXT(Table_1[[#This Row],[Order Date]],"mmm yyyy")</f>
        <v>Jun 2015</v>
      </c>
      <c r="AL1732" s="17" t="str">
        <f>Table_1[[#This Row],[Monthly sales]]&amp;"  Week "&amp;TEXT(Table_1[[#This Row],[Weekly sales]],"00")</f>
        <v>Jun 2015  Week 24</v>
      </c>
      <c r="AM1732" s="17">
        <f>IF(COUNTIF($A$2:A1732, A1732)=1, 1, 0)</f>
        <v>1</v>
      </c>
      <c r="AN1732" s="3">
        <f>COUNTA(A1732) - COUNTIF(Table_1[[#This Row],[Unique Customers]], 1)</f>
        <v>0</v>
      </c>
      <c r="AO1732" s="17" t="str">
        <f t="shared" si="27"/>
        <v>Unique</v>
      </c>
      <c r="AP1732" s="17" t="str">
        <f>"Q"&amp;_xlfn.CEILING.MATH(MONTH(Table_1[[#This Row],[Monthly sales]])/3,1)</f>
        <v>Q2</v>
      </c>
    </row>
    <row r="1733" spans="1:42" ht="14.4" x14ac:dyDescent="0.3">
      <c r="A1733" s="2">
        <v>3251</v>
      </c>
      <c r="B1733" s="15" t="s">
        <v>2825</v>
      </c>
      <c r="C1733" s="15" t="s">
        <v>26</v>
      </c>
      <c r="D1733" s="6">
        <v>0.02</v>
      </c>
      <c r="E1733" s="4">
        <v>5.28</v>
      </c>
      <c r="F1733" s="4">
        <v>6.26</v>
      </c>
      <c r="G1733" s="15" t="s">
        <v>39</v>
      </c>
      <c r="H1733" s="15" t="s">
        <v>95</v>
      </c>
      <c r="I1733" s="15" t="s">
        <v>49</v>
      </c>
      <c r="J1733" s="15" t="s">
        <v>89</v>
      </c>
      <c r="K1733" s="15" t="s">
        <v>74</v>
      </c>
      <c r="L1733" s="15" t="s">
        <v>2459</v>
      </c>
      <c r="M1733" s="6">
        <v>0.4</v>
      </c>
      <c r="N1733" s="15" t="s">
        <v>33</v>
      </c>
      <c r="O1733" s="15" t="s">
        <v>112</v>
      </c>
      <c r="P1733" s="15" t="s">
        <v>113</v>
      </c>
      <c r="Q1733" s="15" t="s">
        <v>114</v>
      </c>
      <c r="R1733" s="2">
        <v>10112</v>
      </c>
      <c r="S1733" s="1">
        <v>42166</v>
      </c>
      <c r="T1733" s="12">
        <f>EOMONTH(Table_1[[#This Row],[Order Date]],0)</f>
        <v>42185</v>
      </c>
      <c r="U1733" s="10">
        <f>EOMONTH(Table_1[[#This Row],[Order Date]],0)</f>
        <v>42185</v>
      </c>
      <c r="V1733" s="14">
        <v>42166</v>
      </c>
      <c r="W1733" s="1">
        <v>42167</v>
      </c>
      <c r="X1733" s="12">
        <v>42167</v>
      </c>
      <c r="Y1733" s="10">
        <f>EOMONTH(Table_1[[#This Row],[Ship date]],0)</f>
        <v>42185</v>
      </c>
      <c r="Z1733" s="14">
        <v>42167</v>
      </c>
      <c r="AA1733" s="4">
        <v>-131.16</v>
      </c>
      <c r="AB1733" s="2">
        <v>76</v>
      </c>
      <c r="AC1733" s="4">
        <v>412.72</v>
      </c>
      <c r="AD1733" s="2">
        <v>39076</v>
      </c>
      <c r="AE1733" s="4">
        <f>'DataCleaning and Transformation'!$E1733-'DataCleaning and Transformation'!$D1733</f>
        <v>5.2600000000000007</v>
      </c>
      <c r="AF1733" s="15" t="str">
        <f>_xlfn.IFS('DataCleaning and Transformation'!$O1733="Central","Chris",'DataCleaning and Transformation'!$O1733="East","Erin",'DataCleaning and Transformation'!$O1733="South","Sam",'DataCleaning and Transformation'!$O1733="West","William")</f>
        <v>Erin</v>
      </c>
      <c r="AG1733" s="31">
        <f>Table_1[[#This Row],[Ship date]]-Table_1[[#This Row],[Order Date]]</f>
        <v>1</v>
      </c>
      <c r="AH1733" s="22">
        <f>Table_1[[#This Row],[Profit]]/Table_1[[#This Row],[Sales]]</f>
        <v>-0.31779414615235507</v>
      </c>
      <c r="AI1733" s="23">
        <f>Table_1[[#This Row],[Profit]]+Table_1[[#This Row],[Sales]]</f>
        <v>281.56000000000006</v>
      </c>
      <c r="AJ1733" s="17">
        <f>WEEKNUM(Table_1[[#This Row],[Order Date]],1)</f>
        <v>24</v>
      </c>
      <c r="AK1733" s="17" t="str">
        <f>TEXT(Table_1[[#This Row],[Order Date]],"mmm yyyy")</f>
        <v>Jun 2015</v>
      </c>
      <c r="AL1733" s="17" t="str">
        <f>Table_1[[#This Row],[Monthly sales]]&amp;"  Week "&amp;TEXT(Table_1[[#This Row],[Weekly sales]],"00")</f>
        <v>Jun 2015  Week 24</v>
      </c>
      <c r="AM1733" s="17">
        <f>IF(COUNTIF($A$2:A1733, A1733)=1, 1, 0)</f>
        <v>1</v>
      </c>
      <c r="AN1733" s="3">
        <f>COUNTA(A1733) - COUNTIF(Table_1[[#This Row],[Unique Customers]], 1)</f>
        <v>0</v>
      </c>
      <c r="AO1733" s="17" t="str">
        <f t="shared" si="27"/>
        <v>Unique</v>
      </c>
      <c r="AP1733" s="17" t="str">
        <f>"Q"&amp;_xlfn.CEILING.MATH(MONTH(Table_1[[#This Row],[Monthly sales]])/3,1)</f>
        <v>Q2</v>
      </c>
    </row>
    <row r="1734" spans="1:42" ht="14.4" x14ac:dyDescent="0.3">
      <c r="A1734" s="2">
        <v>3252</v>
      </c>
      <c r="B1734" s="15" t="s">
        <v>1924</v>
      </c>
      <c r="C1734" s="15" t="s">
        <v>26</v>
      </c>
      <c r="D1734" s="6">
        <v>0.02</v>
      </c>
      <c r="E1734" s="4">
        <v>5.28</v>
      </c>
      <c r="F1734" s="4">
        <v>6.26</v>
      </c>
      <c r="G1734" s="15" t="s">
        <v>39</v>
      </c>
      <c r="H1734" s="15" t="s">
        <v>95</v>
      </c>
      <c r="I1734" s="15" t="s">
        <v>49</v>
      </c>
      <c r="J1734" s="15" t="s">
        <v>89</v>
      </c>
      <c r="K1734" s="15" t="s">
        <v>74</v>
      </c>
      <c r="L1734" s="15" t="s">
        <v>2459</v>
      </c>
      <c r="M1734" s="6">
        <v>0.4</v>
      </c>
      <c r="N1734" s="15" t="s">
        <v>33</v>
      </c>
      <c r="O1734" s="15" t="s">
        <v>112</v>
      </c>
      <c r="P1734" s="15" t="s">
        <v>113</v>
      </c>
      <c r="Q1734" s="15" t="s">
        <v>1925</v>
      </c>
      <c r="R1734" s="2">
        <v>12306</v>
      </c>
      <c r="S1734" s="1">
        <v>42166</v>
      </c>
      <c r="T1734" s="12">
        <f>EOMONTH(Table_1[[#This Row],[Order Date]],0)</f>
        <v>42185</v>
      </c>
      <c r="U1734" s="10">
        <f>EOMONTH(Table_1[[#This Row],[Order Date]],0)</f>
        <v>42185</v>
      </c>
      <c r="V1734" s="14">
        <v>42166</v>
      </c>
      <c r="W1734" s="1">
        <v>42167</v>
      </c>
      <c r="X1734" s="12">
        <v>42167</v>
      </c>
      <c r="Y1734" s="10">
        <f>EOMONTH(Table_1[[#This Row],[Ship date]],0)</f>
        <v>42185</v>
      </c>
      <c r="Z1734" s="14">
        <v>42167</v>
      </c>
      <c r="AA1734" s="4">
        <v>-65.58</v>
      </c>
      <c r="AB1734" s="2">
        <v>19</v>
      </c>
      <c r="AC1734" s="4">
        <v>103.18</v>
      </c>
      <c r="AD1734" s="2">
        <v>87299</v>
      </c>
      <c r="AE1734" s="4">
        <f>'DataCleaning and Transformation'!$E1734-'DataCleaning and Transformation'!$D1734</f>
        <v>5.2600000000000007</v>
      </c>
      <c r="AF1734" s="15" t="str">
        <f>_xlfn.IFS('DataCleaning and Transformation'!$O1734="Central","Chris",'DataCleaning and Transformation'!$O1734="East","Erin",'DataCleaning and Transformation'!$O1734="South","Sam",'DataCleaning and Transformation'!$O1734="West","William")</f>
        <v>Erin</v>
      </c>
      <c r="AG1734" s="31">
        <f>Table_1[[#This Row],[Ship date]]-Table_1[[#This Row],[Order Date]]</f>
        <v>1</v>
      </c>
      <c r="AH1734" s="22">
        <f>Table_1[[#This Row],[Profit]]/Table_1[[#This Row],[Sales]]</f>
        <v>-0.63558829230471015</v>
      </c>
      <c r="AI1734" s="23">
        <f>Table_1[[#This Row],[Profit]]+Table_1[[#This Row],[Sales]]</f>
        <v>37.600000000000009</v>
      </c>
      <c r="AJ1734" s="17">
        <f>WEEKNUM(Table_1[[#This Row],[Order Date]],1)</f>
        <v>24</v>
      </c>
      <c r="AK1734" s="17" t="str">
        <f>TEXT(Table_1[[#This Row],[Order Date]],"mmm yyyy")</f>
        <v>Jun 2015</v>
      </c>
      <c r="AL1734" s="17" t="str">
        <f>Table_1[[#This Row],[Monthly sales]]&amp;"  Week "&amp;TEXT(Table_1[[#This Row],[Weekly sales]],"00")</f>
        <v>Jun 2015  Week 24</v>
      </c>
      <c r="AM1734" s="17">
        <f>IF(COUNTIF($A$2:A1734, A1734)=1, 1, 0)</f>
        <v>0</v>
      </c>
      <c r="AN1734" s="3">
        <f>COUNTA(A1734) - COUNTIF(Table_1[[#This Row],[Unique Customers]], 1)</f>
        <v>1</v>
      </c>
      <c r="AO1734" s="17" t="str">
        <f t="shared" si="27"/>
        <v>Unique</v>
      </c>
      <c r="AP1734" s="17" t="str">
        <f>"Q"&amp;_xlfn.CEILING.MATH(MONTH(Table_1[[#This Row],[Monthly sales]])/3,1)</f>
        <v>Q2</v>
      </c>
    </row>
    <row r="1735" spans="1:42" ht="14.4" x14ac:dyDescent="0.3">
      <c r="A1735" s="2">
        <v>1466</v>
      </c>
      <c r="B1735" s="15" t="s">
        <v>2826</v>
      </c>
      <c r="C1735" s="15" t="s">
        <v>38</v>
      </c>
      <c r="D1735" s="6">
        <v>0</v>
      </c>
      <c r="E1735" s="4">
        <v>65.989999999999995</v>
      </c>
      <c r="F1735" s="4">
        <v>8.99</v>
      </c>
      <c r="G1735" s="15" t="s">
        <v>39</v>
      </c>
      <c r="H1735" s="15" t="s">
        <v>28</v>
      </c>
      <c r="I1735" s="15" t="s">
        <v>41</v>
      </c>
      <c r="J1735" s="15" t="s">
        <v>136</v>
      </c>
      <c r="K1735" s="15" t="s">
        <v>74</v>
      </c>
      <c r="L1735" s="15" t="s">
        <v>2595</v>
      </c>
      <c r="M1735" s="6">
        <v>0.56000000000000005</v>
      </c>
      <c r="N1735" s="15" t="s">
        <v>33</v>
      </c>
      <c r="O1735" s="15" t="s">
        <v>53</v>
      </c>
      <c r="P1735" s="15" t="s">
        <v>134</v>
      </c>
      <c r="Q1735" s="15" t="s">
        <v>1484</v>
      </c>
      <c r="R1735" s="2">
        <v>68601</v>
      </c>
      <c r="S1735" s="1">
        <v>42166</v>
      </c>
      <c r="T1735" s="12">
        <f>EOMONTH(Table_1[[#This Row],[Order Date]],0)</f>
        <v>42185</v>
      </c>
      <c r="U1735" s="10">
        <f>EOMONTH(Table_1[[#This Row],[Order Date]],0)</f>
        <v>42185</v>
      </c>
      <c r="V1735" s="14">
        <v>42166</v>
      </c>
      <c r="W1735" s="1">
        <v>42168</v>
      </c>
      <c r="X1735" s="12">
        <v>42168</v>
      </c>
      <c r="Y1735" s="10">
        <f>EOMONTH(Table_1[[#This Row],[Ship date]],0)</f>
        <v>42185</v>
      </c>
      <c r="Z1735" s="14">
        <v>42168</v>
      </c>
      <c r="AA1735" s="4">
        <v>253.3032</v>
      </c>
      <c r="AB1735" s="2">
        <v>10</v>
      </c>
      <c r="AC1735" s="4">
        <v>575.07000000000005</v>
      </c>
      <c r="AD1735" s="2">
        <v>91115</v>
      </c>
      <c r="AE1735" s="4">
        <f>'DataCleaning and Transformation'!$E1735-'DataCleaning and Transformation'!$D1735</f>
        <v>65.989999999999995</v>
      </c>
      <c r="AF1735" s="15" t="str">
        <f>_xlfn.IFS('DataCleaning and Transformation'!$O1735="Central","Chris",'DataCleaning and Transformation'!$O1735="East","Erin",'DataCleaning and Transformation'!$O1735="South","Sam",'DataCleaning and Transformation'!$O1735="West","William")</f>
        <v>Chris</v>
      </c>
      <c r="AG1735" s="31">
        <f>Table_1[[#This Row],[Ship date]]-Table_1[[#This Row],[Order Date]]</f>
        <v>2</v>
      </c>
      <c r="AH1735" s="22">
        <f>Table_1[[#This Row],[Profit]]/Table_1[[#This Row],[Sales]]</f>
        <v>0.4404736814648651</v>
      </c>
      <c r="AI1735" s="23">
        <f>Table_1[[#This Row],[Profit]]+Table_1[[#This Row],[Sales]]</f>
        <v>828.3732</v>
      </c>
      <c r="AJ1735" s="17">
        <f>WEEKNUM(Table_1[[#This Row],[Order Date]],1)</f>
        <v>24</v>
      </c>
      <c r="AK1735" s="17" t="str">
        <f>TEXT(Table_1[[#This Row],[Order Date]],"mmm yyyy")</f>
        <v>Jun 2015</v>
      </c>
      <c r="AL1735" s="17" t="str">
        <f>Table_1[[#This Row],[Monthly sales]]&amp;"  Week "&amp;TEXT(Table_1[[#This Row],[Weekly sales]],"00")</f>
        <v>Jun 2015  Week 24</v>
      </c>
      <c r="AM1735" s="17">
        <f>IF(COUNTIF($A$2:A1735, A1735)=1, 1, 0)</f>
        <v>1</v>
      </c>
      <c r="AN1735" s="3">
        <f>COUNTA(A1735) - COUNTIF(Table_1[[#This Row],[Unique Customers]], 1)</f>
        <v>0</v>
      </c>
      <c r="AO1735" s="17" t="str">
        <f t="shared" si="27"/>
        <v>Unique</v>
      </c>
      <c r="AP1735" s="17" t="str">
        <f>"Q"&amp;_xlfn.CEILING.MATH(MONTH(Table_1[[#This Row],[Monthly sales]])/3,1)</f>
        <v>Q2</v>
      </c>
    </row>
    <row r="1736" spans="1:42" ht="14.4" x14ac:dyDescent="0.3">
      <c r="A1736" s="2">
        <v>2649</v>
      </c>
      <c r="B1736" s="15" t="s">
        <v>2827</v>
      </c>
      <c r="C1736" s="15" t="s">
        <v>38</v>
      </c>
      <c r="D1736" s="6">
        <v>0.01</v>
      </c>
      <c r="E1736" s="4">
        <v>39.979999999999997</v>
      </c>
      <c r="F1736" s="4">
        <v>4</v>
      </c>
      <c r="G1736" s="15" t="s">
        <v>39</v>
      </c>
      <c r="H1736" s="15" t="s">
        <v>95</v>
      </c>
      <c r="I1736" s="15" t="s">
        <v>41</v>
      </c>
      <c r="J1736" s="15" t="s">
        <v>42</v>
      </c>
      <c r="K1736" s="15" t="s">
        <v>74</v>
      </c>
      <c r="L1736" s="15" t="s">
        <v>1928</v>
      </c>
      <c r="M1736" s="6">
        <v>0.7</v>
      </c>
      <c r="N1736" s="15" t="s">
        <v>33</v>
      </c>
      <c r="O1736" s="15" t="s">
        <v>112</v>
      </c>
      <c r="P1736" s="15" t="s">
        <v>419</v>
      </c>
      <c r="Q1736" s="15" t="s">
        <v>2331</v>
      </c>
      <c r="R1736" s="2">
        <v>21040</v>
      </c>
      <c r="S1736" s="1">
        <v>42166</v>
      </c>
      <c r="T1736" s="12">
        <f>EOMONTH(Table_1[[#This Row],[Order Date]],0)</f>
        <v>42185</v>
      </c>
      <c r="U1736" s="10">
        <f>EOMONTH(Table_1[[#This Row],[Order Date]],0)</f>
        <v>42185</v>
      </c>
      <c r="V1736" s="14">
        <v>42166</v>
      </c>
      <c r="W1736" s="1">
        <v>42167</v>
      </c>
      <c r="X1736" s="12">
        <v>42167</v>
      </c>
      <c r="Y1736" s="10">
        <f>EOMONTH(Table_1[[#This Row],[Ship date]],0)</f>
        <v>42185</v>
      </c>
      <c r="Z1736" s="14">
        <v>42167</v>
      </c>
      <c r="AA1736" s="4">
        <v>-30.808</v>
      </c>
      <c r="AB1736" s="2">
        <v>5</v>
      </c>
      <c r="AC1736" s="4">
        <v>203.29</v>
      </c>
      <c r="AD1736" s="2">
        <v>88814</v>
      </c>
      <c r="AE1736" s="4">
        <f>'DataCleaning and Transformation'!$E1736-'DataCleaning and Transformation'!$D1736</f>
        <v>39.97</v>
      </c>
      <c r="AF1736" s="15" t="str">
        <f>_xlfn.IFS('DataCleaning and Transformation'!$O1736="Central","Chris",'DataCleaning and Transformation'!$O1736="East","Erin",'DataCleaning and Transformation'!$O1736="South","Sam",'DataCleaning and Transformation'!$O1736="West","William")</f>
        <v>Erin</v>
      </c>
      <c r="AG1736" s="31">
        <f>Table_1[[#This Row],[Ship date]]-Table_1[[#This Row],[Order Date]]</f>
        <v>1</v>
      </c>
      <c r="AH1736" s="22">
        <f>Table_1[[#This Row],[Profit]]/Table_1[[#This Row],[Sales]]</f>
        <v>-0.15154705101087118</v>
      </c>
      <c r="AI1736" s="23">
        <f>Table_1[[#This Row],[Profit]]+Table_1[[#This Row],[Sales]]</f>
        <v>172.482</v>
      </c>
      <c r="AJ1736" s="17">
        <f>WEEKNUM(Table_1[[#This Row],[Order Date]],1)</f>
        <v>24</v>
      </c>
      <c r="AK1736" s="17" t="str">
        <f>TEXT(Table_1[[#This Row],[Order Date]],"mmm yyyy")</f>
        <v>Jun 2015</v>
      </c>
      <c r="AL1736" s="17" t="str">
        <f>Table_1[[#This Row],[Monthly sales]]&amp;"  Week "&amp;TEXT(Table_1[[#This Row],[Weekly sales]],"00")</f>
        <v>Jun 2015  Week 24</v>
      </c>
      <c r="AM1736" s="17">
        <f>IF(COUNTIF($A$2:A1736, A1736)=1, 1, 0)</f>
        <v>1</v>
      </c>
      <c r="AN1736" s="3">
        <f>COUNTA(A1736) - COUNTIF(Table_1[[#This Row],[Unique Customers]], 1)</f>
        <v>0</v>
      </c>
      <c r="AO1736" s="17" t="str">
        <f t="shared" si="27"/>
        <v>Unique</v>
      </c>
      <c r="AP1736" s="17" t="str">
        <f>"Q"&amp;_xlfn.CEILING.MATH(MONTH(Table_1[[#This Row],[Monthly sales]])/3,1)</f>
        <v>Q2</v>
      </c>
    </row>
    <row r="1737" spans="1:42" ht="14.4" x14ac:dyDescent="0.3">
      <c r="A1737" s="2">
        <v>3008</v>
      </c>
      <c r="B1737" s="15" t="s">
        <v>1519</v>
      </c>
      <c r="C1737" s="15" t="s">
        <v>38</v>
      </c>
      <c r="D1737" s="6">
        <v>0.01</v>
      </c>
      <c r="E1737" s="4">
        <v>12.28</v>
      </c>
      <c r="F1737" s="4">
        <v>6.47</v>
      </c>
      <c r="G1737" s="15" t="s">
        <v>39</v>
      </c>
      <c r="H1737" s="15" t="s">
        <v>72</v>
      </c>
      <c r="I1737" s="15" t="s">
        <v>49</v>
      </c>
      <c r="J1737" s="15" t="s">
        <v>89</v>
      </c>
      <c r="K1737" s="15" t="s">
        <v>74</v>
      </c>
      <c r="L1737" s="15" t="s">
        <v>2559</v>
      </c>
      <c r="M1737" s="6">
        <v>0.38</v>
      </c>
      <c r="N1737" s="15" t="s">
        <v>33</v>
      </c>
      <c r="O1737" s="15" t="s">
        <v>53</v>
      </c>
      <c r="P1737" s="15" t="s">
        <v>85</v>
      </c>
      <c r="Q1737" s="15" t="s">
        <v>1521</v>
      </c>
      <c r="R1737" s="2">
        <v>55343</v>
      </c>
      <c r="S1737" s="1">
        <v>42166</v>
      </c>
      <c r="T1737" s="12">
        <f>EOMONTH(Table_1[[#This Row],[Order Date]],0)</f>
        <v>42185</v>
      </c>
      <c r="U1737" s="10">
        <f>EOMONTH(Table_1[[#This Row],[Order Date]],0)</f>
        <v>42185</v>
      </c>
      <c r="V1737" s="14">
        <v>42166</v>
      </c>
      <c r="W1737" s="1">
        <v>42167</v>
      </c>
      <c r="X1737" s="12">
        <v>42167</v>
      </c>
      <c r="Y1737" s="10">
        <f>EOMONTH(Table_1[[#This Row],[Ship date]],0)</f>
        <v>42185</v>
      </c>
      <c r="Z1737" s="14">
        <v>42167</v>
      </c>
      <c r="AA1737" s="4">
        <v>47.61</v>
      </c>
      <c r="AB1737" s="2">
        <v>12</v>
      </c>
      <c r="AC1737" s="4">
        <v>160.66</v>
      </c>
      <c r="AD1737" s="2">
        <v>89415</v>
      </c>
      <c r="AE1737" s="4">
        <f>'DataCleaning and Transformation'!$E1737-'DataCleaning and Transformation'!$D1737</f>
        <v>12.27</v>
      </c>
      <c r="AF1737" s="15" t="str">
        <f>_xlfn.IFS('DataCleaning and Transformation'!$O1737="Central","Chris",'DataCleaning and Transformation'!$O1737="East","Erin",'DataCleaning and Transformation'!$O1737="South","Sam",'DataCleaning and Transformation'!$O1737="West","William")</f>
        <v>Chris</v>
      </c>
      <c r="AG1737" s="31">
        <f>Table_1[[#This Row],[Ship date]]-Table_1[[#This Row],[Order Date]]</f>
        <v>1</v>
      </c>
      <c r="AH1737" s="22">
        <f>Table_1[[#This Row],[Profit]]/Table_1[[#This Row],[Sales]]</f>
        <v>0.29634009709946468</v>
      </c>
      <c r="AI1737" s="23">
        <f>Table_1[[#This Row],[Profit]]+Table_1[[#This Row],[Sales]]</f>
        <v>208.26999999999998</v>
      </c>
      <c r="AJ1737" s="17">
        <f>WEEKNUM(Table_1[[#This Row],[Order Date]],1)</f>
        <v>24</v>
      </c>
      <c r="AK1737" s="17" t="str">
        <f>TEXT(Table_1[[#This Row],[Order Date]],"mmm yyyy")</f>
        <v>Jun 2015</v>
      </c>
      <c r="AL1737" s="17" t="str">
        <f>Table_1[[#This Row],[Monthly sales]]&amp;"  Week "&amp;TEXT(Table_1[[#This Row],[Weekly sales]],"00")</f>
        <v>Jun 2015  Week 24</v>
      </c>
      <c r="AM1737" s="17">
        <f>IF(COUNTIF($A$2:A1737, A1737)=1, 1, 0)</f>
        <v>0</v>
      </c>
      <c r="AN1737" s="3">
        <f>COUNTA(A1737) - COUNTIF(Table_1[[#This Row],[Unique Customers]], 1)</f>
        <v>1</v>
      </c>
      <c r="AO1737" s="17" t="str">
        <f t="shared" si="27"/>
        <v>Unique</v>
      </c>
      <c r="AP1737" s="17" t="str">
        <f>"Q"&amp;_xlfn.CEILING.MATH(MONTH(Table_1[[#This Row],[Monthly sales]])/3,1)</f>
        <v>Q2</v>
      </c>
    </row>
    <row r="1738" spans="1:42" ht="14.4" x14ac:dyDescent="0.3">
      <c r="A1738" s="2">
        <v>2543</v>
      </c>
      <c r="B1738" s="15" t="s">
        <v>2828</v>
      </c>
      <c r="C1738" s="15" t="s">
        <v>117</v>
      </c>
      <c r="D1738" s="6">
        <v>0.05</v>
      </c>
      <c r="E1738" s="4">
        <v>15.68</v>
      </c>
      <c r="F1738" s="4">
        <v>3.73</v>
      </c>
      <c r="G1738" s="15" t="s">
        <v>39</v>
      </c>
      <c r="H1738" s="15" t="s">
        <v>28</v>
      </c>
      <c r="I1738" s="15" t="s">
        <v>29</v>
      </c>
      <c r="J1738" s="15" t="s">
        <v>127</v>
      </c>
      <c r="K1738" s="15" t="s">
        <v>43</v>
      </c>
      <c r="L1738" s="15" t="s">
        <v>2728</v>
      </c>
      <c r="M1738" s="6">
        <v>0.46</v>
      </c>
      <c r="N1738" s="15" t="s">
        <v>33</v>
      </c>
      <c r="O1738" s="15" t="s">
        <v>34</v>
      </c>
      <c r="P1738" s="15" t="s">
        <v>243</v>
      </c>
      <c r="Q1738" s="15" t="s">
        <v>2433</v>
      </c>
      <c r="R1738" s="2">
        <v>23223</v>
      </c>
      <c r="S1738" s="1">
        <v>42166</v>
      </c>
      <c r="T1738" s="12">
        <f>EOMONTH(Table_1[[#This Row],[Order Date]],0)</f>
        <v>42185</v>
      </c>
      <c r="U1738" s="10">
        <f>EOMONTH(Table_1[[#This Row],[Order Date]],0)</f>
        <v>42185</v>
      </c>
      <c r="V1738" s="14">
        <v>42166</v>
      </c>
      <c r="W1738" s="1">
        <v>42167</v>
      </c>
      <c r="X1738" s="12">
        <v>42167</v>
      </c>
      <c r="Y1738" s="10">
        <f>EOMONTH(Table_1[[#This Row],[Ship date]],0)</f>
        <v>42185</v>
      </c>
      <c r="Z1738" s="14">
        <v>42167</v>
      </c>
      <c r="AA1738" s="4">
        <v>3.54</v>
      </c>
      <c r="AB1738" s="2">
        <v>17</v>
      </c>
      <c r="AC1738" s="4">
        <v>257.48</v>
      </c>
      <c r="AD1738" s="2">
        <v>87917</v>
      </c>
      <c r="AE1738" s="4">
        <f>'DataCleaning and Transformation'!$E1738-'DataCleaning and Transformation'!$D1738</f>
        <v>15.629999999999999</v>
      </c>
      <c r="AF1738" s="15" t="str">
        <f>_xlfn.IFS('DataCleaning and Transformation'!$O1738="Central","Chris",'DataCleaning and Transformation'!$O1738="East","Erin",'DataCleaning and Transformation'!$O1738="South","Sam",'DataCleaning and Transformation'!$O1738="West","William")</f>
        <v>Sam</v>
      </c>
      <c r="AG1738" s="31">
        <f>Table_1[[#This Row],[Ship date]]-Table_1[[#This Row],[Order Date]]</f>
        <v>1</v>
      </c>
      <c r="AH1738" s="22">
        <f>Table_1[[#This Row],[Profit]]/Table_1[[#This Row],[Sales]]</f>
        <v>1.3748640671120086E-2</v>
      </c>
      <c r="AI1738" s="23">
        <f>Table_1[[#This Row],[Profit]]+Table_1[[#This Row],[Sales]]</f>
        <v>261.02000000000004</v>
      </c>
      <c r="AJ1738" s="17">
        <f>WEEKNUM(Table_1[[#This Row],[Order Date]],1)</f>
        <v>24</v>
      </c>
      <c r="AK1738" s="17" t="str">
        <f>TEXT(Table_1[[#This Row],[Order Date]],"mmm yyyy")</f>
        <v>Jun 2015</v>
      </c>
      <c r="AL1738" s="17" t="str">
        <f>Table_1[[#This Row],[Monthly sales]]&amp;"  Week "&amp;TEXT(Table_1[[#This Row],[Weekly sales]],"00")</f>
        <v>Jun 2015  Week 24</v>
      </c>
      <c r="AM1738" s="17">
        <f>IF(COUNTIF($A$2:A1738, A1738)=1, 1, 0)</f>
        <v>1</v>
      </c>
      <c r="AN1738" s="3">
        <f>COUNTA(A1738) - COUNTIF(Table_1[[#This Row],[Unique Customers]], 1)</f>
        <v>0</v>
      </c>
      <c r="AO1738" s="17" t="str">
        <f t="shared" si="27"/>
        <v>Unique</v>
      </c>
      <c r="AP1738" s="17" t="str">
        <f>"Q"&amp;_xlfn.CEILING.MATH(MONTH(Table_1[[#This Row],[Monthly sales]])/3,1)</f>
        <v>Q2</v>
      </c>
    </row>
    <row r="1739" spans="1:42" ht="14.4" x14ac:dyDescent="0.3">
      <c r="A1739" s="2">
        <v>2543</v>
      </c>
      <c r="B1739" s="15" t="s">
        <v>2828</v>
      </c>
      <c r="C1739" s="15" t="s">
        <v>117</v>
      </c>
      <c r="D1739" s="6">
        <v>0.02</v>
      </c>
      <c r="E1739" s="4">
        <v>195.99</v>
      </c>
      <c r="F1739" s="4">
        <v>4.2</v>
      </c>
      <c r="G1739" s="15" t="s">
        <v>39</v>
      </c>
      <c r="H1739" s="15" t="s">
        <v>28</v>
      </c>
      <c r="I1739" s="15" t="s">
        <v>41</v>
      </c>
      <c r="J1739" s="15" t="s">
        <v>136</v>
      </c>
      <c r="K1739" s="15" t="s">
        <v>74</v>
      </c>
      <c r="L1739" s="15" t="s">
        <v>2829</v>
      </c>
      <c r="M1739" s="6">
        <v>0.56000000000000005</v>
      </c>
      <c r="N1739" s="15" t="s">
        <v>33</v>
      </c>
      <c r="O1739" s="15" t="s">
        <v>34</v>
      </c>
      <c r="P1739" s="15" t="s">
        <v>243</v>
      </c>
      <c r="Q1739" s="15" t="s">
        <v>2433</v>
      </c>
      <c r="R1739" s="2">
        <v>23223</v>
      </c>
      <c r="S1739" s="1">
        <v>42166</v>
      </c>
      <c r="T1739" s="12">
        <f>EOMONTH(Table_1[[#This Row],[Order Date]],0)</f>
        <v>42185</v>
      </c>
      <c r="U1739" s="10">
        <f>EOMONTH(Table_1[[#This Row],[Order Date]],0)</f>
        <v>42185</v>
      </c>
      <c r="V1739" s="14">
        <v>42166</v>
      </c>
      <c r="W1739" s="1">
        <v>42167</v>
      </c>
      <c r="X1739" s="12">
        <v>42167</v>
      </c>
      <c r="Y1739" s="10">
        <f>EOMONTH(Table_1[[#This Row],[Ship date]],0)</f>
        <v>42185</v>
      </c>
      <c r="Z1739" s="14">
        <v>42167</v>
      </c>
      <c r="AA1739" s="4">
        <v>40.283999999999999</v>
      </c>
      <c r="AB1739" s="2">
        <v>19</v>
      </c>
      <c r="AC1739" s="4">
        <v>3194.99</v>
      </c>
      <c r="AD1739" s="2">
        <v>87917</v>
      </c>
      <c r="AE1739" s="4">
        <f>'DataCleaning and Transformation'!$E1739-'DataCleaning and Transformation'!$D1739</f>
        <v>195.97</v>
      </c>
      <c r="AF1739" s="15" t="str">
        <f>_xlfn.IFS('DataCleaning and Transformation'!$O1739="Central","Chris",'DataCleaning and Transformation'!$O1739="East","Erin",'DataCleaning and Transformation'!$O1739="South","Sam",'DataCleaning and Transformation'!$O1739="West","William")</f>
        <v>Sam</v>
      </c>
      <c r="AG1739" s="31">
        <f>Table_1[[#This Row],[Ship date]]-Table_1[[#This Row],[Order Date]]</f>
        <v>1</v>
      </c>
      <c r="AH1739" s="22">
        <f>Table_1[[#This Row],[Profit]]/Table_1[[#This Row],[Sales]]</f>
        <v>1.2608490167418366E-2</v>
      </c>
      <c r="AI1739" s="23">
        <f>Table_1[[#This Row],[Profit]]+Table_1[[#This Row],[Sales]]</f>
        <v>3235.2739999999999</v>
      </c>
      <c r="AJ1739" s="17">
        <f>WEEKNUM(Table_1[[#This Row],[Order Date]],1)</f>
        <v>24</v>
      </c>
      <c r="AK1739" s="17" t="str">
        <f>TEXT(Table_1[[#This Row],[Order Date]],"mmm yyyy")</f>
        <v>Jun 2015</v>
      </c>
      <c r="AL1739" s="17" t="str">
        <f>Table_1[[#This Row],[Monthly sales]]&amp;"  Week "&amp;TEXT(Table_1[[#This Row],[Weekly sales]],"00")</f>
        <v>Jun 2015  Week 24</v>
      </c>
      <c r="AM1739" s="17">
        <f>IF(COUNTIF($A$2:A1739, A1739)=1, 1, 0)</f>
        <v>0</v>
      </c>
      <c r="AN1739" s="3">
        <f>COUNTA(A1739) - COUNTIF(Table_1[[#This Row],[Unique Customers]], 1)</f>
        <v>1</v>
      </c>
      <c r="AO1739" s="17" t="str">
        <f t="shared" si="27"/>
        <v>Repeated</v>
      </c>
      <c r="AP1739" s="17" t="str">
        <f>"Q"&amp;_xlfn.CEILING.MATH(MONTH(Table_1[[#This Row],[Monthly sales]])/3,1)</f>
        <v>Q2</v>
      </c>
    </row>
    <row r="1740" spans="1:42" ht="14.4" x14ac:dyDescent="0.3">
      <c r="A1740" s="2">
        <v>2840</v>
      </c>
      <c r="B1740" s="15" t="s">
        <v>1738</v>
      </c>
      <c r="C1740" s="15" t="s">
        <v>117</v>
      </c>
      <c r="D1740" s="6">
        <v>0.05</v>
      </c>
      <c r="E1740" s="4">
        <v>15.68</v>
      </c>
      <c r="F1740" s="4">
        <v>3.73</v>
      </c>
      <c r="G1740" s="15" t="s">
        <v>39</v>
      </c>
      <c r="H1740" s="15" t="s">
        <v>95</v>
      </c>
      <c r="I1740" s="15" t="s">
        <v>29</v>
      </c>
      <c r="J1740" s="15" t="s">
        <v>127</v>
      </c>
      <c r="K1740" s="15" t="s">
        <v>43</v>
      </c>
      <c r="L1740" s="15" t="s">
        <v>2728</v>
      </c>
      <c r="M1740" s="6">
        <v>0.46</v>
      </c>
      <c r="N1740" s="15" t="s">
        <v>33</v>
      </c>
      <c r="O1740" s="15" t="s">
        <v>34</v>
      </c>
      <c r="P1740" s="15" t="s">
        <v>124</v>
      </c>
      <c r="Q1740" s="15" t="s">
        <v>1740</v>
      </c>
      <c r="R1740" s="2">
        <v>33161</v>
      </c>
      <c r="S1740" s="1">
        <v>42166</v>
      </c>
      <c r="T1740" s="12">
        <f>EOMONTH(Table_1[[#This Row],[Order Date]],0)</f>
        <v>42185</v>
      </c>
      <c r="U1740" s="10">
        <f>EOMONTH(Table_1[[#This Row],[Order Date]],0)</f>
        <v>42185</v>
      </c>
      <c r="V1740" s="14">
        <v>42166</v>
      </c>
      <c r="W1740" s="1">
        <v>42168</v>
      </c>
      <c r="X1740" s="12">
        <v>42168</v>
      </c>
      <c r="Y1740" s="10">
        <f>EOMONTH(Table_1[[#This Row],[Ship date]],0)</f>
        <v>42185</v>
      </c>
      <c r="Z1740" s="14">
        <v>42168</v>
      </c>
      <c r="AA1740" s="4">
        <v>1166.6279999999999</v>
      </c>
      <c r="AB1740" s="2">
        <v>17</v>
      </c>
      <c r="AC1740" s="4">
        <v>260.01</v>
      </c>
      <c r="AD1740" s="2">
        <v>87885</v>
      </c>
      <c r="AE1740" s="4">
        <f>'DataCleaning and Transformation'!$E1740-'DataCleaning and Transformation'!$D1740</f>
        <v>15.629999999999999</v>
      </c>
      <c r="AF1740" s="15" t="str">
        <f>_xlfn.IFS('DataCleaning and Transformation'!$O1740="Central","Chris",'DataCleaning and Transformation'!$O1740="East","Erin",'DataCleaning and Transformation'!$O1740="South","Sam",'DataCleaning and Transformation'!$O1740="West","William")</f>
        <v>Sam</v>
      </c>
      <c r="AG1740" s="31">
        <f>Table_1[[#This Row],[Ship date]]-Table_1[[#This Row],[Order Date]]</f>
        <v>2</v>
      </c>
      <c r="AH1740" s="22">
        <f>Table_1[[#This Row],[Profit]]/Table_1[[#This Row],[Sales]]</f>
        <v>4.4868581977616246</v>
      </c>
      <c r="AI1740" s="23">
        <f>Table_1[[#This Row],[Profit]]+Table_1[[#This Row],[Sales]]</f>
        <v>1426.6379999999999</v>
      </c>
      <c r="AJ1740" s="17">
        <f>WEEKNUM(Table_1[[#This Row],[Order Date]],1)</f>
        <v>24</v>
      </c>
      <c r="AK1740" s="17" t="str">
        <f>TEXT(Table_1[[#This Row],[Order Date]],"mmm yyyy")</f>
        <v>Jun 2015</v>
      </c>
      <c r="AL1740" s="17" t="str">
        <f>Table_1[[#This Row],[Monthly sales]]&amp;"  Week "&amp;TEXT(Table_1[[#This Row],[Weekly sales]],"00")</f>
        <v>Jun 2015  Week 24</v>
      </c>
      <c r="AM1740" s="17">
        <f>IF(COUNTIF($A$2:A1740, A1740)=1, 1, 0)</f>
        <v>0</v>
      </c>
      <c r="AN1740" s="3">
        <f>COUNTA(A1740) - COUNTIF(Table_1[[#This Row],[Unique Customers]], 1)</f>
        <v>1</v>
      </c>
      <c r="AO1740" s="17" t="str">
        <f t="shared" si="27"/>
        <v>Unique</v>
      </c>
      <c r="AP1740" s="17" t="str">
        <f>"Q"&amp;_xlfn.CEILING.MATH(MONTH(Table_1[[#This Row],[Monthly sales]])/3,1)</f>
        <v>Q2</v>
      </c>
    </row>
    <row r="1741" spans="1:42" ht="14.4" x14ac:dyDescent="0.3">
      <c r="A1741" s="2">
        <v>2840</v>
      </c>
      <c r="B1741" s="15" t="s">
        <v>1738</v>
      </c>
      <c r="C1741" s="15" t="s">
        <v>117</v>
      </c>
      <c r="D1741" s="6">
        <v>0</v>
      </c>
      <c r="E1741" s="4">
        <v>14.98</v>
      </c>
      <c r="F1741" s="4">
        <v>8.99</v>
      </c>
      <c r="G1741" s="15" t="s">
        <v>39</v>
      </c>
      <c r="H1741" s="15" t="s">
        <v>95</v>
      </c>
      <c r="I1741" s="15" t="s">
        <v>29</v>
      </c>
      <c r="J1741" s="15" t="s">
        <v>127</v>
      </c>
      <c r="K1741" s="15" t="s">
        <v>43</v>
      </c>
      <c r="L1741" s="15" t="s">
        <v>1487</v>
      </c>
      <c r="M1741" s="6">
        <v>0.39</v>
      </c>
      <c r="N1741" s="15" t="s">
        <v>33</v>
      </c>
      <c r="O1741" s="15" t="s">
        <v>34</v>
      </c>
      <c r="P1741" s="15" t="s">
        <v>124</v>
      </c>
      <c r="Q1741" s="15" t="s">
        <v>1740</v>
      </c>
      <c r="R1741" s="2">
        <v>33161</v>
      </c>
      <c r="S1741" s="1">
        <v>42166</v>
      </c>
      <c r="T1741" s="12">
        <f>EOMONTH(Table_1[[#This Row],[Order Date]],0)</f>
        <v>42185</v>
      </c>
      <c r="U1741" s="10">
        <f>EOMONTH(Table_1[[#This Row],[Order Date]],0)</f>
        <v>42185</v>
      </c>
      <c r="V1741" s="14">
        <v>42166</v>
      </c>
      <c r="W1741" s="1">
        <v>42167</v>
      </c>
      <c r="X1741" s="12">
        <v>42167</v>
      </c>
      <c r="Y1741" s="10">
        <f>EOMONTH(Table_1[[#This Row],[Ship date]],0)</f>
        <v>42185</v>
      </c>
      <c r="Z1741" s="14">
        <v>42167</v>
      </c>
      <c r="AA1741" s="4">
        <v>-40.604199999999999</v>
      </c>
      <c r="AB1741" s="2">
        <v>18</v>
      </c>
      <c r="AC1741" s="4">
        <v>273.79000000000002</v>
      </c>
      <c r="AD1741" s="2">
        <v>87885</v>
      </c>
      <c r="AE1741" s="4">
        <f>'DataCleaning and Transformation'!$E1741-'DataCleaning and Transformation'!$D1741</f>
        <v>14.98</v>
      </c>
      <c r="AF1741" s="15" t="str">
        <f>_xlfn.IFS('DataCleaning and Transformation'!$O1741="Central","Chris",'DataCleaning and Transformation'!$O1741="East","Erin",'DataCleaning and Transformation'!$O1741="South","Sam",'DataCleaning and Transformation'!$O1741="West","William")</f>
        <v>Sam</v>
      </c>
      <c r="AG1741" s="31">
        <f>Table_1[[#This Row],[Ship date]]-Table_1[[#This Row],[Order Date]]</f>
        <v>1</v>
      </c>
      <c r="AH1741" s="22">
        <f>Table_1[[#This Row],[Profit]]/Table_1[[#This Row],[Sales]]</f>
        <v>-0.14830417473245916</v>
      </c>
      <c r="AI1741" s="23">
        <f>Table_1[[#This Row],[Profit]]+Table_1[[#This Row],[Sales]]</f>
        <v>233.18580000000003</v>
      </c>
      <c r="AJ1741" s="17">
        <f>WEEKNUM(Table_1[[#This Row],[Order Date]],1)</f>
        <v>24</v>
      </c>
      <c r="AK1741" s="17" t="str">
        <f>TEXT(Table_1[[#This Row],[Order Date]],"mmm yyyy")</f>
        <v>Jun 2015</v>
      </c>
      <c r="AL1741" s="17" t="str">
        <f>Table_1[[#This Row],[Monthly sales]]&amp;"  Week "&amp;TEXT(Table_1[[#This Row],[Weekly sales]],"00")</f>
        <v>Jun 2015  Week 24</v>
      </c>
      <c r="AM1741" s="17">
        <f>IF(COUNTIF($A$2:A1741, A1741)=1, 1, 0)</f>
        <v>0</v>
      </c>
      <c r="AN1741" s="3">
        <f>COUNTA(A1741) - COUNTIF(Table_1[[#This Row],[Unique Customers]], 1)</f>
        <v>1</v>
      </c>
      <c r="AO1741" s="17" t="str">
        <f t="shared" si="27"/>
        <v>Repeated</v>
      </c>
      <c r="AP1741" s="17" t="str">
        <f>"Q"&amp;_xlfn.CEILING.MATH(MONTH(Table_1[[#This Row],[Monthly sales]])/3,1)</f>
        <v>Q2</v>
      </c>
    </row>
    <row r="1742" spans="1:42" ht="14.4" x14ac:dyDescent="0.3">
      <c r="A1742" s="2">
        <v>2840</v>
      </c>
      <c r="B1742" s="15" t="s">
        <v>1738</v>
      </c>
      <c r="C1742" s="15" t="s">
        <v>117</v>
      </c>
      <c r="D1742" s="6">
        <v>0.02</v>
      </c>
      <c r="E1742" s="4">
        <v>38.76</v>
      </c>
      <c r="F1742" s="4">
        <v>13.26</v>
      </c>
      <c r="G1742" s="15" t="s">
        <v>39</v>
      </c>
      <c r="H1742" s="15" t="s">
        <v>95</v>
      </c>
      <c r="I1742" s="15" t="s">
        <v>49</v>
      </c>
      <c r="J1742" s="15" t="s">
        <v>89</v>
      </c>
      <c r="K1742" s="15" t="s">
        <v>74</v>
      </c>
      <c r="L1742" s="15" t="s">
        <v>2830</v>
      </c>
      <c r="M1742" s="6">
        <v>0.36</v>
      </c>
      <c r="N1742" s="15" t="s">
        <v>33</v>
      </c>
      <c r="O1742" s="15" t="s">
        <v>34</v>
      </c>
      <c r="P1742" s="15" t="s">
        <v>124</v>
      </c>
      <c r="Q1742" s="15" t="s">
        <v>1740</v>
      </c>
      <c r="R1742" s="2">
        <v>33161</v>
      </c>
      <c r="S1742" s="1">
        <v>42166</v>
      </c>
      <c r="T1742" s="12">
        <f>EOMONTH(Table_1[[#This Row],[Order Date]],0)</f>
        <v>42185</v>
      </c>
      <c r="U1742" s="10">
        <f>EOMONTH(Table_1[[#This Row],[Order Date]],0)</f>
        <v>42185</v>
      </c>
      <c r="V1742" s="14">
        <v>42166</v>
      </c>
      <c r="W1742" s="1">
        <v>42167</v>
      </c>
      <c r="X1742" s="12">
        <v>42167</v>
      </c>
      <c r="Y1742" s="10">
        <f>EOMONTH(Table_1[[#This Row],[Ship date]],0)</f>
        <v>42185</v>
      </c>
      <c r="Z1742" s="14">
        <v>42167</v>
      </c>
      <c r="AA1742" s="4">
        <v>-294.084</v>
      </c>
      <c r="AB1742" s="2">
        <v>1</v>
      </c>
      <c r="AC1742" s="4">
        <v>44.62</v>
      </c>
      <c r="AD1742" s="2">
        <v>87885</v>
      </c>
      <c r="AE1742" s="4">
        <f>'DataCleaning and Transformation'!$E1742-'DataCleaning and Transformation'!$D1742</f>
        <v>38.739999999999995</v>
      </c>
      <c r="AF1742" s="15" t="str">
        <f>_xlfn.IFS('DataCleaning and Transformation'!$O1742="Central","Chris",'DataCleaning and Transformation'!$O1742="East","Erin",'DataCleaning and Transformation'!$O1742="South","Sam",'DataCleaning and Transformation'!$O1742="West","William")</f>
        <v>Sam</v>
      </c>
      <c r="AG1742" s="31">
        <f>Table_1[[#This Row],[Ship date]]-Table_1[[#This Row],[Order Date]]</f>
        <v>1</v>
      </c>
      <c r="AH1742" s="22">
        <f>Table_1[[#This Row],[Profit]]/Table_1[[#This Row],[Sales]]</f>
        <v>-6.5908561183325869</v>
      </c>
      <c r="AI1742" s="23">
        <f>Table_1[[#This Row],[Profit]]+Table_1[[#This Row],[Sales]]</f>
        <v>-249.464</v>
      </c>
      <c r="AJ1742" s="17">
        <f>WEEKNUM(Table_1[[#This Row],[Order Date]],1)</f>
        <v>24</v>
      </c>
      <c r="AK1742" s="17" t="str">
        <f>TEXT(Table_1[[#This Row],[Order Date]],"mmm yyyy")</f>
        <v>Jun 2015</v>
      </c>
      <c r="AL1742" s="17" t="str">
        <f>Table_1[[#This Row],[Monthly sales]]&amp;"  Week "&amp;TEXT(Table_1[[#This Row],[Weekly sales]],"00")</f>
        <v>Jun 2015  Week 24</v>
      </c>
      <c r="AM1742" s="17">
        <f>IF(COUNTIF($A$2:A1742, A1742)=1, 1, 0)</f>
        <v>0</v>
      </c>
      <c r="AN1742" s="3">
        <f>COUNTA(A1742) - COUNTIF(Table_1[[#This Row],[Unique Customers]], 1)</f>
        <v>1</v>
      </c>
      <c r="AO1742" s="17" t="str">
        <f t="shared" si="27"/>
        <v>Repeated</v>
      </c>
      <c r="AP1742" s="17" t="str">
        <f>"Q"&amp;_xlfn.CEILING.MATH(MONTH(Table_1[[#This Row],[Monthly sales]])/3,1)</f>
        <v>Q2</v>
      </c>
    </row>
    <row r="1743" spans="1:42" ht="14.4" x14ac:dyDescent="0.3">
      <c r="A1743" s="2">
        <v>3078</v>
      </c>
      <c r="B1743" s="15" t="s">
        <v>2831</v>
      </c>
      <c r="C1743" s="15" t="s">
        <v>71</v>
      </c>
      <c r="D1743" s="6">
        <v>0.04</v>
      </c>
      <c r="E1743" s="4">
        <v>35.44</v>
      </c>
      <c r="F1743" s="4">
        <v>5.09</v>
      </c>
      <c r="G1743" s="15" t="s">
        <v>39</v>
      </c>
      <c r="H1743" s="15" t="s">
        <v>28</v>
      </c>
      <c r="I1743" s="15" t="s">
        <v>49</v>
      </c>
      <c r="J1743" s="15" t="s">
        <v>89</v>
      </c>
      <c r="K1743" s="15" t="s">
        <v>74</v>
      </c>
      <c r="L1743" s="15" t="s">
        <v>2079</v>
      </c>
      <c r="M1743" s="6">
        <v>0.38</v>
      </c>
      <c r="N1743" s="15" t="s">
        <v>33</v>
      </c>
      <c r="O1743" s="15" t="s">
        <v>112</v>
      </c>
      <c r="P1743" s="15" t="s">
        <v>318</v>
      </c>
      <c r="Q1743" s="15" t="s">
        <v>2832</v>
      </c>
      <c r="R1743" s="2">
        <v>43615</v>
      </c>
      <c r="S1743" s="1">
        <v>42166</v>
      </c>
      <c r="T1743" s="12">
        <f>EOMONTH(Table_1[[#This Row],[Order Date]],0)</f>
        <v>42185</v>
      </c>
      <c r="U1743" s="10">
        <f>EOMONTH(Table_1[[#This Row],[Order Date]],0)</f>
        <v>42185</v>
      </c>
      <c r="V1743" s="14">
        <v>42166</v>
      </c>
      <c r="W1743" s="1">
        <v>42166</v>
      </c>
      <c r="X1743" s="12">
        <v>42166</v>
      </c>
      <c r="Y1743" s="10">
        <f>EOMONTH(Table_1[[#This Row],[Ship date]],0)</f>
        <v>42185</v>
      </c>
      <c r="Z1743" s="14">
        <v>42166</v>
      </c>
      <c r="AA1743" s="4">
        <v>118.6317</v>
      </c>
      <c r="AB1743" s="2">
        <v>5</v>
      </c>
      <c r="AC1743" s="4">
        <v>171.93</v>
      </c>
      <c r="AD1743" s="2">
        <v>88240</v>
      </c>
      <c r="AE1743" s="4">
        <f>'DataCleaning and Transformation'!$E1743-'DataCleaning and Transformation'!$D1743</f>
        <v>35.4</v>
      </c>
      <c r="AF1743" s="15" t="str">
        <f>_xlfn.IFS('DataCleaning and Transformation'!$O1743="Central","Chris",'DataCleaning and Transformation'!$O1743="East","Erin",'DataCleaning and Transformation'!$O1743="South","Sam",'DataCleaning and Transformation'!$O1743="West","William")</f>
        <v>Erin</v>
      </c>
      <c r="AG1743" s="31">
        <f>Table_1[[#This Row],[Ship date]]-Table_1[[#This Row],[Order Date]]</f>
        <v>0</v>
      </c>
      <c r="AH1743" s="22">
        <f>Table_1[[#This Row],[Profit]]/Table_1[[#This Row],[Sales]]</f>
        <v>0.69</v>
      </c>
      <c r="AI1743" s="23">
        <f>Table_1[[#This Row],[Profit]]+Table_1[[#This Row],[Sales]]</f>
        <v>290.56169999999997</v>
      </c>
      <c r="AJ1743" s="17">
        <f>WEEKNUM(Table_1[[#This Row],[Order Date]],1)</f>
        <v>24</v>
      </c>
      <c r="AK1743" s="17" t="str">
        <f>TEXT(Table_1[[#This Row],[Order Date]],"mmm yyyy")</f>
        <v>Jun 2015</v>
      </c>
      <c r="AL1743" s="17" t="str">
        <f>Table_1[[#This Row],[Monthly sales]]&amp;"  Week "&amp;TEXT(Table_1[[#This Row],[Weekly sales]],"00")</f>
        <v>Jun 2015  Week 24</v>
      </c>
      <c r="AM1743" s="17">
        <f>IF(COUNTIF($A$2:A1743, A1743)=1, 1, 0)</f>
        <v>1</v>
      </c>
      <c r="AN1743" s="3">
        <f>COUNTA(A1743) - COUNTIF(Table_1[[#This Row],[Unique Customers]], 1)</f>
        <v>0</v>
      </c>
      <c r="AO1743" s="17" t="str">
        <f t="shared" si="27"/>
        <v>Unique</v>
      </c>
      <c r="AP1743" s="17" t="str">
        <f>"Q"&amp;_xlfn.CEILING.MATH(MONTH(Table_1[[#This Row],[Monthly sales]])/3,1)</f>
        <v>Q2</v>
      </c>
    </row>
    <row r="1744" spans="1:42" ht="14.4" x14ac:dyDescent="0.3">
      <c r="A1744" s="2">
        <v>3078</v>
      </c>
      <c r="B1744" s="15" t="s">
        <v>2831</v>
      </c>
      <c r="C1744" s="15" t="s">
        <v>71</v>
      </c>
      <c r="D1744" s="6">
        <v>0.08</v>
      </c>
      <c r="E1744" s="4">
        <v>3.98</v>
      </c>
      <c r="F1744" s="4">
        <v>0.7</v>
      </c>
      <c r="G1744" s="15" t="s">
        <v>39</v>
      </c>
      <c r="H1744" s="15" t="s">
        <v>28</v>
      </c>
      <c r="I1744" s="15" t="s">
        <v>49</v>
      </c>
      <c r="J1744" s="15" t="s">
        <v>50</v>
      </c>
      <c r="K1744" s="15" t="s">
        <v>51</v>
      </c>
      <c r="L1744" s="15" t="s">
        <v>349</v>
      </c>
      <c r="M1744" s="6">
        <v>0.52</v>
      </c>
      <c r="N1744" s="15" t="s">
        <v>33</v>
      </c>
      <c r="O1744" s="15" t="s">
        <v>112</v>
      </c>
      <c r="P1744" s="15" t="s">
        <v>318</v>
      </c>
      <c r="Q1744" s="15" t="s">
        <v>2832</v>
      </c>
      <c r="R1744" s="2">
        <v>43615</v>
      </c>
      <c r="S1744" s="1">
        <v>42166</v>
      </c>
      <c r="T1744" s="12">
        <f>EOMONTH(Table_1[[#This Row],[Order Date]],0)</f>
        <v>42185</v>
      </c>
      <c r="U1744" s="10">
        <f>EOMONTH(Table_1[[#This Row],[Order Date]],0)</f>
        <v>42185</v>
      </c>
      <c r="V1744" s="14">
        <v>42166</v>
      </c>
      <c r="W1744" s="1">
        <v>42169</v>
      </c>
      <c r="X1744" s="12">
        <v>42169</v>
      </c>
      <c r="Y1744" s="10">
        <f>EOMONTH(Table_1[[#This Row],[Ship date]],0)</f>
        <v>42185</v>
      </c>
      <c r="Z1744" s="14">
        <v>42169</v>
      </c>
      <c r="AA1744" s="4">
        <v>23.303999999999998</v>
      </c>
      <c r="AB1744" s="2">
        <v>9</v>
      </c>
      <c r="AC1744" s="4">
        <v>35.19</v>
      </c>
      <c r="AD1744" s="2">
        <v>88240</v>
      </c>
      <c r="AE1744" s="4">
        <f>'DataCleaning and Transformation'!$E1744-'DataCleaning and Transformation'!$D1744</f>
        <v>3.9</v>
      </c>
      <c r="AF1744" s="15" t="str">
        <f>_xlfn.IFS('DataCleaning and Transformation'!$O1744="Central","Chris",'DataCleaning and Transformation'!$O1744="East","Erin",'DataCleaning and Transformation'!$O1744="South","Sam",'DataCleaning and Transformation'!$O1744="West","William")</f>
        <v>Erin</v>
      </c>
      <c r="AG1744" s="31">
        <f>Table_1[[#This Row],[Ship date]]-Table_1[[#This Row],[Order Date]]</f>
        <v>3</v>
      </c>
      <c r="AH1744" s="22">
        <f>Table_1[[#This Row],[Profit]]/Table_1[[#This Row],[Sales]]</f>
        <v>0.66223358908780905</v>
      </c>
      <c r="AI1744" s="23">
        <f>Table_1[[#This Row],[Profit]]+Table_1[[#This Row],[Sales]]</f>
        <v>58.494</v>
      </c>
      <c r="AJ1744" s="17">
        <f>WEEKNUM(Table_1[[#This Row],[Order Date]],1)</f>
        <v>24</v>
      </c>
      <c r="AK1744" s="17" t="str">
        <f>TEXT(Table_1[[#This Row],[Order Date]],"mmm yyyy")</f>
        <v>Jun 2015</v>
      </c>
      <c r="AL1744" s="17" t="str">
        <f>Table_1[[#This Row],[Monthly sales]]&amp;"  Week "&amp;TEXT(Table_1[[#This Row],[Weekly sales]],"00")</f>
        <v>Jun 2015  Week 24</v>
      </c>
      <c r="AM1744" s="17">
        <f>IF(COUNTIF($A$2:A1744, A1744)=1, 1, 0)</f>
        <v>0</v>
      </c>
      <c r="AN1744" s="3">
        <f>COUNTA(A1744) - COUNTIF(Table_1[[#This Row],[Unique Customers]], 1)</f>
        <v>1</v>
      </c>
      <c r="AO1744" s="17" t="str">
        <f t="shared" si="27"/>
        <v>Repeated</v>
      </c>
      <c r="AP1744" s="17" t="str">
        <f>"Q"&amp;_xlfn.CEILING.MATH(MONTH(Table_1[[#This Row],[Monthly sales]])/3,1)</f>
        <v>Q2</v>
      </c>
    </row>
    <row r="1745" spans="1:42" ht="14.4" x14ac:dyDescent="0.3">
      <c r="A1745" s="2">
        <v>3079</v>
      </c>
      <c r="B1745" s="15" t="s">
        <v>320</v>
      </c>
      <c r="C1745" s="15" t="s">
        <v>71</v>
      </c>
      <c r="D1745" s="6">
        <v>0.04</v>
      </c>
      <c r="E1745" s="4">
        <v>35.44</v>
      </c>
      <c r="F1745" s="4">
        <v>5.09</v>
      </c>
      <c r="G1745" s="15" t="s">
        <v>39</v>
      </c>
      <c r="H1745" s="15" t="s">
        <v>28</v>
      </c>
      <c r="I1745" s="15" t="s">
        <v>49</v>
      </c>
      <c r="J1745" s="15" t="s">
        <v>89</v>
      </c>
      <c r="K1745" s="15" t="s">
        <v>74</v>
      </c>
      <c r="L1745" s="15" t="s">
        <v>2079</v>
      </c>
      <c r="M1745" s="6">
        <v>0.38</v>
      </c>
      <c r="N1745" s="15" t="s">
        <v>33</v>
      </c>
      <c r="O1745" s="15" t="s">
        <v>112</v>
      </c>
      <c r="P1745" s="15" t="s">
        <v>321</v>
      </c>
      <c r="Q1745" s="15" t="s">
        <v>322</v>
      </c>
      <c r="R1745" s="2">
        <v>19112</v>
      </c>
      <c r="S1745" s="1">
        <v>42166</v>
      </c>
      <c r="T1745" s="12">
        <f>EOMONTH(Table_1[[#This Row],[Order Date]],0)</f>
        <v>42185</v>
      </c>
      <c r="U1745" s="10">
        <f>EOMONTH(Table_1[[#This Row],[Order Date]],0)</f>
        <v>42185</v>
      </c>
      <c r="V1745" s="14">
        <v>42166</v>
      </c>
      <c r="W1745" s="1">
        <v>42166</v>
      </c>
      <c r="X1745" s="12">
        <v>42166</v>
      </c>
      <c r="Y1745" s="10">
        <f>EOMONTH(Table_1[[#This Row],[Ship date]],0)</f>
        <v>42185</v>
      </c>
      <c r="Z1745" s="14">
        <v>42166</v>
      </c>
      <c r="AA1745" s="4">
        <v>150.72</v>
      </c>
      <c r="AB1745" s="2">
        <v>21</v>
      </c>
      <c r="AC1745" s="4">
        <v>722.1</v>
      </c>
      <c r="AD1745" s="2">
        <v>53476</v>
      </c>
      <c r="AE1745" s="4">
        <f>'DataCleaning and Transformation'!$E1745-'DataCleaning and Transformation'!$D1745</f>
        <v>35.4</v>
      </c>
      <c r="AF1745" s="15" t="str">
        <f>_xlfn.IFS('DataCleaning and Transformation'!$O1745="Central","Chris",'DataCleaning and Transformation'!$O1745="East","Erin",'DataCleaning and Transformation'!$O1745="South","Sam",'DataCleaning and Transformation'!$O1745="West","William")</f>
        <v>Erin</v>
      </c>
      <c r="AG1745" s="31">
        <f>Table_1[[#This Row],[Ship date]]-Table_1[[#This Row],[Order Date]]</f>
        <v>0</v>
      </c>
      <c r="AH1745" s="22">
        <f>Table_1[[#This Row],[Profit]]/Table_1[[#This Row],[Sales]]</f>
        <v>0.20872455338595761</v>
      </c>
      <c r="AI1745" s="23">
        <f>Table_1[[#This Row],[Profit]]+Table_1[[#This Row],[Sales]]</f>
        <v>872.82</v>
      </c>
      <c r="AJ1745" s="17">
        <f>WEEKNUM(Table_1[[#This Row],[Order Date]],1)</f>
        <v>24</v>
      </c>
      <c r="AK1745" s="17" t="str">
        <f>TEXT(Table_1[[#This Row],[Order Date]],"mmm yyyy")</f>
        <v>Jun 2015</v>
      </c>
      <c r="AL1745" s="17" t="str">
        <f>Table_1[[#This Row],[Monthly sales]]&amp;"  Week "&amp;TEXT(Table_1[[#This Row],[Weekly sales]],"00")</f>
        <v>Jun 2015  Week 24</v>
      </c>
      <c r="AM1745" s="17">
        <f>IF(COUNTIF($A$2:A1745, A1745)=1, 1, 0)</f>
        <v>0</v>
      </c>
      <c r="AN1745" s="3">
        <f>COUNTA(A1745) - COUNTIF(Table_1[[#This Row],[Unique Customers]], 1)</f>
        <v>1</v>
      </c>
      <c r="AO1745" s="17" t="str">
        <f t="shared" si="27"/>
        <v>Unique</v>
      </c>
      <c r="AP1745" s="17" t="str">
        <f>"Q"&amp;_xlfn.CEILING.MATH(MONTH(Table_1[[#This Row],[Monthly sales]])/3,1)</f>
        <v>Q2</v>
      </c>
    </row>
    <row r="1746" spans="1:42" ht="14.4" x14ac:dyDescent="0.3">
      <c r="A1746" s="2">
        <v>3079</v>
      </c>
      <c r="B1746" s="15" t="s">
        <v>320</v>
      </c>
      <c r="C1746" s="15" t="s">
        <v>71</v>
      </c>
      <c r="D1746" s="6">
        <v>0.08</v>
      </c>
      <c r="E1746" s="4">
        <v>3.98</v>
      </c>
      <c r="F1746" s="4">
        <v>0.7</v>
      </c>
      <c r="G1746" s="15" t="s">
        <v>39</v>
      </c>
      <c r="H1746" s="15" t="s">
        <v>28</v>
      </c>
      <c r="I1746" s="15" t="s">
        <v>49</v>
      </c>
      <c r="J1746" s="15" t="s">
        <v>50</v>
      </c>
      <c r="K1746" s="15" t="s">
        <v>51</v>
      </c>
      <c r="L1746" s="15" t="s">
        <v>349</v>
      </c>
      <c r="M1746" s="6">
        <v>0.52</v>
      </c>
      <c r="N1746" s="15" t="s">
        <v>33</v>
      </c>
      <c r="O1746" s="15" t="s">
        <v>112</v>
      </c>
      <c r="P1746" s="15" t="s">
        <v>321</v>
      </c>
      <c r="Q1746" s="15" t="s">
        <v>322</v>
      </c>
      <c r="R1746" s="2">
        <v>19112</v>
      </c>
      <c r="S1746" s="1">
        <v>42166</v>
      </c>
      <c r="T1746" s="12">
        <f>EOMONTH(Table_1[[#This Row],[Order Date]],0)</f>
        <v>42185</v>
      </c>
      <c r="U1746" s="10">
        <f>EOMONTH(Table_1[[#This Row],[Order Date]],0)</f>
        <v>42185</v>
      </c>
      <c r="V1746" s="14">
        <v>42166</v>
      </c>
      <c r="W1746" s="1">
        <v>42169</v>
      </c>
      <c r="X1746" s="12">
        <v>42169</v>
      </c>
      <c r="Y1746" s="10">
        <f>EOMONTH(Table_1[[#This Row],[Ship date]],0)</f>
        <v>42185</v>
      </c>
      <c r="Z1746" s="14">
        <v>42169</v>
      </c>
      <c r="AA1746" s="4">
        <v>19.420000000000002</v>
      </c>
      <c r="AB1746" s="2">
        <v>36</v>
      </c>
      <c r="AC1746" s="4">
        <v>140.78</v>
      </c>
      <c r="AD1746" s="2">
        <v>53476</v>
      </c>
      <c r="AE1746" s="4">
        <f>'DataCleaning and Transformation'!$E1746-'DataCleaning and Transformation'!$D1746</f>
        <v>3.9</v>
      </c>
      <c r="AF1746" s="15" t="str">
        <f>_xlfn.IFS('DataCleaning and Transformation'!$O1746="Central","Chris",'DataCleaning and Transformation'!$O1746="East","Erin",'DataCleaning and Transformation'!$O1746="South","Sam",'DataCleaning and Transformation'!$O1746="West","William")</f>
        <v>Erin</v>
      </c>
      <c r="AG1746" s="31">
        <f>Table_1[[#This Row],[Ship date]]-Table_1[[#This Row],[Order Date]]</f>
        <v>3</v>
      </c>
      <c r="AH1746" s="22">
        <f>Table_1[[#This Row],[Profit]]/Table_1[[#This Row],[Sales]]</f>
        <v>0.13794573092768861</v>
      </c>
      <c r="AI1746" s="23">
        <f>Table_1[[#This Row],[Profit]]+Table_1[[#This Row],[Sales]]</f>
        <v>160.19999999999999</v>
      </c>
      <c r="AJ1746" s="17">
        <f>WEEKNUM(Table_1[[#This Row],[Order Date]],1)</f>
        <v>24</v>
      </c>
      <c r="AK1746" s="17" t="str">
        <f>TEXT(Table_1[[#This Row],[Order Date]],"mmm yyyy")</f>
        <v>Jun 2015</v>
      </c>
      <c r="AL1746" s="17" t="str">
        <f>Table_1[[#This Row],[Monthly sales]]&amp;"  Week "&amp;TEXT(Table_1[[#This Row],[Weekly sales]],"00")</f>
        <v>Jun 2015  Week 24</v>
      </c>
      <c r="AM1746" s="17">
        <f>IF(COUNTIF($A$2:A1746, A1746)=1, 1, 0)</f>
        <v>0</v>
      </c>
      <c r="AN1746" s="3">
        <f>COUNTA(A1746) - COUNTIF(Table_1[[#This Row],[Unique Customers]], 1)</f>
        <v>1</v>
      </c>
      <c r="AO1746" s="17" t="str">
        <f t="shared" si="27"/>
        <v>Repeated</v>
      </c>
      <c r="AP1746" s="17" t="str">
        <f>"Q"&amp;_xlfn.CEILING.MATH(MONTH(Table_1[[#This Row],[Monthly sales]])/3,1)</f>
        <v>Q2</v>
      </c>
    </row>
    <row r="1747" spans="1:42" ht="14.4" x14ac:dyDescent="0.3">
      <c r="A1747" s="2">
        <v>3079</v>
      </c>
      <c r="B1747" s="15" t="s">
        <v>320</v>
      </c>
      <c r="C1747" s="15" t="s">
        <v>71</v>
      </c>
      <c r="D1747" s="6">
        <v>0.01</v>
      </c>
      <c r="E1747" s="4">
        <v>1.76</v>
      </c>
      <c r="F1747" s="4">
        <v>0.7</v>
      </c>
      <c r="G1747" s="15" t="s">
        <v>39</v>
      </c>
      <c r="H1747" s="15" t="s">
        <v>28</v>
      </c>
      <c r="I1747" s="15" t="s">
        <v>49</v>
      </c>
      <c r="J1747" s="15" t="s">
        <v>50</v>
      </c>
      <c r="K1747" s="15" t="s">
        <v>51</v>
      </c>
      <c r="L1747" s="15" t="s">
        <v>1664</v>
      </c>
      <c r="M1747" s="6">
        <v>0.56000000000000005</v>
      </c>
      <c r="N1747" s="15" t="s">
        <v>33</v>
      </c>
      <c r="O1747" s="15" t="s">
        <v>112</v>
      </c>
      <c r="P1747" s="15" t="s">
        <v>321</v>
      </c>
      <c r="Q1747" s="15" t="s">
        <v>322</v>
      </c>
      <c r="R1747" s="2">
        <v>19112</v>
      </c>
      <c r="S1747" s="1">
        <v>42166</v>
      </c>
      <c r="T1747" s="12">
        <f>EOMONTH(Table_1[[#This Row],[Order Date]],0)</f>
        <v>42185</v>
      </c>
      <c r="U1747" s="10">
        <f>EOMONTH(Table_1[[#This Row],[Order Date]],0)</f>
        <v>42185</v>
      </c>
      <c r="V1747" s="14">
        <v>42166</v>
      </c>
      <c r="W1747" s="1">
        <v>42167</v>
      </c>
      <c r="X1747" s="12">
        <v>42167</v>
      </c>
      <c r="Y1747" s="10">
        <f>EOMONTH(Table_1[[#This Row],[Ship date]],0)</f>
        <v>42185</v>
      </c>
      <c r="Z1747" s="14">
        <v>42167</v>
      </c>
      <c r="AA1747" s="4">
        <v>3.13</v>
      </c>
      <c r="AB1747" s="2">
        <v>71</v>
      </c>
      <c r="AC1747" s="4">
        <v>129.72</v>
      </c>
      <c r="AD1747" s="2">
        <v>53476</v>
      </c>
      <c r="AE1747" s="4">
        <f>'DataCleaning and Transformation'!$E1747-'DataCleaning and Transformation'!$D1747</f>
        <v>1.75</v>
      </c>
      <c r="AF1747" s="15" t="str">
        <f>_xlfn.IFS('DataCleaning and Transformation'!$O1747="Central","Chris",'DataCleaning and Transformation'!$O1747="East","Erin",'DataCleaning and Transformation'!$O1747="South","Sam",'DataCleaning and Transformation'!$O1747="West","William")</f>
        <v>Erin</v>
      </c>
      <c r="AG1747" s="31">
        <f>Table_1[[#This Row],[Ship date]]-Table_1[[#This Row],[Order Date]]</f>
        <v>1</v>
      </c>
      <c r="AH1747" s="22">
        <f>Table_1[[#This Row],[Profit]]/Table_1[[#This Row],[Sales]]</f>
        <v>2.4128893000308356E-2</v>
      </c>
      <c r="AI1747" s="23">
        <f>Table_1[[#This Row],[Profit]]+Table_1[[#This Row],[Sales]]</f>
        <v>132.85</v>
      </c>
      <c r="AJ1747" s="17">
        <f>WEEKNUM(Table_1[[#This Row],[Order Date]],1)</f>
        <v>24</v>
      </c>
      <c r="AK1747" s="17" t="str">
        <f>TEXT(Table_1[[#This Row],[Order Date]],"mmm yyyy")</f>
        <v>Jun 2015</v>
      </c>
      <c r="AL1747" s="17" t="str">
        <f>Table_1[[#This Row],[Monthly sales]]&amp;"  Week "&amp;TEXT(Table_1[[#This Row],[Weekly sales]],"00")</f>
        <v>Jun 2015  Week 24</v>
      </c>
      <c r="AM1747" s="17">
        <f>IF(COUNTIF($A$2:A1747, A1747)=1, 1, 0)</f>
        <v>0</v>
      </c>
      <c r="AN1747" s="3">
        <f>COUNTA(A1747) - COUNTIF(Table_1[[#This Row],[Unique Customers]], 1)</f>
        <v>1</v>
      </c>
      <c r="AO1747" s="17" t="str">
        <f t="shared" si="27"/>
        <v>Repeated</v>
      </c>
      <c r="AP1747" s="17" t="str">
        <f>"Q"&amp;_xlfn.CEILING.MATH(MONTH(Table_1[[#This Row],[Monthly sales]])/3,1)</f>
        <v>Q2</v>
      </c>
    </row>
    <row r="1748" spans="1:42" ht="14.4" x14ac:dyDescent="0.3">
      <c r="A1748" s="2">
        <v>3079</v>
      </c>
      <c r="B1748" s="15" t="s">
        <v>320</v>
      </c>
      <c r="C1748" s="15" t="s">
        <v>71</v>
      </c>
      <c r="D1748" s="6">
        <v>0.01</v>
      </c>
      <c r="E1748" s="4">
        <v>193.17</v>
      </c>
      <c r="F1748" s="4">
        <v>19.989999999999998</v>
      </c>
      <c r="G1748" s="15" t="s">
        <v>88</v>
      </c>
      <c r="H1748" s="15" t="s">
        <v>28</v>
      </c>
      <c r="I1748" s="15" t="s">
        <v>49</v>
      </c>
      <c r="J1748" s="15" t="s">
        <v>79</v>
      </c>
      <c r="K1748" s="15" t="s">
        <v>74</v>
      </c>
      <c r="L1748" s="15" t="s">
        <v>1583</v>
      </c>
      <c r="M1748" s="6">
        <v>0.71</v>
      </c>
      <c r="N1748" s="15" t="s">
        <v>33</v>
      </c>
      <c r="O1748" s="15" t="s">
        <v>112</v>
      </c>
      <c r="P1748" s="15" t="s">
        <v>321</v>
      </c>
      <c r="Q1748" s="15" t="s">
        <v>322</v>
      </c>
      <c r="R1748" s="2">
        <v>19112</v>
      </c>
      <c r="S1748" s="1">
        <v>42166</v>
      </c>
      <c r="T1748" s="12">
        <f>EOMONTH(Table_1[[#This Row],[Order Date]],0)</f>
        <v>42185</v>
      </c>
      <c r="U1748" s="10">
        <f>EOMONTH(Table_1[[#This Row],[Order Date]],0)</f>
        <v>42185</v>
      </c>
      <c r="V1748" s="14">
        <v>42166</v>
      </c>
      <c r="W1748" s="1">
        <v>42166</v>
      </c>
      <c r="X1748" s="12">
        <v>42166</v>
      </c>
      <c r="Y1748" s="10">
        <f>EOMONTH(Table_1[[#This Row],[Ship date]],0)</f>
        <v>42185</v>
      </c>
      <c r="Z1748" s="14">
        <v>42166</v>
      </c>
      <c r="AA1748" s="4">
        <v>1141.07</v>
      </c>
      <c r="AB1748" s="2">
        <v>63</v>
      </c>
      <c r="AC1748" s="4">
        <v>12190.98</v>
      </c>
      <c r="AD1748" s="2">
        <v>53476</v>
      </c>
      <c r="AE1748" s="4">
        <f>'DataCleaning and Transformation'!$E1748-'DataCleaning and Transformation'!$D1748</f>
        <v>193.16</v>
      </c>
      <c r="AF1748" s="15" t="str">
        <f>_xlfn.IFS('DataCleaning and Transformation'!$O1748="Central","Chris",'DataCleaning and Transformation'!$O1748="East","Erin",'DataCleaning and Transformation'!$O1748="South","Sam",'DataCleaning and Transformation'!$O1748="West","William")</f>
        <v>Erin</v>
      </c>
      <c r="AG1748" s="31">
        <f>Table_1[[#This Row],[Ship date]]-Table_1[[#This Row],[Order Date]]</f>
        <v>0</v>
      </c>
      <c r="AH1748" s="22">
        <f>Table_1[[#This Row],[Profit]]/Table_1[[#This Row],[Sales]]</f>
        <v>9.3599530144418241E-2</v>
      </c>
      <c r="AI1748" s="23">
        <f>Table_1[[#This Row],[Profit]]+Table_1[[#This Row],[Sales]]</f>
        <v>13332.05</v>
      </c>
      <c r="AJ1748" s="17">
        <f>WEEKNUM(Table_1[[#This Row],[Order Date]],1)</f>
        <v>24</v>
      </c>
      <c r="AK1748" s="17" t="str">
        <f>TEXT(Table_1[[#This Row],[Order Date]],"mmm yyyy")</f>
        <v>Jun 2015</v>
      </c>
      <c r="AL1748" s="17" t="str">
        <f>Table_1[[#This Row],[Monthly sales]]&amp;"  Week "&amp;TEXT(Table_1[[#This Row],[Weekly sales]],"00")</f>
        <v>Jun 2015  Week 24</v>
      </c>
      <c r="AM1748" s="17">
        <f>IF(COUNTIF($A$2:A1748, A1748)=1, 1, 0)</f>
        <v>0</v>
      </c>
      <c r="AN1748" s="3">
        <f>COUNTA(A1748) - COUNTIF(Table_1[[#This Row],[Unique Customers]], 1)</f>
        <v>1</v>
      </c>
      <c r="AO1748" s="17" t="str">
        <f t="shared" si="27"/>
        <v>Repeated</v>
      </c>
      <c r="AP1748" s="17" t="str">
        <f>"Q"&amp;_xlfn.CEILING.MATH(MONTH(Table_1[[#This Row],[Monthly sales]])/3,1)</f>
        <v>Q2</v>
      </c>
    </row>
    <row r="1749" spans="1:42" ht="14.4" x14ac:dyDescent="0.3">
      <c r="A1749" s="2">
        <v>2046</v>
      </c>
      <c r="B1749" s="15" t="s">
        <v>2833</v>
      </c>
      <c r="C1749" s="15" t="s">
        <v>26</v>
      </c>
      <c r="D1749" s="6">
        <v>0.04</v>
      </c>
      <c r="E1749" s="4">
        <v>4.28</v>
      </c>
      <c r="F1749" s="4">
        <v>5.68</v>
      </c>
      <c r="G1749" s="15" t="s">
        <v>39</v>
      </c>
      <c r="H1749" s="15" t="s">
        <v>95</v>
      </c>
      <c r="I1749" s="15" t="s">
        <v>49</v>
      </c>
      <c r="J1749" s="15" t="s">
        <v>89</v>
      </c>
      <c r="K1749" s="15" t="s">
        <v>74</v>
      </c>
      <c r="L1749" s="15" t="s">
        <v>2834</v>
      </c>
      <c r="M1749" s="6">
        <v>0.4</v>
      </c>
      <c r="N1749" s="15" t="s">
        <v>33</v>
      </c>
      <c r="O1749" s="15" t="s">
        <v>53</v>
      </c>
      <c r="P1749" s="15" t="s">
        <v>538</v>
      </c>
      <c r="Q1749" s="15" t="s">
        <v>2835</v>
      </c>
      <c r="R1749" s="2">
        <v>67901</v>
      </c>
      <c r="S1749" s="1">
        <v>42167</v>
      </c>
      <c r="T1749" s="12">
        <f>EOMONTH(Table_1[[#This Row],[Order Date]],0)</f>
        <v>42185</v>
      </c>
      <c r="U1749" s="10">
        <f>EOMONTH(Table_1[[#This Row],[Order Date]],0)</f>
        <v>42185</v>
      </c>
      <c r="V1749" s="14">
        <v>42167</v>
      </c>
      <c r="W1749" s="1">
        <v>42169</v>
      </c>
      <c r="X1749" s="12">
        <v>42169</v>
      </c>
      <c r="Y1749" s="10">
        <f>EOMONTH(Table_1[[#This Row],[Ship date]],0)</f>
        <v>42185</v>
      </c>
      <c r="Z1749" s="14">
        <v>42169</v>
      </c>
      <c r="AA1749" s="4">
        <v>-27.375</v>
      </c>
      <c r="AB1749" s="2">
        <v>7</v>
      </c>
      <c r="AC1749" s="4">
        <v>31.54</v>
      </c>
      <c r="AD1749" s="2">
        <v>88219</v>
      </c>
      <c r="AE1749" s="4">
        <f>'DataCleaning and Transformation'!$E1749-'DataCleaning and Transformation'!$D1749</f>
        <v>4.24</v>
      </c>
      <c r="AF1749" s="15" t="str">
        <f>_xlfn.IFS('DataCleaning and Transformation'!$O1749="Central","Chris",'DataCleaning and Transformation'!$O1749="East","Erin",'DataCleaning and Transformation'!$O1749="South","Sam",'DataCleaning and Transformation'!$O1749="West","William")</f>
        <v>Chris</v>
      </c>
      <c r="AG1749" s="31">
        <f>Table_1[[#This Row],[Ship date]]-Table_1[[#This Row],[Order Date]]</f>
        <v>2</v>
      </c>
      <c r="AH1749" s="22">
        <f>Table_1[[#This Row],[Profit]]/Table_1[[#This Row],[Sales]]</f>
        <v>-0.86794546607482559</v>
      </c>
      <c r="AI1749" s="23">
        <f>Table_1[[#This Row],[Profit]]+Table_1[[#This Row],[Sales]]</f>
        <v>4.1649999999999991</v>
      </c>
      <c r="AJ1749" s="17">
        <f>WEEKNUM(Table_1[[#This Row],[Order Date]],1)</f>
        <v>24</v>
      </c>
      <c r="AK1749" s="17" t="str">
        <f>TEXT(Table_1[[#This Row],[Order Date]],"mmm yyyy")</f>
        <v>Jun 2015</v>
      </c>
      <c r="AL1749" s="17" t="str">
        <f>Table_1[[#This Row],[Monthly sales]]&amp;"  Week "&amp;TEXT(Table_1[[#This Row],[Weekly sales]],"00")</f>
        <v>Jun 2015  Week 24</v>
      </c>
      <c r="AM1749" s="17">
        <f>IF(COUNTIF($A$2:A1749, A1749)=1, 1, 0)</f>
        <v>1</v>
      </c>
      <c r="AN1749" s="3">
        <f>COUNTA(A1749) - COUNTIF(Table_1[[#This Row],[Unique Customers]], 1)</f>
        <v>0</v>
      </c>
      <c r="AO1749" s="17" t="str">
        <f t="shared" si="27"/>
        <v>Unique</v>
      </c>
      <c r="AP1749" s="17" t="str">
        <f>"Q"&amp;_xlfn.CEILING.MATH(MONTH(Table_1[[#This Row],[Monthly sales]])/3,1)</f>
        <v>Q2</v>
      </c>
    </row>
    <row r="1750" spans="1:42" ht="14.4" x14ac:dyDescent="0.3">
      <c r="A1750" s="2">
        <v>2046</v>
      </c>
      <c r="B1750" s="15" t="s">
        <v>2833</v>
      </c>
      <c r="C1750" s="15" t="s">
        <v>26</v>
      </c>
      <c r="D1750" s="6">
        <v>0.06</v>
      </c>
      <c r="E1750" s="4">
        <v>376.13</v>
      </c>
      <c r="F1750" s="4">
        <v>85.63</v>
      </c>
      <c r="G1750" s="15" t="s">
        <v>27</v>
      </c>
      <c r="H1750" s="15" t="s">
        <v>95</v>
      </c>
      <c r="I1750" s="15" t="s">
        <v>29</v>
      </c>
      <c r="J1750" s="15" t="s">
        <v>30</v>
      </c>
      <c r="K1750" s="15" t="s">
        <v>31</v>
      </c>
      <c r="L1750" s="15" t="s">
        <v>2836</v>
      </c>
      <c r="M1750" s="6">
        <v>0.74</v>
      </c>
      <c r="N1750" s="15" t="s">
        <v>33</v>
      </c>
      <c r="O1750" s="15" t="s">
        <v>53</v>
      </c>
      <c r="P1750" s="15" t="s">
        <v>538</v>
      </c>
      <c r="Q1750" s="15" t="s">
        <v>2835</v>
      </c>
      <c r="R1750" s="2">
        <v>67901</v>
      </c>
      <c r="S1750" s="1">
        <v>42167</v>
      </c>
      <c r="T1750" s="12">
        <f>EOMONTH(Table_1[[#This Row],[Order Date]],0)</f>
        <v>42185</v>
      </c>
      <c r="U1750" s="10">
        <f>EOMONTH(Table_1[[#This Row],[Order Date]],0)</f>
        <v>42185</v>
      </c>
      <c r="V1750" s="14">
        <v>42167</v>
      </c>
      <c r="W1750" s="1">
        <v>42169</v>
      </c>
      <c r="X1750" s="12">
        <v>42169</v>
      </c>
      <c r="Y1750" s="10">
        <f>EOMONTH(Table_1[[#This Row],[Ship date]],0)</f>
        <v>42185</v>
      </c>
      <c r="Z1750" s="14">
        <v>42169</v>
      </c>
      <c r="AA1750" s="4">
        <v>-435.75749999999999</v>
      </c>
      <c r="AB1750" s="2">
        <v>13</v>
      </c>
      <c r="AC1750" s="4">
        <v>4634.6899999999996</v>
      </c>
      <c r="AD1750" s="2">
        <v>88219</v>
      </c>
      <c r="AE1750" s="4">
        <f>'DataCleaning and Transformation'!$E1750-'DataCleaning and Transformation'!$D1750</f>
        <v>376.07</v>
      </c>
      <c r="AF1750" s="15" t="str">
        <f>_xlfn.IFS('DataCleaning and Transformation'!$O1750="Central","Chris",'DataCleaning and Transformation'!$O1750="East","Erin",'DataCleaning and Transformation'!$O1750="South","Sam",'DataCleaning and Transformation'!$O1750="West","William")</f>
        <v>Chris</v>
      </c>
      <c r="AG1750" s="31">
        <f>Table_1[[#This Row],[Ship date]]-Table_1[[#This Row],[Order Date]]</f>
        <v>2</v>
      </c>
      <c r="AH1750" s="22">
        <f>Table_1[[#This Row],[Profit]]/Table_1[[#This Row],[Sales]]</f>
        <v>-9.40208514485327E-2</v>
      </c>
      <c r="AI1750" s="23">
        <f>Table_1[[#This Row],[Profit]]+Table_1[[#This Row],[Sales]]</f>
        <v>4198.9324999999999</v>
      </c>
      <c r="AJ1750" s="17">
        <f>WEEKNUM(Table_1[[#This Row],[Order Date]],1)</f>
        <v>24</v>
      </c>
      <c r="AK1750" s="17" t="str">
        <f>TEXT(Table_1[[#This Row],[Order Date]],"mmm yyyy")</f>
        <v>Jun 2015</v>
      </c>
      <c r="AL1750" s="17" t="str">
        <f>Table_1[[#This Row],[Monthly sales]]&amp;"  Week "&amp;TEXT(Table_1[[#This Row],[Weekly sales]],"00")</f>
        <v>Jun 2015  Week 24</v>
      </c>
      <c r="AM1750" s="17">
        <f>IF(COUNTIF($A$2:A1750, A1750)=1, 1, 0)</f>
        <v>0</v>
      </c>
      <c r="AN1750" s="3">
        <f>COUNTA(A1750) - COUNTIF(Table_1[[#This Row],[Unique Customers]], 1)</f>
        <v>1</v>
      </c>
      <c r="AO1750" s="17" t="str">
        <f t="shared" si="27"/>
        <v>Repeated</v>
      </c>
      <c r="AP1750" s="17" t="str">
        <f>"Q"&amp;_xlfn.CEILING.MATH(MONTH(Table_1[[#This Row],[Monthly sales]])/3,1)</f>
        <v>Q2</v>
      </c>
    </row>
    <row r="1751" spans="1:42" ht="14.4" x14ac:dyDescent="0.3">
      <c r="A1751" s="2">
        <v>2046</v>
      </c>
      <c r="B1751" s="15" t="s">
        <v>2833</v>
      </c>
      <c r="C1751" s="15" t="s">
        <v>26</v>
      </c>
      <c r="D1751" s="6">
        <v>0.06</v>
      </c>
      <c r="E1751" s="4">
        <v>424.21</v>
      </c>
      <c r="F1751" s="4">
        <v>110.2</v>
      </c>
      <c r="G1751" s="15" t="s">
        <v>27</v>
      </c>
      <c r="H1751" s="15" t="s">
        <v>95</v>
      </c>
      <c r="I1751" s="15" t="s">
        <v>29</v>
      </c>
      <c r="J1751" s="15" t="s">
        <v>30</v>
      </c>
      <c r="K1751" s="15" t="s">
        <v>31</v>
      </c>
      <c r="L1751" s="15" t="s">
        <v>916</v>
      </c>
      <c r="M1751" s="6">
        <v>0.67</v>
      </c>
      <c r="N1751" s="15" t="s">
        <v>33</v>
      </c>
      <c r="O1751" s="15" t="s">
        <v>53</v>
      </c>
      <c r="P1751" s="15" t="s">
        <v>538</v>
      </c>
      <c r="Q1751" s="15" t="s">
        <v>2835</v>
      </c>
      <c r="R1751" s="2">
        <v>67901</v>
      </c>
      <c r="S1751" s="1">
        <v>42167</v>
      </c>
      <c r="T1751" s="12">
        <f>EOMONTH(Table_1[[#This Row],[Order Date]],0)</f>
        <v>42185</v>
      </c>
      <c r="U1751" s="10">
        <f>EOMONTH(Table_1[[#This Row],[Order Date]],0)</f>
        <v>42185</v>
      </c>
      <c r="V1751" s="14">
        <v>42167</v>
      </c>
      <c r="W1751" s="1">
        <v>42168</v>
      </c>
      <c r="X1751" s="12">
        <v>42168</v>
      </c>
      <c r="Y1751" s="10">
        <f>EOMONTH(Table_1[[#This Row],[Ship date]],0)</f>
        <v>42185</v>
      </c>
      <c r="Z1751" s="14">
        <v>42168</v>
      </c>
      <c r="AA1751" s="4">
        <v>682.53</v>
      </c>
      <c r="AB1751" s="2">
        <v>17</v>
      </c>
      <c r="AC1751" s="4">
        <v>7304.03</v>
      </c>
      <c r="AD1751" s="2">
        <v>88219</v>
      </c>
      <c r="AE1751" s="4">
        <f>'DataCleaning and Transformation'!$E1751-'DataCleaning and Transformation'!$D1751</f>
        <v>424.15</v>
      </c>
      <c r="AF1751" s="15" t="str">
        <f>_xlfn.IFS('DataCleaning and Transformation'!$O1751="Central","Chris",'DataCleaning and Transformation'!$O1751="East","Erin",'DataCleaning and Transformation'!$O1751="South","Sam",'DataCleaning and Transformation'!$O1751="West","William")</f>
        <v>Chris</v>
      </c>
      <c r="AG1751" s="31">
        <f>Table_1[[#This Row],[Ship date]]-Table_1[[#This Row],[Order Date]]</f>
        <v>1</v>
      </c>
      <c r="AH1751" s="22">
        <f>Table_1[[#This Row],[Profit]]/Table_1[[#This Row],[Sales]]</f>
        <v>9.3445673142087307E-2</v>
      </c>
      <c r="AI1751" s="23">
        <f>Table_1[[#This Row],[Profit]]+Table_1[[#This Row],[Sales]]</f>
        <v>7986.5599999999995</v>
      </c>
      <c r="AJ1751" s="17">
        <f>WEEKNUM(Table_1[[#This Row],[Order Date]],1)</f>
        <v>24</v>
      </c>
      <c r="AK1751" s="17" t="str">
        <f>TEXT(Table_1[[#This Row],[Order Date]],"mmm yyyy")</f>
        <v>Jun 2015</v>
      </c>
      <c r="AL1751" s="17" t="str">
        <f>Table_1[[#This Row],[Monthly sales]]&amp;"  Week "&amp;TEXT(Table_1[[#This Row],[Weekly sales]],"00")</f>
        <v>Jun 2015  Week 24</v>
      </c>
      <c r="AM1751" s="17">
        <f>IF(COUNTIF($A$2:A1751, A1751)=1, 1, 0)</f>
        <v>0</v>
      </c>
      <c r="AN1751" s="3">
        <f>COUNTA(A1751) - COUNTIF(Table_1[[#This Row],[Unique Customers]], 1)</f>
        <v>1</v>
      </c>
      <c r="AO1751" s="17" t="str">
        <f t="shared" si="27"/>
        <v>Repeated</v>
      </c>
      <c r="AP1751" s="17" t="str">
        <f>"Q"&amp;_xlfn.CEILING.MATH(MONTH(Table_1[[#This Row],[Monthly sales]])/3,1)</f>
        <v>Q2</v>
      </c>
    </row>
    <row r="1752" spans="1:42" ht="14.4" x14ac:dyDescent="0.3">
      <c r="A1752" s="2">
        <v>2046</v>
      </c>
      <c r="B1752" s="15" t="s">
        <v>2833</v>
      </c>
      <c r="C1752" s="15" t="s">
        <v>26</v>
      </c>
      <c r="D1752" s="6">
        <v>0.06</v>
      </c>
      <c r="E1752" s="4">
        <v>195.99</v>
      </c>
      <c r="F1752" s="4">
        <v>8.99</v>
      </c>
      <c r="G1752" s="15" t="s">
        <v>39</v>
      </c>
      <c r="H1752" s="15" t="s">
        <v>95</v>
      </c>
      <c r="I1752" s="15" t="s">
        <v>41</v>
      </c>
      <c r="J1752" s="15" t="s">
        <v>136</v>
      </c>
      <c r="K1752" s="15" t="s">
        <v>74</v>
      </c>
      <c r="L1752" s="15" t="s">
        <v>1344</v>
      </c>
      <c r="M1752" s="6">
        <v>0.6</v>
      </c>
      <c r="N1752" s="15" t="s">
        <v>33</v>
      </c>
      <c r="O1752" s="15" t="s">
        <v>53</v>
      </c>
      <c r="P1752" s="15" t="s">
        <v>538</v>
      </c>
      <c r="Q1752" s="15" t="s">
        <v>2835</v>
      </c>
      <c r="R1752" s="2">
        <v>67901</v>
      </c>
      <c r="S1752" s="1">
        <v>42167</v>
      </c>
      <c r="T1752" s="12">
        <f>EOMONTH(Table_1[[#This Row],[Order Date]],0)</f>
        <v>42185</v>
      </c>
      <c r="U1752" s="10">
        <f>EOMONTH(Table_1[[#This Row],[Order Date]],0)</f>
        <v>42185</v>
      </c>
      <c r="V1752" s="14">
        <v>42167</v>
      </c>
      <c r="W1752" s="1">
        <v>42169</v>
      </c>
      <c r="X1752" s="12">
        <v>42169</v>
      </c>
      <c r="Y1752" s="10">
        <f>EOMONTH(Table_1[[#This Row],[Ship date]],0)</f>
        <v>42185</v>
      </c>
      <c r="Z1752" s="14">
        <v>42169</v>
      </c>
      <c r="AA1752" s="4">
        <v>-277.22199999999998</v>
      </c>
      <c r="AB1752" s="2">
        <v>4</v>
      </c>
      <c r="AC1752" s="4">
        <v>632.65</v>
      </c>
      <c r="AD1752" s="2">
        <v>88219</v>
      </c>
      <c r="AE1752" s="4">
        <f>'DataCleaning and Transformation'!$E1752-'DataCleaning and Transformation'!$D1752</f>
        <v>195.93</v>
      </c>
      <c r="AF1752" s="15" t="str">
        <f>_xlfn.IFS('DataCleaning and Transformation'!$O1752="Central","Chris",'DataCleaning and Transformation'!$O1752="East","Erin",'DataCleaning and Transformation'!$O1752="South","Sam",'DataCleaning and Transformation'!$O1752="West","William")</f>
        <v>Chris</v>
      </c>
      <c r="AG1752" s="31">
        <f>Table_1[[#This Row],[Ship date]]-Table_1[[#This Row],[Order Date]]</f>
        <v>2</v>
      </c>
      <c r="AH1752" s="22">
        <f>Table_1[[#This Row],[Profit]]/Table_1[[#This Row],[Sales]]</f>
        <v>-0.43819173318580573</v>
      </c>
      <c r="AI1752" s="23">
        <f>Table_1[[#This Row],[Profit]]+Table_1[[#This Row],[Sales]]</f>
        <v>355.428</v>
      </c>
      <c r="AJ1752" s="17">
        <f>WEEKNUM(Table_1[[#This Row],[Order Date]],1)</f>
        <v>24</v>
      </c>
      <c r="AK1752" s="17" t="str">
        <f>TEXT(Table_1[[#This Row],[Order Date]],"mmm yyyy")</f>
        <v>Jun 2015</v>
      </c>
      <c r="AL1752" s="17" t="str">
        <f>Table_1[[#This Row],[Monthly sales]]&amp;"  Week "&amp;TEXT(Table_1[[#This Row],[Weekly sales]],"00")</f>
        <v>Jun 2015  Week 24</v>
      </c>
      <c r="AM1752" s="17">
        <f>IF(COUNTIF($A$2:A1752, A1752)=1, 1, 0)</f>
        <v>0</v>
      </c>
      <c r="AN1752" s="3">
        <f>COUNTA(A1752) - COUNTIF(Table_1[[#This Row],[Unique Customers]], 1)</f>
        <v>1</v>
      </c>
      <c r="AO1752" s="17" t="str">
        <f t="shared" si="27"/>
        <v>Repeated</v>
      </c>
      <c r="AP1752" s="17" t="str">
        <f>"Q"&amp;_xlfn.CEILING.MATH(MONTH(Table_1[[#This Row],[Monthly sales]])/3,1)</f>
        <v>Q2</v>
      </c>
    </row>
    <row r="1753" spans="1:42" ht="14.4" x14ac:dyDescent="0.3">
      <c r="A1753" s="2">
        <v>62</v>
      </c>
      <c r="B1753" s="15" t="s">
        <v>2468</v>
      </c>
      <c r="C1753" s="15" t="s">
        <v>38</v>
      </c>
      <c r="D1753" s="6">
        <v>0.04</v>
      </c>
      <c r="E1753" s="4">
        <v>29.14</v>
      </c>
      <c r="F1753" s="4">
        <v>4.8600000000000003</v>
      </c>
      <c r="G1753" s="15" t="s">
        <v>39</v>
      </c>
      <c r="H1753" s="15" t="s">
        <v>95</v>
      </c>
      <c r="I1753" s="15" t="s">
        <v>49</v>
      </c>
      <c r="J1753" s="15" t="s">
        <v>89</v>
      </c>
      <c r="K1753" s="15" t="s">
        <v>51</v>
      </c>
      <c r="L1753" s="15" t="s">
        <v>2837</v>
      </c>
      <c r="M1753" s="6">
        <v>0.38</v>
      </c>
      <c r="N1753" s="15" t="s">
        <v>33</v>
      </c>
      <c r="O1753" s="15" t="s">
        <v>53</v>
      </c>
      <c r="P1753" s="15" t="s">
        <v>188</v>
      </c>
      <c r="Q1753" s="15" t="s">
        <v>2470</v>
      </c>
      <c r="R1753" s="2">
        <v>78664</v>
      </c>
      <c r="S1753" s="1">
        <v>42167</v>
      </c>
      <c r="T1753" s="12">
        <f>EOMONTH(Table_1[[#This Row],[Order Date]],0)</f>
        <v>42185</v>
      </c>
      <c r="U1753" s="10">
        <f>EOMONTH(Table_1[[#This Row],[Order Date]],0)</f>
        <v>42185</v>
      </c>
      <c r="V1753" s="14">
        <v>42167</v>
      </c>
      <c r="W1753" s="1">
        <v>42169</v>
      </c>
      <c r="X1753" s="12">
        <v>42169</v>
      </c>
      <c r="Y1753" s="10">
        <f>EOMONTH(Table_1[[#This Row],[Ship date]],0)</f>
        <v>42185</v>
      </c>
      <c r="Z1753" s="14">
        <v>42169</v>
      </c>
      <c r="AA1753" s="4">
        <v>349.40910000000002</v>
      </c>
      <c r="AB1753" s="2">
        <v>17</v>
      </c>
      <c r="AC1753" s="4">
        <v>506.39</v>
      </c>
      <c r="AD1753" s="2">
        <v>87408</v>
      </c>
      <c r="AE1753" s="4">
        <f>'DataCleaning and Transformation'!$E1753-'DataCleaning and Transformation'!$D1753</f>
        <v>29.1</v>
      </c>
      <c r="AF1753" s="15" t="str">
        <f>_xlfn.IFS('DataCleaning and Transformation'!$O1753="Central","Chris",'DataCleaning and Transformation'!$O1753="East","Erin",'DataCleaning and Transformation'!$O1753="South","Sam",'DataCleaning and Transformation'!$O1753="West","William")</f>
        <v>Chris</v>
      </c>
      <c r="AG1753" s="31">
        <f>Table_1[[#This Row],[Ship date]]-Table_1[[#This Row],[Order Date]]</f>
        <v>2</v>
      </c>
      <c r="AH1753" s="22">
        <f>Table_1[[#This Row],[Profit]]/Table_1[[#This Row],[Sales]]</f>
        <v>0.69000000000000006</v>
      </c>
      <c r="AI1753" s="23">
        <f>Table_1[[#This Row],[Profit]]+Table_1[[#This Row],[Sales]]</f>
        <v>855.79909999999995</v>
      </c>
      <c r="AJ1753" s="17">
        <f>WEEKNUM(Table_1[[#This Row],[Order Date]],1)</f>
        <v>24</v>
      </c>
      <c r="AK1753" s="17" t="str">
        <f>TEXT(Table_1[[#This Row],[Order Date]],"mmm yyyy")</f>
        <v>Jun 2015</v>
      </c>
      <c r="AL1753" s="17" t="str">
        <f>Table_1[[#This Row],[Monthly sales]]&amp;"  Week "&amp;TEXT(Table_1[[#This Row],[Weekly sales]],"00")</f>
        <v>Jun 2015  Week 24</v>
      </c>
      <c r="AM1753" s="17">
        <f>IF(COUNTIF($A$2:A1753, A1753)=1, 1, 0)</f>
        <v>0</v>
      </c>
      <c r="AN1753" s="3">
        <f>COUNTA(A1753) - COUNTIF(Table_1[[#This Row],[Unique Customers]], 1)</f>
        <v>1</v>
      </c>
      <c r="AO1753" s="17" t="str">
        <f t="shared" si="27"/>
        <v>Unique</v>
      </c>
      <c r="AP1753" s="17" t="str">
        <f>"Q"&amp;_xlfn.CEILING.MATH(MONTH(Table_1[[#This Row],[Monthly sales]])/3,1)</f>
        <v>Q2</v>
      </c>
    </row>
    <row r="1754" spans="1:42" ht="14.4" x14ac:dyDescent="0.3">
      <c r="A1754" s="2">
        <v>387</v>
      </c>
      <c r="B1754" s="15" t="s">
        <v>2838</v>
      </c>
      <c r="C1754" s="15" t="s">
        <v>38</v>
      </c>
      <c r="D1754" s="6">
        <v>0.1</v>
      </c>
      <c r="E1754" s="4">
        <v>8.8800000000000008</v>
      </c>
      <c r="F1754" s="4">
        <v>6.28</v>
      </c>
      <c r="G1754" s="15" t="s">
        <v>88</v>
      </c>
      <c r="H1754" s="15" t="s">
        <v>95</v>
      </c>
      <c r="I1754" s="15" t="s">
        <v>49</v>
      </c>
      <c r="J1754" s="15" t="s">
        <v>73</v>
      </c>
      <c r="K1754" s="15" t="s">
        <v>74</v>
      </c>
      <c r="L1754" s="15" t="s">
        <v>221</v>
      </c>
      <c r="M1754" s="6">
        <v>0.35</v>
      </c>
      <c r="N1754" s="15" t="s">
        <v>33</v>
      </c>
      <c r="O1754" s="15" t="s">
        <v>53</v>
      </c>
      <c r="P1754" s="15" t="s">
        <v>134</v>
      </c>
      <c r="Q1754" s="15" t="s">
        <v>2839</v>
      </c>
      <c r="R1754" s="2">
        <v>68801</v>
      </c>
      <c r="S1754" s="1">
        <v>42167</v>
      </c>
      <c r="T1754" s="12">
        <f>EOMONTH(Table_1[[#This Row],[Order Date]],0)</f>
        <v>42185</v>
      </c>
      <c r="U1754" s="10">
        <f>EOMONTH(Table_1[[#This Row],[Order Date]],0)</f>
        <v>42185</v>
      </c>
      <c r="V1754" s="14">
        <v>42167</v>
      </c>
      <c r="W1754" s="1">
        <v>42169</v>
      </c>
      <c r="X1754" s="12">
        <v>42169</v>
      </c>
      <c r="Y1754" s="10">
        <f>EOMONTH(Table_1[[#This Row],[Ship date]],0)</f>
        <v>42185</v>
      </c>
      <c r="Z1754" s="14">
        <v>42169</v>
      </c>
      <c r="AA1754" s="4">
        <v>-27.283750000000001</v>
      </c>
      <c r="AB1754" s="2">
        <v>15</v>
      </c>
      <c r="AC1754" s="4">
        <v>126.9</v>
      </c>
      <c r="AD1754" s="2">
        <v>90339</v>
      </c>
      <c r="AE1754" s="4">
        <f>'DataCleaning and Transformation'!$E1754-'DataCleaning and Transformation'!$D1754</f>
        <v>8.7800000000000011</v>
      </c>
      <c r="AF1754" s="15" t="str">
        <f>_xlfn.IFS('DataCleaning and Transformation'!$O1754="Central","Chris",'DataCleaning and Transformation'!$O1754="East","Erin",'DataCleaning and Transformation'!$O1754="South","Sam",'DataCleaning and Transformation'!$O1754="West","William")</f>
        <v>Chris</v>
      </c>
      <c r="AG1754" s="31">
        <f>Table_1[[#This Row],[Ship date]]-Table_1[[#This Row],[Order Date]]</f>
        <v>2</v>
      </c>
      <c r="AH1754" s="22">
        <f>Table_1[[#This Row],[Profit]]/Table_1[[#This Row],[Sales]]</f>
        <v>-0.21500197005516156</v>
      </c>
      <c r="AI1754" s="23">
        <f>Table_1[[#This Row],[Profit]]+Table_1[[#This Row],[Sales]]</f>
        <v>99.616250000000008</v>
      </c>
      <c r="AJ1754" s="17">
        <f>WEEKNUM(Table_1[[#This Row],[Order Date]],1)</f>
        <v>24</v>
      </c>
      <c r="AK1754" s="17" t="str">
        <f>TEXT(Table_1[[#This Row],[Order Date]],"mmm yyyy")</f>
        <v>Jun 2015</v>
      </c>
      <c r="AL1754" s="17" t="str">
        <f>Table_1[[#This Row],[Monthly sales]]&amp;"  Week "&amp;TEXT(Table_1[[#This Row],[Weekly sales]],"00")</f>
        <v>Jun 2015  Week 24</v>
      </c>
      <c r="AM1754" s="17">
        <f>IF(COUNTIF($A$2:A1754, A1754)=1, 1, 0)</f>
        <v>1</v>
      </c>
      <c r="AN1754" s="3">
        <f>COUNTA(A1754) - COUNTIF(Table_1[[#This Row],[Unique Customers]], 1)</f>
        <v>0</v>
      </c>
      <c r="AO1754" s="17" t="str">
        <f t="shared" si="27"/>
        <v>Unique</v>
      </c>
      <c r="AP1754" s="17" t="str">
        <f>"Q"&amp;_xlfn.CEILING.MATH(MONTH(Table_1[[#This Row],[Monthly sales]])/3,1)</f>
        <v>Q2</v>
      </c>
    </row>
    <row r="1755" spans="1:42" ht="14.4" x14ac:dyDescent="0.3">
      <c r="A1755" s="2">
        <v>1016</v>
      </c>
      <c r="B1755" s="15" t="s">
        <v>2840</v>
      </c>
      <c r="C1755" s="15" t="s">
        <v>38</v>
      </c>
      <c r="D1755" s="6">
        <v>0.02</v>
      </c>
      <c r="E1755" s="4">
        <v>6.48</v>
      </c>
      <c r="F1755" s="4">
        <v>7.86</v>
      </c>
      <c r="G1755" s="15" t="s">
        <v>88</v>
      </c>
      <c r="H1755" s="15" t="s">
        <v>72</v>
      </c>
      <c r="I1755" s="15" t="s">
        <v>49</v>
      </c>
      <c r="J1755" s="15" t="s">
        <v>89</v>
      </c>
      <c r="K1755" s="15" t="s">
        <v>74</v>
      </c>
      <c r="L1755" s="15" t="s">
        <v>861</v>
      </c>
      <c r="M1755" s="6">
        <v>0.37</v>
      </c>
      <c r="N1755" s="15" t="s">
        <v>33</v>
      </c>
      <c r="O1755" s="15" t="s">
        <v>34</v>
      </c>
      <c r="P1755" s="15" t="s">
        <v>98</v>
      </c>
      <c r="Q1755" s="15" t="s">
        <v>2841</v>
      </c>
      <c r="R1755" s="2">
        <v>28806</v>
      </c>
      <c r="S1755" s="1">
        <v>42167</v>
      </c>
      <c r="T1755" s="12">
        <f>EOMONTH(Table_1[[#This Row],[Order Date]],0)</f>
        <v>42185</v>
      </c>
      <c r="U1755" s="10">
        <f>EOMONTH(Table_1[[#This Row],[Order Date]],0)</f>
        <v>42185</v>
      </c>
      <c r="V1755" s="14">
        <v>42167</v>
      </c>
      <c r="W1755" s="1">
        <v>42168</v>
      </c>
      <c r="X1755" s="12">
        <v>42168</v>
      </c>
      <c r="Y1755" s="10">
        <f>EOMONTH(Table_1[[#This Row],[Ship date]],0)</f>
        <v>42185</v>
      </c>
      <c r="Z1755" s="14">
        <v>42168</v>
      </c>
      <c r="AA1755" s="4">
        <v>111.22199999999999</v>
      </c>
      <c r="AB1755" s="2">
        <v>1</v>
      </c>
      <c r="AC1755" s="4">
        <v>11.41</v>
      </c>
      <c r="AD1755" s="2">
        <v>88389</v>
      </c>
      <c r="AE1755" s="4">
        <f>'DataCleaning and Transformation'!$E1755-'DataCleaning and Transformation'!$D1755</f>
        <v>6.4600000000000009</v>
      </c>
      <c r="AF1755" s="15" t="str">
        <f>_xlfn.IFS('DataCleaning and Transformation'!$O1755="Central","Chris",'DataCleaning and Transformation'!$O1755="East","Erin",'DataCleaning and Transformation'!$O1755="South","Sam",'DataCleaning and Transformation'!$O1755="West","William")</f>
        <v>Sam</v>
      </c>
      <c r="AG1755" s="31">
        <f>Table_1[[#This Row],[Ship date]]-Table_1[[#This Row],[Order Date]]</f>
        <v>1</v>
      </c>
      <c r="AH1755" s="22">
        <f>Table_1[[#This Row],[Profit]]/Table_1[[#This Row],[Sales]]</f>
        <v>9.7477651183172647</v>
      </c>
      <c r="AI1755" s="23">
        <f>Table_1[[#This Row],[Profit]]+Table_1[[#This Row],[Sales]]</f>
        <v>122.63199999999999</v>
      </c>
      <c r="AJ1755" s="17">
        <f>WEEKNUM(Table_1[[#This Row],[Order Date]],1)</f>
        <v>24</v>
      </c>
      <c r="AK1755" s="17" t="str">
        <f>TEXT(Table_1[[#This Row],[Order Date]],"mmm yyyy")</f>
        <v>Jun 2015</v>
      </c>
      <c r="AL1755" s="17" t="str">
        <f>Table_1[[#This Row],[Monthly sales]]&amp;"  Week "&amp;TEXT(Table_1[[#This Row],[Weekly sales]],"00")</f>
        <v>Jun 2015  Week 24</v>
      </c>
      <c r="AM1755" s="17">
        <f>IF(COUNTIF($A$2:A1755, A1755)=1, 1, 0)</f>
        <v>1</v>
      </c>
      <c r="AN1755" s="3">
        <f>COUNTA(A1755) - COUNTIF(Table_1[[#This Row],[Unique Customers]], 1)</f>
        <v>0</v>
      </c>
      <c r="AO1755" s="17" t="str">
        <f t="shared" si="27"/>
        <v>Unique</v>
      </c>
      <c r="AP1755" s="17" t="str">
        <f>"Q"&amp;_xlfn.CEILING.MATH(MONTH(Table_1[[#This Row],[Monthly sales]])/3,1)</f>
        <v>Q2</v>
      </c>
    </row>
    <row r="1756" spans="1:42" ht="14.4" x14ac:dyDescent="0.3">
      <c r="A1756" s="2">
        <v>1745</v>
      </c>
      <c r="B1756" s="15" t="s">
        <v>360</v>
      </c>
      <c r="C1756" s="15" t="s">
        <v>38</v>
      </c>
      <c r="D1756" s="6">
        <v>0.04</v>
      </c>
      <c r="E1756" s="4">
        <v>124.49</v>
      </c>
      <c r="F1756" s="4">
        <v>51.94</v>
      </c>
      <c r="G1756" s="15" t="s">
        <v>27</v>
      </c>
      <c r="H1756" s="15" t="s">
        <v>40</v>
      </c>
      <c r="I1756" s="15" t="s">
        <v>29</v>
      </c>
      <c r="J1756" s="15" t="s">
        <v>30</v>
      </c>
      <c r="K1756" s="15" t="s">
        <v>31</v>
      </c>
      <c r="L1756" s="15" t="s">
        <v>1150</v>
      </c>
      <c r="M1756" s="6">
        <v>0.63</v>
      </c>
      <c r="N1756" s="15" t="s">
        <v>33</v>
      </c>
      <c r="O1756" s="15" t="s">
        <v>34</v>
      </c>
      <c r="P1756" s="15" t="s">
        <v>76</v>
      </c>
      <c r="Q1756" s="15" t="s">
        <v>362</v>
      </c>
      <c r="R1756" s="2">
        <v>30305</v>
      </c>
      <c r="S1756" s="1">
        <v>42167</v>
      </c>
      <c r="T1756" s="12">
        <f>EOMONTH(Table_1[[#This Row],[Order Date]],0)</f>
        <v>42185</v>
      </c>
      <c r="U1756" s="10">
        <f>EOMONTH(Table_1[[#This Row],[Order Date]],0)</f>
        <v>42185</v>
      </c>
      <c r="V1756" s="14">
        <v>42167</v>
      </c>
      <c r="W1756" s="1">
        <v>42169</v>
      </c>
      <c r="X1756" s="12">
        <v>42169</v>
      </c>
      <c r="Y1756" s="10">
        <f>EOMONTH(Table_1[[#This Row],[Ship date]],0)</f>
        <v>42185</v>
      </c>
      <c r="Z1756" s="14">
        <v>42169</v>
      </c>
      <c r="AA1756" s="4">
        <v>-247.55157</v>
      </c>
      <c r="AB1756" s="2">
        <v>4</v>
      </c>
      <c r="AC1756" s="4">
        <v>605.82000000000005</v>
      </c>
      <c r="AD1756" s="2">
        <v>12224</v>
      </c>
      <c r="AE1756" s="4">
        <f>'DataCleaning and Transformation'!$E1756-'DataCleaning and Transformation'!$D1756</f>
        <v>124.44999999999999</v>
      </c>
      <c r="AF1756" s="15" t="str">
        <f>_xlfn.IFS('DataCleaning and Transformation'!$O1756="Central","Chris",'DataCleaning and Transformation'!$O1756="East","Erin",'DataCleaning and Transformation'!$O1756="South","Sam",'DataCleaning and Transformation'!$O1756="West","William")</f>
        <v>Sam</v>
      </c>
      <c r="AG1756" s="31">
        <f>Table_1[[#This Row],[Ship date]]-Table_1[[#This Row],[Order Date]]</f>
        <v>2</v>
      </c>
      <c r="AH1756" s="22">
        <f>Table_1[[#This Row],[Profit]]/Table_1[[#This Row],[Sales]]</f>
        <v>-0.40862231355848266</v>
      </c>
      <c r="AI1756" s="23">
        <f>Table_1[[#This Row],[Profit]]+Table_1[[#This Row],[Sales]]</f>
        <v>358.26843000000008</v>
      </c>
      <c r="AJ1756" s="17">
        <f>WEEKNUM(Table_1[[#This Row],[Order Date]],1)</f>
        <v>24</v>
      </c>
      <c r="AK1756" s="17" t="str">
        <f>TEXT(Table_1[[#This Row],[Order Date]],"mmm yyyy")</f>
        <v>Jun 2015</v>
      </c>
      <c r="AL1756" s="17" t="str">
        <f>Table_1[[#This Row],[Monthly sales]]&amp;"  Week "&amp;TEXT(Table_1[[#This Row],[Weekly sales]],"00")</f>
        <v>Jun 2015  Week 24</v>
      </c>
      <c r="AM1756" s="17">
        <f>IF(COUNTIF($A$2:A1756, A1756)=1, 1, 0)</f>
        <v>0</v>
      </c>
      <c r="AN1756" s="3">
        <f>COUNTA(A1756) - COUNTIF(Table_1[[#This Row],[Unique Customers]], 1)</f>
        <v>1</v>
      </c>
      <c r="AO1756" s="17" t="str">
        <f t="shared" si="27"/>
        <v>Unique</v>
      </c>
      <c r="AP1756" s="17" t="str">
        <f>"Q"&amp;_xlfn.CEILING.MATH(MONTH(Table_1[[#This Row],[Monthly sales]])/3,1)</f>
        <v>Q2</v>
      </c>
    </row>
    <row r="1757" spans="1:42" ht="14.4" x14ac:dyDescent="0.3">
      <c r="A1757" s="2">
        <v>1745</v>
      </c>
      <c r="B1757" s="15" t="s">
        <v>360</v>
      </c>
      <c r="C1757" s="15" t="s">
        <v>38</v>
      </c>
      <c r="D1757" s="6">
        <v>0.1</v>
      </c>
      <c r="E1757" s="4">
        <v>35.99</v>
      </c>
      <c r="F1757" s="4">
        <v>5</v>
      </c>
      <c r="G1757" s="15" t="s">
        <v>39</v>
      </c>
      <c r="H1757" s="15" t="s">
        <v>40</v>
      </c>
      <c r="I1757" s="15" t="s">
        <v>41</v>
      </c>
      <c r="J1757" s="15" t="s">
        <v>136</v>
      </c>
      <c r="K1757" s="15" t="s">
        <v>51</v>
      </c>
      <c r="L1757" s="15" t="s">
        <v>1850</v>
      </c>
      <c r="M1757" s="6">
        <v>0.82</v>
      </c>
      <c r="N1757" s="15" t="s">
        <v>33</v>
      </c>
      <c r="O1757" s="15" t="s">
        <v>34</v>
      </c>
      <c r="P1757" s="15" t="s">
        <v>76</v>
      </c>
      <c r="Q1757" s="15" t="s">
        <v>362</v>
      </c>
      <c r="R1757" s="2">
        <v>30305</v>
      </c>
      <c r="S1757" s="1">
        <v>42167</v>
      </c>
      <c r="T1757" s="12">
        <f>EOMONTH(Table_1[[#This Row],[Order Date]],0)</f>
        <v>42185</v>
      </c>
      <c r="U1757" s="10">
        <f>EOMONTH(Table_1[[#This Row],[Order Date]],0)</f>
        <v>42185</v>
      </c>
      <c r="V1757" s="14">
        <v>42167</v>
      </c>
      <c r="W1757" s="1">
        <v>42167</v>
      </c>
      <c r="X1757" s="12">
        <v>42167</v>
      </c>
      <c r="Y1757" s="10">
        <f>EOMONTH(Table_1[[#This Row],[Ship date]],0)</f>
        <v>42185</v>
      </c>
      <c r="Z1757" s="14">
        <v>42167</v>
      </c>
      <c r="AA1757" s="4">
        <v>-277.20924000000002</v>
      </c>
      <c r="AB1757" s="2">
        <v>54</v>
      </c>
      <c r="AC1757" s="4">
        <v>1569</v>
      </c>
      <c r="AD1757" s="2">
        <v>12224</v>
      </c>
      <c r="AE1757" s="4">
        <f>'DataCleaning and Transformation'!$E1757-'DataCleaning and Transformation'!$D1757</f>
        <v>35.89</v>
      </c>
      <c r="AF1757" s="15" t="str">
        <f>_xlfn.IFS('DataCleaning and Transformation'!$O1757="Central","Chris",'DataCleaning and Transformation'!$O1757="East","Erin",'DataCleaning and Transformation'!$O1757="South","Sam",'DataCleaning and Transformation'!$O1757="West","William")</f>
        <v>Sam</v>
      </c>
      <c r="AG1757" s="31">
        <f>Table_1[[#This Row],[Ship date]]-Table_1[[#This Row],[Order Date]]</f>
        <v>0</v>
      </c>
      <c r="AH1757" s="22">
        <f>Table_1[[#This Row],[Profit]]/Table_1[[#This Row],[Sales]]</f>
        <v>-0.17667892925430212</v>
      </c>
      <c r="AI1757" s="23">
        <f>Table_1[[#This Row],[Profit]]+Table_1[[#This Row],[Sales]]</f>
        <v>1291.7907599999999</v>
      </c>
      <c r="AJ1757" s="17">
        <f>WEEKNUM(Table_1[[#This Row],[Order Date]],1)</f>
        <v>24</v>
      </c>
      <c r="AK1757" s="17" t="str">
        <f>TEXT(Table_1[[#This Row],[Order Date]],"mmm yyyy")</f>
        <v>Jun 2015</v>
      </c>
      <c r="AL1757" s="17" t="str">
        <f>Table_1[[#This Row],[Monthly sales]]&amp;"  Week "&amp;TEXT(Table_1[[#This Row],[Weekly sales]],"00")</f>
        <v>Jun 2015  Week 24</v>
      </c>
      <c r="AM1757" s="17">
        <f>IF(COUNTIF($A$2:A1757, A1757)=1, 1, 0)</f>
        <v>0</v>
      </c>
      <c r="AN1757" s="3">
        <f>COUNTA(A1757) - COUNTIF(Table_1[[#This Row],[Unique Customers]], 1)</f>
        <v>1</v>
      </c>
      <c r="AO1757" s="17" t="str">
        <f t="shared" si="27"/>
        <v>Repeated</v>
      </c>
      <c r="AP1757" s="17" t="str">
        <f>"Q"&amp;_xlfn.CEILING.MATH(MONTH(Table_1[[#This Row],[Monthly sales]])/3,1)</f>
        <v>Q2</v>
      </c>
    </row>
    <row r="1758" spans="1:42" ht="14.4" x14ac:dyDescent="0.3">
      <c r="A1758" s="2">
        <v>1748</v>
      </c>
      <c r="B1758" s="15" t="s">
        <v>2842</v>
      </c>
      <c r="C1758" s="15" t="s">
        <v>38</v>
      </c>
      <c r="D1758" s="6">
        <v>0.04</v>
      </c>
      <c r="E1758" s="4">
        <v>124.49</v>
      </c>
      <c r="F1758" s="4">
        <v>51.94</v>
      </c>
      <c r="G1758" s="15" t="s">
        <v>27</v>
      </c>
      <c r="H1758" s="15" t="s">
        <v>40</v>
      </c>
      <c r="I1758" s="15" t="s">
        <v>29</v>
      </c>
      <c r="J1758" s="15" t="s">
        <v>30</v>
      </c>
      <c r="K1758" s="15" t="s">
        <v>31</v>
      </c>
      <c r="L1758" s="15" t="s">
        <v>1150</v>
      </c>
      <c r="M1758" s="6">
        <v>0.63</v>
      </c>
      <c r="N1758" s="15" t="s">
        <v>33</v>
      </c>
      <c r="O1758" s="15" t="s">
        <v>53</v>
      </c>
      <c r="P1758" s="15" t="s">
        <v>208</v>
      </c>
      <c r="Q1758" s="15" t="s">
        <v>2843</v>
      </c>
      <c r="R1758" s="2">
        <v>73703</v>
      </c>
      <c r="S1758" s="1">
        <v>42167</v>
      </c>
      <c r="T1758" s="12">
        <f>EOMONTH(Table_1[[#This Row],[Order Date]],0)</f>
        <v>42185</v>
      </c>
      <c r="U1758" s="10">
        <f>EOMONTH(Table_1[[#This Row],[Order Date]],0)</f>
        <v>42185</v>
      </c>
      <c r="V1758" s="14">
        <v>42167</v>
      </c>
      <c r="W1758" s="1">
        <v>42169</v>
      </c>
      <c r="X1758" s="12">
        <v>42169</v>
      </c>
      <c r="Y1758" s="10">
        <f>EOMONTH(Table_1[[#This Row],[Ship date]],0)</f>
        <v>42185</v>
      </c>
      <c r="Z1758" s="14">
        <v>42169</v>
      </c>
      <c r="AA1758" s="4">
        <v>-93.064499999999995</v>
      </c>
      <c r="AB1758" s="2">
        <v>1</v>
      </c>
      <c r="AC1758" s="4">
        <v>151.46</v>
      </c>
      <c r="AD1758" s="2">
        <v>87245</v>
      </c>
      <c r="AE1758" s="4">
        <f>'DataCleaning and Transformation'!$E1758-'DataCleaning and Transformation'!$D1758</f>
        <v>124.44999999999999</v>
      </c>
      <c r="AF1758" s="15" t="str">
        <f>_xlfn.IFS('DataCleaning and Transformation'!$O1758="Central","Chris",'DataCleaning and Transformation'!$O1758="East","Erin",'DataCleaning and Transformation'!$O1758="South","Sam",'DataCleaning and Transformation'!$O1758="West","William")</f>
        <v>Chris</v>
      </c>
      <c r="AG1758" s="31">
        <f>Table_1[[#This Row],[Ship date]]-Table_1[[#This Row],[Order Date]]</f>
        <v>2</v>
      </c>
      <c r="AH1758" s="22">
        <f>Table_1[[#This Row],[Profit]]/Table_1[[#This Row],[Sales]]</f>
        <v>-0.61444935956688229</v>
      </c>
      <c r="AI1758" s="23">
        <f>Table_1[[#This Row],[Profit]]+Table_1[[#This Row],[Sales]]</f>
        <v>58.395500000000013</v>
      </c>
      <c r="AJ1758" s="17">
        <f>WEEKNUM(Table_1[[#This Row],[Order Date]],1)</f>
        <v>24</v>
      </c>
      <c r="AK1758" s="17" t="str">
        <f>TEXT(Table_1[[#This Row],[Order Date]],"mmm yyyy")</f>
        <v>Jun 2015</v>
      </c>
      <c r="AL1758" s="17" t="str">
        <f>Table_1[[#This Row],[Monthly sales]]&amp;"  Week "&amp;TEXT(Table_1[[#This Row],[Weekly sales]],"00")</f>
        <v>Jun 2015  Week 24</v>
      </c>
      <c r="AM1758" s="17">
        <f>IF(COUNTIF($A$2:A1758, A1758)=1, 1, 0)</f>
        <v>1</v>
      </c>
      <c r="AN1758" s="3">
        <f>COUNTA(A1758) - COUNTIF(Table_1[[#This Row],[Unique Customers]], 1)</f>
        <v>0</v>
      </c>
      <c r="AO1758" s="17" t="str">
        <f t="shared" si="27"/>
        <v>Unique</v>
      </c>
      <c r="AP1758" s="17" t="str">
        <f>"Q"&amp;_xlfn.CEILING.MATH(MONTH(Table_1[[#This Row],[Monthly sales]])/3,1)</f>
        <v>Q2</v>
      </c>
    </row>
    <row r="1759" spans="1:42" ht="14.4" x14ac:dyDescent="0.3">
      <c r="A1759" s="2">
        <v>1781</v>
      </c>
      <c r="B1759" s="15" t="s">
        <v>300</v>
      </c>
      <c r="C1759" s="15" t="s">
        <v>38</v>
      </c>
      <c r="D1759" s="6">
        <v>0</v>
      </c>
      <c r="E1759" s="4">
        <v>55.48</v>
      </c>
      <c r="F1759" s="4">
        <v>14.3</v>
      </c>
      <c r="G1759" s="15" t="s">
        <v>39</v>
      </c>
      <c r="H1759" s="15" t="s">
        <v>95</v>
      </c>
      <c r="I1759" s="15" t="s">
        <v>49</v>
      </c>
      <c r="J1759" s="15" t="s">
        <v>89</v>
      </c>
      <c r="K1759" s="15" t="s">
        <v>74</v>
      </c>
      <c r="L1759" s="15" t="s">
        <v>848</v>
      </c>
      <c r="M1759" s="6">
        <v>0.37</v>
      </c>
      <c r="N1759" s="15" t="s">
        <v>33</v>
      </c>
      <c r="O1759" s="15" t="s">
        <v>60</v>
      </c>
      <c r="P1759" s="15" t="s">
        <v>91</v>
      </c>
      <c r="Q1759" s="15" t="s">
        <v>302</v>
      </c>
      <c r="R1759" s="2">
        <v>94070</v>
      </c>
      <c r="S1759" s="1">
        <v>42167</v>
      </c>
      <c r="T1759" s="12">
        <f>EOMONTH(Table_1[[#This Row],[Order Date]],0)</f>
        <v>42185</v>
      </c>
      <c r="U1759" s="10">
        <f>EOMONTH(Table_1[[#This Row],[Order Date]],0)</f>
        <v>42185</v>
      </c>
      <c r="V1759" s="14">
        <v>42167</v>
      </c>
      <c r="W1759" s="1">
        <v>42169</v>
      </c>
      <c r="X1759" s="12">
        <v>42169</v>
      </c>
      <c r="Y1759" s="10">
        <f>EOMONTH(Table_1[[#This Row],[Ship date]],0)</f>
        <v>42185</v>
      </c>
      <c r="Z1759" s="14">
        <v>42169</v>
      </c>
      <c r="AA1759" s="4">
        <v>454.44779999999997</v>
      </c>
      <c r="AB1759" s="2">
        <v>11</v>
      </c>
      <c r="AC1759" s="4">
        <v>658.62</v>
      </c>
      <c r="AD1759" s="2">
        <v>89857</v>
      </c>
      <c r="AE1759" s="4">
        <f>'DataCleaning and Transformation'!$E1759-'DataCleaning and Transformation'!$D1759</f>
        <v>55.48</v>
      </c>
      <c r="AF1759" s="15" t="str">
        <f>_xlfn.IFS('DataCleaning and Transformation'!$O1759="Central","Chris",'DataCleaning and Transformation'!$O1759="East","Erin",'DataCleaning and Transformation'!$O1759="South","Sam",'DataCleaning and Transformation'!$O1759="West","William")</f>
        <v>William</v>
      </c>
      <c r="AG1759" s="31">
        <f>Table_1[[#This Row],[Ship date]]-Table_1[[#This Row],[Order Date]]</f>
        <v>2</v>
      </c>
      <c r="AH1759" s="22">
        <f>Table_1[[#This Row],[Profit]]/Table_1[[#This Row],[Sales]]</f>
        <v>0.69</v>
      </c>
      <c r="AI1759" s="23">
        <f>Table_1[[#This Row],[Profit]]+Table_1[[#This Row],[Sales]]</f>
        <v>1113.0678</v>
      </c>
      <c r="AJ1759" s="17">
        <f>WEEKNUM(Table_1[[#This Row],[Order Date]],1)</f>
        <v>24</v>
      </c>
      <c r="AK1759" s="17" t="str">
        <f>TEXT(Table_1[[#This Row],[Order Date]],"mmm yyyy")</f>
        <v>Jun 2015</v>
      </c>
      <c r="AL1759" s="17" t="str">
        <f>Table_1[[#This Row],[Monthly sales]]&amp;"  Week "&amp;TEXT(Table_1[[#This Row],[Weekly sales]],"00")</f>
        <v>Jun 2015  Week 24</v>
      </c>
      <c r="AM1759" s="17">
        <f>IF(COUNTIF($A$2:A1759, A1759)=1, 1, 0)</f>
        <v>0</v>
      </c>
      <c r="AN1759" s="3">
        <f>COUNTA(A1759) - COUNTIF(Table_1[[#This Row],[Unique Customers]], 1)</f>
        <v>1</v>
      </c>
      <c r="AO1759" s="17" t="str">
        <f t="shared" si="27"/>
        <v>Unique</v>
      </c>
      <c r="AP1759" s="17" t="str">
        <f>"Q"&amp;_xlfn.CEILING.MATH(MONTH(Table_1[[#This Row],[Monthly sales]])/3,1)</f>
        <v>Q2</v>
      </c>
    </row>
    <row r="1760" spans="1:42" ht="14.4" x14ac:dyDescent="0.3">
      <c r="A1760" s="2">
        <v>2257</v>
      </c>
      <c r="B1760" s="15" t="s">
        <v>2844</v>
      </c>
      <c r="C1760" s="15" t="s">
        <v>38</v>
      </c>
      <c r="D1760" s="6">
        <v>0.06</v>
      </c>
      <c r="E1760" s="4">
        <v>6.68</v>
      </c>
      <c r="F1760" s="4">
        <v>6.93</v>
      </c>
      <c r="G1760" s="15" t="s">
        <v>39</v>
      </c>
      <c r="H1760" s="15" t="s">
        <v>95</v>
      </c>
      <c r="I1760" s="15" t="s">
        <v>49</v>
      </c>
      <c r="J1760" s="15" t="s">
        <v>89</v>
      </c>
      <c r="K1760" s="15" t="s">
        <v>74</v>
      </c>
      <c r="L1760" s="15" t="s">
        <v>977</v>
      </c>
      <c r="M1760" s="6">
        <v>0.37</v>
      </c>
      <c r="N1760" s="15" t="s">
        <v>33</v>
      </c>
      <c r="O1760" s="15" t="s">
        <v>34</v>
      </c>
      <c r="P1760" s="15" t="s">
        <v>98</v>
      </c>
      <c r="Q1760" s="15" t="s">
        <v>2845</v>
      </c>
      <c r="R1760" s="2">
        <v>27604</v>
      </c>
      <c r="S1760" s="1">
        <v>42167</v>
      </c>
      <c r="T1760" s="12">
        <f>EOMONTH(Table_1[[#This Row],[Order Date]],0)</f>
        <v>42185</v>
      </c>
      <c r="U1760" s="10">
        <f>EOMONTH(Table_1[[#This Row],[Order Date]],0)</f>
        <v>42185</v>
      </c>
      <c r="V1760" s="14">
        <v>42167</v>
      </c>
      <c r="W1760" s="1">
        <v>42168</v>
      </c>
      <c r="X1760" s="12">
        <v>42168</v>
      </c>
      <c r="Y1760" s="10">
        <f>EOMONTH(Table_1[[#This Row],[Ship date]],0)</f>
        <v>42185</v>
      </c>
      <c r="Z1760" s="14">
        <v>42168</v>
      </c>
      <c r="AA1760" s="4">
        <v>7.6245000000000003</v>
      </c>
      <c r="AB1760" s="2">
        <v>14</v>
      </c>
      <c r="AC1760" s="4">
        <v>91.92</v>
      </c>
      <c r="AD1760" s="2">
        <v>87965</v>
      </c>
      <c r="AE1760" s="4">
        <f>'DataCleaning and Transformation'!$E1760-'DataCleaning and Transformation'!$D1760</f>
        <v>6.62</v>
      </c>
      <c r="AF1760" s="15" t="str">
        <f>_xlfn.IFS('DataCleaning and Transformation'!$O1760="Central","Chris",'DataCleaning and Transformation'!$O1760="East","Erin",'DataCleaning and Transformation'!$O1760="South","Sam",'DataCleaning and Transformation'!$O1760="West","William")</f>
        <v>Sam</v>
      </c>
      <c r="AG1760" s="31">
        <f>Table_1[[#This Row],[Ship date]]-Table_1[[#This Row],[Order Date]]</f>
        <v>1</v>
      </c>
      <c r="AH1760" s="22">
        <f>Table_1[[#This Row],[Profit]]/Table_1[[#This Row],[Sales]]</f>
        <v>8.2947127937336815E-2</v>
      </c>
      <c r="AI1760" s="23">
        <f>Table_1[[#This Row],[Profit]]+Table_1[[#This Row],[Sales]]</f>
        <v>99.544499999999999</v>
      </c>
      <c r="AJ1760" s="17">
        <f>WEEKNUM(Table_1[[#This Row],[Order Date]],1)</f>
        <v>24</v>
      </c>
      <c r="AK1760" s="17" t="str">
        <f>TEXT(Table_1[[#This Row],[Order Date]],"mmm yyyy")</f>
        <v>Jun 2015</v>
      </c>
      <c r="AL1760" s="17" t="str">
        <f>Table_1[[#This Row],[Monthly sales]]&amp;"  Week "&amp;TEXT(Table_1[[#This Row],[Weekly sales]],"00")</f>
        <v>Jun 2015  Week 24</v>
      </c>
      <c r="AM1760" s="17">
        <f>IF(COUNTIF($A$2:A1760, A1760)=1, 1, 0)</f>
        <v>1</v>
      </c>
      <c r="AN1760" s="3">
        <f>COUNTA(A1760) - COUNTIF(Table_1[[#This Row],[Unique Customers]], 1)</f>
        <v>0</v>
      </c>
      <c r="AO1760" s="17" t="str">
        <f t="shared" si="27"/>
        <v>Unique</v>
      </c>
      <c r="AP1760" s="17" t="str">
        <f>"Q"&amp;_xlfn.CEILING.MATH(MONTH(Table_1[[#This Row],[Monthly sales]])/3,1)</f>
        <v>Q2</v>
      </c>
    </row>
    <row r="1761" spans="1:42" ht="14.4" x14ac:dyDescent="0.3">
      <c r="A1761" s="2">
        <v>1466</v>
      </c>
      <c r="B1761" s="15" t="s">
        <v>2826</v>
      </c>
      <c r="C1761" s="15" t="s">
        <v>48</v>
      </c>
      <c r="D1761" s="6">
        <v>0.04</v>
      </c>
      <c r="E1761" s="4">
        <v>130.97999999999999</v>
      </c>
      <c r="F1761" s="4">
        <v>54.74</v>
      </c>
      <c r="G1761" s="15" t="s">
        <v>27</v>
      </c>
      <c r="H1761" s="15" t="s">
        <v>28</v>
      </c>
      <c r="I1761" s="15" t="s">
        <v>29</v>
      </c>
      <c r="J1761" s="15" t="s">
        <v>118</v>
      </c>
      <c r="K1761" s="15" t="s">
        <v>31</v>
      </c>
      <c r="L1761" s="15" t="s">
        <v>1404</v>
      </c>
      <c r="M1761" s="6">
        <v>0.69</v>
      </c>
      <c r="N1761" s="15" t="s">
        <v>33</v>
      </c>
      <c r="O1761" s="15" t="s">
        <v>53</v>
      </c>
      <c r="P1761" s="15" t="s">
        <v>134</v>
      </c>
      <c r="Q1761" s="15" t="s">
        <v>1484</v>
      </c>
      <c r="R1761" s="2">
        <v>68601</v>
      </c>
      <c r="S1761" s="1">
        <v>42167</v>
      </c>
      <c r="T1761" s="12">
        <f>EOMONTH(Table_1[[#This Row],[Order Date]],0)</f>
        <v>42185</v>
      </c>
      <c r="U1761" s="10">
        <f>EOMONTH(Table_1[[#This Row],[Order Date]],0)</f>
        <v>42185</v>
      </c>
      <c r="V1761" s="14">
        <v>42167</v>
      </c>
      <c r="W1761" s="1">
        <v>42167</v>
      </c>
      <c r="X1761" s="12">
        <v>42167</v>
      </c>
      <c r="Y1761" s="10">
        <f>EOMONTH(Table_1[[#This Row],[Ship date]],0)</f>
        <v>42185</v>
      </c>
      <c r="Z1761" s="14">
        <v>42167</v>
      </c>
      <c r="AA1761" s="4">
        <v>-723.78399999999999</v>
      </c>
      <c r="AB1761" s="2">
        <v>14</v>
      </c>
      <c r="AC1761" s="4">
        <v>1781.66</v>
      </c>
      <c r="AD1761" s="2">
        <v>91116</v>
      </c>
      <c r="AE1761" s="4">
        <f>'DataCleaning and Transformation'!$E1761-'DataCleaning and Transformation'!$D1761</f>
        <v>130.94</v>
      </c>
      <c r="AF1761" s="15" t="str">
        <f>_xlfn.IFS('DataCleaning and Transformation'!$O1761="Central","Chris",'DataCleaning and Transformation'!$O1761="East","Erin",'DataCleaning and Transformation'!$O1761="South","Sam",'DataCleaning and Transformation'!$O1761="West","William")</f>
        <v>Chris</v>
      </c>
      <c r="AG1761" s="31">
        <f>Table_1[[#This Row],[Ship date]]-Table_1[[#This Row],[Order Date]]</f>
        <v>0</v>
      </c>
      <c r="AH1761" s="22">
        <f>Table_1[[#This Row],[Profit]]/Table_1[[#This Row],[Sales]]</f>
        <v>-0.4062413704073729</v>
      </c>
      <c r="AI1761" s="23">
        <f>Table_1[[#This Row],[Profit]]+Table_1[[#This Row],[Sales]]</f>
        <v>1057.8760000000002</v>
      </c>
      <c r="AJ1761" s="17">
        <f>WEEKNUM(Table_1[[#This Row],[Order Date]],1)</f>
        <v>24</v>
      </c>
      <c r="AK1761" s="17" t="str">
        <f>TEXT(Table_1[[#This Row],[Order Date]],"mmm yyyy")</f>
        <v>Jun 2015</v>
      </c>
      <c r="AL1761" s="17" t="str">
        <f>Table_1[[#This Row],[Monthly sales]]&amp;"  Week "&amp;TEXT(Table_1[[#This Row],[Weekly sales]],"00")</f>
        <v>Jun 2015  Week 24</v>
      </c>
      <c r="AM1761" s="17">
        <f>IF(COUNTIF($A$2:A1761, A1761)=1, 1, 0)</f>
        <v>0</v>
      </c>
      <c r="AN1761" s="3">
        <f>COUNTA(A1761) - COUNTIF(Table_1[[#This Row],[Unique Customers]], 1)</f>
        <v>1</v>
      </c>
      <c r="AO1761" s="17" t="str">
        <f t="shared" si="27"/>
        <v>Unique</v>
      </c>
      <c r="AP1761" s="17" t="str">
        <f>"Q"&amp;_xlfn.CEILING.MATH(MONTH(Table_1[[#This Row],[Monthly sales]])/3,1)</f>
        <v>Q2</v>
      </c>
    </row>
    <row r="1762" spans="1:42" ht="14.4" x14ac:dyDescent="0.3">
      <c r="A1762" s="2">
        <v>1469</v>
      </c>
      <c r="B1762" s="15" t="s">
        <v>2846</v>
      </c>
      <c r="C1762" s="15" t="s">
        <v>48</v>
      </c>
      <c r="D1762" s="6">
        <v>0.04</v>
      </c>
      <c r="E1762" s="4">
        <v>105.29</v>
      </c>
      <c r="F1762" s="4">
        <v>10.119999999999999</v>
      </c>
      <c r="G1762" s="15" t="s">
        <v>39</v>
      </c>
      <c r="H1762" s="15" t="s">
        <v>28</v>
      </c>
      <c r="I1762" s="15" t="s">
        <v>29</v>
      </c>
      <c r="J1762" s="15" t="s">
        <v>127</v>
      </c>
      <c r="K1762" s="15" t="s">
        <v>65</v>
      </c>
      <c r="L1762" s="15" t="s">
        <v>195</v>
      </c>
      <c r="M1762" s="6">
        <v>0.79</v>
      </c>
      <c r="N1762" s="15" t="s">
        <v>33</v>
      </c>
      <c r="O1762" s="15" t="s">
        <v>60</v>
      </c>
      <c r="P1762" s="15" t="s">
        <v>147</v>
      </c>
      <c r="Q1762" s="15" t="s">
        <v>2847</v>
      </c>
      <c r="R1762" s="2">
        <v>84015</v>
      </c>
      <c r="S1762" s="1">
        <v>42167</v>
      </c>
      <c r="T1762" s="12">
        <f>EOMONTH(Table_1[[#This Row],[Order Date]],0)</f>
        <v>42185</v>
      </c>
      <c r="U1762" s="10">
        <f>EOMONTH(Table_1[[#This Row],[Order Date]],0)</f>
        <v>42185</v>
      </c>
      <c r="V1762" s="14">
        <v>42167</v>
      </c>
      <c r="W1762" s="1">
        <v>42171</v>
      </c>
      <c r="X1762" s="12">
        <v>42171</v>
      </c>
      <c r="Y1762" s="10">
        <f>EOMONTH(Table_1[[#This Row],[Ship date]],0)</f>
        <v>42185</v>
      </c>
      <c r="Z1762" s="14">
        <v>42171</v>
      </c>
      <c r="AA1762" s="4">
        <v>589.18799999999999</v>
      </c>
      <c r="AB1762" s="2">
        <v>9</v>
      </c>
      <c r="AC1762" s="4">
        <v>940.64</v>
      </c>
      <c r="AD1762" s="2">
        <v>91116</v>
      </c>
      <c r="AE1762" s="4">
        <f>'DataCleaning and Transformation'!$E1762-'DataCleaning and Transformation'!$D1762</f>
        <v>105.25</v>
      </c>
      <c r="AF1762" s="15" t="str">
        <f>_xlfn.IFS('DataCleaning and Transformation'!$O1762="Central","Chris",'DataCleaning and Transformation'!$O1762="East","Erin",'DataCleaning and Transformation'!$O1762="South","Sam",'DataCleaning and Transformation'!$O1762="West","William")</f>
        <v>William</v>
      </c>
      <c r="AG1762" s="31">
        <f>Table_1[[#This Row],[Ship date]]-Table_1[[#This Row],[Order Date]]</f>
        <v>4</v>
      </c>
      <c r="AH1762" s="22">
        <f>Table_1[[#This Row],[Profit]]/Table_1[[#This Row],[Sales]]</f>
        <v>0.62636928048987928</v>
      </c>
      <c r="AI1762" s="23">
        <f>Table_1[[#This Row],[Profit]]+Table_1[[#This Row],[Sales]]</f>
        <v>1529.828</v>
      </c>
      <c r="AJ1762" s="17">
        <f>WEEKNUM(Table_1[[#This Row],[Order Date]],1)</f>
        <v>24</v>
      </c>
      <c r="AK1762" s="17" t="str">
        <f>TEXT(Table_1[[#This Row],[Order Date]],"mmm yyyy")</f>
        <v>Jun 2015</v>
      </c>
      <c r="AL1762" s="17" t="str">
        <f>Table_1[[#This Row],[Monthly sales]]&amp;"  Week "&amp;TEXT(Table_1[[#This Row],[Weekly sales]],"00")</f>
        <v>Jun 2015  Week 24</v>
      </c>
      <c r="AM1762" s="17">
        <f>IF(COUNTIF($A$2:A1762, A1762)=1, 1, 0)</f>
        <v>1</v>
      </c>
      <c r="AN1762" s="3">
        <f>COUNTA(A1762) - COUNTIF(Table_1[[#This Row],[Unique Customers]], 1)</f>
        <v>0</v>
      </c>
      <c r="AO1762" s="17" t="str">
        <f t="shared" si="27"/>
        <v>Repeated</v>
      </c>
      <c r="AP1762" s="17" t="str">
        <f>"Q"&amp;_xlfn.CEILING.MATH(MONTH(Table_1[[#This Row],[Monthly sales]])/3,1)</f>
        <v>Q2</v>
      </c>
    </row>
    <row r="1763" spans="1:42" ht="14.4" x14ac:dyDescent="0.3">
      <c r="A1763" s="2">
        <v>1469</v>
      </c>
      <c r="B1763" s="15" t="s">
        <v>2846</v>
      </c>
      <c r="C1763" s="15" t="s">
        <v>48</v>
      </c>
      <c r="D1763" s="6">
        <v>7.0000000000000007E-2</v>
      </c>
      <c r="E1763" s="4">
        <v>31.76</v>
      </c>
      <c r="F1763" s="4">
        <v>45.51</v>
      </c>
      <c r="G1763" s="15" t="s">
        <v>27</v>
      </c>
      <c r="H1763" s="15" t="s">
        <v>28</v>
      </c>
      <c r="I1763" s="15" t="s">
        <v>29</v>
      </c>
      <c r="J1763" s="15" t="s">
        <v>30</v>
      </c>
      <c r="K1763" s="15" t="s">
        <v>31</v>
      </c>
      <c r="L1763" s="15" t="s">
        <v>667</v>
      </c>
      <c r="M1763" s="6">
        <v>0.65</v>
      </c>
      <c r="N1763" s="15" t="s">
        <v>33</v>
      </c>
      <c r="O1763" s="15" t="s">
        <v>60</v>
      </c>
      <c r="P1763" s="15" t="s">
        <v>147</v>
      </c>
      <c r="Q1763" s="15" t="s">
        <v>2847</v>
      </c>
      <c r="R1763" s="2">
        <v>84015</v>
      </c>
      <c r="S1763" s="1">
        <v>42167</v>
      </c>
      <c r="T1763" s="12">
        <f>EOMONTH(Table_1[[#This Row],[Order Date]],0)</f>
        <v>42185</v>
      </c>
      <c r="U1763" s="10">
        <f>EOMONTH(Table_1[[#This Row],[Order Date]],0)</f>
        <v>42185</v>
      </c>
      <c r="V1763" s="14">
        <v>42167</v>
      </c>
      <c r="W1763" s="1">
        <v>42169</v>
      </c>
      <c r="X1763" s="12">
        <v>42169</v>
      </c>
      <c r="Y1763" s="10">
        <f>EOMONTH(Table_1[[#This Row],[Ship date]],0)</f>
        <v>42185</v>
      </c>
      <c r="Z1763" s="14">
        <v>42169</v>
      </c>
      <c r="AA1763" s="4">
        <v>-1314.992</v>
      </c>
      <c r="AB1763" s="2">
        <v>18</v>
      </c>
      <c r="AC1763" s="4">
        <v>439.27</v>
      </c>
      <c r="AD1763" s="2">
        <v>91116</v>
      </c>
      <c r="AE1763" s="4">
        <f>'DataCleaning and Transformation'!$E1763-'DataCleaning and Transformation'!$D1763</f>
        <v>31.69</v>
      </c>
      <c r="AF1763" s="15" t="str">
        <f>_xlfn.IFS('DataCleaning and Transformation'!$O1763="Central","Chris",'DataCleaning and Transformation'!$O1763="East","Erin",'DataCleaning and Transformation'!$O1763="South","Sam",'DataCleaning and Transformation'!$O1763="West","William")</f>
        <v>William</v>
      </c>
      <c r="AG1763" s="31">
        <f>Table_1[[#This Row],[Ship date]]-Table_1[[#This Row],[Order Date]]</f>
        <v>2</v>
      </c>
      <c r="AH1763" s="22">
        <f>Table_1[[#This Row],[Profit]]/Table_1[[#This Row],[Sales]]</f>
        <v>-2.9935848111639767</v>
      </c>
      <c r="AI1763" s="23">
        <f>Table_1[[#This Row],[Profit]]+Table_1[[#This Row],[Sales]]</f>
        <v>-875.72199999999998</v>
      </c>
      <c r="AJ1763" s="17">
        <f>WEEKNUM(Table_1[[#This Row],[Order Date]],1)</f>
        <v>24</v>
      </c>
      <c r="AK1763" s="17" t="str">
        <f>TEXT(Table_1[[#This Row],[Order Date]],"mmm yyyy")</f>
        <v>Jun 2015</v>
      </c>
      <c r="AL1763" s="17" t="str">
        <f>Table_1[[#This Row],[Monthly sales]]&amp;"  Week "&amp;TEXT(Table_1[[#This Row],[Weekly sales]],"00")</f>
        <v>Jun 2015  Week 24</v>
      </c>
      <c r="AM1763" s="17">
        <f>IF(COUNTIF($A$2:A1763, A1763)=1, 1, 0)</f>
        <v>0</v>
      </c>
      <c r="AN1763" s="3">
        <f>COUNTA(A1763) - COUNTIF(Table_1[[#This Row],[Unique Customers]], 1)</f>
        <v>1</v>
      </c>
      <c r="AO1763" s="17" t="str">
        <f t="shared" si="27"/>
        <v>Repeated</v>
      </c>
      <c r="AP1763" s="17" t="str">
        <f>"Q"&amp;_xlfn.CEILING.MATH(MONTH(Table_1[[#This Row],[Monthly sales]])/3,1)</f>
        <v>Q2</v>
      </c>
    </row>
    <row r="1764" spans="1:42" ht="14.4" x14ac:dyDescent="0.3">
      <c r="A1764" s="2">
        <v>3179</v>
      </c>
      <c r="B1764" s="15" t="s">
        <v>2848</v>
      </c>
      <c r="C1764" s="15" t="s">
        <v>48</v>
      </c>
      <c r="D1764" s="6">
        <v>7.0000000000000007E-2</v>
      </c>
      <c r="E1764" s="4">
        <v>35.44</v>
      </c>
      <c r="F1764" s="4">
        <v>7.5</v>
      </c>
      <c r="G1764" s="15" t="s">
        <v>39</v>
      </c>
      <c r="H1764" s="15" t="s">
        <v>95</v>
      </c>
      <c r="I1764" s="15" t="s">
        <v>49</v>
      </c>
      <c r="J1764" s="15" t="s">
        <v>89</v>
      </c>
      <c r="K1764" s="15" t="s">
        <v>74</v>
      </c>
      <c r="L1764" s="15" t="s">
        <v>568</v>
      </c>
      <c r="M1764" s="6">
        <v>0.38</v>
      </c>
      <c r="N1764" s="15" t="s">
        <v>33</v>
      </c>
      <c r="O1764" s="15" t="s">
        <v>53</v>
      </c>
      <c r="P1764" s="15" t="s">
        <v>85</v>
      </c>
      <c r="Q1764" s="15" t="s">
        <v>2849</v>
      </c>
      <c r="R1764" s="2">
        <v>55060</v>
      </c>
      <c r="S1764" s="1">
        <v>42167</v>
      </c>
      <c r="T1764" s="12">
        <f>EOMONTH(Table_1[[#This Row],[Order Date]],0)</f>
        <v>42185</v>
      </c>
      <c r="U1764" s="10">
        <f>EOMONTH(Table_1[[#This Row],[Order Date]],0)</f>
        <v>42185</v>
      </c>
      <c r="V1764" s="14">
        <v>42167</v>
      </c>
      <c r="W1764" s="1">
        <v>42174</v>
      </c>
      <c r="X1764" s="12">
        <v>42174</v>
      </c>
      <c r="Y1764" s="10">
        <f>EOMONTH(Table_1[[#This Row],[Ship date]],0)</f>
        <v>42185</v>
      </c>
      <c r="Z1764" s="14">
        <v>42174</v>
      </c>
      <c r="AA1764" s="4">
        <v>262.2</v>
      </c>
      <c r="AB1764" s="2">
        <v>11</v>
      </c>
      <c r="AC1764" s="4">
        <v>380</v>
      </c>
      <c r="AD1764" s="2">
        <v>86989</v>
      </c>
      <c r="AE1764" s="4">
        <f>'DataCleaning and Transformation'!$E1764-'DataCleaning and Transformation'!$D1764</f>
        <v>35.369999999999997</v>
      </c>
      <c r="AF1764" s="15" t="str">
        <f>_xlfn.IFS('DataCleaning and Transformation'!$O1764="Central","Chris",'DataCleaning and Transformation'!$O1764="East","Erin",'DataCleaning and Transformation'!$O1764="South","Sam",'DataCleaning and Transformation'!$O1764="West","William")</f>
        <v>Chris</v>
      </c>
      <c r="AG1764" s="31">
        <f>Table_1[[#This Row],[Ship date]]-Table_1[[#This Row],[Order Date]]</f>
        <v>7</v>
      </c>
      <c r="AH1764" s="22">
        <f>Table_1[[#This Row],[Profit]]/Table_1[[#This Row],[Sales]]</f>
        <v>0.69</v>
      </c>
      <c r="AI1764" s="23">
        <f>Table_1[[#This Row],[Profit]]+Table_1[[#This Row],[Sales]]</f>
        <v>642.20000000000005</v>
      </c>
      <c r="AJ1764" s="17">
        <f>WEEKNUM(Table_1[[#This Row],[Order Date]],1)</f>
        <v>24</v>
      </c>
      <c r="AK1764" s="17" t="str">
        <f>TEXT(Table_1[[#This Row],[Order Date]],"mmm yyyy")</f>
        <v>Jun 2015</v>
      </c>
      <c r="AL1764" s="17" t="str">
        <f>Table_1[[#This Row],[Monthly sales]]&amp;"  Week "&amp;TEXT(Table_1[[#This Row],[Weekly sales]],"00")</f>
        <v>Jun 2015  Week 24</v>
      </c>
      <c r="AM1764" s="17">
        <f>IF(COUNTIF($A$2:A1764, A1764)=1, 1, 0)</f>
        <v>1</v>
      </c>
      <c r="AN1764" s="3">
        <f>COUNTA(A1764) - COUNTIF(Table_1[[#This Row],[Unique Customers]], 1)</f>
        <v>0</v>
      </c>
      <c r="AO1764" s="17" t="str">
        <f t="shared" si="27"/>
        <v>Unique</v>
      </c>
      <c r="AP1764" s="17" t="str">
        <f>"Q"&amp;_xlfn.CEILING.MATH(MONTH(Table_1[[#This Row],[Monthly sales]])/3,1)</f>
        <v>Q2</v>
      </c>
    </row>
    <row r="1765" spans="1:42" ht="14.4" x14ac:dyDescent="0.3">
      <c r="A1765" s="2">
        <v>550</v>
      </c>
      <c r="B1765" s="15" t="s">
        <v>873</v>
      </c>
      <c r="C1765" s="15" t="s">
        <v>117</v>
      </c>
      <c r="D1765" s="6">
        <v>0.06</v>
      </c>
      <c r="E1765" s="4">
        <v>549.99</v>
      </c>
      <c r="F1765" s="4">
        <v>49</v>
      </c>
      <c r="G1765" s="15" t="s">
        <v>27</v>
      </c>
      <c r="H1765" s="15" t="s">
        <v>95</v>
      </c>
      <c r="I1765" s="15" t="s">
        <v>41</v>
      </c>
      <c r="J1765" s="15" t="s">
        <v>64</v>
      </c>
      <c r="K1765" s="15" t="s">
        <v>58</v>
      </c>
      <c r="L1765" s="15" t="s">
        <v>1245</v>
      </c>
      <c r="M1765" s="6">
        <v>0.35</v>
      </c>
      <c r="N1765" s="15" t="s">
        <v>33</v>
      </c>
      <c r="O1765" s="15" t="s">
        <v>53</v>
      </c>
      <c r="P1765" s="15" t="s">
        <v>188</v>
      </c>
      <c r="Q1765" s="15" t="s">
        <v>874</v>
      </c>
      <c r="R1765" s="2">
        <v>78155</v>
      </c>
      <c r="S1765" s="1">
        <v>42167</v>
      </c>
      <c r="T1765" s="12">
        <f>EOMONTH(Table_1[[#This Row],[Order Date]],0)</f>
        <v>42185</v>
      </c>
      <c r="U1765" s="10">
        <f>EOMONTH(Table_1[[#This Row],[Order Date]],0)</f>
        <v>42185</v>
      </c>
      <c r="V1765" s="14">
        <v>42167</v>
      </c>
      <c r="W1765" s="1">
        <v>42168</v>
      </c>
      <c r="X1765" s="12">
        <v>42168</v>
      </c>
      <c r="Y1765" s="10">
        <f>EOMONTH(Table_1[[#This Row],[Ship date]],0)</f>
        <v>42185</v>
      </c>
      <c r="Z1765" s="14">
        <v>42168</v>
      </c>
      <c r="AA1765" s="4">
        <v>4637.4071999999996</v>
      </c>
      <c r="AB1765" s="2">
        <v>13</v>
      </c>
      <c r="AC1765" s="4">
        <v>6720.88</v>
      </c>
      <c r="AD1765" s="2">
        <v>90910</v>
      </c>
      <c r="AE1765" s="4">
        <f>'DataCleaning and Transformation'!$E1765-'DataCleaning and Transformation'!$D1765</f>
        <v>549.93000000000006</v>
      </c>
      <c r="AF1765" s="15" t="str">
        <f>_xlfn.IFS('DataCleaning and Transformation'!$O1765="Central","Chris",'DataCleaning and Transformation'!$O1765="East","Erin",'DataCleaning and Transformation'!$O1765="South","Sam",'DataCleaning and Transformation'!$O1765="West","William")</f>
        <v>Chris</v>
      </c>
      <c r="AG1765" s="31">
        <f>Table_1[[#This Row],[Ship date]]-Table_1[[#This Row],[Order Date]]</f>
        <v>1</v>
      </c>
      <c r="AH1765" s="22">
        <f>Table_1[[#This Row],[Profit]]/Table_1[[#This Row],[Sales]]</f>
        <v>0.69</v>
      </c>
      <c r="AI1765" s="23">
        <f>Table_1[[#This Row],[Profit]]+Table_1[[#This Row],[Sales]]</f>
        <v>11358.287199999999</v>
      </c>
      <c r="AJ1765" s="17">
        <f>WEEKNUM(Table_1[[#This Row],[Order Date]],1)</f>
        <v>24</v>
      </c>
      <c r="AK1765" s="17" t="str">
        <f>TEXT(Table_1[[#This Row],[Order Date]],"mmm yyyy")</f>
        <v>Jun 2015</v>
      </c>
      <c r="AL1765" s="17" t="str">
        <f>Table_1[[#This Row],[Monthly sales]]&amp;"  Week "&amp;TEXT(Table_1[[#This Row],[Weekly sales]],"00")</f>
        <v>Jun 2015  Week 24</v>
      </c>
      <c r="AM1765" s="17">
        <f>IF(COUNTIF($A$2:A1765, A1765)=1, 1, 0)</f>
        <v>0</v>
      </c>
      <c r="AN1765" s="3">
        <f>COUNTA(A1765) - COUNTIF(Table_1[[#This Row],[Unique Customers]], 1)</f>
        <v>1</v>
      </c>
      <c r="AO1765" s="17" t="str">
        <f t="shared" si="27"/>
        <v>Unique</v>
      </c>
      <c r="AP1765" s="17" t="str">
        <f>"Q"&amp;_xlfn.CEILING.MATH(MONTH(Table_1[[#This Row],[Monthly sales]])/3,1)</f>
        <v>Q2</v>
      </c>
    </row>
    <row r="1766" spans="1:42" ht="14.4" x14ac:dyDescent="0.3">
      <c r="A1766" s="2">
        <v>550</v>
      </c>
      <c r="B1766" s="15" t="s">
        <v>873</v>
      </c>
      <c r="C1766" s="15" t="s">
        <v>117</v>
      </c>
      <c r="D1766" s="6">
        <v>0.08</v>
      </c>
      <c r="E1766" s="4">
        <v>115.99</v>
      </c>
      <c r="F1766" s="4">
        <v>5.99</v>
      </c>
      <c r="G1766" s="15" t="s">
        <v>88</v>
      </c>
      <c r="H1766" s="15" t="s">
        <v>95</v>
      </c>
      <c r="I1766" s="15" t="s">
        <v>41</v>
      </c>
      <c r="J1766" s="15" t="s">
        <v>136</v>
      </c>
      <c r="K1766" s="15" t="s">
        <v>74</v>
      </c>
      <c r="L1766" s="15" t="s">
        <v>2850</v>
      </c>
      <c r="M1766" s="6">
        <v>0.56999999999999995</v>
      </c>
      <c r="N1766" s="15" t="s">
        <v>33</v>
      </c>
      <c r="O1766" s="15" t="s">
        <v>53</v>
      </c>
      <c r="P1766" s="15" t="s">
        <v>188</v>
      </c>
      <c r="Q1766" s="15" t="s">
        <v>874</v>
      </c>
      <c r="R1766" s="2">
        <v>78155</v>
      </c>
      <c r="S1766" s="1">
        <v>42167</v>
      </c>
      <c r="T1766" s="12">
        <f>EOMONTH(Table_1[[#This Row],[Order Date]],0)</f>
        <v>42185</v>
      </c>
      <c r="U1766" s="10">
        <f>EOMONTH(Table_1[[#This Row],[Order Date]],0)</f>
        <v>42185</v>
      </c>
      <c r="V1766" s="14">
        <v>42167</v>
      </c>
      <c r="W1766" s="1">
        <v>42168</v>
      </c>
      <c r="X1766" s="12">
        <v>42168</v>
      </c>
      <c r="Y1766" s="10">
        <f>EOMONTH(Table_1[[#This Row],[Ship date]],0)</f>
        <v>42185</v>
      </c>
      <c r="Z1766" s="14">
        <v>42168</v>
      </c>
      <c r="AA1766" s="4">
        <v>-239.54150000000001</v>
      </c>
      <c r="AB1766" s="2">
        <v>1</v>
      </c>
      <c r="AC1766" s="4">
        <v>102.21</v>
      </c>
      <c r="AD1766" s="2">
        <v>90910</v>
      </c>
      <c r="AE1766" s="4">
        <f>'DataCleaning and Transformation'!$E1766-'DataCleaning and Transformation'!$D1766</f>
        <v>115.91</v>
      </c>
      <c r="AF1766" s="15" t="str">
        <f>_xlfn.IFS('DataCleaning and Transformation'!$O1766="Central","Chris",'DataCleaning and Transformation'!$O1766="East","Erin",'DataCleaning and Transformation'!$O1766="South","Sam",'DataCleaning and Transformation'!$O1766="West","William")</f>
        <v>Chris</v>
      </c>
      <c r="AG1766" s="31">
        <f>Table_1[[#This Row],[Ship date]]-Table_1[[#This Row],[Order Date]]</f>
        <v>1</v>
      </c>
      <c r="AH1766" s="22">
        <f>Table_1[[#This Row],[Profit]]/Table_1[[#This Row],[Sales]]</f>
        <v>-2.3436209764210942</v>
      </c>
      <c r="AI1766" s="23">
        <f>Table_1[[#This Row],[Profit]]+Table_1[[#This Row],[Sales]]</f>
        <v>-137.33150000000001</v>
      </c>
      <c r="AJ1766" s="17">
        <f>WEEKNUM(Table_1[[#This Row],[Order Date]],1)</f>
        <v>24</v>
      </c>
      <c r="AK1766" s="17" t="str">
        <f>TEXT(Table_1[[#This Row],[Order Date]],"mmm yyyy")</f>
        <v>Jun 2015</v>
      </c>
      <c r="AL1766" s="17" t="str">
        <f>Table_1[[#This Row],[Monthly sales]]&amp;"  Week "&amp;TEXT(Table_1[[#This Row],[Weekly sales]],"00")</f>
        <v>Jun 2015  Week 24</v>
      </c>
      <c r="AM1766" s="17">
        <f>IF(COUNTIF($A$2:A1766, A1766)=1, 1, 0)</f>
        <v>0</v>
      </c>
      <c r="AN1766" s="3">
        <f>COUNTA(A1766) - COUNTIF(Table_1[[#This Row],[Unique Customers]], 1)</f>
        <v>1</v>
      </c>
      <c r="AO1766" s="17" t="str">
        <f t="shared" si="27"/>
        <v>Repeated</v>
      </c>
      <c r="AP1766" s="17" t="str">
        <f>"Q"&amp;_xlfn.CEILING.MATH(MONTH(Table_1[[#This Row],[Monthly sales]])/3,1)</f>
        <v>Q2</v>
      </c>
    </row>
    <row r="1767" spans="1:42" ht="14.4" x14ac:dyDescent="0.3">
      <c r="A1767" s="2">
        <v>3230</v>
      </c>
      <c r="B1767" s="15" t="s">
        <v>701</v>
      </c>
      <c r="C1767" s="15" t="s">
        <v>26</v>
      </c>
      <c r="D1767" s="6">
        <v>0.06</v>
      </c>
      <c r="E1767" s="4">
        <v>4.91</v>
      </c>
      <c r="F1767" s="4">
        <v>5.68</v>
      </c>
      <c r="G1767" s="15" t="s">
        <v>88</v>
      </c>
      <c r="H1767" s="15" t="s">
        <v>28</v>
      </c>
      <c r="I1767" s="15" t="s">
        <v>49</v>
      </c>
      <c r="J1767" s="15" t="s">
        <v>73</v>
      </c>
      <c r="K1767" s="15" t="s">
        <v>74</v>
      </c>
      <c r="L1767" s="15" t="s">
        <v>1934</v>
      </c>
      <c r="M1767" s="6">
        <v>0.36</v>
      </c>
      <c r="N1767" s="15" t="s">
        <v>33</v>
      </c>
      <c r="O1767" s="15" t="s">
        <v>53</v>
      </c>
      <c r="P1767" s="15" t="s">
        <v>358</v>
      </c>
      <c r="Q1767" s="15" t="s">
        <v>703</v>
      </c>
      <c r="R1767" s="2">
        <v>53186</v>
      </c>
      <c r="S1767" s="1">
        <v>42168</v>
      </c>
      <c r="T1767" s="12">
        <f>EOMONTH(Table_1[[#This Row],[Order Date]],0)</f>
        <v>42185</v>
      </c>
      <c r="U1767" s="10">
        <f>EOMONTH(Table_1[[#This Row],[Order Date]],0)</f>
        <v>42185</v>
      </c>
      <c r="V1767" s="14">
        <v>42168</v>
      </c>
      <c r="W1767" s="1">
        <v>42168</v>
      </c>
      <c r="X1767" s="12">
        <v>42168</v>
      </c>
      <c r="Y1767" s="10">
        <f>EOMONTH(Table_1[[#This Row],[Ship date]],0)</f>
        <v>42185</v>
      </c>
      <c r="Z1767" s="14">
        <v>42168</v>
      </c>
      <c r="AA1767" s="4">
        <v>-31.68825</v>
      </c>
      <c r="AB1767" s="2">
        <v>10</v>
      </c>
      <c r="AC1767" s="4">
        <v>53.89</v>
      </c>
      <c r="AD1767" s="2">
        <v>87436</v>
      </c>
      <c r="AE1767" s="4">
        <f>'DataCleaning and Transformation'!$E1767-'DataCleaning and Transformation'!$D1767</f>
        <v>4.8500000000000005</v>
      </c>
      <c r="AF1767" s="15" t="str">
        <f>_xlfn.IFS('DataCleaning and Transformation'!$O1767="Central","Chris",'DataCleaning and Transformation'!$O1767="East","Erin",'DataCleaning and Transformation'!$O1767="South","Sam",'DataCleaning and Transformation'!$O1767="West","William")</f>
        <v>Chris</v>
      </c>
      <c r="AG1767" s="31">
        <f>Table_1[[#This Row],[Ship date]]-Table_1[[#This Row],[Order Date]]</f>
        <v>0</v>
      </c>
      <c r="AH1767" s="22">
        <f>Table_1[[#This Row],[Profit]]/Table_1[[#This Row],[Sales]]</f>
        <v>-0.58801725737613653</v>
      </c>
      <c r="AI1767" s="23">
        <f>Table_1[[#This Row],[Profit]]+Table_1[[#This Row],[Sales]]</f>
        <v>22.201750000000001</v>
      </c>
      <c r="AJ1767" s="17">
        <f>WEEKNUM(Table_1[[#This Row],[Order Date]],1)</f>
        <v>24</v>
      </c>
      <c r="AK1767" s="17" t="str">
        <f>TEXT(Table_1[[#This Row],[Order Date]],"mmm yyyy")</f>
        <v>Jun 2015</v>
      </c>
      <c r="AL1767" s="17" t="str">
        <f>Table_1[[#This Row],[Monthly sales]]&amp;"  Week "&amp;TEXT(Table_1[[#This Row],[Weekly sales]],"00")</f>
        <v>Jun 2015  Week 24</v>
      </c>
      <c r="AM1767" s="17">
        <f>IF(COUNTIF($A$2:A1767, A1767)=1, 1, 0)</f>
        <v>0</v>
      </c>
      <c r="AN1767" s="3">
        <f>COUNTA(A1767) - COUNTIF(Table_1[[#This Row],[Unique Customers]], 1)</f>
        <v>1</v>
      </c>
      <c r="AO1767" s="17" t="str">
        <f t="shared" si="27"/>
        <v>Unique</v>
      </c>
      <c r="AP1767" s="17" t="str">
        <f>"Q"&amp;_xlfn.CEILING.MATH(MONTH(Table_1[[#This Row],[Monthly sales]])/3,1)</f>
        <v>Q2</v>
      </c>
    </row>
    <row r="1768" spans="1:42" ht="14.4" x14ac:dyDescent="0.3">
      <c r="A1768" s="2">
        <v>3230</v>
      </c>
      <c r="B1768" s="15" t="s">
        <v>701</v>
      </c>
      <c r="C1768" s="15" t="s">
        <v>26</v>
      </c>
      <c r="D1768" s="6">
        <v>7.0000000000000007E-2</v>
      </c>
      <c r="E1768" s="4">
        <v>48.94</v>
      </c>
      <c r="F1768" s="4">
        <v>5.86</v>
      </c>
      <c r="G1768" s="15" t="s">
        <v>88</v>
      </c>
      <c r="H1768" s="15" t="s">
        <v>28</v>
      </c>
      <c r="I1768" s="15" t="s">
        <v>49</v>
      </c>
      <c r="J1768" s="15" t="s">
        <v>89</v>
      </c>
      <c r="K1768" s="15" t="s">
        <v>74</v>
      </c>
      <c r="L1768" s="15" t="s">
        <v>2851</v>
      </c>
      <c r="M1768" s="6">
        <v>0.35</v>
      </c>
      <c r="N1768" s="15" t="s">
        <v>33</v>
      </c>
      <c r="O1768" s="15" t="s">
        <v>53</v>
      </c>
      <c r="P1768" s="15" t="s">
        <v>358</v>
      </c>
      <c r="Q1768" s="15" t="s">
        <v>703</v>
      </c>
      <c r="R1768" s="2">
        <v>53186</v>
      </c>
      <c r="S1768" s="1">
        <v>42168</v>
      </c>
      <c r="T1768" s="12">
        <f>EOMONTH(Table_1[[#This Row],[Order Date]],0)</f>
        <v>42185</v>
      </c>
      <c r="U1768" s="10">
        <f>EOMONTH(Table_1[[#This Row],[Order Date]],0)</f>
        <v>42185</v>
      </c>
      <c r="V1768" s="14">
        <v>42168</v>
      </c>
      <c r="W1768" s="1">
        <v>42169</v>
      </c>
      <c r="X1768" s="12">
        <v>42169</v>
      </c>
      <c r="Y1768" s="10">
        <f>EOMONTH(Table_1[[#This Row],[Ship date]],0)</f>
        <v>42185</v>
      </c>
      <c r="Z1768" s="14">
        <v>42169</v>
      </c>
      <c r="AA1768" s="4">
        <v>690.7038</v>
      </c>
      <c r="AB1768" s="2">
        <v>21</v>
      </c>
      <c r="AC1768" s="4">
        <v>1001.02</v>
      </c>
      <c r="AD1768" s="2">
        <v>87436</v>
      </c>
      <c r="AE1768" s="4">
        <f>'DataCleaning and Transformation'!$E1768-'DataCleaning and Transformation'!$D1768</f>
        <v>48.87</v>
      </c>
      <c r="AF1768" s="15" t="str">
        <f>_xlfn.IFS('DataCleaning and Transformation'!$O1768="Central","Chris",'DataCleaning and Transformation'!$O1768="East","Erin",'DataCleaning and Transformation'!$O1768="South","Sam",'DataCleaning and Transformation'!$O1768="West","William")</f>
        <v>Chris</v>
      </c>
      <c r="AG1768" s="31">
        <f>Table_1[[#This Row],[Ship date]]-Table_1[[#This Row],[Order Date]]</f>
        <v>1</v>
      </c>
      <c r="AH1768" s="22">
        <f>Table_1[[#This Row],[Profit]]/Table_1[[#This Row],[Sales]]</f>
        <v>0.69000000000000006</v>
      </c>
      <c r="AI1768" s="23">
        <f>Table_1[[#This Row],[Profit]]+Table_1[[#This Row],[Sales]]</f>
        <v>1691.7238</v>
      </c>
      <c r="AJ1768" s="17">
        <f>WEEKNUM(Table_1[[#This Row],[Order Date]],1)</f>
        <v>24</v>
      </c>
      <c r="AK1768" s="17" t="str">
        <f>TEXT(Table_1[[#This Row],[Order Date]],"mmm yyyy")</f>
        <v>Jun 2015</v>
      </c>
      <c r="AL1768" s="17" t="str">
        <f>Table_1[[#This Row],[Monthly sales]]&amp;"  Week "&amp;TEXT(Table_1[[#This Row],[Weekly sales]],"00")</f>
        <v>Jun 2015  Week 24</v>
      </c>
      <c r="AM1768" s="17">
        <f>IF(COUNTIF($A$2:A1768, A1768)=1, 1, 0)</f>
        <v>0</v>
      </c>
      <c r="AN1768" s="3">
        <f>COUNTA(A1768) - COUNTIF(Table_1[[#This Row],[Unique Customers]], 1)</f>
        <v>1</v>
      </c>
      <c r="AO1768" s="17" t="str">
        <f t="shared" si="27"/>
        <v>Repeated</v>
      </c>
      <c r="AP1768" s="17" t="str">
        <f>"Q"&amp;_xlfn.CEILING.MATH(MONTH(Table_1[[#This Row],[Monthly sales]])/3,1)</f>
        <v>Q2</v>
      </c>
    </row>
    <row r="1769" spans="1:42" ht="14.4" x14ac:dyDescent="0.3">
      <c r="A1769" s="2">
        <v>2143</v>
      </c>
      <c r="B1769" s="15" t="s">
        <v>2852</v>
      </c>
      <c r="C1769" s="15" t="s">
        <v>38</v>
      </c>
      <c r="D1769" s="6">
        <v>0.08</v>
      </c>
      <c r="E1769" s="4">
        <v>17.149999999999999</v>
      </c>
      <c r="F1769" s="4">
        <v>4.96</v>
      </c>
      <c r="G1769" s="15" t="s">
        <v>39</v>
      </c>
      <c r="H1769" s="15" t="s">
        <v>72</v>
      </c>
      <c r="I1769" s="15" t="s">
        <v>49</v>
      </c>
      <c r="J1769" s="15" t="s">
        <v>79</v>
      </c>
      <c r="K1769" s="15" t="s">
        <v>74</v>
      </c>
      <c r="L1769" s="15" t="s">
        <v>651</v>
      </c>
      <c r="M1769" s="6">
        <v>0.57999999999999996</v>
      </c>
      <c r="N1769" s="15" t="s">
        <v>33</v>
      </c>
      <c r="O1769" s="15" t="s">
        <v>34</v>
      </c>
      <c r="P1769" s="15" t="s">
        <v>243</v>
      </c>
      <c r="Q1769" s="15" t="s">
        <v>262</v>
      </c>
      <c r="R1769" s="2">
        <v>20151</v>
      </c>
      <c r="S1769" s="1">
        <v>42168</v>
      </c>
      <c r="T1769" s="12">
        <f>EOMONTH(Table_1[[#This Row],[Order Date]],0)</f>
        <v>42185</v>
      </c>
      <c r="U1769" s="10">
        <f>EOMONTH(Table_1[[#This Row],[Order Date]],0)</f>
        <v>42185</v>
      </c>
      <c r="V1769" s="14">
        <v>42168</v>
      </c>
      <c r="W1769" s="1">
        <v>42171</v>
      </c>
      <c r="X1769" s="12">
        <v>42171</v>
      </c>
      <c r="Y1769" s="10">
        <f>EOMONTH(Table_1[[#This Row],[Ship date]],0)</f>
        <v>42185</v>
      </c>
      <c r="Z1769" s="14">
        <v>42171</v>
      </c>
      <c r="AA1769" s="4">
        <v>33.659999999999997</v>
      </c>
      <c r="AB1769" s="2">
        <v>12</v>
      </c>
      <c r="AC1769" s="4">
        <v>200.61</v>
      </c>
      <c r="AD1769" s="2">
        <v>87569</v>
      </c>
      <c r="AE1769" s="4">
        <f>'DataCleaning and Transformation'!$E1769-'DataCleaning and Transformation'!$D1769</f>
        <v>17.07</v>
      </c>
      <c r="AF1769" s="15" t="str">
        <f>_xlfn.IFS('DataCleaning and Transformation'!$O1769="Central","Chris",'DataCleaning and Transformation'!$O1769="East","Erin",'DataCleaning and Transformation'!$O1769="South","Sam",'DataCleaning and Transformation'!$O1769="West","William")</f>
        <v>Sam</v>
      </c>
      <c r="AG1769" s="31">
        <f>Table_1[[#This Row],[Ship date]]-Table_1[[#This Row],[Order Date]]</f>
        <v>3</v>
      </c>
      <c r="AH1769" s="22">
        <f>Table_1[[#This Row],[Profit]]/Table_1[[#This Row],[Sales]]</f>
        <v>0.167788245850157</v>
      </c>
      <c r="AI1769" s="23">
        <f>Table_1[[#This Row],[Profit]]+Table_1[[#This Row],[Sales]]</f>
        <v>234.27</v>
      </c>
      <c r="AJ1769" s="17">
        <f>WEEKNUM(Table_1[[#This Row],[Order Date]],1)</f>
        <v>24</v>
      </c>
      <c r="AK1769" s="17" t="str">
        <f>TEXT(Table_1[[#This Row],[Order Date]],"mmm yyyy")</f>
        <v>Jun 2015</v>
      </c>
      <c r="AL1769" s="17" t="str">
        <f>Table_1[[#This Row],[Monthly sales]]&amp;"  Week "&amp;TEXT(Table_1[[#This Row],[Weekly sales]],"00")</f>
        <v>Jun 2015  Week 24</v>
      </c>
      <c r="AM1769" s="17">
        <f>IF(COUNTIF($A$2:A1769, A1769)=1, 1, 0)</f>
        <v>1</v>
      </c>
      <c r="AN1769" s="3">
        <f>COUNTA(A1769) - COUNTIF(Table_1[[#This Row],[Unique Customers]], 1)</f>
        <v>0</v>
      </c>
      <c r="AO1769" s="17" t="str">
        <f t="shared" si="27"/>
        <v>Unique</v>
      </c>
      <c r="AP1769" s="17" t="str">
        <f>"Q"&amp;_xlfn.CEILING.MATH(MONTH(Table_1[[#This Row],[Monthly sales]])/3,1)</f>
        <v>Q2</v>
      </c>
    </row>
    <row r="1770" spans="1:42" ht="14.4" x14ac:dyDescent="0.3">
      <c r="A1770" s="2">
        <v>2771</v>
      </c>
      <c r="B1770" s="15" t="s">
        <v>2853</v>
      </c>
      <c r="C1770" s="15" t="s">
        <v>38</v>
      </c>
      <c r="D1770" s="6">
        <v>7.0000000000000007E-2</v>
      </c>
      <c r="E1770" s="4">
        <v>177.98</v>
      </c>
      <c r="F1770" s="4">
        <v>0.99</v>
      </c>
      <c r="G1770" s="15" t="s">
        <v>39</v>
      </c>
      <c r="H1770" s="15" t="s">
        <v>95</v>
      </c>
      <c r="I1770" s="15" t="s">
        <v>49</v>
      </c>
      <c r="J1770" s="15" t="s">
        <v>96</v>
      </c>
      <c r="K1770" s="15" t="s">
        <v>74</v>
      </c>
      <c r="L1770" s="15" t="s">
        <v>2854</v>
      </c>
      <c r="M1770" s="6">
        <v>0.56000000000000005</v>
      </c>
      <c r="N1770" s="15" t="s">
        <v>33</v>
      </c>
      <c r="O1770" s="15" t="s">
        <v>34</v>
      </c>
      <c r="P1770" s="15" t="s">
        <v>76</v>
      </c>
      <c r="Q1770" s="15" t="s">
        <v>2855</v>
      </c>
      <c r="R1770" s="2">
        <v>30344</v>
      </c>
      <c r="S1770" s="1">
        <v>42168</v>
      </c>
      <c r="T1770" s="12">
        <f>EOMONTH(Table_1[[#This Row],[Order Date]],0)</f>
        <v>42185</v>
      </c>
      <c r="U1770" s="10">
        <f>EOMONTH(Table_1[[#This Row],[Order Date]],0)</f>
        <v>42185</v>
      </c>
      <c r="V1770" s="14">
        <v>42168</v>
      </c>
      <c r="W1770" s="1">
        <v>42168</v>
      </c>
      <c r="X1770" s="12">
        <v>42168</v>
      </c>
      <c r="Y1770" s="10">
        <f>EOMONTH(Table_1[[#This Row],[Ship date]],0)</f>
        <v>42185</v>
      </c>
      <c r="Z1770" s="14">
        <v>42168</v>
      </c>
      <c r="AA1770" s="4">
        <v>-191.548</v>
      </c>
      <c r="AB1770" s="2">
        <v>3</v>
      </c>
      <c r="AC1770" s="4">
        <v>536.29</v>
      </c>
      <c r="AD1770" s="2">
        <v>88974</v>
      </c>
      <c r="AE1770" s="4">
        <f>'DataCleaning and Transformation'!$E1770-'DataCleaning and Transformation'!$D1770</f>
        <v>177.91</v>
      </c>
      <c r="AF1770" s="15" t="str">
        <f>_xlfn.IFS('DataCleaning and Transformation'!$O1770="Central","Chris",'DataCleaning and Transformation'!$O1770="East","Erin",'DataCleaning and Transformation'!$O1770="South","Sam",'DataCleaning and Transformation'!$O1770="West","William")</f>
        <v>Sam</v>
      </c>
      <c r="AG1770" s="31">
        <f>Table_1[[#This Row],[Ship date]]-Table_1[[#This Row],[Order Date]]</f>
        <v>0</v>
      </c>
      <c r="AH1770" s="22">
        <f>Table_1[[#This Row],[Profit]]/Table_1[[#This Row],[Sales]]</f>
        <v>-0.35717242536687244</v>
      </c>
      <c r="AI1770" s="23">
        <f>Table_1[[#This Row],[Profit]]+Table_1[[#This Row],[Sales]]</f>
        <v>344.74199999999996</v>
      </c>
      <c r="AJ1770" s="17">
        <f>WEEKNUM(Table_1[[#This Row],[Order Date]],1)</f>
        <v>24</v>
      </c>
      <c r="AK1770" s="17" t="str">
        <f>TEXT(Table_1[[#This Row],[Order Date]],"mmm yyyy")</f>
        <v>Jun 2015</v>
      </c>
      <c r="AL1770" s="17" t="str">
        <f>Table_1[[#This Row],[Monthly sales]]&amp;"  Week "&amp;TEXT(Table_1[[#This Row],[Weekly sales]],"00")</f>
        <v>Jun 2015  Week 24</v>
      </c>
      <c r="AM1770" s="17">
        <f>IF(COUNTIF($A$2:A1770, A1770)=1, 1, 0)</f>
        <v>1</v>
      </c>
      <c r="AN1770" s="3">
        <f>COUNTA(A1770) - COUNTIF(Table_1[[#This Row],[Unique Customers]], 1)</f>
        <v>0</v>
      </c>
      <c r="AO1770" s="17" t="str">
        <f t="shared" si="27"/>
        <v>Unique</v>
      </c>
      <c r="AP1770" s="17" t="str">
        <f>"Q"&amp;_xlfn.CEILING.MATH(MONTH(Table_1[[#This Row],[Monthly sales]])/3,1)</f>
        <v>Q2</v>
      </c>
    </row>
    <row r="1771" spans="1:42" ht="14.4" x14ac:dyDescent="0.3">
      <c r="A1771" s="2">
        <v>1129</v>
      </c>
      <c r="B1771" s="15" t="s">
        <v>787</v>
      </c>
      <c r="C1771" s="15" t="s">
        <v>48</v>
      </c>
      <c r="D1771" s="6">
        <v>0.03</v>
      </c>
      <c r="E1771" s="4">
        <v>30.98</v>
      </c>
      <c r="F1771" s="4">
        <v>6.5</v>
      </c>
      <c r="G1771" s="15" t="s">
        <v>39</v>
      </c>
      <c r="H1771" s="15" t="s">
        <v>95</v>
      </c>
      <c r="I1771" s="15" t="s">
        <v>41</v>
      </c>
      <c r="J1771" s="15" t="s">
        <v>42</v>
      </c>
      <c r="K1771" s="15" t="s">
        <v>74</v>
      </c>
      <c r="L1771" s="15" t="s">
        <v>2856</v>
      </c>
      <c r="M1771" s="6">
        <v>0.79</v>
      </c>
      <c r="N1771" s="15" t="s">
        <v>33</v>
      </c>
      <c r="O1771" s="15" t="s">
        <v>112</v>
      </c>
      <c r="P1771" s="15" t="s">
        <v>404</v>
      </c>
      <c r="Q1771" s="15" t="s">
        <v>789</v>
      </c>
      <c r="R1771" s="2">
        <v>2118</v>
      </c>
      <c r="S1771" s="1">
        <v>42168</v>
      </c>
      <c r="T1771" s="12">
        <f>EOMONTH(Table_1[[#This Row],[Order Date]],0)</f>
        <v>42185</v>
      </c>
      <c r="U1771" s="10">
        <f>EOMONTH(Table_1[[#This Row],[Order Date]],0)</f>
        <v>42185</v>
      </c>
      <c r="V1771" s="14">
        <v>42168</v>
      </c>
      <c r="W1771" s="1">
        <v>42172</v>
      </c>
      <c r="X1771" s="12">
        <v>42172</v>
      </c>
      <c r="Y1771" s="10">
        <f>EOMONTH(Table_1[[#This Row],[Ship date]],0)</f>
        <v>42185</v>
      </c>
      <c r="Z1771" s="14">
        <v>42172</v>
      </c>
      <c r="AA1771" s="4">
        <v>-144.19999999999999</v>
      </c>
      <c r="AB1771" s="2">
        <v>44</v>
      </c>
      <c r="AC1771" s="4">
        <v>1332.09</v>
      </c>
      <c r="AD1771" s="2">
        <v>39430</v>
      </c>
      <c r="AE1771" s="4">
        <f>'DataCleaning and Transformation'!$E1771-'DataCleaning and Transformation'!$D1771</f>
        <v>30.95</v>
      </c>
      <c r="AF1771" s="15" t="str">
        <f>_xlfn.IFS('DataCleaning and Transformation'!$O1771="Central","Chris",'DataCleaning and Transformation'!$O1771="East","Erin",'DataCleaning and Transformation'!$O1771="South","Sam",'DataCleaning and Transformation'!$O1771="West","William")</f>
        <v>Erin</v>
      </c>
      <c r="AG1771" s="31">
        <f>Table_1[[#This Row],[Ship date]]-Table_1[[#This Row],[Order Date]]</f>
        <v>4</v>
      </c>
      <c r="AH1771" s="22">
        <f>Table_1[[#This Row],[Profit]]/Table_1[[#This Row],[Sales]]</f>
        <v>-0.10825094400528493</v>
      </c>
      <c r="AI1771" s="23">
        <f>Table_1[[#This Row],[Profit]]+Table_1[[#This Row],[Sales]]</f>
        <v>1187.8899999999999</v>
      </c>
      <c r="AJ1771" s="17">
        <f>WEEKNUM(Table_1[[#This Row],[Order Date]],1)</f>
        <v>24</v>
      </c>
      <c r="AK1771" s="17" t="str">
        <f>TEXT(Table_1[[#This Row],[Order Date]],"mmm yyyy")</f>
        <v>Jun 2015</v>
      </c>
      <c r="AL1771" s="17" t="str">
        <f>Table_1[[#This Row],[Monthly sales]]&amp;"  Week "&amp;TEXT(Table_1[[#This Row],[Weekly sales]],"00")</f>
        <v>Jun 2015  Week 24</v>
      </c>
      <c r="AM1771" s="17">
        <f>IF(COUNTIF($A$2:A1771, A1771)=1, 1, 0)</f>
        <v>0</v>
      </c>
      <c r="AN1771" s="3">
        <f>COUNTA(A1771) - COUNTIF(Table_1[[#This Row],[Unique Customers]], 1)</f>
        <v>1</v>
      </c>
      <c r="AO1771" s="17" t="str">
        <f t="shared" si="27"/>
        <v>Unique</v>
      </c>
      <c r="AP1771" s="17" t="str">
        <f>"Q"&amp;_xlfn.CEILING.MATH(MONTH(Table_1[[#This Row],[Monthly sales]])/3,1)</f>
        <v>Q2</v>
      </c>
    </row>
    <row r="1772" spans="1:42" ht="14.4" x14ac:dyDescent="0.3">
      <c r="A1772" s="2">
        <v>1132</v>
      </c>
      <c r="B1772" s="15" t="s">
        <v>1094</v>
      </c>
      <c r="C1772" s="15" t="s">
        <v>48</v>
      </c>
      <c r="D1772" s="6">
        <v>0.03</v>
      </c>
      <c r="E1772" s="4">
        <v>30.98</v>
      </c>
      <c r="F1772" s="4">
        <v>6.5</v>
      </c>
      <c r="G1772" s="15" t="s">
        <v>39</v>
      </c>
      <c r="H1772" s="15" t="s">
        <v>95</v>
      </c>
      <c r="I1772" s="15" t="s">
        <v>41</v>
      </c>
      <c r="J1772" s="15" t="s">
        <v>42</v>
      </c>
      <c r="K1772" s="15" t="s">
        <v>74</v>
      </c>
      <c r="L1772" s="15" t="s">
        <v>2856</v>
      </c>
      <c r="M1772" s="6">
        <v>0.79</v>
      </c>
      <c r="N1772" s="15" t="s">
        <v>33</v>
      </c>
      <c r="O1772" s="15" t="s">
        <v>53</v>
      </c>
      <c r="P1772" s="15" t="s">
        <v>188</v>
      </c>
      <c r="Q1772" s="15" t="s">
        <v>1095</v>
      </c>
      <c r="R1772" s="2">
        <v>76039</v>
      </c>
      <c r="S1772" s="1">
        <v>42168</v>
      </c>
      <c r="T1772" s="12">
        <f>EOMONTH(Table_1[[#This Row],[Order Date]],0)</f>
        <v>42185</v>
      </c>
      <c r="U1772" s="10">
        <f>EOMONTH(Table_1[[#This Row],[Order Date]],0)</f>
        <v>42185</v>
      </c>
      <c r="V1772" s="14">
        <v>42168</v>
      </c>
      <c r="W1772" s="1">
        <v>42172</v>
      </c>
      <c r="X1772" s="12">
        <v>42172</v>
      </c>
      <c r="Y1772" s="10">
        <f>EOMONTH(Table_1[[#This Row],[Ship date]],0)</f>
        <v>42185</v>
      </c>
      <c r="Z1772" s="14">
        <v>42172</v>
      </c>
      <c r="AA1772" s="4">
        <v>-115.36</v>
      </c>
      <c r="AB1772" s="2">
        <v>11</v>
      </c>
      <c r="AC1772" s="4">
        <v>333.02</v>
      </c>
      <c r="AD1772" s="2">
        <v>88104</v>
      </c>
      <c r="AE1772" s="4">
        <f>'DataCleaning and Transformation'!$E1772-'DataCleaning and Transformation'!$D1772</f>
        <v>30.95</v>
      </c>
      <c r="AF1772" s="15" t="str">
        <f>_xlfn.IFS('DataCleaning and Transformation'!$O1772="Central","Chris",'DataCleaning and Transformation'!$O1772="East","Erin",'DataCleaning and Transformation'!$O1772="South","Sam",'DataCleaning and Transformation'!$O1772="West","William")</f>
        <v>Chris</v>
      </c>
      <c r="AG1772" s="31">
        <f>Table_1[[#This Row],[Ship date]]-Table_1[[#This Row],[Order Date]]</f>
        <v>4</v>
      </c>
      <c r="AH1772" s="22">
        <f>Table_1[[#This Row],[Profit]]/Table_1[[#This Row],[Sales]]</f>
        <v>-0.34640562128400698</v>
      </c>
      <c r="AI1772" s="23">
        <f>Table_1[[#This Row],[Profit]]+Table_1[[#This Row],[Sales]]</f>
        <v>217.65999999999997</v>
      </c>
      <c r="AJ1772" s="17">
        <f>WEEKNUM(Table_1[[#This Row],[Order Date]],1)</f>
        <v>24</v>
      </c>
      <c r="AK1772" s="17" t="str">
        <f>TEXT(Table_1[[#This Row],[Order Date]],"mmm yyyy")</f>
        <v>Jun 2015</v>
      </c>
      <c r="AL1772" s="17" t="str">
        <f>Table_1[[#This Row],[Monthly sales]]&amp;"  Week "&amp;TEXT(Table_1[[#This Row],[Weekly sales]],"00")</f>
        <v>Jun 2015  Week 24</v>
      </c>
      <c r="AM1772" s="17">
        <f>IF(COUNTIF($A$2:A1772, A1772)=1, 1, 0)</f>
        <v>0</v>
      </c>
      <c r="AN1772" s="3">
        <f>COUNTA(A1772) - COUNTIF(Table_1[[#This Row],[Unique Customers]], 1)</f>
        <v>1</v>
      </c>
      <c r="AO1772" s="17" t="str">
        <f t="shared" si="27"/>
        <v>Unique</v>
      </c>
      <c r="AP1772" s="17" t="str">
        <f>"Q"&amp;_xlfn.CEILING.MATH(MONTH(Table_1[[#This Row],[Monthly sales]])/3,1)</f>
        <v>Q2</v>
      </c>
    </row>
    <row r="1773" spans="1:42" ht="14.4" x14ac:dyDescent="0.3">
      <c r="A1773" s="2">
        <v>1505</v>
      </c>
      <c r="B1773" s="15" t="s">
        <v>2857</v>
      </c>
      <c r="C1773" s="15" t="s">
        <v>48</v>
      </c>
      <c r="D1773" s="6">
        <v>0</v>
      </c>
      <c r="E1773" s="4">
        <v>85.99</v>
      </c>
      <c r="F1773" s="4">
        <v>0.99</v>
      </c>
      <c r="G1773" s="15" t="s">
        <v>39</v>
      </c>
      <c r="H1773" s="15" t="s">
        <v>28</v>
      </c>
      <c r="I1773" s="15" t="s">
        <v>41</v>
      </c>
      <c r="J1773" s="15" t="s">
        <v>136</v>
      </c>
      <c r="K1773" s="15" t="s">
        <v>51</v>
      </c>
      <c r="L1773" s="15" t="s">
        <v>1597</v>
      </c>
      <c r="M1773" s="6">
        <v>0.85</v>
      </c>
      <c r="N1773" s="15" t="s">
        <v>33</v>
      </c>
      <c r="O1773" s="15" t="s">
        <v>53</v>
      </c>
      <c r="P1773" s="15" t="s">
        <v>188</v>
      </c>
      <c r="Q1773" s="15" t="s">
        <v>2858</v>
      </c>
      <c r="R1773" s="2">
        <v>77840</v>
      </c>
      <c r="S1773" s="1">
        <v>42168</v>
      </c>
      <c r="T1773" s="12">
        <f>EOMONTH(Table_1[[#This Row],[Order Date]],0)</f>
        <v>42185</v>
      </c>
      <c r="U1773" s="10">
        <f>EOMONTH(Table_1[[#This Row],[Order Date]],0)</f>
        <v>42185</v>
      </c>
      <c r="V1773" s="14">
        <v>42168</v>
      </c>
      <c r="W1773" s="1">
        <v>42173</v>
      </c>
      <c r="X1773" s="12">
        <v>42173</v>
      </c>
      <c r="Y1773" s="10">
        <f>EOMONTH(Table_1[[#This Row],[Ship date]],0)</f>
        <v>42185</v>
      </c>
      <c r="Z1773" s="14">
        <v>42173</v>
      </c>
      <c r="AA1773" s="4">
        <v>-138.0368</v>
      </c>
      <c r="AB1773" s="2">
        <v>6</v>
      </c>
      <c r="AC1773" s="4">
        <v>464.86</v>
      </c>
      <c r="AD1773" s="2">
        <v>86181</v>
      </c>
      <c r="AE1773" s="4">
        <f>'DataCleaning and Transformation'!$E1773-'DataCleaning and Transformation'!$D1773</f>
        <v>85.99</v>
      </c>
      <c r="AF1773" s="15" t="str">
        <f>_xlfn.IFS('DataCleaning and Transformation'!$O1773="Central","Chris",'DataCleaning and Transformation'!$O1773="East","Erin",'DataCleaning and Transformation'!$O1773="South","Sam",'DataCleaning and Transformation'!$O1773="West","William")</f>
        <v>Chris</v>
      </c>
      <c r="AG1773" s="31">
        <f>Table_1[[#This Row],[Ship date]]-Table_1[[#This Row],[Order Date]]</f>
        <v>5</v>
      </c>
      <c r="AH1773" s="22">
        <f>Table_1[[#This Row],[Profit]]/Table_1[[#This Row],[Sales]]</f>
        <v>-0.29694273544723143</v>
      </c>
      <c r="AI1773" s="23">
        <f>Table_1[[#This Row],[Profit]]+Table_1[[#This Row],[Sales]]</f>
        <v>326.82320000000004</v>
      </c>
      <c r="AJ1773" s="17">
        <f>WEEKNUM(Table_1[[#This Row],[Order Date]],1)</f>
        <v>24</v>
      </c>
      <c r="AK1773" s="17" t="str">
        <f>TEXT(Table_1[[#This Row],[Order Date]],"mmm yyyy")</f>
        <v>Jun 2015</v>
      </c>
      <c r="AL1773" s="17" t="str">
        <f>Table_1[[#This Row],[Monthly sales]]&amp;"  Week "&amp;TEXT(Table_1[[#This Row],[Weekly sales]],"00")</f>
        <v>Jun 2015  Week 24</v>
      </c>
      <c r="AM1773" s="17">
        <f>IF(COUNTIF($A$2:A1773, A1773)=1, 1, 0)</f>
        <v>1</v>
      </c>
      <c r="AN1773" s="3">
        <f>COUNTA(A1773) - COUNTIF(Table_1[[#This Row],[Unique Customers]], 1)</f>
        <v>0</v>
      </c>
      <c r="AO1773" s="17" t="str">
        <f t="shared" si="27"/>
        <v>Unique</v>
      </c>
      <c r="AP1773" s="17" t="str">
        <f>"Q"&amp;_xlfn.CEILING.MATH(MONTH(Table_1[[#This Row],[Monthly sales]])/3,1)</f>
        <v>Q2</v>
      </c>
    </row>
    <row r="1774" spans="1:42" ht="14.4" x14ac:dyDescent="0.3">
      <c r="A1774" s="2">
        <v>5</v>
      </c>
      <c r="B1774" s="15" t="s">
        <v>2859</v>
      </c>
      <c r="C1774" s="15" t="s">
        <v>71</v>
      </c>
      <c r="D1774" s="6">
        <v>0.02</v>
      </c>
      <c r="E1774" s="4">
        <v>500.98</v>
      </c>
      <c r="F1774" s="4">
        <v>26</v>
      </c>
      <c r="G1774" s="15" t="s">
        <v>27</v>
      </c>
      <c r="H1774" s="15" t="s">
        <v>72</v>
      </c>
      <c r="I1774" s="15" t="s">
        <v>29</v>
      </c>
      <c r="J1774" s="15" t="s">
        <v>110</v>
      </c>
      <c r="K1774" s="15" t="s">
        <v>58</v>
      </c>
      <c r="L1774" s="15" t="s">
        <v>2297</v>
      </c>
      <c r="M1774" s="6">
        <v>0.6</v>
      </c>
      <c r="N1774" s="15" t="s">
        <v>33</v>
      </c>
      <c r="O1774" s="15" t="s">
        <v>60</v>
      </c>
      <c r="P1774" s="15" t="s">
        <v>91</v>
      </c>
      <c r="Q1774" s="15" t="s">
        <v>2217</v>
      </c>
      <c r="R1774" s="2">
        <v>91776</v>
      </c>
      <c r="S1774" s="1">
        <v>42168</v>
      </c>
      <c r="T1774" s="12">
        <f>EOMONTH(Table_1[[#This Row],[Order Date]],0)</f>
        <v>42185</v>
      </c>
      <c r="U1774" s="10">
        <f>EOMONTH(Table_1[[#This Row],[Order Date]],0)</f>
        <v>42185</v>
      </c>
      <c r="V1774" s="14">
        <v>42168</v>
      </c>
      <c r="W1774" s="1">
        <v>42170</v>
      </c>
      <c r="X1774" s="12">
        <v>42170</v>
      </c>
      <c r="Y1774" s="10">
        <f>EOMONTH(Table_1[[#This Row],[Ship date]],0)</f>
        <v>42185</v>
      </c>
      <c r="Z1774" s="14">
        <v>42170</v>
      </c>
      <c r="AA1774" s="4">
        <v>4390.3665000000001</v>
      </c>
      <c r="AB1774" s="2">
        <v>12</v>
      </c>
      <c r="AC1774" s="4">
        <v>6362.85</v>
      </c>
      <c r="AD1774" s="2">
        <v>90193</v>
      </c>
      <c r="AE1774" s="4">
        <f>'DataCleaning and Transformation'!$E1774-'DataCleaning and Transformation'!$D1774</f>
        <v>500.96000000000004</v>
      </c>
      <c r="AF1774" s="15" t="str">
        <f>_xlfn.IFS('DataCleaning and Transformation'!$O1774="Central","Chris",'DataCleaning and Transformation'!$O1774="East","Erin",'DataCleaning and Transformation'!$O1774="South","Sam",'DataCleaning and Transformation'!$O1774="West","William")</f>
        <v>William</v>
      </c>
      <c r="AG1774" s="31">
        <f>Table_1[[#This Row],[Ship date]]-Table_1[[#This Row],[Order Date]]</f>
        <v>2</v>
      </c>
      <c r="AH1774" s="22">
        <f>Table_1[[#This Row],[Profit]]/Table_1[[#This Row],[Sales]]</f>
        <v>0.69</v>
      </c>
      <c r="AI1774" s="23">
        <f>Table_1[[#This Row],[Profit]]+Table_1[[#This Row],[Sales]]</f>
        <v>10753.2165</v>
      </c>
      <c r="AJ1774" s="17">
        <f>WEEKNUM(Table_1[[#This Row],[Order Date]],1)</f>
        <v>24</v>
      </c>
      <c r="AK1774" s="17" t="str">
        <f>TEXT(Table_1[[#This Row],[Order Date]],"mmm yyyy")</f>
        <v>Jun 2015</v>
      </c>
      <c r="AL1774" s="17" t="str">
        <f>Table_1[[#This Row],[Monthly sales]]&amp;"  Week "&amp;TEXT(Table_1[[#This Row],[Weekly sales]],"00")</f>
        <v>Jun 2015  Week 24</v>
      </c>
      <c r="AM1774" s="17">
        <f>IF(COUNTIF($A$2:A1774, A1774)=1, 1, 0)</f>
        <v>1</v>
      </c>
      <c r="AN1774" s="3">
        <f>COUNTA(A1774) - COUNTIF(Table_1[[#This Row],[Unique Customers]], 1)</f>
        <v>0</v>
      </c>
      <c r="AO1774" s="17" t="str">
        <f t="shared" si="27"/>
        <v>Unique</v>
      </c>
      <c r="AP1774" s="17" t="str">
        <f>"Q"&amp;_xlfn.CEILING.MATH(MONTH(Table_1[[#This Row],[Monthly sales]])/3,1)</f>
        <v>Q2</v>
      </c>
    </row>
    <row r="1775" spans="1:42" ht="14.4" x14ac:dyDescent="0.3">
      <c r="A1775" s="2">
        <v>1044</v>
      </c>
      <c r="B1775" s="15" t="s">
        <v>1401</v>
      </c>
      <c r="C1775" s="15" t="s">
        <v>26</v>
      </c>
      <c r="D1775" s="6">
        <v>0.02</v>
      </c>
      <c r="E1775" s="4">
        <v>209.84</v>
      </c>
      <c r="F1775" s="4">
        <v>21.21</v>
      </c>
      <c r="G1775" s="15" t="s">
        <v>39</v>
      </c>
      <c r="H1775" s="15" t="s">
        <v>72</v>
      </c>
      <c r="I1775" s="15" t="s">
        <v>29</v>
      </c>
      <c r="J1775" s="15" t="s">
        <v>127</v>
      </c>
      <c r="K1775" s="15" t="s">
        <v>65</v>
      </c>
      <c r="L1775" s="15" t="s">
        <v>210</v>
      </c>
      <c r="M1775" s="6">
        <v>0.59</v>
      </c>
      <c r="N1775" s="15" t="s">
        <v>33</v>
      </c>
      <c r="O1775" s="15" t="s">
        <v>60</v>
      </c>
      <c r="P1775" s="15" t="s">
        <v>91</v>
      </c>
      <c r="Q1775" s="15" t="s">
        <v>101</v>
      </c>
      <c r="R1775" s="2">
        <v>90004</v>
      </c>
      <c r="S1775" s="1">
        <v>42169</v>
      </c>
      <c r="T1775" s="12">
        <f>EOMONTH(Table_1[[#This Row],[Order Date]],0)</f>
        <v>42185</v>
      </c>
      <c r="U1775" s="10">
        <f>EOMONTH(Table_1[[#This Row],[Order Date]],0)</f>
        <v>42185</v>
      </c>
      <c r="V1775" s="14">
        <v>42169</v>
      </c>
      <c r="W1775" s="1">
        <v>42169</v>
      </c>
      <c r="X1775" s="12">
        <v>42169</v>
      </c>
      <c r="Y1775" s="10">
        <f>EOMONTH(Table_1[[#This Row],[Ship date]],0)</f>
        <v>42185</v>
      </c>
      <c r="Z1775" s="14">
        <v>42169</v>
      </c>
      <c r="AA1775" s="4">
        <v>2593.14</v>
      </c>
      <c r="AB1775" s="2">
        <v>62</v>
      </c>
      <c r="AC1775" s="4">
        <v>13546.94</v>
      </c>
      <c r="AD1775" s="2">
        <v>28001</v>
      </c>
      <c r="AE1775" s="4">
        <f>'DataCleaning and Transformation'!$E1775-'DataCleaning and Transformation'!$D1775</f>
        <v>209.82</v>
      </c>
      <c r="AF1775" s="15" t="str">
        <f>_xlfn.IFS('DataCleaning and Transformation'!$O1775="Central","Chris",'DataCleaning and Transformation'!$O1775="East","Erin",'DataCleaning and Transformation'!$O1775="South","Sam",'DataCleaning and Transformation'!$O1775="West","William")</f>
        <v>William</v>
      </c>
      <c r="AG1775" s="31">
        <f>Table_1[[#This Row],[Ship date]]-Table_1[[#This Row],[Order Date]]</f>
        <v>0</v>
      </c>
      <c r="AH1775" s="22">
        <f>Table_1[[#This Row],[Profit]]/Table_1[[#This Row],[Sales]]</f>
        <v>0.19141887393020118</v>
      </c>
      <c r="AI1775" s="23">
        <f>Table_1[[#This Row],[Profit]]+Table_1[[#This Row],[Sales]]</f>
        <v>16140.08</v>
      </c>
      <c r="AJ1775" s="17">
        <f>WEEKNUM(Table_1[[#This Row],[Order Date]],1)</f>
        <v>25</v>
      </c>
      <c r="AK1775" s="17" t="str">
        <f>TEXT(Table_1[[#This Row],[Order Date]],"mmm yyyy")</f>
        <v>Jun 2015</v>
      </c>
      <c r="AL1775" s="17" t="str">
        <f>Table_1[[#This Row],[Monthly sales]]&amp;"  Week "&amp;TEXT(Table_1[[#This Row],[Weekly sales]],"00")</f>
        <v>Jun 2015  Week 25</v>
      </c>
      <c r="AM1775" s="17">
        <f>IF(COUNTIF($A$2:A1775, A1775)=1, 1, 0)</f>
        <v>0</v>
      </c>
      <c r="AN1775" s="3">
        <f>COUNTA(A1775) - COUNTIF(Table_1[[#This Row],[Unique Customers]], 1)</f>
        <v>1</v>
      </c>
      <c r="AO1775" s="17" t="str">
        <f t="shared" si="27"/>
        <v>Unique</v>
      </c>
      <c r="AP1775" s="17" t="str">
        <f>"Q"&amp;_xlfn.CEILING.MATH(MONTH(Table_1[[#This Row],[Monthly sales]])/3,1)</f>
        <v>Q2</v>
      </c>
    </row>
    <row r="1776" spans="1:42" ht="14.4" x14ac:dyDescent="0.3">
      <c r="A1776" s="2">
        <v>1044</v>
      </c>
      <c r="B1776" s="15" t="s">
        <v>1401</v>
      </c>
      <c r="C1776" s="15" t="s">
        <v>26</v>
      </c>
      <c r="D1776" s="6">
        <v>0.01</v>
      </c>
      <c r="E1776" s="4">
        <v>194.3</v>
      </c>
      <c r="F1776" s="4">
        <v>11.54</v>
      </c>
      <c r="G1776" s="15" t="s">
        <v>39</v>
      </c>
      <c r="H1776" s="15" t="s">
        <v>72</v>
      </c>
      <c r="I1776" s="15" t="s">
        <v>29</v>
      </c>
      <c r="J1776" s="15" t="s">
        <v>127</v>
      </c>
      <c r="K1776" s="15" t="s">
        <v>65</v>
      </c>
      <c r="L1776" s="15" t="s">
        <v>207</v>
      </c>
      <c r="M1776" s="6">
        <v>0.59</v>
      </c>
      <c r="N1776" s="15" t="s">
        <v>33</v>
      </c>
      <c r="O1776" s="15" t="s">
        <v>60</v>
      </c>
      <c r="P1776" s="15" t="s">
        <v>91</v>
      </c>
      <c r="Q1776" s="15" t="s">
        <v>101</v>
      </c>
      <c r="R1776" s="2">
        <v>90004</v>
      </c>
      <c r="S1776" s="1">
        <v>42169</v>
      </c>
      <c r="T1776" s="12">
        <f>EOMONTH(Table_1[[#This Row],[Order Date]],0)</f>
        <v>42185</v>
      </c>
      <c r="U1776" s="10">
        <f>EOMONTH(Table_1[[#This Row],[Order Date]],0)</f>
        <v>42185</v>
      </c>
      <c r="V1776" s="14">
        <v>42169</v>
      </c>
      <c r="W1776" s="1">
        <v>42171</v>
      </c>
      <c r="X1776" s="12">
        <v>42171</v>
      </c>
      <c r="Y1776" s="10">
        <f>EOMONTH(Table_1[[#This Row],[Ship date]],0)</f>
        <v>42185</v>
      </c>
      <c r="Z1776" s="14">
        <v>42171</v>
      </c>
      <c r="AA1776" s="4">
        <v>1162.76</v>
      </c>
      <c r="AB1776" s="2">
        <v>32</v>
      </c>
      <c r="AC1776" s="4">
        <v>6401.65</v>
      </c>
      <c r="AD1776" s="2">
        <v>28001</v>
      </c>
      <c r="AE1776" s="4">
        <f>'DataCleaning and Transformation'!$E1776-'DataCleaning and Transformation'!$D1776</f>
        <v>194.29000000000002</v>
      </c>
      <c r="AF1776" s="15" t="str">
        <f>_xlfn.IFS('DataCleaning and Transformation'!$O1776="Central","Chris",'DataCleaning and Transformation'!$O1776="East","Erin",'DataCleaning and Transformation'!$O1776="South","Sam",'DataCleaning and Transformation'!$O1776="West","William")</f>
        <v>William</v>
      </c>
      <c r="AG1776" s="31">
        <f>Table_1[[#This Row],[Ship date]]-Table_1[[#This Row],[Order Date]]</f>
        <v>2</v>
      </c>
      <c r="AH1776" s="22">
        <f>Table_1[[#This Row],[Profit]]/Table_1[[#This Row],[Sales]]</f>
        <v>0.18163442237548133</v>
      </c>
      <c r="AI1776" s="23">
        <f>Table_1[[#This Row],[Profit]]+Table_1[[#This Row],[Sales]]</f>
        <v>7564.41</v>
      </c>
      <c r="AJ1776" s="17">
        <f>WEEKNUM(Table_1[[#This Row],[Order Date]],1)</f>
        <v>25</v>
      </c>
      <c r="AK1776" s="17" t="str">
        <f>TEXT(Table_1[[#This Row],[Order Date]],"mmm yyyy")</f>
        <v>Jun 2015</v>
      </c>
      <c r="AL1776" s="17" t="str">
        <f>Table_1[[#This Row],[Monthly sales]]&amp;"  Week "&amp;TEXT(Table_1[[#This Row],[Weekly sales]],"00")</f>
        <v>Jun 2015  Week 25</v>
      </c>
      <c r="AM1776" s="17">
        <f>IF(COUNTIF($A$2:A1776, A1776)=1, 1, 0)</f>
        <v>0</v>
      </c>
      <c r="AN1776" s="3">
        <f>COUNTA(A1776) - COUNTIF(Table_1[[#This Row],[Unique Customers]], 1)</f>
        <v>1</v>
      </c>
      <c r="AO1776" s="17" t="str">
        <f t="shared" si="27"/>
        <v>Repeated</v>
      </c>
      <c r="AP1776" s="17" t="str">
        <f>"Q"&amp;_xlfn.CEILING.MATH(MONTH(Table_1[[#This Row],[Monthly sales]])/3,1)</f>
        <v>Q2</v>
      </c>
    </row>
    <row r="1777" spans="1:42" ht="14.4" x14ac:dyDescent="0.3">
      <c r="A1777" s="2">
        <v>1519</v>
      </c>
      <c r="B1777" s="15" t="s">
        <v>2860</v>
      </c>
      <c r="C1777" s="15" t="s">
        <v>26</v>
      </c>
      <c r="D1777" s="6">
        <v>0.06</v>
      </c>
      <c r="E1777" s="4">
        <v>55.48</v>
      </c>
      <c r="F1777" s="4">
        <v>4.8499999999999996</v>
      </c>
      <c r="G1777" s="15" t="s">
        <v>39</v>
      </c>
      <c r="H1777" s="15" t="s">
        <v>40</v>
      </c>
      <c r="I1777" s="15" t="s">
        <v>49</v>
      </c>
      <c r="J1777" s="15" t="s">
        <v>89</v>
      </c>
      <c r="K1777" s="15" t="s">
        <v>74</v>
      </c>
      <c r="L1777" s="15" t="s">
        <v>2861</v>
      </c>
      <c r="M1777" s="6">
        <v>0.37</v>
      </c>
      <c r="N1777" s="15" t="s">
        <v>33</v>
      </c>
      <c r="O1777" s="15" t="s">
        <v>112</v>
      </c>
      <c r="P1777" s="15" t="s">
        <v>332</v>
      </c>
      <c r="Q1777" s="15" t="s">
        <v>1205</v>
      </c>
      <c r="R1777" s="2">
        <v>4210</v>
      </c>
      <c r="S1777" s="1">
        <v>42169</v>
      </c>
      <c r="T1777" s="12">
        <f>EOMONTH(Table_1[[#This Row],[Order Date]],0)</f>
        <v>42185</v>
      </c>
      <c r="U1777" s="10">
        <f>EOMONTH(Table_1[[#This Row],[Order Date]],0)</f>
        <v>42185</v>
      </c>
      <c r="V1777" s="14">
        <v>42169</v>
      </c>
      <c r="W1777" s="1">
        <v>42169</v>
      </c>
      <c r="X1777" s="12">
        <v>42169</v>
      </c>
      <c r="Y1777" s="10">
        <f>EOMONTH(Table_1[[#This Row],[Ship date]],0)</f>
        <v>42185</v>
      </c>
      <c r="Z1777" s="14">
        <v>42169</v>
      </c>
      <c r="AA1777" s="4">
        <v>711.05190000000005</v>
      </c>
      <c r="AB1777" s="2">
        <v>19</v>
      </c>
      <c r="AC1777" s="4">
        <v>1030.51</v>
      </c>
      <c r="AD1777" s="2">
        <v>89957</v>
      </c>
      <c r="AE1777" s="4">
        <f>'DataCleaning and Transformation'!$E1777-'DataCleaning and Transformation'!$D1777</f>
        <v>55.419999999999995</v>
      </c>
      <c r="AF1777" s="15" t="str">
        <f>_xlfn.IFS('DataCleaning and Transformation'!$O1777="Central","Chris",'DataCleaning and Transformation'!$O1777="East","Erin",'DataCleaning and Transformation'!$O1777="South","Sam",'DataCleaning and Transformation'!$O1777="West","William")</f>
        <v>Erin</v>
      </c>
      <c r="AG1777" s="31">
        <f>Table_1[[#This Row],[Ship date]]-Table_1[[#This Row],[Order Date]]</f>
        <v>0</v>
      </c>
      <c r="AH1777" s="22">
        <f>Table_1[[#This Row],[Profit]]/Table_1[[#This Row],[Sales]]</f>
        <v>0.69000000000000006</v>
      </c>
      <c r="AI1777" s="23">
        <f>Table_1[[#This Row],[Profit]]+Table_1[[#This Row],[Sales]]</f>
        <v>1741.5619000000002</v>
      </c>
      <c r="AJ1777" s="17">
        <f>WEEKNUM(Table_1[[#This Row],[Order Date]],1)</f>
        <v>25</v>
      </c>
      <c r="AK1777" s="17" t="str">
        <f>TEXT(Table_1[[#This Row],[Order Date]],"mmm yyyy")</f>
        <v>Jun 2015</v>
      </c>
      <c r="AL1777" s="17" t="str">
        <f>Table_1[[#This Row],[Monthly sales]]&amp;"  Week "&amp;TEXT(Table_1[[#This Row],[Weekly sales]],"00")</f>
        <v>Jun 2015  Week 25</v>
      </c>
      <c r="AM1777" s="17">
        <f>IF(COUNTIF($A$2:A1777, A1777)=1, 1, 0)</f>
        <v>1</v>
      </c>
      <c r="AN1777" s="3">
        <f>COUNTA(A1777) - COUNTIF(Table_1[[#This Row],[Unique Customers]], 1)</f>
        <v>0</v>
      </c>
      <c r="AO1777" s="17" t="str">
        <f t="shared" si="27"/>
        <v>Unique</v>
      </c>
      <c r="AP1777" s="17" t="str">
        <f>"Q"&amp;_xlfn.CEILING.MATH(MONTH(Table_1[[#This Row],[Monthly sales]])/3,1)</f>
        <v>Q2</v>
      </c>
    </row>
    <row r="1778" spans="1:42" ht="14.4" x14ac:dyDescent="0.3">
      <c r="A1778" s="2">
        <v>1522</v>
      </c>
      <c r="B1778" s="15" t="s">
        <v>2862</v>
      </c>
      <c r="C1778" s="15" t="s">
        <v>26</v>
      </c>
      <c r="D1778" s="6">
        <v>0.1</v>
      </c>
      <c r="E1778" s="4">
        <v>122.99</v>
      </c>
      <c r="F1778" s="4">
        <v>70.2</v>
      </c>
      <c r="G1778" s="15" t="s">
        <v>27</v>
      </c>
      <c r="H1778" s="15" t="s">
        <v>40</v>
      </c>
      <c r="I1778" s="15" t="s">
        <v>29</v>
      </c>
      <c r="J1778" s="15" t="s">
        <v>110</v>
      </c>
      <c r="K1778" s="15" t="s">
        <v>58</v>
      </c>
      <c r="L1778" s="15" t="s">
        <v>805</v>
      </c>
      <c r="M1778" s="6">
        <v>0.74</v>
      </c>
      <c r="N1778" s="15" t="s">
        <v>33</v>
      </c>
      <c r="O1778" s="15" t="s">
        <v>53</v>
      </c>
      <c r="P1778" s="15" t="s">
        <v>85</v>
      </c>
      <c r="Q1778" s="15" t="s">
        <v>2863</v>
      </c>
      <c r="R1778" s="2">
        <v>55305</v>
      </c>
      <c r="S1778" s="1">
        <v>42169</v>
      </c>
      <c r="T1778" s="12">
        <f>EOMONTH(Table_1[[#This Row],[Order Date]],0)</f>
        <v>42185</v>
      </c>
      <c r="U1778" s="10">
        <f>EOMONTH(Table_1[[#This Row],[Order Date]],0)</f>
        <v>42185</v>
      </c>
      <c r="V1778" s="14">
        <v>42169</v>
      </c>
      <c r="W1778" s="1">
        <v>42170</v>
      </c>
      <c r="X1778" s="12">
        <v>42170</v>
      </c>
      <c r="Y1778" s="10">
        <f>EOMONTH(Table_1[[#This Row],[Ship date]],0)</f>
        <v>42185</v>
      </c>
      <c r="Z1778" s="14">
        <v>42170</v>
      </c>
      <c r="AA1778" s="4">
        <v>-899.67499999999995</v>
      </c>
      <c r="AB1778" s="2">
        <v>17</v>
      </c>
      <c r="AC1778" s="4">
        <v>2026.91</v>
      </c>
      <c r="AD1778" s="2">
        <v>89957</v>
      </c>
      <c r="AE1778" s="4">
        <f>'DataCleaning and Transformation'!$E1778-'DataCleaning and Transformation'!$D1778</f>
        <v>122.89</v>
      </c>
      <c r="AF1778" s="15" t="str">
        <f>_xlfn.IFS('DataCleaning and Transformation'!$O1778="Central","Chris",'DataCleaning and Transformation'!$O1778="East","Erin",'DataCleaning and Transformation'!$O1778="South","Sam",'DataCleaning and Transformation'!$O1778="West","William")</f>
        <v>Chris</v>
      </c>
      <c r="AG1778" s="31">
        <f>Table_1[[#This Row],[Ship date]]-Table_1[[#This Row],[Order Date]]</f>
        <v>1</v>
      </c>
      <c r="AH1778" s="22">
        <f>Table_1[[#This Row],[Profit]]/Table_1[[#This Row],[Sales]]</f>
        <v>-0.44386529248955303</v>
      </c>
      <c r="AI1778" s="23">
        <f>Table_1[[#This Row],[Profit]]+Table_1[[#This Row],[Sales]]</f>
        <v>1127.2350000000001</v>
      </c>
      <c r="AJ1778" s="17">
        <f>WEEKNUM(Table_1[[#This Row],[Order Date]],1)</f>
        <v>25</v>
      </c>
      <c r="AK1778" s="17" t="str">
        <f>TEXT(Table_1[[#This Row],[Order Date]],"mmm yyyy")</f>
        <v>Jun 2015</v>
      </c>
      <c r="AL1778" s="17" t="str">
        <f>Table_1[[#This Row],[Monthly sales]]&amp;"  Week "&amp;TEXT(Table_1[[#This Row],[Weekly sales]],"00")</f>
        <v>Jun 2015  Week 25</v>
      </c>
      <c r="AM1778" s="17">
        <f>IF(COUNTIF($A$2:A1778, A1778)=1, 1, 0)</f>
        <v>1</v>
      </c>
      <c r="AN1778" s="3">
        <f>COUNTA(A1778) - COUNTIF(Table_1[[#This Row],[Unique Customers]], 1)</f>
        <v>0</v>
      </c>
      <c r="AO1778" s="17" t="str">
        <f t="shared" si="27"/>
        <v>Repeated</v>
      </c>
      <c r="AP1778" s="17" t="str">
        <f>"Q"&amp;_xlfn.CEILING.MATH(MONTH(Table_1[[#This Row],[Monthly sales]])/3,1)</f>
        <v>Q2</v>
      </c>
    </row>
    <row r="1779" spans="1:42" ht="14.4" x14ac:dyDescent="0.3">
      <c r="A1779" s="2">
        <v>3339</v>
      </c>
      <c r="B1779" s="15" t="s">
        <v>2864</v>
      </c>
      <c r="C1779" s="15" t="s">
        <v>38</v>
      </c>
      <c r="D1779" s="6">
        <v>0.03</v>
      </c>
      <c r="E1779" s="4">
        <v>2.61</v>
      </c>
      <c r="F1779" s="4">
        <v>0.5</v>
      </c>
      <c r="G1779" s="15" t="s">
        <v>39</v>
      </c>
      <c r="H1779" s="15" t="s">
        <v>40</v>
      </c>
      <c r="I1779" s="15" t="s">
        <v>49</v>
      </c>
      <c r="J1779" s="15" t="s">
        <v>153</v>
      </c>
      <c r="K1779" s="15" t="s">
        <v>74</v>
      </c>
      <c r="L1779" s="15" t="s">
        <v>1368</v>
      </c>
      <c r="M1779" s="6">
        <v>0.39</v>
      </c>
      <c r="N1779" s="15" t="s">
        <v>33</v>
      </c>
      <c r="O1779" s="15" t="s">
        <v>34</v>
      </c>
      <c r="P1779" s="15" t="s">
        <v>124</v>
      </c>
      <c r="Q1779" s="15" t="s">
        <v>2865</v>
      </c>
      <c r="R1779" s="2">
        <v>32780</v>
      </c>
      <c r="S1779" s="1">
        <v>42169</v>
      </c>
      <c r="T1779" s="12">
        <f>EOMONTH(Table_1[[#This Row],[Order Date]],0)</f>
        <v>42185</v>
      </c>
      <c r="U1779" s="10">
        <f>EOMONTH(Table_1[[#This Row],[Order Date]],0)</f>
        <v>42185</v>
      </c>
      <c r="V1779" s="14">
        <v>42169</v>
      </c>
      <c r="W1779" s="1">
        <v>42170</v>
      </c>
      <c r="X1779" s="12">
        <v>42170</v>
      </c>
      <c r="Y1779" s="10">
        <f>EOMONTH(Table_1[[#This Row],[Ship date]],0)</f>
        <v>42185</v>
      </c>
      <c r="Z1779" s="14">
        <v>42170</v>
      </c>
      <c r="AA1779" s="4">
        <v>4.0442999999999998</v>
      </c>
      <c r="AB1779" s="2">
        <v>7</v>
      </c>
      <c r="AC1779" s="4">
        <v>19.02</v>
      </c>
      <c r="AD1779" s="2">
        <v>85981</v>
      </c>
      <c r="AE1779" s="4">
        <f>'DataCleaning and Transformation'!$E1779-'DataCleaning and Transformation'!$D1779</f>
        <v>2.58</v>
      </c>
      <c r="AF1779" s="15" t="str">
        <f>_xlfn.IFS('DataCleaning and Transformation'!$O1779="Central","Chris",'DataCleaning and Transformation'!$O1779="East","Erin",'DataCleaning and Transformation'!$O1779="South","Sam",'DataCleaning and Transformation'!$O1779="West","William")</f>
        <v>Sam</v>
      </c>
      <c r="AG1779" s="31">
        <f>Table_1[[#This Row],[Ship date]]-Table_1[[#This Row],[Order Date]]</f>
        <v>1</v>
      </c>
      <c r="AH1779" s="22">
        <f>Table_1[[#This Row],[Profit]]/Table_1[[#This Row],[Sales]]</f>
        <v>0.2126340694006309</v>
      </c>
      <c r="AI1779" s="23">
        <f>Table_1[[#This Row],[Profit]]+Table_1[[#This Row],[Sales]]</f>
        <v>23.064299999999999</v>
      </c>
      <c r="AJ1779" s="17">
        <f>WEEKNUM(Table_1[[#This Row],[Order Date]],1)</f>
        <v>25</v>
      </c>
      <c r="AK1779" s="17" t="str">
        <f>TEXT(Table_1[[#This Row],[Order Date]],"mmm yyyy")</f>
        <v>Jun 2015</v>
      </c>
      <c r="AL1779" s="17" t="str">
        <f>Table_1[[#This Row],[Monthly sales]]&amp;"  Week "&amp;TEXT(Table_1[[#This Row],[Weekly sales]],"00")</f>
        <v>Jun 2015  Week 25</v>
      </c>
      <c r="AM1779" s="17">
        <f>IF(COUNTIF($A$2:A1779, A1779)=1, 1, 0)</f>
        <v>1</v>
      </c>
      <c r="AN1779" s="3">
        <f>COUNTA(A1779) - COUNTIF(Table_1[[#This Row],[Unique Customers]], 1)</f>
        <v>0</v>
      </c>
      <c r="AO1779" s="17" t="str">
        <f t="shared" si="27"/>
        <v>Unique</v>
      </c>
      <c r="AP1779" s="17" t="str">
        <f>"Q"&amp;_xlfn.CEILING.MATH(MONTH(Table_1[[#This Row],[Monthly sales]])/3,1)</f>
        <v>Q2</v>
      </c>
    </row>
    <row r="1780" spans="1:42" ht="14.4" x14ac:dyDescent="0.3">
      <c r="A1780" s="2">
        <v>3339</v>
      </c>
      <c r="B1780" s="15" t="s">
        <v>2864</v>
      </c>
      <c r="C1780" s="15" t="s">
        <v>38</v>
      </c>
      <c r="D1780" s="6">
        <v>0.01</v>
      </c>
      <c r="E1780" s="4">
        <v>11.66</v>
      </c>
      <c r="F1780" s="4">
        <v>7.95</v>
      </c>
      <c r="G1780" s="15" t="s">
        <v>39</v>
      </c>
      <c r="H1780" s="15" t="s">
        <v>40</v>
      </c>
      <c r="I1780" s="15" t="s">
        <v>49</v>
      </c>
      <c r="J1780" s="15" t="s">
        <v>50</v>
      </c>
      <c r="K1780" s="15" t="s">
        <v>43</v>
      </c>
      <c r="L1780" s="15" t="s">
        <v>2139</v>
      </c>
      <c r="M1780" s="6">
        <v>0.57999999999999996</v>
      </c>
      <c r="N1780" s="15" t="s">
        <v>33</v>
      </c>
      <c r="O1780" s="15" t="s">
        <v>34</v>
      </c>
      <c r="P1780" s="15" t="s">
        <v>124</v>
      </c>
      <c r="Q1780" s="15" t="s">
        <v>2865</v>
      </c>
      <c r="R1780" s="2">
        <v>32780</v>
      </c>
      <c r="S1780" s="1">
        <v>42169</v>
      </c>
      <c r="T1780" s="12">
        <f>EOMONTH(Table_1[[#This Row],[Order Date]],0)</f>
        <v>42185</v>
      </c>
      <c r="U1780" s="10">
        <f>EOMONTH(Table_1[[#This Row],[Order Date]],0)</f>
        <v>42185</v>
      </c>
      <c r="V1780" s="14">
        <v>42169</v>
      </c>
      <c r="W1780" s="1">
        <v>42170</v>
      </c>
      <c r="X1780" s="12">
        <v>42170</v>
      </c>
      <c r="Y1780" s="10">
        <f>EOMONTH(Table_1[[#This Row],[Ship date]],0)</f>
        <v>42185</v>
      </c>
      <c r="Z1780" s="14">
        <v>42170</v>
      </c>
      <c r="AA1780" s="4">
        <v>-10.368399999999999</v>
      </c>
      <c r="AB1780" s="2">
        <v>16</v>
      </c>
      <c r="AC1780" s="4">
        <v>193.87</v>
      </c>
      <c r="AD1780" s="2">
        <v>85981</v>
      </c>
      <c r="AE1780" s="4">
        <f>'DataCleaning and Transformation'!$E1780-'DataCleaning and Transformation'!$D1780</f>
        <v>11.65</v>
      </c>
      <c r="AF1780" s="15" t="str">
        <f>_xlfn.IFS('DataCleaning and Transformation'!$O1780="Central","Chris",'DataCleaning and Transformation'!$O1780="East","Erin",'DataCleaning and Transformation'!$O1780="South","Sam",'DataCleaning and Transformation'!$O1780="West","William")</f>
        <v>Sam</v>
      </c>
      <c r="AG1780" s="31">
        <f>Table_1[[#This Row],[Ship date]]-Table_1[[#This Row],[Order Date]]</f>
        <v>1</v>
      </c>
      <c r="AH1780" s="22">
        <f>Table_1[[#This Row],[Profit]]/Table_1[[#This Row],[Sales]]</f>
        <v>-5.3481198741424658E-2</v>
      </c>
      <c r="AI1780" s="23">
        <f>Table_1[[#This Row],[Profit]]+Table_1[[#This Row],[Sales]]</f>
        <v>183.5016</v>
      </c>
      <c r="AJ1780" s="17">
        <f>WEEKNUM(Table_1[[#This Row],[Order Date]],1)</f>
        <v>25</v>
      </c>
      <c r="AK1780" s="17" t="str">
        <f>TEXT(Table_1[[#This Row],[Order Date]],"mmm yyyy")</f>
        <v>Jun 2015</v>
      </c>
      <c r="AL1780" s="17" t="str">
        <f>Table_1[[#This Row],[Monthly sales]]&amp;"  Week "&amp;TEXT(Table_1[[#This Row],[Weekly sales]],"00")</f>
        <v>Jun 2015  Week 25</v>
      </c>
      <c r="AM1780" s="17">
        <f>IF(COUNTIF($A$2:A1780, A1780)=1, 1, 0)</f>
        <v>0</v>
      </c>
      <c r="AN1780" s="3">
        <f>COUNTA(A1780) - COUNTIF(Table_1[[#This Row],[Unique Customers]], 1)</f>
        <v>1</v>
      </c>
      <c r="AO1780" s="17" t="str">
        <f t="shared" si="27"/>
        <v>Repeated</v>
      </c>
      <c r="AP1780" s="17" t="str">
        <f>"Q"&amp;_xlfn.CEILING.MATH(MONTH(Table_1[[#This Row],[Monthly sales]])/3,1)</f>
        <v>Q2</v>
      </c>
    </row>
    <row r="1781" spans="1:42" ht="14.4" x14ac:dyDescent="0.3">
      <c r="A1781" s="2">
        <v>1644</v>
      </c>
      <c r="B1781" s="15" t="s">
        <v>2866</v>
      </c>
      <c r="C1781" s="15" t="s">
        <v>48</v>
      </c>
      <c r="D1781" s="6">
        <v>0.09</v>
      </c>
      <c r="E1781" s="4">
        <v>107.53</v>
      </c>
      <c r="F1781" s="4">
        <v>5.81</v>
      </c>
      <c r="G1781" s="15" t="s">
        <v>39</v>
      </c>
      <c r="H1781" s="15" t="s">
        <v>28</v>
      </c>
      <c r="I1781" s="15" t="s">
        <v>29</v>
      </c>
      <c r="J1781" s="15" t="s">
        <v>127</v>
      </c>
      <c r="K1781" s="15" t="s">
        <v>145</v>
      </c>
      <c r="L1781" s="15" t="s">
        <v>1496</v>
      </c>
      <c r="M1781" s="6">
        <v>0.65</v>
      </c>
      <c r="N1781" s="15" t="s">
        <v>33</v>
      </c>
      <c r="O1781" s="15" t="s">
        <v>53</v>
      </c>
      <c r="P1781" s="15" t="s">
        <v>188</v>
      </c>
      <c r="Q1781" s="15" t="s">
        <v>1132</v>
      </c>
      <c r="R1781" s="2">
        <v>77546</v>
      </c>
      <c r="S1781" s="1">
        <v>42169</v>
      </c>
      <c r="T1781" s="12">
        <f>EOMONTH(Table_1[[#This Row],[Order Date]],0)</f>
        <v>42185</v>
      </c>
      <c r="U1781" s="10">
        <f>EOMONTH(Table_1[[#This Row],[Order Date]],0)</f>
        <v>42185</v>
      </c>
      <c r="V1781" s="14">
        <v>42169</v>
      </c>
      <c r="W1781" s="1">
        <v>42171</v>
      </c>
      <c r="X1781" s="12">
        <v>42171</v>
      </c>
      <c r="Y1781" s="10">
        <f>EOMONTH(Table_1[[#This Row],[Ship date]],0)</f>
        <v>42185</v>
      </c>
      <c r="Z1781" s="14">
        <v>42171</v>
      </c>
      <c r="AA1781" s="4">
        <v>69.545100000000005</v>
      </c>
      <c r="AB1781" s="2">
        <v>1</v>
      </c>
      <c r="AC1781" s="4">
        <v>100.79</v>
      </c>
      <c r="AD1781" s="2">
        <v>87342</v>
      </c>
      <c r="AE1781" s="4">
        <f>'DataCleaning and Transformation'!$E1781-'DataCleaning and Transformation'!$D1781</f>
        <v>107.44</v>
      </c>
      <c r="AF1781" s="15" t="str">
        <f>_xlfn.IFS('DataCleaning and Transformation'!$O1781="Central","Chris",'DataCleaning and Transformation'!$O1781="East","Erin",'DataCleaning and Transformation'!$O1781="South","Sam",'DataCleaning and Transformation'!$O1781="West","William")</f>
        <v>Chris</v>
      </c>
      <c r="AG1781" s="31">
        <f>Table_1[[#This Row],[Ship date]]-Table_1[[#This Row],[Order Date]]</f>
        <v>2</v>
      </c>
      <c r="AH1781" s="22">
        <f>Table_1[[#This Row],[Profit]]/Table_1[[#This Row],[Sales]]</f>
        <v>0.69000000000000006</v>
      </c>
      <c r="AI1781" s="23">
        <f>Table_1[[#This Row],[Profit]]+Table_1[[#This Row],[Sales]]</f>
        <v>170.33510000000001</v>
      </c>
      <c r="AJ1781" s="17">
        <f>WEEKNUM(Table_1[[#This Row],[Order Date]],1)</f>
        <v>25</v>
      </c>
      <c r="AK1781" s="17" t="str">
        <f>TEXT(Table_1[[#This Row],[Order Date]],"mmm yyyy")</f>
        <v>Jun 2015</v>
      </c>
      <c r="AL1781" s="17" t="str">
        <f>Table_1[[#This Row],[Monthly sales]]&amp;"  Week "&amp;TEXT(Table_1[[#This Row],[Weekly sales]],"00")</f>
        <v>Jun 2015  Week 25</v>
      </c>
      <c r="AM1781" s="17">
        <f>IF(COUNTIF($A$2:A1781, A1781)=1, 1, 0)</f>
        <v>1</v>
      </c>
      <c r="AN1781" s="3">
        <f>COUNTA(A1781) - COUNTIF(Table_1[[#This Row],[Unique Customers]], 1)</f>
        <v>0</v>
      </c>
      <c r="AO1781" s="17" t="str">
        <f t="shared" si="27"/>
        <v>Unique</v>
      </c>
      <c r="AP1781" s="17" t="str">
        <f>"Q"&amp;_xlfn.CEILING.MATH(MONTH(Table_1[[#This Row],[Monthly sales]])/3,1)</f>
        <v>Q2</v>
      </c>
    </row>
    <row r="1782" spans="1:42" ht="14.4" x14ac:dyDescent="0.3">
      <c r="A1782" s="2">
        <v>1738</v>
      </c>
      <c r="B1782" s="15" t="s">
        <v>1902</v>
      </c>
      <c r="C1782" s="15" t="s">
        <v>48</v>
      </c>
      <c r="D1782" s="6">
        <v>0.04</v>
      </c>
      <c r="E1782" s="4">
        <v>35.44</v>
      </c>
      <c r="F1782" s="4">
        <v>19.989999999999998</v>
      </c>
      <c r="G1782" s="15" t="s">
        <v>39</v>
      </c>
      <c r="H1782" s="15" t="s">
        <v>95</v>
      </c>
      <c r="I1782" s="15" t="s">
        <v>49</v>
      </c>
      <c r="J1782" s="15" t="s">
        <v>89</v>
      </c>
      <c r="K1782" s="15" t="s">
        <v>74</v>
      </c>
      <c r="L1782" s="15" t="s">
        <v>2258</v>
      </c>
      <c r="M1782" s="6">
        <v>0.38</v>
      </c>
      <c r="N1782" s="15" t="s">
        <v>33</v>
      </c>
      <c r="O1782" s="15" t="s">
        <v>34</v>
      </c>
      <c r="P1782" s="15" t="s">
        <v>98</v>
      </c>
      <c r="Q1782" s="15" t="s">
        <v>1903</v>
      </c>
      <c r="R1782" s="2">
        <v>28052</v>
      </c>
      <c r="S1782" s="1">
        <v>42169</v>
      </c>
      <c r="T1782" s="12">
        <f>EOMONTH(Table_1[[#This Row],[Order Date]],0)</f>
        <v>42185</v>
      </c>
      <c r="U1782" s="10">
        <f>EOMONTH(Table_1[[#This Row],[Order Date]],0)</f>
        <v>42185</v>
      </c>
      <c r="V1782" s="14">
        <v>42169</v>
      </c>
      <c r="W1782" s="1">
        <v>42176</v>
      </c>
      <c r="X1782" s="12">
        <v>42176</v>
      </c>
      <c r="Y1782" s="10">
        <f>EOMONTH(Table_1[[#This Row],[Ship date]],0)</f>
        <v>42185</v>
      </c>
      <c r="Z1782" s="14">
        <v>42176</v>
      </c>
      <c r="AA1782" s="4">
        <v>-108.27249999999999</v>
      </c>
      <c r="AB1782" s="2">
        <v>11</v>
      </c>
      <c r="AC1782" s="4">
        <v>406.26</v>
      </c>
      <c r="AD1782" s="2">
        <v>85868</v>
      </c>
      <c r="AE1782" s="4">
        <f>'DataCleaning and Transformation'!$E1782-'DataCleaning and Transformation'!$D1782</f>
        <v>35.4</v>
      </c>
      <c r="AF1782" s="15" t="str">
        <f>_xlfn.IFS('DataCleaning and Transformation'!$O1782="Central","Chris",'DataCleaning and Transformation'!$O1782="East","Erin",'DataCleaning and Transformation'!$O1782="South","Sam",'DataCleaning and Transformation'!$O1782="West","William")</f>
        <v>Sam</v>
      </c>
      <c r="AG1782" s="31">
        <f>Table_1[[#This Row],[Ship date]]-Table_1[[#This Row],[Order Date]]</f>
        <v>7</v>
      </c>
      <c r="AH1782" s="22">
        <f>Table_1[[#This Row],[Profit]]/Table_1[[#This Row],[Sales]]</f>
        <v>-0.26651036282183821</v>
      </c>
      <c r="AI1782" s="23">
        <f>Table_1[[#This Row],[Profit]]+Table_1[[#This Row],[Sales]]</f>
        <v>297.98750000000001</v>
      </c>
      <c r="AJ1782" s="17">
        <f>WEEKNUM(Table_1[[#This Row],[Order Date]],1)</f>
        <v>25</v>
      </c>
      <c r="AK1782" s="17" t="str">
        <f>TEXT(Table_1[[#This Row],[Order Date]],"mmm yyyy")</f>
        <v>Jun 2015</v>
      </c>
      <c r="AL1782" s="17" t="str">
        <f>Table_1[[#This Row],[Monthly sales]]&amp;"  Week "&amp;TEXT(Table_1[[#This Row],[Weekly sales]],"00")</f>
        <v>Jun 2015  Week 25</v>
      </c>
      <c r="AM1782" s="17">
        <f>IF(COUNTIF($A$2:A1782, A1782)=1, 1, 0)</f>
        <v>0</v>
      </c>
      <c r="AN1782" s="3">
        <f>COUNTA(A1782) - COUNTIF(Table_1[[#This Row],[Unique Customers]], 1)</f>
        <v>1</v>
      </c>
      <c r="AO1782" s="17" t="str">
        <f t="shared" si="27"/>
        <v>Unique</v>
      </c>
      <c r="AP1782" s="17" t="str">
        <f>"Q"&amp;_xlfn.CEILING.MATH(MONTH(Table_1[[#This Row],[Monthly sales]])/3,1)</f>
        <v>Q2</v>
      </c>
    </row>
    <row r="1783" spans="1:42" ht="14.4" x14ac:dyDescent="0.3">
      <c r="A1783" s="2">
        <v>1775</v>
      </c>
      <c r="B1783" s="15" t="s">
        <v>2867</v>
      </c>
      <c r="C1783" s="15" t="s">
        <v>48</v>
      </c>
      <c r="D1783" s="6">
        <v>0.09</v>
      </c>
      <c r="E1783" s="4">
        <v>12.95</v>
      </c>
      <c r="F1783" s="4">
        <v>4.9800000000000004</v>
      </c>
      <c r="G1783" s="15" t="s">
        <v>39</v>
      </c>
      <c r="H1783" s="15" t="s">
        <v>40</v>
      </c>
      <c r="I1783" s="15" t="s">
        <v>49</v>
      </c>
      <c r="J1783" s="15" t="s">
        <v>73</v>
      </c>
      <c r="K1783" s="15" t="s">
        <v>74</v>
      </c>
      <c r="L1783" s="15" t="s">
        <v>2740</v>
      </c>
      <c r="M1783" s="6">
        <v>0.4</v>
      </c>
      <c r="N1783" s="15" t="s">
        <v>33</v>
      </c>
      <c r="O1783" s="15" t="s">
        <v>53</v>
      </c>
      <c r="P1783" s="15" t="s">
        <v>54</v>
      </c>
      <c r="Q1783" s="15" t="s">
        <v>2868</v>
      </c>
      <c r="R1783" s="2">
        <v>46614</v>
      </c>
      <c r="S1783" s="1">
        <v>42169</v>
      </c>
      <c r="T1783" s="12">
        <f>EOMONTH(Table_1[[#This Row],[Order Date]],0)</f>
        <v>42185</v>
      </c>
      <c r="U1783" s="10">
        <f>EOMONTH(Table_1[[#This Row],[Order Date]],0)</f>
        <v>42185</v>
      </c>
      <c r="V1783" s="14">
        <v>42169</v>
      </c>
      <c r="W1783" s="1">
        <v>42176</v>
      </c>
      <c r="X1783" s="12">
        <v>42176</v>
      </c>
      <c r="Y1783" s="10">
        <f>EOMONTH(Table_1[[#This Row],[Ship date]],0)</f>
        <v>42185</v>
      </c>
      <c r="Z1783" s="14">
        <v>42176</v>
      </c>
      <c r="AA1783" s="4">
        <v>123.89175</v>
      </c>
      <c r="AB1783" s="2">
        <v>21</v>
      </c>
      <c r="AC1783" s="4">
        <v>269.54000000000002</v>
      </c>
      <c r="AD1783" s="2">
        <v>89944</v>
      </c>
      <c r="AE1783" s="4">
        <f>'DataCleaning and Transformation'!$E1783-'DataCleaning and Transformation'!$D1783</f>
        <v>12.86</v>
      </c>
      <c r="AF1783" s="15" t="str">
        <f>_xlfn.IFS('DataCleaning and Transformation'!$O1783="Central","Chris",'DataCleaning and Transformation'!$O1783="East","Erin",'DataCleaning and Transformation'!$O1783="South","Sam",'DataCleaning and Transformation'!$O1783="West","William")</f>
        <v>Chris</v>
      </c>
      <c r="AG1783" s="31">
        <f>Table_1[[#This Row],[Ship date]]-Table_1[[#This Row],[Order Date]]</f>
        <v>7</v>
      </c>
      <c r="AH1783" s="22">
        <f>Table_1[[#This Row],[Profit]]/Table_1[[#This Row],[Sales]]</f>
        <v>0.45964142613341247</v>
      </c>
      <c r="AI1783" s="23">
        <f>Table_1[[#This Row],[Profit]]+Table_1[[#This Row],[Sales]]</f>
        <v>393.43175000000002</v>
      </c>
      <c r="AJ1783" s="17">
        <f>WEEKNUM(Table_1[[#This Row],[Order Date]],1)</f>
        <v>25</v>
      </c>
      <c r="AK1783" s="17" t="str">
        <f>TEXT(Table_1[[#This Row],[Order Date]],"mmm yyyy")</f>
        <v>Jun 2015</v>
      </c>
      <c r="AL1783" s="17" t="str">
        <f>Table_1[[#This Row],[Monthly sales]]&amp;"  Week "&amp;TEXT(Table_1[[#This Row],[Weekly sales]],"00")</f>
        <v>Jun 2015  Week 25</v>
      </c>
      <c r="AM1783" s="17">
        <f>IF(COUNTIF($A$2:A1783, A1783)=1, 1, 0)</f>
        <v>1</v>
      </c>
      <c r="AN1783" s="3">
        <f>COUNTA(A1783) - COUNTIF(Table_1[[#This Row],[Unique Customers]], 1)</f>
        <v>0</v>
      </c>
      <c r="AO1783" s="17" t="str">
        <f t="shared" si="27"/>
        <v>Unique</v>
      </c>
      <c r="AP1783" s="17" t="str">
        <f>"Q"&amp;_xlfn.CEILING.MATH(MONTH(Table_1[[#This Row],[Monthly sales]])/3,1)</f>
        <v>Q2</v>
      </c>
    </row>
    <row r="1784" spans="1:42" ht="14.4" x14ac:dyDescent="0.3">
      <c r="A1784" s="2">
        <v>547</v>
      </c>
      <c r="B1784" s="15" t="s">
        <v>2869</v>
      </c>
      <c r="C1784" s="15" t="s">
        <v>71</v>
      </c>
      <c r="D1784" s="6">
        <v>0.03</v>
      </c>
      <c r="E1784" s="4">
        <v>13.73</v>
      </c>
      <c r="F1784" s="4">
        <v>6.85</v>
      </c>
      <c r="G1784" s="15" t="s">
        <v>88</v>
      </c>
      <c r="H1784" s="15" t="s">
        <v>95</v>
      </c>
      <c r="I1784" s="15" t="s">
        <v>29</v>
      </c>
      <c r="J1784" s="15" t="s">
        <v>127</v>
      </c>
      <c r="K1784" s="15" t="s">
        <v>51</v>
      </c>
      <c r="L1784" s="15" t="s">
        <v>1768</v>
      </c>
      <c r="M1784" s="6">
        <v>0.54</v>
      </c>
      <c r="N1784" s="15" t="s">
        <v>33</v>
      </c>
      <c r="O1784" s="15" t="s">
        <v>112</v>
      </c>
      <c r="P1784" s="15" t="s">
        <v>904</v>
      </c>
      <c r="Q1784" s="15" t="s">
        <v>2870</v>
      </c>
      <c r="R1784" s="2">
        <v>26501</v>
      </c>
      <c r="S1784" s="1">
        <v>42169</v>
      </c>
      <c r="T1784" s="12">
        <f>EOMONTH(Table_1[[#This Row],[Order Date]],0)</f>
        <v>42185</v>
      </c>
      <c r="U1784" s="10">
        <f>EOMONTH(Table_1[[#This Row],[Order Date]],0)</f>
        <v>42185</v>
      </c>
      <c r="V1784" s="14">
        <v>42169</v>
      </c>
      <c r="W1784" s="1">
        <v>42170</v>
      </c>
      <c r="X1784" s="12">
        <v>42170</v>
      </c>
      <c r="Y1784" s="10">
        <f>EOMONTH(Table_1[[#This Row],[Ship date]],0)</f>
        <v>42185</v>
      </c>
      <c r="Z1784" s="14">
        <v>42170</v>
      </c>
      <c r="AA1784" s="4">
        <v>39.585299999999997</v>
      </c>
      <c r="AB1784" s="2">
        <v>4</v>
      </c>
      <c r="AC1784" s="4">
        <v>57.37</v>
      </c>
      <c r="AD1784" s="2">
        <v>86250</v>
      </c>
      <c r="AE1784" s="4">
        <f>'DataCleaning and Transformation'!$E1784-'DataCleaning and Transformation'!$D1784</f>
        <v>13.700000000000001</v>
      </c>
      <c r="AF1784" s="15" t="str">
        <f>_xlfn.IFS('DataCleaning and Transformation'!$O1784="Central","Chris",'DataCleaning and Transformation'!$O1784="East","Erin",'DataCleaning and Transformation'!$O1784="South","Sam",'DataCleaning and Transformation'!$O1784="West","William")</f>
        <v>Erin</v>
      </c>
      <c r="AG1784" s="31">
        <f>Table_1[[#This Row],[Ship date]]-Table_1[[#This Row],[Order Date]]</f>
        <v>1</v>
      </c>
      <c r="AH1784" s="22">
        <f>Table_1[[#This Row],[Profit]]/Table_1[[#This Row],[Sales]]</f>
        <v>0.69</v>
      </c>
      <c r="AI1784" s="23">
        <f>Table_1[[#This Row],[Profit]]+Table_1[[#This Row],[Sales]]</f>
        <v>96.955299999999994</v>
      </c>
      <c r="AJ1784" s="17">
        <f>WEEKNUM(Table_1[[#This Row],[Order Date]],1)</f>
        <v>25</v>
      </c>
      <c r="AK1784" s="17" t="str">
        <f>TEXT(Table_1[[#This Row],[Order Date]],"mmm yyyy")</f>
        <v>Jun 2015</v>
      </c>
      <c r="AL1784" s="17" t="str">
        <f>Table_1[[#This Row],[Monthly sales]]&amp;"  Week "&amp;TEXT(Table_1[[#This Row],[Weekly sales]],"00")</f>
        <v>Jun 2015  Week 25</v>
      </c>
      <c r="AM1784" s="17">
        <f>IF(COUNTIF($A$2:A1784, A1784)=1, 1, 0)</f>
        <v>1</v>
      </c>
      <c r="AN1784" s="3">
        <f>COUNTA(A1784) - COUNTIF(Table_1[[#This Row],[Unique Customers]], 1)</f>
        <v>0</v>
      </c>
      <c r="AO1784" s="17" t="str">
        <f t="shared" si="27"/>
        <v>Unique</v>
      </c>
      <c r="AP1784" s="17" t="str">
        <f>"Q"&amp;_xlfn.CEILING.MATH(MONTH(Table_1[[#This Row],[Monthly sales]])/3,1)</f>
        <v>Q2</v>
      </c>
    </row>
    <row r="1785" spans="1:42" ht="14.4" x14ac:dyDescent="0.3">
      <c r="A1785" s="2">
        <v>2979</v>
      </c>
      <c r="B1785" s="15" t="s">
        <v>819</v>
      </c>
      <c r="C1785" s="15" t="s">
        <v>71</v>
      </c>
      <c r="D1785" s="6">
        <v>0.01</v>
      </c>
      <c r="E1785" s="4">
        <v>5.84</v>
      </c>
      <c r="F1785" s="4">
        <v>0.83</v>
      </c>
      <c r="G1785" s="15" t="s">
        <v>39</v>
      </c>
      <c r="H1785" s="15" t="s">
        <v>95</v>
      </c>
      <c r="I1785" s="15" t="s">
        <v>49</v>
      </c>
      <c r="J1785" s="15" t="s">
        <v>50</v>
      </c>
      <c r="K1785" s="15" t="s">
        <v>51</v>
      </c>
      <c r="L1785" s="15" t="s">
        <v>2607</v>
      </c>
      <c r="M1785" s="6">
        <v>0.49</v>
      </c>
      <c r="N1785" s="15" t="s">
        <v>33</v>
      </c>
      <c r="O1785" s="15" t="s">
        <v>53</v>
      </c>
      <c r="P1785" s="15" t="s">
        <v>566</v>
      </c>
      <c r="Q1785" s="15" t="s">
        <v>821</v>
      </c>
      <c r="R1785" s="2">
        <v>58601</v>
      </c>
      <c r="S1785" s="1">
        <v>42169</v>
      </c>
      <c r="T1785" s="12">
        <f>EOMONTH(Table_1[[#This Row],[Order Date]],0)</f>
        <v>42185</v>
      </c>
      <c r="U1785" s="10">
        <f>EOMONTH(Table_1[[#This Row],[Order Date]],0)</f>
        <v>42185</v>
      </c>
      <c r="V1785" s="14">
        <v>42169</v>
      </c>
      <c r="W1785" s="1">
        <v>42171</v>
      </c>
      <c r="X1785" s="12">
        <v>42171</v>
      </c>
      <c r="Y1785" s="10">
        <f>EOMONTH(Table_1[[#This Row],[Ship date]],0)</f>
        <v>42185</v>
      </c>
      <c r="Z1785" s="14">
        <v>42171</v>
      </c>
      <c r="AA1785" s="4">
        <v>16.091999999999999</v>
      </c>
      <c r="AB1785" s="2">
        <v>4</v>
      </c>
      <c r="AC1785" s="4">
        <v>23.89</v>
      </c>
      <c r="AD1785" s="2">
        <v>86546</v>
      </c>
      <c r="AE1785" s="4">
        <f>'DataCleaning and Transformation'!$E1785-'DataCleaning and Transformation'!$D1785</f>
        <v>5.83</v>
      </c>
      <c r="AF1785" s="15" t="str">
        <f>_xlfn.IFS('DataCleaning and Transformation'!$O1785="Central","Chris",'DataCleaning and Transformation'!$O1785="East","Erin",'DataCleaning and Transformation'!$O1785="South","Sam",'DataCleaning and Transformation'!$O1785="West","William")</f>
        <v>Chris</v>
      </c>
      <c r="AG1785" s="31">
        <f>Table_1[[#This Row],[Ship date]]-Table_1[[#This Row],[Order Date]]</f>
        <v>2</v>
      </c>
      <c r="AH1785" s="22">
        <f>Table_1[[#This Row],[Profit]]/Table_1[[#This Row],[Sales]]</f>
        <v>0.67358727501046456</v>
      </c>
      <c r="AI1785" s="23">
        <f>Table_1[[#This Row],[Profit]]+Table_1[[#This Row],[Sales]]</f>
        <v>39.981999999999999</v>
      </c>
      <c r="AJ1785" s="17">
        <f>WEEKNUM(Table_1[[#This Row],[Order Date]],1)</f>
        <v>25</v>
      </c>
      <c r="AK1785" s="17" t="str">
        <f>TEXT(Table_1[[#This Row],[Order Date]],"mmm yyyy")</f>
        <v>Jun 2015</v>
      </c>
      <c r="AL1785" s="17" t="str">
        <f>Table_1[[#This Row],[Monthly sales]]&amp;"  Week "&amp;TEXT(Table_1[[#This Row],[Weekly sales]],"00")</f>
        <v>Jun 2015  Week 25</v>
      </c>
      <c r="AM1785" s="17">
        <f>IF(COUNTIF($A$2:A1785, A1785)=1, 1, 0)</f>
        <v>0</v>
      </c>
      <c r="AN1785" s="3">
        <f>COUNTA(A1785) - COUNTIF(Table_1[[#This Row],[Unique Customers]], 1)</f>
        <v>1</v>
      </c>
      <c r="AO1785" s="17" t="str">
        <f t="shared" si="27"/>
        <v>Unique</v>
      </c>
      <c r="AP1785" s="17" t="str">
        <f>"Q"&amp;_xlfn.CEILING.MATH(MONTH(Table_1[[#This Row],[Monthly sales]])/3,1)</f>
        <v>Q2</v>
      </c>
    </row>
    <row r="1786" spans="1:42" ht="14.4" x14ac:dyDescent="0.3">
      <c r="A1786" s="2">
        <v>3120</v>
      </c>
      <c r="B1786" s="15" t="s">
        <v>2871</v>
      </c>
      <c r="C1786" s="15" t="s">
        <v>71</v>
      </c>
      <c r="D1786" s="6">
        <v>0.08</v>
      </c>
      <c r="E1786" s="4">
        <v>315.98</v>
      </c>
      <c r="F1786" s="4">
        <v>19.989999999999998</v>
      </c>
      <c r="G1786" s="15" t="s">
        <v>39</v>
      </c>
      <c r="H1786" s="15" t="s">
        <v>72</v>
      </c>
      <c r="I1786" s="15" t="s">
        <v>49</v>
      </c>
      <c r="J1786" s="15" t="s">
        <v>73</v>
      </c>
      <c r="K1786" s="15" t="s">
        <v>74</v>
      </c>
      <c r="L1786" s="15" t="s">
        <v>2228</v>
      </c>
      <c r="M1786" s="6">
        <v>0.38</v>
      </c>
      <c r="N1786" s="15" t="s">
        <v>33</v>
      </c>
      <c r="O1786" s="15" t="s">
        <v>34</v>
      </c>
      <c r="P1786" s="15" t="s">
        <v>169</v>
      </c>
      <c r="Q1786" s="15" t="s">
        <v>2872</v>
      </c>
      <c r="R1786" s="2">
        <v>70117</v>
      </c>
      <c r="S1786" s="1">
        <v>42169</v>
      </c>
      <c r="T1786" s="12">
        <f>EOMONTH(Table_1[[#This Row],[Order Date]],0)</f>
        <v>42185</v>
      </c>
      <c r="U1786" s="10">
        <f>EOMONTH(Table_1[[#This Row],[Order Date]],0)</f>
        <v>42185</v>
      </c>
      <c r="V1786" s="14">
        <v>42169</v>
      </c>
      <c r="W1786" s="1">
        <v>42169</v>
      </c>
      <c r="X1786" s="12">
        <v>42169</v>
      </c>
      <c r="Y1786" s="10">
        <f>EOMONTH(Table_1[[#This Row],[Ship date]],0)</f>
        <v>42185</v>
      </c>
      <c r="Z1786" s="14">
        <v>42169</v>
      </c>
      <c r="AA1786" s="4">
        <v>44.52</v>
      </c>
      <c r="AB1786" s="2">
        <v>9</v>
      </c>
      <c r="AC1786" s="4">
        <v>2642.48</v>
      </c>
      <c r="AD1786" s="2">
        <v>90160</v>
      </c>
      <c r="AE1786" s="4">
        <f>'DataCleaning and Transformation'!$E1786-'DataCleaning and Transformation'!$D1786</f>
        <v>315.90000000000003</v>
      </c>
      <c r="AF1786" s="15" t="str">
        <f>_xlfn.IFS('DataCleaning and Transformation'!$O1786="Central","Chris",'DataCleaning and Transformation'!$O1786="East","Erin",'DataCleaning and Transformation'!$O1786="South","Sam",'DataCleaning and Transformation'!$O1786="West","William")</f>
        <v>Sam</v>
      </c>
      <c r="AG1786" s="31">
        <f>Table_1[[#This Row],[Ship date]]-Table_1[[#This Row],[Order Date]]</f>
        <v>0</v>
      </c>
      <c r="AH1786" s="22">
        <f>Table_1[[#This Row],[Profit]]/Table_1[[#This Row],[Sales]]</f>
        <v>1.6847809633374709E-2</v>
      </c>
      <c r="AI1786" s="23">
        <f>Table_1[[#This Row],[Profit]]+Table_1[[#This Row],[Sales]]</f>
        <v>2687</v>
      </c>
      <c r="AJ1786" s="17">
        <f>WEEKNUM(Table_1[[#This Row],[Order Date]],1)</f>
        <v>25</v>
      </c>
      <c r="AK1786" s="17" t="str">
        <f>TEXT(Table_1[[#This Row],[Order Date]],"mmm yyyy")</f>
        <v>Jun 2015</v>
      </c>
      <c r="AL1786" s="17" t="str">
        <f>Table_1[[#This Row],[Monthly sales]]&amp;"  Week "&amp;TEXT(Table_1[[#This Row],[Weekly sales]],"00")</f>
        <v>Jun 2015  Week 25</v>
      </c>
      <c r="AM1786" s="17">
        <f>IF(COUNTIF($A$2:A1786, A1786)=1, 1, 0)</f>
        <v>1</v>
      </c>
      <c r="AN1786" s="3">
        <f>COUNTA(A1786) - COUNTIF(Table_1[[#This Row],[Unique Customers]], 1)</f>
        <v>0</v>
      </c>
      <c r="AO1786" s="17" t="str">
        <f t="shared" si="27"/>
        <v>Unique</v>
      </c>
      <c r="AP1786" s="17" t="str">
        <f>"Q"&amp;_xlfn.CEILING.MATH(MONTH(Table_1[[#This Row],[Monthly sales]])/3,1)</f>
        <v>Q2</v>
      </c>
    </row>
    <row r="1787" spans="1:42" ht="14.4" x14ac:dyDescent="0.3">
      <c r="A1787" s="2">
        <v>1860</v>
      </c>
      <c r="B1787" s="15" t="s">
        <v>2873</v>
      </c>
      <c r="C1787" s="15" t="s">
        <v>26</v>
      </c>
      <c r="D1787" s="6">
        <v>0.09</v>
      </c>
      <c r="E1787" s="4">
        <v>5.98</v>
      </c>
      <c r="F1787" s="4">
        <v>1.49</v>
      </c>
      <c r="G1787" s="15" t="s">
        <v>39</v>
      </c>
      <c r="H1787" s="15" t="s">
        <v>72</v>
      </c>
      <c r="I1787" s="15" t="s">
        <v>49</v>
      </c>
      <c r="J1787" s="15" t="s">
        <v>73</v>
      </c>
      <c r="K1787" s="15" t="s">
        <v>74</v>
      </c>
      <c r="L1787" s="15" t="s">
        <v>1588</v>
      </c>
      <c r="M1787" s="6">
        <v>0.39</v>
      </c>
      <c r="N1787" s="15" t="s">
        <v>33</v>
      </c>
      <c r="O1787" s="15" t="s">
        <v>112</v>
      </c>
      <c r="P1787" s="15" t="s">
        <v>404</v>
      </c>
      <c r="Q1787" s="15" t="s">
        <v>2874</v>
      </c>
      <c r="R1787" s="2">
        <v>1570</v>
      </c>
      <c r="S1787" s="1">
        <v>42170</v>
      </c>
      <c r="T1787" s="12">
        <f>EOMONTH(Table_1[[#This Row],[Order Date]],0)</f>
        <v>42185</v>
      </c>
      <c r="U1787" s="10">
        <f>EOMONTH(Table_1[[#This Row],[Order Date]],0)</f>
        <v>42185</v>
      </c>
      <c r="V1787" s="14">
        <v>42170</v>
      </c>
      <c r="W1787" s="1">
        <v>42172</v>
      </c>
      <c r="X1787" s="12">
        <v>42172</v>
      </c>
      <c r="Y1787" s="10">
        <f>EOMONTH(Table_1[[#This Row],[Ship date]],0)</f>
        <v>42185</v>
      </c>
      <c r="Z1787" s="14">
        <v>42172</v>
      </c>
      <c r="AA1787" s="4">
        <v>13.2294</v>
      </c>
      <c r="AB1787" s="2">
        <v>5</v>
      </c>
      <c r="AC1787" s="4">
        <v>28.01</v>
      </c>
      <c r="AD1787" s="2">
        <v>86846</v>
      </c>
      <c r="AE1787" s="4">
        <f>'DataCleaning and Transformation'!$E1787-'DataCleaning and Transformation'!$D1787</f>
        <v>5.8900000000000006</v>
      </c>
      <c r="AF1787" s="15" t="str">
        <f>_xlfn.IFS('DataCleaning and Transformation'!$O1787="Central","Chris",'DataCleaning and Transformation'!$O1787="East","Erin",'DataCleaning and Transformation'!$O1787="South","Sam",'DataCleaning and Transformation'!$O1787="West","William")</f>
        <v>Erin</v>
      </c>
      <c r="AG1787" s="31">
        <f>Table_1[[#This Row],[Ship date]]-Table_1[[#This Row],[Order Date]]</f>
        <v>2</v>
      </c>
      <c r="AH1787" s="22">
        <f>Table_1[[#This Row],[Profit]]/Table_1[[#This Row],[Sales]]</f>
        <v>0.47230988932524098</v>
      </c>
      <c r="AI1787" s="23">
        <f>Table_1[[#This Row],[Profit]]+Table_1[[#This Row],[Sales]]</f>
        <v>41.239400000000003</v>
      </c>
      <c r="AJ1787" s="17">
        <f>WEEKNUM(Table_1[[#This Row],[Order Date]],1)</f>
        <v>25</v>
      </c>
      <c r="AK1787" s="17" t="str">
        <f>TEXT(Table_1[[#This Row],[Order Date]],"mmm yyyy")</f>
        <v>Jun 2015</v>
      </c>
      <c r="AL1787" s="17" t="str">
        <f>Table_1[[#This Row],[Monthly sales]]&amp;"  Week "&amp;TEXT(Table_1[[#This Row],[Weekly sales]],"00")</f>
        <v>Jun 2015  Week 25</v>
      </c>
      <c r="AM1787" s="17">
        <f>IF(COUNTIF($A$2:A1787, A1787)=1, 1, 0)</f>
        <v>1</v>
      </c>
      <c r="AN1787" s="3">
        <f>COUNTA(A1787) - COUNTIF(Table_1[[#This Row],[Unique Customers]], 1)</f>
        <v>0</v>
      </c>
      <c r="AO1787" s="17" t="str">
        <f t="shared" si="27"/>
        <v>Unique</v>
      </c>
      <c r="AP1787" s="17" t="str">
        <f>"Q"&amp;_xlfn.CEILING.MATH(MONTH(Table_1[[#This Row],[Monthly sales]])/3,1)</f>
        <v>Q2</v>
      </c>
    </row>
    <row r="1788" spans="1:42" ht="14.4" x14ac:dyDescent="0.3">
      <c r="A1788" s="2">
        <v>33</v>
      </c>
      <c r="B1788" s="15" t="s">
        <v>2875</v>
      </c>
      <c r="C1788" s="15" t="s">
        <v>71</v>
      </c>
      <c r="D1788" s="6">
        <v>0.03</v>
      </c>
      <c r="E1788" s="4">
        <v>4.24</v>
      </c>
      <c r="F1788" s="4">
        <v>5.41</v>
      </c>
      <c r="G1788" s="15" t="s">
        <v>39</v>
      </c>
      <c r="H1788" s="15" t="s">
        <v>95</v>
      </c>
      <c r="I1788" s="15" t="s">
        <v>49</v>
      </c>
      <c r="J1788" s="15" t="s">
        <v>73</v>
      </c>
      <c r="K1788" s="15" t="s">
        <v>74</v>
      </c>
      <c r="L1788" s="15" t="s">
        <v>1672</v>
      </c>
      <c r="M1788" s="6">
        <v>0.35</v>
      </c>
      <c r="N1788" s="15" t="s">
        <v>33</v>
      </c>
      <c r="O1788" s="15" t="s">
        <v>60</v>
      </c>
      <c r="P1788" s="15" t="s">
        <v>140</v>
      </c>
      <c r="Q1788" s="15" t="s">
        <v>2876</v>
      </c>
      <c r="R1788" s="2">
        <v>97030</v>
      </c>
      <c r="S1788" s="1">
        <v>42170</v>
      </c>
      <c r="T1788" s="12">
        <f>EOMONTH(Table_1[[#This Row],[Order Date]],0)</f>
        <v>42185</v>
      </c>
      <c r="U1788" s="10">
        <f>EOMONTH(Table_1[[#This Row],[Order Date]],0)</f>
        <v>42185</v>
      </c>
      <c r="V1788" s="14">
        <v>42170</v>
      </c>
      <c r="W1788" s="1">
        <v>42172</v>
      </c>
      <c r="X1788" s="12">
        <v>42172</v>
      </c>
      <c r="Y1788" s="10">
        <f>EOMONTH(Table_1[[#This Row],[Ship date]],0)</f>
        <v>42185</v>
      </c>
      <c r="Z1788" s="14">
        <v>42172</v>
      </c>
      <c r="AA1788" s="4">
        <v>-84.437600000000003</v>
      </c>
      <c r="AB1788" s="2">
        <v>13</v>
      </c>
      <c r="AC1788" s="4">
        <v>58.68</v>
      </c>
      <c r="AD1788" s="2">
        <v>89201</v>
      </c>
      <c r="AE1788" s="4">
        <f>'DataCleaning and Transformation'!$E1788-'DataCleaning and Transformation'!$D1788</f>
        <v>4.21</v>
      </c>
      <c r="AF1788" s="15" t="str">
        <f>_xlfn.IFS('DataCleaning and Transformation'!$O1788="Central","Chris",'DataCleaning and Transformation'!$O1788="East","Erin",'DataCleaning and Transformation'!$O1788="South","Sam",'DataCleaning and Transformation'!$O1788="West","William")</f>
        <v>William</v>
      </c>
      <c r="AG1788" s="31">
        <f>Table_1[[#This Row],[Ship date]]-Table_1[[#This Row],[Order Date]]</f>
        <v>2</v>
      </c>
      <c r="AH1788" s="22">
        <f>Table_1[[#This Row],[Profit]]/Table_1[[#This Row],[Sales]]</f>
        <v>-1.4389502385821404</v>
      </c>
      <c r="AI1788" s="23">
        <f>Table_1[[#This Row],[Profit]]+Table_1[[#This Row],[Sales]]</f>
        <v>-25.757600000000004</v>
      </c>
      <c r="AJ1788" s="17">
        <f>WEEKNUM(Table_1[[#This Row],[Order Date]],1)</f>
        <v>25</v>
      </c>
      <c r="AK1788" s="17" t="str">
        <f>TEXT(Table_1[[#This Row],[Order Date]],"mmm yyyy")</f>
        <v>Jun 2015</v>
      </c>
      <c r="AL1788" s="17" t="str">
        <f>Table_1[[#This Row],[Monthly sales]]&amp;"  Week "&amp;TEXT(Table_1[[#This Row],[Weekly sales]],"00")</f>
        <v>Jun 2015  Week 25</v>
      </c>
      <c r="AM1788" s="17">
        <f>IF(COUNTIF($A$2:A1788, A1788)=1, 1, 0)</f>
        <v>1</v>
      </c>
      <c r="AN1788" s="3">
        <f>COUNTA(A1788) - COUNTIF(Table_1[[#This Row],[Unique Customers]], 1)</f>
        <v>0</v>
      </c>
      <c r="AO1788" s="17" t="str">
        <f t="shared" si="27"/>
        <v>Unique</v>
      </c>
      <c r="AP1788" s="17" t="str">
        <f>"Q"&amp;_xlfn.CEILING.MATH(MONTH(Table_1[[#This Row],[Monthly sales]])/3,1)</f>
        <v>Q2</v>
      </c>
    </row>
    <row r="1789" spans="1:42" ht="14.4" x14ac:dyDescent="0.3">
      <c r="A1789" s="2">
        <v>33</v>
      </c>
      <c r="B1789" s="15" t="s">
        <v>2875</v>
      </c>
      <c r="C1789" s="15" t="s">
        <v>71</v>
      </c>
      <c r="D1789" s="6">
        <v>0.04</v>
      </c>
      <c r="E1789" s="4">
        <v>2.94</v>
      </c>
      <c r="F1789" s="4">
        <v>0.7</v>
      </c>
      <c r="G1789" s="15" t="s">
        <v>39</v>
      </c>
      <c r="H1789" s="15" t="s">
        <v>95</v>
      </c>
      <c r="I1789" s="15" t="s">
        <v>49</v>
      </c>
      <c r="J1789" s="15" t="s">
        <v>50</v>
      </c>
      <c r="K1789" s="15" t="s">
        <v>51</v>
      </c>
      <c r="L1789" s="15" t="s">
        <v>820</v>
      </c>
      <c r="M1789" s="6">
        <v>0.57999999999999996</v>
      </c>
      <c r="N1789" s="15" t="s">
        <v>33</v>
      </c>
      <c r="O1789" s="15" t="s">
        <v>60</v>
      </c>
      <c r="P1789" s="15" t="s">
        <v>140</v>
      </c>
      <c r="Q1789" s="15" t="s">
        <v>2876</v>
      </c>
      <c r="R1789" s="2">
        <v>97030</v>
      </c>
      <c r="S1789" s="1">
        <v>42170</v>
      </c>
      <c r="T1789" s="12">
        <f>EOMONTH(Table_1[[#This Row],[Order Date]],0)</f>
        <v>42185</v>
      </c>
      <c r="U1789" s="10">
        <f>EOMONTH(Table_1[[#This Row],[Order Date]],0)</f>
        <v>42185</v>
      </c>
      <c r="V1789" s="14">
        <v>42170</v>
      </c>
      <c r="W1789" s="1">
        <v>42171</v>
      </c>
      <c r="X1789" s="12">
        <v>42171</v>
      </c>
      <c r="Y1789" s="10">
        <f>EOMONTH(Table_1[[#This Row],[Ship date]],0)</f>
        <v>42185</v>
      </c>
      <c r="Z1789" s="14">
        <v>42171</v>
      </c>
      <c r="AA1789" s="4">
        <v>24.312000000000001</v>
      </c>
      <c r="AB1789" s="2">
        <v>18</v>
      </c>
      <c r="AC1789" s="4">
        <v>53.1</v>
      </c>
      <c r="AD1789" s="2">
        <v>89201</v>
      </c>
      <c r="AE1789" s="4">
        <f>'DataCleaning and Transformation'!$E1789-'DataCleaning and Transformation'!$D1789</f>
        <v>2.9</v>
      </c>
      <c r="AF1789" s="15" t="str">
        <f>_xlfn.IFS('DataCleaning and Transformation'!$O1789="Central","Chris",'DataCleaning and Transformation'!$O1789="East","Erin",'DataCleaning and Transformation'!$O1789="South","Sam",'DataCleaning and Transformation'!$O1789="West","William")</f>
        <v>William</v>
      </c>
      <c r="AG1789" s="31">
        <f>Table_1[[#This Row],[Ship date]]-Table_1[[#This Row],[Order Date]]</f>
        <v>1</v>
      </c>
      <c r="AH1789" s="22">
        <f>Table_1[[#This Row],[Profit]]/Table_1[[#This Row],[Sales]]</f>
        <v>0.4578531073446328</v>
      </c>
      <c r="AI1789" s="23">
        <f>Table_1[[#This Row],[Profit]]+Table_1[[#This Row],[Sales]]</f>
        <v>77.412000000000006</v>
      </c>
      <c r="AJ1789" s="17">
        <f>WEEKNUM(Table_1[[#This Row],[Order Date]],1)</f>
        <v>25</v>
      </c>
      <c r="AK1789" s="17" t="str">
        <f>TEXT(Table_1[[#This Row],[Order Date]],"mmm yyyy")</f>
        <v>Jun 2015</v>
      </c>
      <c r="AL1789" s="17" t="str">
        <f>Table_1[[#This Row],[Monthly sales]]&amp;"  Week "&amp;TEXT(Table_1[[#This Row],[Weekly sales]],"00")</f>
        <v>Jun 2015  Week 25</v>
      </c>
      <c r="AM1789" s="17">
        <f>IF(COUNTIF($A$2:A1789, A1789)=1, 1, 0)</f>
        <v>0</v>
      </c>
      <c r="AN1789" s="3">
        <f>COUNTA(A1789) - COUNTIF(Table_1[[#This Row],[Unique Customers]], 1)</f>
        <v>1</v>
      </c>
      <c r="AO1789" s="17" t="str">
        <f t="shared" si="27"/>
        <v>Repeated</v>
      </c>
      <c r="AP1789" s="17" t="str">
        <f>"Q"&amp;_xlfn.CEILING.MATH(MONTH(Table_1[[#This Row],[Monthly sales]])/3,1)</f>
        <v>Q2</v>
      </c>
    </row>
    <row r="1790" spans="1:42" ht="14.4" x14ac:dyDescent="0.3">
      <c r="A1790" s="2">
        <v>736</v>
      </c>
      <c r="B1790" s="15" t="s">
        <v>2877</v>
      </c>
      <c r="C1790" s="15" t="s">
        <v>71</v>
      </c>
      <c r="D1790" s="6">
        <v>0.06</v>
      </c>
      <c r="E1790" s="4">
        <v>350.98</v>
      </c>
      <c r="F1790" s="4">
        <v>30</v>
      </c>
      <c r="G1790" s="15" t="s">
        <v>27</v>
      </c>
      <c r="H1790" s="15" t="s">
        <v>40</v>
      </c>
      <c r="I1790" s="15" t="s">
        <v>29</v>
      </c>
      <c r="J1790" s="15" t="s">
        <v>110</v>
      </c>
      <c r="K1790" s="15" t="s">
        <v>58</v>
      </c>
      <c r="L1790" s="15" t="s">
        <v>192</v>
      </c>
      <c r="M1790" s="6">
        <v>0.61</v>
      </c>
      <c r="N1790" s="15" t="s">
        <v>33</v>
      </c>
      <c r="O1790" s="15" t="s">
        <v>112</v>
      </c>
      <c r="P1790" s="15" t="s">
        <v>1357</v>
      </c>
      <c r="Q1790" s="15" t="s">
        <v>1474</v>
      </c>
      <c r="R1790" s="2">
        <v>3079</v>
      </c>
      <c r="S1790" s="1">
        <v>42170</v>
      </c>
      <c r="T1790" s="12">
        <f>EOMONTH(Table_1[[#This Row],[Order Date]],0)</f>
        <v>42185</v>
      </c>
      <c r="U1790" s="10">
        <f>EOMONTH(Table_1[[#This Row],[Order Date]],0)</f>
        <v>42185</v>
      </c>
      <c r="V1790" s="14">
        <v>42170</v>
      </c>
      <c r="W1790" s="1">
        <v>42172</v>
      </c>
      <c r="X1790" s="12">
        <v>42172</v>
      </c>
      <c r="Y1790" s="10">
        <f>EOMONTH(Table_1[[#This Row],[Ship date]],0)</f>
        <v>42185</v>
      </c>
      <c r="Z1790" s="14">
        <v>42172</v>
      </c>
      <c r="AA1790" s="4">
        <v>797.85599999999999</v>
      </c>
      <c r="AB1790" s="2">
        <v>6</v>
      </c>
      <c r="AC1790" s="4">
        <v>2016.32</v>
      </c>
      <c r="AD1790" s="2">
        <v>90361</v>
      </c>
      <c r="AE1790" s="4">
        <f>'DataCleaning and Transformation'!$E1790-'DataCleaning and Transformation'!$D1790</f>
        <v>350.92</v>
      </c>
      <c r="AF1790" s="15" t="str">
        <f>_xlfn.IFS('DataCleaning and Transformation'!$O1790="Central","Chris",'DataCleaning and Transformation'!$O1790="East","Erin",'DataCleaning and Transformation'!$O1790="South","Sam",'DataCleaning and Transformation'!$O1790="West","William")</f>
        <v>Erin</v>
      </c>
      <c r="AG1790" s="31">
        <f>Table_1[[#This Row],[Ship date]]-Table_1[[#This Row],[Order Date]]</f>
        <v>2</v>
      </c>
      <c r="AH1790" s="22">
        <f>Table_1[[#This Row],[Profit]]/Table_1[[#This Row],[Sales]]</f>
        <v>0.39569909538168546</v>
      </c>
      <c r="AI1790" s="23">
        <f>Table_1[[#This Row],[Profit]]+Table_1[[#This Row],[Sales]]</f>
        <v>2814.1759999999999</v>
      </c>
      <c r="AJ1790" s="17">
        <f>WEEKNUM(Table_1[[#This Row],[Order Date]],1)</f>
        <v>25</v>
      </c>
      <c r="AK1790" s="17" t="str">
        <f>TEXT(Table_1[[#This Row],[Order Date]],"mmm yyyy")</f>
        <v>Jun 2015</v>
      </c>
      <c r="AL1790" s="17" t="str">
        <f>Table_1[[#This Row],[Monthly sales]]&amp;"  Week "&amp;TEXT(Table_1[[#This Row],[Weekly sales]],"00")</f>
        <v>Jun 2015  Week 25</v>
      </c>
      <c r="AM1790" s="17">
        <f>IF(COUNTIF($A$2:A1790, A1790)=1, 1, 0)</f>
        <v>1</v>
      </c>
      <c r="AN1790" s="3">
        <f>COUNTA(A1790) - COUNTIF(Table_1[[#This Row],[Unique Customers]], 1)</f>
        <v>0</v>
      </c>
      <c r="AO1790" s="17" t="str">
        <f t="shared" si="27"/>
        <v>Unique</v>
      </c>
      <c r="AP1790" s="17" t="str">
        <f>"Q"&amp;_xlfn.CEILING.MATH(MONTH(Table_1[[#This Row],[Monthly sales]])/3,1)</f>
        <v>Q2</v>
      </c>
    </row>
    <row r="1791" spans="1:42" ht="14.4" x14ac:dyDescent="0.3">
      <c r="A1791" s="2">
        <v>738</v>
      </c>
      <c r="B1791" s="15" t="s">
        <v>2878</v>
      </c>
      <c r="C1791" s="15" t="s">
        <v>71</v>
      </c>
      <c r="D1791" s="6">
        <v>0.02</v>
      </c>
      <c r="E1791" s="4">
        <v>70.98</v>
      </c>
      <c r="F1791" s="4">
        <v>46.74</v>
      </c>
      <c r="G1791" s="15" t="s">
        <v>27</v>
      </c>
      <c r="H1791" s="15" t="s">
        <v>40</v>
      </c>
      <c r="I1791" s="15" t="s">
        <v>29</v>
      </c>
      <c r="J1791" s="15" t="s">
        <v>118</v>
      </c>
      <c r="K1791" s="15" t="s">
        <v>31</v>
      </c>
      <c r="L1791" s="15" t="s">
        <v>379</v>
      </c>
      <c r="M1791" s="6">
        <v>0.56000000000000005</v>
      </c>
      <c r="N1791" s="15" t="s">
        <v>33</v>
      </c>
      <c r="O1791" s="15" t="s">
        <v>112</v>
      </c>
      <c r="P1791" s="15" t="s">
        <v>398</v>
      </c>
      <c r="Q1791" s="15" t="s">
        <v>2373</v>
      </c>
      <c r="R1791" s="2">
        <v>7016</v>
      </c>
      <c r="S1791" s="1">
        <v>42170</v>
      </c>
      <c r="T1791" s="12">
        <f>EOMONTH(Table_1[[#This Row],[Order Date]],0)</f>
        <v>42185</v>
      </c>
      <c r="U1791" s="10">
        <f>EOMONTH(Table_1[[#This Row],[Order Date]],0)</f>
        <v>42185</v>
      </c>
      <c r="V1791" s="14">
        <v>42170</v>
      </c>
      <c r="W1791" s="1">
        <v>42171</v>
      </c>
      <c r="X1791" s="12">
        <v>42171</v>
      </c>
      <c r="Y1791" s="10">
        <f>EOMONTH(Table_1[[#This Row],[Ship date]],0)</f>
        <v>42185</v>
      </c>
      <c r="Z1791" s="14">
        <v>42171</v>
      </c>
      <c r="AA1791" s="4">
        <v>-178.21600000000001</v>
      </c>
      <c r="AB1791" s="2">
        <v>4</v>
      </c>
      <c r="AC1791" s="4">
        <v>313.63</v>
      </c>
      <c r="AD1791" s="2">
        <v>90361</v>
      </c>
      <c r="AE1791" s="4">
        <f>'DataCleaning and Transformation'!$E1791-'DataCleaning and Transformation'!$D1791</f>
        <v>70.960000000000008</v>
      </c>
      <c r="AF1791" s="15" t="str">
        <f>_xlfn.IFS('DataCleaning and Transformation'!$O1791="Central","Chris",'DataCleaning and Transformation'!$O1791="East","Erin",'DataCleaning and Transformation'!$O1791="South","Sam",'DataCleaning and Transformation'!$O1791="West","William")</f>
        <v>Erin</v>
      </c>
      <c r="AG1791" s="31">
        <f>Table_1[[#This Row],[Ship date]]-Table_1[[#This Row],[Order Date]]</f>
        <v>1</v>
      </c>
      <c r="AH1791" s="22">
        <f>Table_1[[#This Row],[Profit]]/Table_1[[#This Row],[Sales]]</f>
        <v>-0.56823645697159075</v>
      </c>
      <c r="AI1791" s="23">
        <f>Table_1[[#This Row],[Profit]]+Table_1[[#This Row],[Sales]]</f>
        <v>135.41399999999999</v>
      </c>
      <c r="AJ1791" s="17">
        <f>WEEKNUM(Table_1[[#This Row],[Order Date]],1)</f>
        <v>25</v>
      </c>
      <c r="AK1791" s="17" t="str">
        <f>TEXT(Table_1[[#This Row],[Order Date]],"mmm yyyy")</f>
        <v>Jun 2015</v>
      </c>
      <c r="AL1791" s="17" t="str">
        <f>Table_1[[#This Row],[Monthly sales]]&amp;"  Week "&amp;TEXT(Table_1[[#This Row],[Weekly sales]],"00")</f>
        <v>Jun 2015  Week 25</v>
      </c>
      <c r="AM1791" s="17">
        <f>IF(COUNTIF($A$2:A1791, A1791)=1, 1, 0)</f>
        <v>1</v>
      </c>
      <c r="AN1791" s="3">
        <f>COUNTA(A1791) - COUNTIF(Table_1[[#This Row],[Unique Customers]], 1)</f>
        <v>0</v>
      </c>
      <c r="AO1791" s="17" t="str">
        <f t="shared" si="27"/>
        <v>Repeated</v>
      </c>
      <c r="AP1791" s="17" t="str">
        <f>"Q"&amp;_xlfn.CEILING.MATH(MONTH(Table_1[[#This Row],[Monthly sales]])/3,1)</f>
        <v>Q2</v>
      </c>
    </row>
    <row r="1792" spans="1:42" ht="14.4" x14ac:dyDescent="0.3">
      <c r="A1792" s="2">
        <v>741</v>
      </c>
      <c r="B1792" s="15" t="s">
        <v>2879</v>
      </c>
      <c r="C1792" s="15" t="s">
        <v>71</v>
      </c>
      <c r="D1792" s="6">
        <v>0.04</v>
      </c>
      <c r="E1792" s="4">
        <v>27.48</v>
      </c>
      <c r="F1792" s="4">
        <v>4</v>
      </c>
      <c r="G1792" s="15" t="s">
        <v>39</v>
      </c>
      <c r="H1792" s="15" t="s">
        <v>40</v>
      </c>
      <c r="I1792" s="15" t="s">
        <v>41</v>
      </c>
      <c r="J1792" s="15" t="s">
        <v>42</v>
      </c>
      <c r="K1792" s="15" t="s">
        <v>74</v>
      </c>
      <c r="L1792" s="15" t="s">
        <v>2062</v>
      </c>
      <c r="M1792" s="6">
        <v>0.75</v>
      </c>
      <c r="N1792" s="15" t="s">
        <v>33</v>
      </c>
      <c r="O1792" s="15" t="s">
        <v>112</v>
      </c>
      <c r="P1792" s="15" t="s">
        <v>398</v>
      </c>
      <c r="Q1792" s="15" t="s">
        <v>2880</v>
      </c>
      <c r="R1792" s="2">
        <v>7901</v>
      </c>
      <c r="S1792" s="1">
        <v>42170</v>
      </c>
      <c r="T1792" s="12">
        <f>EOMONTH(Table_1[[#This Row],[Order Date]],0)</f>
        <v>42185</v>
      </c>
      <c r="U1792" s="10">
        <f>EOMONTH(Table_1[[#This Row],[Order Date]],0)</f>
        <v>42185</v>
      </c>
      <c r="V1792" s="14">
        <v>42170</v>
      </c>
      <c r="W1792" s="1">
        <v>42172</v>
      </c>
      <c r="X1792" s="12">
        <v>42172</v>
      </c>
      <c r="Y1792" s="10">
        <f>EOMONTH(Table_1[[#This Row],[Ship date]],0)</f>
        <v>42185</v>
      </c>
      <c r="Z1792" s="14">
        <v>42172</v>
      </c>
      <c r="AA1792" s="4">
        <v>-26.655999999999999</v>
      </c>
      <c r="AB1792" s="2">
        <v>15</v>
      </c>
      <c r="AC1792" s="4">
        <v>397.17</v>
      </c>
      <c r="AD1792" s="2">
        <v>90361</v>
      </c>
      <c r="AE1792" s="4">
        <f>'DataCleaning and Transformation'!$E1792-'DataCleaning and Transformation'!$D1792</f>
        <v>27.44</v>
      </c>
      <c r="AF1792" s="15" t="str">
        <f>_xlfn.IFS('DataCleaning and Transformation'!$O1792="Central","Chris",'DataCleaning and Transformation'!$O1792="East","Erin",'DataCleaning and Transformation'!$O1792="South","Sam",'DataCleaning and Transformation'!$O1792="West","William")</f>
        <v>Erin</v>
      </c>
      <c r="AG1792" s="31">
        <f>Table_1[[#This Row],[Ship date]]-Table_1[[#This Row],[Order Date]]</f>
        <v>2</v>
      </c>
      <c r="AH1792" s="22">
        <f>Table_1[[#This Row],[Profit]]/Table_1[[#This Row],[Sales]]</f>
        <v>-6.7114837475136579E-2</v>
      </c>
      <c r="AI1792" s="23">
        <f>Table_1[[#This Row],[Profit]]+Table_1[[#This Row],[Sales]]</f>
        <v>370.51400000000001</v>
      </c>
      <c r="AJ1792" s="17">
        <f>WEEKNUM(Table_1[[#This Row],[Order Date]],1)</f>
        <v>25</v>
      </c>
      <c r="AK1792" s="17" t="str">
        <f>TEXT(Table_1[[#This Row],[Order Date]],"mmm yyyy")</f>
        <v>Jun 2015</v>
      </c>
      <c r="AL1792" s="17" t="str">
        <f>Table_1[[#This Row],[Monthly sales]]&amp;"  Week "&amp;TEXT(Table_1[[#This Row],[Weekly sales]],"00")</f>
        <v>Jun 2015  Week 25</v>
      </c>
      <c r="AM1792" s="17">
        <f>IF(COUNTIF($A$2:A1792, A1792)=1, 1, 0)</f>
        <v>1</v>
      </c>
      <c r="AN1792" s="3">
        <f>COUNTA(A1792) - COUNTIF(Table_1[[#This Row],[Unique Customers]], 1)</f>
        <v>0</v>
      </c>
      <c r="AO1792" s="17" t="str">
        <f t="shared" si="27"/>
        <v>Repeated</v>
      </c>
      <c r="AP1792" s="17" t="str">
        <f>"Q"&amp;_xlfn.CEILING.MATH(MONTH(Table_1[[#This Row],[Monthly sales]])/3,1)</f>
        <v>Q2</v>
      </c>
    </row>
    <row r="1793" spans="1:42" ht="14.4" x14ac:dyDescent="0.3">
      <c r="A1793" s="2">
        <v>2183</v>
      </c>
      <c r="B1793" s="15" t="s">
        <v>2881</v>
      </c>
      <c r="C1793" s="15" t="s">
        <v>71</v>
      </c>
      <c r="D1793" s="6">
        <v>0</v>
      </c>
      <c r="E1793" s="4">
        <v>1.48</v>
      </c>
      <c r="F1793" s="4">
        <v>0.7</v>
      </c>
      <c r="G1793" s="15" t="s">
        <v>39</v>
      </c>
      <c r="H1793" s="15" t="s">
        <v>72</v>
      </c>
      <c r="I1793" s="15" t="s">
        <v>49</v>
      </c>
      <c r="J1793" s="15" t="s">
        <v>177</v>
      </c>
      <c r="K1793" s="15" t="s">
        <v>51</v>
      </c>
      <c r="L1793" s="15" t="s">
        <v>178</v>
      </c>
      <c r="M1793" s="6">
        <v>0.37</v>
      </c>
      <c r="N1793" s="15" t="s">
        <v>33</v>
      </c>
      <c r="O1793" s="15" t="s">
        <v>34</v>
      </c>
      <c r="P1793" s="15" t="s">
        <v>389</v>
      </c>
      <c r="Q1793" s="15" t="s">
        <v>2882</v>
      </c>
      <c r="R1793" s="2">
        <v>42301</v>
      </c>
      <c r="S1793" s="1">
        <v>42170</v>
      </c>
      <c r="T1793" s="12">
        <f>EOMONTH(Table_1[[#This Row],[Order Date]],0)</f>
        <v>42185</v>
      </c>
      <c r="U1793" s="10">
        <f>EOMONTH(Table_1[[#This Row],[Order Date]],0)</f>
        <v>42185</v>
      </c>
      <c r="V1793" s="14">
        <v>42170</v>
      </c>
      <c r="W1793" s="1">
        <v>42172</v>
      </c>
      <c r="X1793" s="12">
        <v>42172</v>
      </c>
      <c r="Y1793" s="10">
        <f>EOMONTH(Table_1[[#This Row],[Ship date]],0)</f>
        <v>42185</v>
      </c>
      <c r="Z1793" s="14">
        <v>42172</v>
      </c>
      <c r="AA1793" s="4">
        <v>-203.09800000000001</v>
      </c>
      <c r="AB1793" s="2">
        <v>12</v>
      </c>
      <c r="AC1793" s="4">
        <v>19.32</v>
      </c>
      <c r="AD1793" s="2">
        <v>91571</v>
      </c>
      <c r="AE1793" s="4">
        <f>'DataCleaning and Transformation'!$E1793-'DataCleaning and Transformation'!$D1793</f>
        <v>1.48</v>
      </c>
      <c r="AF1793" s="15" t="str">
        <f>_xlfn.IFS('DataCleaning and Transformation'!$O1793="Central","Chris",'DataCleaning and Transformation'!$O1793="East","Erin",'DataCleaning and Transformation'!$O1793="South","Sam",'DataCleaning and Transformation'!$O1793="West","William")</f>
        <v>Sam</v>
      </c>
      <c r="AG1793" s="31">
        <f>Table_1[[#This Row],[Ship date]]-Table_1[[#This Row],[Order Date]]</f>
        <v>2</v>
      </c>
      <c r="AH1793" s="22">
        <f>Table_1[[#This Row],[Profit]]/Table_1[[#This Row],[Sales]]</f>
        <v>-10.512318840579711</v>
      </c>
      <c r="AI1793" s="23">
        <f>Table_1[[#This Row],[Profit]]+Table_1[[#This Row],[Sales]]</f>
        <v>-183.77800000000002</v>
      </c>
      <c r="AJ1793" s="17">
        <f>WEEKNUM(Table_1[[#This Row],[Order Date]],1)</f>
        <v>25</v>
      </c>
      <c r="AK1793" s="17" t="str">
        <f>TEXT(Table_1[[#This Row],[Order Date]],"mmm yyyy")</f>
        <v>Jun 2015</v>
      </c>
      <c r="AL1793" s="17" t="str">
        <f>Table_1[[#This Row],[Monthly sales]]&amp;"  Week "&amp;TEXT(Table_1[[#This Row],[Weekly sales]],"00")</f>
        <v>Jun 2015  Week 25</v>
      </c>
      <c r="AM1793" s="17">
        <f>IF(COUNTIF($A$2:A1793, A1793)=1, 1, 0)</f>
        <v>1</v>
      </c>
      <c r="AN1793" s="3">
        <f>COUNTA(A1793) - COUNTIF(Table_1[[#This Row],[Unique Customers]], 1)</f>
        <v>0</v>
      </c>
      <c r="AO1793" s="17" t="str">
        <f t="shared" si="27"/>
        <v>Unique</v>
      </c>
      <c r="AP1793" s="17" t="str">
        <f>"Q"&amp;_xlfn.CEILING.MATH(MONTH(Table_1[[#This Row],[Monthly sales]])/3,1)</f>
        <v>Q2</v>
      </c>
    </row>
    <row r="1794" spans="1:42" ht="14.4" x14ac:dyDescent="0.3">
      <c r="A1794" s="2">
        <v>2512</v>
      </c>
      <c r="B1794" s="15" t="s">
        <v>2883</v>
      </c>
      <c r="C1794" s="15" t="s">
        <v>71</v>
      </c>
      <c r="D1794" s="6">
        <v>0.04</v>
      </c>
      <c r="E1794" s="4">
        <v>6.48</v>
      </c>
      <c r="F1794" s="4">
        <v>9.5399999999999991</v>
      </c>
      <c r="G1794" s="15" t="s">
        <v>39</v>
      </c>
      <c r="H1794" s="15" t="s">
        <v>72</v>
      </c>
      <c r="I1794" s="15" t="s">
        <v>49</v>
      </c>
      <c r="J1794" s="15" t="s">
        <v>89</v>
      </c>
      <c r="K1794" s="15" t="s">
        <v>74</v>
      </c>
      <c r="L1794" s="15" t="s">
        <v>2225</v>
      </c>
      <c r="M1794" s="6">
        <v>0.37</v>
      </c>
      <c r="N1794" s="15" t="s">
        <v>33</v>
      </c>
      <c r="O1794" s="15" t="s">
        <v>112</v>
      </c>
      <c r="P1794" s="15" t="s">
        <v>404</v>
      </c>
      <c r="Q1794" s="15" t="s">
        <v>2884</v>
      </c>
      <c r="R1794" s="2">
        <v>2138</v>
      </c>
      <c r="S1794" s="1">
        <v>42170</v>
      </c>
      <c r="T1794" s="12">
        <f>EOMONTH(Table_1[[#This Row],[Order Date]],0)</f>
        <v>42185</v>
      </c>
      <c r="U1794" s="10">
        <f>EOMONTH(Table_1[[#This Row],[Order Date]],0)</f>
        <v>42185</v>
      </c>
      <c r="V1794" s="14">
        <v>42170</v>
      </c>
      <c r="W1794" s="1">
        <v>42172</v>
      </c>
      <c r="X1794" s="12">
        <v>42172</v>
      </c>
      <c r="Y1794" s="10">
        <f>EOMONTH(Table_1[[#This Row],[Ship date]],0)</f>
        <v>42185</v>
      </c>
      <c r="Z1794" s="14">
        <v>42172</v>
      </c>
      <c r="AA1794" s="4">
        <v>-223.94399999999999</v>
      </c>
      <c r="AB1794" s="2">
        <v>19</v>
      </c>
      <c r="AC1794" s="4">
        <v>125.37</v>
      </c>
      <c r="AD1794" s="2">
        <v>87030</v>
      </c>
      <c r="AE1794" s="4">
        <f>'DataCleaning and Transformation'!$E1794-'DataCleaning and Transformation'!$D1794</f>
        <v>6.44</v>
      </c>
      <c r="AF1794" s="15" t="str">
        <f>_xlfn.IFS('DataCleaning and Transformation'!$O1794="Central","Chris",'DataCleaning and Transformation'!$O1794="East","Erin",'DataCleaning and Transformation'!$O1794="South","Sam",'DataCleaning and Transformation'!$O1794="West","William")</f>
        <v>Erin</v>
      </c>
      <c r="AG1794" s="31">
        <f>Table_1[[#This Row],[Ship date]]-Table_1[[#This Row],[Order Date]]</f>
        <v>2</v>
      </c>
      <c r="AH1794" s="22">
        <f>Table_1[[#This Row],[Profit]]/Table_1[[#This Row],[Sales]]</f>
        <v>-1.7862646566164153</v>
      </c>
      <c r="AI1794" s="23">
        <f>Table_1[[#This Row],[Profit]]+Table_1[[#This Row],[Sales]]</f>
        <v>-98.573999999999984</v>
      </c>
      <c r="AJ1794" s="17">
        <f>WEEKNUM(Table_1[[#This Row],[Order Date]],1)</f>
        <v>25</v>
      </c>
      <c r="AK1794" s="17" t="str">
        <f>TEXT(Table_1[[#This Row],[Order Date]],"mmm yyyy")</f>
        <v>Jun 2015</v>
      </c>
      <c r="AL1794" s="17" t="str">
        <f>Table_1[[#This Row],[Monthly sales]]&amp;"  Week "&amp;TEXT(Table_1[[#This Row],[Weekly sales]],"00")</f>
        <v>Jun 2015  Week 25</v>
      </c>
      <c r="AM1794" s="17">
        <f>IF(COUNTIF($A$2:A1794, A1794)=1, 1, 0)</f>
        <v>1</v>
      </c>
      <c r="AN1794" s="3">
        <f>COUNTA(A1794) - COUNTIF(Table_1[[#This Row],[Unique Customers]], 1)</f>
        <v>0</v>
      </c>
      <c r="AO1794" s="17" t="str">
        <f t="shared" ref="AO1794:AO1857" si="28">IF(AD1794=AD1793, "Repeated", "Unique")</f>
        <v>Unique</v>
      </c>
      <c r="AP1794" s="17" t="str">
        <f>"Q"&amp;_xlfn.CEILING.MATH(MONTH(Table_1[[#This Row],[Monthly sales]])/3,1)</f>
        <v>Q2</v>
      </c>
    </row>
    <row r="1795" spans="1:42" ht="14.4" x14ac:dyDescent="0.3">
      <c r="A1795" s="2">
        <v>1038</v>
      </c>
      <c r="B1795" s="15" t="s">
        <v>2885</v>
      </c>
      <c r="C1795" s="15" t="s">
        <v>26</v>
      </c>
      <c r="D1795" s="6">
        <v>0.1</v>
      </c>
      <c r="E1795" s="4">
        <v>7.64</v>
      </c>
      <c r="F1795" s="4">
        <v>5.83</v>
      </c>
      <c r="G1795" s="15" t="s">
        <v>39</v>
      </c>
      <c r="H1795" s="15" t="s">
        <v>95</v>
      </c>
      <c r="I1795" s="15" t="s">
        <v>49</v>
      </c>
      <c r="J1795" s="15" t="s">
        <v>89</v>
      </c>
      <c r="K1795" s="15" t="s">
        <v>51</v>
      </c>
      <c r="L1795" s="15" t="s">
        <v>233</v>
      </c>
      <c r="M1795" s="6">
        <v>0.36</v>
      </c>
      <c r="N1795" s="15" t="s">
        <v>33</v>
      </c>
      <c r="O1795" s="15" t="s">
        <v>34</v>
      </c>
      <c r="P1795" s="15" t="s">
        <v>124</v>
      </c>
      <c r="Q1795" s="15" t="s">
        <v>2886</v>
      </c>
      <c r="R1795" s="2">
        <v>33430</v>
      </c>
      <c r="S1795" s="1">
        <v>42171</v>
      </c>
      <c r="T1795" s="12">
        <f>EOMONTH(Table_1[[#This Row],[Order Date]],0)</f>
        <v>42185</v>
      </c>
      <c r="U1795" s="10">
        <f>EOMONTH(Table_1[[#This Row],[Order Date]],0)</f>
        <v>42185</v>
      </c>
      <c r="V1795" s="14">
        <v>42171</v>
      </c>
      <c r="W1795" s="1">
        <v>42172</v>
      </c>
      <c r="X1795" s="12">
        <v>42172</v>
      </c>
      <c r="Y1795" s="10">
        <f>EOMONTH(Table_1[[#This Row],[Ship date]],0)</f>
        <v>42185</v>
      </c>
      <c r="Z1795" s="14">
        <v>42172</v>
      </c>
      <c r="AA1795" s="4">
        <v>-403.18740000000003</v>
      </c>
      <c r="AB1795" s="2">
        <v>5</v>
      </c>
      <c r="AC1795" s="4">
        <v>39.36</v>
      </c>
      <c r="AD1795" s="2">
        <v>90641</v>
      </c>
      <c r="AE1795" s="4">
        <f>'DataCleaning and Transformation'!$E1795-'DataCleaning and Transformation'!$D1795</f>
        <v>7.54</v>
      </c>
      <c r="AF1795" s="15" t="str">
        <f>_xlfn.IFS('DataCleaning and Transformation'!$O1795="Central","Chris",'DataCleaning and Transformation'!$O1795="East","Erin",'DataCleaning and Transformation'!$O1795="South","Sam",'DataCleaning and Transformation'!$O1795="West","William")</f>
        <v>Sam</v>
      </c>
      <c r="AG1795" s="31">
        <f>Table_1[[#This Row],[Ship date]]-Table_1[[#This Row],[Order Date]]</f>
        <v>1</v>
      </c>
      <c r="AH1795" s="22">
        <f>Table_1[[#This Row],[Profit]]/Table_1[[#This Row],[Sales]]</f>
        <v>-10.243582317073171</v>
      </c>
      <c r="AI1795" s="23">
        <f>Table_1[[#This Row],[Profit]]+Table_1[[#This Row],[Sales]]</f>
        <v>-363.82740000000001</v>
      </c>
      <c r="AJ1795" s="17">
        <f>WEEKNUM(Table_1[[#This Row],[Order Date]],1)</f>
        <v>25</v>
      </c>
      <c r="AK1795" s="17" t="str">
        <f>TEXT(Table_1[[#This Row],[Order Date]],"mmm yyyy")</f>
        <v>Jun 2015</v>
      </c>
      <c r="AL1795" s="17" t="str">
        <f>Table_1[[#This Row],[Monthly sales]]&amp;"  Week "&amp;TEXT(Table_1[[#This Row],[Weekly sales]],"00")</f>
        <v>Jun 2015  Week 25</v>
      </c>
      <c r="AM1795" s="17">
        <f>IF(COUNTIF($A$2:A1795, A1795)=1, 1, 0)</f>
        <v>1</v>
      </c>
      <c r="AN1795" s="3">
        <f>COUNTA(A1795) - COUNTIF(Table_1[[#This Row],[Unique Customers]], 1)</f>
        <v>0</v>
      </c>
      <c r="AO1795" s="17" t="str">
        <f t="shared" si="28"/>
        <v>Unique</v>
      </c>
      <c r="AP1795" s="17" t="str">
        <f>"Q"&amp;_xlfn.CEILING.MATH(MONTH(Table_1[[#This Row],[Monthly sales]])/3,1)</f>
        <v>Q2</v>
      </c>
    </row>
    <row r="1796" spans="1:42" ht="14.4" x14ac:dyDescent="0.3">
      <c r="A1796" s="2">
        <v>2677</v>
      </c>
      <c r="B1796" s="15" t="s">
        <v>2887</v>
      </c>
      <c r="C1796" s="15" t="s">
        <v>26</v>
      </c>
      <c r="D1796" s="6">
        <v>0.03</v>
      </c>
      <c r="E1796" s="4">
        <v>41.32</v>
      </c>
      <c r="F1796" s="4">
        <v>58.66</v>
      </c>
      <c r="G1796" s="15" t="s">
        <v>88</v>
      </c>
      <c r="H1796" s="15" t="s">
        <v>28</v>
      </c>
      <c r="I1796" s="15" t="s">
        <v>29</v>
      </c>
      <c r="J1796" s="15" t="s">
        <v>127</v>
      </c>
      <c r="K1796" s="15" t="s">
        <v>145</v>
      </c>
      <c r="L1796" s="15" t="s">
        <v>2888</v>
      </c>
      <c r="M1796" s="6">
        <v>0.76</v>
      </c>
      <c r="N1796" s="15" t="s">
        <v>33</v>
      </c>
      <c r="O1796" s="15" t="s">
        <v>34</v>
      </c>
      <c r="P1796" s="15" t="s">
        <v>243</v>
      </c>
      <c r="Q1796" s="15" t="s">
        <v>803</v>
      </c>
      <c r="R1796" s="2">
        <v>22601</v>
      </c>
      <c r="S1796" s="1">
        <v>42171</v>
      </c>
      <c r="T1796" s="12">
        <f>EOMONTH(Table_1[[#This Row],[Order Date]],0)</f>
        <v>42185</v>
      </c>
      <c r="U1796" s="10">
        <f>EOMONTH(Table_1[[#This Row],[Order Date]],0)</f>
        <v>42185</v>
      </c>
      <c r="V1796" s="14">
        <v>42171</v>
      </c>
      <c r="W1796" s="1">
        <v>42172</v>
      </c>
      <c r="X1796" s="12">
        <v>42172</v>
      </c>
      <c r="Y1796" s="10">
        <f>EOMONTH(Table_1[[#This Row],[Ship date]],0)</f>
        <v>42185</v>
      </c>
      <c r="Z1796" s="14">
        <v>42172</v>
      </c>
      <c r="AA1796" s="4">
        <v>-32.816000000000003</v>
      </c>
      <c r="AB1796" s="2">
        <v>10</v>
      </c>
      <c r="AC1796" s="4">
        <v>419.27</v>
      </c>
      <c r="AD1796" s="2">
        <v>86633</v>
      </c>
      <c r="AE1796" s="4">
        <f>'DataCleaning and Transformation'!$E1796-'DataCleaning and Transformation'!$D1796</f>
        <v>41.29</v>
      </c>
      <c r="AF1796" s="15" t="str">
        <f>_xlfn.IFS('DataCleaning and Transformation'!$O1796="Central","Chris",'DataCleaning and Transformation'!$O1796="East","Erin",'DataCleaning and Transformation'!$O1796="South","Sam",'DataCleaning and Transformation'!$O1796="West","William")</f>
        <v>Sam</v>
      </c>
      <c r="AG1796" s="31">
        <f>Table_1[[#This Row],[Ship date]]-Table_1[[#This Row],[Order Date]]</f>
        <v>1</v>
      </c>
      <c r="AH1796" s="22">
        <f>Table_1[[#This Row],[Profit]]/Table_1[[#This Row],[Sales]]</f>
        <v>-7.8269372957759931E-2</v>
      </c>
      <c r="AI1796" s="23">
        <f>Table_1[[#This Row],[Profit]]+Table_1[[#This Row],[Sales]]</f>
        <v>386.45399999999995</v>
      </c>
      <c r="AJ1796" s="17">
        <f>WEEKNUM(Table_1[[#This Row],[Order Date]],1)</f>
        <v>25</v>
      </c>
      <c r="AK1796" s="17" t="str">
        <f>TEXT(Table_1[[#This Row],[Order Date]],"mmm yyyy")</f>
        <v>Jun 2015</v>
      </c>
      <c r="AL1796" s="17" t="str">
        <f>Table_1[[#This Row],[Monthly sales]]&amp;"  Week "&amp;TEXT(Table_1[[#This Row],[Weekly sales]],"00")</f>
        <v>Jun 2015  Week 25</v>
      </c>
      <c r="AM1796" s="17">
        <f>IF(COUNTIF($A$2:A1796, A1796)=1, 1, 0)</f>
        <v>1</v>
      </c>
      <c r="AN1796" s="3">
        <f>COUNTA(A1796) - COUNTIF(Table_1[[#This Row],[Unique Customers]], 1)</f>
        <v>0</v>
      </c>
      <c r="AO1796" s="17" t="str">
        <f t="shared" si="28"/>
        <v>Unique</v>
      </c>
      <c r="AP1796" s="17" t="str">
        <f>"Q"&amp;_xlfn.CEILING.MATH(MONTH(Table_1[[#This Row],[Monthly sales]])/3,1)</f>
        <v>Q2</v>
      </c>
    </row>
    <row r="1797" spans="1:42" ht="14.4" x14ac:dyDescent="0.3">
      <c r="A1797" s="2">
        <v>2677</v>
      </c>
      <c r="B1797" s="15" t="s">
        <v>2887</v>
      </c>
      <c r="C1797" s="15" t="s">
        <v>26</v>
      </c>
      <c r="D1797" s="6">
        <v>0</v>
      </c>
      <c r="E1797" s="4">
        <v>6.88</v>
      </c>
      <c r="F1797" s="4">
        <v>2</v>
      </c>
      <c r="G1797" s="15" t="s">
        <v>39</v>
      </c>
      <c r="H1797" s="15" t="s">
        <v>28</v>
      </c>
      <c r="I1797" s="15" t="s">
        <v>49</v>
      </c>
      <c r="J1797" s="15" t="s">
        <v>89</v>
      </c>
      <c r="K1797" s="15" t="s">
        <v>51</v>
      </c>
      <c r="L1797" s="15" t="s">
        <v>853</v>
      </c>
      <c r="M1797" s="6">
        <v>0.39</v>
      </c>
      <c r="N1797" s="15" t="s">
        <v>33</v>
      </c>
      <c r="O1797" s="15" t="s">
        <v>34</v>
      </c>
      <c r="P1797" s="15" t="s">
        <v>243</v>
      </c>
      <c r="Q1797" s="15" t="s">
        <v>803</v>
      </c>
      <c r="R1797" s="2">
        <v>22601</v>
      </c>
      <c r="S1797" s="1">
        <v>42171</v>
      </c>
      <c r="T1797" s="12">
        <f>EOMONTH(Table_1[[#This Row],[Order Date]],0)</f>
        <v>42185</v>
      </c>
      <c r="U1797" s="10">
        <f>EOMONTH(Table_1[[#This Row],[Order Date]],0)</f>
        <v>42185</v>
      </c>
      <c r="V1797" s="14">
        <v>42171</v>
      </c>
      <c r="W1797" s="1">
        <v>42171</v>
      </c>
      <c r="X1797" s="12">
        <v>42171</v>
      </c>
      <c r="Y1797" s="10">
        <f>EOMONTH(Table_1[[#This Row],[Ship date]],0)</f>
        <v>42185</v>
      </c>
      <c r="Z1797" s="14">
        <v>42171</v>
      </c>
      <c r="AA1797" s="4">
        <v>-15.61</v>
      </c>
      <c r="AB1797" s="2">
        <v>5</v>
      </c>
      <c r="AC1797" s="4">
        <v>36</v>
      </c>
      <c r="AD1797" s="2">
        <v>86633</v>
      </c>
      <c r="AE1797" s="4">
        <f>'DataCleaning and Transformation'!$E1797-'DataCleaning and Transformation'!$D1797</f>
        <v>6.88</v>
      </c>
      <c r="AF1797" s="15" t="str">
        <f>_xlfn.IFS('DataCleaning and Transformation'!$O1797="Central","Chris",'DataCleaning and Transformation'!$O1797="East","Erin",'DataCleaning and Transformation'!$O1797="South","Sam",'DataCleaning and Transformation'!$O1797="West","William")</f>
        <v>Sam</v>
      </c>
      <c r="AG1797" s="31">
        <f>Table_1[[#This Row],[Ship date]]-Table_1[[#This Row],[Order Date]]</f>
        <v>0</v>
      </c>
      <c r="AH1797" s="22">
        <f>Table_1[[#This Row],[Profit]]/Table_1[[#This Row],[Sales]]</f>
        <v>-0.43361111111111111</v>
      </c>
      <c r="AI1797" s="23">
        <f>Table_1[[#This Row],[Profit]]+Table_1[[#This Row],[Sales]]</f>
        <v>20.39</v>
      </c>
      <c r="AJ1797" s="17">
        <f>WEEKNUM(Table_1[[#This Row],[Order Date]],1)</f>
        <v>25</v>
      </c>
      <c r="AK1797" s="17" t="str">
        <f>TEXT(Table_1[[#This Row],[Order Date]],"mmm yyyy")</f>
        <v>Jun 2015</v>
      </c>
      <c r="AL1797" s="17" t="str">
        <f>Table_1[[#This Row],[Monthly sales]]&amp;"  Week "&amp;TEXT(Table_1[[#This Row],[Weekly sales]],"00")</f>
        <v>Jun 2015  Week 25</v>
      </c>
      <c r="AM1797" s="17">
        <f>IF(COUNTIF($A$2:A1797, A1797)=1, 1, 0)</f>
        <v>0</v>
      </c>
      <c r="AN1797" s="3">
        <f>COUNTA(A1797) - COUNTIF(Table_1[[#This Row],[Unique Customers]], 1)</f>
        <v>1</v>
      </c>
      <c r="AO1797" s="17" t="str">
        <f t="shared" si="28"/>
        <v>Repeated</v>
      </c>
      <c r="AP1797" s="17" t="str">
        <f>"Q"&amp;_xlfn.CEILING.MATH(MONTH(Table_1[[#This Row],[Monthly sales]])/3,1)</f>
        <v>Q2</v>
      </c>
    </row>
    <row r="1798" spans="1:42" ht="14.4" x14ac:dyDescent="0.3">
      <c r="A1798" s="2">
        <v>2720</v>
      </c>
      <c r="B1798" s="15" t="s">
        <v>2889</v>
      </c>
      <c r="C1798" s="15" t="s">
        <v>26</v>
      </c>
      <c r="D1798" s="6">
        <v>0</v>
      </c>
      <c r="E1798" s="4">
        <v>40.479999999999997</v>
      </c>
      <c r="F1798" s="4">
        <v>19.989999999999998</v>
      </c>
      <c r="G1798" s="15" t="s">
        <v>39</v>
      </c>
      <c r="H1798" s="15" t="s">
        <v>28</v>
      </c>
      <c r="I1798" s="15" t="s">
        <v>41</v>
      </c>
      <c r="J1798" s="15" t="s">
        <v>42</v>
      </c>
      <c r="K1798" s="15" t="s">
        <v>74</v>
      </c>
      <c r="L1798" s="15" t="s">
        <v>2055</v>
      </c>
      <c r="M1798" s="6">
        <v>0.77</v>
      </c>
      <c r="N1798" s="15" t="s">
        <v>33</v>
      </c>
      <c r="O1798" s="15" t="s">
        <v>34</v>
      </c>
      <c r="P1798" s="15" t="s">
        <v>76</v>
      </c>
      <c r="Q1798" s="15" t="s">
        <v>2890</v>
      </c>
      <c r="R1798" s="2">
        <v>30721</v>
      </c>
      <c r="S1798" s="1">
        <v>42171</v>
      </c>
      <c r="T1798" s="12">
        <f>EOMONTH(Table_1[[#This Row],[Order Date]],0)</f>
        <v>42185</v>
      </c>
      <c r="U1798" s="10">
        <f>EOMONTH(Table_1[[#This Row],[Order Date]],0)</f>
        <v>42185</v>
      </c>
      <c r="V1798" s="14">
        <v>42171</v>
      </c>
      <c r="W1798" s="1">
        <v>42172</v>
      </c>
      <c r="X1798" s="12">
        <v>42172</v>
      </c>
      <c r="Y1798" s="10">
        <f>EOMONTH(Table_1[[#This Row],[Ship date]],0)</f>
        <v>42185</v>
      </c>
      <c r="Z1798" s="14">
        <v>42172</v>
      </c>
      <c r="AA1798" s="4">
        <v>-25.634</v>
      </c>
      <c r="AB1798" s="2">
        <v>6</v>
      </c>
      <c r="AC1798" s="4">
        <v>264.95</v>
      </c>
      <c r="AD1798" s="2">
        <v>88766</v>
      </c>
      <c r="AE1798" s="4">
        <f>'DataCleaning and Transformation'!$E1798-'DataCleaning and Transformation'!$D1798</f>
        <v>40.479999999999997</v>
      </c>
      <c r="AF1798" s="15" t="str">
        <f>_xlfn.IFS('DataCleaning and Transformation'!$O1798="Central","Chris",'DataCleaning and Transformation'!$O1798="East","Erin",'DataCleaning and Transformation'!$O1798="South","Sam",'DataCleaning and Transformation'!$O1798="West","William")</f>
        <v>Sam</v>
      </c>
      <c r="AG1798" s="31">
        <f>Table_1[[#This Row],[Ship date]]-Table_1[[#This Row],[Order Date]]</f>
        <v>1</v>
      </c>
      <c r="AH1798" s="22">
        <f>Table_1[[#This Row],[Profit]]/Table_1[[#This Row],[Sales]]</f>
        <v>-9.6750330250990765E-2</v>
      </c>
      <c r="AI1798" s="23">
        <f>Table_1[[#This Row],[Profit]]+Table_1[[#This Row],[Sales]]</f>
        <v>239.31599999999997</v>
      </c>
      <c r="AJ1798" s="17">
        <f>WEEKNUM(Table_1[[#This Row],[Order Date]],1)</f>
        <v>25</v>
      </c>
      <c r="AK1798" s="17" t="str">
        <f>TEXT(Table_1[[#This Row],[Order Date]],"mmm yyyy")</f>
        <v>Jun 2015</v>
      </c>
      <c r="AL1798" s="17" t="str">
        <f>Table_1[[#This Row],[Monthly sales]]&amp;"  Week "&amp;TEXT(Table_1[[#This Row],[Weekly sales]],"00")</f>
        <v>Jun 2015  Week 25</v>
      </c>
      <c r="AM1798" s="17">
        <f>IF(COUNTIF($A$2:A1798, A1798)=1, 1, 0)</f>
        <v>1</v>
      </c>
      <c r="AN1798" s="3">
        <f>COUNTA(A1798) - COUNTIF(Table_1[[#This Row],[Unique Customers]], 1)</f>
        <v>0</v>
      </c>
      <c r="AO1798" s="17" t="str">
        <f t="shared" si="28"/>
        <v>Unique</v>
      </c>
      <c r="AP1798" s="17" t="str">
        <f>"Q"&amp;_xlfn.CEILING.MATH(MONTH(Table_1[[#This Row],[Monthly sales]])/3,1)</f>
        <v>Q2</v>
      </c>
    </row>
    <row r="1799" spans="1:42" ht="14.4" x14ac:dyDescent="0.3">
      <c r="A1799" s="2">
        <v>1492</v>
      </c>
      <c r="B1799" s="15" t="s">
        <v>2891</v>
      </c>
      <c r="C1799" s="15" t="s">
        <v>38</v>
      </c>
      <c r="D1799" s="6">
        <v>0.04</v>
      </c>
      <c r="E1799" s="4">
        <v>119.99</v>
      </c>
      <c r="F1799" s="4">
        <v>14</v>
      </c>
      <c r="G1799" s="15" t="s">
        <v>27</v>
      </c>
      <c r="H1799" s="15" t="s">
        <v>95</v>
      </c>
      <c r="I1799" s="15" t="s">
        <v>41</v>
      </c>
      <c r="J1799" s="15" t="s">
        <v>57</v>
      </c>
      <c r="K1799" s="15" t="s">
        <v>58</v>
      </c>
      <c r="L1799" s="15" t="s">
        <v>2152</v>
      </c>
      <c r="M1799" s="6">
        <v>0.36</v>
      </c>
      <c r="N1799" s="15" t="s">
        <v>33</v>
      </c>
      <c r="O1799" s="15" t="s">
        <v>53</v>
      </c>
      <c r="P1799" s="15" t="s">
        <v>81</v>
      </c>
      <c r="Q1799" s="15" t="s">
        <v>2892</v>
      </c>
      <c r="R1799" s="2">
        <v>65721</v>
      </c>
      <c r="S1799" s="1">
        <v>42171</v>
      </c>
      <c r="T1799" s="12">
        <f>EOMONTH(Table_1[[#This Row],[Order Date]],0)</f>
        <v>42185</v>
      </c>
      <c r="U1799" s="10">
        <f>EOMONTH(Table_1[[#This Row],[Order Date]],0)</f>
        <v>42185</v>
      </c>
      <c r="V1799" s="14">
        <v>42171</v>
      </c>
      <c r="W1799" s="1">
        <v>42173</v>
      </c>
      <c r="X1799" s="12">
        <v>42173</v>
      </c>
      <c r="Y1799" s="10">
        <f>EOMONTH(Table_1[[#This Row],[Ship date]],0)</f>
        <v>42185</v>
      </c>
      <c r="Z1799" s="14">
        <v>42173</v>
      </c>
      <c r="AA1799" s="4">
        <v>509.95830000000001</v>
      </c>
      <c r="AB1799" s="2">
        <v>6</v>
      </c>
      <c r="AC1799" s="4">
        <v>739.07</v>
      </c>
      <c r="AD1799" s="2">
        <v>88004</v>
      </c>
      <c r="AE1799" s="4">
        <f>'DataCleaning and Transformation'!$E1799-'DataCleaning and Transformation'!$D1799</f>
        <v>119.94999999999999</v>
      </c>
      <c r="AF1799" s="15" t="str">
        <f>_xlfn.IFS('DataCleaning and Transformation'!$O1799="Central","Chris",'DataCleaning and Transformation'!$O1799="East","Erin",'DataCleaning and Transformation'!$O1799="South","Sam",'DataCleaning and Transformation'!$O1799="West","William")</f>
        <v>Chris</v>
      </c>
      <c r="AG1799" s="31">
        <f>Table_1[[#This Row],[Ship date]]-Table_1[[#This Row],[Order Date]]</f>
        <v>2</v>
      </c>
      <c r="AH1799" s="22">
        <f>Table_1[[#This Row],[Profit]]/Table_1[[#This Row],[Sales]]</f>
        <v>0.69</v>
      </c>
      <c r="AI1799" s="23">
        <f>Table_1[[#This Row],[Profit]]+Table_1[[#This Row],[Sales]]</f>
        <v>1249.0282999999999</v>
      </c>
      <c r="AJ1799" s="17">
        <f>WEEKNUM(Table_1[[#This Row],[Order Date]],1)</f>
        <v>25</v>
      </c>
      <c r="AK1799" s="17" t="str">
        <f>TEXT(Table_1[[#This Row],[Order Date]],"mmm yyyy")</f>
        <v>Jun 2015</v>
      </c>
      <c r="AL1799" s="17" t="str">
        <f>Table_1[[#This Row],[Monthly sales]]&amp;"  Week "&amp;TEXT(Table_1[[#This Row],[Weekly sales]],"00")</f>
        <v>Jun 2015  Week 25</v>
      </c>
      <c r="AM1799" s="17">
        <f>IF(COUNTIF($A$2:A1799, A1799)=1, 1, 0)</f>
        <v>1</v>
      </c>
      <c r="AN1799" s="3">
        <f>COUNTA(A1799) - COUNTIF(Table_1[[#This Row],[Unique Customers]], 1)</f>
        <v>0</v>
      </c>
      <c r="AO1799" s="17" t="str">
        <f t="shared" si="28"/>
        <v>Unique</v>
      </c>
      <c r="AP1799" s="17" t="str">
        <f>"Q"&amp;_xlfn.CEILING.MATH(MONTH(Table_1[[#This Row],[Monthly sales]])/3,1)</f>
        <v>Q2</v>
      </c>
    </row>
    <row r="1800" spans="1:42" ht="14.4" x14ac:dyDescent="0.3">
      <c r="A1800" s="2">
        <v>2355</v>
      </c>
      <c r="B1800" s="15" t="s">
        <v>1213</v>
      </c>
      <c r="C1800" s="15" t="s">
        <v>117</v>
      </c>
      <c r="D1800" s="6">
        <v>0.06</v>
      </c>
      <c r="E1800" s="4">
        <v>146.34</v>
      </c>
      <c r="F1800" s="4">
        <v>43.75</v>
      </c>
      <c r="G1800" s="15" t="s">
        <v>27</v>
      </c>
      <c r="H1800" s="15" t="s">
        <v>40</v>
      </c>
      <c r="I1800" s="15" t="s">
        <v>29</v>
      </c>
      <c r="J1800" s="15" t="s">
        <v>30</v>
      </c>
      <c r="K1800" s="15" t="s">
        <v>31</v>
      </c>
      <c r="L1800" s="15" t="s">
        <v>156</v>
      </c>
      <c r="M1800" s="6">
        <v>0.65</v>
      </c>
      <c r="N1800" s="15" t="s">
        <v>33</v>
      </c>
      <c r="O1800" s="15" t="s">
        <v>60</v>
      </c>
      <c r="P1800" s="15" t="s">
        <v>91</v>
      </c>
      <c r="Q1800" s="15" t="s">
        <v>1215</v>
      </c>
      <c r="R1800" s="2">
        <v>92236</v>
      </c>
      <c r="S1800" s="1">
        <v>42171</v>
      </c>
      <c r="T1800" s="12">
        <f>EOMONTH(Table_1[[#This Row],[Order Date]],0)</f>
        <v>42185</v>
      </c>
      <c r="U1800" s="10">
        <f>EOMONTH(Table_1[[#This Row],[Order Date]],0)</f>
        <v>42185</v>
      </c>
      <c r="V1800" s="14">
        <v>42171</v>
      </c>
      <c r="W1800" s="1">
        <v>42173</v>
      </c>
      <c r="X1800" s="12">
        <v>42173</v>
      </c>
      <c r="Y1800" s="10">
        <f>EOMONTH(Table_1[[#This Row],[Ship date]],0)</f>
        <v>42185</v>
      </c>
      <c r="Z1800" s="14">
        <v>42173</v>
      </c>
      <c r="AA1800" s="4">
        <v>-89.27</v>
      </c>
      <c r="AB1800" s="2">
        <v>12</v>
      </c>
      <c r="AC1800" s="4">
        <v>1721.24</v>
      </c>
      <c r="AD1800" s="2">
        <v>91306</v>
      </c>
      <c r="AE1800" s="4">
        <f>'DataCleaning and Transformation'!$E1800-'DataCleaning and Transformation'!$D1800</f>
        <v>146.28</v>
      </c>
      <c r="AF1800" s="15" t="str">
        <f>_xlfn.IFS('DataCleaning and Transformation'!$O1800="Central","Chris",'DataCleaning and Transformation'!$O1800="East","Erin",'DataCleaning and Transformation'!$O1800="South","Sam",'DataCleaning and Transformation'!$O1800="West","William")</f>
        <v>William</v>
      </c>
      <c r="AG1800" s="31">
        <f>Table_1[[#This Row],[Ship date]]-Table_1[[#This Row],[Order Date]]</f>
        <v>2</v>
      </c>
      <c r="AH1800" s="22">
        <f>Table_1[[#This Row],[Profit]]/Table_1[[#This Row],[Sales]]</f>
        <v>-5.1863772629034882E-2</v>
      </c>
      <c r="AI1800" s="23">
        <f>Table_1[[#This Row],[Profit]]+Table_1[[#This Row],[Sales]]</f>
        <v>1631.97</v>
      </c>
      <c r="AJ1800" s="17">
        <f>WEEKNUM(Table_1[[#This Row],[Order Date]],1)</f>
        <v>25</v>
      </c>
      <c r="AK1800" s="17" t="str">
        <f>TEXT(Table_1[[#This Row],[Order Date]],"mmm yyyy")</f>
        <v>Jun 2015</v>
      </c>
      <c r="AL1800" s="17" t="str">
        <f>Table_1[[#This Row],[Monthly sales]]&amp;"  Week "&amp;TEXT(Table_1[[#This Row],[Weekly sales]],"00")</f>
        <v>Jun 2015  Week 25</v>
      </c>
      <c r="AM1800" s="17">
        <f>IF(COUNTIF($A$2:A1800, A1800)=1, 1, 0)</f>
        <v>0</v>
      </c>
      <c r="AN1800" s="3">
        <f>COUNTA(A1800) - COUNTIF(Table_1[[#This Row],[Unique Customers]], 1)</f>
        <v>1</v>
      </c>
      <c r="AO1800" s="17" t="str">
        <f t="shared" si="28"/>
        <v>Unique</v>
      </c>
      <c r="AP1800" s="17" t="str">
        <f>"Q"&amp;_xlfn.CEILING.MATH(MONTH(Table_1[[#This Row],[Monthly sales]])/3,1)</f>
        <v>Q2</v>
      </c>
    </row>
    <row r="1801" spans="1:42" ht="14.4" x14ac:dyDescent="0.3">
      <c r="A1801" s="2">
        <v>3096</v>
      </c>
      <c r="B1801" s="15" t="s">
        <v>2654</v>
      </c>
      <c r="C1801" s="15" t="s">
        <v>26</v>
      </c>
      <c r="D1801" s="6">
        <v>0.04</v>
      </c>
      <c r="E1801" s="4">
        <v>33.89</v>
      </c>
      <c r="F1801" s="4">
        <v>5.0999999999999996</v>
      </c>
      <c r="G1801" s="15" t="s">
        <v>88</v>
      </c>
      <c r="H1801" s="15" t="s">
        <v>40</v>
      </c>
      <c r="I1801" s="15" t="s">
        <v>49</v>
      </c>
      <c r="J1801" s="15" t="s">
        <v>79</v>
      </c>
      <c r="K1801" s="15" t="s">
        <v>74</v>
      </c>
      <c r="L1801" s="15" t="s">
        <v>306</v>
      </c>
      <c r="M1801" s="6">
        <v>0.6</v>
      </c>
      <c r="N1801" s="15" t="s">
        <v>33</v>
      </c>
      <c r="O1801" s="15" t="s">
        <v>112</v>
      </c>
      <c r="P1801" s="15" t="s">
        <v>318</v>
      </c>
      <c r="Q1801" s="15" t="s">
        <v>2441</v>
      </c>
      <c r="R1801" s="2">
        <v>43026</v>
      </c>
      <c r="S1801" s="1">
        <v>42172</v>
      </c>
      <c r="T1801" s="12">
        <f>EOMONTH(Table_1[[#This Row],[Order Date]],0)</f>
        <v>42185</v>
      </c>
      <c r="U1801" s="10">
        <f>EOMONTH(Table_1[[#This Row],[Order Date]],0)</f>
        <v>42185</v>
      </c>
      <c r="V1801" s="14">
        <v>42172</v>
      </c>
      <c r="W1801" s="1">
        <v>42173</v>
      </c>
      <c r="X1801" s="12">
        <v>42173</v>
      </c>
      <c r="Y1801" s="10">
        <f>EOMONTH(Table_1[[#This Row],[Ship date]],0)</f>
        <v>42185</v>
      </c>
      <c r="Z1801" s="14">
        <v>42173</v>
      </c>
      <c r="AA1801" s="4">
        <v>72.983999999999995</v>
      </c>
      <c r="AB1801" s="2">
        <v>6</v>
      </c>
      <c r="AC1801" s="4">
        <v>200.83</v>
      </c>
      <c r="AD1801" s="2">
        <v>86222</v>
      </c>
      <c r="AE1801" s="4">
        <f>'DataCleaning and Transformation'!$E1801-'DataCleaning and Transformation'!$D1801</f>
        <v>33.85</v>
      </c>
      <c r="AF1801" s="15" t="str">
        <f>_xlfn.IFS('DataCleaning and Transformation'!$O1801="Central","Chris",'DataCleaning and Transformation'!$O1801="East","Erin",'DataCleaning and Transformation'!$O1801="South","Sam",'DataCleaning and Transformation'!$O1801="West","William")</f>
        <v>Erin</v>
      </c>
      <c r="AG1801" s="31">
        <f>Table_1[[#This Row],[Ship date]]-Table_1[[#This Row],[Order Date]]</f>
        <v>1</v>
      </c>
      <c r="AH1801" s="22">
        <f>Table_1[[#This Row],[Profit]]/Table_1[[#This Row],[Sales]]</f>
        <v>0.36341184086042916</v>
      </c>
      <c r="AI1801" s="23">
        <f>Table_1[[#This Row],[Profit]]+Table_1[[#This Row],[Sales]]</f>
        <v>273.81400000000002</v>
      </c>
      <c r="AJ1801" s="17">
        <f>WEEKNUM(Table_1[[#This Row],[Order Date]],1)</f>
        <v>25</v>
      </c>
      <c r="AK1801" s="17" t="str">
        <f>TEXT(Table_1[[#This Row],[Order Date]],"mmm yyyy")</f>
        <v>Jun 2015</v>
      </c>
      <c r="AL1801" s="17" t="str">
        <f>Table_1[[#This Row],[Monthly sales]]&amp;"  Week "&amp;TEXT(Table_1[[#This Row],[Weekly sales]],"00")</f>
        <v>Jun 2015  Week 25</v>
      </c>
      <c r="AM1801" s="17">
        <f>IF(COUNTIF($A$2:A1801, A1801)=1, 1, 0)</f>
        <v>0</v>
      </c>
      <c r="AN1801" s="3">
        <f>COUNTA(A1801) - COUNTIF(Table_1[[#This Row],[Unique Customers]], 1)</f>
        <v>1</v>
      </c>
      <c r="AO1801" s="17" t="str">
        <f t="shared" si="28"/>
        <v>Unique</v>
      </c>
      <c r="AP1801" s="17" t="str">
        <f>"Q"&amp;_xlfn.CEILING.MATH(MONTH(Table_1[[#This Row],[Monthly sales]])/3,1)</f>
        <v>Q2</v>
      </c>
    </row>
    <row r="1802" spans="1:42" ht="14.4" x14ac:dyDescent="0.3">
      <c r="A1802" s="2">
        <v>283</v>
      </c>
      <c r="B1802" s="15" t="s">
        <v>2893</v>
      </c>
      <c r="C1802" s="15" t="s">
        <v>38</v>
      </c>
      <c r="D1802" s="6">
        <v>0.1</v>
      </c>
      <c r="E1802" s="4">
        <v>1.68</v>
      </c>
      <c r="F1802" s="4">
        <v>1.57</v>
      </c>
      <c r="G1802" s="15" t="s">
        <v>39</v>
      </c>
      <c r="H1802" s="15" t="s">
        <v>95</v>
      </c>
      <c r="I1802" s="15" t="s">
        <v>49</v>
      </c>
      <c r="J1802" s="15" t="s">
        <v>50</v>
      </c>
      <c r="K1802" s="15" t="s">
        <v>51</v>
      </c>
      <c r="L1802" s="15" t="s">
        <v>575</v>
      </c>
      <c r="M1802" s="6">
        <v>0.59</v>
      </c>
      <c r="N1802" s="15" t="s">
        <v>33</v>
      </c>
      <c r="O1802" s="15" t="s">
        <v>112</v>
      </c>
      <c r="P1802" s="15" t="s">
        <v>398</v>
      </c>
      <c r="Q1802" s="15" t="s">
        <v>2726</v>
      </c>
      <c r="R1802" s="2">
        <v>7101</v>
      </c>
      <c r="S1802" s="1">
        <v>42172</v>
      </c>
      <c r="T1802" s="12">
        <f>EOMONTH(Table_1[[#This Row],[Order Date]],0)</f>
        <v>42185</v>
      </c>
      <c r="U1802" s="10">
        <f>EOMONTH(Table_1[[#This Row],[Order Date]],0)</f>
        <v>42185</v>
      </c>
      <c r="V1802" s="14">
        <v>42172</v>
      </c>
      <c r="W1802" s="1">
        <v>42173</v>
      </c>
      <c r="X1802" s="12">
        <v>42173</v>
      </c>
      <c r="Y1802" s="10">
        <f>EOMONTH(Table_1[[#This Row],[Ship date]],0)</f>
        <v>42185</v>
      </c>
      <c r="Z1802" s="14">
        <v>42173</v>
      </c>
      <c r="AA1802" s="4">
        <v>-11.57</v>
      </c>
      <c r="AB1802" s="2">
        <v>11</v>
      </c>
      <c r="AC1802" s="4">
        <v>18.71</v>
      </c>
      <c r="AD1802" s="2">
        <v>89293</v>
      </c>
      <c r="AE1802" s="4">
        <f>'DataCleaning and Transformation'!$E1802-'DataCleaning and Transformation'!$D1802</f>
        <v>1.5799999999999998</v>
      </c>
      <c r="AF1802" s="15" t="str">
        <f>_xlfn.IFS('DataCleaning and Transformation'!$O1802="Central","Chris",'DataCleaning and Transformation'!$O1802="East","Erin",'DataCleaning and Transformation'!$O1802="South","Sam",'DataCleaning and Transformation'!$O1802="West","William")</f>
        <v>Erin</v>
      </c>
      <c r="AG1802" s="31">
        <f>Table_1[[#This Row],[Ship date]]-Table_1[[#This Row],[Order Date]]</f>
        <v>1</v>
      </c>
      <c r="AH1802" s="22">
        <f>Table_1[[#This Row],[Profit]]/Table_1[[#This Row],[Sales]]</f>
        <v>-0.61838588989845</v>
      </c>
      <c r="AI1802" s="23">
        <f>Table_1[[#This Row],[Profit]]+Table_1[[#This Row],[Sales]]</f>
        <v>7.1400000000000006</v>
      </c>
      <c r="AJ1802" s="17">
        <f>WEEKNUM(Table_1[[#This Row],[Order Date]],1)</f>
        <v>25</v>
      </c>
      <c r="AK1802" s="17" t="str">
        <f>TEXT(Table_1[[#This Row],[Order Date]],"mmm yyyy")</f>
        <v>Jun 2015</v>
      </c>
      <c r="AL1802" s="17" t="str">
        <f>Table_1[[#This Row],[Monthly sales]]&amp;"  Week "&amp;TEXT(Table_1[[#This Row],[Weekly sales]],"00")</f>
        <v>Jun 2015  Week 25</v>
      </c>
      <c r="AM1802" s="17">
        <f>IF(COUNTIF($A$2:A1802, A1802)=1, 1, 0)</f>
        <v>1</v>
      </c>
      <c r="AN1802" s="3">
        <f>COUNTA(A1802) - COUNTIF(Table_1[[#This Row],[Unique Customers]], 1)</f>
        <v>0</v>
      </c>
      <c r="AO1802" s="17" t="str">
        <f t="shared" si="28"/>
        <v>Unique</v>
      </c>
      <c r="AP1802" s="17" t="str">
        <f>"Q"&amp;_xlfn.CEILING.MATH(MONTH(Table_1[[#This Row],[Monthly sales]])/3,1)</f>
        <v>Q2</v>
      </c>
    </row>
    <row r="1803" spans="1:42" ht="14.4" x14ac:dyDescent="0.3">
      <c r="A1803" s="2">
        <v>286</v>
      </c>
      <c r="B1803" s="15" t="s">
        <v>2894</v>
      </c>
      <c r="C1803" s="15" t="s">
        <v>48</v>
      </c>
      <c r="D1803" s="6">
        <v>0</v>
      </c>
      <c r="E1803" s="4">
        <v>4.13</v>
      </c>
      <c r="F1803" s="4">
        <v>5.34</v>
      </c>
      <c r="G1803" s="15" t="s">
        <v>39</v>
      </c>
      <c r="H1803" s="15" t="s">
        <v>28</v>
      </c>
      <c r="I1803" s="15" t="s">
        <v>49</v>
      </c>
      <c r="J1803" s="15" t="s">
        <v>73</v>
      </c>
      <c r="K1803" s="15" t="s">
        <v>74</v>
      </c>
      <c r="L1803" s="15" t="s">
        <v>2895</v>
      </c>
      <c r="M1803" s="6">
        <v>0.38</v>
      </c>
      <c r="N1803" s="15" t="s">
        <v>33</v>
      </c>
      <c r="O1803" s="15" t="s">
        <v>53</v>
      </c>
      <c r="P1803" s="15" t="s">
        <v>538</v>
      </c>
      <c r="Q1803" s="15" t="s">
        <v>2896</v>
      </c>
      <c r="R1803" s="2">
        <v>66203</v>
      </c>
      <c r="S1803" s="1">
        <v>42172</v>
      </c>
      <c r="T1803" s="12">
        <f>EOMONTH(Table_1[[#This Row],[Order Date]],0)</f>
        <v>42185</v>
      </c>
      <c r="U1803" s="10">
        <f>EOMONTH(Table_1[[#This Row],[Order Date]],0)</f>
        <v>42185</v>
      </c>
      <c r="V1803" s="14">
        <v>42172</v>
      </c>
      <c r="W1803" s="1">
        <v>42176</v>
      </c>
      <c r="X1803" s="12">
        <v>42176</v>
      </c>
      <c r="Y1803" s="10">
        <f>EOMONTH(Table_1[[#This Row],[Ship date]],0)</f>
        <v>42185</v>
      </c>
      <c r="Z1803" s="14">
        <v>42176</v>
      </c>
      <c r="AA1803" s="4">
        <v>-61.87</v>
      </c>
      <c r="AB1803" s="2">
        <v>9</v>
      </c>
      <c r="AC1803" s="4">
        <v>40.950000000000003</v>
      </c>
      <c r="AD1803" s="2">
        <v>89761</v>
      </c>
      <c r="AE1803" s="4">
        <f>'DataCleaning and Transformation'!$E1803-'DataCleaning and Transformation'!$D1803</f>
        <v>4.13</v>
      </c>
      <c r="AF1803" s="15" t="str">
        <f>_xlfn.IFS('DataCleaning and Transformation'!$O1803="Central","Chris",'DataCleaning and Transformation'!$O1803="East","Erin",'DataCleaning and Transformation'!$O1803="South","Sam",'DataCleaning and Transformation'!$O1803="West","William")</f>
        <v>Chris</v>
      </c>
      <c r="AG1803" s="31">
        <f>Table_1[[#This Row],[Ship date]]-Table_1[[#This Row],[Order Date]]</f>
        <v>4</v>
      </c>
      <c r="AH1803" s="22">
        <f>Table_1[[#This Row],[Profit]]/Table_1[[#This Row],[Sales]]</f>
        <v>-1.5108669108669106</v>
      </c>
      <c r="AI1803" s="23">
        <f>Table_1[[#This Row],[Profit]]+Table_1[[#This Row],[Sales]]</f>
        <v>-20.919999999999995</v>
      </c>
      <c r="AJ1803" s="17">
        <f>WEEKNUM(Table_1[[#This Row],[Order Date]],1)</f>
        <v>25</v>
      </c>
      <c r="AK1803" s="17" t="str">
        <f>TEXT(Table_1[[#This Row],[Order Date]],"mmm yyyy")</f>
        <v>Jun 2015</v>
      </c>
      <c r="AL1803" s="17" t="str">
        <f>Table_1[[#This Row],[Monthly sales]]&amp;"  Week "&amp;TEXT(Table_1[[#This Row],[Weekly sales]],"00")</f>
        <v>Jun 2015  Week 25</v>
      </c>
      <c r="AM1803" s="17">
        <f>IF(COUNTIF($A$2:A1803, A1803)=1, 1, 0)</f>
        <v>1</v>
      </c>
      <c r="AN1803" s="3">
        <f>COUNTA(A1803) - COUNTIF(Table_1[[#This Row],[Unique Customers]], 1)</f>
        <v>0</v>
      </c>
      <c r="AO1803" s="17" t="str">
        <f t="shared" si="28"/>
        <v>Unique</v>
      </c>
      <c r="AP1803" s="17" t="str">
        <f>"Q"&amp;_xlfn.CEILING.MATH(MONTH(Table_1[[#This Row],[Monthly sales]])/3,1)</f>
        <v>Q2</v>
      </c>
    </row>
    <row r="1804" spans="1:42" ht="14.4" x14ac:dyDescent="0.3">
      <c r="A1804" s="2">
        <v>286</v>
      </c>
      <c r="B1804" s="15" t="s">
        <v>2894</v>
      </c>
      <c r="C1804" s="15" t="s">
        <v>48</v>
      </c>
      <c r="D1804" s="6">
        <v>0.1</v>
      </c>
      <c r="E1804" s="4">
        <v>130.97999999999999</v>
      </c>
      <c r="F1804" s="4">
        <v>54.74</v>
      </c>
      <c r="G1804" s="15" t="s">
        <v>27</v>
      </c>
      <c r="H1804" s="15" t="s">
        <v>28</v>
      </c>
      <c r="I1804" s="15" t="s">
        <v>29</v>
      </c>
      <c r="J1804" s="15" t="s">
        <v>118</v>
      </c>
      <c r="K1804" s="15" t="s">
        <v>31</v>
      </c>
      <c r="L1804" s="15" t="s">
        <v>1404</v>
      </c>
      <c r="M1804" s="6">
        <v>0.69</v>
      </c>
      <c r="N1804" s="15" t="s">
        <v>33</v>
      </c>
      <c r="O1804" s="15" t="s">
        <v>53</v>
      </c>
      <c r="P1804" s="15" t="s">
        <v>538</v>
      </c>
      <c r="Q1804" s="15" t="s">
        <v>2896</v>
      </c>
      <c r="R1804" s="2">
        <v>66203</v>
      </c>
      <c r="S1804" s="1">
        <v>42172</v>
      </c>
      <c r="T1804" s="12">
        <f>EOMONTH(Table_1[[#This Row],[Order Date]],0)</f>
        <v>42185</v>
      </c>
      <c r="U1804" s="10">
        <f>EOMONTH(Table_1[[#This Row],[Order Date]],0)</f>
        <v>42185</v>
      </c>
      <c r="V1804" s="14">
        <v>42172</v>
      </c>
      <c r="W1804" s="1">
        <v>42176</v>
      </c>
      <c r="X1804" s="12">
        <v>42176</v>
      </c>
      <c r="Y1804" s="10">
        <f>EOMONTH(Table_1[[#This Row],[Ship date]],0)</f>
        <v>42185</v>
      </c>
      <c r="Z1804" s="14">
        <v>42176</v>
      </c>
      <c r="AA1804" s="4">
        <v>-530.24</v>
      </c>
      <c r="AB1804" s="2">
        <v>9</v>
      </c>
      <c r="AC1804" s="4">
        <v>1155.73</v>
      </c>
      <c r="AD1804" s="2">
        <v>89761</v>
      </c>
      <c r="AE1804" s="4">
        <f>'DataCleaning and Transformation'!$E1804-'DataCleaning and Transformation'!$D1804</f>
        <v>130.88</v>
      </c>
      <c r="AF1804" s="15" t="str">
        <f>_xlfn.IFS('DataCleaning and Transformation'!$O1804="Central","Chris",'DataCleaning and Transformation'!$O1804="East","Erin",'DataCleaning and Transformation'!$O1804="South","Sam",'DataCleaning and Transformation'!$O1804="West","William")</f>
        <v>Chris</v>
      </c>
      <c r="AG1804" s="31">
        <f>Table_1[[#This Row],[Ship date]]-Table_1[[#This Row],[Order Date]]</f>
        <v>4</v>
      </c>
      <c r="AH1804" s="22">
        <f>Table_1[[#This Row],[Profit]]/Table_1[[#This Row],[Sales]]</f>
        <v>-0.45879227847334586</v>
      </c>
      <c r="AI1804" s="23">
        <f>Table_1[[#This Row],[Profit]]+Table_1[[#This Row],[Sales]]</f>
        <v>625.49</v>
      </c>
      <c r="AJ1804" s="17">
        <f>WEEKNUM(Table_1[[#This Row],[Order Date]],1)</f>
        <v>25</v>
      </c>
      <c r="AK1804" s="17" t="str">
        <f>TEXT(Table_1[[#This Row],[Order Date]],"mmm yyyy")</f>
        <v>Jun 2015</v>
      </c>
      <c r="AL1804" s="17" t="str">
        <f>Table_1[[#This Row],[Monthly sales]]&amp;"  Week "&amp;TEXT(Table_1[[#This Row],[Weekly sales]],"00")</f>
        <v>Jun 2015  Week 25</v>
      </c>
      <c r="AM1804" s="17">
        <f>IF(COUNTIF($A$2:A1804, A1804)=1, 1, 0)</f>
        <v>0</v>
      </c>
      <c r="AN1804" s="3">
        <f>COUNTA(A1804) - COUNTIF(Table_1[[#This Row],[Unique Customers]], 1)</f>
        <v>1</v>
      </c>
      <c r="AO1804" s="17" t="str">
        <f t="shared" si="28"/>
        <v>Repeated</v>
      </c>
      <c r="AP1804" s="17" t="str">
        <f>"Q"&amp;_xlfn.CEILING.MATH(MONTH(Table_1[[#This Row],[Monthly sales]])/3,1)</f>
        <v>Q2</v>
      </c>
    </row>
    <row r="1805" spans="1:42" ht="14.4" x14ac:dyDescent="0.3">
      <c r="A1805" s="2">
        <v>646</v>
      </c>
      <c r="B1805" s="15" t="s">
        <v>2897</v>
      </c>
      <c r="C1805" s="15" t="s">
        <v>48</v>
      </c>
      <c r="D1805" s="6">
        <v>0.03</v>
      </c>
      <c r="E1805" s="4">
        <v>51.75</v>
      </c>
      <c r="F1805" s="4">
        <v>19.989999999999998</v>
      </c>
      <c r="G1805" s="15" t="s">
        <v>39</v>
      </c>
      <c r="H1805" s="15" t="s">
        <v>95</v>
      </c>
      <c r="I1805" s="15" t="s">
        <v>29</v>
      </c>
      <c r="J1805" s="15" t="s">
        <v>127</v>
      </c>
      <c r="K1805" s="15" t="s">
        <v>74</v>
      </c>
      <c r="L1805" s="15" t="s">
        <v>2898</v>
      </c>
      <c r="M1805" s="6">
        <v>0.55000000000000004</v>
      </c>
      <c r="N1805" s="15" t="s">
        <v>33</v>
      </c>
      <c r="O1805" s="15" t="s">
        <v>53</v>
      </c>
      <c r="P1805" s="15" t="s">
        <v>85</v>
      </c>
      <c r="Q1805" s="15" t="s">
        <v>2899</v>
      </c>
      <c r="R1805" s="2">
        <v>55379</v>
      </c>
      <c r="S1805" s="1">
        <v>42172</v>
      </c>
      <c r="T1805" s="12">
        <f>EOMONTH(Table_1[[#This Row],[Order Date]],0)</f>
        <v>42185</v>
      </c>
      <c r="U1805" s="10">
        <f>EOMONTH(Table_1[[#This Row],[Order Date]],0)</f>
        <v>42185</v>
      </c>
      <c r="V1805" s="14">
        <v>42172</v>
      </c>
      <c r="W1805" s="1">
        <v>42177</v>
      </c>
      <c r="X1805" s="12">
        <v>42177</v>
      </c>
      <c r="Y1805" s="10">
        <f>EOMONTH(Table_1[[#This Row],[Ship date]],0)</f>
        <v>42185</v>
      </c>
      <c r="Z1805" s="14">
        <v>42177</v>
      </c>
      <c r="AA1805" s="4">
        <v>261.44400000000002</v>
      </c>
      <c r="AB1805" s="2">
        <v>16</v>
      </c>
      <c r="AC1805" s="4">
        <v>818.81</v>
      </c>
      <c r="AD1805" s="2">
        <v>90735</v>
      </c>
      <c r="AE1805" s="4">
        <f>'DataCleaning and Transformation'!$E1805-'DataCleaning and Transformation'!$D1805</f>
        <v>51.72</v>
      </c>
      <c r="AF1805" s="15" t="str">
        <f>_xlfn.IFS('DataCleaning and Transformation'!$O1805="Central","Chris",'DataCleaning and Transformation'!$O1805="East","Erin",'DataCleaning and Transformation'!$O1805="South","Sam",'DataCleaning and Transformation'!$O1805="West","William")</f>
        <v>Chris</v>
      </c>
      <c r="AG1805" s="31">
        <f>Table_1[[#This Row],[Ship date]]-Table_1[[#This Row],[Order Date]]</f>
        <v>5</v>
      </c>
      <c r="AH1805" s="22">
        <f>Table_1[[#This Row],[Profit]]/Table_1[[#This Row],[Sales]]</f>
        <v>0.31929751712851584</v>
      </c>
      <c r="AI1805" s="23">
        <f>Table_1[[#This Row],[Profit]]+Table_1[[#This Row],[Sales]]</f>
        <v>1080.2539999999999</v>
      </c>
      <c r="AJ1805" s="17">
        <f>WEEKNUM(Table_1[[#This Row],[Order Date]],1)</f>
        <v>25</v>
      </c>
      <c r="AK1805" s="17" t="str">
        <f>TEXT(Table_1[[#This Row],[Order Date]],"mmm yyyy")</f>
        <v>Jun 2015</v>
      </c>
      <c r="AL1805" s="17" t="str">
        <f>Table_1[[#This Row],[Monthly sales]]&amp;"  Week "&amp;TEXT(Table_1[[#This Row],[Weekly sales]],"00")</f>
        <v>Jun 2015  Week 25</v>
      </c>
      <c r="AM1805" s="17">
        <f>IF(COUNTIF($A$2:A1805, A1805)=1, 1, 0)</f>
        <v>1</v>
      </c>
      <c r="AN1805" s="3">
        <f>COUNTA(A1805) - COUNTIF(Table_1[[#This Row],[Unique Customers]], 1)</f>
        <v>0</v>
      </c>
      <c r="AO1805" s="17" t="str">
        <f t="shared" si="28"/>
        <v>Unique</v>
      </c>
      <c r="AP1805" s="17" t="str">
        <f>"Q"&amp;_xlfn.CEILING.MATH(MONTH(Table_1[[#This Row],[Monthly sales]])/3,1)</f>
        <v>Q2</v>
      </c>
    </row>
    <row r="1806" spans="1:42" ht="14.4" x14ac:dyDescent="0.3">
      <c r="A1806" s="2">
        <v>1189</v>
      </c>
      <c r="B1806" s="15" t="s">
        <v>2900</v>
      </c>
      <c r="C1806" s="15" t="s">
        <v>48</v>
      </c>
      <c r="D1806" s="6">
        <v>0.06</v>
      </c>
      <c r="E1806" s="4">
        <v>10.89</v>
      </c>
      <c r="F1806" s="4">
        <v>4.5</v>
      </c>
      <c r="G1806" s="15" t="s">
        <v>39</v>
      </c>
      <c r="H1806" s="15" t="s">
        <v>40</v>
      </c>
      <c r="I1806" s="15" t="s">
        <v>49</v>
      </c>
      <c r="J1806" s="15" t="s">
        <v>96</v>
      </c>
      <c r="K1806" s="15" t="s">
        <v>74</v>
      </c>
      <c r="L1806" s="15" t="s">
        <v>774</v>
      </c>
      <c r="M1806" s="6">
        <v>0.59</v>
      </c>
      <c r="N1806" s="15" t="s">
        <v>33</v>
      </c>
      <c r="O1806" s="15" t="s">
        <v>60</v>
      </c>
      <c r="P1806" s="15" t="s">
        <v>91</v>
      </c>
      <c r="Q1806" s="15" t="s">
        <v>2097</v>
      </c>
      <c r="R1806" s="2">
        <v>92646</v>
      </c>
      <c r="S1806" s="1">
        <v>42172</v>
      </c>
      <c r="T1806" s="12">
        <f>EOMONTH(Table_1[[#This Row],[Order Date]],0)</f>
        <v>42185</v>
      </c>
      <c r="U1806" s="10">
        <f>EOMONTH(Table_1[[#This Row],[Order Date]],0)</f>
        <v>42185</v>
      </c>
      <c r="V1806" s="14">
        <v>42172</v>
      </c>
      <c r="W1806" s="1">
        <v>42177</v>
      </c>
      <c r="X1806" s="12">
        <v>42177</v>
      </c>
      <c r="Y1806" s="10">
        <f>EOMONTH(Table_1[[#This Row],[Ship date]],0)</f>
        <v>42185</v>
      </c>
      <c r="Z1806" s="14">
        <v>42177</v>
      </c>
      <c r="AA1806" s="4">
        <v>-25.111999999999998</v>
      </c>
      <c r="AB1806" s="2">
        <v>14</v>
      </c>
      <c r="AC1806" s="4">
        <v>149.32</v>
      </c>
      <c r="AD1806" s="2">
        <v>87584</v>
      </c>
      <c r="AE1806" s="4">
        <f>'DataCleaning and Transformation'!$E1806-'DataCleaning and Transformation'!$D1806</f>
        <v>10.83</v>
      </c>
      <c r="AF1806" s="15" t="str">
        <f>_xlfn.IFS('DataCleaning and Transformation'!$O1806="Central","Chris",'DataCleaning and Transformation'!$O1806="East","Erin",'DataCleaning and Transformation'!$O1806="South","Sam",'DataCleaning and Transformation'!$O1806="West","William")</f>
        <v>William</v>
      </c>
      <c r="AG1806" s="31">
        <f>Table_1[[#This Row],[Ship date]]-Table_1[[#This Row],[Order Date]]</f>
        <v>5</v>
      </c>
      <c r="AH1806" s="22">
        <f>Table_1[[#This Row],[Profit]]/Table_1[[#This Row],[Sales]]</f>
        <v>-0.1681757299758907</v>
      </c>
      <c r="AI1806" s="23">
        <f>Table_1[[#This Row],[Profit]]+Table_1[[#This Row],[Sales]]</f>
        <v>124.208</v>
      </c>
      <c r="AJ1806" s="17">
        <f>WEEKNUM(Table_1[[#This Row],[Order Date]],1)</f>
        <v>25</v>
      </c>
      <c r="AK1806" s="17" t="str">
        <f>TEXT(Table_1[[#This Row],[Order Date]],"mmm yyyy")</f>
        <v>Jun 2015</v>
      </c>
      <c r="AL1806" s="17" t="str">
        <f>Table_1[[#This Row],[Monthly sales]]&amp;"  Week "&amp;TEXT(Table_1[[#This Row],[Weekly sales]],"00")</f>
        <v>Jun 2015  Week 25</v>
      </c>
      <c r="AM1806" s="17">
        <f>IF(COUNTIF($A$2:A1806, A1806)=1, 1, 0)</f>
        <v>1</v>
      </c>
      <c r="AN1806" s="3">
        <f>COUNTA(A1806) - COUNTIF(Table_1[[#This Row],[Unique Customers]], 1)</f>
        <v>0</v>
      </c>
      <c r="AO1806" s="17" t="str">
        <f t="shared" si="28"/>
        <v>Unique</v>
      </c>
      <c r="AP1806" s="17" t="str">
        <f>"Q"&amp;_xlfn.CEILING.MATH(MONTH(Table_1[[#This Row],[Monthly sales]])/3,1)</f>
        <v>Q2</v>
      </c>
    </row>
    <row r="1807" spans="1:42" ht="14.4" x14ac:dyDescent="0.3">
      <c r="A1807" s="2">
        <v>1189</v>
      </c>
      <c r="B1807" s="15" t="s">
        <v>2900</v>
      </c>
      <c r="C1807" s="15" t="s">
        <v>48</v>
      </c>
      <c r="D1807" s="6">
        <v>0.03</v>
      </c>
      <c r="E1807" s="4">
        <v>10.64</v>
      </c>
      <c r="F1807" s="4">
        <v>5.16</v>
      </c>
      <c r="G1807" s="15" t="s">
        <v>39</v>
      </c>
      <c r="H1807" s="15" t="s">
        <v>40</v>
      </c>
      <c r="I1807" s="15" t="s">
        <v>29</v>
      </c>
      <c r="J1807" s="15" t="s">
        <v>127</v>
      </c>
      <c r="K1807" s="15" t="s">
        <v>74</v>
      </c>
      <c r="L1807" s="15" t="s">
        <v>1845</v>
      </c>
      <c r="M1807" s="6">
        <v>0.56999999999999995</v>
      </c>
      <c r="N1807" s="15" t="s">
        <v>33</v>
      </c>
      <c r="O1807" s="15" t="s">
        <v>60</v>
      </c>
      <c r="P1807" s="15" t="s">
        <v>91</v>
      </c>
      <c r="Q1807" s="15" t="s">
        <v>2097</v>
      </c>
      <c r="R1807" s="2">
        <v>92646</v>
      </c>
      <c r="S1807" s="1">
        <v>42172</v>
      </c>
      <c r="T1807" s="12">
        <f>EOMONTH(Table_1[[#This Row],[Order Date]],0)</f>
        <v>42185</v>
      </c>
      <c r="U1807" s="10">
        <f>EOMONTH(Table_1[[#This Row],[Order Date]],0)</f>
        <v>42185</v>
      </c>
      <c r="V1807" s="14">
        <v>42172</v>
      </c>
      <c r="W1807" s="1">
        <v>42177</v>
      </c>
      <c r="X1807" s="12">
        <v>42177</v>
      </c>
      <c r="Y1807" s="10">
        <f>EOMONTH(Table_1[[#This Row],[Ship date]],0)</f>
        <v>42185</v>
      </c>
      <c r="Z1807" s="14">
        <v>42177</v>
      </c>
      <c r="AA1807" s="4">
        <v>17.376000000000001</v>
      </c>
      <c r="AB1807" s="2">
        <v>16</v>
      </c>
      <c r="AC1807" s="4">
        <v>177.01</v>
      </c>
      <c r="AD1807" s="2">
        <v>87584</v>
      </c>
      <c r="AE1807" s="4">
        <f>'DataCleaning and Transformation'!$E1807-'DataCleaning and Transformation'!$D1807</f>
        <v>10.610000000000001</v>
      </c>
      <c r="AF1807" s="15" t="str">
        <f>_xlfn.IFS('DataCleaning and Transformation'!$O1807="Central","Chris",'DataCleaning and Transformation'!$O1807="East","Erin",'DataCleaning and Transformation'!$O1807="South","Sam",'DataCleaning and Transformation'!$O1807="West","William")</f>
        <v>William</v>
      </c>
      <c r="AG1807" s="31">
        <f>Table_1[[#This Row],[Ship date]]-Table_1[[#This Row],[Order Date]]</f>
        <v>5</v>
      </c>
      <c r="AH1807" s="22">
        <f>Table_1[[#This Row],[Profit]]/Table_1[[#This Row],[Sales]]</f>
        <v>9.8163945539800027E-2</v>
      </c>
      <c r="AI1807" s="23">
        <f>Table_1[[#This Row],[Profit]]+Table_1[[#This Row],[Sales]]</f>
        <v>194.386</v>
      </c>
      <c r="AJ1807" s="17">
        <f>WEEKNUM(Table_1[[#This Row],[Order Date]],1)</f>
        <v>25</v>
      </c>
      <c r="AK1807" s="17" t="str">
        <f>TEXT(Table_1[[#This Row],[Order Date]],"mmm yyyy")</f>
        <v>Jun 2015</v>
      </c>
      <c r="AL1807" s="17" t="str">
        <f>Table_1[[#This Row],[Monthly sales]]&amp;"  Week "&amp;TEXT(Table_1[[#This Row],[Weekly sales]],"00")</f>
        <v>Jun 2015  Week 25</v>
      </c>
      <c r="AM1807" s="17">
        <f>IF(COUNTIF($A$2:A1807, A1807)=1, 1, 0)</f>
        <v>0</v>
      </c>
      <c r="AN1807" s="3">
        <f>COUNTA(A1807) - COUNTIF(Table_1[[#This Row],[Unique Customers]], 1)</f>
        <v>1</v>
      </c>
      <c r="AO1807" s="17" t="str">
        <f t="shared" si="28"/>
        <v>Repeated</v>
      </c>
      <c r="AP1807" s="17" t="str">
        <f>"Q"&amp;_xlfn.CEILING.MATH(MONTH(Table_1[[#This Row],[Monthly sales]])/3,1)</f>
        <v>Q2</v>
      </c>
    </row>
    <row r="1808" spans="1:42" ht="14.4" x14ac:dyDescent="0.3">
      <c r="A1808" s="2">
        <v>1189</v>
      </c>
      <c r="B1808" s="15" t="s">
        <v>2900</v>
      </c>
      <c r="C1808" s="15" t="s">
        <v>48</v>
      </c>
      <c r="D1808" s="6">
        <v>0.03</v>
      </c>
      <c r="E1808" s="4">
        <v>7.96</v>
      </c>
      <c r="F1808" s="4">
        <v>4.95</v>
      </c>
      <c r="G1808" s="15" t="s">
        <v>39</v>
      </c>
      <c r="H1808" s="15" t="s">
        <v>40</v>
      </c>
      <c r="I1808" s="15" t="s">
        <v>29</v>
      </c>
      <c r="J1808" s="15" t="s">
        <v>127</v>
      </c>
      <c r="K1808" s="15" t="s">
        <v>74</v>
      </c>
      <c r="L1808" s="15" t="s">
        <v>812</v>
      </c>
      <c r="M1808" s="6">
        <v>0.41</v>
      </c>
      <c r="N1808" s="15" t="s">
        <v>33</v>
      </c>
      <c r="O1808" s="15" t="s">
        <v>60</v>
      </c>
      <c r="P1808" s="15" t="s">
        <v>91</v>
      </c>
      <c r="Q1808" s="15" t="s">
        <v>2097</v>
      </c>
      <c r="R1808" s="2">
        <v>92646</v>
      </c>
      <c r="S1808" s="1">
        <v>42172</v>
      </c>
      <c r="T1808" s="12">
        <f>EOMONTH(Table_1[[#This Row],[Order Date]],0)</f>
        <v>42185</v>
      </c>
      <c r="U1808" s="10">
        <f>EOMONTH(Table_1[[#This Row],[Order Date]],0)</f>
        <v>42185</v>
      </c>
      <c r="V1808" s="14">
        <v>42172</v>
      </c>
      <c r="W1808" s="1">
        <v>42174</v>
      </c>
      <c r="X1808" s="12">
        <v>42174</v>
      </c>
      <c r="Y1808" s="10">
        <f>EOMONTH(Table_1[[#This Row],[Ship date]],0)</f>
        <v>42185</v>
      </c>
      <c r="Z1808" s="14">
        <v>42174</v>
      </c>
      <c r="AA1808" s="4">
        <v>24.260400000000001</v>
      </c>
      <c r="AB1808" s="2">
        <v>4</v>
      </c>
      <c r="AC1808" s="4">
        <v>35.159999999999997</v>
      </c>
      <c r="AD1808" s="2">
        <v>87584</v>
      </c>
      <c r="AE1808" s="4">
        <f>'DataCleaning and Transformation'!$E1808-'DataCleaning and Transformation'!$D1808</f>
        <v>7.93</v>
      </c>
      <c r="AF1808" s="15" t="str">
        <f>_xlfn.IFS('DataCleaning and Transformation'!$O1808="Central","Chris",'DataCleaning and Transformation'!$O1808="East","Erin",'DataCleaning and Transformation'!$O1808="South","Sam",'DataCleaning and Transformation'!$O1808="West","William")</f>
        <v>William</v>
      </c>
      <c r="AG1808" s="31">
        <f>Table_1[[#This Row],[Ship date]]-Table_1[[#This Row],[Order Date]]</f>
        <v>2</v>
      </c>
      <c r="AH1808" s="22">
        <f>Table_1[[#This Row],[Profit]]/Table_1[[#This Row],[Sales]]</f>
        <v>0.69000000000000006</v>
      </c>
      <c r="AI1808" s="23">
        <f>Table_1[[#This Row],[Profit]]+Table_1[[#This Row],[Sales]]</f>
        <v>59.420400000000001</v>
      </c>
      <c r="AJ1808" s="17">
        <f>WEEKNUM(Table_1[[#This Row],[Order Date]],1)</f>
        <v>25</v>
      </c>
      <c r="AK1808" s="17" t="str">
        <f>TEXT(Table_1[[#This Row],[Order Date]],"mmm yyyy")</f>
        <v>Jun 2015</v>
      </c>
      <c r="AL1808" s="17" t="str">
        <f>Table_1[[#This Row],[Monthly sales]]&amp;"  Week "&amp;TEXT(Table_1[[#This Row],[Weekly sales]],"00")</f>
        <v>Jun 2015  Week 25</v>
      </c>
      <c r="AM1808" s="17">
        <f>IF(COUNTIF($A$2:A1808, A1808)=1, 1, 0)</f>
        <v>0</v>
      </c>
      <c r="AN1808" s="3">
        <f>COUNTA(A1808) - COUNTIF(Table_1[[#This Row],[Unique Customers]], 1)</f>
        <v>1</v>
      </c>
      <c r="AO1808" s="17" t="str">
        <f t="shared" si="28"/>
        <v>Repeated</v>
      </c>
      <c r="AP1808" s="17" t="str">
        <f>"Q"&amp;_xlfn.CEILING.MATH(MONTH(Table_1[[#This Row],[Monthly sales]])/3,1)</f>
        <v>Q2</v>
      </c>
    </row>
    <row r="1809" spans="1:42" ht="14.4" x14ac:dyDescent="0.3">
      <c r="A1809" s="2">
        <v>1193</v>
      </c>
      <c r="B1809" s="15" t="s">
        <v>1352</v>
      </c>
      <c r="C1809" s="15" t="s">
        <v>48</v>
      </c>
      <c r="D1809" s="6">
        <v>0.03</v>
      </c>
      <c r="E1809" s="4">
        <v>10.64</v>
      </c>
      <c r="F1809" s="4">
        <v>5.16</v>
      </c>
      <c r="G1809" s="15" t="s">
        <v>39</v>
      </c>
      <c r="H1809" s="15" t="s">
        <v>40</v>
      </c>
      <c r="I1809" s="15" t="s">
        <v>29</v>
      </c>
      <c r="J1809" s="15" t="s">
        <v>127</v>
      </c>
      <c r="K1809" s="15" t="s">
        <v>74</v>
      </c>
      <c r="L1809" s="15" t="s">
        <v>1845</v>
      </c>
      <c r="M1809" s="6">
        <v>0.56999999999999995</v>
      </c>
      <c r="N1809" s="15" t="s">
        <v>33</v>
      </c>
      <c r="O1809" s="15" t="s">
        <v>112</v>
      </c>
      <c r="P1809" s="15" t="s">
        <v>375</v>
      </c>
      <c r="Q1809" s="15" t="s">
        <v>67</v>
      </c>
      <c r="R1809" s="2">
        <v>20016</v>
      </c>
      <c r="S1809" s="1">
        <v>42172</v>
      </c>
      <c r="T1809" s="12">
        <f>EOMONTH(Table_1[[#This Row],[Order Date]],0)</f>
        <v>42185</v>
      </c>
      <c r="U1809" s="10">
        <f>EOMONTH(Table_1[[#This Row],[Order Date]],0)</f>
        <v>42185</v>
      </c>
      <c r="V1809" s="14">
        <v>42172</v>
      </c>
      <c r="W1809" s="1">
        <v>42177</v>
      </c>
      <c r="X1809" s="12">
        <v>42177</v>
      </c>
      <c r="Y1809" s="10">
        <f>EOMONTH(Table_1[[#This Row],[Ship date]],0)</f>
        <v>42185</v>
      </c>
      <c r="Z1809" s="14">
        <v>42177</v>
      </c>
      <c r="AA1809" s="4">
        <v>14.48</v>
      </c>
      <c r="AB1809" s="2">
        <v>63</v>
      </c>
      <c r="AC1809" s="4">
        <v>696.96</v>
      </c>
      <c r="AD1809" s="2">
        <v>5984</v>
      </c>
      <c r="AE1809" s="4">
        <f>'DataCleaning and Transformation'!$E1809-'DataCleaning and Transformation'!$D1809</f>
        <v>10.610000000000001</v>
      </c>
      <c r="AF1809" s="15" t="str">
        <f>_xlfn.IFS('DataCleaning and Transformation'!$O1809="Central","Chris",'DataCleaning and Transformation'!$O1809="East","Erin",'DataCleaning and Transformation'!$O1809="South","Sam",'DataCleaning and Transformation'!$O1809="West","William")</f>
        <v>Erin</v>
      </c>
      <c r="AG1809" s="31">
        <f>Table_1[[#This Row],[Ship date]]-Table_1[[#This Row],[Order Date]]</f>
        <v>5</v>
      </c>
      <c r="AH1809" s="22">
        <f>Table_1[[#This Row],[Profit]]/Table_1[[#This Row],[Sales]]</f>
        <v>2.0775941230486684E-2</v>
      </c>
      <c r="AI1809" s="23">
        <f>Table_1[[#This Row],[Profit]]+Table_1[[#This Row],[Sales]]</f>
        <v>711.44</v>
      </c>
      <c r="AJ1809" s="17">
        <f>WEEKNUM(Table_1[[#This Row],[Order Date]],1)</f>
        <v>25</v>
      </c>
      <c r="AK1809" s="17" t="str">
        <f>TEXT(Table_1[[#This Row],[Order Date]],"mmm yyyy")</f>
        <v>Jun 2015</v>
      </c>
      <c r="AL1809" s="17" t="str">
        <f>Table_1[[#This Row],[Monthly sales]]&amp;"  Week "&amp;TEXT(Table_1[[#This Row],[Weekly sales]],"00")</f>
        <v>Jun 2015  Week 25</v>
      </c>
      <c r="AM1809" s="17">
        <f>IF(COUNTIF($A$2:A1809, A1809)=1, 1, 0)</f>
        <v>0</v>
      </c>
      <c r="AN1809" s="3">
        <f>COUNTA(A1809) - COUNTIF(Table_1[[#This Row],[Unique Customers]], 1)</f>
        <v>1</v>
      </c>
      <c r="AO1809" s="17" t="str">
        <f t="shared" si="28"/>
        <v>Unique</v>
      </c>
      <c r="AP1809" s="17" t="str">
        <f>"Q"&amp;_xlfn.CEILING.MATH(MONTH(Table_1[[#This Row],[Monthly sales]])/3,1)</f>
        <v>Q2</v>
      </c>
    </row>
    <row r="1810" spans="1:42" ht="14.4" x14ac:dyDescent="0.3">
      <c r="A1810" s="2">
        <v>1193</v>
      </c>
      <c r="B1810" s="15" t="s">
        <v>1352</v>
      </c>
      <c r="C1810" s="15" t="s">
        <v>48</v>
      </c>
      <c r="D1810" s="6">
        <v>0.03</v>
      </c>
      <c r="E1810" s="4">
        <v>7.96</v>
      </c>
      <c r="F1810" s="4">
        <v>4.95</v>
      </c>
      <c r="G1810" s="15" t="s">
        <v>39</v>
      </c>
      <c r="H1810" s="15" t="s">
        <v>40</v>
      </c>
      <c r="I1810" s="15" t="s">
        <v>29</v>
      </c>
      <c r="J1810" s="15" t="s">
        <v>127</v>
      </c>
      <c r="K1810" s="15" t="s">
        <v>74</v>
      </c>
      <c r="L1810" s="15" t="s">
        <v>812</v>
      </c>
      <c r="M1810" s="6">
        <v>0.41</v>
      </c>
      <c r="N1810" s="15" t="s">
        <v>33</v>
      </c>
      <c r="O1810" s="15" t="s">
        <v>112</v>
      </c>
      <c r="P1810" s="15" t="s">
        <v>375</v>
      </c>
      <c r="Q1810" s="15" t="s">
        <v>67</v>
      </c>
      <c r="R1810" s="2">
        <v>20016</v>
      </c>
      <c r="S1810" s="1">
        <v>42172</v>
      </c>
      <c r="T1810" s="12">
        <f>EOMONTH(Table_1[[#This Row],[Order Date]],0)</f>
        <v>42185</v>
      </c>
      <c r="U1810" s="10">
        <f>EOMONTH(Table_1[[#This Row],[Order Date]],0)</f>
        <v>42185</v>
      </c>
      <c r="V1810" s="14">
        <v>42172</v>
      </c>
      <c r="W1810" s="1">
        <v>42174</v>
      </c>
      <c r="X1810" s="12">
        <v>42174</v>
      </c>
      <c r="Y1810" s="10">
        <f>EOMONTH(Table_1[[#This Row],[Ship date]],0)</f>
        <v>42185</v>
      </c>
      <c r="Z1810" s="14">
        <v>42174</v>
      </c>
      <c r="AA1810" s="4">
        <v>22.25</v>
      </c>
      <c r="AB1810" s="2">
        <v>17</v>
      </c>
      <c r="AC1810" s="4">
        <v>149.41</v>
      </c>
      <c r="AD1810" s="2">
        <v>5984</v>
      </c>
      <c r="AE1810" s="4">
        <f>'DataCleaning and Transformation'!$E1810-'DataCleaning and Transformation'!$D1810</f>
        <v>7.93</v>
      </c>
      <c r="AF1810" s="15" t="str">
        <f>_xlfn.IFS('DataCleaning and Transformation'!$O1810="Central","Chris",'DataCleaning and Transformation'!$O1810="East","Erin",'DataCleaning and Transformation'!$O1810="South","Sam",'DataCleaning and Transformation'!$O1810="West","William")</f>
        <v>Erin</v>
      </c>
      <c r="AG1810" s="31">
        <f>Table_1[[#This Row],[Ship date]]-Table_1[[#This Row],[Order Date]]</f>
        <v>2</v>
      </c>
      <c r="AH1810" s="22">
        <f>Table_1[[#This Row],[Profit]]/Table_1[[#This Row],[Sales]]</f>
        <v>0.14891908172143767</v>
      </c>
      <c r="AI1810" s="23">
        <f>Table_1[[#This Row],[Profit]]+Table_1[[#This Row],[Sales]]</f>
        <v>171.66</v>
      </c>
      <c r="AJ1810" s="17">
        <f>WEEKNUM(Table_1[[#This Row],[Order Date]],1)</f>
        <v>25</v>
      </c>
      <c r="AK1810" s="17" t="str">
        <f>TEXT(Table_1[[#This Row],[Order Date]],"mmm yyyy")</f>
        <v>Jun 2015</v>
      </c>
      <c r="AL1810" s="17" t="str">
        <f>Table_1[[#This Row],[Monthly sales]]&amp;"  Week "&amp;TEXT(Table_1[[#This Row],[Weekly sales]],"00")</f>
        <v>Jun 2015  Week 25</v>
      </c>
      <c r="AM1810" s="17">
        <f>IF(COUNTIF($A$2:A1810, A1810)=1, 1, 0)</f>
        <v>0</v>
      </c>
      <c r="AN1810" s="3">
        <f>COUNTA(A1810) - COUNTIF(Table_1[[#This Row],[Unique Customers]], 1)</f>
        <v>1</v>
      </c>
      <c r="AO1810" s="17" t="str">
        <f t="shared" si="28"/>
        <v>Repeated</v>
      </c>
      <c r="AP1810" s="17" t="str">
        <f>"Q"&amp;_xlfn.CEILING.MATH(MONTH(Table_1[[#This Row],[Monthly sales]])/3,1)</f>
        <v>Q2</v>
      </c>
    </row>
    <row r="1811" spans="1:42" ht="14.4" x14ac:dyDescent="0.3">
      <c r="A1811" s="2">
        <v>3098</v>
      </c>
      <c r="B1811" s="15" t="s">
        <v>1421</v>
      </c>
      <c r="C1811" s="15" t="s">
        <v>48</v>
      </c>
      <c r="D1811" s="6">
        <v>0</v>
      </c>
      <c r="E1811" s="4">
        <v>11.7</v>
      </c>
      <c r="F1811" s="4">
        <v>6.96</v>
      </c>
      <c r="G1811" s="15" t="s">
        <v>88</v>
      </c>
      <c r="H1811" s="15" t="s">
        <v>40</v>
      </c>
      <c r="I1811" s="15" t="s">
        <v>49</v>
      </c>
      <c r="J1811" s="15" t="s">
        <v>96</v>
      </c>
      <c r="K1811" s="15" t="s">
        <v>145</v>
      </c>
      <c r="L1811" s="15" t="s">
        <v>761</v>
      </c>
      <c r="M1811" s="6">
        <v>0.5</v>
      </c>
      <c r="N1811" s="15" t="s">
        <v>33</v>
      </c>
      <c r="O1811" s="15" t="s">
        <v>112</v>
      </c>
      <c r="P1811" s="15" t="s">
        <v>113</v>
      </c>
      <c r="Q1811" s="15" t="s">
        <v>1422</v>
      </c>
      <c r="R1811" s="2">
        <v>11967</v>
      </c>
      <c r="S1811" s="1">
        <v>42172</v>
      </c>
      <c r="T1811" s="12">
        <f>EOMONTH(Table_1[[#This Row],[Order Date]],0)</f>
        <v>42185</v>
      </c>
      <c r="U1811" s="10">
        <f>EOMONTH(Table_1[[#This Row],[Order Date]],0)</f>
        <v>42185</v>
      </c>
      <c r="V1811" s="14">
        <v>42172</v>
      </c>
      <c r="W1811" s="1">
        <v>42174</v>
      </c>
      <c r="X1811" s="12">
        <v>42174</v>
      </c>
      <c r="Y1811" s="10">
        <f>EOMONTH(Table_1[[#This Row],[Ship date]],0)</f>
        <v>42185</v>
      </c>
      <c r="Z1811" s="14">
        <v>42174</v>
      </c>
      <c r="AA1811" s="4">
        <v>-11.247999999999999</v>
      </c>
      <c r="AB1811" s="2">
        <v>10</v>
      </c>
      <c r="AC1811" s="4">
        <v>131.69</v>
      </c>
      <c r="AD1811" s="2">
        <v>89315</v>
      </c>
      <c r="AE1811" s="4">
        <f>'DataCleaning and Transformation'!$E1811-'DataCleaning and Transformation'!$D1811</f>
        <v>11.7</v>
      </c>
      <c r="AF1811" s="15" t="str">
        <f>_xlfn.IFS('DataCleaning and Transformation'!$O1811="Central","Chris",'DataCleaning and Transformation'!$O1811="East","Erin",'DataCleaning and Transformation'!$O1811="South","Sam",'DataCleaning and Transformation'!$O1811="West","William")</f>
        <v>Erin</v>
      </c>
      <c r="AG1811" s="31">
        <f>Table_1[[#This Row],[Ship date]]-Table_1[[#This Row],[Order Date]]</f>
        <v>2</v>
      </c>
      <c r="AH1811" s="22">
        <f>Table_1[[#This Row],[Profit]]/Table_1[[#This Row],[Sales]]</f>
        <v>-8.5412711671349381E-2</v>
      </c>
      <c r="AI1811" s="23">
        <f>Table_1[[#This Row],[Profit]]+Table_1[[#This Row],[Sales]]</f>
        <v>120.44199999999999</v>
      </c>
      <c r="AJ1811" s="17">
        <f>WEEKNUM(Table_1[[#This Row],[Order Date]],1)</f>
        <v>25</v>
      </c>
      <c r="AK1811" s="17" t="str">
        <f>TEXT(Table_1[[#This Row],[Order Date]],"mmm yyyy")</f>
        <v>Jun 2015</v>
      </c>
      <c r="AL1811" s="17" t="str">
        <f>Table_1[[#This Row],[Monthly sales]]&amp;"  Week "&amp;TEXT(Table_1[[#This Row],[Weekly sales]],"00")</f>
        <v>Jun 2015  Week 25</v>
      </c>
      <c r="AM1811" s="17">
        <f>IF(COUNTIF($A$2:A1811, A1811)=1, 1, 0)</f>
        <v>0</v>
      </c>
      <c r="AN1811" s="3">
        <f>COUNTA(A1811) - COUNTIF(Table_1[[#This Row],[Unique Customers]], 1)</f>
        <v>1</v>
      </c>
      <c r="AO1811" s="17" t="str">
        <f t="shared" si="28"/>
        <v>Unique</v>
      </c>
      <c r="AP1811" s="17" t="str">
        <f>"Q"&amp;_xlfn.CEILING.MATH(MONTH(Table_1[[#This Row],[Monthly sales]])/3,1)</f>
        <v>Q2</v>
      </c>
    </row>
    <row r="1812" spans="1:42" ht="14.4" x14ac:dyDescent="0.3">
      <c r="A1812" s="2">
        <v>907</v>
      </c>
      <c r="B1812" s="15" t="s">
        <v>1372</v>
      </c>
      <c r="C1812" s="15" t="s">
        <v>117</v>
      </c>
      <c r="D1812" s="6">
        <v>0.09</v>
      </c>
      <c r="E1812" s="4">
        <v>2.6</v>
      </c>
      <c r="F1812" s="4">
        <v>2.4</v>
      </c>
      <c r="G1812" s="15" t="s">
        <v>39</v>
      </c>
      <c r="H1812" s="15" t="s">
        <v>72</v>
      </c>
      <c r="I1812" s="15" t="s">
        <v>49</v>
      </c>
      <c r="J1812" s="15" t="s">
        <v>50</v>
      </c>
      <c r="K1812" s="15" t="s">
        <v>51</v>
      </c>
      <c r="L1812" s="15" t="s">
        <v>357</v>
      </c>
      <c r="M1812" s="6">
        <v>0.57999999999999996</v>
      </c>
      <c r="N1812" s="15" t="s">
        <v>33</v>
      </c>
      <c r="O1812" s="15" t="s">
        <v>34</v>
      </c>
      <c r="P1812" s="15" t="s">
        <v>389</v>
      </c>
      <c r="Q1812" s="15" t="s">
        <v>467</v>
      </c>
      <c r="R1812" s="2">
        <v>42420</v>
      </c>
      <c r="S1812" s="1">
        <v>42172</v>
      </c>
      <c r="T1812" s="12">
        <f>EOMONTH(Table_1[[#This Row],[Order Date]],0)</f>
        <v>42185</v>
      </c>
      <c r="U1812" s="10">
        <f>EOMONTH(Table_1[[#This Row],[Order Date]],0)</f>
        <v>42185</v>
      </c>
      <c r="V1812" s="14">
        <v>42172</v>
      </c>
      <c r="W1812" s="1">
        <v>42174</v>
      </c>
      <c r="X1812" s="12">
        <v>42174</v>
      </c>
      <c r="Y1812" s="10">
        <f>EOMONTH(Table_1[[#This Row],[Ship date]],0)</f>
        <v>42185</v>
      </c>
      <c r="Z1812" s="14">
        <v>42174</v>
      </c>
      <c r="AA1812" s="4">
        <v>1107.4079999999999</v>
      </c>
      <c r="AB1812" s="2">
        <v>12</v>
      </c>
      <c r="AC1812" s="4">
        <v>31.73</v>
      </c>
      <c r="AD1812" s="2">
        <v>86460</v>
      </c>
      <c r="AE1812" s="4">
        <f>'DataCleaning and Transformation'!$E1812-'DataCleaning and Transformation'!$D1812</f>
        <v>2.5100000000000002</v>
      </c>
      <c r="AF1812" s="15" t="str">
        <f>_xlfn.IFS('DataCleaning and Transformation'!$O1812="Central","Chris",'DataCleaning and Transformation'!$O1812="East","Erin",'DataCleaning and Transformation'!$O1812="South","Sam",'DataCleaning and Transformation'!$O1812="West","William")</f>
        <v>Sam</v>
      </c>
      <c r="AG1812" s="31">
        <f>Table_1[[#This Row],[Ship date]]-Table_1[[#This Row],[Order Date]]</f>
        <v>2</v>
      </c>
      <c r="AH1812" s="22">
        <f>Table_1[[#This Row],[Profit]]/Table_1[[#This Row],[Sales]]</f>
        <v>34.900976993381654</v>
      </c>
      <c r="AI1812" s="23">
        <f>Table_1[[#This Row],[Profit]]+Table_1[[#This Row],[Sales]]</f>
        <v>1139.1379999999999</v>
      </c>
      <c r="AJ1812" s="17">
        <f>WEEKNUM(Table_1[[#This Row],[Order Date]],1)</f>
        <v>25</v>
      </c>
      <c r="AK1812" s="17" t="str">
        <f>TEXT(Table_1[[#This Row],[Order Date]],"mmm yyyy")</f>
        <v>Jun 2015</v>
      </c>
      <c r="AL1812" s="17" t="str">
        <f>Table_1[[#This Row],[Monthly sales]]&amp;"  Week "&amp;TEXT(Table_1[[#This Row],[Weekly sales]],"00")</f>
        <v>Jun 2015  Week 25</v>
      </c>
      <c r="AM1812" s="17">
        <f>IF(COUNTIF($A$2:A1812, A1812)=1, 1, 0)</f>
        <v>0</v>
      </c>
      <c r="AN1812" s="3">
        <f>COUNTA(A1812) - COUNTIF(Table_1[[#This Row],[Unique Customers]], 1)</f>
        <v>1</v>
      </c>
      <c r="AO1812" s="17" t="str">
        <f t="shared" si="28"/>
        <v>Unique</v>
      </c>
      <c r="AP1812" s="17" t="str">
        <f>"Q"&amp;_xlfn.CEILING.MATH(MONTH(Table_1[[#This Row],[Monthly sales]])/3,1)</f>
        <v>Q2</v>
      </c>
    </row>
    <row r="1813" spans="1:42" ht="14.4" x14ac:dyDescent="0.3">
      <c r="A1813" s="2">
        <v>317</v>
      </c>
      <c r="B1813" s="15" t="s">
        <v>2901</v>
      </c>
      <c r="C1813" s="15" t="s">
        <v>71</v>
      </c>
      <c r="D1813" s="6">
        <v>0.09</v>
      </c>
      <c r="E1813" s="4">
        <v>7.38</v>
      </c>
      <c r="F1813" s="4">
        <v>5.21</v>
      </c>
      <c r="G1813" s="15" t="s">
        <v>39</v>
      </c>
      <c r="H1813" s="15" t="s">
        <v>95</v>
      </c>
      <c r="I1813" s="15" t="s">
        <v>29</v>
      </c>
      <c r="J1813" s="15" t="s">
        <v>127</v>
      </c>
      <c r="K1813" s="15" t="s">
        <v>74</v>
      </c>
      <c r="L1813" s="15" t="s">
        <v>1918</v>
      </c>
      <c r="M1813" s="6">
        <v>0.56000000000000005</v>
      </c>
      <c r="N1813" s="15" t="s">
        <v>33</v>
      </c>
      <c r="O1813" s="15" t="s">
        <v>60</v>
      </c>
      <c r="P1813" s="15" t="s">
        <v>91</v>
      </c>
      <c r="Q1813" s="15" t="s">
        <v>2902</v>
      </c>
      <c r="R1813" s="2">
        <v>91945</v>
      </c>
      <c r="S1813" s="1">
        <v>42172</v>
      </c>
      <c r="T1813" s="12">
        <f>EOMONTH(Table_1[[#This Row],[Order Date]],0)</f>
        <v>42185</v>
      </c>
      <c r="U1813" s="10">
        <f>EOMONTH(Table_1[[#This Row],[Order Date]],0)</f>
        <v>42185</v>
      </c>
      <c r="V1813" s="14">
        <v>42172</v>
      </c>
      <c r="W1813" s="1">
        <v>42173</v>
      </c>
      <c r="X1813" s="12">
        <v>42173</v>
      </c>
      <c r="Y1813" s="10">
        <f>EOMONTH(Table_1[[#This Row],[Ship date]],0)</f>
        <v>42185</v>
      </c>
      <c r="Z1813" s="14">
        <v>42173</v>
      </c>
      <c r="AA1813" s="4">
        <v>-27.16</v>
      </c>
      <c r="AB1813" s="2">
        <v>9</v>
      </c>
      <c r="AC1813" s="4">
        <v>66.55</v>
      </c>
      <c r="AD1813" s="2">
        <v>86041</v>
      </c>
      <c r="AE1813" s="4">
        <f>'DataCleaning and Transformation'!$E1813-'DataCleaning and Transformation'!$D1813</f>
        <v>7.29</v>
      </c>
      <c r="AF1813" s="15" t="str">
        <f>_xlfn.IFS('DataCleaning and Transformation'!$O1813="Central","Chris",'DataCleaning and Transformation'!$O1813="East","Erin",'DataCleaning and Transformation'!$O1813="South","Sam",'DataCleaning and Transformation'!$O1813="West","William")</f>
        <v>William</v>
      </c>
      <c r="AG1813" s="31">
        <f>Table_1[[#This Row],[Ship date]]-Table_1[[#This Row],[Order Date]]</f>
        <v>1</v>
      </c>
      <c r="AH1813" s="22">
        <f>Table_1[[#This Row],[Profit]]/Table_1[[#This Row],[Sales]]</f>
        <v>-0.40811419984973707</v>
      </c>
      <c r="AI1813" s="23">
        <f>Table_1[[#This Row],[Profit]]+Table_1[[#This Row],[Sales]]</f>
        <v>39.39</v>
      </c>
      <c r="AJ1813" s="17">
        <f>WEEKNUM(Table_1[[#This Row],[Order Date]],1)</f>
        <v>25</v>
      </c>
      <c r="AK1813" s="17" t="str">
        <f>TEXT(Table_1[[#This Row],[Order Date]],"mmm yyyy")</f>
        <v>Jun 2015</v>
      </c>
      <c r="AL1813" s="17" t="str">
        <f>Table_1[[#This Row],[Monthly sales]]&amp;"  Week "&amp;TEXT(Table_1[[#This Row],[Weekly sales]],"00")</f>
        <v>Jun 2015  Week 25</v>
      </c>
      <c r="AM1813" s="17">
        <f>IF(COUNTIF($A$2:A1813, A1813)=1, 1, 0)</f>
        <v>1</v>
      </c>
      <c r="AN1813" s="3">
        <f>COUNTA(A1813) - COUNTIF(Table_1[[#This Row],[Unique Customers]], 1)</f>
        <v>0</v>
      </c>
      <c r="AO1813" s="17" t="str">
        <f t="shared" si="28"/>
        <v>Unique</v>
      </c>
      <c r="AP1813" s="17" t="str">
        <f>"Q"&amp;_xlfn.CEILING.MATH(MONTH(Table_1[[#This Row],[Monthly sales]])/3,1)</f>
        <v>Q2</v>
      </c>
    </row>
    <row r="1814" spans="1:42" ht="14.4" x14ac:dyDescent="0.3">
      <c r="A1814" s="2">
        <v>317</v>
      </c>
      <c r="B1814" s="15" t="s">
        <v>2901</v>
      </c>
      <c r="C1814" s="15" t="s">
        <v>71</v>
      </c>
      <c r="D1814" s="6">
        <v>0.04</v>
      </c>
      <c r="E1814" s="4">
        <v>5.98</v>
      </c>
      <c r="F1814" s="4">
        <v>5.15</v>
      </c>
      <c r="G1814" s="15" t="s">
        <v>39</v>
      </c>
      <c r="H1814" s="15" t="s">
        <v>95</v>
      </c>
      <c r="I1814" s="15" t="s">
        <v>49</v>
      </c>
      <c r="J1814" s="15" t="s">
        <v>89</v>
      </c>
      <c r="K1814" s="15" t="s">
        <v>74</v>
      </c>
      <c r="L1814" s="15" t="s">
        <v>2469</v>
      </c>
      <c r="M1814" s="6">
        <v>0.36</v>
      </c>
      <c r="N1814" s="15" t="s">
        <v>33</v>
      </c>
      <c r="O1814" s="15" t="s">
        <v>60</v>
      </c>
      <c r="P1814" s="15" t="s">
        <v>91</v>
      </c>
      <c r="Q1814" s="15" t="s">
        <v>2902</v>
      </c>
      <c r="R1814" s="2">
        <v>91945</v>
      </c>
      <c r="S1814" s="1">
        <v>42172</v>
      </c>
      <c r="T1814" s="12">
        <f>EOMONTH(Table_1[[#This Row],[Order Date]],0)</f>
        <v>42185</v>
      </c>
      <c r="U1814" s="10">
        <f>EOMONTH(Table_1[[#This Row],[Order Date]],0)</f>
        <v>42185</v>
      </c>
      <c r="V1814" s="14">
        <v>42172</v>
      </c>
      <c r="W1814" s="1">
        <v>42173</v>
      </c>
      <c r="X1814" s="12">
        <v>42173</v>
      </c>
      <c r="Y1814" s="10">
        <f>EOMONTH(Table_1[[#This Row],[Ship date]],0)</f>
        <v>42185</v>
      </c>
      <c r="Z1814" s="14">
        <v>42173</v>
      </c>
      <c r="AA1814" s="4">
        <v>-52.344000000000001</v>
      </c>
      <c r="AB1814" s="2">
        <v>17</v>
      </c>
      <c r="AC1814" s="4">
        <v>103.49</v>
      </c>
      <c r="AD1814" s="2">
        <v>86041</v>
      </c>
      <c r="AE1814" s="4">
        <f>'DataCleaning and Transformation'!$E1814-'DataCleaning and Transformation'!$D1814</f>
        <v>5.94</v>
      </c>
      <c r="AF1814" s="15" t="str">
        <f>_xlfn.IFS('DataCleaning and Transformation'!$O1814="Central","Chris",'DataCleaning and Transformation'!$O1814="East","Erin",'DataCleaning and Transformation'!$O1814="South","Sam",'DataCleaning and Transformation'!$O1814="West","William")</f>
        <v>William</v>
      </c>
      <c r="AG1814" s="31">
        <f>Table_1[[#This Row],[Ship date]]-Table_1[[#This Row],[Order Date]]</f>
        <v>1</v>
      </c>
      <c r="AH1814" s="22">
        <f>Table_1[[#This Row],[Profit]]/Table_1[[#This Row],[Sales]]</f>
        <v>-0.50578799884046777</v>
      </c>
      <c r="AI1814" s="23">
        <f>Table_1[[#This Row],[Profit]]+Table_1[[#This Row],[Sales]]</f>
        <v>51.145999999999994</v>
      </c>
      <c r="AJ1814" s="17">
        <f>WEEKNUM(Table_1[[#This Row],[Order Date]],1)</f>
        <v>25</v>
      </c>
      <c r="AK1814" s="17" t="str">
        <f>TEXT(Table_1[[#This Row],[Order Date]],"mmm yyyy")</f>
        <v>Jun 2015</v>
      </c>
      <c r="AL1814" s="17" t="str">
        <f>Table_1[[#This Row],[Monthly sales]]&amp;"  Week "&amp;TEXT(Table_1[[#This Row],[Weekly sales]],"00")</f>
        <v>Jun 2015  Week 25</v>
      </c>
      <c r="AM1814" s="17">
        <f>IF(COUNTIF($A$2:A1814, A1814)=1, 1, 0)</f>
        <v>0</v>
      </c>
      <c r="AN1814" s="3">
        <f>COUNTA(A1814) - COUNTIF(Table_1[[#This Row],[Unique Customers]], 1)</f>
        <v>1</v>
      </c>
      <c r="AO1814" s="17" t="str">
        <f t="shared" si="28"/>
        <v>Repeated</v>
      </c>
      <c r="AP1814" s="17" t="str">
        <f>"Q"&amp;_xlfn.CEILING.MATH(MONTH(Table_1[[#This Row],[Monthly sales]])/3,1)</f>
        <v>Q2</v>
      </c>
    </row>
    <row r="1815" spans="1:42" ht="14.4" x14ac:dyDescent="0.3">
      <c r="A1815" s="2">
        <v>317</v>
      </c>
      <c r="B1815" s="15" t="s">
        <v>2901</v>
      </c>
      <c r="C1815" s="15" t="s">
        <v>71</v>
      </c>
      <c r="D1815" s="6">
        <v>0.04</v>
      </c>
      <c r="E1815" s="4">
        <v>15.42</v>
      </c>
      <c r="F1815" s="4">
        <v>10.68</v>
      </c>
      <c r="G1815" s="15" t="s">
        <v>39</v>
      </c>
      <c r="H1815" s="15" t="s">
        <v>95</v>
      </c>
      <c r="I1815" s="15" t="s">
        <v>49</v>
      </c>
      <c r="J1815" s="15" t="s">
        <v>79</v>
      </c>
      <c r="K1815" s="15" t="s">
        <v>74</v>
      </c>
      <c r="L1815" s="15" t="s">
        <v>2266</v>
      </c>
      <c r="M1815" s="6">
        <v>0.57999999999999996</v>
      </c>
      <c r="N1815" s="15" t="s">
        <v>33</v>
      </c>
      <c r="O1815" s="15" t="s">
        <v>60</v>
      </c>
      <c r="P1815" s="15" t="s">
        <v>91</v>
      </c>
      <c r="Q1815" s="15" t="s">
        <v>2902</v>
      </c>
      <c r="R1815" s="2">
        <v>91945</v>
      </c>
      <c r="S1815" s="1">
        <v>42172</v>
      </c>
      <c r="T1815" s="12">
        <f>EOMONTH(Table_1[[#This Row],[Order Date]],0)</f>
        <v>42185</v>
      </c>
      <c r="U1815" s="10">
        <f>EOMONTH(Table_1[[#This Row],[Order Date]],0)</f>
        <v>42185</v>
      </c>
      <c r="V1815" s="14">
        <v>42172</v>
      </c>
      <c r="W1815" s="1">
        <v>42173</v>
      </c>
      <c r="X1815" s="12">
        <v>42173</v>
      </c>
      <c r="Y1815" s="10">
        <f>EOMONTH(Table_1[[#This Row],[Ship date]],0)</f>
        <v>42185</v>
      </c>
      <c r="Z1815" s="14">
        <v>42173</v>
      </c>
      <c r="AA1815" s="4">
        <v>-119.93600000000001</v>
      </c>
      <c r="AB1815" s="2">
        <v>12</v>
      </c>
      <c r="AC1815" s="4">
        <v>192.18</v>
      </c>
      <c r="AD1815" s="2">
        <v>86041</v>
      </c>
      <c r="AE1815" s="4">
        <f>'DataCleaning and Transformation'!$E1815-'DataCleaning and Transformation'!$D1815</f>
        <v>15.38</v>
      </c>
      <c r="AF1815" s="15" t="str">
        <f>_xlfn.IFS('DataCleaning and Transformation'!$O1815="Central","Chris",'DataCleaning and Transformation'!$O1815="East","Erin",'DataCleaning and Transformation'!$O1815="South","Sam",'DataCleaning and Transformation'!$O1815="West","William")</f>
        <v>William</v>
      </c>
      <c r="AG1815" s="31">
        <f>Table_1[[#This Row],[Ship date]]-Table_1[[#This Row],[Order Date]]</f>
        <v>1</v>
      </c>
      <c r="AH1815" s="22">
        <f>Table_1[[#This Row],[Profit]]/Table_1[[#This Row],[Sales]]</f>
        <v>-0.62408159017587683</v>
      </c>
      <c r="AI1815" s="23">
        <f>Table_1[[#This Row],[Profit]]+Table_1[[#This Row],[Sales]]</f>
        <v>72.244</v>
      </c>
      <c r="AJ1815" s="17">
        <f>WEEKNUM(Table_1[[#This Row],[Order Date]],1)</f>
        <v>25</v>
      </c>
      <c r="AK1815" s="17" t="str">
        <f>TEXT(Table_1[[#This Row],[Order Date]],"mmm yyyy")</f>
        <v>Jun 2015</v>
      </c>
      <c r="AL1815" s="17" t="str">
        <f>Table_1[[#This Row],[Monthly sales]]&amp;"  Week "&amp;TEXT(Table_1[[#This Row],[Weekly sales]],"00")</f>
        <v>Jun 2015  Week 25</v>
      </c>
      <c r="AM1815" s="17">
        <f>IF(COUNTIF($A$2:A1815, A1815)=1, 1, 0)</f>
        <v>0</v>
      </c>
      <c r="AN1815" s="3">
        <f>COUNTA(A1815) - COUNTIF(Table_1[[#This Row],[Unique Customers]], 1)</f>
        <v>1</v>
      </c>
      <c r="AO1815" s="17" t="str">
        <f t="shared" si="28"/>
        <v>Repeated</v>
      </c>
      <c r="AP1815" s="17" t="str">
        <f>"Q"&amp;_xlfn.CEILING.MATH(MONTH(Table_1[[#This Row],[Monthly sales]])/3,1)</f>
        <v>Q2</v>
      </c>
    </row>
    <row r="1816" spans="1:42" ht="14.4" x14ac:dyDescent="0.3">
      <c r="A1816" s="2">
        <v>395</v>
      </c>
      <c r="B1816" s="15" t="s">
        <v>2903</v>
      </c>
      <c r="C1816" s="15" t="s">
        <v>26</v>
      </c>
      <c r="D1816" s="6">
        <v>0.04</v>
      </c>
      <c r="E1816" s="4">
        <v>15.98</v>
      </c>
      <c r="F1816" s="4">
        <v>4</v>
      </c>
      <c r="G1816" s="15" t="s">
        <v>39</v>
      </c>
      <c r="H1816" s="15" t="s">
        <v>95</v>
      </c>
      <c r="I1816" s="15" t="s">
        <v>41</v>
      </c>
      <c r="J1816" s="15" t="s">
        <v>42</v>
      </c>
      <c r="K1816" s="15" t="s">
        <v>74</v>
      </c>
      <c r="L1816" s="15" t="s">
        <v>1883</v>
      </c>
      <c r="M1816" s="6">
        <v>0.37</v>
      </c>
      <c r="N1816" s="15" t="s">
        <v>33</v>
      </c>
      <c r="O1816" s="15" t="s">
        <v>34</v>
      </c>
      <c r="P1816" s="15" t="s">
        <v>98</v>
      </c>
      <c r="Q1816" s="15" t="s">
        <v>2904</v>
      </c>
      <c r="R1816" s="2">
        <v>28001</v>
      </c>
      <c r="S1816" s="1">
        <v>42173</v>
      </c>
      <c r="T1816" s="12">
        <f>EOMONTH(Table_1[[#This Row],[Order Date]],0)</f>
        <v>42185</v>
      </c>
      <c r="U1816" s="10">
        <f>EOMONTH(Table_1[[#This Row],[Order Date]],0)</f>
        <v>42185</v>
      </c>
      <c r="V1816" s="14">
        <v>42173</v>
      </c>
      <c r="W1816" s="1">
        <v>42174</v>
      </c>
      <c r="X1816" s="12">
        <v>42174</v>
      </c>
      <c r="Y1816" s="10">
        <f>EOMONTH(Table_1[[#This Row],[Ship date]],0)</f>
        <v>42185</v>
      </c>
      <c r="Z1816" s="14">
        <v>42174</v>
      </c>
      <c r="AA1816" s="4">
        <v>-19.207999999999998</v>
      </c>
      <c r="AB1816" s="2">
        <v>4</v>
      </c>
      <c r="AC1816" s="4">
        <v>64.59</v>
      </c>
      <c r="AD1816" s="2">
        <v>86384</v>
      </c>
      <c r="AE1816" s="4">
        <f>'DataCleaning and Transformation'!$E1816-'DataCleaning and Transformation'!$D1816</f>
        <v>15.940000000000001</v>
      </c>
      <c r="AF1816" s="15" t="str">
        <f>_xlfn.IFS('DataCleaning and Transformation'!$O1816="Central","Chris",'DataCleaning and Transformation'!$O1816="East","Erin",'DataCleaning and Transformation'!$O1816="South","Sam",'DataCleaning and Transformation'!$O1816="West","William")</f>
        <v>Sam</v>
      </c>
      <c r="AG1816" s="31">
        <f>Table_1[[#This Row],[Ship date]]-Table_1[[#This Row],[Order Date]]</f>
        <v>1</v>
      </c>
      <c r="AH1816" s="22">
        <f>Table_1[[#This Row],[Profit]]/Table_1[[#This Row],[Sales]]</f>
        <v>-0.29738349589719765</v>
      </c>
      <c r="AI1816" s="23">
        <f>Table_1[[#This Row],[Profit]]+Table_1[[#This Row],[Sales]]</f>
        <v>45.382000000000005</v>
      </c>
      <c r="AJ1816" s="17">
        <f>WEEKNUM(Table_1[[#This Row],[Order Date]],1)</f>
        <v>25</v>
      </c>
      <c r="AK1816" s="17" t="str">
        <f>TEXT(Table_1[[#This Row],[Order Date]],"mmm yyyy")</f>
        <v>Jun 2015</v>
      </c>
      <c r="AL1816" s="17" t="str">
        <f>Table_1[[#This Row],[Monthly sales]]&amp;"  Week "&amp;TEXT(Table_1[[#This Row],[Weekly sales]],"00")</f>
        <v>Jun 2015  Week 25</v>
      </c>
      <c r="AM1816" s="17">
        <f>IF(COUNTIF($A$2:A1816, A1816)=1, 1, 0)</f>
        <v>1</v>
      </c>
      <c r="AN1816" s="3">
        <f>COUNTA(A1816) - COUNTIF(Table_1[[#This Row],[Unique Customers]], 1)</f>
        <v>0</v>
      </c>
      <c r="AO1816" s="17" t="str">
        <f t="shared" si="28"/>
        <v>Unique</v>
      </c>
      <c r="AP1816" s="17" t="str">
        <f>"Q"&amp;_xlfn.CEILING.MATH(MONTH(Table_1[[#This Row],[Monthly sales]])/3,1)</f>
        <v>Q2</v>
      </c>
    </row>
    <row r="1817" spans="1:42" ht="14.4" x14ac:dyDescent="0.3">
      <c r="A1817" s="2">
        <v>395</v>
      </c>
      <c r="B1817" s="15" t="s">
        <v>2903</v>
      </c>
      <c r="C1817" s="15" t="s">
        <v>26</v>
      </c>
      <c r="D1817" s="6">
        <v>0.06</v>
      </c>
      <c r="E1817" s="4">
        <v>22.84</v>
      </c>
      <c r="F1817" s="4">
        <v>5.47</v>
      </c>
      <c r="G1817" s="15" t="s">
        <v>39</v>
      </c>
      <c r="H1817" s="15" t="s">
        <v>95</v>
      </c>
      <c r="I1817" s="15" t="s">
        <v>49</v>
      </c>
      <c r="J1817" s="15" t="s">
        <v>89</v>
      </c>
      <c r="K1817" s="15" t="s">
        <v>74</v>
      </c>
      <c r="L1817" s="15" t="s">
        <v>2905</v>
      </c>
      <c r="M1817" s="6">
        <v>0.39</v>
      </c>
      <c r="N1817" s="15" t="s">
        <v>33</v>
      </c>
      <c r="O1817" s="15" t="s">
        <v>34</v>
      </c>
      <c r="P1817" s="15" t="s">
        <v>98</v>
      </c>
      <c r="Q1817" s="15" t="s">
        <v>2904</v>
      </c>
      <c r="R1817" s="2">
        <v>28001</v>
      </c>
      <c r="S1817" s="1">
        <v>42173</v>
      </c>
      <c r="T1817" s="12">
        <f>EOMONTH(Table_1[[#This Row],[Order Date]],0)</f>
        <v>42185</v>
      </c>
      <c r="U1817" s="10">
        <f>EOMONTH(Table_1[[#This Row],[Order Date]],0)</f>
        <v>42185</v>
      </c>
      <c r="V1817" s="14">
        <v>42173</v>
      </c>
      <c r="W1817" s="1">
        <v>42175</v>
      </c>
      <c r="X1817" s="12">
        <v>42175</v>
      </c>
      <c r="Y1817" s="10">
        <f>EOMONTH(Table_1[[#This Row],[Ship date]],0)</f>
        <v>42185</v>
      </c>
      <c r="Z1817" s="14">
        <v>42175</v>
      </c>
      <c r="AA1817" s="4">
        <v>7.44</v>
      </c>
      <c r="AB1817" s="2">
        <v>20</v>
      </c>
      <c r="AC1817" s="4">
        <v>461.94</v>
      </c>
      <c r="AD1817" s="2">
        <v>86384</v>
      </c>
      <c r="AE1817" s="4">
        <f>'DataCleaning and Transformation'!$E1817-'DataCleaning and Transformation'!$D1817</f>
        <v>22.78</v>
      </c>
      <c r="AF1817" s="15" t="str">
        <f>_xlfn.IFS('DataCleaning and Transformation'!$O1817="Central","Chris",'DataCleaning and Transformation'!$O1817="East","Erin",'DataCleaning and Transformation'!$O1817="South","Sam",'DataCleaning and Transformation'!$O1817="West","William")</f>
        <v>Sam</v>
      </c>
      <c r="AG1817" s="31">
        <f>Table_1[[#This Row],[Ship date]]-Table_1[[#This Row],[Order Date]]</f>
        <v>2</v>
      </c>
      <c r="AH1817" s="22">
        <f>Table_1[[#This Row],[Profit]]/Table_1[[#This Row],[Sales]]</f>
        <v>1.610598779062216E-2</v>
      </c>
      <c r="AI1817" s="23">
        <f>Table_1[[#This Row],[Profit]]+Table_1[[#This Row],[Sales]]</f>
        <v>469.38</v>
      </c>
      <c r="AJ1817" s="17">
        <f>WEEKNUM(Table_1[[#This Row],[Order Date]],1)</f>
        <v>25</v>
      </c>
      <c r="AK1817" s="17" t="str">
        <f>TEXT(Table_1[[#This Row],[Order Date]],"mmm yyyy")</f>
        <v>Jun 2015</v>
      </c>
      <c r="AL1817" s="17" t="str">
        <f>Table_1[[#This Row],[Monthly sales]]&amp;"  Week "&amp;TEXT(Table_1[[#This Row],[Weekly sales]],"00")</f>
        <v>Jun 2015  Week 25</v>
      </c>
      <c r="AM1817" s="17">
        <f>IF(COUNTIF($A$2:A1817, A1817)=1, 1, 0)</f>
        <v>0</v>
      </c>
      <c r="AN1817" s="3">
        <f>COUNTA(A1817) - COUNTIF(Table_1[[#This Row],[Unique Customers]], 1)</f>
        <v>1</v>
      </c>
      <c r="AO1817" s="17" t="str">
        <f t="shared" si="28"/>
        <v>Repeated</v>
      </c>
      <c r="AP1817" s="17" t="str">
        <f>"Q"&amp;_xlfn.CEILING.MATH(MONTH(Table_1[[#This Row],[Monthly sales]])/3,1)</f>
        <v>Q2</v>
      </c>
    </row>
    <row r="1818" spans="1:42" ht="14.4" x14ac:dyDescent="0.3">
      <c r="A1818" s="2">
        <v>152</v>
      </c>
      <c r="B1818" s="15" t="s">
        <v>506</v>
      </c>
      <c r="C1818" s="15" t="s">
        <v>48</v>
      </c>
      <c r="D1818" s="6">
        <v>0.1</v>
      </c>
      <c r="E1818" s="4">
        <v>39.979999999999997</v>
      </c>
      <c r="F1818" s="4">
        <v>4</v>
      </c>
      <c r="G1818" s="15" t="s">
        <v>39</v>
      </c>
      <c r="H1818" s="15" t="s">
        <v>28</v>
      </c>
      <c r="I1818" s="15" t="s">
        <v>41</v>
      </c>
      <c r="J1818" s="15" t="s">
        <v>42</v>
      </c>
      <c r="K1818" s="15" t="s">
        <v>74</v>
      </c>
      <c r="L1818" s="15" t="s">
        <v>1928</v>
      </c>
      <c r="M1818" s="6">
        <v>0.7</v>
      </c>
      <c r="N1818" s="15" t="s">
        <v>33</v>
      </c>
      <c r="O1818" s="15" t="s">
        <v>34</v>
      </c>
      <c r="P1818" s="15" t="s">
        <v>401</v>
      </c>
      <c r="Q1818" s="15" t="s">
        <v>508</v>
      </c>
      <c r="R1818" s="2">
        <v>37918</v>
      </c>
      <c r="S1818" s="1">
        <v>42173</v>
      </c>
      <c r="T1818" s="12">
        <f>EOMONTH(Table_1[[#This Row],[Order Date]],0)</f>
        <v>42185</v>
      </c>
      <c r="U1818" s="10">
        <f>EOMONTH(Table_1[[#This Row],[Order Date]],0)</f>
        <v>42185</v>
      </c>
      <c r="V1818" s="14">
        <v>42173</v>
      </c>
      <c r="W1818" s="1">
        <v>42177</v>
      </c>
      <c r="X1818" s="12">
        <v>42177</v>
      </c>
      <c r="Y1818" s="10">
        <f>EOMONTH(Table_1[[#This Row],[Ship date]],0)</f>
        <v>42185</v>
      </c>
      <c r="Z1818" s="14">
        <v>42177</v>
      </c>
      <c r="AA1818" s="4">
        <v>360.24</v>
      </c>
      <c r="AB1818" s="2">
        <v>21</v>
      </c>
      <c r="AC1818" s="4">
        <v>772.56</v>
      </c>
      <c r="AD1818" s="2">
        <v>89525</v>
      </c>
      <c r="AE1818" s="4">
        <f>'DataCleaning and Transformation'!$E1818-'DataCleaning and Transformation'!$D1818</f>
        <v>39.879999999999995</v>
      </c>
      <c r="AF1818" s="15" t="str">
        <f>_xlfn.IFS('DataCleaning and Transformation'!$O1818="Central","Chris",'DataCleaning and Transformation'!$O1818="East","Erin",'DataCleaning and Transformation'!$O1818="South","Sam",'DataCleaning and Transformation'!$O1818="West","William")</f>
        <v>Sam</v>
      </c>
      <c r="AG1818" s="31">
        <f>Table_1[[#This Row],[Ship date]]-Table_1[[#This Row],[Order Date]]</f>
        <v>4</v>
      </c>
      <c r="AH1818" s="22">
        <f>Table_1[[#This Row],[Profit]]/Table_1[[#This Row],[Sales]]</f>
        <v>0.46629388008698358</v>
      </c>
      <c r="AI1818" s="23">
        <f>Table_1[[#This Row],[Profit]]+Table_1[[#This Row],[Sales]]</f>
        <v>1132.8</v>
      </c>
      <c r="AJ1818" s="17">
        <f>WEEKNUM(Table_1[[#This Row],[Order Date]],1)</f>
        <v>25</v>
      </c>
      <c r="AK1818" s="17" t="str">
        <f>TEXT(Table_1[[#This Row],[Order Date]],"mmm yyyy")</f>
        <v>Jun 2015</v>
      </c>
      <c r="AL1818" s="17" t="str">
        <f>Table_1[[#This Row],[Monthly sales]]&amp;"  Week "&amp;TEXT(Table_1[[#This Row],[Weekly sales]],"00")</f>
        <v>Jun 2015  Week 25</v>
      </c>
      <c r="AM1818" s="17">
        <f>IF(COUNTIF($A$2:A1818, A1818)=1, 1, 0)</f>
        <v>0</v>
      </c>
      <c r="AN1818" s="3">
        <f>COUNTA(A1818) - COUNTIF(Table_1[[#This Row],[Unique Customers]], 1)</f>
        <v>1</v>
      </c>
      <c r="AO1818" s="17" t="str">
        <f t="shared" si="28"/>
        <v>Unique</v>
      </c>
      <c r="AP1818" s="17" t="str">
        <f>"Q"&amp;_xlfn.CEILING.MATH(MONTH(Table_1[[#This Row],[Monthly sales]])/3,1)</f>
        <v>Q2</v>
      </c>
    </row>
    <row r="1819" spans="1:42" ht="14.4" x14ac:dyDescent="0.3">
      <c r="A1819" s="2">
        <v>1958</v>
      </c>
      <c r="B1819" s="15" t="s">
        <v>2906</v>
      </c>
      <c r="C1819" s="15" t="s">
        <v>48</v>
      </c>
      <c r="D1819" s="6">
        <v>0.09</v>
      </c>
      <c r="E1819" s="4">
        <v>30.98</v>
      </c>
      <c r="F1819" s="4">
        <v>6.5</v>
      </c>
      <c r="G1819" s="15" t="s">
        <v>88</v>
      </c>
      <c r="H1819" s="15" t="s">
        <v>40</v>
      </c>
      <c r="I1819" s="15" t="s">
        <v>41</v>
      </c>
      <c r="J1819" s="15" t="s">
        <v>42</v>
      </c>
      <c r="K1819" s="15" t="s">
        <v>74</v>
      </c>
      <c r="L1819" s="15" t="s">
        <v>2522</v>
      </c>
      <c r="M1819" s="6">
        <v>0.64</v>
      </c>
      <c r="N1819" s="15" t="s">
        <v>33</v>
      </c>
      <c r="O1819" s="15" t="s">
        <v>60</v>
      </c>
      <c r="P1819" s="15" t="s">
        <v>140</v>
      </c>
      <c r="Q1819" s="15" t="s">
        <v>1729</v>
      </c>
      <c r="R1819" s="2">
        <v>97068</v>
      </c>
      <c r="S1819" s="1">
        <v>42173</v>
      </c>
      <c r="T1819" s="12">
        <f>EOMONTH(Table_1[[#This Row],[Order Date]],0)</f>
        <v>42185</v>
      </c>
      <c r="U1819" s="10">
        <f>EOMONTH(Table_1[[#This Row],[Order Date]],0)</f>
        <v>42185</v>
      </c>
      <c r="V1819" s="14">
        <v>42173</v>
      </c>
      <c r="W1819" s="1">
        <v>42177</v>
      </c>
      <c r="X1819" s="12">
        <v>42177</v>
      </c>
      <c r="Y1819" s="10">
        <f>EOMONTH(Table_1[[#This Row],[Ship date]],0)</f>
        <v>42185</v>
      </c>
      <c r="Z1819" s="14">
        <v>42177</v>
      </c>
      <c r="AA1819" s="4">
        <v>-55.97</v>
      </c>
      <c r="AB1819" s="2">
        <v>7</v>
      </c>
      <c r="AC1819" s="4">
        <v>204.34</v>
      </c>
      <c r="AD1819" s="2">
        <v>89819</v>
      </c>
      <c r="AE1819" s="4">
        <f>'DataCleaning and Transformation'!$E1819-'DataCleaning and Transformation'!$D1819</f>
        <v>30.89</v>
      </c>
      <c r="AF1819" s="15" t="str">
        <f>_xlfn.IFS('DataCleaning and Transformation'!$O1819="Central","Chris",'DataCleaning and Transformation'!$O1819="East","Erin",'DataCleaning and Transformation'!$O1819="South","Sam",'DataCleaning and Transformation'!$O1819="West","William")</f>
        <v>William</v>
      </c>
      <c r="AG1819" s="31">
        <f>Table_1[[#This Row],[Ship date]]-Table_1[[#This Row],[Order Date]]</f>
        <v>4</v>
      </c>
      <c r="AH1819" s="22">
        <f>Table_1[[#This Row],[Profit]]/Table_1[[#This Row],[Sales]]</f>
        <v>-0.2739062347068611</v>
      </c>
      <c r="AI1819" s="23">
        <f>Table_1[[#This Row],[Profit]]+Table_1[[#This Row],[Sales]]</f>
        <v>148.37</v>
      </c>
      <c r="AJ1819" s="17">
        <f>WEEKNUM(Table_1[[#This Row],[Order Date]],1)</f>
        <v>25</v>
      </c>
      <c r="AK1819" s="17" t="str">
        <f>TEXT(Table_1[[#This Row],[Order Date]],"mmm yyyy")</f>
        <v>Jun 2015</v>
      </c>
      <c r="AL1819" s="17" t="str">
        <f>Table_1[[#This Row],[Monthly sales]]&amp;"  Week "&amp;TEXT(Table_1[[#This Row],[Weekly sales]],"00")</f>
        <v>Jun 2015  Week 25</v>
      </c>
      <c r="AM1819" s="17">
        <f>IF(COUNTIF($A$2:A1819, A1819)=1, 1, 0)</f>
        <v>1</v>
      </c>
      <c r="AN1819" s="3">
        <f>COUNTA(A1819) - COUNTIF(Table_1[[#This Row],[Unique Customers]], 1)</f>
        <v>0</v>
      </c>
      <c r="AO1819" s="17" t="str">
        <f t="shared" si="28"/>
        <v>Unique</v>
      </c>
      <c r="AP1819" s="17" t="str">
        <f>"Q"&amp;_xlfn.CEILING.MATH(MONTH(Table_1[[#This Row],[Monthly sales]])/3,1)</f>
        <v>Q2</v>
      </c>
    </row>
    <row r="1820" spans="1:42" ht="14.4" x14ac:dyDescent="0.3">
      <c r="A1820" s="2">
        <v>2954</v>
      </c>
      <c r="B1820" s="15" t="s">
        <v>2907</v>
      </c>
      <c r="C1820" s="15" t="s">
        <v>48</v>
      </c>
      <c r="D1820" s="6">
        <v>0.09</v>
      </c>
      <c r="E1820" s="4">
        <v>12.22</v>
      </c>
      <c r="F1820" s="4">
        <v>2.85</v>
      </c>
      <c r="G1820" s="15" t="s">
        <v>39</v>
      </c>
      <c r="H1820" s="15" t="s">
        <v>40</v>
      </c>
      <c r="I1820" s="15" t="s">
        <v>29</v>
      </c>
      <c r="J1820" s="15" t="s">
        <v>127</v>
      </c>
      <c r="K1820" s="15" t="s">
        <v>43</v>
      </c>
      <c r="L1820" s="15" t="s">
        <v>2087</v>
      </c>
      <c r="M1820" s="6">
        <v>0.55000000000000004</v>
      </c>
      <c r="N1820" s="15" t="s">
        <v>33</v>
      </c>
      <c r="O1820" s="15" t="s">
        <v>53</v>
      </c>
      <c r="P1820" s="15" t="s">
        <v>85</v>
      </c>
      <c r="Q1820" s="15" t="s">
        <v>2908</v>
      </c>
      <c r="R1820" s="2">
        <v>55119</v>
      </c>
      <c r="S1820" s="1">
        <v>42173</v>
      </c>
      <c r="T1820" s="12">
        <f>EOMONTH(Table_1[[#This Row],[Order Date]],0)</f>
        <v>42185</v>
      </c>
      <c r="U1820" s="10">
        <f>EOMONTH(Table_1[[#This Row],[Order Date]],0)</f>
        <v>42185</v>
      </c>
      <c r="V1820" s="14">
        <v>42173</v>
      </c>
      <c r="W1820" s="1">
        <v>42180</v>
      </c>
      <c r="X1820" s="12">
        <v>42180</v>
      </c>
      <c r="Y1820" s="10">
        <f>EOMONTH(Table_1[[#This Row],[Ship date]],0)</f>
        <v>42185</v>
      </c>
      <c r="Z1820" s="14">
        <v>42180</v>
      </c>
      <c r="AA1820" s="4">
        <v>70.676699999999997</v>
      </c>
      <c r="AB1820" s="2">
        <v>9</v>
      </c>
      <c r="AC1820" s="4">
        <v>102.43</v>
      </c>
      <c r="AD1820" s="2">
        <v>86427</v>
      </c>
      <c r="AE1820" s="4">
        <f>'DataCleaning and Transformation'!$E1820-'DataCleaning and Transformation'!$D1820</f>
        <v>12.13</v>
      </c>
      <c r="AF1820" s="15" t="str">
        <f>_xlfn.IFS('DataCleaning and Transformation'!$O1820="Central","Chris",'DataCleaning and Transformation'!$O1820="East","Erin",'DataCleaning and Transformation'!$O1820="South","Sam",'DataCleaning and Transformation'!$O1820="West","William")</f>
        <v>Chris</v>
      </c>
      <c r="AG1820" s="31">
        <f>Table_1[[#This Row],[Ship date]]-Table_1[[#This Row],[Order Date]]</f>
        <v>7</v>
      </c>
      <c r="AH1820" s="22">
        <f>Table_1[[#This Row],[Profit]]/Table_1[[#This Row],[Sales]]</f>
        <v>0.69</v>
      </c>
      <c r="AI1820" s="23">
        <f>Table_1[[#This Row],[Profit]]+Table_1[[#This Row],[Sales]]</f>
        <v>173.10669999999999</v>
      </c>
      <c r="AJ1820" s="17">
        <f>WEEKNUM(Table_1[[#This Row],[Order Date]],1)</f>
        <v>25</v>
      </c>
      <c r="AK1820" s="17" t="str">
        <f>TEXT(Table_1[[#This Row],[Order Date]],"mmm yyyy")</f>
        <v>Jun 2015</v>
      </c>
      <c r="AL1820" s="17" t="str">
        <f>Table_1[[#This Row],[Monthly sales]]&amp;"  Week "&amp;TEXT(Table_1[[#This Row],[Weekly sales]],"00")</f>
        <v>Jun 2015  Week 25</v>
      </c>
      <c r="AM1820" s="17">
        <f>IF(COUNTIF($A$2:A1820, A1820)=1, 1, 0)</f>
        <v>1</v>
      </c>
      <c r="AN1820" s="3">
        <f>COUNTA(A1820) - COUNTIF(Table_1[[#This Row],[Unique Customers]], 1)</f>
        <v>0</v>
      </c>
      <c r="AO1820" s="17" t="str">
        <f t="shared" si="28"/>
        <v>Unique</v>
      </c>
      <c r="AP1820" s="17" t="str">
        <f>"Q"&amp;_xlfn.CEILING.MATH(MONTH(Table_1[[#This Row],[Monthly sales]])/3,1)</f>
        <v>Q2</v>
      </c>
    </row>
    <row r="1821" spans="1:42" ht="14.4" x14ac:dyDescent="0.3">
      <c r="A1821" s="2">
        <v>553</v>
      </c>
      <c r="B1821" s="15" t="s">
        <v>852</v>
      </c>
      <c r="C1821" s="15" t="s">
        <v>117</v>
      </c>
      <c r="D1821" s="6">
        <v>0.08</v>
      </c>
      <c r="E1821" s="4">
        <v>124.49</v>
      </c>
      <c r="F1821" s="4">
        <v>51.94</v>
      </c>
      <c r="G1821" s="15" t="s">
        <v>27</v>
      </c>
      <c r="H1821" s="15" t="s">
        <v>95</v>
      </c>
      <c r="I1821" s="15" t="s">
        <v>29</v>
      </c>
      <c r="J1821" s="15" t="s">
        <v>30</v>
      </c>
      <c r="K1821" s="15" t="s">
        <v>31</v>
      </c>
      <c r="L1821" s="15" t="s">
        <v>1150</v>
      </c>
      <c r="M1821" s="6">
        <v>0.63</v>
      </c>
      <c r="N1821" s="15" t="s">
        <v>33</v>
      </c>
      <c r="O1821" s="15" t="s">
        <v>60</v>
      </c>
      <c r="P1821" s="15" t="s">
        <v>91</v>
      </c>
      <c r="Q1821" s="15" t="s">
        <v>101</v>
      </c>
      <c r="R1821" s="2">
        <v>90008</v>
      </c>
      <c r="S1821" s="1">
        <v>42173</v>
      </c>
      <c r="T1821" s="12">
        <f>EOMONTH(Table_1[[#This Row],[Order Date]],0)</f>
        <v>42185</v>
      </c>
      <c r="U1821" s="10">
        <f>EOMONTH(Table_1[[#This Row],[Order Date]],0)</f>
        <v>42185</v>
      </c>
      <c r="V1821" s="14">
        <v>42173</v>
      </c>
      <c r="W1821" s="1">
        <v>42174</v>
      </c>
      <c r="X1821" s="12">
        <v>42174</v>
      </c>
      <c r="Y1821" s="10">
        <f>EOMONTH(Table_1[[#This Row],[Ship date]],0)</f>
        <v>42185</v>
      </c>
      <c r="Z1821" s="14">
        <v>42174</v>
      </c>
      <c r="AA1821" s="4">
        <v>-500.38</v>
      </c>
      <c r="AB1821" s="2">
        <v>56</v>
      </c>
      <c r="AC1821" s="4">
        <v>6831.37</v>
      </c>
      <c r="AD1821" s="2">
        <v>359</v>
      </c>
      <c r="AE1821" s="4">
        <f>'DataCleaning and Transformation'!$E1821-'DataCleaning and Transformation'!$D1821</f>
        <v>124.41</v>
      </c>
      <c r="AF1821" s="15" t="str">
        <f>_xlfn.IFS('DataCleaning and Transformation'!$O1821="Central","Chris",'DataCleaning and Transformation'!$O1821="East","Erin",'DataCleaning and Transformation'!$O1821="South","Sam",'DataCleaning and Transformation'!$O1821="West","William")</f>
        <v>William</v>
      </c>
      <c r="AG1821" s="31">
        <f>Table_1[[#This Row],[Ship date]]-Table_1[[#This Row],[Order Date]]</f>
        <v>1</v>
      </c>
      <c r="AH1821" s="22">
        <f>Table_1[[#This Row],[Profit]]/Table_1[[#This Row],[Sales]]</f>
        <v>-7.3247386688175292E-2</v>
      </c>
      <c r="AI1821" s="23">
        <f>Table_1[[#This Row],[Profit]]+Table_1[[#This Row],[Sales]]</f>
        <v>6330.99</v>
      </c>
      <c r="AJ1821" s="17">
        <f>WEEKNUM(Table_1[[#This Row],[Order Date]],1)</f>
        <v>25</v>
      </c>
      <c r="AK1821" s="17" t="str">
        <f>TEXT(Table_1[[#This Row],[Order Date]],"mmm yyyy")</f>
        <v>Jun 2015</v>
      </c>
      <c r="AL1821" s="17" t="str">
        <f>Table_1[[#This Row],[Monthly sales]]&amp;"  Week "&amp;TEXT(Table_1[[#This Row],[Weekly sales]],"00")</f>
        <v>Jun 2015  Week 25</v>
      </c>
      <c r="AM1821" s="17">
        <f>IF(COUNTIF($A$2:A1821, A1821)=1, 1, 0)</f>
        <v>0</v>
      </c>
      <c r="AN1821" s="3">
        <f>COUNTA(A1821) - COUNTIF(Table_1[[#This Row],[Unique Customers]], 1)</f>
        <v>1</v>
      </c>
      <c r="AO1821" s="17" t="str">
        <f t="shared" si="28"/>
        <v>Unique</v>
      </c>
      <c r="AP1821" s="17" t="str">
        <f>"Q"&amp;_xlfn.CEILING.MATH(MONTH(Table_1[[#This Row],[Monthly sales]])/3,1)</f>
        <v>Q2</v>
      </c>
    </row>
    <row r="1822" spans="1:42" ht="14.4" x14ac:dyDescent="0.3">
      <c r="A1822" s="2">
        <v>555</v>
      </c>
      <c r="B1822" s="15" t="s">
        <v>1301</v>
      </c>
      <c r="C1822" s="15" t="s">
        <v>117</v>
      </c>
      <c r="D1822" s="6">
        <v>0.08</v>
      </c>
      <c r="E1822" s="4">
        <v>124.49</v>
      </c>
      <c r="F1822" s="4">
        <v>51.94</v>
      </c>
      <c r="G1822" s="15" t="s">
        <v>27</v>
      </c>
      <c r="H1822" s="15" t="s">
        <v>95</v>
      </c>
      <c r="I1822" s="15" t="s">
        <v>29</v>
      </c>
      <c r="J1822" s="15" t="s">
        <v>30</v>
      </c>
      <c r="K1822" s="15" t="s">
        <v>31</v>
      </c>
      <c r="L1822" s="15" t="s">
        <v>1150</v>
      </c>
      <c r="M1822" s="6">
        <v>0.63</v>
      </c>
      <c r="N1822" s="15" t="s">
        <v>33</v>
      </c>
      <c r="O1822" s="15" t="s">
        <v>60</v>
      </c>
      <c r="P1822" s="15" t="s">
        <v>147</v>
      </c>
      <c r="Q1822" s="15" t="s">
        <v>1302</v>
      </c>
      <c r="R1822" s="2">
        <v>84062</v>
      </c>
      <c r="S1822" s="1">
        <v>42173</v>
      </c>
      <c r="T1822" s="12">
        <f>EOMONTH(Table_1[[#This Row],[Order Date]],0)</f>
        <v>42185</v>
      </c>
      <c r="U1822" s="10">
        <f>EOMONTH(Table_1[[#This Row],[Order Date]],0)</f>
        <v>42185</v>
      </c>
      <c r="V1822" s="14">
        <v>42173</v>
      </c>
      <c r="W1822" s="1">
        <v>42174</v>
      </c>
      <c r="X1822" s="12">
        <v>42174</v>
      </c>
      <c r="Y1822" s="10">
        <f>EOMONTH(Table_1[[#This Row],[Ship date]],0)</f>
        <v>42185</v>
      </c>
      <c r="Z1822" s="14">
        <v>42174</v>
      </c>
      <c r="AA1822" s="4">
        <v>-250.19</v>
      </c>
      <c r="AB1822" s="2">
        <v>14</v>
      </c>
      <c r="AC1822" s="4">
        <v>1707.84</v>
      </c>
      <c r="AD1822" s="2">
        <v>86192</v>
      </c>
      <c r="AE1822" s="4">
        <f>'DataCleaning and Transformation'!$E1822-'DataCleaning and Transformation'!$D1822</f>
        <v>124.41</v>
      </c>
      <c r="AF1822" s="15" t="str">
        <f>_xlfn.IFS('DataCleaning and Transformation'!$O1822="Central","Chris",'DataCleaning and Transformation'!$O1822="East","Erin",'DataCleaning and Transformation'!$O1822="South","Sam",'DataCleaning and Transformation'!$O1822="West","William")</f>
        <v>William</v>
      </c>
      <c r="AG1822" s="31">
        <f>Table_1[[#This Row],[Ship date]]-Table_1[[#This Row],[Order Date]]</f>
        <v>1</v>
      </c>
      <c r="AH1822" s="22">
        <f>Table_1[[#This Row],[Profit]]/Table_1[[#This Row],[Sales]]</f>
        <v>-0.14649498782087317</v>
      </c>
      <c r="AI1822" s="23">
        <f>Table_1[[#This Row],[Profit]]+Table_1[[#This Row],[Sales]]</f>
        <v>1457.6499999999999</v>
      </c>
      <c r="AJ1822" s="17">
        <f>WEEKNUM(Table_1[[#This Row],[Order Date]],1)</f>
        <v>25</v>
      </c>
      <c r="AK1822" s="17" t="str">
        <f>TEXT(Table_1[[#This Row],[Order Date]],"mmm yyyy")</f>
        <v>Jun 2015</v>
      </c>
      <c r="AL1822" s="17" t="str">
        <f>Table_1[[#This Row],[Monthly sales]]&amp;"  Week "&amp;TEXT(Table_1[[#This Row],[Weekly sales]],"00")</f>
        <v>Jun 2015  Week 25</v>
      </c>
      <c r="AM1822" s="17">
        <f>IF(COUNTIF($A$2:A1822, A1822)=1, 1, 0)</f>
        <v>0</v>
      </c>
      <c r="AN1822" s="3">
        <f>COUNTA(A1822) - COUNTIF(Table_1[[#This Row],[Unique Customers]], 1)</f>
        <v>1</v>
      </c>
      <c r="AO1822" s="17" t="str">
        <f t="shared" si="28"/>
        <v>Unique</v>
      </c>
      <c r="AP1822" s="17" t="str">
        <f>"Q"&amp;_xlfn.CEILING.MATH(MONTH(Table_1[[#This Row],[Monthly sales]])/3,1)</f>
        <v>Q2</v>
      </c>
    </row>
    <row r="1823" spans="1:42" ht="14.4" x14ac:dyDescent="0.3">
      <c r="A1823" s="2">
        <v>2016</v>
      </c>
      <c r="B1823" s="15" t="s">
        <v>2909</v>
      </c>
      <c r="C1823" s="15" t="s">
        <v>117</v>
      </c>
      <c r="D1823" s="6">
        <v>0.1</v>
      </c>
      <c r="E1823" s="4">
        <v>10.48</v>
      </c>
      <c r="F1823" s="4">
        <v>2.89</v>
      </c>
      <c r="G1823" s="15" t="s">
        <v>39</v>
      </c>
      <c r="H1823" s="15" t="s">
        <v>95</v>
      </c>
      <c r="I1823" s="15" t="s">
        <v>49</v>
      </c>
      <c r="J1823" s="15" t="s">
        <v>50</v>
      </c>
      <c r="K1823" s="15" t="s">
        <v>43</v>
      </c>
      <c r="L1823" s="15" t="s">
        <v>997</v>
      </c>
      <c r="M1823" s="6">
        <v>0.6</v>
      </c>
      <c r="N1823" s="15" t="s">
        <v>33</v>
      </c>
      <c r="O1823" s="15" t="s">
        <v>53</v>
      </c>
      <c r="P1823" s="15" t="s">
        <v>290</v>
      </c>
      <c r="Q1823" s="15" t="s">
        <v>291</v>
      </c>
      <c r="R1823" s="2">
        <v>48195</v>
      </c>
      <c r="S1823" s="1">
        <v>42173</v>
      </c>
      <c r="T1823" s="12">
        <f>EOMONTH(Table_1[[#This Row],[Order Date]],0)</f>
        <v>42185</v>
      </c>
      <c r="U1823" s="10">
        <f>EOMONTH(Table_1[[#This Row],[Order Date]],0)</f>
        <v>42185</v>
      </c>
      <c r="V1823" s="14">
        <v>42173</v>
      </c>
      <c r="W1823" s="1">
        <v>42174</v>
      </c>
      <c r="X1823" s="12">
        <v>42174</v>
      </c>
      <c r="Y1823" s="10">
        <f>EOMONTH(Table_1[[#This Row],[Ship date]],0)</f>
        <v>42185</v>
      </c>
      <c r="Z1823" s="14">
        <v>42174</v>
      </c>
      <c r="AA1823" s="4">
        <v>-8.9039999999999999</v>
      </c>
      <c r="AB1823" s="2">
        <v>4</v>
      </c>
      <c r="AC1823" s="4">
        <v>40.29</v>
      </c>
      <c r="AD1823" s="2">
        <v>86874</v>
      </c>
      <c r="AE1823" s="4">
        <f>'DataCleaning and Transformation'!$E1823-'DataCleaning and Transformation'!$D1823</f>
        <v>10.38</v>
      </c>
      <c r="AF1823" s="15" t="str">
        <f>_xlfn.IFS('DataCleaning and Transformation'!$O1823="Central","Chris",'DataCleaning and Transformation'!$O1823="East","Erin",'DataCleaning and Transformation'!$O1823="South","Sam",'DataCleaning and Transformation'!$O1823="West","William")</f>
        <v>Chris</v>
      </c>
      <c r="AG1823" s="31">
        <f>Table_1[[#This Row],[Ship date]]-Table_1[[#This Row],[Order Date]]</f>
        <v>1</v>
      </c>
      <c r="AH1823" s="22">
        <f>Table_1[[#This Row],[Profit]]/Table_1[[#This Row],[Sales]]</f>
        <v>-0.22099776619508563</v>
      </c>
      <c r="AI1823" s="23">
        <f>Table_1[[#This Row],[Profit]]+Table_1[[#This Row],[Sales]]</f>
        <v>31.385999999999999</v>
      </c>
      <c r="AJ1823" s="17">
        <f>WEEKNUM(Table_1[[#This Row],[Order Date]],1)</f>
        <v>25</v>
      </c>
      <c r="AK1823" s="17" t="str">
        <f>TEXT(Table_1[[#This Row],[Order Date]],"mmm yyyy")</f>
        <v>Jun 2015</v>
      </c>
      <c r="AL1823" s="17" t="str">
        <f>Table_1[[#This Row],[Monthly sales]]&amp;"  Week "&amp;TEXT(Table_1[[#This Row],[Weekly sales]],"00")</f>
        <v>Jun 2015  Week 25</v>
      </c>
      <c r="AM1823" s="17">
        <f>IF(COUNTIF($A$2:A1823, A1823)=1, 1, 0)</f>
        <v>1</v>
      </c>
      <c r="AN1823" s="3">
        <f>COUNTA(A1823) - COUNTIF(Table_1[[#This Row],[Unique Customers]], 1)</f>
        <v>0</v>
      </c>
      <c r="AO1823" s="17" t="str">
        <f t="shared" si="28"/>
        <v>Unique</v>
      </c>
      <c r="AP1823" s="17" t="str">
        <f>"Q"&amp;_xlfn.CEILING.MATH(MONTH(Table_1[[#This Row],[Monthly sales]])/3,1)</f>
        <v>Q2</v>
      </c>
    </row>
    <row r="1824" spans="1:42" ht="14.4" x14ac:dyDescent="0.3">
      <c r="A1824" s="2">
        <v>594</v>
      </c>
      <c r="B1824" s="15" t="s">
        <v>1645</v>
      </c>
      <c r="C1824" s="15" t="s">
        <v>26</v>
      </c>
      <c r="D1824" s="6">
        <v>0.04</v>
      </c>
      <c r="E1824" s="4">
        <v>39.479999999999997</v>
      </c>
      <c r="F1824" s="4">
        <v>1.99</v>
      </c>
      <c r="G1824" s="15" t="s">
        <v>39</v>
      </c>
      <c r="H1824" s="15" t="s">
        <v>40</v>
      </c>
      <c r="I1824" s="15" t="s">
        <v>41</v>
      </c>
      <c r="J1824" s="15" t="s">
        <v>42</v>
      </c>
      <c r="K1824" s="15" t="s">
        <v>43</v>
      </c>
      <c r="L1824" s="15" t="s">
        <v>1258</v>
      </c>
      <c r="M1824" s="6">
        <v>0.54</v>
      </c>
      <c r="N1824" s="15" t="s">
        <v>33</v>
      </c>
      <c r="O1824" s="15" t="s">
        <v>53</v>
      </c>
      <c r="P1824" s="15" t="s">
        <v>54</v>
      </c>
      <c r="Q1824" s="15" t="s">
        <v>1646</v>
      </c>
      <c r="R1824" s="2">
        <v>46016</v>
      </c>
      <c r="S1824" s="1">
        <v>42174</v>
      </c>
      <c r="T1824" s="12">
        <f>EOMONTH(Table_1[[#This Row],[Order Date]],0)</f>
        <v>42185</v>
      </c>
      <c r="U1824" s="10">
        <f>EOMONTH(Table_1[[#This Row],[Order Date]],0)</f>
        <v>42185</v>
      </c>
      <c r="V1824" s="14">
        <v>42174</v>
      </c>
      <c r="W1824" s="1">
        <v>42177</v>
      </c>
      <c r="X1824" s="12">
        <v>42177</v>
      </c>
      <c r="Y1824" s="10">
        <f>EOMONTH(Table_1[[#This Row],[Ship date]],0)</f>
        <v>42185</v>
      </c>
      <c r="Z1824" s="14">
        <v>42177</v>
      </c>
      <c r="AA1824" s="4">
        <v>484.8492</v>
      </c>
      <c r="AB1824" s="2">
        <v>18</v>
      </c>
      <c r="AC1824" s="4">
        <v>702.68</v>
      </c>
      <c r="AD1824" s="2">
        <v>86311</v>
      </c>
      <c r="AE1824" s="4">
        <f>'DataCleaning and Transformation'!$E1824-'DataCleaning and Transformation'!$D1824</f>
        <v>39.44</v>
      </c>
      <c r="AF1824" s="15" t="str">
        <f>_xlfn.IFS('DataCleaning and Transformation'!$O1824="Central","Chris",'DataCleaning and Transformation'!$O1824="East","Erin",'DataCleaning and Transformation'!$O1824="South","Sam",'DataCleaning and Transformation'!$O1824="West","William")</f>
        <v>Chris</v>
      </c>
      <c r="AG1824" s="31">
        <f>Table_1[[#This Row],[Ship date]]-Table_1[[#This Row],[Order Date]]</f>
        <v>3</v>
      </c>
      <c r="AH1824" s="22">
        <f>Table_1[[#This Row],[Profit]]/Table_1[[#This Row],[Sales]]</f>
        <v>0.69000000000000006</v>
      </c>
      <c r="AI1824" s="23">
        <f>Table_1[[#This Row],[Profit]]+Table_1[[#This Row],[Sales]]</f>
        <v>1187.5291999999999</v>
      </c>
      <c r="AJ1824" s="17">
        <f>WEEKNUM(Table_1[[#This Row],[Order Date]],1)</f>
        <v>25</v>
      </c>
      <c r="AK1824" s="17" t="str">
        <f>TEXT(Table_1[[#This Row],[Order Date]],"mmm yyyy")</f>
        <v>Jun 2015</v>
      </c>
      <c r="AL1824" s="17" t="str">
        <f>Table_1[[#This Row],[Monthly sales]]&amp;"  Week "&amp;TEXT(Table_1[[#This Row],[Weekly sales]],"00")</f>
        <v>Jun 2015  Week 25</v>
      </c>
      <c r="AM1824" s="17">
        <f>IF(COUNTIF($A$2:A1824, A1824)=1, 1, 0)</f>
        <v>0</v>
      </c>
      <c r="AN1824" s="3">
        <f>COUNTA(A1824) - COUNTIF(Table_1[[#This Row],[Unique Customers]], 1)</f>
        <v>1</v>
      </c>
      <c r="AO1824" s="17" t="str">
        <f t="shared" si="28"/>
        <v>Unique</v>
      </c>
      <c r="AP1824" s="17" t="str">
        <f>"Q"&amp;_xlfn.CEILING.MATH(MONTH(Table_1[[#This Row],[Monthly sales]])/3,1)</f>
        <v>Q2</v>
      </c>
    </row>
    <row r="1825" spans="1:42" ht="14.4" x14ac:dyDescent="0.3">
      <c r="A1825" s="2">
        <v>594</v>
      </c>
      <c r="B1825" s="15" t="s">
        <v>1645</v>
      </c>
      <c r="C1825" s="15" t="s">
        <v>26</v>
      </c>
      <c r="D1825" s="6">
        <v>0.04</v>
      </c>
      <c r="E1825" s="4">
        <v>3.7</v>
      </c>
      <c r="F1825" s="4">
        <v>1.61</v>
      </c>
      <c r="G1825" s="15" t="s">
        <v>39</v>
      </c>
      <c r="H1825" s="15" t="s">
        <v>40</v>
      </c>
      <c r="I1825" s="15" t="s">
        <v>29</v>
      </c>
      <c r="J1825" s="15" t="s">
        <v>127</v>
      </c>
      <c r="K1825" s="15" t="s">
        <v>51</v>
      </c>
      <c r="L1825" s="15" t="s">
        <v>2910</v>
      </c>
      <c r="M1825" s="6">
        <v>0.44</v>
      </c>
      <c r="N1825" s="15" t="s">
        <v>33</v>
      </c>
      <c r="O1825" s="15" t="s">
        <v>53</v>
      </c>
      <c r="P1825" s="15" t="s">
        <v>54</v>
      </c>
      <c r="Q1825" s="15" t="s">
        <v>1646</v>
      </c>
      <c r="R1825" s="2">
        <v>46016</v>
      </c>
      <c r="S1825" s="1">
        <v>42174</v>
      </c>
      <c r="T1825" s="12">
        <f>EOMONTH(Table_1[[#This Row],[Order Date]],0)</f>
        <v>42185</v>
      </c>
      <c r="U1825" s="10">
        <f>EOMONTH(Table_1[[#This Row],[Order Date]],0)</f>
        <v>42185</v>
      </c>
      <c r="V1825" s="14">
        <v>42174</v>
      </c>
      <c r="W1825" s="1">
        <v>42175</v>
      </c>
      <c r="X1825" s="12">
        <v>42175</v>
      </c>
      <c r="Y1825" s="10">
        <f>EOMONTH(Table_1[[#This Row],[Ship date]],0)</f>
        <v>42185</v>
      </c>
      <c r="Z1825" s="14">
        <v>42175</v>
      </c>
      <c r="AA1825" s="4">
        <v>18</v>
      </c>
      <c r="AB1825" s="2">
        <v>18</v>
      </c>
      <c r="AC1825" s="4">
        <v>67.239999999999995</v>
      </c>
      <c r="AD1825" s="2">
        <v>86311</v>
      </c>
      <c r="AE1825" s="4">
        <f>'DataCleaning and Transformation'!$E1825-'DataCleaning and Transformation'!$D1825</f>
        <v>3.66</v>
      </c>
      <c r="AF1825" s="15" t="str">
        <f>_xlfn.IFS('DataCleaning and Transformation'!$O1825="Central","Chris",'DataCleaning and Transformation'!$O1825="East","Erin",'DataCleaning and Transformation'!$O1825="South","Sam",'DataCleaning and Transformation'!$O1825="West","William")</f>
        <v>Chris</v>
      </c>
      <c r="AG1825" s="31">
        <f>Table_1[[#This Row],[Ship date]]-Table_1[[#This Row],[Order Date]]</f>
        <v>1</v>
      </c>
      <c r="AH1825" s="22">
        <f>Table_1[[#This Row],[Profit]]/Table_1[[#This Row],[Sales]]</f>
        <v>0.26769779892920881</v>
      </c>
      <c r="AI1825" s="23">
        <f>Table_1[[#This Row],[Profit]]+Table_1[[#This Row],[Sales]]</f>
        <v>85.24</v>
      </c>
      <c r="AJ1825" s="17">
        <f>WEEKNUM(Table_1[[#This Row],[Order Date]],1)</f>
        <v>25</v>
      </c>
      <c r="AK1825" s="17" t="str">
        <f>TEXT(Table_1[[#This Row],[Order Date]],"mmm yyyy")</f>
        <v>Jun 2015</v>
      </c>
      <c r="AL1825" s="17" t="str">
        <f>Table_1[[#This Row],[Monthly sales]]&amp;"  Week "&amp;TEXT(Table_1[[#This Row],[Weekly sales]],"00")</f>
        <v>Jun 2015  Week 25</v>
      </c>
      <c r="AM1825" s="17">
        <f>IF(COUNTIF($A$2:A1825, A1825)=1, 1, 0)</f>
        <v>0</v>
      </c>
      <c r="AN1825" s="3">
        <f>COUNTA(A1825) - COUNTIF(Table_1[[#This Row],[Unique Customers]], 1)</f>
        <v>1</v>
      </c>
      <c r="AO1825" s="17" t="str">
        <f t="shared" si="28"/>
        <v>Repeated</v>
      </c>
      <c r="AP1825" s="17" t="str">
        <f>"Q"&amp;_xlfn.CEILING.MATH(MONTH(Table_1[[#This Row],[Monthly sales]])/3,1)</f>
        <v>Q2</v>
      </c>
    </row>
    <row r="1826" spans="1:42" ht="14.4" x14ac:dyDescent="0.3">
      <c r="A1826" s="2">
        <v>1009</v>
      </c>
      <c r="B1826" s="15" t="s">
        <v>2911</v>
      </c>
      <c r="C1826" s="15" t="s">
        <v>38</v>
      </c>
      <c r="D1826" s="6">
        <v>0.1</v>
      </c>
      <c r="E1826" s="4">
        <v>550.98</v>
      </c>
      <c r="F1826" s="4">
        <v>45.7</v>
      </c>
      <c r="G1826" s="15" t="s">
        <v>27</v>
      </c>
      <c r="H1826" s="15" t="s">
        <v>95</v>
      </c>
      <c r="I1826" s="15" t="s">
        <v>29</v>
      </c>
      <c r="J1826" s="15" t="s">
        <v>30</v>
      </c>
      <c r="K1826" s="15" t="s">
        <v>31</v>
      </c>
      <c r="L1826" s="15" t="s">
        <v>2912</v>
      </c>
      <c r="M1826" s="6">
        <v>0.71</v>
      </c>
      <c r="N1826" s="15" t="s">
        <v>33</v>
      </c>
      <c r="O1826" s="15" t="s">
        <v>112</v>
      </c>
      <c r="P1826" s="15" t="s">
        <v>332</v>
      </c>
      <c r="Q1826" s="15" t="s">
        <v>2913</v>
      </c>
      <c r="R1826" s="2">
        <v>4072</v>
      </c>
      <c r="S1826" s="1">
        <v>42174</v>
      </c>
      <c r="T1826" s="12">
        <f>EOMONTH(Table_1[[#This Row],[Order Date]],0)</f>
        <v>42185</v>
      </c>
      <c r="U1826" s="10">
        <f>EOMONTH(Table_1[[#This Row],[Order Date]],0)</f>
        <v>42185</v>
      </c>
      <c r="V1826" s="14">
        <v>42174</v>
      </c>
      <c r="W1826" s="1">
        <v>42176</v>
      </c>
      <c r="X1826" s="12">
        <v>42176</v>
      </c>
      <c r="Y1826" s="10">
        <f>EOMONTH(Table_1[[#This Row],[Ship date]],0)</f>
        <v>42185</v>
      </c>
      <c r="Z1826" s="14">
        <v>42176</v>
      </c>
      <c r="AA1826" s="4">
        <v>818.54617499999995</v>
      </c>
      <c r="AB1826" s="2">
        <v>14</v>
      </c>
      <c r="AC1826" s="4">
        <v>6963.67</v>
      </c>
      <c r="AD1826" s="2">
        <v>88372</v>
      </c>
      <c r="AE1826" s="4">
        <f>'DataCleaning and Transformation'!$E1826-'DataCleaning and Transformation'!$D1826</f>
        <v>550.88</v>
      </c>
      <c r="AF1826" s="15" t="str">
        <f>_xlfn.IFS('DataCleaning and Transformation'!$O1826="Central","Chris",'DataCleaning and Transformation'!$O1826="East","Erin",'DataCleaning and Transformation'!$O1826="South","Sam",'DataCleaning and Transformation'!$O1826="West","William")</f>
        <v>Erin</v>
      </c>
      <c r="AG1826" s="31">
        <f>Table_1[[#This Row],[Ship date]]-Table_1[[#This Row],[Order Date]]</f>
        <v>2</v>
      </c>
      <c r="AH1826" s="22">
        <f>Table_1[[#This Row],[Profit]]/Table_1[[#This Row],[Sales]]</f>
        <v>0.11754522758832626</v>
      </c>
      <c r="AI1826" s="23">
        <f>Table_1[[#This Row],[Profit]]+Table_1[[#This Row],[Sales]]</f>
        <v>7782.2161749999996</v>
      </c>
      <c r="AJ1826" s="17">
        <f>WEEKNUM(Table_1[[#This Row],[Order Date]],1)</f>
        <v>25</v>
      </c>
      <c r="AK1826" s="17" t="str">
        <f>TEXT(Table_1[[#This Row],[Order Date]],"mmm yyyy")</f>
        <v>Jun 2015</v>
      </c>
      <c r="AL1826" s="17" t="str">
        <f>Table_1[[#This Row],[Monthly sales]]&amp;"  Week "&amp;TEXT(Table_1[[#This Row],[Weekly sales]],"00")</f>
        <v>Jun 2015  Week 25</v>
      </c>
      <c r="AM1826" s="17">
        <f>IF(COUNTIF($A$2:A1826, A1826)=1, 1, 0)</f>
        <v>1</v>
      </c>
      <c r="AN1826" s="3">
        <f>COUNTA(A1826) - COUNTIF(Table_1[[#This Row],[Unique Customers]], 1)</f>
        <v>0</v>
      </c>
      <c r="AO1826" s="17" t="str">
        <f t="shared" si="28"/>
        <v>Unique</v>
      </c>
      <c r="AP1826" s="17" t="str">
        <f>"Q"&amp;_xlfn.CEILING.MATH(MONTH(Table_1[[#This Row],[Monthly sales]])/3,1)</f>
        <v>Q2</v>
      </c>
    </row>
    <row r="1827" spans="1:42" ht="14.4" x14ac:dyDescent="0.3">
      <c r="A1827" s="2">
        <v>1956</v>
      </c>
      <c r="B1827" s="15" t="s">
        <v>2914</v>
      </c>
      <c r="C1827" s="15" t="s">
        <v>38</v>
      </c>
      <c r="D1827" s="6">
        <v>0.09</v>
      </c>
      <c r="E1827" s="4">
        <v>40.98</v>
      </c>
      <c r="F1827" s="4">
        <v>6.5</v>
      </c>
      <c r="G1827" s="15" t="s">
        <v>39</v>
      </c>
      <c r="H1827" s="15" t="s">
        <v>40</v>
      </c>
      <c r="I1827" s="15" t="s">
        <v>41</v>
      </c>
      <c r="J1827" s="15" t="s">
        <v>42</v>
      </c>
      <c r="K1827" s="15" t="s">
        <v>74</v>
      </c>
      <c r="L1827" s="15" t="s">
        <v>447</v>
      </c>
      <c r="M1827" s="6">
        <v>0.74</v>
      </c>
      <c r="N1827" s="15" t="s">
        <v>33</v>
      </c>
      <c r="O1827" s="15" t="s">
        <v>60</v>
      </c>
      <c r="P1827" s="15" t="s">
        <v>61</v>
      </c>
      <c r="Q1827" s="15" t="s">
        <v>1314</v>
      </c>
      <c r="R1827" s="2">
        <v>80027</v>
      </c>
      <c r="S1827" s="1">
        <v>42174</v>
      </c>
      <c r="T1827" s="12">
        <f>EOMONTH(Table_1[[#This Row],[Order Date]],0)</f>
        <v>42185</v>
      </c>
      <c r="U1827" s="10">
        <f>EOMONTH(Table_1[[#This Row],[Order Date]],0)</f>
        <v>42185</v>
      </c>
      <c r="V1827" s="14">
        <v>42174</v>
      </c>
      <c r="W1827" s="1">
        <v>42176</v>
      </c>
      <c r="X1827" s="12">
        <v>42176</v>
      </c>
      <c r="Y1827" s="10">
        <f>EOMONTH(Table_1[[#This Row],[Ship date]],0)</f>
        <v>42185</v>
      </c>
      <c r="Z1827" s="14">
        <v>42176</v>
      </c>
      <c r="AA1827" s="4">
        <v>-50.244999999999997</v>
      </c>
      <c r="AB1827" s="2">
        <v>19</v>
      </c>
      <c r="AC1827" s="4">
        <v>746.91</v>
      </c>
      <c r="AD1827" s="2">
        <v>89820</v>
      </c>
      <c r="AE1827" s="4">
        <f>'DataCleaning and Transformation'!$E1827-'DataCleaning and Transformation'!$D1827</f>
        <v>40.889999999999993</v>
      </c>
      <c r="AF1827" s="15" t="str">
        <f>_xlfn.IFS('DataCleaning and Transformation'!$O1827="Central","Chris",'DataCleaning and Transformation'!$O1827="East","Erin",'DataCleaning and Transformation'!$O1827="South","Sam",'DataCleaning and Transformation'!$O1827="West","William")</f>
        <v>William</v>
      </c>
      <c r="AG1827" s="31">
        <f>Table_1[[#This Row],[Ship date]]-Table_1[[#This Row],[Order Date]]</f>
        <v>2</v>
      </c>
      <c r="AH1827" s="22">
        <f>Table_1[[#This Row],[Profit]]/Table_1[[#This Row],[Sales]]</f>
        <v>-6.7270487742833812E-2</v>
      </c>
      <c r="AI1827" s="23">
        <f>Table_1[[#This Row],[Profit]]+Table_1[[#This Row],[Sales]]</f>
        <v>696.66499999999996</v>
      </c>
      <c r="AJ1827" s="17">
        <f>WEEKNUM(Table_1[[#This Row],[Order Date]],1)</f>
        <v>25</v>
      </c>
      <c r="AK1827" s="17" t="str">
        <f>TEXT(Table_1[[#This Row],[Order Date]],"mmm yyyy")</f>
        <v>Jun 2015</v>
      </c>
      <c r="AL1827" s="17" t="str">
        <f>Table_1[[#This Row],[Monthly sales]]&amp;"  Week "&amp;TEXT(Table_1[[#This Row],[Weekly sales]],"00")</f>
        <v>Jun 2015  Week 25</v>
      </c>
      <c r="AM1827" s="17">
        <f>IF(COUNTIF($A$2:A1827, A1827)=1, 1, 0)</f>
        <v>1</v>
      </c>
      <c r="AN1827" s="3">
        <f>COUNTA(A1827) - COUNTIF(Table_1[[#This Row],[Unique Customers]], 1)</f>
        <v>0</v>
      </c>
      <c r="AO1827" s="17" t="str">
        <f t="shared" si="28"/>
        <v>Unique</v>
      </c>
      <c r="AP1827" s="17" t="str">
        <f>"Q"&amp;_xlfn.CEILING.MATH(MONTH(Table_1[[#This Row],[Monthly sales]])/3,1)</f>
        <v>Q2</v>
      </c>
    </row>
    <row r="1828" spans="1:42" ht="14.4" x14ac:dyDescent="0.3">
      <c r="A1828" s="2">
        <v>796</v>
      </c>
      <c r="B1828" s="15" t="s">
        <v>1589</v>
      </c>
      <c r="C1828" s="15" t="s">
        <v>71</v>
      </c>
      <c r="D1828" s="6">
        <v>0.1</v>
      </c>
      <c r="E1828" s="4">
        <v>14.42</v>
      </c>
      <c r="F1828" s="4">
        <v>6.75</v>
      </c>
      <c r="G1828" s="15" t="s">
        <v>39</v>
      </c>
      <c r="H1828" s="15" t="s">
        <v>95</v>
      </c>
      <c r="I1828" s="15" t="s">
        <v>49</v>
      </c>
      <c r="J1828" s="15" t="s">
        <v>96</v>
      </c>
      <c r="K1828" s="15" t="s">
        <v>145</v>
      </c>
      <c r="L1828" s="15" t="s">
        <v>410</v>
      </c>
      <c r="M1828" s="6">
        <v>0.52</v>
      </c>
      <c r="N1828" s="15" t="s">
        <v>33</v>
      </c>
      <c r="O1828" s="15" t="s">
        <v>53</v>
      </c>
      <c r="P1828" s="15" t="s">
        <v>134</v>
      </c>
      <c r="Q1828" s="15" t="s">
        <v>1590</v>
      </c>
      <c r="R1828" s="2">
        <v>68046</v>
      </c>
      <c r="S1828" s="1">
        <v>42174</v>
      </c>
      <c r="T1828" s="12">
        <f>EOMONTH(Table_1[[#This Row],[Order Date]],0)</f>
        <v>42185</v>
      </c>
      <c r="U1828" s="10">
        <f>EOMONTH(Table_1[[#This Row],[Order Date]],0)</f>
        <v>42185</v>
      </c>
      <c r="V1828" s="14">
        <v>42174</v>
      </c>
      <c r="W1828" s="1">
        <v>42177</v>
      </c>
      <c r="X1828" s="12">
        <v>42177</v>
      </c>
      <c r="Y1828" s="10">
        <f>EOMONTH(Table_1[[#This Row],[Ship date]],0)</f>
        <v>42185</v>
      </c>
      <c r="Z1828" s="14">
        <v>42177</v>
      </c>
      <c r="AA1828" s="4">
        <v>-20.103999999999999</v>
      </c>
      <c r="AB1828" s="2">
        <v>1</v>
      </c>
      <c r="AC1828" s="4">
        <v>15.49</v>
      </c>
      <c r="AD1828" s="2">
        <v>86869</v>
      </c>
      <c r="AE1828" s="4">
        <f>'DataCleaning and Transformation'!$E1828-'DataCleaning and Transformation'!$D1828</f>
        <v>14.32</v>
      </c>
      <c r="AF1828" s="15" t="str">
        <f>_xlfn.IFS('DataCleaning and Transformation'!$O1828="Central","Chris",'DataCleaning and Transformation'!$O1828="East","Erin",'DataCleaning and Transformation'!$O1828="South","Sam",'DataCleaning and Transformation'!$O1828="West","William")</f>
        <v>Chris</v>
      </c>
      <c r="AG1828" s="31">
        <f>Table_1[[#This Row],[Ship date]]-Table_1[[#This Row],[Order Date]]</f>
        <v>3</v>
      </c>
      <c r="AH1828" s="22">
        <f>Table_1[[#This Row],[Profit]]/Table_1[[#This Row],[Sales]]</f>
        <v>-1.2978695932859909</v>
      </c>
      <c r="AI1828" s="23">
        <f>Table_1[[#This Row],[Profit]]+Table_1[[#This Row],[Sales]]</f>
        <v>-4.613999999999999</v>
      </c>
      <c r="AJ1828" s="17">
        <f>WEEKNUM(Table_1[[#This Row],[Order Date]],1)</f>
        <v>25</v>
      </c>
      <c r="AK1828" s="17" t="str">
        <f>TEXT(Table_1[[#This Row],[Order Date]],"mmm yyyy")</f>
        <v>Jun 2015</v>
      </c>
      <c r="AL1828" s="17" t="str">
        <f>Table_1[[#This Row],[Monthly sales]]&amp;"  Week "&amp;TEXT(Table_1[[#This Row],[Weekly sales]],"00")</f>
        <v>Jun 2015  Week 25</v>
      </c>
      <c r="AM1828" s="17">
        <f>IF(COUNTIF($A$2:A1828, A1828)=1, 1, 0)</f>
        <v>0</v>
      </c>
      <c r="AN1828" s="3">
        <f>COUNTA(A1828) - COUNTIF(Table_1[[#This Row],[Unique Customers]], 1)</f>
        <v>1</v>
      </c>
      <c r="AO1828" s="17" t="str">
        <f t="shared" si="28"/>
        <v>Unique</v>
      </c>
      <c r="AP1828" s="17" t="str">
        <f>"Q"&amp;_xlfn.CEILING.MATH(MONTH(Table_1[[#This Row],[Monthly sales]])/3,1)</f>
        <v>Q2</v>
      </c>
    </row>
    <row r="1829" spans="1:42" ht="14.4" x14ac:dyDescent="0.3">
      <c r="A1829" s="2">
        <v>2323</v>
      </c>
      <c r="B1829" s="15" t="s">
        <v>1676</v>
      </c>
      <c r="C1829" s="15" t="s">
        <v>71</v>
      </c>
      <c r="D1829" s="6">
        <v>0.06</v>
      </c>
      <c r="E1829" s="4">
        <v>4.9800000000000004</v>
      </c>
      <c r="F1829" s="4">
        <v>4.62</v>
      </c>
      <c r="G1829" s="15" t="s">
        <v>88</v>
      </c>
      <c r="H1829" s="15" t="s">
        <v>28</v>
      </c>
      <c r="I1829" s="15" t="s">
        <v>41</v>
      </c>
      <c r="J1829" s="15" t="s">
        <v>42</v>
      </c>
      <c r="K1829" s="15" t="s">
        <v>43</v>
      </c>
      <c r="L1829" s="15" t="s">
        <v>1222</v>
      </c>
      <c r="M1829" s="6">
        <v>0.64</v>
      </c>
      <c r="N1829" s="15" t="s">
        <v>33</v>
      </c>
      <c r="O1829" s="15" t="s">
        <v>60</v>
      </c>
      <c r="P1829" s="15" t="s">
        <v>91</v>
      </c>
      <c r="Q1829" s="15" t="s">
        <v>1215</v>
      </c>
      <c r="R1829" s="2">
        <v>92236</v>
      </c>
      <c r="S1829" s="1">
        <v>42174</v>
      </c>
      <c r="T1829" s="12">
        <f>EOMONTH(Table_1[[#This Row],[Order Date]],0)</f>
        <v>42185</v>
      </c>
      <c r="U1829" s="10">
        <f>EOMONTH(Table_1[[#This Row],[Order Date]],0)</f>
        <v>42185</v>
      </c>
      <c r="V1829" s="14">
        <v>42174</v>
      </c>
      <c r="W1829" s="1">
        <v>42174</v>
      </c>
      <c r="X1829" s="12">
        <v>42174</v>
      </c>
      <c r="Y1829" s="10">
        <f>EOMONTH(Table_1[[#This Row],[Ship date]],0)</f>
        <v>42185</v>
      </c>
      <c r="Z1829" s="14">
        <v>42174</v>
      </c>
      <c r="AA1829" s="4">
        <v>-27.004999999999999</v>
      </c>
      <c r="AB1829" s="2">
        <v>7</v>
      </c>
      <c r="AC1829" s="4">
        <v>38.74</v>
      </c>
      <c r="AD1829" s="2">
        <v>88722</v>
      </c>
      <c r="AE1829" s="4">
        <f>'DataCleaning and Transformation'!$E1829-'DataCleaning and Transformation'!$D1829</f>
        <v>4.9200000000000008</v>
      </c>
      <c r="AF1829" s="15" t="str">
        <f>_xlfn.IFS('DataCleaning and Transformation'!$O1829="Central","Chris",'DataCleaning and Transformation'!$O1829="East","Erin",'DataCleaning and Transformation'!$O1829="South","Sam",'DataCleaning and Transformation'!$O1829="West","William")</f>
        <v>William</v>
      </c>
      <c r="AG1829" s="31">
        <f>Table_1[[#This Row],[Ship date]]-Table_1[[#This Row],[Order Date]]</f>
        <v>0</v>
      </c>
      <c r="AH1829" s="22">
        <f>Table_1[[#This Row],[Profit]]/Table_1[[#This Row],[Sales]]</f>
        <v>-0.69708311822405777</v>
      </c>
      <c r="AI1829" s="23">
        <f>Table_1[[#This Row],[Profit]]+Table_1[[#This Row],[Sales]]</f>
        <v>11.735000000000003</v>
      </c>
      <c r="AJ1829" s="17">
        <f>WEEKNUM(Table_1[[#This Row],[Order Date]],1)</f>
        <v>25</v>
      </c>
      <c r="AK1829" s="17" t="str">
        <f>TEXT(Table_1[[#This Row],[Order Date]],"mmm yyyy")</f>
        <v>Jun 2015</v>
      </c>
      <c r="AL1829" s="17" t="str">
        <f>Table_1[[#This Row],[Monthly sales]]&amp;"  Week "&amp;TEXT(Table_1[[#This Row],[Weekly sales]],"00")</f>
        <v>Jun 2015  Week 25</v>
      </c>
      <c r="AM1829" s="17">
        <f>IF(COUNTIF($A$2:A1829, A1829)=1, 1, 0)</f>
        <v>0</v>
      </c>
      <c r="AN1829" s="3">
        <f>COUNTA(A1829) - COUNTIF(Table_1[[#This Row],[Unique Customers]], 1)</f>
        <v>1</v>
      </c>
      <c r="AO1829" s="17" t="str">
        <f t="shared" si="28"/>
        <v>Unique</v>
      </c>
      <c r="AP1829" s="17" t="str">
        <f>"Q"&amp;_xlfn.CEILING.MATH(MONTH(Table_1[[#This Row],[Monthly sales]])/3,1)</f>
        <v>Q2</v>
      </c>
    </row>
    <row r="1830" spans="1:42" ht="14.4" x14ac:dyDescent="0.3">
      <c r="A1830" s="2">
        <v>3138</v>
      </c>
      <c r="B1830" s="15" t="s">
        <v>2915</v>
      </c>
      <c r="C1830" s="15" t="s">
        <v>71</v>
      </c>
      <c r="D1830" s="6">
        <v>0.05</v>
      </c>
      <c r="E1830" s="4">
        <v>4.0599999999999996</v>
      </c>
      <c r="F1830" s="4">
        <v>6.89</v>
      </c>
      <c r="G1830" s="15" t="s">
        <v>88</v>
      </c>
      <c r="H1830" s="15" t="s">
        <v>95</v>
      </c>
      <c r="I1830" s="15" t="s">
        <v>49</v>
      </c>
      <c r="J1830" s="15" t="s">
        <v>96</v>
      </c>
      <c r="K1830" s="15" t="s">
        <v>74</v>
      </c>
      <c r="L1830" s="15" t="s">
        <v>1272</v>
      </c>
      <c r="M1830" s="6">
        <v>0.6</v>
      </c>
      <c r="N1830" s="15" t="s">
        <v>33</v>
      </c>
      <c r="O1830" s="15" t="s">
        <v>112</v>
      </c>
      <c r="P1830" s="15" t="s">
        <v>1357</v>
      </c>
      <c r="Q1830" s="15" t="s">
        <v>2916</v>
      </c>
      <c r="R1830" s="2">
        <v>3053</v>
      </c>
      <c r="S1830" s="1">
        <v>42174</v>
      </c>
      <c r="T1830" s="12">
        <f>EOMONTH(Table_1[[#This Row],[Order Date]],0)</f>
        <v>42185</v>
      </c>
      <c r="U1830" s="10">
        <f>EOMONTH(Table_1[[#This Row],[Order Date]],0)</f>
        <v>42185</v>
      </c>
      <c r="V1830" s="14">
        <v>42174</v>
      </c>
      <c r="W1830" s="1">
        <v>42176</v>
      </c>
      <c r="X1830" s="12">
        <v>42176</v>
      </c>
      <c r="Y1830" s="10">
        <f>EOMONTH(Table_1[[#This Row],[Ship date]],0)</f>
        <v>42185</v>
      </c>
      <c r="Z1830" s="14">
        <v>42176</v>
      </c>
      <c r="AA1830" s="4">
        <v>-122.83499999999999</v>
      </c>
      <c r="AB1830" s="2">
        <v>22</v>
      </c>
      <c r="AC1830" s="4">
        <v>92.57</v>
      </c>
      <c r="AD1830" s="2">
        <v>86796</v>
      </c>
      <c r="AE1830" s="4">
        <f>'DataCleaning and Transformation'!$E1830-'DataCleaning and Transformation'!$D1830</f>
        <v>4.01</v>
      </c>
      <c r="AF1830" s="15" t="str">
        <f>_xlfn.IFS('DataCleaning and Transformation'!$O1830="Central","Chris",'DataCleaning and Transformation'!$O1830="East","Erin",'DataCleaning and Transformation'!$O1830="South","Sam",'DataCleaning and Transformation'!$O1830="West","William")</f>
        <v>Erin</v>
      </c>
      <c r="AG1830" s="31">
        <f>Table_1[[#This Row],[Ship date]]-Table_1[[#This Row],[Order Date]]</f>
        <v>2</v>
      </c>
      <c r="AH1830" s="22">
        <f>Table_1[[#This Row],[Profit]]/Table_1[[#This Row],[Sales]]</f>
        <v>-1.3269417737928055</v>
      </c>
      <c r="AI1830" s="23">
        <f>Table_1[[#This Row],[Profit]]+Table_1[[#This Row],[Sales]]</f>
        <v>-30.265000000000001</v>
      </c>
      <c r="AJ1830" s="17">
        <f>WEEKNUM(Table_1[[#This Row],[Order Date]],1)</f>
        <v>25</v>
      </c>
      <c r="AK1830" s="17" t="str">
        <f>TEXT(Table_1[[#This Row],[Order Date]],"mmm yyyy")</f>
        <v>Jun 2015</v>
      </c>
      <c r="AL1830" s="17" t="str">
        <f>Table_1[[#This Row],[Monthly sales]]&amp;"  Week "&amp;TEXT(Table_1[[#This Row],[Weekly sales]],"00")</f>
        <v>Jun 2015  Week 25</v>
      </c>
      <c r="AM1830" s="17">
        <f>IF(COUNTIF($A$2:A1830, A1830)=1, 1, 0)</f>
        <v>1</v>
      </c>
      <c r="AN1830" s="3">
        <f>COUNTA(A1830) - COUNTIF(Table_1[[#This Row],[Unique Customers]], 1)</f>
        <v>0</v>
      </c>
      <c r="AO1830" s="17" t="str">
        <f t="shared" si="28"/>
        <v>Unique</v>
      </c>
      <c r="AP1830" s="17" t="str">
        <f>"Q"&amp;_xlfn.CEILING.MATH(MONTH(Table_1[[#This Row],[Monthly sales]])/3,1)</f>
        <v>Q2</v>
      </c>
    </row>
    <row r="1831" spans="1:42" ht="14.4" x14ac:dyDescent="0.3">
      <c r="A1831" s="2">
        <v>3167</v>
      </c>
      <c r="B1831" s="15" t="s">
        <v>2917</v>
      </c>
      <c r="C1831" s="15" t="s">
        <v>71</v>
      </c>
      <c r="D1831" s="6">
        <v>7.0000000000000007E-2</v>
      </c>
      <c r="E1831" s="4">
        <v>280.98</v>
      </c>
      <c r="F1831" s="4">
        <v>57</v>
      </c>
      <c r="G1831" s="15" t="s">
        <v>27</v>
      </c>
      <c r="H1831" s="15" t="s">
        <v>95</v>
      </c>
      <c r="I1831" s="15" t="s">
        <v>29</v>
      </c>
      <c r="J1831" s="15" t="s">
        <v>110</v>
      </c>
      <c r="K1831" s="15" t="s">
        <v>58</v>
      </c>
      <c r="L1831" s="15" t="s">
        <v>863</v>
      </c>
      <c r="M1831" s="6">
        <v>0.78</v>
      </c>
      <c r="N1831" s="15" t="s">
        <v>33</v>
      </c>
      <c r="O1831" s="15" t="s">
        <v>34</v>
      </c>
      <c r="P1831" s="15" t="s">
        <v>124</v>
      </c>
      <c r="Q1831" s="15" t="s">
        <v>2918</v>
      </c>
      <c r="R1831" s="2">
        <v>32004</v>
      </c>
      <c r="S1831" s="1">
        <v>42174</v>
      </c>
      <c r="T1831" s="12">
        <f>EOMONTH(Table_1[[#This Row],[Order Date]],0)</f>
        <v>42185</v>
      </c>
      <c r="U1831" s="10">
        <f>EOMONTH(Table_1[[#This Row],[Order Date]],0)</f>
        <v>42185</v>
      </c>
      <c r="V1831" s="14">
        <v>42174</v>
      </c>
      <c r="W1831" s="1">
        <v>42175</v>
      </c>
      <c r="X1831" s="12">
        <v>42175</v>
      </c>
      <c r="Y1831" s="10">
        <f>EOMONTH(Table_1[[#This Row],[Ship date]],0)</f>
        <v>42185</v>
      </c>
      <c r="Z1831" s="14">
        <v>42175</v>
      </c>
      <c r="AA1831" s="4">
        <v>-283.9914</v>
      </c>
      <c r="AB1831" s="2">
        <v>14</v>
      </c>
      <c r="AC1831" s="4">
        <v>3936.61</v>
      </c>
      <c r="AD1831" s="2">
        <v>86491</v>
      </c>
      <c r="AE1831" s="4">
        <f>'DataCleaning and Transformation'!$E1831-'DataCleaning and Transformation'!$D1831</f>
        <v>280.91000000000003</v>
      </c>
      <c r="AF1831" s="15" t="str">
        <f>_xlfn.IFS('DataCleaning and Transformation'!$O1831="Central","Chris",'DataCleaning and Transformation'!$O1831="East","Erin",'DataCleaning and Transformation'!$O1831="South","Sam",'DataCleaning and Transformation'!$O1831="West","William")</f>
        <v>Sam</v>
      </c>
      <c r="AG1831" s="31">
        <f>Table_1[[#This Row],[Ship date]]-Table_1[[#This Row],[Order Date]]</f>
        <v>1</v>
      </c>
      <c r="AH1831" s="22">
        <f>Table_1[[#This Row],[Profit]]/Table_1[[#This Row],[Sales]]</f>
        <v>-7.2141106180190567E-2</v>
      </c>
      <c r="AI1831" s="23">
        <f>Table_1[[#This Row],[Profit]]+Table_1[[#This Row],[Sales]]</f>
        <v>3652.6186000000002</v>
      </c>
      <c r="AJ1831" s="17">
        <f>WEEKNUM(Table_1[[#This Row],[Order Date]],1)</f>
        <v>25</v>
      </c>
      <c r="AK1831" s="17" t="str">
        <f>TEXT(Table_1[[#This Row],[Order Date]],"mmm yyyy")</f>
        <v>Jun 2015</v>
      </c>
      <c r="AL1831" s="17" t="str">
        <f>Table_1[[#This Row],[Monthly sales]]&amp;"  Week "&amp;TEXT(Table_1[[#This Row],[Weekly sales]],"00")</f>
        <v>Jun 2015  Week 25</v>
      </c>
      <c r="AM1831" s="17">
        <f>IF(COUNTIF($A$2:A1831, A1831)=1, 1, 0)</f>
        <v>1</v>
      </c>
      <c r="AN1831" s="3">
        <f>COUNTA(A1831) - COUNTIF(Table_1[[#This Row],[Unique Customers]], 1)</f>
        <v>0</v>
      </c>
      <c r="AO1831" s="17" t="str">
        <f t="shared" si="28"/>
        <v>Unique</v>
      </c>
      <c r="AP1831" s="17" t="str">
        <f>"Q"&amp;_xlfn.CEILING.MATH(MONTH(Table_1[[#This Row],[Monthly sales]])/3,1)</f>
        <v>Q2</v>
      </c>
    </row>
    <row r="1832" spans="1:42" ht="14.4" x14ac:dyDescent="0.3">
      <c r="A1832" s="2">
        <v>3167</v>
      </c>
      <c r="B1832" s="15" t="s">
        <v>2917</v>
      </c>
      <c r="C1832" s="15" t="s">
        <v>71</v>
      </c>
      <c r="D1832" s="6">
        <v>0</v>
      </c>
      <c r="E1832" s="4">
        <v>4.9800000000000004</v>
      </c>
      <c r="F1832" s="4">
        <v>7.44</v>
      </c>
      <c r="G1832" s="15" t="s">
        <v>39</v>
      </c>
      <c r="H1832" s="15" t="s">
        <v>95</v>
      </c>
      <c r="I1832" s="15" t="s">
        <v>49</v>
      </c>
      <c r="J1832" s="15" t="s">
        <v>89</v>
      </c>
      <c r="K1832" s="15" t="s">
        <v>74</v>
      </c>
      <c r="L1832" s="15" t="s">
        <v>2175</v>
      </c>
      <c r="M1832" s="6">
        <v>0.36</v>
      </c>
      <c r="N1832" s="15" t="s">
        <v>33</v>
      </c>
      <c r="O1832" s="15" t="s">
        <v>34</v>
      </c>
      <c r="P1832" s="15" t="s">
        <v>124</v>
      </c>
      <c r="Q1832" s="15" t="s">
        <v>2918</v>
      </c>
      <c r="R1832" s="2">
        <v>32004</v>
      </c>
      <c r="S1832" s="1">
        <v>42174</v>
      </c>
      <c r="T1832" s="12">
        <f>EOMONTH(Table_1[[#This Row],[Order Date]],0)</f>
        <v>42185</v>
      </c>
      <c r="U1832" s="10">
        <f>EOMONTH(Table_1[[#This Row],[Order Date]],0)</f>
        <v>42185</v>
      </c>
      <c r="V1832" s="14">
        <v>42174</v>
      </c>
      <c r="W1832" s="1">
        <v>42176</v>
      </c>
      <c r="X1832" s="12">
        <v>42176</v>
      </c>
      <c r="Y1832" s="10">
        <f>EOMONTH(Table_1[[#This Row],[Ship date]],0)</f>
        <v>42185</v>
      </c>
      <c r="Z1832" s="14">
        <v>42176</v>
      </c>
      <c r="AA1832" s="4">
        <v>-195.34200000000001</v>
      </c>
      <c r="AB1832" s="2">
        <v>15</v>
      </c>
      <c r="AC1832" s="4">
        <v>78.31</v>
      </c>
      <c r="AD1832" s="2">
        <v>86491</v>
      </c>
      <c r="AE1832" s="4">
        <f>'DataCleaning and Transformation'!$E1832-'DataCleaning and Transformation'!$D1832</f>
        <v>4.9800000000000004</v>
      </c>
      <c r="AF1832" s="15" t="str">
        <f>_xlfn.IFS('DataCleaning and Transformation'!$O1832="Central","Chris",'DataCleaning and Transformation'!$O1832="East","Erin",'DataCleaning and Transformation'!$O1832="South","Sam",'DataCleaning and Transformation'!$O1832="West","William")</f>
        <v>Sam</v>
      </c>
      <c r="AG1832" s="31">
        <f>Table_1[[#This Row],[Ship date]]-Table_1[[#This Row],[Order Date]]</f>
        <v>2</v>
      </c>
      <c r="AH1832" s="22">
        <f>Table_1[[#This Row],[Profit]]/Table_1[[#This Row],[Sales]]</f>
        <v>-2.4944706933980334</v>
      </c>
      <c r="AI1832" s="23">
        <f>Table_1[[#This Row],[Profit]]+Table_1[[#This Row],[Sales]]</f>
        <v>-117.03200000000001</v>
      </c>
      <c r="AJ1832" s="17">
        <f>WEEKNUM(Table_1[[#This Row],[Order Date]],1)</f>
        <v>25</v>
      </c>
      <c r="AK1832" s="17" t="str">
        <f>TEXT(Table_1[[#This Row],[Order Date]],"mmm yyyy")</f>
        <v>Jun 2015</v>
      </c>
      <c r="AL1832" s="17" t="str">
        <f>Table_1[[#This Row],[Monthly sales]]&amp;"  Week "&amp;TEXT(Table_1[[#This Row],[Weekly sales]],"00")</f>
        <v>Jun 2015  Week 25</v>
      </c>
      <c r="AM1832" s="17">
        <f>IF(COUNTIF($A$2:A1832, A1832)=1, 1, 0)</f>
        <v>0</v>
      </c>
      <c r="AN1832" s="3">
        <f>COUNTA(A1832) - COUNTIF(Table_1[[#This Row],[Unique Customers]], 1)</f>
        <v>1</v>
      </c>
      <c r="AO1832" s="17" t="str">
        <f t="shared" si="28"/>
        <v>Repeated</v>
      </c>
      <c r="AP1832" s="17" t="str">
        <f>"Q"&amp;_xlfn.CEILING.MATH(MONTH(Table_1[[#This Row],[Monthly sales]])/3,1)</f>
        <v>Q2</v>
      </c>
    </row>
    <row r="1833" spans="1:42" ht="14.4" x14ac:dyDescent="0.3">
      <c r="A1833" s="2">
        <v>3167</v>
      </c>
      <c r="B1833" s="15" t="s">
        <v>2917</v>
      </c>
      <c r="C1833" s="15" t="s">
        <v>71</v>
      </c>
      <c r="D1833" s="6">
        <v>0.1</v>
      </c>
      <c r="E1833" s="4">
        <v>3.98</v>
      </c>
      <c r="F1833" s="4">
        <v>0.83</v>
      </c>
      <c r="G1833" s="15" t="s">
        <v>39</v>
      </c>
      <c r="H1833" s="15" t="s">
        <v>95</v>
      </c>
      <c r="I1833" s="15" t="s">
        <v>49</v>
      </c>
      <c r="J1833" s="15" t="s">
        <v>50</v>
      </c>
      <c r="K1833" s="15" t="s">
        <v>51</v>
      </c>
      <c r="L1833" s="15" t="s">
        <v>2786</v>
      </c>
      <c r="M1833" s="6">
        <v>0.51</v>
      </c>
      <c r="N1833" s="15" t="s">
        <v>33</v>
      </c>
      <c r="O1833" s="15" t="s">
        <v>34</v>
      </c>
      <c r="P1833" s="15" t="s">
        <v>124</v>
      </c>
      <c r="Q1833" s="15" t="s">
        <v>2918</v>
      </c>
      <c r="R1833" s="2">
        <v>32004</v>
      </c>
      <c r="S1833" s="1">
        <v>42174</v>
      </c>
      <c r="T1833" s="12">
        <f>EOMONTH(Table_1[[#This Row],[Order Date]],0)</f>
        <v>42185</v>
      </c>
      <c r="U1833" s="10">
        <f>EOMONTH(Table_1[[#This Row],[Order Date]],0)</f>
        <v>42185</v>
      </c>
      <c r="V1833" s="14">
        <v>42174</v>
      </c>
      <c r="W1833" s="1">
        <v>42176</v>
      </c>
      <c r="X1833" s="12">
        <v>42176</v>
      </c>
      <c r="Y1833" s="10">
        <f>EOMONTH(Table_1[[#This Row],[Ship date]],0)</f>
        <v>42185</v>
      </c>
      <c r="Z1833" s="14">
        <v>42176</v>
      </c>
      <c r="AA1833" s="4">
        <v>-89.709199999999996</v>
      </c>
      <c r="AB1833" s="2">
        <v>11</v>
      </c>
      <c r="AC1833" s="4">
        <v>42.46</v>
      </c>
      <c r="AD1833" s="2">
        <v>86491</v>
      </c>
      <c r="AE1833" s="4">
        <f>'DataCleaning and Transformation'!$E1833-'DataCleaning and Transformation'!$D1833</f>
        <v>3.88</v>
      </c>
      <c r="AF1833" s="15" t="str">
        <f>_xlfn.IFS('DataCleaning and Transformation'!$O1833="Central","Chris",'DataCleaning and Transformation'!$O1833="East","Erin",'DataCleaning and Transformation'!$O1833="South","Sam",'DataCleaning and Transformation'!$O1833="West","William")</f>
        <v>Sam</v>
      </c>
      <c r="AG1833" s="31">
        <f>Table_1[[#This Row],[Ship date]]-Table_1[[#This Row],[Order Date]]</f>
        <v>2</v>
      </c>
      <c r="AH1833" s="22">
        <f>Table_1[[#This Row],[Profit]]/Table_1[[#This Row],[Sales]]</f>
        <v>-2.1127932171455486</v>
      </c>
      <c r="AI1833" s="23">
        <f>Table_1[[#This Row],[Profit]]+Table_1[[#This Row],[Sales]]</f>
        <v>-47.249199999999995</v>
      </c>
      <c r="AJ1833" s="17">
        <f>WEEKNUM(Table_1[[#This Row],[Order Date]],1)</f>
        <v>25</v>
      </c>
      <c r="AK1833" s="17" t="str">
        <f>TEXT(Table_1[[#This Row],[Order Date]],"mmm yyyy")</f>
        <v>Jun 2015</v>
      </c>
      <c r="AL1833" s="17" t="str">
        <f>Table_1[[#This Row],[Monthly sales]]&amp;"  Week "&amp;TEXT(Table_1[[#This Row],[Weekly sales]],"00")</f>
        <v>Jun 2015  Week 25</v>
      </c>
      <c r="AM1833" s="17">
        <f>IF(COUNTIF($A$2:A1833, A1833)=1, 1, 0)</f>
        <v>0</v>
      </c>
      <c r="AN1833" s="3">
        <f>COUNTA(A1833) - COUNTIF(Table_1[[#This Row],[Unique Customers]], 1)</f>
        <v>1</v>
      </c>
      <c r="AO1833" s="17" t="str">
        <f t="shared" si="28"/>
        <v>Repeated</v>
      </c>
      <c r="AP1833" s="17" t="str">
        <f>"Q"&amp;_xlfn.CEILING.MATH(MONTH(Table_1[[#This Row],[Monthly sales]])/3,1)</f>
        <v>Q2</v>
      </c>
    </row>
    <row r="1834" spans="1:42" ht="14.4" x14ac:dyDescent="0.3">
      <c r="A1834" s="2">
        <v>491</v>
      </c>
      <c r="B1834" s="15" t="s">
        <v>1074</v>
      </c>
      <c r="C1834" s="15" t="s">
        <v>26</v>
      </c>
      <c r="D1834" s="6">
        <v>0.02</v>
      </c>
      <c r="E1834" s="4">
        <v>1360.14</v>
      </c>
      <c r="F1834" s="4">
        <v>14.7</v>
      </c>
      <c r="G1834" s="15" t="s">
        <v>27</v>
      </c>
      <c r="H1834" s="15" t="s">
        <v>40</v>
      </c>
      <c r="I1834" s="15" t="s">
        <v>41</v>
      </c>
      <c r="J1834" s="15" t="s">
        <v>57</v>
      </c>
      <c r="K1834" s="15" t="s">
        <v>58</v>
      </c>
      <c r="L1834" s="15" t="s">
        <v>2773</v>
      </c>
      <c r="M1834" s="6">
        <v>0.59</v>
      </c>
      <c r="N1834" s="15" t="s">
        <v>33</v>
      </c>
      <c r="O1834" s="15" t="s">
        <v>112</v>
      </c>
      <c r="P1834" s="15" t="s">
        <v>113</v>
      </c>
      <c r="Q1834" s="15" t="s">
        <v>114</v>
      </c>
      <c r="R1834" s="2">
        <v>10154</v>
      </c>
      <c r="S1834" s="1">
        <v>42175</v>
      </c>
      <c r="T1834" s="12">
        <f>EOMONTH(Table_1[[#This Row],[Order Date]],0)</f>
        <v>42185</v>
      </c>
      <c r="U1834" s="10">
        <f>EOMONTH(Table_1[[#This Row],[Order Date]],0)</f>
        <v>42185</v>
      </c>
      <c r="V1834" s="14">
        <v>42175</v>
      </c>
      <c r="W1834" s="1">
        <v>42177</v>
      </c>
      <c r="X1834" s="12">
        <v>42177</v>
      </c>
      <c r="Y1834" s="10">
        <f>EOMONTH(Table_1[[#This Row],[Ship date]],0)</f>
        <v>42185</v>
      </c>
      <c r="Z1834" s="14">
        <v>42177</v>
      </c>
      <c r="AA1834" s="4">
        <v>2028.12</v>
      </c>
      <c r="AB1834" s="2">
        <v>22</v>
      </c>
      <c r="AC1834" s="4">
        <v>31670.6</v>
      </c>
      <c r="AD1834" s="2">
        <v>6562</v>
      </c>
      <c r="AE1834" s="4">
        <f>'DataCleaning and Transformation'!$E1834-'DataCleaning and Transformation'!$D1834</f>
        <v>1360.1200000000001</v>
      </c>
      <c r="AF1834" s="15" t="str">
        <f>_xlfn.IFS('DataCleaning and Transformation'!$O1834="Central","Chris",'DataCleaning and Transformation'!$O1834="East","Erin",'DataCleaning and Transformation'!$O1834="South","Sam",'DataCleaning and Transformation'!$O1834="West","William")</f>
        <v>Erin</v>
      </c>
      <c r="AG1834" s="31">
        <f>Table_1[[#This Row],[Ship date]]-Table_1[[#This Row],[Order Date]]</f>
        <v>2</v>
      </c>
      <c r="AH1834" s="22">
        <f>Table_1[[#This Row],[Profit]]/Table_1[[#This Row],[Sales]]</f>
        <v>6.4037940550542141E-2</v>
      </c>
      <c r="AI1834" s="23">
        <f>Table_1[[#This Row],[Profit]]+Table_1[[#This Row],[Sales]]</f>
        <v>33698.720000000001</v>
      </c>
      <c r="AJ1834" s="17">
        <f>WEEKNUM(Table_1[[#This Row],[Order Date]],1)</f>
        <v>25</v>
      </c>
      <c r="AK1834" s="17" t="str">
        <f>TEXT(Table_1[[#This Row],[Order Date]],"mmm yyyy")</f>
        <v>Jun 2015</v>
      </c>
      <c r="AL1834" s="17" t="str">
        <f>Table_1[[#This Row],[Monthly sales]]&amp;"  Week "&amp;TEXT(Table_1[[#This Row],[Weekly sales]],"00")</f>
        <v>Jun 2015  Week 25</v>
      </c>
      <c r="AM1834" s="17">
        <f>IF(COUNTIF($A$2:A1834, A1834)=1, 1, 0)</f>
        <v>0</v>
      </c>
      <c r="AN1834" s="3">
        <f>COUNTA(A1834) - COUNTIF(Table_1[[#This Row],[Unique Customers]], 1)</f>
        <v>1</v>
      </c>
      <c r="AO1834" s="17" t="str">
        <f t="shared" si="28"/>
        <v>Unique</v>
      </c>
      <c r="AP1834" s="17" t="str">
        <f>"Q"&amp;_xlfn.CEILING.MATH(MONTH(Table_1[[#This Row],[Monthly sales]])/3,1)</f>
        <v>Q2</v>
      </c>
    </row>
    <row r="1835" spans="1:42" ht="14.4" x14ac:dyDescent="0.3">
      <c r="A1835" s="2">
        <v>494</v>
      </c>
      <c r="B1835" s="15" t="s">
        <v>1075</v>
      </c>
      <c r="C1835" s="15" t="s">
        <v>26</v>
      </c>
      <c r="D1835" s="6">
        <v>0.02</v>
      </c>
      <c r="E1835" s="4">
        <v>1360.14</v>
      </c>
      <c r="F1835" s="4">
        <v>14.7</v>
      </c>
      <c r="G1835" s="15" t="s">
        <v>27</v>
      </c>
      <c r="H1835" s="15" t="s">
        <v>40</v>
      </c>
      <c r="I1835" s="15" t="s">
        <v>41</v>
      </c>
      <c r="J1835" s="15" t="s">
        <v>57</v>
      </c>
      <c r="K1835" s="15" t="s">
        <v>58</v>
      </c>
      <c r="L1835" s="15" t="s">
        <v>2773</v>
      </c>
      <c r="M1835" s="6">
        <v>0.59</v>
      </c>
      <c r="N1835" s="15" t="s">
        <v>33</v>
      </c>
      <c r="O1835" s="15" t="s">
        <v>60</v>
      </c>
      <c r="P1835" s="15" t="s">
        <v>67</v>
      </c>
      <c r="Q1835" s="15" t="s">
        <v>143</v>
      </c>
      <c r="R1835" s="2">
        <v>98115</v>
      </c>
      <c r="S1835" s="1">
        <v>42175</v>
      </c>
      <c r="T1835" s="12">
        <f>EOMONTH(Table_1[[#This Row],[Order Date]],0)</f>
        <v>42185</v>
      </c>
      <c r="U1835" s="10">
        <f>EOMONTH(Table_1[[#This Row],[Order Date]],0)</f>
        <v>42185</v>
      </c>
      <c r="V1835" s="14">
        <v>42175</v>
      </c>
      <c r="W1835" s="1">
        <v>42177</v>
      </c>
      <c r="X1835" s="12">
        <v>42177</v>
      </c>
      <c r="Y1835" s="10">
        <f>EOMONTH(Table_1[[#This Row],[Ship date]],0)</f>
        <v>42185</v>
      </c>
      <c r="Z1835" s="14">
        <v>42177</v>
      </c>
      <c r="AA1835" s="4">
        <v>3042.18</v>
      </c>
      <c r="AB1835" s="2">
        <v>6</v>
      </c>
      <c r="AC1835" s="4">
        <v>8637.44</v>
      </c>
      <c r="AD1835" s="2">
        <v>88908</v>
      </c>
      <c r="AE1835" s="4">
        <f>'DataCleaning and Transformation'!$E1835-'DataCleaning and Transformation'!$D1835</f>
        <v>1360.1200000000001</v>
      </c>
      <c r="AF1835" s="15" t="str">
        <f>_xlfn.IFS('DataCleaning and Transformation'!$O1835="Central","Chris",'DataCleaning and Transformation'!$O1835="East","Erin",'DataCleaning and Transformation'!$O1835="South","Sam",'DataCleaning and Transformation'!$O1835="West","William")</f>
        <v>William</v>
      </c>
      <c r="AG1835" s="31">
        <f>Table_1[[#This Row],[Ship date]]-Table_1[[#This Row],[Order Date]]</f>
        <v>2</v>
      </c>
      <c r="AH1835" s="22">
        <f>Table_1[[#This Row],[Profit]]/Table_1[[#This Row],[Sales]]</f>
        <v>0.35220852474807346</v>
      </c>
      <c r="AI1835" s="23">
        <f>Table_1[[#This Row],[Profit]]+Table_1[[#This Row],[Sales]]</f>
        <v>11679.62</v>
      </c>
      <c r="AJ1835" s="17">
        <f>WEEKNUM(Table_1[[#This Row],[Order Date]],1)</f>
        <v>25</v>
      </c>
      <c r="AK1835" s="17" t="str">
        <f>TEXT(Table_1[[#This Row],[Order Date]],"mmm yyyy")</f>
        <v>Jun 2015</v>
      </c>
      <c r="AL1835" s="17" t="str">
        <f>Table_1[[#This Row],[Monthly sales]]&amp;"  Week "&amp;TEXT(Table_1[[#This Row],[Weekly sales]],"00")</f>
        <v>Jun 2015  Week 25</v>
      </c>
      <c r="AM1835" s="17">
        <f>IF(COUNTIF($A$2:A1835, A1835)=1, 1, 0)</f>
        <v>0</v>
      </c>
      <c r="AN1835" s="3">
        <f>COUNTA(A1835) - COUNTIF(Table_1[[#This Row],[Unique Customers]], 1)</f>
        <v>1</v>
      </c>
      <c r="AO1835" s="17" t="str">
        <f t="shared" si="28"/>
        <v>Unique</v>
      </c>
      <c r="AP1835" s="17" t="str">
        <f>"Q"&amp;_xlfn.CEILING.MATH(MONTH(Table_1[[#This Row],[Monthly sales]])/3,1)</f>
        <v>Q2</v>
      </c>
    </row>
    <row r="1836" spans="1:42" ht="14.4" x14ac:dyDescent="0.3">
      <c r="A1836" s="2">
        <v>896</v>
      </c>
      <c r="B1836" s="15" t="s">
        <v>376</v>
      </c>
      <c r="C1836" s="15" t="s">
        <v>26</v>
      </c>
      <c r="D1836" s="6">
        <v>0.06</v>
      </c>
      <c r="E1836" s="4">
        <v>47.98</v>
      </c>
      <c r="F1836" s="4">
        <v>3.61</v>
      </c>
      <c r="G1836" s="15" t="s">
        <v>39</v>
      </c>
      <c r="H1836" s="15" t="s">
        <v>95</v>
      </c>
      <c r="I1836" s="15" t="s">
        <v>41</v>
      </c>
      <c r="J1836" s="15" t="s">
        <v>42</v>
      </c>
      <c r="K1836" s="15" t="s">
        <v>43</v>
      </c>
      <c r="L1836" s="15" t="s">
        <v>1240</v>
      </c>
      <c r="M1836" s="6">
        <v>0.71</v>
      </c>
      <c r="N1836" s="15" t="s">
        <v>33</v>
      </c>
      <c r="O1836" s="15" t="s">
        <v>53</v>
      </c>
      <c r="P1836" s="15" t="s">
        <v>188</v>
      </c>
      <c r="Q1836" s="15" t="s">
        <v>377</v>
      </c>
      <c r="R1836" s="2">
        <v>76201</v>
      </c>
      <c r="S1836" s="1">
        <v>42175</v>
      </c>
      <c r="T1836" s="12">
        <f>EOMONTH(Table_1[[#This Row],[Order Date]],0)</f>
        <v>42185</v>
      </c>
      <c r="U1836" s="10">
        <f>EOMONTH(Table_1[[#This Row],[Order Date]],0)</f>
        <v>42185</v>
      </c>
      <c r="V1836" s="14">
        <v>42175</v>
      </c>
      <c r="W1836" s="1">
        <v>42177</v>
      </c>
      <c r="X1836" s="12">
        <v>42177</v>
      </c>
      <c r="Y1836" s="10">
        <f>EOMONTH(Table_1[[#This Row],[Ship date]],0)</f>
        <v>42185</v>
      </c>
      <c r="Z1836" s="14">
        <v>42177</v>
      </c>
      <c r="AA1836" s="4">
        <v>35.954999999999998</v>
      </c>
      <c r="AB1836" s="2">
        <v>11</v>
      </c>
      <c r="AC1836" s="4">
        <v>517.67999999999995</v>
      </c>
      <c r="AD1836" s="2">
        <v>90167</v>
      </c>
      <c r="AE1836" s="4">
        <f>'DataCleaning and Transformation'!$E1836-'DataCleaning and Transformation'!$D1836</f>
        <v>47.919999999999995</v>
      </c>
      <c r="AF1836" s="15" t="str">
        <f>_xlfn.IFS('DataCleaning and Transformation'!$O1836="Central","Chris",'DataCleaning and Transformation'!$O1836="East","Erin",'DataCleaning and Transformation'!$O1836="South","Sam",'DataCleaning and Transformation'!$O1836="West","William")</f>
        <v>Chris</v>
      </c>
      <c r="AG1836" s="31">
        <f>Table_1[[#This Row],[Ship date]]-Table_1[[#This Row],[Order Date]]</f>
        <v>2</v>
      </c>
      <c r="AH1836" s="22">
        <f>Table_1[[#This Row],[Profit]]/Table_1[[#This Row],[Sales]]</f>
        <v>6.9454102920723224E-2</v>
      </c>
      <c r="AI1836" s="23">
        <f>Table_1[[#This Row],[Profit]]+Table_1[[#This Row],[Sales]]</f>
        <v>553.63499999999999</v>
      </c>
      <c r="AJ1836" s="17">
        <f>WEEKNUM(Table_1[[#This Row],[Order Date]],1)</f>
        <v>25</v>
      </c>
      <c r="AK1836" s="17" t="str">
        <f>TEXT(Table_1[[#This Row],[Order Date]],"mmm yyyy")</f>
        <v>Jun 2015</v>
      </c>
      <c r="AL1836" s="17" t="str">
        <f>Table_1[[#This Row],[Monthly sales]]&amp;"  Week "&amp;TEXT(Table_1[[#This Row],[Weekly sales]],"00")</f>
        <v>Jun 2015  Week 25</v>
      </c>
      <c r="AM1836" s="17">
        <f>IF(COUNTIF($A$2:A1836, A1836)=1, 1, 0)</f>
        <v>0</v>
      </c>
      <c r="AN1836" s="3">
        <f>COUNTA(A1836) - COUNTIF(Table_1[[#This Row],[Unique Customers]], 1)</f>
        <v>1</v>
      </c>
      <c r="AO1836" s="17" t="str">
        <f t="shared" si="28"/>
        <v>Unique</v>
      </c>
      <c r="AP1836" s="17" t="str">
        <f>"Q"&amp;_xlfn.CEILING.MATH(MONTH(Table_1[[#This Row],[Monthly sales]])/3,1)</f>
        <v>Q2</v>
      </c>
    </row>
    <row r="1837" spans="1:42" ht="14.4" x14ac:dyDescent="0.3">
      <c r="A1837" s="2">
        <v>2352</v>
      </c>
      <c r="B1837" s="15" t="s">
        <v>2919</v>
      </c>
      <c r="C1837" s="15" t="s">
        <v>26</v>
      </c>
      <c r="D1837" s="6">
        <v>0.06</v>
      </c>
      <c r="E1837" s="4">
        <v>59.76</v>
      </c>
      <c r="F1837" s="4">
        <v>9.7100000000000009</v>
      </c>
      <c r="G1837" s="15" t="s">
        <v>39</v>
      </c>
      <c r="H1837" s="15" t="s">
        <v>40</v>
      </c>
      <c r="I1837" s="15" t="s">
        <v>49</v>
      </c>
      <c r="J1837" s="15" t="s">
        <v>79</v>
      </c>
      <c r="K1837" s="15" t="s">
        <v>74</v>
      </c>
      <c r="L1837" s="15" t="s">
        <v>1974</v>
      </c>
      <c r="M1837" s="6">
        <v>0.56999999999999995</v>
      </c>
      <c r="N1837" s="15" t="s">
        <v>33</v>
      </c>
      <c r="O1837" s="15" t="s">
        <v>112</v>
      </c>
      <c r="P1837" s="15" t="s">
        <v>419</v>
      </c>
      <c r="Q1837" s="15" t="s">
        <v>2920</v>
      </c>
      <c r="R1837" s="2">
        <v>21501</v>
      </c>
      <c r="S1837" s="1">
        <v>42175</v>
      </c>
      <c r="T1837" s="12">
        <f>EOMONTH(Table_1[[#This Row],[Order Date]],0)</f>
        <v>42185</v>
      </c>
      <c r="U1837" s="10">
        <f>EOMONTH(Table_1[[#This Row],[Order Date]],0)</f>
        <v>42185</v>
      </c>
      <c r="V1837" s="14">
        <v>42175</v>
      </c>
      <c r="W1837" s="1">
        <v>42178</v>
      </c>
      <c r="X1837" s="12">
        <v>42178</v>
      </c>
      <c r="Y1837" s="10">
        <f>EOMONTH(Table_1[[#This Row],[Ship date]],0)</f>
        <v>42185</v>
      </c>
      <c r="Z1837" s="14">
        <v>42178</v>
      </c>
      <c r="AA1837" s="4">
        <v>756.67470000000003</v>
      </c>
      <c r="AB1837" s="2">
        <v>18</v>
      </c>
      <c r="AC1837" s="4">
        <v>1096.6300000000001</v>
      </c>
      <c r="AD1837" s="2">
        <v>86165</v>
      </c>
      <c r="AE1837" s="4">
        <f>'DataCleaning and Transformation'!$E1837-'DataCleaning and Transformation'!$D1837</f>
        <v>59.699999999999996</v>
      </c>
      <c r="AF1837" s="15" t="str">
        <f>_xlfn.IFS('DataCleaning and Transformation'!$O1837="Central","Chris",'DataCleaning and Transformation'!$O1837="East","Erin",'DataCleaning and Transformation'!$O1837="South","Sam",'DataCleaning and Transformation'!$O1837="West","William")</f>
        <v>Erin</v>
      </c>
      <c r="AG1837" s="31">
        <f>Table_1[[#This Row],[Ship date]]-Table_1[[#This Row],[Order Date]]</f>
        <v>3</v>
      </c>
      <c r="AH1837" s="22">
        <f>Table_1[[#This Row],[Profit]]/Table_1[[#This Row],[Sales]]</f>
        <v>0.69</v>
      </c>
      <c r="AI1837" s="23">
        <f>Table_1[[#This Row],[Profit]]+Table_1[[#This Row],[Sales]]</f>
        <v>1853.3047000000001</v>
      </c>
      <c r="AJ1837" s="17">
        <f>WEEKNUM(Table_1[[#This Row],[Order Date]],1)</f>
        <v>25</v>
      </c>
      <c r="AK1837" s="17" t="str">
        <f>TEXT(Table_1[[#This Row],[Order Date]],"mmm yyyy")</f>
        <v>Jun 2015</v>
      </c>
      <c r="AL1837" s="17" t="str">
        <f>Table_1[[#This Row],[Monthly sales]]&amp;"  Week "&amp;TEXT(Table_1[[#This Row],[Weekly sales]],"00")</f>
        <v>Jun 2015  Week 25</v>
      </c>
      <c r="AM1837" s="17">
        <f>IF(COUNTIF($A$2:A1837, A1837)=1, 1, 0)</f>
        <v>1</v>
      </c>
      <c r="AN1837" s="3">
        <f>COUNTA(A1837) - COUNTIF(Table_1[[#This Row],[Unique Customers]], 1)</f>
        <v>0</v>
      </c>
      <c r="AO1837" s="17" t="str">
        <f t="shared" si="28"/>
        <v>Unique</v>
      </c>
      <c r="AP1837" s="17" t="str">
        <f>"Q"&amp;_xlfn.CEILING.MATH(MONTH(Table_1[[#This Row],[Monthly sales]])/3,1)</f>
        <v>Q2</v>
      </c>
    </row>
    <row r="1838" spans="1:42" ht="14.4" x14ac:dyDescent="0.3">
      <c r="A1838" s="2">
        <v>2352</v>
      </c>
      <c r="B1838" s="15" t="s">
        <v>2919</v>
      </c>
      <c r="C1838" s="15" t="s">
        <v>26</v>
      </c>
      <c r="D1838" s="6">
        <v>7.0000000000000007E-2</v>
      </c>
      <c r="E1838" s="4">
        <v>195.99</v>
      </c>
      <c r="F1838" s="4">
        <v>4.2</v>
      </c>
      <c r="G1838" s="15" t="s">
        <v>39</v>
      </c>
      <c r="H1838" s="15" t="s">
        <v>40</v>
      </c>
      <c r="I1838" s="15" t="s">
        <v>41</v>
      </c>
      <c r="J1838" s="15" t="s">
        <v>136</v>
      </c>
      <c r="K1838" s="15" t="s">
        <v>74</v>
      </c>
      <c r="L1838" s="15" t="s">
        <v>2829</v>
      </c>
      <c r="M1838" s="6">
        <v>0.56000000000000005</v>
      </c>
      <c r="N1838" s="15" t="s">
        <v>33</v>
      </c>
      <c r="O1838" s="15" t="s">
        <v>112</v>
      </c>
      <c r="P1838" s="15" t="s">
        <v>419</v>
      </c>
      <c r="Q1838" s="15" t="s">
        <v>2920</v>
      </c>
      <c r="R1838" s="2">
        <v>21501</v>
      </c>
      <c r="S1838" s="1">
        <v>42175</v>
      </c>
      <c r="T1838" s="12">
        <f>EOMONTH(Table_1[[#This Row],[Order Date]],0)</f>
        <v>42185</v>
      </c>
      <c r="U1838" s="10">
        <f>EOMONTH(Table_1[[#This Row],[Order Date]],0)</f>
        <v>42185</v>
      </c>
      <c r="V1838" s="14">
        <v>42175</v>
      </c>
      <c r="W1838" s="1">
        <v>42178</v>
      </c>
      <c r="X1838" s="12">
        <v>42178</v>
      </c>
      <c r="Y1838" s="10">
        <f>EOMONTH(Table_1[[#This Row],[Ship date]],0)</f>
        <v>42185</v>
      </c>
      <c r="Z1838" s="14">
        <v>42178</v>
      </c>
      <c r="AA1838" s="4">
        <v>-222.34299999999999</v>
      </c>
      <c r="AB1838" s="2">
        <v>4</v>
      </c>
      <c r="AC1838" s="4">
        <v>632.12</v>
      </c>
      <c r="AD1838" s="2">
        <v>86165</v>
      </c>
      <c r="AE1838" s="4">
        <f>'DataCleaning and Transformation'!$E1838-'DataCleaning and Transformation'!$D1838</f>
        <v>195.92000000000002</v>
      </c>
      <c r="AF1838" s="15" t="str">
        <f>_xlfn.IFS('DataCleaning and Transformation'!$O1838="Central","Chris",'DataCleaning and Transformation'!$O1838="East","Erin",'DataCleaning and Transformation'!$O1838="South","Sam",'DataCleaning and Transformation'!$O1838="West","William")</f>
        <v>Erin</v>
      </c>
      <c r="AG1838" s="31">
        <f>Table_1[[#This Row],[Ship date]]-Table_1[[#This Row],[Order Date]]</f>
        <v>3</v>
      </c>
      <c r="AH1838" s="22">
        <f>Table_1[[#This Row],[Profit]]/Table_1[[#This Row],[Sales]]</f>
        <v>-0.35174175789407075</v>
      </c>
      <c r="AI1838" s="23">
        <f>Table_1[[#This Row],[Profit]]+Table_1[[#This Row],[Sales]]</f>
        <v>409.77700000000004</v>
      </c>
      <c r="AJ1838" s="17">
        <f>WEEKNUM(Table_1[[#This Row],[Order Date]],1)</f>
        <v>25</v>
      </c>
      <c r="AK1838" s="17" t="str">
        <f>TEXT(Table_1[[#This Row],[Order Date]],"mmm yyyy")</f>
        <v>Jun 2015</v>
      </c>
      <c r="AL1838" s="17" t="str">
        <f>Table_1[[#This Row],[Monthly sales]]&amp;"  Week "&amp;TEXT(Table_1[[#This Row],[Weekly sales]],"00")</f>
        <v>Jun 2015  Week 25</v>
      </c>
      <c r="AM1838" s="17">
        <f>IF(COUNTIF($A$2:A1838, A1838)=1, 1, 0)</f>
        <v>0</v>
      </c>
      <c r="AN1838" s="3">
        <f>COUNTA(A1838) - COUNTIF(Table_1[[#This Row],[Unique Customers]], 1)</f>
        <v>1</v>
      </c>
      <c r="AO1838" s="17" t="str">
        <f t="shared" si="28"/>
        <v>Repeated</v>
      </c>
      <c r="AP1838" s="17" t="str">
        <f>"Q"&amp;_xlfn.CEILING.MATH(MONTH(Table_1[[#This Row],[Monthly sales]])/3,1)</f>
        <v>Q2</v>
      </c>
    </row>
    <row r="1839" spans="1:42" ht="14.4" x14ac:dyDescent="0.3">
      <c r="A1839" s="2">
        <v>1123</v>
      </c>
      <c r="B1839" s="15" t="s">
        <v>1648</v>
      </c>
      <c r="C1839" s="15" t="s">
        <v>38</v>
      </c>
      <c r="D1839" s="6">
        <v>0.09</v>
      </c>
      <c r="E1839" s="4">
        <v>175.99</v>
      </c>
      <c r="F1839" s="4">
        <v>4.99</v>
      </c>
      <c r="G1839" s="15" t="s">
        <v>39</v>
      </c>
      <c r="H1839" s="15" t="s">
        <v>28</v>
      </c>
      <c r="I1839" s="15" t="s">
        <v>41</v>
      </c>
      <c r="J1839" s="15" t="s">
        <v>136</v>
      </c>
      <c r="K1839" s="15" t="s">
        <v>74</v>
      </c>
      <c r="L1839" s="15" t="s">
        <v>1250</v>
      </c>
      <c r="M1839" s="6">
        <v>0.59</v>
      </c>
      <c r="N1839" s="15" t="s">
        <v>33</v>
      </c>
      <c r="O1839" s="15" t="s">
        <v>60</v>
      </c>
      <c r="P1839" s="15" t="s">
        <v>91</v>
      </c>
      <c r="Q1839" s="15" t="s">
        <v>1650</v>
      </c>
      <c r="R1839" s="2">
        <v>95661</v>
      </c>
      <c r="S1839" s="1">
        <v>42175</v>
      </c>
      <c r="T1839" s="12">
        <f>EOMONTH(Table_1[[#This Row],[Order Date]],0)</f>
        <v>42185</v>
      </c>
      <c r="U1839" s="10">
        <f>EOMONTH(Table_1[[#This Row],[Order Date]],0)</f>
        <v>42185</v>
      </c>
      <c r="V1839" s="14">
        <v>42175</v>
      </c>
      <c r="W1839" s="1">
        <v>42177</v>
      </c>
      <c r="X1839" s="12">
        <v>42177</v>
      </c>
      <c r="Y1839" s="10">
        <f>EOMONTH(Table_1[[#This Row],[Ship date]],0)</f>
        <v>42185</v>
      </c>
      <c r="Z1839" s="14">
        <v>42177</v>
      </c>
      <c r="AA1839" s="4">
        <v>2169.7464</v>
      </c>
      <c r="AB1839" s="2">
        <v>22</v>
      </c>
      <c r="AC1839" s="4">
        <v>3144.56</v>
      </c>
      <c r="AD1839" s="2">
        <v>87016</v>
      </c>
      <c r="AE1839" s="4">
        <f>'DataCleaning and Transformation'!$E1839-'DataCleaning and Transformation'!$D1839</f>
        <v>175.9</v>
      </c>
      <c r="AF1839" s="15" t="str">
        <f>_xlfn.IFS('DataCleaning and Transformation'!$O1839="Central","Chris",'DataCleaning and Transformation'!$O1839="East","Erin",'DataCleaning and Transformation'!$O1839="South","Sam",'DataCleaning and Transformation'!$O1839="West","William")</f>
        <v>William</v>
      </c>
      <c r="AG1839" s="31">
        <f>Table_1[[#This Row],[Ship date]]-Table_1[[#This Row],[Order Date]]</f>
        <v>2</v>
      </c>
      <c r="AH1839" s="22">
        <f>Table_1[[#This Row],[Profit]]/Table_1[[#This Row],[Sales]]</f>
        <v>0.69000000000000006</v>
      </c>
      <c r="AI1839" s="23">
        <f>Table_1[[#This Row],[Profit]]+Table_1[[#This Row],[Sales]]</f>
        <v>5314.3063999999995</v>
      </c>
      <c r="AJ1839" s="17">
        <f>WEEKNUM(Table_1[[#This Row],[Order Date]],1)</f>
        <v>25</v>
      </c>
      <c r="AK1839" s="17" t="str">
        <f>TEXT(Table_1[[#This Row],[Order Date]],"mmm yyyy")</f>
        <v>Jun 2015</v>
      </c>
      <c r="AL1839" s="17" t="str">
        <f>Table_1[[#This Row],[Monthly sales]]&amp;"  Week "&amp;TEXT(Table_1[[#This Row],[Weekly sales]],"00")</f>
        <v>Jun 2015  Week 25</v>
      </c>
      <c r="AM1839" s="17">
        <f>IF(COUNTIF($A$2:A1839, A1839)=1, 1, 0)</f>
        <v>0</v>
      </c>
      <c r="AN1839" s="3">
        <f>COUNTA(A1839) - COUNTIF(Table_1[[#This Row],[Unique Customers]], 1)</f>
        <v>1</v>
      </c>
      <c r="AO1839" s="17" t="str">
        <f t="shared" si="28"/>
        <v>Unique</v>
      </c>
      <c r="AP1839" s="17" t="str">
        <f>"Q"&amp;_xlfn.CEILING.MATH(MONTH(Table_1[[#This Row],[Monthly sales]])/3,1)</f>
        <v>Q2</v>
      </c>
    </row>
    <row r="1840" spans="1:42" ht="14.4" x14ac:dyDescent="0.3">
      <c r="A1840" s="2">
        <v>1124</v>
      </c>
      <c r="B1840" s="15" t="s">
        <v>2921</v>
      </c>
      <c r="C1840" s="15" t="s">
        <v>38</v>
      </c>
      <c r="D1840" s="6">
        <v>0.09</v>
      </c>
      <c r="E1840" s="4">
        <v>160.97999999999999</v>
      </c>
      <c r="F1840" s="4">
        <v>35.020000000000003</v>
      </c>
      <c r="G1840" s="15" t="s">
        <v>27</v>
      </c>
      <c r="H1840" s="15" t="s">
        <v>28</v>
      </c>
      <c r="I1840" s="15" t="s">
        <v>29</v>
      </c>
      <c r="J1840" s="15" t="s">
        <v>118</v>
      </c>
      <c r="K1840" s="15" t="s">
        <v>31</v>
      </c>
      <c r="L1840" s="15" t="s">
        <v>1756</v>
      </c>
      <c r="M1840" s="6">
        <v>0.72</v>
      </c>
      <c r="N1840" s="15" t="s">
        <v>33</v>
      </c>
      <c r="O1840" s="15" t="s">
        <v>112</v>
      </c>
      <c r="P1840" s="15" t="s">
        <v>249</v>
      </c>
      <c r="Q1840" s="15" t="s">
        <v>2922</v>
      </c>
      <c r="R1840" s="2">
        <v>6360</v>
      </c>
      <c r="S1840" s="1">
        <v>42175</v>
      </c>
      <c r="T1840" s="12">
        <f>EOMONTH(Table_1[[#This Row],[Order Date]],0)</f>
        <v>42185</v>
      </c>
      <c r="U1840" s="10">
        <f>EOMONTH(Table_1[[#This Row],[Order Date]],0)</f>
        <v>42185</v>
      </c>
      <c r="V1840" s="14">
        <v>42175</v>
      </c>
      <c r="W1840" s="1">
        <v>42176</v>
      </c>
      <c r="X1840" s="12">
        <v>42176</v>
      </c>
      <c r="Y1840" s="10">
        <f>EOMONTH(Table_1[[#This Row],[Ship date]],0)</f>
        <v>42185</v>
      </c>
      <c r="Z1840" s="14">
        <v>42176</v>
      </c>
      <c r="AA1840" s="4">
        <v>-229.93</v>
      </c>
      <c r="AB1840" s="2">
        <v>18</v>
      </c>
      <c r="AC1840" s="4">
        <v>2653.02</v>
      </c>
      <c r="AD1840" s="2">
        <v>87016</v>
      </c>
      <c r="AE1840" s="4">
        <f>'DataCleaning and Transformation'!$E1840-'DataCleaning and Transformation'!$D1840</f>
        <v>160.88999999999999</v>
      </c>
      <c r="AF1840" s="15" t="str">
        <f>_xlfn.IFS('DataCleaning and Transformation'!$O1840="Central","Chris",'DataCleaning and Transformation'!$O1840="East","Erin",'DataCleaning and Transformation'!$O1840="South","Sam",'DataCleaning and Transformation'!$O1840="West","William")</f>
        <v>Erin</v>
      </c>
      <c r="AG1840" s="31">
        <f>Table_1[[#This Row],[Ship date]]-Table_1[[#This Row],[Order Date]]</f>
        <v>1</v>
      </c>
      <c r="AH1840" s="22">
        <f>Table_1[[#This Row],[Profit]]/Table_1[[#This Row],[Sales]]</f>
        <v>-8.6667269752960782E-2</v>
      </c>
      <c r="AI1840" s="23">
        <f>Table_1[[#This Row],[Profit]]+Table_1[[#This Row],[Sales]]</f>
        <v>2423.09</v>
      </c>
      <c r="AJ1840" s="17">
        <f>WEEKNUM(Table_1[[#This Row],[Order Date]],1)</f>
        <v>25</v>
      </c>
      <c r="AK1840" s="17" t="str">
        <f>TEXT(Table_1[[#This Row],[Order Date]],"mmm yyyy")</f>
        <v>Jun 2015</v>
      </c>
      <c r="AL1840" s="17" t="str">
        <f>Table_1[[#This Row],[Monthly sales]]&amp;"  Week "&amp;TEXT(Table_1[[#This Row],[Weekly sales]],"00")</f>
        <v>Jun 2015  Week 25</v>
      </c>
      <c r="AM1840" s="17">
        <f>IF(COUNTIF($A$2:A1840, A1840)=1, 1, 0)</f>
        <v>1</v>
      </c>
      <c r="AN1840" s="3">
        <f>COUNTA(A1840) - COUNTIF(Table_1[[#This Row],[Unique Customers]], 1)</f>
        <v>0</v>
      </c>
      <c r="AO1840" s="17" t="str">
        <f t="shared" si="28"/>
        <v>Repeated</v>
      </c>
      <c r="AP1840" s="17" t="str">
        <f>"Q"&amp;_xlfn.CEILING.MATH(MONTH(Table_1[[#This Row],[Monthly sales]])/3,1)</f>
        <v>Q2</v>
      </c>
    </row>
    <row r="1841" spans="1:42" ht="14.4" x14ac:dyDescent="0.3">
      <c r="A1841" s="2">
        <v>1432</v>
      </c>
      <c r="B1841" s="15" t="s">
        <v>1511</v>
      </c>
      <c r="C1841" s="15" t="s">
        <v>48</v>
      </c>
      <c r="D1841" s="6">
        <v>7.0000000000000007E-2</v>
      </c>
      <c r="E1841" s="4">
        <v>10.98</v>
      </c>
      <c r="F1841" s="4">
        <v>4.8</v>
      </c>
      <c r="G1841" s="15" t="s">
        <v>39</v>
      </c>
      <c r="H1841" s="15" t="s">
        <v>95</v>
      </c>
      <c r="I1841" s="15" t="s">
        <v>49</v>
      </c>
      <c r="J1841" s="15" t="s">
        <v>346</v>
      </c>
      <c r="K1841" s="15" t="s">
        <v>74</v>
      </c>
      <c r="L1841" s="15" t="s">
        <v>1482</v>
      </c>
      <c r="M1841" s="6">
        <v>0.36</v>
      </c>
      <c r="N1841" s="15" t="s">
        <v>33</v>
      </c>
      <c r="O1841" s="15" t="s">
        <v>53</v>
      </c>
      <c r="P1841" s="15" t="s">
        <v>54</v>
      </c>
      <c r="Q1841" s="15" t="s">
        <v>1513</v>
      </c>
      <c r="R1841" s="2">
        <v>46203</v>
      </c>
      <c r="S1841" s="1">
        <v>42175</v>
      </c>
      <c r="T1841" s="12">
        <f>EOMONTH(Table_1[[#This Row],[Order Date]],0)</f>
        <v>42185</v>
      </c>
      <c r="U1841" s="10">
        <f>EOMONTH(Table_1[[#This Row],[Order Date]],0)</f>
        <v>42185</v>
      </c>
      <c r="V1841" s="14">
        <v>42175</v>
      </c>
      <c r="W1841" s="1">
        <v>42182</v>
      </c>
      <c r="X1841" s="12">
        <v>42182</v>
      </c>
      <c r="Y1841" s="10">
        <f>EOMONTH(Table_1[[#This Row],[Ship date]],0)</f>
        <v>42185</v>
      </c>
      <c r="Z1841" s="14">
        <v>42182</v>
      </c>
      <c r="AA1841" s="4">
        <v>52.92</v>
      </c>
      <c r="AB1841" s="2">
        <v>16</v>
      </c>
      <c r="AC1841" s="4">
        <v>165.21</v>
      </c>
      <c r="AD1841" s="2">
        <v>86827</v>
      </c>
      <c r="AE1841" s="4">
        <f>'DataCleaning and Transformation'!$E1841-'DataCleaning and Transformation'!$D1841</f>
        <v>10.91</v>
      </c>
      <c r="AF1841" s="15" t="str">
        <f>_xlfn.IFS('DataCleaning and Transformation'!$O1841="Central","Chris",'DataCleaning and Transformation'!$O1841="East","Erin",'DataCleaning and Transformation'!$O1841="South","Sam",'DataCleaning and Transformation'!$O1841="West","William")</f>
        <v>Chris</v>
      </c>
      <c r="AG1841" s="31">
        <f>Table_1[[#This Row],[Ship date]]-Table_1[[#This Row],[Order Date]]</f>
        <v>7</v>
      </c>
      <c r="AH1841" s="22">
        <f>Table_1[[#This Row],[Profit]]/Table_1[[#This Row],[Sales]]</f>
        <v>0.32031959324496095</v>
      </c>
      <c r="AI1841" s="23">
        <f>Table_1[[#This Row],[Profit]]+Table_1[[#This Row],[Sales]]</f>
        <v>218.13</v>
      </c>
      <c r="AJ1841" s="17">
        <f>WEEKNUM(Table_1[[#This Row],[Order Date]],1)</f>
        <v>25</v>
      </c>
      <c r="AK1841" s="17" t="str">
        <f>TEXT(Table_1[[#This Row],[Order Date]],"mmm yyyy")</f>
        <v>Jun 2015</v>
      </c>
      <c r="AL1841" s="17" t="str">
        <f>Table_1[[#This Row],[Monthly sales]]&amp;"  Week "&amp;TEXT(Table_1[[#This Row],[Weekly sales]],"00")</f>
        <v>Jun 2015  Week 25</v>
      </c>
      <c r="AM1841" s="17">
        <f>IF(COUNTIF($A$2:A1841, A1841)=1, 1, 0)</f>
        <v>0</v>
      </c>
      <c r="AN1841" s="3">
        <f>COUNTA(A1841) - COUNTIF(Table_1[[#This Row],[Unique Customers]], 1)</f>
        <v>1</v>
      </c>
      <c r="AO1841" s="17" t="str">
        <f t="shared" si="28"/>
        <v>Unique</v>
      </c>
      <c r="AP1841" s="17" t="str">
        <f>"Q"&amp;_xlfn.CEILING.MATH(MONTH(Table_1[[#This Row],[Monthly sales]])/3,1)</f>
        <v>Q2</v>
      </c>
    </row>
    <row r="1842" spans="1:42" ht="14.4" x14ac:dyDescent="0.3">
      <c r="A1842" s="2">
        <v>491</v>
      </c>
      <c r="B1842" s="15" t="s">
        <v>1074</v>
      </c>
      <c r="C1842" s="15" t="s">
        <v>71</v>
      </c>
      <c r="D1842" s="6">
        <v>0.02</v>
      </c>
      <c r="E1842" s="4">
        <v>9.06</v>
      </c>
      <c r="F1842" s="4">
        <v>9.86</v>
      </c>
      <c r="G1842" s="15" t="s">
        <v>39</v>
      </c>
      <c r="H1842" s="15" t="s">
        <v>40</v>
      </c>
      <c r="I1842" s="15" t="s">
        <v>49</v>
      </c>
      <c r="J1842" s="15" t="s">
        <v>89</v>
      </c>
      <c r="K1842" s="15" t="s">
        <v>74</v>
      </c>
      <c r="L1842" s="15" t="s">
        <v>2287</v>
      </c>
      <c r="M1842" s="6">
        <v>0.4</v>
      </c>
      <c r="N1842" s="15" t="s">
        <v>33</v>
      </c>
      <c r="O1842" s="15" t="s">
        <v>112</v>
      </c>
      <c r="P1842" s="15" t="s">
        <v>113</v>
      </c>
      <c r="Q1842" s="15" t="s">
        <v>114</v>
      </c>
      <c r="R1842" s="2">
        <v>10154</v>
      </c>
      <c r="S1842" s="1">
        <v>42175</v>
      </c>
      <c r="T1842" s="12">
        <f>EOMONTH(Table_1[[#This Row],[Order Date]],0)</f>
        <v>42185</v>
      </c>
      <c r="U1842" s="10">
        <f>EOMONTH(Table_1[[#This Row],[Order Date]],0)</f>
        <v>42185</v>
      </c>
      <c r="V1842" s="14">
        <v>42175</v>
      </c>
      <c r="W1842" s="1">
        <v>42177</v>
      </c>
      <c r="X1842" s="12">
        <v>42177</v>
      </c>
      <c r="Y1842" s="10">
        <f>EOMONTH(Table_1[[#This Row],[Ship date]],0)</f>
        <v>42185</v>
      </c>
      <c r="Z1842" s="14">
        <v>42177</v>
      </c>
      <c r="AA1842" s="4">
        <v>-63.51</v>
      </c>
      <c r="AB1842" s="2">
        <v>24</v>
      </c>
      <c r="AC1842" s="4">
        <v>239.82</v>
      </c>
      <c r="AD1842" s="2">
        <v>42852</v>
      </c>
      <c r="AE1842" s="4">
        <f>'DataCleaning and Transformation'!$E1842-'DataCleaning and Transformation'!$D1842</f>
        <v>9.0400000000000009</v>
      </c>
      <c r="AF1842" s="15" t="str">
        <f>_xlfn.IFS('DataCleaning and Transformation'!$O1842="Central","Chris",'DataCleaning and Transformation'!$O1842="East","Erin",'DataCleaning and Transformation'!$O1842="South","Sam",'DataCleaning and Transformation'!$O1842="West","William")</f>
        <v>Erin</v>
      </c>
      <c r="AG1842" s="31">
        <f>Table_1[[#This Row],[Ship date]]-Table_1[[#This Row],[Order Date]]</f>
        <v>2</v>
      </c>
      <c r="AH1842" s="22">
        <f>Table_1[[#This Row],[Profit]]/Table_1[[#This Row],[Sales]]</f>
        <v>-0.26482361771328494</v>
      </c>
      <c r="AI1842" s="23">
        <f>Table_1[[#This Row],[Profit]]+Table_1[[#This Row],[Sales]]</f>
        <v>176.31</v>
      </c>
      <c r="AJ1842" s="17">
        <f>WEEKNUM(Table_1[[#This Row],[Order Date]],1)</f>
        <v>25</v>
      </c>
      <c r="AK1842" s="17" t="str">
        <f>TEXT(Table_1[[#This Row],[Order Date]],"mmm yyyy")</f>
        <v>Jun 2015</v>
      </c>
      <c r="AL1842" s="17" t="str">
        <f>Table_1[[#This Row],[Monthly sales]]&amp;"  Week "&amp;TEXT(Table_1[[#This Row],[Weekly sales]],"00")</f>
        <v>Jun 2015  Week 25</v>
      </c>
      <c r="AM1842" s="17">
        <f>IF(COUNTIF($A$2:A1842, A1842)=1, 1, 0)</f>
        <v>0</v>
      </c>
      <c r="AN1842" s="3">
        <f>COUNTA(A1842) - COUNTIF(Table_1[[#This Row],[Unique Customers]], 1)</f>
        <v>1</v>
      </c>
      <c r="AO1842" s="17" t="str">
        <f t="shared" si="28"/>
        <v>Unique</v>
      </c>
      <c r="AP1842" s="17" t="str">
        <f>"Q"&amp;_xlfn.CEILING.MATH(MONTH(Table_1[[#This Row],[Monthly sales]])/3,1)</f>
        <v>Q2</v>
      </c>
    </row>
    <row r="1843" spans="1:42" ht="14.4" x14ac:dyDescent="0.3">
      <c r="A1843" s="2">
        <v>494</v>
      </c>
      <c r="B1843" s="15" t="s">
        <v>1075</v>
      </c>
      <c r="C1843" s="15" t="s">
        <v>71</v>
      </c>
      <c r="D1843" s="6">
        <v>0.02</v>
      </c>
      <c r="E1843" s="4">
        <v>9.06</v>
      </c>
      <c r="F1843" s="4">
        <v>9.86</v>
      </c>
      <c r="G1843" s="15" t="s">
        <v>39</v>
      </c>
      <c r="H1843" s="15" t="s">
        <v>40</v>
      </c>
      <c r="I1843" s="15" t="s">
        <v>49</v>
      </c>
      <c r="J1843" s="15" t="s">
        <v>89</v>
      </c>
      <c r="K1843" s="15" t="s">
        <v>74</v>
      </c>
      <c r="L1843" s="15" t="s">
        <v>2287</v>
      </c>
      <c r="M1843" s="6">
        <v>0.4</v>
      </c>
      <c r="N1843" s="15" t="s">
        <v>33</v>
      </c>
      <c r="O1843" s="15" t="s">
        <v>60</v>
      </c>
      <c r="P1843" s="15" t="s">
        <v>67</v>
      </c>
      <c r="Q1843" s="15" t="s">
        <v>143</v>
      </c>
      <c r="R1843" s="2">
        <v>98115</v>
      </c>
      <c r="S1843" s="1">
        <v>42175</v>
      </c>
      <c r="T1843" s="12">
        <f>EOMONTH(Table_1[[#This Row],[Order Date]],0)</f>
        <v>42185</v>
      </c>
      <c r="U1843" s="10">
        <f>EOMONTH(Table_1[[#This Row],[Order Date]],0)</f>
        <v>42185</v>
      </c>
      <c r="V1843" s="14">
        <v>42175</v>
      </c>
      <c r="W1843" s="1">
        <v>42177</v>
      </c>
      <c r="X1843" s="12">
        <v>42177</v>
      </c>
      <c r="Y1843" s="10">
        <f>EOMONTH(Table_1[[#This Row],[Ship date]],0)</f>
        <v>42185</v>
      </c>
      <c r="Z1843" s="14">
        <v>42177</v>
      </c>
      <c r="AA1843" s="4">
        <v>-31.754999999999999</v>
      </c>
      <c r="AB1843" s="2">
        <v>6</v>
      </c>
      <c r="AC1843" s="4">
        <v>59.95</v>
      </c>
      <c r="AD1843" s="2">
        <v>88908</v>
      </c>
      <c r="AE1843" s="4">
        <f>'DataCleaning and Transformation'!$E1843-'DataCleaning and Transformation'!$D1843</f>
        <v>9.0400000000000009</v>
      </c>
      <c r="AF1843" s="15" t="str">
        <f>_xlfn.IFS('DataCleaning and Transformation'!$O1843="Central","Chris",'DataCleaning and Transformation'!$O1843="East","Erin",'DataCleaning and Transformation'!$O1843="South","Sam",'DataCleaning and Transformation'!$O1843="West","William")</f>
        <v>William</v>
      </c>
      <c r="AG1843" s="31">
        <f>Table_1[[#This Row],[Ship date]]-Table_1[[#This Row],[Order Date]]</f>
        <v>2</v>
      </c>
      <c r="AH1843" s="22">
        <f>Table_1[[#This Row],[Profit]]/Table_1[[#This Row],[Sales]]</f>
        <v>-0.52969140950792326</v>
      </c>
      <c r="AI1843" s="23">
        <f>Table_1[[#This Row],[Profit]]+Table_1[[#This Row],[Sales]]</f>
        <v>28.195000000000004</v>
      </c>
      <c r="AJ1843" s="17">
        <f>WEEKNUM(Table_1[[#This Row],[Order Date]],1)</f>
        <v>25</v>
      </c>
      <c r="AK1843" s="17" t="str">
        <f>TEXT(Table_1[[#This Row],[Order Date]],"mmm yyyy")</f>
        <v>Jun 2015</v>
      </c>
      <c r="AL1843" s="17" t="str">
        <f>Table_1[[#This Row],[Monthly sales]]&amp;"  Week "&amp;TEXT(Table_1[[#This Row],[Weekly sales]],"00")</f>
        <v>Jun 2015  Week 25</v>
      </c>
      <c r="AM1843" s="17">
        <f>IF(COUNTIF($A$2:A1843, A1843)=1, 1, 0)</f>
        <v>0</v>
      </c>
      <c r="AN1843" s="3">
        <f>COUNTA(A1843) - COUNTIF(Table_1[[#This Row],[Unique Customers]], 1)</f>
        <v>1</v>
      </c>
      <c r="AO1843" s="17" t="str">
        <f t="shared" si="28"/>
        <v>Unique</v>
      </c>
      <c r="AP1843" s="17" t="str">
        <f>"Q"&amp;_xlfn.CEILING.MATH(MONTH(Table_1[[#This Row],[Monthly sales]])/3,1)</f>
        <v>Q2</v>
      </c>
    </row>
    <row r="1844" spans="1:42" ht="14.4" x14ac:dyDescent="0.3">
      <c r="A1844" s="2">
        <v>1424</v>
      </c>
      <c r="B1844" s="15" t="s">
        <v>438</v>
      </c>
      <c r="C1844" s="15" t="s">
        <v>71</v>
      </c>
      <c r="D1844" s="6">
        <v>0.05</v>
      </c>
      <c r="E1844" s="4">
        <v>8.0399999999999991</v>
      </c>
      <c r="F1844" s="4">
        <v>8.94</v>
      </c>
      <c r="G1844" s="15" t="s">
        <v>39</v>
      </c>
      <c r="H1844" s="15" t="s">
        <v>72</v>
      </c>
      <c r="I1844" s="15" t="s">
        <v>49</v>
      </c>
      <c r="J1844" s="15" t="s">
        <v>73</v>
      </c>
      <c r="K1844" s="15" t="s">
        <v>74</v>
      </c>
      <c r="L1844" s="15" t="s">
        <v>2150</v>
      </c>
      <c r="M1844" s="6">
        <v>0.4</v>
      </c>
      <c r="N1844" s="15" t="s">
        <v>33</v>
      </c>
      <c r="O1844" s="15" t="s">
        <v>60</v>
      </c>
      <c r="P1844" s="15" t="s">
        <v>61</v>
      </c>
      <c r="Q1844" s="15" t="s">
        <v>440</v>
      </c>
      <c r="R1844" s="2">
        <v>80112</v>
      </c>
      <c r="S1844" s="1">
        <v>42175</v>
      </c>
      <c r="T1844" s="12">
        <f>EOMONTH(Table_1[[#This Row],[Order Date]],0)</f>
        <v>42185</v>
      </c>
      <c r="U1844" s="10">
        <f>EOMONTH(Table_1[[#This Row],[Order Date]],0)</f>
        <v>42185</v>
      </c>
      <c r="V1844" s="14">
        <v>42175</v>
      </c>
      <c r="W1844" s="1">
        <v>42177</v>
      </c>
      <c r="X1844" s="12">
        <v>42177</v>
      </c>
      <c r="Y1844" s="10">
        <f>EOMONTH(Table_1[[#This Row],[Ship date]],0)</f>
        <v>42185</v>
      </c>
      <c r="Z1844" s="14">
        <v>42177</v>
      </c>
      <c r="AA1844" s="4">
        <v>-164.3948</v>
      </c>
      <c r="AB1844" s="2">
        <v>15</v>
      </c>
      <c r="AC1844" s="4">
        <v>121.36</v>
      </c>
      <c r="AD1844" s="2">
        <v>89449</v>
      </c>
      <c r="AE1844" s="4">
        <f>'DataCleaning and Transformation'!$E1844-'DataCleaning and Transformation'!$D1844</f>
        <v>7.9899999999999993</v>
      </c>
      <c r="AF1844" s="15" t="str">
        <f>_xlfn.IFS('DataCleaning and Transformation'!$O1844="Central","Chris",'DataCleaning and Transformation'!$O1844="East","Erin",'DataCleaning and Transformation'!$O1844="South","Sam",'DataCleaning and Transformation'!$O1844="West","William")</f>
        <v>William</v>
      </c>
      <c r="AG1844" s="31">
        <f>Table_1[[#This Row],[Ship date]]-Table_1[[#This Row],[Order Date]]</f>
        <v>2</v>
      </c>
      <c r="AH1844" s="22">
        <f>Table_1[[#This Row],[Profit]]/Table_1[[#This Row],[Sales]]</f>
        <v>-1.3546044825313119</v>
      </c>
      <c r="AI1844" s="23">
        <f>Table_1[[#This Row],[Profit]]+Table_1[[#This Row],[Sales]]</f>
        <v>-43.034800000000004</v>
      </c>
      <c r="AJ1844" s="17">
        <f>WEEKNUM(Table_1[[#This Row],[Order Date]],1)</f>
        <v>25</v>
      </c>
      <c r="AK1844" s="17" t="str">
        <f>TEXT(Table_1[[#This Row],[Order Date]],"mmm yyyy")</f>
        <v>Jun 2015</v>
      </c>
      <c r="AL1844" s="17" t="str">
        <f>Table_1[[#This Row],[Monthly sales]]&amp;"  Week "&amp;TEXT(Table_1[[#This Row],[Weekly sales]],"00")</f>
        <v>Jun 2015  Week 25</v>
      </c>
      <c r="AM1844" s="17">
        <f>IF(COUNTIF($A$2:A1844, A1844)=1, 1, 0)</f>
        <v>0</v>
      </c>
      <c r="AN1844" s="3">
        <f>COUNTA(A1844) - COUNTIF(Table_1[[#This Row],[Unique Customers]], 1)</f>
        <v>1</v>
      </c>
      <c r="AO1844" s="17" t="str">
        <f t="shared" si="28"/>
        <v>Unique</v>
      </c>
      <c r="AP1844" s="17" t="str">
        <f>"Q"&amp;_xlfn.CEILING.MATH(MONTH(Table_1[[#This Row],[Monthly sales]])/3,1)</f>
        <v>Q2</v>
      </c>
    </row>
    <row r="1845" spans="1:42" ht="14.4" x14ac:dyDescent="0.3">
      <c r="A1845" s="2">
        <v>2487</v>
      </c>
      <c r="B1845" s="15" t="s">
        <v>2747</v>
      </c>
      <c r="C1845" s="15" t="s">
        <v>71</v>
      </c>
      <c r="D1845" s="6">
        <v>0.04</v>
      </c>
      <c r="E1845" s="4">
        <v>3.08</v>
      </c>
      <c r="F1845" s="4">
        <v>0.99</v>
      </c>
      <c r="G1845" s="15" t="s">
        <v>39</v>
      </c>
      <c r="H1845" s="15" t="s">
        <v>28</v>
      </c>
      <c r="I1845" s="15" t="s">
        <v>49</v>
      </c>
      <c r="J1845" s="15" t="s">
        <v>153</v>
      </c>
      <c r="K1845" s="15" t="s">
        <v>74</v>
      </c>
      <c r="L1845" s="15" t="s">
        <v>659</v>
      </c>
      <c r="M1845" s="6">
        <v>0.37</v>
      </c>
      <c r="N1845" s="15" t="s">
        <v>33</v>
      </c>
      <c r="O1845" s="15" t="s">
        <v>34</v>
      </c>
      <c r="P1845" s="15" t="s">
        <v>76</v>
      </c>
      <c r="Q1845" s="15" t="s">
        <v>2748</v>
      </c>
      <c r="R1845" s="2">
        <v>30084</v>
      </c>
      <c r="S1845" s="1">
        <v>42175</v>
      </c>
      <c r="T1845" s="12">
        <f>EOMONTH(Table_1[[#This Row],[Order Date]],0)</f>
        <v>42185</v>
      </c>
      <c r="U1845" s="10">
        <f>EOMONTH(Table_1[[#This Row],[Order Date]],0)</f>
        <v>42185</v>
      </c>
      <c r="V1845" s="14">
        <v>42175</v>
      </c>
      <c r="W1845" s="1">
        <v>42176</v>
      </c>
      <c r="X1845" s="12">
        <v>42176</v>
      </c>
      <c r="Y1845" s="10">
        <f>EOMONTH(Table_1[[#This Row],[Ship date]],0)</f>
        <v>42185</v>
      </c>
      <c r="Z1845" s="14">
        <v>42176</v>
      </c>
      <c r="AA1845" s="4">
        <v>257.08319999999998</v>
      </c>
      <c r="AB1845" s="2">
        <v>14</v>
      </c>
      <c r="AC1845" s="4">
        <v>43.41</v>
      </c>
      <c r="AD1845" s="2">
        <v>91415</v>
      </c>
      <c r="AE1845" s="4">
        <f>'DataCleaning and Transformation'!$E1845-'DataCleaning and Transformation'!$D1845</f>
        <v>3.04</v>
      </c>
      <c r="AF1845" s="15" t="str">
        <f>_xlfn.IFS('DataCleaning and Transformation'!$O1845="Central","Chris",'DataCleaning and Transformation'!$O1845="East","Erin",'DataCleaning and Transformation'!$O1845="South","Sam",'DataCleaning and Transformation'!$O1845="West","William")</f>
        <v>Sam</v>
      </c>
      <c r="AG1845" s="31">
        <f>Table_1[[#This Row],[Ship date]]-Table_1[[#This Row],[Order Date]]</f>
        <v>1</v>
      </c>
      <c r="AH1845" s="22">
        <f>Table_1[[#This Row],[Profit]]/Table_1[[#This Row],[Sales]]</f>
        <v>5.9222114720110577</v>
      </c>
      <c r="AI1845" s="23">
        <f>Table_1[[#This Row],[Profit]]+Table_1[[#This Row],[Sales]]</f>
        <v>300.4932</v>
      </c>
      <c r="AJ1845" s="17">
        <f>WEEKNUM(Table_1[[#This Row],[Order Date]],1)</f>
        <v>25</v>
      </c>
      <c r="AK1845" s="17" t="str">
        <f>TEXT(Table_1[[#This Row],[Order Date]],"mmm yyyy")</f>
        <v>Jun 2015</v>
      </c>
      <c r="AL1845" s="17" t="str">
        <f>Table_1[[#This Row],[Monthly sales]]&amp;"  Week "&amp;TEXT(Table_1[[#This Row],[Weekly sales]],"00")</f>
        <v>Jun 2015  Week 25</v>
      </c>
      <c r="AM1845" s="17">
        <f>IF(COUNTIF($A$2:A1845, A1845)=1, 1, 0)</f>
        <v>0</v>
      </c>
      <c r="AN1845" s="3">
        <f>COUNTA(A1845) - COUNTIF(Table_1[[#This Row],[Unique Customers]], 1)</f>
        <v>1</v>
      </c>
      <c r="AO1845" s="17" t="str">
        <f t="shared" si="28"/>
        <v>Unique</v>
      </c>
      <c r="AP1845" s="17" t="str">
        <f>"Q"&amp;_xlfn.CEILING.MATH(MONTH(Table_1[[#This Row],[Monthly sales]])/3,1)</f>
        <v>Q2</v>
      </c>
    </row>
    <row r="1846" spans="1:42" ht="14.4" x14ac:dyDescent="0.3">
      <c r="A1846" s="2">
        <v>2487</v>
      </c>
      <c r="B1846" s="15" t="s">
        <v>2747</v>
      </c>
      <c r="C1846" s="15" t="s">
        <v>71</v>
      </c>
      <c r="D1846" s="6">
        <v>0.1</v>
      </c>
      <c r="E1846" s="4">
        <v>2.78</v>
      </c>
      <c r="F1846" s="4">
        <v>1.25</v>
      </c>
      <c r="G1846" s="15" t="s">
        <v>39</v>
      </c>
      <c r="H1846" s="15" t="s">
        <v>28</v>
      </c>
      <c r="I1846" s="15" t="s">
        <v>49</v>
      </c>
      <c r="J1846" s="15" t="s">
        <v>50</v>
      </c>
      <c r="K1846" s="15" t="s">
        <v>51</v>
      </c>
      <c r="L1846" s="15" t="s">
        <v>383</v>
      </c>
      <c r="M1846" s="6">
        <v>0.59</v>
      </c>
      <c r="N1846" s="15" t="s">
        <v>33</v>
      </c>
      <c r="O1846" s="15" t="s">
        <v>34</v>
      </c>
      <c r="P1846" s="15" t="s">
        <v>76</v>
      </c>
      <c r="Q1846" s="15" t="s">
        <v>2748</v>
      </c>
      <c r="R1846" s="2">
        <v>30084</v>
      </c>
      <c r="S1846" s="1">
        <v>42175</v>
      </c>
      <c r="T1846" s="12">
        <f>EOMONTH(Table_1[[#This Row],[Order Date]],0)</f>
        <v>42185</v>
      </c>
      <c r="U1846" s="10">
        <f>EOMONTH(Table_1[[#This Row],[Order Date]],0)</f>
        <v>42185</v>
      </c>
      <c r="V1846" s="14">
        <v>42175</v>
      </c>
      <c r="W1846" s="1">
        <v>42176</v>
      </c>
      <c r="X1846" s="12">
        <v>42176</v>
      </c>
      <c r="Y1846" s="10">
        <f>EOMONTH(Table_1[[#This Row],[Ship date]],0)</f>
        <v>42185</v>
      </c>
      <c r="Z1846" s="14">
        <v>42176</v>
      </c>
      <c r="AA1846" s="4">
        <v>0.78539999999999999</v>
      </c>
      <c r="AB1846" s="2">
        <v>18</v>
      </c>
      <c r="AC1846" s="4">
        <v>46.42</v>
      </c>
      <c r="AD1846" s="2">
        <v>91415</v>
      </c>
      <c r="AE1846" s="4">
        <f>'DataCleaning and Transformation'!$E1846-'DataCleaning and Transformation'!$D1846</f>
        <v>2.6799999999999997</v>
      </c>
      <c r="AF1846" s="15" t="str">
        <f>_xlfn.IFS('DataCleaning and Transformation'!$O1846="Central","Chris",'DataCleaning and Transformation'!$O1846="East","Erin",'DataCleaning and Transformation'!$O1846="South","Sam",'DataCleaning and Transformation'!$O1846="West","William")</f>
        <v>Sam</v>
      </c>
      <c r="AG1846" s="31">
        <f>Table_1[[#This Row],[Ship date]]-Table_1[[#This Row],[Order Date]]</f>
        <v>1</v>
      </c>
      <c r="AH1846" s="22">
        <f>Table_1[[#This Row],[Profit]]/Table_1[[#This Row],[Sales]]</f>
        <v>1.6919431279620853E-2</v>
      </c>
      <c r="AI1846" s="23">
        <f>Table_1[[#This Row],[Profit]]+Table_1[[#This Row],[Sales]]</f>
        <v>47.205400000000004</v>
      </c>
      <c r="AJ1846" s="17">
        <f>WEEKNUM(Table_1[[#This Row],[Order Date]],1)</f>
        <v>25</v>
      </c>
      <c r="AK1846" s="17" t="str">
        <f>TEXT(Table_1[[#This Row],[Order Date]],"mmm yyyy")</f>
        <v>Jun 2015</v>
      </c>
      <c r="AL1846" s="17" t="str">
        <f>Table_1[[#This Row],[Monthly sales]]&amp;"  Week "&amp;TEXT(Table_1[[#This Row],[Weekly sales]],"00")</f>
        <v>Jun 2015  Week 25</v>
      </c>
      <c r="AM1846" s="17">
        <f>IF(COUNTIF($A$2:A1846, A1846)=1, 1, 0)</f>
        <v>0</v>
      </c>
      <c r="AN1846" s="3">
        <f>COUNTA(A1846) - COUNTIF(Table_1[[#This Row],[Unique Customers]], 1)</f>
        <v>1</v>
      </c>
      <c r="AO1846" s="17" t="str">
        <f t="shared" si="28"/>
        <v>Repeated</v>
      </c>
      <c r="AP1846" s="17" t="str">
        <f>"Q"&amp;_xlfn.CEILING.MATH(MONTH(Table_1[[#This Row],[Monthly sales]])/3,1)</f>
        <v>Q2</v>
      </c>
    </row>
    <row r="1847" spans="1:42" ht="14.4" x14ac:dyDescent="0.3">
      <c r="A1847" s="2">
        <v>2713</v>
      </c>
      <c r="B1847" s="15" t="s">
        <v>2923</v>
      </c>
      <c r="C1847" s="15" t="s">
        <v>26</v>
      </c>
      <c r="D1847" s="6">
        <v>7.0000000000000007E-2</v>
      </c>
      <c r="E1847" s="4">
        <v>2.88</v>
      </c>
      <c r="F1847" s="4">
        <v>0.5</v>
      </c>
      <c r="G1847" s="15" t="s">
        <v>39</v>
      </c>
      <c r="H1847" s="15" t="s">
        <v>95</v>
      </c>
      <c r="I1847" s="15" t="s">
        <v>49</v>
      </c>
      <c r="J1847" s="15" t="s">
        <v>153</v>
      </c>
      <c r="K1847" s="15" t="s">
        <v>74</v>
      </c>
      <c r="L1847" s="15" t="s">
        <v>2924</v>
      </c>
      <c r="M1847" s="6">
        <v>0.39</v>
      </c>
      <c r="N1847" s="15" t="s">
        <v>33</v>
      </c>
      <c r="O1847" s="15" t="s">
        <v>53</v>
      </c>
      <c r="P1847" s="15" t="s">
        <v>290</v>
      </c>
      <c r="Q1847" s="15" t="s">
        <v>2925</v>
      </c>
      <c r="R1847" s="2">
        <v>49001</v>
      </c>
      <c r="S1847" s="1">
        <v>42176</v>
      </c>
      <c r="T1847" s="12">
        <f>EOMONTH(Table_1[[#This Row],[Order Date]],0)</f>
        <v>42185</v>
      </c>
      <c r="U1847" s="10">
        <f>EOMONTH(Table_1[[#This Row],[Order Date]],0)</f>
        <v>42185</v>
      </c>
      <c r="V1847" s="14">
        <v>42176</v>
      </c>
      <c r="W1847" s="1">
        <v>42179</v>
      </c>
      <c r="X1847" s="12">
        <v>42179</v>
      </c>
      <c r="Y1847" s="10">
        <f>EOMONTH(Table_1[[#This Row],[Ship date]],0)</f>
        <v>42185</v>
      </c>
      <c r="Z1847" s="14">
        <v>42179</v>
      </c>
      <c r="AA1847" s="4">
        <v>17.429400000000001</v>
      </c>
      <c r="AB1847" s="2">
        <v>9</v>
      </c>
      <c r="AC1847" s="4">
        <v>25.26</v>
      </c>
      <c r="AD1847" s="2">
        <v>88701</v>
      </c>
      <c r="AE1847" s="4">
        <f>'DataCleaning and Transformation'!$E1847-'DataCleaning and Transformation'!$D1847</f>
        <v>2.81</v>
      </c>
      <c r="AF1847" s="15" t="str">
        <f>_xlfn.IFS('DataCleaning and Transformation'!$O1847="Central","Chris",'DataCleaning and Transformation'!$O1847="East","Erin",'DataCleaning and Transformation'!$O1847="South","Sam",'DataCleaning and Transformation'!$O1847="West","William")</f>
        <v>Chris</v>
      </c>
      <c r="AG1847" s="31">
        <f>Table_1[[#This Row],[Ship date]]-Table_1[[#This Row],[Order Date]]</f>
        <v>3</v>
      </c>
      <c r="AH1847" s="22">
        <f>Table_1[[#This Row],[Profit]]/Table_1[[#This Row],[Sales]]</f>
        <v>0.69</v>
      </c>
      <c r="AI1847" s="23">
        <f>Table_1[[#This Row],[Profit]]+Table_1[[#This Row],[Sales]]</f>
        <v>42.689400000000006</v>
      </c>
      <c r="AJ1847" s="17">
        <f>WEEKNUM(Table_1[[#This Row],[Order Date]],1)</f>
        <v>26</v>
      </c>
      <c r="AK1847" s="17" t="str">
        <f>TEXT(Table_1[[#This Row],[Order Date]],"mmm yyyy")</f>
        <v>Jun 2015</v>
      </c>
      <c r="AL1847" s="17" t="str">
        <f>Table_1[[#This Row],[Monthly sales]]&amp;"  Week "&amp;TEXT(Table_1[[#This Row],[Weekly sales]],"00")</f>
        <v>Jun 2015  Week 26</v>
      </c>
      <c r="AM1847" s="17">
        <f>IF(COUNTIF($A$2:A1847, A1847)=1, 1, 0)</f>
        <v>1</v>
      </c>
      <c r="AN1847" s="3">
        <f>COUNTA(A1847) - COUNTIF(Table_1[[#This Row],[Unique Customers]], 1)</f>
        <v>0</v>
      </c>
      <c r="AO1847" s="17" t="str">
        <f t="shared" si="28"/>
        <v>Unique</v>
      </c>
      <c r="AP1847" s="17" t="str">
        <f>"Q"&amp;_xlfn.CEILING.MATH(MONTH(Table_1[[#This Row],[Monthly sales]])/3,1)</f>
        <v>Q2</v>
      </c>
    </row>
    <row r="1848" spans="1:42" ht="14.4" x14ac:dyDescent="0.3">
      <c r="A1848" s="2">
        <v>2713</v>
      </c>
      <c r="B1848" s="15" t="s">
        <v>2923</v>
      </c>
      <c r="C1848" s="15" t="s">
        <v>26</v>
      </c>
      <c r="D1848" s="6">
        <v>0.03</v>
      </c>
      <c r="E1848" s="4">
        <v>348.21</v>
      </c>
      <c r="F1848" s="4">
        <v>40.19</v>
      </c>
      <c r="G1848" s="15" t="s">
        <v>27</v>
      </c>
      <c r="H1848" s="15" t="s">
        <v>95</v>
      </c>
      <c r="I1848" s="15" t="s">
        <v>29</v>
      </c>
      <c r="J1848" s="15" t="s">
        <v>30</v>
      </c>
      <c r="K1848" s="15" t="s">
        <v>31</v>
      </c>
      <c r="L1848" s="15" t="s">
        <v>32</v>
      </c>
      <c r="M1848" s="6">
        <v>0.62</v>
      </c>
      <c r="N1848" s="15" t="s">
        <v>33</v>
      </c>
      <c r="O1848" s="15" t="s">
        <v>53</v>
      </c>
      <c r="P1848" s="15" t="s">
        <v>290</v>
      </c>
      <c r="Q1848" s="15" t="s">
        <v>2925</v>
      </c>
      <c r="R1848" s="2">
        <v>49001</v>
      </c>
      <c r="S1848" s="1">
        <v>42176</v>
      </c>
      <c r="T1848" s="12">
        <f>EOMONTH(Table_1[[#This Row],[Order Date]],0)</f>
        <v>42185</v>
      </c>
      <c r="U1848" s="10">
        <f>EOMONTH(Table_1[[#This Row],[Order Date]],0)</f>
        <v>42185</v>
      </c>
      <c r="V1848" s="14">
        <v>42176</v>
      </c>
      <c r="W1848" s="1">
        <v>42177</v>
      </c>
      <c r="X1848" s="12">
        <v>42177</v>
      </c>
      <c r="Y1848" s="10">
        <f>EOMONTH(Table_1[[#This Row],[Ship date]],0)</f>
        <v>42185</v>
      </c>
      <c r="Z1848" s="14">
        <v>42177</v>
      </c>
      <c r="AA1848" s="4">
        <v>-178.86959999999999</v>
      </c>
      <c r="AB1848" s="2">
        <v>2</v>
      </c>
      <c r="AC1848" s="4">
        <v>736.16</v>
      </c>
      <c r="AD1848" s="2">
        <v>88701</v>
      </c>
      <c r="AE1848" s="4">
        <f>'DataCleaning and Transformation'!$E1848-'DataCleaning and Transformation'!$D1848</f>
        <v>348.18</v>
      </c>
      <c r="AF1848" s="15" t="str">
        <f>_xlfn.IFS('DataCleaning and Transformation'!$O1848="Central","Chris",'DataCleaning and Transformation'!$O1848="East","Erin",'DataCleaning and Transformation'!$O1848="South","Sam",'DataCleaning and Transformation'!$O1848="West","William")</f>
        <v>Chris</v>
      </c>
      <c r="AG1848" s="31">
        <f>Table_1[[#This Row],[Ship date]]-Table_1[[#This Row],[Order Date]]</f>
        <v>1</v>
      </c>
      <c r="AH1848" s="22">
        <f>Table_1[[#This Row],[Profit]]/Table_1[[#This Row],[Sales]]</f>
        <v>-0.24297652684199086</v>
      </c>
      <c r="AI1848" s="23">
        <f>Table_1[[#This Row],[Profit]]+Table_1[[#This Row],[Sales]]</f>
        <v>557.29039999999998</v>
      </c>
      <c r="AJ1848" s="17">
        <f>WEEKNUM(Table_1[[#This Row],[Order Date]],1)</f>
        <v>26</v>
      </c>
      <c r="AK1848" s="17" t="str">
        <f>TEXT(Table_1[[#This Row],[Order Date]],"mmm yyyy")</f>
        <v>Jun 2015</v>
      </c>
      <c r="AL1848" s="17" t="str">
        <f>Table_1[[#This Row],[Monthly sales]]&amp;"  Week "&amp;TEXT(Table_1[[#This Row],[Weekly sales]],"00")</f>
        <v>Jun 2015  Week 26</v>
      </c>
      <c r="AM1848" s="17">
        <f>IF(COUNTIF($A$2:A1848, A1848)=1, 1, 0)</f>
        <v>0</v>
      </c>
      <c r="AN1848" s="3">
        <f>COUNTA(A1848) - COUNTIF(Table_1[[#This Row],[Unique Customers]], 1)</f>
        <v>1</v>
      </c>
      <c r="AO1848" s="17" t="str">
        <f t="shared" si="28"/>
        <v>Repeated</v>
      </c>
      <c r="AP1848" s="17" t="str">
        <f>"Q"&amp;_xlfn.CEILING.MATH(MONTH(Table_1[[#This Row],[Monthly sales]])/3,1)</f>
        <v>Q2</v>
      </c>
    </row>
    <row r="1849" spans="1:42" ht="14.4" x14ac:dyDescent="0.3">
      <c r="A1849" s="2">
        <v>2049</v>
      </c>
      <c r="B1849" s="15" t="s">
        <v>2926</v>
      </c>
      <c r="C1849" s="15" t="s">
        <v>38</v>
      </c>
      <c r="D1849" s="6">
        <v>0.03</v>
      </c>
      <c r="E1849" s="4">
        <v>15.28</v>
      </c>
      <c r="F1849" s="4">
        <v>1.99</v>
      </c>
      <c r="G1849" s="15" t="s">
        <v>39</v>
      </c>
      <c r="H1849" s="15" t="s">
        <v>95</v>
      </c>
      <c r="I1849" s="15" t="s">
        <v>41</v>
      </c>
      <c r="J1849" s="15" t="s">
        <v>42</v>
      </c>
      <c r="K1849" s="15" t="s">
        <v>43</v>
      </c>
      <c r="L1849" s="15" t="s">
        <v>513</v>
      </c>
      <c r="M1849" s="6">
        <v>0.42</v>
      </c>
      <c r="N1849" s="15" t="s">
        <v>33</v>
      </c>
      <c r="O1849" s="15" t="s">
        <v>34</v>
      </c>
      <c r="P1849" s="15" t="s">
        <v>243</v>
      </c>
      <c r="Q1849" s="15" t="s">
        <v>2927</v>
      </c>
      <c r="R1849" s="2">
        <v>22801</v>
      </c>
      <c r="S1849" s="1">
        <v>42176</v>
      </c>
      <c r="T1849" s="12">
        <f>EOMONTH(Table_1[[#This Row],[Order Date]],0)</f>
        <v>42185</v>
      </c>
      <c r="U1849" s="10">
        <f>EOMONTH(Table_1[[#This Row],[Order Date]],0)</f>
        <v>42185</v>
      </c>
      <c r="V1849" s="14">
        <v>42176</v>
      </c>
      <c r="W1849" s="1">
        <v>42178</v>
      </c>
      <c r="X1849" s="12">
        <v>42178</v>
      </c>
      <c r="Y1849" s="10">
        <f>EOMONTH(Table_1[[#This Row],[Ship date]],0)</f>
        <v>42185</v>
      </c>
      <c r="Z1849" s="14">
        <v>42178</v>
      </c>
      <c r="AA1849" s="4">
        <v>-266.68599999999998</v>
      </c>
      <c r="AB1849" s="2">
        <v>19</v>
      </c>
      <c r="AC1849" s="4">
        <v>290.98</v>
      </c>
      <c r="AD1849" s="2">
        <v>88220</v>
      </c>
      <c r="AE1849" s="4">
        <f>'DataCleaning and Transformation'!$E1849-'DataCleaning and Transformation'!$D1849</f>
        <v>15.25</v>
      </c>
      <c r="AF1849" s="15" t="str">
        <f>_xlfn.IFS('DataCleaning and Transformation'!$O1849="Central","Chris",'DataCleaning and Transformation'!$O1849="East","Erin",'DataCleaning and Transformation'!$O1849="South","Sam",'DataCleaning and Transformation'!$O1849="West","William")</f>
        <v>Sam</v>
      </c>
      <c r="AG1849" s="31">
        <f>Table_1[[#This Row],[Ship date]]-Table_1[[#This Row],[Order Date]]</f>
        <v>2</v>
      </c>
      <c r="AH1849" s="22">
        <f>Table_1[[#This Row],[Profit]]/Table_1[[#This Row],[Sales]]</f>
        <v>-0.91650972575434719</v>
      </c>
      <c r="AI1849" s="23">
        <f>Table_1[[#This Row],[Profit]]+Table_1[[#This Row],[Sales]]</f>
        <v>24.29400000000004</v>
      </c>
      <c r="AJ1849" s="17">
        <f>WEEKNUM(Table_1[[#This Row],[Order Date]],1)</f>
        <v>26</v>
      </c>
      <c r="AK1849" s="17" t="str">
        <f>TEXT(Table_1[[#This Row],[Order Date]],"mmm yyyy")</f>
        <v>Jun 2015</v>
      </c>
      <c r="AL1849" s="17" t="str">
        <f>Table_1[[#This Row],[Monthly sales]]&amp;"  Week "&amp;TEXT(Table_1[[#This Row],[Weekly sales]],"00")</f>
        <v>Jun 2015  Week 26</v>
      </c>
      <c r="AM1849" s="17">
        <f>IF(COUNTIF($A$2:A1849, A1849)=1, 1, 0)</f>
        <v>1</v>
      </c>
      <c r="AN1849" s="3">
        <f>COUNTA(A1849) - COUNTIF(Table_1[[#This Row],[Unique Customers]], 1)</f>
        <v>0</v>
      </c>
      <c r="AO1849" s="17" t="str">
        <f t="shared" si="28"/>
        <v>Unique</v>
      </c>
      <c r="AP1849" s="17" t="str">
        <f>"Q"&amp;_xlfn.CEILING.MATH(MONTH(Table_1[[#This Row],[Monthly sales]])/3,1)</f>
        <v>Q2</v>
      </c>
    </row>
    <row r="1850" spans="1:42" ht="14.4" x14ac:dyDescent="0.3">
      <c r="A1850" s="2">
        <v>2049</v>
      </c>
      <c r="B1850" s="15" t="s">
        <v>2926</v>
      </c>
      <c r="C1850" s="15" t="s">
        <v>38</v>
      </c>
      <c r="D1850" s="6">
        <v>0.09</v>
      </c>
      <c r="E1850" s="4">
        <v>1.76</v>
      </c>
      <c r="F1850" s="4">
        <v>0.7</v>
      </c>
      <c r="G1850" s="15" t="s">
        <v>39</v>
      </c>
      <c r="H1850" s="15" t="s">
        <v>95</v>
      </c>
      <c r="I1850" s="15" t="s">
        <v>49</v>
      </c>
      <c r="J1850" s="15" t="s">
        <v>50</v>
      </c>
      <c r="K1850" s="15" t="s">
        <v>51</v>
      </c>
      <c r="L1850" s="15" t="s">
        <v>2928</v>
      </c>
      <c r="M1850" s="6">
        <v>0.56000000000000005</v>
      </c>
      <c r="N1850" s="15" t="s">
        <v>33</v>
      </c>
      <c r="O1850" s="15" t="s">
        <v>34</v>
      </c>
      <c r="P1850" s="15" t="s">
        <v>243</v>
      </c>
      <c r="Q1850" s="15" t="s">
        <v>2927</v>
      </c>
      <c r="R1850" s="2">
        <v>22801</v>
      </c>
      <c r="S1850" s="1">
        <v>42176</v>
      </c>
      <c r="T1850" s="12">
        <f>EOMONTH(Table_1[[#This Row],[Order Date]],0)</f>
        <v>42185</v>
      </c>
      <c r="U1850" s="10">
        <f>EOMONTH(Table_1[[#This Row],[Order Date]],0)</f>
        <v>42185</v>
      </c>
      <c r="V1850" s="14">
        <v>42176</v>
      </c>
      <c r="W1850" s="1">
        <v>42179</v>
      </c>
      <c r="X1850" s="12">
        <v>42179</v>
      </c>
      <c r="Y1850" s="10">
        <f>EOMONTH(Table_1[[#This Row],[Ship date]],0)</f>
        <v>42185</v>
      </c>
      <c r="Z1850" s="14">
        <v>42179</v>
      </c>
      <c r="AA1850" s="4">
        <v>-12.278</v>
      </c>
      <c r="AB1850" s="2">
        <v>13</v>
      </c>
      <c r="AC1850" s="4">
        <v>21.77</v>
      </c>
      <c r="AD1850" s="2">
        <v>88220</v>
      </c>
      <c r="AE1850" s="4">
        <f>'DataCleaning and Transformation'!$E1850-'DataCleaning and Transformation'!$D1850</f>
        <v>1.67</v>
      </c>
      <c r="AF1850" s="15" t="str">
        <f>_xlfn.IFS('DataCleaning and Transformation'!$O1850="Central","Chris",'DataCleaning and Transformation'!$O1850="East","Erin",'DataCleaning and Transformation'!$O1850="South","Sam",'DataCleaning and Transformation'!$O1850="West","William")</f>
        <v>Sam</v>
      </c>
      <c r="AG1850" s="31">
        <f>Table_1[[#This Row],[Ship date]]-Table_1[[#This Row],[Order Date]]</f>
        <v>3</v>
      </c>
      <c r="AH1850" s="22">
        <f>Table_1[[#This Row],[Profit]]/Table_1[[#This Row],[Sales]]</f>
        <v>-0.56398713826366564</v>
      </c>
      <c r="AI1850" s="23">
        <f>Table_1[[#This Row],[Profit]]+Table_1[[#This Row],[Sales]]</f>
        <v>9.4919999999999991</v>
      </c>
      <c r="AJ1850" s="17">
        <f>WEEKNUM(Table_1[[#This Row],[Order Date]],1)</f>
        <v>26</v>
      </c>
      <c r="AK1850" s="17" t="str">
        <f>TEXT(Table_1[[#This Row],[Order Date]],"mmm yyyy")</f>
        <v>Jun 2015</v>
      </c>
      <c r="AL1850" s="17" t="str">
        <f>Table_1[[#This Row],[Monthly sales]]&amp;"  Week "&amp;TEXT(Table_1[[#This Row],[Weekly sales]],"00")</f>
        <v>Jun 2015  Week 26</v>
      </c>
      <c r="AM1850" s="17">
        <f>IF(COUNTIF($A$2:A1850, A1850)=1, 1, 0)</f>
        <v>0</v>
      </c>
      <c r="AN1850" s="3">
        <f>COUNTA(A1850) - COUNTIF(Table_1[[#This Row],[Unique Customers]], 1)</f>
        <v>1</v>
      </c>
      <c r="AO1850" s="17" t="str">
        <f t="shared" si="28"/>
        <v>Repeated</v>
      </c>
      <c r="AP1850" s="17" t="str">
        <f>"Q"&amp;_xlfn.CEILING.MATH(MONTH(Table_1[[#This Row],[Monthly sales]])/3,1)</f>
        <v>Q2</v>
      </c>
    </row>
    <row r="1851" spans="1:42" ht="14.4" x14ac:dyDescent="0.3">
      <c r="A1851" s="2">
        <v>2305</v>
      </c>
      <c r="B1851" s="15" t="s">
        <v>2929</v>
      </c>
      <c r="C1851" s="15" t="s">
        <v>38</v>
      </c>
      <c r="D1851" s="6">
        <v>0</v>
      </c>
      <c r="E1851" s="4">
        <v>90.48</v>
      </c>
      <c r="F1851" s="4">
        <v>19.989999999999998</v>
      </c>
      <c r="G1851" s="15" t="s">
        <v>39</v>
      </c>
      <c r="H1851" s="15" t="s">
        <v>28</v>
      </c>
      <c r="I1851" s="15" t="s">
        <v>49</v>
      </c>
      <c r="J1851" s="15" t="s">
        <v>346</v>
      </c>
      <c r="K1851" s="15" t="s">
        <v>74</v>
      </c>
      <c r="L1851" s="15" t="s">
        <v>503</v>
      </c>
      <c r="M1851" s="6">
        <v>0.4</v>
      </c>
      <c r="N1851" s="15" t="s">
        <v>33</v>
      </c>
      <c r="O1851" s="15" t="s">
        <v>53</v>
      </c>
      <c r="P1851" s="15" t="s">
        <v>1072</v>
      </c>
      <c r="Q1851" s="15" t="s">
        <v>131</v>
      </c>
      <c r="R1851" s="2">
        <v>57201</v>
      </c>
      <c r="S1851" s="1">
        <v>42176</v>
      </c>
      <c r="T1851" s="12">
        <f>EOMONTH(Table_1[[#This Row],[Order Date]],0)</f>
        <v>42185</v>
      </c>
      <c r="U1851" s="10">
        <f>EOMONTH(Table_1[[#This Row],[Order Date]],0)</f>
        <v>42185</v>
      </c>
      <c r="V1851" s="14">
        <v>42176</v>
      </c>
      <c r="W1851" s="1">
        <v>42179</v>
      </c>
      <c r="X1851" s="12">
        <v>42179</v>
      </c>
      <c r="Y1851" s="10">
        <f>EOMONTH(Table_1[[#This Row],[Ship date]],0)</f>
        <v>42185</v>
      </c>
      <c r="Z1851" s="14">
        <v>42179</v>
      </c>
      <c r="AA1851" s="4">
        <v>800.25509999999997</v>
      </c>
      <c r="AB1851" s="2">
        <v>12</v>
      </c>
      <c r="AC1851" s="4">
        <v>1159.79</v>
      </c>
      <c r="AD1851" s="2">
        <v>89869</v>
      </c>
      <c r="AE1851" s="4">
        <f>'DataCleaning and Transformation'!$E1851-'DataCleaning and Transformation'!$D1851</f>
        <v>90.48</v>
      </c>
      <c r="AF1851" s="15" t="str">
        <f>_xlfn.IFS('DataCleaning and Transformation'!$O1851="Central","Chris",'DataCleaning and Transformation'!$O1851="East","Erin",'DataCleaning and Transformation'!$O1851="South","Sam",'DataCleaning and Transformation'!$O1851="West","William")</f>
        <v>Chris</v>
      </c>
      <c r="AG1851" s="31">
        <f>Table_1[[#This Row],[Ship date]]-Table_1[[#This Row],[Order Date]]</f>
        <v>3</v>
      </c>
      <c r="AH1851" s="22">
        <f>Table_1[[#This Row],[Profit]]/Table_1[[#This Row],[Sales]]</f>
        <v>0.69</v>
      </c>
      <c r="AI1851" s="23">
        <f>Table_1[[#This Row],[Profit]]+Table_1[[#This Row],[Sales]]</f>
        <v>1960.0450999999998</v>
      </c>
      <c r="AJ1851" s="17">
        <f>WEEKNUM(Table_1[[#This Row],[Order Date]],1)</f>
        <v>26</v>
      </c>
      <c r="AK1851" s="17" t="str">
        <f>TEXT(Table_1[[#This Row],[Order Date]],"mmm yyyy")</f>
        <v>Jun 2015</v>
      </c>
      <c r="AL1851" s="17" t="str">
        <f>Table_1[[#This Row],[Monthly sales]]&amp;"  Week "&amp;TEXT(Table_1[[#This Row],[Weekly sales]],"00")</f>
        <v>Jun 2015  Week 26</v>
      </c>
      <c r="AM1851" s="17">
        <f>IF(COUNTIF($A$2:A1851, A1851)=1, 1, 0)</f>
        <v>1</v>
      </c>
      <c r="AN1851" s="3">
        <f>COUNTA(A1851) - COUNTIF(Table_1[[#This Row],[Unique Customers]], 1)</f>
        <v>0</v>
      </c>
      <c r="AO1851" s="17" t="str">
        <f t="shared" si="28"/>
        <v>Unique</v>
      </c>
      <c r="AP1851" s="17" t="str">
        <f>"Q"&amp;_xlfn.CEILING.MATH(MONTH(Table_1[[#This Row],[Monthly sales]])/3,1)</f>
        <v>Q2</v>
      </c>
    </row>
    <row r="1852" spans="1:42" ht="14.4" x14ac:dyDescent="0.3">
      <c r="A1852" s="2">
        <v>648</v>
      </c>
      <c r="B1852" s="15" t="s">
        <v>2930</v>
      </c>
      <c r="C1852" s="15" t="s">
        <v>71</v>
      </c>
      <c r="D1852" s="6">
        <v>0.02</v>
      </c>
      <c r="E1852" s="4">
        <v>25.38</v>
      </c>
      <c r="F1852" s="4">
        <v>8.99</v>
      </c>
      <c r="G1852" s="15" t="s">
        <v>39</v>
      </c>
      <c r="H1852" s="15" t="s">
        <v>72</v>
      </c>
      <c r="I1852" s="15" t="s">
        <v>29</v>
      </c>
      <c r="J1852" s="15" t="s">
        <v>127</v>
      </c>
      <c r="K1852" s="15" t="s">
        <v>43</v>
      </c>
      <c r="L1852" s="15" t="s">
        <v>2386</v>
      </c>
      <c r="M1852" s="6">
        <v>0.5</v>
      </c>
      <c r="N1852" s="15" t="s">
        <v>33</v>
      </c>
      <c r="O1852" s="15" t="s">
        <v>53</v>
      </c>
      <c r="P1852" s="15" t="s">
        <v>104</v>
      </c>
      <c r="Q1852" s="15" t="s">
        <v>2931</v>
      </c>
      <c r="R1852" s="2">
        <v>60440</v>
      </c>
      <c r="S1852" s="1">
        <v>42176</v>
      </c>
      <c r="T1852" s="12">
        <f>EOMONTH(Table_1[[#This Row],[Order Date]],0)</f>
        <v>42185</v>
      </c>
      <c r="U1852" s="10">
        <f>EOMONTH(Table_1[[#This Row],[Order Date]],0)</f>
        <v>42185</v>
      </c>
      <c r="V1852" s="14">
        <v>42176</v>
      </c>
      <c r="W1852" s="1">
        <v>42177</v>
      </c>
      <c r="X1852" s="12">
        <v>42177</v>
      </c>
      <c r="Y1852" s="10">
        <f>EOMONTH(Table_1[[#This Row],[Ship date]],0)</f>
        <v>42185</v>
      </c>
      <c r="Z1852" s="14">
        <v>42177</v>
      </c>
      <c r="AA1852" s="4">
        <v>-10.36</v>
      </c>
      <c r="AB1852" s="2">
        <v>1</v>
      </c>
      <c r="AC1852" s="4">
        <v>34.11</v>
      </c>
      <c r="AD1852" s="2">
        <v>91365</v>
      </c>
      <c r="AE1852" s="4">
        <f>'DataCleaning and Transformation'!$E1852-'DataCleaning and Transformation'!$D1852</f>
        <v>25.36</v>
      </c>
      <c r="AF1852" s="15" t="str">
        <f>_xlfn.IFS('DataCleaning and Transformation'!$O1852="Central","Chris",'DataCleaning and Transformation'!$O1852="East","Erin",'DataCleaning and Transformation'!$O1852="South","Sam",'DataCleaning and Transformation'!$O1852="West","William")</f>
        <v>Chris</v>
      </c>
      <c r="AG1852" s="31">
        <f>Table_1[[#This Row],[Ship date]]-Table_1[[#This Row],[Order Date]]</f>
        <v>1</v>
      </c>
      <c r="AH1852" s="22">
        <f>Table_1[[#This Row],[Profit]]/Table_1[[#This Row],[Sales]]</f>
        <v>-0.30372324831427733</v>
      </c>
      <c r="AI1852" s="23">
        <f>Table_1[[#This Row],[Profit]]+Table_1[[#This Row],[Sales]]</f>
        <v>23.75</v>
      </c>
      <c r="AJ1852" s="17">
        <f>WEEKNUM(Table_1[[#This Row],[Order Date]],1)</f>
        <v>26</v>
      </c>
      <c r="AK1852" s="17" t="str">
        <f>TEXT(Table_1[[#This Row],[Order Date]],"mmm yyyy")</f>
        <v>Jun 2015</v>
      </c>
      <c r="AL1852" s="17" t="str">
        <f>Table_1[[#This Row],[Monthly sales]]&amp;"  Week "&amp;TEXT(Table_1[[#This Row],[Weekly sales]],"00")</f>
        <v>Jun 2015  Week 26</v>
      </c>
      <c r="AM1852" s="17">
        <f>IF(COUNTIF($A$2:A1852, A1852)=1, 1, 0)</f>
        <v>1</v>
      </c>
      <c r="AN1852" s="3">
        <f>COUNTA(A1852) - COUNTIF(Table_1[[#This Row],[Unique Customers]], 1)</f>
        <v>0</v>
      </c>
      <c r="AO1852" s="17" t="str">
        <f t="shared" si="28"/>
        <v>Unique</v>
      </c>
      <c r="AP1852" s="17" t="str">
        <f>"Q"&amp;_xlfn.CEILING.MATH(MONTH(Table_1[[#This Row],[Monthly sales]])/3,1)</f>
        <v>Q2</v>
      </c>
    </row>
    <row r="1853" spans="1:42" ht="14.4" x14ac:dyDescent="0.3">
      <c r="A1853" s="2">
        <v>792</v>
      </c>
      <c r="B1853" s="15" t="s">
        <v>2932</v>
      </c>
      <c r="C1853" s="15" t="s">
        <v>71</v>
      </c>
      <c r="D1853" s="6">
        <v>0.09</v>
      </c>
      <c r="E1853" s="4">
        <v>6.48</v>
      </c>
      <c r="F1853" s="4">
        <v>9.68</v>
      </c>
      <c r="G1853" s="15" t="s">
        <v>39</v>
      </c>
      <c r="H1853" s="15" t="s">
        <v>95</v>
      </c>
      <c r="I1853" s="15" t="s">
        <v>49</v>
      </c>
      <c r="J1853" s="15" t="s">
        <v>89</v>
      </c>
      <c r="K1853" s="15" t="s">
        <v>74</v>
      </c>
      <c r="L1853" s="15" t="s">
        <v>2933</v>
      </c>
      <c r="M1853" s="6">
        <v>0.36</v>
      </c>
      <c r="N1853" s="15" t="s">
        <v>33</v>
      </c>
      <c r="O1853" s="15" t="s">
        <v>53</v>
      </c>
      <c r="P1853" s="15" t="s">
        <v>208</v>
      </c>
      <c r="Q1853" s="15" t="s">
        <v>2934</v>
      </c>
      <c r="R1853" s="2">
        <v>73064</v>
      </c>
      <c r="S1853" s="1">
        <v>42176</v>
      </c>
      <c r="T1853" s="12">
        <f>EOMONTH(Table_1[[#This Row],[Order Date]],0)</f>
        <v>42185</v>
      </c>
      <c r="U1853" s="10">
        <f>EOMONTH(Table_1[[#This Row],[Order Date]],0)</f>
        <v>42185</v>
      </c>
      <c r="V1853" s="14">
        <v>42176</v>
      </c>
      <c r="W1853" s="1">
        <v>42177</v>
      </c>
      <c r="X1853" s="12">
        <v>42177</v>
      </c>
      <c r="Y1853" s="10">
        <f>EOMONTH(Table_1[[#This Row],[Ship date]],0)</f>
        <v>42185</v>
      </c>
      <c r="Z1853" s="14">
        <v>42177</v>
      </c>
      <c r="AA1853" s="4">
        <v>-204.16</v>
      </c>
      <c r="AB1853" s="2">
        <v>16</v>
      </c>
      <c r="AC1853" s="4">
        <v>99.92</v>
      </c>
      <c r="AD1853" s="2">
        <v>88753</v>
      </c>
      <c r="AE1853" s="4">
        <f>'DataCleaning and Transformation'!$E1853-'DataCleaning and Transformation'!$D1853</f>
        <v>6.3900000000000006</v>
      </c>
      <c r="AF1853" s="15" t="str">
        <f>_xlfn.IFS('DataCleaning and Transformation'!$O1853="Central","Chris",'DataCleaning and Transformation'!$O1853="East","Erin",'DataCleaning and Transformation'!$O1853="South","Sam",'DataCleaning and Transformation'!$O1853="West","William")</f>
        <v>Chris</v>
      </c>
      <c r="AG1853" s="31">
        <f>Table_1[[#This Row],[Ship date]]-Table_1[[#This Row],[Order Date]]</f>
        <v>1</v>
      </c>
      <c r="AH1853" s="22">
        <f>Table_1[[#This Row],[Profit]]/Table_1[[#This Row],[Sales]]</f>
        <v>-2.0432345876701361</v>
      </c>
      <c r="AI1853" s="23">
        <f>Table_1[[#This Row],[Profit]]+Table_1[[#This Row],[Sales]]</f>
        <v>-104.24</v>
      </c>
      <c r="AJ1853" s="17">
        <f>WEEKNUM(Table_1[[#This Row],[Order Date]],1)</f>
        <v>26</v>
      </c>
      <c r="AK1853" s="17" t="str">
        <f>TEXT(Table_1[[#This Row],[Order Date]],"mmm yyyy")</f>
        <v>Jun 2015</v>
      </c>
      <c r="AL1853" s="17" t="str">
        <f>Table_1[[#This Row],[Monthly sales]]&amp;"  Week "&amp;TEXT(Table_1[[#This Row],[Weekly sales]],"00")</f>
        <v>Jun 2015  Week 26</v>
      </c>
      <c r="AM1853" s="17">
        <f>IF(COUNTIF($A$2:A1853, A1853)=1, 1, 0)</f>
        <v>1</v>
      </c>
      <c r="AN1853" s="3">
        <f>COUNTA(A1853) - COUNTIF(Table_1[[#This Row],[Unique Customers]], 1)</f>
        <v>0</v>
      </c>
      <c r="AO1853" s="17" t="str">
        <f t="shared" si="28"/>
        <v>Unique</v>
      </c>
      <c r="AP1853" s="17" t="str">
        <f>"Q"&amp;_xlfn.CEILING.MATH(MONTH(Table_1[[#This Row],[Monthly sales]])/3,1)</f>
        <v>Q2</v>
      </c>
    </row>
    <row r="1854" spans="1:42" ht="14.4" x14ac:dyDescent="0.3">
      <c r="A1854" s="2">
        <v>1511</v>
      </c>
      <c r="B1854" s="15" t="s">
        <v>2935</v>
      </c>
      <c r="C1854" s="15" t="s">
        <v>26</v>
      </c>
      <c r="D1854" s="6">
        <v>0.09</v>
      </c>
      <c r="E1854" s="4">
        <v>20.98</v>
      </c>
      <c r="F1854" s="4">
        <v>1.49</v>
      </c>
      <c r="G1854" s="15" t="s">
        <v>39</v>
      </c>
      <c r="H1854" s="15" t="s">
        <v>95</v>
      </c>
      <c r="I1854" s="15" t="s">
        <v>49</v>
      </c>
      <c r="J1854" s="15" t="s">
        <v>73</v>
      </c>
      <c r="K1854" s="15" t="s">
        <v>74</v>
      </c>
      <c r="L1854" s="15" t="s">
        <v>2610</v>
      </c>
      <c r="M1854" s="6">
        <v>0.35</v>
      </c>
      <c r="N1854" s="15" t="s">
        <v>33</v>
      </c>
      <c r="O1854" s="15" t="s">
        <v>53</v>
      </c>
      <c r="P1854" s="15" t="s">
        <v>54</v>
      </c>
      <c r="Q1854" s="15" t="s">
        <v>2936</v>
      </c>
      <c r="R1854" s="2">
        <v>47302</v>
      </c>
      <c r="S1854" s="1">
        <v>42177</v>
      </c>
      <c r="T1854" s="12">
        <f>EOMONTH(Table_1[[#This Row],[Order Date]],0)</f>
        <v>42185</v>
      </c>
      <c r="U1854" s="10">
        <f>EOMONTH(Table_1[[#This Row],[Order Date]],0)</f>
        <v>42185</v>
      </c>
      <c r="V1854" s="14">
        <v>42177</v>
      </c>
      <c r="W1854" s="1">
        <v>42179</v>
      </c>
      <c r="X1854" s="12">
        <v>42179</v>
      </c>
      <c r="Y1854" s="10">
        <f>EOMONTH(Table_1[[#This Row],[Ship date]],0)</f>
        <v>42185</v>
      </c>
      <c r="Z1854" s="14">
        <v>42179</v>
      </c>
      <c r="AA1854" s="4">
        <v>199.1823</v>
      </c>
      <c r="AB1854" s="2">
        <v>14</v>
      </c>
      <c r="AC1854" s="4">
        <v>288.67</v>
      </c>
      <c r="AD1854" s="2">
        <v>90303</v>
      </c>
      <c r="AE1854" s="4">
        <f>'DataCleaning and Transformation'!$E1854-'DataCleaning and Transformation'!$D1854</f>
        <v>20.89</v>
      </c>
      <c r="AF1854" s="15" t="str">
        <f>_xlfn.IFS('DataCleaning and Transformation'!$O1854="Central","Chris",'DataCleaning and Transformation'!$O1854="East","Erin",'DataCleaning and Transformation'!$O1854="South","Sam",'DataCleaning and Transformation'!$O1854="West","William")</f>
        <v>Chris</v>
      </c>
      <c r="AG1854" s="31">
        <f>Table_1[[#This Row],[Ship date]]-Table_1[[#This Row],[Order Date]]</f>
        <v>2</v>
      </c>
      <c r="AH1854" s="22">
        <f>Table_1[[#This Row],[Profit]]/Table_1[[#This Row],[Sales]]</f>
        <v>0.69</v>
      </c>
      <c r="AI1854" s="23">
        <f>Table_1[[#This Row],[Profit]]+Table_1[[#This Row],[Sales]]</f>
        <v>487.85230000000001</v>
      </c>
      <c r="AJ1854" s="17">
        <f>WEEKNUM(Table_1[[#This Row],[Order Date]],1)</f>
        <v>26</v>
      </c>
      <c r="AK1854" s="17" t="str">
        <f>TEXT(Table_1[[#This Row],[Order Date]],"mmm yyyy")</f>
        <v>Jun 2015</v>
      </c>
      <c r="AL1854" s="17" t="str">
        <f>Table_1[[#This Row],[Monthly sales]]&amp;"  Week "&amp;TEXT(Table_1[[#This Row],[Weekly sales]],"00")</f>
        <v>Jun 2015  Week 26</v>
      </c>
      <c r="AM1854" s="17">
        <f>IF(COUNTIF($A$2:A1854, A1854)=1, 1, 0)</f>
        <v>1</v>
      </c>
      <c r="AN1854" s="3">
        <f>COUNTA(A1854) - COUNTIF(Table_1[[#This Row],[Unique Customers]], 1)</f>
        <v>0</v>
      </c>
      <c r="AO1854" s="17" t="str">
        <f t="shared" si="28"/>
        <v>Unique</v>
      </c>
      <c r="AP1854" s="17" t="str">
        <f>"Q"&amp;_xlfn.CEILING.MATH(MONTH(Table_1[[#This Row],[Monthly sales]])/3,1)</f>
        <v>Q2</v>
      </c>
    </row>
    <row r="1855" spans="1:42" ht="14.4" x14ac:dyDescent="0.3">
      <c r="A1855" s="2">
        <v>2874</v>
      </c>
      <c r="B1855" s="15" t="s">
        <v>2041</v>
      </c>
      <c r="C1855" s="15" t="s">
        <v>26</v>
      </c>
      <c r="D1855" s="6">
        <v>0.03</v>
      </c>
      <c r="E1855" s="4">
        <v>304.99</v>
      </c>
      <c r="F1855" s="4">
        <v>19.989999999999998</v>
      </c>
      <c r="G1855" s="15" t="s">
        <v>39</v>
      </c>
      <c r="H1855" s="15" t="s">
        <v>72</v>
      </c>
      <c r="I1855" s="15" t="s">
        <v>49</v>
      </c>
      <c r="J1855" s="15" t="s">
        <v>73</v>
      </c>
      <c r="K1855" s="15" t="s">
        <v>74</v>
      </c>
      <c r="L1855" s="15" t="s">
        <v>2804</v>
      </c>
      <c r="M1855" s="6">
        <v>0.4</v>
      </c>
      <c r="N1855" s="15" t="s">
        <v>33</v>
      </c>
      <c r="O1855" s="15" t="s">
        <v>53</v>
      </c>
      <c r="P1855" s="15" t="s">
        <v>134</v>
      </c>
      <c r="Q1855" s="15" t="s">
        <v>2042</v>
      </c>
      <c r="R1855" s="2">
        <v>68128</v>
      </c>
      <c r="S1855" s="1">
        <v>42177</v>
      </c>
      <c r="T1855" s="12">
        <f>EOMONTH(Table_1[[#This Row],[Order Date]],0)</f>
        <v>42185</v>
      </c>
      <c r="U1855" s="10">
        <f>EOMONTH(Table_1[[#This Row],[Order Date]],0)</f>
        <v>42185</v>
      </c>
      <c r="V1855" s="14">
        <v>42177</v>
      </c>
      <c r="W1855" s="1">
        <v>42179</v>
      </c>
      <c r="X1855" s="12">
        <v>42179</v>
      </c>
      <c r="Y1855" s="10">
        <f>EOMONTH(Table_1[[#This Row],[Ship date]],0)</f>
        <v>42185</v>
      </c>
      <c r="Z1855" s="14">
        <v>42179</v>
      </c>
      <c r="AA1855" s="4">
        <v>4033.6089000000002</v>
      </c>
      <c r="AB1855" s="2">
        <v>19</v>
      </c>
      <c r="AC1855" s="4">
        <v>5845.81</v>
      </c>
      <c r="AD1855" s="2">
        <v>89874</v>
      </c>
      <c r="AE1855" s="4">
        <f>'DataCleaning and Transformation'!$E1855-'DataCleaning and Transformation'!$D1855</f>
        <v>304.96000000000004</v>
      </c>
      <c r="AF1855" s="15" t="str">
        <f>_xlfn.IFS('DataCleaning and Transformation'!$O1855="Central","Chris",'DataCleaning and Transformation'!$O1855="East","Erin",'DataCleaning and Transformation'!$O1855="South","Sam",'DataCleaning and Transformation'!$O1855="West","William")</f>
        <v>Chris</v>
      </c>
      <c r="AG1855" s="31">
        <f>Table_1[[#This Row],[Ship date]]-Table_1[[#This Row],[Order Date]]</f>
        <v>2</v>
      </c>
      <c r="AH1855" s="22">
        <f>Table_1[[#This Row],[Profit]]/Table_1[[#This Row],[Sales]]</f>
        <v>0.69</v>
      </c>
      <c r="AI1855" s="23">
        <f>Table_1[[#This Row],[Profit]]+Table_1[[#This Row],[Sales]]</f>
        <v>9879.4189000000006</v>
      </c>
      <c r="AJ1855" s="17">
        <f>WEEKNUM(Table_1[[#This Row],[Order Date]],1)</f>
        <v>26</v>
      </c>
      <c r="AK1855" s="17" t="str">
        <f>TEXT(Table_1[[#This Row],[Order Date]],"mmm yyyy")</f>
        <v>Jun 2015</v>
      </c>
      <c r="AL1855" s="17" t="str">
        <f>Table_1[[#This Row],[Monthly sales]]&amp;"  Week "&amp;TEXT(Table_1[[#This Row],[Weekly sales]],"00")</f>
        <v>Jun 2015  Week 26</v>
      </c>
      <c r="AM1855" s="17">
        <f>IF(COUNTIF($A$2:A1855, A1855)=1, 1, 0)</f>
        <v>0</v>
      </c>
      <c r="AN1855" s="3">
        <f>COUNTA(A1855) - COUNTIF(Table_1[[#This Row],[Unique Customers]], 1)</f>
        <v>1</v>
      </c>
      <c r="AO1855" s="17" t="str">
        <f t="shared" si="28"/>
        <v>Unique</v>
      </c>
      <c r="AP1855" s="17" t="str">
        <f>"Q"&amp;_xlfn.CEILING.MATH(MONTH(Table_1[[#This Row],[Monthly sales]])/3,1)</f>
        <v>Q2</v>
      </c>
    </row>
    <row r="1856" spans="1:42" ht="14.4" x14ac:dyDescent="0.3">
      <c r="A1856" s="2">
        <v>2874</v>
      </c>
      <c r="B1856" s="15" t="s">
        <v>2041</v>
      </c>
      <c r="C1856" s="15" t="s">
        <v>26</v>
      </c>
      <c r="D1856" s="6">
        <v>0.09</v>
      </c>
      <c r="E1856" s="4">
        <v>65.989999999999995</v>
      </c>
      <c r="F1856" s="4">
        <v>8.99</v>
      </c>
      <c r="G1856" s="15" t="s">
        <v>39</v>
      </c>
      <c r="H1856" s="15" t="s">
        <v>72</v>
      </c>
      <c r="I1856" s="15" t="s">
        <v>41</v>
      </c>
      <c r="J1856" s="15" t="s">
        <v>136</v>
      </c>
      <c r="K1856" s="15" t="s">
        <v>74</v>
      </c>
      <c r="L1856" s="15" t="s">
        <v>2937</v>
      </c>
      <c r="M1856" s="6">
        <v>0.57999999999999996</v>
      </c>
      <c r="N1856" s="15" t="s">
        <v>33</v>
      </c>
      <c r="O1856" s="15" t="s">
        <v>53</v>
      </c>
      <c r="P1856" s="15" t="s">
        <v>134</v>
      </c>
      <c r="Q1856" s="15" t="s">
        <v>2042</v>
      </c>
      <c r="R1856" s="2">
        <v>68128</v>
      </c>
      <c r="S1856" s="1">
        <v>42177</v>
      </c>
      <c r="T1856" s="12">
        <f>EOMONTH(Table_1[[#This Row],[Order Date]],0)</f>
        <v>42185</v>
      </c>
      <c r="U1856" s="10">
        <f>EOMONTH(Table_1[[#This Row],[Order Date]],0)</f>
        <v>42185</v>
      </c>
      <c r="V1856" s="14">
        <v>42177</v>
      </c>
      <c r="W1856" s="1">
        <v>42179</v>
      </c>
      <c r="X1856" s="12">
        <v>42179</v>
      </c>
      <c r="Y1856" s="10">
        <f>EOMONTH(Table_1[[#This Row],[Ship date]],0)</f>
        <v>42185</v>
      </c>
      <c r="Z1856" s="14">
        <v>42179</v>
      </c>
      <c r="AA1856" s="4">
        <v>141.7824</v>
      </c>
      <c r="AB1856" s="2">
        <v>12</v>
      </c>
      <c r="AC1856" s="4">
        <v>633.85</v>
      </c>
      <c r="AD1856" s="2">
        <v>89874</v>
      </c>
      <c r="AE1856" s="4">
        <f>'DataCleaning and Transformation'!$E1856-'DataCleaning and Transformation'!$D1856</f>
        <v>65.899999999999991</v>
      </c>
      <c r="AF1856" s="15" t="str">
        <f>_xlfn.IFS('DataCleaning and Transformation'!$O1856="Central","Chris",'DataCleaning and Transformation'!$O1856="East","Erin",'DataCleaning and Transformation'!$O1856="South","Sam",'DataCleaning and Transformation'!$O1856="West","William")</f>
        <v>Chris</v>
      </c>
      <c r="AG1856" s="31">
        <f>Table_1[[#This Row],[Ship date]]-Table_1[[#This Row],[Order Date]]</f>
        <v>2</v>
      </c>
      <c r="AH1856" s="22">
        <f>Table_1[[#This Row],[Profit]]/Table_1[[#This Row],[Sales]]</f>
        <v>0.22368446793405378</v>
      </c>
      <c r="AI1856" s="23">
        <f>Table_1[[#This Row],[Profit]]+Table_1[[#This Row],[Sales]]</f>
        <v>775.63239999999996</v>
      </c>
      <c r="AJ1856" s="17">
        <f>WEEKNUM(Table_1[[#This Row],[Order Date]],1)</f>
        <v>26</v>
      </c>
      <c r="AK1856" s="17" t="str">
        <f>TEXT(Table_1[[#This Row],[Order Date]],"mmm yyyy")</f>
        <v>Jun 2015</v>
      </c>
      <c r="AL1856" s="17" t="str">
        <f>Table_1[[#This Row],[Monthly sales]]&amp;"  Week "&amp;TEXT(Table_1[[#This Row],[Weekly sales]],"00")</f>
        <v>Jun 2015  Week 26</v>
      </c>
      <c r="AM1856" s="17">
        <f>IF(COUNTIF($A$2:A1856, A1856)=1, 1, 0)</f>
        <v>0</v>
      </c>
      <c r="AN1856" s="3">
        <f>COUNTA(A1856) - COUNTIF(Table_1[[#This Row],[Unique Customers]], 1)</f>
        <v>1</v>
      </c>
      <c r="AO1856" s="17" t="str">
        <f t="shared" si="28"/>
        <v>Repeated</v>
      </c>
      <c r="AP1856" s="17" t="str">
        <f>"Q"&amp;_xlfn.CEILING.MATH(MONTH(Table_1[[#This Row],[Monthly sales]])/3,1)</f>
        <v>Q2</v>
      </c>
    </row>
    <row r="1857" spans="1:42" ht="14.4" x14ac:dyDescent="0.3">
      <c r="A1857" s="2">
        <v>2963</v>
      </c>
      <c r="B1857" s="15" t="s">
        <v>2938</v>
      </c>
      <c r="C1857" s="15" t="s">
        <v>26</v>
      </c>
      <c r="D1857" s="6">
        <v>0.01</v>
      </c>
      <c r="E1857" s="4">
        <v>7.98</v>
      </c>
      <c r="F1857" s="4">
        <v>6.5</v>
      </c>
      <c r="G1857" s="15" t="s">
        <v>39</v>
      </c>
      <c r="H1857" s="15" t="s">
        <v>40</v>
      </c>
      <c r="I1857" s="15" t="s">
        <v>49</v>
      </c>
      <c r="J1857" s="15" t="s">
        <v>79</v>
      </c>
      <c r="K1857" s="15" t="s">
        <v>145</v>
      </c>
      <c r="L1857" s="15" t="s">
        <v>2939</v>
      </c>
      <c r="M1857" s="6">
        <v>0.59</v>
      </c>
      <c r="N1857" s="15" t="s">
        <v>33</v>
      </c>
      <c r="O1857" s="15" t="s">
        <v>112</v>
      </c>
      <c r="P1857" s="15" t="s">
        <v>419</v>
      </c>
      <c r="Q1857" s="15" t="s">
        <v>2940</v>
      </c>
      <c r="R1857" s="2">
        <v>21220</v>
      </c>
      <c r="S1857" s="1">
        <v>42177</v>
      </c>
      <c r="T1857" s="12">
        <f>EOMONTH(Table_1[[#This Row],[Order Date]],0)</f>
        <v>42185</v>
      </c>
      <c r="U1857" s="10">
        <f>EOMONTH(Table_1[[#This Row],[Order Date]],0)</f>
        <v>42185</v>
      </c>
      <c r="V1857" s="14">
        <v>42177</v>
      </c>
      <c r="W1857" s="1">
        <v>42178</v>
      </c>
      <c r="X1857" s="12">
        <v>42178</v>
      </c>
      <c r="Y1857" s="10">
        <f>EOMONTH(Table_1[[#This Row],[Ship date]],0)</f>
        <v>42185</v>
      </c>
      <c r="Z1857" s="14">
        <v>42178</v>
      </c>
      <c r="AA1857" s="4">
        <v>-34.591999999999999</v>
      </c>
      <c r="AB1857" s="2">
        <v>4</v>
      </c>
      <c r="AC1857" s="4">
        <v>34.909999999999997</v>
      </c>
      <c r="AD1857" s="2">
        <v>88612</v>
      </c>
      <c r="AE1857" s="4">
        <f>'DataCleaning and Transformation'!$E1857-'DataCleaning and Transformation'!$D1857</f>
        <v>7.9700000000000006</v>
      </c>
      <c r="AF1857" s="15" t="str">
        <f>_xlfn.IFS('DataCleaning and Transformation'!$O1857="Central","Chris",'DataCleaning and Transformation'!$O1857="East","Erin",'DataCleaning and Transformation'!$O1857="South","Sam",'DataCleaning and Transformation'!$O1857="West","William")</f>
        <v>Erin</v>
      </c>
      <c r="AG1857" s="31">
        <f>Table_1[[#This Row],[Ship date]]-Table_1[[#This Row],[Order Date]]</f>
        <v>1</v>
      </c>
      <c r="AH1857" s="22">
        <f>Table_1[[#This Row],[Profit]]/Table_1[[#This Row],[Sales]]</f>
        <v>-0.99089086221712985</v>
      </c>
      <c r="AI1857" s="23">
        <f>Table_1[[#This Row],[Profit]]+Table_1[[#This Row],[Sales]]</f>
        <v>0.31799999999999784</v>
      </c>
      <c r="AJ1857" s="17">
        <f>WEEKNUM(Table_1[[#This Row],[Order Date]],1)</f>
        <v>26</v>
      </c>
      <c r="AK1857" s="17" t="str">
        <f>TEXT(Table_1[[#This Row],[Order Date]],"mmm yyyy")</f>
        <v>Jun 2015</v>
      </c>
      <c r="AL1857" s="17" t="str">
        <f>Table_1[[#This Row],[Monthly sales]]&amp;"  Week "&amp;TEXT(Table_1[[#This Row],[Weekly sales]],"00")</f>
        <v>Jun 2015  Week 26</v>
      </c>
      <c r="AM1857" s="17">
        <f>IF(COUNTIF($A$2:A1857, A1857)=1, 1, 0)</f>
        <v>1</v>
      </c>
      <c r="AN1857" s="3">
        <f>COUNTA(A1857) - COUNTIF(Table_1[[#This Row],[Unique Customers]], 1)</f>
        <v>0</v>
      </c>
      <c r="AO1857" s="17" t="str">
        <f t="shared" si="28"/>
        <v>Unique</v>
      </c>
      <c r="AP1857" s="17" t="str">
        <f>"Q"&amp;_xlfn.CEILING.MATH(MONTH(Table_1[[#This Row],[Monthly sales]])/3,1)</f>
        <v>Q2</v>
      </c>
    </row>
    <row r="1858" spans="1:42" ht="14.4" x14ac:dyDescent="0.3">
      <c r="A1858" s="2">
        <v>3132</v>
      </c>
      <c r="B1858" s="15" t="s">
        <v>2553</v>
      </c>
      <c r="C1858" s="15" t="s">
        <v>38</v>
      </c>
      <c r="D1858" s="6">
        <v>0.1</v>
      </c>
      <c r="E1858" s="4">
        <v>180.98</v>
      </c>
      <c r="F1858" s="4">
        <v>26.2</v>
      </c>
      <c r="G1858" s="15" t="s">
        <v>27</v>
      </c>
      <c r="H1858" s="15" t="s">
        <v>95</v>
      </c>
      <c r="I1858" s="15" t="s">
        <v>29</v>
      </c>
      <c r="J1858" s="15" t="s">
        <v>110</v>
      </c>
      <c r="K1858" s="15" t="s">
        <v>58</v>
      </c>
      <c r="L1858" s="15" t="s">
        <v>2275</v>
      </c>
      <c r="M1858" s="6">
        <v>0.59</v>
      </c>
      <c r="N1858" s="15" t="s">
        <v>33</v>
      </c>
      <c r="O1858" s="15" t="s">
        <v>53</v>
      </c>
      <c r="P1858" s="15" t="s">
        <v>104</v>
      </c>
      <c r="Q1858" s="15" t="s">
        <v>2555</v>
      </c>
      <c r="R1858" s="2">
        <v>60060</v>
      </c>
      <c r="S1858" s="1">
        <v>42177</v>
      </c>
      <c r="T1858" s="12">
        <f>EOMONTH(Table_1[[#This Row],[Order Date]],0)</f>
        <v>42185</v>
      </c>
      <c r="U1858" s="10">
        <f>EOMONTH(Table_1[[#This Row],[Order Date]],0)</f>
        <v>42185</v>
      </c>
      <c r="V1858" s="14">
        <v>42177</v>
      </c>
      <c r="W1858" s="1">
        <v>42178</v>
      </c>
      <c r="X1858" s="12">
        <v>42178</v>
      </c>
      <c r="Y1858" s="10">
        <f>EOMONTH(Table_1[[#This Row],[Ship date]],0)</f>
        <v>42185</v>
      </c>
      <c r="Z1858" s="14">
        <v>42178</v>
      </c>
      <c r="AA1858" s="4">
        <v>-64.664000000000001</v>
      </c>
      <c r="AB1858" s="2">
        <v>3</v>
      </c>
      <c r="AC1858" s="4">
        <v>519.41999999999996</v>
      </c>
      <c r="AD1858" s="2">
        <v>86790</v>
      </c>
      <c r="AE1858" s="4">
        <f>'DataCleaning and Transformation'!$E1858-'DataCleaning and Transformation'!$D1858</f>
        <v>180.88</v>
      </c>
      <c r="AF1858" s="15" t="str">
        <f>_xlfn.IFS('DataCleaning and Transformation'!$O1858="Central","Chris",'DataCleaning and Transformation'!$O1858="East","Erin",'DataCleaning and Transformation'!$O1858="South","Sam",'DataCleaning and Transformation'!$O1858="West","William")</f>
        <v>Chris</v>
      </c>
      <c r="AG1858" s="31">
        <f>Table_1[[#This Row],[Ship date]]-Table_1[[#This Row],[Order Date]]</f>
        <v>1</v>
      </c>
      <c r="AH1858" s="22">
        <f>Table_1[[#This Row],[Profit]]/Table_1[[#This Row],[Sales]]</f>
        <v>-0.1244927033999461</v>
      </c>
      <c r="AI1858" s="23">
        <f>Table_1[[#This Row],[Profit]]+Table_1[[#This Row],[Sales]]</f>
        <v>454.75599999999997</v>
      </c>
      <c r="AJ1858" s="17">
        <f>WEEKNUM(Table_1[[#This Row],[Order Date]],1)</f>
        <v>26</v>
      </c>
      <c r="AK1858" s="17" t="str">
        <f>TEXT(Table_1[[#This Row],[Order Date]],"mmm yyyy")</f>
        <v>Jun 2015</v>
      </c>
      <c r="AL1858" s="17" t="str">
        <f>Table_1[[#This Row],[Monthly sales]]&amp;"  Week "&amp;TEXT(Table_1[[#This Row],[Weekly sales]],"00")</f>
        <v>Jun 2015  Week 26</v>
      </c>
      <c r="AM1858" s="17">
        <f>IF(COUNTIF($A$2:A1858, A1858)=1, 1, 0)</f>
        <v>0</v>
      </c>
      <c r="AN1858" s="3">
        <f>COUNTA(A1858) - COUNTIF(Table_1[[#This Row],[Unique Customers]], 1)</f>
        <v>1</v>
      </c>
      <c r="AO1858" s="17" t="str">
        <f t="shared" ref="AO1858:AO1921" si="29">IF(AD1858=AD1857, "Repeated", "Unique")</f>
        <v>Unique</v>
      </c>
      <c r="AP1858" s="17" t="str">
        <f>"Q"&amp;_xlfn.CEILING.MATH(MONTH(Table_1[[#This Row],[Monthly sales]])/3,1)</f>
        <v>Q2</v>
      </c>
    </row>
    <row r="1859" spans="1:42" ht="14.4" x14ac:dyDescent="0.3">
      <c r="A1859" s="2">
        <v>437</v>
      </c>
      <c r="B1859" s="15" t="s">
        <v>2941</v>
      </c>
      <c r="C1859" s="15" t="s">
        <v>48</v>
      </c>
      <c r="D1859" s="6">
        <v>0.05</v>
      </c>
      <c r="E1859" s="4">
        <v>125.99</v>
      </c>
      <c r="F1859" s="4">
        <v>8.08</v>
      </c>
      <c r="G1859" s="15" t="s">
        <v>39</v>
      </c>
      <c r="H1859" s="15" t="s">
        <v>28</v>
      </c>
      <c r="I1859" s="15" t="s">
        <v>41</v>
      </c>
      <c r="J1859" s="15" t="s">
        <v>136</v>
      </c>
      <c r="K1859" s="15" t="s">
        <v>74</v>
      </c>
      <c r="L1859" s="15" t="s">
        <v>2114</v>
      </c>
      <c r="M1859" s="6">
        <v>0.56999999999999995</v>
      </c>
      <c r="N1859" s="15" t="s">
        <v>33</v>
      </c>
      <c r="O1859" s="15" t="s">
        <v>112</v>
      </c>
      <c r="P1859" s="15" t="s">
        <v>404</v>
      </c>
      <c r="Q1859" s="15" t="s">
        <v>2942</v>
      </c>
      <c r="R1859" s="2">
        <v>1462</v>
      </c>
      <c r="S1859" s="1">
        <v>42177</v>
      </c>
      <c r="T1859" s="12">
        <f>EOMONTH(Table_1[[#This Row],[Order Date]],0)</f>
        <v>42185</v>
      </c>
      <c r="U1859" s="10">
        <f>EOMONTH(Table_1[[#This Row],[Order Date]],0)</f>
        <v>42185</v>
      </c>
      <c r="V1859" s="14">
        <v>42177</v>
      </c>
      <c r="W1859" s="1">
        <v>42182</v>
      </c>
      <c r="X1859" s="12">
        <v>42182</v>
      </c>
      <c r="Y1859" s="10">
        <f>EOMONTH(Table_1[[#This Row],[Ship date]],0)</f>
        <v>42185</v>
      </c>
      <c r="Z1859" s="14">
        <v>42182</v>
      </c>
      <c r="AA1859" s="4">
        <v>427.11840000000001</v>
      </c>
      <c r="AB1859" s="2">
        <v>9</v>
      </c>
      <c r="AC1859" s="4">
        <v>952.26</v>
      </c>
      <c r="AD1859" s="2">
        <v>90695</v>
      </c>
      <c r="AE1859" s="4">
        <f>'DataCleaning and Transformation'!$E1859-'DataCleaning and Transformation'!$D1859</f>
        <v>125.94</v>
      </c>
      <c r="AF1859" s="15" t="str">
        <f>_xlfn.IFS('DataCleaning and Transformation'!$O1859="Central","Chris",'DataCleaning and Transformation'!$O1859="East","Erin",'DataCleaning and Transformation'!$O1859="South","Sam",'DataCleaning and Transformation'!$O1859="West","William")</f>
        <v>Erin</v>
      </c>
      <c r="AG1859" s="31">
        <f>Table_1[[#This Row],[Ship date]]-Table_1[[#This Row],[Order Date]]</f>
        <v>5</v>
      </c>
      <c r="AH1859" s="22">
        <f>Table_1[[#This Row],[Profit]]/Table_1[[#This Row],[Sales]]</f>
        <v>0.44853128347300109</v>
      </c>
      <c r="AI1859" s="23">
        <f>Table_1[[#This Row],[Profit]]+Table_1[[#This Row],[Sales]]</f>
        <v>1379.3784000000001</v>
      </c>
      <c r="AJ1859" s="17">
        <f>WEEKNUM(Table_1[[#This Row],[Order Date]],1)</f>
        <v>26</v>
      </c>
      <c r="AK1859" s="17" t="str">
        <f>TEXT(Table_1[[#This Row],[Order Date]],"mmm yyyy")</f>
        <v>Jun 2015</v>
      </c>
      <c r="AL1859" s="17" t="str">
        <f>Table_1[[#This Row],[Monthly sales]]&amp;"  Week "&amp;TEXT(Table_1[[#This Row],[Weekly sales]],"00")</f>
        <v>Jun 2015  Week 26</v>
      </c>
      <c r="AM1859" s="17">
        <f>IF(COUNTIF($A$2:A1859, A1859)=1, 1, 0)</f>
        <v>1</v>
      </c>
      <c r="AN1859" s="3">
        <f>COUNTA(A1859) - COUNTIF(Table_1[[#This Row],[Unique Customers]], 1)</f>
        <v>0</v>
      </c>
      <c r="AO1859" s="17" t="str">
        <f t="shared" si="29"/>
        <v>Unique</v>
      </c>
      <c r="AP1859" s="17" t="str">
        <f>"Q"&amp;_xlfn.CEILING.MATH(MONTH(Table_1[[#This Row],[Monthly sales]])/3,1)</f>
        <v>Q2</v>
      </c>
    </row>
    <row r="1860" spans="1:42" ht="14.4" x14ac:dyDescent="0.3">
      <c r="A1860" s="2">
        <v>1127</v>
      </c>
      <c r="B1860" s="15" t="s">
        <v>1346</v>
      </c>
      <c r="C1860" s="15" t="s">
        <v>48</v>
      </c>
      <c r="D1860" s="6">
        <v>0.04</v>
      </c>
      <c r="E1860" s="4">
        <v>4.71</v>
      </c>
      <c r="F1860" s="4">
        <v>0.7</v>
      </c>
      <c r="G1860" s="15" t="s">
        <v>39</v>
      </c>
      <c r="H1860" s="15" t="s">
        <v>40</v>
      </c>
      <c r="I1860" s="15" t="s">
        <v>49</v>
      </c>
      <c r="J1860" s="15" t="s">
        <v>177</v>
      </c>
      <c r="K1860" s="15" t="s">
        <v>51</v>
      </c>
      <c r="L1860" s="15" t="s">
        <v>2725</v>
      </c>
      <c r="M1860" s="6">
        <v>0.8</v>
      </c>
      <c r="N1860" s="15" t="s">
        <v>33</v>
      </c>
      <c r="O1860" s="15" t="s">
        <v>53</v>
      </c>
      <c r="P1860" s="15" t="s">
        <v>188</v>
      </c>
      <c r="Q1860" s="15" t="s">
        <v>1347</v>
      </c>
      <c r="R1860" s="2">
        <v>78852</v>
      </c>
      <c r="S1860" s="1">
        <v>42177</v>
      </c>
      <c r="T1860" s="12">
        <f>EOMONTH(Table_1[[#This Row],[Order Date]],0)</f>
        <v>42185</v>
      </c>
      <c r="U1860" s="10">
        <f>EOMONTH(Table_1[[#This Row],[Order Date]],0)</f>
        <v>42185</v>
      </c>
      <c r="V1860" s="14">
        <v>42177</v>
      </c>
      <c r="W1860" s="1">
        <v>42181</v>
      </c>
      <c r="X1860" s="12">
        <v>42181</v>
      </c>
      <c r="Y1860" s="10">
        <f>EOMONTH(Table_1[[#This Row],[Ship date]],0)</f>
        <v>42185</v>
      </c>
      <c r="Z1860" s="14">
        <v>42181</v>
      </c>
      <c r="AA1860" s="4">
        <v>4.53</v>
      </c>
      <c r="AB1860" s="2">
        <v>19</v>
      </c>
      <c r="AC1860" s="4">
        <v>90.52</v>
      </c>
      <c r="AD1860" s="2">
        <v>87222</v>
      </c>
      <c r="AE1860" s="4">
        <f>'DataCleaning and Transformation'!$E1860-'DataCleaning and Transformation'!$D1860</f>
        <v>4.67</v>
      </c>
      <c r="AF1860" s="15" t="str">
        <f>_xlfn.IFS('DataCleaning and Transformation'!$O1860="Central","Chris",'DataCleaning and Transformation'!$O1860="East","Erin",'DataCleaning and Transformation'!$O1860="South","Sam",'DataCleaning and Transformation'!$O1860="West","William")</f>
        <v>Chris</v>
      </c>
      <c r="AG1860" s="31">
        <f>Table_1[[#This Row],[Ship date]]-Table_1[[#This Row],[Order Date]]</f>
        <v>4</v>
      </c>
      <c r="AH1860" s="22">
        <f>Table_1[[#This Row],[Profit]]/Table_1[[#This Row],[Sales]]</f>
        <v>5.0044189129474156E-2</v>
      </c>
      <c r="AI1860" s="23">
        <f>Table_1[[#This Row],[Profit]]+Table_1[[#This Row],[Sales]]</f>
        <v>95.05</v>
      </c>
      <c r="AJ1860" s="17">
        <f>WEEKNUM(Table_1[[#This Row],[Order Date]],1)</f>
        <v>26</v>
      </c>
      <c r="AK1860" s="17" t="str">
        <f>TEXT(Table_1[[#This Row],[Order Date]],"mmm yyyy")</f>
        <v>Jun 2015</v>
      </c>
      <c r="AL1860" s="17" t="str">
        <f>Table_1[[#This Row],[Monthly sales]]&amp;"  Week "&amp;TEXT(Table_1[[#This Row],[Weekly sales]],"00")</f>
        <v>Jun 2015  Week 26</v>
      </c>
      <c r="AM1860" s="17">
        <f>IF(COUNTIF($A$2:A1860, A1860)=1, 1, 0)</f>
        <v>0</v>
      </c>
      <c r="AN1860" s="3">
        <f>COUNTA(A1860) - COUNTIF(Table_1[[#This Row],[Unique Customers]], 1)</f>
        <v>1</v>
      </c>
      <c r="AO1860" s="17" t="str">
        <f t="shared" si="29"/>
        <v>Unique</v>
      </c>
      <c r="AP1860" s="17" t="str">
        <f>"Q"&amp;_xlfn.CEILING.MATH(MONTH(Table_1[[#This Row],[Monthly sales]])/3,1)</f>
        <v>Q2</v>
      </c>
    </row>
    <row r="1861" spans="1:42" ht="14.4" x14ac:dyDescent="0.3">
      <c r="A1861" s="2">
        <v>1128</v>
      </c>
      <c r="B1861" s="15" t="s">
        <v>2943</v>
      </c>
      <c r="C1861" s="15" t="s">
        <v>48</v>
      </c>
      <c r="D1861" s="6">
        <v>0.06</v>
      </c>
      <c r="E1861" s="4">
        <v>4.2</v>
      </c>
      <c r="F1861" s="4">
        <v>2.2599999999999998</v>
      </c>
      <c r="G1861" s="15" t="s">
        <v>39</v>
      </c>
      <c r="H1861" s="15" t="s">
        <v>40</v>
      </c>
      <c r="I1861" s="15" t="s">
        <v>49</v>
      </c>
      <c r="J1861" s="15" t="s">
        <v>89</v>
      </c>
      <c r="K1861" s="15" t="s">
        <v>51</v>
      </c>
      <c r="L1861" s="15" t="s">
        <v>597</v>
      </c>
      <c r="M1861" s="6">
        <v>0.36</v>
      </c>
      <c r="N1861" s="15" t="s">
        <v>33</v>
      </c>
      <c r="O1861" s="15" t="s">
        <v>53</v>
      </c>
      <c r="P1861" s="15" t="s">
        <v>188</v>
      </c>
      <c r="Q1861" s="15" t="s">
        <v>2944</v>
      </c>
      <c r="R1861" s="2">
        <v>78539</v>
      </c>
      <c r="S1861" s="1">
        <v>42177</v>
      </c>
      <c r="T1861" s="12">
        <f>EOMONTH(Table_1[[#This Row],[Order Date]],0)</f>
        <v>42185</v>
      </c>
      <c r="U1861" s="10">
        <f>EOMONTH(Table_1[[#This Row],[Order Date]],0)</f>
        <v>42185</v>
      </c>
      <c r="V1861" s="14">
        <v>42177</v>
      </c>
      <c r="W1861" s="1">
        <v>42182</v>
      </c>
      <c r="X1861" s="12">
        <v>42182</v>
      </c>
      <c r="Y1861" s="10">
        <f>EOMONTH(Table_1[[#This Row],[Ship date]],0)</f>
        <v>42185</v>
      </c>
      <c r="Z1861" s="14">
        <v>42182</v>
      </c>
      <c r="AA1861" s="4">
        <v>9.7799999999999994</v>
      </c>
      <c r="AB1861" s="2">
        <v>13</v>
      </c>
      <c r="AC1861" s="4">
        <v>55.97</v>
      </c>
      <c r="AD1861" s="2">
        <v>87222</v>
      </c>
      <c r="AE1861" s="4">
        <f>'DataCleaning and Transformation'!$E1861-'DataCleaning and Transformation'!$D1861</f>
        <v>4.1400000000000006</v>
      </c>
      <c r="AF1861" s="15" t="str">
        <f>_xlfn.IFS('DataCleaning and Transformation'!$O1861="Central","Chris",'DataCleaning and Transformation'!$O1861="East","Erin",'DataCleaning and Transformation'!$O1861="South","Sam",'DataCleaning and Transformation'!$O1861="West","William")</f>
        <v>Chris</v>
      </c>
      <c r="AG1861" s="31">
        <f>Table_1[[#This Row],[Ship date]]-Table_1[[#This Row],[Order Date]]</f>
        <v>5</v>
      </c>
      <c r="AH1861" s="22">
        <f>Table_1[[#This Row],[Profit]]/Table_1[[#This Row],[Sales]]</f>
        <v>0.17473646596390924</v>
      </c>
      <c r="AI1861" s="23">
        <f>Table_1[[#This Row],[Profit]]+Table_1[[#This Row],[Sales]]</f>
        <v>65.75</v>
      </c>
      <c r="AJ1861" s="17">
        <f>WEEKNUM(Table_1[[#This Row],[Order Date]],1)</f>
        <v>26</v>
      </c>
      <c r="AK1861" s="17" t="str">
        <f>TEXT(Table_1[[#This Row],[Order Date]],"mmm yyyy")</f>
        <v>Jun 2015</v>
      </c>
      <c r="AL1861" s="17" t="str">
        <f>Table_1[[#This Row],[Monthly sales]]&amp;"  Week "&amp;TEXT(Table_1[[#This Row],[Weekly sales]],"00")</f>
        <v>Jun 2015  Week 26</v>
      </c>
      <c r="AM1861" s="17">
        <f>IF(COUNTIF($A$2:A1861, A1861)=1, 1, 0)</f>
        <v>1</v>
      </c>
      <c r="AN1861" s="3">
        <f>COUNTA(A1861) - COUNTIF(Table_1[[#This Row],[Unique Customers]], 1)</f>
        <v>0</v>
      </c>
      <c r="AO1861" s="17" t="str">
        <f t="shared" si="29"/>
        <v>Repeated</v>
      </c>
      <c r="AP1861" s="17" t="str">
        <f>"Q"&amp;_xlfn.CEILING.MATH(MONTH(Table_1[[#This Row],[Monthly sales]])/3,1)</f>
        <v>Q2</v>
      </c>
    </row>
    <row r="1862" spans="1:42" ht="14.4" x14ac:dyDescent="0.3">
      <c r="A1862" s="2">
        <v>2279</v>
      </c>
      <c r="B1862" s="15" t="s">
        <v>2945</v>
      </c>
      <c r="C1862" s="15" t="s">
        <v>48</v>
      </c>
      <c r="D1862" s="6">
        <v>0.04</v>
      </c>
      <c r="E1862" s="4">
        <v>4.4800000000000004</v>
      </c>
      <c r="F1862" s="4">
        <v>2.5</v>
      </c>
      <c r="G1862" s="15" t="s">
        <v>88</v>
      </c>
      <c r="H1862" s="15" t="s">
        <v>72</v>
      </c>
      <c r="I1862" s="15" t="s">
        <v>49</v>
      </c>
      <c r="J1862" s="15" t="s">
        <v>346</v>
      </c>
      <c r="K1862" s="15" t="s">
        <v>74</v>
      </c>
      <c r="L1862" s="15" t="s">
        <v>1022</v>
      </c>
      <c r="M1862" s="6">
        <v>0.37</v>
      </c>
      <c r="N1862" s="15" t="s">
        <v>33</v>
      </c>
      <c r="O1862" s="15" t="s">
        <v>112</v>
      </c>
      <c r="P1862" s="15" t="s">
        <v>321</v>
      </c>
      <c r="Q1862" s="15" t="s">
        <v>2946</v>
      </c>
      <c r="R1862" s="2">
        <v>15601</v>
      </c>
      <c r="S1862" s="1">
        <v>42177</v>
      </c>
      <c r="T1862" s="12">
        <f>EOMONTH(Table_1[[#This Row],[Order Date]],0)</f>
        <v>42185</v>
      </c>
      <c r="U1862" s="10">
        <f>EOMONTH(Table_1[[#This Row],[Order Date]],0)</f>
        <v>42185</v>
      </c>
      <c r="V1862" s="14">
        <v>42177</v>
      </c>
      <c r="W1862" s="1">
        <v>42181</v>
      </c>
      <c r="X1862" s="12">
        <v>42181</v>
      </c>
      <c r="Y1862" s="10">
        <f>EOMONTH(Table_1[[#This Row],[Ship date]],0)</f>
        <v>42185</v>
      </c>
      <c r="Z1862" s="14">
        <v>42181</v>
      </c>
      <c r="AA1862" s="4">
        <v>10.32</v>
      </c>
      <c r="AB1862" s="2">
        <v>7</v>
      </c>
      <c r="AC1862" s="4">
        <v>35.93</v>
      </c>
      <c r="AD1862" s="2">
        <v>85949</v>
      </c>
      <c r="AE1862" s="4">
        <f>'DataCleaning and Transformation'!$E1862-'DataCleaning and Transformation'!$D1862</f>
        <v>4.4400000000000004</v>
      </c>
      <c r="AF1862" s="15" t="str">
        <f>_xlfn.IFS('DataCleaning and Transformation'!$O1862="Central","Chris",'DataCleaning and Transformation'!$O1862="East","Erin",'DataCleaning and Transformation'!$O1862="South","Sam",'DataCleaning and Transformation'!$O1862="West","William")</f>
        <v>Erin</v>
      </c>
      <c r="AG1862" s="31">
        <f>Table_1[[#This Row],[Ship date]]-Table_1[[#This Row],[Order Date]]</f>
        <v>4</v>
      </c>
      <c r="AH1862" s="22">
        <f>Table_1[[#This Row],[Profit]]/Table_1[[#This Row],[Sales]]</f>
        <v>0.28722516003339826</v>
      </c>
      <c r="AI1862" s="23">
        <f>Table_1[[#This Row],[Profit]]+Table_1[[#This Row],[Sales]]</f>
        <v>46.25</v>
      </c>
      <c r="AJ1862" s="17">
        <f>WEEKNUM(Table_1[[#This Row],[Order Date]],1)</f>
        <v>26</v>
      </c>
      <c r="AK1862" s="17" t="str">
        <f>TEXT(Table_1[[#This Row],[Order Date]],"mmm yyyy")</f>
        <v>Jun 2015</v>
      </c>
      <c r="AL1862" s="17" t="str">
        <f>Table_1[[#This Row],[Monthly sales]]&amp;"  Week "&amp;TEXT(Table_1[[#This Row],[Weekly sales]],"00")</f>
        <v>Jun 2015  Week 26</v>
      </c>
      <c r="AM1862" s="17">
        <f>IF(COUNTIF($A$2:A1862, A1862)=1, 1, 0)</f>
        <v>1</v>
      </c>
      <c r="AN1862" s="3">
        <f>COUNTA(A1862) - COUNTIF(Table_1[[#This Row],[Unique Customers]], 1)</f>
        <v>0</v>
      </c>
      <c r="AO1862" s="17" t="str">
        <f t="shared" si="29"/>
        <v>Unique</v>
      </c>
      <c r="AP1862" s="17" t="str">
        <f>"Q"&amp;_xlfn.CEILING.MATH(MONTH(Table_1[[#This Row],[Monthly sales]])/3,1)</f>
        <v>Q2</v>
      </c>
    </row>
    <row r="1863" spans="1:42" ht="14.4" x14ac:dyDescent="0.3">
      <c r="A1863" s="2">
        <v>101</v>
      </c>
      <c r="B1863" s="15" t="s">
        <v>2947</v>
      </c>
      <c r="C1863" s="15" t="s">
        <v>117</v>
      </c>
      <c r="D1863" s="6">
        <v>0.1</v>
      </c>
      <c r="E1863" s="4">
        <v>19.98</v>
      </c>
      <c r="F1863" s="4">
        <v>4</v>
      </c>
      <c r="G1863" s="15" t="s">
        <v>39</v>
      </c>
      <c r="H1863" s="15" t="s">
        <v>40</v>
      </c>
      <c r="I1863" s="15" t="s">
        <v>41</v>
      </c>
      <c r="J1863" s="15" t="s">
        <v>42</v>
      </c>
      <c r="K1863" s="15" t="s">
        <v>74</v>
      </c>
      <c r="L1863" s="15" t="s">
        <v>1762</v>
      </c>
      <c r="M1863" s="6">
        <v>0.68</v>
      </c>
      <c r="N1863" s="15" t="s">
        <v>33</v>
      </c>
      <c r="O1863" s="15" t="s">
        <v>112</v>
      </c>
      <c r="P1863" s="15" t="s">
        <v>332</v>
      </c>
      <c r="Q1863" s="15" t="s">
        <v>2948</v>
      </c>
      <c r="R1863" s="2">
        <v>4005</v>
      </c>
      <c r="S1863" s="1">
        <v>42177</v>
      </c>
      <c r="T1863" s="12">
        <f>EOMONTH(Table_1[[#This Row],[Order Date]],0)</f>
        <v>42185</v>
      </c>
      <c r="U1863" s="10">
        <f>EOMONTH(Table_1[[#This Row],[Order Date]],0)</f>
        <v>42185</v>
      </c>
      <c r="V1863" s="14">
        <v>42177</v>
      </c>
      <c r="W1863" s="1">
        <v>42179</v>
      </c>
      <c r="X1863" s="12">
        <v>42179</v>
      </c>
      <c r="Y1863" s="10">
        <f>EOMONTH(Table_1[[#This Row],[Ship date]],0)</f>
        <v>42185</v>
      </c>
      <c r="Z1863" s="14">
        <v>42179</v>
      </c>
      <c r="AA1863" s="4">
        <v>-16.2</v>
      </c>
      <c r="AB1863" s="2">
        <v>16</v>
      </c>
      <c r="AC1863" s="4">
        <v>303.58999999999997</v>
      </c>
      <c r="AD1863" s="2">
        <v>88205</v>
      </c>
      <c r="AE1863" s="4">
        <f>'DataCleaning and Transformation'!$E1863-'DataCleaning and Transformation'!$D1863</f>
        <v>19.88</v>
      </c>
      <c r="AF1863" s="15" t="str">
        <f>_xlfn.IFS('DataCleaning and Transformation'!$O1863="Central","Chris",'DataCleaning and Transformation'!$O1863="East","Erin",'DataCleaning and Transformation'!$O1863="South","Sam",'DataCleaning and Transformation'!$O1863="West","William")</f>
        <v>Erin</v>
      </c>
      <c r="AG1863" s="31">
        <f>Table_1[[#This Row],[Ship date]]-Table_1[[#This Row],[Order Date]]</f>
        <v>2</v>
      </c>
      <c r="AH1863" s="22">
        <f>Table_1[[#This Row],[Profit]]/Table_1[[#This Row],[Sales]]</f>
        <v>-5.3361441417701508E-2</v>
      </c>
      <c r="AI1863" s="23">
        <f>Table_1[[#This Row],[Profit]]+Table_1[[#This Row],[Sales]]</f>
        <v>287.39</v>
      </c>
      <c r="AJ1863" s="17">
        <f>WEEKNUM(Table_1[[#This Row],[Order Date]],1)</f>
        <v>26</v>
      </c>
      <c r="AK1863" s="17" t="str">
        <f>TEXT(Table_1[[#This Row],[Order Date]],"mmm yyyy")</f>
        <v>Jun 2015</v>
      </c>
      <c r="AL1863" s="17" t="str">
        <f>Table_1[[#This Row],[Monthly sales]]&amp;"  Week "&amp;TEXT(Table_1[[#This Row],[Weekly sales]],"00")</f>
        <v>Jun 2015  Week 26</v>
      </c>
      <c r="AM1863" s="17">
        <f>IF(COUNTIF($A$2:A1863, A1863)=1, 1, 0)</f>
        <v>1</v>
      </c>
      <c r="AN1863" s="3">
        <f>COUNTA(A1863) - COUNTIF(Table_1[[#This Row],[Unique Customers]], 1)</f>
        <v>0</v>
      </c>
      <c r="AO1863" s="17" t="str">
        <f t="shared" si="29"/>
        <v>Unique</v>
      </c>
      <c r="AP1863" s="17" t="str">
        <f>"Q"&amp;_xlfn.CEILING.MATH(MONTH(Table_1[[#This Row],[Monthly sales]])/3,1)</f>
        <v>Q2</v>
      </c>
    </row>
    <row r="1864" spans="1:42" ht="14.4" x14ac:dyDescent="0.3">
      <c r="A1864" s="2">
        <v>102</v>
      </c>
      <c r="B1864" s="15" t="s">
        <v>2043</v>
      </c>
      <c r="C1864" s="15" t="s">
        <v>117</v>
      </c>
      <c r="D1864" s="6">
        <v>0.1</v>
      </c>
      <c r="E1864" s="4">
        <v>19.98</v>
      </c>
      <c r="F1864" s="4">
        <v>4</v>
      </c>
      <c r="G1864" s="15" t="s">
        <v>39</v>
      </c>
      <c r="H1864" s="15" t="s">
        <v>40</v>
      </c>
      <c r="I1864" s="15" t="s">
        <v>41</v>
      </c>
      <c r="J1864" s="15" t="s">
        <v>42</v>
      </c>
      <c r="K1864" s="15" t="s">
        <v>74</v>
      </c>
      <c r="L1864" s="15" t="s">
        <v>1762</v>
      </c>
      <c r="M1864" s="6">
        <v>0.68</v>
      </c>
      <c r="N1864" s="15" t="s">
        <v>33</v>
      </c>
      <c r="O1864" s="15" t="s">
        <v>112</v>
      </c>
      <c r="P1864" s="15" t="s">
        <v>404</v>
      </c>
      <c r="Q1864" s="15" t="s">
        <v>789</v>
      </c>
      <c r="R1864" s="2">
        <v>2129</v>
      </c>
      <c r="S1864" s="1">
        <v>42177</v>
      </c>
      <c r="T1864" s="12">
        <f>EOMONTH(Table_1[[#This Row],[Order Date]],0)</f>
        <v>42185</v>
      </c>
      <c r="U1864" s="10">
        <f>EOMONTH(Table_1[[#This Row],[Order Date]],0)</f>
        <v>42185</v>
      </c>
      <c r="V1864" s="14">
        <v>42177</v>
      </c>
      <c r="W1864" s="1">
        <v>42179</v>
      </c>
      <c r="X1864" s="12">
        <v>42179</v>
      </c>
      <c r="Y1864" s="10">
        <f>EOMONTH(Table_1[[#This Row],[Ship date]],0)</f>
        <v>42185</v>
      </c>
      <c r="Z1864" s="14">
        <v>42179</v>
      </c>
      <c r="AA1864" s="4">
        <v>-20.25</v>
      </c>
      <c r="AB1864" s="2">
        <v>65</v>
      </c>
      <c r="AC1864" s="4">
        <v>1233.32</v>
      </c>
      <c r="AD1864" s="2">
        <v>3397</v>
      </c>
      <c r="AE1864" s="4">
        <f>'DataCleaning and Transformation'!$E1864-'DataCleaning and Transformation'!$D1864</f>
        <v>19.88</v>
      </c>
      <c r="AF1864" s="15" t="str">
        <f>_xlfn.IFS('DataCleaning and Transformation'!$O1864="Central","Chris",'DataCleaning and Transformation'!$O1864="East","Erin",'DataCleaning and Transformation'!$O1864="South","Sam",'DataCleaning and Transformation'!$O1864="West","William")</f>
        <v>Erin</v>
      </c>
      <c r="AG1864" s="31">
        <f>Table_1[[#This Row],[Ship date]]-Table_1[[#This Row],[Order Date]]</f>
        <v>2</v>
      </c>
      <c r="AH1864" s="22">
        <f>Table_1[[#This Row],[Profit]]/Table_1[[#This Row],[Sales]]</f>
        <v>-1.641909642266403E-2</v>
      </c>
      <c r="AI1864" s="23">
        <f>Table_1[[#This Row],[Profit]]+Table_1[[#This Row],[Sales]]</f>
        <v>1213.07</v>
      </c>
      <c r="AJ1864" s="17">
        <f>WEEKNUM(Table_1[[#This Row],[Order Date]],1)</f>
        <v>26</v>
      </c>
      <c r="AK1864" s="17" t="str">
        <f>TEXT(Table_1[[#This Row],[Order Date]],"mmm yyyy")</f>
        <v>Jun 2015</v>
      </c>
      <c r="AL1864" s="17" t="str">
        <f>Table_1[[#This Row],[Monthly sales]]&amp;"  Week "&amp;TEXT(Table_1[[#This Row],[Weekly sales]],"00")</f>
        <v>Jun 2015  Week 26</v>
      </c>
      <c r="AM1864" s="17">
        <f>IF(COUNTIF($A$2:A1864, A1864)=1, 1, 0)</f>
        <v>0</v>
      </c>
      <c r="AN1864" s="3">
        <f>COUNTA(A1864) - COUNTIF(Table_1[[#This Row],[Unique Customers]], 1)</f>
        <v>1</v>
      </c>
      <c r="AO1864" s="17" t="str">
        <f t="shared" si="29"/>
        <v>Unique</v>
      </c>
      <c r="AP1864" s="17" t="str">
        <f>"Q"&amp;_xlfn.CEILING.MATH(MONTH(Table_1[[#This Row],[Monthly sales]])/3,1)</f>
        <v>Q2</v>
      </c>
    </row>
    <row r="1865" spans="1:42" ht="14.4" x14ac:dyDescent="0.3">
      <c r="A1865" s="2">
        <v>102</v>
      </c>
      <c r="B1865" s="15" t="s">
        <v>2043</v>
      </c>
      <c r="C1865" s="15" t="s">
        <v>117</v>
      </c>
      <c r="D1865" s="6">
        <v>0.09</v>
      </c>
      <c r="E1865" s="4">
        <v>2.88</v>
      </c>
      <c r="F1865" s="4">
        <v>1.49</v>
      </c>
      <c r="G1865" s="15" t="s">
        <v>39</v>
      </c>
      <c r="H1865" s="15" t="s">
        <v>40</v>
      </c>
      <c r="I1865" s="15" t="s">
        <v>49</v>
      </c>
      <c r="J1865" s="15" t="s">
        <v>73</v>
      </c>
      <c r="K1865" s="15" t="s">
        <v>74</v>
      </c>
      <c r="L1865" s="15" t="s">
        <v>2949</v>
      </c>
      <c r="M1865" s="6">
        <v>0.36</v>
      </c>
      <c r="N1865" s="15" t="s">
        <v>33</v>
      </c>
      <c r="O1865" s="15" t="s">
        <v>112</v>
      </c>
      <c r="P1865" s="15" t="s">
        <v>404</v>
      </c>
      <c r="Q1865" s="15" t="s">
        <v>789</v>
      </c>
      <c r="R1865" s="2">
        <v>2129</v>
      </c>
      <c r="S1865" s="1">
        <v>42177</v>
      </c>
      <c r="T1865" s="12">
        <f>EOMONTH(Table_1[[#This Row],[Order Date]],0)</f>
        <v>42185</v>
      </c>
      <c r="U1865" s="10">
        <f>EOMONTH(Table_1[[#This Row],[Order Date]],0)</f>
        <v>42185</v>
      </c>
      <c r="V1865" s="14">
        <v>42177</v>
      </c>
      <c r="W1865" s="1">
        <v>42178</v>
      </c>
      <c r="X1865" s="12">
        <v>42178</v>
      </c>
      <c r="Y1865" s="10">
        <f>EOMONTH(Table_1[[#This Row],[Ship date]],0)</f>
        <v>42185</v>
      </c>
      <c r="Z1865" s="14">
        <v>42178</v>
      </c>
      <c r="AA1865" s="4">
        <v>-3.3809999999999998</v>
      </c>
      <c r="AB1865" s="2">
        <v>17</v>
      </c>
      <c r="AC1865" s="4">
        <v>47.31</v>
      </c>
      <c r="AD1865" s="2">
        <v>3397</v>
      </c>
      <c r="AE1865" s="4">
        <f>'DataCleaning and Transformation'!$E1865-'DataCleaning and Transformation'!$D1865</f>
        <v>2.79</v>
      </c>
      <c r="AF1865" s="15" t="str">
        <f>_xlfn.IFS('DataCleaning and Transformation'!$O1865="Central","Chris",'DataCleaning and Transformation'!$O1865="East","Erin",'DataCleaning and Transformation'!$O1865="South","Sam",'DataCleaning and Transformation'!$O1865="West","William")</f>
        <v>Erin</v>
      </c>
      <c r="AG1865" s="31">
        <f>Table_1[[#This Row],[Ship date]]-Table_1[[#This Row],[Order Date]]</f>
        <v>1</v>
      </c>
      <c r="AH1865" s="22">
        <f>Table_1[[#This Row],[Profit]]/Table_1[[#This Row],[Sales]]</f>
        <v>-7.1464806594800243E-2</v>
      </c>
      <c r="AI1865" s="23">
        <f>Table_1[[#This Row],[Profit]]+Table_1[[#This Row],[Sales]]</f>
        <v>43.929000000000002</v>
      </c>
      <c r="AJ1865" s="17">
        <f>WEEKNUM(Table_1[[#This Row],[Order Date]],1)</f>
        <v>26</v>
      </c>
      <c r="AK1865" s="17" t="str">
        <f>TEXT(Table_1[[#This Row],[Order Date]],"mmm yyyy")</f>
        <v>Jun 2015</v>
      </c>
      <c r="AL1865" s="17" t="str">
        <f>Table_1[[#This Row],[Monthly sales]]&amp;"  Week "&amp;TEXT(Table_1[[#This Row],[Weekly sales]],"00")</f>
        <v>Jun 2015  Week 26</v>
      </c>
      <c r="AM1865" s="17">
        <f>IF(COUNTIF($A$2:A1865, A1865)=1, 1, 0)</f>
        <v>0</v>
      </c>
      <c r="AN1865" s="3">
        <f>COUNTA(A1865) - COUNTIF(Table_1[[#This Row],[Unique Customers]], 1)</f>
        <v>1</v>
      </c>
      <c r="AO1865" s="17" t="str">
        <f t="shared" si="29"/>
        <v>Repeated</v>
      </c>
      <c r="AP1865" s="17" t="str">
        <f>"Q"&amp;_xlfn.CEILING.MATH(MONTH(Table_1[[#This Row],[Monthly sales]])/3,1)</f>
        <v>Q2</v>
      </c>
    </row>
    <row r="1866" spans="1:42" ht="14.4" x14ac:dyDescent="0.3">
      <c r="A1866" s="2">
        <v>109</v>
      </c>
      <c r="B1866" s="15" t="s">
        <v>2950</v>
      </c>
      <c r="C1866" s="15" t="s">
        <v>117</v>
      </c>
      <c r="D1866" s="6">
        <v>0.09</v>
      </c>
      <c r="E1866" s="4">
        <v>2.88</v>
      </c>
      <c r="F1866" s="4">
        <v>1.49</v>
      </c>
      <c r="G1866" s="15" t="s">
        <v>39</v>
      </c>
      <c r="H1866" s="15" t="s">
        <v>40</v>
      </c>
      <c r="I1866" s="15" t="s">
        <v>49</v>
      </c>
      <c r="J1866" s="15" t="s">
        <v>73</v>
      </c>
      <c r="K1866" s="15" t="s">
        <v>74</v>
      </c>
      <c r="L1866" s="15" t="s">
        <v>2949</v>
      </c>
      <c r="M1866" s="6">
        <v>0.36</v>
      </c>
      <c r="N1866" s="15" t="s">
        <v>33</v>
      </c>
      <c r="O1866" s="15" t="s">
        <v>112</v>
      </c>
      <c r="P1866" s="15" t="s">
        <v>398</v>
      </c>
      <c r="Q1866" s="15" t="s">
        <v>2951</v>
      </c>
      <c r="R1866" s="2">
        <v>7644</v>
      </c>
      <c r="S1866" s="1">
        <v>42177</v>
      </c>
      <c r="T1866" s="12">
        <f>EOMONTH(Table_1[[#This Row],[Order Date]],0)</f>
        <v>42185</v>
      </c>
      <c r="U1866" s="10">
        <f>EOMONTH(Table_1[[#This Row],[Order Date]],0)</f>
        <v>42185</v>
      </c>
      <c r="V1866" s="14">
        <v>42177</v>
      </c>
      <c r="W1866" s="1">
        <v>42178</v>
      </c>
      <c r="X1866" s="12">
        <v>42178</v>
      </c>
      <c r="Y1866" s="10">
        <f>EOMONTH(Table_1[[#This Row],[Ship date]],0)</f>
        <v>42185</v>
      </c>
      <c r="Z1866" s="14">
        <v>42178</v>
      </c>
      <c r="AA1866" s="4">
        <v>-2.7048000000000001</v>
      </c>
      <c r="AB1866" s="2">
        <v>4</v>
      </c>
      <c r="AC1866" s="4">
        <v>11.13</v>
      </c>
      <c r="AD1866" s="2">
        <v>88205</v>
      </c>
      <c r="AE1866" s="4">
        <f>'DataCleaning and Transformation'!$E1866-'DataCleaning and Transformation'!$D1866</f>
        <v>2.79</v>
      </c>
      <c r="AF1866" s="15" t="str">
        <f>_xlfn.IFS('DataCleaning and Transformation'!$O1866="Central","Chris",'DataCleaning and Transformation'!$O1866="East","Erin",'DataCleaning and Transformation'!$O1866="South","Sam",'DataCleaning and Transformation'!$O1866="West","William")</f>
        <v>Erin</v>
      </c>
      <c r="AG1866" s="31">
        <f>Table_1[[#This Row],[Ship date]]-Table_1[[#This Row],[Order Date]]</f>
        <v>1</v>
      </c>
      <c r="AH1866" s="22">
        <f>Table_1[[#This Row],[Profit]]/Table_1[[#This Row],[Sales]]</f>
        <v>-0.24301886792452829</v>
      </c>
      <c r="AI1866" s="23">
        <f>Table_1[[#This Row],[Profit]]+Table_1[[#This Row],[Sales]]</f>
        <v>8.4252000000000002</v>
      </c>
      <c r="AJ1866" s="17">
        <f>WEEKNUM(Table_1[[#This Row],[Order Date]],1)</f>
        <v>26</v>
      </c>
      <c r="AK1866" s="17" t="str">
        <f>TEXT(Table_1[[#This Row],[Order Date]],"mmm yyyy")</f>
        <v>Jun 2015</v>
      </c>
      <c r="AL1866" s="17" t="str">
        <f>Table_1[[#This Row],[Monthly sales]]&amp;"  Week "&amp;TEXT(Table_1[[#This Row],[Weekly sales]],"00")</f>
        <v>Jun 2015  Week 26</v>
      </c>
      <c r="AM1866" s="17">
        <f>IF(COUNTIF($A$2:A1866, A1866)=1, 1, 0)</f>
        <v>1</v>
      </c>
      <c r="AN1866" s="3">
        <f>COUNTA(A1866) - COUNTIF(Table_1[[#This Row],[Unique Customers]], 1)</f>
        <v>0</v>
      </c>
      <c r="AO1866" s="17" t="str">
        <f t="shared" si="29"/>
        <v>Unique</v>
      </c>
      <c r="AP1866" s="17" t="str">
        <f>"Q"&amp;_xlfn.CEILING.MATH(MONTH(Table_1[[#This Row],[Monthly sales]])/3,1)</f>
        <v>Q2</v>
      </c>
    </row>
    <row r="1867" spans="1:42" ht="14.4" x14ac:dyDescent="0.3">
      <c r="A1867" s="2">
        <v>522</v>
      </c>
      <c r="B1867" s="15" t="s">
        <v>2952</v>
      </c>
      <c r="C1867" s="15" t="s">
        <v>117</v>
      </c>
      <c r="D1867" s="6">
        <v>0.02</v>
      </c>
      <c r="E1867" s="4">
        <v>150.97999999999999</v>
      </c>
      <c r="F1867" s="4">
        <v>13.99</v>
      </c>
      <c r="G1867" s="15" t="s">
        <v>88</v>
      </c>
      <c r="H1867" s="15" t="s">
        <v>28</v>
      </c>
      <c r="I1867" s="15" t="s">
        <v>41</v>
      </c>
      <c r="J1867" s="15" t="s">
        <v>57</v>
      </c>
      <c r="K1867" s="15" t="s">
        <v>145</v>
      </c>
      <c r="L1867" s="15" t="s">
        <v>783</v>
      </c>
      <c r="M1867" s="6">
        <v>0.38</v>
      </c>
      <c r="N1867" s="15" t="s">
        <v>33</v>
      </c>
      <c r="O1867" s="15" t="s">
        <v>60</v>
      </c>
      <c r="P1867" s="15" t="s">
        <v>140</v>
      </c>
      <c r="Q1867" s="15" t="s">
        <v>843</v>
      </c>
      <c r="R1867" s="2">
        <v>97756</v>
      </c>
      <c r="S1867" s="1">
        <v>42177</v>
      </c>
      <c r="T1867" s="12">
        <f>EOMONTH(Table_1[[#This Row],[Order Date]],0)</f>
        <v>42185</v>
      </c>
      <c r="U1867" s="10">
        <f>EOMONTH(Table_1[[#This Row],[Order Date]],0)</f>
        <v>42185</v>
      </c>
      <c r="V1867" s="14">
        <v>42177</v>
      </c>
      <c r="W1867" s="1">
        <v>42179</v>
      </c>
      <c r="X1867" s="12">
        <v>42179</v>
      </c>
      <c r="Y1867" s="10">
        <f>EOMONTH(Table_1[[#This Row],[Ship date]],0)</f>
        <v>42185</v>
      </c>
      <c r="Z1867" s="14">
        <v>42179</v>
      </c>
      <c r="AA1867" s="4">
        <v>26.1</v>
      </c>
      <c r="AB1867" s="2">
        <v>3</v>
      </c>
      <c r="AC1867" s="4">
        <v>480.37</v>
      </c>
      <c r="AD1867" s="2">
        <v>89327</v>
      </c>
      <c r="AE1867" s="4">
        <f>'DataCleaning and Transformation'!$E1867-'DataCleaning and Transformation'!$D1867</f>
        <v>150.95999999999998</v>
      </c>
      <c r="AF1867" s="15" t="str">
        <f>_xlfn.IFS('DataCleaning and Transformation'!$O1867="Central","Chris",'DataCleaning and Transformation'!$O1867="East","Erin",'DataCleaning and Transformation'!$O1867="South","Sam",'DataCleaning and Transformation'!$O1867="West","William")</f>
        <v>William</v>
      </c>
      <c r="AG1867" s="31">
        <f>Table_1[[#This Row],[Ship date]]-Table_1[[#This Row],[Order Date]]</f>
        <v>2</v>
      </c>
      <c r="AH1867" s="22">
        <f>Table_1[[#This Row],[Profit]]/Table_1[[#This Row],[Sales]]</f>
        <v>5.4333118221371032E-2</v>
      </c>
      <c r="AI1867" s="23">
        <f>Table_1[[#This Row],[Profit]]+Table_1[[#This Row],[Sales]]</f>
        <v>506.47</v>
      </c>
      <c r="AJ1867" s="17">
        <f>WEEKNUM(Table_1[[#This Row],[Order Date]],1)</f>
        <v>26</v>
      </c>
      <c r="AK1867" s="17" t="str">
        <f>TEXT(Table_1[[#This Row],[Order Date]],"mmm yyyy")</f>
        <v>Jun 2015</v>
      </c>
      <c r="AL1867" s="17" t="str">
        <f>Table_1[[#This Row],[Monthly sales]]&amp;"  Week "&amp;TEXT(Table_1[[#This Row],[Weekly sales]],"00")</f>
        <v>Jun 2015  Week 26</v>
      </c>
      <c r="AM1867" s="17">
        <f>IF(COUNTIF($A$2:A1867, A1867)=1, 1, 0)</f>
        <v>1</v>
      </c>
      <c r="AN1867" s="3">
        <f>COUNTA(A1867) - COUNTIF(Table_1[[#This Row],[Unique Customers]], 1)</f>
        <v>0</v>
      </c>
      <c r="AO1867" s="17" t="str">
        <f t="shared" si="29"/>
        <v>Unique</v>
      </c>
      <c r="AP1867" s="17" t="str">
        <f>"Q"&amp;_xlfn.CEILING.MATH(MONTH(Table_1[[#This Row],[Monthly sales]])/3,1)</f>
        <v>Q2</v>
      </c>
    </row>
    <row r="1868" spans="1:42" ht="14.4" x14ac:dyDescent="0.3">
      <c r="A1868" s="2">
        <v>522</v>
      </c>
      <c r="B1868" s="15" t="s">
        <v>2952</v>
      </c>
      <c r="C1868" s="15" t="s">
        <v>117</v>
      </c>
      <c r="D1868" s="6">
        <v>0.1</v>
      </c>
      <c r="E1868" s="4">
        <v>5.43</v>
      </c>
      <c r="F1868" s="4">
        <v>0.95</v>
      </c>
      <c r="G1868" s="15" t="s">
        <v>39</v>
      </c>
      <c r="H1868" s="15" t="s">
        <v>28</v>
      </c>
      <c r="I1868" s="15" t="s">
        <v>49</v>
      </c>
      <c r="J1868" s="15" t="s">
        <v>89</v>
      </c>
      <c r="K1868" s="15" t="s">
        <v>51</v>
      </c>
      <c r="L1868" s="15" t="s">
        <v>2264</v>
      </c>
      <c r="M1868" s="6">
        <v>0.36</v>
      </c>
      <c r="N1868" s="15" t="s">
        <v>33</v>
      </c>
      <c r="O1868" s="15" t="s">
        <v>60</v>
      </c>
      <c r="P1868" s="15" t="s">
        <v>140</v>
      </c>
      <c r="Q1868" s="15" t="s">
        <v>843</v>
      </c>
      <c r="R1868" s="2">
        <v>97756</v>
      </c>
      <c r="S1868" s="1">
        <v>42177</v>
      </c>
      <c r="T1868" s="12">
        <f>EOMONTH(Table_1[[#This Row],[Order Date]],0)</f>
        <v>42185</v>
      </c>
      <c r="U1868" s="10">
        <f>EOMONTH(Table_1[[#This Row],[Order Date]],0)</f>
        <v>42185</v>
      </c>
      <c r="V1868" s="14">
        <v>42177</v>
      </c>
      <c r="W1868" s="1">
        <v>42179</v>
      </c>
      <c r="X1868" s="12">
        <v>42179</v>
      </c>
      <c r="Y1868" s="10">
        <f>EOMONTH(Table_1[[#This Row],[Ship date]],0)</f>
        <v>42185</v>
      </c>
      <c r="Z1868" s="14">
        <v>42179</v>
      </c>
      <c r="AA1868" s="4">
        <v>-2.58</v>
      </c>
      <c r="AB1868" s="2">
        <v>1</v>
      </c>
      <c r="AC1868" s="4">
        <v>5.76</v>
      </c>
      <c r="AD1868" s="2">
        <v>89327</v>
      </c>
      <c r="AE1868" s="4">
        <f>'DataCleaning and Transformation'!$E1868-'DataCleaning and Transformation'!$D1868</f>
        <v>5.33</v>
      </c>
      <c r="AF1868" s="15" t="str">
        <f>_xlfn.IFS('DataCleaning and Transformation'!$O1868="Central","Chris",'DataCleaning and Transformation'!$O1868="East","Erin",'DataCleaning and Transformation'!$O1868="South","Sam",'DataCleaning and Transformation'!$O1868="West","William")</f>
        <v>William</v>
      </c>
      <c r="AG1868" s="31">
        <f>Table_1[[#This Row],[Ship date]]-Table_1[[#This Row],[Order Date]]</f>
        <v>2</v>
      </c>
      <c r="AH1868" s="22">
        <f>Table_1[[#This Row],[Profit]]/Table_1[[#This Row],[Sales]]</f>
        <v>-0.44791666666666669</v>
      </c>
      <c r="AI1868" s="23">
        <f>Table_1[[#This Row],[Profit]]+Table_1[[#This Row],[Sales]]</f>
        <v>3.1799999999999997</v>
      </c>
      <c r="AJ1868" s="17">
        <f>WEEKNUM(Table_1[[#This Row],[Order Date]],1)</f>
        <v>26</v>
      </c>
      <c r="AK1868" s="17" t="str">
        <f>TEXT(Table_1[[#This Row],[Order Date]],"mmm yyyy")</f>
        <v>Jun 2015</v>
      </c>
      <c r="AL1868" s="17" t="str">
        <f>Table_1[[#This Row],[Monthly sales]]&amp;"  Week "&amp;TEXT(Table_1[[#This Row],[Weekly sales]],"00")</f>
        <v>Jun 2015  Week 26</v>
      </c>
      <c r="AM1868" s="17">
        <f>IF(COUNTIF($A$2:A1868, A1868)=1, 1, 0)</f>
        <v>0</v>
      </c>
      <c r="AN1868" s="3">
        <f>COUNTA(A1868) - COUNTIF(Table_1[[#This Row],[Unique Customers]], 1)</f>
        <v>1</v>
      </c>
      <c r="AO1868" s="17" t="str">
        <f t="shared" si="29"/>
        <v>Repeated</v>
      </c>
      <c r="AP1868" s="17" t="str">
        <f>"Q"&amp;_xlfn.CEILING.MATH(MONTH(Table_1[[#This Row],[Monthly sales]])/3,1)</f>
        <v>Q2</v>
      </c>
    </row>
    <row r="1869" spans="1:42" ht="14.4" x14ac:dyDescent="0.3">
      <c r="A1869" s="2">
        <v>522</v>
      </c>
      <c r="B1869" s="15" t="s">
        <v>2952</v>
      </c>
      <c r="C1869" s="15" t="s">
        <v>117</v>
      </c>
      <c r="D1869" s="6">
        <v>0.01</v>
      </c>
      <c r="E1869" s="4">
        <v>179.29</v>
      </c>
      <c r="F1869" s="4">
        <v>29.21</v>
      </c>
      <c r="G1869" s="15" t="s">
        <v>27</v>
      </c>
      <c r="H1869" s="15" t="s">
        <v>28</v>
      </c>
      <c r="I1869" s="15" t="s">
        <v>29</v>
      </c>
      <c r="J1869" s="15" t="s">
        <v>30</v>
      </c>
      <c r="K1869" s="15" t="s">
        <v>31</v>
      </c>
      <c r="L1869" s="15" t="s">
        <v>544</v>
      </c>
      <c r="M1869" s="6">
        <v>0.74</v>
      </c>
      <c r="N1869" s="15" t="s">
        <v>33</v>
      </c>
      <c r="O1869" s="15" t="s">
        <v>60</v>
      </c>
      <c r="P1869" s="15" t="s">
        <v>140</v>
      </c>
      <c r="Q1869" s="15" t="s">
        <v>843</v>
      </c>
      <c r="R1869" s="2">
        <v>97756</v>
      </c>
      <c r="S1869" s="1">
        <v>42177</v>
      </c>
      <c r="T1869" s="12">
        <f>EOMONTH(Table_1[[#This Row],[Order Date]],0)</f>
        <v>42185</v>
      </c>
      <c r="U1869" s="10">
        <f>EOMONTH(Table_1[[#This Row],[Order Date]],0)</f>
        <v>42185</v>
      </c>
      <c r="V1869" s="14">
        <v>42177</v>
      </c>
      <c r="W1869" s="1">
        <v>42178</v>
      </c>
      <c r="X1869" s="12">
        <v>42178</v>
      </c>
      <c r="Y1869" s="10">
        <f>EOMONTH(Table_1[[#This Row],[Ship date]],0)</f>
        <v>42185</v>
      </c>
      <c r="Z1869" s="14">
        <v>42178</v>
      </c>
      <c r="AA1869" s="4">
        <v>2800.12</v>
      </c>
      <c r="AB1869" s="2">
        <v>21</v>
      </c>
      <c r="AC1869" s="4">
        <v>3112.13</v>
      </c>
      <c r="AD1869" s="2">
        <v>89327</v>
      </c>
      <c r="AE1869" s="4">
        <f>'DataCleaning and Transformation'!$E1869-'DataCleaning and Transformation'!$D1869</f>
        <v>179.28</v>
      </c>
      <c r="AF1869" s="15" t="str">
        <f>_xlfn.IFS('DataCleaning and Transformation'!$O1869="Central","Chris",'DataCleaning and Transformation'!$O1869="East","Erin",'DataCleaning and Transformation'!$O1869="South","Sam",'DataCleaning and Transformation'!$O1869="West","William")</f>
        <v>William</v>
      </c>
      <c r="AG1869" s="31">
        <f>Table_1[[#This Row],[Ship date]]-Table_1[[#This Row],[Order Date]]</f>
        <v>1</v>
      </c>
      <c r="AH1869" s="22">
        <f>Table_1[[#This Row],[Profit]]/Table_1[[#This Row],[Sales]]</f>
        <v>0.8997439052995857</v>
      </c>
      <c r="AI1869" s="23">
        <f>Table_1[[#This Row],[Profit]]+Table_1[[#This Row],[Sales]]</f>
        <v>5912.25</v>
      </c>
      <c r="AJ1869" s="17">
        <f>WEEKNUM(Table_1[[#This Row],[Order Date]],1)</f>
        <v>26</v>
      </c>
      <c r="AK1869" s="17" t="str">
        <f>TEXT(Table_1[[#This Row],[Order Date]],"mmm yyyy")</f>
        <v>Jun 2015</v>
      </c>
      <c r="AL1869" s="17" t="str">
        <f>Table_1[[#This Row],[Monthly sales]]&amp;"  Week "&amp;TEXT(Table_1[[#This Row],[Weekly sales]],"00")</f>
        <v>Jun 2015  Week 26</v>
      </c>
      <c r="AM1869" s="17">
        <f>IF(COUNTIF($A$2:A1869, A1869)=1, 1, 0)</f>
        <v>0</v>
      </c>
      <c r="AN1869" s="3">
        <f>COUNTA(A1869) - COUNTIF(Table_1[[#This Row],[Unique Customers]], 1)</f>
        <v>1</v>
      </c>
      <c r="AO1869" s="17" t="str">
        <f t="shared" si="29"/>
        <v>Repeated</v>
      </c>
      <c r="AP1869" s="17" t="str">
        <f>"Q"&amp;_xlfn.CEILING.MATH(MONTH(Table_1[[#This Row],[Monthly sales]])/3,1)</f>
        <v>Q2</v>
      </c>
    </row>
    <row r="1870" spans="1:42" ht="14.4" x14ac:dyDescent="0.3">
      <c r="A1870" s="2">
        <v>445</v>
      </c>
      <c r="B1870" s="15" t="s">
        <v>2143</v>
      </c>
      <c r="C1870" s="15" t="s">
        <v>38</v>
      </c>
      <c r="D1870" s="6">
        <v>0.09</v>
      </c>
      <c r="E1870" s="4">
        <v>200.98</v>
      </c>
      <c r="F1870" s="4">
        <v>55.96</v>
      </c>
      <c r="G1870" s="15" t="s">
        <v>27</v>
      </c>
      <c r="H1870" s="15" t="s">
        <v>28</v>
      </c>
      <c r="I1870" s="15" t="s">
        <v>29</v>
      </c>
      <c r="J1870" s="15" t="s">
        <v>118</v>
      </c>
      <c r="K1870" s="15" t="s">
        <v>31</v>
      </c>
      <c r="L1870" s="15" t="s">
        <v>1640</v>
      </c>
      <c r="M1870" s="6">
        <v>0.75</v>
      </c>
      <c r="N1870" s="15" t="s">
        <v>33</v>
      </c>
      <c r="O1870" s="15" t="s">
        <v>53</v>
      </c>
      <c r="P1870" s="15" t="s">
        <v>134</v>
      </c>
      <c r="Q1870" s="15" t="s">
        <v>1378</v>
      </c>
      <c r="R1870" s="2">
        <v>68701</v>
      </c>
      <c r="S1870" s="1">
        <v>42178</v>
      </c>
      <c r="T1870" s="12">
        <f>EOMONTH(Table_1[[#This Row],[Order Date]],0)</f>
        <v>42185</v>
      </c>
      <c r="U1870" s="10">
        <f>EOMONTH(Table_1[[#This Row],[Order Date]],0)</f>
        <v>42185</v>
      </c>
      <c r="V1870" s="14">
        <v>42178</v>
      </c>
      <c r="W1870" s="1">
        <v>42179</v>
      </c>
      <c r="X1870" s="12">
        <v>42179</v>
      </c>
      <c r="Y1870" s="10">
        <f>EOMONTH(Table_1[[#This Row],[Ship date]],0)</f>
        <v>42185</v>
      </c>
      <c r="Z1870" s="14">
        <v>42179</v>
      </c>
      <c r="AA1870" s="4">
        <v>-512.87199999999996</v>
      </c>
      <c r="AB1870" s="2">
        <v>9</v>
      </c>
      <c r="AC1870" s="4">
        <v>1766.68</v>
      </c>
      <c r="AD1870" s="2">
        <v>88084</v>
      </c>
      <c r="AE1870" s="4">
        <f>'DataCleaning and Transformation'!$E1870-'DataCleaning and Transformation'!$D1870</f>
        <v>200.89</v>
      </c>
      <c r="AF1870" s="15" t="str">
        <f>_xlfn.IFS('DataCleaning and Transformation'!$O1870="Central","Chris",'DataCleaning and Transformation'!$O1870="East","Erin",'DataCleaning and Transformation'!$O1870="South","Sam",'DataCleaning and Transformation'!$O1870="West","William")</f>
        <v>Chris</v>
      </c>
      <c r="AG1870" s="31">
        <f>Table_1[[#This Row],[Ship date]]-Table_1[[#This Row],[Order Date]]</f>
        <v>1</v>
      </c>
      <c r="AH1870" s="22">
        <f>Table_1[[#This Row],[Profit]]/Table_1[[#This Row],[Sales]]</f>
        <v>-0.29030271469649283</v>
      </c>
      <c r="AI1870" s="23">
        <f>Table_1[[#This Row],[Profit]]+Table_1[[#This Row],[Sales]]</f>
        <v>1253.808</v>
      </c>
      <c r="AJ1870" s="17">
        <f>WEEKNUM(Table_1[[#This Row],[Order Date]],1)</f>
        <v>26</v>
      </c>
      <c r="AK1870" s="17" t="str">
        <f>TEXT(Table_1[[#This Row],[Order Date]],"mmm yyyy")</f>
        <v>Jun 2015</v>
      </c>
      <c r="AL1870" s="17" t="str">
        <f>Table_1[[#This Row],[Monthly sales]]&amp;"  Week "&amp;TEXT(Table_1[[#This Row],[Weekly sales]],"00")</f>
        <v>Jun 2015  Week 26</v>
      </c>
      <c r="AM1870" s="17">
        <f>IF(COUNTIF($A$2:A1870, A1870)=1, 1, 0)</f>
        <v>0</v>
      </c>
      <c r="AN1870" s="3">
        <f>COUNTA(A1870) - COUNTIF(Table_1[[#This Row],[Unique Customers]], 1)</f>
        <v>1</v>
      </c>
      <c r="AO1870" s="17" t="str">
        <f t="shared" si="29"/>
        <v>Unique</v>
      </c>
      <c r="AP1870" s="17" t="str">
        <f>"Q"&amp;_xlfn.CEILING.MATH(MONTH(Table_1[[#This Row],[Monthly sales]])/3,1)</f>
        <v>Q2</v>
      </c>
    </row>
    <row r="1871" spans="1:42" ht="14.4" x14ac:dyDescent="0.3">
      <c r="A1871" s="2">
        <v>445</v>
      </c>
      <c r="B1871" s="15" t="s">
        <v>2143</v>
      </c>
      <c r="C1871" s="15" t="s">
        <v>38</v>
      </c>
      <c r="D1871" s="6">
        <v>0.09</v>
      </c>
      <c r="E1871" s="4">
        <v>2.78</v>
      </c>
      <c r="F1871" s="4">
        <v>0.97</v>
      </c>
      <c r="G1871" s="15" t="s">
        <v>39</v>
      </c>
      <c r="H1871" s="15" t="s">
        <v>28</v>
      </c>
      <c r="I1871" s="15" t="s">
        <v>49</v>
      </c>
      <c r="J1871" s="15" t="s">
        <v>50</v>
      </c>
      <c r="K1871" s="15" t="s">
        <v>51</v>
      </c>
      <c r="L1871" s="15" t="s">
        <v>2953</v>
      </c>
      <c r="M1871" s="6">
        <v>0.59</v>
      </c>
      <c r="N1871" s="15" t="s">
        <v>33</v>
      </c>
      <c r="O1871" s="15" t="s">
        <v>53</v>
      </c>
      <c r="P1871" s="15" t="s">
        <v>134</v>
      </c>
      <c r="Q1871" s="15" t="s">
        <v>1378</v>
      </c>
      <c r="R1871" s="2">
        <v>68701</v>
      </c>
      <c r="S1871" s="1">
        <v>42178</v>
      </c>
      <c r="T1871" s="12">
        <f>EOMONTH(Table_1[[#This Row],[Order Date]],0)</f>
        <v>42185</v>
      </c>
      <c r="U1871" s="10">
        <f>EOMONTH(Table_1[[#This Row],[Order Date]],0)</f>
        <v>42185</v>
      </c>
      <c r="V1871" s="14">
        <v>42178</v>
      </c>
      <c r="W1871" s="1">
        <v>42179</v>
      </c>
      <c r="X1871" s="12">
        <v>42179</v>
      </c>
      <c r="Y1871" s="10">
        <f>EOMONTH(Table_1[[#This Row],[Ship date]],0)</f>
        <v>42185</v>
      </c>
      <c r="Z1871" s="14">
        <v>42179</v>
      </c>
      <c r="AA1871" s="4">
        <v>-3.7839999999999998</v>
      </c>
      <c r="AB1871" s="2">
        <v>11</v>
      </c>
      <c r="AC1871" s="4">
        <v>29.02</v>
      </c>
      <c r="AD1871" s="2">
        <v>88084</v>
      </c>
      <c r="AE1871" s="4">
        <f>'DataCleaning and Transformation'!$E1871-'DataCleaning and Transformation'!$D1871</f>
        <v>2.69</v>
      </c>
      <c r="AF1871" s="15" t="str">
        <f>_xlfn.IFS('DataCleaning and Transformation'!$O1871="Central","Chris",'DataCleaning and Transformation'!$O1871="East","Erin",'DataCleaning and Transformation'!$O1871="South","Sam",'DataCleaning and Transformation'!$O1871="West","William")</f>
        <v>Chris</v>
      </c>
      <c r="AG1871" s="31">
        <f>Table_1[[#This Row],[Ship date]]-Table_1[[#This Row],[Order Date]]</f>
        <v>1</v>
      </c>
      <c r="AH1871" s="22">
        <f>Table_1[[#This Row],[Profit]]/Table_1[[#This Row],[Sales]]</f>
        <v>-0.13039283252929015</v>
      </c>
      <c r="AI1871" s="23">
        <f>Table_1[[#This Row],[Profit]]+Table_1[[#This Row],[Sales]]</f>
        <v>25.236000000000001</v>
      </c>
      <c r="AJ1871" s="17">
        <f>WEEKNUM(Table_1[[#This Row],[Order Date]],1)</f>
        <v>26</v>
      </c>
      <c r="AK1871" s="17" t="str">
        <f>TEXT(Table_1[[#This Row],[Order Date]],"mmm yyyy")</f>
        <v>Jun 2015</v>
      </c>
      <c r="AL1871" s="17" t="str">
        <f>Table_1[[#This Row],[Monthly sales]]&amp;"  Week "&amp;TEXT(Table_1[[#This Row],[Weekly sales]],"00")</f>
        <v>Jun 2015  Week 26</v>
      </c>
      <c r="AM1871" s="17">
        <f>IF(COUNTIF($A$2:A1871, A1871)=1, 1, 0)</f>
        <v>0</v>
      </c>
      <c r="AN1871" s="3">
        <f>COUNTA(A1871) - COUNTIF(Table_1[[#This Row],[Unique Customers]], 1)</f>
        <v>1</v>
      </c>
      <c r="AO1871" s="17" t="str">
        <f t="shared" si="29"/>
        <v>Repeated</v>
      </c>
      <c r="AP1871" s="17" t="str">
        <f>"Q"&amp;_xlfn.CEILING.MATH(MONTH(Table_1[[#This Row],[Monthly sales]])/3,1)</f>
        <v>Q2</v>
      </c>
    </row>
    <row r="1872" spans="1:42" ht="14.4" x14ac:dyDescent="0.3">
      <c r="A1872" s="2">
        <v>2333</v>
      </c>
      <c r="B1872" s="15" t="s">
        <v>2954</v>
      </c>
      <c r="C1872" s="15" t="s">
        <v>38</v>
      </c>
      <c r="D1872" s="6">
        <v>0.06</v>
      </c>
      <c r="E1872" s="4">
        <v>180.98</v>
      </c>
      <c r="F1872" s="4">
        <v>26.2</v>
      </c>
      <c r="G1872" s="15" t="s">
        <v>27</v>
      </c>
      <c r="H1872" s="15" t="s">
        <v>28</v>
      </c>
      <c r="I1872" s="15" t="s">
        <v>29</v>
      </c>
      <c r="J1872" s="15" t="s">
        <v>110</v>
      </c>
      <c r="K1872" s="15" t="s">
        <v>58</v>
      </c>
      <c r="L1872" s="15" t="s">
        <v>2275</v>
      </c>
      <c r="M1872" s="6">
        <v>0.59</v>
      </c>
      <c r="N1872" s="15" t="s">
        <v>33</v>
      </c>
      <c r="O1872" s="15" t="s">
        <v>53</v>
      </c>
      <c r="P1872" s="15" t="s">
        <v>358</v>
      </c>
      <c r="Q1872" s="15" t="s">
        <v>2955</v>
      </c>
      <c r="R1872" s="2">
        <v>54302</v>
      </c>
      <c r="S1872" s="1">
        <v>42178</v>
      </c>
      <c r="T1872" s="12">
        <f>EOMONTH(Table_1[[#This Row],[Order Date]],0)</f>
        <v>42185</v>
      </c>
      <c r="U1872" s="10">
        <f>EOMONTH(Table_1[[#This Row],[Order Date]],0)</f>
        <v>42185</v>
      </c>
      <c r="V1872" s="14">
        <v>42178</v>
      </c>
      <c r="W1872" s="1">
        <v>42179</v>
      </c>
      <c r="X1872" s="12">
        <v>42179</v>
      </c>
      <c r="Y1872" s="10">
        <f>EOMONTH(Table_1[[#This Row],[Ship date]],0)</f>
        <v>42185</v>
      </c>
      <c r="Z1872" s="14">
        <v>42179</v>
      </c>
      <c r="AA1872" s="4">
        <v>-122.235</v>
      </c>
      <c r="AB1872" s="2">
        <v>1</v>
      </c>
      <c r="AC1872" s="4">
        <v>191.73</v>
      </c>
      <c r="AD1872" s="2">
        <v>89611</v>
      </c>
      <c r="AE1872" s="4">
        <f>'DataCleaning and Transformation'!$E1872-'DataCleaning and Transformation'!$D1872</f>
        <v>180.92</v>
      </c>
      <c r="AF1872" s="15" t="str">
        <f>_xlfn.IFS('DataCleaning and Transformation'!$O1872="Central","Chris",'DataCleaning and Transformation'!$O1872="East","Erin",'DataCleaning and Transformation'!$O1872="South","Sam",'DataCleaning and Transformation'!$O1872="West","William")</f>
        <v>Chris</v>
      </c>
      <c r="AG1872" s="31">
        <f>Table_1[[#This Row],[Ship date]]-Table_1[[#This Row],[Order Date]]</f>
        <v>1</v>
      </c>
      <c r="AH1872" s="22">
        <f>Table_1[[#This Row],[Profit]]/Table_1[[#This Row],[Sales]]</f>
        <v>-0.63753716163354723</v>
      </c>
      <c r="AI1872" s="23">
        <f>Table_1[[#This Row],[Profit]]+Table_1[[#This Row],[Sales]]</f>
        <v>69.49499999999999</v>
      </c>
      <c r="AJ1872" s="17">
        <f>WEEKNUM(Table_1[[#This Row],[Order Date]],1)</f>
        <v>26</v>
      </c>
      <c r="AK1872" s="17" t="str">
        <f>TEXT(Table_1[[#This Row],[Order Date]],"mmm yyyy")</f>
        <v>Jun 2015</v>
      </c>
      <c r="AL1872" s="17" t="str">
        <f>Table_1[[#This Row],[Monthly sales]]&amp;"  Week "&amp;TEXT(Table_1[[#This Row],[Weekly sales]],"00")</f>
        <v>Jun 2015  Week 26</v>
      </c>
      <c r="AM1872" s="17">
        <f>IF(COUNTIF($A$2:A1872, A1872)=1, 1, 0)</f>
        <v>1</v>
      </c>
      <c r="AN1872" s="3">
        <f>COUNTA(A1872) - COUNTIF(Table_1[[#This Row],[Unique Customers]], 1)</f>
        <v>0</v>
      </c>
      <c r="AO1872" s="17" t="str">
        <f t="shared" si="29"/>
        <v>Unique</v>
      </c>
      <c r="AP1872" s="17" t="str">
        <f>"Q"&amp;_xlfn.CEILING.MATH(MONTH(Table_1[[#This Row],[Monthly sales]])/3,1)</f>
        <v>Q2</v>
      </c>
    </row>
    <row r="1873" spans="1:42" ht="14.4" x14ac:dyDescent="0.3">
      <c r="A1873" s="2">
        <v>1548</v>
      </c>
      <c r="B1873" s="15" t="s">
        <v>2956</v>
      </c>
      <c r="C1873" s="15" t="s">
        <v>48</v>
      </c>
      <c r="D1873" s="6">
        <v>0</v>
      </c>
      <c r="E1873" s="4">
        <v>599.99</v>
      </c>
      <c r="F1873" s="4">
        <v>24.49</v>
      </c>
      <c r="G1873" s="15" t="s">
        <v>39</v>
      </c>
      <c r="H1873" s="15" t="s">
        <v>95</v>
      </c>
      <c r="I1873" s="15" t="s">
        <v>41</v>
      </c>
      <c r="J1873" s="15" t="s">
        <v>64</v>
      </c>
      <c r="K1873" s="15" t="s">
        <v>65</v>
      </c>
      <c r="L1873" s="15" t="s">
        <v>2957</v>
      </c>
      <c r="M1873" s="6">
        <v>0.44</v>
      </c>
      <c r="N1873" s="15" t="s">
        <v>33</v>
      </c>
      <c r="O1873" s="15" t="s">
        <v>53</v>
      </c>
      <c r="P1873" s="15" t="s">
        <v>54</v>
      </c>
      <c r="Q1873" s="15" t="s">
        <v>2433</v>
      </c>
      <c r="R1873" s="2">
        <v>47374</v>
      </c>
      <c r="S1873" s="1">
        <v>42178</v>
      </c>
      <c r="T1873" s="12">
        <f>EOMONTH(Table_1[[#This Row],[Order Date]],0)</f>
        <v>42185</v>
      </c>
      <c r="U1873" s="10">
        <f>EOMONTH(Table_1[[#This Row],[Order Date]],0)</f>
        <v>42185</v>
      </c>
      <c r="V1873" s="14">
        <v>42178</v>
      </c>
      <c r="W1873" s="1">
        <v>42180</v>
      </c>
      <c r="X1873" s="12">
        <v>42180</v>
      </c>
      <c r="Y1873" s="10">
        <f>EOMONTH(Table_1[[#This Row],[Ship date]],0)</f>
        <v>42185</v>
      </c>
      <c r="Z1873" s="14">
        <v>42180</v>
      </c>
      <c r="AA1873" s="4">
        <v>-367.16500000000002</v>
      </c>
      <c r="AB1873" s="2">
        <v>18</v>
      </c>
      <c r="AC1873" s="4">
        <v>11015.82</v>
      </c>
      <c r="AD1873" s="2">
        <v>88487</v>
      </c>
      <c r="AE1873" s="4">
        <f>'DataCleaning and Transformation'!$E1873-'DataCleaning and Transformation'!$D1873</f>
        <v>599.99</v>
      </c>
      <c r="AF1873" s="15" t="str">
        <f>_xlfn.IFS('DataCleaning and Transformation'!$O1873="Central","Chris",'DataCleaning and Transformation'!$O1873="East","Erin",'DataCleaning and Transformation'!$O1873="South","Sam",'DataCleaning and Transformation'!$O1873="West","William")</f>
        <v>Chris</v>
      </c>
      <c r="AG1873" s="31">
        <f>Table_1[[#This Row],[Ship date]]-Table_1[[#This Row],[Order Date]]</f>
        <v>2</v>
      </c>
      <c r="AH1873" s="22">
        <f>Table_1[[#This Row],[Profit]]/Table_1[[#This Row],[Sales]]</f>
        <v>-3.3330700755822083E-2</v>
      </c>
      <c r="AI1873" s="23">
        <f>Table_1[[#This Row],[Profit]]+Table_1[[#This Row],[Sales]]</f>
        <v>10648.654999999999</v>
      </c>
      <c r="AJ1873" s="17">
        <f>WEEKNUM(Table_1[[#This Row],[Order Date]],1)</f>
        <v>26</v>
      </c>
      <c r="AK1873" s="17" t="str">
        <f>TEXT(Table_1[[#This Row],[Order Date]],"mmm yyyy")</f>
        <v>Jun 2015</v>
      </c>
      <c r="AL1873" s="17" t="str">
        <f>Table_1[[#This Row],[Monthly sales]]&amp;"  Week "&amp;TEXT(Table_1[[#This Row],[Weekly sales]],"00")</f>
        <v>Jun 2015  Week 26</v>
      </c>
      <c r="AM1873" s="17">
        <f>IF(COUNTIF($A$2:A1873, A1873)=1, 1, 0)</f>
        <v>1</v>
      </c>
      <c r="AN1873" s="3">
        <f>COUNTA(A1873) - COUNTIF(Table_1[[#This Row],[Unique Customers]], 1)</f>
        <v>0</v>
      </c>
      <c r="AO1873" s="17" t="str">
        <f t="shared" si="29"/>
        <v>Unique</v>
      </c>
      <c r="AP1873" s="17" t="str">
        <f>"Q"&amp;_xlfn.CEILING.MATH(MONTH(Table_1[[#This Row],[Monthly sales]])/3,1)</f>
        <v>Q2</v>
      </c>
    </row>
    <row r="1874" spans="1:42" ht="14.4" x14ac:dyDescent="0.3">
      <c r="A1874" s="2">
        <v>2215</v>
      </c>
      <c r="B1874" s="15" t="s">
        <v>2958</v>
      </c>
      <c r="C1874" s="15" t="s">
        <v>48</v>
      </c>
      <c r="D1874" s="6">
        <v>7.0000000000000007E-2</v>
      </c>
      <c r="E1874" s="4">
        <v>3.28</v>
      </c>
      <c r="F1874" s="4">
        <v>3.97</v>
      </c>
      <c r="G1874" s="15" t="s">
        <v>39</v>
      </c>
      <c r="H1874" s="15" t="s">
        <v>95</v>
      </c>
      <c r="I1874" s="15" t="s">
        <v>49</v>
      </c>
      <c r="J1874" s="15" t="s">
        <v>50</v>
      </c>
      <c r="K1874" s="15" t="s">
        <v>51</v>
      </c>
      <c r="L1874" s="15" t="s">
        <v>368</v>
      </c>
      <c r="M1874" s="6">
        <v>0.56000000000000005</v>
      </c>
      <c r="N1874" s="15" t="s">
        <v>33</v>
      </c>
      <c r="O1874" s="15" t="s">
        <v>112</v>
      </c>
      <c r="P1874" s="15" t="s">
        <v>318</v>
      </c>
      <c r="Q1874" s="15" t="s">
        <v>2959</v>
      </c>
      <c r="R1874" s="2">
        <v>44646</v>
      </c>
      <c r="S1874" s="1">
        <v>42178</v>
      </c>
      <c r="T1874" s="12">
        <f>EOMONTH(Table_1[[#This Row],[Order Date]],0)</f>
        <v>42185</v>
      </c>
      <c r="U1874" s="10">
        <f>EOMONTH(Table_1[[#This Row],[Order Date]],0)</f>
        <v>42185</v>
      </c>
      <c r="V1874" s="14">
        <v>42178</v>
      </c>
      <c r="W1874" s="1">
        <v>42178</v>
      </c>
      <c r="X1874" s="12">
        <v>42178</v>
      </c>
      <c r="Y1874" s="10">
        <f>EOMONTH(Table_1[[#This Row],[Ship date]],0)</f>
        <v>42185</v>
      </c>
      <c r="Z1874" s="14">
        <v>42178</v>
      </c>
      <c r="AA1874" s="4">
        <v>-22.175999999999998</v>
      </c>
      <c r="AB1874" s="2">
        <v>4</v>
      </c>
      <c r="AC1874" s="4">
        <v>14.76</v>
      </c>
      <c r="AD1874" s="2">
        <v>90314</v>
      </c>
      <c r="AE1874" s="4">
        <f>'DataCleaning and Transformation'!$E1874-'DataCleaning and Transformation'!$D1874</f>
        <v>3.21</v>
      </c>
      <c r="AF1874" s="15" t="str">
        <f>_xlfn.IFS('DataCleaning and Transformation'!$O1874="Central","Chris",'DataCleaning and Transformation'!$O1874="East","Erin",'DataCleaning and Transformation'!$O1874="South","Sam",'DataCleaning and Transformation'!$O1874="West","William")</f>
        <v>Erin</v>
      </c>
      <c r="AG1874" s="31">
        <f>Table_1[[#This Row],[Ship date]]-Table_1[[#This Row],[Order Date]]</f>
        <v>0</v>
      </c>
      <c r="AH1874" s="22">
        <f>Table_1[[#This Row],[Profit]]/Table_1[[#This Row],[Sales]]</f>
        <v>-1.5024390243902439</v>
      </c>
      <c r="AI1874" s="23">
        <f>Table_1[[#This Row],[Profit]]+Table_1[[#This Row],[Sales]]</f>
        <v>-7.4159999999999986</v>
      </c>
      <c r="AJ1874" s="17">
        <f>WEEKNUM(Table_1[[#This Row],[Order Date]],1)</f>
        <v>26</v>
      </c>
      <c r="AK1874" s="17" t="str">
        <f>TEXT(Table_1[[#This Row],[Order Date]],"mmm yyyy")</f>
        <v>Jun 2015</v>
      </c>
      <c r="AL1874" s="17" t="str">
        <f>Table_1[[#This Row],[Monthly sales]]&amp;"  Week "&amp;TEXT(Table_1[[#This Row],[Weekly sales]],"00")</f>
        <v>Jun 2015  Week 26</v>
      </c>
      <c r="AM1874" s="17">
        <f>IF(COUNTIF($A$2:A1874, A1874)=1, 1, 0)</f>
        <v>1</v>
      </c>
      <c r="AN1874" s="3">
        <f>COUNTA(A1874) - COUNTIF(Table_1[[#This Row],[Unique Customers]], 1)</f>
        <v>0</v>
      </c>
      <c r="AO1874" s="17" t="str">
        <f t="shared" si="29"/>
        <v>Unique</v>
      </c>
      <c r="AP1874" s="17" t="str">
        <f>"Q"&amp;_xlfn.CEILING.MATH(MONTH(Table_1[[#This Row],[Monthly sales]])/3,1)</f>
        <v>Q2</v>
      </c>
    </row>
    <row r="1875" spans="1:42" ht="14.4" x14ac:dyDescent="0.3">
      <c r="A1875" s="2">
        <v>2216</v>
      </c>
      <c r="B1875" s="15" t="s">
        <v>2960</v>
      </c>
      <c r="C1875" s="15" t="s">
        <v>48</v>
      </c>
      <c r="D1875" s="6">
        <v>0.02</v>
      </c>
      <c r="E1875" s="4">
        <v>256.99</v>
      </c>
      <c r="F1875" s="4">
        <v>11.25</v>
      </c>
      <c r="G1875" s="15" t="s">
        <v>39</v>
      </c>
      <c r="H1875" s="15" t="s">
        <v>95</v>
      </c>
      <c r="I1875" s="15" t="s">
        <v>41</v>
      </c>
      <c r="J1875" s="15" t="s">
        <v>42</v>
      </c>
      <c r="K1875" s="15" t="s">
        <v>74</v>
      </c>
      <c r="L1875" s="15" t="s">
        <v>2622</v>
      </c>
      <c r="M1875" s="6">
        <v>0.51</v>
      </c>
      <c r="N1875" s="15" t="s">
        <v>33</v>
      </c>
      <c r="O1875" s="15" t="s">
        <v>112</v>
      </c>
      <c r="P1875" s="15" t="s">
        <v>318</v>
      </c>
      <c r="Q1875" s="15" t="s">
        <v>2134</v>
      </c>
      <c r="R1875" s="2">
        <v>44256</v>
      </c>
      <c r="S1875" s="1">
        <v>42178</v>
      </c>
      <c r="T1875" s="12">
        <f>EOMONTH(Table_1[[#This Row],[Order Date]],0)</f>
        <v>42185</v>
      </c>
      <c r="U1875" s="10">
        <f>EOMONTH(Table_1[[#This Row],[Order Date]],0)</f>
        <v>42185</v>
      </c>
      <c r="V1875" s="14">
        <v>42178</v>
      </c>
      <c r="W1875" s="1">
        <v>42185</v>
      </c>
      <c r="X1875" s="12">
        <v>42185</v>
      </c>
      <c r="Y1875" s="10">
        <f>EOMONTH(Table_1[[#This Row],[Ship date]],0)</f>
        <v>42185</v>
      </c>
      <c r="Z1875" s="14">
        <v>42185</v>
      </c>
      <c r="AA1875" s="4">
        <v>-214.10400000000001</v>
      </c>
      <c r="AB1875" s="2">
        <v>3</v>
      </c>
      <c r="AC1875" s="4">
        <v>808.44</v>
      </c>
      <c r="AD1875" s="2">
        <v>90314</v>
      </c>
      <c r="AE1875" s="4">
        <f>'DataCleaning and Transformation'!$E1875-'DataCleaning and Transformation'!$D1875</f>
        <v>256.97000000000003</v>
      </c>
      <c r="AF1875" s="15" t="str">
        <f>_xlfn.IFS('DataCleaning and Transformation'!$O1875="Central","Chris",'DataCleaning and Transformation'!$O1875="East","Erin",'DataCleaning and Transformation'!$O1875="South","Sam",'DataCleaning and Transformation'!$O1875="West","William")</f>
        <v>Erin</v>
      </c>
      <c r="AG1875" s="31">
        <f>Table_1[[#This Row],[Ship date]]-Table_1[[#This Row],[Order Date]]</f>
        <v>7</v>
      </c>
      <c r="AH1875" s="22">
        <f>Table_1[[#This Row],[Profit]]/Table_1[[#This Row],[Sales]]</f>
        <v>-0.26483598040670919</v>
      </c>
      <c r="AI1875" s="23">
        <f>Table_1[[#This Row],[Profit]]+Table_1[[#This Row],[Sales]]</f>
        <v>594.33600000000001</v>
      </c>
      <c r="AJ1875" s="17">
        <f>WEEKNUM(Table_1[[#This Row],[Order Date]],1)</f>
        <v>26</v>
      </c>
      <c r="AK1875" s="17" t="str">
        <f>TEXT(Table_1[[#This Row],[Order Date]],"mmm yyyy")</f>
        <v>Jun 2015</v>
      </c>
      <c r="AL1875" s="17" t="str">
        <f>Table_1[[#This Row],[Monthly sales]]&amp;"  Week "&amp;TEXT(Table_1[[#This Row],[Weekly sales]],"00")</f>
        <v>Jun 2015  Week 26</v>
      </c>
      <c r="AM1875" s="17">
        <f>IF(COUNTIF($A$2:A1875, A1875)=1, 1, 0)</f>
        <v>1</v>
      </c>
      <c r="AN1875" s="3">
        <f>COUNTA(A1875) - COUNTIF(Table_1[[#This Row],[Unique Customers]], 1)</f>
        <v>0</v>
      </c>
      <c r="AO1875" s="17" t="str">
        <f t="shared" si="29"/>
        <v>Repeated</v>
      </c>
      <c r="AP1875" s="17" t="str">
        <f>"Q"&amp;_xlfn.CEILING.MATH(MONTH(Table_1[[#This Row],[Monthly sales]])/3,1)</f>
        <v>Q2</v>
      </c>
    </row>
    <row r="1876" spans="1:42" ht="14.4" x14ac:dyDescent="0.3">
      <c r="A1876" s="2">
        <v>2216</v>
      </c>
      <c r="B1876" s="15" t="s">
        <v>2960</v>
      </c>
      <c r="C1876" s="15" t="s">
        <v>48</v>
      </c>
      <c r="D1876" s="6">
        <v>0.01</v>
      </c>
      <c r="E1876" s="4">
        <v>6.48</v>
      </c>
      <c r="F1876" s="4">
        <v>5.14</v>
      </c>
      <c r="G1876" s="15" t="s">
        <v>39</v>
      </c>
      <c r="H1876" s="15" t="s">
        <v>95</v>
      </c>
      <c r="I1876" s="15" t="s">
        <v>49</v>
      </c>
      <c r="J1876" s="15" t="s">
        <v>89</v>
      </c>
      <c r="K1876" s="15" t="s">
        <v>74</v>
      </c>
      <c r="L1876" s="15" t="s">
        <v>1746</v>
      </c>
      <c r="M1876" s="6">
        <v>0.37</v>
      </c>
      <c r="N1876" s="15" t="s">
        <v>33</v>
      </c>
      <c r="O1876" s="15" t="s">
        <v>112</v>
      </c>
      <c r="P1876" s="15" t="s">
        <v>318</v>
      </c>
      <c r="Q1876" s="15" t="s">
        <v>2134</v>
      </c>
      <c r="R1876" s="2">
        <v>44256</v>
      </c>
      <c r="S1876" s="1">
        <v>42178</v>
      </c>
      <c r="T1876" s="12">
        <f>EOMONTH(Table_1[[#This Row],[Order Date]],0)</f>
        <v>42185</v>
      </c>
      <c r="U1876" s="10">
        <f>EOMONTH(Table_1[[#This Row],[Order Date]],0)</f>
        <v>42185</v>
      </c>
      <c r="V1876" s="14">
        <v>42178</v>
      </c>
      <c r="W1876" s="1">
        <v>42180</v>
      </c>
      <c r="X1876" s="12">
        <v>42180</v>
      </c>
      <c r="Y1876" s="10">
        <f>EOMONTH(Table_1[[#This Row],[Ship date]],0)</f>
        <v>42185</v>
      </c>
      <c r="Z1876" s="14">
        <v>42180</v>
      </c>
      <c r="AA1876" s="4">
        <v>-26.936</v>
      </c>
      <c r="AB1876" s="2">
        <v>10</v>
      </c>
      <c r="AC1876" s="4">
        <v>67.41</v>
      </c>
      <c r="AD1876" s="2">
        <v>90314</v>
      </c>
      <c r="AE1876" s="4">
        <f>'DataCleaning and Transformation'!$E1876-'DataCleaning and Transformation'!$D1876</f>
        <v>6.4700000000000006</v>
      </c>
      <c r="AF1876" s="15" t="str">
        <f>_xlfn.IFS('DataCleaning and Transformation'!$O1876="Central","Chris",'DataCleaning and Transformation'!$O1876="East","Erin",'DataCleaning and Transformation'!$O1876="South","Sam",'DataCleaning and Transformation'!$O1876="West","William")</f>
        <v>Erin</v>
      </c>
      <c r="AG1876" s="31">
        <f>Table_1[[#This Row],[Ship date]]-Table_1[[#This Row],[Order Date]]</f>
        <v>2</v>
      </c>
      <c r="AH1876" s="22">
        <f>Table_1[[#This Row],[Profit]]/Table_1[[#This Row],[Sales]]</f>
        <v>-0.39958463136033229</v>
      </c>
      <c r="AI1876" s="23">
        <f>Table_1[[#This Row],[Profit]]+Table_1[[#This Row],[Sales]]</f>
        <v>40.473999999999997</v>
      </c>
      <c r="AJ1876" s="17">
        <f>WEEKNUM(Table_1[[#This Row],[Order Date]],1)</f>
        <v>26</v>
      </c>
      <c r="AK1876" s="17" t="str">
        <f>TEXT(Table_1[[#This Row],[Order Date]],"mmm yyyy")</f>
        <v>Jun 2015</v>
      </c>
      <c r="AL1876" s="17" t="str">
        <f>Table_1[[#This Row],[Monthly sales]]&amp;"  Week "&amp;TEXT(Table_1[[#This Row],[Weekly sales]],"00")</f>
        <v>Jun 2015  Week 26</v>
      </c>
      <c r="AM1876" s="17">
        <f>IF(COUNTIF($A$2:A1876, A1876)=1, 1, 0)</f>
        <v>0</v>
      </c>
      <c r="AN1876" s="3">
        <f>COUNTA(A1876) - COUNTIF(Table_1[[#This Row],[Unique Customers]], 1)</f>
        <v>1</v>
      </c>
      <c r="AO1876" s="17" t="str">
        <f t="shared" si="29"/>
        <v>Repeated</v>
      </c>
      <c r="AP1876" s="17" t="str">
        <f>"Q"&amp;_xlfn.CEILING.MATH(MONTH(Table_1[[#This Row],[Monthly sales]])/3,1)</f>
        <v>Q2</v>
      </c>
    </row>
    <row r="1877" spans="1:42" ht="14.4" x14ac:dyDescent="0.3">
      <c r="A1877" s="2">
        <v>2352</v>
      </c>
      <c r="B1877" s="15" t="s">
        <v>2919</v>
      </c>
      <c r="C1877" s="15" t="s">
        <v>71</v>
      </c>
      <c r="D1877" s="6">
        <v>0.09</v>
      </c>
      <c r="E1877" s="4">
        <v>71.37</v>
      </c>
      <c r="F1877" s="4">
        <v>69</v>
      </c>
      <c r="G1877" s="15" t="s">
        <v>39</v>
      </c>
      <c r="H1877" s="15" t="s">
        <v>72</v>
      </c>
      <c r="I1877" s="15" t="s">
        <v>29</v>
      </c>
      <c r="J1877" s="15" t="s">
        <v>30</v>
      </c>
      <c r="K1877" s="15" t="s">
        <v>65</v>
      </c>
      <c r="L1877" s="15" t="s">
        <v>1032</v>
      </c>
      <c r="M1877" s="6">
        <v>0.68</v>
      </c>
      <c r="N1877" s="15" t="s">
        <v>33</v>
      </c>
      <c r="O1877" s="15" t="s">
        <v>112</v>
      </c>
      <c r="P1877" s="15" t="s">
        <v>419</v>
      </c>
      <c r="Q1877" s="15" t="s">
        <v>2920</v>
      </c>
      <c r="R1877" s="2">
        <v>21501</v>
      </c>
      <c r="S1877" s="1">
        <v>42178</v>
      </c>
      <c r="T1877" s="12">
        <f>EOMONTH(Table_1[[#This Row],[Order Date]],0)</f>
        <v>42185</v>
      </c>
      <c r="U1877" s="10">
        <f>EOMONTH(Table_1[[#This Row],[Order Date]],0)</f>
        <v>42185</v>
      </c>
      <c r="V1877" s="14">
        <v>42178</v>
      </c>
      <c r="W1877" s="1">
        <v>42179</v>
      </c>
      <c r="X1877" s="12">
        <v>42179</v>
      </c>
      <c r="Y1877" s="10">
        <f>EOMONTH(Table_1[[#This Row],[Ship date]],0)</f>
        <v>42185</v>
      </c>
      <c r="Z1877" s="14">
        <v>42179</v>
      </c>
      <c r="AA1877" s="4">
        <v>-1537.1356000000001</v>
      </c>
      <c r="AB1877" s="2">
        <v>19</v>
      </c>
      <c r="AC1877" s="4">
        <v>1302.98</v>
      </c>
      <c r="AD1877" s="2">
        <v>86166</v>
      </c>
      <c r="AE1877" s="4">
        <f>'DataCleaning and Transformation'!$E1877-'DataCleaning and Transformation'!$D1877</f>
        <v>71.28</v>
      </c>
      <c r="AF1877" s="15" t="str">
        <f>_xlfn.IFS('DataCleaning and Transformation'!$O1877="Central","Chris",'DataCleaning and Transformation'!$O1877="East","Erin",'DataCleaning and Transformation'!$O1877="South","Sam",'DataCleaning and Transformation'!$O1877="West","William")</f>
        <v>Erin</v>
      </c>
      <c r="AG1877" s="31">
        <f>Table_1[[#This Row],[Ship date]]-Table_1[[#This Row],[Order Date]]</f>
        <v>1</v>
      </c>
      <c r="AH1877" s="22">
        <f>Table_1[[#This Row],[Profit]]/Table_1[[#This Row],[Sales]]</f>
        <v>-1.1797077468572044</v>
      </c>
      <c r="AI1877" s="23">
        <f>Table_1[[#This Row],[Profit]]+Table_1[[#This Row],[Sales]]</f>
        <v>-234.15560000000005</v>
      </c>
      <c r="AJ1877" s="17">
        <f>WEEKNUM(Table_1[[#This Row],[Order Date]],1)</f>
        <v>26</v>
      </c>
      <c r="AK1877" s="17" t="str">
        <f>TEXT(Table_1[[#This Row],[Order Date]],"mmm yyyy")</f>
        <v>Jun 2015</v>
      </c>
      <c r="AL1877" s="17" t="str">
        <f>Table_1[[#This Row],[Monthly sales]]&amp;"  Week "&amp;TEXT(Table_1[[#This Row],[Weekly sales]],"00")</f>
        <v>Jun 2015  Week 26</v>
      </c>
      <c r="AM1877" s="17">
        <f>IF(COUNTIF($A$2:A1877, A1877)=1, 1, 0)</f>
        <v>0</v>
      </c>
      <c r="AN1877" s="3">
        <f>COUNTA(A1877) - COUNTIF(Table_1[[#This Row],[Unique Customers]], 1)</f>
        <v>1</v>
      </c>
      <c r="AO1877" s="17" t="str">
        <f t="shared" si="29"/>
        <v>Unique</v>
      </c>
      <c r="AP1877" s="17" t="str">
        <f>"Q"&amp;_xlfn.CEILING.MATH(MONTH(Table_1[[#This Row],[Monthly sales]])/3,1)</f>
        <v>Q2</v>
      </c>
    </row>
    <row r="1878" spans="1:42" ht="14.4" x14ac:dyDescent="0.3">
      <c r="A1878" s="2">
        <v>2044</v>
      </c>
      <c r="B1878" s="15" t="s">
        <v>2961</v>
      </c>
      <c r="C1878" s="15" t="s">
        <v>48</v>
      </c>
      <c r="D1878" s="6">
        <v>0.09</v>
      </c>
      <c r="E1878" s="4">
        <v>20.99</v>
      </c>
      <c r="F1878" s="4">
        <v>2.5</v>
      </c>
      <c r="G1878" s="15" t="s">
        <v>39</v>
      </c>
      <c r="H1878" s="15" t="s">
        <v>95</v>
      </c>
      <c r="I1878" s="15" t="s">
        <v>41</v>
      </c>
      <c r="J1878" s="15" t="s">
        <v>136</v>
      </c>
      <c r="K1878" s="15" t="s">
        <v>51</v>
      </c>
      <c r="L1878" s="15" t="s">
        <v>1202</v>
      </c>
      <c r="M1878" s="6">
        <v>0.81</v>
      </c>
      <c r="N1878" s="15" t="s">
        <v>33</v>
      </c>
      <c r="O1878" s="15" t="s">
        <v>34</v>
      </c>
      <c r="P1878" s="15" t="s">
        <v>45</v>
      </c>
      <c r="Q1878" s="15" t="s">
        <v>2962</v>
      </c>
      <c r="R1878" s="2">
        <v>72756</v>
      </c>
      <c r="S1878" s="1">
        <v>42179</v>
      </c>
      <c r="T1878" s="12">
        <f>EOMONTH(Table_1[[#This Row],[Order Date]],0)</f>
        <v>42185</v>
      </c>
      <c r="U1878" s="10">
        <f>EOMONTH(Table_1[[#This Row],[Order Date]],0)</f>
        <v>42185</v>
      </c>
      <c r="V1878" s="14">
        <v>42179</v>
      </c>
      <c r="W1878" s="1">
        <v>42186</v>
      </c>
      <c r="X1878" s="12">
        <v>42186</v>
      </c>
      <c r="Y1878" s="10">
        <f>EOMONTH(Table_1[[#This Row],[Ship date]],0)</f>
        <v>42216</v>
      </c>
      <c r="Z1878" s="14">
        <v>42186</v>
      </c>
      <c r="AA1878" s="4">
        <v>-136.12200000000001</v>
      </c>
      <c r="AB1878" s="2">
        <v>6</v>
      </c>
      <c r="AC1878" s="4">
        <v>100.11</v>
      </c>
      <c r="AD1878" s="2">
        <v>88692</v>
      </c>
      <c r="AE1878" s="4">
        <f>'DataCleaning and Transformation'!$E1878-'DataCleaning and Transformation'!$D1878</f>
        <v>20.9</v>
      </c>
      <c r="AF1878" s="15" t="str">
        <f>_xlfn.IFS('DataCleaning and Transformation'!$O1878="Central","Chris",'DataCleaning and Transformation'!$O1878="East","Erin",'DataCleaning and Transformation'!$O1878="South","Sam",'DataCleaning and Transformation'!$O1878="West","William")</f>
        <v>Sam</v>
      </c>
      <c r="AG1878" s="31">
        <f>Table_1[[#This Row],[Ship date]]-Table_1[[#This Row],[Order Date]]</f>
        <v>7</v>
      </c>
      <c r="AH1878" s="22">
        <f>Table_1[[#This Row],[Profit]]/Table_1[[#This Row],[Sales]]</f>
        <v>-1.359724303266407</v>
      </c>
      <c r="AI1878" s="23">
        <f>Table_1[[#This Row],[Profit]]+Table_1[[#This Row],[Sales]]</f>
        <v>-36.012000000000015</v>
      </c>
      <c r="AJ1878" s="17">
        <f>WEEKNUM(Table_1[[#This Row],[Order Date]],1)</f>
        <v>26</v>
      </c>
      <c r="AK1878" s="17" t="str">
        <f>TEXT(Table_1[[#This Row],[Order Date]],"mmm yyyy")</f>
        <v>Jun 2015</v>
      </c>
      <c r="AL1878" s="17" t="str">
        <f>Table_1[[#This Row],[Monthly sales]]&amp;"  Week "&amp;TEXT(Table_1[[#This Row],[Weekly sales]],"00")</f>
        <v>Jun 2015  Week 26</v>
      </c>
      <c r="AM1878" s="17">
        <f>IF(COUNTIF($A$2:A1878, A1878)=1, 1, 0)</f>
        <v>1</v>
      </c>
      <c r="AN1878" s="3">
        <f>COUNTA(A1878) - COUNTIF(Table_1[[#This Row],[Unique Customers]], 1)</f>
        <v>0</v>
      </c>
      <c r="AO1878" s="17" t="str">
        <f t="shared" si="29"/>
        <v>Unique</v>
      </c>
      <c r="AP1878" s="17" t="str">
        <f>"Q"&amp;_xlfn.CEILING.MATH(MONTH(Table_1[[#This Row],[Monthly sales]])/3,1)</f>
        <v>Q2</v>
      </c>
    </row>
    <row r="1879" spans="1:42" ht="14.4" x14ac:dyDescent="0.3">
      <c r="A1879" s="2">
        <v>3325</v>
      </c>
      <c r="B1879" s="15" t="s">
        <v>2284</v>
      </c>
      <c r="C1879" s="15" t="s">
        <v>48</v>
      </c>
      <c r="D1879" s="6">
        <v>0</v>
      </c>
      <c r="E1879" s="4">
        <v>8.74</v>
      </c>
      <c r="F1879" s="4">
        <v>8.2899999999999991</v>
      </c>
      <c r="G1879" s="15" t="s">
        <v>39</v>
      </c>
      <c r="H1879" s="15" t="s">
        <v>40</v>
      </c>
      <c r="I1879" s="15" t="s">
        <v>49</v>
      </c>
      <c r="J1879" s="15" t="s">
        <v>346</v>
      </c>
      <c r="K1879" s="15" t="s">
        <v>74</v>
      </c>
      <c r="L1879" s="15" t="s">
        <v>441</v>
      </c>
      <c r="M1879" s="6">
        <v>0.38</v>
      </c>
      <c r="N1879" s="15" t="s">
        <v>33</v>
      </c>
      <c r="O1879" s="15" t="s">
        <v>60</v>
      </c>
      <c r="P1879" s="15" t="s">
        <v>140</v>
      </c>
      <c r="Q1879" s="15" t="s">
        <v>2286</v>
      </c>
      <c r="R1879" s="2">
        <v>97420</v>
      </c>
      <c r="S1879" s="1">
        <v>42179</v>
      </c>
      <c r="T1879" s="12">
        <f>EOMONTH(Table_1[[#This Row],[Order Date]],0)</f>
        <v>42185</v>
      </c>
      <c r="U1879" s="10">
        <f>EOMONTH(Table_1[[#This Row],[Order Date]],0)</f>
        <v>42185</v>
      </c>
      <c r="V1879" s="14">
        <v>42179</v>
      </c>
      <c r="W1879" s="1">
        <v>42181</v>
      </c>
      <c r="X1879" s="12">
        <v>42181</v>
      </c>
      <c r="Y1879" s="10">
        <f>EOMONTH(Table_1[[#This Row],[Ship date]],0)</f>
        <v>42185</v>
      </c>
      <c r="Z1879" s="14">
        <v>42181</v>
      </c>
      <c r="AA1879" s="4">
        <v>-79.400000000000006</v>
      </c>
      <c r="AB1879" s="2">
        <v>14</v>
      </c>
      <c r="AC1879" s="4">
        <v>131.62</v>
      </c>
      <c r="AD1879" s="2">
        <v>90986</v>
      </c>
      <c r="AE1879" s="4">
        <f>'DataCleaning and Transformation'!$E1879-'DataCleaning and Transformation'!$D1879</f>
        <v>8.74</v>
      </c>
      <c r="AF1879" s="15" t="str">
        <f>_xlfn.IFS('DataCleaning and Transformation'!$O1879="Central","Chris",'DataCleaning and Transformation'!$O1879="East","Erin",'DataCleaning and Transformation'!$O1879="South","Sam",'DataCleaning and Transformation'!$O1879="West","William")</f>
        <v>William</v>
      </c>
      <c r="AG1879" s="31">
        <f>Table_1[[#This Row],[Ship date]]-Table_1[[#This Row],[Order Date]]</f>
        <v>2</v>
      </c>
      <c r="AH1879" s="22">
        <f>Table_1[[#This Row],[Profit]]/Table_1[[#This Row],[Sales]]</f>
        <v>-0.60325178544294178</v>
      </c>
      <c r="AI1879" s="23">
        <f>Table_1[[#This Row],[Profit]]+Table_1[[#This Row],[Sales]]</f>
        <v>52.22</v>
      </c>
      <c r="AJ1879" s="17">
        <f>WEEKNUM(Table_1[[#This Row],[Order Date]],1)</f>
        <v>26</v>
      </c>
      <c r="AK1879" s="17" t="str">
        <f>TEXT(Table_1[[#This Row],[Order Date]],"mmm yyyy")</f>
        <v>Jun 2015</v>
      </c>
      <c r="AL1879" s="17" t="str">
        <f>Table_1[[#This Row],[Monthly sales]]&amp;"  Week "&amp;TEXT(Table_1[[#This Row],[Weekly sales]],"00")</f>
        <v>Jun 2015  Week 26</v>
      </c>
      <c r="AM1879" s="17">
        <f>IF(COUNTIF($A$2:A1879, A1879)=1, 1, 0)</f>
        <v>0</v>
      </c>
      <c r="AN1879" s="3">
        <f>COUNTA(A1879) - COUNTIF(Table_1[[#This Row],[Unique Customers]], 1)</f>
        <v>1</v>
      </c>
      <c r="AO1879" s="17" t="str">
        <f t="shared" si="29"/>
        <v>Unique</v>
      </c>
      <c r="AP1879" s="17" t="str">
        <f>"Q"&amp;_xlfn.CEILING.MATH(MONTH(Table_1[[#This Row],[Monthly sales]])/3,1)</f>
        <v>Q2</v>
      </c>
    </row>
    <row r="1880" spans="1:42" ht="14.4" x14ac:dyDescent="0.3">
      <c r="A1880" s="2">
        <v>721</v>
      </c>
      <c r="B1880" s="15" t="s">
        <v>2141</v>
      </c>
      <c r="C1880" s="15" t="s">
        <v>71</v>
      </c>
      <c r="D1880" s="6">
        <v>0.04</v>
      </c>
      <c r="E1880" s="4">
        <v>10.64</v>
      </c>
      <c r="F1880" s="4">
        <v>5.16</v>
      </c>
      <c r="G1880" s="15" t="s">
        <v>39</v>
      </c>
      <c r="H1880" s="15" t="s">
        <v>95</v>
      </c>
      <c r="I1880" s="15" t="s">
        <v>29</v>
      </c>
      <c r="J1880" s="15" t="s">
        <v>127</v>
      </c>
      <c r="K1880" s="15" t="s">
        <v>74</v>
      </c>
      <c r="L1880" s="15" t="s">
        <v>1845</v>
      </c>
      <c r="M1880" s="6">
        <v>0.56999999999999995</v>
      </c>
      <c r="N1880" s="15" t="s">
        <v>33</v>
      </c>
      <c r="O1880" s="15" t="s">
        <v>53</v>
      </c>
      <c r="P1880" s="15" t="s">
        <v>54</v>
      </c>
      <c r="Q1880" s="15" t="s">
        <v>2142</v>
      </c>
      <c r="R1880" s="2">
        <v>46041</v>
      </c>
      <c r="S1880" s="1">
        <v>42179</v>
      </c>
      <c r="T1880" s="12">
        <f>EOMONTH(Table_1[[#This Row],[Order Date]],0)</f>
        <v>42185</v>
      </c>
      <c r="U1880" s="10">
        <f>EOMONTH(Table_1[[#This Row],[Order Date]],0)</f>
        <v>42185</v>
      </c>
      <c r="V1880" s="14">
        <v>42179</v>
      </c>
      <c r="W1880" s="1">
        <v>42180</v>
      </c>
      <c r="X1880" s="12">
        <v>42180</v>
      </c>
      <c r="Y1880" s="10">
        <f>EOMONTH(Table_1[[#This Row],[Ship date]],0)</f>
        <v>42185</v>
      </c>
      <c r="Z1880" s="14">
        <v>42180</v>
      </c>
      <c r="AA1880" s="4">
        <v>24.096</v>
      </c>
      <c r="AB1880" s="2">
        <v>6</v>
      </c>
      <c r="AC1880" s="4">
        <v>66.900000000000006</v>
      </c>
      <c r="AD1880" s="2">
        <v>91053</v>
      </c>
      <c r="AE1880" s="4">
        <f>'DataCleaning and Transformation'!$E1880-'DataCleaning and Transformation'!$D1880</f>
        <v>10.600000000000001</v>
      </c>
      <c r="AF1880" s="15" t="str">
        <f>_xlfn.IFS('DataCleaning and Transformation'!$O1880="Central","Chris",'DataCleaning and Transformation'!$O1880="East","Erin",'DataCleaning and Transformation'!$O1880="South","Sam",'DataCleaning and Transformation'!$O1880="West","William")</f>
        <v>Chris</v>
      </c>
      <c r="AG1880" s="31">
        <f>Table_1[[#This Row],[Ship date]]-Table_1[[#This Row],[Order Date]]</f>
        <v>1</v>
      </c>
      <c r="AH1880" s="22">
        <f>Table_1[[#This Row],[Profit]]/Table_1[[#This Row],[Sales]]</f>
        <v>0.36017937219730939</v>
      </c>
      <c r="AI1880" s="23">
        <f>Table_1[[#This Row],[Profit]]+Table_1[[#This Row],[Sales]]</f>
        <v>90.996000000000009</v>
      </c>
      <c r="AJ1880" s="17">
        <f>WEEKNUM(Table_1[[#This Row],[Order Date]],1)</f>
        <v>26</v>
      </c>
      <c r="AK1880" s="17" t="str">
        <f>TEXT(Table_1[[#This Row],[Order Date]],"mmm yyyy")</f>
        <v>Jun 2015</v>
      </c>
      <c r="AL1880" s="17" t="str">
        <f>Table_1[[#This Row],[Monthly sales]]&amp;"  Week "&amp;TEXT(Table_1[[#This Row],[Weekly sales]],"00")</f>
        <v>Jun 2015  Week 26</v>
      </c>
      <c r="AM1880" s="17">
        <f>IF(COUNTIF($A$2:A1880, A1880)=1, 1, 0)</f>
        <v>0</v>
      </c>
      <c r="AN1880" s="3">
        <f>COUNTA(A1880) - COUNTIF(Table_1[[#This Row],[Unique Customers]], 1)</f>
        <v>1</v>
      </c>
      <c r="AO1880" s="17" t="str">
        <f t="shared" si="29"/>
        <v>Unique</v>
      </c>
      <c r="AP1880" s="17" t="str">
        <f>"Q"&amp;_xlfn.CEILING.MATH(MONTH(Table_1[[#This Row],[Monthly sales]])/3,1)</f>
        <v>Q2</v>
      </c>
    </row>
    <row r="1881" spans="1:42" ht="14.4" x14ac:dyDescent="0.3">
      <c r="A1881" s="2">
        <v>721</v>
      </c>
      <c r="B1881" s="15" t="s">
        <v>2141</v>
      </c>
      <c r="C1881" s="15" t="s">
        <v>71</v>
      </c>
      <c r="D1881" s="6">
        <v>0.03</v>
      </c>
      <c r="E1881" s="4">
        <v>2.78</v>
      </c>
      <c r="F1881" s="4">
        <v>1.34</v>
      </c>
      <c r="G1881" s="15" t="s">
        <v>88</v>
      </c>
      <c r="H1881" s="15" t="s">
        <v>95</v>
      </c>
      <c r="I1881" s="15" t="s">
        <v>49</v>
      </c>
      <c r="J1881" s="15" t="s">
        <v>50</v>
      </c>
      <c r="K1881" s="15" t="s">
        <v>51</v>
      </c>
      <c r="L1881" s="15" t="s">
        <v>2963</v>
      </c>
      <c r="M1881" s="6">
        <v>0.45</v>
      </c>
      <c r="N1881" s="15" t="s">
        <v>33</v>
      </c>
      <c r="O1881" s="15" t="s">
        <v>53</v>
      </c>
      <c r="P1881" s="15" t="s">
        <v>54</v>
      </c>
      <c r="Q1881" s="15" t="s">
        <v>2142</v>
      </c>
      <c r="R1881" s="2">
        <v>46041</v>
      </c>
      <c r="S1881" s="1">
        <v>42179</v>
      </c>
      <c r="T1881" s="12">
        <f>EOMONTH(Table_1[[#This Row],[Order Date]],0)</f>
        <v>42185</v>
      </c>
      <c r="U1881" s="10">
        <f>EOMONTH(Table_1[[#This Row],[Order Date]],0)</f>
        <v>42185</v>
      </c>
      <c r="V1881" s="14">
        <v>42179</v>
      </c>
      <c r="W1881" s="1">
        <v>42181</v>
      </c>
      <c r="X1881" s="12">
        <v>42181</v>
      </c>
      <c r="Y1881" s="10">
        <f>EOMONTH(Table_1[[#This Row],[Ship date]],0)</f>
        <v>42185</v>
      </c>
      <c r="Z1881" s="14">
        <v>42181</v>
      </c>
      <c r="AA1881" s="4">
        <v>6.9720000000000004</v>
      </c>
      <c r="AB1881" s="2">
        <v>15</v>
      </c>
      <c r="AC1881" s="4">
        <v>43.13</v>
      </c>
      <c r="AD1881" s="2">
        <v>91053</v>
      </c>
      <c r="AE1881" s="4">
        <f>'DataCleaning and Transformation'!$E1881-'DataCleaning and Transformation'!$D1881</f>
        <v>2.75</v>
      </c>
      <c r="AF1881" s="15" t="str">
        <f>_xlfn.IFS('DataCleaning and Transformation'!$O1881="Central","Chris",'DataCleaning and Transformation'!$O1881="East","Erin",'DataCleaning and Transformation'!$O1881="South","Sam",'DataCleaning and Transformation'!$O1881="West","William")</f>
        <v>Chris</v>
      </c>
      <c r="AG1881" s="31">
        <f>Table_1[[#This Row],[Ship date]]-Table_1[[#This Row],[Order Date]]</f>
        <v>2</v>
      </c>
      <c r="AH1881" s="22">
        <f>Table_1[[#This Row],[Profit]]/Table_1[[#This Row],[Sales]]</f>
        <v>0.16165082309297474</v>
      </c>
      <c r="AI1881" s="23">
        <f>Table_1[[#This Row],[Profit]]+Table_1[[#This Row],[Sales]]</f>
        <v>50.102000000000004</v>
      </c>
      <c r="AJ1881" s="17">
        <f>WEEKNUM(Table_1[[#This Row],[Order Date]],1)</f>
        <v>26</v>
      </c>
      <c r="AK1881" s="17" t="str">
        <f>TEXT(Table_1[[#This Row],[Order Date]],"mmm yyyy")</f>
        <v>Jun 2015</v>
      </c>
      <c r="AL1881" s="17" t="str">
        <f>Table_1[[#This Row],[Monthly sales]]&amp;"  Week "&amp;TEXT(Table_1[[#This Row],[Weekly sales]],"00")</f>
        <v>Jun 2015  Week 26</v>
      </c>
      <c r="AM1881" s="17">
        <f>IF(COUNTIF($A$2:A1881, A1881)=1, 1, 0)</f>
        <v>0</v>
      </c>
      <c r="AN1881" s="3">
        <f>COUNTA(A1881) - COUNTIF(Table_1[[#This Row],[Unique Customers]], 1)</f>
        <v>1</v>
      </c>
      <c r="AO1881" s="17" t="str">
        <f t="shared" si="29"/>
        <v>Repeated</v>
      </c>
      <c r="AP1881" s="17" t="str">
        <f>"Q"&amp;_xlfn.CEILING.MATH(MONTH(Table_1[[#This Row],[Monthly sales]])/3,1)</f>
        <v>Q2</v>
      </c>
    </row>
    <row r="1882" spans="1:42" ht="14.4" x14ac:dyDescent="0.3">
      <c r="A1882" s="2">
        <v>3084</v>
      </c>
      <c r="B1882" s="15" t="s">
        <v>2235</v>
      </c>
      <c r="C1882" s="15" t="s">
        <v>71</v>
      </c>
      <c r="D1882" s="6">
        <v>0.01</v>
      </c>
      <c r="E1882" s="4">
        <v>7.1</v>
      </c>
      <c r="F1882" s="4">
        <v>6.05</v>
      </c>
      <c r="G1882" s="15" t="s">
        <v>39</v>
      </c>
      <c r="H1882" s="15" t="s">
        <v>28</v>
      </c>
      <c r="I1882" s="15" t="s">
        <v>49</v>
      </c>
      <c r="J1882" s="15" t="s">
        <v>73</v>
      </c>
      <c r="K1882" s="15" t="s">
        <v>74</v>
      </c>
      <c r="L1882" s="15" t="s">
        <v>252</v>
      </c>
      <c r="M1882" s="6">
        <v>0.39</v>
      </c>
      <c r="N1882" s="15" t="s">
        <v>33</v>
      </c>
      <c r="O1882" s="15" t="s">
        <v>60</v>
      </c>
      <c r="P1882" s="15" t="s">
        <v>67</v>
      </c>
      <c r="Q1882" s="15" t="s">
        <v>488</v>
      </c>
      <c r="R1882" s="2">
        <v>98503</v>
      </c>
      <c r="S1882" s="1">
        <v>42179</v>
      </c>
      <c r="T1882" s="12">
        <f>EOMONTH(Table_1[[#This Row],[Order Date]],0)</f>
        <v>42185</v>
      </c>
      <c r="U1882" s="10">
        <f>EOMONTH(Table_1[[#This Row],[Order Date]],0)</f>
        <v>42185</v>
      </c>
      <c r="V1882" s="14">
        <v>42179</v>
      </c>
      <c r="W1882" s="1">
        <v>42180</v>
      </c>
      <c r="X1882" s="12">
        <v>42180</v>
      </c>
      <c r="Y1882" s="10">
        <f>EOMONTH(Table_1[[#This Row],[Ship date]],0)</f>
        <v>42185</v>
      </c>
      <c r="Z1882" s="14">
        <v>42180</v>
      </c>
      <c r="AA1882" s="4">
        <v>-39.186250000000001</v>
      </c>
      <c r="AB1882" s="2">
        <v>18</v>
      </c>
      <c r="AC1882" s="4">
        <v>133.19</v>
      </c>
      <c r="AD1882" s="2">
        <v>89880</v>
      </c>
      <c r="AE1882" s="4">
        <f>'DataCleaning and Transformation'!$E1882-'DataCleaning and Transformation'!$D1882</f>
        <v>7.09</v>
      </c>
      <c r="AF1882" s="15" t="str">
        <f>_xlfn.IFS('DataCleaning and Transformation'!$O1882="Central","Chris",'DataCleaning and Transformation'!$O1882="East","Erin",'DataCleaning and Transformation'!$O1882="South","Sam",'DataCleaning and Transformation'!$O1882="West","William")</f>
        <v>William</v>
      </c>
      <c r="AG1882" s="31">
        <f>Table_1[[#This Row],[Ship date]]-Table_1[[#This Row],[Order Date]]</f>
        <v>1</v>
      </c>
      <c r="AH1882" s="22">
        <f>Table_1[[#This Row],[Profit]]/Table_1[[#This Row],[Sales]]</f>
        <v>-0.29421315414070126</v>
      </c>
      <c r="AI1882" s="23">
        <f>Table_1[[#This Row],[Profit]]+Table_1[[#This Row],[Sales]]</f>
        <v>94.003749999999997</v>
      </c>
      <c r="AJ1882" s="17">
        <f>WEEKNUM(Table_1[[#This Row],[Order Date]],1)</f>
        <v>26</v>
      </c>
      <c r="AK1882" s="17" t="str">
        <f>TEXT(Table_1[[#This Row],[Order Date]],"mmm yyyy")</f>
        <v>Jun 2015</v>
      </c>
      <c r="AL1882" s="17" t="str">
        <f>Table_1[[#This Row],[Monthly sales]]&amp;"  Week "&amp;TEXT(Table_1[[#This Row],[Weekly sales]],"00")</f>
        <v>Jun 2015  Week 26</v>
      </c>
      <c r="AM1882" s="17">
        <f>IF(COUNTIF($A$2:A1882, A1882)=1, 1, 0)</f>
        <v>0</v>
      </c>
      <c r="AN1882" s="3">
        <f>COUNTA(A1882) - COUNTIF(Table_1[[#This Row],[Unique Customers]], 1)</f>
        <v>1</v>
      </c>
      <c r="AO1882" s="17" t="str">
        <f t="shared" si="29"/>
        <v>Unique</v>
      </c>
      <c r="AP1882" s="17" t="str">
        <f>"Q"&amp;_xlfn.CEILING.MATH(MONTH(Table_1[[#This Row],[Monthly sales]])/3,1)</f>
        <v>Q2</v>
      </c>
    </row>
    <row r="1883" spans="1:42" ht="14.4" x14ac:dyDescent="0.3">
      <c r="A1883" s="2">
        <v>3084</v>
      </c>
      <c r="B1883" s="15" t="s">
        <v>2235</v>
      </c>
      <c r="C1883" s="15" t="s">
        <v>71</v>
      </c>
      <c r="D1883" s="6">
        <v>0.05</v>
      </c>
      <c r="E1883" s="4">
        <v>18.97</v>
      </c>
      <c r="F1883" s="4">
        <v>9.0299999999999994</v>
      </c>
      <c r="G1883" s="15" t="s">
        <v>39</v>
      </c>
      <c r="H1883" s="15" t="s">
        <v>28</v>
      </c>
      <c r="I1883" s="15" t="s">
        <v>49</v>
      </c>
      <c r="J1883" s="15" t="s">
        <v>89</v>
      </c>
      <c r="K1883" s="15" t="s">
        <v>74</v>
      </c>
      <c r="L1883" s="15" t="s">
        <v>631</v>
      </c>
      <c r="M1883" s="6">
        <v>0.37</v>
      </c>
      <c r="N1883" s="15" t="s">
        <v>33</v>
      </c>
      <c r="O1883" s="15" t="s">
        <v>60</v>
      </c>
      <c r="P1883" s="15" t="s">
        <v>67</v>
      </c>
      <c r="Q1883" s="15" t="s">
        <v>488</v>
      </c>
      <c r="R1883" s="2">
        <v>98503</v>
      </c>
      <c r="S1883" s="1">
        <v>42179</v>
      </c>
      <c r="T1883" s="12">
        <f>EOMONTH(Table_1[[#This Row],[Order Date]],0)</f>
        <v>42185</v>
      </c>
      <c r="U1883" s="10">
        <f>EOMONTH(Table_1[[#This Row],[Order Date]],0)</f>
        <v>42185</v>
      </c>
      <c r="V1883" s="14">
        <v>42179</v>
      </c>
      <c r="W1883" s="1">
        <v>42180</v>
      </c>
      <c r="X1883" s="12">
        <v>42180</v>
      </c>
      <c r="Y1883" s="10">
        <f>EOMONTH(Table_1[[#This Row],[Ship date]],0)</f>
        <v>42185</v>
      </c>
      <c r="Z1883" s="14">
        <v>42180</v>
      </c>
      <c r="AA1883" s="4">
        <v>-1.89</v>
      </c>
      <c r="AB1883" s="2">
        <v>5</v>
      </c>
      <c r="AC1883" s="4">
        <v>97.33</v>
      </c>
      <c r="AD1883" s="2">
        <v>89880</v>
      </c>
      <c r="AE1883" s="4">
        <f>'DataCleaning and Transformation'!$E1883-'DataCleaning and Transformation'!$D1883</f>
        <v>18.919999999999998</v>
      </c>
      <c r="AF1883" s="15" t="str">
        <f>_xlfn.IFS('DataCleaning and Transformation'!$O1883="Central","Chris",'DataCleaning and Transformation'!$O1883="East","Erin",'DataCleaning and Transformation'!$O1883="South","Sam",'DataCleaning and Transformation'!$O1883="West","William")</f>
        <v>William</v>
      </c>
      <c r="AG1883" s="31">
        <f>Table_1[[#This Row],[Ship date]]-Table_1[[#This Row],[Order Date]]</f>
        <v>1</v>
      </c>
      <c r="AH1883" s="22">
        <f>Table_1[[#This Row],[Profit]]/Table_1[[#This Row],[Sales]]</f>
        <v>-1.9418473235384773E-2</v>
      </c>
      <c r="AI1883" s="23">
        <f>Table_1[[#This Row],[Profit]]+Table_1[[#This Row],[Sales]]</f>
        <v>95.44</v>
      </c>
      <c r="AJ1883" s="17">
        <f>WEEKNUM(Table_1[[#This Row],[Order Date]],1)</f>
        <v>26</v>
      </c>
      <c r="AK1883" s="17" t="str">
        <f>TEXT(Table_1[[#This Row],[Order Date]],"mmm yyyy")</f>
        <v>Jun 2015</v>
      </c>
      <c r="AL1883" s="17" t="str">
        <f>Table_1[[#This Row],[Monthly sales]]&amp;"  Week "&amp;TEXT(Table_1[[#This Row],[Weekly sales]],"00")</f>
        <v>Jun 2015  Week 26</v>
      </c>
      <c r="AM1883" s="17">
        <f>IF(COUNTIF($A$2:A1883, A1883)=1, 1, 0)</f>
        <v>0</v>
      </c>
      <c r="AN1883" s="3">
        <f>COUNTA(A1883) - COUNTIF(Table_1[[#This Row],[Unique Customers]], 1)</f>
        <v>1</v>
      </c>
      <c r="AO1883" s="17" t="str">
        <f t="shared" si="29"/>
        <v>Repeated</v>
      </c>
      <c r="AP1883" s="17" t="str">
        <f>"Q"&amp;_xlfn.CEILING.MATH(MONTH(Table_1[[#This Row],[Monthly sales]])/3,1)</f>
        <v>Q2</v>
      </c>
    </row>
    <row r="1884" spans="1:42" ht="14.4" x14ac:dyDescent="0.3">
      <c r="A1884" s="2">
        <v>1416</v>
      </c>
      <c r="B1884" s="15" t="s">
        <v>2431</v>
      </c>
      <c r="C1884" s="15" t="s">
        <v>38</v>
      </c>
      <c r="D1884" s="6">
        <v>0.04</v>
      </c>
      <c r="E1884" s="4">
        <v>46.89</v>
      </c>
      <c r="F1884" s="4">
        <v>5.0999999999999996</v>
      </c>
      <c r="G1884" s="15" t="s">
        <v>39</v>
      </c>
      <c r="H1884" s="15" t="s">
        <v>28</v>
      </c>
      <c r="I1884" s="15" t="s">
        <v>49</v>
      </c>
      <c r="J1884" s="15" t="s">
        <v>96</v>
      </c>
      <c r="K1884" s="15" t="s">
        <v>145</v>
      </c>
      <c r="L1884" s="15" t="s">
        <v>1844</v>
      </c>
      <c r="M1884" s="6">
        <v>0.46</v>
      </c>
      <c r="N1884" s="15" t="s">
        <v>33</v>
      </c>
      <c r="O1884" s="15" t="s">
        <v>53</v>
      </c>
      <c r="P1884" s="15" t="s">
        <v>54</v>
      </c>
      <c r="Q1884" s="15" t="s">
        <v>1513</v>
      </c>
      <c r="R1884" s="2">
        <v>46203</v>
      </c>
      <c r="S1884" s="1">
        <v>42180</v>
      </c>
      <c r="T1884" s="12">
        <f>EOMONTH(Table_1[[#This Row],[Order Date]],0)</f>
        <v>42185</v>
      </c>
      <c r="U1884" s="10">
        <f>EOMONTH(Table_1[[#This Row],[Order Date]],0)</f>
        <v>42185</v>
      </c>
      <c r="V1884" s="14">
        <v>42180</v>
      </c>
      <c r="W1884" s="1">
        <v>42182</v>
      </c>
      <c r="X1884" s="12">
        <v>42182</v>
      </c>
      <c r="Y1884" s="10">
        <f>EOMONTH(Table_1[[#This Row],[Ship date]],0)</f>
        <v>42185</v>
      </c>
      <c r="Z1884" s="14">
        <v>42182</v>
      </c>
      <c r="AA1884" s="4">
        <v>87.12</v>
      </c>
      <c r="AB1884" s="2">
        <v>4</v>
      </c>
      <c r="AC1884" s="4">
        <v>182.61</v>
      </c>
      <c r="AD1884" s="2">
        <v>90540</v>
      </c>
      <c r="AE1884" s="4">
        <f>'DataCleaning and Transformation'!$E1884-'DataCleaning and Transformation'!$D1884</f>
        <v>46.85</v>
      </c>
      <c r="AF1884" s="15" t="str">
        <f>_xlfn.IFS('DataCleaning and Transformation'!$O1884="Central","Chris",'DataCleaning and Transformation'!$O1884="East","Erin",'DataCleaning and Transformation'!$O1884="South","Sam",'DataCleaning and Transformation'!$O1884="West","William")</f>
        <v>Chris</v>
      </c>
      <c r="AG1884" s="31">
        <f>Table_1[[#This Row],[Ship date]]-Table_1[[#This Row],[Order Date]]</f>
        <v>2</v>
      </c>
      <c r="AH1884" s="22">
        <f>Table_1[[#This Row],[Profit]]/Table_1[[#This Row],[Sales]]</f>
        <v>0.47708230655495315</v>
      </c>
      <c r="AI1884" s="23">
        <f>Table_1[[#This Row],[Profit]]+Table_1[[#This Row],[Sales]]</f>
        <v>269.73</v>
      </c>
      <c r="AJ1884" s="17">
        <f>WEEKNUM(Table_1[[#This Row],[Order Date]],1)</f>
        <v>26</v>
      </c>
      <c r="AK1884" s="17" t="str">
        <f>TEXT(Table_1[[#This Row],[Order Date]],"mmm yyyy")</f>
        <v>Jun 2015</v>
      </c>
      <c r="AL1884" s="17" t="str">
        <f>Table_1[[#This Row],[Monthly sales]]&amp;"  Week "&amp;TEXT(Table_1[[#This Row],[Weekly sales]],"00")</f>
        <v>Jun 2015  Week 26</v>
      </c>
      <c r="AM1884" s="17">
        <f>IF(COUNTIF($A$2:A1884, A1884)=1, 1, 0)</f>
        <v>0</v>
      </c>
      <c r="AN1884" s="3">
        <f>COUNTA(A1884) - COUNTIF(Table_1[[#This Row],[Unique Customers]], 1)</f>
        <v>1</v>
      </c>
      <c r="AO1884" s="17" t="str">
        <f t="shared" si="29"/>
        <v>Unique</v>
      </c>
      <c r="AP1884" s="17" t="str">
        <f>"Q"&amp;_xlfn.CEILING.MATH(MONTH(Table_1[[#This Row],[Monthly sales]])/3,1)</f>
        <v>Q2</v>
      </c>
    </row>
    <row r="1885" spans="1:42" ht="14.4" x14ac:dyDescent="0.3">
      <c r="A1885" s="2">
        <v>1551</v>
      </c>
      <c r="B1885" s="15" t="s">
        <v>2964</v>
      </c>
      <c r="C1885" s="15" t="s">
        <v>48</v>
      </c>
      <c r="D1885" s="6">
        <v>7.0000000000000007E-2</v>
      </c>
      <c r="E1885" s="4">
        <v>17.7</v>
      </c>
      <c r="F1885" s="4">
        <v>9.4700000000000006</v>
      </c>
      <c r="G1885" s="15" t="s">
        <v>39</v>
      </c>
      <c r="H1885" s="15" t="s">
        <v>40</v>
      </c>
      <c r="I1885" s="15" t="s">
        <v>49</v>
      </c>
      <c r="J1885" s="15" t="s">
        <v>79</v>
      </c>
      <c r="K1885" s="15" t="s">
        <v>74</v>
      </c>
      <c r="L1885" s="15" t="s">
        <v>1052</v>
      </c>
      <c r="M1885" s="6">
        <v>0.59</v>
      </c>
      <c r="N1885" s="15" t="s">
        <v>33</v>
      </c>
      <c r="O1885" s="15" t="s">
        <v>34</v>
      </c>
      <c r="P1885" s="15" t="s">
        <v>35</v>
      </c>
      <c r="Q1885" s="15" t="s">
        <v>2965</v>
      </c>
      <c r="R1885" s="2">
        <v>39530</v>
      </c>
      <c r="S1885" s="1">
        <v>42180</v>
      </c>
      <c r="T1885" s="12">
        <f>EOMONTH(Table_1[[#This Row],[Order Date]],0)</f>
        <v>42185</v>
      </c>
      <c r="U1885" s="10">
        <f>EOMONTH(Table_1[[#This Row],[Order Date]],0)</f>
        <v>42185</v>
      </c>
      <c r="V1885" s="14">
        <v>42180</v>
      </c>
      <c r="W1885" s="1">
        <v>42186</v>
      </c>
      <c r="X1885" s="12">
        <v>42186</v>
      </c>
      <c r="Y1885" s="10">
        <f>EOMONTH(Table_1[[#This Row],[Ship date]],0)</f>
        <v>42216</v>
      </c>
      <c r="Z1885" s="14">
        <v>42186</v>
      </c>
      <c r="AA1885" s="4">
        <v>-243.54400000000001</v>
      </c>
      <c r="AB1885" s="2">
        <v>18</v>
      </c>
      <c r="AC1885" s="4">
        <v>300.67</v>
      </c>
      <c r="AD1885" s="2">
        <v>87488</v>
      </c>
      <c r="AE1885" s="4">
        <f>'DataCleaning and Transformation'!$E1885-'DataCleaning and Transformation'!$D1885</f>
        <v>17.63</v>
      </c>
      <c r="AF1885" s="15" t="str">
        <f>_xlfn.IFS('DataCleaning and Transformation'!$O1885="Central","Chris",'DataCleaning and Transformation'!$O1885="East","Erin",'DataCleaning and Transformation'!$O1885="South","Sam",'DataCleaning and Transformation'!$O1885="West","William")</f>
        <v>Sam</v>
      </c>
      <c r="AG1885" s="31">
        <f>Table_1[[#This Row],[Ship date]]-Table_1[[#This Row],[Order Date]]</f>
        <v>6</v>
      </c>
      <c r="AH1885" s="22">
        <f>Table_1[[#This Row],[Profit]]/Table_1[[#This Row],[Sales]]</f>
        <v>-0.81000432367712105</v>
      </c>
      <c r="AI1885" s="23">
        <f>Table_1[[#This Row],[Profit]]+Table_1[[#This Row],[Sales]]</f>
        <v>57.126000000000005</v>
      </c>
      <c r="AJ1885" s="17">
        <f>WEEKNUM(Table_1[[#This Row],[Order Date]],1)</f>
        <v>26</v>
      </c>
      <c r="AK1885" s="17" t="str">
        <f>TEXT(Table_1[[#This Row],[Order Date]],"mmm yyyy")</f>
        <v>Jun 2015</v>
      </c>
      <c r="AL1885" s="17" t="str">
        <f>Table_1[[#This Row],[Monthly sales]]&amp;"  Week "&amp;TEXT(Table_1[[#This Row],[Weekly sales]],"00")</f>
        <v>Jun 2015  Week 26</v>
      </c>
      <c r="AM1885" s="17">
        <f>IF(COUNTIF($A$2:A1885, A1885)=1, 1, 0)</f>
        <v>1</v>
      </c>
      <c r="AN1885" s="3">
        <f>COUNTA(A1885) - COUNTIF(Table_1[[#This Row],[Unique Customers]], 1)</f>
        <v>0</v>
      </c>
      <c r="AO1885" s="17" t="str">
        <f t="shared" si="29"/>
        <v>Unique</v>
      </c>
      <c r="AP1885" s="17" t="str">
        <f>"Q"&amp;_xlfn.CEILING.MATH(MONTH(Table_1[[#This Row],[Monthly sales]])/3,1)</f>
        <v>Q2</v>
      </c>
    </row>
    <row r="1886" spans="1:42" ht="14.4" x14ac:dyDescent="0.3">
      <c r="A1886" s="2">
        <v>3128</v>
      </c>
      <c r="B1886" s="15" t="s">
        <v>2966</v>
      </c>
      <c r="C1886" s="15" t="s">
        <v>48</v>
      </c>
      <c r="D1886" s="6">
        <v>0.08</v>
      </c>
      <c r="E1886" s="4">
        <v>3.69</v>
      </c>
      <c r="F1886" s="4">
        <v>2.5</v>
      </c>
      <c r="G1886" s="15" t="s">
        <v>39</v>
      </c>
      <c r="H1886" s="15" t="s">
        <v>28</v>
      </c>
      <c r="I1886" s="15" t="s">
        <v>49</v>
      </c>
      <c r="J1886" s="15" t="s">
        <v>346</v>
      </c>
      <c r="K1886" s="15" t="s">
        <v>74</v>
      </c>
      <c r="L1886" s="15" t="s">
        <v>2231</v>
      </c>
      <c r="M1886" s="6">
        <v>0.39</v>
      </c>
      <c r="N1886" s="15" t="s">
        <v>33</v>
      </c>
      <c r="O1886" s="15" t="s">
        <v>34</v>
      </c>
      <c r="P1886" s="15" t="s">
        <v>169</v>
      </c>
      <c r="Q1886" s="15" t="s">
        <v>2967</v>
      </c>
      <c r="R1886" s="2">
        <v>71109</v>
      </c>
      <c r="S1886" s="1">
        <v>42180</v>
      </c>
      <c r="T1886" s="12">
        <f>EOMONTH(Table_1[[#This Row],[Order Date]],0)</f>
        <v>42185</v>
      </c>
      <c r="U1886" s="10">
        <f>EOMONTH(Table_1[[#This Row],[Order Date]],0)</f>
        <v>42185</v>
      </c>
      <c r="V1886" s="14">
        <v>42180</v>
      </c>
      <c r="W1886" s="1">
        <v>42185</v>
      </c>
      <c r="X1886" s="12">
        <v>42185</v>
      </c>
      <c r="Y1886" s="10">
        <f>EOMONTH(Table_1[[#This Row],[Ship date]],0)</f>
        <v>42185</v>
      </c>
      <c r="Z1886" s="14">
        <v>42185</v>
      </c>
      <c r="AA1886" s="4">
        <v>-139.07599999999999</v>
      </c>
      <c r="AB1886" s="2">
        <v>9</v>
      </c>
      <c r="AC1886" s="4">
        <v>31.98</v>
      </c>
      <c r="AD1886" s="2">
        <v>89810</v>
      </c>
      <c r="AE1886" s="4">
        <f>'DataCleaning and Transformation'!$E1886-'DataCleaning and Transformation'!$D1886</f>
        <v>3.61</v>
      </c>
      <c r="AF1886" s="15" t="str">
        <f>_xlfn.IFS('DataCleaning and Transformation'!$O1886="Central","Chris",'DataCleaning and Transformation'!$O1886="East","Erin",'DataCleaning and Transformation'!$O1886="South","Sam",'DataCleaning and Transformation'!$O1886="West","William")</f>
        <v>Sam</v>
      </c>
      <c r="AG1886" s="31">
        <f>Table_1[[#This Row],[Ship date]]-Table_1[[#This Row],[Order Date]]</f>
        <v>5</v>
      </c>
      <c r="AH1886" s="22">
        <f>Table_1[[#This Row],[Profit]]/Table_1[[#This Row],[Sales]]</f>
        <v>-4.3488430268918075</v>
      </c>
      <c r="AI1886" s="23">
        <f>Table_1[[#This Row],[Profit]]+Table_1[[#This Row],[Sales]]</f>
        <v>-107.09599999999999</v>
      </c>
      <c r="AJ1886" s="17">
        <f>WEEKNUM(Table_1[[#This Row],[Order Date]],1)</f>
        <v>26</v>
      </c>
      <c r="AK1886" s="17" t="str">
        <f>TEXT(Table_1[[#This Row],[Order Date]],"mmm yyyy")</f>
        <v>Jun 2015</v>
      </c>
      <c r="AL1886" s="17" t="str">
        <f>Table_1[[#This Row],[Monthly sales]]&amp;"  Week "&amp;TEXT(Table_1[[#This Row],[Weekly sales]],"00")</f>
        <v>Jun 2015  Week 26</v>
      </c>
      <c r="AM1886" s="17">
        <f>IF(COUNTIF($A$2:A1886, A1886)=1, 1, 0)</f>
        <v>1</v>
      </c>
      <c r="AN1886" s="3">
        <f>COUNTA(A1886) - COUNTIF(Table_1[[#This Row],[Unique Customers]], 1)</f>
        <v>0</v>
      </c>
      <c r="AO1886" s="17" t="str">
        <f t="shared" si="29"/>
        <v>Unique</v>
      </c>
      <c r="AP1886" s="17" t="str">
        <f>"Q"&amp;_xlfn.CEILING.MATH(MONTH(Table_1[[#This Row],[Monthly sales]])/3,1)</f>
        <v>Q2</v>
      </c>
    </row>
    <row r="1887" spans="1:42" ht="14.4" x14ac:dyDescent="0.3">
      <c r="A1887" s="2">
        <v>3176</v>
      </c>
      <c r="B1887" s="15" t="s">
        <v>2410</v>
      </c>
      <c r="C1887" s="15" t="s">
        <v>48</v>
      </c>
      <c r="D1887" s="6">
        <v>0.02</v>
      </c>
      <c r="E1887" s="4">
        <v>58.14</v>
      </c>
      <c r="F1887" s="4">
        <v>36.61</v>
      </c>
      <c r="G1887" s="15" t="s">
        <v>27</v>
      </c>
      <c r="H1887" s="15" t="s">
        <v>40</v>
      </c>
      <c r="I1887" s="15" t="s">
        <v>29</v>
      </c>
      <c r="J1887" s="15" t="s">
        <v>118</v>
      </c>
      <c r="K1887" s="15" t="s">
        <v>31</v>
      </c>
      <c r="L1887" s="15" t="s">
        <v>2576</v>
      </c>
      <c r="M1887" s="6">
        <v>0.61</v>
      </c>
      <c r="N1887" s="15" t="s">
        <v>33</v>
      </c>
      <c r="O1887" s="15" t="s">
        <v>34</v>
      </c>
      <c r="P1887" s="15" t="s">
        <v>124</v>
      </c>
      <c r="Q1887" s="15" t="s">
        <v>2412</v>
      </c>
      <c r="R1887" s="2">
        <v>32216</v>
      </c>
      <c r="S1887" s="1">
        <v>42180</v>
      </c>
      <c r="T1887" s="12">
        <f>EOMONTH(Table_1[[#This Row],[Order Date]],0)</f>
        <v>42185</v>
      </c>
      <c r="U1887" s="10">
        <f>EOMONTH(Table_1[[#This Row],[Order Date]],0)</f>
        <v>42185</v>
      </c>
      <c r="V1887" s="14">
        <v>42180</v>
      </c>
      <c r="W1887" s="1">
        <v>42186</v>
      </c>
      <c r="X1887" s="12">
        <v>42186</v>
      </c>
      <c r="Y1887" s="10">
        <f>EOMONTH(Table_1[[#This Row],[Ship date]],0)</f>
        <v>42216</v>
      </c>
      <c r="Z1887" s="14">
        <v>42186</v>
      </c>
      <c r="AA1887" s="4">
        <v>0.25800000000000001</v>
      </c>
      <c r="AB1887" s="2">
        <v>22</v>
      </c>
      <c r="AC1887" s="4">
        <v>1358.02</v>
      </c>
      <c r="AD1887" s="2">
        <v>90821</v>
      </c>
      <c r="AE1887" s="4">
        <f>'DataCleaning and Transformation'!$E1887-'DataCleaning and Transformation'!$D1887</f>
        <v>58.12</v>
      </c>
      <c r="AF1887" s="15" t="str">
        <f>_xlfn.IFS('DataCleaning and Transformation'!$O1887="Central","Chris",'DataCleaning and Transformation'!$O1887="East","Erin",'DataCleaning and Transformation'!$O1887="South","Sam",'DataCleaning and Transformation'!$O1887="West","William")</f>
        <v>Sam</v>
      </c>
      <c r="AG1887" s="31">
        <f>Table_1[[#This Row],[Ship date]]-Table_1[[#This Row],[Order Date]]</f>
        <v>6</v>
      </c>
      <c r="AH1887" s="22">
        <f>Table_1[[#This Row],[Profit]]/Table_1[[#This Row],[Sales]]</f>
        <v>1.8998247448491186E-4</v>
      </c>
      <c r="AI1887" s="23">
        <f>Table_1[[#This Row],[Profit]]+Table_1[[#This Row],[Sales]]</f>
        <v>1358.278</v>
      </c>
      <c r="AJ1887" s="17">
        <f>WEEKNUM(Table_1[[#This Row],[Order Date]],1)</f>
        <v>26</v>
      </c>
      <c r="AK1887" s="17" t="str">
        <f>TEXT(Table_1[[#This Row],[Order Date]],"mmm yyyy")</f>
        <v>Jun 2015</v>
      </c>
      <c r="AL1887" s="17" t="str">
        <f>Table_1[[#This Row],[Monthly sales]]&amp;"  Week "&amp;TEXT(Table_1[[#This Row],[Weekly sales]],"00")</f>
        <v>Jun 2015  Week 26</v>
      </c>
      <c r="AM1887" s="17">
        <f>IF(COUNTIF($A$2:A1887, A1887)=1, 1, 0)</f>
        <v>0</v>
      </c>
      <c r="AN1887" s="3">
        <f>COUNTA(A1887) - COUNTIF(Table_1[[#This Row],[Unique Customers]], 1)</f>
        <v>1</v>
      </c>
      <c r="AO1887" s="17" t="str">
        <f t="shared" si="29"/>
        <v>Unique</v>
      </c>
      <c r="AP1887" s="17" t="str">
        <f>"Q"&amp;_xlfn.CEILING.MATH(MONTH(Table_1[[#This Row],[Monthly sales]])/3,1)</f>
        <v>Q2</v>
      </c>
    </row>
    <row r="1888" spans="1:42" ht="14.4" x14ac:dyDescent="0.3">
      <c r="A1888" s="2">
        <v>3176</v>
      </c>
      <c r="B1888" s="15" t="s">
        <v>2410</v>
      </c>
      <c r="C1888" s="15" t="s">
        <v>48</v>
      </c>
      <c r="D1888" s="6">
        <v>0.03</v>
      </c>
      <c r="E1888" s="4">
        <v>15.57</v>
      </c>
      <c r="F1888" s="4">
        <v>1.39</v>
      </c>
      <c r="G1888" s="15" t="s">
        <v>39</v>
      </c>
      <c r="H1888" s="15" t="s">
        <v>40</v>
      </c>
      <c r="I1888" s="15" t="s">
        <v>49</v>
      </c>
      <c r="J1888" s="15" t="s">
        <v>346</v>
      </c>
      <c r="K1888" s="15" t="s">
        <v>74</v>
      </c>
      <c r="L1888" s="15" t="s">
        <v>2341</v>
      </c>
      <c r="M1888" s="6">
        <v>0.38</v>
      </c>
      <c r="N1888" s="15" t="s">
        <v>33</v>
      </c>
      <c r="O1888" s="15" t="s">
        <v>34</v>
      </c>
      <c r="P1888" s="15" t="s">
        <v>124</v>
      </c>
      <c r="Q1888" s="15" t="s">
        <v>2412</v>
      </c>
      <c r="R1888" s="2">
        <v>32216</v>
      </c>
      <c r="S1888" s="1">
        <v>42180</v>
      </c>
      <c r="T1888" s="12">
        <f>EOMONTH(Table_1[[#This Row],[Order Date]],0)</f>
        <v>42185</v>
      </c>
      <c r="U1888" s="10">
        <f>EOMONTH(Table_1[[#This Row],[Order Date]],0)</f>
        <v>42185</v>
      </c>
      <c r="V1888" s="14">
        <v>42180</v>
      </c>
      <c r="W1888" s="1">
        <v>42186</v>
      </c>
      <c r="X1888" s="12">
        <v>42186</v>
      </c>
      <c r="Y1888" s="10">
        <f>EOMONTH(Table_1[[#This Row],[Ship date]],0)</f>
        <v>42216</v>
      </c>
      <c r="Z1888" s="14">
        <v>42186</v>
      </c>
      <c r="AA1888" s="4">
        <v>63.222000000000001</v>
      </c>
      <c r="AB1888" s="2">
        <v>22</v>
      </c>
      <c r="AC1888" s="4">
        <v>358.84</v>
      </c>
      <c r="AD1888" s="2">
        <v>90821</v>
      </c>
      <c r="AE1888" s="4">
        <f>'DataCleaning and Transformation'!$E1888-'DataCleaning and Transformation'!$D1888</f>
        <v>15.540000000000001</v>
      </c>
      <c r="AF1888" s="15" t="str">
        <f>_xlfn.IFS('DataCleaning and Transformation'!$O1888="Central","Chris",'DataCleaning and Transformation'!$O1888="East","Erin",'DataCleaning and Transformation'!$O1888="South","Sam",'DataCleaning and Transformation'!$O1888="West","William")</f>
        <v>Sam</v>
      </c>
      <c r="AG1888" s="31">
        <f>Table_1[[#This Row],[Ship date]]-Table_1[[#This Row],[Order Date]]</f>
        <v>6</v>
      </c>
      <c r="AH1888" s="22">
        <f>Table_1[[#This Row],[Profit]]/Table_1[[#This Row],[Sales]]</f>
        <v>0.17618437186489802</v>
      </c>
      <c r="AI1888" s="23">
        <f>Table_1[[#This Row],[Profit]]+Table_1[[#This Row],[Sales]]</f>
        <v>422.06199999999995</v>
      </c>
      <c r="AJ1888" s="17">
        <f>WEEKNUM(Table_1[[#This Row],[Order Date]],1)</f>
        <v>26</v>
      </c>
      <c r="AK1888" s="17" t="str">
        <f>TEXT(Table_1[[#This Row],[Order Date]],"mmm yyyy")</f>
        <v>Jun 2015</v>
      </c>
      <c r="AL1888" s="17" t="str">
        <f>Table_1[[#This Row],[Monthly sales]]&amp;"  Week "&amp;TEXT(Table_1[[#This Row],[Weekly sales]],"00")</f>
        <v>Jun 2015  Week 26</v>
      </c>
      <c r="AM1888" s="17">
        <f>IF(COUNTIF($A$2:A1888, A1888)=1, 1, 0)</f>
        <v>0</v>
      </c>
      <c r="AN1888" s="3">
        <f>COUNTA(A1888) - COUNTIF(Table_1[[#This Row],[Unique Customers]], 1)</f>
        <v>1</v>
      </c>
      <c r="AO1888" s="17" t="str">
        <f t="shared" si="29"/>
        <v>Repeated</v>
      </c>
      <c r="AP1888" s="17" t="str">
        <f>"Q"&amp;_xlfn.CEILING.MATH(MONTH(Table_1[[#This Row],[Monthly sales]])/3,1)</f>
        <v>Q2</v>
      </c>
    </row>
    <row r="1889" spans="1:42" ht="14.4" x14ac:dyDescent="0.3">
      <c r="A1889" s="2">
        <v>447</v>
      </c>
      <c r="B1889" s="15" t="s">
        <v>2968</v>
      </c>
      <c r="C1889" s="15" t="s">
        <v>71</v>
      </c>
      <c r="D1889" s="6">
        <v>0.04</v>
      </c>
      <c r="E1889" s="4">
        <v>130.97999999999999</v>
      </c>
      <c r="F1889" s="4">
        <v>30</v>
      </c>
      <c r="G1889" s="15" t="s">
        <v>27</v>
      </c>
      <c r="H1889" s="15" t="s">
        <v>95</v>
      </c>
      <c r="I1889" s="15" t="s">
        <v>29</v>
      </c>
      <c r="J1889" s="15" t="s">
        <v>110</v>
      </c>
      <c r="K1889" s="15" t="s">
        <v>58</v>
      </c>
      <c r="L1889" s="15" t="s">
        <v>2200</v>
      </c>
      <c r="M1889" s="6">
        <v>0.78</v>
      </c>
      <c r="N1889" s="15" t="s">
        <v>33</v>
      </c>
      <c r="O1889" s="15" t="s">
        <v>53</v>
      </c>
      <c r="P1889" s="15" t="s">
        <v>85</v>
      </c>
      <c r="Q1889" s="15" t="s">
        <v>1650</v>
      </c>
      <c r="R1889" s="2">
        <v>55113</v>
      </c>
      <c r="S1889" s="1">
        <v>42180</v>
      </c>
      <c r="T1889" s="12">
        <f>EOMONTH(Table_1[[#This Row],[Order Date]],0)</f>
        <v>42185</v>
      </c>
      <c r="U1889" s="10">
        <f>EOMONTH(Table_1[[#This Row],[Order Date]],0)</f>
        <v>42185</v>
      </c>
      <c r="V1889" s="14">
        <v>42180</v>
      </c>
      <c r="W1889" s="1">
        <v>42183</v>
      </c>
      <c r="X1889" s="12">
        <v>42183</v>
      </c>
      <c r="Y1889" s="10">
        <f>EOMONTH(Table_1[[#This Row],[Ship date]],0)</f>
        <v>42185</v>
      </c>
      <c r="Z1889" s="14">
        <v>42183</v>
      </c>
      <c r="AA1889" s="4">
        <v>-82.903999999999996</v>
      </c>
      <c r="AB1889" s="2">
        <v>1</v>
      </c>
      <c r="AC1889" s="4">
        <v>159.51</v>
      </c>
      <c r="AD1889" s="2">
        <v>90449</v>
      </c>
      <c r="AE1889" s="4">
        <f>'DataCleaning and Transformation'!$E1889-'DataCleaning and Transformation'!$D1889</f>
        <v>130.94</v>
      </c>
      <c r="AF1889" s="15" t="str">
        <f>_xlfn.IFS('DataCleaning and Transformation'!$O1889="Central","Chris",'DataCleaning and Transformation'!$O1889="East","Erin",'DataCleaning and Transformation'!$O1889="South","Sam",'DataCleaning and Transformation'!$O1889="West","William")</f>
        <v>Chris</v>
      </c>
      <c r="AG1889" s="31">
        <f>Table_1[[#This Row],[Ship date]]-Table_1[[#This Row],[Order Date]]</f>
        <v>3</v>
      </c>
      <c r="AH1889" s="22">
        <f>Table_1[[#This Row],[Profit]]/Table_1[[#This Row],[Sales]]</f>
        <v>-0.51974170898376282</v>
      </c>
      <c r="AI1889" s="23">
        <f>Table_1[[#This Row],[Profit]]+Table_1[[#This Row],[Sales]]</f>
        <v>76.605999999999995</v>
      </c>
      <c r="AJ1889" s="17">
        <f>WEEKNUM(Table_1[[#This Row],[Order Date]],1)</f>
        <v>26</v>
      </c>
      <c r="AK1889" s="17" t="str">
        <f>TEXT(Table_1[[#This Row],[Order Date]],"mmm yyyy")</f>
        <v>Jun 2015</v>
      </c>
      <c r="AL1889" s="17" t="str">
        <f>Table_1[[#This Row],[Monthly sales]]&amp;"  Week "&amp;TEXT(Table_1[[#This Row],[Weekly sales]],"00")</f>
        <v>Jun 2015  Week 26</v>
      </c>
      <c r="AM1889" s="17">
        <f>IF(COUNTIF($A$2:A1889, A1889)=1, 1, 0)</f>
        <v>1</v>
      </c>
      <c r="AN1889" s="3">
        <f>COUNTA(A1889) - COUNTIF(Table_1[[#This Row],[Unique Customers]], 1)</f>
        <v>0</v>
      </c>
      <c r="AO1889" s="17" t="str">
        <f t="shared" si="29"/>
        <v>Unique</v>
      </c>
      <c r="AP1889" s="17" t="str">
        <f>"Q"&amp;_xlfn.CEILING.MATH(MONTH(Table_1[[#This Row],[Monthly sales]])/3,1)</f>
        <v>Q2</v>
      </c>
    </row>
    <row r="1890" spans="1:42" ht="14.4" x14ac:dyDescent="0.3">
      <c r="A1890" s="2">
        <v>447</v>
      </c>
      <c r="B1890" s="15" t="s">
        <v>2968</v>
      </c>
      <c r="C1890" s="15" t="s">
        <v>71</v>
      </c>
      <c r="D1890" s="6">
        <v>0.05</v>
      </c>
      <c r="E1890" s="4">
        <v>200.99</v>
      </c>
      <c r="F1890" s="4">
        <v>4.2</v>
      </c>
      <c r="G1890" s="15" t="s">
        <v>39</v>
      </c>
      <c r="H1890" s="15" t="s">
        <v>95</v>
      </c>
      <c r="I1890" s="15" t="s">
        <v>41</v>
      </c>
      <c r="J1890" s="15" t="s">
        <v>136</v>
      </c>
      <c r="K1890" s="15" t="s">
        <v>74</v>
      </c>
      <c r="L1890" s="15" t="s">
        <v>795</v>
      </c>
      <c r="M1890" s="6">
        <v>0.59</v>
      </c>
      <c r="N1890" s="15" t="s">
        <v>33</v>
      </c>
      <c r="O1890" s="15" t="s">
        <v>53</v>
      </c>
      <c r="P1890" s="15" t="s">
        <v>85</v>
      </c>
      <c r="Q1890" s="15" t="s">
        <v>1650</v>
      </c>
      <c r="R1890" s="2">
        <v>55113</v>
      </c>
      <c r="S1890" s="1">
        <v>42180</v>
      </c>
      <c r="T1890" s="12">
        <f>EOMONTH(Table_1[[#This Row],[Order Date]],0)</f>
        <v>42185</v>
      </c>
      <c r="U1890" s="10">
        <f>EOMONTH(Table_1[[#This Row],[Order Date]],0)</f>
        <v>42185</v>
      </c>
      <c r="V1890" s="14">
        <v>42180</v>
      </c>
      <c r="W1890" s="1">
        <v>42180</v>
      </c>
      <c r="X1890" s="12">
        <v>42180</v>
      </c>
      <c r="Y1890" s="10">
        <f>EOMONTH(Table_1[[#This Row],[Ship date]],0)</f>
        <v>42185</v>
      </c>
      <c r="Z1890" s="14">
        <v>42180</v>
      </c>
      <c r="AA1890" s="4">
        <v>1268.8064999999999</v>
      </c>
      <c r="AB1890" s="2">
        <v>11</v>
      </c>
      <c r="AC1890" s="4">
        <v>1838.85</v>
      </c>
      <c r="AD1890" s="2">
        <v>90449</v>
      </c>
      <c r="AE1890" s="4">
        <f>'DataCleaning and Transformation'!$E1890-'DataCleaning and Transformation'!$D1890</f>
        <v>200.94</v>
      </c>
      <c r="AF1890" s="15" t="str">
        <f>_xlfn.IFS('DataCleaning and Transformation'!$O1890="Central","Chris",'DataCleaning and Transformation'!$O1890="East","Erin",'DataCleaning and Transformation'!$O1890="South","Sam",'DataCleaning and Transformation'!$O1890="West","William")</f>
        <v>Chris</v>
      </c>
      <c r="AG1890" s="31">
        <f>Table_1[[#This Row],[Ship date]]-Table_1[[#This Row],[Order Date]]</f>
        <v>0</v>
      </c>
      <c r="AH1890" s="22">
        <f>Table_1[[#This Row],[Profit]]/Table_1[[#This Row],[Sales]]</f>
        <v>0.69</v>
      </c>
      <c r="AI1890" s="23">
        <f>Table_1[[#This Row],[Profit]]+Table_1[[#This Row],[Sales]]</f>
        <v>3107.6565000000001</v>
      </c>
      <c r="AJ1890" s="17">
        <f>WEEKNUM(Table_1[[#This Row],[Order Date]],1)</f>
        <v>26</v>
      </c>
      <c r="AK1890" s="17" t="str">
        <f>TEXT(Table_1[[#This Row],[Order Date]],"mmm yyyy")</f>
        <v>Jun 2015</v>
      </c>
      <c r="AL1890" s="17" t="str">
        <f>Table_1[[#This Row],[Monthly sales]]&amp;"  Week "&amp;TEXT(Table_1[[#This Row],[Weekly sales]],"00")</f>
        <v>Jun 2015  Week 26</v>
      </c>
      <c r="AM1890" s="17">
        <f>IF(COUNTIF($A$2:A1890, A1890)=1, 1, 0)</f>
        <v>0</v>
      </c>
      <c r="AN1890" s="3">
        <f>COUNTA(A1890) - COUNTIF(Table_1[[#This Row],[Unique Customers]], 1)</f>
        <v>1</v>
      </c>
      <c r="AO1890" s="17" t="str">
        <f t="shared" si="29"/>
        <v>Repeated</v>
      </c>
      <c r="AP1890" s="17" t="str">
        <f>"Q"&amp;_xlfn.CEILING.MATH(MONTH(Table_1[[#This Row],[Monthly sales]])/3,1)</f>
        <v>Q2</v>
      </c>
    </row>
    <row r="1891" spans="1:42" ht="14.4" x14ac:dyDescent="0.3">
      <c r="A1891" s="2">
        <v>1419</v>
      </c>
      <c r="B1891" s="15" t="s">
        <v>2969</v>
      </c>
      <c r="C1891" s="15" t="s">
        <v>71</v>
      </c>
      <c r="D1891" s="6">
        <v>0.01</v>
      </c>
      <c r="E1891" s="4">
        <v>124.49</v>
      </c>
      <c r="F1891" s="4">
        <v>51.94</v>
      </c>
      <c r="G1891" s="15" t="s">
        <v>27</v>
      </c>
      <c r="H1891" s="15" t="s">
        <v>28</v>
      </c>
      <c r="I1891" s="15" t="s">
        <v>29</v>
      </c>
      <c r="J1891" s="15" t="s">
        <v>30</v>
      </c>
      <c r="K1891" s="15" t="s">
        <v>31</v>
      </c>
      <c r="L1891" s="15" t="s">
        <v>1150</v>
      </c>
      <c r="M1891" s="6">
        <v>0.63</v>
      </c>
      <c r="N1891" s="15" t="s">
        <v>33</v>
      </c>
      <c r="O1891" s="15" t="s">
        <v>53</v>
      </c>
      <c r="P1891" s="15" t="s">
        <v>54</v>
      </c>
      <c r="Q1891" s="15" t="s">
        <v>2030</v>
      </c>
      <c r="R1891" s="2">
        <v>47905</v>
      </c>
      <c r="S1891" s="1">
        <v>42180</v>
      </c>
      <c r="T1891" s="12">
        <f>EOMONTH(Table_1[[#This Row],[Order Date]],0)</f>
        <v>42185</v>
      </c>
      <c r="U1891" s="10">
        <f>EOMONTH(Table_1[[#This Row],[Order Date]],0)</f>
        <v>42185</v>
      </c>
      <c r="V1891" s="14">
        <v>42180</v>
      </c>
      <c r="W1891" s="1">
        <v>42181</v>
      </c>
      <c r="X1891" s="12">
        <v>42181</v>
      </c>
      <c r="Y1891" s="10">
        <f>EOMONTH(Table_1[[#This Row],[Ship date]],0)</f>
        <v>42185</v>
      </c>
      <c r="Z1891" s="14">
        <v>42181</v>
      </c>
      <c r="AA1891" s="4">
        <v>-94.674644999999998</v>
      </c>
      <c r="AB1891" s="2">
        <v>18</v>
      </c>
      <c r="AC1891" s="4">
        <v>2376.12</v>
      </c>
      <c r="AD1891" s="2">
        <v>90540</v>
      </c>
      <c r="AE1891" s="4">
        <f>'DataCleaning and Transformation'!$E1891-'DataCleaning and Transformation'!$D1891</f>
        <v>124.47999999999999</v>
      </c>
      <c r="AF1891" s="15" t="str">
        <f>_xlfn.IFS('DataCleaning and Transformation'!$O1891="Central","Chris",'DataCleaning and Transformation'!$O1891="East","Erin",'DataCleaning and Transformation'!$O1891="South","Sam",'DataCleaning and Transformation'!$O1891="West","William")</f>
        <v>Chris</v>
      </c>
      <c r="AG1891" s="31">
        <f>Table_1[[#This Row],[Ship date]]-Table_1[[#This Row],[Order Date]]</f>
        <v>1</v>
      </c>
      <c r="AH1891" s="22">
        <f>Table_1[[#This Row],[Profit]]/Table_1[[#This Row],[Sales]]</f>
        <v>-3.9844218726326958E-2</v>
      </c>
      <c r="AI1891" s="23">
        <f>Table_1[[#This Row],[Profit]]+Table_1[[#This Row],[Sales]]</f>
        <v>2281.4453549999998</v>
      </c>
      <c r="AJ1891" s="17">
        <f>WEEKNUM(Table_1[[#This Row],[Order Date]],1)</f>
        <v>26</v>
      </c>
      <c r="AK1891" s="17" t="str">
        <f>TEXT(Table_1[[#This Row],[Order Date]],"mmm yyyy")</f>
        <v>Jun 2015</v>
      </c>
      <c r="AL1891" s="17" t="str">
        <f>Table_1[[#This Row],[Monthly sales]]&amp;"  Week "&amp;TEXT(Table_1[[#This Row],[Weekly sales]],"00")</f>
        <v>Jun 2015  Week 26</v>
      </c>
      <c r="AM1891" s="17">
        <f>IF(COUNTIF($A$2:A1891, A1891)=1, 1, 0)</f>
        <v>1</v>
      </c>
      <c r="AN1891" s="3">
        <f>COUNTA(A1891) - COUNTIF(Table_1[[#This Row],[Unique Customers]], 1)</f>
        <v>0</v>
      </c>
      <c r="AO1891" s="17" t="str">
        <f t="shared" si="29"/>
        <v>Unique</v>
      </c>
      <c r="AP1891" s="17" t="str">
        <f>"Q"&amp;_xlfn.CEILING.MATH(MONTH(Table_1[[#This Row],[Monthly sales]])/3,1)</f>
        <v>Q2</v>
      </c>
    </row>
    <row r="1892" spans="1:42" ht="14.4" x14ac:dyDescent="0.3">
      <c r="A1892" s="2">
        <v>1442</v>
      </c>
      <c r="B1892" s="15" t="s">
        <v>878</v>
      </c>
      <c r="C1892" s="15" t="s">
        <v>71</v>
      </c>
      <c r="D1892" s="6">
        <v>0.04</v>
      </c>
      <c r="E1892" s="4">
        <v>177.98</v>
      </c>
      <c r="F1892" s="4">
        <v>0.99</v>
      </c>
      <c r="G1892" s="15" t="s">
        <v>39</v>
      </c>
      <c r="H1892" s="15" t="s">
        <v>95</v>
      </c>
      <c r="I1892" s="15" t="s">
        <v>49</v>
      </c>
      <c r="J1892" s="15" t="s">
        <v>96</v>
      </c>
      <c r="K1892" s="15" t="s">
        <v>74</v>
      </c>
      <c r="L1892" s="15" t="s">
        <v>2854</v>
      </c>
      <c r="M1892" s="6">
        <v>0.56000000000000005</v>
      </c>
      <c r="N1892" s="15" t="s">
        <v>33</v>
      </c>
      <c r="O1892" s="15" t="s">
        <v>53</v>
      </c>
      <c r="P1892" s="15" t="s">
        <v>81</v>
      </c>
      <c r="Q1892" s="15" t="s">
        <v>879</v>
      </c>
      <c r="R1892" s="2">
        <v>65807</v>
      </c>
      <c r="S1892" s="1">
        <v>42180</v>
      </c>
      <c r="T1892" s="12">
        <f>EOMONTH(Table_1[[#This Row],[Order Date]],0)</f>
        <v>42185</v>
      </c>
      <c r="U1892" s="10">
        <f>EOMONTH(Table_1[[#This Row],[Order Date]],0)</f>
        <v>42185</v>
      </c>
      <c r="V1892" s="14">
        <v>42180</v>
      </c>
      <c r="W1892" s="1">
        <v>42182</v>
      </c>
      <c r="X1892" s="12">
        <v>42182</v>
      </c>
      <c r="Y1892" s="10">
        <f>EOMONTH(Table_1[[#This Row],[Ship date]],0)</f>
        <v>42185</v>
      </c>
      <c r="Z1892" s="14">
        <v>42182</v>
      </c>
      <c r="AA1892" s="4">
        <v>1909.8855000000001</v>
      </c>
      <c r="AB1892" s="2">
        <v>15</v>
      </c>
      <c r="AC1892" s="4">
        <v>2767.95</v>
      </c>
      <c r="AD1892" s="2">
        <v>89076</v>
      </c>
      <c r="AE1892" s="4">
        <f>'DataCleaning and Transformation'!$E1892-'DataCleaning and Transformation'!$D1892</f>
        <v>177.94</v>
      </c>
      <c r="AF1892" s="15" t="str">
        <f>_xlfn.IFS('DataCleaning and Transformation'!$O1892="Central","Chris",'DataCleaning and Transformation'!$O1892="East","Erin",'DataCleaning and Transformation'!$O1892="South","Sam",'DataCleaning and Transformation'!$O1892="West","William")</f>
        <v>Chris</v>
      </c>
      <c r="AG1892" s="31">
        <f>Table_1[[#This Row],[Ship date]]-Table_1[[#This Row],[Order Date]]</f>
        <v>2</v>
      </c>
      <c r="AH1892" s="22">
        <f>Table_1[[#This Row],[Profit]]/Table_1[[#This Row],[Sales]]</f>
        <v>0.69000000000000006</v>
      </c>
      <c r="AI1892" s="23">
        <f>Table_1[[#This Row],[Profit]]+Table_1[[#This Row],[Sales]]</f>
        <v>4677.8355000000001</v>
      </c>
      <c r="AJ1892" s="17">
        <f>WEEKNUM(Table_1[[#This Row],[Order Date]],1)</f>
        <v>26</v>
      </c>
      <c r="AK1892" s="17" t="str">
        <f>TEXT(Table_1[[#This Row],[Order Date]],"mmm yyyy")</f>
        <v>Jun 2015</v>
      </c>
      <c r="AL1892" s="17" t="str">
        <f>Table_1[[#This Row],[Monthly sales]]&amp;"  Week "&amp;TEXT(Table_1[[#This Row],[Weekly sales]],"00")</f>
        <v>Jun 2015  Week 26</v>
      </c>
      <c r="AM1892" s="17">
        <f>IF(COUNTIF($A$2:A1892, A1892)=1, 1, 0)</f>
        <v>0</v>
      </c>
      <c r="AN1892" s="3">
        <f>COUNTA(A1892) - COUNTIF(Table_1[[#This Row],[Unique Customers]], 1)</f>
        <v>1</v>
      </c>
      <c r="AO1892" s="17" t="str">
        <f t="shared" si="29"/>
        <v>Unique</v>
      </c>
      <c r="AP1892" s="17" t="str">
        <f>"Q"&amp;_xlfn.CEILING.MATH(MONTH(Table_1[[#This Row],[Monthly sales]])/3,1)</f>
        <v>Q2</v>
      </c>
    </row>
    <row r="1893" spans="1:42" ht="14.4" x14ac:dyDescent="0.3">
      <c r="A1893" s="2">
        <v>2903</v>
      </c>
      <c r="B1893" s="15" t="s">
        <v>2970</v>
      </c>
      <c r="C1893" s="15" t="s">
        <v>71</v>
      </c>
      <c r="D1893" s="6">
        <v>0.06</v>
      </c>
      <c r="E1893" s="4">
        <v>70.89</v>
      </c>
      <c r="F1893" s="4">
        <v>89.3</v>
      </c>
      <c r="G1893" s="15" t="s">
        <v>27</v>
      </c>
      <c r="H1893" s="15" t="s">
        <v>28</v>
      </c>
      <c r="I1893" s="15" t="s">
        <v>29</v>
      </c>
      <c r="J1893" s="15" t="s">
        <v>30</v>
      </c>
      <c r="K1893" s="15" t="s">
        <v>31</v>
      </c>
      <c r="L1893" s="15" t="s">
        <v>2971</v>
      </c>
      <c r="M1893" s="6">
        <v>0.72</v>
      </c>
      <c r="N1893" s="15" t="s">
        <v>33</v>
      </c>
      <c r="O1893" s="15" t="s">
        <v>112</v>
      </c>
      <c r="P1893" s="15" t="s">
        <v>318</v>
      </c>
      <c r="Q1893" s="15" t="s">
        <v>2972</v>
      </c>
      <c r="R1893" s="2">
        <v>43068</v>
      </c>
      <c r="S1893" s="1">
        <v>42180</v>
      </c>
      <c r="T1893" s="12">
        <f>EOMONTH(Table_1[[#This Row],[Order Date]],0)</f>
        <v>42185</v>
      </c>
      <c r="U1893" s="10">
        <f>EOMONTH(Table_1[[#This Row],[Order Date]],0)</f>
        <v>42185</v>
      </c>
      <c r="V1893" s="14">
        <v>42180</v>
      </c>
      <c r="W1893" s="1">
        <v>42180</v>
      </c>
      <c r="X1893" s="12">
        <v>42180</v>
      </c>
      <c r="Y1893" s="10">
        <f>EOMONTH(Table_1[[#This Row],[Ship date]],0)</f>
        <v>42185</v>
      </c>
      <c r="Z1893" s="14">
        <v>42180</v>
      </c>
      <c r="AA1893" s="4">
        <v>65.077020000000005</v>
      </c>
      <c r="AB1893" s="2">
        <v>6</v>
      </c>
      <c r="AC1893" s="4">
        <v>364.26</v>
      </c>
      <c r="AD1893" s="2">
        <v>87374</v>
      </c>
      <c r="AE1893" s="4">
        <f>'DataCleaning and Transformation'!$E1893-'DataCleaning and Transformation'!$D1893</f>
        <v>70.83</v>
      </c>
      <c r="AF1893" s="15" t="str">
        <f>_xlfn.IFS('DataCleaning and Transformation'!$O1893="Central","Chris",'DataCleaning and Transformation'!$O1893="East","Erin",'DataCleaning and Transformation'!$O1893="South","Sam",'DataCleaning and Transformation'!$O1893="West","William")</f>
        <v>Erin</v>
      </c>
      <c r="AG1893" s="31">
        <f>Table_1[[#This Row],[Ship date]]-Table_1[[#This Row],[Order Date]]</f>
        <v>0</v>
      </c>
      <c r="AH1893" s="22">
        <f>Table_1[[#This Row],[Profit]]/Table_1[[#This Row],[Sales]]</f>
        <v>0.17865541097018614</v>
      </c>
      <c r="AI1893" s="23">
        <f>Table_1[[#This Row],[Profit]]+Table_1[[#This Row],[Sales]]</f>
        <v>429.33702</v>
      </c>
      <c r="AJ1893" s="17">
        <f>WEEKNUM(Table_1[[#This Row],[Order Date]],1)</f>
        <v>26</v>
      </c>
      <c r="AK1893" s="17" t="str">
        <f>TEXT(Table_1[[#This Row],[Order Date]],"mmm yyyy")</f>
        <v>Jun 2015</v>
      </c>
      <c r="AL1893" s="17" t="str">
        <f>Table_1[[#This Row],[Monthly sales]]&amp;"  Week "&amp;TEXT(Table_1[[#This Row],[Weekly sales]],"00")</f>
        <v>Jun 2015  Week 26</v>
      </c>
      <c r="AM1893" s="17">
        <f>IF(COUNTIF($A$2:A1893, A1893)=1, 1, 0)</f>
        <v>1</v>
      </c>
      <c r="AN1893" s="3">
        <f>COUNTA(A1893) - COUNTIF(Table_1[[#This Row],[Unique Customers]], 1)</f>
        <v>0</v>
      </c>
      <c r="AO1893" s="17" t="str">
        <f t="shared" si="29"/>
        <v>Unique</v>
      </c>
      <c r="AP1893" s="17" t="str">
        <f>"Q"&amp;_xlfn.CEILING.MATH(MONTH(Table_1[[#This Row],[Monthly sales]])/3,1)</f>
        <v>Q2</v>
      </c>
    </row>
    <row r="1894" spans="1:42" ht="14.4" x14ac:dyDescent="0.3">
      <c r="A1894" s="2">
        <v>3261</v>
      </c>
      <c r="B1894" s="15" t="s">
        <v>2973</v>
      </c>
      <c r="C1894" s="15" t="s">
        <v>71</v>
      </c>
      <c r="D1894" s="6">
        <v>7.0000000000000007E-2</v>
      </c>
      <c r="E1894" s="4">
        <v>105.34</v>
      </c>
      <c r="F1894" s="4">
        <v>24.49</v>
      </c>
      <c r="G1894" s="15" t="s">
        <v>88</v>
      </c>
      <c r="H1894" s="15" t="s">
        <v>40</v>
      </c>
      <c r="I1894" s="15" t="s">
        <v>29</v>
      </c>
      <c r="J1894" s="15" t="s">
        <v>127</v>
      </c>
      <c r="K1894" s="15" t="s">
        <v>65</v>
      </c>
      <c r="L1894" s="15" t="s">
        <v>682</v>
      </c>
      <c r="M1894" s="6">
        <v>0.61</v>
      </c>
      <c r="N1894" s="15" t="s">
        <v>33</v>
      </c>
      <c r="O1894" s="15" t="s">
        <v>53</v>
      </c>
      <c r="P1894" s="15" t="s">
        <v>290</v>
      </c>
      <c r="Q1894" s="15" t="s">
        <v>2974</v>
      </c>
      <c r="R1894" s="2">
        <v>49221</v>
      </c>
      <c r="S1894" s="1">
        <v>42180</v>
      </c>
      <c r="T1894" s="12">
        <f>EOMONTH(Table_1[[#This Row],[Order Date]],0)</f>
        <v>42185</v>
      </c>
      <c r="U1894" s="10">
        <f>EOMONTH(Table_1[[#This Row],[Order Date]],0)</f>
        <v>42185</v>
      </c>
      <c r="V1894" s="14">
        <v>42180</v>
      </c>
      <c r="W1894" s="1">
        <v>42181</v>
      </c>
      <c r="X1894" s="12">
        <v>42181</v>
      </c>
      <c r="Y1894" s="10">
        <f>EOMONTH(Table_1[[#This Row],[Ship date]],0)</f>
        <v>42185</v>
      </c>
      <c r="Z1894" s="14">
        <v>42181</v>
      </c>
      <c r="AA1894" s="4">
        <v>710.67240000000004</v>
      </c>
      <c r="AB1894" s="2">
        <v>10</v>
      </c>
      <c r="AC1894" s="4">
        <v>1029.96</v>
      </c>
      <c r="AD1894" s="2">
        <v>90296</v>
      </c>
      <c r="AE1894" s="4">
        <f>'DataCleaning and Transformation'!$E1894-'DataCleaning and Transformation'!$D1894</f>
        <v>105.27000000000001</v>
      </c>
      <c r="AF1894" s="15" t="str">
        <f>_xlfn.IFS('DataCleaning and Transformation'!$O1894="Central","Chris",'DataCleaning and Transformation'!$O1894="East","Erin",'DataCleaning and Transformation'!$O1894="South","Sam",'DataCleaning and Transformation'!$O1894="West","William")</f>
        <v>Chris</v>
      </c>
      <c r="AG1894" s="31">
        <f>Table_1[[#This Row],[Ship date]]-Table_1[[#This Row],[Order Date]]</f>
        <v>1</v>
      </c>
      <c r="AH1894" s="22">
        <f>Table_1[[#This Row],[Profit]]/Table_1[[#This Row],[Sales]]</f>
        <v>0.69000000000000006</v>
      </c>
      <c r="AI1894" s="23">
        <f>Table_1[[#This Row],[Profit]]+Table_1[[#This Row],[Sales]]</f>
        <v>1740.6324</v>
      </c>
      <c r="AJ1894" s="17">
        <f>WEEKNUM(Table_1[[#This Row],[Order Date]],1)</f>
        <v>26</v>
      </c>
      <c r="AK1894" s="17" t="str">
        <f>TEXT(Table_1[[#This Row],[Order Date]],"mmm yyyy")</f>
        <v>Jun 2015</v>
      </c>
      <c r="AL1894" s="17" t="str">
        <f>Table_1[[#This Row],[Monthly sales]]&amp;"  Week "&amp;TEXT(Table_1[[#This Row],[Weekly sales]],"00")</f>
        <v>Jun 2015  Week 26</v>
      </c>
      <c r="AM1894" s="17">
        <f>IF(COUNTIF($A$2:A1894, A1894)=1, 1, 0)</f>
        <v>1</v>
      </c>
      <c r="AN1894" s="3">
        <f>COUNTA(A1894) - COUNTIF(Table_1[[#This Row],[Unique Customers]], 1)</f>
        <v>0</v>
      </c>
      <c r="AO1894" s="17" t="str">
        <f t="shared" si="29"/>
        <v>Unique</v>
      </c>
      <c r="AP1894" s="17" t="str">
        <f>"Q"&amp;_xlfn.CEILING.MATH(MONTH(Table_1[[#This Row],[Monthly sales]])/3,1)</f>
        <v>Q2</v>
      </c>
    </row>
    <row r="1895" spans="1:42" ht="14.4" x14ac:dyDescent="0.3">
      <c r="A1895" s="2">
        <v>2197</v>
      </c>
      <c r="B1895" s="15" t="s">
        <v>2975</v>
      </c>
      <c r="C1895" s="15" t="s">
        <v>26</v>
      </c>
      <c r="D1895" s="6">
        <v>0.08</v>
      </c>
      <c r="E1895" s="4">
        <v>100.97</v>
      </c>
      <c r="F1895" s="4">
        <v>7.18</v>
      </c>
      <c r="G1895" s="15" t="s">
        <v>39</v>
      </c>
      <c r="H1895" s="15" t="s">
        <v>28</v>
      </c>
      <c r="I1895" s="15" t="s">
        <v>41</v>
      </c>
      <c r="J1895" s="15" t="s">
        <v>42</v>
      </c>
      <c r="K1895" s="15" t="s">
        <v>74</v>
      </c>
      <c r="L1895" s="15" t="s">
        <v>2802</v>
      </c>
      <c r="M1895" s="6">
        <v>0.46</v>
      </c>
      <c r="N1895" s="15" t="s">
        <v>33</v>
      </c>
      <c r="O1895" s="15" t="s">
        <v>112</v>
      </c>
      <c r="P1895" s="15" t="s">
        <v>113</v>
      </c>
      <c r="Q1895" s="15" t="s">
        <v>1857</v>
      </c>
      <c r="R1895" s="2">
        <v>11756</v>
      </c>
      <c r="S1895" s="1">
        <v>42181</v>
      </c>
      <c r="T1895" s="12">
        <f>EOMONTH(Table_1[[#This Row],[Order Date]],0)</f>
        <v>42185</v>
      </c>
      <c r="U1895" s="10">
        <f>EOMONTH(Table_1[[#This Row],[Order Date]],0)</f>
        <v>42185</v>
      </c>
      <c r="V1895" s="14">
        <v>42181</v>
      </c>
      <c r="W1895" s="1">
        <v>42182</v>
      </c>
      <c r="X1895" s="12">
        <v>42182</v>
      </c>
      <c r="Y1895" s="10">
        <f>EOMONTH(Table_1[[#This Row],[Ship date]],0)</f>
        <v>42185</v>
      </c>
      <c r="Z1895" s="14">
        <v>42182</v>
      </c>
      <c r="AA1895" s="4">
        <v>126.22499999999999</v>
      </c>
      <c r="AB1895" s="2">
        <v>7</v>
      </c>
      <c r="AC1895" s="4">
        <v>650.25</v>
      </c>
      <c r="AD1895" s="2">
        <v>89176</v>
      </c>
      <c r="AE1895" s="4">
        <f>'DataCleaning and Transformation'!$E1895-'DataCleaning and Transformation'!$D1895</f>
        <v>100.89</v>
      </c>
      <c r="AF1895" s="15" t="str">
        <f>_xlfn.IFS('DataCleaning and Transformation'!$O1895="Central","Chris",'DataCleaning and Transformation'!$O1895="East","Erin",'DataCleaning and Transformation'!$O1895="South","Sam",'DataCleaning and Transformation'!$O1895="West","William")</f>
        <v>Erin</v>
      </c>
      <c r="AG1895" s="31">
        <f>Table_1[[#This Row],[Ship date]]-Table_1[[#This Row],[Order Date]]</f>
        <v>1</v>
      </c>
      <c r="AH1895" s="22">
        <f>Table_1[[#This Row],[Profit]]/Table_1[[#This Row],[Sales]]</f>
        <v>0.19411764705882353</v>
      </c>
      <c r="AI1895" s="23">
        <f>Table_1[[#This Row],[Profit]]+Table_1[[#This Row],[Sales]]</f>
        <v>776.47500000000002</v>
      </c>
      <c r="AJ1895" s="17">
        <f>WEEKNUM(Table_1[[#This Row],[Order Date]],1)</f>
        <v>26</v>
      </c>
      <c r="AK1895" s="17" t="str">
        <f>TEXT(Table_1[[#This Row],[Order Date]],"mmm yyyy")</f>
        <v>Jun 2015</v>
      </c>
      <c r="AL1895" s="17" t="str">
        <f>Table_1[[#This Row],[Monthly sales]]&amp;"  Week "&amp;TEXT(Table_1[[#This Row],[Weekly sales]],"00")</f>
        <v>Jun 2015  Week 26</v>
      </c>
      <c r="AM1895" s="17">
        <f>IF(COUNTIF($A$2:A1895, A1895)=1, 1, 0)</f>
        <v>1</v>
      </c>
      <c r="AN1895" s="3">
        <f>COUNTA(A1895) - COUNTIF(Table_1[[#This Row],[Unique Customers]], 1)</f>
        <v>0</v>
      </c>
      <c r="AO1895" s="17" t="str">
        <f t="shared" si="29"/>
        <v>Unique</v>
      </c>
      <c r="AP1895" s="17" t="str">
        <f>"Q"&amp;_xlfn.CEILING.MATH(MONTH(Table_1[[#This Row],[Monthly sales]])/3,1)</f>
        <v>Q2</v>
      </c>
    </row>
    <row r="1896" spans="1:42" ht="14.4" x14ac:dyDescent="0.3">
      <c r="A1896" s="2">
        <v>2197</v>
      </c>
      <c r="B1896" s="15" t="s">
        <v>2975</v>
      </c>
      <c r="C1896" s="15" t="s">
        <v>26</v>
      </c>
      <c r="D1896" s="6">
        <v>0</v>
      </c>
      <c r="E1896" s="4">
        <v>13.4</v>
      </c>
      <c r="F1896" s="4">
        <v>4.95</v>
      </c>
      <c r="G1896" s="15" t="s">
        <v>39</v>
      </c>
      <c r="H1896" s="15" t="s">
        <v>28</v>
      </c>
      <c r="I1896" s="15" t="s">
        <v>29</v>
      </c>
      <c r="J1896" s="15" t="s">
        <v>127</v>
      </c>
      <c r="K1896" s="15" t="s">
        <v>43</v>
      </c>
      <c r="L1896" s="15" t="s">
        <v>1206</v>
      </c>
      <c r="M1896" s="6">
        <v>0.37</v>
      </c>
      <c r="N1896" s="15" t="s">
        <v>33</v>
      </c>
      <c r="O1896" s="15" t="s">
        <v>112</v>
      </c>
      <c r="P1896" s="15" t="s">
        <v>113</v>
      </c>
      <c r="Q1896" s="15" t="s">
        <v>1857</v>
      </c>
      <c r="R1896" s="2">
        <v>11756</v>
      </c>
      <c r="S1896" s="1">
        <v>42181</v>
      </c>
      <c r="T1896" s="12">
        <f>EOMONTH(Table_1[[#This Row],[Order Date]],0)</f>
        <v>42185</v>
      </c>
      <c r="U1896" s="10">
        <f>EOMONTH(Table_1[[#This Row],[Order Date]],0)</f>
        <v>42185</v>
      </c>
      <c r="V1896" s="14">
        <v>42181</v>
      </c>
      <c r="W1896" s="1">
        <v>42182</v>
      </c>
      <c r="X1896" s="12">
        <v>42182</v>
      </c>
      <c r="Y1896" s="10">
        <f>EOMONTH(Table_1[[#This Row],[Ship date]],0)</f>
        <v>42185</v>
      </c>
      <c r="Z1896" s="14">
        <v>42182</v>
      </c>
      <c r="AA1896" s="4">
        <v>187.7628</v>
      </c>
      <c r="AB1896" s="2">
        <v>19</v>
      </c>
      <c r="AC1896" s="4">
        <v>272.12</v>
      </c>
      <c r="AD1896" s="2">
        <v>89176</v>
      </c>
      <c r="AE1896" s="4">
        <f>'DataCleaning and Transformation'!$E1896-'DataCleaning and Transformation'!$D1896</f>
        <v>13.4</v>
      </c>
      <c r="AF1896" s="15" t="str">
        <f>_xlfn.IFS('DataCleaning and Transformation'!$O1896="Central","Chris",'DataCleaning and Transformation'!$O1896="East","Erin",'DataCleaning and Transformation'!$O1896="South","Sam",'DataCleaning and Transformation'!$O1896="West","William")</f>
        <v>Erin</v>
      </c>
      <c r="AG1896" s="31">
        <f>Table_1[[#This Row],[Ship date]]-Table_1[[#This Row],[Order Date]]</f>
        <v>1</v>
      </c>
      <c r="AH1896" s="22">
        <f>Table_1[[#This Row],[Profit]]/Table_1[[#This Row],[Sales]]</f>
        <v>0.69</v>
      </c>
      <c r="AI1896" s="23">
        <f>Table_1[[#This Row],[Profit]]+Table_1[[#This Row],[Sales]]</f>
        <v>459.88279999999997</v>
      </c>
      <c r="AJ1896" s="17">
        <f>WEEKNUM(Table_1[[#This Row],[Order Date]],1)</f>
        <v>26</v>
      </c>
      <c r="AK1896" s="17" t="str">
        <f>TEXT(Table_1[[#This Row],[Order Date]],"mmm yyyy")</f>
        <v>Jun 2015</v>
      </c>
      <c r="AL1896" s="17" t="str">
        <f>Table_1[[#This Row],[Monthly sales]]&amp;"  Week "&amp;TEXT(Table_1[[#This Row],[Weekly sales]],"00")</f>
        <v>Jun 2015  Week 26</v>
      </c>
      <c r="AM1896" s="17">
        <f>IF(COUNTIF($A$2:A1896, A1896)=1, 1, 0)</f>
        <v>0</v>
      </c>
      <c r="AN1896" s="3">
        <f>COUNTA(A1896) - COUNTIF(Table_1[[#This Row],[Unique Customers]], 1)</f>
        <v>1</v>
      </c>
      <c r="AO1896" s="17" t="str">
        <f t="shared" si="29"/>
        <v>Repeated</v>
      </c>
      <c r="AP1896" s="17" t="str">
        <f>"Q"&amp;_xlfn.CEILING.MATH(MONTH(Table_1[[#This Row],[Monthly sales]])/3,1)</f>
        <v>Q2</v>
      </c>
    </row>
    <row r="1897" spans="1:42" ht="14.4" x14ac:dyDescent="0.3">
      <c r="A1897" s="2">
        <v>2062</v>
      </c>
      <c r="B1897" s="15" t="s">
        <v>867</v>
      </c>
      <c r="C1897" s="15" t="s">
        <v>48</v>
      </c>
      <c r="D1897" s="6">
        <v>0.04</v>
      </c>
      <c r="E1897" s="4">
        <v>291.73</v>
      </c>
      <c r="F1897" s="4">
        <v>48.8</v>
      </c>
      <c r="G1897" s="15" t="s">
        <v>27</v>
      </c>
      <c r="H1897" s="15" t="s">
        <v>95</v>
      </c>
      <c r="I1897" s="15" t="s">
        <v>29</v>
      </c>
      <c r="J1897" s="15" t="s">
        <v>110</v>
      </c>
      <c r="K1897" s="15" t="s">
        <v>58</v>
      </c>
      <c r="L1897" s="15" t="s">
        <v>111</v>
      </c>
      <c r="M1897" s="6">
        <v>0.56000000000000005</v>
      </c>
      <c r="N1897" s="15" t="s">
        <v>33</v>
      </c>
      <c r="O1897" s="15" t="s">
        <v>34</v>
      </c>
      <c r="P1897" s="15" t="s">
        <v>243</v>
      </c>
      <c r="Q1897" s="15" t="s">
        <v>869</v>
      </c>
      <c r="R1897" s="2">
        <v>23111</v>
      </c>
      <c r="S1897" s="1">
        <v>42181</v>
      </c>
      <c r="T1897" s="12">
        <f>EOMONTH(Table_1[[#This Row],[Order Date]],0)</f>
        <v>42185</v>
      </c>
      <c r="U1897" s="10">
        <f>EOMONTH(Table_1[[#This Row],[Order Date]],0)</f>
        <v>42185</v>
      </c>
      <c r="V1897" s="14">
        <v>42181</v>
      </c>
      <c r="W1897" s="1">
        <v>42185</v>
      </c>
      <c r="X1897" s="12">
        <v>42185</v>
      </c>
      <c r="Y1897" s="10">
        <f>EOMONTH(Table_1[[#This Row],[Ship date]],0)</f>
        <v>42185</v>
      </c>
      <c r="Z1897" s="14">
        <v>42185</v>
      </c>
      <c r="AA1897" s="4">
        <v>-115.90389999999999</v>
      </c>
      <c r="AB1897" s="2">
        <v>22</v>
      </c>
      <c r="AC1897" s="4">
        <v>6676.61</v>
      </c>
      <c r="AD1897" s="2">
        <v>87148</v>
      </c>
      <c r="AE1897" s="4">
        <f>'DataCleaning and Transformation'!$E1897-'DataCleaning and Transformation'!$D1897</f>
        <v>291.69</v>
      </c>
      <c r="AF1897" s="15" t="str">
        <f>_xlfn.IFS('DataCleaning and Transformation'!$O1897="Central","Chris",'DataCleaning and Transformation'!$O1897="East","Erin",'DataCleaning and Transformation'!$O1897="South","Sam",'DataCleaning and Transformation'!$O1897="West","William")</f>
        <v>Sam</v>
      </c>
      <c r="AG1897" s="31">
        <f>Table_1[[#This Row],[Ship date]]-Table_1[[#This Row],[Order Date]]</f>
        <v>4</v>
      </c>
      <c r="AH1897" s="22">
        <f>Table_1[[#This Row],[Profit]]/Table_1[[#This Row],[Sales]]</f>
        <v>-1.7359693017863855E-2</v>
      </c>
      <c r="AI1897" s="23">
        <f>Table_1[[#This Row],[Profit]]+Table_1[[#This Row],[Sales]]</f>
        <v>6560.7060999999994</v>
      </c>
      <c r="AJ1897" s="17">
        <f>WEEKNUM(Table_1[[#This Row],[Order Date]],1)</f>
        <v>26</v>
      </c>
      <c r="AK1897" s="17" t="str">
        <f>TEXT(Table_1[[#This Row],[Order Date]],"mmm yyyy")</f>
        <v>Jun 2015</v>
      </c>
      <c r="AL1897" s="17" t="str">
        <f>Table_1[[#This Row],[Monthly sales]]&amp;"  Week "&amp;TEXT(Table_1[[#This Row],[Weekly sales]],"00")</f>
        <v>Jun 2015  Week 26</v>
      </c>
      <c r="AM1897" s="17">
        <f>IF(COUNTIF($A$2:A1897, A1897)=1, 1, 0)</f>
        <v>0</v>
      </c>
      <c r="AN1897" s="3">
        <f>COUNTA(A1897) - COUNTIF(Table_1[[#This Row],[Unique Customers]], 1)</f>
        <v>1</v>
      </c>
      <c r="AO1897" s="17" t="str">
        <f t="shared" si="29"/>
        <v>Unique</v>
      </c>
      <c r="AP1897" s="17" t="str">
        <f>"Q"&amp;_xlfn.CEILING.MATH(MONTH(Table_1[[#This Row],[Monthly sales]])/3,1)</f>
        <v>Q2</v>
      </c>
    </row>
    <row r="1898" spans="1:42" ht="14.4" x14ac:dyDescent="0.3">
      <c r="A1898" s="2">
        <v>2587</v>
      </c>
      <c r="B1898" s="15" t="s">
        <v>1428</v>
      </c>
      <c r="C1898" s="15" t="s">
        <v>71</v>
      </c>
      <c r="D1898" s="6">
        <v>0.02</v>
      </c>
      <c r="E1898" s="4">
        <v>22.72</v>
      </c>
      <c r="F1898" s="4">
        <v>8.99</v>
      </c>
      <c r="G1898" s="15" t="s">
        <v>39</v>
      </c>
      <c r="H1898" s="15" t="s">
        <v>72</v>
      </c>
      <c r="I1898" s="15" t="s">
        <v>29</v>
      </c>
      <c r="J1898" s="15" t="s">
        <v>127</v>
      </c>
      <c r="K1898" s="15" t="s">
        <v>43</v>
      </c>
      <c r="L1898" s="15" t="s">
        <v>329</v>
      </c>
      <c r="M1898" s="6">
        <v>0.44</v>
      </c>
      <c r="N1898" s="15" t="s">
        <v>33</v>
      </c>
      <c r="O1898" s="15" t="s">
        <v>53</v>
      </c>
      <c r="P1898" s="15" t="s">
        <v>358</v>
      </c>
      <c r="Q1898" s="15" t="s">
        <v>1430</v>
      </c>
      <c r="R1898" s="2">
        <v>54220</v>
      </c>
      <c r="S1898" s="1">
        <v>42181</v>
      </c>
      <c r="T1898" s="12">
        <f>EOMONTH(Table_1[[#This Row],[Order Date]],0)</f>
        <v>42185</v>
      </c>
      <c r="U1898" s="10">
        <f>EOMONTH(Table_1[[#This Row],[Order Date]],0)</f>
        <v>42185</v>
      </c>
      <c r="V1898" s="14">
        <v>42181</v>
      </c>
      <c r="W1898" s="1">
        <v>42181</v>
      </c>
      <c r="X1898" s="12">
        <v>42181</v>
      </c>
      <c r="Y1898" s="10">
        <f>EOMONTH(Table_1[[#This Row],[Ship date]],0)</f>
        <v>42185</v>
      </c>
      <c r="Z1898" s="14">
        <v>42181</v>
      </c>
      <c r="AA1898" s="4">
        <v>200.0172</v>
      </c>
      <c r="AB1898" s="2">
        <v>12</v>
      </c>
      <c r="AC1898" s="4">
        <v>289.88</v>
      </c>
      <c r="AD1898" s="2">
        <v>91167</v>
      </c>
      <c r="AE1898" s="4">
        <f>'DataCleaning and Transformation'!$E1898-'DataCleaning and Transformation'!$D1898</f>
        <v>22.7</v>
      </c>
      <c r="AF1898" s="15" t="str">
        <f>_xlfn.IFS('DataCleaning and Transformation'!$O1898="Central","Chris",'DataCleaning and Transformation'!$O1898="East","Erin",'DataCleaning and Transformation'!$O1898="South","Sam",'DataCleaning and Transformation'!$O1898="West","William")</f>
        <v>Chris</v>
      </c>
      <c r="AG1898" s="31">
        <f>Table_1[[#This Row],[Ship date]]-Table_1[[#This Row],[Order Date]]</f>
        <v>0</v>
      </c>
      <c r="AH1898" s="22">
        <f>Table_1[[#This Row],[Profit]]/Table_1[[#This Row],[Sales]]</f>
        <v>0.69000000000000006</v>
      </c>
      <c r="AI1898" s="23">
        <f>Table_1[[#This Row],[Profit]]+Table_1[[#This Row],[Sales]]</f>
        <v>489.8972</v>
      </c>
      <c r="AJ1898" s="17">
        <f>WEEKNUM(Table_1[[#This Row],[Order Date]],1)</f>
        <v>26</v>
      </c>
      <c r="AK1898" s="17" t="str">
        <f>TEXT(Table_1[[#This Row],[Order Date]],"mmm yyyy")</f>
        <v>Jun 2015</v>
      </c>
      <c r="AL1898" s="17" t="str">
        <f>Table_1[[#This Row],[Monthly sales]]&amp;"  Week "&amp;TEXT(Table_1[[#This Row],[Weekly sales]],"00")</f>
        <v>Jun 2015  Week 26</v>
      </c>
      <c r="AM1898" s="17">
        <f>IF(COUNTIF($A$2:A1898, A1898)=1, 1, 0)</f>
        <v>0</v>
      </c>
      <c r="AN1898" s="3">
        <f>COUNTA(A1898) - COUNTIF(Table_1[[#This Row],[Unique Customers]], 1)</f>
        <v>1</v>
      </c>
      <c r="AO1898" s="17" t="str">
        <f t="shared" si="29"/>
        <v>Unique</v>
      </c>
      <c r="AP1898" s="17" t="str">
        <f>"Q"&amp;_xlfn.CEILING.MATH(MONTH(Table_1[[#This Row],[Monthly sales]])/3,1)</f>
        <v>Q2</v>
      </c>
    </row>
    <row r="1899" spans="1:42" ht="14.4" x14ac:dyDescent="0.3">
      <c r="A1899" s="2">
        <v>1380</v>
      </c>
      <c r="B1899" s="15" t="s">
        <v>2976</v>
      </c>
      <c r="C1899" s="15" t="s">
        <v>48</v>
      </c>
      <c r="D1899" s="6">
        <v>0.05</v>
      </c>
      <c r="E1899" s="4">
        <v>2.89</v>
      </c>
      <c r="F1899" s="4">
        <v>0.5</v>
      </c>
      <c r="G1899" s="15" t="s">
        <v>39</v>
      </c>
      <c r="H1899" s="15" t="s">
        <v>72</v>
      </c>
      <c r="I1899" s="15" t="s">
        <v>49</v>
      </c>
      <c r="J1899" s="15" t="s">
        <v>153</v>
      </c>
      <c r="K1899" s="15" t="s">
        <v>74</v>
      </c>
      <c r="L1899" s="15" t="s">
        <v>730</v>
      </c>
      <c r="M1899" s="6">
        <v>0.38</v>
      </c>
      <c r="N1899" s="15" t="s">
        <v>33</v>
      </c>
      <c r="O1899" s="15" t="s">
        <v>112</v>
      </c>
      <c r="P1899" s="15" t="s">
        <v>1357</v>
      </c>
      <c r="Q1899" s="15" t="s">
        <v>1878</v>
      </c>
      <c r="R1899" s="2">
        <v>3801</v>
      </c>
      <c r="S1899" s="1">
        <v>42182</v>
      </c>
      <c r="T1899" s="12">
        <f>EOMONTH(Table_1[[#This Row],[Order Date]],0)</f>
        <v>42185</v>
      </c>
      <c r="U1899" s="10">
        <f>EOMONTH(Table_1[[#This Row],[Order Date]],0)</f>
        <v>42185</v>
      </c>
      <c r="V1899" s="14">
        <v>42182</v>
      </c>
      <c r="W1899" s="1">
        <v>42188</v>
      </c>
      <c r="X1899" s="12">
        <v>42188</v>
      </c>
      <c r="Y1899" s="10">
        <f>EOMONTH(Table_1[[#This Row],[Ship date]],0)</f>
        <v>42216</v>
      </c>
      <c r="Z1899" s="14">
        <v>42188</v>
      </c>
      <c r="AA1899" s="4">
        <v>18.0642</v>
      </c>
      <c r="AB1899" s="2">
        <v>9</v>
      </c>
      <c r="AC1899" s="4">
        <v>26.18</v>
      </c>
      <c r="AD1899" s="2">
        <v>88213</v>
      </c>
      <c r="AE1899" s="4">
        <f>'DataCleaning and Transformation'!$E1899-'DataCleaning and Transformation'!$D1899</f>
        <v>2.8400000000000003</v>
      </c>
      <c r="AF1899" s="15" t="str">
        <f>_xlfn.IFS('DataCleaning and Transformation'!$O1899="Central","Chris",'DataCleaning and Transformation'!$O1899="East","Erin",'DataCleaning and Transformation'!$O1899="South","Sam",'DataCleaning and Transformation'!$O1899="West","William")</f>
        <v>Erin</v>
      </c>
      <c r="AG1899" s="31">
        <f>Table_1[[#This Row],[Ship date]]-Table_1[[#This Row],[Order Date]]</f>
        <v>6</v>
      </c>
      <c r="AH1899" s="22">
        <f>Table_1[[#This Row],[Profit]]/Table_1[[#This Row],[Sales]]</f>
        <v>0.69</v>
      </c>
      <c r="AI1899" s="23">
        <f>Table_1[[#This Row],[Profit]]+Table_1[[#This Row],[Sales]]</f>
        <v>44.244199999999999</v>
      </c>
      <c r="AJ1899" s="17">
        <f>WEEKNUM(Table_1[[#This Row],[Order Date]],1)</f>
        <v>26</v>
      </c>
      <c r="AK1899" s="17" t="str">
        <f>TEXT(Table_1[[#This Row],[Order Date]],"mmm yyyy")</f>
        <v>Jun 2015</v>
      </c>
      <c r="AL1899" s="17" t="str">
        <f>Table_1[[#This Row],[Monthly sales]]&amp;"  Week "&amp;TEXT(Table_1[[#This Row],[Weekly sales]],"00")</f>
        <v>Jun 2015  Week 26</v>
      </c>
      <c r="AM1899" s="17">
        <f>IF(COUNTIF($A$2:A1899, A1899)=1, 1, 0)</f>
        <v>1</v>
      </c>
      <c r="AN1899" s="3">
        <f>COUNTA(A1899) - COUNTIF(Table_1[[#This Row],[Unique Customers]], 1)</f>
        <v>0</v>
      </c>
      <c r="AO1899" s="17" t="str">
        <f t="shared" si="29"/>
        <v>Unique</v>
      </c>
      <c r="AP1899" s="17" t="str">
        <f>"Q"&amp;_xlfn.CEILING.MATH(MONTH(Table_1[[#This Row],[Monthly sales]])/3,1)</f>
        <v>Q2</v>
      </c>
    </row>
    <row r="1900" spans="1:42" ht="14.4" x14ac:dyDescent="0.3">
      <c r="A1900" s="2">
        <v>936</v>
      </c>
      <c r="B1900" s="15" t="s">
        <v>1228</v>
      </c>
      <c r="C1900" s="15" t="s">
        <v>71</v>
      </c>
      <c r="D1900" s="6">
        <v>0.05</v>
      </c>
      <c r="E1900" s="4">
        <v>5.98</v>
      </c>
      <c r="F1900" s="4">
        <v>5.46</v>
      </c>
      <c r="G1900" s="15" t="s">
        <v>39</v>
      </c>
      <c r="H1900" s="15" t="s">
        <v>95</v>
      </c>
      <c r="I1900" s="15" t="s">
        <v>49</v>
      </c>
      <c r="J1900" s="15" t="s">
        <v>89</v>
      </c>
      <c r="K1900" s="15" t="s">
        <v>74</v>
      </c>
      <c r="L1900" s="15" t="s">
        <v>1157</v>
      </c>
      <c r="M1900" s="6">
        <v>0.36</v>
      </c>
      <c r="N1900" s="15" t="s">
        <v>33</v>
      </c>
      <c r="O1900" s="15" t="s">
        <v>60</v>
      </c>
      <c r="P1900" s="15" t="s">
        <v>91</v>
      </c>
      <c r="Q1900" s="15" t="s">
        <v>1230</v>
      </c>
      <c r="R1900" s="2">
        <v>92374</v>
      </c>
      <c r="S1900" s="1">
        <v>42182</v>
      </c>
      <c r="T1900" s="12">
        <f>EOMONTH(Table_1[[#This Row],[Order Date]],0)</f>
        <v>42185</v>
      </c>
      <c r="U1900" s="10">
        <f>EOMONTH(Table_1[[#This Row],[Order Date]],0)</f>
        <v>42185</v>
      </c>
      <c r="V1900" s="14">
        <v>42182</v>
      </c>
      <c r="W1900" s="1">
        <v>42182</v>
      </c>
      <c r="X1900" s="12">
        <v>42182</v>
      </c>
      <c r="Y1900" s="10">
        <f>EOMONTH(Table_1[[#This Row],[Ship date]],0)</f>
        <v>42185</v>
      </c>
      <c r="Z1900" s="14">
        <v>42182</v>
      </c>
      <c r="AA1900" s="4">
        <v>-31.885000000000002</v>
      </c>
      <c r="AB1900" s="2">
        <v>17</v>
      </c>
      <c r="AC1900" s="4">
        <v>104.95</v>
      </c>
      <c r="AD1900" s="2">
        <v>90589</v>
      </c>
      <c r="AE1900" s="4">
        <f>'DataCleaning and Transformation'!$E1900-'DataCleaning and Transformation'!$D1900</f>
        <v>5.9300000000000006</v>
      </c>
      <c r="AF1900" s="15" t="str">
        <f>_xlfn.IFS('DataCleaning and Transformation'!$O1900="Central","Chris",'DataCleaning and Transformation'!$O1900="East","Erin",'DataCleaning and Transformation'!$O1900="South","Sam",'DataCleaning and Transformation'!$O1900="West","William")</f>
        <v>William</v>
      </c>
      <c r="AG1900" s="31">
        <f>Table_1[[#This Row],[Ship date]]-Table_1[[#This Row],[Order Date]]</f>
        <v>0</v>
      </c>
      <c r="AH1900" s="22">
        <f>Table_1[[#This Row],[Profit]]/Table_1[[#This Row],[Sales]]</f>
        <v>-0.30381133873272986</v>
      </c>
      <c r="AI1900" s="23">
        <f>Table_1[[#This Row],[Profit]]+Table_1[[#This Row],[Sales]]</f>
        <v>73.064999999999998</v>
      </c>
      <c r="AJ1900" s="17">
        <f>WEEKNUM(Table_1[[#This Row],[Order Date]],1)</f>
        <v>26</v>
      </c>
      <c r="AK1900" s="17" t="str">
        <f>TEXT(Table_1[[#This Row],[Order Date]],"mmm yyyy")</f>
        <v>Jun 2015</v>
      </c>
      <c r="AL1900" s="17" t="str">
        <f>Table_1[[#This Row],[Monthly sales]]&amp;"  Week "&amp;TEXT(Table_1[[#This Row],[Weekly sales]],"00")</f>
        <v>Jun 2015  Week 26</v>
      </c>
      <c r="AM1900" s="17">
        <f>IF(COUNTIF($A$2:A1900, A1900)=1, 1, 0)</f>
        <v>0</v>
      </c>
      <c r="AN1900" s="3">
        <f>COUNTA(A1900) - COUNTIF(Table_1[[#This Row],[Unique Customers]], 1)</f>
        <v>1</v>
      </c>
      <c r="AO1900" s="17" t="str">
        <f t="shared" si="29"/>
        <v>Unique</v>
      </c>
      <c r="AP1900" s="17" t="str">
        <f>"Q"&amp;_xlfn.CEILING.MATH(MONTH(Table_1[[#This Row],[Monthly sales]])/3,1)</f>
        <v>Q2</v>
      </c>
    </row>
    <row r="1901" spans="1:42" ht="14.4" x14ac:dyDescent="0.3">
      <c r="A1901" s="2">
        <v>937</v>
      </c>
      <c r="B1901" s="15" t="s">
        <v>2977</v>
      </c>
      <c r="C1901" s="15" t="s">
        <v>71</v>
      </c>
      <c r="D1901" s="6">
        <v>0.01</v>
      </c>
      <c r="E1901" s="4">
        <v>65.989999999999995</v>
      </c>
      <c r="F1901" s="4">
        <v>3.99</v>
      </c>
      <c r="G1901" s="15" t="s">
        <v>39</v>
      </c>
      <c r="H1901" s="15" t="s">
        <v>95</v>
      </c>
      <c r="I1901" s="15" t="s">
        <v>41</v>
      </c>
      <c r="J1901" s="15" t="s">
        <v>136</v>
      </c>
      <c r="K1901" s="15" t="s">
        <v>74</v>
      </c>
      <c r="L1901" s="15" t="s">
        <v>1635</v>
      </c>
      <c r="M1901" s="6">
        <v>0.59</v>
      </c>
      <c r="N1901" s="15" t="s">
        <v>33</v>
      </c>
      <c r="O1901" s="15" t="s">
        <v>60</v>
      </c>
      <c r="P1901" s="15" t="s">
        <v>91</v>
      </c>
      <c r="Q1901" s="15" t="s">
        <v>960</v>
      </c>
      <c r="R1901" s="2">
        <v>90278</v>
      </c>
      <c r="S1901" s="1">
        <v>42182</v>
      </c>
      <c r="T1901" s="12">
        <f>EOMONTH(Table_1[[#This Row],[Order Date]],0)</f>
        <v>42185</v>
      </c>
      <c r="U1901" s="10">
        <f>EOMONTH(Table_1[[#This Row],[Order Date]],0)</f>
        <v>42185</v>
      </c>
      <c r="V1901" s="14">
        <v>42182</v>
      </c>
      <c r="W1901" s="1">
        <v>42183</v>
      </c>
      <c r="X1901" s="12">
        <v>42183</v>
      </c>
      <c r="Y1901" s="10">
        <f>EOMONTH(Table_1[[#This Row],[Ship date]],0)</f>
        <v>42185</v>
      </c>
      <c r="Z1901" s="14">
        <v>42183</v>
      </c>
      <c r="AA1901" s="4">
        <v>-95.210499999999996</v>
      </c>
      <c r="AB1901" s="2">
        <v>3</v>
      </c>
      <c r="AC1901" s="4">
        <v>166.59</v>
      </c>
      <c r="AD1901" s="2">
        <v>90589</v>
      </c>
      <c r="AE1901" s="4">
        <f>'DataCleaning and Transformation'!$E1901-'DataCleaning and Transformation'!$D1901</f>
        <v>65.97999999999999</v>
      </c>
      <c r="AF1901" s="15" t="str">
        <f>_xlfn.IFS('DataCleaning and Transformation'!$O1901="Central","Chris",'DataCleaning and Transformation'!$O1901="East","Erin",'DataCleaning and Transformation'!$O1901="South","Sam",'DataCleaning and Transformation'!$O1901="West","William")</f>
        <v>William</v>
      </c>
      <c r="AG1901" s="31">
        <f>Table_1[[#This Row],[Ship date]]-Table_1[[#This Row],[Order Date]]</f>
        <v>1</v>
      </c>
      <c r="AH1901" s="22">
        <f>Table_1[[#This Row],[Profit]]/Table_1[[#This Row],[Sales]]</f>
        <v>-0.57152590191488084</v>
      </c>
      <c r="AI1901" s="23">
        <f>Table_1[[#This Row],[Profit]]+Table_1[[#This Row],[Sales]]</f>
        <v>71.379500000000007</v>
      </c>
      <c r="AJ1901" s="17">
        <f>WEEKNUM(Table_1[[#This Row],[Order Date]],1)</f>
        <v>26</v>
      </c>
      <c r="AK1901" s="17" t="str">
        <f>TEXT(Table_1[[#This Row],[Order Date]],"mmm yyyy")</f>
        <v>Jun 2015</v>
      </c>
      <c r="AL1901" s="17" t="str">
        <f>Table_1[[#This Row],[Monthly sales]]&amp;"  Week "&amp;TEXT(Table_1[[#This Row],[Weekly sales]],"00")</f>
        <v>Jun 2015  Week 26</v>
      </c>
      <c r="AM1901" s="17">
        <f>IF(COUNTIF($A$2:A1901, A1901)=1, 1, 0)</f>
        <v>1</v>
      </c>
      <c r="AN1901" s="3">
        <f>COUNTA(A1901) - COUNTIF(Table_1[[#This Row],[Unique Customers]], 1)</f>
        <v>0</v>
      </c>
      <c r="AO1901" s="17" t="str">
        <f t="shared" si="29"/>
        <v>Repeated</v>
      </c>
      <c r="AP1901" s="17" t="str">
        <f>"Q"&amp;_xlfn.CEILING.MATH(MONTH(Table_1[[#This Row],[Monthly sales]])/3,1)</f>
        <v>Q2</v>
      </c>
    </row>
    <row r="1902" spans="1:42" ht="14.4" x14ac:dyDescent="0.3">
      <c r="A1902" s="2">
        <v>2617</v>
      </c>
      <c r="B1902" s="15" t="s">
        <v>2978</v>
      </c>
      <c r="C1902" s="15" t="s">
        <v>71</v>
      </c>
      <c r="D1902" s="6">
        <v>0.1</v>
      </c>
      <c r="E1902" s="4">
        <v>3.25</v>
      </c>
      <c r="F1902" s="4">
        <v>49</v>
      </c>
      <c r="G1902" s="15" t="s">
        <v>39</v>
      </c>
      <c r="H1902" s="15" t="s">
        <v>95</v>
      </c>
      <c r="I1902" s="15" t="s">
        <v>49</v>
      </c>
      <c r="J1902" s="15" t="s">
        <v>96</v>
      </c>
      <c r="K1902" s="15" t="s">
        <v>65</v>
      </c>
      <c r="L1902" s="15" t="s">
        <v>2720</v>
      </c>
      <c r="M1902" s="6">
        <v>0.56000000000000005</v>
      </c>
      <c r="N1902" s="15" t="s">
        <v>33</v>
      </c>
      <c r="O1902" s="15" t="s">
        <v>53</v>
      </c>
      <c r="P1902" s="15" t="s">
        <v>1072</v>
      </c>
      <c r="Q1902" s="15" t="s">
        <v>2979</v>
      </c>
      <c r="R1902" s="2">
        <v>57401</v>
      </c>
      <c r="S1902" s="1">
        <v>42182</v>
      </c>
      <c r="T1902" s="12">
        <f>EOMONTH(Table_1[[#This Row],[Order Date]],0)</f>
        <v>42185</v>
      </c>
      <c r="U1902" s="10">
        <f>EOMONTH(Table_1[[#This Row],[Order Date]],0)</f>
        <v>42185</v>
      </c>
      <c r="V1902" s="14">
        <v>42182</v>
      </c>
      <c r="W1902" s="1">
        <v>42183</v>
      </c>
      <c r="X1902" s="12">
        <v>42183</v>
      </c>
      <c r="Y1902" s="10">
        <f>EOMONTH(Table_1[[#This Row],[Ship date]],0)</f>
        <v>42185</v>
      </c>
      <c r="Z1902" s="14">
        <v>42183</v>
      </c>
      <c r="AA1902" s="4">
        <v>-286.245</v>
      </c>
      <c r="AB1902" s="2">
        <v>6</v>
      </c>
      <c r="AC1902" s="4">
        <v>40.69</v>
      </c>
      <c r="AD1902" s="2">
        <v>91496</v>
      </c>
      <c r="AE1902" s="4">
        <f>'DataCleaning and Transformation'!$E1902-'DataCleaning and Transformation'!$D1902</f>
        <v>3.15</v>
      </c>
      <c r="AF1902" s="15" t="str">
        <f>_xlfn.IFS('DataCleaning and Transformation'!$O1902="Central","Chris",'DataCleaning and Transformation'!$O1902="East","Erin",'DataCleaning and Transformation'!$O1902="South","Sam",'DataCleaning and Transformation'!$O1902="West","William")</f>
        <v>Chris</v>
      </c>
      <c r="AG1902" s="31">
        <f>Table_1[[#This Row],[Ship date]]-Table_1[[#This Row],[Order Date]]</f>
        <v>1</v>
      </c>
      <c r="AH1902" s="22">
        <f>Table_1[[#This Row],[Profit]]/Table_1[[#This Row],[Sales]]</f>
        <v>-7.0347751290243306</v>
      </c>
      <c r="AI1902" s="23">
        <f>Table_1[[#This Row],[Profit]]+Table_1[[#This Row],[Sales]]</f>
        <v>-245.55500000000001</v>
      </c>
      <c r="AJ1902" s="17">
        <f>WEEKNUM(Table_1[[#This Row],[Order Date]],1)</f>
        <v>26</v>
      </c>
      <c r="AK1902" s="17" t="str">
        <f>TEXT(Table_1[[#This Row],[Order Date]],"mmm yyyy")</f>
        <v>Jun 2015</v>
      </c>
      <c r="AL1902" s="17" t="str">
        <f>Table_1[[#This Row],[Monthly sales]]&amp;"  Week "&amp;TEXT(Table_1[[#This Row],[Weekly sales]],"00")</f>
        <v>Jun 2015  Week 26</v>
      </c>
      <c r="AM1902" s="17">
        <f>IF(COUNTIF($A$2:A1902, A1902)=1, 1, 0)</f>
        <v>1</v>
      </c>
      <c r="AN1902" s="3">
        <f>COUNTA(A1902) - COUNTIF(Table_1[[#This Row],[Unique Customers]], 1)</f>
        <v>0</v>
      </c>
      <c r="AO1902" s="17" t="str">
        <f t="shared" si="29"/>
        <v>Unique</v>
      </c>
      <c r="AP1902" s="17" t="str">
        <f>"Q"&amp;_xlfn.CEILING.MATH(MONTH(Table_1[[#This Row],[Monthly sales]])/3,1)</f>
        <v>Q2</v>
      </c>
    </row>
    <row r="1903" spans="1:42" ht="14.4" x14ac:dyDescent="0.3">
      <c r="A1903" s="2">
        <v>2987</v>
      </c>
      <c r="B1903" s="15" t="s">
        <v>2980</v>
      </c>
      <c r="C1903" s="15" t="s">
        <v>26</v>
      </c>
      <c r="D1903" s="6">
        <v>0.09</v>
      </c>
      <c r="E1903" s="4">
        <v>100.98</v>
      </c>
      <c r="F1903" s="4">
        <v>35.840000000000003</v>
      </c>
      <c r="G1903" s="15" t="s">
        <v>27</v>
      </c>
      <c r="H1903" s="15" t="s">
        <v>72</v>
      </c>
      <c r="I1903" s="15" t="s">
        <v>29</v>
      </c>
      <c r="J1903" s="15" t="s">
        <v>118</v>
      </c>
      <c r="K1903" s="15" t="s">
        <v>31</v>
      </c>
      <c r="L1903" s="15" t="s">
        <v>119</v>
      </c>
      <c r="M1903" s="6">
        <v>0.62</v>
      </c>
      <c r="N1903" s="15" t="s">
        <v>33</v>
      </c>
      <c r="O1903" s="15" t="s">
        <v>53</v>
      </c>
      <c r="P1903" s="15" t="s">
        <v>214</v>
      </c>
      <c r="Q1903" s="15" t="s">
        <v>2981</v>
      </c>
      <c r="R1903" s="2">
        <v>50265</v>
      </c>
      <c r="S1903" s="1">
        <v>42183</v>
      </c>
      <c r="T1903" s="12">
        <f>EOMONTH(Table_1[[#This Row],[Order Date]],0)</f>
        <v>42185</v>
      </c>
      <c r="U1903" s="10">
        <f>EOMONTH(Table_1[[#This Row],[Order Date]],0)</f>
        <v>42185</v>
      </c>
      <c r="V1903" s="14">
        <v>42183</v>
      </c>
      <c r="W1903" s="1">
        <v>42183</v>
      </c>
      <c r="X1903" s="12">
        <v>42183</v>
      </c>
      <c r="Y1903" s="10">
        <f>EOMONTH(Table_1[[#This Row],[Ship date]],0)</f>
        <v>42185</v>
      </c>
      <c r="Z1903" s="14">
        <v>42183</v>
      </c>
      <c r="AA1903" s="4">
        <v>-103.624</v>
      </c>
      <c r="AB1903" s="2">
        <v>17</v>
      </c>
      <c r="AC1903" s="4">
        <v>1700.38</v>
      </c>
      <c r="AD1903" s="2">
        <v>91180</v>
      </c>
      <c r="AE1903" s="4">
        <f>'DataCleaning and Transformation'!$E1903-'DataCleaning and Transformation'!$D1903</f>
        <v>100.89</v>
      </c>
      <c r="AF1903" s="15" t="str">
        <f>_xlfn.IFS('DataCleaning and Transformation'!$O1903="Central","Chris",'DataCleaning and Transformation'!$O1903="East","Erin",'DataCleaning and Transformation'!$O1903="South","Sam",'DataCleaning and Transformation'!$O1903="West","William")</f>
        <v>Chris</v>
      </c>
      <c r="AG1903" s="31">
        <f>Table_1[[#This Row],[Ship date]]-Table_1[[#This Row],[Order Date]]</f>
        <v>0</v>
      </c>
      <c r="AH1903" s="22">
        <f>Table_1[[#This Row],[Profit]]/Table_1[[#This Row],[Sales]]</f>
        <v>-6.0941671861583877E-2</v>
      </c>
      <c r="AI1903" s="23">
        <f>Table_1[[#This Row],[Profit]]+Table_1[[#This Row],[Sales]]</f>
        <v>1596.7560000000001</v>
      </c>
      <c r="AJ1903" s="17">
        <f>WEEKNUM(Table_1[[#This Row],[Order Date]],1)</f>
        <v>27</v>
      </c>
      <c r="AK1903" s="17" t="str">
        <f>TEXT(Table_1[[#This Row],[Order Date]],"mmm yyyy")</f>
        <v>Jun 2015</v>
      </c>
      <c r="AL1903" s="17" t="str">
        <f>Table_1[[#This Row],[Monthly sales]]&amp;"  Week "&amp;TEXT(Table_1[[#This Row],[Weekly sales]],"00")</f>
        <v>Jun 2015  Week 27</v>
      </c>
      <c r="AM1903" s="17">
        <f>IF(COUNTIF($A$2:A1903, A1903)=1, 1, 0)</f>
        <v>1</v>
      </c>
      <c r="AN1903" s="3">
        <f>COUNTA(A1903) - COUNTIF(Table_1[[#This Row],[Unique Customers]], 1)</f>
        <v>0</v>
      </c>
      <c r="AO1903" s="17" t="str">
        <f t="shared" si="29"/>
        <v>Unique</v>
      </c>
      <c r="AP1903" s="17" t="str">
        <f>"Q"&amp;_xlfn.CEILING.MATH(MONTH(Table_1[[#This Row],[Monthly sales]])/3,1)</f>
        <v>Q2</v>
      </c>
    </row>
    <row r="1904" spans="1:42" ht="14.4" x14ac:dyDescent="0.3">
      <c r="A1904" s="2">
        <v>2987</v>
      </c>
      <c r="B1904" s="15" t="s">
        <v>2980</v>
      </c>
      <c r="C1904" s="15" t="s">
        <v>26</v>
      </c>
      <c r="D1904" s="6">
        <v>0.1</v>
      </c>
      <c r="E1904" s="4">
        <v>5.78</v>
      </c>
      <c r="F1904" s="4">
        <v>7.96</v>
      </c>
      <c r="G1904" s="15" t="s">
        <v>39</v>
      </c>
      <c r="H1904" s="15" t="s">
        <v>72</v>
      </c>
      <c r="I1904" s="15" t="s">
        <v>49</v>
      </c>
      <c r="J1904" s="15" t="s">
        <v>89</v>
      </c>
      <c r="K1904" s="15" t="s">
        <v>74</v>
      </c>
      <c r="L1904" s="15" t="s">
        <v>2982</v>
      </c>
      <c r="M1904" s="6">
        <v>0.36</v>
      </c>
      <c r="N1904" s="15" t="s">
        <v>33</v>
      </c>
      <c r="O1904" s="15" t="s">
        <v>53</v>
      </c>
      <c r="P1904" s="15" t="s">
        <v>214</v>
      </c>
      <c r="Q1904" s="15" t="s">
        <v>2981</v>
      </c>
      <c r="R1904" s="2">
        <v>50265</v>
      </c>
      <c r="S1904" s="1">
        <v>42183</v>
      </c>
      <c r="T1904" s="12">
        <f>EOMONTH(Table_1[[#This Row],[Order Date]],0)</f>
        <v>42185</v>
      </c>
      <c r="U1904" s="10">
        <f>EOMONTH(Table_1[[#This Row],[Order Date]],0)</f>
        <v>42185</v>
      </c>
      <c r="V1904" s="14">
        <v>42183</v>
      </c>
      <c r="W1904" s="1">
        <v>42183</v>
      </c>
      <c r="X1904" s="12">
        <v>42183</v>
      </c>
      <c r="Y1904" s="10">
        <f>EOMONTH(Table_1[[#This Row],[Ship date]],0)</f>
        <v>42185</v>
      </c>
      <c r="Z1904" s="14">
        <v>42183</v>
      </c>
      <c r="AA1904" s="4">
        <v>-57.823999999999998</v>
      </c>
      <c r="AB1904" s="2">
        <v>6</v>
      </c>
      <c r="AC1904" s="4">
        <v>35.96</v>
      </c>
      <c r="AD1904" s="2">
        <v>91180</v>
      </c>
      <c r="AE1904" s="4">
        <f>'DataCleaning and Transformation'!$E1904-'DataCleaning and Transformation'!$D1904</f>
        <v>5.6800000000000006</v>
      </c>
      <c r="AF1904" s="15" t="str">
        <f>_xlfn.IFS('DataCleaning and Transformation'!$O1904="Central","Chris",'DataCleaning and Transformation'!$O1904="East","Erin",'DataCleaning and Transformation'!$O1904="South","Sam",'DataCleaning and Transformation'!$O1904="West","William")</f>
        <v>Chris</v>
      </c>
      <c r="AG1904" s="31">
        <f>Table_1[[#This Row],[Ship date]]-Table_1[[#This Row],[Order Date]]</f>
        <v>0</v>
      </c>
      <c r="AH1904" s="22">
        <f>Table_1[[#This Row],[Profit]]/Table_1[[#This Row],[Sales]]</f>
        <v>-1.6080088987764181</v>
      </c>
      <c r="AI1904" s="23">
        <f>Table_1[[#This Row],[Profit]]+Table_1[[#This Row],[Sales]]</f>
        <v>-21.863999999999997</v>
      </c>
      <c r="AJ1904" s="17">
        <f>WEEKNUM(Table_1[[#This Row],[Order Date]],1)</f>
        <v>27</v>
      </c>
      <c r="AK1904" s="17" t="str">
        <f>TEXT(Table_1[[#This Row],[Order Date]],"mmm yyyy")</f>
        <v>Jun 2015</v>
      </c>
      <c r="AL1904" s="17" t="str">
        <f>Table_1[[#This Row],[Monthly sales]]&amp;"  Week "&amp;TEXT(Table_1[[#This Row],[Weekly sales]],"00")</f>
        <v>Jun 2015  Week 27</v>
      </c>
      <c r="AM1904" s="17">
        <f>IF(COUNTIF($A$2:A1904, A1904)=1, 1, 0)</f>
        <v>0</v>
      </c>
      <c r="AN1904" s="3">
        <f>COUNTA(A1904) - COUNTIF(Table_1[[#This Row],[Unique Customers]], 1)</f>
        <v>1</v>
      </c>
      <c r="AO1904" s="17" t="str">
        <f t="shared" si="29"/>
        <v>Repeated</v>
      </c>
      <c r="AP1904" s="17" t="str">
        <f>"Q"&amp;_xlfn.CEILING.MATH(MONTH(Table_1[[#This Row],[Monthly sales]])/3,1)</f>
        <v>Q2</v>
      </c>
    </row>
    <row r="1905" spans="1:42" ht="14.4" x14ac:dyDescent="0.3">
      <c r="A1905" s="2">
        <v>3209</v>
      </c>
      <c r="B1905" s="15" t="s">
        <v>2983</v>
      </c>
      <c r="C1905" s="15" t="s">
        <v>26</v>
      </c>
      <c r="D1905" s="6">
        <v>0.03</v>
      </c>
      <c r="E1905" s="4">
        <v>4.9800000000000004</v>
      </c>
      <c r="F1905" s="4">
        <v>4.62</v>
      </c>
      <c r="G1905" s="15" t="s">
        <v>88</v>
      </c>
      <c r="H1905" s="15" t="s">
        <v>95</v>
      </c>
      <c r="I1905" s="15" t="s">
        <v>41</v>
      </c>
      <c r="J1905" s="15" t="s">
        <v>42</v>
      </c>
      <c r="K1905" s="15" t="s">
        <v>43</v>
      </c>
      <c r="L1905" s="15" t="s">
        <v>1222</v>
      </c>
      <c r="M1905" s="6">
        <v>0.64</v>
      </c>
      <c r="N1905" s="15" t="s">
        <v>33</v>
      </c>
      <c r="O1905" s="15" t="s">
        <v>60</v>
      </c>
      <c r="P1905" s="15" t="s">
        <v>91</v>
      </c>
      <c r="Q1905" s="15" t="s">
        <v>2984</v>
      </c>
      <c r="R1905" s="2">
        <v>90210</v>
      </c>
      <c r="S1905" s="1">
        <v>42183</v>
      </c>
      <c r="T1905" s="12">
        <f>EOMONTH(Table_1[[#This Row],[Order Date]],0)</f>
        <v>42185</v>
      </c>
      <c r="U1905" s="10">
        <f>EOMONTH(Table_1[[#This Row],[Order Date]],0)</f>
        <v>42185</v>
      </c>
      <c r="V1905" s="14">
        <v>42183</v>
      </c>
      <c r="W1905" s="1">
        <v>42184</v>
      </c>
      <c r="X1905" s="12">
        <v>42184</v>
      </c>
      <c r="Y1905" s="10">
        <f>EOMONTH(Table_1[[#This Row],[Ship date]],0)</f>
        <v>42185</v>
      </c>
      <c r="Z1905" s="14">
        <v>42184</v>
      </c>
      <c r="AA1905" s="4">
        <v>-30.45</v>
      </c>
      <c r="AB1905" s="2">
        <v>8</v>
      </c>
      <c r="AC1905" s="4">
        <v>44.24</v>
      </c>
      <c r="AD1905" s="2">
        <v>90739</v>
      </c>
      <c r="AE1905" s="4">
        <f>'DataCleaning and Transformation'!$E1905-'DataCleaning and Transformation'!$D1905</f>
        <v>4.95</v>
      </c>
      <c r="AF1905" s="15" t="str">
        <f>_xlfn.IFS('DataCleaning and Transformation'!$O1905="Central","Chris",'DataCleaning and Transformation'!$O1905="East","Erin",'DataCleaning and Transformation'!$O1905="South","Sam",'DataCleaning and Transformation'!$O1905="West","William")</f>
        <v>William</v>
      </c>
      <c r="AG1905" s="31">
        <f>Table_1[[#This Row],[Ship date]]-Table_1[[#This Row],[Order Date]]</f>
        <v>1</v>
      </c>
      <c r="AH1905" s="22">
        <f>Table_1[[#This Row],[Profit]]/Table_1[[#This Row],[Sales]]</f>
        <v>-0.68829113924050633</v>
      </c>
      <c r="AI1905" s="23">
        <f>Table_1[[#This Row],[Profit]]+Table_1[[#This Row],[Sales]]</f>
        <v>13.790000000000003</v>
      </c>
      <c r="AJ1905" s="17">
        <f>WEEKNUM(Table_1[[#This Row],[Order Date]],1)</f>
        <v>27</v>
      </c>
      <c r="AK1905" s="17" t="str">
        <f>TEXT(Table_1[[#This Row],[Order Date]],"mmm yyyy")</f>
        <v>Jun 2015</v>
      </c>
      <c r="AL1905" s="17" t="str">
        <f>Table_1[[#This Row],[Monthly sales]]&amp;"  Week "&amp;TEXT(Table_1[[#This Row],[Weekly sales]],"00")</f>
        <v>Jun 2015  Week 27</v>
      </c>
      <c r="AM1905" s="17">
        <f>IF(COUNTIF($A$2:A1905, A1905)=1, 1, 0)</f>
        <v>1</v>
      </c>
      <c r="AN1905" s="3">
        <f>COUNTA(A1905) - COUNTIF(Table_1[[#This Row],[Unique Customers]], 1)</f>
        <v>0</v>
      </c>
      <c r="AO1905" s="17" t="str">
        <f t="shared" si="29"/>
        <v>Unique</v>
      </c>
      <c r="AP1905" s="17" t="str">
        <f>"Q"&amp;_xlfn.CEILING.MATH(MONTH(Table_1[[#This Row],[Monthly sales]])/3,1)</f>
        <v>Q2</v>
      </c>
    </row>
    <row r="1906" spans="1:42" ht="14.4" x14ac:dyDescent="0.3">
      <c r="A1906" s="2">
        <v>1357</v>
      </c>
      <c r="B1906" s="15" t="s">
        <v>2751</v>
      </c>
      <c r="C1906" s="15" t="s">
        <v>38</v>
      </c>
      <c r="D1906" s="6">
        <v>7.0000000000000007E-2</v>
      </c>
      <c r="E1906" s="4">
        <v>119.99</v>
      </c>
      <c r="F1906" s="4">
        <v>16.8</v>
      </c>
      <c r="G1906" s="15" t="s">
        <v>27</v>
      </c>
      <c r="H1906" s="15" t="s">
        <v>72</v>
      </c>
      <c r="I1906" s="15" t="s">
        <v>41</v>
      </c>
      <c r="J1906" s="15" t="s">
        <v>57</v>
      </c>
      <c r="K1906" s="15" t="s">
        <v>31</v>
      </c>
      <c r="L1906" s="15" t="s">
        <v>2985</v>
      </c>
      <c r="M1906" s="6">
        <v>0.35</v>
      </c>
      <c r="N1906" s="15" t="s">
        <v>33</v>
      </c>
      <c r="O1906" s="15" t="s">
        <v>53</v>
      </c>
      <c r="P1906" s="15" t="s">
        <v>188</v>
      </c>
      <c r="Q1906" s="15" t="s">
        <v>2752</v>
      </c>
      <c r="R1906" s="2">
        <v>78596</v>
      </c>
      <c r="S1906" s="1">
        <v>42183</v>
      </c>
      <c r="T1906" s="12">
        <f>EOMONTH(Table_1[[#This Row],[Order Date]],0)</f>
        <v>42185</v>
      </c>
      <c r="U1906" s="10">
        <f>EOMONTH(Table_1[[#This Row],[Order Date]],0)</f>
        <v>42185</v>
      </c>
      <c r="V1906" s="14">
        <v>42183</v>
      </c>
      <c r="W1906" s="1">
        <v>42185</v>
      </c>
      <c r="X1906" s="12">
        <v>42185</v>
      </c>
      <c r="Y1906" s="10">
        <f>EOMONTH(Table_1[[#This Row],[Ship date]],0)</f>
        <v>42185</v>
      </c>
      <c r="Z1906" s="14">
        <v>42185</v>
      </c>
      <c r="AA1906" s="4">
        <v>1206.5961</v>
      </c>
      <c r="AB1906" s="2">
        <v>15</v>
      </c>
      <c r="AC1906" s="4">
        <v>1748.69</v>
      </c>
      <c r="AD1906" s="2">
        <v>88185</v>
      </c>
      <c r="AE1906" s="4">
        <f>'DataCleaning and Transformation'!$E1906-'DataCleaning and Transformation'!$D1906</f>
        <v>119.92</v>
      </c>
      <c r="AF1906" s="15" t="str">
        <f>_xlfn.IFS('DataCleaning and Transformation'!$O1906="Central","Chris",'DataCleaning and Transformation'!$O1906="East","Erin",'DataCleaning and Transformation'!$O1906="South","Sam",'DataCleaning and Transformation'!$O1906="West","William")</f>
        <v>Chris</v>
      </c>
      <c r="AG1906" s="31">
        <f>Table_1[[#This Row],[Ship date]]-Table_1[[#This Row],[Order Date]]</f>
        <v>2</v>
      </c>
      <c r="AH1906" s="22">
        <f>Table_1[[#This Row],[Profit]]/Table_1[[#This Row],[Sales]]</f>
        <v>0.69</v>
      </c>
      <c r="AI1906" s="23">
        <f>Table_1[[#This Row],[Profit]]+Table_1[[#This Row],[Sales]]</f>
        <v>2955.2861000000003</v>
      </c>
      <c r="AJ1906" s="17">
        <f>WEEKNUM(Table_1[[#This Row],[Order Date]],1)</f>
        <v>27</v>
      </c>
      <c r="AK1906" s="17" t="str">
        <f>TEXT(Table_1[[#This Row],[Order Date]],"mmm yyyy")</f>
        <v>Jun 2015</v>
      </c>
      <c r="AL1906" s="17" t="str">
        <f>Table_1[[#This Row],[Monthly sales]]&amp;"  Week "&amp;TEXT(Table_1[[#This Row],[Weekly sales]],"00")</f>
        <v>Jun 2015  Week 27</v>
      </c>
      <c r="AM1906" s="17">
        <f>IF(COUNTIF($A$2:A1906, A1906)=1, 1, 0)</f>
        <v>0</v>
      </c>
      <c r="AN1906" s="3">
        <f>COUNTA(A1906) - COUNTIF(Table_1[[#This Row],[Unique Customers]], 1)</f>
        <v>1</v>
      </c>
      <c r="AO1906" s="17" t="str">
        <f t="shared" si="29"/>
        <v>Unique</v>
      </c>
      <c r="AP1906" s="17" t="str">
        <f>"Q"&amp;_xlfn.CEILING.MATH(MONTH(Table_1[[#This Row],[Monthly sales]])/3,1)</f>
        <v>Q2</v>
      </c>
    </row>
    <row r="1907" spans="1:42" ht="14.4" x14ac:dyDescent="0.3">
      <c r="A1907" s="2">
        <v>1733</v>
      </c>
      <c r="B1907" s="15" t="s">
        <v>2002</v>
      </c>
      <c r="C1907" s="15" t="s">
        <v>38</v>
      </c>
      <c r="D1907" s="6">
        <v>0.02</v>
      </c>
      <c r="E1907" s="4">
        <v>30.98</v>
      </c>
      <c r="F1907" s="4">
        <v>17.079999999999998</v>
      </c>
      <c r="G1907" s="15" t="s">
        <v>39</v>
      </c>
      <c r="H1907" s="15" t="s">
        <v>28</v>
      </c>
      <c r="I1907" s="15" t="s">
        <v>49</v>
      </c>
      <c r="J1907" s="15" t="s">
        <v>89</v>
      </c>
      <c r="K1907" s="15" t="s">
        <v>74</v>
      </c>
      <c r="L1907" s="15" t="s">
        <v>2986</v>
      </c>
      <c r="M1907" s="6">
        <v>0.4</v>
      </c>
      <c r="N1907" s="15" t="s">
        <v>33</v>
      </c>
      <c r="O1907" s="15" t="s">
        <v>112</v>
      </c>
      <c r="P1907" s="15" t="s">
        <v>375</v>
      </c>
      <c r="Q1907" s="15" t="s">
        <v>67</v>
      </c>
      <c r="R1907" s="2">
        <v>20012</v>
      </c>
      <c r="S1907" s="1">
        <v>42183</v>
      </c>
      <c r="T1907" s="12">
        <f>EOMONTH(Table_1[[#This Row],[Order Date]],0)</f>
        <v>42185</v>
      </c>
      <c r="U1907" s="10">
        <f>EOMONTH(Table_1[[#This Row],[Order Date]],0)</f>
        <v>42185</v>
      </c>
      <c r="V1907" s="14">
        <v>42183</v>
      </c>
      <c r="W1907" s="1">
        <v>42184</v>
      </c>
      <c r="X1907" s="12">
        <v>42184</v>
      </c>
      <c r="Y1907" s="10">
        <f>EOMONTH(Table_1[[#This Row],[Ship date]],0)</f>
        <v>42185</v>
      </c>
      <c r="Z1907" s="14">
        <v>42184</v>
      </c>
      <c r="AA1907" s="4">
        <v>-32.28</v>
      </c>
      <c r="AB1907" s="2">
        <v>13</v>
      </c>
      <c r="AC1907" s="4">
        <v>438.25</v>
      </c>
      <c r="AD1907" s="2">
        <v>59937</v>
      </c>
      <c r="AE1907" s="4">
        <f>'DataCleaning and Transformation'!$E1907-'DataCleaning and Transformation'!$D1907</f>
        <v>30.96</v>
      </c>
      <c r="AF1907" s="15" t="str">
        <f>_xlfn.IFS('DataCleaning and Transformation'!$O1907="Central","Chris",'DataCleaning and Transformation'!$O1907="East","Erin",'DataCleaning and Transformation'!$O1907="South","Sam",'DataCleaning and Transformation'!$O1907="West","William")</f>
        <v>Erin</v>
      </c>
      <c r="AG1907" s="31">
        <f>Table_1[[#This Row],[Ship date]]-Table_1[[#This Row],[Order Date]]</f>
        <v>1</v>
      </c>
      <c r="AH1907" s="22">
        <f>Table_1[[#This Row],[Profit]]/Table_1[[#This Row],[Sales]]</f>
        <v>-7.365658870507702E-2</v>
      </c>
      <c r="AI1907" s="23">
        <f>Table_1[[#This Row],[Profit]]+Table_1[[#This Row],[Sales]]</f>
        <v>405.97</v>
      </c>
      <c r="AJ1907" s="17">
        <f>WEEKNUM(Table_1[[#This Row],[Order Date]],1)</f>
        <v>27</v>
      </c>
      <c r="AK1907" s="17" t="str">
        <f>TEXT(Table_1[[#This Row],[Order Date]],"mmm yyyy")</f>
        <v>Jun 2015</v>
      </c>
      <c r="AL1907" s="17" t="str">
        <f>Table_1[[#This Row],[Monthly sales]]&amp;"  Week "&amp;TEXT(Table_1[[#This Row],[Weekly sales]],"00")</f>
        <v>Jun 2015  Week 27</v>
      </c>
      <c r="AM1907" s="17">
        <f>IF(COUNTIF($A$2:A1907, A1907)=1, 1, 0)</f>
        <v>0</v>
      </c>
      <c r="AN1907" s="3">
        <f>COUNTA(A1907) - COUNTIF(Table_1[[#This Row],[Unique Customers]], 1)</f>
        <v>1</v>
      </c>
      <c r="AO1907" s="17" t="str">
        <f t="shared" si="29"/>
        <v>Unique</v>
      </c>
      <c r="AP1907" s="17" t="str">
        <f>"Q"&amp;_xlfn.CEILING.MATH(MONTH(Table_1[[#This Row],[Monthly sales]])/3,1)</f>
        <v>Q2</v>
      </c>
    </row>
    <row r="1908" spans="1:42" ht="14.4" x14ac:dyDescent="0.3">
      <c r="A1908" s="2">
        <v>1735</v>
      </c>
      <c r="B1908" s="15" t="s">
        <v>2987</v>
      </c>
      <c r="C1908" s="15" t="s">
        <v>38</v>
      </c>
      <c r="D1908" s="6">
        <v>0.02</v>
      </c>
      <c r="E1908" s="4">
        <v>30.98</v>
      </c>
      <c r="F1908" s="4">
        <v>17.079999999999998</v>
      </c>
      <c r="G1908" s="15" t="s">
        <v>39</v>
      </c>
      <c r="H1908" s="15" t="s">
        <v>28</v>
      </c>
      <c r="I1908" s="15" t="s">
        <v>49</v>
      </c>
      <c r="J1908" s="15" t="s">
        <v>89</v>
      </c>
      <c r="K1908" s="15" t="s">
        <v>74</v>
      </c>
      <c r="L1908" s="15" t="s">
        <v>2986</v>
      </c>
      <c r="M1908" s="6">
        <v>0.4</v>
      </c>
      <c r="N1908" s="15" t="s">
        <v>33</v>
      </c>
      <c r="O1908" s="15" t="s">
        <v>112</v>
      </c>
      <c r="P1908" s="15" t="s">
        <v>113</v>
      </c>
      <c r="Q1908" s="15" t="s">
        <v>2988</v>
      </c>
      <c r="R1908" s="2">
        <v>11550</v>
      </c>
      <c r="S1908" s="1">
        <v>42183</v>
      </c>
      <c r="T1908" s="12">
        <f>EOMONTH(Table_1[[#This Row],[Order Date]],0)</f>
        <v>42185</v>
      </c>
      <c r="U1908" s="10">
        <f>EOMONTH(Table_1[[#This Row],[Order Date]],0)</f>
        <v>42185</v>
      </c>
      <c r="V1908" s="14">
        <v>42183</v>
      </c>
      <c r="W1908" s="1">
        <v>42184</v>
      </c>
      <c r="X1908" s="12">
        <v>42184</v>
      </c>
      <c r="Y1908" s="10">
        <f>EOMONTH(Table_1[[#This Row],[Ship date]],0)</f>
        <v>42185</v>
      </c>
      <c r="Z1908" s="14">
        <v>42184</v>
      </c>
      <c r="AA1908" s="4">
        <v>-16.14</v>
      </c>
      <c r="AB1908" s="2">
        <v>3</v>
      </c>
      <c r="AC1908" s="4">
        <v>101.13</v>
      </c>
      <c r="AD1908" s="2">
        <v>88444</v>
      </c>
      <c r="AE1908" s="4">
        <f>'DataCleaning and Transformation'!$E1908-'DataCleaning and Transformation'!$D1908</f>
        <v>30.96</v>
      </c>
      <c r="AF1908" s="15" t="str">
        <f>_xlfn.IFS('DataCleaning and Transformation'!$O1908="Central","Chris",'DataCleaning and Transformation'!$O1908="East","Erin",'DataCleaning and Transformation'!$O1908="South","Sam",'DataCleaning and Transformation'!$O1908="West","William")</f>
        <v>Erin</v>
      </c>
      <c r="AG1908" s="31">
        <f>Table_1[[#This Row],[Ship date]]-Table_1[[#This Row],[Order Date]]</f>
        <v>1</v>
      </c>
      <c r="AH1908" s="22">
        <f>Table_1[[#This Row],[Profit]]/Table_1[[#This Row],[Sales]]</f>
        <v>-0.159596558884604</v>
      </c>
      <c r="AI1908" s="23">
        <f>Table_1[[#This Row],[Profit]]+Table_1[[#This Row],[Sales]]</f>
        <v>84.99</v>
      </c>
      <c r="AJ1908" s="17">
        <f>WEEKNUM(Table_1[[#This Row],[Order Date]],1)</f>
        <v>27</v>
      </c>
      <c r="AK1908" s="17" t="str">
        <f>TEXT(Table_1[[#This Row],[Order Date]],"mmm yyyy")</f>
        <v>Jun 2015</v>
      </c>
      <c r="AL1908" s="17" t="str">
        <f>Table_1[[#This Row],[Monthly sales]]&amp;"  Week "&amp;TEXT(Table_1[[#This Row],[Weekly sales]],"00")</f>
        <v>Jun 2015  Week 27</v>
      </c>
      <c r="AM1908" s="17">
        <f>IF(COUNTIF($A$2:A1908, A1908)=1, 1, 0)</f>
        <v>1</v>
      </c>
      <c r="AN1908" s="3">
        <f>COUNTA(A1908) - COUNTIF(Table_1[[#This Row],[Unique Customers]], 1)</f>
        <v>0</v>
      </c>
      <c r="AO1908" s="17" t="str">
        <f t="shared" si="29"/>
        <v>Unique</v>
      </c>
      <c r="AP1908" s="17" t="str">
        <f>"Q"&amp;_xlfn.CEILING.MATH(MONTH(Table_1[[#This Row],[Monthly sales]])/3,1)</f>
        <v>Q2</v>
      </c>
    </row>
    <row r="1909" spans="1:42" ht="14.4" x14ac:dyDescent="0.3">
      <c r="A1909" s="2">
        <v>1191</v>
      </c>
      <c r="B1909" s="15" t="s">
        <v>2989</v>
      </c>
      <c r="C1909" s="15" t="s">
        <v>48</v>
      </c>
      <c r="D1909" s="6">
        <v>0.03</v>
      </c>
      <c r="E1909" s="4">
        <v>28.53</v>
      </c>
      <c r="F1909" s="4">
        <v>1.49</v>
      </c>
      <c r="G1909" s="15" t="s">
        <v>39</v>
      </c>
      <c r="H1909" s="15" t="s">
        <v>28</v>
      </c>
      <c r="I1909" s="15" t="s">
        <v>49</v>
      </c>
      <c r="J1909" s="15" t="s">
        <v>73</v>
      </c>
      <c r="K1909" s="15" t="s">
        <v>74</v>
      </c>
      <c r="L1909" s="15" t="s">
        <v>1833</v>
      </c>
      <c r="M1909" s="6">
        <v>0.38</v>
      </c>
      <c r="N1909" s="15" t="s">
        <v>33</v>
      </c>
      <c r="O1909" s="15" t="s">
        <v>112</v>
      </c>
      <c r="P1909" s="15" t="s">
        <v>249</v>
      </c>
      <c r="Q1909" s="15" t="s">
        <v>2990</v>
      </c>
      <c r="R1909" s="2">
        <v>6050</v>
      </c>
      <c r="S1909" s="1">
        <v>42183</v>
      </c>
      <c r="T1909" s="12">
        <f>EOMONTH(Table_1[[#This Row],[Order Date]],0)</f>
        <v>42185</v>
      </c>
      <c r="U1909" s="10">
        <f>EOMONTH(Table_1[[#This Row],[Order Date]],0)</f>
        <v>42185</v>
      </c>
      <c r="V1909" s="14">
        <v>42183</v>
      </c>
      <c r="W1909" s="1">
        <v>42186</v>
      </c>
      <c r="X1909" s="12">
        <v>42186</v>
      </c>
      <c r="Y1909" s="10">
        <f>EOMONTH(Table_1[[#This Row],[Ship date]],0)</f>
        <v>42216</v>
      </c>
      <c r="Z1909" s="14">
        <v>42186</v>
      </c>
      <c r="AA1909" s="4">
        <v>59.4405</v>
      </c>
      <c r="AB1909" s="2">
        <v>3</v>
      </c>
      <c r="AC1909" s="4">
        <v>88.84</v>
      </c>
      <c r="AD1909" s="2">
        <v>87587</v>
      </c>
      <c r="AE1909" s="4">
        <f>'DataCleaning and Transformation'!$E1909-'DataCleaning and Transformation'!$D1909</f>
        <v>28.5</v>
      </c>
      <c r="AF1909" s="15" t="str">
        <f>_xlfn.IFS('DataCleaning and Transformation'!$O1909="Central","Chris",'DataCleaning and Transformation'!$O1909="East","Erin",'DataCleaning and Transformation'!$O1909="South","Sam",'DataCleaning and Transformation'!$O1909="West","William")</f>
        <v>Erin</v>
      </c>
      <c r="AG1909" s="31">
        <f>Table_1[[#This Row],[Ship date]]-Table_1[[#This Row],[Order Date]]</f>
        <v>3</v>
      </c>
      <c r="AH1909" s="22">
        <f>Table_1[[#This Row],[Profit]]/Table_1[[#This Row],[Sales]]</f>
        <v>0.66907361548851862</v>
      </c>
      <c r="AI1909" s="23">
        <f>Table_1[[#This Row],[Profit]]+Table_1[[#This Row],[Sales]]</f>
        <v>148.28050000000002</v>
      </c>
      <c r="AJ1909" s="17">
        <f>WEEKNUM(Table_1[[#This Row],[Order Date]],1)</f>
        <v>27</v>
      </c>
      <c r="AK1909" s="17" t="str">
        <f>TEXT(Table_1[[#This Row],[Order Date]],"mmm yyyy")</f>
        <v>Jun 2015</v>
      </c>
      <c r="AL1909" s="17" t="str">
        <f>Table_1[[#This Row],[Monthly sales]]&amp;"  Week "&amp;TEXT(Table_1[[#This Row],[Weekly sales]],"00")</f>
        <v>Jun 2015  Week 27</v>
      </c>
      <c r="AM1909" s="17">
        <f>IF(COUNTIF($A$2:A1909, A1909)=1, 1, 0)</f>
        <v>1</v>
      </c>
      <c r="AN1909" s="3">
        <f>COUNTA(A1909) - COUNTIF(Table_1[[#This Row],[Unique Customers]], 1)</f>
        <v>0</v>
      </c>
      <c r="AO1909" s="17" t="str">
        <f t="shared" si="29"/>
        <v>Unique</v>
      </c>
      <c r="AP1909" s="17" t="str">
        <f>"Q"&amp;_xlfn.CEILING.MATH(MONTH(Table_1[[#This Row],[Monthly sales]])/3,1)</f>
        <v>Q2</v>
      </c>
    </row>
    <row r="1910" spans="1:42" ht="14.4" x14ac:dyDescent="0.3">
      <c r="A1910" s="2">
        <v>1193</v>
      </c>
      <c r="B1910" s="15" t="s">
        <v>1352</v>
      </c>
      <c r="C1910" s="15" t="s">
        <v>48</v>
      </c>
      <c r="D1910" s="6">
        <v>0.09</v>
      </c>
      <c r="E1910" s="4">
        <v>49.99</v>
      </c>
      <c r="F1910" s="4">
        <v>19.989999999999998</v>
      </c>
      <c r="G1910" s="15" t="s">
        <v>39</v>
      </c>
      <c r="H1910" s="15" t="s">
        <v>28</v>
      </c>
      <c r="I1910" s="15" t="s">
        <v>41</v>
      </c>
      <c r="J1910" s="15" t="s">
        <v>42</v>
      </c>
      <c r="K1910" s="15" t="s">
        <v>74</v>
      </c>
      <c r="L1910" s="15" t="s">
        <v>1289</v>
      </c>
      <c r="M1910" s="6">
        <v>0.41</v>
      </c>
      <c r="N1910" s="15" t="s">
        <v>33</v>
      </c>
      <c r="O1910" s="15" t="s">
        <v>112</v>
      </c>
      <c r="P1910" s="15" t="s">
        <v>375</v>
      </c>
      <c r="Q1910" s="15" t="s">
        <v>67</v>
      </c>
      <c r="R1910" s="2">
        <v>20016</v>
      </c>
      <c r="S1910" s="1">
        <v>42183</v>
      </c>
      <c r="T1910" s="12">
        <f>EOMONTH(Table_1[[#This Row],[Order Date]],0)</f>
        <v>42185</v>
      </c>
      <c r="U1910" s="10">
        <f>EOMONTH(Table_1[[#This Row],[Order Date]],0)</f>
        <v>42185</v>
      </c>
      <c r="V1910" s="14">
        <v>42183</v>
      </c>
      <c r="W1910" s="1">
        <v>42185</v>
      </c>
      <c r="X1910" s="12">
        <v>42185</v>
      </c>
      <c r="Y1910" s="10">
        <f>EOMONTH(Table_1[[#This Row],[Ship date]],0)</f>
        <v>42185</v>
      </c>
      <c r="Z1910" s="14">
        <v>42185</v>
      </c>
      <c r="AA1910" s="4">
        <v>-17.03</v>
      </c>
      <c r="AB1910" s="2">
        <v>48</v>
      </c>
      <c r="AC1910" s="4">
        <v>2373.3200000000002</v>
      </c>
      <c r="AD1910" s="2">
        <v>11206</v>
      </c>
      <c r="AE1910" s="4">
        <f>'DataCleaning and Transformation'!$E1910-'DataCleaning and Transformation'!$D1910</f>
        <v>49.9</v>
      </c>
      <c r="AF1910" s="15" t="str">
        <f>_xlfn.IFS('DataCleaning and Transformation'!$O1910="Central","Chris",'DataCleaning and Transformation'!$O1910="East","Erin",'DataCleaning and Transformation'!$O1910="South","Sam",'DataCleaning and Transformation'!$O1910="West","William")</f>
        <v>Erin</v>
      </c>
      <c r="AG1910" s="31">
        <f>Table_1[[#This Row],[Ship date]]-Table_1[[#This Row],[Order Date]]</f>
        <v>2</v>
      </c>
      <c r="AH1910" s="22">
        <f>Table_1[[#This Row],[Profit]]/Table_1[[#This Row],[Sales]]</f>
        <v>-7.1756021101242141E-3</v>
      </c>
      <c r="AI1910" s="23">
        <f>Table_1[[#This Row],[Profit]]+Table_1[[#This Row],[Sales]]</f>
        <v>2356.29</v>
      </c>
      <c r="AJ1910" s="17">
        <f>WEEKNUM(Table_1[[#This Row],[Order Date]],1)</f>
        <v>27</v>
      </c>
      <c r="AK1910" s="17" t="str">
        <f>TEXT(Table_1[[#This Row],[Order Date]],"mmm yyyy")</f>
        <v>Jun 2015</v>
      </c>
      <c r="AL1910" s="17" t="str">
        <f>Table_1[[#This Row],[Monthly sales]]&amp;"  Week "&amp;TEXT(Table_1[[#This Row],[Weekly sales]],"00")</f>
        <v>Jun 2015  Week 27</v>
      </c>
      <c r="AM1910" s="17">
        <f>IF(COUNTIF($A$2:A1910, A1910)=1, 1, 0)</f>
        <v>0</v>
      </c>
      <c r="AN1910" s="3">
        <f>COUNTA(A1910) - COUNTIF(Table_1[[#This Row],[Unique Customers]], 1)</f>
        <v>1</v>
      </c>
      <c r="AO1910" s="17" t="str">
        <f t="shared" si="29"/>
        <v>Unique</v>
      </c>
      <c r="AP1910" s="17" t="str">
        <f>"Q"&amp;_xlfn.CEILING.MATH(MONTH(Table_1[[#This Row],[Monthly sales]])/3,1)</f>
        <v>Q2</v>
      </c>
    </row>
    <row r="1911" spans="1:42" ht="14.4" x14ac:dyDescent="0.3">
      <c r="A1911" s="2">
        <v>1193</v>
      </c>
      <c r="B1911" s="15" t="s">
        <v>1352</v>
      </c>
      <c r="C1911" s="15" t="s">
        <v>48</v>
      </c>
      <c r="D1911" s="6">
        <v>0.03</v>
      </c>
      <c r="E1911" s="4">
        <v>28.53</v>
      </c>
      <c r="F1911" s="4">
        <v>1.49</v>
      </c>
      <c r="G1911" s="15" t="s">
        <v>39</v>
      </c>
      <c r="H1911" s="15" t="s">
        <v>28</v>
      </c>
      <c r="I1911" s="15" t="s">
        <v>49</v>
      </c>
      <c r="J1911" s="15" t="s">
        <v>73</v>
      </c>
      <c r="K1911" s="15" t="s">
        <v>74</v>
      </c>
      <c r="L1911" s="15" t="s">
        <v>1833</v>
      </c>
      <c r="M1911" s="6">
        <v>0.38</v>
      </c>
      <c r="N1911" s="15" t="s">
        <v>33</v>
      </c>
      <c r="O1911" s="15" t="s">
        <v>112</v>
      </c>
      <c r="P1911" s="15" t="s">
        <v>375</v>
      </c>
      <c r="Q1911" s="15" t="s">
        <v>67</v>
      </c>
      <c r="R1911" s="2">
        <v>20016</v>
      </c>
      <c r="S1911" s="1">
        <v>42183</v>
      </c>
      <c r="T1911" s="12">
        <f>EOMONTH(Table_1[[#This Row],[Order Date]],0)</f>
        <v>42185</v>
      </c>
      <c r="U1911" s="10">
        <f>EOMONTH(Table_1[[#This Row],[Order Date]],0)</f>
        <v>42185</v>
      </c>
      <c r="V1911" s="14">
        <v>42183</v>
      </c>
      <c r="W1911" s="1">
        <v>42186</v>
      </c>
      <c r="X1911" s="12">
        <v>42186</v>
      </c>
      <c r="Y1911" s="10">
        <f>EOMONTH(Table_1[[#This Row],[Ship date]],0)</f>
        <v>42216</v>
      </c>
      <c r="Z1911" s="14">
        <v>42186</v>
      </c>
      <c r="AA1911" s="4">
        <v>39.627000000000002</v>
      </c>
      <c r="AB1911" s="2">
        <v>11</v>
      </c>
      <c r="AC1911" s="4">
        <v>325.73</v>
      </c>
      <c r="AD1911" s="2">
        <v>11206</v>
      </c>
      <c r="AE1911" s="4">
        <f>'DataCleaning and Transformation'!$E1911-'DataCleaning and Transformation'!$D1911</f>
        <v>28.5</v>
      </c>
      <c r="AF1911" s="15" t="str">
        <f>_xlfn.IFS('DataCleaning and Transformation'!$O1911="Central","Chris",'DataCleaning and Transformation'!$O1911="East","Erin",'DataCleaning and Transformation'!$O1911="South","Sam",'DataCleaning and Transformation'!$O1911="West","William")</f>
        <v>Erin</v>
      </c>
      <c r="AG1911" s="31">
        <f>Table_1[[#This Row],[Ship date]]-Table_1[[#This Row],[Order Date]]</f>
        <v>3</v>
      </c>
      <c r="AH1911" s="22">
        <f>Table_1[[#This Row],[Profit]]/Table_1[[#This Row],[Sales]]</f>
        <v>0.12165597273815737</v>
      </c>
      <c r="AI1911" s="23">
        <f>Table_1[[#This Row],[Profit]]+Table_1[[#This Row],[Sales]]</f>
        <v>365.35700000000003</v>
      </c>
      <c r="AJ1911" s="17">
        <f>WEEKNUM(Table_1[[#This Row],[Order Date]],1)</f>
        <v>27</v>
      </c>
      <c r="AK1911" s="17" t="str">
        <f>TEXT(Table_1[[#This Row],[Order Date]],"mmm yyyy")</f>
        <v>Jun 2015</v>
      </c>
      <c r="AL1911" s="17" t="str">
        <f>Table_1[[#This Row],[Monthly sales]]&amp;"  Week "&amp;TEXT(Table_1[[#This Row],[Weekly sales]],"00")</f>
        <v>Jun 2015  Week 27</v>
      </c>
      <c r="AM1911" s="17">
        <f>IF(COUNTIF($A$2:A1911, A1911)=1, 1, 0)</f>
        <v>0</v>
      </c>
      <c r="AN1911" s="3">
        <f>COUNTA(A1911) - COUNTIF(Table_1[[#This Row],[Unique Customers]], 1)</f>
        <v>1</v>
      </c>
      <c r="AO1911" s="17" t="str">
        <f t="shared" si="29"/>
        <v>Repeated</v>
      </c>
      <c r="AP1911" s="17" t="str">
        <f>"Q"&amp;_xlfn.CEILING.MATH(MONTH(Table_1[[#This Row],[Monthly sales]])/3,1)</f>
        <v>Q2</v>
      </c>
    </row>
    <row r="1912" spans="1:42" ht="14.4" x14ac:dyDescent="0.3">
      <c r="A1912" s="2">
        <v>1203</v>
      </c>
      <c r="B1912" s="15" t="s">
        <v>2991</v>
      </c>
      <c r="C1912" s="15" t="s">
        <v>48</v>
      </c>
      <c r="D1912" s="6">
        <v>0.09</v>
      </c>
      <c r="E1912" s="4">
        <v>49.99</v>
      </c>
      <c r="F1912" s="4">
        <v>19.989999999999998</v>
      </c>
      <c r="G1912" s="15" t="s">
        <v>39</v>
      </c>
      <c r="H1912" s="15" t="s">
        <v>28</v>
      </c>
      <c r="I1912" s="15" t="s">
        <v>41</v>
      </c>
      <c r="J1912" s="15" t="s">
        <v>42</v>
      </c>
      <c r="K1912" s="15" t="s">
        <v>74</v>
      </c>
      <c r="L1912" s="15" t="s">
        <v>1289</v>
      </c>
      <c r="M1912" s="6">
        <v>0.41</v>
      </c>
      <c r="N1912" s="15" t="s">
        <v>33</v>
      </c>
      <c r="O1912" s="15" t="s">
        <v>112</v>
      </c>
      <c r="P1912" s="15" t="s">
        <v>585</v>
      </c>
      <c r="Q1912" s="15" t="s">
        <v>586</v>
      </c>
      <c r="R1912" s="2">
        <v>2920</v>
      </c>
      <c r="S1912" s="1">
        <v>42183</v>
      </c>
      <c r="T1912" s="12">
        <f>EOMONTH(Table_1[[#This Row],[Order Date]],0)</f>
        <v>42185</v>
      </c>
      <c r="U1912" s="10">
        <f>EOMONTH(Table_1[[#This Row],[Order Date]],0)</f>
        <v>42185</v>
      </c>
      <c r="V1912" s="14">
        <v>42183</v>
      </c>
      <c r="W1912" s="1">
        <v>42185</v>
      </c>
      <c r="X1912" s="12">
        <v>42185</v>
      </c>
      <c r="Y1912" s="10">
        <f>EOMONTH(Table_1[[#This Row],[Ship date]],0)</f>
        <v>42185</v>
      </c>
      <c r="Z1912" s="14">
        <v>42185</v>
      </c>
      <c r="AA1912" s="4">
        <v>-8.5150000000000006</v>
      </c>
      <c r="AB1912" s="2">
        <v>12</v>
      </c>
      <c r="AC1912" s="4">
        <v>593.33000000000004</v>
      </c>
      <c r="AD1912" s="2">
        <v>87587</v>
      </c>
      <c r="AE1912" s="4">
        <f>'DataCleaning and Transformation'!$E1912-'DataCleaning and Transformation'!$D1912</f>
        <v>49.9</v>
      </c>
      <c r="AF1912" s="15" t="str">
        <f>_xlfn.IFS('DataCleaning and Transformation'!$O1912="Central","Chris",'DataCleaning and Transformation'!$O1912="East","Erin",'DataCleaning and Transformation'!$O1912="South","Sam",'DataCleaning and Transformation'!$O1912="West","William")</f>
        <v>Erin</v>
      </c>
      <c r="AG1912" s="31">
        <f>Table_1[[#This Row],[Ship date]]-Table_1[[#This Row],[Order Date]]</f>
        <v>2</v>
      </c>
      <c r="AH1912" s="22">
        <f>Table_1[[#This Row],[Profit]]/Table_1[[#This Row],[Sales]]</f>
        <v>-1.4351204220248428E-2</v>
      </c>
      <c r="AI1912" s="23">
        <f>Table_1[[#This Row],[Profit]]+Table_1[[#This Row],[Sales]]</f>
        <v>584.81500000000005</v>
      </c>
      <c r="AJ1912" s="17">
        <f>WEEKNUM(Table_1[[#This Row],[Order Date]],1)</f>
        <v>27</v>
      </c>
      <c r="AK1912" s="17" t="str">
        <f>TEXT(Table_1[[#This Row],[Order Date]],"mmm yyyy")</f>
        <v>Jun 2015</v>
      </c>
      <c r="AL1912" s="17" t="str">
        <f>Table_1[[#This Row],[Monthly sales]]&amp;"  Week "&amp;TEXT(Table_1[[#This Row],[Weekly sales]],"00")</f>
        <v>Jun 2015  Week 27</v>
      </c>
      <c r="AM1912" s="17">
        <f>IF(COUNTIF($A$2:A1912, A1912)=1, 1, 0)</f>
        <v>1</v>
      </c>
      <c r="AN1912" s="3">
        <f>COUNTA(A1912) - COUNTIF(Table_1[[#This Row],[Unique Customers]], 1)</f>
        <v>0</v>
      </c>
      <c r="AO1912" s="17" t="str">
        <f t="shared" si="29"/>
        <v>Unique</v>
      </c>
      <c r="AP1912" s="17" t="str">
        <f>"Q"&amp;_xlfn.CEILING.MATH(MONTH(Table_1[[#This Row],[Monthly sales]])/3,1)</f>
        <v>Q2</v>
      </c>
    </row>
    <row r="1913" spans="1:42" ht="14.4" x14ac:dyDescent="0.3">
      <c r="A1913" s="2">
        <v>2801</v>
      </c>
      <c r="B1913" s="15" t="s">
        <v>2992</v>
      </c>
      <c r="C1913" s="15" t="s">
        <v>48</v>
      </c>
      <c r="D1913" s="6">
        <v>0</v>
      </c>
      <c r="E1913" s="4">
        <v>17.52</v>
      </c>
      <c r="F1913" s="4">
        <v>8.17</v>
      </c>
      <c r="G1913" s="15" t="s">
        <v>39</v>
      </c>
      <c r="H1913" s="15" t="s">
        <v>72</v>
      </c>
      <c r="I1913" s="15" t="s">
        <v>49</v>
      </c>
      <c r="J1913" s="15" t="s">
        <v>96</v>
      </c>
      <c r="K1913" s="15" t="s">
        <v>145</v>
      </c>
      <c r="L1913" s="15" t="s">
        <v>2993</v>
      </c>
      <c r="M1913" s="6">
        <v>0.5</v>
      </c>
      <c r="N1913" s="15" t="s">
        <v>33</v>
      </c>
      <c r="O1913" s="15" t="s">
        <v>60</v>
      </c>
      <c r="P1913" s="15" t="s">
        <v>589</v>
      </c>
      <c r="Q1913" s="15" t="s">
        <v>1719</v>
      </c>
      <c r="R1913" s="2">
        <v>85224</v>
      </c>
      <c r="S1913" s="1">
        <v>42183</v>
      </c>
      <c r="T1913" s="12">
        <f>EOMONTH(Table_1[[#This Row],[Order Date]],0)</f>
        <v>42185</v>
      </c>
      <c r="U1913" s="10">
        <f>EOMONTH(Table_1[[#This Row],[Order Date]],0)</f>
        <v>42185</v>
      </c>
      <c r="V1913" s="14">
        <v>42183</v>
      </c>
      <c r="W1913" s="1">
        <v>42188</v>
      </c>
      <c r="X1913" s="12">
        <v>42188</v>
      </c>
      <c r="Y1913" s="10">
        <f>EOMONTH(Table_1[[#This Row],[Ship date]],0)</f>
        <v>42216</v>
      </c>
      <c r="Z1913" s="14">
        <v>42188</v>
      </c>
      <c r="AA1913" s="4">
        <v>52.764000000000003</v>
      </c>
      <c r="AB1913" s="2">
        <v>15</v>
      </c>
      <c r="AC1913" s="4">
        <v>284.33999999999997</v>
      </c>
      <c r="AD1913" s="2">
        <v>91049</v>
      </c>
      <c r="AE1913" s="4">
        <f>'DataCleaning and Transformation'!$E1913-'DataCleaning and Transformation'!$D1913</f>
        <v>17.52</v>
      </c>
      <c r="AF1913" s="15" t="str">
        <f>_xlfn.IFS('DataCleaning and Transformation'!$O1913="Central","Chris",'DataCleaning and Transformation'!$O1913="East","Erin",'DataCleaning and Transformation'!$O1913="South","Sam",'DataCleaning and Transformation'!$O1913="West","William")</f>
        <v>William</v>
      </c>
      <c r="AG1913" s="31">
        <f>Table_1[[#This Row],[Ship date]]-Table_1[[#This Row],[Order Date]]</f>
        <v>5</v>
      </c>
      <c r="AH1913" s="22">
        <f>Table_1[[#This Row],[Profit]]/Table_1[[#This Row],[Sales]]</f>
        <v>0.18556657522684114</v>
      </c>
      <c r="AI1913" s="23">
        <f>Table_1[[#This Row],[Profit]]+Table_1[[#This Row],[Sales]]</f>
        <v>337.10399999999998</v>
      </c>
      <c r="AJ1913" s="17">
        <f>WEEKNUM(Table_1[[#This Row],[Order Date]],1)</f>
        <v>27</v>
      </c>
      <c r="AK1913" s="17" t="str">
        <f>TEXT(Table_1[[#This Row],[Order Date]],"mmm yyyy")</f>
        <v>Jun 2015</v>
      </c>
      <c r="AL1913" s="17" t="str">
        <f>Table_1[[#This Row],[Monthly sales]]&amp;"  Week "&amp;TEXT(Table_1[[#This Row],[Weekly sales]],"00")</f>
        <v>Jun 2015  Week 27</v>
      </c>
      <c r="AM1913" s="17">
        <f>IF(COUNTIF($A$2:A1913, A1913)=1, 1, 0)</f>
        <v>1</v>
      </c>
      <c r="AN1913" s="3">
        <f>COUNTA(A1913) - COUNTIF(Table_1[[#This Row],[Unique Customers]], 1)</f>
        <v>0</v>
      </c>
      <c r="AO1913" s="17" t="str">
        <f t="shared" si="29"/>
        <v>Unique</v>
      </c>
      <c r="AP1913" s="17" t="str">
        <f>"Q"&amp;_xlfn.CEILING.MATH(MONTH(Table_1[[#This Row],[Monthly sales]])/3,1)</f>
        <v>Q2</v>
      </c>
    </row>
    <row r="1914" spans="1:42" ht="14.4" x14ac:dyDescent="0.3">
      <c r="A1914" s="2">
        <v>3226</v>
      </c>
      <c r="B1914" s="15" t="s">
        <v>502</v>
      </c>
      <c r="C1914" s="15" t="s">
        <v>117</v>
      </c>
      <c r="D1914" s="6">
        <v>0.06</v>
      </c>
      <c r="E1914" s="4">
        <v>22.24</v>
      </c>
      <c r="F1914" s="4">
        <v>1.99</v>
      </c>
      <c r="G1914" s="15" t="s">
        <v>39</v>
      </c>
      <c r="H1914" s="15" t="s">
        <v>28</v>
      </c>
      <c r="I1914" s="15" t="s">
        <v>41</v>
      </c>
      <c r="J1914" s="15" t="s">
        <v>42</v>
      </c>
      <c r="K1914" s="15" t="s">
        <v>43</v>
      </c>
      <c r="L1914" s="15" t="s">
        <v>2994</v>
      </c>
      <c r="M1914" s="6">
        <v>0.43</v>
      </c>
      <c r="N1914" s="15" t="s">
        <v>33</v>
      </c>
      <c r="O1914" s="15" t="s">
        <v>34</v>
      </c>
      <c r="P1914" s="15" t="s">
        <v>401</v>
      </c>
      <c r="Q1914" s="15" t="s">
        <v>504</v>
      </c>
      <c r="R1914" s="2">
        <v>37075</v>
      </c>
      <c r="S1914" s="1">
        <v>42183</v>
      </c>
      <c r="T1914" s="12">
        <f>EOMONTH(Table_1[[#This Row],[Order Date]],0)</f>
        <v>42185</v>
      </c>
      <c r="U1914" s="10">
        <f>EOMONTH(Table_1[[#This Row],[Order Date]],0)</f>
        <v>42185</v>
      </c>
      <c r="V1914" s="14">
        <v>42183</v>
      </c>
      <c r="W1914" s="1">
        <v>42185</v>
      </c>
      <c r="X1914" s="12">
        <v>42185</v>
      </c>
      <c r="Y1914" s="10">
        <f>EOMONTH(Table_1[[#This Row],[Ship date]],0)</f>
        <v>42185</v>
      </c>
      <c r="Z1914" s="14">
        <v>42185</v>
      </c>
      <c r="AA1914" s="4">
        <v>95.388000000000005</v>
      </c>
      <c r="AB1914" s="2">
        <v>12</v>
      </c>
      <c r="AC1914" s="4">
        <v>255.88</v>
      </c>
      <c r="AD1914" s="2">
        <v>86509</v>
      </c>
      <c r="AE1914" s="4">
        <f>'DataCleaning and Transformation'!$E1914-'DataCleaning and Transformation'!$D1914</f>
        <v>22.18</v>
      </c>
      <c r="AF1914" s="15" t="str">
        <f>_xlfn.IFS('DataCleaning and Transformation'!$O1914="Central","Chris",'DataCleaning and Transformation'!$O1914="East","Erin",'DataCleaning and Transformation'!$O1914="South","Sam",'DataCleaning and Transformation'!$O1914="West","William")</f>
        <v>Sam</v>
      </c>
      <c r="AG1914" s="31">
        <f>Table_1[[#This Row],[Ship date]]-Table_1[[#This Row],[Order Date]]</f>
        <v>2</v>
      </c>
      <c r="AH1914" s="22">
        <f>Table_1[[#This Row],[Profit]]/Table_1[[#This Row],[Sales]]</f>
        <v>0.37278411755510399</v>
      </c>
      <c r="AI1914" s="23">
        <f>Table_1[[#This Row],[Profit]]+Table_1[[#This Row],[Sales]]</f>
        <v>351.26800000000003</v>
      </c>
      <c r="AJ1914" s="17">
        <f>WEEKNUM(Table_1[[#This Row],[Order Date]],1)</f>
        <v>27</v>
      </c>
      <c r="AK1914" s="17" t="str">
        <f>TEXT(Table_1[[#This Row],[Order Date]],"mmm yyyy")</f>
        <v>Jun 2015</v>
      </c>
      <c r="AL1914" s="17" t="str">
        <f>Table_1[[#This Row],[Monthly sales]]&amp;"  Week "&amp;TEXT(Table_1[[#This Row],[Weekly sales]],"00")</f>
        <v>Jun 2015  Week 27</v>
      </c>
      <c r="AM1914" s="17">
        <f>IF(COUNTIF($A$2:A1914, A1914)=1, 1, 0)</f>
        <v>0</v>
      </c>
      <c r="AN1914" s="3">
        <f>COUNTA(A1914) - COUNTIF(Table_1[[#This Row],[Unique Customers]], 1)</f>
        <v>1</v>
      </c>
      <c r="AO1914" s="17" t="str">
        <f t="shared" si="29"/>
        <v>Unique</v>
      </c>
      <c r="AP1914" s="17" t="str">
        <f>"Q"&amp;_xlfn.CEILING.MATH(MONTH(Table_1[[#This Row],[Monthly sales]])/3,1)</f>
        <v>Q2</v>
      </c>
    </row>
    <row r="1915" spans="1:42" ht="14.4" x14ac:dyDescent="0.3">
      <c r="A1915" s="2">
        <v>2448</v>
      </c>
      <c r="B1915" s="15" t="s">
        <v>2995</v>
      </c>
      <c r="C1915" s="15" t="s">
        <v>38</v>
      </c>
      <c r="D1915" s="6">
        <v>0.09</v>
      </c>
      <c r="E1915" s="4">
        <v>6.48</v>
      </c>
      <c r="F1915" s="4">
        <v>7.03</v>
      </c>
      <c r="G1915" s="15" t="s">
        <v>39</v>
      </c>
      <c r="H1915" s="15" t="s">
        <v>40</v>
      </c>
      <c r="I1915" s="15" t="s">
        <v>49</v>
      </c>
      <c r="J1915" s="15" t="s">
        <v>89</v>
      </c>
      <c r="K1915" s="15" t="s">
        <v>74</v>
      </c>
      <c r="L1915" s="15" t="s">
        <v>2524</v>
      </c>
      <c r="M1915" s="6">
        <v>0.37</v>
      </c>
      <c r="N1915" s="15" t="s">
        <v>33</v>
      </c>
      <c r="O1915" s="15" t="s">
        <v>53</v>
      </c>
      <c r="P1915" s="15" t="s">
        <v>85</v>
      </c>
      <c r="Q1915" s="15" t="s">
        <v>160</v>
      </c>
      <c r="R1915" s="2">
        <v>55410</v>
      </c>
      <c r="S1915" s="1">
        <v>42184</v>
      </c>
      <c r="T1915" s="12">
        <f>EOMONTH(Table_1[[#This Row],[Order Date]],0)</f>
        <v>42185</v>
      </c>
      <c r="U1915" s="10">
        <f>EOMONTH(Table_1[[#This Row],[Order Date]],0)</f>
        <v>42185</v>
      </c>
      <c r="V1915" s="14">
        <v>42184</v>
      </c>
      <c r="W1915" s="1">
        <v>42186</v>
      </c>
      <c r="X1915" s="12">
        <v>42186</v>
      </c>
      <c r="Y1915" s="10">
        <f>EOMONTH(Table_1[[#This Row],[Ship date]],0)</f>
        <v>42216</v>
      </c>
      <c r="Z1915" s="14">
        <v>42186</v>
      </c>
      <c r="AA1915" s="4">
        <v>-126.208</v>
      </c>
      <c r="AB1915" s="2">
        <v>16</v>
      </c>
      <c r="AC1915" s="4">
        <v>96.96</v>
      </c>
      <c r="AD1915" s="2">
        <v>87790</v>
      </c>
      <c r="AE1915" s="4">
        <f>'DataCleaning and Transformation'!$E1915-'DataCleaning and Transformation'!$D1915</f>
        <v>6.3900000000000006</v>
      </c>
      <c r="AF1915" s="15" t="str">
        <f>_xlfn.IFS('DataCleaning and Transformation'!$O1915="Central","Chris",'DataCleaning and Transformation'!$O1915="East","Erin",'DataCleaning and Transformation'!$O1915="South","Sam",'DataCleaning and Transformation'!$O1915="West","William")</f>
        <v>Chris</v>
      </c>
      <c r="AG1915" s="31">
        <f>Table_1[[#This Row],[Ship date]]-Table_1[[#This Row],[Order Date]]</f>
        <v>2</v>
      </c>
      <c r="AH1915" s="22">
        <f>Table_1[[#This Row],[Profit]]/Table_1[[#This Row],[Sales]]</f>
        <v>-1.3016501650165018</v>
      </c>
      <c r="AI1915" s="23">
        <f>Table_1[[#This Row],[Profit]]+Table_1[[#This Row],[Sales]]</f>
        <v>-29.248000000000005</v>
      </c>
      <c r="AJ1915" s="17">
        <f>WEEKNUM(Table_1[[#This Row],[Order Date]],1)</f>
        <v>27</v>
      </c>
      <c r="AK1915" s="17" t="str">
        <f>TEXT(Table_1[[#This Row],[Order Date]],"mmm yyyy")</f>
        <v>Jun 2015</v>
      </c>
      <c r="AL1915" s="17" t="str">
        <f>Table_1[[#This Row],[Monthly sales]]&amp;"  Week "&amp;TEXT(Table_1[[#This Row],[Weekly sales]],"00")</f>
        <v>Jun 2015  Week 27</v>
      </c>
      <c r="AM1915" s="17">
        <f>IF(COUNTIF($A$2:A1915, A1915)=1, 1, 0)</f>
        <v>1</v>
      </c>
      <c r="AN1915" s="3">
        <f>COUNTA(A1915) - COUNTIF(Table_1[[#This Row],[Unique Customers]], 1)</f>
        <v>0</v>
      </c>
      <c r="AO1915" s="17" t="str">
        <f t="shared" si="29"/>
        <v>Unique</v>
      </c>
      <c r="AP1915" s="17" t="str">
        <f>"Q"&amp;_xlfn.CEILING.MATH(MONTH(Table_1[[#This Row],[Monthly sales]])/3,1)</f>
        <v>Q2</v>
      </c>
    </row>
    <row r="1916" spans="1:42" ht="14.4" x14ac:dyDescent="0.3">
      <c r="A1916" s="2">
        <v>3374</v>
      </c>
      <c r="B1916" s="15" t="s">
        <v>2743</v>
      </c>
      <c r="C1916" s="15" t="s">
        <v>38</v>
      </c>
      <c r="D1916" s="6">
        <v>0.05</v>
      </c>
      <c r="E1916" s="4">
        <v>73.98</v>
      </c>
      <c r="F1916" s="4">
        <v>12.14</v>
      </c>
      <c r="G1916" s="15" t="s">
        <v>39</v>
      </c>
      <c r="H1916" s="15" t="s">
        <v>72</v>
      </c>
      <c r="I1916" s="15" t="s">
        <v>41</v>
      </c>
      <c r="J1916" s="15" t="s">
        <v>42</v>
      </c>
      <c r="K1916" s="15" t="s">
        <v>74</v>
      </c>
      <c r="L1916" s="15" t="s">
        <v>734</v>
      </c>
      <c r="M1916" s="6">
        <v>0.67</v>
      </c>
      <c r="N1916" s="15" t="s">
        <v>33</v>
      </c>
      <c r="O1916" s="15" t="s">
        <v>112</v>
      </c>
      <c r="P1916" s="15" t="s">
        <v>419</v>
      </c>
      <c r="Q1916" s="15" t="s">
        <v>2744</v>
      </c>
      <c r="R1916" s="2">
        <v>21113</v>
      </c>
      <c r="S1916" s="1">
        <v>42184</v>
      </c>
      <c r="T1916" s="12">
        <f>EOMONTH(Table_1[[#This Row],[Order Date]],0)</f>
        <v>42185</v>
      </c>
      <c r="U1916" s="10">
        <f>EOMONTH(Table_1[[#This Row],[Order Date]],0)</f>
        <v>42185</v>
      </c>
      <c r="V1916" s="14">
        <v>42184</v>
      </c>
      <c r="W1916" s="1">
        <v>42185</v>
      </c>
      <c r="X1916" s="12">
        <v>42185</v>
      </c>
      <c r="Y1916" s="10">
        <f>EOMONTH(Table_1[[#This Row],[Ship date]],0)</f>
        <v>42185</v>
      </c>
      <c r="Z1916" s="14">
        <v>42185</v>
      </c>
      <c r="AA1916" s="4">
        <v>-1.9039999999999999</v>
      </c>
      <c r="AB1916" s="2">
        <v>8</v>
      </c>
      <c r="AC1916" s="4">
        <v>600.4</v>
      </c>
      <c r="AD1916" s="2">
        <v>87474</v>
      </c>
      <c r="AE1916" s="4">
        <f>'DataCleaning and Transformation'!$E1916-'DataCleaning and Transformation'!$D1916</f>
        <v>73.930000000000007</v>
      </c>
      <c r="AF1916" s="15" t="str">
        <f>_xlfn.IFS('DataCleaning and Transformation'!$O1916="Central","Chris",'DataCleaning and Transformation'!$O1916="East","Erin",'DataCleaning and Transformation'!$O1916="South","Sam",'DataCleaning and Transformation'!$O1916="West","William")</f>
        <v>Erin</v>
      </c>
      <c r="AG1916" s="31">
        <f>Table_1[[#This Row],[Ship date]]-Table_1[[#This Row],[Order Date]]</f>
        <v>1</v>
      </c>
      <c r="AH1916" s="22">
        <f>Table_1[[#This Row],[Profit]]/Table_1[[#This Row],[Sales]]</f>
        <v>-3.1712191872085276E-3</v>
      </c>
      <c r="AI1916" s="23">
        <f>Table_1[[#This Row],[Profit]]+Table_1[[#This Row],[Sales]]</f>
        <v>598.49599999999998</v>
      </c>
      <c r="AJ1916" s="17">
        <f>WEEKNUM(Table_1[[#This Row],[Order Date]],1)</f>
        <v>27</v>
      </c>
      <c r="AK1916" s="17" t="str">
        <f>TEXT(Table_1[[#This Row],[Order Date]],"mmm yyyy")</f>
        <v>Jun 2015</v>
      </c>
      <c r="AL1916" s="17" t="str">
        <f>Table_1[[#This Row],[Monthly sales]]&amp;"  Week "&amp;TEXT(Table_1[[#This Row],[Weekly sales]],"00")</f>
        <v>Jun 2015  Week 27</v>
      </c>
      <c r="AM1916" s="17">
        <f>IF(COUNTIF($A$2:A1916, A1916)=1, 1, 0)</f>
        <v>0</v>
      </c>
      <c r="AN1916" s="3">
        <f>COUNTA(A1916) - COUNTIF(Table_1[[#This Row],[Unique Customers]], 1)</f>
        <v>1</v>
      </c>
      <c r="AO1916" s="17" t="str">
        <f t="shared" si="29"/>
        <v>Unique</v>
      </c>
      <c r="AP1916" s="17" t="str">
        <f>"Q"&amp;_xlfn.CEILING.MATH(MONTH(Table_1[[#This Row],[Monthly sales]])/3,1)</f>
        <v>Q2</v>
      </c>
    </row>
    <row r="1917" spans="1:42" ht="14.4" x14ac:dyDescent="0.3">
      <c r="A1917" s="2">
        <v>3374</v>
      </c>
      <c r="B1917" s="15" t="s">
        <v>2743</v>
      </c>
      <c r="C1917" s="15" t="s">
        <v>38</v>
      </c>
      <c r="D1917" s="6">
        <v>0</v>
      </c>
      <c r="E1917" s="4">
        <v>5.98</v>
      </c>
      <c r="F1917" s="4">
        <v>7.15</v>
      </c>
      <c r="G1917" s="15" t="s">
        <v>39</v>
      </c>
      <c r="H1917" s="15" t="s">
        <v>72</v>
      </c>
      <c r="I1917" s="15" t="s">
        <v>49</v>
      </c>
      <c r="J1917" s="15" t="s">
        <v>89</v>
      </c>
      <c r="K1917" s="15" t="s">
        <v>74</v>
      </c>
      <c r="L1917" s="15" t="s">
        <v>2539</v>
      </c>
      <c r="M1917" s="6">
        <v>0.36</v>
      </c>
      <c r="N1917" s="15" t="s">
        <v>33</v>
      </c>
      <c r="O1917" s="15" t="s">
        <v>112</v>
      </c>
      <c r="P1917" s="15" t="s">
        <v>419</v>
      </c>
      <c r="Q1917" s="15" t="s">
        <v>2744</v>
      </c>
      <c r="R1917" s="2">
        <v>21113</v>
      </c>
      <c r="S1917" s="1">
        <v>42184</v>
      </c>
      <c r="T1917" s="12">
        <f>EOMONTH(Table_1[[#This Row],[Order Date]],0)</f>
        <v>42185</v>
      </c>
      <c r="U1917" s="10">
        <f>EOMONTH(Table_1[[#This Row],[Order Date]],0)</f>
        <v>42185</v>
      </c>
      <c r="V1917" s="14">
        <v>42184</v>
      </c>
      <c r="W1917" s="1">
        <v>42186</v>
      </c>
      <c r="X1917" s="12">
        <v>42186</v>
      </c>
      <c r="Y1917" s="10">
        <f>EOMONTH(Table_1[[#This Row],[Ship date]],0)</f>
        <v>42216</v>
      </c>
      <c r="Z1917" s="14">
        <v>42186</v>
      </c>
      <c r="AA1917" s="4">
        <v>-37.048000000000002</v>
      </c>
      <c r="AB1917" s="2">
        <v>5</v>
      </c>
      <c r="AC1917" s="4">
        <v>34.25</v>
      </c>
      <c r="AD1917" s="2">
        <v>87474</v>
      </c>
      <c r="AE1917" s="4">
        <f>'DataCleaning and Transformation'!$E1917-'DataCleaning and Transformation'!$D1917</f>
        <v>5.98</v>
      </c>
      <c r="AF1917" s="15" t="str">
        <f>_xlfn.IFS('DataCleaning and Transformation'!$O1917="Central","Chris",'DataCleaning and Transformation'!$O1917="East","Erin",'DataCleaning and Transformation'!$O1917="South","Sam",'DataCleaning and Transformation'!$O1917="West","William")</f>
        <v>Erin</v>
      </c>
      <c r="AG1917" s="31">
        <f>Table_1[[#This Row],[Ship date]]-Table_1[[#This Row],[Order Date]]</f>
        <v>2</v>
      </c>
      <c r="AH1917" s="22">
        <f>Table_1[[#This Row],[Profit]]/Table_1[[#This Row],[Sales]]</f>
        <v>-1.0816934306569344</v>
      </c>
      <c r="AI1917" s="23">
        <f>Table_1[[#This Row],[Profit]]+Table_1[[#This Row],[Sales]]</f>
        <v>-2.7980000000000018</v>
      </c>
      <c r="AJ1917" s="17">
        <f>WEEKNUM(Table_1[[#This Row],[Order Date]],1)</f>
        <v>27</v>
      </c>
      <c r="AK1917" s="17" t="str">
        <f>TEXT(Table_1[[#This Row],[Order Date]],"mmm yyyy")</f>
        <v>Jun 2015</v>
      </c>
      <c r="AL1917" s="17" t="str">
        <f>Table_1[[#This Row],[Monthly sales]]&amp;"  Week "&amp;TEXT(Table_1[[#This Row],[Weekly sales]],"00")</f>
        <v>Jun 2015  Week 27</v>
      </c>
      <c r="AM1917" s="17">
        <f>IF(COUNTIF($A$2:A1917, A1917)=1, 1, 0)</f>
        <v>0</v>
      </c>
      <c r="AN1917" s="3">
        <f>COUNTA(A1917) - COUNTIF(Table_1[[#This Row],[Unique Customers]], 1)</f>
        <v>1</v>
      </c>
      <c r="AO1917" s="17" t="str">
        <f t="shared" si="29"/>
        <v>Repeated</v>
      </c>
      <c r="AP1917" s="17" t="str">
        <f>"Q"&amp;_xlfn.CEILING.MATH(MONTH(Table_1[[#This Row],[Monthly sales]])/3,1)</f>
        <v>Q2</v>
      </c>
    </row>
    <row r="1918" spans="1:42" ht="14.4" x14ac:dyDescent="0.3">
      <c r="A1918" s="2">
        <v>3374</v>
      </c>
      <c r="B1918" s="15" t="s">
        <v>2743</v>
      </c>
      <c r="C1918" s="15" t="s">
        <v>38</v>
      </c>
      <c r="D1918" s="6">
        <v>0.09</v>
      </c>
      <c r="E1918" s="4">
        <v>3.57</v>
      </c>
      <c r="F1918" s="4">
        <v>4.17</v>
      </c>
      <c r="G1918" s="15" t="s">
        <v>39</v>
      </c>
      <c r="H1918" s="15" t="s">
        <v>72</v>
      </c>
      <c r="I1918" s="15" t="s">
        <v>49</v>
      </c>
      <c r="J1918" s="15" t="s">
        <v>50</v>
      </c>
      <c r="K1918" s="15" t="s">
        <v>43</v>
      </c>
      <c r="L1918" s="15" t="s">
        <v>793</v>
      </c>
      <c r="M1918" s="6">
        <v>0.59</v>
      </c>
      <c r="N1918" s="15" t="s">
        <v>33</v>
      </c>
      <c r="O1918" s="15" t="s">
        <v>112</v>
      </c>
      <c r="P1918" s="15" t="s">
        <v>419</v>
      </c>
      <c r="Q1918" s="15" t="s">
        <v>2744</v>
      </c>
      <c r="R1918" s="2">
        <v>21113</v>
      </c>
      <c r="S1918" s="1">
        <v>42184</v>
      </c>
      <c r="T1918" s="12">
        <f>EOMONTH(Table_1[[#This Row],[Order Date]],0)</f>
        <v>42185</v>
      </c>
      <c r="U1918" s="10">
        <f>EOMONTH(Table_1[[#This Row],[Order Date]],0)</f>
        <v>42185</v>
      </c>
      <c r="V1918" s="14">
        <v>42184</v>
      </c>
      <c r="W1918" s="1">
        <v>42186</v>
      </c>
      <c r="X1918" s="12">
        <v>42186</v>
      </c>
      <c r="Y1918" s="10">
        <f>EOMONTH(Table_1[[#This Row],[Ship date]],0)</f>
        <v>42216</v>
      </c>
      <c r="Z1918" s="14">
        <v>42186</v>
      </c>
      <c r="AA1918" s="4">
        <v>-56.887999999999998</v>
      </c>
      <c r="AB1918" s="2">
        <v>9</v>
      </c>
      <c r="AC1918" s="4">
        <v>31.45</v>
      </c>
      <c r="AD1918" s="2">
        <v>87474</v>
      </c>
      <c r="AE1918" s="4">
        <f>'DataCleaning and Transformation'!$E1918-'DataCleaning and Transformation'!$D1918</f>
        <v>3.48</v>
      </c>
      <c r="AF1918" s="15" t="str">
        <f>_xlfn.IFS('DataCleaning and Transformation'!$O1918="Central","Chris",'DataCleaning and Transformation'!$O1918="East","Erin",'DataCleaning and Transformation'!$O1918="South","Sam",'DataCleaning and Transformation'!$O1918="West","William")</f>
        <v>Erin</v>
      </c>
      <c r="AG1918" s="31">
        <f>Table_1[[#This Row],[Ship date]]-Table_1[[#This Row],[Order Date]]</f>
        <v>2</v>
      </c>
      <c r="AH1918" s="22">
        <f>Table_1[[#This Row],[Profit]]/Table_1[[#This Row],[Sales]]</f>
        <v>-1.8088394276629571</v>
      </c>
      <c r="AI1918" s="23">
        <f>Table_1[[#This Row],[Profit]]+Table_1[[#This Row],[Sales]]</f>
        <v>-25.437999999999999</v>
      </c>
      <c r="AJ1918" s="17">
        <f>WEEKNUM(Table_1[[#This Row],[Order Date]],1)</f>
        <v>27</v>
      </c>
      <c r="AK1918" s="17" t="str">
        <f>TEXT(Table_1[[#This Row],[Order Date]],"mmm yyyy")</f>
        <v>Jun 2015</v>
      </c>
      <c r="AL1918" s="17" t="str">
        <f>Table_1[[#This Row],[Monthly sales]]&amp;"  Week "&amp;TEXT(Table_1[[#This Row],[Weekly sales]],"00")</f>
        <v>Jun 2015  Week 27</v>
      </c>
      <c r="AM1918" s="17">
        <f>IF(COUNTIF($A$2:A1918, A1918)=1, 1, 0)</f>
        <v>0</v>
      </c>
      <c r="AN1918" s="3">
        <f>COUNTA(A1918) - COUNTIF(Table_1[[#This Row],[Unique Customers]], 1)</f>
        <v>1</v>
      </c>
      <c r="AO1918" s="17" t="str">
        <f t="shared" si="29"/>
        <v>Repeated</v>
      </c>
      <c r="AP1918" s="17" t="str">
        <f>"Q"&amp;_xlfn.CEILING.MATH(MONTH(Table_1[[#This Row],[Monthly sales]])/3,1)</f>
        <v>Q2</v>
      </c>
    </row>
    <row r="1919" spans="1:42" ht="14.4" x14ac:dyDescent="0.3">
      <c r="A1919" s="2">
        <v>1502</v>
      </c>
      <c r="B1919" s="15" t="s">
        <v>2438</v>
      </c>
      <c r="C1919" s="15" t="s">
        <v>48</v>
      </c>
      <c r="D1919" s="6">
        <v>0.08</v>
      </c>
      <c r="E1919" s="4">
        <v>5.84</v>
      </c>
      <c r="F1919" s="4">
        <v>1</v>
      </c>
      <c r="G1919" s="15" t="s">
        <v>88</v>
      </c>
      <c r="H1919" s="15" t="s">
        <v>28</v>
      </c>
      <c r="I1919" s="15" t="s">
        <v>49</v>
      </c>
      <c r="J1919" s="15" t="s">
        <v>50</v>
      </c>
      <c r="K1919" s="15" t="s">
        <v>51</v>
      </c>
      <c r="L1919" s="15" t="s">
        <v>2996</v>
      </c>
      <c r="M1919" s="6">
        <v>0.38</v>
      </c>
      <c r="N1919" s="15" t="s">
        <v>33</v>
      </c>
      <c r="O1919" s="15" t="s">
        <v>34</v>
      </c>
      <c r="P1919" s="15" t="s">
        <v>124</v>
      </c>
      <c r="Q1919" s="15" t="s">
        <v>2439</v>
      </c>
      <c r="R1919" s="2">
        <v>33065</v>
      </c>
      <c r="S1919" s="1">
        <v>42184</v>
      </c>
      <c r="T1919" s="12">
        <f>EOMONTH(Table_1[[#This Row],[Order Date]],0)</f>
        <v>42185</v>
      </c>
      <c r="U1919" s="10">
        <f>EOMONTH(Table_1[[#This Row],[Order Date]],0)</f>
        <v>42185</v>
      </c>
      <c r="V1919" s="14">
        <v>42184</v>
      </c>
      <c r="W1919" s="1">
        <v>42188</v>
      </c>
      <c r="X1919" s="12">
        <v>42188</v>
      </c>
      <c r="Y1919" s="10">
        <f>EOMONTH(Table_1[[#This Row],[Ship date]],0)</f>
        <v>42216</v>
      </c>
      <c r="Z1919" s="14">
        <v>42188</v>
      </c>
      <c r="AA1919" s="4">
        <v>731.92200000000003</v>
      </c>
      <c r="AB1919" s="2">
        <v>11</v>
      </c>
      <c r="AC1919" s="4">
        <v>61.39</v>
      </c>
      <c r="AD1919" s="2">
        <v>89194</v>
      </c>
      <c r="AE1919" s="4">
        <f>'DataCleaning and Transformation'!$E1919-'DataCleaning and Transformation'!$D1919</f>
        <v>5.76</v>
      </c>
      <c r="AF1919" s="15" t="str">
        <f>_xlfn.IFS('DataCleaning and Transformation'!$O1919="Central","Chris",'DataCleaning and Transformation'!$O1919="East","Erin",'DataCleaning and Transformation'!$O1919="South","Sam",'DataCleaning and Transformation'!$O1919="West","William")</f>
        <v>Sam</v>
      </c>
      <c r="AG1919" s="31">
        <f>Table_1[[#This Row],[Ship date]]-Table_1[[#This Row],[Order Date]]</f>
        <v>4</v>
      </c>
      <c r="AH1919" s="22">
        <f>Table_1[[#This Row],[Profit]]/Table_1[[#This Row],[Sales]]</f>
        <v>11.92249552044307</v>
      </c>
      <c r="AI1919" s="23">
        <f>Table_1[[#This Row],[Profit]]+Table_1[[#This Row],[Sales]]</f>
        <v>793.31200000000001</v>
      </c>
      <c r="AJ1919" s="17">
        <f>WEEKNUM(Table_1[[#This Row],[Order Date]],1)</f>
        <v>27</v>
      </c>
      <c r="AK1919" s="17" t="str">
        <f>TEXT(Table_1[[#This Row],[Order Date]],"mmm yyyy")</f>
        <v>Jun 2015</v>
      </c>
      <c r="AL1919" s="17" t="str">
        <f>Table_1[[#This Row],[Monthly sales]]&amp;"  Week "&amp;TEXT(Table_1[[#This Row],[Weekly sales]],"00")</f>
        <v>Jun 2015  Week 27</v>
      </c>
      <c r="AM1919" s="17">
        <f>IF(COUNTIF($A$2:A1919, A1919)=1, 1, 0)</f>
        <v>0</v>
      </c>
      <c r="AN1919" s="3">
        <f>COUNTA(A1919) - COUNTIF(Table_1[[#This Row],[Unique Customers]], 1)</f>
        <v>1</v>
      </c>
      <c r="AO1919" s="17" t="str">
        <f t="shared" si="29"/>
        <v>Unique</v>
      </c>
      <c r="AP1919" s="17" t="str">
        <f>"Q"&amp;_xlfn.CEILING.MATH(MONTH(Table_1[[#This Row],[Monthly sales]])/3,1)</f>
        <v>Q2</v>
      </c>
    </row>
    <row r="1920" spans="1:42" ht="14.4" x14ac:dyDescent="0.3">
      <c r="A1920" s="2">
        <v>1502</v>
      </c>
      <c r="B1920" s="15" t="s">
        <v>2438</v>
      </c>
      <c r="C1920" s="15" t="s">
        <v>48</v>
      </c>
      <c r="D1920" s="6">
        <v>0</v>
      </c>
      <c r="E1920" s="4">
        <v>205.99</v>
      </c>
      <c r="F1920" s="4">
        <v>8.99</v>
      </c>
      <c r="G1920" s="15" t="s">
        <v>39</v>
      </c>
      <c r="H1920" s="15" t="s">
        <v>28</v>
      </c>
      <c r="I1920" s="15" t="s">
        <v>41</v>
      </c>
      <c r="J1920" s="15" t="s">
        <v>136</v>
      </c>
      <c r="K1920" s="15" t="s">
        <v>74</v>
      </c>
      <c r="L1920" s="15" t="s">
        <v>1033</v>
      </c>
      <c r="M1920" s="6">
        <v>0.6</v>
      </c>
      <c r="N1920" s="15" t="s">
        <v>33</v>
      </c>
      <c r="O1920" s="15" t="s">
        <v>34</v>
      </c>
      <c r="P1920" s="15" t="s">
        <v>124</v>
      </c>
      <c r="Q1920" s="15" t="s">
        <v>2439</v>
      </c>
      <c r="R1920" s="2">
        <v>33065</v>
      </c>
      <c r="S1920" s="1">
        <v>42184</v>
      </c>
      <c r="T1920" s="12">
        <f>EOMONTH(Table_1[[#This Row],[Order Date]],0)</f>
        <v>42185</v>
      </c>
      <c r="U1920" s="10">
        <f>EOMONTH(Table_1[[#This Row],[Order Date]],0)</f>
        <v>42185</v>
      </c>
      <c r="V1920" s="14">
        <v>42184</v>
      </c>
      <c r="W1920" s="1">
        <v>42187</v>
      </c>
      <c r="X1920" s="12">
        <v>42187</v>
      </c>
      <c r="Y1920" s="10">
        <f>EOMONTH(Table_1[[#This Row],[Ship date]],0)</f>
        <v>42216</v>
      </c>
      <c r="Z1920" s="14">
        <v>42187</v>
      </c>
      <c r="AA1920" s="4">
        <v>186.55799999999999</v>
      </c>
      <c r="AB1920" s="2">
        <v>13</v>
      </c>
      <c r="AC1920" s="4">
        <v>2435.52</v>
      </c>
      <c r="AD1920" s="2">
        <v>89194</v>
      </c>
      <c r="AE1920" s="4">
        <f>'DataCleaning and Transformation'!$E1920-'DataCleaning and Transformation'!$D1920</f>
        <v>205.99</v>
      </c>
      <c r="AF1920" s="15" t="str">
        <f>_xlfn.IFS('DataCleaning and Transformation'!$O1920="Central","Chris",'DataCleaning and Transformation'!$O1920="East","Erin",'DataCleaning and Transformation'!$O1920="South","Sam",'DataCleaning and Transformation'!$O1920="West","William")</f>
        <v>Sam</v>
      </c>
      <c r="AG1920" s="31">
        <f>Table_1[[#This Row],[Ship date]]-Table_1[[#This Row],[Order Date]]</f>
        <v>3</v>
      </c>
      <c r="AH1920" s="22">
        <f>Table_1[[#This Row],[Profit]]/Table_1[[#This Row],[Sales]]</f>
        <v>7.6598837209302328E-2</v>
      </c>
      <c r="AI1920" s="23">
        <f>Table_1[[#This Row],[Profit]]+Table_1[[#This Row],[Sales]]</f>
        <v>2622.078</v>
      </c>
      <c r="AJ1920" s="17">
        <f>WEEKNUM(Table_1[[#This Row],[Order Date]],1)</f>
        <v>27</v>
      </c>
      <c r="AK1920" s="17" t="str">
        <f>TEXT(Table_1[[#This Row],[Order Date]],"mmm yyyy")</f>
        <v>Jun 2015</v>
      </c>
      <c r="AL1920" s="17" t="str">
        <f>Table_1[[#This Row],[Monthly sales]]&amp;"  Week "&amp;TEXT(Table_1[[#This Row],[Weekly sales]],"00")</f>
        <v>Jun 2015  Week 27</v>
      </c>
      <c r="AM1920" s="17">
        <f>IF(COUNTIF($A$2:A1920, A1920)=1, 1, 0)</f>
        <v>0</v>
      </c>
      <c r="AN1920" s="3">
        <f>COUNTA(A1920) - COUNTIF(Table_1[[#This Row],[Unique Customers]], 1)</f>
        <v>1</v>
      </c>
      <c r="AO1920" s="17" t="str">
        <f t="shared" si="29"/>
        <v>Repeated</v>
      </c>
      <c r="AP1920" s="17" t="str">
        <f>"Q"&amp;_xlfn.CEILING.MATH(MONTH(Table_1[[#This Row],[Monthly sales]])/3,1)</f>
        <v>Q2</v>
      </c>
    </row>
    <row r="1921" spans="1:42" ht="14.4" x14ac:dyDescent="0.3">
      <c r="A1921" s="2">
        <v>1109</v>
      </c>
      <c r="B1921" s="15" t="s">
        <v>2997</v>
      </c>
      <c r="C1921" s="15" t="s">
        <v>117</v>
      </c>
      <c r="D1921" s="6">
        <v>0.08</v>
      </c>
      <c r="E1921" s="4">
        <v>8.3699999999999992</v>
      </c>
      <c r="F1921" s="4">
        <v>10.16</v>
      </c>
      <c r="G1921" s="15" t="s">
        <v>39</v>
      </c>
      <c r="H1921" s="15" t="s">
        <v>40</v>
      </c>
      <c r="I1921" s="15" t="s">
        <v>29</v>
      </c>
      <c r="J1921" s="15" t="s">
        <v>127</v>
      </c>
      <c r="K1921" s="15" t="s">
        <v>65</v>
      </c>
      <c r="L1921" s="15" t="s">
        <v>1573</v>
      </c>
      <c r="M1921" s="6">
        <v>0.59</v>
      </c>
      <c r="N1921" s="15" t="s">
        <v>33</v>
      </c>
      <c r="O1921" s="15" t="s">
        <v>53</v>
      </c>
      <c r="P1921" s="15" t="s">
        <v>188</v>
      </c>
      <c r="Q1921" s="15" t="s">
        <v>2998</v>
      </c>
      <c r="R1921" s="2">
        <v>78041</v>
      </c>
      <c r="S1921" s="1">
        <v>42184</v>
      </c>
      <c r="T1921" s="12">
        <f>EOMONTH(Table_1[[#This Row],[Order Date]],0)</f>
        <v>42185</v>
      </c>
      <c r="U1921" s="10">
        <f>EOMONTH(Table_1[[#This Row],[Order Date]],0)</f>
        <v>42185</v>
      </c>
      <c r="V1921" s="14">
        <v>42184</v>
      </c>
      <c r="W1921" s="1">
        <v>42184</v>
      </c>
      <c r="X1921" s="12">
        <v>42184</v>
      </c>
      <c r="Y1921" s="10">
        <f>EOMONTH(Table_1[[#This Row],[Ship date]],0)</f>
        <v>42185</v>
      </c>
      <c r="Z1921" s="14">
        <v>42184</v>
      </c>
      <c r="AA1921" s="4">
        <v>-169.232</v>
      </c>
      <c r="AB1921" s="2">
        <v>13</v>
      </c>
      <c r="AC1921" s="4">
        <v>108.99</v>
      </c>
      <c r="AD1921" s="2">
        <v>86410</v>
      </c>
      <c r="AE1921" s="4">
        <f>'DataCleaning and Transformation'!$E1921-'DataCleaning and Transformation'!$D1921</f>
        <v>8.2899999999999991</v>
      </c>
      <c r="AF1921" s="15" t="str">
        <f>_xlfn.IFS('DataCleaning and Transformation'!$O1921="Central","Chris",'DataCleaning and Transformation'!$O1921="East","Erin",'DataCleaning and Transformation'!$O1921="South","Sam",'DataCleaning and Transformation'!$O1921="West","William")</f>
        <v>Chris</v>
      </c>
      <c r="AG1921" s="31">
        <f>Table_1[[#This Row],[Ship date]]-Table_1[[#This Row],[Order Date]]</f>
        <v>0</v>
      </c>
      <c r="AH1921" s="22">
        <f>Table_1[[#This Row],[Profit]]/Table_1[[#This Row],[Sales]]</f>
        <v>-1.5527296082209379</v>
      </c>
      <c r="AI1921" s="23">
        <f>Table_1[[#This Row],[Profit]]+Table_1[[#This Row],[Sales]]</f>
        <v>-60.242000000000004</v>
      </c>
      <c r="AJ1921" s="17">
        <f>WEEKNUM(Table_1[[#This Row],[Order Date]],1)</f>
        <v>27</v>
      </c>
      <c r="AK1921" s="17" t="str">
        <f>TEXT(Table_1[[#This Row],[Order Date]],"mmm yyyy")</f>
        <v>Jun 2015</v>
      </c>
      <c r="AL1921" s="17" t="str">
        <f>Table_1[[#This Row],[Monthly sales]]&amp;"  Week "&amp;TEXT(Table_1[[#This Row],[Weekly sales]],"00")</f>
        <v>Jun 2015  Week 27</v>
      </c>
      <c r="AM1921" s="17">
        <f>IF(COUNTIF($A$2:A1921, A1921)=1, 1, 0)</f>
        <v>1</v>
      </c>
      <c r="AN1921" s="3">
        <f>COUNTA(A1921) - COUNTIF(Table_1[[#This Row],[Unique Customers]], 1)</f>
        <v>0</v>
      </c>
      <c r="AO1921" s="17" t="str">
        <f t="shared" si="29"/>
        <v>Unique</v>
      </c>
      <c r="AP1921" s="17" t="str">
        <f>"Q"&amp;_xlfn.CEILING.MATH(MONTH(Table_1[[#This Row],[Monthly sales]])/3,1)</f>
        <v>Q2</v>
      </c>
    </row>
    <row r="1922" spans="1:42" ht="14.4" x14ac:dyDescent="0.3">
      <c r="A1922" s="2">
        <v>1183</v>
      </c>
      <c r="B1922" s="15" t="s">
        <v>2999</v>
      </c>
      <c r="C1922" s="15" t="s">
        <v>71</v>
      </c>
      <c r="D1922" s="6">
        <v>0.04</v>
      </c>
      <c r="E1922" s="4">
        <v>35.99</v>
      </c>
      <c r="F1922" s="4">
        <v>3.3</v>
      </c>
      <c r="G1922" s="15" t="s">
        <v>39</v>
      </c>
      <c r="H1922" s="15" t="s">
        <v>72</v>
      </c>
      <c r="I1922" s="15" t="s">
        <v>41</v>
      </c>
      <c r="J1922" s="15" t="s">
        <v>136</v>
      </c>
      <c r="K1922" s="15" t="s">
        <v>43</v>
      </c>
      <c r="L1922" s="15" t="s">
        <v>1911</v>
      </c>
      <c r="M1922" s="6">
        <v>0.39</v>
      </c>
      <c r="N1922" s="15" t="s">
        <v>33</v>
      </c>
      <c r="O1922" s="15" t="s">
        <v>60</v>
      </c>
      <c r="P1922" s="15" t="s">
        <v>147</v>
      </c>
      <c r="Q1922" s="15" t="s">
        <v>3000</v>
      </c>
      <c r="R1922" s="2">
        <v>84663</v>
      </c>
      <c r="S1922" s="1">
        <v>42184</v>
      </c>
      <c r="T1922" s="12">
        <f>EOMONTH(Table_1[[#This Row],[Order Date]],0)</f>
        <v>42185</v>
      </c>
      <c r="U1922" s="10">
        <f>EOMONTH(Table_1[[#This Row],[Order Date]],0)</f>
        <v>42185</v>
      </c>
      <c r="V1922" s="14">
        <v>42184</v>
      </c>
      <c r="W1922" s="1">
        <v>42184</v>
      </c>
      <c r="X1922" s="12">
        <v>42184</v>
      </c>
      <c r="Y1922" s="10">
        <f>EOMONTH(Table_1[[#This Row],[Ship date]],0)</f>
        <v>42185</v>
      </c>
      <c r="Z1922" s="14">
        <v>42184</v>
      </c>
      <c r="AA1922" s="4">
        <v>184.19550000000001</v>
      </c>
      <c r="AB1922" s="2">
        <v>9</v>
      </c>
      <c r="AC1922" s="4">
        <v>266.95</v>
      </c>
      <c r="AD1922" s="2">
        <v>86914</v>
      </c>
      <c r="AE1922" s="4">
        <f>'DataCleaning and Transformation'!$E1922-'DataCleaning and Transformation'!$D1922</f>
        <v>35.950000000000003</v>
      </c>
      <c r="AF1922" s="15" t="str">
        <f>_xlfn.IFS('DataCleaning and Transformation'!$O1922="Central","Chris",'DataCleaning and Transformation'!$O1922="East","Erin",'DataCleaning and Transformation'!$O1922="South","Sam",'DataCleaning and Transformation'!$O1922="West","William")</f>
        <v>William</v>
      </c>
      <c r="AG1922" s="31">
        <f>Table_1[[#This Row],[Ship date]]-Table_1[[#This Row],[Order Date]]</f>
        <v>0</v>
      </c>
      <c r="AH1922" s="22">
        <f>Table_1[[#This Row],[Profit]]/Table_1[[#This Row],[Sales]]</f>
        <v>0.69000000000000006</v>
      </c>
      <c r="AI1922" s="23">
        <f>Table_1[[#This Row],[Profit]]+Table_1[[#This Row],[Sales]]</f>
        <v>451.14549999999997</v>
      </c>
      <c r="AJ1922" s="17">
        <f>WEEKNUM(Table_1[[#This Row],[Order Date]],1)</f>
        <v>27</v>
      </c>
      <c r="AK1922" s="17" t="str">
        <f>TEXT(Table_1[[#This Row],[Order Date]],"mmm yyyy")</f>
        <v>Jun 2015</v>
      </c>
      <c r="AL1922" s="17" t="str">
        <f>Table_1[[#This Row],[Monthly sales]]&amp;"  Week "&amp;TEXT(Table_1[[#This Row],[Weekly sales]],"00")</f>
        <v>Jun 2015  Week 27</v>
      </c>
      <c r="AM1922" s="17">
        <f>IF(COUNTIF($A$2:A1922, A1922)=1, 1, 0)</f>
        <v>1</v>
      </c>
      <c r="AN1922" s="3">
        <f>COUNTA(A1922) - COUNTIF(Table_1[[#This Row],[Unique Customers]], 1)</f>
        <v>0</v>
      </c>
      <c r="AO1922" s="17" t="str">
        <f t="shared" ref="AO1922:AO1938" si="30">IF(AD1922=AD1921, "Repeated", "Unique")</f>
        <v>Unique</v>
      </c>
      <c r="AP1922" s="17" t="str">
        <f>"Q"&amp;_xlfn.CEILING.MATH(MONTH(Table_1[[#This Row],[Monthly sales]])/3,1)</f>
        <v>Q2</v>
      </c>
    </row>
    <row r="1923" spans="1:42" ht="14.4" x14ac:dyDescent="0.3">
      <c r="A1923" s="2">
        <v>699</v>
      </c>
      <c r="B1923" s="15" t="s">
        <v>862</v>
      </c>
      <c r="C1923" s="15" t="s">
        <v>38</v>
      </c>
      <c r="D1923" s="6">
        <v>0.01</v>
      </c>
      <c r="E1923" s="4">
        <v>7.89</v>
      </c>
      <c r="F1923" s="4">
        <v>2.82</v>
      </c>
      <c r="G1923" s="15" t="s">
        <v>39</v>
      </c>
      <c r="H1923" s="15" t="s">
        <v>40</v>
      </c>
      <c r="I1923" s="15" t="s">
        <v>49</v>
      </c>
      <c r="J1923" s="15" t="s">
        <v>177</v>
      </c>
      <c r="K1923" s="15" t="s">
        <v>51</v>
      </c>
      <c r="L1923" s="15" t="s">
        <v>3001</v>
      </c>
      <c r="M1923" s="6">
        <v>0.4</v>
      </c>
      <c r="N1923" s="15" t="s">
        <v>33</v>
      </c>
      <c r="O1923" s="15" t="s">
        <v>60</v>
      </c>
      <c r="P1923" s="15" t="s">
        <v>91</v>
      </c>
      <c r="Q1923" s="15" t="s">
        <v>101</v>
      </c>
      <c r="R1923" s="2">
        <v>90041</v>
      </c>
      <c r="S1923" s="1">
        <v>42185</v>
      </c>
      <c r="T1923" s="12">
        <f>EOMONTH(Table_1[[#This Row],[Order Date]],0)</f>
        <v>42185</v>
      </c>
      <c r="U1923" s="10">
        <f>EOMONTH(Table_1[[#This Row],[Order Date]],0)</f>
        <v>42185</v>
      </c>
      <c r="V1923" s="14">
        <v>42185</v>
      </c>
      <c r="W1923" s="1">
        <v>42186</v>
      </c>
      <c r="X1923" s="12">
        <v>42186</v>
      </c>
      <c r="Y1923" s="10">
        <f>EOMONTH(Table_1[[#This Row],[Ship date]],0)</f>
        <v>42216</v>
      </c>
      <c r="Z1923" s="14">
        <v>42186</v>
      </c>
      <c r="AA1923" s="4">
        <v>38.700000000000003</v>
      </c>
      <c r="AB1923" s="2">
        <v>32</v>
      </c>
      <c r="AC1923" s="4">
        <v>274.26</v>
      </c>
      <c r="AD1923" s="2">
        <v>36647</v>
      </c>
      <c r="AE1923" s="4">
        <f>'DataCleaning and Transformation'!$E1923-'DataCleaning and Transformation'!$D1923</f>
        <v>7.88</v>
      </c>
      <c r="AF1923" s="15" t="str">
        <f>_xlfn.IFS('DataCleaning and Transformation'!$O1923="Central","Chris",'DataCleaning and Transformation'!$O1923="East","Erin",'DataCleaning and Transformation'!$O1923="South","Sam",'DataCleaning and Transformation'!$O1923="West","William")</f>
        <v>William</v>
      </c>
      <c r="AG1923" s="31">
        <f>Table_1[[#This Row],[Ship date]]-Table_1[[#This Row],[Order Date]]</f>
        <v>1</v>
      </c>
      <c r="AH1923" s="22">
        <f>Table_1[[#This Row],[Profit]]/Table_1[[#This Row],[Sales]]</f>
        <v>0.14110697877926057</v>
      </c>
      <c r="AI1923" s="23">
        <f>Table_1[[#This Row],[Profit]]+Table_1[[#This Row],[Sales]]</f>
        <v>312.95999999999998</v>
      </c>
      <c r="AJ1923" s="17">
        <f>WEEKNUM(Table_1[[#This Row],[Order Date]],1)</f>
        <v>27</v>
      </c>
      <c r="AK1923" s="17" t="str">
        <f>TEXT(Table_1[[#This Row],[Order Date]],"mmm yyyy")</f>
        <v>Jun 2015</v>
      </c>
      <c r="AL1923" s="17" t="str">
        <f>Table_1[[#This Row],[Monthly sales]]&amp;"  Week "&amp;TEXT(Table_1[[#This Row],[Weekly sales]],"00")</f>
        <v>Jun 2015  Week 27</v>
      </c>
      <c r="AM1923" s="17">
        <f>IF(COUNTIF($A$2:A1923, A1923)=1, 1, 0)</f>
        <v>0</v>
      </c>
      <c r="AN1923" s="3">
        <f>COUNTA(A1923) - COUNTIF(Table_1[[#This Row],[Unique Customers]], 1)</f>
        <v>1</v>
      </c>
      <c r="AO1923" s="17" t="str">
        <f t="shared" si="30"/>
        <v>Unique</v>
      </c>
      <c r="AP1923" s="17" t="str">
        <f>"Q"&amp;_xlfn.CEILING.MATH(MONTH(Table_1[[#This Row],[Monthly sales]])/3,1)</f>
        <v>Q2</v>
      </c>
    </row>
    <row r="1924" spans="1:42" ht="14.4" x14ac:dyDescent="0.3">
      <c r="A1924" s="2">
        <v>699</v>
      </c>
      <c r="B1924" s="15" t="s">
        <v>862</v>
      </c>
      <c r="C1924" s="15" t="s">
        <v>38</v>
      </c>
      <c r="D1924" s="6">
        <v>0.09</v>
      </c>
      <c r="E1924" s="4">
        <v>3.68</v>
      </c>
      <c r="F1924" s="4">
        <v>1.32</v>
      </c>
      <c r="G1924" s="15" t="s">
        <v>39</v>
      </c>
      <c r="H1924" s="15" t="s">
        <v>40</v>
      </c>
      <c r="I1924" s="15" t="s">
        <v>49</v>
      </c>
      <c r="J1924" s="15" t="s">
        <v>569</v>
      </c>
      <c r="K1924" s="15" t="s">
        <v>51</v>
      </c>
      <c r="L1924" s="15" t="s">
        <v>2527</v>
      </c>
      <c r="M1924" s="6">
        <v>0.83</v>
      </c>
      <c r="N1924" s="15" t="s">
        <v>33</v>
      </c>
      <c r="O1924" s="15" t="s">
        <v>60</v>
      </c>
      <c r="P1924" s="15" t="s">
        <v>91</v>
      </c>
      <c r="Q1924" s="15" t="s">
        <v>101</v>
      </c>
      <c r="R1924" s="2">
        <v>90041</v>
      </c>
      <c r="S1924" s="1">
        <v>42185</v>
      </c>
      <c r="T1924" s="12">
        <f>EOMONTH(Table_1[[#This Row],[Order Date]],0)</f>
        <v>42185</v>
      </c>
      <c r="U1924" s="10">
        <f>EOMONTH(Table_1[[#This Row],[Order Date]],0)</f>
        <v>42185</v>
      </c>
      <c r="V1924" s="14">
        <v>42185</v>
      </c>
      <c r="W1924" s="1">
        <v>42186</v>
      </c>
      <c r="X1924" s="12">
        <v>42186</v>
      </c>
      <c r="Y1924" s="10">
        <f>EOMONTH(Table_1[[#This Row],[Ship date]],0)</f>
        <v>42216</v>
      </c>
      <c r="Z1924" s="14">
        <v>42186</v>
      </c>
      <c r="AA1924" s="4">
        <v>-21.91</v>
      </c>
      <c r="AB1924" s="2">
        <v>24</v>
      </c>
      <c r="AC1924" s="4">
        <v>83.16</v>
      </c>
      <c r="AD1924" s="2">
        <v>36647</v>
      </c>
      <c r="AE1924" s="4">
        <f>'DataCleaning and Transformation'!$E1924-'DataCleaning and Transformation'!$D1924</f>
        <v>3.5900000000000003</v>
      </c>
      <c r="AF1924" s="15" t="str">
        <f>_xlfn.IFS('DataCleaning and Transformation'!$O1924="Central","Chris",'DataCleaning and Transformation'!$O1924="East","Erin",'DataCleaning and Transformation'!$O1924="South","Sam",'DataCleaning and Transformation'!$O1924="West","William")</f>
        <v>William</v>
      </c>
      <c r="AG1924" s="31">
        <f>Table_1[[#This Row],[Ship date]]-Table_1[[#This Row],[Order Date]]</f>
        <v>1</v>
      </c>
      <c r="AH1924" s="22">
        <f>Table_1[[#This Row],[Profit]]/Table_1[[#This Row],[Sales]]</f>
        <v>-0.26346801346801346</v>
      </c>
      <c r="AI1924" s="23">
        <f>Table_1[[#This Row],[Profit]]+Table_1[[#This Row],[Sales]]</f>
        <v>61.25</v>
      </c>
      <c r="AJ1924" s="17">
        <f>WEEKNUM(Table_1[[#This Row],[Order Date]],1)</f>
        <v>27</v>
      </c>
      <c r="AK1924" s="17" t="str">
        <f>TEXT(Table_1[[#This Row],[Order Date]],"mmm yyyy")</f>
        <v>Jun 2015</v>
      </c>
      <c r="AL1924" s="17" t="str">
        <f>Table_1[[#This Row],[Monthly sales]]&amp;"  Week "&amp;TEXT(Table_1[[#This Row],[Weekly sales]],"00")</f>
        <v>Jun 2015  Week 27</v>
      </c>
      <c r="AM1924" s="17">
        <f>IF(COUNTIF($A$2:A1924, A1924)=1, 1, 0)</f>
        <v>0</v>
      </c>
      <c r="AN1924" s="3">
        <f>COUNTA(A1924) - COUNTIF(Table_1[[#This Row],[Unique Customers]], 1)</f>
        <v>1</v>
      </c>
      <c r="AO1924" s="17" t="str">
        <f t="shared" si="30"/>
        <v>Repeated</v>
      </c>
      <c r="AP1924" s="17" t="str">
        <f>"Q"&amp;_xlfn.CEILING.MATH(MONTH(Table_1[[#This Row],[Monthly sales]])/3,1)</f>
        <v>Q2</v>
      </c>
    </row>
    <row r="1925" spans="1:42" ht="14.4" x14ac:dyDescent="0.3">
      <c r="A1925" s="2">
        <v>699</v>
      </c>
      <c r="B1925" s="15" t="s">
        <v>862</v>
      </c>
      <c r="C1925" s="15" t="s">
        <v>38</v>
      </c>
      <c r="D1925" s="6">
        <v>0.1</v>
      </c>
      <c r="E1925" s="4">
        <v>9.7100000000000009</v>
      </c>
      <c r="F1925" s="4">
        <v>9.4499999999999993</v>
      </c>
      <c r="G1925" s="15" t="s">
        <v>39</v>
      </c>
      <c r="H1925" s="15" t="s">
        <v>40</v>
      </c>
      <c r="I1925" s="15" t="s">
        <v>49</v>
      </c>
      <c r="J1925" s="15" t="s">
        <v>79</v>
      </c>
      <c r="K1925" s="15" t="s">
        <v>74</v>
      </c>
      <c r="L1925" s="15" t="s">
        <v>1204</v>
      </c>
      <c r="M1925" s="6">
        <v>0.6</v>
      </c>
      <c r="N1925" s="15" t="s">
        <v>33</v>
      </c>
      <c r="O1925" s="15" t="s">
        <v>60</v>
      </c>
      <c r="P1925" s="15" t="s">
        <v>91</v>
      </c>
      <c r="Q1925" s="15" t="s">
        <v>101</v>
      </c>
      <c r="R1925" s="2">
        <v>90041</v>
      </c>
      <c r="S1925" s="1">
        <v>42185</v>
      </c>
      <c r="T1925" s="12">
        <f>EOMONTH(Table_1[[#This Row],[Order Date]],0)</f>
        <v>42185</v>
      </c>
      <c r="U1925" s="10">
        <f>EOMONTH(Table_1[[#This Row],[Order Date]],0)</f>
        <v>42185</v>
      </c>
      <c r="V1925" s="14">
        <v>42185</v>
      </c>
      <c r="W1925" s="1">
        <v>42188</v>
      </c>
      <c r="X1925" s="12">
        <v>42188</v>
      </c>
      <c r="Y1925" s="10">
        <f>EOMONTH(Table_1[[#This Row],[Ship date]],0)</f>
        <v>42216</v>
      </c>
      <c r="Z1925" s="14">
        <v>42188</v>
      </c>
      <c r="AA1925" s="4">
        <v>-119.77</v>
      </c>
      <c r="AB1925" s="2">
        <v>27</v>
      </c>
      <c r="AC1925" s="4">
        <v>261.93</v>
      </c>
      <c r="AD1925" s="2">
        <v>36647</v>
      </c>
      <c r="AE1925" s="4">
        <f>'DataCleaning and Transformation'!$E1925-'DataCleaning and Transformation'!$D1925</f>
        <v>9.6100000000000012</v>
      </c>
      <c r="AF1925" s="15" t="str">
        <f>_xlfn.IFS('DataCleaning and Transformation'!$O1925="Central","Chris",'DataCleaning and Transformation'!$O1925="East","Erin",'DataCleaning and Transformation'!$O1925="South","Sam",'DataCleaning and Transformation'!$O1925="West","William")</f>
        <v>William</v>
      </c>
      <c r="AG1925" s="31">
        <f>Table_1[[#This Row],[Ship date]]-Table_1[[#This Row],[Order Date]]</f>
        <v>3</v>
      </c>
      <c r="AH1925" s="22">
        <f>Table_1[[#This Row],[Profit]]/Table_1[[#This Row],[Sales]]</f>
        <v>-0.45725957316840377</v>
      </c>
      <c r="AI1925" s="23">
        <f>Table_1[[#This Row],[Profit]]+Table_1[[#This Row],[Sales]]</f>
        <v>142.16000000000003</v>
      </c>
      <c r="AJ1925" s="17">
        <f>WEEKNUM(Table_1[[#This Row],[Order Date]],1)</f>
        <v>27</v>
      </c>
      <c r="AK1925" s="17" t="str">
        <f>TEXT(Table_1[[#This Row],[Order Date]],"mmm yyyy")</f>
        <v>Jun 2015</v>
      </c>
      <c r="AL1925" s="17" t="str">
        <f>Table_1[[#This Row],[Monthly sales]]&amp;"  Week "&amp;TEXT(Table_1[[#This Row],[Weekly sales]],"00")</f>
        <v>Jun 2015  Week 27</v>
      </c>
      <c r="AM1925" s="17">
        <f>IF(COUNTIF($A$2:A1925, A1925)=1, 1, 0)</f>
        <v>0</v>
      </c>
      <c r="AN1925" s="3">
        <f>COUNTA(A1925) - COUNTIF(Table_1[[#This Row],[Unique Customers]], 1)</f>
        <v>1</v>
      </c>
      <c r="AO1925" s="17" t="str">
        <f t="shared" si="30"/>
        <v>Repeated</v>
      </c>
      <c r="AP1925" s="17" t="str">
        <f>"Q"&amp;_xlfn.CEILING.MATH(MONTH(Table_1[[#This Row],[Monthly sales]])/3,1)</f>
        <v>Q2</v>
      </c>
    </row>
    <row r="1926" spans="1:42" ht="14.4" x14ac:dyDescent="0.3">
      <c r="A1926" s="2">
        <v>702</v>
      </c>
      <c r="B1926" s="15" t="s">
        <v>2277</v>
      </c>
      <c r="C1926" s="15" t="s">
        <v>38</v>
      </c>
      <c r="D1926" s="6">
        <v>0.01</v>
      </c>
      <c r="E1926" s="4">
        <v>7.89</v>
      </c>
      <c r="F1926" s="4">
        <v>2.82</v>
      </c>
      <c r="G1926" s="15" t="s">
        <v>39</v>
      </c>
      <c r="H1926" s="15" t="s">
        <v>40</v>
      </c>
      <c r="I1926" s="15" t="s">
        <v>49</v>
      </c>
      <c r="J1926" s="15" t="s">
        <v>177</v>
      </c>
      <c r="K1926" s="15" t="s">
        <v>51</v>
      </c>
      <c r="L1926" s="15" t="s">
        <v>3001</v>
      </c>
      <c r="M1926" s="6">
        <v>0.4</v>
      </c>
      <c r="N1926" s="15" t="s">
        <v>33</v>
      </c>
      <c r="O1926" s="15" t="s">
        <v>60</v>
      </c>
      <c r="P1926" s="15" t="s">
        <v>91</v>
      </c>
      <c r="Q1926" s="15" t="s">
        <v>2278</v>
      </c>
      <c r="R1926" s="2">
        <v>95404</v>
      </c>
      <c r="S1926" s="1">
        <v>42185</v>
      </c>
      <c r="T1926" s="12">
        <f>EOMONTH(Table_1[[#This Row],[Order Date]],0)</f>
        <v>42185</v>
      </c>
      <c r="U1926" s="10">
        <f>EOMONTH(Table_1[[#This Row],[Order Date]],0)</f>
        <v>42185</v>
      </c>
      <c r="V1926" s="14">
        <v>42185</v>
      </c>
      <c r="W1926" s="1">
        <v>42186</v>
      </c>
      <c r="X1926" s="12">
        <v>42186</v>
      </c>
      <c r="Y1926" s="10">
        <f>EOMONTH(Table_1[[#This Row],[Ship date]],0)</f>
        <v>42216</v>
      </c>
      <c r="Z1926" s="14">
        <v>42186</v>
      </c>
      <c r="AA1926" s="4">
        <v>46.44</v>
      </c>
      <c r="AB1926" s="2">
        <v>8</v>
      </c>
      <c r="AC1926" s="4">
        <v>68.56</v>
      </c>
      <c r="AD1926" s="2">
        <v>87979</v>
      </c>
      <c r="AE1926" s="4">
        <f>'DataCleaning and Transformation'!$E1926-'DataCleaning and Transformation'!$D1926</f>
        <v>7.88</v>
      </c>
      <c r="AF1926" s="15" t="str">
        <f>_xlfn.IFS('DataCleaning and Transformation'!$O1926="Central","Chris",'DataCleaning and Transformation'!$O1926="East","Erin",'DataCleaning and Transformation'!$O1926="South","Sam",'DataCleaning and Transformation'!$O1926="West","William")</f>
        <v>William</v>
      </c>
      <c r="AG1926" s="31">
        <f>Table_1[[#This Row],[Ship date]]-Table_1[[#This Row],[Order Date]]</f>
        <v>1</v>
      </c>
      <c r="AH1926" s="22">
        <f>Table_1[[#This Row],[Profit]]/Table_1[[#This Row],[Sales]]</f>
        <v>0.67736289381563586</v>
      </c>
      <c r="AI1926" s="23">
        <f>Table_1[[#This Row],[Profit]]+Table_1[[#This Row],[Sales]]</f>
        <v>115</v>
      </c>
      <c r="AJ1926" s="17">
        <f>WEEKNUM(Table_1[[#This Row],[Order Date]],1)</f>
        <v>27</v>
      </c>
      <c r="AK1926" s="17" t="str">
        <f>TEXT(Table_1[[#This Row],[Order Date]],"mmm yyyy")</f>
        <v>Jun 2015</v>
      </c>
      <c r="AL1926" s="17" t="str">
        <f>Table_1[[#This Row],[Monthly sales]]&amp;"  Week "&amp;TEXT(Table_1[[#This Row],[Weekly sales]],"00")</f>
        <v>Jun 2015  Week 27</v>
      </c>
      <c r="AM1926" s="17">
        <f>IF(COUNTIF($A$2:A1926, A1926)=1, 1, 0)</f>
        <v>0</v>
      </c>
      <c r="AN1926" s="3">
        <f>COUNTA(A1926) - COUNTIF(Table_1[[#This Row],[Unique Customers]], 1)</f>
        <v>1</v>
      </c>
      <c r="AO1926" s="17" t="str">
        <f t="shared" si="30"/>
        <v>Unique</v>
      </c>
      <c r="AP1926" s="17" t="str">
        <f>"Q"&amp;_xlfn.CEILING.MATH(MONTH(Table_1[[#This Row],[Monthly sales]])/3,1)</f>
        <v>Q2</v>
      </c>
    </row>
    <row r="1927" spans="1:42" ht="14.4" x14ac:dyDescent="0.3">
      <c r="A1927" s="2">
        <v>702</v>
      </c>
      <c r="B1927" s="15" t="s">
        <v>2277</v>
      </c>
      <c r="C1927" s="15" t="s">
        <v>38</v>
      </c>
      <c r="D1927" s="6">
        <v>0.09</v>
      </c>
      <c r="E1927" s="4">
        <v>3.68</v>
      </c>
      <c r="F1927" s="4">
        <v>1.32</v>
      </c>
      <c r="G1927" s="15" t="s">
        <v>39</v>
      </c>
      <c r="H1927" s="15" t="s">
        <v>40</v>
      </c>
      <c r="I1927" s="15" t="s">
        <v>49</v>
      </c>
      <c r="J1927" s="15" t="s">
        <v>569</v>
      </c>
      <c r="K1927" s="15" t="s">
        <v>51</v>
      </c>
      <c r="L1927" s="15" t="s">
        <v>2527</v>
      </c>
      <c r="M1927" s="6">
        <v>0.83</v>
      </c>
      <c r="N1927" s="15" t="s">
        <v>33</v>
      </c>
      <c r="O1927" s="15" t="s">
        <v>60</v>
      </c>
      <c r="P1927" s="15" t="s">
        <v>91</v>
      </c>
      <c r="Q1927" s="15" t="s">
        <v>2278</v>
      </c>
      <c r="R1927" s="2">
        <v>95404</v>
      </c>
      <c r="S1927" s="1">
        <v>42185</v>
      </c>
      <c r="T1927" s="12">
        <f>EOMONTH(Table_1[[#This Row],[Order Date]],0)</f>
        <v>42185</v>
      </c>
      <c r="U1927" s="10">
        <f>EOMONTH(Table_1[[#This Row],[Order Date]],0)</f>
        <v>42185</v>
      </c>
      <c r="V1927" s="14">
        <v>42185</v>
      </c>
      <c r="W1927" s="1">
        <v>42186</v>
      </c>
      <c r="X1927" s="12">
        <v>42186</v>
      </c>
      <c r="Y1927" s="10">
        <f>EOMONTH(Table_1[[#This Row],[Ship date]],0)</f>
        <v>42216</v>
      </c>
      <c r="Z1927" s="14">
        <v>42186</v>
      </c>
      <c r="AA1927" s="4">
        <v>-17.527999999999999</v>
      </c>
      <c r="AB1927" s="2">
        <v>6</v>
      </c>
      <c r="AC1927" s="4">
        <v>20.79</v>
      </c>
      <c r="AD1927" s="2">
        <v>87979</v>
      </c>
      <c r="AE1927" s="4">
        <f>'DataCleaning and Transformation'!$E1927-'DataCleaning and Transformation'!$D1927</f>
        <v>3.5900000000000003</v>
      </c>
      <c r="AF1927" s="15" t="str">
        <f>_xlfn.IFS('DataCleaning and Transformation'!$O1927="Central","Chris",'DataCleaning and Transformation'!$O1927="East","Erin",'DataCleaning and Transformation'!$O1927="South","Sam",'DataCleaning and Transformation'!$O1927="West","William")</f>
        <v>William</v>
      </c>
      <c r="AG1927" s="31">
        <f>Table_1[[#This Row],[Ship date]]-Table_1[[#This Row],[Order Date]]</f>
        <v>1</v>
      </c>
      <c r="AH1927" s="22">
        <f>Table_1[[#This Row],[Profit]]/Table_1[[#This Row],[Sales]]</f>
        <v>-0.84309764309764312</v>
      </c>
      <c r="AI1927" s="23">
        <f>Table_1[[#This Row],[Profit]]+Table_1[[#This Row],[Sales]]</f>
        <v>3.2620000000000005</v>
      </c>
      <c r="AJ1927" s="17">
        <f>WEEKNUM(Table_1[[#This Row],[Order Date]],1)</f>
        <v>27</v>
      </c>
      <c r="AK1927" s="17" t="str">
        <f>TEXT(Table_1[[#This Row],[Order Date]],"mmm yyyy")</f>
        <v>Jun 2015</v>
      </c>
      <c r="AL1927" s="17" t="str">
        <f>Table_1[[#This Row],[Monthly sales]]&amp;"  Week "&amp;TEXT(Table_1[[#This Row],[Weekly sales]],"00")</f>
        <v>Jun 2015  Week 27</v>
      </c>
      <c r="AM1927" s="17">
        <f>IF(COUNTIF($A$2:A1927, A1927)=1, 1, 0)</f>
        <v>0</v>
      </c>
      <c r="AN1927" s="3">
        <f>COUNTA(A1927) - COUNTIF(Table_1[[#This Row],[Unique Customers]], 1)</f>
        <v>1</v>
      </c>
      <c r="AO1927" s="17" t="str">
        <f t="shared" si="30"/>
        <v>Repeated</v>
      </c>
      <c r="AP1927" s="17" t="str">
        <f>"Q"&amp;_xlfn.CEILING.MATH(MONTH(Table_1[[#This Row],[Monthly sales]])/3,1)</f>
        <v>Q2</v>
      </c>
    </row>
    <row r="1928" spans="1:42" ht="14.4" x14ac:dyDescent="0.3">
      <c r="A1928" s="2">
        <v>702</v>
      </c>
      <c r="B1928" s="15" t="s">
        <v>2277</v>
      </c>
      <c r="C1928" s="15" t="s">
        <v>38</v>
      </c>
      <c r="D1928" s="6">
        <v>0.1</v>
      </c>
      <c r="E1928" s="4">
        <v>9.7100000000000009</v>
      </c>
      <c r="F1928" s="4">
        <v>9.4499999999999993</v>
      </c>
      <c r="G1928" s="15" t="s">
        <v>39</v>
      </c>
      <c r="H1928" s="15" t="s">
        <v>40</v>
      </c>
      <c r="I1928" s="15" t="s">
        <v>49</v>
      </c>
      <c r="J1928" s="15" t="s">
        <v>79</v>
      </c>
      <c r="K1928" s="15" t="s">
        <v>74</v>
      </c>
      <c r="L1928" s="15" t="s">
        <v>1204</v>
      </c>
      <c r="M1928" s="6">
        <v>0.6</v>
      </c>
      <c r="N1928" s="15" t="s">
        <v>33</v>
      </c>
      <c r="O1928" s="15" t="s">
        <v>60</v>
      </c>
      <c r="P1928" s="15" t="s">
        <v>91</v>
      </c>
      <c r="Q1928" s="15" t="s">
        <v>2278</v>
      </c>
      <c r="R1928" s="2">
        <v>95404</v>
      </c>
      <c r="S1928" s="1">
        <v>42185</v>
      </c>
      <c r="T1928" s="12">
        <f>EOMONTH(Table_1[[#This Row],[Order Date]],0)</f>
        <v>42185</v>
      </c>
      <c r="U1928" s="10">
        <f>EOMONTH(Table_1[[#This Row],[Order Date]],0)</f>
        <v>42185</v>
      </c>
      <c r="V1928" s="14">
        <v>42185</v>
      </c>
      <c r="W1928" s="1">
        <v>42188</v>
      </c>
      <c r="X1928" s="12">
        <v>42188</v>
      </c>
      <c r="Y1928" s="10">
        <f>EOMONTH(Table_1[[#This Row],[Ship date]],0)</f>
        <v>42216</v>
      </c>
      <c r="Z1928" s="14">
        <v>42188</v>
      </c>
      <c r="AA1928" s="4">
        <v>-95.816000000000003</v>
      </c>
      <c r="AB1928" s="2">
        <v>7</v>
      </c>
      <c r="AC1928" s="4">
        <v>67.91</v>
      </c>
      <c r="AD1928" s="2">
        <v>87979</v>
      </c>
      <c r="AE1928" s="4">
        <f>'DataCleaning and Transformation'!$E1928-'DataCleaning and Transformation'!$D1928</f>
        <v>9.6100000000000012</v>
      </c>
      <c r="AF1928" s="15" t="str">
        <f>_xlfn.IFS('DataCleaning and Transformation'!$O1928="Central","Chris",'DataCleaning and Transformation'!$O1928="East","Erin",'DataCleaning and Transformation'!$O1928="South","Sam",'DataCleaning and Transformation'!$O1928="West","William")</f>
        <v>William</v>
      </c>
      <c r="AG1928" s="31">
        <f>Table_1[[#This Row],[Ship date]]-Table_1[[#This Row],[Order Date]]</f>
        <v>3</v>
      </c>
      <c r="AH1928" s="22">
        <f>Table_1[[#This Row],[Profit]]/Table_1[[#This Row],[Sales]]</f>
        <v>-1.4109262258872037</v>
      </c>
      <c r="AI1928" s="23">
        <f>Table_1[[#This Row],[Profit]]+Table_1[[#This Row],[Sales]]</f>
        <v>-27.906000000000006</v>
      </c>
      <c r="AJ1928" s="17">
        <f>WEEKNUM(Table_1[[#This Row],[Order Date]],1)</f>
        <v>27</v>
      </c>
      <c r="AK1928" s="17" t="str">
        <f>TEXT(Table_1[[#This Row],[Order Date]],"mmm yyyy")</f>
        <v>Jun 2015</v>
      </c>
      <c r="AL1928" s="17" t="str">
        <f>Table_1[[#This Row],[Monthly sales]]&amp;"  Week "&amp;TEXT(Table_1[[#This Row],[Weekly sales]],"00")</f>
        <v>Jun 2015  Week 27</v>
      </c>
      <c r="AM1928" s="17">
        <f>IF(COUNTIF($A$2:A1928, A1928)=1, 1, 0)</f>
        <v>0</v>
      </c>
      <c r="AN1928" s="3">
        <f>COUNTA(A1928) - COUNTIF(Table_1[[#This Row],[Unique Customers]], 1)</f>
        <v>1</v>
      </c>
      <c r="AO1928" s="17" t="str">
        <f t="shared" si="30"/>
        <v>Repeated</v>
      </c>
      <c r="AP1928" s="17" t="str">
        <f>"Q"&amp;_xlfn.CEILING.MATH(MONTH(Table_1[[#This Row],[Monthly sales]])/3,1)</f>
        <v>Q2</v>
      </c>
    </row>
    <row r="1929" spans="1:42" ht="14.4" x14ac:dyDescent="0.3">
      <c r="A1929" s="2">
        <v>1307</v>
      </c>
      <c r="B1929" s="15" t="s">
        <v>3002</v>
      </c>
      <c r="C1929" s="15" t="s">
        <v>48</v>
      </c>
      <c r="D1929" s="6">
        <v>0.04</v>
      </c>
      <c r="E1929" s="4">
        <v>8.33</v>
      </c>
      <c r="F1929" s="4">
        <v>1.99</v>
      </c>
      <c r="G1929" s="15" t="s">
        <v>39</v>
      </c>
      <c r="H1929" s="15" t="s">
        <v>28</v>
      </c>
      <c r="I1929" s="15" t="s">
        <v>41</v>
      </c>
      <c r="J1929" s="15" t="s">
        <v>42</v>
      </c>
      <c r="K1929" s="15" t="s">
        <v>43</v>
      </c>
      <c r="L1929" s="15" t="s">
        <v>1175</v>
      </c>
      <c r="M1929" s="6">
        <v>0.52</v>
      </c>
      <c r="N1929" s="15" t="s">
        <v>33</v>
      </c>
      <c r="O1929" s="15" t="s">
        <v>60</v>
      </c>
      <c r="P1929" s="15" t="s">
        <v>140</v>
      </c>
      <c r="Q1929" s="15" t="s">
        <v>2286</v>
      </c>
      <c r="R1929" s="2">
        <v>97420</v>
      </c>
      <c r="S1929" s="1">
        <v>42185</v>
      </c>
      <c r="T1929" s="12">
        <f>EOMONTH(Table_1[[#This Row],[Order Date]],0)</f>
        <v>42185</v>
      </c>
      <c r="U1929" s="10">
        <f>EOMONTH(Table_1[[#This Row],[Order Date]],0)</f>
        <v>42185</v>
      </c>
      <c r="V1929" s="14">
        <v>42185</v>
      </c>
      <c r="W1929" s="1">
        <v>42192</v>
      </c>
      <c r="X1929" s="12">
        <v>42192</v>
      </c>
      <c r="Y1929" s="10">
        <f>EOMONTH(Table_1[[#This Row],[Ship date]],0)</f>
        <v>42216</v>
      </c>
      <c r="Z1929" s="14">
        <v>42192</v>
      </c>
      <c r="AA1929" s="4">
        <v>44.892000000000003</v>
      </c>
      <c r="AB1929" s="2">
        <v>16</v>
      </c>
      <c r="AC1929" s="4">
        <v>131.26</v>
      </c>
      <c r="AD1929" s="2">
        <v>91451</v>
      </c>
      <c r="AE1929" s="4">
        <f>'DataCleaning and Transformation'!$E1929-'DataCleaning and Transformation'!$D1929</f>
        <v>8.2900000000000009</v>
      </c>
      <c r="AF1929" s="15" t="str">
        <f>_xlfn.IFS('DataCleaning and Transformation'!$O1929="Central","Chris",'DataCleaning and Transformation'!$O1929="East","Erin",'DataCleaning and Transformation'!$O1929="South","Sam",'DataCleaning and Transformation'!$O1929="West","William")</f>
        <v>William</v>
      </c>
      <c r="AG1929" s="31">
        <f>Table_1[[#This Row],[Ship date]]-Table_1[[#This Row],[Order Date]]</f>
        <v>7</v>
      </c>
      <c r="AH1929" s="22">
        <f>Table_1[[#This Row],[Profit]]/Table_1[[#This Row],[Sales]]</f>
        <v>0.34200822794453761</v>
      </c>
      <c r="AI1929" s="23">
        <f>Table_1[[#This Row],[Profit]]+Table_1[[#This Row],[Sales]]</f>
        <v>176.15199999999999</v>
      </c>
      <c r="AJ1929" s="17">
        <f>WEEKNUM(Table_1[[#This Row],[Order Date]],1)</f>
        <v>27</v>
      </c>
      <c r="AK1929" s="17" t="str">
        <f>TEXT(Table_1[[#This Row],[Order Date]],"mmm yyyy")</f>
        <v>Jun 2015</v>
      </c>
      <c r="AL1929" s="17" t="str">
        <f>Table_1[[#This Row],[Monthly sales]]&amp;"  Week "&amp;TEXT(Table_1[[#This Row],[Weekly sales]],"00")</f>
        <v>Jun 2015  Week 27</v>
      </c>
      <c r="AM1929" s="17">
        <f>IF(COUNTIF($A$2:A1929, A1929)=1, 1, 0)</f>
        <v>1</v>
      </c>
      <c r="AN1929" s="3">
        <f>COUNTA(A1929) - COUNTIF(Table_1[[#This Row],[Unique Customers]], 1)</f>
        <v>0</v>
      </c>
      <c r="AO1929" s="17" t="str">
        <f t="shared" si="30"/>
        <v>Unique</v>
      </c>
      <c r="AP1929" s="17" t="str">
        <f>"Q"&amp;_xlfn.CEILING.MATH(MONTH(Table_1[[#This Row],[Monthly sales]])/3,1)</f>
        <v>Q2</v>
      </c>
    </row>
    <row r="1930" spans="1:42" ht="14.4" x14ac:dyDescent="0.3">
      <c r="A1930" s="2">
        <v>2089</v>
      </c>
      <c r="B1930" s="15" t="s">
        <v>3003</v>
      </c>
      <c r="C1930" s="15" t="s">
        <v>48</v>
      </c>
      <c r="D1930" s="6">
        <v>0.06</v>
      </c>
      <c r="E1930" s="4">
        <v>38.06</v>
      </c>
      <c r="F1930" s="4">
        <v>4.5</v>
      </c>
      <c r="G1930" s="15" t="s">
        <v>39</v>
      </c>
      <c r="H1930" s="15" t="s">
        <v>95</v>
      </c>
      <c r="I1930" s="15" t="s">
        <v>49</v>
      </c>
      <c r="J1930" s="15" t="s">
        <v>96</v>
      </c>
      <c r="K1930" s="15" t="s">
        <v>74</v>
      </c>
      <c r="L1930" s="15" t="s">
        <v>3004</v>
      </c>
      <c r="M1930" s="6">
        <v>0.56000000000000005</v>
      </c>
      <c r="N1930" s="15" t="s">
        <v>33</v>
      </c>
      <c r="O1930" s="15" t="s">
        <v>112</v>
      </c>
      <c r="P1930" s="15" t="s">
        <v>113</v>
      </c>
      <c r="Q1930" s="15" t="s">
        <v>3005</v>
      </c>
      <c r="R1930" s="2">
        <v>10956</v>
      </c>
      <c r="S1930" s="1">
        <v>42185</v>
      </c>
      <c r="T1930" s="12">
        <f>EOMONTH(Table_1[[#This Row],[Order Date]],0)</f>
        <v>42185</v>
      </c>
      <c r="U1930" s="10">
        <f>EOMONTH(Table_1[[#This Row],[Order Date]],0)</f>
        <v>42185</v>
      </c>
      <c r="V1930" s="14">
        <v>42185</v>
      </c>
      <c r="W1930" s="1">
        <v>42191</v>
      </c>
      <c r="X1930" s="12">
        <v>42191</v>
      </c>
      <c r="Y1930" s="10">
        <f>EOMONTH(Table_1[[#This Row],[Ship date]],0)</f>
        <v>42216</v>
      </c>
      <c r="Z1930" s="14">
        <v>42191</v>
      </c>
      <c r="AA1930" s="4">
        <v>450.45960000000002</v>
      </c>
      <c r="AB1930" s="2">
        <v>17</v>
      </c>
      <c r="AC1930" s="4">
        <v>652.84</v>
      </c>
      <c r="AD1930" s="2">
        <v>88348</v>
      </c>
      <c r="AE1930" s="4">
        <f>'DataCleaning and Transformation'!$E1930-'DataCleaning and Transformation'!$D1930</f>
        <v>38</v>
      </c>
      <c r="AF1930" s="15" t="str">
        <f>_xlfn.IFS('DataCleaning and Transformation'!$O1930="Central","Chris",'DataCleaning and Transformation'!$O1930="East","Erin",'DataCleaning and Transformation'!$O1930="South","Sam",'DataCleaning and Transformation'!$O1930="West","William")</f>
        <v>Erin</v>
      </c>
      <c r="AG1930" s="31">
        <f>Table_1[[#This Row],[Ship date]]-Table_1[[#This Row],[Order Date]]</f>
        <v>6</v>
      </c>
      <c r="AH1930" s="22">
        <f>Table_1[[#This Row],[Profit]]/Table_1[[#This Row],[Sales]]</f>
        <v>0.69</v>
      </c>
      <c r="AI1930" s="23">
        <f>Table_1[[#This Row],[Profit]]+Table_1[[#This Row],[Sales]]</f>
        <v>1103.2996000000001</v>
      </c>
      <c r="AJ1930" s="17">
        <f>WEEKNUM(Table_1[[#This Row],[Order Date]],1)</f>
        <v>27</v>
      </c>
      <c r="AK1930" s="17" t="str">
        <f>TEXT(Table_1[[#This Row],[Order Date]],"mmm yyyy")</f>
        <v>Jun 2015</v>
      </c>
      <c r="AL1930" s="17" t="str">
        <f>Table_1[[#This Row],[Monthly sales]]&amp;"  Week "&amp;TEXT(Table_1[[#This Row],[Weekly sales]],"00")</f>
        <v>Jun 2015  Week 27</v>
      </c>
      <c r="AM1930" s="17">
        <f>IF(COUNTIF($A$2:A1930, A1930)=1, 1, 0)</f>
        <v>1</v>
      </c>
      <c r="AN1930" s="3">
        <f>COUNTA(A1930) - COUNTIF(Table_1[[#This Row],[Unique Customers]], 1)</f>
        <v>0</v>
      </c>
      <c r="AO1930" s="17" t="str">
        <f t="shared" si="30"/>
        <v>Unique</v>
      </c>
      <c r="AP1930" s="17" t="str">
        <f>"Q"&amp;_xlfn.CEILING.MATH(MONTH(Table_1[[#This Row],[Monthly sales]])/3,1)</f>
        <v>Q2</v>
      </c>
    </row>
    <row r="1931" spans="1:42" ht="14.4" x14ac:dyDescent="0.3">
      <c r="A1931" s="2">
        <v>2089</v>
      </c>
      <c r="B1931" s="15" t="s">
        <v>3003</v>
      </c>
      <c r="C1931" s="15" t="s">
        <v>48</v>
      </c>
      <c r="D1931" s="6">
        <v>0.08</v>
      </c>
      <c r="E1931" s="4">
        <v>599.99</v>
      </c>
      <c r="F1931" s="4">
        <v>24.49</v>
      </c>
      <c r="G1931" s="15" t="s">
        <v>39</v>
      </c>
      <c r="H1931" s="15" t="s">
        <v>95</v>
      </c>
      <c r="I1931" s="15" t="s">
        <v>41</v>
      </c>
      <c r="J1931" s="15" t="s">
        <v>64</v>
      </c>
      <c r="K1931" s="15" t="s">
        <v>65</v>
      </c>
      <c r="L1931" s="15" t="s">
        <v>3006</v>
      </c>
      <c r="M1931" s="6">
        <v>0.37</v>
      </c>
      <c r="N1931" s="15" t="s">
        <v>33</v>
      </c>
      <c r="O1931" s="15" t="s">
        <v>112</v>
      </c>
      <c r="P1931" s="15" t="s">
        <v>113</v>
      </c>
      <c r="Q1931" s="15" t="s">
        <v>3005</v>
      </c>
      <c r="R1931" s="2">
        <v>10956</v>
      </c>
      <c r="S1931" s="1">
        <v>42185</v>
      </c>
      <c r="T1931" s="12">
        <f>EOMONTH(Table_1[[#This Row],[Order Date]],0)</f>
        <v>42185</v>
      </c>
      <c r="U1931" s="10">
        <f>EOMONTH(Table_1[[#This Row],[Order Date]],0)</f>
        <v>42185</v>
      </c>
      <c r="V1931" s="14">
        <v>42185</v>
      </c>
      <c r="W1931" s="1">
        <v>42193</v>
      </c>
      <c r="X1931" s="12">
        <v>42193</v>
      </c>
      <c r="Y1931" s="10">
        <f>EOMONTH(Table_1[[#This Row],[Ship date]],0)</f>
        <v>42216</v>
      </c>
      <c r="Z1931" s="14">
        <v>42193</v>
      </c>
      <c r="AA1931" s="4">
        <v>8798.1831000000002</v>
      </c>
      <c r="AB1931" s="2">
        <v>22</v>
      </c>
      <c r="AC1931" s="4">
        <v>12750.99</v>
      </c>
      <c r="AD1931" s="2">
        <v>88348</v>
      </c>
      <c r="AE1931" s="4">
        <f>'DataCleaning and Transformation'!$E1931-'DataCleaning and Transformation'!$D1931</f>
        <v>599.91</v>
      </c>
      <c r="AF1931" s="15" t="str">
        <f>_xlfn.IFS('DataCleaning and Transformation'!$O1931="Central","Chris",'DataCleaning and Transformation'!$O1931="East","Erin",'DataCleaning and Transformation'!$O1931="South","Sam",'DataCleaning and Transformation'!$O1931="West","William")</f>
        <v>Erin</v>
      </c>
      <c r="AG1931" s="31">
        <f>Table_1[[#This Row],[Ship date]]-Table_1[[#This Row],[Order Date]]</f>
        <v>8</v>
      </c>
      <c r="AH1931" s="22">
        <f>Table_1[[#This Row],[Profit]]/Table_1[[#This Row],[Sales]]</f>
        <v>0.69000000000000006</v>
      </c>
      <c r="AI1931" s="23">
        <f>Table_1[[#This Row],[Profit]]+Table_1[[#This Row],[Sales]]</f>
        <v>21549.1731</v>
      </c>
      <c r="AJ1931" s="17">
        <f>WEEKNUM(Table_1[[#This Row],[Order Date]],1)</f>
        <v>27</v>
      </c>
      <c r="AK1931" s="17" t="str">
        <f>TEXT(Table_1[[#This Row],[Order Date]],"mmm yyyy")</f>
        <v>Jun 2015</v>
      </c>
      <c r="AL1931" s="17" t="str">
        <f>Table_1[[#This Row],[Monthly sales]]&amp;"  Week "&amp;TEXT(Table_1[[#This Row],[Weekly sales]],"00")</f>
        <v>Jun 2015  Week 27</v>
      </c>
      <c r="AM1931" s="17">
        <f>IF(COUNTIF($A$2:A1931, A1931)=1, 1, 0)</f>
        <v>0</v>
      </c>
      <c r="AN1931" s="3">
        <f>COUNTA(A1931) - COUNTIF(Table_1[[#This Row],[Unique Customers]], 1)</f>
        <v>1</v>
      </c>
      <c r="AO1931" s="17" t="str">
        <f t="shared" si="30"/>
        <v>Repeated</v>
      </c>
      <c r="AP1931" s="17" t="str">
        <f>"Q"&amp;_xlfn.CEILING.MATH(MONTH(Table_1[[#This Row],[Monthly sales]])/3,1)</f>
        <v>Q2</v>
      </c>
    </row>
    <row r="1932" spans="1:42" ht="14.4" x14ac:dyDescent="0.3">
      <c r="A1932" s="2">
        <v>2089</v>
      </c>
      <c r="B1932" s="15" t="s">
        <v>3003</v>
      </c>
      <c r="C1932" s="15" t="s">
        <v>48</v>
      </c>
      <c r="D1932" s="6">
        <v>0.1</v>
      </c>
      <c r="E1932" s="4">
        <v>3.98</v>
      </c>
      <c r="F1932" s="4">
        <v>2.97</v>
      </c>
      <c r="G1932" s="15" t="s">
        <v>88</v>
      </c>
      <c r="H1932" s="15" t="s">
        <v>95</v>
      </c>
      <c r="I1932" s="15" t="s">
        <v>49</v>
      </c>
      <c r="J1932" s="15" t="s">
        <v>89</v>
      </c>
      <c r="K1932" s="15" t="s">
        <v>51</v>
      </c>
      <c r="L1932" s="15" t="s">
        <v>3007</v>
      </c>
      <c r="M1932" s="6">
        <v>0.35</v>
      </c>
      <c r="N1932" s="15" t="s">
        <v>33</v>
      </c>
      <c r="O1932" s="15" t="s">
        <v>112</v>
      </c>
      <c r="P1932" s="15" t="s">
        <v>113</v>
      </c>
      <c r="Q1932" s="15" t="s">
        <v>3005</v>
      </c>
      <c r="R1932" s="2">
        <v>10956</v>
      </c>
      <c r="S1932" s="1">
        <v>42185</v>
      </c>
      <c r="T1932" s="12">
        <f>EOMONTH(Table_1[[#This Row],[Order Date]],0)</f>
        <v>42185</v>
      </c>
      <c r="U1932" s="10">
        <f>EOMONTH(Table_1[[#This Row],[Order Date]],0)</f>
        <v>42185</v>
      </c>
      <c r="V1932" s="14">
        <v>42185</v>
      </c>
      <c r="W1932" s="1">
        <v>42189</v>
      </c>
      <c r="X1932" s="12">
        <v>42189</v>
      </c>
      <c r="Y1932" s="10">
        <f>EOMONTH(Table_1[[#This Row],[Ship date]],0)</f>
        <v>42216</v>
      </c>
      <c r="Z1932" s="14">
        <v>42189</v>
      </c>
      <c r="AA1932" s="4">
        <v>-5.3849999999999998</v>
      </c>
      <c r="AB1932" s="2">
        <v>5</v>
      </c>
      <c r="AC1932" s="4">
        <v>20.54</v>
      </c>
      <c r="AD1932" s="2">
        <v>88348</v>
      </c>
      <c r="AE1932" s="4">
        <f>'DataCleaning and Transformation'!$E1932-'DataCleaning and Transformation'!$D1932</f>
        <v>3.88</v>
      </c>
      <c r="AF1932" s="15" t="str">
        <f>_xlfn.IFS('DataCleaning and Transformation'!$O1932="Central","Chris",'DataCleaning and Transformation'!$O1932="East","Erin",'DataCleaning and Transformation'!$O1932="South","Sam",'DataCleaning and Transformation'!$O1932="West","William")</f>
        <v>Erin</v>
      </c>
      <c r="AG1932" s="31">
        <f>Table_1[[#This Row],[Ship date]]-Table_1[[#This Row],[Order Date]]</f>
        <v>4</v>
      </c>
      <c r="AH1932" s="22">
        <f>Table_1[[#This Row],[Profit]]/Table_1[[#This Row],[Sales]]</f>
        <v>-0.26217137293086662</v>
      </c>
      <c r="AI1932" s="23">
        <f>Table_1[[#This Row],[Profit]]+Table_1[[#This Row],[Sales]]</f>
        <v>15.154999999999999</v>
      </c>
      <c r="AJ1932" s="17">
        <f>WEEKNUM(Table_1[[#This Row],[Order Date]],1)</f>
        <v>27</v>
      </c>
      <c r="AK1932" s="17" t="str">
        <f>TEXT(Table_1[[#This Row],[Order Date]],"mmm yyyy")</f>
        <v>Jun 2015</v>
      </c>
      <c r="AL1932" s="17" t="str">
        <f>Table_1[[#This Row],[Monthly sales]]&amp;"  Week "&amp;TEXT(Table_1[[#This Row],[Weekly sales]],"00")</f>
        <v>Jun 2015  Week 27</v>
      </c>
      <c r="AM1932" s="17">
        <f>IF(COUNTIF($A$2:A1932, A1932)=1, 1, 0)</f>
        <v>0</v>
      </c>
      <c r="AN1932" s="3">
        <f>COUNTA(A1932) - COUNTIF(Table_1[[#This Row],[Unique Customers]], 1)</f>
        <v>1</v>
      </c>
      <c r="AO1932" s="17" t="str">
        <f t="shared" si="30"/>
        <v>Repeated</v>
      </c>
      <c r="AP1932" s="17" t="str">
        <f>"Q"&amp;_xlfn.CEILING.MATH(MONTH(Table_1[[#This Row],[Monthly sales]])/3,1)</f>
        <v>Q2</v>
      </c>
    </row>
    <row r="1933" spans="1:42" ht="14.4" x14ac:dyDescent="0.3">
      <c r="A1933" s="2">
        <v>2882</v>
      </c>
      <c r="B1933" s="15" t="s">
        <v>672</v>
      </c>
      <c r="C1933" s="15" t="s">
        <v>48</v>
      </c>
      <c r="D1933" s="6">
        <v>0.05</v>
      </c>
      <c r="E1933" s="4">
        <v>63.94</v>
      </c>
      <c r="F1933" s="4">
        <v>14.48</v>
      </c>
      <c r="G1933" s="15" t="s">
        <v>88</v>
      </c>
      <c r="H1933" s="15" t="s">
        <v>40</v>
      </c>
      <c r="I1933" s="15" t="s">
        <v>29</v>
      </c>
      <c r="J1933" s="15" t="s">
        <v>127</v>
      </c>
      <c r="K1933" s="15" t="s">
        <v>74</v>
      </c>
      <c r="L1933" s="15" t="s">
        <v>1995</v>
      </c>
      <c r="M1933" s="6">
        <v>0.46</v>
      </c>
      <c r="N1933" s="15" t="s">
        <v>33</v>
      </c>
      <c r="O1933" s="15" t="s">
        <v>34</v>
      </c>
      <c r="P1933" s="15" t="s">
        <v>98</v>
      </c>
      <c r="Q1933" s="15" t="s">
        <v>674</v>
      </c>
      <c r="R1933" s="2">
        <v>28206</v>
      </c>
      <c r="S1933" s="1">
        <v>42185</v>
      </c>
      <c r="T1933" s="12">
        <f>EOMONTH(Table_1[[#This Row],[Order Date]],0)</f>
        <v>42185</v>
      </c>
      <c r="U1933" s="10">
        <f>EOMONTH(Table_1[[#This Row],[Order Date]],0)</f>
        <v>42185</v>
      </c>
      <c r="V1933" s="14">
        <v>42185</v>
      </c>
      <c r="W1933" s="1">
        <v>42192</v>
      </c>
      <c r="X1933" s="12">
        <v>42192</v>
      </c>
      <c r="Y1933" s="10">
        <f>EOMONTH(Table_1[[#This Row],[Ship date]],0)</f>
        <v>42216</v>
      </c>
      <c r="Z1933" s="14">
        <v>42192</v>
      </c>
      <c r="AA1933" s="4">
        <v>270.87430000000001</v>
      </c>
      <c r="AB1933" s="2">
        <v>21</v>
      </c>
      <c r="AC1933" s="4">
        <v>1336.35</v>
      </c>
      <c r="AD1933" s="2">
        <v>40224</v>
      </c>
      <c r="AE1933" s="4">
        <f>'DataCleaning and Transformation'!$E1933-'DataCleaning and Transformation'!$D1933</f>
        <v>63.89</v>
      </c>
      <c r="AF1933" s="15" t="str">
        <f>_xlfn.IFS('DataCleaning and Transformation'!$O1933="Central","Chris",'DataCleaning and Transformation'!$O1933="East","Erin",'DataCleaning and Transformation'!$O1933="South","Sam",'DataCleaning and Transformation'!$O1933="West","William")</f>
        <v>Sam</v>
      </c>
      <c r="AG1933" s="31">
        <f>Table_1[[#This Row],[Ship date]]-Table_1[[#This Row],[Order Date]]</f>
        <v>7</v>
      </c>
      <c r="AH1933" s="22">
        <f>Table_1[[#This Row],[Profit]]/Table_1[[#This Row],[Sales]]</f>
        <v>0.20269712275975607</v>
      </c>
      <c r="AI1933" s="23">
        <f>Table_1[[#This Row],[Profit]]+Table_1[[#This Row],[Sales]]</f>
        <v>1607.2242999999999</v>
      </c>
      <c r="AJ1933" s="17">
        <f>WEEKNUM(Table_1[[#This Row],[Order Date]],1)</f>
        <v>27</v>
      </c>
      <c r="AK1933" s="17" t="str">
        <f>TEXT(Table_1[[#This Row],[Order Date]],"mmm yyyy")</f>
        <v>Jun 2015</v>
      </c>
      <c r="AL1933" s="17" t="str">
        <f>Table_1[[#This Row],[Monthly sales]]&amp;"  Week "&amp;TEXT(Table_1[[#This Row],[Weekly sales]],"00")</f>
        <v>Jun 2015  Week 27</v>
      </c>
      <c r="AM1933" s="17">
        <f>IF(COUNTIF($A$2:A1933, A1933)=1, 1, 0)</f>
        <v>0</v>
      </c>
      <c r="AN1933" s="3">
        <f>COUNTA(A1933) - COUNTIF(Table_1[[#This Row],[Unique Customers]], 1)</f>
        <v>1</v>
      </c>
      <c r="AO1933" s="17" t="str">
        <f t="shared" si="30"/>
        <v>Unique</v>
      </c>
      <c r="AP1933" s="17" t="str">
        <f>"Q"&amp;_xlfn.CEILING.MATH(MONTH(Table_1[[#This Row],[Monthly sales]])/3,1)</f>
        <v>Q2</v>
      </c>
    </row>
    <row r="1934" spans="1:42" ht="14.4" x14ac:dyDescent="0.3">
      <c r="A1934" s="2">
        <v>2885</v>
      </c>
      <c r="B1934" s="15" t="s">
        <v>3008</v>
      </c>
      <c r="C1934" s="15" t="s">
        <v>48</v>
      </c>
      <c r="D1934" s="6">
        <v>0.05</v>
      </c>
      <c r="E1934" s="4">
        <v>63.94</v>
      </c>
      <c r="F1934" s="4">
        <v>14.48</v>
      </c>
      <c r="G1934" s="15" t="s">
        <v>88</v>
      </c>
      <c r="H1934" s="15" t="s">
        <v>40</v>
      </c>
      <c r="I1934" s="15" t="s">
        <v>29</v>
      </c>
      <c r="J1934" s="15" t="s">
        <v>127</v>
      </c>
      <c r="K1934" s="15" t="s">
        <v>74</v>
      </c>
      <c r="L1934" s="15" t="s">
        <v>1995</v>
      </c>
      <c r="M1934" s="6">
        <v>0.46</v>
      </c>
      <c r="N1934" s="15" t="s">
        <v>33</v>
      </c>
      <c r="O1934" s="15" t="s">
        <v>112</v>
      </c>
      <c r="P1934" s="15" t="s">
        <v>318</v>
      </c>
      <c r="Q1934" s="15" t="s">
        <v>3009</v>
      </c>
      <c r="R1934" s="2">
        <v>44133</v>
      </c>
      <c r="S1934" s="1">
        <v>42185</v>
      </c>
      <c r="T1934" s="12">
        <f>EOMONTH(Table_1[[#This Row],[Order Date]],0)</f>
        <v>42185</v>
      </c>
      <c r="U1934" s="10">
        <f>EOMONTH(Table_1[[#This Row],[Order Date]],0)</f>
        <v>42185</v>
      </c>
      <c r="V1934" s="14">
        <v>42185</v>
      </c>
      <c r="W1934" s="1">
        <v>42192</v>
      </c>
      <c r="X1934" s="12">
        <v>42192</v>
      </c>
      <c r="Y1934" s="10">
        <f>EOMONTH(Table_1[[#This Row],[Ship date]],0)</f>
        <v>42216</v>
      </c>
      <c r="Z1934" s="14">
        <v>42192</v>
      </c>
      <c r="AA1934" s="4">
        <v>219.54419999999999</v>
      </c>
      <c r="AB1934" s="2">
        <v>5</v>
      </c>
      <c r="AC1934" s="4">
        <v>318.18</v>
      </c>
      <c r="AD1934" s="2">
        <v>87634</v>
      </c>
      <c r="AE1934" s="4">
        <f>'DataCleaning and Transformation'!$E1934-'DataCleaning and Transformation'!$D1934</f>
        <v>63.89</v>
      </c>
      <c r="AF1934" s="15" t="str">
        <f>_xlfn.IFS('DataCleaning and Transformation'!$O1934="Central","Chris",'DataCleaning and Transformation'!$O1934="East","Erin",'DataCleaning and Transformation'!$O1934="South","Sam",'DataCleaning and Transformation'!$O1934="West","William")</f>
        <v>Erin</v>
      </c>
      <c r="AG1934" s="31">
        <f>Table_1[[#This Row],[Ship date]]-Table_1[[#This Row],[Order Date]]</f>
        <v>7</v>
      </c>
      <c r="AH1934" s="22">
        <f>Table_1[[#This Row],[Profit]]/Table_1[[#This Row],[Sales]]</f>
        <v>0.69</v>
      </c>
      <c r="AI1934" s="23">
        <f>Table_1[[#This Row],[Profit]]+Table_1[[#This Row],[Sales]]</f>
        <v>537.7242</v>
      </c>
      <c r="AJ1934" s="17">
        <f>WEEKNUM(Table_1[[#This Row],[Order Date]],1)</f>
        <v>27</v>
      </c>
      <c r="AK1934" s="17" t="str">
        <f>TEXT(Table_1[[#This Row],[Order Date]],"mmm yyyy")</f>
        <v>Jun 2015</v>
      </c>
      <c r="AL1934" s="17" t="str">
        <f>Table_1[[#This Row],[Monthly sales]]&amp;"  Week "&amp;TEXT(Table_1[[#This Row],[Weekly sales]],"00")</f>
        <v>Jun 2015  Week 27</v>
      </c>
      <c r="AM1934" s="17">
        <f>IF(COUNTIF($A$2:A1934, A1934)=1, 1, 0)</f>
        <v>1</v>
      </c>
      <c r="AN1934" s="3">
        <f>COUNTA(A1934) - COUNTIF(Table_1[[#This Row],[Unique Customers]], 1)</f>
        <v>0</v>
      </c>
      <c r="AO1934" s="17" t="str">
        <f t="shared" si="30"/>
        <v>Unique</v>
      </c>
      <c r="AP1934" s="17" t="str">
        <f>"Q"&amp;_xlfn.CEILING.MATH(MONTH(Table_1[[#This Row],[Monthly sales]])/3,1)</f>
        <v>Q2</v>
      </c>
    </row>
    <row r="1935" spans="1:42" ht="14.4" x14ac:dyDescent="0.3">
      <c r="A1935" s="2">
        <v>1384</v>
      </c>
      <c r="B1935" s="15" t="s">
        <v>2792</v>
      </c>
      <c r="C1935" s="15" t="s">
        <v>71</v>
      </c>
      <c r="D1935" s="6">
        <v>7.0000000000000007E-2</v>
      </c>
      <c r="E1935" s="4">
        <v>11.29</v>
      </c>
      <c r="F1935" s="4">
        <v>5.03</v>
      </c>
      <c r="G1935" s="15" t="s">
        <v>39</v>
      </c>
      <c r="H1935" s="15" t="s">
        <v>40</v>
      </c>
      <c r="I1935" s="15" t="s">
        <v>49</v>
      </c>
      <c r="J1935" s="15" t="s">
        <v>79</v>
      </c>
      <c r="K1935" s="15" t="s">
        <v>74</v>
      </c>
      <c r="L1935" s="15" t="s">
        <v>1261</v>
      </c>
      <c r="M1935" s="6">
        <v>0.59</v>
      </c>
      <c r="N1935" s="15" t="s">
        <v>33</v>
      </c>
      <c r="O1935" s="15" t="s">
        <v>34</v>
      </c>
      <c r="P1935" s="15" t="s">
        <v>243</v>
      </c>
      <c r="Q1935" s="15" t="s">
        <v>2733</v>
      </c>
      <c r="R1935" s="2">
        <v>22304</v>
      </c>
      <c r="S1935" s="1">
        <v>42185</v>
      </c>
      <c r="T1935" s="12">
        <f>EOMONTH(Table_1[[#This Row],[Order Date]],0)</f>
        <v>42185</v>
      </c>
      <c r="U1935" s="10">
        <f>EOMONTH(Table_1[[#This Row],[Order Date]],0)</f>
        <v>42185</v>
      </c>
      <c r="V1935" s="14">
        <v>42185</v>
      </c>
      <c r="W1935" s="1">
        <v>42187</v>
      </c>
      <c r="X1935" s="12">
        <v>42187</v>
      </c>
      <c r="Y1935" s="10">
        <f>EOMONTH(Table_1[[#This Row],[Ship date]],0)</f>
        <v>42216</v>
      </c>
      <c r="Z1935" s="14">
        <v>42187</v>
      </c>
      <c r="AA1935" s="4">
        <v>-163.03</v>
      </c>
      <c r="AB1935" s="2">
        <v>11</v>
      </c>
      <c r="AC1935" s="4">
        <v>123.18</v>
      </c>
      <c r="AD1935" s="2">
        <v>89407</v>
      </c>
      <c r="AE1935" s="4">
        <f>'DataCleaning and Transformation'!$E1935-'DataCleaning and Transformation'!$D1935</f>
        <v>11.219999999999999</v>
      </c>
      <c r="AF1935" s="15" t="str">
        <f>_xlfn.IFS('DataCleaning and Transformation'!$O1935="Central","Chris",'DataCleaning and Transformation'!$O1935="East","Erin",'DataCleaning and Transformation'!$O1935="South","Sam",'DataCleaning and Transformation'!$O1935="West","William")</f>
        <v>Sam</v>
      </c>
      <c r="AG1935" s="31">
        <f>Table_1[[#This Row],[Ship date]]-Table_1[[#This Row],[Order Date]]</f>
        <v>2</v>
      </c>
      <c r="AH1935" s="22">
        <f>Table_1[[#This Row],[Profit]]/Table_1[[#This Row],[Sales]]</f>
        <v>-1.3235103101152783</v>
      </c>
      <c r="AI1935" s="23">
        <f>Table_1[[#This Row],[Profit]]+Table_1[[#This Row],[Sales]]</f>
        <v>-39.849999999999994</v>
      </c>
      <c r="AJ1935" s="17">
        <f>WEEKNUM(Table_1[[#This Row],[Order Date]],1)</f>
        <v>27</v>
      </c>
      <c r="AK1935" s="17" t="str">
        <f>TEXT(Table_1[[#This Row],[Order Date]],"mmm yyyy")</f>
        <v>Jun 2015</v>
      </c>
      <c r="AL1935" s="17" t="str">
        <f>Table_1[[#This Row],[Monthly sales]]&amp;"  Week "&amp;TEXT(Table_1[[#This Row],[Weekly sales]],"00")</f>
        <v>Jun 2015  Week 27</v>
      </c>
      <c r="AM1935" s="17">
        <f>IF(COUNTIF($A$2:A1935, A1935)=1, 1, 0)</f>
        <v>0</v>
      </c>
      <c r="AN1935" s="3">
        <f>COUNTA(A1935) - COUNTIF(Table_1[[#This Row],[Unique Customers]], 1)</f>
        <v>1</v>
      </c>
      <c r="AO1935" s="17" t="str">
        <f t="shared" si="30"/>
        <v>Unique</v>
      </c>
      <c r="AP1935" s="17" t="str">
        <f>"Q"&amp;_xlfn.CEILING.MATH(MONTH(Table_1[[#This Row],[Monthly sales]])/3,1)</f>
        <v>Q2</v>
      </c>
    </row>
    <row r="1936" spans="1:42" ht="14.4" x14ac:dyDescent="0.3">
      <c r="A1936" s="2">
        <v>1472</v>
      </c>
      <c r="B1936" s="15" t="s">
        <v>2670</v>
      </c>
      <c r="C1936" s="15" t="s">
        <v>71</v>
      </c>
      <c r="D1936" s="6">
        <v>0.02</v>
      </c>
      <c r="E1936" s="4">
        <v>30.98</v>
      </c>
      <c r="F1936" s="4">
        <v>6.5</v>
      </c>
      <c r="G1936" s="15" t="s">
        <v>88</v>
      </c>
      <c r="H1936" s="15" t="s">
        <v>72</v>
      </c>
      <c r="I1936" s="15" t="s">
        <v>41</v>
      </c>
      <c r="J1936" s="15" t="s">
        <v>42</v>
      </c>
      <c r="K1936" s="15" t="s">
        <v>74</v>
      </c>
      <c r="L1936" s="15" t="s">
        <v>2856</v>
      </c>
      <c r="M1936" s="6">
        <v>0.79</v>
      </c>
      <c r="N1936" s="15" t="s">
        <v>33</v>
      </c>
      <c r="O1936" s="15" t="s">
        <v>112</v>
      </c>
      <c r="P1936" s="15" t="s">
        <v>318</v>
      </c>
      <c r="Q1936" s="15" t="s">
        <v>2671</v>
      </c>
      <c r="R1936" s="2">
        <v>44145</v>
      </c>
      <c r="S1936" s="1">
        <v>42185</v>
      </c>
      <c r="T1936" s="12">
        <f>EOMONTH(Table_1[[#This Row],[Order Date]],0)</f>
        <v>42185</v>
      </c>
      <c r="U1936" s="10">
        <f>EOMONTH(Table_1[[#This Row],[Order Date]],0)</f>
        <v>42185</v>
      </c>
      <c r="V1936" s="14">
        <v>42185</v>
      </c>
      <c r="W1936" s="1">
        <v>42186</v>
      </c>
      <c r="X1936" s="12">
        <v>42186</v>
      </c>
      <c r="Y1936" s="10">
        <f>EOMONTH(Table_1[[#This Row],[Ship date]],0)</f>
        <v>42216</v>
      </c>
      <c r="Z1936" s="14">
        <v>42186</v>
      </c>
      <c r="AA1936" s="4">
        <v>-44.624000000000002</v>
      </c>
      <c r="AB1936" s="2">
        <v>17</v>
      </c>
      <c r="AC1936" s="4">
        <v>552.89</v>
      </c>
      <c r="AD1936" s="2">
        <v>87078</v>
      </c>
      <c r="AE1936" s="4">
        <f>'DataCleaning and Transformation'!$E1936-'DataCleaning and Transformation'!$D1936</f>
        <v>30.96</v>
      </c>
      <c r="AF1936" s="15" t="str">
        <f>_xlfn.IFS('DataCleaning and Transformation'!$O1936="Central","Chris",'DataCleaning and Transformation'!$O1936="East","Erin",'DataCleaning and Transformation'!$O1936="South","Sam",'DataCleaning and Transformation'!$O1936="West","William")</f>
        <v>Erin</v>
      </c>
      <c r="AG1936" s="31">
        <f>Table_1[[#This Row],[Ship date]]-Table_1[[#This Row],[Order Date]]</f>
        <v>1</v>
      </c>
      <c r="AH1936" s="22">
        <f>Table_1[[#This Row],[Profit]]/Table_1[[#This Row],[Sales]]</f>
        <v>-8.0710448733021037E-2</v>
      </c>
      <c r="AI1936" s="23">
        <f>Table_1[[#This Row],[Profit]]+Table_1[[#This Row],[Sales]]</f>
        <v>508.26599999999996</v>
      </c>
      <c r="AJ1936" s="17">
        <f>WEEKNUM(Table_1[[#This Row],[Order Date]],1)</f>
        <v>27</v>
      </c>
      <c r="AK1936" s="17" t="str">
        <f>TEXT(Table_1[[#This Row],[Order Date]],"mmm yyyy")</f>
        <v>Jun 2015</v>
      </c>
      <c r="AL1936" s="17" t="str">
        <f>Table_1[[#This Row],[Monthly sales]]&amp;"  Week "&amp;TEXT(Table_1[[#This Row],[Weekly sales]],"00")</f>
        <v>Jun 2015  Week 27</v>
      </c>
      <c r="AM1936" s="17">
        <f>IF(COUNTIF($A$2:A1936, A1936)=1, 1, 0)</f>
        <v>0</v>
      </c>
      <c r="AN1936" s="3">
        <f>COUNTA(A1936) - COUNTIF(Table_1[[#This Row],[Unique Customers]], 1)</f>
        <v>1</v>
      </c>
      <c r="AO1936" s="17" t="str">
        <f t="shared" si="30"/>
        <v>Unique</v>
      </c>
      <c r="AP1936" s="17" t="str">
        <f>"Q"&amp;_xlfn.CEILING.MATH(MONTH(Table_1[[#This Row],[Monthly sales]])/3,1)</f>
        <v>Q2</v>
      </c>
    </row>
    <row r="1937" spans="1:42" ht="14.4" x14ac:dyDescent="0.3">
      <c r="A1937" s="2">
        <v>2276</v>
      </c>
      <c r="B1937" s="15" t="s">
        <v>3010</v>
      </c>
      <c r="C1937" s="15" t="s">
        <v>71</v>
      </c>
      <c r="D1937" s="6">
        <v>0.01</v>
      </c>
      <c r="E1937" s="4">
        <v>195.99</v>
      </c>
      <c r="F1937" s="4">
        <v>8.99</v>
      </c>
      <c r="G1937" s="15" t="s">
        <v>39</v>
      </c>
      <c r="H1937" s="15" t="s">
        <v>40</v>
      </c>
      <c r="I1937" s="15" t="s">
        <v>41</v>
      </c>
      <c r="J1937" s="15" t="s">
        <v>136</v>
      </c>
      <c r="K1937" s="15" t="s">
        <v>74</v>
      </c>
      <c r="L1937" s="15" t="s">
        <v>1344</v>
      </c>
      <c r="M1937" s="6">
        <v>0.6</v>
      </c>
      <c r="N1937" s="15" t="s">
        <v>33</v>
      </c>
      <c r="O1937" s="15" t="s">
        <v>112</v>
      </c>
      <c r="P1937" s="15" t="s">
        <v>113</v>
      </c>
      <c r="Q1937" s="15" t="s">
        <v>3011</v>
      </c>
      <c r="R1937" s="2">
        <v>14304</v>
      </c>
      <c r="S1937" s="1">
        <v>42185</v>
      </c>
      <c r="T1937" s="12">
        <f>EOMONTH(Table_1[[#This Row],[Order Date]],0)</f>
        <v>42185</v>
      </c>
      <c r="U1937" s="10">
        <f>EOMONTH(Table_1[[#This Row],[Order Date]],0)</f>
        <v>42185</v>
      </c>
      <c r="V1937" s="14">
        <v>42185</v>
      </c>
      <c r="W1937" s="1">
        <v>42185</v>
      </c>
      <c r="X1937" s="12">
        <v>42185</v>
      </c>
      <c r="Y1937" s="10">
        <f>EOMONTH(Table_1[[#This Row],[Ship date]],0)</f>
        <v>42185</v>
      </c>
      <c r="Z1937" s="14">
        <v>42185</v>
      </c>
      <c r="AA1937" s="4">
        <v>2653.7813999999998</v>
      </c>
      <c r="AB1937" s="2">
        <v>22</v>
      </c>
      <c r="AC1937" s="4">
        <v>3846.06</v>
      </c>
      <c r="AD1937" s="2">
        <v>91502</v>
      </c>
      <c r="AE1937" s="4">
        <f>'DataCleaning and Transformation'!$E1937-'DataCleaning and Transformation'!$D1937</f>
        <v>195.98000000000002</v>
      </c>
      <c r="AF1937" s="15" t="str">
        <f>_xlfn.IFS('DataCleaning and Transformation'!$O1937="Central","Chris",'DataCleaning and Transformation'!$O1937="East","Erin",'DataCleaning and Transformation'!$O1937="South","Sam",'DataCleaning and Transformation'!$O1937="West","William")</f>
        <v>Erin</v>
      </c>
      <c r="AG1937" s="31">
        <f>Table_1[[#This Row],[Ship date]]-Table_1[[#This Row],[Order Date]]</f>
        <v>0</v>
      </c>
      <c r="AH1937" s="22">
        <f>Table_1[[#This Row],[Profit]]/Table_1[[#This Row],[Sales]]</f>
        <v>0.69</v>
      </c>
      <c r="AI1937" s="23">
        <f>Table_1[[#This Row],[Profit]]+Table_1[[#This Row],[Sales]]</f>
        <v>6499.8413999999993</v>
      </c>
      <c r="AJ1937" s="17">
        <f>WEEKNUM(Table_1[[#This Row],[Order Date]],1)</f>
        <v>27</v>
      </c>
      <c r="AK1937" s="17" t="str">
        <f>TEXT(Table_1[[#This Row],[Order Date]],"mmm yyyy")</f>
        <v>Jun 2015</v>
      </c>
      <c r="AL1937" s="17" t="str">
        <f>Table_1[[#This Row],[Monthly sales]]&amp;"  Week "&amp;TEXT(Table_1[[#This Row],[Weekly sales]],"00")</f>
        <v>Jun 2015  Week 27</v>
      </c>
      <c r="AM1937" s="17">
        <f>IF(COUNTIF($A$2:A1937, A1937)=1, 1, 0)</f>
        <v>1</v>
      </c>
      <c r="AN1937" s="3">
        <f>COUNTA(A1937) - COUNTIF(Table_1[[#This Row],[Unique Customers]], 1)</f>
        <v>0</v>
      </c>
      <c r="AO1937" s="17" t="str">
        <f t="shared" si="30"/>
        <v>Unique</v>
      </c>
      <c r="AP1937" s="17" t="str">
        <f>"Q"&amp;_xlfn.CEILING.MATH(MONTH(Table_1[[#This Row],[Monthly sales]])/3,1)</f>
        <v>Q2</v>
      </c>
    </row>
    <row r="1938" spans="1:42" ht="13.2" x14ac:dyDescent="0.25">
      <c r="T1938" s="13">
        <f>EOMONTH(Table_1[[#This Row],[Order Date]],0)</f>
        <v>31</v>
      </c>
      <c r="U1938" s="11">
        <f>EOMONTH(Table_1[[#This Row],[Order Date]],0)</f>
        <v>31</v>
      </c>
      <c r="V1938" s="9"/>
      <c r="AF1938" s="15"/>
      <c r="AG1938" s="31">
        <f>Table_1[[#This Row],[Ship date]]-Table_1[[#This Row],[Order Date]]</f>
        <v>0</v>
      </c>
      <c r="AH1938" s="22" t="e">
        <f>Table_1[[#This Row],[Profit]]/Table_1[[#This Row],[Sales]]</f>
        <v>#DIV/0!</v>
      </c>
      <c r="AI1938" s="23">
        <f>Table_1[[#This Row],[Profit]]+Table_1[[#This Row],[Sales]]</f>
        <v>0</v>
      </c>
      <c r="AJ1938" s="17">
        <f>WEEKNUM(Table_1[[#This Row],[Order Date]],1)</f>
        <v>0</v>
      </c>
      <c r="AK1938" s="17" t="str">
        <f>TEXT(Table_1[[#This Row],[Order Date]],"mmm yyyy")</f>
        <v>Jan 1900</v>
      </c>
      <c r="AL1938" s="17" t="str">
        <f>Table_1[[#This Row],[Monthly sales]]&amp;"  Week "&amp;TEXT(Table_1[[#This Row],[Weekly sales]],"00")</f>
        <v>Jan 1900  Week 00</v>
      </c>
      <c r="AM1938" s="17">
        <f>IF(COUNTIF($A$2:A1938, A1938)=1, 1, 0)</f>
        <v>0</v>
      </c>
      <c r="AN1938" s="3">
        <f>COUNTA(A1938) - COUNTIF(Table_1[[#This Row],[Unique Customers]], 1)</f>
        <v>0</v>
      </c>
      <c r="AO1938" s="17" t="str">
        <f t="shared" si="30"/>
        <v>Unique</v>
      </c>
      <c r="AP1938" s="17" t="str">
        <f>"Q"&amp;_xlfn.CEILING.MATH(MONTH(Table_1[[#This Row],[Monthly sales]])/3,1)</f>
        <v>Q1</v>
      </c>
    </row>
    <row r="1939" spans="1:42" ht="15.75" customHeight="1" x14ac:dyDescent="0.3">
      <c r="A1939" s="2"/>
      <c r="B1939" s="15"/>
      <c r="C1939" s="15"/>
      <c r="D1939" s="6"/>
      <c r="E1939" s="4"/>
      <c r="F1939" s="4"/>
      <c r="G1939" s="15"/>
      <c r="H1939" s="15"/>
      <c r="I1939" s="15"/>
      <c r="J1939" s="15">
        <f>COUNT('DataCleaning and Transformation'!$J$2:$J$1938)</f>
        <v>0</v>
      </c>
      <c r="K1939" s="15"/>
      <c r="L1939" s="15"/>
      <c r="M1939" s="6"/>
      <c r="N1939" s="15"/>
      <c r="O1939" s="15"/>
      <c r="P1939" s="15"/>
      <c r="Q1939" s="15"/>
      <c r="R1939" s="2"/>
      <c r="S1939" s="1"/>
      <c r="T1939" s="12"/>
      <c r="U1939" s="10"/>
      <c r="V1939" s="1"/>
      <c r="W1939" s="1"/>
      <c r="X1939" s="1"/>
      <c r="Y1939" s="1"/>
      <c r="Z1939" s="1"/>
      <c r="AA1939" s="4">
        <f>SUM('DataCleaning and Transformation'!$AA$2:$AA$1938)</f>
        <v>215023.39973715012</v>
      </c>
      <c r="AB1939" s="2"/>
      <c r="AC1939" s="4"/>
      <c r="AD1939" s="2"/>
      <c r="AE1939" s="4"/>
      <c r="AF1939" s="15"/>
      <c r="AP1939" s="17"/>
    </row>
  </sheetData>
  <dataConsolidate link="1"/>
  <phoneticPr fontId="3" type="noConversion"/>
  <conditionalFormatting sqref="AA1:AA1048576">
    <cfRule type="cellIs" dxfId="2" priority="1" operator="greaterThan">
      <formula>0</formula>
    </cfRule>
    <cfRule type="cellIs" dxfId="1" priority="2" operator="lessThanOrEqual">
      <formula>0</formula>
    </cfRule>
  </conditionalFormatting>
  <pageMargins left="0.7" right="0.7" top="0.75" bottom="0.75" header="0" footer="0"/>
  <pageSetup orientation="landscape"/>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DEF97-06EE-40CE-96D8-ABD118662567}">
  <dimension ref="B2:J35"/>
  <sheetViews>
    <sheetView showGridLines="0" workbookViewId="0"/>
  </sheetViews>
  <sheetFormatPr defaultRowHeight="13.2" x14ac:dyDescent="0.25"/>
  <cols>
    <col min="1" max="2" width="2.77734375" customWidth="1"/>
    <col min="3" max="4" width="15.6640625" bestFit="1" customWidth="1"/>
    <col min="5" max="5" width="19.21875" bestFit="1" customWidth="1"/>
    <col min="6" max="6" width="10.33203125" bestFit="1" customWidth="1"/>
    <col min="7" max="7" width="2" bestFit="1" customWidth="1"/>
    <col min="8" max="8" width="10.33203125" bestFit="1" customWidth="1"/>
    <col min="9" max="9" width="20.21875" bestFit="1" customWidth="1"/>
    <col min="10" max="10" width="22.5546875" bestFit="1" customWidth="1"/>
    <col min="11" max="12" width="2" bestFit="1" customWidth="1"/>
    <col min="13" max="76" width="3" bestFit="1" customWidth="1"/>
    <col min="77" max="79" width="4" bestFit="1" customWidth="1"/>
    <col min="80" max="80" width="10.33203125" bestFit="1" customWidth="1"/>
  </cols>
  <sheetData>
    <row r="2" spans="2:10" x14ac:dyDescent="0.25">
      <c r="B2" s="17" t="s">
        <v>3126</v>
      </c>
      <c r="C2" s="18"/>
      <c r="H2" s="17" t="s">
        <v>3111</v>
      </c>
    </row>
    <row r="4" spans="2:10" x14ac:dyDescent="0.25">
      <c r="C4" s="43" t="s">
        <v>3025</v>
      </c>
      <c r="D4" s="44" t="s">
        <v>3023</v>
      </c>
      <c r="E4" s="44" t="s">
        <v>3024</v>
      </c>
      <c r="F4" s="42" t="s">
        <v>3039</v>
      </c>
      <c r="H4" s="43" t="s">
        <v>3025</v>
      </c>
      <c r="I4" s="57" t="s">
        <v>3105</v>
      </c>
    </row>
    <row r="5" spans="2:10" x14ac:dyDescent="0.25">
      <c r="C5" s="45" t="s">
        <v>3027</v>
      </c>
      <c r="D5" s="44">
        <v>264998.55000000005</v>
      </c>
      <c r="E5" s="44">
        <v>-657.53850031999627</v>
      </c>
      <c r="F5" s="44">
        <v>264341.01149968023</v>
      </c>
      <c r="H5" s="45" t="s">
        <v>3027</v>
      </c>
      <c r="I5" s="46">
        <v>-2.4812909365730345E-3</v>
      </c>
    </row>
    <row r="6" spans="2:10" x14ac:dyDescent="0.25">
      <c r="C6" s="45" t="s">
        <v>3028</v>
      </c>
      <c r="D6" s="44">
        <v>325502.44000000006</v>
      </c>
      <c r="E6" s="44">
        <v>36266.168780320018</v>
      </c>
      <c r="F6" s="44">
        <v>361768.60878031998</v>
      </c>
      <c r="H6" s="45" t="s">
        <v>3028</v>
      </c>
      <c r="I6" s="46">
        <v>0.11141596597653772</v>
      </c>
    </row>
    <row r="7" spans="2:10" x14ac:dyDescent="0.25">
      <c r="C7" s="45" t="s">
        <v>3029</v>
      </c>
      <c r="D7" s="44">
        <v>265167.13000000012</v>
      </c>
      <c r="E7" s="44">
        <v>1881.830586749998</v>
      </c>
      <c r="F7" s="44">
        <v>267048.96058674983</v>
      </c>
      <c r="H7" s="45" t="s">
        <v>3029</v>
      </c>
      <c r="I7" s="46">
        <v>7.0967717105434496E-3</v>
      </c>
      <c r="J7" s="72"/>
    </row>
    <row r="8" spans="2:10" x14ac:dyDescent="0.25">
      <c r="C8" s="45" t="s">
        <v>3030</v>
      </c>
      <c r="D8" s="44">
        <v>384029.19000000006</v>
      </c>
      <c r="E8" s="44">
        <v>50182.103101999965</v>
      </c>
      <c r="F8" s="44">
        <v>434211.29310200003</v>
      </c>
      <c r="H8" s="45" t="s">
        <v>3030</v>
      </c>
      <c r="I8" s="46">
        <v>0.13067262700004642</v>
      </c>
    </row>
    <row r="9" spans="2:10" x14ac:dyDescent="0.25">
      <c r="C9" s="45" t="s">
        <v>3031</v>
      </c>
      <c r="D9" s="44">
        <v>290230.8499999998</v>
      </c>
      <c r="E9" s="44">
        <v>61026.94915840005</v>
      </c>
      <c r="F9" s="44">
        <v>351257.79915839981</v>
      </c>
      <c r="H9" s="45" t="s">
        <v>3031</v>
      </c>
      <c r="I9" s="46">
        <v>0.21027037325081083</v>
      </c>
    </row>
    <row r="10" spans="2:10" x14ac:dyDescent="0.25">
      <c r="C10" s="45" t="s">
        <v>3032</v>
      </c>
      <c r="D10" s="44">
        <v>351596.61000000004</v>
      </c>
      <c r="E10" s="44">
        <v>66323.886609999987</v>
      </c>
      <c r="F10" s="44">
        <v>417920.49660999957</v>
      </c>
      <c r="H10" s="45" t="s">
        <v>3032</v>
      </c>
      <c r="I10" s="46">
        <v>0.18863630855257671</v>
      </c>
    </row>
    <row r="11" spans="2:10" x14ac:dyDescent="0.25">
      <c r="C11" s="45" t="s">
        <v>3022</v>
      </c>
      <c r="D11" s="44">
        <v>1881524.7700000003</v>
      </c>
      <c r="E11" s="44">
        <v>215023.39973715</v>
      </c>
      <c r="F11" s="44">
        <v>2096548.1697371493</v>
      </c>
      <c r="H11" s="45" t="s">
        <v>3022</v>
      </c>
      <c r="I11" s="46">
        <v>0.11428146106051533</v>
      </c>
    </row>
    <row r="14" spans="2:10" x14ac:dyDescent="0.25">
      <c r="B14" s="17" t="s">
        <v>3064</v>
      </c>
      <c r="H14" s="17" t="s">
        <v>3112</v>
      </c>
    </row>
    <row r="16" spans="2:10" x14ac:dyDescent="0.25">
      <c r="C16" s="43" t="s">
        <v>3064</v>
      </c>
      <c r="D16" s="43" t="s">
        <v>3068</v>
      </c>
      <c r="E16" s="42"/>
      <c r="F16" s="42"/>
      <c r="H16" s="43" t="s">
        <v>3025</v>
      </c>
      <c r="I16" s="42" t="s">
        <v>3110</v>
      </c>
      <c r="J16" s="42" t="s">
        <v>3050</v>
      </c>
    </row>
    <row r="17" spans="3:10" x14ac:dyDescent="0.25">
      <c r="C17" s="43" t="s">
        <v>3025</v>
      </c>
      <c r="D17" s="42" t="s">
        <v>3109</v>
      </c>
      <c r="E17" s="42" t="s">
        <v>3108</v>
      </c>
      <c r="F17" s="42" t="s">
        <v>3022</v>
      </c>
      <c r="H17" s="45" t="s">
        <v>3027</v>
      </c>
      <c r="I17" s="47">
        <v>263</v>
      </c>
      <c r="J17" s="47">
        <v>103</v>
      </c>
    </row>
    <row r="18" spans="3:10" x14ac:dyDescent="0.25">
      <c r="C18" s="45" t="s">
        <v>3027</v>
      </c>
      <c r="D18" s="47">
        <v>118</v>
      </c>
      <c r="E18" s="47">
        <v>248</v>
      </c>
      <c r="F18" s="47">
        <v>366</v>
      </c>
      <c r="H18" s="45" t="s">
        <v>3028</v>
      </c>
      <c r="I18" s="47">
        <v>197</v>
      </c>
      <c r="J18" s="47">
        <v>116</v>
      </c>
    </row>
    <row r="19" spans="3:10" x14ac:dyDescent="0.25">
      <c r="C19" s="45" t="s">
        <v>3028</v>
      </c>
      <c r="D19" s="47">
        <v>88</v>
      </c>
      <c r="E19" s="47">
        <v>225</v>
      </c>
      <c r="F19" s="47">
        <v>313</v>
      </c>
      <c r="H19" s="45" t="s">
        <v>3029</v>
      </c>
      <c r="I19" s="47">
        <v>191</v>
      </c>
      <c r="J19" s="47">
        <v>135</v>
      </c>
    </row>
    <row r="20" spans="3:10" x14ac:dyDescent="0.25">
      <c r="C20" s="45" t="s">
        <v>3029</v>
      </c>
      <c r="D20" s="47">
        <v>90</v>
      </c>
      <c r="E20" s="47">
        <v>236</v>
      </c>
      <c r="F20" s="47">
        <v>326</v>
      </c>
      <c r="H20" s="45" t="s">
        <v>3030</v>
      </c>
      <c r="I20" s="47">
        <v>177</v>
      </c>
      <c r="J20" s="47">
        <v>141</v>
      </c>
    </row>
    <row r="21" spans="3:10" x14ac:dyDescent="0.25">
      <c r="C21" s="45" t="s">
        <v>3030</v>
      </c>
      <c r="D21" s="47">
        <v>98</v>
      </c>
      <c r="E21" s="47">
        <v>220</v>
      </c>
      <c r="F21" s="47">
        <v>318</v>
      </c>
      <c r="H21" s="45" t="s">
        <v>3031</v>
      </c>
      <c r="I21" s="47">
        <v>160</v>
      </c>
      <c r="J21" s="47">
        <v>148</v>
      </c>
    </row>
    <row r="22" spans="3:10" x14ac:dyDescent="0.25">
      <c r="C22" s="45" t="s">
        <v>3031</v>
      </c>
      <c r="D22" s="47">
        <v>92</v>
      </c>
      <c r="E22" s="47">
        <v>216</v>
      </c>
      <c r="F22" s="47">
        <v>308</v>
      </c>
      <c r="H22" s="45" t="s">
        <v>3032</v>
      </c>
      <c r="I22" s="47">
        <v>136</v>
      </c>
      <c r="J22" s="47">
        <v>169</v>
      </c>
    </row>
    <row r="23" spans="3:10" x14ac:dyDescent="0.25">
      <c r="C23" s="45" t="s">
        <v>3032</v>
      </c>
      <c r="D23" s="47">
        <v>87</v>
      </c>
      <c r="E23" s="47">
        <v>218</v>
      </c>
      <c r="F23" s="47">
        <v>305</v>
      </c>
      <c r="H23" s="45" t="s">
        <v>3022</v>
      </c>
      <c r="I23" s="47">
        <v>1124</v>
      </c>
      <c r="J23" s="47">
        <v>812</v>
      </c>
    </row>
    <row r="24" spans="3:10" x14ac:dyDescent="0.25">
      <c r="C24" s="45" t="s">
        <v>3022</v>
      </c>
      <c r="D24" s="47">
        <v>573</v>
      </c>
      <c r="E24" s="47">
        <v>1363</v>
      </c>
      <c r="F24" s="47">
        <v>1936</v>
      </c>
    </row>
    <row r="26" spans="3:10" x14ac:dyDescent="0.25">
      <c r="C26" s="20" t="s">
        <v>3113</v>
      </c>
      <c r="H26" s="20" t="s">
        <v>3114</v>
      </c>
    </row>
    <row r="28" spans="3:10" x14ac:dyDescent="0.25">
      <c r="C28" s="43" t="s">
        <v>3025</v>
      </c>
      <c r="D28" s="57" t="s">
        <v>3047</v>
      </c>
      <c r="H28" s="48" t="s">
        <v>3043</v>
      </c>
      <c r="I28" s="48" t="s">
        <v>3045</v>
      </c>
      <c r="J28" s="48" t="s">
        <v>3044</v>
      </c>
    </row>
    <row r="29" spans="3:10" x14ac:dyDescent="0.25">
      <c r="C29" s="45" t="s">
        <v>3027</v>
      </c>
      <c r="D29" s="47">
        <v>3319</v>
      </c>
      <c r="H29" s="35">
        <v>12.78327995867777</v>
      </c>
      <c r="I29" s="3">
        <v>866</v>
      </c>
      <c r="J29" s="16">
        <v>0.21</v>
      </c>
    </row>
    <row r="30" spans="3:10" x14ac:dyDescent="0.25">
      <c r="C30" s="45" t="s">
        <v>3028</v>
      </c>
      <c r="D30" s="47">
        <v>4216</v>
      </c>
    </row>
    <row r="31" spans="3:10" x14ac:dyDescent="0.25">
      <c r="C31" s="45" t="s">
        <v>3029</v>
      </c>
      <c r="D31" s="47">
        <v>3570</v>
      </c>
    </row>
    <row r="32" spans="3:10" x14ac:dyDescent="0.25">
      <c r="C32" s="45" t="s">
        <v>3030</v>
      </c>
      <c r="D32" s="47">
        <v>3933</v>
      </c>
    </row>
    <row r="33" spans="3:4" x14ac:dyDescent="0.25">
      <c r="C33" s="45" t="s">
        <v>3031</v>
      </c>
      <c r="D33" s="47">
        <v>5755</v>
      </c>
    </row>
    <row r="34" spans="3:4" x14ac:dyDescent="0.25">
      <c r="C34" s="45" t="s">
        <v>3032</v>
      </c>
      <c r="D34" s="47">
        <v>4309</v>
      </c>
    </row>
    <row r="35" spans="3:4" x14ac:dyDescent="0.25">
      <c r="C35" s="45" t="s">
        <v>3022</v>
      </c>
      <c r="D35" s="47">
        <v>25102</v>
      </c>
    </row>
  </sheetData>
  <pageMargins left="0.7" right="0.7" top="0.75" bottom="0.75" header="0.3" footer="0.3"/>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1B78A-F46A-49DF-B0A8-493737B1A341}">
  <sheetPr codeName="Sheet2"/>
  <dimension ref="B2:K38"/>
  <sheetViews>
    <sheetView showGridLines="0" zoomScale="82" zoomScaleNormal="82" workbookViewId="0">
      <selection activeCell="N36" sqref="N36"/>
    </sheetView>
  </sheetViews>
  <sheetFormatPr defaultRowHeight="13.2" x14ac:dyDescent="0.25"/>
  <cols>
    <col min="1" max="2" width="2.77734375" style="66" customWidth="1"/>
    <col min="3" max="3" width="20.5546875" style="66" bestFit="1" customWidth="1"/>
    <col min="4" max="4" width="11.109375" style="66" bestFit="1" customWidth="1"/>
    <col min="5" max="5" width="11" style="66" bestFit="1" customWidth="1"/>
    <col min="6" max="7" width="10.44140625" style="66" bestFit="1" customWidth="1"/>
    <col min="8" max="8" width="11.88671875" style="66" bestFit="1" customWidth="1"/>
    <col min="9" max="9" width="13.21875" style="66" bestFit="1" customWidth="1"/>
    <col min="10" max="25" width="8.88671875" style="66"/>
    <col min="26" max="26" width="17.88671875" style="66" bestFit="1" customWidth="1"/>
    <col min="27" max="27" width="21" style="66" bestFit="1" customWidth="1"/>
    <col min="28" max="28" width="5.6640625" style="66" bestFit="1" customWidth="1"/>
    <col min="29" max="29" width="5.88671875" style="66" bestFit="1" customWidth="1"/>
    <col min="30" max="30" width="5.6640625" style="66" bestFit="1" customWidth="1"/>
    <col min="31" max="31" width="6.109375" style="66" bestFit="1" customWidth="1"/>
    <col min="32" max="32" width="5.21875" style="66" bestFit="1" customWidth="1"/>
    <col min="33" max="34" width="13.88671875" style="66" bestFit="1" customWidth="1"/>
    <col min="35" max="16384" width="8.88671875" style="66"/>
  </cols>
  <sheetData>
    <row r="2" spans="2:5" x14ac:dyDescent="0.25">
      <c r="B2" s="65" t="s">
        <v>3034</v>
      </c>
    </row>
    <row r="9" spans="2:5" x14ac:dyDescent="0.25">
      <c r="C9" s="67"/>
      <c r="D9" s="67" t="s">
        <v>3058</v>
      </c>
      <c r="E9" s="67"/>
    </row>
    <row r="10" spans="2:5" x14ac:dyDescent="0.25">
      <c r="C10" s="67" t="s">
        <v>3072</v>
      </c>
      <c r="D10" s="68" t="s">
        <v>3023</v>
      </c>
      <c r="E10" s="68" t="s">
        <v>3024</v>
      </c>
    </row>
    <row r="11" spans="2:5" x14ac:dyDescent="0.25">
      <c r="C11" s="67" t="s">
        <v>3073</v>
      </c>
      <c r="D11" s="69">
        <v>8666.18</v>
      </c>
      <c r="E11" s="69">
        <v>-1531.8796999999995</v>
      </c>
    </row>
    <row r="12" spans="2:5" x14ac:dyDescent="0.25">
      <c r="C12" s="67" t="s">
        <v>3074</v>
      </c>
      <c r="D12" s="69">
        <v>5388.8399999999992</v>
      </c>
      <c r="E12" s="69">
        <v>3447.4977999999996</v>
      </c>
    </row>
    <row r="13" spans="2:5" x14ac:dyDescent="0.25">
      <c r="C13" s="67" t="s">
        <v>3075</v>
      </c>
      <c r="D13" s="69">
        <v>3964.13</v>
      </c>
      <c r="E13" s="69">
        <v>-823.3061573199999</v>
      </c>
    </row>
    <row r="14" spans="2:5" x14ac:dyDescent="0.25">
      <c r="C14" s="67" t="s">
        <v>3076</v>
      </c>
      <c r="D14" s="69">
        <v>8376.5799999999981</v>
      </c>
      <c r="E14" s="69">
        <v>729.50390000000004</v>
      </c>
    </row>
    <row r="15" spans="2:5" x14ac:dyDescent="0.25">
      <c r="C15" s="67" t="s">
        <v>3077</v>
      </c>
      <c r="D15" s="69">
        <v>16299.109999999999</v>
      </c>
      <c r="E15" s="69">
        <v>7714.6917750000002</v>
      </c>
    </row>
    <row r="16" spans="2:5" x14ac:dyDescent="0.25">
      <c r="C16" s="67" t="s">
        <v>3078</v>
      </c>
      <c r="D16" s="69">
        <v>7529.0300000000007</v>
      </c>
      <c r="E16" s="69">
        <v>918.25949999999989</v>
      </c>
    </row>
    <row r="17" spans="3:10" x14ac:dyDescent="0.25">
      <c r="C17" s="67" t="s">
        <v>3079</v>
      </c>
      <c r="D17" s="69">
        <v>1404.04</v>
      </c>
      <c r="E17" s="69">
        <v>-646.52010000000007</v>
      </c>
    </row>
    <row r="18" spans="3:10" x14ac:dyDescent="0.25">
      <c r="C18" s="67" t="s">
        <v>3080</v>
      </c>
      <c r="D18" s="69">
        <v>16120.57</v>
      </c>
      <c r="E18" s="69">
        <v>170.10927092000003</v>
      </c>
    </row>
    <row r="19" spans="3:10" x14ac:dyDescent="0.25">
      <c r="C19" s="67" t="s">
        <v>3081</v>
      </c>
      <c r="D19" s="69">
        <v>5160.96</v>
      </c>
      <c r="E19" s="69">
        <v>2713.4770999999996</v>
      </c>
    </row>
    <row r="20" spans="3:10" x14ac:dyDescent="0.25">
      <c r="C20" s="67" t="s">
        <v>3082</v>
      </c>
      <c r="D20" s="69">
        <v>14138.970000000001</v>
      </c>
      <c r="E20" s="69">
        <v>3159.7702000000008</v>
      </c>
    </row>
    <row r="21" spans="3:10" x14ac:dyDescent="0.25">
      <c r="C21" s="67" t="s">
        <v>3083</v>
      </c>
      <c r="D21" s="69">
        <v>5373.5199999999995</v>
      </c>
      <c r="E21" s="69">
        <v>2831.3710000000001</v>
      </c>
    </row>
    <row r="22" spans="3:10" x14ac:dyDescent="0.25">
      <c r="C22" s="67" t="s">
        <v>3084</v>
      </c>
      <c r="D22" s="69">
        <v>16728.530000000002</v>
      </c>
      <c r="E22" s="69">
        <v>1146.3708999999999</v>
      </c>
    </row>
    <row r="23" spans="3:10" x14ac:dyDescent="0.25">
      <c r="C23" s="67" t="s">
        <v>3085</v>
      </c>
      <c r="D23" s="69">
        <v>7449.4500000000007</v>
      </c>
      <c r="E23" s="69">
        <v>-1726.2517012500002</v>
      </c>
    </row>
    <row r="24" spans="3:10" x14ac:dyDescent="0.25">
      <c r="C24" s="67" t="s">
        <v>3086</v>
      </c>
      <c r="D24" s="69">
        <v>101.71</v>
      </c>
      <c r="E24" s="69">
        <v>-1279.797</v>
      </c>
    </row>
    <row r="25" spans="3:10" x14ac:dyDescent="0.25">
      <c r="C25" s="67" t="s">
        <v>3087</v>
      </c>
      <c r="D25" s="69">
        <v>5203.5199999999995</v>
      </c>
      <c r="E25" s="69">
        <v>-1327.6013399999999</v>
      </c>
    </row>
    <row r="26" spans="3:10" x14ac:dyDescent="0.25">
      <c r="C26" s="67" t="s">
        <v>3088</v>
      </c>
      <c r="D26" s="69">
        <v>3637.0199999999995</v>
      </c>
      <c r="E26" s="69">
        <v>823.54313999999988</v>
      </c>
    </row>
    <row r="27" spans="3:10" x14ac:dyDescent="0.25">
      <c r="C27" s="67" t="s">
        <v>3089</v>
      </c>
      <c r="D27" s="69">
        <v>5886.630000000001</v>
      </c>
      <c r="E27" s="69">
        <v>-3995.8900000000003</v>
      </c>
    </row>
    <row r="28" spans="3:10" x14ac:dyDescent="0.25">
      <c r="C28" s="67" t="s">
        <v>3090</v>
      </c>
      <c r="D28" s="69">
        <v>2152.5299999999997</v>
      </c>
      <c r="E28" s="69">
        <v>1136.6989999999998</v>
      </c>
      <c r="J28" s="70"/>
    </row>
    <row r="29" spans="3:10" x14ac:dyDescent="0.25">
      <c r="C29" s="67" t="s">
        <v>3091</v>
      </c>
      <c r="D29" s="69">
        <v>9015.7999999999975</v>
      </c>
      <c r="E29" s="69">
        <v>4801.0758400000004</v>
      </c>
    </row>
    <row r="30" spans="3:10" x14ac:dyDescent="0.25">
      <c r="C30" s="67" t="s">
        <v>3092</v>
      </c>
      <c r="D30" s="69">
        <v>1701.6000000000001</v>
      </c>
      <c r="E30" s="69">
        <v>-770.3646</v>
      </c>
    </row>
    <row r="31" spans="3:10" x14ac:dyDescent="0.25">
      <c r="C31" s="67" t="s">
        <v>3093</v>
      </c>
      <c r="D31" s="69">
        <v>8591.7799999999988</v>
      </c>
      <c r="E31" s="69">
        <v>1396.5057000000004</v>
      </c>
    </row>
    <row r="32" spans="3:10" x14ac:dyDescent="0.25">
      <c r="C32" s="67" t="s">
        <v>3094</v>
      </c>
      <c r="D32" s="69">
        <v>10835.31</v>
      </c>
      <c r="E32" s="69">
        <v>2517.1756999999998</v>
      </c>
    </row>
    <row r="33" spans="3:11" x14ac:dyDescent="0.25">
      <c r="C33" s="67" t="s">
        <v>3095</v>
      </c>
      <c r="D33" s="69">
        <v>11562.93</v>
      </c>
      <c r="E33" s="69">
        <v>2504.865863</v>
      </c>
      <c r="J33" s="71"/>
      <c r="K33" s="71"/>
    </row>
    <row r="34" spans="3:11" x14ac:dyDescent="0.25">
      <c r="C34" s="67" t="s">
        <v>3096</v>
      </c>
      <c r="D34" s="69">
        <v>6929.82</v>
      </c>
      <c r="E34" s="69">
        <v>-2598.6374000000005</v>
      </c>
    </row>
    <row r="35" spans="3:11" x14ac:dyDescent="0.25">
      <c r="C35" s="67" t="s">
        <v>3097</v>
      </c>
      <c r="D35" s="69">
        <v>5137.93</v>
      </c>
      <c r="E35" s="69">
        <v>3545.1716999999999</v>
      </c>
      <c r="J35" s="71"/>
    </row>
    <row r="36" spans="3:11" x14ac:dyDescent="0.25">
      <c r="C36" s="67" t="s">
        <v>3098</v>
      </c>
      <c r="D36" s="69">
        <v>3219.89</v>
      </c>
      <c r="E36" s="69">
        <v>-56.559100000000058</v>
      </c>
    </row>
    <row r="37" spans="3:11" x14ac:dyDescent="0.25">
      <c r="C37" s="67" t="s">
        <v>3099</v>
      </c>
      <c r="D37" s="69">
        <v>572.28</v>
      </c>
      <c r="E37" s="69">
        <v>-225.53025000000002</v>
      </c>
    </row>
    <row r="38" spans="3:11" x14ac:dyDescent="0.25">
      <c r="C38" s="67" t="s">
        <v>3100</v>
      </c>
      <c r="D38" s="69">
        <v>20508.899999999998</v>
      </c>
      <c r="E38" s="69">
        <v>12054.811599999999</v>
      </c>
    </row>
  </sheetData>
  <conditionalFormatting sqref="K33">
    <cfRule type="expression" dxfId="0" priority="1">
      <formula>$K$33=TRUE</formula>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A9B65-BA31-4F7D-852B-D4C5186A4C8A}">
  <dimension ref="B2:I74"/>
  <sheetViews>
    <sheetView showGridLines="0" workbookViewId="0"/>
  </sheetViews>
  <sheetFormatPr defaultRowHeight="13.2" x14ac:dyDescent="0.25"/>
  <cols>
    <col min="1" max="2" width="2.77734375" customWidth="1"/>
    <col min="3" max="3" width="27.109375" bestFit="1" customWidth="1"/>
    <col min="4" max="6" width="18.88671875" bestFit="1" customWidth="1"/>
    <col min="7" max="7" width="11.33203125" bestFit="1" customWidth="1"/>
    <col min="8" max="8" width="12.5546875" bestFit="1" customWidth="1"/>
    <col min="9" max="9" width="11.33203125" bestFit="1" customWidth="1"/>
    <col min="10" max="10" width="21.77734375" bestFit="1" customWidth="1"/>
    <col min="11" max="11" width="29.21875" bestFit="1" customWidth="1"/>
    <col min="12" max="12" width="16.109375" bestFit="1" customWidth="1"/>
    <col min="13" max="13" width="11.33203125" bestFit="1" customWidth="1"/>
    <col min="14" max="14" width="7.6640625" bestFit="1" customWidth="1"/>
    <col min="15" max="15" width="11.33203125" bestFit="1" customWidth="1"/>
    <col min="16" max="16" width="9.33203125" customWidth="1"/>
    <col min="18" max="18" width="16.88671875" customWidth="1"/>
    <col min="20" max="20" width="12.6640625" customWidth="1"/>
    <col min="21" max="21" width="11.88671875" customWidth="1"/>
    <col min="22" max="22" width="12" customWidth="1"/>
    <col min="23" max="23" width="13" customWidth="1"/>
    <col min="25" max="25" width="10.5546875" customWidth="1"/>
    <col min="26" max="26" width="15.109375" customWidth="1"/>
    <col min="27" max="27" width="16.33203125" customWidth="1"/>
    <col min="28" max="28" width="14" customWidth="1"/>
    <col min="30" max="30" width="20.21875" customWidth="1"/>
    <col min="32" max="32" width="10" customWidth="1"/>
    <col min="34" max="34" width="10" customWidth="1"/>
    <col min="35" max="35" width="19.77734375" customWidth="1"/>
    <col min="36" max="36" width="13.88671875" customWidth="1"/>
    <col min="37" max="37" width="9.88671875" customWidth="1"/>
    <col min="38" max="38" width="13.6640625" customWidth="1"/>
    <col min="39" max="39" width="13.77734375" customWidth="1"/>
    <col min="40" max="40" width="15.6640625" customWidth="1"/>
    <col min="41" max="42" width="17.77734375" customWidth="1"/>
    <col min="43" max="43" width="14.44140625" customWidth="1"/>
    <col min="44" max="44" width="9" customWidth="1"/>
  </cols>
  <sheetData>
    <row r="2" spans="2:5" x14ac:dyDescent="0.25">
      <c r="B2" s="17" t="s">
        <v>3127</v>
      </c>
    </row>
    <row r="4" spans="2:5" x14ac:dyDescent="0.25">
      <c r="C4" s="19" t="s">
        <v>3021</v>
      </c>
      <c r="D4" t="s">
        <v>3039</v>
      </c>
      <c r="E4" t="s">
        <v>3024</v>
      </c>
    </row>
    <row r="5" spans="2:5" x14ac:dyDescent="0.25">
      <c r="C5" s="20" t="s">
        <v>28</v>
      </c>
      <c r="D5" s="21">
        <v>455556.47929122986</v>
      </c>
      <c r="E5" s="21">
        <v>64290.459291230021</v>
      </c>
    </row>
    <row r="6" spans="2:5" x14ac:dyDescent="0.25">
      <c r="C6" s="20" t="s">
        <v>95</v>
      </c>
      <c r="D6" s="21">
        <v>687404.09780240094</v>
      </c>
      <c r="E6" s="21">
        <v>52542.787802400002</v>
      </c>
    </row>
    <row r="7" spans="2:5" x14ac:dyDescent="0.25">
      <c r="C7" s="20" t="s">
        <v>72</v>
      </c>
      <c r="D7" s="21">
        <v>513011.18527091987</v>
      </c>
      <c r="E7" s="21">
        <v>51665.445270920027</v>
      </c>
    </row>
    <row r="8" spans="2:5" x14ac:dyDescent="0.25">
      <c r="C8" s="20" t="s">
        <v>40</v>
      </c>
      <c r="D8" s="21">
        <v>440576.40737259964</v>
      </c>
      <c r="E8" s="21">
        <v>46524.707372600009</v>
      </c>
    </row>
    <row r="9" spans="2:5" x14ac:dyDescent="0.25">
      <c r="C9" s="20" t="s">
        <v>3022</v>
      </c>
      <c r="D9" s="21">
        <v>2096548.1697371504</v>
      </c>
      <c r="E9" s="21">
        <v>215023.39973715006</v>
      </c>
    </row>
    <row r="12" spans="2:5" x14ac:dyDescent="0.25">
      <c r="C12" s="19" t="s">
        <v>3021</v>
      </c>
      <c r="D12" t="s">
        <v>3103</v>
      </c>
    </row>
    <row r="13" spans="2:5" x14ac:dyDescent="0.25">
      <c r="C13" s="20" t="s">
        <v>40</v>
      </c>
      <c r="D13" s="3">
        <v>237</v>
      </c>
    </row>
    <row r="14" spans="2:5" x14ac:dyDescent="0.25">
      <c r="C14" s="20" t="s">
        <v>95</v>
      </c>
      <c r="D14" s="3">
        <v>384</v>
      </c>
    </row>
    <row r="15" spans="2:5" x14ac:dyDescent="0.25">
      <c r="C15" s="20" t="s">
        <v>72</v>
      </c>
      <c r="D15" s="3">
        <v>273</v>
      </c>
    </row>
    <row r="16" spans="2:5" x14ac:dyDescent="0.25">
      <c r="C16" s="20" t="s">
        <v>28</v>
      </c>
      <c r="D16" s="3">
        <v>230</v>
      </c>
    </row>
    <row r="17" spans="3:9" x14ac:dyDescent="0.25">
      <c r="C17" s="20" t="s">
        <v>3022</v>
      </c>
      <c r="D17" s="3">
        <v>1124</v>
      </c>
    </row>
    <row r="20" spans="3:9" x14ac:dyDescent="0.25">
      <c r="C20" s="19" t="s">
        <v>3021</v>
      </c>
      <c r="D20" t="s">
        <v>3050</v>
      </c>
    </row>
    <row r="21" spans="3:9" x14ac:dyDescent="0.25">
      <c r="C21" s="20" t="s">
        <v>40</v>
      </c>
      <c r="D21" s="3">
        <v>171</v>
      </c>
    </row>
    <row r="22" spans="3:9" x14ac:dyDescent="0.25">
      <c r="C22" s="20" t="s">
        <v>95</v>
      </c>
      <c r="D22" s="3">
        <v>291</v>
      </c>
    </row>
    <row r="23" spans="3:9" x14ac:dyDescent="0.25">
      <c r="C23" s="20" t="s">
        <v>72</v>
      </c>
      <c r="D23" s="3">
        <v>195</v>
      </c>
    </row>
    <row r="24" spans="3:9" x14ac:dyDescent="0.25">
      <c r="C24" s="20" t="s">
        <v>28</v>
      </c>
      <c r="D24" s="3">
        <v>155</v>
      </c>
    </row>
    <row r="25" spans="3:9" x14ac:dyDescent="0.25">
      <c r="C25" s="20" t="s">
        <v>3022</v>
      </c>
      <c r="D25" s="3">
        <v>812</v>
      </c>
    </row>
    <row r="28" spans="3:9" x14ac:dyDescent="0.25">
      <c r="C28" s="19" t="s">
        <v>3064</v>
      </c>
      <c r="D28" s="19" t="s">
        <v>3068</v>
      </c>
    </row>
    <row r="29" spans="3:9" x14ac:dyDescent="0.25">
      <c r="C29" s="19" t="s">
        <v>3021</v>
      </c>
      <c r="D29" t="s">
        <v>26</v>
      </c>
      <c r="E29" t="s">
        <v>38</v>
      </c>
      <c r="F29" t="s">
        <v>48</v>
      </c>
      <c r="G29" t="s">
        <v>117</v>
      </c>
      <c r="H29" t="s">
        <v>71</v>
      </c>
      <c r="I29" t="s">
        <v>3022</v>
      </c>
    </row>
    <row r="30" spans="3:9" x14ac:dyDescent="0.25">
      <c r="C30" s="20" t="s">
        <v>40</v>
      </c>
      <c r="D30" s="3">
        <v>77</v>
      </c>
      <c r="E30" s="3">
        <v>99</v>
      </c>
      <c r="F30" s="3">
        <v>79</v>
      </c>
      <c r="G30" s="3">
        <v>71</v>
      </c>
      <c r="H30" s="3">
        <v>82</v>
      </c>
      <c r="I30" s="3">
        <v>408</v>
      </c>
    </row>
    <row r="31" spans="3:9" x14ac:dyDescent="0.25">
      <c r="C31" s="20" t="s">
        <v>95</v>
      </c>
      <c r="D31" s="3">
        <v>154</v>
      </c>
      <c r="E31" s="3">
        <v>126</v>
      </c>
      <c r="F31" s="3">
        <v>121</v>
      </c>
      <c r="G31" s="3">
        <v>138</v>
      </c>
      <c r="H31" s="3">
        <v>136</v>
      </c>
      <c r="I31" s="3">
        <v>675</v>
      </c>
    </row>
    <row r="32" spans="3:9" x14ac:dyDescent="0.25">
      <c r="C32" s="20" t="s">
        <v>72</v>
      </c>
      <c r="D32" s="3">
        <v>85</v>
      </c>
      <c r="E32" s="3">
        <v>92</v>
      </c>
      <c r="F32" s="3">
        <v>101</v>
      </c>
      <c r="G32" s="3">
        <v>101</v>
      </c>
      <c r="H32" s="3">
        <v>89</v>
      </c>
      <c r="I32" s="3">
        <v>468</v>
      </c>
    </row>
    <row r="33" spans="3:9" x14ac:dyDescent="0.25">
      <c r="C33" s="20" t="s">
        <v>28</v>
      </c>
      <c r="D33" s="3">
        <v>69</v>
      </c>
      <c r="E33" s="3">
        <v>71</v>
      </c>
      <c r="F33" s="3">
        <v>95</v>
      </c>
      <c r="G33" s="3">
        <v>65</v>
      </c>
      <c r="H33" s="3">
        <v>85</v>
      </c>
      <c r="I33" s="3">
        <v>385</v>
      </c>
    </row>
    <row r="34" spans="3:9" x14ac:dyDescent="0.25">
      <c r="C34" s="20" t="s">
        <v>3022</v>
      </c>
      <c r="D34" s="3">
        <v>385</v>
      </c>
      <c r="E34" s="3">
        <v>388</v>
      </c>
      <c r="F34" s="3">
        <v>396</v>
      </c>
      <c r="G34" s="3">
        <v>375</v>
      </c>
      <c r="H34" s="3">
        <v>392</v>
      </c>
      <c r="I34" s="3">
        <v>1936</v>
      </c>
    </row>
    <row r="36" spans="3:9" x14ac:dyDescent="0.25">
      <c r="C36" s="19" t="s">
        <v>3043</v>
      </c>
      <c r="D36" s="19" t="s">
        <v>3068</v>
      </c>
    </row>
    <row r="37" spans="3:9" x14ac:dyDescent="0.25">
      <c r="C37" s="19" t="s">
        <v>3021</v>
      </c>
      <c r="D37" t="s">
        <v>27</v>
      </c>
      <c r="E37" t="s">
        <v>88</v>
      </c>
      <c r="F37" t="s">
        <v>39</v>
      </c>
      <c r="G37" t="s">
        <v>3022</v>
      </c>
    </row>
    <row r="38" spans="3:9" x14ac:dyDescent="0.25">
      <c r="C38" s="20" t="s">
        <v>40</v>
      </c>
      <c r="D38" s="3">
        <v>44.435094339622637</v>
      </c>
      <c r="E38" s="3">
        <v>9.0981632653061233</v>
      </c>
      <c r="F38" s="3">
        <v>6.6712418300653624</v>
      </c>
      <c r="G38" s="3">
        <v>11.868308823529357</v>
      </c>
    </row>
    <row r="39" spans="3:9" x14ac:dyDescent="0.25">
      <c r="C39" s="20" t="s">
        <v>95</v>
      </c>
      <c r="D39" s="3">
        <v>44.630967741935464</v>
      </c>
      <c r="E39" s="3">
        <v>8.4618181818181846</v>
      </c>
      <c r="F39" s="3">
        <v>7.3958906882590858</v>
      </c>
      <c r="G39" s="3">
        <v>12.665022222222174</v>
      </c>
    </row>
    <row r="40" spans="3:9" x14ac:dyDescent="0.25">
      <c r="C40" s="20" t="s">
        <v>72</v>
      </c>
      <c r="D40" s="3">
        <v>39.884666666666654</v>
      </c>
      <c r="E40" s="3">
        <v>9.4955555555555549</v>
      </c>
      <c r="F40" s="3">
        <v>8.1290112994350174</v>
      </c>
      <c r="G40" s="3">
        <v>12.357927350427309</v>
      </c>
    </row>
    <row r="41" spans="3:9" x14ac:dyDescent="0.25">
      <c r="C41" s="20" t="s">
        <v>28</v>
      </c>
      <c r="D41" s="3">
        <v>45.921562500000014</v>
      </c>
      <c r="E41" s="3">
        <v>9.1225531914893665</v>
      </c>
      <c r="F41" s="3">
        <v>8.0511678832116687</v>
      </c>
      <c r="G41" s="3">
        <v>14.477298701298658</v>
      </c>
    </row>
    <row r="42" spans="3:9" x14ac:dyDescent="0.25">
      <c r="C42" s="20" t="s">
        <v>3022</v>
      </c>
      <c r="D42" s="3">
        <v>43.843703703703703</v>
      </c>
      <c r="E42" s="3">
        <v>8.9578571428571419</v>
      </c>
      <c r="F42" s="3">
        <v>7.5480812324929554</v>
      </c>
      <c r="G42" s="3">
        <v>12.783279958677639</v>
      </c>
    </row>
    <row r="45" spans="3:9" x14ac:dyDescent="0.25">
      <c r="C45" s="19" t="s">
        <v>3021</v>
      </c>
      <c r="D45" t="s">
        <v>3120</v>
      </c>
    </row>
    <row r="46" spans="3:9" x14ac:dyDescent="0.25">
      <c r="C46" s="20" t="s">
        <v>40</v>
      </c>
      <c r="D46" s="3">
        <v>8</v>
      </c>
    </row>
    <row r="47" spans="3:9" x14ac:dyDescent="0.25">
      <c r="C47" s="20" t="s">
        <v>95</v>
      </c>
      <c r="D47" s="3">
        <v>9</v>
      </c>
    </row>
    <row r="48" spans="3:9" x14ac:dyDescent="0.25">
      <c r="C48" s="20" t="s">
        <v>72</v>
      </c>
      <c r="D48" s="3">
        <v>10</v>
      </c>
    </row>
    <row r="49" spans="3:7" x14ac:dyDescent="0.25">
      <c r="C49" s="20" t="s">
        <v>28</v>
      </c>
      <c r="D49" s="3">
        <v>9</v>
      </c>
    </row>
    <row r="50" spans="3:7" x14ac:dyDescent="0.25">
      <c r="C50" s="20" t="s">
        <v>3022</v>
      </c>
      <c r="D50" s="3">
        <v>10</v>
      </c>
    </row>
    <row r="51" spans="3:7" x14ac:dyDescent="0.25">
      <c r="C51" s="20"/>
      <c r="D51" s="3"/>
    </row>
    <row r="52" spans="3:7" x14ac:dyDescent="0.25">
      <c r="C52" s="19" t="s">
        <v>3051</v>
      </c>
      <c r="D52" t="s">
        <v>3107</v>
      </c>
    </row>
    <row r="54" spans="3:7" x14ac:dyDescent="0.25">
      <c r="C54" s="19" t="s">
        <v>3064</v>
      </c>
      <c r="D54" s="19" t="s">
        <v>8</v>
      </c>
    </row>
    <row r="55" spans="3:7" x14ac:dyDescent="0.25">
      <c r="C55" s="19" t="s">
        <v>7</v>
      </c>
      <c r="D55" t="s">
        <v>29</v>
      </c>
      <c r="E55" t="s">
        <v>49</v>
      </c>
      <c r="F55" t="s">
        <v>41</v>
      </c>
      <c r="G55" t="s">
        <v>3022</v>
      </c>
    </row>
    <row r="56" spans="3:7" x14ac:dyDescent="0.25">
      <c r="C56" t="s">
        <v>40</v>
      </c>
      <c r="D56" s="3">
        <v>65</v>
      </c>
      <c r="E56" s="3">
        <v>146</v>
      </c>
      <c r="F56" s="3">
        <v>84</v>
      </c>
      <c r="G56" s="3">
        <v>295</v>
      </c>
    </row>
    <row r="57" spans="3:7" x14ac:dyDescent="0.25">
      <c r="C57" t="s">
        <v>95</v>
      </c>
      <c r="D57" s="3">
        <v>94</v>
      </c>
      <c r="E57" s="3">
        <v>281</v>
      </c>
      <c r="F57" s="3">
        <v>95</v>
      </c>
      <c r="G57" s="3">
        <v>470</v>
      </c>
    </row>
    <row r="58" spans="3:7" x14ac:dyDescent="0.25">
      <c r="C58" t="s">
        <v>72</v>
      </c>
      <c r="D58" s="3">
        <v>67</v>
      </c>
      <c r="E58" s="3">
        <v>193</v>
      </c>
      <c r="F58" s="3">
        <v>74</v>
      </c>
      <c r="G58" s="3">
        <v>334</v>
      </c>
    </row>
    <row r="59" spans="3:7" x14ac:dyDescent="0.25">
      <c r="C59" t="s">
        <v>28</v>
      </c>
      <c r="D59" s="3">
        <v>55</v>
      </c>
      <c r="E59" s="3">
        <v>144</v>
      </c>
      <c r="F59" s="3">
        <v>65</v>
      </c>
      <c r="G59" s="3">
        <v>264</v>
      </c>
    </row>
    <row r="60" spans="3:7" x14ac:dyDescent="0.25">
      <c r="C60" t="s">
        <v>3022</v>
      </c>
      <c r="D60" s="3">
        <v>281</v>
      </c>
      <c r="E60" s="3">
        <v>764</v>
      </c>
      <c r="F60" s="3">
        <v>318</v>
      </c>
      <c r="G60" s="3">
        <v>1363</v>
      </c>
    </row>
    <row r="61" spans="3:7" x14ac:dyDescent="0.25">
      <c r="D61" s="3"/>
      <c r="E61" s="3"/>
      <c r="F61" s="3"/>
      <c r="G61" s="3"/>
    </row>
    <row r="62" spans="3:7" x14ac:dyDescent="0.25">
      <c r="C62" s="19" t="s">
        <v>3051</v>
      </c>
      <c r="D62" t="s">
        <v>3106</v>
      </c>
      <c r="E62" s="3"/>
      <c r="F62" s="3"/>
      <c r="G62" s="3"/>
    </row>
    <row r="64" spans="3:7" x14ac:dyDescent="0.25">
      <c r="C64" s="19" t="s">
        <v>3064</v>
      </c>
      <c r="D64" s="19" t="s">
        <v>8</v>
      </c>
    </row>
    <row r="65" spans="3:7" x14ac:dyDescent="0.25">
      <c r="C65" s="19" t="s">
        <v>7</v>
      </c>
      <c r="D65" t="s">
        <v>29</v>
      </c>
      <c r="E65" t="s">
        <v>49</v>
      </c>
      <c r="F65" t="s">
        <v>41</v>
      </c>
      <c r="G65" t="s">
        <v>3022</v>
      </c>
    </row>
    <row r="66" spans="3:7" x14ac:dyDescent="0.25">
      <c r="C66" t="s">
        <v>40</v>
      </c>
      <c r="D66" s="3">
        <v>25</v>
      </c>
      <c r="E66" s="3">
        <v>55</v>
      </c>
      <c r="F66" s="3">
        <v>33</v>
      </c>
      <c r="G66" s="3">
        <v>113</v>
      </c>
    </row>
    <row r="67" spans="3:7" x14ac:dyDescent="0.25">
      <c r="C67" t="s">
        <v>95</v>
      </c>
      <c r="D67" s="3">
        <v>36</v>
      </c>
      <c r="E67" s="3">
        <v>107</v>
      </c>
      <c r="F67" s="3">
        <v>62</v>
      </c>
      <c r="G67" s="3">
        <v>205</v>
      </c>
    </row>
    <row r="68" spans="3:7" x14ac:dyDescent="0.25">
      <c r="C68" t="s">
        <v>72</v>
      </c>
      <c r="D68" s="3">
        <v>20</v>
      </c>
      <c r="E68" s="3">
        <v>77</v>
      </c>
      <c r="F68" s="3">
        <v>37</v>
      </c>
      <c r="G68" s="3">
        <v>134</v>
      </c>
    </row>
    <row r="69" spans="3:7" x14ac:dyDescent="0.25">
      <c r="C69" t="s">
        <v>28</v>
      </c>
      <c r="D69" s="3">
        <v>25</v>
      </c>
      <c r="E69" s="3">
        <v>65</v>
      </c>
      <c r="F69" s="3">
        <v>31</v>
      </c>
      <c r="G69" s="3">
        <v>121</v>
      </c>
    </row>
    <row r="70" spans="3:7" x14ac:dyDescent="0.25">
      <c r="C70" t="s">
        <v>3022</v>
      </c>
      <c r="D70" s="3">
        <v>106</v>
      </c>
      <c r="E70" s="3">
        <v>304</v>
      </c>
      <c r="F70" s="3">
        <v>163</v>
      </c>
      <c r="G70" s="3">
        <v>573</v>
      </c>
    </row>
    <row r="72" spans="3:7" x14ac:dyDescent="0.25">
      <c r="C72" t="s">
        <v>3047</v>
      </c>
    </row>
    <row r="73" spans="3:7" x14ac:dyDescent="0.25">
      <c r="C73" s="3">
        <v>25102</v>
      </c>
    </row>
    <row r="74" spans="3:7" x14ac:dyDescent="0.25">
      <c r="C74" s="3">
        <f>GETPIVOTDATA("Quantity ordered new",$C$72)</f>
        <v>25102</v>
      </c>
    </row>
  </sheetData>
  <pageMargins left="0.7" right="0.7" top="0.75" bottom="0.75" header="0.3" footer="0.3"/>
  <drawing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EE3A6-D340-44E8-B0AB-FF5695741F1B}">
  <dimension ref="A2:L889"/>
  <sheetViews>
    <sheetView showGridLines="0" workbookViewId="0"/>
  </sheetViews>
  <sheetFormatPr defaultRowHeight="13.2" x14ac:dyDescent="0.25"/>
  <cols>
    <col min="1" max="2" width="27.109375" bestFit="1" customWidth="1"/>
    <col min="3" max="4" width="2.77734375" customWidth="1"/>
    <col min="6" max="6" width="10.88671875" bestFit="1" customWidth="1"/>
    <col min="9" max="9" width="18.44140625" bestFit="1" customWidth="1"/>
    <col min="10" max="10" width="23.5546875" bestFit="1" customWidth="1"/>
    <col min="11" max="11" width="26.33203125" bestFit="1" customWidth="1"/>
    <col min="12" max="12" width="30.109375" bestFit="1" customWidth="1"/>
    <col min="13" max="13" width="22" bestFit="1" customWidth="1"/>
    <col min="14" max="14" width="16.21875" bestFit="1" customWidth="1"/>
    <col min="15" max="15" width="11.109375" bestFit="1" customWidth="1"/>
    <col min="16" max="16" width="10.77734375" bestFit="1" customWidth="1"/>
    <col min="17" max="18" width="11.33203125" bestFit="1" customWidth="1"/>
  </cols>
  <sheetData>
    <row r="2" spans="1:11" x14ac:dyDescent="0.25">
      <c r="D2" s="17" t="s">
        <v>3128</v>
      </c>
    </row>
    <row r="3" spans="1:11" x14ac:dyDescent="0.25">
      <c r="A3" s="19" t="s">
        <v>14</v>
      </c>
      <c r="B3" t="s">
        <v>3122</v>
      </c>
    </row>
    <row r="4" spans="1:11" x14ac:dyDescent="0.25">
      <c r="A4" s="19" t="s">
        <v>16</v>
      </c>
      <c r="B4" t="s">
        <v>3121</v>
      </c>
    </row>
    <row r="5" spans="1:11" x14ac:dyDescent="0.25">
      <c r="E5" s="54" cm="1">
        <f t="array" ref="E5:F5">A5:B5</f>
        <v>0</v>
      </c>
      <c r="F5" s="54">
        <v>0</v>
      </c>
      <c r="I5" s="19" t="s">
        <v>3021</v>
      </c>
      <c r="J5" t="s">
        <v>3023</v>
      </c>
      <c r="K5" t="s">
        <v>3024</v>
      </c>
    </row>
    <row r="6" spans="1:11" x14ac:dyDescent="0.25">
      <c r="A6" s="19" t="s">
        <v>3021</v>
      </c>
      <c r="B6" t="s">
        <v>3023</v>
      </c>
      <c r="E6" s="54" t="str" cm="1">
        <f t="array" ref="E6:F6">A6:B6</f>
        <v>Row Labels</v>
      </c>
      <c r="F6" t="str">
        <v>Sum of Sales</v>
      </c>
      <c r="I6" s="20" t="s">
        <v>101</v>
      </c>
      <c r="J6" s="60">
        <v>154806.11000000002</v>
      </c>
      <c r="K6" s="60">
        <v>7865.8371800000004</v>
      </c>
    </row>
    <row r="7" spans="1:11" x14ac:dyDescent="0.25">
      <c r="A7" s="20" t="s">
        <v>165</v>
      </c>
      <c r="B7" s="60">
        <v>46826.450000000004</v>
      </c>
      <c r="C7" s="60"/>
      <c r="E7" s="54" t="str" cm="1">
        <f t="array" ref="E7:F7">A7:B7</f>
        <v>Alabama</v>
      </c>
      <c r="F7" s="21">
        <v>46826.450000000004</v>
      </c>
      <c r="I7" s="20" t="s">
        <v>114</v>
      </c>
      <c r="J7" s="60">
        <v>145010.54</v>
      </c>
      <c r="K7" s="60">
        <v>4928.1599799999995</v>
      </c>
    </row>
    <row r="8" spans="1:11" x14ac:dyDescent="0.25">
      <c r="A8" s="20" t="s">
        <v>589</v>
      </c>
      <c r="B8" s="60">
        <v>14367.86</v>
      </c>
      <c r="C8" s="60"/>
      <c r="E8" s="54" t="str" cm="1">
        <f t="array" ref="E8:F8">A8:B8</f>
        <v>Arizona</v>
      </c>
      <c r="F8" s="21">
        <v>14367.86</v>
      </c>
      <c r="I8" s="20" t="s">
        <v>67</v>
      </c>
      <c r="J8" s="60">
        <v>68946.660000000018</v>
      </c>
      <c r="K8" s="60">
        <v>11677.363099999999</v>
      </c>
    </row>
    <row r="9" spans="1:11" x14ac:dyDescent="0.25">
      <c r="A9" s="20" t="s">
        <v>45</v>
      </c>
      <c r="B9" s="60">
        <v>11724.43</v>
      </c>
      <c r="C9" s="60"/>
      <c r="E9" s="54" t="str" cm="1">
        <f t="array" ref="E9:F9">A9:B9</f>
        <v>Arkansas</v>
      </c>
      <c r="F9" s="21">
        <v>11724.43</v>
      </c>
      <c r="I9" s="20" t="s">
        <v>789</v>
      </c>
      <c r="J9" s="60">
        <v>49654.82</v>
      </c>
      <c r="K9" s="60">
        <v>4668.2034999999996</v>
      </c>
    </row>
    <row r="10" spans="1:11" x14ac:dyDescent="0.25">
      <c r="A10" s="20" t="s">
        <v>91</v>
      </c>
      <c r="B10" s="60">
        <v>284805.40999999986</v>
      </c>
      <c r="C10" s="60"/>
      <c r="E10" s="54" t="str" cm="1">
        <f t="array" ref="E10:F10">A10:B10</f>
        <v>California</v>
      </c>
      <c r="F10" s="21">
        <v>284805.40999999986</v>
      </c>
      <c r="I10" s="20" t="s">
        <v>143</v>
      </c>
      <c r="J10" s="60">
        <v>38437.76999999999</v>
      </c>
      <c r="K10" s="60">
        <v>5487.2660999999998</v>
      </c>
    </row>
    <row r="11" spans="1:11" x14ac:dyDescent="0.25">
      <c r="A11" s="20" t="s">
        <v>61</v>
      </c>
      <c r="B11" s="60">
        <v>45843.450000000012</v>
      </c>
      <c r="C11" s="60"/>
      <c r="E11" s="54" t="str" cm="1">
        <f t="array" ref="E11:F11">A11:B11</f>
        <v>Colorado</v>
      </c>
      <c r="F11" s="21">
        <v>45843.450000000012</v>
      </c>
      <c r="I11" s="20" t="s">
        <v>1164</v>
      </c>
      <c r="J11" s="60">
        <v>29451.26</v>
      </c>
      <c r="K11" s="60">
        <v>1287.2059999999999</v>
      </c>
    </row>
    <row r="12" spans="1:11" x14ac:dyDescent="0.25">
      <c r="A12" s="20" t="s">
        <v>249</v>
      </c>
      <c r="B12" s="60">
        <v>6540.5400000000009</v>
      </c>
      <c r="C12" s="60"/>
      <c r="E12" s="54" t="str" cm="1">
        <f t="array" ref="E12:F12">A12:B12</f>
        <v>Connecticut</v>
      </c>
      <c r="F12" s="21">
        <v>6540.5400000000009</v>
      </c>
      <c r="I12" s="20" t="s">
        <v>534</v>
      </c>
      <c r="J12" s="60">
        <v>22958</v>
      </c>
      <c r="K12" s="60">
        <v>-291.00770000000011</v>
      </c>
    </row>
    <row r="13" spans="1:11" x14ac:dyDescent="0.25">
      <c r="A13" s="20" t="s">
        <v>1609</v>
      </c>
      <c r="B13" s="60">
        <v>1257.76</v>
      </c>
      <c r="C13" s="60"/>
      <c r="E13" s="54" t="str" cm="1">
        <f t="array" ref="E13:F13">A13:B13</f>
        <v>Delaware</v>
      </c>
      <c r="F13" s="21">
        <v>1257.76</v>
      </c>
      <c r="I13" s="20" t="s">
        <v>322</v>
      </c>
      <c r="J13" s="60">
        <v>21788.559999999998</v>
      </c>
      <c r="K13" s="60">
        <v>568.05499999999984</v>
      </c>
    </row>
    <row r="14" spans="1:11" x14ac:dyDescent="0.25">
      <c r="A14" s="20" t="s">
        <v>375</v>
      </c>
      <c r="B14" s="60">
        <v>68946.660000000018</v>
      </c>
      <c r="C14" s="60"/>
      <c r="E14" s="54" t="str" cm="1">
        <f t="array" ref="E14:F14">A14:B14</f>
        <v>District of Columbia</v>
      </c>
      <c r="F14" s="21">
        <v>68946.660000000018</v>
      </c>
      <c r="I14" s="20" t="s">
        <v>359</v>
      </c>
      <c r="J14" s="60">
        <v>20974.449999999997</v>
      </c>
      <c r="K14" s="60">
        <v>154.39599999999999</v>
      </c>
    </row>
    <row r="15" spans="1:11" x14ac:dyDescent="0.25">
      <c r="A15" s="20" t="s">
        <v>124</v>
      </c>
      <c r="B15" s="60">
        <v>81205.22</v>
      </c>
      <c r="C15" s="60"/>
      <c r="E15" s="54" t="str" cm="1">
        <f t="array" ref="E15:F15">A15:B15</f>
        <v>Florida</v>
      </c>
      <c r="F15" s="21">
        <v>81205.22</v>
      </c>
      <c r="I15" s="20" t="s">
        <v>129</v>
      </c>
      <c r="J15" s="60">
        <v>19266.400000000005</v>
      </c>
      <c r="K15" s="60">
        <v>3141.7722400000002</v>
      </c>
    </row>
    <row r="16" spans="1:11" x14ac:dyDescent="0.25">
      <c r="A16" s="20" t="s">
        <v>76</v>
      </c>
      <c r="B16" s="60">
        <v>29050.789999999997</v>
      </c>
      <c r="C16" s="60"/>
      <c r="E16" s="54" t="str" cm="1">
        <f t="array" ref="E16:F16">A16:B16</f>
        <v>Georgia</v>
      </c>
      <c r="F16" s="21">
        <v>29050.789999999997</v>
      </c>
      <c r="I16" s="20" t="s">
        <v>3022</v>
      </c>
      <c r="J16" s="60">
        <v>571294.57000000007</v>
      </c>
      <c r="K16" s="60">
        <v>39487.251400000001</v>
      </c>
    </row>
    <row r="17" spans="1:12" x14ac:dyDescent="0.25">
      <c r="A17" s="20" t="s">
        <v>491</v>
      </c>
      <c r="B17" s="60">
        <v>13922.919999999996</v>
      </c>
      <c r="C17" s="60"/>
      <c r="E17" s="54" t="str" cm="1">
        <f t="array" ref="E17:F17">A17:B17</f>
        <v>Idaho</v>
      </c>
      <c r="F17" s="21">
        <v>13922.919999999996</v>
      </c>
    </row>
    <row r="18" spans="1:12" x14ac:dyDescent="0.25">
      <c r="A18" s="20" t="s">
        <v>104</v>
      </c>
      <c r="B18" s="60">
        <v>98971.250000000029</v>
      </c>
      <c r="C18" s="60"/>
      <c r="E18" s="54" t="str" cm="1">
        <f t="array" ref="E18:F18">A18:B18</f>
        <v>Illinois</v>
      </c>
      <c r="F18" s="21">
        <v>98971.250000000029</v>
      </c>
      <c r="J18" s="21">
        <f>GETPIVOTDATA("Sum of Sales",$I$5)</f>
        <v>571294.57000000007</v>
      </c>
      <c r="K18" s="21">
        <f>GETPIVOTDATA("Sum of Profit",$I$5)</f>
        <v>39487.251400000001</v>
      </c>
    </row>
    <row r="19" spans="1:12" x14ac:dyDescent="0.25">
      <c r="A19" s="20" t="s">
        <v>54</v>
      </c>
      <c r="B19" s="60">
        <v>39314.550000000003</v>
      </c>
      <c r="C19" s="60"/>
      <c r="E19" s="54" t="str" cm="1">
        <f t="array" ref="E19:F19">A19:B19</f>
        <v>Indiana</v>
      </c>
      <c r="F19" s="21">
        <v>39314.550000000003</v>
      </c>
    </row>
    <row r="20" spans="1:12" x14ac:dyDescent="0.25">
      <c r="A20" s="20" t="s">
        <v>214</v>
      </c>
      <c r="B20" s="60">
        <v>10977.690000000002</v>
      </c>
      <c r="C20" s="60"/>
      <c r="E20" s="54" t="str" cm="1">
        <f t="array" ref="E20:F20">A20:B20</f>
        <v>Iowa</v>
      </c>
      <c r="F20" s="21">
        <v>10977.690000000002</v>
      </c>
    </row>
    <row r="21" spans="1:12" x14ac:dyDescent="0.25">
      <c r="A21" s="20" t="s">
        <v>538</v>
      </c>
      <c r="B21" s="60">
        <v>29678.210000000003</v>
      </c>
      <c r="C21" s="60"/>
      <c r="E21" s="54" t="str" cm="1">
        <f t="array" ref="E21:F21">A21:B21</f>
        <v>Kansas</v>
      </c>
      <c r="F21" s="21">
        <v>29678.210000000003</v>
      </c>
      <c r="I21" s="19" t="s">
        <v>3021</v>
      </c>
      <c r="J21" t="s">
        <v>3043</v>
      </c>
      <c r="K21" t="s">
        <v>3120</v>
      </c>
      <c r="L21" s="3" t="s">
        <v>3040</v>
      </c>
    </row>
    <row r="22" spans="1:12" x14ac:dyDescent="0.25">
      <c r="A22" s="20" t="s">
        <v>389</v>
      </c>
      <c r="B22" s="60">
        <v>14737.27</v>
      </c>
      <c r="C22" s="60"/>
      <c r="E22" s="54" t="str" cm="1">
        <f t="array" ref="E22:F22">A22:B22</f>
        <v>Kentucky</v>
      </c>
      <c r="F22" s="21">
        <v>14737.27</v>
      </c>
      <c r="I22" s="20" t="s">
        <v>2664</v>
      </c>
      <c r="J22" s="5">
        <v>0.49</v>
      </c>
      <c r="K22" s="56">
        <v>2</v>
      </c>
      <c r="L22" s="3">
        <v>2</v>
      </c>
    </row>
    <row r="23" spans="1:12" x14ac:dyDescent="0.25">
      <c r="A23" s="20" t="s">
        <v>169</v>
      </c>
      <c r="B23" s="60">
        <v>14909.429999999995</v>
      </c>
      <c r="C23" s="60"/>
      <c r="E23" s="54" t="str" cm="1">
        <f t="array" ref="E23:F23">A23:B23</f>
        <v>Louisiana</v>
      </c>
      <c r="F23" s="21">
        <v>14909.429999999995</v>
      </c>
      <c r="I23" s="20" t="s">
        <v>2407</v>
      </c>
      <c r="J23" s="5">
        <v>0.5</v>
      </c>
      <c r="K23" s="56">
        <v>2</v>
      </c>
      <c r="L23" s="3">
        <v>2</v>
      </c>
    </row>
    <row r="24" spans="1:12" x14ac:dyDescent="0.25">
      <c r="A24" s="20" t="s">
        <v>332</v>
      </c>
      <c r="B24" s="60">
        <v>30532.709999999995</v>
      </c>
      <c r="C24" s="60"/>
      <c r="E24" s="54" t="str" cm="1">
        <f t="array" ref="E24:F24">A24:B24</f>
        <v>Maine</v>
      </c>
      <c r="F24" s="21">
        <v>30532.709999999995</v>
      </c>
      <c r="I24" s="20" t="s">
        <v>1722</v>
      </c>
      <c r="J24" s="5">
        <v>0.5</v>
      </c>
      <c r="K24" s="56">
        <v>2</v>
      </c>
      <c r="L24" s="3">
        <v>2</v>
      </c>
    </row>
    <row r="25" spans="1:12" x14ac:dyDescent="0.25">
      <c r="A25" s="20" t="s">
        <v>419</v>
      </c>
      <c r="B25" s="60">
        <v>15403.560000000001</v>
      </c>
      <c r="C25" s="60"/>
      <c r="E25" s="54" t="str" cm="1">
        <f t="array" ref="E25:F25">A25:B25</f>
        <v>Maryland</v>
      </c>
      <c r="F25" s="21">
        <v>15403.560000000001</v>
      </c>
      <c r="I25" s="20" t="s">
        <v>914</v>
      </c>
      <c r="J25" s="5">
        <v>0.5</v>
      </c>
      <c r="K25" s="56">
        <v>5</v>
      </c>
      <c r="L25" s="3">
        <v>5</v>
      </c>
    </row>
    <row r="26" spans="1:12" x14ac:dyDescent="0.25">
      <c r="A26" s="20" t="s">
        <v>404</v>
      </c>
      <c r="B26" s="60">
        <v>59114.820000000007</v>
      </c>
      <c r="C26" s="60"/>
      <c r="E26" s="54" t="str" cm="1">
        <f t="array" ref="E26:F26">A26:B26</f>
        <v>Massachusetts</v>
      </c>
      <c r="F26" s="21">
        <v>59114.820000000007</v>
      </c>
      <c r="I26" s="20" t="s">
        <v>2807</v>
      </c>
      <c r="J26" s="5">
        <v>0.5</v>
      </c>
      <c r="K26" s="56">
        <v>2</v>
      </c>
      <c r="L26" s="3">
        <v>2</v>
      </c>
    </row>
    <row r="27" spans="1:12" x14ac:dyDescent="0.25">
      <c r="A27" s="20" t="s">
        <v>290</v>
      </c>
      <c r="B27" s="60">
        <v>69641.81</v>
      </c>
      <c r="C27" s="60"/>
      <c r="E27" s="54" t="str" cm="1">
        <f t="array" ref="E27:F27">A27:B27</f>
        <v>Michigan</v>
      </c>
      <c r="F27" s="21">
        <v>69641.81</v>
      </c>
      <c r="I27" s="20" t="s">
        <v>1300</v>
      </c>
      <c r="J27" s="5">
        <v>0.5</v>
      </c>
      <c r="K27" s="56">
        <v>0</v>
      </c>
      <c r="L27" s="3">
        <v>0</v>
      </c>
    </row>
    <row r="28" spans="1:12" x14ac:dyDescent="0.25">
      <c r="A28" s="20" t="s">
        <v>85</v>
      </c>
      <c r="B28" s="60">
        <v>37752.280000000006</v>
      </c>
      <c r="C28" s="60"/>
      <c r="E28" s="54" t="str" cm="1">
        <f t="array" ref="E28:F28">A28:B28</f>
        <v>Minnesota</v>
      </c>
      <c r="F28" s="21">
        <v>37752.280000000006</v>
      </c>
      <c r="I28" s="20" t="s">
        <v>579</v>
      </c>
      <c r="J28" s="5">
        <v>0.5</v>
      </c>
      <c r="K28" s="56">
        <v>1</v>
      </c>
      <c r="L28" s="3">
        <v>1</v>
      </c>
    </row>
    <row r="29" spans="1:12" x14ac:dyDescent="0.25">
      <c r="A29" s="20" t="s">
        <v>35</v>
      </c>
      <c r="B29" s="60">
        <v>9689.5799999999981</v>
      </c>
      <c r="C29" s="60"/>
      <c r="E29" s="54" t="str" cm="1">
        <f t="array" ref="E29:F29">A29:B29</f>
        <v>Mississippi</v>
      </c>
      <c r="F29" s="21">
        <v>9689.5799999999981</v>
      </c>
      <c r="I29" s="20" t="s">
        <v>2632</v>
      </c>
      <c r="J29" s="5">
        <v>0.5</v>
      </c>
      <c r="K29" s="56">
        <v>0</v>
      </c>
      <c r="L29" s="3">
        <v>0</v>
      </c>
    </row>
    <row r="30" spans="1:12" x14ac:dyDescent="0.25">
      <c r="A30" s="20" t="s">
        <v>81</v>
      </c>
      <c r="B30" s="60">
        <v>10903.080000000002</v>
      </c>
      <c r="C30" s="60"/>
      <c r="E30" s="54" t="str" cm="1">
        <f t="array" ref="E30:F30">A30:B30</f>
        <v>Missouri</v>
      </c>
      <c r="F30" s="21">
        <v>10903.080000000002</v>
      </c>
      <c r="I30" s="20" t="s">
        <v>2069</v>
      </c>
      <c r="J30" s="5">
        <v>0.5</v>
      </c>
      <c r="K30" s="56">
        <v>1</v>
      </c>
      <c r="L30" s="3">
        <v>1</v>
      </c>
    </row>
    <row r="31" spans="1:12" x14ac:dyDescent="0.25">
      <c r="A31" s="20" t="s">
        <v>278</v>
      </c>
      <c r="B31" s="60">
        <v>12593.59</v>
      </c>
      <c r="C31" s="60"/>
      <c r="E31" s="54" t="str" cm="1">
        <f t="array" ref="E31:F31">A31:B31</f>
        <v>Montana</v>
      </c>
      <c r="F31" s="21">
        <v>12593.59</v>
      </c>
      <c r="I31" s="20" t="s">
        <v>2281</v>
      </c>
      <c r="J31" s="5">
        <v>0.5</v>
      </c>
      <c r="K31" s="56">
        <v>1</v>
      </c>
      <c r="L31" s="3">
        <v>1</v>
      </c>
    </row>
    <row r="32" spans="1:12" x14ac:dyDescent="0.25">
      <c r="A32" s="20" t="s">
        <v>134</v>
      </c>
      <c r="B32" s="60">
        <v>15764.51</v>
      </c>
      <c r="C32" s="60"/>
      <c r="E32" s="54" t="str" cm="1">
        <f t="array" ref="E32:F32">A32:B32</f>
        <v>Nebraska</v>
      </c>
      <c r="F32" s="21">
        <v>15764.51</v>
      </c>
      <c r="I32" s="20" t="s">
        <v>1771</v>
      </c>
      <c r="J32" s="5">
        <v>0.69</v>
      </c>
      <c r="K32" s="56">
        <v>2</v>
      </c>
      <c r="L32" s="3">
        <v>1</v>
      </c>
    </row>
    <row r="33" spans="1:12" x14ac:dyDescent="0.25">
      <c r="A33" s="20" t="s">
        <v>297</v>
      </c>
      <c r="B33" s="60">
        <v>8864.5399999999991</v>
      </c>
      <c r="C33" s="60"/>
      <c r="E33" s="54" t="str" cm="1">
        <f t="array" ref="E33:F33">A33:B33</f>
        <v>Nevada</v>
      </c>
      <c r="F33" s="21">
        <v>8864.5399999999991</v>
      </c>
      <c r="I33" s="20" t="s">
        <v>1665</v>
      </c>
      <c r="J33" s="5">
        <v>0.7</v>
      </c>
      <c r="K33" s="56">
        <v>1</v>
      </c>
      <c r="L33" s="3">
        <v>1</v>
      </c>
    </row>
    <row r="34" spans="1:12" x14ac:dyDescent="0.25">
      <c r="A34" s="20" t="s">
        <v>1357</v>
      </c>
      <c r="B34" s="60">
        <v>7619.7</v>
      </c>
      <c r="C34" s="60"/>
      <c r="E34" s="54" t="str" cm="1">
        <f t="array" ref="E34:F34">A34:B34</f>
        <v>New Hampshire</v>
      </c>
      <c r="F34" s="21">
        <v>7619.7</v>
      </c>
      <c r="I34" s="20" t="s">
        <v>2349</v>
      </c>
      <c r="J34" s="5">
        <v>0.7</v>
      </c>
      <c r="K34" s="56">
        <v>2</v>
      </c>
      <c r="L34" s="3">
        <v>2</v>
      </c>
    </row>
    <row r="35" spans="1:12" x14ac:dyDescent="0.25">
      <c r="A35" s="20" t="s">
        <v>398</v>
      </c>
      <c r="B35" s="60">
        <v>21943.91</v>
      </c>
      <c r="C35" s="60"/>
      <c r="E35" s="54" t="str" cm="1">
        <f t="array" ref="E35:F35">A35:B35</f>
        <v>New Jersey</v>
      </c>
      <c r="F35" s="21">
        <v>21943.91</v>
      </c>
      <c r="I35" s="20" t="s">
        <v>179</v>
      </c>
      <c r="J35" s="5">
        <v>0.7</v>
      </c>
      <c r="K35" s="56">
        <v>2</v>
      </c>
      <c r="L35" s="3">
        <v>2</v>
      </c>
    </row>
    <row r="36" spans="1:12" x14ac:dyDescent="0.25">
      <c r="A36" s="20" t="s">
        <v>641</v>
      </c>
      <c r="B36" s="60">
        <v>5593.18</v>
      </c>
      <c r="C36" s="60"/>
      <c r="E36" s="54" t="str" cm="1">
        <f t="array" ref="E36:F36">A36:B36</f>
        <v>New Mexico</v>
      </c>
      <c r="F36" s="21">
        <v>5593.18</v>
      </c>
      <c r="I36" s="20" t="s">
        <v>2882</v>
      </c>
      <c r="J36" s="5">
        <v>0.7</v>
      </c>
      <c r="K36" s="56">
        <v>2</v>
      </c>
      <c r="L36" s="3">
        <v>2</v>
      </c>
    </row>
    <row r="37" spans="1:12" x14ac:dyDescent="0.25">
      <c r="A37" s="20" t="s">
        <v>113</v>
      </c>
      <c r="B37" s="60">
        <v>223930.48000000004</v>
      </c>
      <c r="C37" s="60"/>
      <c r="E37" s="54" t="str" cm="1">
        <f t="array" ref="E37:F37">A37:B37</f>
        <v>New York</v>
      </c>
      <c r="F37" s="21">
        <v>223930.48000000004</v>
      </c>
      <c r="I37" s="20" t="s">
        <v>642</v>
      </c>
      <c r="J37" s="5">
        <v>0.7</v>
      </c>
      <c r="K37" s="56">
        <v>0</v>
      </c>
      <c r="L37" s="3">
        <v>0</v>
      </c>
    </row>
    <row r="38" spans="1:12" x14ac:dyDescent="0.25">
      <c r="A38" s="20" t="s">
        <v>98</v>
      </c>
      <c r="B38" s="60">
        <v>38147.890000000007</v>
      </c>
      <c r="C38" s="60"/>
      <c r="E38" s="54" t="str" cm="1">
        <f t="array" ref="E38:F38">A38:B38</f>
        <v>North Carolina</v>
      </c>
      <c r="F38" s="21">
        <v>38147.890000000007</v>
      </c>
      <c r="I38" s="20" t="s">
        <v>55</v>
      </c>
      <c r="J38" s="5">
        <v>0.71</v>
      </c>
      <c r="K38" s="56">
        <v>2</v>
      </c>
      <c r="L38" s="3">
        <v>2</v>
      </c>
    </row>
    <row r="39" spans="1:12" x14ac:dyDescent="0.25">
      <c r="A39" s="20" t="s">
        <v>566</v>
      </c>
      <c r="B39" s="60">
        <v>5300.2300000000005</v>
      </c>
      <c r="C39" s="60"/>
      <c r="E39" s="54" t="str" cm="1">
        <f t="array" ref="E39:F39">A39:B39</f>
        <v>North Dakota</v>
      </c>
      <c r="F39" s="21">
        <v>5300.2300000000005</v>
      </c>
      <c r="I39" s="20" t="s">
        <v>1103</v>
      </c>
      <c r="J39" s="5">
        <v>0.74</v>
      </c>
      <c r="K39" s="56">
        <v>2</v>
      </c>
      <c r="L39" s="3">
        <v>1</v>
      </c>
    </row>
    <row r="40" spans="1:12" x14ac:dyDescent="0.25">
      <c r="A40" s="20" t="s">
        <v>318</v>
      </c>
      <c r="B40" s="60">
        <v>69452.819999999963</v>
      </c>
      <c r="C40" s="60"/>
      <c r="E40" s="54" t="str" cm="1">
        <f t="array" ref="E40:F40">A40:B40</f>
        <v>Ohio</v>
      </c>
      <c r="F40" s="21">
        <v>69452.819999999963</v>
      </c>
      <c r="I40" s="20" t="s">
        <v>1571</v>
      </c>
      <c r="J40" s="5">
        <v>0.76</v>
      </c>
      <c r="K40" s="56">
        <v>2</v>
      </c>
      <c r="L40" s="3">
        <v>1</v>
      </c>
    </row>
    <row r="41" spans="1:12" x14ac:dyDescent="0.25">
      <c r="A41" s="20" t="s">
        <v>208</v>
      </c>
      <c r="B41" s="60">
        <v>6884.0399999999981</v>
      </c>
      <c r="C41" s="60"/>
      <c r="E41" s="54" t="str" cm="1">
        <f t="array" ref="E41:F41">A41:B41</f>
        <v>Oklahoma</v>
      </c>
      <c r="F41" s="21">
        <v>6884.0399999999981</v>
      </c>
      <c r="I41" s="20" t="s">
        <v>2358</v>
      </c>
      <c r="J41" s="5">
        <v>0.8</v>
      </c>
      <c r="K41" s="56">
        <v>6</v>
      </c>
      <c r="L41" s="3">
        <v>6</v>
      </c>
    </row>
    <row r="42" spans="1:12" x14ac:dyDescent="0.25">
      <c r="A42" s="20" t="s">
        <v>140</v>
      </c>
      <c r="B42" s="60">
        <v>21821.829999999987</v>
      </c>
      <c r="C42" s="60"/>
      <c r="E42" s="54" t="str" cm="1">
        <f t="array" ref="E42:F42">A42:B42</f>
        <v>Oregon</v>
      </c>
      <c r="F42" s="21">
        <v>21821.829999999987</v>
      </c>
      <c r="I42" s="20" t="s">
        <v>2602</v>
      </c>
      <c r="J42" s="5">
        <v>0.8</v>
      </c>
      <c r="K42" s="56">
        <v>1</v>
      </c>
      <c r="L42" s="3">
        <v>1</v>
      </c>
    </row>
    <row r="43" spans="1:12" x14ac:dyDescent="0.25">
      <c r="A43" s="20" t="s">
        <v>321</v>
      </c>
      <c r="B43" s="60">
        <v>45780.85</v>
      </c>
      <c r="C43" s="60"/>
      <c r="E43" s="54" t="str" cm="1">
        <f t="array" ref="E43:F43">A43:B43</f>
        <v>Pennsylvania</v>
      </c>
      <c r="F43" s="21">
        <v>45780.85</v>
      </c>
      <c r="I43" s="20" t="s">
        <v>2608</v>
      </c>
      <c r="J43" s="5">
        <v>0.83</v>
      </c>
      <c r="K43" s="56">
        <v>4</v>
      </c>
      <c r="L43" s="3">
        <v>4</v>
      </c>
    </row>
    <row r="44" spans="1:12" x14ac:dyDescent="0.25">
      <c r="A44" s="20" t="s">
        <v>585</v>
      </c>
      <c r="B44" s="60">
        <v>10027.83</v>
      </c>
      <c r="C44" s="60"/>
      <c r="E44" s="54" t="str" cm="1">
        <f t="array" ref="E44:F44">A44:B44</f>
        <v>Rhode Island</v>
      </c>
      <c r="F44" s="21">
        <v>10027.83</v>
      </c>
      <c r="I44" s="20" t="s">
        <v>938</v>
      </c>
      <c r="J44" s="5">
        <v>0.85</v>
      </c>
      <c r="K44" s="56">
        <v>2</v>
      </c>
      <c r="L44" s="3">
        <v>2</v>
      </c>
    </row>
    <row r="45" spans="1:12" x14ac:dyDescent="0.25">
      <c r="A45" s="20" t="s">
        <v>272</v>
      </c>
      <c r="B45" s="60">
        <v>16544.629999999997</v>
      </c>
      <c r="C45" s="60"/>
      <c r="E45" s="54" t="str" cm="1">
        <f t="array" ref="E45:F45">A45:B45</f>
        <v>South Carolina</v>
      </c>
      <c r="F45" s="21">
        <v>16544.629999999997</v>
      </c>
      <c r="I45" s="20" t="s">
        <v>1541</v>
      </c>
      <c r="J45" s="5">
        <v>0.91</v>
      </c>
      <c r="K45" s="56">
        <v>1</v>
      </c>
      <c r="L45" s="3">
        <v>1</v>
      </c>
    </row>
    <row r="46" spans="1:12" x14ac:dyDescent="0.25">
      <c r="A46" s="20" t="s">
        <v>1072</v>
      </c>
      <c r="B46" s="60">
        <v>1550.49</v>
      </c>
      <c r="C46" s="60"/>
      <c r="E46" s="54" t="str" cm="1">
        <f t="array" ref="E46:F46">A46:B46</f>
        <v>South Dakota</v>
      </c>
      <c r="F46" s="21">
        <v>1550.49</v>
      </c>
      <c r="I46" s="20" t="s">
        <v>294</v>
      </c>
      <c r="J46" s="5">
        <v>0.93</v>
      </c>
      <c r="K46" s="56">
        <v>1</v>
      </c>
      <c r="L46" s="3">
        <v>1</v>
      </c>
    </row>
    <row r="47" spans="1:12" x14ac:dyDescent="0.25">
      <c r="A47" s="20" t="s">
        <v>401</v>
      </c>
      <c r="B47" s="60">
        <v>33209.759999999995</v>
      </c>
      <c r="C47" s="60"/>
      <c r="E47" s="54" t="str" cm="1">
        <f t="array" ref="E47:F47">A47:B47</f>
        <v>Tennessee</v>
      </c>
      <c r="F47" s="21">
        <v>33209.759999999995</v>
      </c>
      <c r="I47" s="20" t="s">
        <v>2776</v>
      </c>
      <c r="J47" s="5">
        <v>0.93</v>
      </c>
      <c r="K47" s="56">
        <v>2</v>
      </c>
      <c r="L47" s="3">
        <v>2</v>
      </c>
    </row>
    <row r="48" spans="1:12" x14ac:dyDescent="0.25">
      <c r="A48" s="20" t="s">
        <v>188</v>
      </c>
      <c r="B48" s="60">
        <v>91937.13</v>
      </c>
      <c r="C48" s="60"/>
      <c r="E48" s="54" t="str" cm="1">
        <f t="array" ref="E48:F48">A48:B48</f>
        <v>Texas</v>
      </c>
      <c r="F48" s="21">
        <v>91937.13</v>
      </c>
      <c r="I48" s="20" t="s">
        <v>831</v>
      </c>
      <c r="J48" s="5">
        <v>0.96</v>
      </c>
      <c r="K48" s="56">
        <v>2</v>
      </c>
      <c r="L48" s="3">
        <v>2</v>
      </c>
    </row>
    <row r="49" spans="1:12" x14ac:dyDescent="0.25">
      <c r="A49" s="20" t="s">
        <v>147</v>
      </c>
      <c r="B49" s="60">
        <v>26981.670000000002</v>
      </c>
      <c r="C49" s="60"/>
      <c r="E49" s="54" t="str" cm="1">
        <f t="array" ref="E49:F49">A49:B49</f>
        <v>Utah</v>
      </c>
      <c r="F49" s="21">
        <v>26981.670000000002</v>
      </c>
      <c r="I49" s="20" t="s">
        <v>2858</v>
      </c>
      <c r="J49" s="5">
        <v>0.99</v>
      </c>
      <c r="K49" s="56">
        <v>5</v>
      </c>
      <c r="L49" s="3">
        <v>5</v>
      </c>
    </row>
    <row r="50" spans="1:12" x14ac:dyDescent="0.25">
      <c r="A50" s="20" t="s">
        <v>634</v>
      </c>
      <c r="B50" s="60">
        <v>13491</v>
      </c>
      <c r="C50" s="60"/>
      <c r="E50" s="54" t="str" cm="1">
        <f t="array" ref="E50:F50">A50:B50</f>
        <v>Vermont</v>
      </c>
      <c r="F50" s="21">
        <v>13491</v>
      </c>
      <c r="I50" s="20" t="s">
        <v>2855</v>
      </c>
      <c r="J50" s="5">
        <v>0.99</v>
      </c>
      <c r="K50" s="56">
        <v>0</v>
      </c>
      <c r="L50" s="3">
        <v>0</v>
      </c>
    </row>
    <row r="51" spans="1:12" x14ac:dyDescent="0.25">
      <c r="A51" s="20" t="s">
        <v>243</v>
      </c>
      <c r="B51" s="60">
        <v>45282.869999999995</v>
      </c>
      <c r="C51" s="60"/>
      <c r="E51" s="54" t="str" cm="1">
        <f t="array" ref="E51:F51">A51:B51</f>
        <v>Virginia</v>
      </c>
      <c r="F51" s="21">
        <v>45282.869999999995</v>
      </c>
      <c r="I51" s="20" t="s">
        <v>638</v>
      </c>
      <c r="J51" s="5">
        <v>0.99</v>
      </c>
      <c r="K51" s="56">
        <v>2</v>
      </c>
      <c r="L51" s="3">
        <v>2</v>
      </c>
    </row>
    <row r="52" spans="1:12" x14ac:dyDescent="0.25">
      <c r="A52" s="20" t="s">
        <v>67</v>
      </c>
      <c r="B52" s="60">
        <v>78048.650000000009</v>
      </c>
      <c r="C52" s="60"/>
      <c r="E52" s="54" t="str" cm="1">
        <f t="array" ref="E52:F52">A52:B52</f>
        <v>Washington</v>
      </c>
      <c r="F52" s="21">
        <v>78048.650000000009</v>
      </c>
      <c r="I52" s="20" t="s">
        <v>2569</v>
      </c>
      <c r="J52" s="5">
        <v>0.99</v>
      </c>
      <c r="K52" s="56">
        <v>0</v>
      </c>
      <c r="L52" s="3">
        <v>0</v>
      </c>
    </row>
    <row r="53" spans="1:12" x14ac:dyDescent="0.25">
      <c r="A53" s="20" t="s">
        <v>904</v>
      </c>
      <c r="B53" s="60">
        <v>10681.55</v>
      </c>
      <c r="C53" s="60"/>
      <c r="E53" s="54" t="str" cm="1">
        <f t="array" ref="E53:F53">A53:B53</f>
        <v>West Virginia</v>
      </c>
      <c r="F53" s="21">
        <v>10681.55</v>
      </c>
      <c r="I53" s="20" t="s">
        <v>2624</v>
      </c>
      <c r="J53" s="5">
        <v>0.99</v>
      </c>
      <c r="K53" s="56">
        <v>1</v>
      </c>
      <c r="L53" s="3">
        <v>1</v>
      </c>
    </row>
    <row r="54" spans="1:12" x14ac:dyDescent="0.25">
      <c r="A54" s="20" t="s">
        <v>358</v>
      </c>
      <c r="B54" s="60">
        <v>22770.35</v>
      </c>
      <c r="C54" s="60"/>
      <c r="E54" s="54" t="str" cm="1">
        <f t="array" ref="E54:F54">A54:B54</f>
        <v>Wisconsin</v>
      </c>
      <c r="F54" s="21">
        <v>22770.35</v>
      </c>
      <c r="I54" s="20" t="s">
        <v>1806</v>
      </c>
      <c r="J54" s="5">
        <v>0.99</v>
      </c>
      <c r="K54" s="56">
        <v>5</v>
      </c>
      <c r="L54" s="3">
        <v>5</v>
      </c>
    </row>
    <row r="55" spans="1:12" x14ac:dyDescent="0.25">
      <c r="A55" s="20" t="s">
        <v>1061</v>
      </c>
      <c r="B55" s="60">
        <v>1183.5400000000002</v>
      </c>
      <c r="C55" s="60"/>
      <c r="E55" s="54" t="str" cm="1">
        <f t="array" ref="E55:F55">A55:B55</f>
        <v>Wyoming</v>
      </c>
      <c r="F55" s="55">
        <v>1183.5400000000002</v>
      </c>
      <c r="I55" s="20" t="s">
        <v>815</v>
      </c>
      <c r="J55" s="5">
        <v>0.99</v>
      </c>
      <c r="K55" s="56">
        <v>3</v>
      </c>
      <c r="L55" s="3">
        <v>3</v>
      </c>
    </row>
    <row r="56" spans="1:12" x14ac:dyDescent="0.25">
      <c r="A56" s="20" t="s">
        <v>3022</v>
      </c>
      <c r="B56" s="60">
        <v>1881524.7700000003</v>
      </c>
      <c r="C56" s="60"/>
      <c r="E56" s="54" t="str" cm="1">
        <f t="array" ref="E56:F56">A56:B56</f>
        <v>Grand Total</v>
      </c>
      <c r="F56" s="21">
        <v>1881524.7700000003</v>
      </c>
      <c r="I56" s="20" t="s">
        <v>2017</v>
      </c>
      <c r="J56" s="5">
        <v>0.99</v>
      </c>
      <c r="K56" s="56">
        <v>2</v>
      </c>
      <c r="L56" s="3">
        <v>2</v>
      </c>
    </row>
    <row r="57" spans="1:12" x14ac:dyDescent="0.25">
      <c r="B57" s="21">
        <f>GETPIVOTDATA("Sales",$A$6)</f>
        <v>1881524.7700000003</v>
      </c>
      <c r="C57" s="21"/>
      <c r="I57" s="20" t="s">
        <v>1988</v>
      </c>
      <c r="J57" s="5">
        <v>0.99</v>
      </c>
      <c r="K57" s="56">
        <v>7</v>
      </c>
      <c r="L57" s="3">
        <v>7</v>
      </c>
    </row>
    <row r="58" spans="1:12" x14ac:dyDescent="0.25">
      <c r="I58" s="20" t="s">
        <v>141</v>
      </c>
      <c r="J58" s="5">
        <v>1</v>
      </c>
      <c r="K58" s="56">
        <v>2</v>
      </c>
      <c r="L58" s="3">
        <v>1.6666666666666667</v>
      </c>
    </row>
    <row r="59" spans="1:12" x14ac:dyDescent="0.25">
      <c r="I59" s="20" t="s">
        <v>1129</v>
      </c>
      <c r="J59" s="5">
        <v>1.0249999999999999</v>
      </c>
      <c r="K59" s="56">
        <v>9</v>
      </c>
      <c r="L59" s="3">
        <v>4.5</v>
      </c>
    </row>
    <row r="60" spans="1:12" x14ac:dyDescent="0.25">
      <c r="A60" s="19" t="s">
        <v>3021</v>
      </c>
      <c r="B60" t="s">
        <v>3103</v>
      </c>
      <c r="E60" t="str" cm="1">
        <f t="array" ref="E60:F60">A60:B60</f>
        <v>Row Labels</v>
      </c>
      <c r="F60" t="str">
        <v>Sum of Unique Customers</v>
      </c>
      <c r="I60" s="20" t="s">
        <v>2237</v>
      </c>
      <c r="J60" s="5">
        <v>1.095</v>
      </c>
      <c r="K60" s="56">
        <v>1</v>
      </c>
      <c r="L60" s="3">
        <v>1</v>
      </c>
    </row>
    <row r="61" spans="1:12" x14ac:dyDescent="0.25">
      <c r="A61" s="20" t="s">
        <v>91</v>
      </c>
      <c r="B61" s="60">
        <v>108</v>
      </c>
      <c r="C61" s="60"/>
      <c r="E61" t="str" cm="1">
        <f t="array" ref="E61:F61">A61:B61</f>
        <v>California</v>
      </c>
      <c r="F61">
        <v>108</v>
      </c>
      <c r="I61" s="20" t="s">
        <v>2646</v>
      </c>
      <c r="J61" s="5">
        <v>1.17</v>
      </c>
      <c r="K61" s="56">
        <v>2</v>
      </c>
      <c r="L61" s="3">
        <v>2</v>
      </c>
    </row>
    <row r="62" spans="1:12" x14ac:dyDescent="0.25">
      <c r="A62" s="20" t="s">
        <v>188</v>
      </c>
      <c r="B62" s="60">
        <v>68</v>
      </c>
      <c r="C62" s="60"/>
      <c r="E62" t="str" cm="1">
        <f t="array" ref="E62:F62">A62:B62</f>
        <v>Texas</v>
      </c>
      <c r="F62">
        <v>68</v>
      </c>
      <c r="I62" s="20" t="s">
        <v>371</v>
      </c>
      <c r="J62" s="5">
        <v>1.1749999999999998</v>
      </c>
      <c r="K62" s="56">
        <v>2</v>
      </c>
      <c r="L62" s="3">
        <v>1</v>
      </c>
    </row>
    <row r="63" spans="1:12" x14ac:dyDescent="0.25">
      <c r="A63" s="20" t="s">
        <v>124</v>
      </c>
      <c r="B63" s="60">
        <v>67</v>
      </c>
      <c r="C63" s="60"/>
      <c r="E63" t="str" cm="1">
        <f t="array" ref="E63:F63">A63:B63</f>
        <v>Florida</v>
      </c>
      <c r="F63">
        <v>67</v>
      </c>
      <c r="I63" s="20" t="s">
        <v>2383</v>
      </c>
      <c r="J63" s="5">
        <v>1.3</v>
      </c>
      <c r="K63" s="56">
        <v>2</v>
      </c>
      <c r="L63" s="3">
        <v>2</v>
      </c>
    </row>
    <row r="64" spans="1:12" x14ac:dyDescent="0.25">
      <c r="A64" s="20" t="s">
        <v>104</v>
      </c>
      <c r="B64" s="60">
        <v>57</v>
      </c>
      <c r="C64" s="60"/>
      <c r="E64" t="str" cm="1">
        <f t="array" ref="E64:F64">A64:B64</f>
        <v>Illinois</v>
      </c>
      <c r="F64">
        <v>57</v>
      </c>
      <c r="I64" s="20" t="s">
        <v>2927</v>
      </c>
      <c r="J64" s="5">
        <v>1.345</v>
      </c>
      <c r="K64" s="56">
        <v>3</v>
      </c>
      <c r="L64" s="3">
        <v>2.5</v>
      </c>
    </row>
    <row r="65" spans="1:12" x14ac:dyDescent="0.25">
      <c r="A65" s="20" t="s">
        <v>113</v>
      </c>
      <c r="B65" s="60">
        <v>54</v>
      </c>
      <c r="C65" s="60"/>
      <c r="E65" t="str" cm="1">
        <f t="array" ref="E65:F65">A65:B65</f>
        <v>New York</v>
      </c>
      <c r="F65">
        <v>54</v>
      </c>
      <c r="I65" s="20" t="s">
        <v>1670</v>
      </c>
      <c r="J65" s="5">
        <v>1.35</v>
      </c>
      <c r="K65" s="56">
        <v>2</v>
      </c>
      <c r="L65" s="3">
        <v>2</v>
      </c>
    </row>
    <row r="66" spans="1:12" x14ac:dyDescent="0.25">
      <c r="A66" s="20" t="s">
        <v>318</v>
      </c>
      <c r="B66" s="60">
        <v>53</v>
      </c>
      <c r="C66" s="60"/>
      <c r="E66" t="str" cm="1">
        <f t="array" ref="E66:F66">A66:B66</f>
        <v>Ohio</v>
      </c>
      <c r="F66">
        <v>53</v>
      </c>
      <c r="I66" s="20" t="s">
        <v>1390</v>
      </c>
      <c r="J66" s="5">
        <v>1.35</v>
      </c>
      <c r="K66" s="56">
        <v>1</v>
      </c>
      <c r="L66" s="3">
        <v>1</v>
      </c>
    </row>
    <row r="67" spans="1:12" x14ac:dyDescent="0.25">
      <c r="A67" s="20" t="s">
        <v>290</v>
      </c>
      <c r="B67" s="60">
        <v>39</v>
      </c>
      <c r="C67" s="60"/>
      <c r="E67" t="str" cm="1">
        <f t="array" ref="E67:F67">A67:B67</f>
        <v>Michigan</v>
      </c>
      <c r="F67">
        <v>39</v>
      </c>
      <c r="I67" s="20" t="s">
        <v>985</v>
      </c>
      <c r="J67" s="5">
        <v>1.39</v>
      </c>
      <c r="K67" s="56">
        <v>3</v>
      </c>
      <c r="L67" s="3">
        <v>3</v>
      </c>
    </row>
    <row r="68" spans="1:12" x14ac:dyDescent="0.25">
      <c r="A68" s="20" t="s">
        <v>404</v>
      </c>
      <c r="B68" s="60">
        <v>35</v>
      </c>
      <c r="C68" s="60"/>
      <c r="E68" t="str" cm="1">
        <f t="array" ref="E68:F68">A68:B68</f>
        <v>Massachusetts</v>
      </c>
      <c r="F68">
        <v>35</v>
      </c>
      <c r="I68" s="20" t="s">
        <v>2612</v>
      </c>
      <c r="J68" s="5">
        <v>1.39</v>
      </c>
      <c r="K68" s="56">
        <v>2</v>
      </c>
      <c r="L68" s="3">
        <v>2</v>
      </c>
    </row>
    <row r="69" spans="1:12" x14ac:dyDescent="0.25">
      <c r="A69" s="20" t="s">
        <v>398</v>
      </c>
      <c r="B69" s="60">
        <v>32</v>
      </c>
      <c r="C69" s="60"/>
      <c r="E69" t="str" cm="1">
        <f t="array" ref="E69:F69">A69:B69</f>
        <v>New Jersey</v>
      </c>
      <c r="F69">
        <v>32</v>
      </c>
      <c r="I69" s="20" t="s">
        <v>2551</v>
      </c>
      <c r="J69" s="5">
        <v>1.39</v>
      </c>
      <c r="K69" s="56">
        <v>9</v>
      </c>
      <c r="L69" s="3">
        <v>9</v>
      </c>
    </row>
    <row r="70" spans="1:12" x14ac:dyDescent="0.25">
      <c r="A70" s="20" t="s">
        <v>243</v>
      </c>
      <c r="B70" s="60">
        <v>32</v>
      </c>
      <c r="C70" s="60"/>
      <c r="E70" t="str" cm="1">
        <f t="array" ref="E70:F70">A70:B70</f>
        <v>Virginia</v>
      </c>
      <c r="F70">
        <v>32</v>
      </c>
      <c r="I70" s="20" t="s">
        <v>2089</v>
      </c>
      <c r="J70" s="5">
        <v>1.49</v>
      </c>
      <c r="K70" s="56">
        <v>1</v>
      </c>
      <c r="L70" s="3">
        <v>1</v>
      </c>
    </row>
    <row r="71" spans="1:12" x14ac:dyDescent="0.25">
      <c r="A71" s="20" t="s">
        <v>67</v>
      </c>
      <c r="B71" s="60">
        <v>30</v>
      </c>
      <c r="C71" s="60"/>
      <c r="E71" t="str" cm="1">
        <f t="array" ref="E71:F71">A71:B71</f>
        <v>Washington</v>
      </c>
      <c r="F71">
        <v>30</v>
      </c>
      <c r="I71" s="20" t="s">
        <v>1121</v>
      </c>
      <c r="J71" s="5">
        <v>1.49</v>
      </c>
      <c r="K71" s="56">
        <v>1</v>
      </c>
      <c r="L71" s="3">
        <v>1</v>
      </c>
    </row>
    <row r="72" spans="1:12" x14ac:dyDescent="0.25">
      <c r="A72" s="20" t="s">
        <v>54</v>
      </c>
      <c r="B72" s="60">
        <v>28</v>
      </c>
      <c r="C72" s="60"/>
      <c r="E72" t="str" cm="1">
        <f t="array" ref="E72:F72">A72:B72</f>
        <v>Indiana</v>
      </c>
      <c r="F72">
        <v>28</v>
      </c>
      <c r="I72" s="20" t="s">
        <v>1808</v>
      </c>
      <c r="J72" s="5">
        <v>1.49</v>
      </c>
      <c r="K72" s="56">
        <v>2</v>
      </c>
      <c r="L72" s="3">
        <v>2</v>
      </c>
    </row>
    <row r="73" spans="1:12" x14ac:dyDescent="0.25">
      <c r="A73" s="20" t="s">
        <v>332</v>
      </c>
      <c r="B73" s="60">
        <v>26</v>
      </c>
      <c r="C73" s="60"/>
      <c r="E73" t="str" cm="1">
        <f t="array" ref="E73:F73">A73:B73</f>
        <v>Maine</v>
      </c>
      <c r="F73">
        <v>26</v>
      </c>
      <c r="I73" s="20" t="s">
        <v>2951</v>
      </c>
      <c r="J73" s="5">
        <v>1.49</v>
      </c>
      <c r="K73" s="56">
        <v>1</v>
      </c>
      <c r="L73" s="3">
        <v>1</v>
      </c>
    </row>
    <row r="74" spans="1:12" x14ac:dyDescent="0.25">
      <c r="A74" s="20" t="s">
        <v>85</v>
      </c>
      <c r="B74" s="60">
        <v>26</v>
      </c>
      <c r="C74" s="60"/>
      <c r="E74" t="str" cm="1">
        <f t="array" ref="E74:F74">A74:B74</f>
        <v>Minnesota</v>
      </c>
      <c r="F74">
        <v>26</v>
      </c>
      <c r="I74" s="20" t="s">
        <v>2371</v>
      </c>
      <c r="J74" s="5">
        <v>1.49</v>
      </c>
      <c r="K74" s="56">
        <v>2</v>
      </c>
      <c r="L74" s="3">
        <v>2</v>
      </c>
    </row>
    <row r="75" spans="1:12" x14ac:dyDescent="0.25">
      <c r="A75" s="20" t="s">
        <v>76</v>
      </c>
      <c r="B75" s="60">
        <v>25</v>
      </c>
      <c r="C75" s="60"/>
      <c r="E75" t="str" cm="1">
        <f t="array" ref="E75:F75">A75:B75</f>
        <v>Georgia</v>
      </c>
      <c r="F75">
        <v>25</v>
      </c>
      <c r="I75" s="20" t="s">
        <v>2936</v>
      </c>
      <c r="J75" s="5">
        <v>1.49</v>
      </c>
      <c r="K75" s="56">
        <v>2</v>
      </c>
      <c r="L75" s="3">
        <v>2</v>
      </c>
    </row>
    <row r="76" spans="1:12" x14ac:dyDescent="0.25">
      <c r="A76" s="20" t="s">
        <v>401</v>
      </c>
      <c r="B76" s="60">
        <v>25</v>
      </c>
      <c r="C76" s="60"/>
      <c r="E76" t="str" cm="1">
        <f t="array" ref="E76:F76">A76:B76</f>
        <v>Tennessee</v>
      </c>
      <c r="F76">
        <v>25</v>
      </c>
      <c r="I76" s="20" t="s">
        <v>1834</v>
      </c>
      <c r="J76" s="5">
        <v>1.49</v>
      </c>
      <c r="K76" s="56">
        <v>3</v>
      </c>
      <c r="L76" s="3">
        <v>3</v>
      </c>
    </row>
    <row r="77" spans="1:12" x14ac:dyDescent="0.25">
      <c r="A77" s="20" t="s">
        <v>321</v>
      </c>
      <c r="B77" s="60">
        <v>25</v>
      </c>
      <c r="C77" s="60"/>
      <c r="E77" t="str" cm="1">
        <f t="array" ref="E77:F77">A77:B77</f>
        <v>Pennsylvania</v>
      </c>
      <c r="F77">
        <v>25</v>
      </c>
      <c r="I77" s="20" t="s">
        <v>2990</v>
      </c>
      <c r="J77" s="5">
        <v>1.49</v>
      </c>
      <c r="K77" s="56">
        <v>3</v>
      </c>
      <c r="L77" s="3">
        <v>3</v>
      </c>
    </row>
    <row r="78" spans="1:12" x14ac:dyDescent="0.25">
      <c r="A78" s="20" t="s">
        <v>358</v>
      </c>
      <c r="B78" s="60">
        <v>24</v>
      </c>
      <c r="C78" s="60"/>
      <c r="E78" t="str" cm="1">
        <f t="array" ref="E78:F78">A78:B78</f>
        <v>Wisconsin</v>
      </c>
      <c r="F78">
        <v>24</v>
      </c>
      <c r="I78" s="20" t="s">
        <v>2445</v>
      </c>
      <c r="J78" s="5">
        <v>1.49</v>
      </c>
      <c r="K78" s="56">
        <v>1</v>
      </c>
      <c r="L78" s="3">
        <v>1</v>
      </c>
    </row>
    <row r="79" spans="1:12" x14ac:dyDescent="0.25">
      <c r="A79" s="20" t="s">
        <v>61</v>
      </c>
      <c r="B79" s="60">
        <v>23</v>
      </c>
      <c r="C79" s="60"/>
      <c r="E79" t="str" cm="1">
        <f t="array" ref="E79:F79">A79:B79</f>
        <v>Colorado</v>
      </c>
      <c r="F79">
        <v>23</v>
      </c>
      <c r="I79" s="20" t="s">
        <v>678</v>
      </c>
      <c r="J79" s="5">
        <v>1.49</v>
      </c>
      <c r="K79" s="56">
        <v>2</v>
      </c>
      <c r="L79" s="3">
        <v>2</v>
      </c>
    </row>
    <row r="80" spans="1:12" x14ac:dyDescent="0.25">
      <c r="A80" s="20" t="s">
        <v>98</v>
      </c>
      <c r="B80" s="60">
        <v>23</v>
      </c>
      <c r="C80" s="60"/>
      <c r="E80" t="str" cm="1">
        <f t="array" ref="E80:F80">A80:B80</f>
        <v>North Carolina</v>
      </c>
      <c r="F80">
        <v>23</v>
      </c>
      <c r="I80" s="20" t="s">
        <v>2874</v>
      </c>
      <c r="J80" s="5">
        <v>1.49</v>
      </c>
      <c r="K80" s="56">
        <v>2</v>
      </c>
      <c r="L80" s="3">
        <v>2</v>
      </c>
    </row>
    <row r="81" spans="1:12" x14ac:dyDescent="0.25">
      <c r="A81" s="20" t="s">
        <v>419</v>
      </c>
      <c r="B81" s="60">
        <v>21</v>
      </c>
      <c r="C81" s="60"/>
      <c r="E81" t="str" cm="1">
        <f t="array" ref="E81:F81">A81:B81</f>
        <v>Maryland</v>
      </c>
      <c r="F81">
        <v>21</v>
      </c>
      <c r="I81" s="20" t="s">
        <v>2324</v>
      </c>
      <c r="J81" s="5">
        <v>1.49</v>
      </c>
      <c r="K81" s="56">
        <v>2</v>
      </c>
      <c r="L81" s="3">
        <v>2</v>
      </c>
    </row>
    <row r="82" spans="1:12" x14ac:dyDescent="0.25">
      <c r="A82" s="20" t="s">
        <v>147</v>
      </c>
      <c r="B82" s="60">
        <v>20</v>
      </c>
      <c r="C82" s="60"/>
      <c r="E82" t="str" cm="1">
        <f t="array" ref="E82:F82">A82:B82</f>
        <v>Utah</v>
      </c>
      <c r="F82">
        <v>20</v>
      </c>
      <c r="I82" s="20" t="s">
        <v>1176</v>
      </c>
      <c r="J82" s="5">
        <v>1.49</v>
      </c>
      <c r="K82" s="56">
        <v>2</v>
      </c>
      <c r="L82" s="3">
        <v>1.5</v>
      </c>
    </row>
    <row r="83" spans="1:12" x14ac:dyDescent="0.25">
      <c r="A83" s="20" t="s">
        <v>249</v>
      </c>
      <c r="B83" s="60">
        <v>20</v>
      </c>
      <c r="C83" s="60"/>
      <c r="E83" t="str" cm="1">
        <f t="array" ref="E83:F83">A83:B83</f>
        <v>Connecticut</v>
      </c>
      <c r="F83">
        <v>20</v>
      </c>
      <c r="I83" s="20" t="s">
        <v>1201</v>
      </c>
      <c r="J83" s="5">
        <v>1.4950000000000001</v>
      </c>
      <c r="K83" s="56">
        <v>1</v>
      </c>
      <c r="L83" s="3">
        <v>1</v>
      </c>
    </row>
    <row r="84" spans="1:12" x14ac:dyDescent="0.25">
      <c r="A84" s="20" t="s">
        <v>81</v>
      </c>
      <c r="B84" s="60">
        <v>19</v>
      </c>
      <c r="C84" s="60"/>
      <c r="E84" t="str" cm="1">
        <f t="array" ref="E84:F84">A84:B84</f>
        <v>Missouri</v>
      </c>
      <c r="F84">
        <v>19</v>
      </c>
      <c r="I84" s="20" t="s">
        <v>2155</v>
      </c>
      <c r="J84" s="5">
        <v>1.5</v>
      </c>
      <c r="K84" s="56">
        <v>1</v>
      </c>
      <c r="L84" s="3">
        <v>1</v>
      </c>
    </row>
    <row r="85" spans="1:12" x14ac:dyDescent="0.25">
      <c r="A85" s="20" t="s">
        <v>214</v>
      </c>
      <c r="B85" s="60">
        <v>17</v>
      </c>
      <c r="C85" s="60"/>
      <c r="E85" t="str" cm="1">
        <f t="array" ref="E85:F85">A85:B85</f>
        <v>Iowa</v>
      </c>
      <c r="F85">
        <v>17</v>
      </c>
      <c r="I85" s="20" t="s">
        <v>576</v>
      </c>
      <c r="J85" s="5">
        <v>1.57</v>
      </c>
      <c r="K85" s="56">
        <v>2</v>
      </c>
      <c r="L85" s="3">
        <v>2</v>
      </c>
    </row>
    <row r="86" spans="1:12" x14ac:dyDescent="0.25">
      <c r="A86" s="20" t="s">
        <v>538</v>
      </c>
      <c r="B86" s="60">
        <v>16</v>
      </c>
      <c r="C86" s="60"/>
      <c r="E86" t="str" cm="1">
        <f t="array" ref="E86:F86">A86:B86</f>
        <v>Kansas</v>
      </c>
      <c r="F86">
        <v>16</v>
      </c>
      <c r="I86" s="20" t="s">
        <v>907</v>
      </c>
      <c r="J86" s="5">
        <v>1.6</v>
      </c>
      <c r="K86" s="56">
        <v>2</v>
      </c>
      <c r="L86" s="3">
        <v>2</v>
      </c>
    </row>
    <row r="87" spans="1:12" x14ac:dyDescent="0.25">
      <c r="A87" s="20" t="s">
        <v>589</v>
      </c>
      <c r="B87" s="60">
        <v>16</v>
      </c>
      <c r="C87" s="60"/>
      <c r="E87" t="str" cm="1">
        <f t="array" ref="E87:F87">A87:B87</f>
        <v>Arizona</v>
      </c>
      <c r="F87">
        <v>16</v>
      </c>
      <c r="I87" s="20" t="s">
        <v>2223</v>
      </c>
      <c r="J87" s="5">
        <v>1.63</v>
      </c>
      <c r="K87" s="56">
        <v>4</v>
      </c>
      <c r="L87" s="3">
        <v>4</v>
      </c>
    </row>
    <row r="88" spans="1:12" x14ac:dyDescent="0.25">
      <c r="A88" s="20" t="s">
        <v>45</v>
      </c>
      <c r="B88" s="60">
        <v>15</v>
      </c>
      <c r="C88" s="60"/>
      <c r="E88" t="str" cm="1">
        <f t="array" ref="E88:F88">A88:B88</f>
        <v>Arkansas</v>
      </c>
      <c r="F88">
        <v>15</v>
      </c>
      <c r="I88" s="20" t="s">
        <v>990</v>
      </c>
      <c r="J88" s="5">
        <v>1.77</v>
      </c>
      <c r="K88" s="56">
        <v>0</v>
      </c>
      <c r="L88" s="3">
        <v>0</v>
      </c>
    </row>
    <row r="89" spans="1:12" x14ac:dyDescent="0.25">
      <c r="A89" s="20" t="s">
        <v>140</v>
      </c>
      <c r="B89" s="60">
        <v>15</v>
      </c>
      <c r="C89" s="60"/>
      <c r="E89" t="str" cm="1">
        <f t="array" ref="E89:F89">A89:B89</f>
        <v>Oregon</v>
      </c>
      <c r="F89">
        <v>15</v>
      </c>
      <c r="I89" s="20" t="s">
        <v>1949</v>
      </c>
      <c r="J89" s="5">
        <v>1.8</v>
      </c>
      <c r="K89" s="56">
        <v>2</v>
      </c>
      <c r="L89" s="3">
        <v>1.5</v>
      </c>
    </row>
    <row r="90" spans="1:12" x14ac:dyDescent="0.25">
      <c r="A90" s="20" t="s">
        <v>272</v>
      </c>
      <c r="B90" s="60">
        <v>15</v>
      </c>
      <c r="C90" s="60"/>
      <c r="E90" t="str" cm="1">
        <f t="array" ref="E90:F90">A90:B90</f>
        <v>South Carolina</v>
      </c>
      <c r="F90">
        <v>15</v>
      </c>
      <c r="I90" s="20" t="s">
        <v>445</v>
      </c>
      <c r="J90" s="5">
        <v>1.855</v>
      </c>
      <c r="K90" s="56">
        <v>4</v>
      </c>
      <c r="L90" s="3">
        <v>3</v>
      </c>
    </row>
    <row r="91" spans="1:12" x14ac:dyDescent="0.25">
      <c r="A91" s="20" t="s">
        <v>389</v>
      </c>
      <c r="B91" s="60">
        <v>13</v>
      </c>
      <c r="C91" s="60"/>
      <c r="E91" t="str" cm="1">
        <f t="array" ref="E91:F91">A91:B91</f>
        <v>Kentucky</v>
      </c>
      <c r="F91">
        <v>13</v>
      </c>
      <c r="I91" s="20" t="s">
        <v>2401</v>
      </c>
      <c r="J91" s="5">
        <v>1.86</v>
      </c>
      <c r="K91" s="56">
        <v>2</v>
      </c>
      <c r="L91" s="3">
        <v>2</v>
      </c>
    </row>
    <row r="92" spans="1:12" x14ac:dyDescent="0.25">
      <c r="A92" s="20" t="s">
        <v>491</v>
      </c>
      <c r="B92" s="60">
        <v>13</v>
      </c>
      <c r="C92" s="60"/>
      <c r="E92" t="str" cm="1">
        <f t="array" ref="E92:F92">A92:B92</f>
        <v>Idaho</v>
      </c>
      <c r="F92">
        <v>13</v>
      </c>
      <c r="I92" s="20" t="s">
        <v>1270</v>
      </c>
      <c r="J92" s="5">
        <v>1.8633333333333333</v>
      </c>
      <c r="K92" s="56">
        <v>2</v>
      </c>
      <c r="L92" s="3">
        <v>1.3333333333333333</v>
      </c>
    </row>
    <row r="93" spans="1:12" x14ac:dyDescent="0.25">
      <c r="A93" s="20" t="s">
        <v>165</v>
      </c>
      <c r="B93" s="60">
        <v>12</v>
      </c>
      <c r="C93" s="60"/>
      <c r="E93" t="str" cm="1">
        <f t="array" ref="E93:F93">A93:B93</f>
        <v>Alabama</v>
      </c>
      <c r="F93">
        <v>12</v>
      </c>
      <c r="I93" s="20" t="s">
        <v>877</v>
      </c>
      <c r="J93" s="5">
        <v>1.97</v>
      </c>
      <c r="K93" s="56">
        <v>2</v>
      </c>
      <c r="L93" s="3">
        <v>2</v>
      </c>
    </row>
    <row r="94" spans="1:12" x14ac:dyDescent="0.25">
      <c r="A94" s="20" t="s">
        <v>35</v>
      </c>
      <c r="B94" s="60">
        <v>12</v>
      </c>
      <c r="C94" s="60"/>
      <c r="E94" t="str" cm="1">
        <f t="array" ref="E94:F94">A94:B94</f>
        <v>Mississippi</v>
      </c>
      <c r="F94">
        <v>12</v>
      </c>
      <c r="I94" s="20" t="s">
        <v>2331</v>
      </c>
      <c r="J94" s="5">
        <v>1.9833333333333334</v>
      </c>
      <c r="K94" s="56">
        <v>1</v>
      </c>
      <c r="L94" s="3">
        <v>1</v>
      </c>
    </row>
    <row r="95" spans="1:12" x14ac:dyDescent="0.25">
      <c r="A95" s="20" t="s">
        <v>169</v>
      </c>
      <c r="B95" s="60">
        <v>11</v>
      </c>
      <c r="C95" s="60"/>
      <c r="E95" t="str" cm="1">
        <f t="array" ref="E95:F95">A95:B95</f>
        <v>Louisiana</v>
      </c>
      <c r="F95">
        <v>11</v>
      </c>
      <c r="I95" s="20" t="s">
        <v>603</v>
      </c>
      <c r="J95" s="5">
        <v>1.99</v>
      </c>
      <c r="K95" s="56">
        <v>2</v>
      </c>
      <c r="L95" s="3">
        <v>2</v>
      </c>
    </row>
    <row r="96" spans="1:12" x14ac:dyDescent="0.25">
      <c r="A96" s="20" t="s">
        <v>134</v>
      </c>
      <c r="B96" s="60">
        <v>11</v>
      </c>
      <c r="C96" s="60"/>
      <c r="E96" t="str" cm="1">
        <f t="array" ref="E96:F96">A96:B96</f>
        <v>Nebraska</v>
      </c>
      <c r="F96">
        <v>11</v>
      </c>
      <c r="I96" s="20" t="s">
        <v>2108</v>
      </c>
      <c r="J96" s="5">
        <v>1.99</v>
      </c>
      <c r="K96" s="56">
        <v>2</v>
      </c>
      <c r="L96" s="3">
        <v>2</v>
      </c>
    </row>
    <row r="97" spans="1:12" x14ac:dyDescent="0.25">
      <c r="A97" s="20" t="s">
        <v>1357</v>
      </c>
      <c r="B97" s="60">
        <v>11</v>
      </c>
      <c r="C97" s="60"/>
      <c r="E97" t="str" cm="1">
        <f t="array" ref="E97:F97">A97:B97</f>
        <v>New Hampshire</v>
      </c>
      <c r="F97">
        <v>11</v>
      </c>
      <c r="I97" s="20" t="s">
        <v>2082</v>
      </c>
      <c r="J97" s="5">
        <v>1.99</v>
      </c>
      <c r="K97" s="56">
        <v>4</v>
      </c>
      <c r="L97" s="3">
        <v>4</v>
      </c>
    </row>
    <row r="98" spans="1:12" x14ac:dyDescent="0.25">
      <c r="A98" s="20" t="s">
        <v>208</v>
      </c>
      <c r="B98" s="60">
        <v>11</v>
      </c>
      <c r="C98" s="60"/>
      <c r="E98" t="str" cm="1">
        <f t="array" ref="E98:F98">A98:B98</f>
        <v>Oklahoma</v>
      </c>
      <c r="F98">
        <v>11</v>
      </c>
      <c r="I98" s="20" t="s">
        <v>872</v>
      </c>
      <c r="J98" s="5">
        <v>1.99</v>
      </c>
      <c r="K98" s="56">
        <v>2</v>
      </c>
      <c r="L98" s="3">
        <v>2</v>
      </c>
    </row>
    <row r="99" spans="1:12" x14ac:dyDescent="0.25">
      <c r="A99" s="20" t="s">
        <v>634</v>
      </c>
      <c r="B99" s="60">
        <v>10</v>
      </c>
      <c r="C99" s="60"/>
      <c r="E99" t="str" cm="1">
        <f t="array" ref="E99:F99">A99:B99</f>
        <v>Vermont</v>
      </c>
      <c r="F99">
        <v>10</v>
      </c>
      <c r="I99" s="20" t="s">
        <v>662</v>
      </c>
      <c r="J99" s="5">
        <v>1.99</v>
      </c>
      <c r="K99" s="56">
        <v>1</v>
      </c>
      <c r="L99" s="3">
        <v>1</v>
      </c>
    </row>
    <row r="100" spans="1:12" x14ac:dyDescent="0.25">
      <c r="A100" s="20" t="s">
        <v>641</v>
      </c>
      <c r="B100" s="60">
        <v>8</v>
      </c>
      <c r="C100" s="60"/>
      <c r="E100" t="str" cm="1">
        <f t="array" ref="E100:F100">A100:B100</f>
        <v>New Mexico</v>
      </c>
      <c r="F100">
        <v>8</v>
      </c>
      <c r="I100" s="20" t="s">
        <v>1979</v>
      </c>
      <c r="J100" s="5">
        <v>1.99</v>
      </c>
      <c r="K100" s="56">
        <v>5</v>
      </c>
      <c r="L100" s="3">
        <v>5</v>
      </c>
    </row>
    <row r="101" spans="1:12" x14ac:dyDescent="0.25">
      <c r="A101" s="20" t="s">
        <v>297</v>
      </c>
      <c r="B101" s="60">
        <v>6</v>
      </c>
      <c r="C101" s="60"/>
      <c r="E101" t="str" cm="1">
        <f t="array" ref="E101:F101">A101:B101</f>
        <v>Nevada</v>
      </c>
      <c r="F101">
        <v>6</v>
      </c>
      <c r="I101" s="20" t="s">
        <v>593</v>
      </c>
      <c r="J101" s="5">
        <v>1.99</v>
      </c>
      <c r="K101" s="56">
        <v>2</v>
      </c>
      <c r="L101" s="3">
        <v>2</v>
      </c>
    </row>
    <row r="102" spans="1:12" x14ac:dyDescent="0.25">
      <c r="A102" s="20" t="s">
        <v>278</v>
      </c>
      <c r="B102" s="60">
        <v>6</v>
      </c>
      <c r="C102" s="60"/>
      <c r="E102" t="str" cm="1">
        <f t="array" ref="E102:F102">A102:B102</f>
        <v>Montana</v>
      </c>
      <c r="F102">
        <v>6</v>
      </c>
      <c r="I102" s="20" t="s">
        <v>966</v>
      </c>
      <c r="J102" s="5">
        <v>1.99</v>
      </c>
      <c r="K102" s="56">
        <v>1</v>
      </c>
      <c r="L102" s="3">
        <v>1</v>
      </c>
    </row>
    <row r="103" spans="1:12" x14ac:dyDescent="0.25">
      <c r="A103" s="20" t="s">
        <v>904</v>
      </c>
      <c r="B103" s="60">
        <v>5</v>
      </c>
      <c r="C103" s="60"/>
      <c r="E103" t="str" cm="1">
        <f t="array" ref="E103:F103">A103:B103</f>
        <v>West Virginia</v>
      </c>
      <c r="F103">
        <v>5</v>
      </c>
      <c r="I103" s="20" t="s">
        <v>1628</v>
      </c>
      <c r="J103" s="5">
        <v>1.99</v>
      </c>
      <c r="K103" s="56">
        <v>1</v>
      </c>
      <c r="L103" s="3">
        <v>1</v>
      </c>
    </row>
    <row r="104" spans="1:12" x14ac:dyDescent="0.25">
      <c r="A104" s="20" t="s">
        <v>585</v>
      </c>
      <c r="B104" s="60">
        <v>5</v>
      </c>
      <c r="C104" s="60"/>
      <c r="E104" t="str" cm="1">
        <f t="array" ref="E104:F104">A104:B104</f>
        <v>Rhode Island</v>
      </c>
      <c r="F104">
        <v>5</v>
      </c>
      <c r="I104" s="20" t="s">
        <v>125</v>
      </c>
      <c r="J104" s="5">
        <v>1.99</v>
      </c>
      <c r="K104" s="56">
        <v>2</v>
      </c>
      <c r="L104" s="3">
        <v>2</v>
      </c>
    </row>
    <row r="105" spans="1:12" x14ac:dyDescent="0.25">
      <c r="A105" s="20" t="s">
        <v>375</v>
      </c>
      <c r="B105" s="60">
        <v>5</v>
      </c>
      <c r="C105" s="60"/>
      <c r="E105" t="str" cm="1">
        <f t="array" ref="E105:F105">A105:B105</f>
        <v>District of Columbia</v>
      </c>
      <c r="F105">
        <v>5</v>
      </c>
      <c r="I105" s="20" t="s">
        <v>1951</v>
      </c>
      <c r="J105" s="5">
        <v>2.04</v>
      </c>
      <c r="K105" s="56">
        <v>0</v>
      </c>
      <c r="L105" s="3">
        <v>0</v>
      </c>
    </row>
    <row r="106" spans="1:12" x14ac:dyDescent="0.25">
      <c r="A106" s="20" t="s">
        <v>1072</v>
      </c>
      <c r="B106" s="60">
        <v>4</v>
      </c>
      <c r="C106" s="60"/>
      <c r="E106" t="str" cm="1">
        <f t="array" ref="E106:F106">A106:B106</f>
        <v>South Dakota</v>
      </c>
      <c r="F106">
        <v>4</v>
      </c>
      <c r="I106" s="20" t="s">
        <v>1118</v>
      </c>
      <c r="J106" s="5">
        <v>2.04</v>
      </c>
      <c r="K106" s="56">
        <v>3</v>
      </c>
      <c r="L106" s="3">
        <v>2.5</v>
      </c>
    </row>
    <row r="107" spans="1:12" x14ac:dyDescent="0.25">
      <c r="A107" s="20" t="s">
        <v>1061</v>
      </c>
      <c r="B107" s="60">
        <v>3</v>
      </c>
      <c r="C107" s="60"/>
      <c r="E107" t="str" cm="1">
        <f t="array" ref="E107:F107">A107:B107</f>
        <v>Wyoming</v>
      </c>
      <c r="F107">
        <v>3</v>
      </c>
      <c r="I107" s="20" t="s">
        <v>92</v>
      </c>
      <c r="J107" s="5">
        <v>2.06</v>
      </c>
      <c r="K107" s="56">
        <v>2</v>
      </c>
      <c r="L107" s="3">
        <v>1</v>
      </c>
    </row>
    <row r="108" spans="1:12" x14ac:dyDescent="0.25">
      <c r="A108" s="20" t="s">
        <v>566</v>
      </c>
      <c r="B108" s="60">
        <v>3</v>
      </c>
      <c r="C108" s="60"/>
      <c r="E108" t="str" cm="1">
        <f t="array" ref="E108:F108">A108:B108</f>
        <v>North Dakota</v>
      </c>
      <c r="F108">
        <v>3</v>
      </c>
      <c r="I108" s="20" t="s">
        <v>772</v>
      </c>
      <c r="J108" s="5">
        <v>2.0925000000000002</v>
      </c>
      <c r="K108" s="56">
        <v>2</v>
      </c>
      <c r="L108" s="3">
        <v>1.5</v>
      </c>
    </row>
    <row r="109" spans="1:12" x14ac:dyDescent="0.25">
      <c r="A109" s="20" t="s">
        <v>1609</v>
      </c>
      <c r="B109" s="60">
        <v>1</v>
      </c>
      <c r="C109" s="60"/>
      <c r="E109" t="str" cm="1">
        <f t="array" ref="E109:F109">A109:B109</f>
        <v>Delaware</v>
      </c>
      <c r="F109">
        <v>1</v>
      </c>
      <c r="I109" s="20" t="s">
        <v>1773</v>
      </c>
      <c r="J109" s="5">
        <v>2.15</v>
      </c>
      <c r="K109" s="56">
        <v>2</v>
      </c>
      <c r="L109" s="3">
        <v>2</v>
      </c>
    </row>
    <row r="110" spans="1:12" x14ac:dyDescent="0.25">
      <c r="A110" s="20" t="s">
        <v>3022</v>
      </c>
      <c r="B110" s="60">
        <v>1124</v>
      </c>
      <c r="C110" s="60"/>
      <c r="E110" t="str" cm="1">
        <f t="array" ref="E110:F110">A110:B110</f>
        <v>Grand Total</v>
      </c>
      <c r="F110">
        <v>1124</v>
      </c>
      <c r="I110" s="20" t="s">
        <v>2122</v>
      </c>
      <c r="J110" s="5">
        <v>2.15</v>
      </c>
      <c r="K110" s="56">
        <v>2</v>
      </c>
      <c r="L110" s="3">
        <v>2</v>
      </c>
    </row>
    <row r="111" spans="1:12" x14ac:dyDescent="0.25">
      <c r="E111" cm="1">
        <f t="array" ref="E111:F111">A111:B111</f>
        <v>0</v>
      </c>
      <c r="F111">
        <v>0</v>
      </c>
      <c r="I111" s="20" t="s">
        <v>600</v>
      </c>
      <c r="J111" s="5">
        <v>2.1949999999999998</v>
      </c>
      <c r="K111" s="56">
        <v>1</v>
      </c>
      <c r="L111" s="3">
        <v>1</v>
      </c>
    </row>
    <row r="112" spans="1:12" x14ac:dyDescent="0.25">
      <c r="B112">
        <f>GETPIVOTDATA("Unique Customers",$A$60)</f>
        <v>1124</v>
      </c>
      <c r="I112" s="20" t="s">
        <v>1386</v>
      </c>
      <c r="J112" s="5">
        <v>2.2000000000000002</v>
      </c>
      <c r="K112" s="56">
        <v>1</v>
      </c>
      <c r="L112" s="3">
        <v>1</v>
      </c>
    </row>
    <row r="113" spans="1:12" x14ac:dyDescent="0.25">
      <c r="I113" s="20" t="s">
        <v>2187</v>
      </c>
      <c r="J113" s="5">
        <v>2.25</v>
      </c>
      <c r="K113" s="56">
        <v>1</v>
      </c>
      <c r="L113" s="3">
        <v>0.5</v>
      </c>
    </row>
    <row r="114" spans="1:12" x14ac:dyDescent="0.25">
      <c r="I114" s="20" t="s">
        <v>2375</v>
      </c>
      <c r="J114" s="5">
        <v>2.25</v>
      </c>
      <c r="K114" s="56">
        <v>2</v>
      </c>
      <c r="L114" s="3">
        <v>1.5</v>
      </c>
    </row>
    <row r="115" spans="1:12" x14ac:dyDescent="0.25">
      <c r="I115" s="20" t="s">
        <v>2944</v>
      </c>
      <c r="J115" s="5">
        <v>2.2599999999999998</v>
      </c>
      <c r="K115" s="56">
        <v>5</v>
      </c>
      <c r="L115" s="3">
        <v>5</v>
      </c>
    </row>
    <row r="116" spans="1:12" x14ac:dyDescent="0.25">
      <c r="A116" t="s">
        <v>3047</v>
      </c>
      <c r="I116" s="20" t="s">
        <v>2704</v>
      </c>
      <c r="J116" s="5">
        <v>2.27</v>
      </c>
      <c r="K116" s="56">
        <v>2</v>
      </c>
      <c r="L116" s="3">
        <v>2</v>
      </c>
    </row>
    <row r="117" spans="1:12" x14ac:dyDescent="0.25">
      <c r="A117" s="60">
        <v>25102</v>
      </c>
      <c r="I117" s="20" t="s">
        <v>798</v>
      </c>
      <c r="J117" s="5">
        <v>2.27</v>
      </c>
      <c r="K117" s="56">
        <v>2</v>
      </c>
      <c r="L117" s="3">
        <v>2</v>
      </c>
    </row>
    <row r="118" spans="1:12" x14ac:dyDescent="0.25">
      <c r="A118">
        <f>GETPIVOTDATA("Quantity ordered new",$A$116)</f>
        <v>25102</v>
      </c>
      <c r="I118" s="20" t="s">
        <v>2643</v>
      </c>
      <c r="J118" s="5">
        <v>2.35</v>
      </c>
      <c r="K118" s="56">
        <v>2</v>
      </c>
      <c r="L118" s="3">
        <v>2</v>
      </c>
    </row>
    <row r="119" spans="1:12" x14ac:dyDescent="0.25">
      <c r="I119" s="20" t="s">
        <v>1546</v>
      </c>
      <c r="J119" s="5">
        <v>2.36</v>
      </c>
      <c r="K119" s="56">
        <v>2</v>
      </c>
      <c r="L119" s="3">
        <v>2</v>
      </c>
    </row>
    <row r="120" spans="1:12" x14ac:dyDescent="0.25">
      <c r="I120" s="20" t="s">
        <v>1443</v>
      </c>
      <c r="J120" s="5">
        <v>2.36</v>
      </c>
      <c r="K120" s="56">
        <v>0</v>
      </c>
      <c r="L120" s="3">
        <v>0</v>
      </c>
    </row>
    <row r="121" spans="1:12" x14ac:dyDescent="0.25">
      <c r="I121" s="20" t="s">
        <v>1579</v>
      </c>
      <c r="J121" s="5">
        <v>2.4</v>
      </c>
      <c r="K121" s="56">
        <v>2</v>
      </c>
      <c r="L121" s="3">
        <v>2</v>
      </c>
    </row>
    <row r="122" spans="1:12" x14ac:dyDescent="0.25">
      <c r="I122" s="20" t="s">
        <v>1744</v>
      </c>
      <c r="J122" s="5">
        <v>2.41</v>
      </c>
      <c r="K122" s="56">
        <v>1</v>
      </c>
      <c r="L122" s="3">
        <v>0.5</v>
      </c>
    </row>
    <row r="123" spans="1:12" x14ac:dyDescent="0.25">
      <c r="I123" s="20" t="s">
        <v>968</v>
      </c>
      <c r="J123" s="5">
        <v>2.4300000000000002</v>
      </c>
      <c r="K123" s="56">
        <v>2</v>
      </c>
      <c r="L123" s="3">
        <v>2</v>
      </c>
    </row>
    <row r="124" spans="1:12" x14ac:dyDescent="0.25">
      <c r="I124" s="20" t="s">
        <v>960</v>
      </c>
      <c r="J124" s="5">
        <v>2.4750000000000001</v>
      </c>
      <c r="K124" s="56">
        <v>4</v>
      </c>
      <c r="L124" s="3">
        <v>2.5</v>
      </c>
    </row>
    <row r="125" spans="1:12" x14ac:dyDescent="0.25">
      <c r="I125" s="20" t="s">
        <v>840</v>
      </c>
      <c r="J125" s="5">
        <v>2.5</v>
      </c>
      <c r="K125" s="56">
        <v>1</v>
      </c>
      <c r="L125" s="3">
        <v>1</v>
      </c>
    </row>
    <row r="126" spans="1:12" x14ac:dyDescent="0.25">
      <c r="I126" s="20" t="s">
        <v>1609</v>
      </c>
      <c r="J126" s="5">
        <v>2.5</v>
      </c>
      <c r="K126" s="56">
        <v>0</v>
      </c>
      <c r="L126" s="3">
        <v>0</v>
      </c>
    </row>
    <row r="127" spans="1:12" x14ac:dyDescent="0.25">
      <c r="I127" s="20" t="s">
        <v>2946</v>
      </c>
      <c r="J127" s="5">
        <v>2.5</v>
      </c>
      <c r="K127" s="56">
        <v>4</v>
      </c>
      <c r="L127" s="3">
        <v>4</v>
      </c>
    </row>
    <row r="128" spans="1:12" x14ac:dyDescent="0.25">
      <c r="I128" s="20" t="s">
        <v>2962</v>
      </c>
      <c r="J128" s="5">
        <v>2.5</v>
      </c>
      <c r="K128" s="56">
        <v>7</v>
      </c>
      <c r="L128" s="3">
        <v>7</v>
      </c>
    </row>
    <row r="129" spans="9:12" x14ac:dyDescent="0.25">
      <c r="I129" s="20" t="s">
        <v>2967</v>
      </c>
      <c r="J129" s="5">
        <v>2.5</v>
      </c>
      <c r="K129" s="56">
        <v>5</v>
      </c>
      <c r="L129" s="3">
        <v>5</v>
      </c>
    </row>
    <row r="130" spans="9:12" x14ac:dyDescent="0.25">
      <c r="I130" s="20" t="s">
        <v>1568</v>
      </c>
      <c r="J130" s="5">
        <v>2.5</v>
      </c>
      <c r="K130" s="56">
        <v>0</v>
      </c>
      <c r="L130" s="3">
        <v>0</v>
      </c>
    </row>
    <row r="131" spans="9:12" x14ac:dyDescent="0.25">
      <c r="I131" s="20" t="s">
        <v>1088</v>
      </c>
      <c r="J131" s="5">
        <v>2.5033333333333334</v>
      </c>
      <c r="K131" s="56">
        <v>5</v>
      </c>
      <c r="L131" s="3">
        <v>3.3333333333333335</v>
      </c>
    </row>
    <row r="132" spans="9:12" x14ac:dyDescent="0.25">
      <c r="I132" s="20" t="s">
        <v>2534</v>
      </c>
      <c r="J132" s="5">
        <v>2.563333333333333</v>
      </c>
      <c r="K132" s="56">
        <v>2</v>
      </c>
      <c r="L132" s="3">
        <v>1</v>
      </c>
    </row>
    <row r="133" spans="9:12" x14ac:dyDescent="0.25">
      <c r="I133" s="20" t="s">
        <v>2726</v>
      </c>
      <c r="J133" s="5">
        <v>2.5979999999999999</v>
      </c>
      <c r="K133" s="56">
        <v>2</v>
      </c>
      <c r="L133" s="3">
        <v>1.2</v>
      </c>
    </row>
    <row r="134" spans="9:12" x14ac:dyDescent="0.25">
      <c r="I134" s="20" t="s">
        <v>2697</v>
      </c>
      <c r="J134" s="5">
        <v>2.6</v>
      </c>
      <c r="K134" s="56">
        <v>1</v>
      </c>
      <c r="L134" s="3">
        <v>1</v>
      </c>
    </row>
    <row r="135" spans="9:12" x14ac:dyDescent="0.25">
      <c r="I135" s="20" t="s">
        <v>885</v>
      </c>
      <c r="J135" s="5">
        <v>2.64</v>
      </c>
      <c r="K135" s="56">
        <v>2</v>
      </c>
      <c r="L135" s="3">
        <v>2</v>
      </c>
    </row>
    <row r="136" spans="9:12" x14ac:dyDescent="0.25">
      <c r="I136" s="20" t="s">
        <v>2328</v>
      </c>
      <c r="J136" s="5">
        <v>2.64</v>
      </c>
      <c r="K136" s="56">
        <v>2</v>
      </c>
      <c r="L136" s="3">
        <v>2</v>
      </c>
    </row>
    <row r="137" spans="9:12" x14ac:dyDescent="0.25">
      <c r="I137" s="20" t="s">
        <v>2149</v>
      </c>
      <c r="J137" s="5">
        <v>2.64</v>
      </c>
      <c r="K137" s="56">
        <v>0</v>
      </c>
      <c r="L137" s="3">
        <v>0</v>
      </c>
    </row>
    <row r="138" spans="9:12" x14ac:dyDescent="0.25">
      <c r="I138" s="20" t="s">
        <v>521</v>
      </c>
      <c r="J138" s="5">
        <v>2.67</v>
      </c>
      <c r="K138" s="56">
        <v>5</v>
      </c>
      <c r="L138" s="3">
        <v>3.6666666666666665</v>
      </c>
    </row>
    <row r="139" spans="9:12" x14ac:dyDescent="0.25">
      <c r="I139" s="20" t="s">
        <v>511</v>
      </c>
      <c r="J139" s="5">
        <v>2.7</v>
      </c>
      <c r="K139" s="56">
        <v>1</v>
      </c>
      <c r="L139" s="3">
        <v>0.5</v>
      </c>
    </row>
    <row r="140" spans="9:12" x14ac:dyDescent="0.25">
      <c r="I140" s="20" t="s">
        <v>833</v>
      </c>
      <c r="J140" s="5">
        <v>2.7349999999999999</v>
      </c>
      <c r="K140" s="56">
        <v>1</v>
      </c>
      <c r="L140" s="3">
        <v>1</v>
      </c>
    </row>
    <row r="141" spans="9:12" x14ac:dyDescent="0.25">
      <c r="I141" s="20" t="s">
        <v>2028</v>
      </c>
      <c r="J141" s="5">
        <v>2.75</v>
      </c>
      <c r="K141" s="56">
        <v>2</v>
      </c>
      <c r="L141" s="3">
        <v>1.5</v>
      </c>
    </row>
    <row r="142" spans="9:12" x14ac:dyDescent="0.25">
      <c r="I142" s="20" t="s">
        <v>824</v>
      </c>
      <c r="J142" s="5">
        <v>2.8</v>
      </c>
      <c r="K142" s="56">
        <v>5</v>
      </c>
      <c r="L142" s="3">
        <v>3</v>
      </c>
    </row>
    <row r="143" spans="9:12" x14ac:dyDescent="0.25">
      <c r="I143" s="20" t="s">
        <v>393</v>
      </c>
      <c r="J143" s="5">
        <v>2.82</v>
      </c>
      <c r="K143" s="56">
        <v>1</v>
      </c>
      <c r="L143" s="3">
        <v>1</v>
      </c>
    </row>
    <row r="144" spans="9:12" x14ac:dyDescent="0.25">
      <c r="I144" s="20" t="s">
        <v>1700</v>
      </c>
      <c r="J144" s="5">
        <v>2.83</v>
      </c>
      <c r="K144" s="56">
        <v>1</v>
      </c>
      <c r="L144" s="3">
        <v>1</v>
      </c>
    </row>
    <row r="145" spans="9:12" x14ac:dyDescent="0.25">
      <c r="I145" s="20" t="s">
        <v>377</v>
      </c>
      <c r="J145" s="5">
        <v>2.8466666666666662</v>
      </c>
      <c r="K145" s="56">
        <v>2</v>
      </c>
      <c r="L145" s="3">
        <v>1.6666666666666667</v>
      </c>
    </row>
    <row r="146" spans="9:12" x14ac:dyDescent="0.25">
      <c r="I146" s="20" t="s">
        <v>2908</v>
      </c>
      <c r="J146" s="5">
        <v>2.85</v>
      </c>
      <c r="K146" s="56">
        <v>7</v>
      </c>
      <c r="L146" s="3">
        <v>7</v>
      </c>
    </row>
    <row r="147" spans="9:12" x14ac:dyDescent="0.25">
      <c r="I147" s="20" t="s">
        <v>2360</v>
      </c>
      <c r="J147" s="5">
        <v>2.87</v>
      </c>
      <c r="K147" s="56">
        <v>2</v>
      </c>
      <c r="L147" s="3">
        <v>2</v>
      </c>
    </row>
    <row r="148" spans="9:12" x14ac:dyDescent="0.25">
      <c r="I148" s="20" t="s">
        <v>527</v>
      </c>
      <c r="J148" s="5">
        <v>2.8849999999999998</v>
      </c>
      <c r="K148" s="56">
        <v>5</v>
      </c>
      <c r="L148" s="3">
        <v>5</v>
      </c>
    </row>
    <row r="149" spans="9:12" x14ac:dyDescent="0.25">
      <c r="I149" s="20" t="s">
        <v>2832</v>
      </c>
      <c r="J149" s="5">
        <v>2.895</v>
      </c>
      <c r="K149" s="56">
        <v>3</v>
      </c>
      <c r="L149" s="3">
        <v>1.5</v>
      </c>
    </row>
    <row r="150" spans="9:12" x14ac:dyDescent="0.25">
      <c r="I150" s="20" t="s">
        <v>920</v>
      </c>
      <c r="J150" s="5">
        <v>2.9666666666666668</v>
      </c>
      <c r="K150" s="56">
        <v>7</v>
      </c>
      <c r="L150" s="3">
        <v>2.6666666666666665</v>
      </c>
    </row>
    <row r="151" spans="9:12" x14ac:dyDescent="0.25">
      <c r="I151" s="20" t="s">
        <v>2666</v>
      </c>
      <c r="J151" s="5">
        <v>2.99</v>
      </c>
      <c r="K151" s="56">
        <v>2</v>
      </c>
      <c r="L151" s="3">
        <v>2</v>
      </c>
    </row>
    <row r="152" spans="9:12" x14ac:dyDescent="0.25">
      <c r="I152" s="20" t="s">
        <v>1055</v>
      </c>
      <c r="J152" s="5">
        <v>2.99</v>
      </c>
      <c r="K152" s="56">
        <v>0</v>
      </c>
      <c r="L152" s="3">
        <v>0</v>
      </c>
    </row>
    <row r="153" spans="9:12" x14ac:dyDescent="0.25">
      <c r="I153" s="20" t="s">
        <v>2635</v>
      </c>
      <c r="J153" s="5">
        <v>2.99</v>
      </c>
      <c r="K153" s="56">
        <v>1</v>
      </c>
      <c r="L153" s="3">
        <v>1</v>
      </c>
    </row>
    <row r="154" spans="9:12" x14ac:dyDescent="0.25">
      <c r="I154" s="20" t="s">
        <v>1937</v>
      </c>
      <c r="J154" s="5">
        <v>2.99</v>
      </c>
      <c r="K154" s="56">
        <v>2</v>
      </c>
      <c r="L154" s="3">
        <v>2</v>
      </c>
    </row>
    <row r="155" spans="9:12" x14ac:dyDescent="0.25">
      <c r="I155" s="20" t="s">
        <v>700</v>
      </c>
      <c r="J155" s="5">
        <v>2.99</v>
      </c>
      <c r="K155" s="56">
        <v>1</v>
      </c>
      <c r="L155" s="3">
        <v>1</v>
      </c>
    </row>
    <row r="156" spans="9:12" x14ac:dyDescent="0.25">
      <c r="I156" s="20" t="s">
        <v>231</v>
      </c>
      <c r="J156" s="5">
        <v>2.9950000000000001</v>
      </c>
      <c r="K156" s="56">
        <v>1</v>
      </c>
      <c r="L156" s="3">
        <v>0.5</v>
      </c>
    </row>
    <row r="157" spans="9:12" x14ac:dyDescent="0.25">
      <c r="I157" s="20" t="s">
        <v>821</v>
      </c>
      <c r="J157" s="5">
        <v>2.9975000000000001</v>
      </c>
      <c r="K157" s="56">
        <v>2</v>
      </c>
      <c r="L157" s="3">
        <v>1.5</v>
      </c>
    </row>
    <row r="158" spans="9:12" x14ac:dyDescent="0.25">
      <c r="I158" s="20" t="s">
        <v>348</v>
      </c>
      <c r="J158" s="5">
        <v>3</v>
      </c>
      <c r="K158" s="56">
        <v>1</v>
      </c>
      <c r="L158" s="3">
        <v>1</v>
      </c>
    </row>
    <row r="159" spans="9:12" x14ac:dyDescent="0.25">
      <c r="I159" s="20" t="s">
        <v>204</v>
      </c>
      <c r="J159" s="5">
        <v>3.0049999999999999</v>
      </c>
      <c r="K159" s="56">
        <v>1</v>
      </c>
      <c r="L159" s="3">
        <v>0.5</v>
      </c>
    </row>
    <row r="160" spans="9:12" x14ac:dyDescent="0.25">
      <c r="I160" s="20" t="s">
        <v>958</v>
      </c>
      <c r="J160" s="5">
        <v>3.0300000000000002</v>
      </c>
      <c r="K160" s="56">
        <v>2</v>
      </c>
      <c r="L160" s="3">
        <v>2</v>
      </c>
    </row>
    <row r="161" spans="9:12" x14ac:dyDescent="0.25">
      <c r="I161" s="20" t="s">
        <v>2213</v>
      </c>
      <c r="J161" s="5">
        <v>3.04</v>
      </c>
      <c r="K161" s="56">
        <v>2</v>
      </c>
      <c r="L161" s="3">
        <v>2</v>
      </c>
    </row>
    <row r="162" spans="9:12" x14ac:dyDescent="0.25">
      <c r="I162" s="20" t="s">
        <v>1896</v>
      </c>
      <c r="J162" s="5">
        <v>3.0466666666666669</v>
      </c>
      <c r="K162" s="56">
        <v>2</v>
      </c>
      <c r="L162" s="3">
        <v>1.6666666666666667</v>
      </c>
    </row>
    <row r="163" spans="9:12" x14ac:dyDescent="0.25">
      <c r="I163" s="20" t="s">
        <v>2876</v>
      </c>
      <c r="J163" s="5">
        <v>3.0550000000000002</v>
      </c>
      <c r="K163" s="56">
        <v>2</v>
      </c>
      <c r="L163" s="3">
        <v>1.5</v>
      </c>
    </row>
    <row r="164" spans="9:12" x14ac:dyDescent="0.25">
      <c r="I164" s="20" t="s">
        <v>399</v>
      </c>
      <c r="J164" s="5">
        <v>3.145</v>
      </c>
      <c r="K164" s="56">
        <v>5</v>
      </c>
      <c r="L164" s="3">
        <v>3.5</v>
      </c>
    </row>
    <row r="165" spans="9:12" x14ac:dyDescent="0.25">
      <c r="I165" s="20" t="s">
        <v>1765</v>
      </c>
      <c r="J165" s="5">
        <v>3.1549999999999998</v>
      </c>
      <c r="K165" s="56">
        <v>2</v>
      </c>
      <c r="L165" s="3">
        <v>1.5</v>
      </c>
    </row>
    <row r="166" spans="9:12" x14ac:dyDescent="0.25">
      <c r="I166" s="20" t="s">
        <v>1839</v>
      </c>
      <c r="J166" s="5">
        <v>3.18</v>
      </c>
      <c r="K166" s="56">
        <v>8</v>
      </c>
      <c r="L166" s="3">
        <v>3.3333333333333335</v>
      </c>
    </row>
    <row r="167" spans="9:12" x14ac:dyDescent="0.25">
      <c r="I167" s="20" t="s">
        <v>2430</v>
      </c>
      <c r="J167" s="5">
        <v>3.3</v>
      </c>
      <c r="K167" s="56">
        <v>1</v>
      </c>
      <c r="L167" s="3">
        <v>1</v>
      </c>
    </row>
    <row r="168" spans="9:12" x14ac:dyDescent="0.25">
      <c r="I168" s="20" t="s">
        <v>3000</v>
      </c>
      <c r="J168" s="5">
        <v>3.3</v>
      </c>
      <c r="K168" s="56">
        <v>0</v>
      </c>
      <c r="L168" s="3">
        <v>0</v>
      </c>
    </row>
    <row r="169" spans="9:12" x14ac:dyDescent="0.25">
      <c r="I169" s="20" t="s">
        <v>2715</v>
      </c>
      <c r="J169" s="5">
        <v>3.3</v>
      </c>
      <c r="K169" s="56">
        <v>7</v>
      </c>
      <c r="L169" s="3">
        <v>7</v>
      </c>
    </row>
    <row r="170" spans="9:12" x14ac:dyDescent="0.25">
      <c r="I170" s="20" t="s">
        <v>461</v>
      </c>
      <c r="J170" s="5">
        <v>3.3066666666666666</v>
      </c>
      <c r="K170" s="56">
        <v>7</v>
      </c>
      <c r="L170" s="3">
        <v>2.3333333333333335</v>
      </c>
    </row>
    <row r="171" spans="9:12" x14ac:dyDescent="0.25">
      <c r="I171" s="20" t="s">
        <v>1790</v>
      </c>
      <c r="J171" s="5">
        <v>3.3266666666666667</v>
      </c>
      <c r="K171" s="56">
        <v>2</v>
      </c>
      <c r="L171" s="3">
        <v>1.3333333333333333</v>
      </c>
    </row>
    <row r="172" spans="9:12" x14ac:dyDescent="0.25">
      <c r="I172" s="20" t="s">
        <v>2105</v>
      </c>
      <c r="J172" s="5">
        <v>3.335</v>
      </c>
      <c r="K172" s="56">
        <v>1</v>
      </c>
      <c r="L172" s="3">
        <v>0.5</v>
      </c>
    </row>
    <row r="173" spans="9:12" x14ac:dyDescent="0.25">
      <c r="I173" s="20" t="s">
        <v>781</v>
      </c>
      <c r="J173" s="5">
        <v>3.34</v>
      </c>
      <c r="K173" s="56">
        <v>2</v>
      </c>
      <c r="L173" s="3">
        <v>1.6666666666666667</v>
      </c>
    </row>
    <row r="174" spans="9:12" x14ac:dyDescent="0.25">
      <c r="I174" s="20" t="s">
        <v>2355</v>
      </c>
      <c r="J174" s="5">
        <v>3.355</v>
      </c>
      <c r="K174" s="56">
        <v>4</v>
      </c>
      <c r="L174" s="3">
        <v>3</v>
      </c>
    </row>
    <row r="175" spans="9:12" x14ac:dyDescent="0.25">
      <c r="I175" s="20" t="s">
        <v>514</v>
      </c>
      <c r="J175" s="5">
        <v>3.3633333333333333</v>
      </c>
      <c r="K175" s="56">
        <v>2</v>
      </c>
      <c r="L175" s="3">
        <v>1.3333333333333333</v>
      </c>
    </row>
    <row r="176" spans="9:12" x14ac:dyDescent="0.25">
      <c r="I176" s="20" t="s">
        <v>2131</v>
      </c>
      <c r="J176" s="5">
        <v>3.37</v>
      </c>
      <c r="K176" s="56">
        <v>1</v>
      </c>
      <c r="L176" s="3">
        <v>1</v>
      </c>
    </row>
    <row r="177" spans="9:12" x14ac:dyDescent="0.25">
      <c r="I177" s="20" t="s">
        <v>2738</v>
      </c>
      <c r="J177" s="5">
        <v>3.37</v>
      </c>
      <c r="K177" s="56">
        <v>1</v>
      </c>
      <c r="L177" s="3">
        <v>1</v>
      </c>
    </row>
    <row r="178" spans="9:12" x14ac:dyDescent="0.25">
      <c r="I178" s="20" t="s">
        <v>2294</v>
      </c>
      <c r="J178" s="5">
        <v>3.415</v>
      </c>
      <c r="K178" s="56">
        <v>7</v>
      </c>
      <c r="L178" s="3">
        <v>3.5</v>
      </c>
    </row>
    <row r="179" spans="9:12" x14ac:dyDescent="0.25">
      <c r="I179" s="20" t="s">
        <v>1058</v>
      </c>
      <c r="J179" s="5">
        <v>3.4233333333333333</v>
      </c>
      <c r="K179" s="56">
        <v>3</v>
      </c>
      <c r="L179" s="3">
        <v>1.3333333333333333</v>
      </c>
    </row>
    <row r="180" spans="9:12" x14ac:dyDescent="0.25">
      <c r="I180" s="20" t="s">
        <v>539</v>
      </c>
      <c r="J180" s="5">
        <v>3.49</v>
      </c>
      <c r="K180" s="56">
        <v>3</v>
      </c>
      <c r="L180" s="3">
        <v>2.5</v>
      </c>
    </row>
    <row r="181" spans="9:12" x14ac:dyDescent="0.25">
      <c r="I181" s="20" t="s">
        <v>2439</v>
      </c>
      <c r="J181" s="5">
        <v>3.4966666666666666</v>
      </c>
      <c r="K181" s="56">
        <v>4</v>
      </c>
      <c r="L181" s="3">
        <v>3.3333333333333335</v>
      </c>
    </row>
    <row r="182" spans="9:12" x14ac:dyDescent="0.25">
      <c r="I182" s="20" t="s">
        <v>336</v>
      </c>
      <c r="J182" s="5">
        <v>3.5</v>
      </c>
      <c r="K182" s="56">
        <v>1</v>
      </c>
      <c r="L182" s="3">
        <v>1</v>
      </c>
    </row>
    <row r="183" spans="9:12" x14ac:dyDescent="0.25">
      <c r="I183" s="20" t="s">
        <v>2457</v>
      </c>
      <c r="J183" s="5">
        <v>3.5</v>
      </c>
      <c r="K183" s="56">
        <v>5</v>
      </c>
      <c r="L183" s="3">
        <v>5</v>
      </c>
    </row>
    <row r="184" spans="9:12" x14ac:dyDescent="0.25">
      <c r="I184" s="20" t="s">
        <v>1262</v>
      </c>
      <c r="J184" s="5">
        <v>3.5100000000000002</v>
      </c>
      <c r="K184" s="56">
        <v>2</v>
      </c>
      <c r="L184" s="3">
        <v>1.5</v>
      </c>
    </row>
    <row r="185" spans="9:12" x14ac:dyDescent="0.25">
      <c r="I185" s="20" t="s">
        <v>264</v>
      </c>
      <c r="J185" s="5">
        <v>3.5133333333333336</v>
      </c>
      <c r="K185" s="56">
        <v>2</v>
      </c>
      <c r="L185" s="3">
        <v>1.6666666666666667</v>
      </c>
    </row>
    <row r="186" spans="9:12" x14ac:dyDescent="0.25">
      <c r="I186" s="20" t="s">
        <v>286</v>
      </c>
      <c r="J186" s="5">
        <v>3.54</v>
      </c>
      <c r="K186" s="56">
        <v>2</v>
      </c>
      <c r="L186" s="3">
        <v>1.5</v>
      </c>
    </row>
    <row r="187" spans="9:12" x14ac:dyDescent="0.25">
      <c r="I187" s="20" t="s">
        <v>2546</v>
      </c>
      <c r="J187" s="5">
        <v>3.5466666666666669</v>
      </c>
      <c r="K187" s="56">
        <v>2</v>
      </c>
      <c r="L187" s="3">
        <v>1.6666666666666667</v>
      </c>
    </row>
    <row r="188" spans="9:12" x14ac:dyDescent="0.25">
      <c r="I188" s="20" t="s">
        <v>2364</v>
      </c>
      <c r="J188" s="5">
        <v>3.56</v>
      </c>
      <c r="K188" s="56">
        <v>2</v>
      </c>
      <c r="L188" s="3">
        <v>1</v>
      </c>
    </row>
    <row r="189" spans="9:12" x14ac:dyDescent="0.25">
      <c r="I189" s="20" t="s">
        <v>741</v>
      </c>
      <c r="J189" s="5">
        <v>3.5749999999999997</v>
      </c>
      <c r="K189" s="56">
        <v>2</v>
      </c>
      <c r="L189" s="3">
        <v>1</v>
      </c>
    </row>
    <row r="190" spans="9:12" x14ac:dyDescent="0.25">
      <c r="I190" s="20" t="s">
        <v>995</v>
      </c>
      <c r="J190" s="5">
        <v>3.5766666666666662</v>
      </c>
      <c r="K190" s="56">
        <v>4</v>
      </c>
      <c r="L190" s="3">
        <v>1.6666666666666667</v>
      </c>
    </row>
    <row r="191" spans="9:12" x14ac:dyDescent="0.25">
      <c r="I191" s="20" t="s">
        <v>1607</v>
      </c>
      <c r="J191" s="5">
        <v>3.61</v>
      </c>
      <c r="K191" s="56">
        <v>1</v>
      </c>
      <c r="L191" s="3">
        <v>1</v>
      </c>
    </row>
    <row r="192" spans="9:12" x14ac:dyDescent="0.25">
      <c r="I192" s="20" t="s">
        <v>1241</v>
      </c>
      <c r="J192" s="5">
        <v>3.61</v>
      </c>
      <c r="K192" s="56">
        <v>2</v>
      </c>
      <c r="L192" s="3">
        <v>2</v>
      </c>
    </row>
    <row r="193" spans="9:12" x14ac:dyDescent="0.25">
      <c r="I193" s="20" t="s">
        <v>1814</v>
      </c>
      <c r="J193" s="5">
        <v>3.65</v>
      </c>
      <c r="K193" s="56">
        <v>2</v>
      </c>
      <c r="L193" s="3">
        <v>1</v>
      </c>
    </row>
    <row r="194" spans="9:12" x14ac:dyDescent="0.25">
      <c r="I194" s="20" t="s">
        <v>1259</v>
      </c>
      <c r="J194" s="5">
        <v>3.65</v>
      </c>
      <c r="K194" s="56">
        <v>7</v>
      </c>
      <c r="L194" s="3">
        <v>4.5</v>
      </c>
    </row>
    <row r="195" spans="9:12" x14ac:dyDescent="0.25">
      <c r="I195" s="20" t="s">
        <v>1025</v>
      </c>
      <c r="J195" s="5">
        <v>3.6633333333333336</v>
      </c>
      <c r="K195" s="56">
        <v>2</v>
      </c>
      <c r="L195" s="3">
        <v>1.3333333333333333</v>
      </c>
    </row>
    <row r="196" spans="9:12" x14ac:dyDescent="0.25">
      <c r="I196" s="20" t="s">
        <v>1899</v>
      </c>
      <c r="J196" s="5">
        <v>3.726666666666667</v>
      </c>
      <c r="K196" s="56">
        <v>2</v>
      </c>
      <c r="L196" s="3">
        <v>1.6666666666666667</v>
      </c>
    </row>
    <row r="197" spans="9:12" x14ac:dyDescent="0.25">
      <c r="I197" s="20" t="s">
        <v>2684</v>
      </c>
      <c r="J197" s="5">
        <v>3.7549999999999999</v>
      </c>
      <c r="K197" s="56">
        <v>2</v>
      </c>
      <c r="L197" s="3">
        <v>1.5</v>
      </c>
    </row>
    <row r="198" spans="9:12" x14ac:dyDescent="0.25">
      <c r="I198" s="20" t="s">
        <v>1347</v>
      </c>
      <c r="J198" s="5">
        <v>3.7949999999999999</v>
      </c>
      <c r="K198" s="56">
        <v>4</v>
      </c>
      <c r="L198" s="3">
        <v>3</v>
      </c>
    </row>
    <row r="199" spans="9:12" x14ac:dyDescent="0.25">
      <c r="I199" s="20" t="s">
        <v>1041</v>
      </c>
      <c r="J199" s="5">
        <v>3.8000000000000003</v>
      </c>
      <c r="K199" s="56">
        <v>5</v>
      </c>
      <c r="L199" s="3">
        <v>4</v>
      </c>
    </row>
    <row r="200" spans="9:12" x14ac:dyDescent="0.25">
      <c r="I200" s="20" t="s">
        <v>1446</v>
      </c>
      <c r="J200" s="5">
        <v>3.8250000000000002</v>
      </c>
      <c r="K200" s="56">
        <v>2</v>
      </c>
      <c r="L200" s="3">
        <v>1.25</v>
      </c>
    </row>
    <row r="201" spans="9:12" x14ac:dyDescent="0.25">
      <c r="I201" s="20" t="s">
        <v>1316</v>
      </c>
      <c r="J201" s="5">
        <v>3.8250000000000002</v>
      </c>
      <c r="K201" s="56">
        <v>2</v>
      </c>
      <c r="L201" s="3">
        <v>1</v>
      </c>
    </row>
    <row r="202" spans="9:12" x14ac:dyDescent="0.25">
      <c r="I202" s="20" t="s">
        <v>1100</v>
      </c>
      <c r="J202" s="5">
        <v>3.85</v>
      </c>
      <c r="K202" s="56">
        <v>2</v>
      </c>
      <c r="L202" s="3">
        <v>2</v>
      </c>
    </row>
    <row r="203" spans="9:12" x14ac:dyDescent="0.25">
      <c r="I203" s="20" t="s">
        <v>2585</v>
      </c>
      <c r="J203" s="5">
        <v>3.855</v>
      </c>
      <c r="K203" s="56">
        <v>1</v>
      </c>
      <c r="L203" s="3">
        <v>1</v>
      </c>
    </row>
    <row r="204" spans="9:12" x14ac:dyDescent="0.25">
      <c r="I204" s="20" t="s">
        <v>1872</v>
      </c>
      <c r="J204" s="5">
        <v>3.9449999999999998</v>
      </c>
      <c r="K204" s="56">
        <v>3</v>
      </c>
      <c r="L204" s="3">
        <v>2</v>
      </c>
    </row>
    <row r="205" spans="9:12" x14ac:dyDescent="0.25">
      <c r="I205" s="20" t="s">
        <v>2959</v>
      </c>
      <c r="J205" s="5">
        <v>3.97</v>
      </c>
      <c r="K205" s="56">
        <v>0</v>
      </c>
      <c r="L205" s="3">
        <v>0</v>
      </c>
    </row>
    <row r="206" spans="9:12" x14ac:dyDescent="0.25">
      <c r="I206" s="20" t="s">
        <v>247</v>
      </c>
      <c r="J206" s="5">
        <v>3.97</v>
      </c>
      <c r="K206" s="56">
        <v>2</v>
      </c>
      <c r="L206" s="3">
        <v>2</v>
      </c>
    </row>
    <row r="207" spans="9:12" x14ac:dyDescent="0.25">
      <c r="I207" s="20" t="s">
        <v>2605</v>
      </c>
      <c r="J207" s="5">
        <v>3.98</v>
      </c>
      <c r="K207" s="56">
        <v>1</v>
      </c>
      <c r="L207" s="3">
        <v>1</v>
      </c>
    </row>
    <row r="208" spans="9:12" x14ac:dyDescent="0.25">
      <c r="I208" s="20" t="s">
        <v>1803</v>
      </c>
      <c r="J208" s="5">
        <v>3.99</v>
      </c>
      <c r="K208" s="56">
        <v>1</v>
      </c>
      <c r="L208" s="3">
        <v>1</v>
      </c>
    </row>
    <row r="209" spans="9:12" x14ac:dyDescent="0.25">
      <c r="I209" s="20" t="s">
        <v>215</v>
      </c>
      <c r="J209" s="5">
        <v>3.99</v>
      </c>
      <c r="K209" s="56">
        <v>2</v>
      </c>
      <c r="L209" s="3">
        <v>1.5</v>
      </c>
    </row>
    <row r="210" spans="9:12" x14ac:dyDescent="0.25">
      <c r="I210" s="20" t="s">
        <v>1198</v>
      </c>
      <c r="J210" s="5">
        <v>3.9925000000000002</v>
      </c>
      <c r="K210" s="56">
        <v>2</v>
      </c>
      <c r="L210" s="3">
        <v>1.25</v>
      </c>
    </row>
    <row r="211" spans="9:12" x14ac:dyDescent="0.25">
      <c r="I211" s="20" t="s">
        <v>1763</v>
      </c>
      <c r="J211" s="5">
        <v>4</v>
      </c>
      <c r="K211" s="56">
        <v>0</v>
      </c>
      <c r="L211" s="3">
        <v>0</v>
      </c>
    </row>
    <row r="212" spans="9:12" x14ac:dyDescent="0.25">
      <c r="I212" s="20" t="s">
        <v>2172</v>
      </c>
      <c r="J212" s="5">
        <v>4</v>
      </c>
      <c r="K212" s="56">
        <v>2</v>
      </c>
      <c r="L212" s="3">
        <v>2</v>
      </c>
    </row>
    <row r="213" spans="9:12" x14ac:dyDescent="0.25">
      <c r="I213" s="20" t="s">
        <v>1795</v>
      </c>
      <c r="J213" s="5">
        <v>4</v>
      </c>
      <c r="K213" s="56">
        <v>1</v>
      </c>
      <c r="L213" s="3">
        <v>1</v>
      </c>
    </row>
    <row r="214" spans="9:12" x14ac:dyDescent="0.25">
      <c r="I214" s="20" t="s">
        <v>2948</v>
      </c>
      <c r="J214" s="5">
        <v>4</v>
      </c>
      <c r="K214" s="56">
        <v>2</v>
      </c>
      <c r="L214" s="3">
        <v>2</v>
      </c>
    </row>
    <row r="215" spans="9:12" x14ac:dyDescent="0.25">
      <c r="I215" s="20" t="s">
        <v>1689</v>
      </c>
      <c r="J215" s="5">
        <v>4</v>
      </c>
      <c r="K215" s="56">
        <v>2</v>
      </c>
      <c r="L215" s="3">
        <v>2</v>
      </c>
    </row>
    <row r="216" spans="9:12" x14ac:dyDescent="0.25">
      <c r="I216" s="20" t="s">
        <v>706</v>
      </c>
      <c r="J216" s="5">
        <v>4</v>
      </c>
      <c r="K216" s="56">
        <v>2</v>
      </c>
      <c r="L216" s="3">
        <v>1.5</v>
      </c>
    </row>
    <row r="217" spans="9:12" x14ac:dyDescent="0.25">
      <c r="I217" s="20" t="s">
        <v>2880</v>
      </c>
      <c r="J217" s="5">
        <v>4</v>
      </c>
      <c r="K217" s="56">
        <v>2</v>
      </c>
      <c r="L217" s="3">
        <v>2</v>
      </c>
    </row>
    <row r="218" spans="9:12" x14ac:dyDescent="0.25">
      <c r="I218" s="20" t="s">
        <v>2809</v>
      </c>
      <c r="J218" s="5">
        <v>4</v>
      </c>
      <c r="K218" s="56">
        <v>0</v>
      </c>
      <c r="L218" s="3">
        <v>0</v>
      </c>
    </row>
    <row r="219" spans="9:12" x14ac:dyDescent="0.25">
      <c r="I219" s="20" t="s">
        <v>1412</v>
      </c>
      <c r="J219" s="5">
        <v>4.003333333333333</v>
      </c>
      <c r="K219" s="56">
        <v>1</v>
      </c>
      <c r="L219" s="3">
        <v>0.66666666666666663</v>
      </c>
    </row>
    <row r="220" spans="9:12" x14ac:dyDescent="0.25">
      <c r="I220" s="20" t="s">
        <v>2473</v>
      </c>
      <c r="J220" s="5">
        <v>4.0766666666666671</v>
      </c>
      <c r="K220" s="56">
        <v>2</v>
      </c>
      <c r="L220" s="3">
        <v>1</v>
      </c>
    </row>
    <row r="221" spans="9:12" x14ac:dyDescent="0.25">
      <c r="I221" s="20" t="s">
        <v>135</v>
      </c>
      <c r="J221" s="5">
        <v>4.08</v>
      </c>
      <c r="K221" s="56">
        <v>3</v>
      </c>
      <c r="L221" s="3">
        <v>2.5</v>
      </c>
    </row>
    <row r="222" spans="9:12" x14ac:dyDescent="0.25">
      <c r="I222" s="20" t="s">
        <v>2286</v>
      </c>
      <c r="J222" s="5">
        <v>4.09</v>
      </c>
      <c r="K222" s="56">
        <v>7</v>
      </c>
      <c r="L222" s="3">
        <v>3.6666666666666665</v>
      </c>
    </row>
    <row r="223" spans="9:12" x14ac:dyDescent="0.25">
      <c r="I223" s="20" t="s">
        <v>291</v>
      </c>
      <c r="J223" s="5">
        <v>4.0949999999999998</v>
      </c>
      <c r="K223" s="56">
        <v>1</v>
      </c>
      <c r="L223" s="3">
        <v>1</v>
      </c>
    </row>
    <row r="224" spans="9:12" x14ac:dyDescent="0.25">
      <c r="I224" s="20" t="s">
        <v>189</v>
      </c>
      <c r="J224" s="5">
        <v>4.0999999999999996</v>
      </c>
      <c r="K224" s="56">
        <v>2</v>
      </c>
      <c r="L224" s="3">
        <v>1.5</v>
      </c>
    </row>
    <row r="225" spans="9:12" x14ac:dyDescent="0.25">
      <c r="I225" s="20" t="s">
        <v>1646</v>
      </c>
      <c r="J225" s="5">
        <v>4.126666666666666</v>
      </c>
      <c r="K225" s="56">
        <v>3</v>
      </c>
      <c r="L225" s="3">
        <v>2</v>
      </c>
    </row>
    <row r="226" spans="9:12" x14ac:dyDescent="0.25">
      <c r="I226" s="20" t="s">
        <v>498</v>
      </c>
      <c r="J226" s="5">
        <v>4.1349999999999998</v>
      </c>
      <c r="K226" s="56">
        <v>2</v>
      </c>
      <c r="L226" s="3">
        <v>1.5</v>
      </c>
    </row>
    <row r="227" spans="9:12" x14ac:dyDescent="0.25">
      <c r="I227" s="20" t="s">
        <v>1132</v>
      </c>
      <c r="J227" s="5">
        <v>4.1549999999999994</v>
      </c>
      <c r="K227" s="56">
        <v>2</v>
      </c>
      <c r="L227" s="3">
        <v>2</v>
      </c>
    </row>
    <row r="228" spans="9:12" x14ac:dyDescent="0.25">
      <c r="I228" s="20" t="s">
        <v>1422</v>
      </c>
      <c r="J228" s="5">
        <v>4.1833333333333336</v>
      </c>
      <c r="K228" s="56">
        <v>2</v>
      </c>
      <c r="L228" s="3">
        <v>1</v>
      </c>
    </row>
    <row r="229" spans="9:12" x14ac:dyDescent="0.25">
      <c r="I229" s="20" t="s">
        <v>476</v>
      </c>
      <c r="J229" s="5">
        <v>4.2</v>
      </c>
      <c r="K229" s="56">
        <v>1</v>
      </c>
      <c r="L229" s="3">
        <v>1</v>
      </c>
    </row>
    <row r="230" spans="9:12" x14ac:dyDescent="0.25">
      <c r="I230" s="20" t="s">
        <v>2865</v>
      </c>
      <c r="J230" s="5">
        <v>4.2249999999999996</v>
      </c>
      <c r="K230" s="56">
        <v>1</v>
      </c>
      <c r="L230" s="3">
        <v>1</v>
      </c>
    </row>
    <row r="231" spans="9:12" x14ac:dyDescent="0.25">
      <c r="I231" s="20" t="s">
        <v>1915</v>
      </c>
      <c r="J231" s="5">
        <v>4.24</v>
      </c>
      <c r="K231" s="56">
        <v>1</v>
      </c>
      <c r="L231" s="3">
        <v>1</v>
      </c>
    </row>
    <row r="232" spans="9:12" x14ac:dyDescent="0.25">
      <c r="I232" s="20" t="s">
        <v>1662</v>
      </c>
      <c r="J232" s="5">
        <v>4.4050000000000002</v>
      </c>
      <c r="K232" s="56">
        <v>2</v>
      </c>
      <c r="L232" s="3">
        <v>2</v>
      </c>
    </row>
    <row r="233" spans="9:12" x14ac:dyDescent="0.25">
      <c r="I233" s="20" t="s">
        <v>2580</v>
      </c>
      <c r="J233" s="5">
        <v>4.4133333333333331</v>
      </c>
      <c r="K233" s="56">
        <v>7</v>
      </c>
      <c r="L233" s="3">
        <v>3.6666666666666665</v>
      </c>
    </row>
    <row r="234" spans="9:12" x14ac:dyDescent="0.25">
      <c r="I234" s="20" t="s">
        <v>467</v>
      </c>
      <c r="J234" s="5">
        <v>4.4733333333333336</v>
      </c>
      <c r="K234" s="56">
        <v>2</v>
      </c>
      <c r="L234" s="3">
        <v>1</v>
      </c>
    </row>
    <row r="235" spans="9:12" x14ac:dyDescent="0.25">
      <c r="I235" s="20" t="s">
        <v>1964</v>
      </c>
      <c r="J235" s="5">
        <v>4.4833333333333334</v>
      </c>
      <c r="K235" s="56">
        <v>2</v>
      </c>
      <c r="L235" s="3">
        <v>2</v>
      </c>
    </row>
    <row r="236" spans="9:12" x14ac:dyDescent="0.25">
      <c r="I236" s="20" t="s">
        <v>2421</v>
      </c>
      <c r="J236" s="5">
        <v>4.4950000000000001</v>
      </c>
      <c r="K236" s="56">
        <v>0</v>
      </c>
      <c r="L236" s="3">
        <v>0</v>
      </c>
    </row>
    <row r="237" spans="9:12" x14ac:dyDescent="0.25">
      <c r="I237" s="20" t="s">
        <v>846</v>
      </c>
      <c r="J237" s="5">
        <v>4.5</v>
      </c>
      <c r="K237" s="56">
        <v>2</v>
      </c>
      <c r="L237" s="3">
        <v>2</v>
      </c>
    </row>
    <row r="238" spans="9:12" x14ac:dyDescent="0.25">
      <c r="I238" s="20" t="s">
        <v>1811</v>
      </c>
      <c r="J238" s="5">
        <v>4.5</v>
      </c>
      <c r="K238" s="56">
        <v>1</v>
      </c>
      <c r="L238" s="3">
        <v>1</v>
      </c>
    </row>
    <row r="239" spans="9:12" x14ac:dyDescent="0.25">
      <c r="I239" s="20" t="s">
        <v>1358</v>
      </c>
      <c r="J239" s="5">
        <v>4.53</v>
      </c>
      <c r="K239" s="56">
        <v>3</v>
      </c>
      <c r="L239" s="3">
        <v>3</v>
      </c>
    </row>
    <row r="240" spans="9:12" x14ac:dyDescent="0.25">
      <c r="I240" s="20" t="s">
        <v>268</v>
      </c>
      <c r="J240" s="5">
        <v>4.5366666666666662</v>
      </c>
      <c r="K240" s="56">
        <v>2</v>
      </c>
      <c r="L240" s="3">
        <v>2</v>
      </c>
    </row>
    <row r="241" spans="9:12" x14ac:dyDescent="0.25">
      <c r="I241" s="20" t="s">
        <v>1115</v>
      </c>
      <c r="J241" s="5">
        <v>4.54</v>
      </c>
      <c r="K241" s="56">
        <v>2</v>
      </c>
      <c r="L241" s="3">
        <v>1</v>
      </c>
    </row>
    <row r="242" spans="9:12" x14ac:dyDescent="0.25">
      <c r="I242" s="20" t="s">
        <v>2984</v>
      </c>
      <c r="J242" s="5">
        <v>4.62</v>
      </c>
      <c r="K242" s="56">
        <v>1</v>
      </c>
      <c r="L242" s="3">
        <v>1</v>
      </c>
    </row>
    <row r="243" spans="9:12" x14ac:dyDescent="0.25">
      <c r="I243" s="20" t="s">
        <v>1860</v>
      </c>
      <c r="J243" s="5">
        <v>4.62</v>
      </c>
      <c r="K243" s="56">
        <v>1</v>
      </c>
      <c r="L243" s="3">
        <v>1</v>
      </c>
    </row>
    <row r="244" spans="9:12" x14ac:dyDescent="0.25">
      <c r="I244" s="20" t="s">
        <v>175</v>
      </c>
      <c r="J244" s="5">
        <v>4.7266666666666666</v>
      </c>
      <c r="K244" s="56">
        <v>5</v>
      </c>
      <c r="L244" s="3">
        <v>3.3333333333333335</v>
      </c>
    </row>
    <row r="245" spans="9:12" x14ac:dyDescent="0.25">
      <c r="I245" s="20" t="s">
        <v>2904</v>
      </c>
      <c r="J245" s="5">
        <v>4.7349999999999994</v>
      </c>
      <c r="K245" s="56">
        <v>2</v>
      </c>
      <c r="L245" s="3">
        <v>1.5</v>
      </c>
    </row>
    <row r="246" spans="9:12" x14ac:dyDescent="0.25">
      <c r="I246" s="20" t="s">
        <v>2476</v>
      </c>
      <c r="J246" s="5">
        <v>4.74</v>
      </c>
      <c r="K246" s="56">
        <v>2</v>
      </c>
      <c r="L246" s="3">
        <v>1</v>
      </c>
    </row>
    <row r="247" spans="9:12" x14ac:dyDescent="0.25">
      <c r="I247" s="20" t="s">
        <v>2278</v>
      </c>
      <c r="J247" s="5">
        <v>4.8</v>
      </c>
      <c r="K247" s="56">
        <v>3</v>
      </c>
      <c r="L247" s="3">
        <v>1.5</v>
      </c>
    </row>
    <row r="248" spans="9:12" x14ac:dyDescent="0.25">
      <c r="I248" s="20" t="s">
        <v>1318</v>
      </c>
      <c r="J248" s="5">
        <v>4.82</v>
      </c>
      <c r="K248" s="56">
        <v>2</v>
      </c>
      <c r="L248" s="3">
        <v>1.5</v>
      </c>
    </row>
    <row r="249" spans="9:12" x14ac:dyDescent="0.25">
      <c r="I249" s="20" t="s">
        <v>2047</v>
      </c>
      <c r="J249" s="5">
        <v>4.82</v>
      </c>
      <c r="K249" s="56">
        <v>1</v>
      </c>
      <c r="L249" s="3">
        <v>1</v>
      </c>
    </row>
    <row r="250" spans="9:12" x14ac:dyDescent="0.25">
      <c r="I250" s="20" t="s">
        <v>618</v>
      </c>
      <c r="J250" s="5">
        <v>4.833333333333333</v>
      </c>
      <c r="K250" s="56">
        <v>1</v>
      </c>
      <c r="L250" s="3">
        <v>1</v>
      </c>
    </row>
    <row r="251" spans="9:12" x14ac:dyDescent="0.25">
      <c r="I251" s="20" t="s">
        <v>1256</v>
      </c>
      <c r="J251" s="5">
        <v>4.8499999999999996</v>
      </c>
      <c r="K251" s="56">
        <v>1</v>
      </c>
      <c r="L251" s="3">
        <v>0.5</v>
      </c>
    </row>
    <row r="252" spans="9:12" x14ac:dyDescent="0.25">
      <c r="I252" s="20" t="s">
        <v>1073</v>
      </c>
      <c r="J252" s="5">
        <v>4.8499999999999996</v>
      </c>
      <c r="K252" s="56">
        <v>2</v>
      </c>
      <c r="L252" s="3">
        <v>1</v>
      </c>
    </row>
    <row r="253" spans="9:12" x14ac:dyDescent="0.25">
      <c r="I253" s="20" t="s">
        <v>328</v>
      </c>
      <c r="J253" s="5">
        <v>4.8574999999999999</v>
      </c>
      <c r="K253" s="56">
        <v>3</v>
      </c>
      <c r="L253" s="3">
        <v>1.25</v>
      </c>
    </row>
    <row r="254" spans="9:12" x14ac:dyDescent="0.25">
      <c r="I254" s="20" t="s">
        <v>1749</v>
      </c>
      <c r="J254" s="5">
        <v>4.8599999999999994</v>
      </c>
      <c r="K254" s="56">
        <v>3</v>
      </c>
      <c r="L254" s="3">
        <v>2.5</v>
      </c>
    </row>
    <row r="255" spans="9:12" x14ac:dyDescent="0.25">
      <c r="I255" s="20" t="s">
        <v>857</v>
      </c>
      <c r="J255" s="5">
        <v>4.9000000000000004</v>
      </c>
      <c r="K255" s="56">
        <v>2</v>
      </c>
      <c r="L255" s="3">
        <v>2</v>
      </c>
    </row>
    <row r="256" spans="9:12" x14ac:dyDescent="0.25">
      <c r="I256" s="20" t="s">
        <v>1494</v>
      </c>
      <c r="J256" s="5">
        <v>4.9000000000000004</v>
      </c>
      <c r="K256" s="56">
        <v>2</v>
      </c>
      <c r="L256" s="3">
        <v>2</v>
      </c>
    </row>
    <row r="257" spans="9:12" x14ac:dyDescent="0.25">
      <c r="I257" s="20" t="s">
        <v>279</v>
      </c>
      <c r="J257" s="5">
        <v>4.91</v>
      </c>
      <c r="K257" s="56">
        <v>2</v>
      </c>
      <c r="L257" s="3">
        <v>2</v>
      </c>
    </row>
    <row r="258" spans="9:12" x14ac:dyDescent="0.25">
      <c r="I258" s="20" t="s">
        <v>1577</v>
      </c>
      <c r="J258" s="5">
        <v>4.91</v>
      </c>
      <c r="K258" s="56">
        <v>2</v>
      </c>
      <c r="L258" s="3">
        <v>1.5</v>
      </c>
    </row>
    <row r="259" spans="9:12" x14ac:dyDescent="0.25">
      <c r="I259" s="20" t="s">
        <v>2001</v>
      </c>
      <c r="J259" s="5">
        <v>4.93</v>
      </c>
      <c r="K259" s="56">
        <v>0</v>
      </c>
      <c r="L259" s="3">
        <v>0</v>
      </c>
    </row>
    <row r="260" spans="9:12" x14ac:dyDescent="0.25">
      <c r="I260" s="20" t="s">
        <v>1659</v>
      </c>
      <c r="J260" s="5">
        <v>4.9333333333333336</v>
      </c>
      <c r="K260" s="56">
        <v>2</v>
      </c>
      <c r="L260" s="3">
        <v>1.6666666666666667</v>
      </c>
    </row>
    <row r="261" spans="9:12" x14ac:dyDescent="0.25">
      <c r="I261" s="20" t="s">
        <v>813</v>
      </c>
      <c r="J261" s="5">
        <v>4.96</v>
      </c>
      <c r="K261" s="56">
        <v>2</v>
      </c>
      <c r="L261" s="3">
        <v>1.3333333333333333</v>
      </c>
    </row>
    <row r="262" spans="9:12" x14ac:dyDescent="0.25">
      <c r="I262" s="20" t="s">
        <v>2418</v>
      </c>
      <c r="J262" s="5">
        <v>4.97</v>
      </c>
      <c r="K262" s="56">
        <v>1</v>
      </c>
      <c r="L262" s="3">
        <v>1</v>
      </c>
    </row>
    <row r="263" spans="9:12" x14ac:dyDescent="0.25">
      <c r="I263" s="20" t="s">
        <v>2600</v>
      </c>
      <c r="J263" s="5">
        <v>4.9800000000000004</v>
      </c>
      <c r="K263" s="56">
        <v>3</v>
      </c>
      <c r="L263" s="3">
        <v>3</v>
      </c>
    </row>
    <row r="264" spans="9:12" x14ac:dyDescent="0.25">
      <c r="I264" s="20" t="s">
        <v>2868</v>
      </c>
      <c r="J264" s="5">
        <v>4.9800000000000004</v>
      </c>
      <c r="K264" s="56">
        <v>7</v>
      </c>
      <c r="L264" s="3">
        <v>7</v>
      </c>
    </row>
    <row r="265" spans="9:12" x14ac:dyDescent="0.25">
      <c r="I265" s="20" t="s">
        <v>2756</v>
      </c>
      <c r="J265" s="5">
        <v>4.99</v>
      </c>
      <c r="K265" s="56">
        <v>2</v>
      </c>
      <c r="L265" s="3">
        <v>2</v>
      </c>
    </row>
    <row r="266" spans="9:12" x14ac:dyDescent="0.25">
      <c r="I266" s="20" t="s">
        <v>1251</v>
      </c>
      <c r="J266" s="5">
        <v>4.99</v>
      </c>
      <c r="K266" s="56">
        <v>3</v>
      </c>
      <c r="L266" s="3">
        <v>3</v>
      </c>
    </row>
    <row r="267" spans="9:12" x14ac:dyDescent="0.25">
      <c r="I267" s="20" t="s">
        <v>2598</v>
      </c>
      <c r="J267" s="5">
        <v>5</v>
      </c>
      <c r="K267" s="56">
        <v>1</v>
      </c>
      <c r="L267" s="3">
        <v>1</v>
      </c>
    </row>
    <row r="268" spans="9:12" x14ac:dyDescent="0.25">
      <c r="I268" s="20" t="s">
        <v>779</v>
      </c>
      <c r="J268" s="5">
        <v>5</v>
      </c>
      <c r="K268" s="56">
        <v>1</v>
      </c>
      <c r="L268" s="3">
        <v>1</v>
      </c>
    </row>
    <row r="269" spans="9:12" x14ac:dyDescent="0.25">
      <c r="I269" s="20" t="s">
        <v>2337</v>
      </c>
      <c r="J269" s="5">
        <v>5</v>
      </c>
      <c r="K269" s="56">
        <v>1</v>
      </c>
      <c r="L269" s="3">
        <v>1</v>
      </c>
    </row>
    <row r="270" spans="9:12" x14ac:dyDescent="0.25">
      <c r="I270" s="20" t="s">
        <v>2691</v>
      </c>
      <c r="J270" s="5">
        <v>5</v>
      </c>
      <c r="K270" s="56">
        <v>1</v>
      </c>
      <c r="L270" s="3">
        <v>1</v>
      </c>
    </row>
    <row r="271" spans="9:12" x14ac:dyDescent="0.25">
      <c r="I271" s="20" t="s">
        <v>1851</v>
      </c>
      <c r="J271" s="5">
        <v>5</v>
      </c>
      <c r="K271" s="56">
        <v>2</v>
      </c>
      <c r="L271" s="3">
        <v>2</v>
      </c>
    </row>
    <row r="272" spans="9:12" x14ac:dyDescent="0.25">
      <c r="I272" s="20" t="s">
        <v>2470</v>
      </c>
      <c r="J272" s="5">
        <v>5.0050000000000008</v>
      </c>
      <c r="K272" s="56">
        <v>2</v>
      </c>
      <c r="L272" s="3">
        <v>2</v>
      </c>
    </row>
    <row r="273" spans="9:12" x14ac:dyDescent="0.25">
      <c r="I273" s="20" t="s">
        <v>1082</v>
      </c>
      <c r="J273" s="5">
        <v>5.01</v>
      </c>
      <c r="K273" s="56">
        <v>1</v>
      </c>
      <c r="L273" s="3">
        <v>1</v>
      </c>
    </row>
    <row r="274" spans="9:12" x14ac:dyDescent="0.25">
      <c r="I274" s="20" t="s">
        <v>2177</v>
      </c>
      <c r="J274" s="5">
        <v>5.01</v>
      </c>
      <c r="K274" s="56">
        <v>2</v>
      </c>
      <c r="L274" s="3">
        <v>2</v>
      </c>
    </row>
    <row r="275" spans="9:12" x14ac:dyDescent="0.25">
      <c r="I275" s="20" t="s">
        <v>417</v>
      </c>
      <c r="J275" s="5">
        <v>5.01</v>
      </c>
      <c r="K275" s="56">
        <v>0</v>
      </c>
      <c r="L275" s="3">
        <v>0</v>
      </c>
    </row>
    <row r="276" spans="9:12" x14ac:dyDescent="0.25">
      <c r="I276" s="20" t="s">
        <v>1248</v>
      </c>
      <c r="J276" s="5">
        <v>5.0433333333333339</v>
      </c>
      <c r="K276" s="56">
        <v>2</v>
      </c>
      <c r="L276" s="3">
        <v>1.6666666666666667</v>
      </c>
    </row>
    <row r="277" spans="9:12" x14ac:dyDescent="0.25">
      <c r="I277" s="20" t="s">
        <v>1189</v>
      </c>
      <c r="J277" s="5">
        <v>5.0549999999999997</v>
      </c>
      <c r="K277" s="56">
        <v>2</v>
      </c>
      <c r="L277" s="3">
        <v>1.5</v>
      </c>
    </row>
    <row r="278" spans="9:12" x14ac:dyDescent="0.25">
      <c r="I278" s="20" t="s">
        <v>1816</v>
      </c>
      <c r="J278" s="5">
        <v>5.0666666666666664</v>
      </c>
      <c r="K278" s="56">
        <v>1</v>
      </c>
      <c r="L278" s="3">
        <v>1</v>
      </c>
    </row>
    <row r="279" spans="9:12" x14ac:dyDescent="0.25">
      <c r="I279" s="20" t="s">
        <v>1969</v>
      </c>
      <c r="J279" s="5">
        <v>5.08</v>
      </c>
      <c r="K279" s="56">
        <v>2</v>
      </c>
      <c r="L279" s="3">
        <v>2</v>
      </c>
    </row>
    <row r="280" spans="9:12" x14ac:dyDescent="0.25">
      <c r="I280" s="20" t="s">
        <v>536</v>
      </c>
      <c r="J280" s="5">
        <v>5.0950000000000006</v>
      </c>
      <c r="K280" s="56">
        <v>1</v>
      </c>
      <c r="L280" s="3">
        <v>0.5</v>
      </c>
    </row>
    <row r="281" spans="9:12" x14ac:dyDescent="0.25">
      <c r="I281" s="20" t="s">
        <v>1173</v>
      </c>
      <c r="J281" s="5">
        <v>5.0950000000000006</v>
      </c>
      <c r="K281" s="56">
        <v>1</v>
      </c>
      <c r="L281" s="3">
        <v>1</v>
      </c>
    </row>
    <row r="282" spans="9:12" x14ac:dyDescent="0.25">
      <c r="I282" s="20" t="s">
        <v>307</v>
      </c>
      <c r="J282" s="5">
        <v>5.0999999999999996</v>
      </c>
      <c r="K282" s="56">
        <v>5</v>
      </c>
      <c r="L282" s="3">
        <v>5</v>
      </c>
    </row>
    <row r="283" spans="9:12" x14ac:dyDescent="0.25">
      <c r="I283" s="20" t="s">
        <v>1505</v>
      </c>
      <c r="J283" s="5">
        <v>5.1000000000000005</v>
      </c>
      <c r="K283" s="56">
        <v>2</v>
      </c>
      <c r="L283" s="3">
        <v>1.6666666666666667</v>
      </c>
    </row>
    <row r="284" spans="9:12" x14ac:dyDescent="0.25">
      <c r="I284" s="20" t="s">
        <v>1230</v>
      </c>
      <c r="J284" s="5">
        <v>5.1349999999999998</v>
      </c>
      <c r="K284" s="56">
        <v>5</v>
      </c>
      <c r="L284" s="3">
        <v>2.25</v>
      </c>
    </row>
    <row r="285" spans="9:12" x14ac:dyDescent="0.25">
      <c r="I285" s="20" t="s">
        <v>1747</v>
      </c>
      <c r="J285" s="5">
        <v>5.14</v>
      </c>
      <c r="K285" s="56">
        <v>2</v>
      </c>
      <c r="L285" s="3">
        <v>2</v>
      </c>
    </row>
    <row r="286" spans="9:12" x14ac:dyDescent="0.25">
      <c r="I286" s="20" t="s">
        <v>1998</v>
      </c>
      <c r="J286" s="5">
        <v>5.14</v>
      </c>
      <c r="K286" s="56">
        <v>2</v>
      </c>
      <c r="L286" s="3">
        <v>2</v>
      </c>
    </row>
    <row r="287" spans="9:12" x14ac:dyDescent="0.25">
      <c r="I287" s="20" t="s">
        <v>1706</v>
      </c>
      <c r="J287" s="5">
        <v>5.14</v>
      </c>
      <c r="K287" s="56">
        <v>2</v>
      </c>
      <c r="L287" s="3">
        <v>2</v>
      </c>
    </row>
    <row r="288" spans="9:12" x14ac:dyDescent="0.25">
      <c r="I288" s="20" t="s">
        <v>464</v>
      </c>
      <c r="J288" s="5">
        <v>5.1400000000000006</v>
      </c>
      <c r="K288" s="56">
        <v>1</v>
      </c>
      <c r="L288" s="3">
        <v>0.5</v>
      </c>
    </row>
    <row r="289" spans="9:12" x14ac:dyDescent="0.25">
      <c r="I289" s="20" t="s">
        <v>1209</v>
      </c>
      <c r="J289" s="5">
        <v>5.1459999999999999</v>
      </c>
      <c r="K289" s="56">
        <v>5</v>
      </c>
      <c r="L289" s="3">
        <v>3.4</v>
      </c>
    </row>
    <row r="290" spans="9:12" x14ac:dyDescent="0.25">
      <c r="I290" s="20" t="s">
        <v>253</v>
      </c>
      <c r="J290" s="5">
        <v>5.1700000000000008</v>
      </c>
      <c r="K290" s="56">
        <v>5</v>
      </c>
      <c r="L290" s="3">
        <v>2</v>
      </c>
    </row>
    <row r="291" spans="9:12" x14ac:dyDescent="0.25">
      <c r="I291" s="20" t="s">
        <v>2677</v>
      </c>
      <c r="J291" s="5">
        <v>5.18</v>
      </c>
      <c r="K291" s="56">
        <v>2</v>
      </c>
      <c r="L291" s="3">
        <v>1.6666666666666667</v>
      </c>
    </row>
    <row r="292" spans="9:12" x14ac:dyDescent="0.25">
      <c r="I292" s="20" t="s">
        <v>2779</v>
      </c>
      <c r="J292" s="5">
        <v>5.19</v>
      </c>
      <c r="K292" s="56">
        <v>1</v>
      </c>
      <c r="L292" s="3">
        <v>1</v>
      </c>
    </row>
    <row r="293" spans="9:12" x14ac:dyDescent="0.25">
      <c r="I293" s="20" t="s">
        <v>1434</v>
      </c>
      <c r="J293" s="5">
        <v>5.19</v>
      </c>
      <c r="K293" s="56">
        <v>2</v>
      </c>
      <c r="L293" s="3">
        <v>2</v>
      </c>
    </row>
    <row r="294" spans="9:12" x14ac:dyDescent="0.25">
      <c r="I294" s="20" t="s">
        <v>2196</v>
      </c>
      <c r="J294" s="5">
        <v>5.2</v>
      </c>
      <c r="K294" s="56">
        <v>1</v>
      </c>
      <c r="L294" s="3">
        <v>0.5</v>
      </c>
    </row>
    <row r="295" spans="9:12" x14ac:dyDescent="0.25">
      <c r="I295" s="20" t="s">
        <v>1425</v>
      </c>
      <c r="J295" s="5">
        <v>5.2166666666666659</v>
      </c>
      <c r="K295" s="56">
        <v>9</v>
      </c>
      <c r="L295" s="3">
        <v>4.333333333333333</v>
      </c>
    </row>
    <row r="296" spans="9:12" x14ac:dyDescent="0.25">
      <c r="I296" s="20" t="s">
        <v>434</v>
      </c>
      <c r="J296" s="5">
        <v>5.22</v>
      </c>
      <c r="K296" s="56">
        <v>5</v>
      </c>
      <c r="L296" s="3">
        <v>5</v>
      </c>
    </row>
    <row r="297" spans="9:12" x14ac:dyDescent="0.25">
      <c r="I297" s="20" t="s">
        <v>615</v>
      </c>
      <c r="J297" s="5">
        <v>5.2233333333333336</v>
      </c>
      <c r="K297" s="56">
        <v>2</v>
      </c>
      <c r="L297" s="3">
        <v>1.3333333333333333</v>
      </c>
    </row>
    <row r="298" spans="9:12" x14ac:dyDescent="0.25">
      <c r="I298" s="20" t="s">
        <v>1614</v>
      </c>
      <c r="J298" s="5">
        <v>5.24</v>
      </c>
      <c r="K298" s="56">
        <v>2</v>
      </c>
      <c r="L298" s="3">
        <v>1.5</v>
      </c>
    </row>
    <row r="299" spans="9:12" x14ac:dyDescent="0.25">
      <c r="I299" s="20" t="s">
        <v>2671</v>
      </c>
      <c r="J299" s="5">
        <v>5.2450000000000001</v>
      </c>
      <c r="K299" s="56">
        <v>1</v>
      </c>
      <c r="L299" s="3">
        <v>1</v>
      </c>
    </row>
    <row r="300" spans="9:12" x14ac:dyDescent="0.25">
      <c r="I300" s="20" t="s">
        <v>396</v>
      </c>
      <c r="J300" s="5">
        <v>5.26</v>
      </c>
      <c r="K300" s="56">
        <v>2</v>
      </c>
      <c r="L300" s="3">
        <v>1.5</v>
      </c>
    </row>
    <row r="301" spans="9:12" x14ac:dyDescent="0.25">
      <c r="I301" s="20" t="s">
        <v>2060</v>
      </c>
      <c r="J301" s="5">
        <v>5.26</v>
      </c>
      <c r="K301" s="56">
        <v>1</v>
      </c>
      <c r="L301" s="3">
        <v>1</v>
      </c>
    </row>
    <row r="302" spans="9:12" x14ac:dyDescent="0.25">
      <c r="I302" s="20" t="s">
        <v>2733</v>
      </c>
      <c r="J302" s="5">
        <v>5.2650000000000006</v>
      </c>
      <c r="K302" s="56">
        <v>7</v>
      </c>
      <c r="L302" s="3">
        <v>3.25</v>
      </c>
    </row>
    <row r="303" spans="9:12" x14ac:dyDescent="0.25">
      <c r="I303" s="20" t="s">
        <v>2397</v>
      </c>
      <c r="J303" s="5">
        <v>5.29</v>
      </c>
      <c r="K303" s="56">
        <v>0</v>
      </c>
      <c r="L303" s="3">
        <v>0</v>
      </c>
    </row>
    <row r="304" spans="9:12" x14ac:dyDescent="0.25">
      <c r="I304" s="20" t="s">
        <v>1781</v>
      </c>
      <c r="J304" s="5">
        <v>5.3</v>
      </c>
      <c r="K304" s="56">
        <v>5</v>
      </c>
      <c r="L304" s="3">
        <v>5</v>
      </c>
    </row>
    <row r="305" spans="9:12" x14ac:dyDescent="0.25">
      <c r="I305" s="20" t="s">
        <v>1419</v>
      </c>
      <c r="J305" s="5">
        <v>5.3</v>
      </c>
      <c r="K305" s="56">
        <v>1</v>
      </c>
      <c r="L305" s="3">
        <v>1</v>
      </c>
    </row>
    <row r="306" spans="9:12" x14ac:dyDescent="0.25">
      <c r="I306" s="20" t="s">
        <v>1481</v>
      </c>
      <c r="J306" s="5">
        <v>5.33</v>
      </c>
      <c r="K306" s="56">
        <v>7</v>
      </c>
      <c r="L306" s="3">
        <v>7</v>
      </c>
    </row>
    <row r="307" spans="9:12" x14ac:dyDescent="0.25">
      <c r="I307" s="20" t="s">
        <v>2166</v>
      </c>
      <c r="J307" s="5">
        <v>5.33</v>
      </c>
      <c r="K307" s="56">
        <v>7</v>
      </c>
      <c r="L307" s="3">
        <v>7</v>
      </c>
    </row>
    <row r="308" spans="9:12" x14ac:dyDescent="0.25">
      <c r="I308" s="20" t="s">
        <v>2204</v>
      </c>
      <c r="J308" s="5">
        <v>5.35</v>
      </c>
      <c r="K308" s="56">
        <v>7</v>
      </c>
      <c r="L308" s="3">
        <v>6</v>
      </c>
    </row>
    <row r="309" spans="9:12" x14ac:dyDescent="0.25">
      <c r="I309" s="20" t="s">
        <v>1476</v>
      </c>
      <c r="J309" s="5">
        <v>5.36</v>
      </c>
      <c r="K309" s="56">
        <v>2</v>
      </c>
      <c r="L309" s="3">
        <v>1</v>
      </c>
    </row>
    <row r="310" spans="9:12" x14ac:dyDescent="0.25">
      <c r="I310" s="20" t="s">
        <v>222</v>
      </c>
      <c r="J310" s="5">
        <v>5.3849999999999998</v>
      </c>
      <c r="K310" s="56">
        <v>9</v>
      </c>
      <c r="L310" s="3">
        <v>4</v>
      </c>
    </row>
    <row r="311" spans="9:12" x14ac:dyDescent="0.25">
      <c r="I311" s="20" t="s">
        <v>933</v>
      </c>
      <c r="J311" s="5">
        <v>5.41</v>
      </c>
      <c r="K311" s="56">
        <v>2</v>
      </c>
      <c r="L311" s="3">
        <v>2</v>
      </c>
    </row>
    <row r="312" spans="9:12" x14ac:dyDescent="0.25">
      <c r="I312" s="20" t="s">
        <v>1673</v>
      </c>
      <c r="J312" s="5">
        <v>5.41</v>
      </c>
      <c r="K312" s="56">
        <v>2</v>
      </c>
      <c r="L312" s="3">
        <v>2</v>
      </c>
    </row>
    <row r="313" spans="9:12" x14ac:dyDescent="0.25">
      <c r="I313" s="20" t="s">
        <v>1837</v>
      </c>
      <c r="J313" s="5">
        <v>5.41</v>
      </c>
      <c r="K313" s="56">
        <v>1</v>
      </c>
      <c r="L313" s="3">
        <v>1</v>
      </c>
    </row>
    <row r="314" spans="9:12" x14ac:dyDescent="0.25">
      <c r="I314" s="20" t="s">
        <v>2263</v>
      </c>
      <c r="J314" s="5">
        <v>5.42</v>
      </c>
      <c r="K314" s="56">
        <v>4</v>
      </c>
      <c r="L314" s="3">
        <v>4</v>
      </c>
    </row>
    <row r="315" spans="9:12" x14ac:dyDescent="0.25">
      <c r="I315" s="20" t="s">
        <v>2006</v>
      </c>
      <c r="J315" s="5">
        <v>5.42</v>
      </c>
      <c r="K315" s="56">
        <v>1</v>
      </c>
      <c r="L315" s="3">
        <v>0.5</v>
      </c>
    </row>
    <row r="316" spans="9:12" x14ac:dyDescent="0.25">
      <c r="I316" s="20" t="s">
        <v>1725</v>
      </c>
      <c r="J316" s="5">
        <v>5.4450000000000003</v>
      </c>
      <c r="K316" s="56">
        <v>2</v>
      </c>
      <c r="L316" s="3">
        <v>1</v>
      </c>
    </row>
    <row r="317" spans="9:12" x14ac:dyDescent="0.25">
      <c r="I317" s="20" t="s">
        <v>2514</v>
      </c>
      <c r="J317" s="5">
        <v>5.45</v>
      </c>
      <c r="K317" s="56">
        <v>1</v>
      </c>
      <c r="L317" s="3">
        <v>1</v>
      </c>
    </row>
    <row r="318" spans="9:12" x14ac:dyDescent="0.25">
      <c r="I318" s="20" t="s">
        <v>1158</v>
      </c>
      <c r="J318" s="5">
        <v>5.46</v>
      </c>
      <c r="K318" s="56">
        <v>2</v>
      </c>
      <c r="L318" s="3">
        <v>2</v>
      </c>
    </row>
    <row r="319" spans="9:12" x14ac:dyDescent="0.25">
      <c r="I319" s="20" t="s">
        <v>1161</v>
      </c>
      <c r="J319" s="5">
        <v>5.47</v>
      </c>
      <c r="K319" s="56">
        <v>0</v>
      </c>
      <c r="L319" s="3">
        <v>0</v>
      </c>
    </row>
    <row r="320" spans="9:12" x14ac:dyDescent="0.25">
      <c r="I320" s="20" t="s">
        <v>2335</v>
      </c>
      <c r="J320" s="5">
        <v>5.49</v>
      </c>
      <c r="K320" s="56">
        <v>1</v>
      </c>
      <c r="L320" s="3">
        <v>1</v>
      </c>
    </row>
    <row r="321" spans="9:12" x14ac:dyDescent="0.25">
      <c r="I321" s="20" t="s">
        <v>561</v>
      </c>
      <c r="J321" s="5">
        <v>5.5</v>
      </c>
      <c r="K321" s="56">
        <v>1</v>
      </c>
      <c r="L321" s="3">
        <v>1</v>
      </c>
    </row>
    <row r="322" spans="9:12" x14ac:dyDescent="0.25">
      <c r="I322" s="20" t="s">
        <v>2038</v>
      </c>
      <c r="J322" s="5">
        <v>5.5</v>
      </c>
      <c r="K322" s="56">
        <v>7</v>
      </c>
      <c r="L322" s="3">
        <v>7</v>
      </c>
    </row>
    <row r="323" spans="9:12" x14ac:dyDescent="0.25">
      <c r="I323" s="20" t="s">
        <v>558</v>
      </c>
      <c r="J323" s="5">
        <v>5.51</v>
      </c>
      <c r="K323" s="56">
        <v>5</v>
      </c>
      <c r="L323" s="3">
        <v>2.5</v>
      </c>
    </row>
    <row r="324" spans="9:12" x14ac:dyDescent="0.25">
      <c r="I324" s="20" t="s">
        <v>2268</v>
      </c>
      <c r="J324" s="5">
        <v>5.53</v>
      </c>
      <c r="K324" s="56">
        <v>2</v>
      </c>
      <c r="L324" s="3">
        <v>2</v>
      </c>
    </row>
    <row r="325" spans="9:12" x14ac:dyDescent="0.25">
      <c r="I325" s="20" t="s">
        <v>488</v>
      </c>
      <c r="J325" s="5">
        <v>5.6024999999999991</v>
      </c>
      <c r="K325" s="56">
        <v>5</v>
      </c>
      <c r="L325" s="3">
        <v>2.25</v>
      </c>
    </row>
    <row r="326" spans="9:12" x14ac:dyDescent="0.25">
      <c r="I326" s="20" t="s">
        <v>1521</v>
      </c>
      <c r="J326" s="5">
        <v>5.625</v>
      </c>
      <c r="K326" s="56">
        <v>1</v>
      </c>
      <c r="L326" s="3">
        <v>1</v>
      </c>
    </row>
    <row r="327" spans="9:12" x14ac:dyDescent="0.25">
      <c r="I327" s="20" t="s">
        <v>1925</v>
      </c>
      <c r="J327" s="5">
        <v>5.6349999999999998</v>
      </c>
      <c r="K327" s="56">
        <v>2</v>
      </c>
      <c r="L327" s="3">
        <v>1.5</v>
      </c>
    </row>
    <row r="328" spans="9:12" x14ac:dyDescent="0.25">
      <c r="I328" s="20" t="s">
        <v>714</v>
      </c>
      <c r="J328" s="5">
        <v>5.6475</v>
      </c>
      <c r="K328" s="56">
        <v>2</v>
      </c>
      <c r="L328" s="3">
        <v>1</v>
      </c>
    </row>
    <row r="329" spans="9:12" x14ac:dyDescent="0.25">
      <c r="I329" s="20" t="s">
        <v>1878</v>
      </c>
      <c r="J329" s="5">
        <v>5.666666666666667</v>
      </c>
      <c r="K329" s="56">
        <v>6</v>
      </c>
      <c r="L329" s="3">
        <v>3</v>
      </c>
    </row>
    <row r="330" spans="9:12" x14ac:dyDescent="0.25">
      <c r="I330" s="20" t="s">
        <v>1465</v>
      </c>
      <c r="J330" s="5">
        <v>5.67</v>
      </c>
      <c r="K330" s="56">
        <v>2</v>
      </c>
      <c r="L330" s="3">
        <v>2</v>
      </c>
    </row>
    <row r="331" spans="9:12" x14ac:dyDescent="0.25">
      <c r="I331" s="20" t="s">
        <v>983</v>
      </c>
      <c r="J331" s="5">
        <v>5.67</v>
      </c>
      <c r="K331" s="56">
        <v>1</v>
      </c>
      <c r="L331" s="3">
        <v>1</v>
      </c>
    </row>
    <row r="332" spans="9:12" x14ac:dyDescent="0.25">
      <c r="I332" s="20" t="s">
        <v>1935</v>
      </c>
      <c r="J332" s="5">
        <v>5.68</v>
      </c>
      <c r="K332" s="56">
        <v>1</v>
      </c>
      <c r="L332" s="3">
        <v>1</v>
      </c>
    </row>
    <row r="333" spans="9:12" x14ac:dyDescent="0.25">
      <c r="I333" s="20" t="s">
        <v>1857</v>
      </c>
      <c r="J333" s="5">
        <v>5.6974999999999998</v>
      </c>
      <c r="K333" s="56">
        <v>4</v>
      </c>
      <c r="L333" s="3">
        <v>1.5</v>
      </c>
    </row>
    <row r="334" spans="9:12" x14ac:dyDescent="0.25">
      <c r="I334" s="20" t="s">
        <v>626</v>
      </c>
      <c r="J334" s="5">
        <v>5.72</v>
      </c>
      <c r="K334" s="56">
        <v>1</v>
      </c>
      <c r="L334" s="3">
        <v>1</v>
      </c>
    </row>
    <row r="335" spans="9:12" x14ac:dyDescent="0.25">
      <c r="I335" s="20" t="s">
        <v>1708</v>
      </c>
      <c r="J335" s="5">
        <v>5.7349999999999994</v>
      </c>
      <c r="K335" s="56">
        <v>2</v>
      </c>
      <c r="L335" s="3">
        <v>1</v>
      </c>
    </row>
    <row r="336" spans="9:12" x14ac:dyDescent="0.25">
      <c r="I336" s="20" t="s">
        <v>2783</v>
      </c>
      <c r="J336" s="5">
        <v>5.74</v>
      </c>
      <c r="K336" s="56">
        <v>0</v>
      </c>
      <c r="L336" s="3">
        <v>0</v>
      </c>
    </row>
    <row r="337" spans="9:12" x14ac:dyDescent="0.25">
      <c r="I337" s="20" t="s">
        <v>665</v>
      </c>
      <c r="J337" s="5">
        <v>5.7433333333333332</v>
      </c>
      <c r="K337" s="56">
        <v>2</v>
      </c>
      <c r="L337" s="3">
        <v>1</v>
      </c>
    </row>
    <row r="338" spans="9:12" x14ac:dyDescent="0.25">
      <c r="I338" s="20" t="s">
        <v>1984</v>
      </c>
      <c r="J338" s="5">
        <v>5.75</v>
      </c>
      <c r="K338" s="56">
        <v>7</v>
      </c>
      <c r="L338" s="3">
        <v>7</v>
      </c>
    </row>
    <row r="339" spans="9:12" x14ac:dyDescent="0.25">
      <c r="I339" s="20" t="s">
        <v>2240</v>
      </c>
      <c r="J339" s="5">
        <v>5.77</v>
      </c>
      <c r="K339" s="56">
        <v>0</v>
      </c>
      <c r="L339" s="3">
        <v>0</v>
      </c>
    </row>
    <row r="340" spans="9:12" x14ac:dyDescent="0.25">
      <c r="I340" s="20" t="s">
        <v>650</v>
      </c>
      <c r="J340" s="5">
        <v>5.7799999999999994</v>
      </c>
      <c r="K340" s="56">
        <v>2</v>
      </c>
      <c r="L340" s="3">
        <v>1.5</v>
      </c>
    </row>
    <row r="341" spans="9:12" x14ac:dyDescent="0.25">
      <c r="I341" s="20" t="s">
        <v>794</v>
      </c>
      <c r="J341" s="5">
        <v>5.7866666666666662</v>
      </c>
      <c r="K341" s="56">
        <v>4</v>
      </c>
      <c r="L341" s="3">
        <v>2</v>
      </c>
    </row>
    <row r="342" spans="9:12" x14ac:dyDescent="0.25">
      <c r="I342" s="20" t="s">
        <v>551</v>
      </c>
      <c r="J342" s="5">
        <v>5.79</v>
      </c>
      <c r="K342" s="56">
        <v>2</v>
      </c>
      <c r="L342" s="3">
        <v>1.6666666666666667</v>
      </c>
    </row>
    <row r="343" spans="9:12" x14ac:dyDescent="0.25">
      <c r="I343" s="20" t="s">
        <v>2791</v>
      </c>
      <c r="J343" s="5">
        <v>5.79</v>
      </c>
      <c r="K343" s="56">
        <v>7</v>
      </c>
      <c r="L343" s="3">
        <v>7</v>
      </c>
    </row>
    <row r="344" spans="9:12" x14ac:dyDescent="0.25">
      <c r="I344" s="20" t="s">
        <v>1006</v>
      </c>
      <c r="J344" s="5">
        <v>5.79</v>
      </c>
      <c r="K344" s="56">
        <v>2</v>
      </c>
      <c r="L344" s="3">
        <v>2</v>
      </c>
    </row>
    <row r="345" spans="9:12" x14ac:dyDescent="0.25">
      <c r="I345" s="20" t="s">
        <v>473</v>
      </c>
      <c r="J345" s="5">
        <v>5.79</v>
      </c>
      <c r="K345" s="56">
        <v>2</v>
      </c>
      <c r="L345" s="3">
        <v>2</v>
      </c>
    </row>
    <row r="346" spans="9:12" x14ac:dyDescent="0.25">
      <c r="I346" s="20" t="s">
        <v>1497</v>
      </c>
      <c r="J346" s="5">
        <v>5.81</v>
      </c>
      <c r="K346" s="56">
        <v>1</v>
      </c>
      <c r="L346" s="3">
        <v>1</v>
      </c>
    </row>
    <row r="347" spans="9:12" x14ac:dyDescent="0.25">
      <c r="I347" s="20" t="s">
        <v>2074</v>
      </c>
      <c r="J347" s="5">
        <v>5.8250000000000002</v>
      </c>
      <c r="K347" s="56">
        <v>1</v>
      </c>
      <c r="L347" s="3">
        <v>0.5</v>
      </c>
    </row>
    <row r="348" spans="9:12" x14ac:dyDescent="0.25">
      <c r="I348" s="20" t="s">
        <v>2886</v>
      </c>
      <c r="J348" s="5">
        <v>5.83</v>
      </c>
      <c r="K348" s="56">
        <v>1</v>
      </c>
      <c r="L348" s="3">
        <v>1</v>
      </c>
    </row>
    <row r="349" spans="9:12" x14ac:dyDescent="0.25">
      <c r="I349" s="20" t="s">
        <v>1351</v>
      </c>
      <c r="J349" s="5">
        <v>5.83</v>
      </c>
      <c r="K349" s="56">
        <v>2</v>
      </c>
      <c r="L349" s="3">
        <v>2</v>
      </c>
    </row>
    <row r="350" spans="9:12" x14ac:dyDescent="0.25">
      <c r="I350" s="20" t="s">
        <v>2478</v>
      </c>
      <c r="J350" s="5">
        <v>5.83</v>
      </c>
      <c r="K350" s="56">
        <v>5</v>
      </c>
      <c r="L350" s="3">
        <v>5</v>
      </c>
    </row>
    <row r="351" spans="9:12" x14ac:dyDescent="0.25">
      <c r="I351" s="20" t="s">
        <v>2199</v>
      </c>
      <c r="J351" s="5">
        <v>5.8350000000000009</v>
      </c>
      <c r="K351" s="56">
        <v>3</v>
      </c>
      <c r="L351" s="3">
        <v>2</v>
      </c>
    </row>
    <row r="352" spans="9:12" x14ac:dyDescent="0.25">
      <c r="I352" s="20" t="s">
        <v>1311</v>
      </c>
      <c r="J352" s="5">
        <v>5.86</v>
      </c>
      <c r="K352" s="56">
        <v>2</v>
      </c>
      <c r="L352" s="3">
        <v>2</v>
      </c>
    </row>
    <row r="353" spans="9:12" x14ac:dyDescent="0.25">
      <c r="I353" s="20" t="s">
        <v>2260</v>
      </c>
      <c r="J353" s="5">
        <v>5.86</v>
      </c>
      <c r="K353" s="56">
        <v>3</v>
      </c>
      <c r="L353" s="3">
        <v>3</v>
      </c>
    </row>
    <row r="354" spans="9:12" x14ac:dyDescent="0.25">
      <c r="I354" s="20" t="s">
        <v>182</v>
      </c>
      <c r="J354" s="5">
        <v>5.8674999999999997</v>
      </c>
      <c r="K354" s="56">
        <v>2</v>
      </c>
      <c r="L354" s="3">
        <v>1.75</v>
      </c>
    </row>
    <row r="355" spans="9:12" x14ac:dyDescent="0.25">
      <c r="I355" s="20" t="s">
        <v>1499</v>
      </c>
      <c r="J355" s="5">
        <v>5.8833333333333329</v>
      </c>
      <c r="K355" s="56">
        <v>2</v>
      </c>
      <c r="L355" s="3">
        <v>1.6666666666666667</v>
      </c>
    </row>
    <row r="356" spans="9:12" x14ac:dyDescent="0.25">
      <c r="I356" s="20" t="s">
        <v>2142</v>
      </c>
      <c r="J356" s="5">
        <v>5.8833333333333337</v>
      </c>
      <c r="K356" s="56">
        <v>2</v>
      </c>
      <c r="L356" s="3">
        <v>1.6666666666666667</v>
      </c>
    </row>
    <row r="357" spans="9:12" x14ac:dyDescent="0.25">
      <c r="I357" s="20" t="s">
        <v>282</v>
      </c>
      <c r="J357" s="5">
        <v>5.913333333333334</v>
      </c>
      <c r="K357" s="56">
        <v>2</v>
      </c>
      <c r="L357" s="3">
        <v>2</v>
      </c>
    </row>
    <row r="358" spans="9:12" x14ac:dyDescent="0.25">
      <c r="I358" s="20" t="s">
        <v>2759</v>
      </c>
      <c r="J358" s="5">
        <v>5.92</v>
      </c>
      <c r="K358" s="56">
        <v>2</v>
      </c>
      <c r="L358" s="3">
        <v>2</v>
      </c>
    </row>
    <row r="359" spans="9:12" x14ac:dyDescent="0.25">
      <c r="I359" s="20" t="s">
        <v>1644</v>
      </c>
      <c r="J359" s="5">
        <v>5.92</v>
      </c>
      <c r="K359" s="56">
        <v>2</v>
      </c>
      <c r="L359" s="3">
        <v>2</v>
      </c>
    </row>
    <row r="360" spans="9:12" x14ac:dyDescent="0.25">
      <c r="I360" s="20" t="s">
        <v>2504</v>
      </c>
      <c r="J360" s="5">
        <v>5.9249999999999998</v>
      </c>
      <c r="K360" s="56">
        <v>7</v>
      </c>
      <c r="L360" s="3">
        <v>3.5</v>
      </c>
    </row>
    <row r="361" spans="9:12" x14ac:dyDescent="0.25">
      <c r="I361" s="20" t="s">
        <v>1078</v>
      </c>
      <c r="J361" s="5">
        <v>5.9450000000000003</v>
      </c>
      <c r="K361" s="56">
        <v>2</v>
      </c>
      <c r="L361" s="3">
        <v>1.5</v>
      </c>
    </row>
    <row r="362" spans="9:12" x14ac:dyDescent="0.25">
      <c r="I362" s="20" t="s">
        <v>953</v>
      </c>
      <c r="J362" s="5">
        <v>5.97</v>
      </c>
      <c r="K362" s="56">
        <v>2</v>
      </c>
      <c r="L362" s="3">
        <v>1.3333333333333333</v>
      </c>
    </row>
    <row r="363" spans="9:12" x14ac:dyDescent="0.25">
      <c r="I363" s="20" t="s">
        <v>2541</v>
      </c>
      <c r="J363" s="5">
        <v>5.99</v>
      </c>
      <c r="K363" s="56">
        <v>4</v>
      </c>
      <c r="L363" s="3">
        <v>4</v>
      </c>
    </row>
    <row r="364" spans="9:12" x14ac:dyDescent="0.25">
      <c r="I364" s="20" t="s">
        <v>2404</v>
      </c>
      <c r="J364" s="5">
        <v>5.99</v>
      </c>
      <c r="K364" s="56">
        <v>1</v>
      </c>
      <c r="L364" s="3">
        <v>1</v>
      </c>
    </row>
    <row r="365" spans="9:12" x14ac:dyDescent="0.25">
      <c r="I365" s="20" t="s">
        <v>1070</v>
      </c>
      <c r="J365" s="5">
        <v>5.99</v>
      </c>
      <c r="K365" s="56">
        <v>1</v>
      </c>
      <c r="L365" s="3">
        <v>1</v>
      </c>
    </row>
    <row r="366" spans="9:12" x14ac:dyDescent="0.25">
      <c r="I366" s="20" t="s">
        <v>1600</v>
      </c>
      <c r="J366" s="5">
        <v>5.99</v>
      </c>
      <c r="K366" s="56">
        <v>7</v>
      </c>
      <c r="L366" s="3">
        <v>7</v>
      </c>
    </row>
    <row r="367" spans="9:12" x14ac:dyDescent="0.25">
      <c r="I367" s="20" t="s">
        <v>2824</v>
      </c>
      <c r="J367" s="5">
        <v>5.99</v>
      </c>
      <c r="K367" s="56">
        <v>1</v>
      </c>
      <c r="L367" s="3">
        <v>1</v>
      </c>
    </row>
    <row r="368" spans="9:12" x14ac:dyDescent="0.25">
      <c r="I368" s="20" t="s">
        <v>2189</v>
      </c>
      <c r="J368" s="5">
        <v>6.02</v>
      </c>
      <c r="K368" s="56">
        <v>1</v>
      </c>
      <c r="L368" s="3">
        <v>1</v>
      </c>
    </row>
    <row r="369" spans="9:12" x14ac:dyDescent="0.25">
      <c r="I369" s="20" t="s">
        <v>304</v>
      </c>
      <c r="J369" s="5">
        <v>6.05</v>
      </c>
      <c r="K369" s="56">
        <v>2</v>
      </c>
      <c r="L369" s="3">
        <v>2</v>
      </c>
    </row>
    <row r="370" spans="9:12" x14ac:dyDescent="0.25">
      <c r="I370" s="20" t="s">
        <v>791</v>
      </c>
      <c r="J370" s="5">
        <v>6.07</v>
      </c>
      <c r="K370" s="56">
        <v>2</v>
      </c>
      <c r="L370" s="3">
        <v>2</v>
      </c>
    </row>
    <row r="371" spans="9:12" x14ac:dyDescent="0.25">
      <c r="I371" s="20" t="s">
        <v>1955</v>
      </c>
      <c r="J371" s="5">
        <v>6.12</v>
      </c>
      <c r="K371" s="56">
        <v>2</v>
      </c>
      <c r="L371" s="3">
        <v>2</v>
      </c>
    </row>
    <row r="372" spans="9:12" x14ac:dyDescent="0.25">
      <c r="I372" s="20" t="s">
        <v>2095</v>
      </c>
      <c r="J372" s="5">
        <v>6.14</v>
      </c>
      <c r="K372" s="56">
        <v>1</v>
      </c>
      <c r="L372" s="3">
        <v>1</v>
      </c>
    </row>
    <row r="373" spans="9:12" x14ac:dyDescent="0.25">
      <c r="I373" s="20" t="s">
        <v>196</v>
      </c>
      <c r="J373" s="5">
        <v>6.1424999999999992</v>
      </c>
      <c r="K373" s="56">
        <v>2</v>
      </c>
      <c r="L373" s="3">
        <v>1</v>
      </c>
    </row>
    <row r="374" spans="9:12" x14ac:dyDescent="0.25">
      <c r="I374" s="20" t="s">
        <v>1279</v>
      </c>
      <c r="J374" s="5">
        <v>6.15</v>
      </c>
      <c r="K374" s="56">
        <v>2</v>
      </c>
      <c r="L374" s="3">
        <v>2</v>
      </c>
    </row>
    <row r="375" spans="9:12" x14ac:dyDescent="0.25">
      <c r="I375" s="20" t="s">
        <v>1557</v>
      </c>
      <c r="J375" s="5">
        <v>6.15</v>
      </c>
      <c r="K375" s="56">
        <v>1</v>
      </c>
      <c r="L375" s="3">
        <v>1</v>
      </c>
    </row>
    <row r="376" spans="9:12" x14ac:dyDescent="0.25">
      <c r="I376" s="20" t="s">
        <v>621</v>
      </c>
      <c r="J376" s="5">
        <v>6.17</v>
      </c>
      <c r="K376" s="56">
        <v>1</v>
      </c>
      <c r="L376" s="3">
        <v>1</v>
      </c>
    </row>
    <row r="377" spans="9:12" x14ac:dyDescent="0.25">
      <c r="I377" s="20" t="s">
        <v>975</v>
      </c>
      <c r="J377" s="5">
        <v>6.1933333333333325</v>
      </c>
      <c r="K377" s="56">
        <v>3</v>
      </c>
      <c r="L377" s="3">
        <v>2</v>
      </c>
    </row>
    <row r="378" spans="9:12" x14ac:dyDescent="0.25">
      <c r="I378" s="20" t="s">
        <v>2314</v>
      </c>
      <c r="J378" s="5">
        <v>6.22</v>
      </c>
      <c r="K378" s="56">
        <v>1</v>
      </c>
      <c r="L378" s="3">
        <v>1</v>
      </c>
    </row>
    <row r="379" spans="9:12" x14ac:dyDescent="0.25">
      <c r="I379" s="20" t="s">
        <v>2638</v>
      </c>
      <c r="J379" s="5">
        <v>6.25</v>
      </c>
      <c r="K379" s="56">
        <v>7</v>
      </c>
      <c r="L379" s="3">
        <v>7</v>
      </c>
    </row>
    <row r="380" spans="9:12" x14ac:dyDescent="0.25">
      <c r="I380" s="20" t="s">
        <v>2822</v>
      </c>
      <c r="J380" s="5">
        <v>6.26</v>
      </c>
      <c r="K380" s="56">
        <v>1</v>
      </c>
      <c r="L380" s="3">
        <v>1</v>
      </c>
    </row>
    <row r="381" spans="9:12" x14ac:dyDescent="0.25">
      <c r="I381" s="20" t="s">
        <v>2460</v>
      </c>
      <c r="J381" s="5">
        <v>6.26</v>
      </c>
      <c r="K381" s="56">
        <v>7</v>
      </c>
      <c r="L381" s="3">
        <v>7</v>
      </c>
    </row>
    <row r="382" spans="9:12" x14ac:dyDescent="0.25">
      <c r="I382" s="20" t="s">
        <v>2537</v>
      </c>
      <c r="J382" s="5">
        <v>6.27</v>
      </c>
      <c r="K382" s="56">
        <v>1</v>
      </c>
      <c r="L382" s="3">
        <v>1</v>
      </c>
    </row>
    <row r="383" spans="9:12" x14ac:dyDescent="0.25">
      <c r="I383" s="20" t="s">
        <v>77</v>
      </c>
      <c r="J383" s="5">
        <v>6.27</v>
      </c>
      <c r="K383" s="56">
        <v>1</v>
      </c>
      <c r="L383" s="3">
        <v>1</v>
      </c>
    </row>
    <row r="384" spans="9:12" x14ac:dyDescent="0.25">
      <c r="I384" s="20" t="s">
        <v>2378</v>
      </c>
      <c r="J384" s="5">
        <v>6.27</v>
      </c>
      <c r="K384" s="56">
        <v>4</v>
      </c>
      <c r="L384" s="3">
        <v>4</v>
      </c>
    </row>
    <row r="385" spans="9:12" x14ac:dyDescent="0.25">
      <c r="I385" s="20" t="s">
        <v>2839</v>
      </c>
      <c r="J385" s="5">
        <v>6.28</v>
      </c>
      <c r="K385" s="56">
        <v>2</v>
      </c>
      <c r="L385" s="3">
        <v>2</v>
      </c>
    </row>
    <row r="386" spans="9:12" x14ac:dyDescent="0.25">
      <c r="I386" s="20" t="s">
        <v>1459</v>
      </c>
      <c r="J386" s="5">
        <v>6.3100000000000005</v>
      </c>
      <c r="K386" s="56">
        <v>2</v>
      </c>
      <c r="L386" s="3">
        <v>1.5</v>
      </c>
    </row>
    <row r="387" spans="9:12" x14ac:dyDescent="0.25">
      <c r="I387" s="20" t="s">
        <v>504</v>
      </c>
      <c r="J387" s="5">
        <v>6.339999999999999</v>
      </c>
      <c r="K387" s="56">
        <v>2</v>
      </c>
      <c r="L387" s="3">
        <v>1.2</v>
      </c>
    </row>
    <row r="388" spans="9:12" x14ac:dyDescent="0.25">
      <c r="I388" s="20" t="s">
        <v>1777</v>
      </c>
      <c r="J388" s="5">
        <v>6.35</v>
      </c>
      <c r="K388" s="56">
        <v>1</v>
      </c>
      <c r="L388" s="3">
        <v>1</v>
      </c>
    </row>
    <row r="389" spans="9:12" x14ac:dyDescent="0.25">
      <c r="I389" s="20" t="s">
        <v>1695</v>
      </c>
      <c r="J389" s="5">
        <v>6.3500000000000005</v>
      </c>
      <c r="K389" s="56">
        <v>7</v>
      </c>
      <c r="L389" s="3">
        <v>3.6666666666666665</v>
      </c>
    </row>
    <row r="390" spans="9:12" x14ac:dyDescent="0.25">
      <c r="I390" s="20" t="s">
        <v>2113</v>
      </c>
      <c r="J390" s="5">
        <v>6.3550000000000004</v>
      </c>
      <c r="K390" s="56">
        <v>5</v>
      </c>
      <c r="L390" s="3">
        <v>3</v>
      </c>
    </row>
    <row r="391" spans="9:12" x14ac:dyDescent="0.25">
      <c r="I391" s="20" t="s">
        <v>1991</v>
      </c>
      <c r="J391" s="5">
        <v>6.38</v>
      </c>
      <c r="K391" s="56">
        <v>0</v>
      </c>
      <c r="L391" s="3">
        <v>0</v>
      </c>
    </row>
    <row r="392" spans="9:12" x14ac:dyDescent="0.25">
      <c r="I392" s="20" t="s">
        <v>1868</v>
      </c>
      <c r="J392" s="5">
        <v>6.4</v>
      </c>
      <c r="K392" s="56">
        <v>2</v>
      </c>
      <c r="L392" s="3">
        <v>1.5</v>
      </c>
    </row>
    <row r="393" spans="9:12" x14ac:dyDescent="0.25">
      <c r="I393" s="20" t="s">
        <v>2529</v>
      </c>
      <c r="J393" s="5">
        <v>6.4550000000000001</v>
      </c>
      <c r="K393" s="56">
        <v>1</v>
      </c>
      <c r="L393" s="3">
        <v>1</v>
      </c>
    </row>
    <row r="394" spans="9:12" x14ac:dyDescent="0.25">
      <c r="I394" s="20" t="s">
        <v>981</v>
      </c>
      <c r="J394" s="5">
        <v>6.46</v>
      </c>
      <c r="K394" s="56">
        <v>1</v>
      </c>
      <c r="L394" s="3">
        <v>1</v>
      </c>
    </row>
    <row r="395" spans="9:12" x14ac:dyDescent="0.25">
      <c r="I395" s="20" t="s">
        <v>1841</v>
      </c>
      <c r="J395" s="5">
        <v>6.4649999999999999</v>
      </c>
      <c r="K395" s="56">
        <v>2</v>
      </c>
      <c r="L395" s="3">
        <v>2</v>
      </c>
    </row>
    <row r="396" spans="9:12" x14ac:dyDescent="0.25">
      <c r="I396" s="20" t="s">
        <v>1109</v>
      </c>
      <c r="J396" s="5">
        <v>6.4899999999999993</v>
      </c>
      <c r="K396" s="56">
        <v>2</v>
      </c>
      <c r="L396" s="3">
        <v>1.3333333333333333</v>
      </c>
    </row>
    <row r="397" spans="9:12" x14ac:dyDescent="0.25">
      <c r="I397" s="20" t="s">
        <v>1909</v>
      </c>
      <c r="J397" s="5">
        <v>6.5</v>
      </c>
      <c r="K397" s="56">
        <v>1</v>
      </c>
      <c r="L397" s="3">
        <v>1</v>
      </c>
    </row>
    <row r="398" spans="9:12" x14ac:dyDescent="0.25">
      <c r="I398" s="20" t="s">
        <v>448</v>
      </c>
      <c r="J398" s="5">
        <v>6.5</v>
      </c>
      <c r="K398" s="56">
        <v>2</v>
      </c>
      <c r="L398" s="3">
        <v>2</v>
      </c>
    </row>
    <row r="399" spans="9:12" x14ac:dyDescent="0.25">
      <c r="I399" s="20" t="s">
        <v>2940</v>
      </c>
      <c r="J399" s="5">
        <v>6.5</v>
      </c>
      <c r="K399" s="56">
        <v>1</v>
      </c>
      <c r="L399" s="3">
        <v>1</v>
      </c>
    </row>
    <row r="400" spans="9:12" x14ac:dyDescent="0.25">
      <c r="I400" s="20" t="s">
        <v>2345</v>
      </c>
      <c r="J400" s="5">
        <v>6.5</v>
      </c>
      <c r="K400" s="56">
        <v>2</v>
      </c>
      <c r="L400" s="3">
        <v>1.5</v>
      </c>
    </row>
    <row r="401" spans="9:12" x14ac:dyDescent="0.25">
      <c r="I401" s="20" t="s">
        <v>1786</v>
      </c>
      <c r="J401" s="5">
        <v>6.55</v>
      </c>
      <c r="K401" s="56">
        <v>2</v>
      </c>
      <c r="L401" s="3">
        <v>2</v>
      </c>
    </row>
    <row r="402" spans="9:12" x14ac:dyDescent="0.25">
      <c r="I402" s="20" t="s">
        <v>414</v>
      </c>
      <c r="J402" s="5">
        <v>6.6</v>
      </c>
      <c r="K402" s="56">
        <v>2</v>
      </c>
      <c r="L402" s="3">
        <v>2</v>
      </c>
    </row>
    <row r="403" spans="9:12" x14ac:dyDescent="0.25">
      <c r="I403" s="20" t="s">
        <v>2181</v>
      </c>
      <c r="J403" s="5">
        <v>6.6449999999999996</v>
      </c>
      <c r="K403" s="56">
        <v>3</v>
      </c>
      <c r="L403" s="3">
        <v>2.5</v>
      </c>
    </row>
    <row r="404" spans="9:12" x14ac:dyDescent="0.25">
      <c r="I404" s="20" t="s">
        <v>524</v>
      </c>
      <c r="J404" s="5">
        <v>6.665</v>
      </c>
      <c r="K404" s="56">
        <v>2</v>
      </c>
      <c r="L404" s="3">
        <v>1.5</v>
      </c>
    </row>
    <row r="405" spans="9:12" x14ac:dyDescent="0.25">
      <c r="I405" s="20" t="s">
        <v>1754</v>
      </c>
      <c r="J405" s="5">
        <v>6.6924999999999999</v>
      </c>
      <c r="K405" s="56">
        <v>4</v>
      </c>
      <c r="L405" s="3">
        <v>2</v>
      </c>
    </row>
    <row r="406" spans="9:12" x14ac:dyDescent="0.25">
      <c r="I406" s="20" t="s">
        <v>411</v>
      </c>
      <c r="J406" s="5">
        <v>6.75</v>
      </c>
      <c r="K406" s="56">
        <v>1</v>
      </c>
      <c r="L406" s="3">
        <v>1</v>
      </c>
    </row>
    <row r="407" spans="9:12" x14ac:dyDescent="0.25">
      <c r="I407" s="20" t="s">
        <v>744</v>
      </c>
      <c r="J407" s="5">
        <v>6.75</v>
      </c>
      <c r="K407" s="56">
        <v>0</v>
      </c>
      <c r="L407" s="3">
        <v>0</v>
      </c>
    </row>
    <row r="408" spans="9:12" x14ac:dyDescent="0.25">
      <c r="I408" s="20" t="s">
        <v>2531</v>
      </c>
      <c r="J408" s="5">
        <v>6.75</v>
      </c>
      <c r="K408" s="56">
        <v>1</v>
      </c>
      <c r="L408" s="3">
        <v>1</v>
      </c>
    </row>
    <row r="409" spans="9:12" x14ac:dyDescent="0.25">
      <c r="I409" s="20" t="s">
        <v>2516</v>
      </c>
      <c r="J409" s="5">
        <v>6.7700000000000005</v>
      </c>
      <c r="K409" s="56">
        <v>1</v>
      </c>
      <c r="L409" s="3">
        <v>0.5</v>
      </c>
    </row>
    <row r="410" spans="9:12" x14ac:dyDescent="0.25">
      <c r="I410" s="20" t="s">
        <v>1667</v>
      </c>
      <c r="J410" s="5">
        <v>6.7766666666666664</v>
      </c>
      <c r="K410" s="56">
        <v>3</v>
      </c>
      <c r="L410" s="3">
        <v>2.3333333333333335</v>
      </c>
    </row>
    <row r="411" spans="9:12" x14ac:dyDescent="0.25">
      <c r="I411" s="20" t="s">
        <v>160</v>
      </c>
      <c r="J411" s="5">
        <v>6.7833333333333341</v>
      </c>
      <c r="K411" s="56">
        <v>2</v>
      </c>
      <c r="L411" s="3">
        <v>2</v>
      </c>
    </row>
    <row r="412" spans="9:12" x14ac:dyDescent="0.25">
      <c r="I412" s="20" t="s">
        <v>1375</v>
      </c>
      <c r="J412" s="5">
        <v>6.79</v>
      </c>
      <c r="K412" s="56">
        <v>2</v>
      </c>
      <c r="L412" s="3">
        <v>2</v>
      </c>
    </row>
    <row r="413" spans="9:12" x14ac:dyDescent="0.25">
      <c r="I413" s="20" t="s">
        <v>738</v>
      </c>
      <c r="J413" s="5">
        <v>6.7900000000000009</v>
      </c>
      <c r="K413" s="56">
        <v>7</v>
      </c>
      <c r="L413" s="3">
        <v>2.7142857142857144</v>
      </c>
    </row>
    <row r="414" spans="9:12" x14ac:dyDescent="0.25">
      <c r="I414" s="20" t="s">
        <v>1408</v>
      </c>
      <c r="J414" s="5">
        <v>6.7933333333333339</v>
      </c>
      <c r="K414" s="56">
        <v>4</v>
      </c>
      <c r="L414" s="3">
        <v>1.6666666666666667</v>
      </c>
    </row>
    <row r="415" spans="9:12" x14ac:dyDescent="0.25">
      <c r="I415" s="20" t="s">
        <v>1276</v>
      </c>
      <c r="J415" s="5">
        <v>6.81</v>
      </c>
      <c r="K415" s="56">
        <v>2</v>
      </c>
      <c r="L415" s="3">
        <v>1.6666666666666667</v>
      </c>
    </row>
    <row r="416" spans="9:12" x14ac:dyDescent="0.25">
      <c r="I416" s="20" t="s">
        <v>1400</v>
      </c>
      <c r="J416" s="5">
        <v>6.82</v>
      </c>
      <c r="K416" s="56">
        <v>1</v>
      </c>
      <c r="L416" s="3">
        <v>0.66666666666666663</v>
      </c>
    </row>
    <row r="417" spans="9:12" x14ac:dyDescent="0.25">
      <c r="I417" s="20" t="s">
        <v>703</v>
      </c>
      <c r="J417" s="5">
        <v>6.8433333333333337</v>
      </c>
      <c r="K417" s="56">
        <v>2</v>
      </c>
      <c r="L417" s="3">
        <v>1</v>
      </c>
    </row>
    <row r="418" spans="9:12" x14ac:dyDescent="0.25">
      <c r="I418" s="20" t="s">
        <v>1769</v>
      </c>
      <c r="J418" s="5">
        <v>6.85</v>
      </c>
      <c r="K418" s="56">
        <v>1</v>
      </c>
      <c r="L418" s="3">
        <v>1</v>
      </c>
    </row>
    <row r="419" spans="9:12" x14ac:dyDescent="0.25">
      <c r="I419" s="20" t="s">
        <v>2870</v>
      </c>
      <c r="J419" s="5">
        <v>6.85</v>
      </c>
      <c r="K419" s="56">
        <v>1</v>
      </c>
      <c r="L419" s="3">
        <v>1</v>
      </c>
    </row>
    <row r="420" spans="9:12" x14ac:dyDescent="0.25">
      <c r="I420" s="20" t="s">
        <v>2916</v>
      </c>
      <c r="J420" s="5">
        <v>6.89</v>
      </c>
      <c r="K420" s="56">
        <v>2</v>
      </c>
      <c r="L420" s="3">
        <v>2</v>
      </c>
    </row>
    <row r="421" spans="9:12" x14ac:dyDescent="0.25">
      <c r="I421" s="20" t="s">
        <v>2035</v>
      </c>
      <c r="J421" s="5">
        <v>6.9049999999999994</v>
      </c>
      <c r="K421" s="56">
        <v>3</v>
      </c>
      <c r="L421" s="3">
        <v>1.25</v>
      </c>
    </row>
    <row r="422" spans="9:12" x14ac:dyDescent="0.25">
      <c r="I422" s="20" t="s">
        <v>341</v>
      </c>
      <c r="J422" s="5">
        <v>6.916666666666667</v>
      </c>
      <c r="K422" s="56">
        <v>10</v>
      </c>
      <c r="L422" s="3">
        <v>6.333333333333333</v>
      </c>
    </row>
    <row r="423" spans="9:12" x14ac:dyDescent="0.25">
      <c r="I423" s="20" t="s">
        <v>2520</v>
      </c>
      <c r="J423" s="5">
        <v>6.93</v>
      </c>
      <c r="K423" s="56">
        <v>1</v>
      </c>
      <c r="L423" s="3">
        <v>1</v>
      </c>
    </row>
    <row r="424" spans="9:12" x14ac:dyDescent="0.25">
      <c r="I424" s="20" t="s">
        <v>2845</v>
      </c>
      <c r="J424" s="5">
        <v>6.93</v>
      </c>
      <c r="K424" s="56">
        <v>1</v>
      </c>
      <c r="L424" s="3">
        <v>1</v>
      </c>
    </row>
    <row r="425" spans="9:12" x14ac:dyDescent="0.25">
      <c r="I425" s="20" t="s">
        <v>2040</v>
      </c>
      <c r="J425" s="5">
        <v>6.9350000000000005</v>
      </c>
      <c r="K425" s="56">
        <v>7</v>
      </c>
      <c r="L425" s="3">
        <v>3</v>
      </c>
    </row>
    <row r="426" spans="9:12" x14ac:dyDescent="0.25">
      <c r="I426" s="20" t="s">
        <v>762</v>
      </c>
      <c r="J426" s="5">
        <v>6.96</v>
      </c>
      <c r="K426" s="56">
        <v>2</v>
      </c>
      <c r="L426" s="3">
        <v>2</v>
      </c>
    </row>
    <row r="427" spans="9:12" x14ac:dyDescent="0.25">
      <c r="I427" s="20" t="s">
        <v>2673</v>
      </c>
      <c r="J427" s="5">
        <v>6.97</v>
      </c>
      <c r="K427" s="56">
        <v>3</v>
      </c>
      <c r="L427" s="3">
        <v>3</v>
      </c>
    </row>
    <row r="428" spans="9:12" x14ac:dyDescent="0.25">
      <c r="I428" s="20" t="s">
        <v>1218</v>
      </c>
      <c r="J428" s="5">
        <v>6.97</v>
      </c>
      <c r="K428" s="56">
        <v>4</v>
      </c>
      <c r="L428" s="3">
        <v>4</v>
      </c>
    </row>
    <row r="429" spans="9:12" x14ac:dyDescent="0.25">
      <c r="I429" s="20" t="s">
        <v>1947</v>
      </c>
      <c r="J429" s="5">
        <v>6.9866666666666672</v>
      </c>
      <c r="K429" s="56">
        <v>2</v>
      </c>
      <c r="L429" s="3">
        <v>1</v>
      </c>
    </row>
    <row r="430" spans="9:12" x14ac:dyDescent="0.25">
      <c r="I430" s="20" t="s">
        <v>2902</v>
      </c>
      <c r="J430" s="5">
        <v>7.0133333333333328</v>
      </c>
      <c r="K430" s="56">
        <v>1</v>
      </c>
      <c r="L430" s="3">
        <v>1</v>
      </c>
    </row>
    <row r="431" spans="9:12" x14ac:dyDescent="0.25">
      <c r="I431" s="20" t="s">
        <v>2428</v>
      </c>
      <c r="J431" s="5">
        <v>7.02</v>
      </c>
      <c r="K431" s="56">
        <v>2</v>
      </c>
      <c r="L431" s="3">
        <v>1</v>
      </c>
    </row>
    <row r="432" spans="9:12" x14ac:dyDescent="0.25">
      <c r="I432" s="20" t="s">
        <v>801</v>
      </c>
      <c r="J432" s="5">
        <v>7.04</v>
      </c>
      <c r="K432" s="56">
        <v>7</v>
      </c>
      <c r="L432" s="3">
        <v>7</v>
      </c>
    </row>
    <row r="433" spans="9:12" x14ac:dyDescent="0.25">
      <c r="I433" s="20" t="s">
        <v>108</v>
      </c>
      <c r="J433" s="5">
        <v>7.07</v>
      </c>
      <c r="K433" s="56">
        <v>7</v>
      </c>
      <c r="L433" s="3">
        <v>7</v>
      </c>
    </row>
    <row r="434" spans="9:12" x14ac:dyDescent="0.25">
      <c r="I434" s="20" t="s">
        <v>860</v>
      </c>
      <c r="J434" s="5">
        <v>7.07</v>
      </c>
      <c r="K434" s="56">
        <v>3</v>
      </c>
      <c r="L434" s="3">
        <v>2.5</v>
      </c>
    </row>
    <row r="435" spans="9:12" x14ac:dyDescent="0.25">
      <c r="I435" s="20" t="s">
        <v>1297</v>
      </c>
      <c r="J435" s="5">
        <v>7.07</v>
      </c>
      <c r="K435" s="56">
        <v>2</v>
      </c>
      <c r="L435" s="3">
        <v>1.5</v>
      </c>
    </row>
    <row r="436" spans="9:12" x14ac:dyDescent="0.25">
      <c r="I436" s="20" t="s">
        <v>1595</v>
      </c>
      <c r="J436" s="5">
        <v>7.085</v>
      </c>
      <c r="K436" s="56">
        <v>1</v>
      </c>
      <c r="L436" s="3">
        <v>1</v>
      </c>
    </row>
    <row r="437" spans="9:12" x14ac:dyDescent="0.25">
      <c r="I437" s="20" t="s">
        <v>129</v>
      </c>
      <c r="J437" s="5">
        <v>7.0850000000000009</v>
      </c>
      <c r="K437" s="56">
        <v>9</v>
      </c>
      <c r="L437" s="3">
        <v>3.1</v>
      </c>
    </row>
    <row r="438" spans="9:12" x14ac:dyDescent="0.25">
      <c r="I438" s="20" t="s">
        <v>2508</v>
      </c>
      <c r="J438" s="5">
        <v>7.1449999999999996</v>
      </c>
      <c r="K438" s="56">
        <v>3</v>
      </c>
      <c r="L438" s="3">
        <v>2</v>
      </c>
    </row>
    <row r="439" spans="9:12" x14ac:dyDescent="0.25">
      <c r="I439" s="20" t="s">
        <v>359</v>
      </c>
      <c r="J439" s="5">
        <v>7.1679999999999993</v>
      </c>
      <c r="K439" s="56">
        <v>5</v>
      </c>
      <c r="L439" s="3">
        <v>2</v>
      </c>
    </row>
    <row r="440" spans="9:12" x14ac:dyDescent="0.25">
      <c r="I440" s="20" t="s">
        <v>1702</v>
      </c>
      <c r="J440" s="5">
        <v>7.17</v>
      </c>
      <c r="K440" s="56">
        <v>1</v>
      </c>
      <c r="L440" s="3">
        <v>0.5</v>
      </c>
    </row>
    <row r="441" spans="9:12" x14ac:dyDescent="0.25">
      <c r="I441" s="20" t="s">
        <v>1135</v>
      </c>
      <c r="J441" s="5">
        <v>7.17</v>
      </c>
      <c r="K441" s="56">
        <v>1</v>
      </c>
      <c r="L441" s="3">
        <v>1</v>
      </c>
    </row>
    <row r="442" spans="9:12" x14ac:dyDescent="0.25">
      <c r="I442" s="20" t="s">
        <v>2455</v>
      </c>
      <c r="J442" s="5">
        <v>7.18</v>
      </c>
      <c r="K442" s="56">
        <v>0</v>
      </c>
      <c r="L442" s="3">
        <v>0</v>
      </c>
    </row>
    <row r="443" spans="9:12" x14ac:dyDescent="0.25">
      <c r="I443" s="20" t="s">
        <v>563</v>
      </c>
      <c r="J443" s="5">
        <v>7.18</v>
      </c>
      <c r="K443" s="56">
        <v>3</v>
      </c>
      <c r="L443" s="3">
        <v>1.1666666666666667</v>
      </c>
    </row>
    <row r="444" spans="9:12" x14ac:dyDescent="0.25">
      <c r="I444" s="20" t="s">
        <v>671</v>
      </c>
      <c r="J444" s="5">
        <v>7.18</v>
      </c>
      <c r="K444" s="56">
        <v>5</v>
      </c>
      <c r="L444" s="3">
        <v>5</v>
      </c>
    </row>
    <row r="445" spans="9:12" x14ac:dyDescent="0.25">
      <c r="I445" s="20" t="s">
        <v>2449</v>
      </c>
      <c r="J445" s="5">
        <v>7.18</v>
      </c>
      <c r="K445" s="56">
        <v>2</v>
      </c>
      <c r="L445" s="3">
        <v>2</v>
      </c>
    </row>
    <row r="446" spans="9:12" x14ac:dyDescent="0.25">
      <c r="I446" s="20" t="s">
        <v>2309</v>
      </c>
      <c r="J446" s="5">
        <v>7.18</v>
      </c>
      <c r="K446" s="56">
        <v>0</v>
      </c>
      <c r="L446" s="3">
        <v>0</v>
      </c>
    </row>
    <row r="447" spans="9:12" x14ac:dyDescent="0.25">
      <c r="I447" s="20" t="s">
        <v>1740</v>
      </c>
      <c r="J447" s="5">
        <v>7.2125000000000004</v>
      </c>
      <c r="K447" s="56">
        <v>2</v>
      </c>
      <c r="L447" s="3">
        <v>1.25</v>
      </c>
    </row>
    <row r="448" spans="9:12" x14ac:dyDescent="0.25">
      <c r="I448" s="20" t="s">
        <v>1729</v>
      </c>
      <c r="J448" s="5">
        <v>7.2133333333333338</v>
      </c>
      <c r="K448" s="56">
        <v>4</v>
      </c>
      <c r="L448" s="3">
        <v>2.6666666666666665</v>
      </c>
    </row>
    <row r="449" spans="9:12" x14ac:dyDescent="0.25">
      <c r="I449" s="20" t="s">
        <v>1875</v>
      </c>
      <c r="J449" s="5">
        <v>7.2466666666666661</v>
      </c>
      <c r="K449" s="56">
        <v>4</v>
      </c>
      <c r="L449" s="3">
        <v>2</v>
      </c>
    </row>
    <row r="450" spans="9:12" x14ac:dyDescent="0.25">
      <c r="I450" s="20" t="s">
        <v>2290</v>
      </c>
      <c r="J450" s="5">
        <v>7.27</v>
      </c>
      <c r="K450" s="56">
        <v>1</v>
      </c>
      <c r="L450" s="3">
        <v>1</v>
      </c>
    </row>
    <row r="451" spans="9:12" x14ac:dyDescent="0.25">
      <c r="I451" s="20" t="s">
        <v>1191</v>
      </c>
      <c r="J451" s="5">
        <v>7.29</v>
      </c>
      <c r="K451" s="56">
        <v>2</v>
      </c>
      <c r="L451" s="3">
        <v>2</v>
      </c>
    </row>
    <row r="452" spans="9:12" x14ac:dyDescent="0.25">
      <c r="I452" s="20" t="s">
        <v>1590</v>
      </c>
      <c r="J452" s="5">
        <v>7.31</v>
      </c>
      <c r="K452" s="56">
        <v>3</v>
      </c>
      <c r="L452" s="3">
        <v>1.6666666666666667</v>
      </c>
    </row>
    <row r="453" spans="9:12" x14ac:dyDescent="0.25">
      <c r="I453" s="20" t="s">
        <v>234</v>
      </c>
      <c r="J453" s="5">
        <v>7.3550000000000004</v>
      </c>
      <c r="K453" s="56">
        <v>2</v>
      </c>
      <c r="L453" s="3">
        <v>1.25</v>
      </c>
    </row>
    <row r="454" spans="9:12" x14ac:dyDescent="0.25">
      <c r="I454" s="20" t="s">
        <v>1281</v>
      </c>
      <c r="J454" s="5">
        <v>7.3550000000000004</v>
      </c>
      <c r="K454" s="56">
        <v>2</v>
      </c>
      <c r="L454" s="3">
        <v>1.5</v>
      </c>
    </row>
    <row r="455" spans="9:12" x14ac:dyDescent="0.25">
      <c r="I455" s="20" t="s">
        <v>1314</v>
      </c>
      <c r="J455" s="5">
        <v>7.3599999999999994</v>
      </c>
      <c r="K455" s="56">
        <v>2</v>
      </c>
      <c r="L455" s="3">
        <v>1.3333333333333333</v>
      </c>
    </row>
    <row r="456" spans="9:12" x14ac:dyDescent="0.25">
      <c r="I456" s="20" t="s">
        <v>1617</v>
      </c>
      <c r="J456" s="5">
        <v>7.37</v>
      </c>
      <c r="K456" s="56">
        <v>1</v>
      </c>
      <c r="L456" s="3">
        <v>1</v>
      </c>
    </row>
    <row r="457" spans="9:12" x14ac:dyDescent="0.25">
      <c r="I457" s="20" t="s">
        <v>2366</v>
      </c>
      <c r="J457" s="5">
        <v>7.4050000000000002</v>
      </c>
      <c r="K457" s="56">
        <v>2</v>
      </c>
      <c r="L457" s="3">
        <v>1.5</v>
      </c>
    </row>
    <row r="458" spans="9:12" x14ac:dyDescent="0.25">
      <c r="I458" s="20" t="s">
        <v>1675</v>
      </c>
      <c r="J458" s="5">
        <v>7.42</v>
      </c>
      <c r="K458" s="56">
        <v>2</v>
      </c>
      <c r="L458" s="3">
        <v>2</v>
      </c>
    </row>
    <row r="459" spans="9:12" x14ac:dyDescent="0.25">
      <c r="I459" s="20" t="s">
        <v>2573</v>
      </c>
      <c r="J459" s="5">
        <v>7.4250000000000007</v>
      </c>
      <c r="K459" s="56">
        <v>2</v>
      </c>
      <c r="L459" s="3">
        <v>1</v>
      </c>
    </row>
    <row r="460" spans="9:12" x14ac:dyDescent="0.25">
      <c r="I460" s="20" t="s">
        <v>2134</v>
      </c>
      <c r="J460" s="5">
        <v>7.4366666666666674</v>
      </c>
      <c r="K460" s="56">
        <v>7</v>
      </c>
      <c r="L460" s="3">
        <v>3.6666666666666665</v>
      </c>
    </row>
    <row r="461" spans="9:12" x14ac:dyDescent="0.25">
      <c r="I461" s="20" t="s">
        <v>2681</v>
      </c>
      <c r="J461" s="5">
        <v>7.4375</v>
      </c>
      <c r="K461" s="56">
        <v>2</v>
      </c>
      <c r="L461" s="3">
        <v>1.5</v>
      </c>
    </row>
    <row r="462" spans="9:12" x14ac:dyDescent="0.25">
      <c r="I462" s="20" t="s">
        <v>1923</v>
      </c>
      <c r="J462" s="5">
        <v>7.49</v>
      </c>
      <c r="K462" s="56">
        <v>3</v>
      </c>
      <c r="L462" s="3">
        <v>3</v>
      </c>
    </row>
    <row r="463" spans="9:12" x14ac:dyDescent="0.25">
      <c r="I463" s="20" t="s">
        <v>1397</v>
      </c>
      <c r="J463" s="5">
        <v>7.49</v>
      </c>
      <c r="K463" s="56">
        <v>2</v>
      </c>
      <c r="L463" s="3">
        <v>1.5</v>
      </c>
    </row>
    <row r="464" spans="9:12" x14ac:dyDescent="0.25">
      <c r="I464" s="20" t="s">
        <v>2849</v>
      </c>
      <c r="J464" s="5">
        <v>7.5</v>
      </c>
      <c r="K464" s="56">
        <v>7</v>
      </c>
      <c r="L464" s="3">
        <v>7</v>
      </c>
    </row>
    <row r="465" spans="9:12" x14ac:dyDescent="0.25">
      <c r="I465" s="20" t="s">
        <v>2466</v>
      </c>
      <c r="J465" s="5">
        <v>7.59</v>
      </c>
      <c r="K465" s="56">
        <v>1</v>
      </c>
      <c r="L465" s="3">
        <v>1</v>
      </c>
    </row>
    <row r="466" spans="9:12" x14ac:dyDescent="0.25">
      <c r="I466" s="20" t="s">
        <v>2511</v>
      </c>
      <c r="J466" s="5">
        <v>7.62</v>
      </c>
      <c r="K466" s="56">
        <v>2</v>
      </c>
      <c r="L466" s="3">
        <v>2</v>
      </c>
    </row>
    <row r="467" spans="9:12" x14ac:dyDescent="0.25">
      <c r="I467" s="20" t="s">
        <v>2322</v>
      </c>
      <c r="J467" s="5">
        <v>7.6450000000000005</v>
      </c>
      <c r="K467" s="56">
        <v>2</v>
      </c>
      <c r="L467" s="3">
        <v>2</v>
      </c>
    </row>
    <row r="468" spans="9:12" x14ac:dyDescent="0.25">
      <c r="I468" s="20" t="s">
        <v>1455</v>
      </c>
      <c r="J468" s="5">
        <v>7.6766666666666659</v>
      </c>
      <c r="K468" s="56">
        <v>2</v>
      </c>
      <c r="L468" s="3">
        <v>1.3333333333333333</v>
      </c>
    </row>
    <row r="469" spans="9:12" x14ac:dyDescent="0.25">
      <c r="I469" s="20" t="s">
        <v>690</v>
      </c>
      <c r="J469" s="5">
        <v>7.69</v>
      </c>
      <c r="K469" s="56">
        <v>2</v>
      </c>
      <c r="L469" s="3">
        <v>2</v>
      </c>
    </row>
    <row r="470" spans="9:12" x14ac:dyDescent="0.25">
      <c r="I470" s="20" t="s">
        <v>1233</v>
      </c>
      <c r="J470" s="5">
        <v>7.7050000000000001</v>
      </c>
      <c r="K470" s="56">
        <v>2</v>
      </c>
      <c r="L470" s="3">
        <v>1.5</v>
      </c>
    </row>
    <row r="471" spans="9:12" x14ac:dyDescent="0.25">
      <c r="I471" s="20" t="s">
        <v>2483</v>
      </c>
      <c r="J471" s="5">
        <v>7.75</v>
      </c>
      <c r="K471" s="56">
        <v>1</v>
      </c>
      <c r="L471" s="3">
        <v>0.5</v>
      </c>
    </row>
    <row r="472" spans="9:12" x14ac:dyDescent="0.25">
      <c r="I472" s="20" t="s">
        <v>2694</v>
      </c>
      <c r="J472" s="5">
        <v>7.78</v>
      </c>
      <c r="K472" s="56">
        <v>2</v>
      </c>
      <c r="L472" s="3">
        <v>2</v>
      </c>
    </row>
    <row r="473" spans="9:12" x14ac:dyDescent="0.25">
      <c r="I473" s="20" t="s">
        <v>1430</v>
      </c>
      <c r="J473" s="5">
        <v>7.78</v>
      </c>
      <c r="K473" s="56">
        <v>0</v>
      </c>
      <c r="L473" s="3">
        <v>0</v>
      </c>
    </row>
    <row r="474" spans="9:12" x14ac:dyDescent="0.25">
      <c r="I474" s="20" t="s">
        <v>596</v>
      </c>
      <c r="J474" s="5">
        <v>7.79</v>
      </c>
      <c r="K474" s="56">
        <v>3</v>
      </c>
      <c r="L474" s="3">
        <v>2.5</v>
      </c>
    </row>
    <row r="475" spans="9:12" x14ac:dyDescent="0.25">
      <c r="I475" s="20" t="s">
        <v>479</v>
      </c>
      <c r="J475" s="5">
        <v>7.8550000000000004</v>
      </c>
      <c r="K475" s="56">
        <v>4</v>
      </c>
      <c r="L475" s="3">
        <v>3</v>
      </c>
    </row>
    <row r="476" spans="9:12" x14ac:dyDescent="0.25">
      <c r="I476" s="20" t="s">
        <v>2841</v>
      </c>
      <c r="J476" s="5">
        <v>7.86</v>
      </c>
      <c r="K476" s="56">
        <v>1</v>
      </c>
      <c r="L476" s="3">
        <v>1</v>
      </c>
    </row>
    <row r="477" spans="9:12" x14ac:dyDescent="0.25">
      <c r="I477" s="20" t="s">
        <v>2462</v>
      </c>
      <c r="J477" s="5">
        <v>7.87</v>
      </c>
      <c r="K477" s="56">
        <v>2</v>
      </c>
      <c r="L477" s="3">
        <v>2</v>
      </c>
    </row>
    <row r="478" spans="9:12" x14ac:dyDescent="0.25">
      <c r="I478" s="20" t="s">
        <v>1958</v>
      </c>
      <c r="J478" s="5">
        <v>7.8733333333333322</v>
      </c>
      <c r="K478" s="56">
        <v>2</v>
      </c>
      <c r="L478" s="3">
        <v>1</v>
      </c>
    </row>
    <row r="479" spans="9:12" x14ac:dyDescent="0.25">
      <c r="I479" s="20" t="s">
        <v>1507</v>
      </c>
      <c r="J479" s="5">
        <v>7.8933333333333335</v>
      </c>
      <c r="K479" s="56">
        <v>7</v>
      </c>
      <c r="L479" s="3">
        <v>4</v>
      </c>
    </row>
    <row r="480" spans="9:12" x14ac:dyDescent="0.25">
      <c r="I480" s="20" t="s">
        <v>849</v>
      </c>
      <c r="J480" s="5">
        <v>7.9350000000000005</v>
      </c>
      <c r="K480" s="56">
        <v>2</v>
      </c>
      <c r="L480" s="3">
        <v>1.5</v>
      </c>
    </row>
    <row r="481" spans="9:12" x14ac:dyDescent="0.25">
      <c r="I481" s="20" t="s">
        <v>2140</v>
      </c>
      <c r="J481" s="5">
        <v>7.95</v>
      </c>
      <c r="K481" s="56">
        <v>9</v>
      </c>
      <c r="L481" s="3">
        <v>9</v>
      </c>
    </row>
    <row r="482" spans="9:12" x14ac:dyDescent="0.25">
      <c r="I482" s="20" t="s">
        <v>2395</v>
      </c>
      <c r="J482" s="5">
        <v>7.96</v>
      </c>
      <c r="K482" s="56">
        <v>1</v>
      </c>
      <c r="L482" s="3">
        <v>1</v>
      </c>
    </row>
    <row r="483" spans="9:12" x14ac:dyDescent="0.25">
      <c r="I483" s="20" t="s">
        <v>2650</v>
      </c>
      <c r="J483" s="5">
        <v>7.9799999999999995</v>
      </c>
      <c r="K483" s="56">
        <v>1</v>
      </c>
      <c r="L483" s="3">
        <v>1</v>
      </c>
    </row>
    <row r="484" spans="9:12" x14ac:dyDescent="0.25">
      <c r="I484" s="20" t="s">
        <v>1068</v>
      </c>
      <c r="J484" s="5">
        <v>8</v>
      </c>
      <c r="K484" s="56">
        <v>4</v>
      </c>
      <c r="L484" s="3">
        <v>2.5</v>
      </c>
    </row>
    <row r="485" spans="9:12" x14ac:dyDescent="0.25">
      <c r="I485" s="20" t="s">
        <v>62</v>
      </c>
      <c r="J485" s="5">
        <v>8.0333333333333332</v>
      </c>
      <c r="K485" s="56">
        <v>5</v>
      </c>
      <c r="L485" s="3">
        <v>2.3333333333333335</v>
      </c>
    </row>
    <row r="486" spans="9:12" x14ac:dyDescent="0.25">
      <c r="I486" s="20" t="s">
        <v>1021</v>
      </c>
      <c r="J486" s="5">
        <v>8.0566666666666666</v>
      </c>
      <c r="K486" s="56">
        <v>2</v>
      </c>
      <c r="L486" s="3">
        <v>1</v>
      </c>
    </row>
    <row r="487" spans="9:12" x14ac:dyDescent="0.25">
      <c r="I487" s="20" t="s">
        <v>1919</v>
      </c>
      <c r="J487" s="5">
        <v>8.0666666666666664</v>
      </c>
      <c r="K487" s="56">
        <v>1</v>
      </c>
      <c r="L487" s="3">
        <v>1</v>
      </c>
    </row>
    <row r="488" spans="9:12" x14ac:dyDescent="0.25">
      <c r="I488" s="20" t="s">
        <v>2942</v>
      </c>
      <c r="J488" s="5">
        <v>8.08</v>
      </c>
      <c r="K488" s="56">
        <v>5</v>
      </c>
      <c r="L488" s="3">
        <v>5</v>
      </c>
    </row>
    <row r="489" spans="9:12" x14ac:dyDescent="0.25">
      <c r="I489" s="20" t="s">
        <v>2042</v>
      </c>
      <c r="J489" s="5">
        <v>8.1349999999999998</v>
      </c>
      <c r="K489" s="56">
        <v>9</v>
      </c>
      <c r="L489" s="3">
        <v>3.5</v>
      </c>
    </row>
    <row r="490" spans="9:12" x14ac:dyDescent="0.25">
      <c r="I490" s="20" t="s">
        <v>302</v>
      </c>
      <c r="J490" s="5">
        <v>8.1650000000000009</v>
      </c>
      <c r="K490" s="56">
        <v>5</v>
      </c>
      <c r="L490" s="3">
        <v>3.5</v>
      </c>
    </row>
    <row r="491" spans="9:12" x14ac:dyDescent="0.25">
      <c r="I491" s="20" t="s">
        <v>1049</v>
      </c>
      <c r="J491" s="5">
        <v>8.1850000000000005</v>
      </c>
      <c r="K491" s="56">
        <v>7</v>
      </c>
      <c r="L491" s="3">
        <v>4.5</v>
      </c>
    </row>
    <row r="492" spans="9:12" x14ac:dyDescent="0.25">
      <c r="I492" s="20" t="s">
        <v>1137</v>
      </c>
      <c r="J492" s="5">
        <v>8.19</v>
      </c>
      <c r="K492" s="56">
        <v>3</v>
      </c>
      <c r="L492" s="3">
        <v>3</v>
      </c>
    </row>
    <row r="493" spans="9:12" x14ac:dyDescent="0.25">
      <c r="I493" s="20" t="s">
        <v>1043</v>
      </c>
      <c r="J493" s="5">
        <v>8.192499999999999</v>
      </c>
      <c r="K493" s="56">
        <v>4</v>
      </c>
      <c r="L493" s="3">
        <v>2</v>
      </c>
    </row>
    <row r="494" spans="9:12" x14ac:dyDescent="0.25">
      <c r="I494" s="20" t="s">
        <v>1383</v>
      </c>
      <c r="J494" s="5">
        <v>8.2050000000000001</v>
      </c>
      <c r="K494" s="56">
        <v>1</v>
      </c>
      <c r="L494" s="3">
        <v>1</v>
      </c>
    </row>
    <row r="495" spans="9:12" x14ac:dyDescent="0.25">
      <c r="I495" s="20" t="s">
        <v>647</v>
      </c>
      <c r="J495" s="5">
        <v>8.23</v>
      </c>
      <c r="K495" s="56">
        <v>7</v>
      </c>
      <c r="L495" s="3">
        <v>2.75</v>
      </c>
    </row>
    <row r="496" spans="9:12" x14ac:dyDescent="0.25">
      <c r="I496" s="20" t="s">
        <v>1622</v>
      </c>
      <c r="J496" s="5">
        <v>8.2750000000000004</v>
      </c>
      <c r="K496" s="56">
        <v>1</v>
      </c>
      <c r="L496" s="3">
        <v>1</v>
      </c>
    </row>
    <row r="497" spans="9:12" x14ac:dyDescent="0.25">
      <c r="I497" s="20" t="s">
        <v>534</v>
      </c>
      <c r="J497" s="5">
        <v>8.2781818181818192</v>
      </c>
      <c r="K497" s="56">
        <v>4</v>
      </c>
      <c r="L497" s="3">
        <v>1.2727272727272727</v>
      </c>
    </row>
    <row r="498" spans="9:12" x14ac:dyDescent="0.25">
      <c r="I498" s="20" t="s">
        <v>1945</v>
      </c>
      <c r="J498" s="5">
        <v>8.4</v>
      </c>
      <c r="K498" s="56">
        <v>2</v>
      </c>
      <c r="L498" s="3">
        <v>2</v>
      </c>
    </row>
    <row r="499" spans="9:12" x14ac:dyDescent="0.25">
      <c r="I499" s="20" t="s">
        <v>2447</v>
      </c>
      <c r="J499" s="5">
        <v>8.4</v>
      </c>
      <c r="K499" s="56">
        <v>0</v>
      </c>
      <c r="L499" s="3">
        <v>0</v>
      </c>
    </row>
    <row r="500" spans="9:12" x14ac:dyDescent="0.25">
      <c r="I500" s="20" t="s">
        <v>547</v>
      </c>
      <c r="J500" s="5">
        <v>8.43</v>
      </c>
      <c r="K500" s="56">
        <v>2</v>
      </c>
      <c r="L500" s="3">
        <v>2</v>
      </c>
    </row>
    <row r="501" spans="9:12" x14ac:dyDescent="0.25">
      <c r="I501" s="20" t="s">
        <v>86</v>
      </c>
      <c r="J501" s="5">
        <v>8.4387500000000006</v>
      </c>
      <c r="K501" s="56">
        <v>7</v>
      </c>
      <c r="L501" s="3">
        <v>2.25</v>
      </c>
    </row>
    <row r="502" spans="9:12" x14ac:dyDescent="0.25">
      <c r="I502" s="20" t="s">
        <v>1031</v>
      </c>
      <c r="J502" s="5">
        <v>8.59</v>
      </c>
      <c r="K502" s="56">
        <v>1</v>
      </c>
      <c r="L502" s="3">
        <v>1</v>
      </c>
    </row>
    <row r="503" spans="9:12" x14ac:dyDescent="0.25">
      <c r="I503" s="20" t="s">
        <v>1367</v>
      </c>
      <c r="J503" s="5">
        <v>8.625</v>
      </c>
      <c r="K503" s="56">
        <v>2</v>
      </c>
      <c r="L503" s="3">
        <v>1.5</v>
      </c>
    </row>
    <row r="504" spans="9:12" x14ac:dyDescent="0.25">
      <c r="I504" s="20" t="s">
        <v>2433</v>
      </c>
      <c r="J504" s="5">
        <v>8.6425000000000001</v>
      </c>
      <c r="K504" s="56">
        <v>2</v>
      </c>
      <c r="L504" s="3">
        <v>1</v>
      </c>
    </row>
    <row r="505" spans="9:12" x14ac:dyDescent="0.25">
      <c r="I505" s="20" t="s">
        <v>1097</v>
      </c>
      <c r="J505" s="5">
        <v>8.6466666666666665</v>
      </c>
      <c r="K505" s="56">
        <v>4</v>
      </c>
      <c r="L505" s="3">
        <v>2.6666666666666665</v>
      </c>
    </row>
    <row r="506" spans="9:12" x14ac:dyDescent="0.25">
      <c r="I506" s="20" t="s">
        <v>386</v>
      </c>
      <c r="J506" s="5">
        <v>8.65</v>
      </c>
      <c r="K506" s="56">
        <v>4</v>
      </c>
      <c r="L506" s="3">
        <v>4</v>
      </c>
    </row>
    <row r="507" spans="9:12" x14ac:dyDescent="0.25">
      <c r="I507" s="20" t="s">
        <v>2767</v>
      </c>
      <c r="J507" s="5">
        <v>8.74</v>
      </c>
      <c r="K507" s="56">
        <v>2</v>
      </c>
      <c r="L507" s="3">
        <v>2</v>
      </c>
    </row>
    <row r="508" spans="9:12" x14ac:dyDescent="0.25">
      <c r="I508" s="20" t="s">
        <v>2771</v>
      </c>
      <c r="J508" s="5">
        <v>8.74</v>
      </c>
      <c r="K508" s="56">
        <v>1</v>
      </c>
      <c r="L508" s="3">
        <v>1</v>
      </c>
    </row>
    <row r="509" spans="9:12" x14ac:dyDescent="0.25">
      <c r="I509" s="20" t="s">
        <v>2588</v>
      </c>
      <c r="J509" s="5">
        <v>8.74</v>
      </c>
      <c r="K509" s="56">
        <v>1</v>
      </c>
      <c r="L509" s="3">
        <v>1</v>
      </c>
    </row>
    <row r="510" spans="9:12" x14ac:dyDescent="0.25">
      <c r="I510" s="20" t="s">
        <v>1587</v>
      </c>
      <c r="J510" s="5">
        <v>8.7449999999999992</v>
      </c>
      <c r="K510" s="56">
        <v>2</v>
      </c>
      <c r="L510" s="3">
        <v>1</v>
      </c>
    </row>
    <row r="511" spans="9:12" x14ac:dyDescent="0.25">
      <c r="I511" s="20" t="s">
        <v>1328</v>
      </c>
      <c r="J511" s="5">
        <v>8.76</v>
      </c>
      <c r="K511" s="56">
        <v>2</v>
      </c>
      <c r="L511" s="3">
        <v>1.5</v>
      </c>
    </row>
    <row r="512" spans="9:12" x14ac:dyDescent="0.25">
      <c r="I512" s="20" t="s">
        <v>555</v>
      </c>
      <c r="J512" s="5">
        <v>8.7799999999999994</v>
      </c>
      <c r="K512" s="56">
        <v>4</v>
      </c>
      <c r="L512" s="3">
        <v>2.8</v>
      </c>
    </row>
    <row r="513" spans="9:12" x14ac:dyDescent="0.25">
      <c r="I513" s="20" t="s">
        <v>2352</v>
      </c>
      <c r="J513" s="5">
        <v>8.7899999999999991</v>
      </c>
      <c r="K513" s="56">
        <v>1</v>
      </c>
      <c r="L513" s="3">
        <v>1</v>
      </c>
    </row>
    <row r="514" spans="9:12" x14ac:dyDescent="0.25">
      <c r="I514" s="20" t="s">
        <v>2164</v>
      </c>
      <c r="J514" s="5">
        <v>8.7966666666666669</v>
      </c>
      <c r="K514" s="56">
        <v>2</v>
      </c>
      <c r="L514" s="3">
        <v>1.6666666666666667</v>
      </c>
    </row>
    <row r="515" spans="9:12" x14ac:dyDescent="0.25">
      <c r="I515" s="20" t="s">
        <v>244</v>
      </c>
      <c r="J515" s="5">
        <v>8.8133333333333326</v>
      </c>
      <c r="K515" s="56">
        <v>2</v>
      </c>
      <c r="L515" s="3">
        <v>1.3333333333333333</v>
      </c>
    </row>
    <row r="516" spans="9:12" x14ac:dyDescent="0.25">
      <c r="I516" s="20" t="s">
        <v>2797</v>
      </c>
      <c r="J516" s="5">
        <v>8.8550000000000004</v>
      </c>
      <c r="K516" s="56">
        <v>2</v>
      </c>
      <c r="L516" s="3">
        <v>2</v>
      </c>
    </row>
    <row r="517" spans="9:12" x14ac:dyDescent="0.25">
      <c r="I517" s="20" t="s">
        <v>2748</v>
      </c>
      <c r="J517" s="5">
        <v>8.9099999999999984</v>
      </c>
      <c r="K517" s="56">
        <v>1</v>
      </c>
      <c r="L517" s="3">
        <v>1</v>
      </c>
    </row>
    <row r="518" spans="9:12" x14ac:dyDescent="0.25">
      <c r="I518" s="20" t="s">
        <v>2015</v>
      </c>
      <c r="J518" s="5">
        <v>8.9649999999999999</v>
      </c>
      <c r="K518" s="56">
        <v>2</v>
      </c>
      <c r="L518" s="3">
        <v>1.5</v>
      </c>
    </row>
    <row r="519" spans="9:12" x14ac:dyDescent="0.25">
      <c r="I519" s="20" t="s">
        <v>2117</v>
      </c>
      <c r="J519" s="5">
        <v>8.9866666666666664</v>
      </c>
      <c r="K519" s="56">
        <v>2</v>
      </c>
      <c r="L519" s="3">
        <v>1.3333333333333333</v>
      </c>
    </row>
    <row r="520" spans="9:12" x14ac:dyDescent="0.25">
      <c r="I520" s="20" t="s">
        <v>837</v>
      </c>
      <c r="J520" s="5">
        <v>8.99</v>
      </c>
      <c r="K520" s="56">
        <v>2</v>
      </c>
      <c r="L520" s="3">
        <v>2</v>
      </c>
    </row>
    <row r="521" spans="9:12" x14ac:dyDescent="0.25">
      <c r="I521" s="20" t="s">
        <v>2931</v>
      </c>
      <c r="J521" s="5">
        <v>8.99</v>
      </c>
      <c r="K521" s="56">
        <v>1</v>
      </c>
      <c r="L521" s="3">
        <v>1</v>
      </c>
    </row>
    <row r="522" spans="9:12" x14ac:dyDescent="0.25">
      <c r="I522" s="20" t="s">
        <v>352</v>
      </c>
      <c r="J522" s="5">
        <v>8.99</v>
      </c>
      <c r="K522" s="56">
        <v>2</v>
      </c>
      <c r="L522" s="3">
        <v>2</v>
      </c>
    </row>
    <row r="523" spans="9:12" x14ac:dyDescent="0.25">
      <c r="I523" s="20" t="s">
        <v>1713</v>
      </c>
      <c r="J523" s="5">
        <v>8.99</v>
      </c>
      <c r="K523" s="56">
        <v>0</v>
      </c>
      <c r="L523" s="3">
        <v>0</v>
      </c>
    </row>
    <row r="524" spans="9:12" x14ac:dyDescent="0.25">
      <c r="I524" s="20" t="s">
        <v>2630</v>
      </c>
      <c r="J524" s="5">
        <v>8.99</v>
      </c>
      <c r="K524" s="56">
        <v>2</v>
      </c>
      <c r="L524" s="3">
        <v>2</v>
      </c>
    </row>
    <row r="525" spans="9:12" x14ac:dyDescent="0.25">
      <c r="I525" s="20" t="s">
        <v>3011</v>
      </c>
      <c r="J525" s="5">
        <v>8.99</v>
      </c>
      <c r="K525" s="56">
        <v>0</v>
      </c>
      <c r="L525" s="3">
        <v>0</v>
      </c>
    </row>
    <row r="526" spans="9:12" x14ac:dyDescent="0.25">
      <c r="I526" s="20" t="s">
        <v>2500</v>
      </c>
      <c r="J526" s="5">
        <v>8.99</v>
      </c>
      <c r="K526" s="56">
        <v>2</v>
      </c>
      <c r="L526" s="3">
        <v>2</v>
      </c>
    </row>
    <row r="527" spans="9:12" x14ac:dyDescent="0.25">
      <c r="I527" s="20" t="s">
        <v>2111</v>
      </c>
      <c r="J527" s="5">
        <v>8.99</v>
      </c>
      <c r="K527" s="56">
        <v>4</v>
      </c>
      <c r="L527" s="3">
        <v>4</v>
      </c>
    </row>
    <row r="528" spans="9:12" x14ac:dyDescent="0.25">
      <c r="I528" s="20" t="s">
        <v>355</v>
      </c>
      <c r="J528" s="5">
        <v>8.99</v>
      </c>
      <c r="K528" s="56">
        <v>7</v>
      </c>
      <c r="L528" s="3">
        <v>7</v>
      </c>
    </row>
    <row r="529" spans="9:12" x14ac:dyDescent="0.25">
      <c r="I529" s="20" t="s">
        <v>1345</v>
      </c>
      <c r="J529" s="5">
        <v>8.99</v>
      </c>
      <c r="K529" s="56">
        <v>1</v>
      </c>
      <c r="L529" s="3">
        <v>1</v>
      </c>
    </row>
    <row r="530" spans="9:12" x14ac:dyDescent="0.25">
      <c r="I530" s="20" t="s">
        <v>2311</v>
      </c>
      <c r="J530" s="5">
        <v>8.99</v>
      </c>
      <c r="K530" s="56">
        <v>2</v>
      </c>
      <c r="L530" s="3">
        <v>2</v>
      </c>
    </row>
    <row r="531" spans="9:12" x14ac:dyDescent="0.25">
      <c r="I531" s="20" t="s">
        <v>1181</v>
      </c>
      <c r="J531" s="5">
        <v>8.99</v>
      </c>
      <c r="K531" s="56">
        <v>1</v>
      </c>
      <c r="L531" s="3">
        <v>1</v>
      </c>
    </row>
    <row r="532" spans="9:12" x14ac:dyDescent="0.25">
      <c r="I532" s="20" t="s">
        <v>632</v>
      </c>
      <c r="J532" s="5">
        <v>9.0299999999999994</v>
      </c>
      <c r="K532" s="56">
        <v>2</v>
      </c>
      <c r="L532" s="3">
        <v>2</v>
      </c>
    </row>
    <row r="533" spans="9:12" x14ac:dyDescent="0.25">
      <c r="I533" s="20" t="s">
        <v>1929</v>
      </c>
      <c r="J533" s="5">
        <v>9.0499999999999989</v>
      </c>
      <c r="K533" s="56">
        <v>5</v>
      </c>
      <c r="L533" s="3">
        <v>2.6666666666666665</v>
      </c>
    </row>
    <row r="534" spans="9:12" x14ac:dyDescent="0.25">
      <c r="I534" s="20" t="s">
        <v>2722</v>
      </c>
      <c r="J534" s="5">
        <v>9.07</v>
      </c>
      <c r="K534" s="56">
        <v>1</v>
      </c>
      <c r="L534" s="3">
        <v>1</v>
      </c>
    </row>
    <row r="535" spans="9:12" x14ac:dyDescent="0.25">
      <c r="I535" s="20" t="s">
        <v>1393</v>
      </c>
      <c r="J535" s="5">
        <v>9.1566666666666645</v>
      </c>
      <c r="K535" s="56">
        <v>2</v>
      </c>
      <c r="L535" s="3">
        <v>1.6666666666666667</v>
      </c>
    </row>
    <row r="536" spans="9:12" x14ac:dyDescent="0.25">
      <c r="I536" s="20" t="s">
        <v>879</v>
      </c>
      <c r="J536" s="5">
        <v>9.1859999999999999</v>
      </c>
      <c r="K536" s="56">
        <v>4</v>
      </c>
      <c r="L536" s="3">
        <v>2</v>
      </c>
    </row>
    <row r="537" spans="9:12" x14ac:dyDescent="0.25">
      <c r="I537" s="20" t="s">
        <v>2762</v>
      </c>
      <c r="J537" s="5">
        <v>9.3633333333333333</v>
      </c>
      <c r="K537" s="56">
        <v>7</v>
      </c>
      <c r="L537" s="3">
        <v>4.666666666666667</v>
      </c>
    </row>
    <row r="538" spans="9:12" x14ac:dyDescent="0.25">
      <c r="I538" s="20" t="s">
        <v>674</v>
      </c>
      <c r="J538" s="5">
        <v>9.3824999999999985</v>
      </c>
      <c r="K538" s="56">
        <v>7</v>
      </c>
      <c r="L538" s="3">
        <v>3</v>
      </c>
    </row>
    <row r="539" spans="9:12" x14ac:dyDescent="0.25">
      <c r="I539" s="20" t="s">
        <v>322</v>
      </c>
      <c r="J539" s="5">
        <v>9.3990909090909085</v>
      </c>
      <c r="K539" s="56">
        <v>3</v>
      </c>
      <c r="L539" s="3">
        <v>1.1818181818181819</v>
      </c>
    </row>
    <row r="540" spans="9:12" x14ac:dyDescent="0.25">
      <c r="I540" s="20" t="s">
        <v>2615</v>
      </c>
      <c r="J540" s="5">
        <v>9.44</v>
      </c>
      <c r="K540" s="56">
        <v>2</v>
      </c>
      <c r="L540" s="3">
        <v>2</v>
      </c>
    </row>
    <row r="541" spans="9:12" x14ac:dyDescent="0.25">
      <c r="I541" s="20" t="s">
        <v>2965</v>
      </c>
      <c r="J541" s="5">
        <v>9.4700000000000006</v>
      </c>
      <c r="K541" s="56">
        <v>6</v>
      </c>
      <c r="L541" s="3">
        <v>6</v>
      </c>
    </row>
    <row r="542" spans="9:12" x14ac:dyDescent="0.25">
      <c r="I542" s="20" t="s">
        <v>1619</v>
      </c>
      <c r="J542" s="5">
        <v>9.4700000000000006</v>
      </c>
      <c r="K542" s="56">
        <v>2</v>
      </c>
      <c r="L542" s="3">
        <v>2</v>
      </c>
    </row>
    <row r="543" spans="9:12" x14ac:dyDescent="0.25">
      <c r="I543" s="20" t="s">
        <v>2884</v>
      </c>
      <c r="J543" s="5">
        <v>9.5399999999999991</v>
      </c>
      <c r="K543" s="56">
        <v>2</v>
      </c>
      <c r="L543" s="3">
        <v>2</v>
      </c>
    </row>
    <row r="544" spans="9:12" x14ac:dyDescent="0.25">
      <c r="I544" s="20" t="s">
        <v>2226</v>
      </c>
      <c r="J544" s="5">
        <v>9.5399999999999991</v>
      </c>
      <c r="K544" s="56">
        <v>0</v>
      </c>
      <c r="L544" s="3">
        <v>0</v>
      </c>
    </row>
    <row r="545" spans="9:12" x14ac:dyDescent="0.25">
      <c r="I545" s="20" t="s">
        <v>364</v>
      </c>
      <c r="J545" s="5">
        <v>9.56</v>
      </c>
      <c r="K545" s="56">
        <v>2</v>
      </c>
      <c r="L545" s="3">
        <v>1.5</v>
      </c>
    </row>
    <row r="546" spans="9:12" x14ac:dyDescent="0.25">
      <c r="I546" s="20" t="s">
        <v>605</v>
      </c>
      <c r="J546" s="5">
        <v>9.6433333333333326</v>
      </c>
      <c r="K546" s="56">
        <v>2</v>
      </c>
      <c r="L546" s="3">
        <v>1.3333333333333333</v>
      </c>
    </row>
    <row r="547" spans="9:12" x14ac:dyDescent="0.25">
      <c r="I547" s="20" t="s">
        <v>1574</v>
      </c>
      <c r="J547" s="5">
        <v>9.6649999999999991</v>
      </c>
      <c r="K547" s="56">
        <v>2</v>
      </c>
      <c r="L547" s="3">
        <v>2</v>
      </c>
    </row>
    <row r="548" spans="9:12" x14ac:dyDescent="0.25">
      <c r="I548" s="20" t="s">
        <v>1733</v>
      </c>
      <c r="J548" s="5">
        <v>9.6649999999999991</v>
      </c>
      <c r="K548" s="56">
        <v>1</v>
      </c>
      <c r="L548" s="3">
        <v>0.5</v>
      </c>
    </row>
    <row r="549" spans="9:12" x14ac:dyDescent="0.25">
      <c r="I549" s="20" t="s">
        <v>2934</v>
      </c>
      <c r="J549" s="5">
        <v>9.68</v>
      </c>
      <c r="K549" s="56">
        <v>1</v>
      </c>
      <c r="L549" s="3">
        <v>1</v>
      </c>
    </row>
    <row r="550" spans="9:12" x14ac:dyDescent="0.25">
      <c r="I550" s="20" t="s">
        <v>582</v>
      </c>
      <c r="J550" s="5">
        <v>9.6850000000000005</v>
      </c>
      <c r="K550" s="56">
        <v>5</v>
      </c>
      <c r="L550" s="3">
        <v>2.3333333333333335</v>
      </c>
    </row>
    <row r="551" spans="9:12" x14ac:dyDescent="0.25">
      <c r="I551" s="20" t="s">
        <v>721</v>
      </c>
      <c r="J551" s="5">
        <v>9.73</v>
      </c>
      <c r="K551" s="56">
        <v>0</v>
      </c>
      <c r="L551" s="3">
        <v>0</v>
      </c>
    </row>
    <row r="552" spans="9:12" x14ac:dyDescent="0.25">
      <c r="I552" s="20" t="s">
        <v>2558</v>
      </c>
      <c r="J552" s="5">
        <v>10.06</v>
      </c>
      <c r="K552" s="56">
        <v>2</v>
      </c>
      <c r="L552" s="3">
        <v>1</v>
      </c>
    </row>
    <row r="553" spans="9:12" x14ac:dyDescent="0.25">
      <c r="I553" s="20" t="s">
        <v>2085</v>
      </c>
      <c r="J553" s="5">
        <v>10.074999999999999</v>
      </c>
      <c r="K553" s="56">
        <v>1</v>
      </c>
      <c r="L553" s="3">
        <v>0.5</v>
      </c>
    </row>
    <row r="554" spans="9:12" x14ac:dyDescent="0.25">
      <c r="I554" s="20" t="s">
        <v>257</v>
      </c>
      <c r="J554" s="5">
        <v>10.080000000000002</v>
      </c>
      <c r="K554" s="56">
        <v>9</v>
      </c>
      <c r="L554" s="3">
        <v>6.25</v>
      </c>
    </row>
    <row r="555" spans="9:12" x14ac:dyDescent="0.25">
      <c r="I555" s="20" t="s">
        <v>2998</v>
      </c>
      <c r="J555" s="5">
        <v>10.16</v>
      </c>
      <c r="K555" s="56">
        <v>0</v>
      </c>
      <c r="L555" s="3">
        <v>0</v>
      </c>
    </row>
    <row r="556" spans="9:12" x14ac:dyDescent="0.25">
      <c r="I556" s="20" t="s">
        <v>1141</v>
      </c>
      <c r="J556" s="5">
        <v>10.16</v>
      </c>
      <c r="K556" s="56">
        <v>3</v>
      </c>
      <c r="L556" s="3">
        <v>2.3333333333333335</v>
      </c>
    </row>
    <row r="557" spans="9:12" x14ac:dyDescent="0.25">
      <c r="I557" s="20" t="s">
        <v>2099</v>
      </c>
      <c r="J557" s="5">
        <v>10.205</v>
      </c>
      <c r="K557" s="56">
        <v>2</v>
      </c>
      <c r="L557" s="3">
        <v>1.75</v>
      </c>
    </row>
    <row r="558" spans="9:12" x14ac:dyDescent="0.25">
      <c r="I558" s="20" t="s">
        <v>273</v>
      </c>
      <c r="J558" s="5">
        <v>10.220000000000001</v>
      </c>
      <c r="K558" s="56">
        <v>3</v>
      </c>
      <c r="L558" s="3">
        <v>1.25</v>
      </c>
    </row>
    <row r="559" spans="9:12" x14ac:dyDescent="0.25">
      <c r="I559" s="20" t="s">
        <v>2565</v>
      </c>
      <c r="J559" s="5">
        <v>10.25</v>
      </c>
      <c r="K559" s="56">
        <v>1</v>
      </c>
      <c r="L559" s="3">
        <v>1</v>
      </c>
    </row>
    <row r="560" spans="9:12" x14ac:dyDescent="0.25">
      <c r="I560" s="20" t="s">
        <v>1266</v>
      </c>
      <c r="J560" s="5">
        <v>10.4025</v>
      </c>
      <c r="K560" s="56">
        <v>5</v>
      </c>
      <c r="L560" s="3">
        <v>2</v>
      </c>
    </row>
    <row r="561" spans="9:12" x14ac:dyDescent="0.25">
      <c r="I561" s="20" t="s">
        <v>894</v>
      </c>
      <c r="J561" s="5">
        <v>10.433333333333334</v>
      </c>
      <c r="K561" s="56">
        <v>7</v>
      </c>
      <c r="L561" s="3">
        <v>2.3333333333333335</v>
      </c>
    </row>
    <row r="562" spans="9:12" x14ac:dyDescent="0.25">
      <c r="I562" s="20" t="s">
        <v>68</v>
      </c>
      <c r="J562" s="5">
        <v>10.459999999999997</v>
      </c>
      <c r="K562" s="56">
        <v>9</v>
      </c>
      <c r="L562" s="3">
        <v>3.4</v>
      </c>
    </row>
    <row r="563" spans="9:12" x14ac:dyDescent="0.25">
      <c r="I563" s="20" t="s">
        <v>1509</v>
      </c>
      <c r="J563" s="5">
        <v>10.489999999999998</v>
      </c>
      <c r="K563" s="56">
        <v>3</v>
      </c>
      <c r="L563" s="3">
        <v>2</v>
      </c>
    </row>
    <row r="564" spans="9:12" x14ac:dyDescent="0.25">
      <c r="I564" s="20" t="s">
        <v>1598</v>
      </c>
      <c r="J564" s="5">
        <v>10.489999999999998</v>
      </c>
      <c r="K564" s="56">
        <v>5</v>
      </c>
      <c r="L564" s="3">
        <v>2.5</v>
      </c>
    </row>
    <row r="565" spans="9:12" x14ac:dyDescent="0.25">
      <c r="I565" s="20" t="s">
        <v>143</v>
      </c>
      <c r="J565" s="5">
        <v>10.535714285714286</v>
      </c>
      <c r="K565" s="56">
        <v>4</v>
      </c>
      <c r="L565" s="3">
        <v>1.6666666666666667</v>
      </c>
    </row>
    <row r="566" spans="9:12" x14ac:dyDescent="0.25">
      <c r="I566" s="20" t="s">
        <v>1095</v>
      </c>
      <c r="J566" s="5">
        <v>10.592499999999999</v>
      </c>
      <c r="K566" s="56">
        <v>7</v>
      </c>
      <c r="L566" s="3">
        <v>4</v>
      </c>
    </row>
    <row r="567" spans="9:12" x14ac:dyDescent="0.25">
      <c r="I567" s="20" t="s">
        <v>3005</v>
      </c>
      <c r="J567" s="5">
        <v>10.653333333333332</v>
      </c>
      <c r="K567" s="56">
        <v>8</v>
      </c>
      <c r="L567" s="3">
        <v>6</v>
      </c>
    </row>
    <row r="568" spans="9:12" x14ac:dyDescent="0.25">
      <c r="I568" s="20" t="s">
        <v>658</v>
      </c>
      <c r="J568" s="5">
        <v>10.727499999999999</v>
      </c>
      <c r="K568" s="56">
        <v>3</v>
      </c>
      <c r="L568" s="3">
        <v>1.5</v>
      </c>
    </row>
    <row r="569" spans="9:12" x14ac:dyDescent="0.25">
      <c r="I569" s="20" t="s">
        <v>784</v>
      </c>
      <c r="J569" s="5">
        <v>10.816666666666668</v>
      </c>
      <c r="K569" s="56">
        <v>2</v>
      </c>
      <c r="L569" s="3">
        <v>1</v>
      </c>
    </row>
    <row r="570" spans="9:12" x14ac:dyDescent="0.25">
      <c r="I570" s="20" t="s">
        <v>1437</v>
      </c>
      <c r="J570" s="5">
        <v>10.989999999999998</v>
      </c>
      <c r="K570" s="56">
        <v>2</v>
      </c>
      <c r="L570" s="3">
        <v>2</v>
      </c>
    </row>
    <row r="571" spans="9:12" x14ac:dyDescent="0.25">
      <c r="I571" s="20" t="s">
        <v>2246</v>
      </c>
      <c r="J571" s="5">
        <v>10.989999999999998</v>
      </c>
      <c r="K571" s="56">
        <v>1</v>
      </c>
      <c r="L571" s="3">
        <v>0.5</v>
      </c>
    </row>
    <row r="572" spans="9:12" x14ac:dyDescent="0.25">
      <c r="I572" s="20" t="s">
        <v>440</v>
      </c>
      <c r="J572" s="5">
        <v>10.998000000000001</v>
      </c>
      <c r="K572" s="56">
        <v>4</v>
      </c>
      <c r="L572" s="3">
        <v>2.8</v>
      </c>
    </row>
    <row r="573" spans="9:12" x14ac:dyDescent="0.25">
      <c r="I573" s="20" t="s">
        <v>2480</v>
      </c>
      <c r="J573" s="5">
        <v>10.999999999999998</v>
      </c>
      <c r="K573" s="56">
        <v>2</v>
      </c>
      <c r="L573" s="3">
        <v>1.3333333333333333</v>
      </c>
    </row>
    <row r="574" spans="9:12" x14ac:dyDescent="0.25">
      <c r="I574" s="20" t="s">
        <v>1449</v>
      </c>
      <c r="J574" s="5">
        <v>11.084999999999999</v>
      </c>
      <c r="K574" s="56">
        <v>1</v>
      </c>
      <c r="L574" s="3">
        <v>0.5</v>
      </c>
    </row>
    <row r="575" spans="9:12" x14ac:dyDescent="0.25">
      <c r="I575" s="20" t="s">
        <v>1527</v>
      </c>
      <c r="J575" s="5">
        <v>11.15</v>
      </c>
      <c r="K575" s="56">
        <v>6</v>
      </c>
      <c r="L575" s="3">
        <v>3</v>
      </c>
    </row>
    <row r="576" spans="9:12" x14ac:dyDescent="0.25">
      <c r="I576" s="20" t="s">
        <v>2161</v>
      </c>
      <c r="J576" s="5">
        <v>11.15</v>
      </c>
      <c r="K576" s="56">
        <v>1</v>
      </c>
      <c r="L576" s="3">
        <v>1</v>
      </c>
    </row>
    <row r="577" spans="9:12" x14ac:dyDescent="0.25">
      <c r="I577" s="20" t="s">
        <v>492</v>
      </c>
      <c r="J577" s="5">
        <v>11.17</v>
      </c>
      <c r="K577" s="56">
        <v>0</v>
      </c>
      <c r="L577" s="3">
        <v>0</v>
      </c>
    </row>
    <row r="578" spans="9:12" x14ac:dyDescent="0.25">
      <c r="I578" s="20" t="s">
        <v>2119</v>
      </c>
      <c r="J578" s="5">
        <v>11.246666666666664</v>
      </c>
      <c r="K578" s="56">
        <v>2</v>
      </c>
      <c r="L578" s="3">
        <v>1.6666666666666667</v>
      </c>
    </row>
    <row r="579" spans="9:12" x14ac:dyDescent="0.25">
      <c r="I579" s="20" t="s">
        <v>567</v>
      </c>
      <c r="J579" s="5">
        <v>11.25</v>
      </c>
      <c r="K579" s="56">
        <v>3</v>
      </c>
      <c r="L579" s="3">
        <v>2.5</v>
      </c>
    </row>
    <row r="580" spans="9:12" x14ac:dyDescent="0.25">
      <c r="I580" s="20" t="s">
        <v>543</v>
      </c>
      <c r="J580" s="5">
        <v>11.326666666666668</v>
      </c>
      <c r="K580" s="56">
        <v>2</v>
      </c>
      <c r="L580" s="3">
        <v>2</v>
      </c>
    </row>
    <row r="581" spans="9:12" x14ac:dyDescent="0.25">
      <c r="I581" s="20" t="s">
        <v>789</v>
      </c>
      <c r="J581" s="5">
        <v>11.39842105263158</v>
      </c>
      <c r="K581" s="56">
        <v>7</v>
      </c>
      <c r="L581" s="3">
        <v>2.4736842105263159</v>
      </c>
    </row>
    <row r="582" spans="9:12" x14ac:dyDescent="0.25">
      <c r="I582" s="20" t="s">
        <v>2687</v>
      </c>
      <c r="J582" s="5">
        <v>11.489999999999998</v>
      </c>
      <c r="K582" s="56">
        <v>2</v>
      </c>
      <c r="L582" s="3">
        <v>1.5</v>
      </c>
    </row>
    <row r="583" spans="9:12" x14ac:dyDescent="0.25">
      <c r="I583" s="20" t="s">
        <v>687</v>
      </c>
      <c r="J583" s="5">
        <v>11.489999999999998</v>
      </c>
      <c r="K583" s="56">
        <v>2</v>
      </c>
      <c r="L583" s="3">
        <v>1.5</v>
      </c>
    </row>
    <row r="584" spans="9:12" x14ac:dyDescent="0.25">
      <c r="I584" s="20" t="s">
        <v>2653</v>
      </c>
      <c r="J584" s="5">
        <v>11.506666666666668</v>
      </c>
      <c r="K584" s="56">
        <v>2</v>
      </c>
      <c r="L584" s="3">
        <v>1.6666666666666667</v>
      </c>
    </row>
    <row r="585" spans="9:12" x14ac:dyDescent="0.25">
      <c r="I585" s="20" t="s">
        <v>1977</v>
      </c>
      <c r="J585" s="5">
        <v>11.51</v>
      </c>
      <c r="K585" s="56">
        <v>1</v>
      </c>
      <c r="L585" s="3">
        <v>1</v>
      </c>
    </row>
    <row r="586" spans="9:12" x14ac:dyDescent="0.25">
      <c r="I586" s="20" t="s">
        <v>1171</v>
      </c>
      <c r="J586" s="5">
        <v>11.519999999999998</v>
      </c>
      <c r="K586" s="56">
        <v>2</v>
      </c>
      <c r="L586" s="3">
        <v>1.6666666666666667</v>
      </c>
    </row>
    <row r="587" spans="9:12" x14ac:dyDescent="0.25">
      <c r="I587" s="20" t="s">
        <v>942</v>
      </c>
      <c r="J587" s="5">
        <v>11.535</v>
      </c>
      <c r="K587" s="56">
        <v>1</v>
      </c>
      <c r="L587" s="3">
        <v>0.75</v>
      </c>
    </row>
    <row r="588" spans="9:12" x14ac:dyDescent="0.25">
      <c r="I588" s="20" t="s">
        <v>2736</v>
      </c>
      <c r="J588" s="5">
        <v>11.54</v>
      </c>
      <c r="K588" s="56">
        <v>1</v>
      </c>
      <c r="L588" s="3">
        <v>1</v>
      </c>
    </row>
    <row r="589" spans="9:12" x14ac:dyDescent="0.25">
      <c r="I589" s="20" t="s">
        <v>1148</v>
      </c>
      <c r="J589" s="5">
        <v>11.54</v>
      </c>
      <c r="K589" s="56">
        <v>2</v>
      </c>
      <c r="L589" s="3">
        <v>2</v>
      </c>
    </row>
    <row r="590" spans="9:12" x14ac:dyDescent="0.25">
      <c r="I590" s="20" t="s">
        <v>2575</v>
      </c>
      <c r="J590" s="5">
        <v>11.59</v>
      </c>
      <c r="K590" s="56">
        <v>2</v>
      </c>
      <c r="L590" s="3">
        <v>2</v>
      </c>
    </row>
    <row r="591" spans="9:12" x14ac:dyDescent="0.25">
      <c r="I591" s="20" t="s">
        <v>99</v>
      </c>
      <c r="J591" s="5">
        <v>11.627500000000001</v>
      </c>
      <c r="K591" s="56">
        <v>2</v>
      </c>
      <c r="L591" s="3">
        <v>2</v>
      </c>
    </row>
    <row r="592" spans="9:12" x14ac:dyDescent="0.25">
      <c r="I592" s="20" t="s">
        <v>955</v>
      </c>
      <c r="J592" s="5">
        <v>11.637142857142859</v>
      </c>
      <c r="K592" s="56">
        <v>4</v>
      </c>
      <c r="L592" s="3">
        <v>1.2857142857142858</v>
      </c>
    </row>
    <row r="593" spans="9:12" x14ac:dyDescent="0.25">
      <c r="I593" s="20" t="s">
        <v>67</v>
      </c>
      <c r="J593" s="5">
        <v>11.687333333333333</v>
      </c>
      <c r="K593" s="56">
        <v>5</v>
      </c>
      <c r="L593" s="3">
        <v>1.8666666666666667</v>
      </c>
    </row>
    <row r="594" spans="9:12" x14ac:dyDescent="0.25">
      <c r="I594" s="20" t="s">
        <v>1650</v>
      </c>
      <c r="J594" s="5">
        <v>11.727500000000001</v>
      </c>
      <c r="K594" s="56">
        <v>3</v>
      </c>
      <c r="L594" s="3">
        <v>2</v>
      </c>
    </row>
    <row r="595" spans="9:12" x14ac:dyDescent="0.25">
      <c r="I595" s="20" t="s">
        <v>1474</v>
      </c>
      <c r="J595" s="5">
        <v>11.83</v>
      </c>
      <c r="K595" s="56">
        <v>2</v>
      </c>
      <c r="L595" s="3">
        <v>1.3333333333333333</v>
      </c>
    </row>
    <row r="596" spans="9:12" x14ac:dyDescent="0.25">
      <c r="I596" s="20" t="s">
        <v>818</v>
      </c>
      <c r="J596" s="5">
        <v>11.913333333333332</v>
      </c>
      <c r="K596" s="56">
        <v>2</v>
      </c>
      <c r="L596" s="3">
        <v>1.3333333333333333</v>
      </c>
    </row>
    <row r="597" spans="9:12" x14ac:dyDescent="0.25">
      <c r="I597" s="20" t="s">
        <v>402</v>
      </c>
      <c r="J597" s="5">
        <v>12.06</v>
      </c>
      <c r="K597" s="56">
        <v>7</v>
      </c>
      <c r="L597" s="3">
        <v>7</v>
      </c>
    </row>
    <row r="598" spans="9:12" x14ac:dyDescent="0.25">
      <c r="I598" s="20" t="s">
        <v>2052</v>
      </c>
      <c r="J598" s="5">
        <v>12.14</v>
      </c>
      <c r="K598" s="56">
        <v>7</v>
      </c>
      <c r="L598" s="3">
        <v>6</v>
      </c>
    </row>
    <row r="599" spans="9:12" x14ac:dyDescent="0.25">
      <c r="I599" s="20" t="s">
        <v>735</v>
      </c>
      <c r="J599" s="5">
        <v>12.14</v>
      </c>
      <c r="K599" s="56">
        <v>2</v>
      </c>
      <c r="L599" s="3">
        <v>2</v>
      </c>
    </row>
    <row r="600" spans="9:12" x14ac:dyDescent="0.25">
      <c r="I600" s="20" t="s">
        <v>2207</v>
      </c>
      <c r="J600" s="5">
        <v>12.19</v>
      </c>
      <c r="K600" s="56">
        <v>2</v>
      </c>
      <c r="L600" s="3">
        <v>1.5</v>
      </c>
    </row>
    <row r="601" spans="9:12" x14ac:dyDescent="0.25">
      <c r="I601" s="20" t="s">
        <v>2752</v>
      </c>
      <c r="J601" s="5">
        <v>12.245000000000001</v>
      </c>
      <c r="K601" s="56">
        <v>2</v>
      </c>
      <c r="L601" s="3">
        <v>2</v>
      </c>
    </row>
    <row r="602" spans="9:12" x14ac:dyDescent="0.25">
      <c r="I602" s="20" t="s">
        <v>1582</v>
      </c>
      <c r="J602" s="5">
        <v>12.272499999999999</v>
      </c>
      <c r="K602" s="56">
        <v>3</v>
      </c>
      <c r="L602" s="3">
        <v>1.5</v>
      </c>
    </row>
    <row r="603" spans="9:12" x14ac:dyDescent="0.25">
      <c r="I603" s="20" t="s">
        <v>2452</v>
      </c>
      <c r="J603" s="5">
        <v>12.39</v>
      </c>
      <c r="K603" s="56">
        <v>2</v>
      </c>
      <c r="L603" s="3">
        <v>2</v>
      </c>
    </row>
    <row r="604" spans="9:12" x14ac:dyDescent="0.25">
      <c r="I604" s="20" t="s">
        <v>1848</v>
      </c>
      <c r="J604" s="5">
        <v>12.465</v>
      </c>
      <c r="K604" s="56">
        <v>2</v>
      </c>
      <c r="L604" s="3">
        <v>1</v>
      </c>
    </row>
    <row r="605" spans="9:12" x14ac:dyDescent="0.25">
      <c r="I605" s="20" t="s">
        <v>1903</v>
      </c>
      <c r="J605" s="5">
        <v>12.489999999999998</v>
      </c>
      <c r="K605" s="56">
        <v>7</v>
      </c>
      <c r="L605" s="3">
        <v>3.5</v>
      </c>
    </row>
    <row r="606" spans="9:12" x14ac:dyDescent="0.25">
      <c r="I606" s="20" t="s">
        <v>1491</v>
      </c>
      <c r="J606" s="5">
        <v>12.559999999999999</v>
      </c>
      <c r="K606" s="56">
        <v>1</v>
      </c>
      <c r="L606" s="3">
        <v>1</v>
      </c>
    </row>
    <row r="607" spans="9:12" x14ac:dyDescent="0.25">
      <c r="I607" s="20" t="s">
        <v>1534</v>
      </c>
      <c r="J607" s="5">
        <v>12.62</v>
      </c>
      <c r="K607" s="56">
        <v>0</v>
      </c>
      <c r="L607" s="3">
        <v>0</v>
      </c>
    </row>
    <row r="608" spans="9:12" x14ac:dyDescent="0.25">
      <c r="I608" s="20" t="s">
        <v>753</v>
      </c>
      <c r="J608" s="5">
        <v>12.625</v>
      </c>
      <c r="K608" s="56">
        <v>4</v>
      </c>
      <c r="L608" s="3">
        <v>2.5</v>
      </c>
    </row>
    <row r="609" spans="9:12" x14ac:dyDescent="0.25">
      <c r="I609" s="20" t="s">
        <v>1322</v>
      </c>
      <c r="J609" s="5">
        <v>12.676666666666668</v>
      </c>
      <c r="K609" s="56">
        <v>2</v>
      </c>
      <c r="L609" s="3">
        <v>1.6666666666666667</v>
      </c>
    </row>
    <row r="610" spans="9:12" x14ac:dyDescent="0.25">
      <c r="I610" s="20" t="s">
        <v>1124</v>
      </c>
      <c r="J610" s="5">
        <v>12.688333333333333</v>
      </c>
      <c r="K610" s="56">
        <v>3</v>
      </c>
      <c r="L610" s="3">
        <v>1.1666666666666667</v>
      </c>
    </row>
    <row r="611" spans="9:12" x14ac:dyDescent="0.25">
      <c r="I611" s="20" t="s">
        <v>1800</v>
      </c>
      <c r="J611" s="5">
        <v>12.703333333333333</v>
      </c>
      <c r="K611" s="56">
        <v>3</v>
      </c>
      <c r="L611" s="3">
        <v>1.6666666666666667</v>
      </c>
    </row>
    <row r="612" spans="9:12" x14ac:dyDescent="0.25">
      <c r="I612" s="20" t="s">
        <v>454</v>
      </c>
      <c r="J612" s="5">
        <v>12.77</v>
      </c>
      <c r="K612" s="56">
        <v>2</v>
      </c>
      <c r="L612" s="3">
        <v>1</v>
      </c>
    </row>
    <row r="613" spans="9:12" x14ac:dyDescent="0.25">
      <c r="I613" s="20" t="s">
        <v>612</v>
      </c>
      <c r="J613" s="5">
        <v>12.794999999999998</v>
      </c>
      <c r="K613" s="56">
        <v>2</v>
      </c>
      <c r="L613" s="3">
        <v>1.5</v>
      </c>
    </row>
    <row r="614" spans="9:12" x14ac:dyDescent="0.25">
      <c r="I614" s="20" t="s">
        <v>1592</v>
      </c>
      <c r="J614" s="5">
        <v>12.83</v>
      </c>
      <c r="K614" s="56">
        <v>2</v>
      </c>
      <c r="L614" s="3">
        <v>1.3333333333333333</v>
      </c>
    </row>
    <row r="615" spans="9:12" x14ac:dyDescent="0.25">
      <c r="I615" s="20" t="s">
        <v>1611</v>
      </c>
      <c r="J615" s="5">
        <v>12.864999999999998</v>
      </c>
      <c r="K615" s="56">
        <v>2</v>
      </c>
      <c r="L615" s="3">
        <v>1.5</v>
      </c>
    </row>
    <row r="616" spans="9:12" x14ac:dyDescent="0.25">
      <c r="I616" s="20" t="s">
        <v>828</v>
      </c>
      <c r="J616" s="5">
        <v>12.979999999999999</v>
      </c>
      <c r="K616" s="56">
        <v>5</v>
      </c>
      <c r="L616" s="3">
        <v>1.6</v>
      </c>
    </row>
    <row r="617" spans="9:12" x14ac:dyDescent="0.25">
      <c r="I617" s="20" t="s">
        <v>1139</v>
      </c>
      <c r="J617" s="5">
        <v>13.02</v>
      </c>
      <c r="K617" s="56">
        <v>1</v>
      </c>
      <c r="L617" s="3">
        <v>1</v>
      </c>
    </row>
    <row r="618" spans="9:12" x14ac:dyDescent="0.25">
      <c r="I618" s="20" t="s">
        <v>2137</v>
      </c>
      <c r="J618" s="5">
        <v>13.07</v>
      </c>
      <c r="K618" s="56">
        <v>3</v>
      </c>
      <c r="L618" s="3">
        <v>2.5</v>
      </c>
    </row>
    <row r="619" spans="9:12" x14ac:dyDescent="0.25">
      <c r="I619" s="20" t="s">
        <v>843</v>
      </c>
      <c r="J619" s="5">
        <v>13.11</v>
      </c>
      <c r="K619" s="56">
        <v>2</v>
      </c>
      <c r="L619" s="3">
        <v>1.5</v>
      </c>
    </row>
    <row r="620" spans="9:12" x14ac:dyDescent="0.25">
      <c r="I620" s="20" t="s">
        <v>2744</v>
      </c>
      <c r="J620" s="5">
        <v>13.1675</v>
      </c>
      <c r="K620" s="56">
        <v>2</v>
      </c>
      <c r="L620" s="3">
        <v>1.75</v>
      </c>
    </row>
    <row r="621" spans="9:12" x14ac:dyDescent="0.25">
      <c r="I621" s="20" t="s">
        <v>1238</v>
      </c>
      <c r="J621" s="5">
        <v>13.18</v>
      </c>
      <c r="K621" s="56">
        <v>2</v>
      </c>
      <c r="L621" s="3">
        <v>2</v>
      </c>
    </row>
    <row r="622" spans="9:12" x14ac:dyDescent="0.25">
      <c r="I622" s="20" t="s">
        <v>2147</v>
      </c>
      <c r="J622" s="5">
        <v>13.35</v>
      </c>
      <c r="K622" s="56">
        <v>2</v>
      </c>
      <c r="L622" s="3">
        <v>1.25</v>
      </c>
    </row>
    <row r="623" spans="9:12" x14ac:dyDescent="0.25">
      <c r="I623" s="20" t="s">
        <v>765</v>
      </c>
      <c r="J623" s="5">
        <v>13.556666666666667</v>
      </c>
      <c r="K623" s="56">
        <v>2</v>
      </c>
      <c r="L623" s="3">
        <v>1.6666666666666667</v>
      </c>
    </row>
    <row r="624" spans="9:12" x14ac:dyDescent="0.25">
      <c r="I624" s="20" t="s">
        <v>1825</v>
      </c>
      <c r="J624" s="5">
        <v>13.639999999999999</v>
      </c>
      <c r="K624" s="56">
        <v>4</v>
      </c>
      <c r="L624" s="3">
        <v>3</v>
      </c>
    </row>
    <row r="625" spans="9:12" x14ac:dyDescent="0.25">
      <c r="I625" s="20" t="s">
        <v>756</v>
      </c>
      <c r="J625" s="5">
        <v>13.66</v>
      </c>
      <c r="K625" s="56">
        <v>0</v>
      </c>
      <c r="L625" s="3">
        <v>0</v>
      </c>
    </row>
    <row r="626" spans="9:12" x14ac:dyDescent="0.25">
      <c r="I626" s="20" t="s">
        <v>2255</v>
      </c>
      <c r="J626" s="5">
        <v>13.695</v>
      </c>
      <c r="K626" s="56">
        <v>3</v>
      </c>
      <c r="L626" s="3">
        <v>2</v>
      </c>
    </row>
    <row r="627" spans="9:12" x14ac:dyDescent="0.25">
      <c r="I627" s="20" t="s">
        <v>367</v>
      </c>
      <c r="J627" s="5">
        <v>13.727499999999999</v>
      </c>
      <c r="K627" s="56">
        <v>7</v>
      </c>
      <c r="L627" s="3">
        <v>2.5</v>
      </c>
    </row>
    <row r="628" spans="9:12" x14ac:dyDescent="0.25">
      <c r="I628" s="20" t="s">
        <v>2414</v>
      </c>
      <c r="J628" s="5">
        <v>13.753333333333336</v>
      </c>
      <c r="K628" s="56">
        <v>2</v>
      </c>
      <c r="L628" s="3">
        <v>1</v>
      </c>
    </row>
    <row r="629" spans="9:12" x14ac:dyDescent="0.25">
      <c r="I629" s="20" t="s">
        <v>1885</v>
      </c>
      <c r="J629" s="5">
        <v>13.756666666666666</v>
      </c>
      <c r="K629" s="56">
        <v>2</v>
      </c>
      <c r="L629" s="3">
        <v>1.3333333333333333</v>
      </c>
    </row>
    <row r="630" spans="9:12" x14ac:dyDescent="0.25">
      <c r="I630" s="20" t="s">
        <v>1362</v>
      </c>
      <c r="J630" s="5">
        <v>13.89</v>
      </c>
      <c r="K630" s="56">
        <v>1</v>
      </c>
      <c r="L630" s="3">
        <v>1</v>
      </c>
    </row>
    <row r="631" spans="9:12" x14ac:dyDescent="0.25">
      <c r="I631" s="20" t="s">
        <v>2022</v>
      </c>
      <c r="J631" s="5">
        <v>13.89</v>
      </c>
      <c r="K631" s="56">
        <v>2</v>
      </c>
      <c r="L631" s="3">
        <v>2</v>
      </c>
    </row>
    <row r="632" spans="9:12" x14ac:dyDescent="0.25">
      <c r="I632" s="20" t="s">
        <v>950</v>
      </c>
      <c r="J632" s="5">
        <v>13.946000000000002</v>
      </c>
      <c r="K632" s="56">
        <v>2</v>
      </c>
      <c r="L632" s="3">
        <v>1.6</v>
      </c>
    </row>
    <row r="633" spans="9:12" x14ac:dyDescent="0.25">
      <c r="I633" s="20" t="s">
        <v>935</v>
      </c>
      <c r="J633" s="5">
        <v>13.975</v>
      </c>
      <c r="K633" s="56">
        <v>3</v>
      </c>
      <c r="L633" s="3">
        <v>2</v>
      </c>
    </row>
    <row r="634" spans="9:12" x14ac:dyDescent="0.25">
      <c r="I634" s="20" t="s">
        <v>1062</v>
      </c>
      <c r="J634" s="5">
        <v>13.99</v>
      </c>
      <c r="K634" s="56">
        <v>3</v>
      </c>
      <c r="L634" s="3">
        <v>3</v>
      </c>
    </row>
    <row r="635" spans="9:12" x14ac:dyDescent="0.25">
      <c r="I635" s="20" t="s">
        <v>1018</v>
      </c>
      <c r="J635" s="5">
        <v>13.99</v>
      </c>
      <c r="K635" s="56">
        <v>2</v>
      </c>
      <c r="L635" s="3">
        <v>2</v>
      </c>
    </row>
    <row r="636" spans="9:12" x14ac:dyDescent="0.25">
      <c r="I636" s="20" t="s">
        <v>2892</v>
      </c>
      <c r="J636" s="5">
        <v>14</v>
      </c>
      <c r="K636" s="56">
        <v>2</v>
      </c>
      <c r="L636" s="3">
        <v>2</v>
      </c>
    </row>
    <row r="637" spans="9:12" x14ac:dyDescent="0.25">
      <c r="I637" s="20" t="s">
        <v>1461</v>
      </c>
      <c r="J637" s="5">
        <v>14</v>
      </c>
      <c r="K637" s="56">
        <v>2</v>
      </c>
      <c r="L637" s="3">
        <v>2</v>
      </c>
    </row>
    <row r="638" spans="9:12" x14ac:dyDescent="0.25">
      <c r="I638" s="20" t="s">
        <v>1112</v>
      </c>
      <c r="J638" s="5">
        <v>14</v>
      </c>
      <c r="K638" s="56">
        <v>1</v>
      </c>
      <c r="L638" s="3">
        <v>1</v>
      </c>
    </row>
    <row r="639" spans="9:12" x14ac:dyDescent="0.25">
      <c r="I639" s="20" t="s">
        <v>325</v>
      </c>
      <c r="J639" s="5">
        <v>14.053333333333333</v>
      </c>
      <c r="K639" s="56">
        <v>2</v>
      </c>
      <c r="L639" s="3">
        <v>1.6666666666666667</v>
      </c>
    </row>
    <row r="640" spans="9:12" x14ac:dyDescent="0.25">
      <c r="I640" s="20" t="s">
        <v>209</v>
      </c>
      <c r="J640" s="5">
        <v>14.147500000000001</v>
      </c>
      <c r="K640" s="56">
        <v>2</v>
      </c>
      <c r="L640" s="3">
        <v>1.5</v>
      </c>
    </row>
    <row r="641" spans="9:12" x14ac:dyDescent="0.25">
      <c r="I641" s="20" t="s">
        <v>2103</v>
      </c>
      <c r="J641" s="5">
        <v>14.256666666666666</v>
      </c>
      <c r="K641" s="56">
        <v>2</v>
      </c>
      <c r="L641" s="3">
        <v>1</v>
      </c>
    </row>
    <row r="642" spans="9:12" x14ac:dyDescent="0.25">
      <c r="I642" s="20" t="s">
        <v>1742</v>
      </c>
      <c r="J642" s="5">
        <v>14.29</v>
      </c>
      <c r="K642" s="56">
        <v>1</v>
      </c>
      <c r="L642" s="3">
        <v>0.5</v>
      </c>
    </row>
    <row r="643" spans="9:12" x14ac:dyDescent="0.25">
      <c r="I643" s="20" t="s">
        <v>408</v>
      </c>
      <c r="J643" s="5">
        <v>14.37</v>
      </c>
      <c r="K643" s="56">
        <v>1</v>
      </c>
      <c r="L643" s="3">
        <v>1</v>
      </c>
    </row>
    <row r="644" spans="9:12" x14ac:dyDescent="0.25">
      <c r="I644" s="20" t="s">
        <v>2640</v>
      </c>
      <c r="J644" s="5">
        <v>14.48</v>
      </c>
      <c r="K644" s="56">
        <v>2</v>
      </c>
      <c r="L644" s="3">
        <v>2</v>
      </c>
    </row>
    <row r="645" spans="9:12" x14ac:dyDescent="0.25">
      <c r="I645" s="20" t="s">
        <v>3009</v>
      </c>
      <c r="J645" s="5">
        <v>14.48</v>
      </c>
      <c r="K645" s="56">
        <v>7</v>
      </c>
      <c r="L645" s="3">
        <v>7</v>
      </c>
    </row>
    <row r="646" spans="9:12" x14ac:dyDescent="0.25">
      <c r="I646" s="20" t="s">
        <v>1996</v>
      </c>
      <c r="J646" s="5">
        <v>14.48</v>
      </c>
      <c r="K646" s="56">
        <v>0</v>
      </c>
      <c r="L646" s="3">
        <v>0</v>
      </c>
    </row>
    <row r="647" spans="9:12" x14ac:dyDescent="0.25">
      <c r="I647" s="20" t="s">
        <v>1737</v>
      </c>
      <c r="J647" s="5">
        <v>14.489999999999998</v>
      </c>
      <c r="K647" s="56">
        <v>1</v>
      </c>
      <c r="L647" s="3">
        <v>0.5</v>
      </c>
    </row>
    <row r="648" spans="9:12" x14ac:dyDescent="0.25">
      <c r="I648" s="20" t="s">
        <v>1656</v>
      </c>
      <c r="J648" s="5">
        <v>14.489999999999998</v>
      </c>
      <c r="K648" s="56">
        <v>1</v>
      </c>
      <c r="L648" s="3">
        <v>1</v>
      </c>
    </row>
    <row r="649" spans="9:12" x14ac:dyDescent="0.25">
      <c r="I649" s="20" t="s">
        <v>170</v>
      </c>
      <c r="J649" s="5">
        <v>14.490000000000002</v>
      </c>
      <c r="K649" s="56">
        <v>7</v>
      </c>
      <c r="L649" s="3">
        <v>4.333333333333333</v>
      </c>
    </row>
    <row r="650" spans="9:12" x14ac:dyDescent="0.25">
      <c r="I650" s="20" t="s">
        <v>2437</v>
      </c>
      <c r="J650" s="5">
        <v>14.52</v>
      </c>
      <c r="K650" s="56">
        <v>3</v>
      </c>
      <c r="L650" s="3">
        <v>3</v>
      </c>
    </row>
    <row r="651" spans="9:12" x14ac:dyDescent="0.25">
      <c r="I651" s="20" t="s">
        <v>310</v>
      </c>
      <c r="J651" s="5">
        <v>14.52</v>
      </c>
      <c r="K651" s="56">
        <v>3</v>
      </c>
      <c r="L651" s="3">
        <v>3</v>
      </c>
    </row>
    <row r="652" spans="9:12" x14ac:dyDescent="0.25">
      <c r="I652" s="20" t="s">
        <v>1631</v>
      </c>
      <c r="J652" s="5">
        <v>14.584999999999999</v>
      </c>
      <c r="K652" s="56">
        <v>1</v>
      </c>
      <c r="L652" s="3">
        <v>0.5</v>
      </c>
    </row>
    <row r="653" spans="9:12" x14ac:dyDescent="0.25">
      <c r="I653" s="20" t="s">
        <v>1638</v>
      </c>
      <c r="J653" s="5">
        <v>14.634</v>
      </c>
      <c r="K653" s="56">
        <v>2</v>
      </c>
      <c r="L653" s="3">
        <v>1.6</v>
      </c>
    </row>
    <row r="654" spans="9:12" x14ac:dyDescent="0.25">
      <c r="I654" s="20" t="s">
        <v>2063</v>
      </c>
      <c r="J654" s="5">
        <v>14.659999999999998</v>
      </c>
      <c r="K654" s="56">
        <v>2</v>
      </c>
      <c r="L654" s="3">
        <v>1.3333333333333333</v>
      </c>
    </row>
    <row r="655" spans="9:12" x14ac:dyDescent="0.25">
      <c r="I655" s="20" t="s">
        <v>1468</v>
      </c>
      <c r="J655" s="5">
        <v>14.7</v>
      </c>
      <c r="K655" s="56">
        <v>2</v>
      </c>
      <c r="L655" s="3">
        <v>2</v>
      </c>
    </row>
    <row r="656" spans="9:12" x14ac:dyDescent="0.25">
      <c r="I656" s="20" t="s">
        <v>518</v>
      </c>
      <c r="J656" s="5">
        <v>14.729999999999999</v>
      </c>
      <c r="K656" s="56">
        <v>1</v>
      </c>
      <c r="L656" s="3">
        <v>1</v>
      </c>
    </row>
    <row r="657" spans="9:12" x14ac:dyDescent="0.25">
      <c r="I657" s="20" t="s">
        <v>201</v>
      </c>
      <c r="J657" s="5">
        <v>14.764999999999999</v>
      </c>
      <c r="K657" s="56">
        <v>3</v>
      </c>
      <c r="L657" s="3">
        <v>2.5</v>
      </c>
    </row>
    <row r="658" spans="9:12" x14ac:dyDescent="0.25">
      <c r="I658" s="20" t="s">
        <v>923</v>
      </c>
      <c r="J658" s="5">
        <v>14.784999999999998</v>
      </c>
      <c r="K658" s="56">
        <v>2</v>
      </c>
      <c r="L658" s="3">
        <v>2</v>
      </c>
    </row>
    <row r="659" spans="9:12" x14ac:dyDescent="0.25">
      <c r="I659" s="20" t="s">
        <v>731</v>
      </c>
      <c r="J659" s="5">
        <v>14.8</v>
      </c>
      <c r="K659" s="56">
        <v>2</v>
      </c>
      <c r="L659" s="3">
        <v>1.5</v>
      </c>
    </row>
    <row r="660" spans="9:12" x14ac:dyDescent="0.25">
      <c r="I660" s="20" t="s">
        <v>2412</v>
      </c>
      <c r="J660" s="5">
        <v>14.833333333333334</v>
      </c>
      <c r="K660" s="56">
        <v>6</v>
      </c>
      <c r="L660" s="3">
        <v>4.666666666666667</v>
      </c>
    </row>
    <row r="661" spans="9:12" x14ac:dyDescent="0.25">
      <c r="I661" s="20" t="s">
        <v>1537</v>
      </c>
      <c r="J661" s="5">
        <v>14.88</v>
      </c>
      <c r="K661" s="56">
        <v>2</v>
      </c>
      <c r="L661" s="3">
        <v>2</v>
      </c>
    </row>
    <row r="662" spans="9:12" x14ac:dyDescent="0.25">
      <c r="I662" s="20" t="s">
        <v>185</v>
      </c>
      <c r="J662" s="5">
        <v>14.955000000000002</v>
      </c>
      <c r="K662" s="56">
        <v>2</v>
      </c>
      <c r="L662" s="3">
        <v>1</v>
      </c>
    </row>
    <row r="663" spans="9:12" x14ac:dyDescent="0.25">
      <c r="I663" s="20" t="s">
        <v>2555</v>
      </c>
      <c r="J663" s="5">
        <v>15.094999999999999</v>
      </c>
      <c r="K663" s="56">
        <v>1</v>
      </c>
      <c r="L663" s="3">
        <v>1</v>
      </c>
    </row>
    <row r="664" spans="9:12" x14ac:dyDescent="0.25">
      <c r="I664" s="20" t="s">
        <v>1244</v>
      </c>
      <c r="J664" s="5">
        <v>15.116000000000003</v>
      </c>
      <c r="K664" s="56">
        <v>2</v>
      </c>
      <c r="L664" s="3">
        <v>1.4</v>
      </c>
    </row>
    <row r="665" spans="9:12" x14ac:dyDescent="0.25">
      <c r="I665" s="20" t="s">
        <v>553</v>
      </c>
      <c r="J665" s="5">
        <v>15.163333333333334</v>
      </c>
      <c r="K665" s="56">
        <v>4</v>
      </c>
      <c r="L665" s="3">
        <v>2.3333333333333335</v>
      </c>
    </row>
    <row r="666" spans="9:12" x14ac:dyDescent="0.25">
      <c r="I666" s="20" t="s">
        <v>131</v>
      </c>
      <c r="J666" s="5">
        <v>15.329999999999998</v>
      </c>
      <c r="K666" s="56">
        <v>3</v>
      </c>
      <c r="L666" s="3">
        <v>2</v>
      </c>
    </row>
    <row r="667" spans="9:12" x14ac:dyDescent="0.25">
      <c r="I667" s="20" t="s">
        <v>101</v>
      </c>
      <c r="J667" s="5">
        <v>15.333181818181821</v>
      </c>
      <c r="K667" s="56">
        <v>9</v>
      </c>
      <c r="L667" s="3">
        <v>1.9772727272727273</v>
      </c>
    </row>
    <row r="668" spans="9:12" x14ac:dyDescent="0.25">
      <c r="I668" s="20" t="s">
        <v>508</v>
      </c>
      <c r="J668" s="5">
        <v>15.4725</v>
      </c>
      <c r="K668" s="56">
        <v>7</v>
      </c>
      <c r="L668" s="3">
        <v>3.75</v>
      </c>
    </row>
    <row r="669" spans="9:12" x14ac:dyDescent="0.25">
      <c r="I669" s="20" t="s">
        <v>420</v>
      </c>
      <c r="J669" s="5">
        <v>15.5</v>
      </c>
      <c r="K669" s="56">
        <v>3</v>
      </c>
      <c r="L669" s="3">
        <v>2.5</v>
      </c>
    </row>
    <row r="670" spans="9:12" x14ac:dyDescent="0.25">
      <c r="I670" s="20" t="s">
        <v>1603</v>
      </c>
      <c r="J670" s="5">
        <v>15.5</v>
      </c>
      <c r="K670" s="56">
        <v>1</v>
      </c>
      <c r="L670" s="3">
        <v>1</v>
      </c>
    </row>
    <row r="671" spans="9:12" x14ac:dyDescent="0.25">
      <c r="I671" s="20" t="s">
        <v>2296</v>
      </c>
      <c r="J671" s="5">
        <v>15.554000000000002</v>
      </c>
      <c r="K671" s="56">
        <v>2</v>
      </c>
      <c r="L671" s="3">
        <v>1</v>
      </c>
    </row>
    <row r="672" spans="9:12" x14ac:dyDescent="0.25">
      <c r="I672" s="20" t="s">
        <v>944</v>
      </c>
      <c r="J672" s="5">
        <v>15.59</v>
      </c>
      <c r="K672" s="56">
        <v>1</v>
      </c>
      <c r="L672" s="3">
        <v>1</v>
      </c>
    </row>
    <row r="673" spans="9:12" x14ac:dyDescent="0.25">
      <c r="I673" s="20" t="s">
        <v>1164</v>
      </c>
      <c r="J673" s="5">
        <v>15.686666666666666</v>
      </c>
      <c r="K673" s="56">
        <v>2</v>
      </c>
      <c r="L673" s="3">
        <v>1.8333333333333333</v>
      </c>
    </row>
    <row r="674" spans="9:12" x14ac:dyDescent="0.25">
      <c r="I674" s="20" t="s">
        <v>1285</v>
      </c>
      <c r="J674" s="5">
        <v>15.700000000000001</v>
      </c>
      <c r="K674" s="56">
        <v>3</v>
      </c>
      <c r="L674" s="3">
        <v>2</v>
      </c>
    </row>
    <row r="675" spans="9:12" x14ac:dyDescent="0.25">
      <c r="I675" s="20" t="s">
        <v>2097</v>
      </c>
      <c r="J675" s="5">
        <v>15.717500000000001</v>
      </c>
      <c r="K675" s="56">
        <v>5</v>
      </c>
      <c r="L675" s="3">
        <v>3.25</v>
      </c>
    </row>
    <row r="676" spans="9:12" x14ac:dyDescent="0.25">
      <c r="I676" s="20" t="s">
        <v>2217</v>
      </c>
      <c r="J676" s="5">
        <v>15.73</v>
      </c>
      <c r="K676" s="56">
        <v>2</v>
      </c>
      <c r="L676" s="3">
        <v>2</v>
      </c>
    </row>
    <row r="677" spans="9:12" x14ac:dyDescent="0.25">
      <c r="I677" s="20" t="s">
        <v>1364</v>
      </c>
      <c r="J677" s="5">
        <v>15.786000000000001</v>
      </c>
      <c r="K677" s="56">
        <v>5</v>
      </c>
      <c r="L677" s="3">
        <v>1.4</v>
      </c>
    </row>
    <row r="678" spans="9:12" x14ac:dyDescent="0.25">
      <c r="I678" s="20" t="s">
        <v>2441</v>
      </c>
      <c r="J678" s="5">
        <v>15.794</v>
      </c>
      <c r="K678" s="56">
        <v>2</v>
      </c>
      <c r="L678" s="3">
        <v>1.2</v>
      </c>
    </row>
    <row r="679" spans="9:12" x14ac:dyDescent="0.25">
      <c r="I679" s="20" t="s">
        <v>2092</v>
      </c>
      <c r="J679" s="5">
        <v>15.844999999999999</v>
      </c>
      <c r="K679" s="56">
        <v>2</v>
      </c>
      <c r="L679" s="3">
        <v>2</v>
      </c>
    </row>
    <row r="680" spans="9:12" x14ac:dyDescent="0.25">
      <c r="I680" s="20" t="s">
        <v>1360</v>
      </c>
      <c r="J680" s="5">
        <v>16.11</v>
      </c>
      <c r="K680" s="56">
        <v>2</v>
      </c>
      <c r="L680" s="3">
        <v>2</v>
      </c>
    </row>
    <row r="681" spans="9:12" x14ac:dyDescent="0.25">
      <c r="I681" s="20" t="s">
        <v>2701</v>
      </c>
      <c r="J681" s="5">
        <v>16.36</v>
      </c>
      <c r="K681" s="56">
        <v>2</v>
      </c>
      <c r="L681" s="3">
        <v>2</v>
      </c>
    </row>
    <row r="682" spans="9:12" x14ac:dyDescent="0.25">
      <c r="I682" s="20" t="s">
        <v>2319</v>
      </c>
      <c r="J682" s="5">
        <v>16.376666666666665</v>
      </c>
      <c r="K682" s="56">
        <v>2</v>
      </c>
      <c r="L682" s="3">
        <v>1.6666666666666667</v>
      </c>
    </row>
    <row r="683" spans="9:12" x14ac:dyDescent="0.25">
      <c r="I683" s="20" t="s">
        <v>428</v>
      </c>
      <c r="J683" s="5">
        <v>16.3825</v>
      </c>
      <c r="K683" s="56">
        <v>2</v>
      </c>
      <c r="L683" s="3">
        <v>1</v>
      </c>
    </row>
    <row r="684" spans="9:12" x14ac:dyDescent="0.25">
      <c r="I684" s="20" t="s">
        <v>2380</v>
      </c>
      <c r="J684" s="5">
        <v>16.486666666666668</v>
      </c>
      <c r="K684" s="56">
        <v>7</v>
      </c>
      <c r="L684" s="3">
        <v>4.333333333333333</v>
      </c>
    </row>
    <row r="685" spans="9:12" x14ac:dyDescent="0.25">
      <c r="I685" s="20" t="s">
        <v>2174</v>
      </c>
      <c r="J685" s="5">
        <v>16.713333333333335</v>
      </c>
      <c r="K685" s="56">
        <v>9</v>
      </c>
      <c r="L685" s="3">
        <v>4.333333333333333</v>
      </c>
    </row>
    <row r="686" spans="9:12" x14ac:dyDescent="0.25">
      <c r="I686" s="20" t="s">
        <v>1681</v>
      </c>
      <c r="J686" s="5">
        <v>16.87</v>
      </c>
      <c r="K686" s="56">
        <v>0</v>
      </c>
      <c r="L686" s="3">
        <v>0</v>
      </c>
    </row>
    <row r="687" spans="9:12" x14ac:dyDescent="0.25">
      <c r="I687" s="20" t="s">
        <v>2988</v>
      </c>
      <c r="J687" s="5">
        <v>17.079999999999998</v>
      </c>
      <c r="K687" s="56">
        <v>1</v>
      </c>
      <c r="L687" s="3">
        <v>1</v>
      </c>
    </row>
    <row r="688" spans="9:12" x14ac:dyDescent="0.25">
      <c r="I688" s="20" t="s">
        <v>1211</v>
      </c>
      <c r="J688" s="5">
        <v>17.143333333333334</v>
      </c>
      <c r="K688" s="56">
        <v>3</v>
      </c>
      <c r="L688" s="3">
        <v>1.6666666666666667</v>
      </c>
    </row>
    <row r="689" spans="9:12" x14ac:dyDescent="0.25">
      <c r="I689" s="20" t="s">
        <v>1205</v>
      </c>
      <c r="J689" s="5">
        <v>17.15285714285714</v>
      </c>
      <c r="K689" s="56">
        <v>7</v>
      </c>
      <c r="L689" s="3">
        <v>1.7142857142857142</v>
      </c>
    </row>
    <row r="690" spans="9:12" x14ac:dyDescent="0.25">
      <c r="I690" s="20" t="s">
        <v>2030</v>
      </c>
      <c r="J690" s="5">
        <v>17.177499999999998</v>
      </c>
      <c r="K690" s="56">
        <v>2</v>
      </c>
      <c r="L690" s="3">
        <v>1.75</v>
      </c>
    </row>
    <row r="691" spans="9:12" x14ac:dyDescent="0.25">
      <c r="I691" s="20" t="s">
        <v>2229</v>
      </c>
      <c r="J691" s="5">
        <v>17.234999999999999</v>
      </c>
      <c r="K691" s="56">
        <v>2</v>
      </c>
      <c r="L691" s="3">
        <v>1.5</v>
      </c>
    </row>
    <row r="692" spans="9:12" x14ac:dyDescent="0.25">
      <c r="I692" s="20" t="s">
        <v>654</v>
      </c>
      <c r="J692" s="5">
        <v>17.344999999999999</v>
      </c>
      <c r="K692" s="56">
        <v>2</v>
      </c>
      <c r="L692" s="3">
        <v>2</v>
      </c>
    </row>
    <row r="693" spans="9:12" x14ac:dyDescent="0.25">
      <c r="I693" s="20" t="s">
        <v>2076</v>
      </c>
      <c r="J693" s="5">
        <v>17.4025</v>
      </c>
      <c r="K693" s="56">
        <v>8</v>
      </c>
      <c r="L693" s="3">
        <v>5.25</v>
      </c>
    </row>
    <row r="694" spans="9:12" x14ac:dyDescent="0.25">
      <c r="I694" s="20" t="s">
        <v>114</v>
      </c>
      <c r="J694" s="5">
        <v>17.438297872340424</v>
      </c>
      <c r="K694" s="56">
        <v>7</v>
      </c>
      <c r="L694" s="3">
        <v>1.7872340425531914</v>
      </c>
    </row>
    <row r="695" spans="9:12" x14ac:dyDescent="0.25">
      <c r="I695" s="20" t="s">
        <v>1371</v>
      </c>
      <c r="J695" s="5">
        <v>17.476666666666667</v>
      </c>
      <c r="K695" s="56">
        <v>2</v>
      </c>
      <c r="L695" s="3">
        <v>1.6666666666666667</v>
      </c>
    </row>
    <row r="696" spans="9:12" x14ac:dyDescent="0.25">
      <c r="I696" s="20" t="s">
        <v>1028</v>
      </c>
      <c r="J696" s="5">
        <v>17.497142857142855</v>
      </c>
      <c r="K696" s="56">
        <v>2</v>
      </c>
      <c r="L696" s="3">
        <v>1.2857142857142858</v>
      </c>
    </row>
    <row r="697" spans="9:12" x14ac:dyDescent="0.25">
      <c r="I697" s="20" t="s">
        <v>684</v>
      </c>
      <c r="J697" s="5">
        <v>17.78</v>
      </c>
      <c r="K697" s="56">
        <v>2</v>
      </c>
      <c r="L697" s="3">
        <v>2</v>
      </c>
    </row>
    <row r="698" spans="9:12" x14ac:dyDescent="0.25">
      <c r="I698" s="20" t="s">
        <v>681</v>
      </c>
      <c r="J698" s="5">
        <v>17.896666666666665</v>
      </c>
      <c r="K698" s="56">
        <v>4</v>
      </c>
      <c r="L698" s="3">
        <v>2</v>
      </c>
    </row>
    <row r="699" spans="9:12" x14ac:dyDescent="0.25">
      <c r="I699" s="20" t="s">
        <v>313</v>
      </c>
      <c r="J699" s="5">
        <v>17.916666666666668</v>
      </c>
      <c r="K699" s="56">
        <v>1</v>
      </c>
      <c r="L699" s="3">
        <v>1</v>
      </c>
    </row>
    <row r="700" spans="9:12" x14ac:dyDescent="0.25">
      <c r="I700" s="20" t="s">
        <v>2525</v>
      </c>
      <c r="J700" s="5">
        <v>18.056666666666668</v>
      </c>
      <c r="K700" s="56">
        <v>2</v>
      </c>
      <c r="L700" s="3">
        <v>1.3333333333333333</v>
      </c>
    </row>
    <row r="701" spans="9:12" x14ac:dyDescent="0.25">
      <c r="I701" s="20" t="s">
        <v>2008</v>
      </c>
      <c r="J701" s="5">
        <v>18.059999999999999</v>
      </c>
      <c r="K701" s="56">
        <v>1</v>
      </c>
      <c r="L701" s="3">
        <v>1</v>
      </c>
    </row>
    <row r="702" spans="9:12" x14ac:dyDescent="0.25">
      <c r="I702" s="20" t="s">
        <v>2659</v>
      </c>
      <c r="J702" s="5">
        <v>18.059999999999999</v>
      </c>
      <c r="K702" s="56">
        <v>1</v>
      </c>
      <c r="L702" s="3">
        <v>1</v>
      </c>
    </row>
    <row r="703" spans="9:12" x14ac:dyDescent="0.25">
      <c r="I703" s="20" t="s">
        <v>298</v>
      </c>
      <c r="J703" s="5">
        <v>18.489999999999998</v>
      </c>
      <c r="K703" s="56">
        <v>7</v>
      </c>
      <c r="L703" s="3">
        <v>4.25</v>
      </c>
    </row>
    <row r="704" spans="9:12" x14ac:dyDescent="0.25">
      <c r="I704" s="20" t="s">
        <v>855</v>
      </c>
      <c r="J704" s="5">
        <v>18.5</v>
      </c>
      <c r="K704" s="56">
        <v>1</v>
      </c>
      <c r="L704" s="3">
        <v>0.5</v>
      </c>
    </row>
    <row r="705" spans="9:12" x14ac:dyDescent="0.25">
      <c r="I705" s="20" t="s">
        <v>888</v>
      </c>
      <c r="J705" s="5">
        <v>18.513333333333332</v>
      </c>
      <c r="K705" s="56">
        <v>2</v>
      </c>
      <c r="L705" s="3">
        <v>1.6666666666666667</v>
      </c>
    </row>
    <row r="706" spans="9:12" x14ac:dyDescent="0.25">
      <c r="I706" s="20" t="s">
        <v>2066</v>
      </c>
      <c r="J706" s="5">
        <v>18.527499999999996</v>
      </c>
      <c r="K706" s="56">
        <v>3</v>
      </c>
      <c r="L706" s="3">
        <v>2.25</v>
      </c>
    </row>
    <row r="707" spans="9:12" x14ac:dyDescent="0.25">
      <c r="I707" s="20" t="s">
        <v>590</v>
      </c>
      <c r="J707" s="5">
        <v>18.715</v>
      </c>
      <c r="K707" s="56">
        <v>9</v>
      </c>
      <c r="L707" s="3">
        <v>5.75</v>
      </c>
    </row>
    <row r="708" spans="9:12" x14ac:dyDescent="0.25">
      <c r="I708" s="20" t="s">
        <v>198</v>
      </c>
      <c r="J708" s="5">
        <v>18.920000000000002</v>
      </c>
      <c r="K708" s="56">
        <v>7</v>
      </c>
      <c r="L708" s="3">
        <v>4</v>
      </c>
    </row>
    <row r="709" spans="9:12" x14ac:dyDescent="0.25">
      <c r="I709" s="20" t="s">
        <v>1524</v>
      </c>
      <c r="J709" s="5">
        <v>18.995000000000001</v>
      </c>
      <c r="K709" s="56">
        <v>2</v>
      </c>
      <c r="L709" s="3">
        <v>1</v>
      </c>
    </row>
    <row r="710" spans="9:12" x14ac:dyDescent="0.25">
      <c r="I710" s="20" t="s">
        <v>696</v>
      </c>
      <c r="J710" s="5">
        <v>19.076000000000001</v>
      </c>
      <c r="K710" s="56">
        <v>3</v>
      </c>
      <c r="L710" s="3">
        <v>1.2</v>
      </c>
    </row>
    <row r="711" spans="9:12" x14ac:dyDescent="0.25">
      <c r="I711" s="20" t="s">
        <v>437</v>
      </c>
      <c r="J711" s="5">
        <v>19.209999999999997</v>
      </c>
      <c r="K711" s="56">
        <v>7</v>
      </c>
      <c r="L711" s="3">
        <v>3.3333333333333335</v>
      </c>
    </row>
    <row r="712" spans="9:12" x14ac:dyDescent="0.25">
      <c r="I712" s="20" t="s">
        <v>405</v>
      </c>
      <c r="J712" s="5">
        <v>19.240000000000002</v>
      </c>
      <c r="K712" s="56">
        <v>4</v>
      </c>
      <c r="L712" s="3">
        <v>2</v>
      </c>
    </row>
    <row r="713" spans="9:12" x14ac:dyDescent="0.25">
      <c r="I713" s="20" t="s">
        <v>2393</v>
      </c>
      <c r="J713" s="5">
        <v>19.495000000000001</v>
      </c>
      <c r="K713" s="56">
        <v>2</v>
      </c>
      <c r="L713" s="3">
        <v>1.5</v>
      </c>
    </row>
    <row r="714" spans="9:12" x14ac:dyDescent="0.25">
      <c r="I714" s="20" t="s">
        <v>228</v>
      </c>
      <c r="J714" s="5">
        <v>19.497499999999999</v>
      </c>
      <c r="K714" s="56">
        <v>4</v>
      </c>
      <c r="L714" s="3">
        <v>2</v>
      </c>
    </row>
    <row r="715" spans="9:12" x14ac:dyDescent="0.25">
      <c r="I715" s="20" t="s">
        <v>250</v>
      </c>
      <c r="J715" s="5">
        <v>19.680000000000003</v>
      </c>
      <c r="K715" s="56">
        <v>0</v>
      </c>
      <c r="L715" s="3">
        <v>0</v>
      </c>
    </row>
    <row r="716" spans="9:12" x14ac:dyDescent="0.25">
      <c r="I716" s="20" t="s">
        <v>1823</v>
      </c>
      <c r="J716" s="5">
        <v>19.795000000000002</v>
      </c>
      <c r="K716" s="56">
        <v>1</v>
      </c>
      <c r="L716" s="3">
        <v>0.5</v>
      </c>
    </row>
    <row r="717" spans="9:12" x14ac:dyDescent="0.25">
      <c r="I717" s="20" t="s">
        <v>768</v>
      </c>
      <c r="J717" s="5">
        <v>19.95</v>
      </c>
      <c r="K717" s="56">
        <v>1</v>
      </c>
      <c r="L717" s="3">
        <v>1</v>
      </c>
    </row>
    <row r="718" spans="9:12" x14ac:dyDescent="0.25">
      <c r="I718" s="20" t="s">
        <v>262</v>
      </c>
      <c r="J718" s="5">
        <v>19.98</v>
      </c>
      <c r="K718" s="56">
        <v>4</v>
      </c>
      <c r="L718" s="3">
        <v>3.5</v>
      </c>
    </row>
    <row r="719" spans="9:12" x14ac:dyDescent="0.25">
      <c r="I719" s="20" t="s">
        <v>1291</v>
      </c>
      <c r="J719" s="5">
        <v>19.989999999999998</v>
      </c>
      <c r="K719" s="56">
        <v>0</v>
      </c>
      <c r="L719" s="3">
        <v>0</v>
      </c>
    </row>
    <row r="720" spans="9:12" x14ac:dyDescent="0.25">
      <c r="I720" s="20" t="s">
        <v>451</v>
      </c>
      <c r="J720" s="5">
        <v>19.989999999999998</v>
      </c>
      <c r="K720" s="56">
        <v>1</v>
      </c>
      <c r="L720" s="3">
        <v>1</v>
      </c>
    </row>
    <row r="721" spans="9:12" x14ac:dyDescent="0.25">
      <c r="I721" s="20" t="s">
        <v>2890</v>
      </c>
      <c r="J721" s="5">
        <v>19.989999999999998</v>
      </c>
      <c r="K721" s="56">
        <v>1</v>
      </c>
      <c r="L721" s="3">
        <v>1</v>
      </c>
    </row>
    <row r="722" spans="9:12" x14ac:dyDescent="0.25">
      <c r="I722" s="20" t="s">
        <v>344</v>
      </c>
      <c r="J722" s="5">
        <v>19.989999999999998</v>
      </c>
      <c r="K722" s="56">
        <v>2</v>
      </c>
      <c r="L722" s="3">
        <v>2</v>
      </c>
    </row>
    <row r="723" spans="9:12" x14ac:dyDescent="0.25">
      <c r="I723" s="20" t="s">
        <v>1236</v>
      </c>
      <c r="J723" s="5">
        <v>19.989999999999998</v>
      </c>
      <c r="K723" s="56">
        <v>1</v>
      </c>
      <c r="L723" s="3">
        <v>1</v>
      </c>
    </row>
    <row r="724" spans="9:12" x14ac:dyDescent="0.25">
      <c r="I724" s="20" t="s">
        <v>1960</v>
      </c>
      <c r="J724" s="5">
        <v>19.989999999999998</v>
      </c>
      <c r="K724" s="56">
        <v>2</v>
      </c>
      <c r="L724" s="3">
        <v>2</v>
      </c>
    </row>
    <row r="725" spans="9:12" x14ac:dyDescent="0.25">
      <c r="I725" s="20" t="s">
        <v>2495</v>
      </c>
      <c r="J725" s="5">
        <v>19.989999999999998</v>
      </c>
      <c r="K725" s="56">
        <v>1</v>
      </c>
      <c r="L725" s="3">
        <v>1</v>
      </c>
    </row>
    <row r="726" spans="9:12" x14ac:dyDescent="0.25">
      <c r="I726" s="20" t="s">
        <v>2805</v>
      </c>
      <c r="J726" s="5">
        <v>19.989999999999998</v>
      </c>
      <c r="K726" s="56">
        <v>1</v>
      </c>
      <c r="L726" s="3">
        <v>1</v>
      </c>
    </row>
    <row r="727" spans="9:12" x14ac:dyDescent="0.25">
      <c r="I727" s="20" t="s">
        <v>2872</v>
      </c>
      <c r="J727" s="5">
        <v>19.989999999999998</v>
      </c>
      <c r="K727" s="56">
        <v>0</v>
      </c>
      <c r="L727" s="3">
        <v>0</v>
      </c>
    </row>
    <row r="728" spans="9:12" x14ac:dyDescent="0.25">
      <c r="I728" s="20" t="s">
        <v>693</v>
      </c>
      <c r="J728" s="5">
        <v>19.989999999999998</v>
      </c>
      <c r="K728" s="56">
        <v>0</v>
      </c>
      <c r="L728" s="3">
        <v>0</v>
      </c>
    </row>
    <row r="729" spans="9:12" x14ac:dyDescent="0.25">
      <c r="I729" s="20" t="s">
        <v>1544</v>
      </c>
      <c r="J729" s="5">
        <v>19.989999999999998</v>
      </c>
      <c r="K729" s="56">
        <v>0</v>
      </c>
      <c r="L729" s="3">
        <v>0</v>
      </c>
    </row>
    <row r="730" spans="9:12" x14ac:dyDescent="0.25">
      <c r="I730" s="20" t="s">
        <v>1065</v>
      </c>
      <c r="J730" s="5">
        <v>19.989999999999998</v>
      </c>
      <c r="K730" s="56">
        <v>0</v>
      </c>
      <c r="L730" s="3">
        <v>0</v>
      </c>
    </row>
    <row r="731" spans="9:12" x14ac:dyDescent="0.25">
      <c r="I731" s="20" t="s">
        <v>2071</v>
      </c>
      <c r="J731" s="5">
        <v>19.989999999999998</v>
      </c>
      <c r="K731" s="56">
        <v>1</v>
      </c>
      <c r="L731" s="3">
        <v>1</v>
      </c>
    </row>
    <row r="732" spans="9:12" x14ac:dyDescent="0.25">
      <c r="I732" s="20" t="s">
        <v>2899</v>
      </c>
      <c r="J732" s="5">
        <v>19.989999999999998</v>
      </c>
      <c r="K732" s="56">
        <v>5</v>
      </c>
      <c r="L732" s="3">
        <v>5</v>
      </c>
    </row>
    <row r="733" spans="9:12" x14ac:dyDescent="0.25">
      <c r="I733" s="20" t="s">
        <v>82</v>
      </c>
      <c r="J733" s="5">
        <v>19.989999999999998</v>
      </c>
      <c r="K733" s="56">
        <v>1</v>
      </c>
      <c r="L733" s="3">
        <v>1</v>
      </c>
    </row>
    <row r="734" spans="9:12" x14ac:dyDescent="0.25">
      <c r="I734" s="20" t="s">
        <v>573</v>
      </c>
      <c r="J734" s="5">
        <v>19.989999999999998</v>
      </c>
      <c r="K734" s="56">
        <v>0</v>
      </c>
      <c r="L734" s="3">
        <v>0</v>
      </c>
    </row>
    <row r="735" spans="9:12" x14ac:dyDescent="0.25">
      <c r="I735" s="20" t="s">
        <v>485</v>
      </c>
      <c r="J735" s="5">
        <v>19.989999999999998</v>
      </c>
      <c r="K735" s="56">
        <v>2</v>
      </c>
      <c r="L735" s="3">
        <v>2</v>
      </c>
    </row>
    <row r="736" spans="9:12" x14ac:dyDescent="0.25">
      <c r="I736" s="20" t="s">
        <v>1820</v>
      </c>
      <c r="J736" s="5">
        <v>19.989999999999998</v>
      </c>
      <c r="K736" s="56">
        <v>1</v>
      </c>
      <c r="L736" s="3">
        <v>1</v>
      </c>
    </row>
    <row r="737" spans="9:12" x14ac:dyDescent="0.25">
      <c r="I737" s="20" t="s">
        <v>1154</v>
      </c>
      <c r="J737" s="5">
        <v>20.055</v>
      </c>
      <c r="K737" s="56">
        <v>2</v>
      </c>
      <c r="L737" s="3">
        <v>1.5</v>
      </c>
    </row>
    <row r="738" spans="9:12" x14ac:dyDescent="0.25">
      <c r="I738" s="20" t="s">
        <v>2925</v>
      </c>
      <c r="J738" s="5">
        <v>20.344999999999999</v>
      </c>
      <c r="K738" s="56">
        <v>3</v>
      </c>
      <c r="L738" s="3">
        <v>2</v>
      </c>
    </row>
    <row r="739" spans="9:12" x14ac:dyDescent="0.25">
      <c r="I739" s="20" t="s">
        <v>1484</v>
      </c>
      <c r="J739" s="5">
        <v>20.418749999999999</v>
      </c>
      <c r="K739" s="56">
        <v>2</v>
      </c>
      <c r="L739" s="3">
        <v>1</v>
      </c>
    </row>
    <row r="740" spans="9:12" x14ac:dyDescent="0.25">
      <c r="I740" s="20" t="s">
        <v>1653</v>
      </c>
      <c r="J740" s="5">
        <v>20.636666666666667</v>
      </c>
      <c r="K740" s="56">
        <v>7</v>
      </c>
      <c r="L740" s="3">
        <v>2.6666666666666665</v>
      </c>
    </row>
    <row r="741" spans="9:12" x14ac:dyDescent="0.25">
      <c r="I741" s="20" t="s">
        <v>1642</v>
      </c>
      <c r="J741" s="5">
        <v>20.643333333333334</v>
      </c>
      <c r="K741" s="56">
        <v>2</v>
      </c>
      <c r="L741" s="3">
        <v>1.3333333333333333</v>
      </c>
    </row>
    <row r="742" spans="9:12" x14ac:dyDescent="0.25">
      <c r="I742" s="20" t="s">
        <v>120</v>
      </c>
      <c r="J742" s="5">
        <v>20.665000000000003</v>
      </c>
      <c r="K742" s="56">
        <v>2</v>
      </c>
      <c r="L742" s="3">
        <v>1.5</v>
      </c>
    </row>
    <row r="743" spans="9:12" x14ac:dyDescent="0.25">
      <c r="I743" s="20" t="s">
        <v>803</v>
      </c>
      <c r="J743" s="5">
        <v>20.666666666666668</v>
      </c>
      <c r="K743" s="56">
        <v>5</v>
      </c>
      <c r="L743" s="3">
        <v>2</v>
      </c>
    </row>
    <row r="744" spans="9:12" x14ac:dyDescent="0.25">
      <c r="I744" s="20" t="s">
        <v>1308</v>
      </c>
      <c r="J744" s="5">
        <v>20.895</v>
      </c>
      <c r="K744" s="56">
        <v>4</v>
      </c>
      <c r="L744" s="3">
        <v>3</v>
      </c>
    </row>
    <row r="745" spans="9:12" x14ac:dyDescent="0.25">
      <c r="I745" s="20" t="s">
        <v>457</v>
      </c>
      <c r="J745" s="5">
        <v>21.09</v>
      </c>
      <c r="K745" s="56">
        <v>2</v>
      </c>
      <c r="L745" s="3">
        <v>2</v>
      </c>
    </row>
    <row r="746" spans="9:12" x14ac:dyDescent="0.25">
      <c r="I746" s="20" t="s">
        <v>362</v>
      </c>
      <c r="J746" s="5">
        <v>21.308888888888887</v>
      </c>
      <c r="K746" s="56">
        <v>2</v>
      </c>
      <c r="L746" s="3">
        <v>0.77777777777777779</v>
      </c>
    </row>
    <row r="747" spans="9:12" x14ac:dyDescent="0.25">
      <c r="I747" s="20" t="s">
        <v>1513</v>
      </c>
      <c r="J747" s="5">
        <v>21.63</v>
      </c>
      <c r="K747" s="56">
        <v>7</v>
      </c>
      <c r="L747" s="3">
        <v>2.75</v>
      </c>
    </row>
    <row r="748" spans="9:12" x14ac:dyDescent="0.25">
      <c r="I748" s="20" t="s">
        <v>2918</v>
      </c>
      <c r="J748" s="5">
        <v>21.756666666666664</v>
      </c>
      <c r="K748" s="56">
        <v>2</v>
      </c>
      <c r="L748" s="3">
        <v>1.6666666666666667</v>
      </c>
    </row>
    <row r="749" spans="9:12" x14ac:dyDescent="0.25">
      <c r="I749" s="20" t="s">
        <v>1549</v>
      </c>
      <c r="J749" s="5">
        <v>21.885000000000002</v>
      </c>
      <c r="K749" s="56">
        <v>3</v>
      </c>
      <c r="L749" s="3">
        <v>2.5</v>
      </c>
    </row>
    <row r="750" spans="9:12" x14ac:dyDescent="0.25">
      <c r="I750" s="20" t="s">
        <v>2981</v>
      </c>
      <c r="J750" s="5">
        <v>21.900000000000002</v>
      </c>
      <c r="K750" s="56">
        <v>0</v>
      </c>
      <c r="L750" s="3">
        <v>0</v>
      </c>
    </row>
    <row r="751" spans="9:12" x14ac:dyDescent="0.25">
      <c r="I751" s="20" t="s">
        <v>891</v>
      </c>
      <c r="J751" s="5">
        <v>22.116250000000001</v>
      </c>
      <c r="K751" s="56">
        <v>5</v>
      </c>
      <c r="L751" s="3">
        <v>1.625</v>
      </c>
    </row>
    <row r="752" spans="9:12" x14ac:dyDescent="0.25">
      <c r="I752" s="20" t="s">
        <v>380</v>
      </c>
      <c r="J752" s="5">
        <v>22.193333333333332</v>
      </c>
      <c r="K752" s="56">
        <v>2</v>
      </c>
      <c r="L752" s="3">
        <v>1.6666666666666667</v>
      </c>
    </row>
    <row r="753" spans="9:12" x14ac:dyDescent="0.25">
      <c r="I753" s="20" t="s">
        <v>1864</v>
      </c>
      <c r="J753" s="5">
        <v>22.540000000000003</v>
      </c>
      <c r="K753" s="56">
        <v>2</v>
      </c>
      <c r="L753" s="3">
        <v>1.5</v>
      </c>
    </row>
    <row r="754" spans="9:12" x14ac:dyDescent="0.25">
      <c r="I754" s="20" t="s">
        <v>1038</v>
      </c>
      <c r="J754" s="5">
        <v>22.563333333333333</v>
      </c>
      <c r="K754" s="56">
        <v>4</v>
      </c>
      <c r="L754" s="3">
        <v>1.6666666666666667</v>
      </c>
    </row>
    <row r="755" spans="9:12" x14ac:dyDescent="0.25">
      <c r="I755" s="20" t="s">
        <v>1378</v>
      </c>
      <c r="J755" s="5">
        <v>22.87142857142857</v>
      </c>
      <c r="K755" s="56">
        <v>2</v>
      </c>
      <c r="L755" s="3">
        <v>1.2857142857142858</v>
      </c>
    </row>
    <row r="756" spans="9:12" x14ac:dyDescent="0.25">
      <c r="I756" s="20" t="s">
        <v>1555</v>
      </c>
      <c r="J756" s="5">
        <v>23.116666666666671</v>
      </c>
      <c r="K756" s="56">
        <v>7</v>
      </c>
      <c r="L756" s="3">
        <v>3.6666666666666665</v>
      </c>
    </row>
    <row r="757" spans="9:12" x14ac:dyDescent="0.25">
      <c r="I757" s="20" t="s">
        <v>898</v>
      </c>
      <c r="J757" s="5">
        <v>23.179999999999996</v>
      </c>
      <c r="K757" s="56">
        <v>7</v>
      </c>
      <c r="L757" s="3">
        <v>6</v>
      </c>
    </row>
    <row r="758" spans="9:12" x14ac:dyDescent="0.25">
      <c r="I758" s="20" t="s">
        <v>2244</v>
      </c>
      <c r="J758" s="5">
        <v>23.285</v>
      </c>
      <c r="K758" s="56">
        <v>1</v>
      </c>
      <c r="L758" s="3">
        <v>1</v>
      </c>
    </row>
    <row r="759" spans="9:12" x14ac:dyDescent="0.25">
      <c r="I759" s="20" t="s">
        <v>1011</v>
      </c>
      <c r="J759" s="5">
        <v>24.064999999999998</v>
      </c>
      <c r="K759" s="56">
        <v>2</v>
      </c>
      <c r="L759" s="3">
        <v>1.5</v>
      </c>
    </row>
    <row r="760" spans="9:12" x14ac:dyDescent="0.25">
      <c r="I760" s="20" t="s">
        <v>237</v>
      </c>
      <c r="J760" s="5">
        <v>24.164999999999999</v>
      </c>
      <c r="K760" s="56">
        <v>2</v>
      </c>
      <c r="L760" s="3">
        <v>1.5</v>
      </c>
    </row>
    <row r="761" spans="9:12" x14ac:dyDescent="0.25">
      <c r="I761" s="20" t="s">
        <v>1829</v>
      </c>
      <c r="J761" s="5">
        <v>24.183333333333334</v>
      </c>
      <c r="K761" s="56">
        <v>8</v>
      </c>
      <c r="L761" s="3">
        <v>4</v>
      </c>
    </row>
    <row r="762" spans="9:12" x14ac:dyDescent="0.25">
      <c r="I762" s="20" t="s">
        <v>628</v>
      </c>
      <c r="J762" s="5">
        <v>24.2</v>
      </c>
      <c r="K762" s="56">
        <v>2</v>
      </c>
      <c r="L762" s="3">
        <v>2</v>
      </c>
    </row>
    <row r="763" spans="9:12" x14ac:dyDescent="0.25">
      <c r="I763" s="20" t="s">
        <v>882</v>
      </c>
      <c r="J763" s="5">
        <v>24.49</v>
      </c>
      <c r="K763" s="56">
        <v>5</v>
      </c>
      <c r="L763" s="3">
        <v>5</v>
      </c>
    </row>
    <row r="764" spans="9:12" x14ac:dyDescent="0.25">
      <c r="I764" s="20" t="s">
        <v>2974</v>
      </c>
      <c r="J764" s="5">
        <v>24.49</v>
      </c>
      <c r="K764" s="56">
        <v>1</v>
      </c>
      <c r="L764" s="3">
        <v>1</v>
      </c>
    </row>
    <row r="765" spans="9:12" x14ac:dyDescent="0.25">
      <c r="I765" s="20" t="s">
        <v>2219</v>
      </c>
      <c r="J765" s="5">
        <v>24.49</v>
      </c>
      <c r="K765" s="56">
        <v>2</v>
      </c>
      <c r="L765" s="3">
        <v>2</v>
      </c>
    </row>
    <row r="766" spans="9:12" x14ac:dyDescent="0.25">
      <c r="I766" s="20" t="s">
        <v>1463</v>
      </c>
      <c r="J766" s="5">
        <v>24.49</v>
      </c>
      <c r="K766" s="56">
        <v>3</v>
      </c>
      <c r="L766" s="3">
        <v>3</v>
      </c>
    </row>
    <row r="767" spans="9:12" x14ac:dyDescent="0.25">
      <c r="I767" s="20" t="s">
        <v>749</v>
      </c>
      <c r="J767" s="5">
        <v>24.49</v>
      </c>
      <c r="K767" s="56">
        <v>2</v>
      </c>
      <c r="L767" s="3">
        <v>2</v>
      </c>
    </row>
    <row r="768" spans="9:12" x14ac:dyDescent="0.25">
      <c r="I768" s="20" t="s">
        <v>2020</v>
      </c>
      <c r="J768" s="5">
        <v>24.594999999999999</v>
      </c>
      <c r="K768" s="56">
        <v>2</v>
      </c>
      <c r="L768" s="3">
        <v>1</v>
      </c>
    </row>
    <row r="769" spans="9:12" x14ac:dyDescent="0.25">
      <c r="I769" s="20" t="s">
        <v>1302</v>
      </c>
      <c r="J769" s="5">
        <v>24.693333333333332</v>
      </c>
      <c r="K769" s="56">
        <v>9</v>
      </c>
      <c r="L769" s="3">
        <v>3.3333333333333335</v>
      </c>
    </row>
    <row r="770" spans="9:12" x14ac:dyDescent="0.25">
      <c r="I770" s="20" t="s">
        <v>1560</v>
      </c>
      <c r="J770" s="5">
        <v>24.824999999999999</v>
      </c>
      <c r="K770" s="56">
        <v>4</v>
      </c>
      <c r="L770" s="3">
        <v>4</v>
      </c>
    </row>
    <row r="771" spans="9:12" x14ac:dyDescent="0.25">
      <c r="I771" s="20" t="s">
        <v>1788</v>
      </c>
      <c r="J771" s="5">
        <v>24.87</v>
      </c>
      <c r="K771" s="56">
        <v>5</v>
      </c>
      <c r="L771" s="3">
        <v>3</v>
      </c>
    </row>
    <row r="772" spans="9:12" x14ac:dyDescent="0.25">
      <c r="I772" s="20" t="s">
        <v>759</v>
      </c>
      <c r="J772" s="5">
        <v>24.994999999999997</v>
      </c>
      <c r="K772" s="56">
        <v>5</v>
      </c>
      <c r="L772" s="3">
        <v>3.5</v>
      </c>
    </row>
    <row r="773" spans="9:12" x14ac:dyDescent="0.25">
      <c r="I773" s="20" t="s">
        <v>1905</v>
      </c>
      <c r="J773" s="5">
        <v>25.125</v>
      </c>
      <c r="K773" s="56">
        <v>5</v>
      </c>
      <c r="L773" s="3">
        <v>3</v>
      </c>
    </row>
    <row r="774" spans="9:12" x14ac:dyDescent="0.25">
      <c r="I774" s="20" t="s">
        <v>635</v>
      </c>
      <c r="J774" s="5">
        <v>25.2575</v>
      </c>
      <c r="K774" s="56">
        <v>3</v>
      </c>
      <c r="L774" s="3">
        <v>1.75</v>
      </c>
    </row>
    <row r="775" spans="9:12" x14ac:dyDescent="0.25">
      <c r="I775" s="20" t="s">
        <v>728</v>
      </c>
      <c r="J775" s="5">
        <v>25.36</v>
      </c>
      <c r="K775" s="56">
        <v>2</v>
      </c>
      <c r="L775" s="3">
        <v>1.5</v>
      </c>
    </row>
    <row r="776" spans="9:12" x14ac:dyDescent="0.25">
      <c r="I776" s="20" t="s">
        <v>1551</v>
      </c>
      <c r="J776" s="5">
        <v>25.389999999999997</v>
      </c>
      <c r="K776" s="56">
        <v>7</v>
      </c>
      <c r="L776" s="3">
        <v>4.5999999999999996</v>
      </c>
    </row>
    <row r="777" spans="9:12" x14ac:dyDescent="0.25">
      <c r="I777" s="20" t="s">
        <v>1854</v>
      </c>
      <c r="J777" s="5">
        <v>25.495000000000001</v>
      </c>
      <c r="K777" s="56">
        <v>8</v>
      </c>
      <c r="L777" s="3">
        <v>5</v>
      </c>
    </row>
    <row r="778" spans="9:12" x14ac:dyDescent="0.25">
      <c r="I778" s="20" t="s">
        <v>1194</v>
      </c>
      <c r="J778" s="5">
        <v>25.99</v>
      </c>
      <c r="K778" s="56">
        <v>2</v>
      </c>
      <c r="L778" s="3">
        <v>1.6666666666666667</v>
      </c>
    </row>
    <row r="779" spans="9:12" x14ac:dyDescent="0.25">
      <c r="I779" s="20" t="s">
        <v>2004</v>
      </c>
      <c r="J779" s="5">
        <v>25.993333333333329</v>
      </c>
      <c r="K779" s="56">
        <v>2</v>
      </c>
      <c r="L779" s="3">
        <v>2</v>
      </c>
    </row>
    <row r="780" spans="9:12" x14ac:dyDescent="0.25">
      <c r="I780" s="20" t="s">
        <v>2955</v>
      </c>
      <c r="J780" s="5">
        <v>26.2</v>
      </c>
      <c r="K780" s="56">
        <v>1</v>
      </c>
      <c r="L780" s="3">
        <v>1</v>
      </c>
    </row>
    <row r="781" spans="9:12" x14ac:dyDescent="0.25">
      <c r="I781" s="20" t="s">
        <v>2303</v>
      </c>
      <c r="J781" s="5">
        <v>26.2</v>
      </c>
      <c r="K781" s="56">
        <v>4</v>
      </c>
      <c r="L781" s="3">
        <v>4</v>
      </c>
    </row>
    <row r="782" spans="9:12" x14ac:dyDescent="0.25">
      <c r="I782" s="20" t="s">
        <v>219</v>
      </c>
      <c r="J782" s="5">
        <v>26.3</v>
      </c>
      <c r="K782" s="56">
        <v>2</v>
      </c>
      <c r="L782" s="3">
        <v>2</v>
      </c>
    </row>
    <row r="783" spans="9:12" x14ac:dyDescent="0.25">
      <c r="I783" s="20" t="s">
        <v>1226</v>
      </c>
      <c r="J783" s="5">
        <v>26.48</v>
      </c>
      <c r="K783" s="56">
        <v>2</v>
      </c>
      <c r="L783" s="3">
        <v>1.75</v>
      </c>
    </row>
    <row r="784" spans="9:12" x14ac:dyDescent="0.25">
      <c r="I784" s="20" t="s">
        <v>2242</v>
      </c>
      <c r="J784" s="5">
        <v>26.53</v>
      </c>
      <c r="K784" s="56">
        <v>7</v>
      </c>
      <c r="L784" s="3">
        <v>2.6666666666666665</v>
      </c>
    </row>
    <row r="785" spans="9:12" x14ac:dyDescent="0.25">
      <c r="I785" s="20" t="s">
        <v>46</v>
      </c>
      <c r="J785" s="5">
        <v>26.965</v>
      </c>
      <c r="K785" s="56">
        <v>1</v>
      </c>
      <c r="L785" s="3">
        <v>1</v>
      </c>
    </row>
    <row r="786" spans="9:12" x14ac:dyDescent="0.25">
      <c r="I786" s="20" t="s">
        <v>36</v>
      </c>
      <c r="J786" s="5">
        <v>27.09</v>
      </c>
      <c r="K786" s="56">
        <v>3</v>
      </c>
      <c r="L786" s="3">
        <v>2</v>
      </c>
    </row>
    <row r="787" spans="9:12" x14ac:dyDescent="0.25">
      <c r="I787" s="20" t="s">
        <v>431</v>
      </c>
      <c r="J787" s="5">
        <v>27.189999999999998</v>
      </c>
      <c r="K787" s="56">
        <v>3</v>
      </c>
      <c r="L787" s="3">
        <v>2.3333333333333335</v>
      </c>
    </row>
    <row r="788" spans="9:12" x14ac:dyDescent="0.25">
      <c r="I788" s="20" t="s">
        <v>1760</v>
      </c>
      <c r="J788" s="5">
        <v>27.274999999999999</v>
      </c>
      <c r="K788" s="56">
        <v>2</v>
      </c>
      <c r="L788" s="3">
        <v>1.5</v>
      </c>
    </row>
    <row r="789" spans="9:12" x14ac:dyDescent="0.25">
      <c r="I789" s="20" t="s">
        <v>1215</v>
      </c>
      <c r="J789" s="5">
        <v>27.47</v>
      </c>
      <c r="K789" s="56">
        <v>2</v>
      </c>
      <c r="L789" s="3">
        <v>1.2</v>
      </c>
    </row>
    <row r="790" spans="9:12" x14ac:dyDescent="0.25">
      <c r="I790" s="20" t="s">
        <v>2920</v>
      </c>
      <c r="J790" s="5">
        <v>27.636666666666667</v>
      </c>
      <c r="K790" s="56">
        <v>3</v>
      </c>
      <c r="L790" s="3">
        <v>2.3333333333333335</v>
      </c>
    </row>
    <row r="791" spans="9:12" x14ac:dyDescent="0.25">
      <c r="I791" s="20" t="s">
        <v>2847</v>
      </c>
      <c r="J791" s="5">
        <v>27.814999999999998</v>
      </c>
      <c r="K791" s="56">
        <v>4</v>
      </c>
      <c r="L791" s="3">
        <v>3</v>
      </c>
    </row>
    <row r="792" spans="9:12" x14ac:dyDescent="0.25">
      <c r="I792" s="20" t="s">
        <v>1151</v>
      </c>
      <c r="J792" s="5">
        <v>27.965</v>
      </c>
      <c r="K792" s="56">
        <v>1</v>
      </c>
      <c r="L792" s="3">
        <v>0.5</v>
      </c>
    </row>
    <row r="793" spans="9:12" x14ac:dyDescent="0.25">
      <c r="I793" s="20" t="s">
        <v>105</v>
      </c>
      <c r="J793" s="5">
        <v>28.06</v>
      </c>
      <c r="K793" s="56">
        <v>2</v>
      </c>
      <c r="L793" s="3">
        <v>2</v>
      </c>
    </row>
    <row r="794" spans="9:12" x14ac:dyDescent="0.25">
      <c r="I794" s="20" t="s">
        <v>905</v>
      </c>
      <c r="J794" s="5">
        <v>28.393333333333334</v>
      </c>
      <c r="K794" s="56">
        <v>2</v>
      </c>
      <c r="L794" s="3">
        <v>1.6666666666666667</v>
      </c>
    </row>
    <row r="795" spans="9:12" x14ac:dyDescent="0.25">
      <c r="I795" s="20" t="s">
        <v>148</v>
      </c>
      <c r="J795" s="5">
        <v>28.44</v>
      </c>
      <c r="K795" s="56">
        <v>7</v>
      </c>
      <c r="L795" s="3">
        <v>3.75</v>
      </c>
    </row>
    <row r="796" spans="9:12" x14ac:dyDescent="0.25">
      <c r="I796" s="20" t="s">
        <v>998</v>
      </c>
      <c r="J796" s="5">
        <v>28.504999999999999</v>
      </c>
      <c r="K796" s="56">
        <v>2</v>
      </c>
      <c r="L796" s="3">
        <v>1</v>
      </c>
    </row>
    <row r="797" spans="9:12" x14ac:dyDescent="0.25">
      <c r="I797" s="20" t="s">
        <v>166</v>
      </c>
      <c r="J797" s="5">
        <v>28.53</v>
      </c>
      <c r="K797" s="56">
        <v>1</v>
      </c>
      <c r="L797" s="3">
        <v>0.5</v>
      </c>
    </row>
    <row r="798" spans="9:12" x14ac:dyDescent="0.25">
      <c r="I798" s="20" t="s">
        <v>2627</v>
      </c>
      <c r="J798" s="5">
        <v>28.555</v>
      </c>
      <c r="K798" s="56">
        <v>3</v>
      </c>
      <c r="L798" s="3">
        <v>1.5</v>
      </c>
    </row>
    <row r="799" spans="9:12" x14ac:dyDescent="0.25">
      <c r="I799" s="20" t="s">
        <v>1684</v>
      </c>
      <c r="J799" s="5">
        <v>28.6</v>
      </c>
      <c r="K799" s="56">
        <v>9</v>
      </c>
      <c r="L799" s="3">
        <v>2.6</v>
      </c>
    </row>
    <row r="800" spans="9:12" x14ac:dyDescent="0.25">
      <c r="I800" s="20" t="s">
        <v>1337</v>
      </c>
      <c r="J800" s="5">
        <v>29.036666666666665</v>
      </c>
      <c r="K800" s="56">
        <v>2</v>
      </c>
      <c r="L800" s="3">
        <v>1</v>
      </c>
    </row>
    <row r="801" spans="9:12" x14ac:dyDescent="0.25">
      <c r="I801" s="20" t="s">
        <v>717</v>
      </c>
      <c r="J801" s="5">
        <v>29.799999999999997</v>
      </c>
      <c r="K801" s="56">
        <v>1</v>
      </c>
      <c r="L801" s="3">
        <v>1</v>
      </c>
    </row>
    <row r="802" spans="9:12" x14ac:dyDescent="0.25">
      <c r="I802" s="20" t="s">
        <v>929</v>
      </c>
      <c r="J802" s="5">
        <v>29.871666666666666</v>
      </c>
      <c r="K802" s="56">
        <v>3</v>
      </c>
      <c r="L802" s="3">
        <v>2</v>
      </c>
    </row>
    <row r="803" spans="9:12" x14ac:dyDescent="0.25">
      <c r="I803" s="20" t="s">
        <v>1093</v>
      </c>
      <c r="J803" s="5">
        <v>29.92</v>
      </c>
      <c r="K803" s="56">
        <v>7</v>
      </c>
      <c r="L803" s="3">
        <v>6</v>
      </c>
    </row>
    <row r="804" spans="9:12" x14ac:dyDescent="0.25">
      <c r="I804" s="20" t="s">
        <v>495</v>
      </c>
      <c r="J804" s="5">
        <v>29.955000000000002</v>
      </c>
      <c r="K804" s="56">
        <v>4</v>
      </c>
      <c r="L804" s="3">
        <v>3</v>
      </c>
    </row>
    <row r="805" spans="9:12" x14ac:dyDescent="0.25">
      <c r="I805" s="20" t="s">
        <v>193</v>
      </c>
      <c r="J805" s="5">
        <v>30</v>
      </c>
      <c r="K805" s="56">
        <v>1</v>
      </c>
      <c r="L805" s="3">
        <v>1</v>
      </c>
    </row>
    <row r="806" spans="9:12" x14ac:dyDescent="0.25">
      <c r="I806" s="20" t="s">
        <v>902</v>
      </c>
      <c r="J806" s="5">
        <v>30</v>
      </c>
      <c r="K806" s="56">
        <v>2</v>
      </c>
      <c r="L806" s="3">
        <v>2</v>
      </c>
    </row>
    <row r="807" spans="9:12" x14ac:dyDescent="0.25">
      <c r="I807" s="20" t="s">
        <v>1942</v>
      </c>
      <c r="J807" s="5">
        <v>30</v>
      </c>
      <c r="K807" s="56">
        <v>1</v>
      </c>
      <c r="L807" s="3">
        <v>1</v>
      </c>
    </row>
    <row r="808" spans="9:12" x14ac:dyDescent="0.25">
      <c r="I808" s="20" t="s">
        <v>2619</v>
      </c>
      <c r="J808" s="5">
        <v>30</v>
      </c>
      <c r="K808" s="56">
        <v>2</v>
      </c>
      <c r="L808" s="3">
        <v>2</v>
      </c>
    </row>
    <row r="809" spans="9:12" x14ac:dyDescent="0.25">
      <c r="I809" s="20" t="s">
        <v>1035</v>
      </c>
      <c r="J809" s="5">
        <v>30</v>
      </c>
      <c r="K809" s="56">
        <v>4</v>
      </c>
      <c r="L809" s="3">
        <v>4</v>
      </c>
    </row>
    <row r="810" spans="9:12" x14ac:dyDescent="0.25">
      <c r="I810" s="20" t="s">
        <v>1220</v>
      </c>
      <c r="J810" s="5">
        <v>30</v>
      </c>
      <c r="K810" s="56">
        <v>3</v>
      </c>
      <c r="L810" s="3">
        <v>3</v>
      </c>
    </row>
    <row r="811" spans="9:12" x14ac:dyDescent="0.25">
      <c r="I811" s="20" t="s">
        <v>2896</v>
      </c>
      <c r="J811" s="5">
        <v>30.04</v>
      </c>
      <c r="K811" s="56">
        <v>4</v>
      </c>
      <c r="L811" s="3">
        <v>4</v>
      </c>
    </row>
    <row r="812" spans="9:12" x14ac:dyDescent="0.25">
      <c r="I812" s="20" t="s">
        <v>1325</v>
      </c>
      <c r="J812" s="5">
        <v>30.11</v>
      </c>
      <c r="K812" s="56">
        <v>2</v>
      </c>
      <c r="L812" s="3">
        <v>1.5</v>
      </c>
    </row>
    <row r="813" spans="9:12" x14ac:dyDescent="0.25">
      <c r="I813" s="20" t="s">
        <v>1185</v>
      </c>
      <c r="J813" s="5">
        <v>30.220000000000002</v>
      </c>
      <c r="K813" s="56">
        <v>1</v>
      </c>
      <c r="L813" s="3">
        <v>1</v>
      </c>
    </row>
    <row r="814" spans="9:12" x14ac:dyDescent="0.25">
      <c r="I814" s="20" t="s">
        <v>2706</v>
      </c>
      <c r="J814" s="5">
        <v>30.35</v>
      </c>
      <c r="K814" s="56">
        <v>2</v>
      </c>
      <c r="L814" s="3">
        <v>2</v>
      </c>
    </row>
    <row r="815" spans="9:12" x14ac:dyDescent="0.25">
      <c r="I815" s="20" t="s">
        <v>2306</v>
      </c>
      <c r="J815" s="5">
        <v>30.425000000000001</v>
      </c>
      <c r="K815" s="56">
        <v>2</v>
      </c>
      <c r="L815" s="3">
        <v>2</v>
      </c>
    </row>
    <row r="816" spans="9:12" x14ac:dyDescent="0.25">
      <c r="I816" s="20" t="s">
        <v>725</v>
      </c>
      <c r="J816" s="5">
        <v>30.734999999999999</v>
      </c>
      <c r="K816" s="56">
        <v>4</v>
      </c>
      <c r="L816" s="3">
        <v>3</v>
      </c>
    </row>
    <row r="817" spans="9:12" x14ac:dyDescent="0.25">
      <c r="I817" s="20" t="s">
        <v>809</v>
      </c>
      <c r="J817" s="5">
        <v>30.775000000000002</v>
      </c>
      <c r="K817" s="56">
        <v>2</v>
      </c>
      <c r="L817" s="3">
        <v>2</v>
      </c>
    </row>
    <row r="818" spans="9:12" x14ac:dyDescent="0.25">
      <c r="I818" s="20" t="s">
        <v>971</v>
      </c>
      <c r="J818" s="5">
        <v>30.95</v>
      </c>
      <c r="K818" s="56">
        <v>1</v>
      </c>
      <c r="L818" s="3">
        <v>1</v>
      </c>
    </row>
    <row r="819" spans="9:12" x14ac:dyDescent="0.25">
      <c r="I819" s="20" t="s">
        <v>155</v>
      </c>
      <c r="J819" s="5">
        <v>31.413333333333338</v>
      </c>
      <c r="K819" s="56">
        <v>2</v>
      </c>
      <c r="L819" s="3">
        <v>1.3333333333333333</v>
      </c>
    </row>
    <row r="820" spans="9:12" x14ac:dyDescent="0.25">
      <c r="I820" s="20" t="s">
        <v>2101</v>
      </c>
      <c r="J820" s="5">
        <v>31.5</v>
      </c>
      <c r="K820" s="56">
        <v>2</v>
      </c>
      <c r="L820" s="3">
        <v>2</v>
      </c>
    </row>
    <row r="821" spans="9:12" x14ac:dyDescent="0.25">
      <c r="I821" s="20" t="s">
        <v>874</v>
      </c>
      <c r="J821" s="5">
        <v>31.549999999999997</v>
      </c>
      <c r="K821" s="56">
        <v>2</v>
      </c>
      <c r="L821" s="3">
        <v>1.25</v>
      </c>
    </row>
    <row r="822" spans="9:12" x14ac:dyDescent="0.25">
      <c r="I822" s="20" t="s">
        <v>319</v>
      </c>
      <c r="J822" s="5">
        <v>32.18</v>
      </c>
      <c r="K822" s="56">
        <v>1</v>
      </c>
      <c r="L822" s="3">
        <v>1</v>
      </c>
    </row>
    <row r="823" spans="9:12" x14ac:dyDescent="0.25">
      <c r="I823" s="20" t="s">
        <v>1967</v>
      </c>
      <c r="J823" s="5">
        <v>32.409999999999997</v>
      </c>
      <c r="K823" s="56">
        <v>1</v>
      </c>
      <c r="L823" s="3">
        <v>1</v>
      </c>
    </row>
    <row r="824" spans="9:12" x14ac:dyDescent="0.25">
      <c r="I824" s="20" t="s">
        <v>2591</v>
      </c>
      <c r="J824" s="5">
        <v>32.5</v>
      </c>
      <c r="K824" s="56">
        <v>2</v>
      </c>
      <c r="L824" s="3">
        <v>2</v>
      </c>
    </row>
    <row r="825" spans="9:12" x14ac:dyDescent="0.25">
      <c r="I825" s="20" t="s">
        <v>2253</v>
      </c>
      <c r="J825" s="5">
        <v>32.51</v>
      </c>
      <c r="K825" s="56">
        <v>7</v>
      </c>
      <c r="L825" s="3">
        <v>3.5</v>
      </c>
    </row>
    <row r="826" spans="9:12" x14ac:dyDescent="0.25">
      <c r="I826" s="20" t="s">
        <v>333</v>
      </c>
      <c r="J826" s="5">
        <v>33.400999999999996</v>
      </c>
      <c r="K826" s="56">
        <v>4</v>
      </c>
      <c r="L826" s="3">
        <v>1.3</v>
      </c>
    </row>
    <row r="827" spans="9:12" x14ac:dyDescent="0.25">
      <c r="I827" s="20" t="s">
        <v>911</v>
      </c>
      <c r="J827" s="5">
        <v>33.6</v>
      </c>
      <c r="K827" s="56">
        <v>2</v>
      </c>
      <c r="L827" s="3">
        <v>2</v>
      </c>
    </row>
    <row r="828" spans="9:12" x14ac:dyDescent="0.25">
      <c r="I828" s="20" t="s">
        <v>1502</v>
      </c>
      <c r="J828" s="5">
        <v>33.65</v>
      </c>
      <c r="K828" s="56">
        <v>7</v>
      </c>
      <c r="L828" s="3">
        <v>5.5</v>
      </c>
    </row>
    <row r="829" spans="9:12" x14ac:dyDescent="0.25">
      <c r="I829" s="20" t="s">
        <v>869</v>
      </c>
      <c r="J829" s="5">
        <v>34.394999999999996</v>
      </c>
      <c r="K829" s="56">
        <v>4</v>
      </c>
      <c r="L829" s="3">
        <v>3.5</v>
      </c>
    </row>
    <row r="830" spans="9:12" x14ac:dyDescent="0.25">
      <c r="I830" s="20" t="s">
        <v>709</v>
      </c>
      <c r="J830" s="5">
        <v>35</v>
      </c>
      <c r="K830" s="56">
        <v>2</v>
      </c>
      <c r="L830" s="3">
        <v>2</v>
      </c>
    </row>
    <row r="831" spans="9:12" x14ac:dyDescent="0.25">
      <c r="I831" s="20" t="s">
        <v>1015</v>
      </c>
      <c r="J831" s="5">
        <v>35</v>
      </c>
      <c r="K831" s="56">
        <v>1</v>
      </c>
      <c r="L831" s="3">
        <v>1</v>
      </c>
    </row>
    <row r="832" spans="9:12" x14ac:dyDescent="0.25">
      <c r="I832" s="20" t="s">
        <v>2922</v>
      </c>
      <c r="J832" s="5">
        <v>35.020000000000003</v>
      </c>
      <c r="K832" s="56">
        <v>1</v>
      </c>
      <c r="L832" s="3">
        <v>1</v>
      </c>
    </row>
    <row r="833" spans="9:12" x14ac:dyDescent="0.25">
      <c r="I833" s="20" t="s">
        <v>1757</v>
      </c>
      <c r="J833" s="5">
        <v>35.020000000000003</v>
      </c>
      <c r="K833" s="56">
        <v>4</v>
      </c>
      <c r="L833" s="3">
        <v>4</v>
      </c>
    </row>
    <row r="834" spans="9:12" x14ac:dyDescent="0.25">
      <c r="I834" s="20" t="s">
        <v>531</v>
      </c>
      <c r="J834" s="5">
        <v>35.585000000000001</v>
      </c>
      <c r="K834" s="56">
        <v>2</v>
      </c>
      <c r="L834" s="3">
        <v>1</v>
      </c>
    </row>
    <row r="835" spans="9:12" x14ac:dyDescent="0.25">
      <c r="I835" s="20" t="s">
        <v>2817</v>
      </c>
      <c r="J835" s="5">
        <v>35.67</v>
      </c>
      <c r="K835" s="56">
        <v>1</v>
      </c>
      <c r="L835" s="3">
        <v>1</v>
      </c>
    </row>
    <row r="836" spans="9:12" x14ac:dyDescent="0.25">
      <c r="I836" s="20" t="s">
        <v>2168</v>
      </c>
      <c r="J836" s="5">
        <v>35.840000000000003</v>
      </c>
      <c r="K836" s="56">
        <v>5</v>
      </c>
      <c r="L836" s="3">
        <v>5</v>
      </c>
    </row>
    <row r="837" spans="9:12" x14ac:dyDescent="0.25">
      <c r="I837" s="20" t="s">
        <v>2578</v>
      </c>
      <c r="J837" s="5">
        <v>35.840000000000003</v>
      </c>
      <c r="K837" s="56">
        <v>1</v>
      </c>
      <c r="L837" s="3">
        <v>1</v>
      </c>
    </row>
    <row r="838" spans="9:12" x14ac:dyDescent="0.25">
      <c r="I838" s="20" t="s">
        <v>806</v>
      </c>
      <c r="J838" s="5">
        <v>35.844999999999999</v>
      </c>
      <c r="K838" s="56">
        <v>4</v>
      </c>
      <c r="L838" s="3">
        <v>3</v>
      </c>
    </row>
    <row r="839" spans="9:12" x14ac:dyDescent="0.25">
      <c r="I839" s="20" t="s">
        <v>2026</v>
      </c>
      <c r="J839" s="5">
        <v>35.89</v>
      </c>
      <c r="K839" s="56">
        <v>2</v>
      </c>
      <c r="L839" s="3">
        <v>2</v>
      </c>
    </row>
    <row r="840" spans="9:12" x14ac:dyDescent="0.25">
      <c r="I840" s="20" t="s">
        <v>1471</v>
      </c>
      <c r="J840" s="5">
        <v>35.89</v>
      </c>
      <c r="K840" s="56">
        <v>2</v>
      </c>
      <c r="L840" s="3">
        <v>2</v>
      </c>
    </row>
    <row r="841" spans="9:12" x14ac:dyDescent="0.25">
      <c r="I841" s="20" t="s">
        <v>947</v>
      </c>
      <c r="J841" s="5">
        <v>35.996666666666663</v>
      </c>
      <c r="K841" s="56">
        <v>2</v>
      </c>
      <c r="L841" s="3">
        <v>1.6666666666666667</v>
      </c>
    </row>
    <row r="842" spans="9:12" x14ac:dyDescent="0.25">
      <c r="I842" s="20" t="s">
        <v>1719</v>
      </c>
      <c r="J842" s="5">
        <v>36.414999999999999</v>
      </c>
      <c r="K842" s="56">
        <v>5</v>
      </c>
      <c r="L842" s="3">
        <v>3</v>
      </c>
    </row>
    <row r="843" spans="9:12" x14ac:dyDescent="0.25">
      <c r="I843" s="20" t="s">
        <v>1515</v>
      </c>
      <c r="J843" s="5">
        <v>37.9</v>
      </c>
      <c r="K843" s="56">
        <v>2</v>
      </c>
      <c r="L843" s="3">
        <v>1</v>
      </c>
    </row>
    <row r="844" spans="9:12" x14ac:dyDescent="0.25">
      <c r="I844" s="20" t="s">
        <v>917</v>
      </c>
      <c r="J844" s="5">
        <v>38.655000000000001</v>
      </c>
      <c r="K844" s="56">
        <v>4</v>
      </c>
      <c r="L844" s="3">
        <v>2.5</v>
      </c>
    </row>
    <row r="845" spans="9:12" x14ac:dyDescent="0.25">
      <c r="I845" s="20" t="s">
        <v>1636</v>
      </c>
      <c r="J845" s="5">
        <v>39.169999999999995</v>
      </c>
      <c r="K845" s="56">
        <v>2</v>
      </c>
      <c r="L845" s="3">
        <v>1.5</v>
      </c>
    </row>
    <row r="846" spans="9:12" x14ac:dyDescent="0.25">
      <c r="I846" s="20" t="s">
        <v>2153</v>
      </c>
      <c r="J846" s="5">
        <v>41.82</v>
      </c>
      <c r="K846" s="56">
        <v>7</v>
      </c>
      <c r="L846" s="3">
        <v>4</v>
      </c>
    </row>
    <row r="847" spans="9:12" x14ac:dyDescent="0.25">
      <c r="I847" s="20" t="s">
        <v>2794</v>
      </c>
      <c r="J847" s="5">
        <v>41.924999999999997</v>
      </c>
      <c r="K847" s="56">
        <v>5</v>
      </c>
      <c r="L847" s="3">
        <v>3.5</v>
      </c>
    </row>
    <row r="848" spans="9:12" x14ac:dyDescent="0.25">
      <c r="I848" s="20" t="s">
        <v>1417</v>
      </c>
      <c r="J848" s="5">
        <v>41.96</v>
      </c>
      <c r="K848" s="56">
        <v>5</v>
      </c>
      <c r="L848" s="3">
        <v>2.5</v>
      </c>
    </row>
    <row r="849" spans="9:12" x14ac:dyDescent="0.25">
      <c r="I849" s="20" t="s">
        <v>1294</v>
      </c>
      <c r="J849" s="5">
        <v>42</v>
      </c>
      <c r="K849" s="56">
        <v>1</v>
      </c>
      <c r="L849" s="3">
        <v>1</v>
      </c>
    </row>
    <row r="850" spans="9:12" x14ac:dyDescent="0.25">
      <c r="I850" s="20" t="s">
        <v>390</v>
      </c>
      <c r="J850" s="5">
        <v>42.17</v>
      </c>
      <c r="K850" s="56">
        <v>5</v>
      </c>
      <c r="L850" s="3">
        <v>3</v>
      </c>
    </row>
    <row r="851" spans="9:12" x14ac:dyDescent="0.25">
      <c r="I851" s="20" t="s">
        <v>1972</v>
      </c>
      <c r="J851" s="5">
        <v>42.31</v>
      </c>
      <c r="K851" s="56">
        <v>2</v>
      </c>
      <c r="L851" s="3">
        <v>2</v>
      </c>
    </row>
    <row r="852" spans="9:12" x14ac:dyDescent="0.25">
      <c r="I852" s="20" t="s">
        <v>1405</v>
      </c>
      <c r="J852" s="5">
        <v>42.370000000000005</v>
      </c>
      <c r="K852" s="56">
        <v>7</v>
      </c>
      <c r="L852" s="3">
        <v>3.5</v>
      </c>
    </row>
    <row r="853" spans="9:12" x14ac:dyDescent="0.25">
      <c r="I853" s="20" t="s">
        <v>1004</v>
      </c>
      <c r="J853" s="5">
        <v>42.52</v>
      </c>
      <c r="K853" s="56">
        <v>1</v>
      </c>
      <c r="L853" s="3">
        <v>1</v>
      </c>
    </row>
    <row r="854" spans="9:12" x14ac:dyDescent="0.25">
      <c r="I854" s="20" t="s">
        <v>240</v>
      </c>
      <c r="J854" s="5">
        <v>44.55</v>
      </c>
      <c r="K854" s="56">
        <v>1</v>
      </c>
      <c r="L854" s="3">
        <v>1</v>
      </c>
    </row>
    <row r="855" spans="9:12" x14ac:dyDescent="0.25">
      <c r="I855" s="20" t="s">
        <v>668</v>
      </c>
      <c r="J855" s="5">
        <v>45.51</v>
      </c>
      <c r="K855" s="56">
        <v>2</v>
      </c>
      <c r="L855" s="3">
        <v>2</v>
      </c>
    </row>
    <row r="856" spans="9:12" x14ac:dyDescent="0.25">
      <c r="I856" s="20" t="s">
        <v>2913</v>
      </c>
      <c r="J856" s="5">
        <v>45.7</v>
      </c>
      <c r="K856" s="56">
        <v>2</v>
      </c>
      <c r="L856" s="3">
        <v>2</v>
      </c>
    </row>
    <row r="857" spans="9:12" x14ac:dyDescent="0.25">
      <c r="I857" s="20" t="s">
        <v>2979</v>
      </c>
      <c r="J857" s="5">
        <v>49</v>
      </c>
      <c r="K857" s="56">
        <v>1</v>
      </c>
      <c r="L857" s="3">
        <v>1</v>
      </c>
    </row>
    <row r="858" spans="9:12" x14ac:dyDescent="0.25">
      <c r="I858" s="20" t="s">
        <v>470</v>
      </c>
      <c r="J858" s="5">
        <v>49</v>
      </c>
      <c r="K858" s="56">
        <v>4</v>
      </c>
      <c r="L858" s="3">
        <v>4</v>
      </c>
    </row>
    <row r="859" spans="9:12" x14ac:dyDescent="0.25">
      <c r="I859" s="20" t="s">
        <v>2274</v>
      </c>
      <c r="J859" s="5">
        <v>50.463333333333338</v>
      </c>
      <c r="K859" s="56">
        <v>2</v>
      </c>
      <c r="L859" s="3">
        <v>1.3333333333333333</v>
      </c>
    </row>
    <row r="860" spans="9:12" x14ac:dyDescent="0.25">
      <c r="I860" s="20" t="s">
        <v>2373</v>
      </c>
      <c r="J860" s="5">
        <v>51.870000000000005</v>
      </c>
      <c r="K860" s="56">
        <v>3</v>
      </c>
      <c r="L860" s="3">
        <v>2</v>
      </c>
    </row>
    <row r="861" spans="9:12" x14ac:dyDescent="0.25">
      <c r="I861" s="20" t="s">
        <v>2843</v>
      </c>
      <c r="J861" s="5">
        <v>51.94</v>
      </c>
      <c r="K861" s="56">
        <v>2</v>
      </c>
      <c r="L861" s="3">
        <v>2</v>
      </c>
    </row>
    <row r="862" spans="9:12" x14ac:dyDescent="0.25">
      <c r="I862" s="20" t="s">
        <v>2648</v>
      </c>
      <c r="J862" s="5">
        <v>51.94</v>
      </c>
      <c r="K862" s="56">
        <v>1</v>
      </c>
      <c r="L862" s="3">
        <v>1</v>
      </c>
    </row>
    <row r="863" spans="9:12" x14ac:dyDescent="0.25">
      <c r="I863" s="20" t="s">
        <v>1349</v>
      </c>
      <c r="J863" s="5">
        <v>51.94</v>
      </c>
      <c r="K863" s="56">
        <v>0</v>
      </c>
      <c r="L863" s="3">
        <v>0</v>
      </c>
    </row>
    <row r="864" spans="9:12" x14ac:dyDescent="0.25">
      <c r="I864" s="20" t="s">
        <v>2010</v>
      </c>
      <c r="J864" s="5">
        <v>52.164999999999999</v>
      </c>
      <c r="K864" s="56">
        <v>1</v>
      </c>
      <c r="L864" s="3">
        <v>0.5</v>
      </c>
    </row>
    <row r="865" spans="9:12" x14ac:dyDescent="0.25">
      <c r="I865" s="20" t="s">
        <v>2835</v>
      </c>
      <c r="J865" s="5">
        <v>52.625</v>
      </c>
      <c r="K865" s="56">
        <v>2</v>
      </c>
      <c r="L865" s="3">
        <v>1.75</v>
      </c>
    </row>
    <row r="866" spans="9:12" x14ac:dyDescent="0.25">
      <c r="I866" s="20" t="s">
        <v>1331</v>
      </c>
      <c r="J866" s="5">
        <v>53.03</v>
      </c>
      <c r="K866" s="56">
        <v>0</v>
      </c>
      <c r="L866" s="3">
        <v>0</v>
      </c>
    </row>
    <row r="867" spans="9:12" x14ac:dyDescent="0.25">
      <c r="I867" s="20" t="s">
        <v>2045</v>
      </c>
      <c r="J867" s="5">
        <v>54.92</v>
      </c>
      <c r="K867" s="56">
        <v>1</v>
      </c>
      <c r="L867" s="3">
        <v>1</v>
      </c>
    </row>
    <row r="868" spans="9:12" x14ac:dyDescent="0.25">
      <c r="I868" s="20" t="s">
        <v>1818</v>
      </c>
      <c r="J868" s="5">
        <v>54.95</v>
      </c>
      <c r="K868" s="56">
        <v>2</v>
      </c>
      <c r="L868" s="3">
        <v>2</v>
      </c>
    </row>
    <row r="869" spans="9:12" x14ac:dyDescent="0.25">
      <c r="I869" s="20" t="s">
        <v>586</v>
      </c>
      <c r="J869" s="5">
        <v>55.519999999999996</v>
      </c>
      <c r="K869" s="56">
        <v>2</v>
      </c>
      <c r="L869" s="3">
        <v>2</v>
      </c>
    </row>
    <row r="870" spans="9:12" x14ac:dyDescent="0.25">
      <c r="I870" s="20" t="s">
        <v>1342</v>
      </c>
      <c r="J870" s="5">
        <v>55.693333333333328</v>
      </c>
      <c r="K870" s="56">
        <v>2</v>
      </c>
      <c r="L870" s="3">
        <v>1.3333333333333333</v>
      </c>
    </row>
    <row r="871" spans="9:12" x14ac:dyDescent="0.25">
      <c r="I871" s="20" t="s">
        <v>1145</v>
      </c>
      <c r="J871" s="5">
        <v>58.64</v>
      </c>
      <c r="K871" s="56">
        <v>2</v>
      </c>
      <c r="L871" s="3">
        <v>2</v>
      </c>
    </row>
    <row r="872" spans="9:12" x14ac:dyDescent="0.25">
      <c r="I872" s="20" t="s">
        <v>1479</v>
      </c>
      <c r="J872" s="5">
        <v>58.92</v>
      </c>
      <c r="K872" s="56">
        <v>1</v>
      </c>
      <c r="L872" s="3">
        <v>1</v>
      </c>
    </row>
    <row r="873" spans="9:12" x14ac:dyDescent="0.25">
      <c r="I873" s="20" t="s">
        <v>1253</v>
      </c>
      <c r="J873" s="5">
        <v>58.92</v>
      </c>
      <c r="K873" s="56">
        <v>2</v>
      </c>
      <c r="L873" s="3">
        <v>2</v>
      </c>
    </row>
    <row r="874" spans="9:12" x14ac:dyDescent="0.25">
      <c r="I874" s="20" t="s">
        <v>1710</v>
      </c>
      <c r="J874" s="5">
        <v>58.92</v>
      </c>
      <c r="K874" s="56">
        <v>2</v>
      </c>
      <c r="L874" s="3">
        <v>2</v>
      </c>
    </row>
    <row r="875" spans="9:12" x14ac:dyDescent="0.25">
      <c r="I875" s="20" t="s">
        <v>964</v>
      </c>
      <c r="J875" s="5">
        <v>59.103333333333332</v>
      </c>
      <c r="K875" s="56">
        <v>4</v>
      </c>
      <c r="L875" s="3">
        <v>1.6666666666666667</v>
      </c>
    </row>
    <row r="876" spans="9:12" x14ac:dyDescent="0.25">
      <c r="I876" s="20" t="s">
        <v>1891</v>
      </c>
      <c r="J876" s="5">
        <v>60.2</v>
      </c>
      <c r="K876" s="56">
        <v>3</v>
      </c>
      <c r="L876" s="3">
        <v>3</v>
      </c>
    </row>
    <row r="877" spans="9:12" x14ac:dyDescent="0.25">
      <c r="I877" s="20" t="s">
        <v>866</v>
      </c>
      <c r="J877" s="5">
        <v>60.2</v>
      </c>
      <c r="K877" s="56">
        <v>2</v>
      </c>
      <c r="L877" s="3">
        <v>2</v>
      </c>
    </row>
    <row r="878" spans="9:12" x14ac:dyDescent="0.25">
      <c r="I878" s="20" t="s">
        <v>151</v>
      </c>
      <c r="J878" s="5">
        <v>66.27</v>
      </c>
      <c r="K878" s="56">
        <v>1</v>
      </c>
      <c r="L878" s="3">
        <v>1</v>
      </c>
    </row>
    <row r="879" spans="9:12" x14ac:dyDescent="0.25">
      <c r="I879" s="20" t="s">
        <v>2750</v>
      </c>
      <c r="J879" s="5">
        <v>66.67</v>
      </c>
      <c r="K879" s="56">
        <v>4</v>
      </c>
      <c r="L879" s="3">
        <v>4</v>
      </c>
    </row>
    <row r="880" spans="9:12" x14ac:dyDescent="0.25">
      <c r="I880" s="20" t="s">
        <v>501</v>
      </c>
      <c r="J880" s="5">
        <v>68.02</v>
      </c>
      <c r="K880" s="56">
        <v>0</v>
      </c>
      <c r="L880" s="3">
        <v>0</v>
      </c>
    </row>
    <row r="881" spans="9:12" x14ac:dyDescent="0.25">
      <c r="I881" s="20" t="s">
        <v>926</v>
      </c>
      <c r="J881" s="5">
        <v>69</v>
      </c>
      <c r="K881" s="56">
        <v>1</v>
      </c>
      <c r="L881" s="3">
        <v>1</v>
      </c>
    </row>
    <row r="882" spans="9:12" x14ac:dyDescent="0.25">
      <c r="I882" s="20" t="s">
        <v>1333</v>
      </c>
      <c r="J882" s="5">
        <v>69</v>
      </c>
      <c r="K882" s="56">
        <v>2</v>
      </c>
      <c r="L882" s="3">
        <v>2</v>
      </c>
    </row>
    <row r="883" spans="9:12" x14ac:dyDescent="0.25">
      <c r="I883" s="20" t="s">
        <v>1625</v>
      </c>
      <c r="J883" s="5">
        <v>69</v>
      </c>
      <c r="K883" s="56">
        <v>1</v>
      </c>
      <c r="L883" s="3">
        <v>1</v>
      </c>
    </row>
    <row r="884" spans="9:12" x14ac:dyDescent="0.25">
      <c r="I884" s="20" t="s">
        <v>2863</v>
      </c>
      <c r="J884" s="5">
        <v>70.2</v>
      </c>
      <c r="K884" s="56">
        <v>1</v>
      </c>
      <c r="L884" s="3">
        <v>1</v>
      </c>
    </row>
    <row r="885" spans="9:12" x14ac:dyDescent="0.25">
      <c r="I885" s="20" t="s">
        <v>2972</v>
      </c>
      <c r="J885" s="5">
        <v>89.3</v>
      </c>
      <c r="K885" s="56">
        <v>0</v>
      </c>
      <c r="L885" s="3">
        <v>0</v>
      </c>
    </row>
    <row r="886" spans="9:12" x14ac:dyDescent="0.25">
      <c r="I886" s="20" t="s">
        <v>2127</v>
      </c>
      <c r="J886" s="5">
        <v>91.05</v>
      </c>
      <c r="K886" s="56">
        <v>1</v>
      </c>
      <c r="L886" s="3">
        <v>1</v>
      </c>
    </row>
    <row r="887" spans="9:12" x14ac:dyDescent="0.25">
      <c r="I887" s="20" t="s">
        <v>3022</v>
      </c>
      <c r="J887" s="5">
        <v>12.783279958677792</v>
      </c>
      <c r="K887" s="56">
        <v>10</v>
      </c>
      <c r="L887" s="3">
        <v>1.9436983471074381</v>
      </c>
    </row>
    <row r="889" spans="9:12" x14ac:dyDescent="0.25">
      <c r="J889" s="5">
        <f>GETPIVOTDATA("Average of Shipping Cost",$I$21)</f>
        <v>12.783279958677792</v>
      </c>
      <c r="K889" s="61">
        <f>GETPIVOTDATA("Max of Order fullfillment time",$I$21)</f>
        <v>10</v>
      </c>
      <c r="L889" s="61">
        <f>GETPIVOTDATA("Average of Order fullfillment time",$I$21)</f>
        <v>1.9436983471074381</v>
      </c>
    </row>
  </sheetData>
  <sortState xmlns:xlrd2="http://schemas.microsoft.com/office/spreadsheetml/2017/richdata2" ref="E7:F7">
    <sortCondition descending="1" ref="F7"/>
  </sortState>
  <pageMargins left="0.7" right="0.7" top="0.75" bottom="0.75" header="0.3" footer="0.3"/>
  <drawing r:id="rId6"/>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2950-193C-4DEA-AED4-A0ECA958FFF3}">
  <dimension ref="B2:K61"/>
  <sheetViews>
    <sheetView showGridLines="0" workbookViewId="0">
      <selection activeCell="K15" sqref="K15"/>
    </sheetView>
  </sheetViews>
  <sheetFormatPr defaultRowHeight="13.2" x14ac:dyDescent="0.25"/>
  <cols>
    <col min="1" max="2" width="2.77734375" customWidth="1"/>
    <col min="3" max="3" width="16.6640625" bestFit="1" customWidth="1"/>
    <col min="4" max="4" width="16.21875" bestFit="1" customWidth="1"/>
    <col min="5" max="5" width="13.6640625" bestFit="1" customWidth="1"/>
    <col min="6" max="6" width="11.109375" bestFit="1" customWidth="1"/>
    <col min="7" max="8" width="11.33203125" bestFit="1" customWidth="1"/>
    <col min="9" max="9" width="28.5546875" bestFit="1" customWidth="1"/>
    <col min="10" max="11" width="23.77734375" bestFit="1" customWidth="1"/>
    <col min="12" max="12" width="13.6640625" bestFit="1" customWidth="1"/>
    <col min="13" max="13" width="11.109375" bestFit="1" customWidth="1"/>
    <col min="14" max="14" width="10.77734375" bestFit="1" customWidth="1"/>
    <col min="15" max="15" width="11.109375" bestFit="1" customWidth="1"/>
    <col min="16" max="16" width="13.6640625" bestFit="1" customWidth="1"/>
    <col min="17" max="17" width="11.109375" bestFit="1" customWidth="1"/>
    <col min="18" max="18" width="10.77734375" bestFit="1" customWidth="1"/>
    <col min="19" max="19" width="10.44140625" bestFit="1" customWidth="1"/>
    <col min="20" max="20" width="11.33203125" bestFit="1" customWidth="1"/>
    <col min="21" max="21" width="11.109375" bestFit="1" customWidth="1"/>
    <col min="22" max="22" width="10.77734375" bestFit="1" customWidth="1"/>
    <col min="23" max="23" width="17.6640625" bestFit="1" customWidth="1"/>
    <col min="24" max="24" width="11.33203125" bestFit="1" customWidth="1"/>
  </cols>
  <sheetData>
    <row r="2" spans="2:9" x14ac:dyDescent="0.25">
      <c r="B2" s="17" t="s">
        <v>3124</v>
      </c>
    </row>
    <row r="4" spans="2:9" x14ac:dyDescent="0.25">
      <c r="C4" s="19" t="s">
        <v>3064</v>
      </c>
      <c r="D4" s="19" t="s">
        <v>3068</v>
      </c>
    </row>
    <row r="5" spans="2:9" x14ac:dyDescent="0.25">
      <c r="C5" s="19" t="s">
        <v>3125</v>
      </c>
      <c r="D5" t="s">
        <v>3107</v>
      </c>
    </row>
    <row r="6" spans="2:9" x14ac:dyDescent="0.25">
      <c r="C6" s="20" t="s">
        <v>27</v>
      </c>
      <c r="D6" s="60">
        <v>196</v>
      </c>
    </row>
    <row r="7" spans="2:9" x14ac:dyDescent="0.25">
      <c r="C7" s="20" t="s">
        <v>88</v>
      </c>
      <c r="D7" s="60">
        <v>162</v>
      </c>
    </row>
    <row r="8" spans="2:9" x14ac:dyDescent="0.25">
      <c r="C8" s="20" t="s">
        <v>39</v>
      </c>
      <c r="D8" s="60">
        <v>1005</v>
      </c>
    </row>
    <row r="9" spans="2:9" x14ac:dyDescent="0.25">
      <c r="C9" s="20" t="s">
        <v>3022</v>
      </c>
      <c r="D9" s="60">
        <v>1363</v>
      </c>
    </row>
    <row r="10" spans="2:9" x14ac:dyDescent="0.25">
      <c r="D10">
        <f>GETPIVOTDATA("Order ID",$C$4,"Repeted order","Unique")</f>
        <v>1363</v>
      </c>
    </row>
    <row r="11" spans="2:9" x14ac:dyDescent="0.25">
      <c r="D11" s="19" t="s">
        <v>3068</v>
      </c>
    </row>
    <row r="12" spans="2:9" x14ac:dyDescent="0.25">
      <c r="C12" s="19" t="s">
        <v>3058</v>
      </c>
      <c r="D12" t="s">
        <v>39</v>
      </c>
      <c r="E12" t="s">
        <v>27</v>
      </c>
      <c r="F12" t="s">
        <v>88</v>
      </c>
      <c r="G12" t="s">
        <v>3022</v>
      </c>
      <c r="I12" s="21"/>
    </row>
    <row r="13" spans="2:9" x14ac:dyDescent="0.25">
      <c r="C13" s="20" t="s">
        <v>3039</v>
      </c>
      <c r="D13" s="21">
        <v>1113583.0992963198</v>
      </c>
      <c r="E13" s="21">
        <v>825893.6645408303</v>
      </c>
      <c r="F13" s="21">
        <v>157071.40589999998</v>
      </c>
      <c r="G13" s="21">
        <v>2096548.16973715</v>
      </c>
      <c r="I13" s="21"/>
    </row>
    <row r="14" spans="2:9" x14ac:dyDescent="0.25">
      <c r="C14" s="20" t="s">
        <v>3024</v>
      </c>
      <c r="D14" s="21">
        <v>142286.31929632</v>
      </c>
      <c r="E14" s="21">
        <v>57911.454540829996</v>
      </c>
      <c r="F14" s="21">
        <v>14825.625900000001</v>
      </c>
      <c r="G14" s="21">
        <v>215023.39973715</v>
      </c>
      <c r="I14" s="21"/>
    </row>
    <row r="15" spans="2:9" x14ac:dyDescent="0.25">
      <c r="H15" s="21"/>
      <c r="I15" s="21"/>
    </row>
    <row r="16" spans="2:9" x14ac:dyDescent="0.25">
      <c r="C16" s="19" t="s">
        <v>3021</v>
      </c>
      <c r="D16" t="s">
        <v>3123</v>
      </c>
      <c r="E16" t="s">
        <v>3104</v>
      </c>
    </row>
    <row r="17" spans="3:11" x14ac:dyDescent="0.25">
      <c r="C17" s="20" t="s">
        <v>27</v>
      </c>
      <c r="D17" s="5">
        <v>43.843703703703724</v>
      </c>
      <c r="E17" s="21">
        <v>11837.800000000005</v>
      </c>
    </row>
    <row r="18" spans="3:11" x14ac:dyDescent="0.25">
      <c r="C18" s="20" t="s">
        <v>88</v>
      </c>
      <c r="D18" s="5">
        <v>8.9578571428571454</v>
      </c>
      <c r="E18" s="21">
        <v>2131.9700000000007</v>
      </c>
    </row>
    <row r="19" spans="3:11" x14ac:dyDescent="0.25">
      <c r="C19" s="20" t="s">
        <v>39</v>
      </c>
      <c r="D19" s="5">
        <v>7.5480812324929651</v>
      </c>
      <c r="E19" s="21">
        <v>10778.659999999954</v>
      </c>
    </row>
    <row r="20" spans="3:11" x14ac:dyDescent="0.25">
      <c r="C20" s="20" t="s">
        <v>3022</v>
      </c>
      <c r="D20" s="5">
        <v>12.783279958677866</v>
      </c>
      <c r="E20" s="21">
        <v>24748.43000000035</v>
      </c>
    </row>
    <row r="22" spans="3:11" x14ac:dyDescent="0.25">
      <c r="C22" s="19" t="s">
        <v>3051</v>
      </c>
      <c r="D22" t="s">
        <v>3107</v>
      </c>
      <c r="E22" s="3"/>
    </row>
    <row r="24" spans="3:11" x14ac:dyDescent="0.25">
      <c r="C24" s="19" t="s">
        <v>3064</v>
      </c>
      <c r="D24" s="19" t="s">
        <v>3068</v>
      </c>
    </row>
    <row r="25" spans="3:11" x14ac:dyDescent="0.25">
      <c r="C25" s="19" t="s">
        <v>3021</v>
      </c>
      <c r="D25" t="s">
        <v>27</v>
      </c>
      <c r="E25" t="s">
        <v>88</v>
      </c>
      <c r="F25" t="s">
        <v>39</v>
      </c>
      <c r="G25" t="s">
        <v>3022</v>
      </c>
    </row>
    <row r="26" spans="3:11" x14ac:dyDescent="0.25">
      <c r="C26" s="20" t="s">
        <v>26</v>
      </c>
      <c r="D26" s="3">
        <v>41</v>
      </c>
      <c r="E26" s="3">
        <v>37</v>
      </c>
      <c r="F26" s="3">
        <v>197</v>
      </c>
      <c r="G26" s="3">
        <v>275</v>
      </c>
      <c r="I26" s="3">
        <v>100</v>
      </c>
      <c r="J26" s="3">
        <v>100</v>
      </c>
      <c r="K26" s="3">
        <v>100</v>
      </c>
    </row>
    <row r="27" spans="3:11" x14ac:dyDescent="0.25">
      <c r="C27" s="20" t="s">
        <v>38</v>
      </c>
      <c r="D27" s="3">
        <v>39</v>
      </c>
      <c r="E27" s="3">
        <v>30</v>
      </c>
      <c r="F27" s="3">
        <v>199</v>
      </c>
      <c r="G27" s="3">
        <v>268</v>
      </c>
      <c r="I27" s="3">
        <v>100</v>
      </c>
      <c r="J27" s="3">
        <v>100</v>
      </c>
      <c r="K27" s="3">
        <v>100</v>
      </c>
    </row>
    <row r="28" spans="3:11" x14ac:dyDescent="0.25">
      <c r="C28" s="20" t="s">
        <v>48</v>
      </c>
      <c r="D28" s="3">
        <v>34</v>
      </c>
      <c r="E28" s="3">
        <v>33</v>
      </c>
      <c r="F28" s="3">
        <v>213</v>
      </c>
      <c r="G28" s="3">
        <v>280</v>
      </c>
      <c r="I28" s="3">
        <v>100</v>
      </c>
      <c r="J28" s="3">
        <v>100</v>
      </c>
      <c r="K28" s="3">
        <v>100</v>
      </c>
    </row>
    <row r="29" spans="3:11" x14ac:dyDescent="0.25">
      <c r="C29" s="20" t="s">
        <v>117</v>
      </c>
      <c r="D29" s="3">
        <v>40</v>
      </c>
      <c r="E29" s="3">
        <v>31</v>
      </c>
      <c r="F29" s="3">
        <v>192</v>
      </c>
      <c r="G29" s="3">
        <v>263</v>
      </c>
      <c r="I29" s="3">
        <v>100</v>
      </c>
      <c r="J29" s="3">
        <v>100</v>
      </c>
      <c r="K29" s="3">
        <v>100</v>
      </c>
    </row>
    <row r="30" spans="3:11" x14ac:dyDescent="0.25">
      <c r="C30" s="20" t="s">
        <v>71</v>
      </c>
      <c r="D30" s="3">
        <v>42</v>
      </c>
      <c r="E30" s="3">
        <v>31</v>
      </c>
      <c r="F30" s="3">
        <v>204</v>
      </c>
      <c r="G30" s="3">
        <v>277</v>
      </c>
      <c r="I30" s="3">
        <v>100</v>
      </c>
      <c r="J30" s="3">
        <v>100</v>
      </c>
      <c r="K30" s="3">
        <v>100</v>
      </c>
    </row>
    <row r="31" spans="3:11" x14ac:dyDescent="0.25">
      <c r="C31" s="20" t="s">
        <v>3022</v>
      </c>
      <c r="D31" s="3">
        <v>196</v>
      </c>
      <c r="E31" s="3">
        <v>162</v>
      </c>
      <c r="F31" s="3">
        <v>1005</v>
      </c>
      <c r="G31" s="3">
        <v>1363</v>
      </c>
      <c r="I31" s="3"/>
    </row>
    <row r="32" spans="3:11" x14ac:dyDescent="0.25">
      <c r="I32" s="3"/>
    </row>
    <row r="33" spans="3:7" x14ac:dyDescent="0.25">
      <c r="C33" s="19" t="s">
        <v>3064</v>
      </c>
      <c r="D33" s="19" t="s">
        <v>3068</v>
      </c>
    </row>
    <row r="34" spans="3:7" x14ac:dyDescent="0.25">
      <c r="D34" t="s">
        <v>3107</v>
      </c>
    </row>
    <row r="35" spans="3:7" x14ac:dyDescent="0.25">
      <c r="C35" s="19" t="s">
        <v>3021</v>
      </c>
      <c r="D35" t="s">
        <v>29</v>
      </c>
      <c r="E35" t="s">
        <v>49</v>
      </c>
      <c r="F35" t="s">
        <v>41</v>
      </c>
    </row>
    <row r="36" spans="3:7" x14ac:dyDescent="0.25">
      <c r="C36" s="20" t="s">
        <v>27</v>
      </c>
      <c r="D36" s="60">
        <v>140</v>
      </c>
      <c r="E36" s="60">
        <v>7</v>
      </c>
      <c r="F36" s="60">
        <v>49</v>
      </c>
    </row>
    <row r="37" spans="3:7" x14ac:dyDescent="0.25">
      <c r="C37" s="20" t="s">
        <v>88</v>
      </c>
      <c r="D37" s="60">
        <v>25</v>
      </c>
      <c r="E37" s="60">
        <v>93</v>
      </c>
      <c r="F37" s="60">
        <v>44</v>
      </c>
    </row>
    <row r="38" spans="3:7" x14ac:dyDescent="0.25">
      <c r="C38" s="20" t="s">
        <v>39</v>
      </c>
      <c r="D38" s="60">
        <v>116</v>
      </c>
      <c r="E38" s="60">
        <v>664</v>
      </c>
      <c r="F38" s="60">
        <v>225</v>
      </c>
    </row>
    <row r="39" spans="3:7" x14ac:dyDescent="0.25">
      <c r="C39" s="20" t="s">
        <v>3022</v>
      </c>
      <c r="D39" s="60">
        <v>281</v>
      </c>
      <c r="E39" s="60">
        <v>764</v>
      </c>
      <c r="F39" s="60">
        <v>318</v>
      </c>
    </row>
    <row r="41" spans="3:7" x14ac:dyDescent="0.25">
      <c r="C41" s="19" t="s">
        <v>3040</v>
      </c>
      <c r="D41" s="19" t="s">
        <v>3068</v>
      </c>
    </row>
    <row r="42" spans="3:7" x14ac:dyDescent="0.25">
      <c r="C42" s="63" t="s">
        <v>3021</v>
      </c>
      <c r="D42" s="61" t="s">
        <v>27</v>
      </c>
      <c r="E42" s="61" t="s">
        <v>88</v>
      </c>
      <c r="F42" s="61" t="s">
        <v>39</v>
      </c>
      <c r="G42" s="61" t="s">
        <v>3022</v>
      </c>
    </row>
    <row r="43" spans="3:7" x14ac:dyDescent="0.25">
      <c r="C43" s="64" t="s">
        <v>26</v>
      </c>
      <c r="D43" s="61">
        <v>1.3703703703703705</v>
      </c>
      <c r="E43" s="61">
        <v>1.5961538461538463</v>
      </c>
      <c r="F43" s="61">
        <v>1.3763440860215055</v>
      </c>
      <c r="G43" s="61">
        <v>1.4051948051948051</v>
      </c>
    </row>
    <row r="44" spans="3:7" x14ac:dyDescent="0.25">
      <c r="C44" s="64" t="s">
        <v>38</v>
      </c>
      <c r="D44" s="61">
        <v>1.4181818181818182</v>
      </c>
      <c r="E44" s="61">
        <v>1.4</v>
      </c>
      <c r="F44" s="61">
        <v>1.3333333333333333</v>
      </c>
      <c r="G44" s="61">
        <v>1.3530927835051547</v>
      </c>
    </row>
    <row r="45" spans="3:7" x14ac:dyDescent="0.25">
      <c r="C45" s="64" t="s">
        <v>48</v>
      </c>
      <c r="D45" s="61">
        <v>3.8928571428571428</v>
      </c>
      <c r="E45" s="61">
        <v>3.3846153846153846</v>
      </c>
      <c r="F45" s="61">
        <v>4.1794019933554818</v>
      </c>
      <c r="G45" s="61">
        <v>4.0606060606060606</v>
      </c>
    </row>
    <row r="46" spans="3:7" x14ac:dyDescent="0.25">
      <c r="C46" s="64" t="s">
        <v>117</v>
      </c>
      <c r="D46" s="61">
        <v>1.462962962962963</v>
      </c>
      <c r="E46" s="61">
        <v>1.3404255319148937</v>
      </c>
      <c r="F46" s="61">
        <v>1.416058394160584</v>
      </c>
      <c r="G46" s="61">
        <v>1.4133333333333333</v>
      </c>
    </row>
    <row r="47" spans="3:7" x14ac:dyDescent="0.25">
      <c r="C47" s="64" t="s">
        <v>71</v>
      </c>
      <c r="D47" s="61">
        <v>1.2941176470588236</v>
      </c>
      <c r="E47" s="61">
        <v>1.5818181818181818</v>
      </c>
      <c r="F47" s="61">
        <v>1.4195804195804196</v>
      </c>
      <c r="G47" s="61">
        <v>1.4260204081632653</v>
      </c>
    </row>
    <row r="48" spans="3:7" x14ac:dyDescent="0.25">
      <c r="C48" s="20" t="s">
        <v>3022</v>
      </c>
      <c r="D48" s="62">
        <v>1.9074074074074074</v>
      </c>
      <c r="E48" s="62">
        <v>1.7983193277310925</v>
      </c>
      <c r="F48" s="62">
        <v>1.9747899159663866</v>
      </c>
      <c r="G48" s="62">
        <v>1.9436983471074381</v>
      </c>
    </row>
    <row r="50" spans="3:7" x14ac:dyDescent="0.25">
      <c r="C50" s="19" t="s">
        <v>3043</v>
      </c>
      <c r="D50" s="19" t="s">
        <v>3068</v>
      </c>
    </row>
    <row r="51" spans="3:7" x14ac:dyDescent="0.25">
      <c r="C51" s="19" t="s">
        <v>3021</v>
      </c>
      <c r="D51" s="61" t="s">
        <v>27</v>
      </c>
      <c r="E51" s="61" t="s">
        <v>88</v>
      </c>
      <c r="F51" s="61" t="s">
        <v>39</v>
      </c>
      <c r="G51" s="61" t="s">
        <v>3022</v>
      </c>
    </row>
    <row r="52" spans="3:7" x14ac:dyDescent="0.25">
      <c r="C52" s="20" t="s">
        <v>53</v>
      </c>
      <c r="D52" s="62">
        <v>42.310609756097541</v>
      </c>
      <c r="E52" s="62">
        <v>7.7003703703703703</v>
      </c>
      <c r="F52" s="62">
        <v>7.3427868852458866</v>
      </c>
      <c r="G52" s="62">
        <v>12.470088809946661</v>
      </c>
    </row>
    <row r="53" spans="3:7" x14ac:dyDescent="0.25">
      <c r="C53" s="20" t="s">
        <v>112</v>
      </c>
      <c r="D53" s="62">
        <v>47.180322580645168</v>
      </c>
      <c r="E53" s="62">
        <v>9.8353623188405823</v>
      </c>
      <c r="F53" s="62">
        <v>8.3608529411764536</v>
      </c>
      <c r="G53" s="62">
        <v>13.686857749469175</v>
      </c>
    </row>
    <row r="54" spans="3:7" x14ac:dyDescent="0.25">
      <c r="C54" s="20" t="s">
        <v>34</v>
      </c>
      <c r="D54" s="62">
        <v>42.200847457627134</v>
      </c>
      <c r="E54" s="62">
        <v>9.3598275862068991</v>
      </c>
      <c r="F54" s="62">
        <v>7.5473354231974845</v>
      </c>
      <c r="G54" s="62">
        <v>12.477798165137552</v>
      </c>
    </row>
    <row r="55" spans="3:7" x14ac:dyDescent="0.25">
      <c r="C55" s="20" t="s">
        <v>60</v>
      </c>
      <c r="D55" s="62">
        <v>44.079104477611942</v>
      </c>
      <c r="E55" s="62">
        <v>8.6778947368421075</v>
      </c>
      <c r="F55" s="62">
        <v>6.9970760233918101</v>
      </c>
      <c r="G55" s="62">
        <v>12.53420600858364</v>
      </c>
    </row>
    <row r="56" spans="3:7" x14ac:dyDescent="0.25">
      <c r="C56" s="20" t="s">
        <v>3022</v>
      </c>
      <c r="D56" s="62">
        <v>43.843703703703731</v>
      </c>
      <c r="E56" s="62">
        <v>8.9578571428571454</v>
      </c>
      <c r="F56" s="62">
        <v>7.5480812324929705</v>
      </c>
      <c r="G56" s="62">
        <v>12.783279958677635</v>
      </c>
    </row>
    <row r="59" spans="3:7" x14ac:dyDescent="0.25">
      <c r="C59" s="61" t="s">
        <v>3047</v>
      </c>
    </row>
    <row r="60" spans="3:7" x14ac:dyDescent="0.25">
      <c r="C60" s="62">
        <v>25102</v>
      </c>
    </row>
    <row r="61" spans="3:7" x14ac:dyDescent="0.25">
      <c r="C61">
        <f>GETPIVOTDATA("Quantity ordered new",$C$59)</f>
        <v>25102</v>
      </c>
    </row>
  </sheetData>
  <pageMargins left="0.7" right="0.7" top="0.75" bottom="0.75" header="0.3" footer="0.3"/>
  <drawing r:id="rId9"/>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CCA1E-1632-494F-88D3-74DDCEE456B5}">
  <sheetPr codeName="Sheet3"/>
  <dimension ref="B2:W80"/>
  <sheetViews>
    <sheetView topLeftCell="A16" zoomScaleNormal="100" workbookViewId="0">
      <selection activeCell="O60" sqref="O60"/>
    </sheetView>
  </sheetViews>
  <sheetFormatPr defaultRowHeight="13.2" x14ac:dyDescent="0.25"/>
  <cols>
    <col min="1" max="2" width="2.77734375" customWidth="1"/>
    <col min="3" max="3" width="11.33203125" bestFit="1" customWidth="1"/>
    <col min="4" max="4" width="12.44140625" bestFit="1" customWidth="1"/>
    <col min="5" max="9" width="13.5546875" bestFit="1" customWidth="1"/>
    <col min="10" max="10" width="22" bestFit="1" customWidth="1"/>
    <col min="11" max="11" width="15.21875" bestFit="1" customWidth="1"/>
    <col min="12" max="12" width="9.33203125" bestFit="1" customWidth="1"/>
    <col min="13" max="13" width="20.21875" bestFit="1" customWidth="1"/>
    <col min="14" max="14" width="24.21875" bestFit="1" customWidth="1"/>
    <col min="15" max="15" width="10.77734375" bestFit="1" customWidth="1"/>
    <col min="16" max="16" width="6" bestFit="1" customWidth="1"/>
    <col min="17" max="17" width="13.44140625" bestFit="1" customWidth="1"/>
    <col min="18" max="18" width="12.33203125" bestFit="1" customWidth="1"/>
    <col min="19" max="19" width="12.44140625" bestFit="1" customWidth="1"/>
    <col min="21" max="21" width="9.33203125" bestFit="1" customWidth="1"/>
    <col min="22" max="22" width="12.33203125" bestFit="1" customWidth="1"/>
    <col min="23" max="23" width="12.44140625" bestFit="1" customWidth="1"/>
  </cols>
  <sheetData>
    <row r="2" spans="2:12" x14ac:dyDescent="0.25">
      <c r="B2" s="18" t="s">
        <v>19</v>
      </c>
      <c r="I2" s="18"/>
      <c r="L2" s="18"/>
    </row>
    <row r="4" spans="2:12" x14ac:dyDescent="0.25">
      <c r="C4" s="19" t="s">
        <v>3025</v>
      </c>
      <c r="D4" t="s">
        <v>3024</v>
      </c>
      <c r="E4" t="s">
        <v>3059</v>
      </c>
      <c r="F4" t="s">
        <v>3060</v>
      </c>
      <c r="G4" t="s">
        <v>3061</v>
      </c>
      <c r="H4" t="s">
        <v>3062</v>
      </c>
      <c r="I4" t="s">
        <v>3063</v>
      </c>
      <c r="J4" s="18"/>
      <c r="K4" s="18"/>
    </row>
    <row r="5" spans="2:12" x14ac:dyDescent="0.25">
      <c r="C5" s="20" t="s">
        <v>3027</v>
      </c>
      <c r="D5" s="21">
        <v>-657.53850031999627</v>
      </c>
      <c r="E5" s="21">
        <v>-657.53850031999627</v>
      </c>
      <c r="F5" s="21">
        <v>-657.53850031999627</v>
      </c>
      <c r="G5" s="21">
        <v>-657.53850031999627</v>
      </c>
      <c r="H5" s="21">
        <v>-657.53850031999627</v>
      </c>
      <c r="I5" s="21">
        <v>-657.53850031999627</v>
      </c>
      <c r="J5" s="16"/>
      <c r="K5" s="16"/>
    </row>
    <row r="6" spans="2:12" x14ac:dyDescent="0.25">
      <c r="C6" s="20" t="s">
        <v>3028</v>
      </c>
      <c r="D6" s="21">
        <v>36266.168780320018</v>
      </c>
      <c r="E6" s="21">
        <v>36266.168780320018</v>
      </c>
      <c r="F6" s="21">
        <v>36266.168780320018</v>
      </c>
      <c r="G6" s="21">
        <v>36266.168780320018</v>
      </c>
      <c r="H6" s="21">
        <v>36266.168780320018</v>
      </c>
      <c r="I6" s="21">
        <v>36266.168780320018</v>
      </c>
      <c r="J6" s="16"/>
      <c r="K6" s="16"/>
    </row>
    <row r="7" spans="2:12" x14ac:dyDescent="0.25">
      <c r="C7" s="20" t="s">
        <v>3029</v>
      </c>
      <c r="D7" s="21">
        <v>1881.830586749998</v>
      </c>
      <c r="E7" s="21">
        <v>1881.830586749998</v>
      </c>
      <c r="F7" s="21">
        <v>1881.830586749998</v>
      </c>
      <c r="G7" s="21">
        <v>1881.830586749998</v>
      </c>
      <c r="H7" s="21">
        <v>1881.830586749998</v>
      </c>
      <c r="I7" s="21">
        <v>1881.830586749998</v>
      </c>
    </row>
    <row r="8" spans="2:12" x14ac:dyDescent="0.25">
      <c r="C8" s="20" t="s">
        <v>3030</v>
      </c>
      <c r="D8" s="21">
        <v>50182.103101999965</v>
      </c>
      <c r="E8" s="21">
        <v>50182.103101999965</v>
      </c>
      <c r="F8" s="21">
        <v>50182.103101999965</v>
      </c>
      <c r="G8" s="21">
        <v>50182.103101999965</v>
      </c>
      <c r="H8" s="21">
        <v>50182.103101999965</v>
      </c>
      <c r="I8" s="21">
        <v>50182.103101999965</v>
      </c>
    </row>
    <row r="9" spans="2:12" x14ac:dyDescent="0.25">
      <c r="C9" s="20" t="s">
        <v>3031</v>
      </c>
      <c r="D9" s="21">
        <v>61026.94915840005</v>
      </c>
      <c r="E9" s="21">
        <v>61026.94915840005</v>
      </c>
      <c r="F9" s="21">
        <v>61026.94915840005</v>
      </c>
      <c r="G9" s="21">
        <v>61026.94915840005</v>
      </c>
      <c r="H9" s="21">
        <v>61026.94915840005</v>
      </c>
      <c r="I9" s="21">
        <v>61026.94915840005</v>
      </c>
    </row>
    <row r="10" spans="2:12" x14ac:dyDescent="0.25">
      <c r="C10" s="20" t="s">
        <v>3032</v>
      </c>
      <c r="D10" s="21">
        <v>66323.886609999987</v>
      </c>
      <c r="E10" s="21">
        <v>66323.886609999987</v>
      </c>
      <c r="F10" s="21">
        <v>66323.886609999987</v>
      </c>
      <c r="G10" s="21">
        <v>66323.886609999987</v>
      </c>
      <c r="H10" s="21">
        <v>66323.886609999987</v>
      </c>
      <c r="I10" s="21">
        <v>66323.886609999987</v>
      </c>
    </row>
    <row r="11" spans="2:12" x14ac:dyDescent="0.25">
      <c r="C11" s="20" t="s">
        <v>3022</v>
      </c>
      <c r="D11" s="21">
        <v>215023.39973715</v>
      </c>
      <c r="E11" s="21">
        <v>215023.39973715</v>
      </c>
      <c r="F11" s="21">
        <v>215023.39973715</v>
      </c>
      <c r="G11" s="21">
        <v>215023.39973715</v>
      </c>
      <c r="H11" s="21">
        <v>215023.39973715</v>
      </c>
      <c r="I11" s="21">
        <v>215023.39973715</v>
      </c>
    </row>
    <row r="13" spans="2:12" x14ac:dyDescent="0.25">
      <c r="D13" s="21">
        <f>GETPIVOTDATA("Profit",$C$4)</f>
        <v>215023.39973715</v>
      </c>
    </row>
    <row r="19" spans="3:14" x14ac:dyDescent="0.25">
      <c r="F19" t="s">
        <v>3042</v>
      </c>
      <c r="I19" s="18" t="s">
        <v>3046</v>
      </c>
    </row>
    <row r="21" spans="3:14" x14ac:dyDescent="0.25">
      <c r="C21" s="19" t="s">
        <v>3021</v>
      </c>
      <c r="D21" s="40" t="s">
        <v>3047</v>
      </c>
      <c r="F21" s="41" t="s">
        <v>3025</v>
      </c>
      <c r="G21" s="41" t="s">
        <v>3040</v>
      </c>
      <c r="I21" s="19" t="s">
        <v>3021</v>
      </c>
      <c r="J21" s="40" t="s">
        <v>3041</v>
      </c>
      <c r="L21" s="41" t="s">
        <v>3043</v>
      </c>
      <c r="M21" s="41" t="s">
        <v>3045</v>
      </c>
      <c r="N21" s="41" t="s">
        <v>3044</v>
      </c>
    </row>
    <row r="22" spans="3:14" x14ac:dyDescent="0.25">
      <c r="C22" s="20" t="s">
        <v>3027</v>
      </c>
      <c r="D22" s="3">
        <v>3319</v>
      </c>
      <c r="F22" t="s">
        <v>3027</v>
      </c>
      <c r="G22" s="32">
        <v>2.0326975476839237</v>
      </c>
      <c r="I22" s="20" t="s">
        <v>3027</v>
      </c>
      <c r="J22" s="16">
        <v>-2.4812909365730345E-3</v>
      </c>
      <c r="L22" s="35">
        <v>12.78327995867777</v>
      </c>
      <c r="M22" s="3">
        <v>866</v>
      </c>
      <c r="N22" s="16">
        <v>0.21</v>
      </c>
    </row>
    <row r="23" spans="3:14" x14ac:dyDescent="0.25">
      <c r="C23" s="20" t="s">
        <v>3028</v>
      </c>
      <c r="D23" s="3">
        <v>4216</v>
      </c>
      <c r="F23" t="s">
        <v>3028</v>
      </c>
      <c r="G23" s="32">
        <v>1.9265175718849841</v>
      </c>
      <c r="I23" s="20" t="s">
        <v>3028</v>
      </c>
      <c r="J23" s="16">
        <v>0.11141596597653772</v>
      </c>
      <c r="M23">
        <f>GETPIVOTDATA("[Measures].[Distinct Count of City]",$L$21)</f>
        <v>866</v>
      </c>
      <c r="N23" s="16">
        <f>GETPIVOTDATA("[Measures].[Max of Discount]",$L$21)</f>
        <v>0.21</v>
      </c>
    </row>
    <row r="24" spans="3:14" x14ac:dyDescent="0.25">
      <c r="C24" s="20" t="s">
        <v>3029</v>
      </c>
      <c r="D24" s="3">
        <v>3570</v>
      </c>
      <c r="F24" t="s">
        <v>3029</v>
      </c>
      <c r="G24" s="32">
        <v>1.8098159509202454</v>
      </c>
      <c r="I24" s="20" t="s">
        <v>3029</v>
      </c>
      <c r="J24" s="16">
        <v>7.0967717105434496E-3</v>
      </c>
    </row>
    <row r="25" spans="3:14" x14ac:dyDescent="0.25">
      <c r="C25" s="20" t="s">
        <v>3030</v>
      </c>
      <c r="D25" s="3">
        <v>3933</v>
      </c>
      <c r="F25" t="s">
        <v>3030</v>
      </c>
      <c r="G25" s="32">
        <v>1.9654088050314464</v>
      </c>
      <c r="I25" s="20" t="s">
        <v>3030</v>
      </c>
      <c r="J25" s="16">
        <v>0.13067262700004642</v>
      </c>
    </row>
    <row r="26" spans="3:14" x14ac:dyDescent="0.25">
      <c r="C26" s="20" t="s">
        <v>3031</v>
      </c>
      <c r="D26" s="3">
        <v>5755</v>
      </c>
      <c r="F26" t="s">
        <v>3031</v>
      </c>
      <c r="G26" s="32">
        <v>1.8149350649350648</v>
      </c>
      <c r="I26" s="20" t="s">
        <v>3031</v>
      </c>
      <c r="J26" s="16">
        <v>0.21027037325081083</v>
      </c>
      <c r="L26" s="40" t="s">
        <v>3050</v>
      </c>
    </row>
    <row r="27" spans="3:14" x14ac:dyDescent="0.25">
      <c r="C27" s="20" t="s">
        <v>3032</v>
      </c>
      <c r="D27" s="3">
        <v>4309</v>
      </c>
      <c r="F27" t="s">
        <v>3032</v>
      </c>
      <c r="G27" s="32">
        <v>2.098360655737705</v>
      </c>
      <c r="I27" s="20" t="s">
        <v>3032</v>
      </c>
      <c r="J27" s="16">
        <v>0.18863630855257671</v>
      </c>
      <c r="L27">
        <v>812</v>
      </c>
    </row>
    <row r="28" spans="3:14" x14ac:dyDescent="0.25">
      <c r="C28" s="20" t="s">
        <v>3022</v>
      </c>
      <c r="D28" s="3">
        <v>25102</v>
      </c>
      <c r="F28" t="s">
        <v>3022</v>
      </c>
      <c r="G28" s="32">
        <v>1.9426948890036138</v>
      </c>
      <c r="I28" s="20" t="s">
        <v>3022</v>
      </c>
      <c r="J28" s="16">
        <v>0.11428146106051533</v>
      </c>
    </row>
    <row r="29" spans="3:14" x14ac:dyDescent="0.25">
      <c r="D29">
        <f>GETPIVOTDATA("Quantity ordered new",$C$21)</f>
        <v>25102</v>
      </c>
    </row>
    <row r="30" spans="3:14" x14ac:dyDescent="0.25">
      <c r="C30" s="18" t="s">
        <v>21</v>
      </c>
      <c r="I30" t="str">
        <f>I28</f>
        <v>Grand Total</v>
      </c>
      <c r="J30" s="16">
        <f>GETPIVOTDATA("Profit Margin",$I$21)</f>
        <v>0.11428146106051533</v>
      </c>
    </row>
    <row r="31" spans="3:14" x14ac:dyDescent="0.25">
      <c r="J31" s="16">
        <f>(100% -J30)</f>
        <v>0.88571853893948471</v>
      </c>
    </row>
    <row r="32" spans="3:14" x14ac:dyDescent="0.25">
      <c r="C32" s="19" t="s">
        <v>3021</v>
      </c>
      <c r="D32" t="s">
        <v>3023</v>
      </c>
      <c r="E32" t="s">
        <v>3053</v>
      </c>
    </row>
    <row r="33" spans="3:23" x14ac:dyDescent="0.25">
      <c r="C33" s="20" t="s">
        <v>3027</v>
      </c>
      <c r="D33" s="21">
        <v>264998.55000000005</v>
      </c>
      <c r="E33" s="21">
        <v>264998.55000000005</v>
      </c>
    </row>
    <row r="34" spans="3:23" x14ac:dyDescent="0.25">
      <c r="C34" s="20" t="s">
        <v>3028</v>
      </c>
      <c r="D34" s="21">
        <v>325502.44000000006</v>
      </c>
      <c r="E34" s="21">
        <v>325502.44000000006</v>
      </c>
      <c r="G34" t="s">
        <v>3054</v>
      </c>
    </row>
    <row r="35" spans="3:23" x14ac:dyDescent="0.25">
      <c r="C35" s="20" t="s">
        <v>3029</v>
      </c>
      <c r="D35" s="21">
        <v>265167.13000000012</v>
      </c>
      <c r="E35" s="21">
        <v>265167.13000000012</v>
      </c>
      <c r="G35">
        <v>1936</v>
      </c>
    </row>
    <row r="36" spans="3:23" x14ac:dyDescent="0.25">
      <c r="C36" s="20" t="s">
        <v>3030</v>
      </c>
      <c r="D36" s="21">
        <v>384029.19000000006</v>
      </c>
      <c r="E36" s="21">
        <v>384029.19000000006</v>
      </c>
    </row>
    <row r="37" spans="3:23" x14ac:dyDescent="0.25">
      <c r="C37" s="20" t="s">
        <v>3031</v>
      </c>
      <c r="D37" s="21">
        <v>290230.8499999998</v>
      </c>
      <c r="E37" s="21">
        <v>290230.8499999998</v>
      </c>
      <c r="G37">
        <f>I37-G38</f>
        <v>312</v>
      </c>
      <c r="H37" s="16">
        <f>G37/I37</f>
        <v>0.27758007117437722</v>
      </c>
      <c r="I37" s="3">
        <f>GETPIVOTDATA("Dis count of Customers",$G$44)</f>
        <v>1124</v>
      </c>
    </row>
    <row r="38" spans="3:23" x14ac:dyDescent="0.25">
      <c r="C38" s="20" t="s">
        <v>3032</v>
      </c>
      <c r="D38" s="21">
        <v>351596.61000000004</v>
      </c>
      <c r="E38" s="21">
        <v>351596.61000000004</v>
      </c>
      <c r="G38">
        <f>GETPIVOTDATA("Sum of Repeat Customers",$G$44)</f>
        <v>812</v>
      </c>
      <c r="H38" s="16">
        <f>G38/I37</f>
        <v>0.72241992882562278</v>
      </c>
    </row>
    <row r="39" spans="3:23" x14ac:dyDescent="0.25">
      <c r="C39" s="20" t="s">
        <v>3022</v>
      </c>
      <c r="D39" s="21">
        <v>1881524.7700000003</v>
      </c>
      <c r="E39" s="21">
        <v>1881524.7700000003</v>
      </c>
    </row>
    <row r="41" spans="3:23" x14ac:dyDescent="0.25">
      <c r="D41" s="21">
        <f>GETPIVOTDATA("Sales",$C$32)</f>
        <v>1881524.7700000003</v>
      </c>
    </row>
    <row r="42" spans="3:23" x14ac:dyDescent="0.25">
      <c r="G42" s="18" t="s">
        <v>3057</v>
      </c>
    </row>
    <row r="44" spans="3:23" x14ac:dyDescent="0.25">
      <c r="C44" s="19" t="s">
        <v>3021</v>
      </c>
      <c r="D44" s="40" t="s">
        <v>3064</v>
      </c>
      <c r="G44" s="19" t="s">
        <v>3021</v>
      </c>
      <c r="H44" t="s">
        <v>3054</v>
      </c>
      <c r="I44" t="s">
        <v>3050</v>
      </c>
      <c r="J44" t="s">
        <v>3056</v>
      </c>
      <c r="L44" s="19" t="s">
        <v>14</v>
      </c>
      <c r="M44" t="s">
        <v>3104</v>
      </c>
      <c r="N44" t="s">
        <v>3103</v>
      </c>
      <c r="Q44" s="19" t="s">
        <v>3102</v>
      </c>
      <c r="R44" t="s">
        <v>3023</v>
      </c>
      <c r="S44" t="s">
        <v>3024</v>
      </c>
      <c r="U44" s="19" t="s">
        <v>14</v>
      </c>
      <c r="V44" t="s">
        <v>3023</v>
      </c>
      <c r="W44" t="s">
        <v>3024</v>
      </c>
    </row>
    <row r="45" spans="3:23" x14ac:dyDescent="0.25">
      <c r="C45" s="20" t="s">
        <v>3027</v>
      </c>
      <c r="D45" s="3">
        <v>366</v>
      </c>
      <c r="G45" s="20" t="s">
        <v>3027</v>
      </c>
      <c r="H45" s="3">
        <v>366</v>
      </c>
      <c r="I45" s="3">
        <v>103</v>
      </c>
      <c r="J45" s="3">
        <v>263</v>
      </c>
      <c r="L45" s="20" t="s">
        <v>53</v>
      </c>
      <c r="M45">
        <v>4</v>
      </c>
      <c r="N45">
        <v>4</v>
      </c>
      <c r="Q45" s="20" t="s">
        <v>41</v>
      </c>
      <c r="R45" s="3">
        <v>712264.94999999972</v>
      </c>
      <c r="S45" s="3">
        <v>75303.156364000024</v>
      </c>
      <c r="U45" s="20" t="s">
        <v>112</v>
      </c>
      <c r="V45" s="16">
        <v>0.31077145479195578</v>
      </c>
      <c r="W45" s="16">
        <v>0.39799131606426097</v>
      </c>
    </row>
    <row r="46" spans="3:23" x14ac:dyDescent="0.25">
      <c r="C46" s="20" t="s">
        <v>3028</v>
      </c>
      <c r="D46" s="3">
        <v>313</v>
      </c>
      <c r="G46" s="20" t="s">
        <v>3028</v>
      </c>
      <c r="H46" s="3">
        <v>313</v>
      </c>
      <c r="I46" s="3">
        <v>116</v>
      </c>
      <c r="J46" s="3">
        <v>197</v>
      </c>
      <c r="L46" s="20" t="s">
        <v>112</v>
      </c>
      <c r="M46">
        <v>3</v>
      </c>
      <c r="N46">
        <v>3</v>
      </c>
      <c r="Q46" s="20" t="s">
        <v>29</v>
      </c>
      <c r="R46" s="3">
        <v>619578.75000000035</v>
      </c>
      <c r="S46" s="3">
        <v>49515.527436350014</v>
      </c>
      <c r="U46" s="20" t="s">
        <v>60</v>
      </c>
      <c r="V46" s="16">
        <v>0.27319684980814807</v>
      </c>
      <c r="W46" s="16">
        <v>0.31732143797097395</v>
      </c>
    </row>
    <row r="47" spans="3:23" x14ac:dyDescent="0.25">
      <c r="C47" s="20" t="s">
        <v>3029</v>
      </c>
      <c r="D47" s="3">
        <v>326</v>
      </c>
      <c r="G47" s="20" t="s">
        <v>3029</v>
      </c>
      <c r="H47" s="3">
        <v>326</v>
      </c>
      <c r="I47" s="3">
        <v>135</v>
      </c>
      <c r="J47" s="3">
        <v>191</v>
      </c>
      <c r="L47" s="20" t="s">
        <v>34</v>
      </c>
      <c r="M47">
        <v>1</v>
      </c>
      <c r="N47">
        <v>2</v>
      </c>
      <c r="P47" s="3"/>
      <c r="Q47" s="20" t="s">
        <v>49</v>
      </c>
      <c r="R47" s="3">
        <v>549681.06999999948</v>
      </c>
      <c r="S47" s="3">
        <v>90204.715936799927</v>
      </c>
      <c r="U47" s="20" t="s">
        <v>53</v>
      </c>
      <c r="V47" s="16">
        <v>0.23462121096604005</v>
      </c>
      <c r="W47" s="16">
        <v>0.3657544963233702</v>
      </c>
    </row>
    <row r="48" spans="3:23" x14ac:dyDescent="0.25">
      <c r="C48" s="20" t="s">
        <v>3030</v>
      </c>
      <c r="D48" s="3">
        <v>318</v>
      </c>
      <c r="G48" s="20" t="s">
        <v>3030</v>
      </c>
      <c r="H48" s="3">
        <v>318</v>
      </c>
      <c r="I48" s="3">
        <v>141</v>
      </c>
      <c r="J48" s="3">
        <v>177</v>
      </c>
      <c r="L48" s="20" t="s">
        <v>60</v>
      </c>
      <c r="M48">
        <v>2</v>
      </c>
      <c r="N48">
        <v>1</v>
      </c>
      <c r="P48" s="3"/>
      <c r="Q48" s="20" t="s">
        <v>3101</v>
      </c>
      <c r="R48" s="3">
        <v>1881524.7699999996</v>
      </c>
      <c r="S48" s="3">
        <v>215023.39973714997</v>
      </c>
      <c r="U48" s="20" t="s">
        <v>34</v>
      </c>
      <c r="V48" s="16">
        <v>0.18141048443385616</v>
      </c>
      <c r="W48" s="16">
        <v>-8.1067250358605167E-2</v>
      </c>
    </row>
    <row r="49" spans="3:23" x14ac:dyDescent="0.25">
      <c r="C49" s="20" t="s">
        <v>3031</v>
      </c>
      <c r="D49" s="3">
        <v>308</v>
      </c>
      <c r="G49" s="20" t="s">
        <v>3031</v>
      </c>
      <c r="H49" s="3">
        <v>308</v>
      </c>
      <c r="I49" s="3">
        <v>148</v>
      </c>
      <c r="J49" s="3">
        <v>160</v>
      </c>
      <c r="L49" s="20" t="s">
        <v>3101</v>
      </c>
      <c r="P49" s="3"/>
      <c r="U49" s="20" t="s">
        <v>3101</v>
      </c>
      <c r="V49" s="16">
        <v>1</v>
      </c>
      <c r="W49" s="16">
        <v>1</v>
      </c>
    </row>
    <row r="50" spans="3:23" x14ac:dyDescent="0.25">
      <c r="C50" s="20" t="s">
        <v>3032</v>
      </c>
      <c r="D50" s="3">
        <v>305</v>
      </c>
      <c r="G50" s="20" t="s">
        <v>3032</v>
      </c>
      <c r="H50" s="3">
        <v>305</v>
      </c>
      <c r="I50" s="3">
        <v>169</v>
      </c>
      <c r="J50" s="3">
        <v>136</v>
      </c>
    </row>
    <row r="51" spans="3:23" x14ac:dyDescent="0.25">
      <c r="C51" s="20" t="s">
        <v>3022</v>
      </c>
      <c r="D51" s="3">
        <v>1936</v>
      </c>
      <c r="G51" s="20" t="s">
        <v>3022</v>
      </c>
      <c r="H51" s="3">
        <v>1936</v>
      </c>
      <c r="I51" s="3">
        <v>812</v>
      </c>
      <c r="J51" s="3">
        <v>1124</v>
      </c>
    </row>
    <row r="52" spans="3:23" x14ac:dyDescent="0.25">
      <c r="L52" t="str" cm="1">
        <f t="array" ref="L52:N52">L44:N44</f>
        <v>Region</v>
      </c>
      <c r="M52" t="str">
        <v>Sum of Shipping Cost</v>
      </c>
      <c r="N52" t="str">
        <v>Sum of Unique Customers</v>
      </c>
      <c r="Q52" t="str" cm="1">
        <f t="array" ref="Q52:S52">Q44:S44</f>
        <v>Category</v>
      </c>
      <c r="R52" t="str">
        <v>Sum of Sales</v>
      </c>
      <c r="S52" t="str">
        <v>Sum of Profit</v>
      </c>
    </row>
    <row r="53" spans="3:23" x14ac:dyDescent="0.25">
      <c r="D53">
        <f>GETPIVOTDATA("Order ID",$C$44)</f>
        <v>1936</v>
      </c>
      <c r="L53" t="str" cm="1">
        <f t="array" ref="L53:N53">L45:N45</f>
        <v>Central</v>
      </c>
      <c r="M53" s="3">
        <v>4</v>
      </c>
      <c r="N53" s="3">
        <v>4</v>
      </c>
      <c r="P53" s="3"/>
      <c r="Q53" t="str" cm="1">
        <f t="array" ref="Q53:S53">Q45:S45</f>
        <v>Technology</v>
      </c>
      <c r="R53">
        <v>712264.94999999972</v>
      </c>
      <c r="S53">
        <v>75303.156364000024</v>
      </c>
    </row>
    <row r="54" spans="3:23" x14ac:dyDescent="0.25">
      <c r="L54" t="str" cm="1">
        <f t="array" ref="L54:N54">L46:N46</f>
        <v>East</v>
      </c>
      <c r="M54" s="3">
        <v>3</v>
      </c>
      <c r="N54" s="3">
        <v>3</v>
      </c>
      <c r="P54" s="3"/>
      <c r="Q54" t="str" cm="1">
        <f t="array" ref="Q54:S54">Q46:S46</f>
        <v>Furniture</v>
      </c>
      <c r="R54">
        <v>619578.75000000035</v>
      </c>
      <c r="S54">
        <v>49515.527436350014</v>
      </c>
    </row>
    <row r="55" spans="3:23" x14ac:dyDescent="0.25">
      <c r="L55" t="str" cm="1">
        <f t="array" ref="L55:N55">L47:N47</f>
        <v>South</v>
      </c>
      <c r="M55" s="3">
        <v>1</v>
      </c>
      <c r="N55" s="3">
        <v>2</v>
      </c>
      <c r="P55" s="3"/>
      <c r="Q55" t="str" cm="1">
        <f t="array" ref="Q55:S55">Q47:S47</f>
        <v>Office Supplies</v>
      </c>
      <c r="R55">
        <v>549681.06999999948</v>
      </c>
      <c r="S55">
        <v>90204.715936799927</v>
      </c>
    </row>
    <row r="56" spans="3:23" x14ac:dyDescent="0.25">
      <c r="C56" s="19" t="s">
        <v>3021</v>
      </c>
      <c r="D56" s="40" t="s">
        <v>3039</v>
      </c>
      <c r="L56" t="str" cm="1">
        <f t="array" ref="L56:N56">L48:N48</f>
        <v>West</v>
      </c>
      <c r="M56" s="3">
        <v>2</v>
      </c>
      <c r="N56" s="3">
        <v>1</v>
      </c>
      <c r="P56" s="3"/>
      <c r="Q56" t="str" cm="1">
        <f t="array" ref="Q56:S56">Q48:S48</f>
        <v xml:space="preserve">Total </v>
      </c>
      <c r="R56">
        <v>1881524.7699999996</v>
      </c>
      <c r="S56">
        <v>215023.39973714997</v>
      </c>
    </row>
    <row r="57" spans="3:23" x14ac:dyDescent="0.25">
      <c r="C57" s="20" t="s">
        <v>3027</v>
      </c>
      <c r="D57" s="3">
        <v>264341.01149968023</v>
      </c>
      <c r="F57" t="str" cm="1">
        <f t="array" ref="F57:G57">C57:D57</f>
        <v>Jan</v>
      </c>
      <c r="G57" s="21">
        <v>264341.01149968023</v>
      </c>
      <c r="L57" t="str" cm="1">
        <f t="array" ref="L57:N57">L49:N49</f>
        <v xml:space="preserve">Total </v>
      </c>
      <c r="M57" s="3">
        <v>0</v>
      </c>
      <c r="N57" s="3">
        <v>0</v>
      </c>
      <c r="P57" s="3"/>
    </row>
    <row r="58" spans="3:23" x14ac:dyDescent="0.25">
      <c r="C58" s="20" t="s">
        <v>3028</v>
      </c>
      <c r="D58" s="3">
        <v>361768.60878031998</v>
      </c>
      <c r="F58" t="str" cm="1">
        <f t="array" ref="F58:G58">C58:D58</f>
        <v>Feb</v>
      </c>
      <c r="G58" s="21">
        <v>361768.60878031998</v>
      </c>
    </row>
    <row r="59" spans="3:23" x14ac:dyDescent="0.25">
      <c r="C59" s="20" t="s">
        <v>3029</v>
      </c>
      <c r="D59" s="3">
        <v>267048.96058674983</v>
      </c>
      <c r="F59" t="str" cm="1">
        <f t="array" ref="F59:G59">C59:D59</f>
        <v>Mar</v>
      </c>
      <c r="G59" s="21">
        <v>267048.96058674983</v>
      </c>
    </row>
    <row r="60" spans="3:23" x14ac:dyDescent="0.25">
      <c r="C60" s="20" t="s">
        <v>3030</v>
      </c>
      <c r="D60" s="3">
        <v>434211.29310200003</v>
      </c>
      <c r="F60" t="str" cm="1">
        <f t="array" ref="F60:G60">C60:D60</f>
        <v>Apr</v>
      </c>
      <c r="G60" s="21">
        <v>434211.29310200003</v>
      </c>
    </row>
    <row r="61" spans="3:23" x14ac:dyDescent="0.25">
      <c r="C61" s="20" t="s">
        <v>3031</v>
      </c>
      <c r="D61" s="3">
        <v>351257.79915839981</v>
      </c>
      <c r="F61" t="str" cm="1">
        <f t="array" ref="F61:G61">C61:D61</f>
        <v>May</v>
      </c>
      <c r="G61" s="21">
        <v>351257.79915839981</v>
      </c>
    </row>
    <row r="62" spans="3:23" x14ac:dyDescent="0.25">
      <c r="C62" s="20" t="s">
        <v>3032</v>
      </c>
      <c r="D62" s="3">
        <v>417920.49660999957</v>
      </c>
      <c r="F62" t="str" cm="1">
        <f t="array" ref="F62:G62">C62:D62</f>
        <v>Jun</v>
      </c>
      <c r="G62" s="21">
        <v>417920.49660999957</v>
      </c>
    </row>
    <row r="63" spans="3:23" x14ac:dyDescent="0.25">
      <c r="C63" s="20" t="s">
        <v>3022</v>
      </c>
      <c r="D63" s="3">
        <v>2096548.1697371493</v>
      </c>
      <c r="F63" t="str" cm="1">
        <f t="array" ref="F63:G63">C63:D63</f>
        <v>Grand Total</v>
      </c>
      <c r="G63" s="21">
        <v>2096548.1697371493</v>
      </c>
    </row>
    <row r="64" spans="3:23" x14ac:dyDescent="0.25">
      <c r="E64" s="3"/>
    </row>
    <row r="65" spans="3:10" x14ac:dyDescent="0.25">
      <c r="D65" s="21">
        <f>GETPIVOTDATA("Revenue",$C$56)</f>
        <v>2096548.1697371493</v>
      </c>
      <c r="E65" s="3"/>
    </row>
    <row r="66" spans="3:10" x14ac:dyDescent="0.25">
      <c r="E66" s="3"/>
    </row>
    <row r="70" spans="3:10" x14ac:dyDescent="0.25">
      <c r="C70" s="19" t="s">
        <v>3064</v>
      </c>
      <c r="D70" s="19" t="s">
        <v>3068</v>
      </c>
    </row>
    <row r="71" spans="3:10" x14ac:dyDescent="0.25">
      <c r="C71" s="19" t="s">
        <v>3025</v>
      </c>
      <c r="D71" t="s">
        <v>3069</v>
      </c>
      <c r="E71" t="s">
        <v>3071</v>
      </c>
      <c r="F71" t="s">
        <v>3070</v>
      </c>
      <c r="H71" t="str" cm="1">
        <f t="array" ref="H71:H78">C71:C78</f>
        <v>Months</v>
      </c>
      <c r="I71" t="str" cm="1">
        <f t="array" ref="I71:I78">E71:E78</f>
        <v>Unique Count of order ID</v>
      </c>
      <c r="J71" t="str" cm="1">
        <f t="array" ref="J71:J78">D71:D78</f>
        <v>Repeated order ID</v>
      </c>
    </row>
    <row r="72" spans="3:10" x14ac:dyDescent="0.25">
      <c r="C72" s="20" t="s">
        <v>3027</v>
      </c>
      <c r="D72" s="3">
        <v>118</v>
      </c>
      <c r="E72" s="3">
        <v>248</v>
      </c>
      <c r="F72" s="3">
        <v>366</v>
      </c>
      <c r="H72" t="str">
        <v>Jan</v>
      </c>
      <c r="I72">
        <v>248</v>
      </c>
      <c r="J72">
        <v>118</v>
      </c>
    </row>
    <row r="73" spans="3:10" x14ac:dyDescent="0.25">
      <c r="C73" s="20" t="s">
        <v>3028</v>
      </c>
      <c r="D73" s="3">
        <v>88</v>
      </c>
      <c r="E73" s="3">
        <v>225</v>
      </c>
      <c r="F73" s="3">
        <v>313</v>
      </c>
      <c r="H73" t="str">
        <v>Feb</v>
      </c>
      <c r="I73">
        <v>225</v>
      </c>
      <c r="J73">
        <v>88</v>
      </c>
    </row>
    <row r="74" spans="3:10" x14ac:dyDescent="0.25">
      <c r="C74" s="20" t="s">
        <v>3029</v>
      </c>
      <c r="D74" s="3">
        <v>90</v>
      </c>
      <c r="E74" s="3">
        <v>236</v>
      </c>
      <c r="F74" s="3">
        <v>326</v>
      </c>
      <c r="H74" t="str">
        <v>Mar</v>
      </c>
      <c r="I74">
        <v>236</v>
      </c>
      <c r="J74">
        <v>90</v>
      </c>
    </row>
    <row r="75" spans="3:10" x14ac:dyDescent="0.25">
      <c r="C75" s="20" t="s">
        <v>3030</v>
      </c>
      <c r="D75" s="3">
        <v>98</v>
      </c>
      <c r="E75" s="3">
        <v>220</v>
      </c>
      <c r="F75" s="3">
        <v>318</v>
      </c>
      <c r="H75" t="str">
        <v>Apr</v>
      </c>
      <c r="I75">
        <v>220</v>
      </c>
      <c r="J75">
        <v>98</v>
      </c>
    </row>
    <row r="76" spans="3:10" x14ac:dyDescent="0.25">
      <c r="C76" s="20" t="s">
        <v>3031</v>
      </c>
      <c r="D76" s="3">
        <v>92</v>
      </c>
      <c r="E76" s="3">
        <v>216</v>
      </c>
      <c r="F76" s="3">
        <v>308</v>
      </c>
      <c r="H76" t="str">
        <v>May</v>
      </c>
      <c r="I76">
        <v>216</v>
      </c>
      <c r="J76">
        <v>92</v>
      </c>
    </row>
    <row r="77" spans="3:10" x14ac:dyDescent="0.25">
      <c r="C77" s="20" t="s">
        <v>3032</v>
      </c>
      <c r="D77" s="3">
        <v>87</v>
      </c>
      <c r="E77" s="3">
        <v>218</v>
      </c>
      <c r="F77" s="3">
        <v>305</v>
      </c>
      <c r="H77" t="str">
        <v>Jun</v>
      </c>
      <c r="I77">
        <v>218</v>
      </c>
      <c r="J77">
        <v>87</v>
      </c>
    </row>
    <row r="78" spans="3:10" x14ac:dyDescent="0.25">
      <c r="C78" s="20" t="s">
        <v>3070</v>
      </c>
      <c r="D78" s="3">
        <v>573</v>
      </c>
      <c r="E78" s="3">
        <v>1363</v>
      </c>
      <c r="F78" s="3">
        <v>1936</v>
      </c>
      <c r="H78" t="str">
        <v>Total Count of Order ID</v>
      </c>
      <c r="I78">
        <v>1363</v>
      </c>
      <c r="J78">
        <v>573</v>
      </c>
    </row>
    <row r="80" spans="3:10" x14ac:dyDescent="0.25">
      <c r="D80">
        <f>GETPIVOTDATA("Order ID",$C$70,"Repeted order","Repeated")</f>
        <v>573</v>
      </c>
      <c r="E80">
        <f>GETPIVOTDATA("Order ID",$C$70,"Repeted order","Unique")</f>
        <v>1363</v>
      </c>
      <c r="F80">
        <f>GETPIVOTDATA("Order ID",$C$70)</f>
        <v>1936</v>
      </c>
      <c r="H80" s="16">
        <f>D80/F80</f>
        <v>0.29597107438016529</v>
      </c>
      <c r="I80" s="16">
        <f>E80/F80</f>
        <v>0.70402892561983466</v>
      </c>
    </row>
  </sheetData>
  <pageMargins left="0.7" right="0.7" top="0.75" bottom="0.75" header="0.3" footer="0.3"/>
  <drawing r:id="rId16"/>
  <extLst>
    <ext xmlns:x14="http://schemas.microsoft.com/office/spreadsheetml/2009/9/main" uri="{A8765BA9-456A-4dab-B4F3-ACF838C121DE}">
      <x14:slicerList>
        <x14:slicer r:id="rId17"/>
      </x14:slicerList>
    </ext>
    <ext xmlns:x15="http://schemas.microsoft.com/office/spreadsheetml/2010/11/main" uri="{7E03D99C-DC04-49d9-9315-930204A7B6E9}">
      <x15:timelineRefs>
        <x15:timelineRef r:id="rId18"/>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EAE2A-2181-40E1-83F3-9EE1DECFA546}">
  <dimension ref="A3:H18"/>
  <sheetViews>
    <sheetView workbookViewId="0">
      <selection activeCell="E24" sqref="E24"/>
    </sheetView>
  </sheetViews>
  <sheetFormatPr defaultRowHeight="13.2" x14ac:dyDescent="0.25"/>
  <cols>
    <col min="1" max="1" width="12.88671875" bestFit="1" customWidth="1"/>
    <col min="2" max="2" width="24.109375" bestFit="1" customWidth="1"/>
    <col min="3" max="3" width="27.109375" bestFit="1" customWidth="1"/>
    <col min="4" max="4" width="27.6640625" bestFit="1" customWidth="1"/>
    <col min="5" max="5" width="24.109375" bestFit="1" customWidth="1"/>
    <col min="6" max="6" width="27.109375" bestFit="1" customWidth="1"/>
    <col min="7" max="7" width="27.6640625" bestFit="1" customWidth="1"/>
    <col min="8" max="8" width="20.6640625" bestFit="1" customWidth="1"/>
  </cols>
  <sheetData>
    <row r="3" spans="1:8" x14ac:dyDescent="0.25">
      <c r="A3" s="19" t="s">
        <v>3021</v>
      </c>
      <c r="B3" t="s">
        <v>3023</v>
      </c>
      <c r="C3" t="s">
        <v>3024</v>
      </c>
      <c r="D3" t="s">
        <v>3039</v>
      </c>
      <c r="E3" t="s">
        <v>3038</v>
      </c>
      <c r="F3" t="s">
        <v>3047</v>
      </c>
      <c r="G3" t="s">
        <v>3035</v>
      </c>
      <c r="H3" s="18" t="s">
        <v>3067</v>
      </c>
    </row>
    <row r="4" spans="1:8" x14ac:dyDescent="0.25">
      <c r="A4" s="20" t="s">
        <v>3065</v>
      </c>
      <c r="B4" s="60">
        <v>855668.11999999918</v>
      </c>
      <c r="C4" s="60">
        <v>37490.460866750051</v>
      </c>
      <c r="D4" s="60">
        <v>893158.58086674986</v>
      </c>
      <c r="E4" s="60">
        <v>709</v>
      </c>
      <c r="F4" s="60">
        <v>11105</v>
      </c>
      <c r="G4" s="60">
        <v>652</v>
      </c>
      <c r="H4" s="16">
        <f>GETPIVOTDATA("[Measures].[Sum of Profit 2]",$A$3,"[Table_1].[Quarter]","[Table_1].[Quarter].&amp;[Q1]")/GETPIVOTDATA("[Measures].[Sum of Sales 2]",$A$3,"[Table_1].[Quarter]","[Table_1].[Quarter].&amp;[Q1]")</f>
        <v>4.3814254604635831E-2</v>
      </c>
    </row>
    <row r="5" spans="1:8" x14ac:dyDescent="0.25">
      <c r="A5" s="20" t="s">
        <v>3066</v>
      </c>
      <c r="B5" s="60">
        <v>1025856.6500000011</v>
      </c>
      <c r="C5" s="60">
        <v>177532.93887039996</v>
      </c>
      <c r="D5" s="60">
        <v>1203389.5888703999</v>
      </c>
      <c r="E5" s="60">
        <v>650</v>
      </c>
      <c r="F5" s="60">
        <v>13997</v>
      </c>
      <c r="G5" s="60">
        <v>623</v>
      </c>
      <c r="H5" s="16">
        <f>GETPIVOTDATA("[Measures].[Sum of Profit 2]",$A$3,"[Table_1].[Quarter]","[Table_1].[Quarter].&amp;[Q2]")/GETPIVOTDATA("[Measures].[Sum of Sales 2]",$A$3,"[Table_1].[Quarter]","[Table_1].[Quarter].&amp;[Q2]")</f>
        <v>0.17305823271740722</v>
      </c>
    </row>
    <row r="6" spans="1:8" x14ac:dyDescent="0.25">
      <c r="A6" s="20" t="s">
        <v>3022</v>
      </c>
      <c r="B6" s="60">
        <v>1881524.7700000005</v>
      </c>
      <c r="C6" s="60">
        <v>215023.39973715012</v>
      </c>
      <c r="D6" s="60">
        <v>2096548.1697371507</v>
      </c>
      <c r="E6" s="60">
        <v>1359</v>
      </c>
      <c r="F6" s="60">
        <v>25102</v>
      </c>
      <c r="G6" s="60">
        <v>1125</v>
      </c>
      <c r="H6" s="16"/>
    </row>
    <row r="7" spans="1:8" x14ac:dyDescent="0.25">
      <c r="H7" s="16"/>
    </row>
    <row r="8" spans="1:8" x14ac:dyDescent="0.25">
      <c r="B8" s="38">
        <f>(GETPIVOTDATA("[Measures].[Sum of Sales 2]",$A$3,"[Table_1].[Quarter]","[Table_1].[Quarter].&amp;[Q2]")/GETPIVOTDATA("[Measures].[Sum of Sales 2]",$A$3,"[Table_1].[Quarter]","[Table_1].[Quarter].&amp;[Q1]"))-1</f>
        <v>0.19889548999441753</v>
      </c>
      <c r="C8" s="38">
        <f>(GETPIVOTDATA("[Measures].[Sum of Profit 2]",$A$3,"[Table_1].[Quarter]","[Table_1].[Quarter].&amp;[Q2]")/GETPIVOTDATA("[Measures].[Sum of Profit 2]",$A$3,"[Table_1].[Quarter]","[Table_1].[Quarter].&amp;[Q1]"))-1</f>
        <v>3.7354162836619675</v>
      </c>
      <c r="D8" s="38">
        <f>(GETPIVOTDATA("[Measures].[Sum of Revenue 2]",$A$3,"[Table_1].[Quarter]","[Table_1].[Quarter].&amp;[Q2]")/GETPIVOTDATA("[Measures].[Sum of Revenue 2]",$A$3,"[Table_1].[Quarter]","[Table_1].[Quarter].&amp;[Q1]"))-1</f>
        <v>0.34734146281457856</v>
      </c>
      <c r="E8" s="38">
        <f>(GETPIVOTDATA("[Measures].[Distinct Count of Order ID 2]",$A$3,"[Table_1].[Quarter]","[Table_1].[Quarter].&amp;[Q2]")/GETPIVOTDATA("[Measures].[Distinct Count of Order ID 2]",$A$3,"[Table_1].[Quarter]","[Table_1].[Quarter].&amp;[Q1]"))-1</f>
        <v>-8.3215796897038063E-2</v>
      </c>
      <c r="F8" s="38">
        <f>(GETPIVOTDATA("[Measures].[Sum of Quantity ordered new 2]",$A$3,"[Table_1].[Quarter]","[Table_1].[Quarter].&amp;[Q2]")/GETPIVOTDATA("[Measures].[Sum of Quantity ordered new 2]",$A$3,"[Table_1].[Quarter]","[Table_1].[Quarter].&amp;[Q1]"))-1</f>
        <v>0.26042323277802781</v>
      </c>
      <c r="G8" s="38">
        <f>(GETPIVOTDATA("[Measures].[Distinct Count of Customer ID 3]",$A$3,"[Table_1].[Quarter]","[Table_1].[Quarter].&amp;[Q2]")/GETPIVOTDATA("[Measures].[Distinct Count of Customer ID 3]",$A$3,"[Table_1].[Quarter]","[Table_1].[Quarter].&amp;[Q1]"))-1</f>
        <v>-4.4478527607361928E-2</v>
      </c>
      <c r="H8" s="38">
        <f>(H5/H4)-1</f>
        <v>2.9498157455609562</v>
      </c>
    </row>
    <row r="11" spans="1:8" x14ac:dyDescent="0.25">
      <c r="A11" s="19" t="s">
        <v>18</v>
      </c>
      <c r="B11" t="s">
        <v>3038</v>
      </c>
      <c r="C11" t="s">
        <v>3047</v>
      </c>
      <c r="D11" t="s">
        <v>3035</v>
      </c>
    </row>
    <row r="12" spans="1:8" x14ac:dyDescent="0.25">
      <c r="A12" s="20" t="s">
        <v>3027</v>
      </c>
      <c r="B12" s="60">
        <v>248</v>
      </c>
      <c r="C12" s="60">
        <v>3319</v>
      </c>
      <c r="D12" s="60">
        <v>263</v>
      </c>
    </row>
    <row r="13" spans="1:8" x14ac:dyDescent="0.25">
      <c r="A13" s="20" t="s">
        <v>3028</v>
      </c>
      <c r="B13" s="60">
        <v>224</v>
      </c>
      <c r="C13" s="60">
        <v>4216</v>
      </c>
      <c r="D13" s="60">
        <v>223</v>
      </c>
    </row>
    <row r="14" spans="1:8" x14ac:dyDescent="0.25">
      <c r="A14" s="20" t="s">
        <v>3029</v>
      </c>
      <c r="B14" s="60">
        <v>236</v>
      </c>
      <c r="C14" s="60">
        <v>3570</v>
      </c>
      <c r="D14" s="60">
        <v>245</v>
      </c>
    </row>
    <row r="15" spans="1:8" x14ac:dyDescent="0.25">
      <c r="A15" s="20" t="s">
        <v>3030</v>
      </c>
      <c r="B15" s="60">
        <v>220</v>
      </c>
      <c r="C15" s="60">
        <v>3933</v>
      </c>
      <c r="D15" s="60">
        <v>234</v>
      </c>
    </row>
    <row r="16" spans="1:8" x14ac:dyDescent="0.25">
      <c r="A16" s="20" t="s">
        <v>3031</v>
      </c>
      <c r="B16" s="60">
        <v>216</v>
      </c>
      <c r="C16" s="60">
        <v>5755</v>
      </c>
      <c r="D16" s="60">
        <v>229</v>
      </c>
    </row>
    <row r="17" spans="1:4" x14ac:dyDescent="0.25">
      <c r="A17" s="20" t="s">
        <v>3032</v>
      </c>
      <c r="B17" s="60">
        <v>214</v>
      </c>
      <c r="C17" s="60">
        <v>4309</v>
      </c>
      <c r="D17" s="60">
        <v>220</v>
      </c>
    </row>
    <row r="18" spans="1:4" x14ac:dyDescent="0.25">
      <c r="A18" s="20" t="s">
        <v>3022</v>
      </c>
      <c r="B18" s="60">
        <v>1358</v>
      </c>
      <c r="C18" s="60">
        <v>25102</v>
      </c>
      <c r="D18" s="60">
        <v>1124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E93EF-E147-4F5A-96BA-CC950A90BA54}">
  <dimension ref="B1:S97"/>
  <sheetViews>
    <sheetView topLeftCell="A4" workbookViewId="0">
      <selection activeCell="E33" sqref="E33"/>
    </sheetView>
  </sheetViews>
  <sheetFormatPr defaultRowHeight="13.2" x14ac:dyDescent="0.25"/>
  <cols>
    <col min="1" max="1" width="2.77734375" customWidth="1"/>
    <col min="2" max="2" width="5.33203125" bestFit="1" customWidth="1"/>
    <col min="3" max="3" width="20" bestFit="1" customWidth="1"/>
    <col min="4" max="4" width="27.109375" bestFit="1" customWidth="1"/>
    <col min="5" max="5" width="18.88671875" bestFit="1" customWidth="1"/>
    <col min="6" max="6" width="11.33203125" bestFit="1" customWidth="1"/>
    <col min="7" max="7" width="16.21875" bestFit="1" customWidth="1"/>
    <col min="8" max="8" width="14.109375" bestFit="1" customWidth="1"/>
    <col min="9" max="9" width="11.109375" bestFit="1" customWidth="1"/>
    <col min="10" max="10" width="24.21875" bestFit="1" customWidth="1"/>
    <col min="11" max="11" width="15.88671875" bestFit="1" customWidth="1"/>
    <col min="12" max="12" width="16.21875" bestFit="1" customWidth="1"/>
    <col min="13" max="13" width="7.109375" bestFit="1" customWidth="1"/>
    <col min="14" max="14" width="24.21875" bestFit="1" customWidth="1"/>
    <col min="15" max="15" width="20.21875" bestFit="1" customWidth="1"/>
    <col min="16" max="16" width="5.33203125" bestFit="1" customWidth="1"/>
    <col min="17" max="17" width="27.109375" bestFit="1" customWidth="1"/>
    <col min="18" max="18" width="20" bestFit="1" customWidth="1"/>
    <col min="19" max="20" width="11.33203125" bestFit="1" customWidth="1"/>
  </cols>
  <sheetData>
    <row r="1" spans="2:19" x14ac:dyDescent="0.25">
      <c r="B1" s="18"/>
    </row>
    <row r="3" spans="2:19" x14ac:dyDescent="0.25">
      <c r="B3" s="19" t="s">
        <v>3102</v>
      </c>
      <c r="C3" s="21" t="s">
        <v>3023</v>
      </c>
      <c r="D3" t="s">
        <v>3039</v>
      </c>
      <c r="L3" s="19" t="s">
        <v>3068</v>
      </c>
    </row>
    <row r="4" spans="2:19" x14ac:dyDescent="0.25">
      <c r="B4" s="20" t="s">
        <v>29</v>
      </c>
      <c r="C4" s="21">
        <v>619578.75000000035</v>
      </c>
      <c r="D4" s="21">
        <v>669094.27743635024</v>
      </c>
      <c r="G4" s="19" t="s">
        <v>3102</v>
      </c>
      <c r="H4" s="21" t="s">
        <v>3023</v>
      </c>
      <c r="I4" t="s">
        <v>3039</v>
      </c>
      <c r="L4" t="s">
        <v>29</v>
      </c>
      <c r="N4" t="s">
        <v>49</v>
      </c>
      <c r="P4" t="s">
        <v>41</v>
      </c>
      <c r="R4" t="s">
        <v>3117</v>
      </c>
      <c r="S4" t="s">
        <v>3116</v>
      </c>
    </row>
    <row r="5" spans="2:19" x14ac:dyDescent="0.25">
      <c r="B5" s="20" t="s">
        <v>49</v>
      </c>
      <c r="C5" s="21">
        <v>549681.06999999948</v>
      </c>
      <c r="D5" s="21">
        <v>639885.78593680053</v>
      </c>
      <c r="G5" s="20" t="s">
        <v>29</v>
      </c>
      <c r="H5" s="21">
        <v>619578.75000000035</v>
      </c>
      <c r="I5" s="21">
        <v>669094.27743635024</v>
      </c>
      <c r="K5" s="19" t="s">
        <v>3102</v>
      </c>
      <c r="L5" t="s">
        <v>3024</v>
      </c>
      <c r="M5" t="s">
        <v>3023</v>
      </c>
      <c r="N5" t="s">
        <v>3024</v>
      </c>
      <c r="O5" t="s">
        <v>3023</v>
      </c>
      <c r="P5" t="s">
        <v>3024</v>
      </c>
      <c r="Q5" t="s">
        <v>3023</v>
      </c>
    </row>
    <row r="6" spans="2:19" x14ac:dyDescent="0.25">
      <c r="B6" s="20" t="s">
        <v>41</v>
      </c>
      <c r="C6" s="21">
        <v>712264.94999999972</v>
      </c>
      <c r="D6" s="21">
        <v>787568.10636400012</v>
      </c>
      <c r="G6" s="20" t="s">
        <v>49</v>
      </c>
      <c r="H6" s="21">
        <v>549681.06999999948</v>
      </c>
      <c r="I6" s="21">
        <v>639885.78593680053</v>
      </c>
      <c r="K6" s="20" t="s">
        <v>3027</v>
      </c>
      <c r="L6" s="21">
        <v>-10668.342098319998</v>
      </c>
      <c r="M6" s="21">
        <v>77992.7</v>
      </c>
      <c r="N6" s="21">
        <v>828.42821000000095</v>
      </c>
      <c r="O6" s="21">
        <v>68799.839999999997</v>
      </c>
      <c r="P6" s="21">
        <v>9182.3753880000004</v>
      </c>
      <c r="Q6" s="21">
        <v>118206.01000000004</v>
      </c>
      <c r="R6" s="21">
        <v>-657.53850031999627</v>
      </c>
      <c r="S6" s="21">
        <v>264998.55000000005</v>
      </c>
    </row>
    <row r="7" spans="2:19" x14ac:dyDescent="0.25">
      <c r="B7" s="20" t="s">
        <v>3022</v>
      </c>
      <c r="C7" s="21">
        <v>1881524.7700000005</v>
      </c>
      <c r="D7" s="21">
        <v>2096548.1697371507</v>
      </c>
      <c r="G7" s="20" t="s">
        <v>41</v>
      </c>
      <c r="H7" s="21">
        <v>712264.94999999972</v>
      </c>
      <c r="I7" s="21">
        <v>787568.10636400012</v>
      </c>
      <c r="K7" s="20" t="s">
        <v>3028</v>
      </c>
      <c r="L7" s="21">
        <v>10842.463439519999</v>
      </c>
      <c r="M7" s="21">
        <v>125695.12000000004</v>
      </c>
      <c r="N7" s="21">
        <v>649.19123680000007</v>
      </c>
      <c r="O7" s="21">
        <v>41657.679999999993</v>
      </c>
      <c r="P7" s="21">
        <v>24774.514104000009</v>
      </c>
      <c r="Q7" s="21">
        <v>158149.63999999996</v>
      </c>
      <c r="R7" s="21">
        <v>36266.168780320018</v>
      </c>
      <c r="S7" s="21">
        <v>325502.44000000006</v>
      </c>
    </row>
    <row r="8" spans="2:19" x14ac:dyDescent="0.25">
      <c r="G8" s="20" t="s">
        <v>3022</v>
      </c>
      <c r="H8" s="21">
        <v>1881524.7700000005</v>
      </c>
      <c r="I8" s="21">
        <v>2096548.1697371507</v>
      </c>
      <c r="K8" s="20" t="s">
        <v>3029</v>
      </c>
      <c r="L8" s="21">
        <v>-1019.8150732499982</v>
      </c>
      <c r="M8" s="21">
        <v>81913.340000000026</v>
      </c>
      <c r="N8" s="21">
        <v>14441.671899999992</v>
      </c>
      <c r="O8" s="21">
        <v>68019.710000000021</v>
      </c>
      <c r="P8" s="21">
        <v>-11540.026240000001</v>
      </c>
      <c r="Q8" s="21">
        <v>115234.08000000003</v>
      </c>
      <c r="R8" s="21">
        <v>1881.830586749998</v>
      </c>
      <c r="S8" s="21">
        <v>265167.13000000012</v>
      </c>
    </row>
    <row r="9" spans="2:19" x14ac:dyDescent="0.25">
      <c r="K9" s="20" t="s">
        <v>3030</v>
      </c>
      <c r="L9" s="21">
        <v>12993.794709999996</v>
      </c>
      <c r="M9" s="21">
        <v>111743.53999999998</v>
      </c>
      <c r="N9" s="21">
        <v>41422.983500000009</v>
      </c>
      <c r="O9" s="21">
        <v>181592.15</v>
      </c>
      <c r="P9" s="21">
        <v>-4234.6751079999995</v>
      </c>
      <c r="Q9" s="21">
        <v>90693.500000000015</v>
      </c>
      <c r="R9" s="21">
        <v>50182.103101999965</v>
      </c>
      <c r="S9" s="21">
        <v>384029.19000000006</v>
      </c>
    </row>
    <row r="10" spans="2:19" x14ac:dyDescent="0.25">
      <c r="B10" s="19" t="s">
        <v>3115</v>
      </c>
      <c r="C10" t="s">
        <v>3023</v>
      </c>
      <c r="D10" t="s">
        <v>3024</v>
      </c>
      <c r="E10" t="s">
        <v>3118</v>
      </c>
      <c r="K10" s="20" t="s">
        <v>3031</v>
      </c>
      <c r="L10" s="21">
        <v>26418.490758399988</v>
      </c>
      <c r="M10" s="21">
        <v>96904.989999999976</v>
      </c>
      <c r="N10" s="21">
        <v>12252.583640000001</v>
      </c>
      <c r="O10" s="21">
        <v>109443.89000000003</v>
      </c>
      <c r="P10" s="21">
        <v>22355.874759999995</v>
      </c>
      <c r="Q10" s="21">
        <v>83881.970000000016</v>
      </c>
      <c r="R10" s="21">
        <v>61026.94915840005</v>
      </c>
      <c r="S10" s="21">
        <v>290230.8499999998</v>
      </c>
    </row>
    <row r="11" spans="2:19" x14ac:dyDescent="0.25">
      <c r="B11" s="20" t="s">
        <v>177</v>
      </c>
      <c r="C11" s="60">
        <v>1789.4299999999998</v>
      </c>
      <c r="D11" s="60">
        <v>-1544.8260631999995</v>
      </c>
      <c r="E11" s="60">
        <v>3.1876470588235288</v>
      </c>
      <c r="K11" s="20" t="s">
        <v>3032</v>
      </c>
      <c r="L11" s="21">
        <v>10948.935699999998</v>
      </c>
      <c r="M11" s="21">
        <v>125329.06</v>
      </c>
      <c r="N11" s="21">
        <v>20609.85745000001</v>
      </c>
      <c r="O11" s="21">
        <v>80167.799999999974</v>
      </c>
      <c r="P11" s="21">
        <v>34765.093459999989</v>
      </c>
      <c r="Q11" s="21">
        <v>146099.74999999997</v>
      </c>
      <c r="R11" s="21">
        <v>66323.886609999987</v>
      </c>
      <c r="S11" s="21">
        <v>351596.61000000004</v>
      </c>
    </row>
    <row r="12" spans="2:19" x14ac:dyDescent="0.25">
      <c r="B12" s="20" t="s">
        <v>153</v>
      </c>
      <c r="C12" s="60">
        <v>4914.82</v>
      </c>
      <c r="D12" s="60">
        <v>7028.1595000000016</v>
      </c>
      <c r="E12" s="60">
        <v>5.3707042253521138</v>
      </c>
      <c r="K12" s="20" t="s">
        <v>3022</v>
      </c>
      <c r="L12" s="21">
        <v>49515.527436350014</v>
      </c>
      <c r="M12" s="21">
        <v>619578.75000000035</v>
      </c>
      <c r="N12" s="21">
        <v>90204.715936799927</v>
      </c>
      <c r="O12" s="21">
        <v>549681.06999999948</v>
      </c>
      <c r="P12" s="21">
        <v>75303.156364000024</v>
      </c>
      <c r="Q12" s="21">
        <v>712264.94999999972</v>
      </c>
      <c r="R12" s="21">
        <v>215023.39973715012</v>
      </c>
      <c r="S12" s="21">
        <v>1881524.7700000005</v>
      </c>
    </row>
    <row r="13" spans="2:19" x14ac:dyDescent="0.25">
      <c r="B13" s="20" t="s">
        <v>569</v>
      </c>
      <c r="C13" s="60">
        <v>6752.18</v>
      </c>
      <c r="D13" s="60">
        <v>-1291.0959000000003</v>
      </c>
      <c r="E13" s="60">
        <v>53.893888888888888</v>
      </c>
    </row>
    <row r="14" spans="2:19" x14ac:dyDescent="0.25">
      <c r="B14" s="20" t="s">
        <v>346</v>
      </c>
      <c r="C14" s="60">
        <v>10479.769999999999</v>
      </c>
      <c r="D14" s="60">
        <v>-1194.4125000000008</v>
      </c>
      <c r="E14" s="60">
        <v>22.768000000000008</v>
      </c>
      <c r="F14" s="19" t="s">
        <v>3047</v>
      </c>
      <c r="G14" s="19" t="s">
        <v>3068</v>
      </c>
    </row>
    <row r="15" spans="2:19" x14ac:dyDescent="0.25">
      <c r="B15" s="20" t="s">
        <v>50</v>
      </c>
      <c r="C15" s="60">
        <v>26071.610000000004</v>
      </c>
      <c r="D15" s="60">
        <v>-257.62880000000007</v>
      </c>
      <c r="E15" s="60">
        <v>9.4897515527950311</v>
      </c>
      <c r="F15" s="19" t="s">
        <v>3102</v>
      </c>
      <c r="G15" t="s">
        <v>29</v>
      </c>
      <c r="H15" t="s">
        <v>49</v>
      </c>
      <c r="I15" t="s">
        <v>41</v>
      </c>
    </row>
    <row r="16" spans="2:19" x14ac:dyDescent="0.25">
      <c r="B16" s="20" t="s">
        <v>89</v>
      </c>
      <c r="C16" s="60">
        <v>55813.920000000035</v>
      </c>
      <c r="D16" s="60">
        <v>7769.3150699999978</v>
      </c>
      <c r="E16" s="60">
        <v>15.215528169014078</v>
      </c>
      <c r="F16" s="20" t="s">
        <v>53</v>
      </c>
      <c r="G16" s="3">
        <v>1314</v>
      </c>
      <c r="H16" s="3">
        <v>3639</v>
      </c>
      <c r="I16" s="3">
        <v>1593</v>
      </c>
      <c r="K16" s="19" t="s">
        <v>3064</v>
      </c>
      <c r="L16" s="19" t="s">
        <v>3068</v>
      </c>
      <c r="Q16" s="19" t="s">
        <v>3058</v>
      </c>
    </row>
    <row r="17" spans="2:19" x14ac:dyDescent="0.25">
      <c r="B17" s="20" t="s">
        <v>96</v>
      </c>
      <c r="C17" s="60">
        <v>82201.150000000009</v>
      </c>
      <c r="D17" s="60">
        <v>12594.820600000001</v>
      </c>
      <c r="E17" s="60">
        <v>76.167699999999996</v>
      </c>
      <c r="F17" s="20" t="s">
        <v>112</v>
      </c>
      <c r="G17" s="3">
        <v>1478</v>
      </c>
      <c r="H17" s="3">
        <v>4016</v>
      </c>
      <c r="I17" s="3">
        <v>1501</v>
      </c>
      <c r="K17" s="19" t="s">
        <v>3102</v>
      </c>
      <c r="L17" t="s">
        <v>3106</v>
      </c>
      <c r="M17" t="s">
        <v>3107</v>
      </c>
      <c r="N17" t="s">
        <v>3022</v>
      </c>
      <c r="Q17" t="s">
        <v>3047</v>
      </c>
      <c r="R17" t="s">
        <v>3045</v>
      </c>
    </row>
    <row r="18" spans="2:19" x14ac:dyDescent="0.25">
      <c r="B18" s="20" t="s">
        <v>42</v>
      </c>
      <c r="C18" s="60">
        <v>96261.300000000017</v>
      </c>
      <c r="D18" s="60">
        <v>1698.0439799999999</v>
      </c>
      <c r="E18" s="60">
        <v>49.320574712643591</v>
      </c>
      <c r="F18" s="20" t="s">
        <v>34</v>
      </c>
      <c r="G18" s="3">
        <v>932</v>
      </c>
      <c r="H18" s="3">
        <v>2841</v>
      </c>
      <c r="I18" s="3">
        <v>1219</v>
      </c>
      <c r="K18" s="20" t="s">
        <v>29</v>
      </c>
      <c r="L18" s="3">
        <v>106</v>
      </c>
      <c r="M18" s="3">
        <v>281</v>
      </c>
      <c r="N18" s="3">
        <v>387</v>
      </c>
      <c r="O18" s="21"/>
      <c r="P18" t="s">
        <v>23</v>
      </c>
      <c r="Q18" s="60">
        <v>25102</v>
      </c>
      <c r="R18" s="60">
        <v>865</v>
      </c>
    </row>
    <row r="19" spans="2:19" x14ac:dyDescent="0.25">
      <c r="B19" s="20" t="s">
        <v>127</v>
      </c>
      <c r="C19" s="60">
        <v>98070.909999999989</v>
      </c>
      <c r="D19" s="60">
        <v>18724.1191</v>
      </c>
      <c r="E19" s="60">
        <v>35.18129729729727</v>
      </c>
      <c r="F19" s="20" t="s">
        <v>60</v>
      </c>
      <c r="G19" s="3">
        <v>1188</v>
      </c>
      <c r="H19" s="3">
        <v>3776</v>
      </c>
      <c r="I19" s="3">
        <v>1605</v>
      </c>
      <c r="K19" s="20" t="s">
        <v>49</v>
      </c>
      <c r="L19" s="3">
        <v>304</v>
      </c>
      <c r="M19" s="3">
        <v>764</v>
      </c>
      <c r="N19" s="3">
        <v>1068</v>
      </c>
      <c r="O19" s="21"/>
      <c r="Q19">
        <f>GETPIVOTDATA("[Measures].[Sum of Quantity ordered new 2]",$P$16)</f>
        <v>25102</v>
      </c>
      <c r="R19">
        <f>GETPIVOTDATA("[Measures].[Distinct Count of City 2]",$P$16)</f>
        <v>865</v>
      </c>
    </row>
    <row r="20" spans="2:19" x14ac:dyDescent="0.25">
      <c r="B20" s="20" t="s">
        <v>64</v>
      </c>
      <c r="C20" s="60">
        <v>99069.48</v>
      </c>
      <c r="D20" s="60">
        <v>23990.207579999998</v>
      </c>
      <c r="E20" s="60">
        <v>847.21222222222207</v>
      </c>
      <c r="F20" s="20" t="s">
        <v>3022</v>
      </c>
      <c r="G20" s="3">
        <v>4912</v>
      </c>
      <c r="H20" s="3">
        <v>14272</v>
      </c>
      <c r="I20" s="3">
        <v>5918</v>
      </c>
      <c r="K20" s="20" t="s">
        <v>41</v>
      </c>
      <c r="L20" s="3">
        <v>163</v>
      </c>
      <c r="M20" s="3">
        <v>318</v>
      </c>
      <c r="N20" s="3">
        <v>481</v>
      </c>
      <c r="O20" s="21"/>
    </row>
    <row r="21" spans="2:19" x14ac:dyDescent="0.25">
      <c r="B21" s="20" t="s">
        <v>118</v>
      </c>
      <c r="C21" s="60">
        <v>107796.09000000004</v>
      </c>
      <c r="D21" s="60">
        <v>-930.43840000000046</v>
      </c>
      <c r="E21" s="60">
        <v>215.80139534883691</v>
      </c>
      <c r="K21" s="20" t="s">
        <v>3022</v>
      </c>
      <c r="L21" s="3">
        <v>573</v>
      </c>
      <c r="M21" s="3">
        <v>1363</v>
      </c>
      <c r="N21" s="3">
        <v>1936</v>
      </c>
      <c r="O21" s="21"/>
    </row>
    <row r="22" spans="2:19" x14ac:dyDescent="0.25">
      <c r="B22" s="20" t="s">
        <v>30</v>
      </c>
      <c r="C22" s="60">
        <v>172511.33000000002</v>
      </c>
      <c r="D22" s="60">
        <v>-8086.6392636499986</v>
      </c>
      <c r="E22" s="60">
        <v>217.14813333333328</v>
      </c>
      <c r="N22" s="21"/>
      <c r="O22" s="21"/>
    </row>
    <row r="23" spans="2:19" x14ac:dyDescent="0.25">
      <c r="B23" s="20" t="s">
        <v>79</v>
      </c>
      <c r="C23" s="60">
        <v>175730.04999999996</v>
      </c>
      <c r="D23" s="60">
        <v>7803.9946</v>
      </c>
      <c r="E23" s="60">
        <v>85.911496062992086</v>
      </c>
      <c r="N23" s="3">
        <f>GETPIVOTDATA("[Measures].[Count of Order ID]",$K$16)</f>
        <v>1936</v>
      </c>
      <c r="O23" s="21"/>
    </row>
    <row r="24" spans="2:19" x14ac:dyDescent="0.25">
      <c r="B24" s="20" t="s">
        <v>73</v>
      </c>
      <c r="C24" s="60">
        <v>185928.13999999984</v>
      </c>
      <c r="D24" s="60">
        <v>59296.389429999988</v>
      </c>
      <c r="E24" s="60">
        <v>78.826499999999953</v>
      </c>
      <c r="N24" s="21"/>
      <c r="O24" s="21"/>
      <c r="P24" s="21"/>
    </row>
    <row r="25" spans="2:19" x14ac:dyDescent="0.25">
      <c r="B25" s="20" t="s">
        <v>136</v>
      </c>
      <c r="C25" s="60">
        <v>198764.48999999985</v>
      </c>
      <c r="D25" s="60">
        <v>40790.514240000019</v>
      </c>
      <c r="E25" s="60">
        <v>100.50546391752586</v>
      </c>
    </row>
    <row r="26" spans="2:19" x14ac:dyDescent="0.25">
      <c r="B26" s="20" t="s">
        <v>110</v>
      </c>
      <c r="C26" s="60">
        <v>241200.42000000007</v>
      </c>
      <c r="D26" s="60">
        <v>39808.485999999997</v>
      </c>
      <c r="E26" s="60">
        <v>212.74392857142828</v>
      </c>
    </row>
    <row r="27" spans="2:19" x14ac:dyDescent="0.25">
      <c r="B27" s="20" t="s">
        <v>57</v>
      </c>
      <c r="C27" s="60">
        <v>318169.67999999993</v>
      </c>
      <c r="D27" s="60">
        <v>8824.3905639999939</v>
      </c>
      <c r="E27" s="60">
        <v>758.49347368421104</v>
      </c>
    </row>
    <row r="28" spans="2:19" x14ac:dyDescent="0.25">
      <c r="B28" s="20" t="s">
        <v>3022</v>
      </c>
      <c r="C28" s="60">
        <v>1881524.7700000005</v>
      </c>
      <c r="D28" s="60">
        <v>215023.39973715012</v>
      </c>
      <c r="E28" s="60">
        <v>108.03468491735593</v>
      </c>
    </row>
    <row r="30" spans="2:19" x14ac:dyDescent="0.25">
      <c r="C30" s="21">
        <f>GETPIVOTDATA("[Measures].[Sum of Sales 2]",$B$10)</f>
        <v>1881524.7700000005</v>
      </c>
      <c r="D30" s="21">
        <f>GETPIVOTDATA("[Measures].[Sum of Profit 2]",$B$10)</f>
        <v>215023.39973715012</v>
      </c>
      <c r="E30" s="5">
        <f>GETPIVOTDATA("[Measures].[Average of Unit Price]",$B$10)</f>
        <v>108.03468491735593</v>
      </c>
    </row>
    <row r="31" spans="2:19" x14ac:dyDescent="0.25">
      <c r="J31" s="19" t="s">
        <v>8</v>
      </c>
      <c r="K31" t="s" vm="1">
        <v>3121</v>
      </c>
      <c r="N31" s="19" t="s">
        <v>3103</v>
      </c>
      <c r="O31" s="19" t="s">
        <v>7</v>
      </c>
    </row>
    <row r="32" spans="2:19" x14ac:dyDescent="0.25">
      <c r="N32" s="19" t="s">
        <v>8</v>
      </c>
      <c r="O32" t="s">
        <v>95</v>
      </c>
      <c r="P32" t="s">
        <v>72</v>
      </c>
      <c r="Q32" t="s">
        <v>40</v>
      </c>
      <c r="R32" t="s">
        <v>28</v>
      </c>
      <c r="S32" t="s">
        <v>3022</v>
      </c>
    </row>
    <row r="33" spans="2:19" x14ac:dyDescent="0.25">
      <c r="G33" s="19" t="s">
        <v>3047</v>
      </c>
      <c r="J33" s="19" t="s">
        <v>3103</v>
      </c>
      <c r="K33" s="19" t="s">
        <v>3051</v>
      </c>
      <c r="N33" t="s">
        <v>49</v>
      </c>
      <c r="O33" s="60">
        <v>235</v>
      </c>
      <c r="P33" s="60">
        <v>155</v>
      </c>
      <c r="Q33" s="60">
        <v>114</v>
      </c>
      <c r="R33" s="60">
        <v>116</v>
      </c>
      <c r="S33" s="60">
        <v>620</v>
      </c>
    </row>
    <row r="34" spans="2:19" x14ac:dyDescent="0.25">
      <c r="G34" s="19" t="s">
        <v>11</v>
      </c>
      <c r="H34" t="s">
        <v>23</v>
      </c>
      <c r="J34" s="19" t="s">
        <v>15</v>
      </c>
      <c r="K34" t="s">
        <v>3107</v>
      </c>
      <c r="N34" t="s">
        <v>41</v>
      </c>
      <c r="O34" s="60">
        <v>78</v>
      </c>
      <c r="P34" s="60">
        <v>62</v>
      </c>
      <c r="Q34" s="60">
        <v>71</v>
      </c>
      <c r="R34" s="60">
        <v>56</v>
      </c>
      <c r="S34" s="60">
        <v>267</v>
      </c>
    </row>
    <row r="35" spans="2:19" x14ac:dyDescent="0.25">
      <c r="G35" t="s">
        <v>575</v>
      </c>
      <c r="H35" s="60">
        <v>268</v>
      </c>
      <c r="J35" t="s">
        <v>165</v>
      </c>
      <c r="K35" s="3">
        <v>12</v>
      </c>
      <c r="N35" t="s">
        <v>29</v>
      </c>
      <c r="O35" s="60">
        <v>71</v>
      </c>
      <c r="P35" s="60">
        <v>56</v>
      </c>
      <c r="Q35" s="60">
        <v>52</v>
      </c>
      <c r="R35" s="60">
        <v>58</v>
      </c>
      <c r="S35" s="60">
        <v>237</v>
      </c>
    </row>
    <row r="36" spans="2:19" x14ac:dyDescent="0.25">
      <c r="B36" t="str" cm="1">
        <f t="array" ref="B36:E36">B10:E10</f>
        <v>Sub Category</v>
      </c>
      <c r="C36" t="str">
        <v>Sum of Sales</v>
      </c>
      <c r="D36" t="str">
        <v>Sum of Profit</v>
      </c>
      <c r="E36" t="str">
        <v>Average of Unit Price</v>
      </c>
      <c r="G36" t="s">
        <v>484</v>
      </c>
      <c r="H36" s="60">
        <v>216</v>
      </c>
      <c r="J36" t="s">
        <v>589</v>
      </c>
      <c r="K36" s="3">
        <v>15</v>
      </c>
      <c r="N36" t="s">
        <v>3022</v>
      </c>
      <c r="O36" s="60">
        <v>384</v>
      </c>
      <c r="P36" s="60">
        <v>273</v>
      </c>
      <c r="Q36" s="60">
        <v>237</v>
      </c>
      <c r="R36" s="60">
        <v>230</v>
      </c>
      <c r="S36" s="60">
        <v>1124</v>
      </c>
    </row>
    <row r="37" spans="2:19" x14ac:dyDescent="0.25">
      <c r="B37" t="str" cm="1">
        <f t="array" ref="B37:E37">B11:E11</f>
        <v>Rubber Bands</v>
      </c>
      <c r="C37" s="50">
        <v>1789.4299999999998</v>
      </c>
      <c r="D37" s="21">
        <v>-1544.8260631999995</v>
      </c>
      <c r="E37" s="51">
        <v>3.1876470588235288</v>
      </c>
      <c r="F37" s="18"/>
      <c r="G37" t="s">
        <v>2536</v>
      </c>
      <c r="H37" s="60">
        <v>183</v>
      </c>
      <c r="J37" t="s">
        <v>45</v>
      </c>
      <c r="K37" s="3">
        <v>15</v>
      </c>
    </row>
    <row r="38" spans="2:19" x14ac:dyDescent="0.25">
      <c r="B38" t="str" cm="1">
        <f t="array" ref="B38:E38">B12:E12</f>
        <v>Labels</v>
      </c>
      <c r="C38" s="21">
        <v>4914.82</v>
      </c>
      <c r="D38" s="21">
        <v>7028.1595000000016</v>
      </c>
      <c r="E38" s="5">
        <v>5.3707042253521138</v>
      </c>
      <c r="G38" t="s">
        <v>1051</v>
      </c>
      <c r="H38" s="60">
        <v>159</v>
      </c>
      <c r="J38" t="s">
        <v>91</v>
      </c>
      <c r="K38" s="3">
        <v>103</v>
      </c>
      <c r="N38" t="str" cm="1">
        <f t="array" ref="N38:S38">N32:S32</f>
        <v>Product Category</v>
      </c>
      <c r="O38" s="59" t="str">
        <v>Corporate</v>
      </c>
      <c r="P38" s="58" t="str">
        <v>Home Office</v>
      </c>
      <c r="Q38" s="58" t="str">
        <v>Consumer</v>
      </c>
      <c r="R38" s="58" t="str">
        <v>Small Business</v>
      </c>
      <c r="S38" t="str">
        <v>Grand Total</v>
      </c>
    </row>
    <row r="39" spans="2:19" x14ac:dyDescent="0.25">
      <c r="B39" t="str" cm="1">
        <f t="array" ref="B39:E39">B13:E13</f>
        <v>Scissors, Rulers and Trimmers</v>
      </c>
      <c r="C39" s="21">
        <v>6752.18</v>
      </c>
      <c r="D39" s="21">
        <v>-1291.0959000000003</v>
      </c>
      <c r="E39" s="5">
        <v>53.893888888888888</v>
      </c>
      <c r="G39" t="s">
        <v>1658</v>
      </c>
      <c r="H39" s="60">
        <v>154</v>
      </c>
      <c r="J39" t="s">
        <v>61</v>
      </c>
      <c r="K39" s="3">
        <v>22</v>
      </c>
      <c r="N39" t="str" cm="1">
        <f t="array" ref="N39:S39">N33:S33</f>
        <v>Office Supplies</v>
      </c>
      <c r="O39" s="16">
        <v>235</v>
      </c>
      <c r="P39" s="16">
        <v>155</v>
      </c>
      <c r="Q39" s="16">
        <v>114</v>
      </c>
      <c r="R39" s="16">
        <v>116</v>
      </c>
      <c r="S39" s="16">
        <v>620</v>
      </c>
    </row>
    <row r="40" spans="2:19" x14ac:dyDescent="0.25">
      <c r="B40" t="str" cm="1">
        <f t="array" ref="B40:E40">B14:E14</f>
        <v>Envelopes</v>
      </c>
      <c r="C40" s="21">
        <v>10479.769999999999</v>
      </c>
      <c r="D40" s="21">
        <v>-1194.4125000000008</v>
      </c>
      <c r="E40" s="5">
        <v>22.768000000000008</v>
      </c>
      <c r="G40" t="s">
        <v>3022</v>
      </c>
      <c r="H40" s="60">
        <v>980</v>
      </c>
      <c r="J40" t="s">
        <v>249</v>
      </c>
      <c r="K40" s="3">
        <v>15</v>
      </c>
      <c r="N40" t="str" cm="1">
        <f t="array" ref="N40:S40">N34:S34</f>
        <v>Technology</v>
      </c>
      <c r="O40" s="16">
        <v>78</v>
      </c>
      <c r="P40" s="16">
        <v>62</v>
      </c>
      <c r="Q40" s="16">
        <v>71</v>
      </c>
      <c r="R40" s="16">
        <v>56</v>
      </c>
      <c r="S40" s="16">
        <v>267</v>
      </c>
    </row>
    <row r="41" spans="2:19" x14ac:dyDescent="0.25">
      <c r="B41" t="str" cm="1">
        <f t="array" ref="B41:E41">B15:E15</f>
        <v>Pens &amp; Art Supplies</v>
      </c>
      <c r="C41" s="21">
        <v>26071.610000000004</v>
      </c>
      <c r="D41" s="21">
        <v>-257.62880000000007</v>
      </c>
      <c r="E41" s="5">
        <v>9.4897515527950311</v>
      </c>
      <c r="G41" t="str">
        <f>G35</f>
        <v>Newell 323</v>
      </c>
      <c r="J41" t="s">
        <v>1609</v>
      </c>
      <c r="K41" s="3">
        <v>1</v>
      </c>
      <c r="N41" t="str" cm="1">
        <f t="array" ref="N41:S41">N35:S35</f>
        <v>Furniture</v>
      </c>
      <c r="O41" s="16">
        <v>71</v>
      </c>
      <c r="P41" s="16">
        <v>56</v>
      </c>
      <c r="Q41" s="16">
        <v>52</v>
      </c>
      <c r="R41" s="16">
        <v>58</v>
      </c>
      <c r="S41" s="16">
        <v>237</v>
      </c>
    </row>
    <row r="42" spans="2:19" x14ac:dyDescent="0.25">
      <c r="B42" t="str" cm="1">
        <f t="array" ref="B42:E42">B16:E16</f>
        <v>Paper</v>
      </c>
      <c r="C42" s="21">
        <v>55813.920000000035</v>
      </c>
      <c r="D42" s="21">
        <v>7769.3150699999978</v>
      </c>
      <c r="E42" s="5">
        <v>15.215528169014078</v>
      </c>
      <c r="J42" t="s">
        <v>375</v>
      </c>
      <c r="K42" s="3">
        <v>5</v>
      </c>
      <c r="N42" t="str" cm="1">
        <f t="array" ref="N42:S42">N36:S36</f>
        <v>Grand Total</v>
      </c>
      <c r="O42" s="16">
        <v>384</v>
      </c>
      <c r="P42" s="16">
        <v>273</v>
      </c>
      <c r="Q42" s="16">
        <v>237</v>
      </c>
      <c r="R42" s="16">
        <v>230</v>
      </c>
      <c r="S42" s="16">
        <v>1124</v>
      </c>
    </row>
    <row r="43" spans="2:19" x14ac:dyDescent="0.25">
      <c r="B43" t="str" cm="1">
        <f t="array" ref="B43:E43">B17:E17</f>
        <v>Appliances</v>
      </c>
      <c r="C43" s="21">
        <v>82201.150000000009</v>
      </c>
      <c r="D43" s="21">
        <v>12594.820600000001</v>
      </c>
      <c r="E43" s="5">
        <v>76.167699999999996</v>
      </c>
      <c r="G43" t="str" cm="1">
        <f t="array" ref="G43:H43">G34:H34</f>
        <v>Product Name</v>
      </c>
      <c r="H43" t="str">
        <v>Total</v>
      </c>
      <c r="J43" t="s">
        <v>124</v>
      </c>
      <c r="K43" s="3">
        <v>65</v>
      </c>
      <c r="O43" s="16"/>
      <c r="P43" s="16"/>
      <c r="Q43" s="16"/>
      <c r="R43" s="16"/>
      <c r="S43" s="16"/>
    </row>
    <row r="44" spans="2:19" x14ac:dyDescent="0.25">
      <c r="B44" t="str" cm="1">
        <f t="array" ref="B44:E44">B18:E18</f>
        <v>Computer Peripherals</v>
      </c>
      <c r="C44" s="21">
        <v>96261.300000000017</v>
      </c>
      <c r="D44" s="21">
        <v>1698.0439799999999</v>
      </c>
      <c r="E44" s="5">
        <v>49.320574712643591</v>
      </c>
      <c r="G44" t="str" cm="1">
        <f t="array" ref="G44:H44">G35:H35</f>
        <v>Newell 323</v>
      </c>
      <c r="H44">
        <v>268</v>
      </c>
      <c r="J44" t="s">
        <v>76</v>
      </c>
      <c r="K44" s="3">
        <v>25</v>
      </c>
      <c r="N44" t="str" cm="1">
        <f t="array" ref="N44:R44">N38:R38</f>
        <v>Product Category</v>
      </c>
      <c r="O44" s="16" t="str">
        <v>Corporate</v>
      </c>
      <c r="P44" s="16" t="str">
        <v>Home Office</v>
      </c>
      <c r="Q44" s="16" t="str">
        <v>Consumer</v>
      </c>
      <c r="R44" s="16" t="str">
        <v>Small Business</v>
      </c>
    </row>
    <row r="45" spans="2:19" x14ac:dyDescent="0.25">
      <c r="B45" t="str" cm="1">
        <f t="array" ref="B45:E45">B19:E19</f>
        <v>Office Furnishings</v>
      </c>
      <c r="C45" s="21">
        <v>98070.909999999989</v>
      </c>
      <c r="D45" s="21">
        <v>18724.1191</v>
      </c>
      <c r="E45" s="5">
        <v>35.18129729729727</v>
      </c>
      <c r="G45" t="str" cm="1">
        <f t="array" ref="G45:H45">G36:H36</f>
        <v>Economy Rollaway Files</v>
      </c>
      <c r="H45">
        <v>216</v>
      </c>
      <c r="J45" t="s">
        <v>491</v>
      </c>
      <c r="K45" s="3">
        <v>11</v>
      </c>
      <c r="O45" s="16">
        <v>1</v>
      </c>
      <c r="P45" s="16">
        <v>1</v>
      </c>
      <c r="Q45" s="16">
        <v>1</v>
      </c>
      <c r="R45" s="16">
        <v>1</v>
      </c>
    </row>
    <row r="46" spans="2:19" x14ac:dyDescent="0.25">
      <c r="B46" t="str" cm="1">
        <f t="array" ref="B46:E46">B20:E20</f>
        <v>Copiers and Fax</v>
      </c>
      <c r="C46" s="21">
        <v>99069.48</v>
      </c>
      <c r="D46" s="21">
        <v>23990.207579999998</v>
      </c>
      <c r="E46" s="5">
        <v>847.21222222222207</v>
      </c>
      <c r="G46" t="str" cm="1">
        <f t="array" ref="G46:H46">G37:H37</f>
        <v>Eldon Simplefile® Box Office®</v>
      </c>
      <c r="H46">
        <v>183</v>
      </c>
      <c r="J46" t="s">
        <v>104</v>
      </c>
      <c r="K46" s="3">
        <v>54</v>
      </c>
      <c r="O46" s="16">
        <v>1</v>
      </c>
      <c r="P46" s="16">
        <v>1</v>
      </c>
      <c r="Q46" s="16">
        <v>1</v>
      </c>
      <c r="R46" s="16">
        <v>1</v>
      </c>
    </row>
    <row r="47" spans="2:19" x14ac:dyDescent="0.25">
      <c r="B47" t="str" cm="1">
        <f t="array" ref="B47:E47">B21:E21</f>
        <v>Bookcases</v>
      </c>
      <c r="C47" s="21">
        <v>107796.09000000004</v>
      </c>
      <c r="D47" s="21">
        <v>-930.43840000000046</v>
      </c>
      <c r="E47" s="5">
        <v>215.80139534883691</v>
      </c>
      <c r="G47" t="str" cm="1">
        <f t="array" ref="G47:H47">G38:H38</f>
        <v>Xerox 1923</v>
      </c>
      <c r="H47">
        <v>159</v>
      </c>
      <c r="J47" t="s">
        <v>54</v>
      </c>
      <c r="K47" s="3">
        <v>26</v>
      </c>
      <c r="O47" s="16">
        <v>1</v>
      </c>
      <c r="P47" s="16">
        <v>1</v>
      </c>
      <c r="Q47" s="16">
        <v>1</v>
      </c>
      <c r="R47" s="16">
        <v>1</v>
      </c>
    </row>
    <row r="48" spans="2:19" x14ac:dyDescent="0.25">
      <c r="B48" t="str" cm="1">
        <f t="array" ref="B48:E48">B22:E22</f>
        <v>Tables</v>
      </c>
      <c r="C48" s="21">
        <v>172511.33000000002</v>
      </c>
      <c r="D48" s="21">
        <v>-8086.6392636499986</v>
      </c>
      <c r="E48" s="5">
        <v>217.14813333333328</v>
      </c>
      <c r="G48" t="str" cm="1">
        <f t="array" ref="G48:H48">G39:H39</f>
        <v>Belkin 107-key enhanced keyboard, USB/PS/2 interface</v>
      </c>
      <c r="H48">
        <v>154</v>
      </c>
      <c r="J48" t="s">
        <v>214</v>
      </c>
      <c r="K48" s="3">
        <v>16</v>
      </c>
      <c r="O48" s="16">
        <v>1</v>
      </c>
      <c r="P48" s="16">
        <v>1</v>
      </c>
      <c r="Q48" s="16">
        <v>1</v>
      </c>
      <c r="R48" s="16">
        <v>1</v>
      </c>
    </row>
    <row r="49" spans="2:11" x14ac:dyDescent="0.25">
      <c r="B49" t="str" cm="1">
        <f t="array" ref="B49:E49">B23:E23</f>
        <v>Storage &amp; Organization</v>
      </c>
      <c r="C49" s="21">
        <v>175730.04999999996</v>
      </c>
      <c r="D49" s="21">
        <v>7803.9946</v>
      </c>
      <c r="E49" s="5">
        <v>85.911496062992086</v>
      </c>
      <c r="G49" t="str" cm="1">
        <f t="array" ref="G49:H49">G40:H40</f>
        <v>Grand Total</v>
      </c>
      <c r="H49">
        <v>980</v>
      </c>
      <c r="J49" t="s">
        <v>538</v>
      </c>
      <c r="K49" s="3">
        <v>16</v>
      </c>
    </row>
    <row r="50" spans="2:11" x14ac:dyDescent="0.25">
      <c r="B50" t="str" cm="1">
        <f t="array" ref="B50:E50">B24:E24</f>
        <v>Binders and Binder Accessories</v>
      </c>
      <c r="C50" s="21">
        <v>185928.13999999984</v>
      </c>
      <c r="D50" s="21">
        <v>59296.389429999988</v>
      </c>
      <c r="E50" s="5">
        <v>78.826499999999953</v>
      </c>
      <c r="J50" t="s">
        <v>389</v>
      </c>
      <c r="K50" s="3">
        <v>13</v>
      </c>
    </row>
    <row r="51" spans="2:11" x14ac:dyDescent="0.25">
      <c r="B51" t="str" cm="1">
        <f t="array" ref="B51:E51">B25:E25</f>
        <v>Telephones and Communication</v>
      </c>
      <c r="C51" s="21">
        <v>198764.48999999985</v>
      </c>
      <c r="D51" s="21">
        <v>40790.514240000019</v>
      </c>
      <c r="E51" s="5">
        <v>100.50546391752586</v>
      </c>
      <c r="J51" t="s">
        <v>169</v>
      </c>
      <c r="K51" s="3">
        <v>9</v>
      </c>
    </row>
    <row r="52" spans="2:11" x14ac:dyDescent="0.25">
      <c r="B52" t="str" cm="1">
        <f t="array" ref="B52:E52">B26:E26</f>
        <v>Chairs &amp; Chairmats</v>
      </c>
      <c r="C52" s="21">
        <v>241200.42000000007</v>
      </c>
      <c r="D52" s="21">
        <v>39808.485999999997</v>
      </c>
      <c r="E52" s="5">
        <v>212.74392857142828</v>
      </c>
      <c r="J52" t="s">
        <v>332</v>
      </c>
      <c r="K52" s="3">
        <v>18</v>
      </c>
    </row>
    <row r="53" spans="2:11" x14ac:dyDescent="0.25">
      <c r="B53" t="str" cm="1">
        <f t="array" ref="B53:E53">B27:E27</f>
        <v>Office Machines</v>
      </c>
      <c r="C53" s="21">
        <v>318169.67999999993</v>
      </c>
      <c r="D53" s="21">
        <v>8824.3905639999939</v>
      </c>
      <c r="E53" s="5">
        <v>758.49347368421104</v>
      </c>
      <c r="J53" t="s">
        <v>419</v>
      </c>
      <c r="K53" s="3">
        <v>21</v>
      </c>
    </row>
    <row r="54" spans="2:11" x14ac:dyDescent="0.25">
      <c r="B54" t="str" cm="1">
        <f t="array" ref="B54:E54">B28:E28</f>
        <v>Grand Total</v>
      </c>
      <c r="C54" s="21">
        <v>1881524.7700000005</v>
      </c>
      <c r="D54" s="21">
        <v>215023.39973715012</v>
      </c>
      <c r="E54" s="5">
        <v>108.03468491735593</v>
      </c>
      <c r="J54" t="s">
        <v>404</v>
      </c>
      <c r="K54" s="3">
        <v>26</v>
      </c>
    </row>
    <row r="55" spans="2:11" x14ac:dyDescent="0.25">
      <c r="J55" t="s">
        <v>290</v>
      </c>
      <c r="K55" s="3">
        <v>36</v>
      </c>
    </row>
    <row r="56" spans="2:11" x14ac:dyDescent="0.25">
      <c r="J56" t="s">
        <v>85</v>
      </c>
      <c r="K56" s="3">
        <v>23</v>
      </c>
    </row>
    <row r="57" spans="2:11" x14ac:dyDescent="0.25">
      <c r="J57" t="s">
        <v>35</v>
      </c>
      <c r="K57" s="3">
        <v>12</v>
      </c>
    </row>
    <row r="58" spans="2:11" x14ac:dyDescent="0.25">
      <c r="B58" s="19" t="s">
        <v>3102</v>
      </c>
      <c r="C58" t="s">
        <v>3023</v>
      </c>
      <c r="D58" t="s">
        <v>3024</v>
      </c>
      <c r="E58" t="s">
        <v>3047</v>
      </c>
      <c r="J58" t="s">
        <v>81</v>
      </c>
      <c r="K58" s="3">
        <v>19</v>
      </c>
    </row>
    <row r="59" spans="2:11" x14ac:dyDescent="0.25">
      <c r="B59" s="20" t="s">
        <v>95</v>
      </c>
      <c r="C59" s="21"/>
      <c r="D59" s="21"/>
      <c r="E59" s="21"/>
      <c r="J59" t="s">
        <v>278</v>
      </c>
      <c r="K59" s="3">
        <v>6</v>
      </c>
    </row>
    <row r="60" spans="2:11" x14ac:dyDescent="0.25">
      <c r="B60" s="53" t="s">
        <v>41</v>
      </c>
      <c r="C60" s="21">
        <v>254301.68999999992</v>
      </c>
      <c r="D60" s="21">
        <v>11454.627744000005</v>
      </c>
      <c r="E60" s="3">
        <v>1797</v>
      </c>
      <c r="J60" t="s">
        <v>134</v>
      </c>
      <c r="K60" s="3">
        <v>11</v>
      </c>
    </row>
    <row r="61" spans="2:11" x14ac:dyDescent="0.25">
      <c r="B61" s="53" t="s">
        <v>29</v>
      </c>
      <c r="C61" s="21">
        <v>207055.92000000004</v>
      </c>
      <c r="D61" s="21">
        <v>5513.505288399997</v>
      </c>
      <c r="E61" s="3">
        <v>1687</v>
      </c>
      <c r="J61" t="s">
        <v>297</v>
      </c>
      <c r="K61" s="3">
        <v>6</v>
      </c>
    </row>
    <row r="62" spans="2:11" x14ac:dyDescent="0.25">
      <c r="B62" s="53" t="s">
        <v>49</v>
      </c>
      <c r="C62" s="21">
        <v>173503.69999999992</v>
      </c>
      <c r="D62" s="21">
        <v>35574.654769999972</v>
      </c>
      <c r="E62" s="3">
        <v>4858</v>
      </c>
      <c r="J62" t="s">
        <v>1357</v>
      </c>
      <c r="K62" s="3">
        <v>9</v>
      </c>
    </row>
    <row r="63" spans="2:11" x14ac:dyDescent="0.25">
      <c r="B63" s="20" t="s">
        <v>72</v>
      </c>
      <c r="C63" s="21"/>
      <c r="D63" s="21"/>
      <c r="E63" s="21"/>
      <c r="J63" t="s">
        <v>398</v>
      </c>
      <c r="K63" s="3">
        <v>18</v>
      </c>
    </row>
    <row r="64" spans="2:11" x14ac:dyDescent="0.25">
      <c r="B64" s="53" t="s">
        <v>41</v>
      </c>
      <c r="C64" s="21">
        <v>178068.48000000007</v>
      </c>
      <c r="D64" s="21">
        <v>23696.910260000015</v>
      </c>
      <c r="E64" s="3">
        <v>1526</v>
      </c>
      <c r="J64" t="s">
        <v>641</v>
      </c>
      <c r="K64" s="3">
        <v>8</v>
      </c>
    </row>
    <row r="65" spans="2:11" x14ac:dyDescent="0.25">
      <c r="B65" s="53" t="s">
        <v>49</v>
      </c>
      <c r="C65" s="21">
        <v>146353.32000000007</v>
      </c>
      <c r="D65" s="21">
        <v>19921.658090000001</v>
      </c>
      <c r="E65" s="3">
        <v>3734</v>
      </c>
      <c r="J65" t="s">
        <v>113</v>
      </c>
      <c r="K65" s="3">
        <v>52</v>
      </c>
    </row>
    <row r="66" spans="2:11" x14ac:dyDescent="0.25">
      <c r="B66" s="53" t="s">
        <v>29</v>
      </c>
      <c r="C66" s="21">
        <v>136923.94000000006</v>
      </c>
      <c r="D66" s="21">
        <v>8046.8769209199982</v>
      </c>
      <c r="E66" s="3">
        <v>998</v>
      </c>
      <c r="J66" t="s">
        <v>98</v>
      </c>
      <c r="K66" s="3">
        <v>22</v>
      </c>
    </row>
    <row r="67" spans="2:11" x14ac:dyDescent="0.25">
      <c r="B67" s="20" t="s">
        <v>40</v>
      </c>
      <c r="C67" s="21"/>
      <c r="D67" s="21"/>
      <c r="E67" s="21"/>
      <c r="J67" t="s">
        <v>566</v>
      </c>
      <c r="K67" s="3">
        <v>3</v>
      </c>
    </row>
    <row r="68" spans="2:11" x14ac:dyDescent="0.25">
      <c r="B68" s="53" t="s">
        <v>41</v>
      </c>
      <c r="C68" s="21">
        <v>167629.12000000002</v>
      </c>
      <c r="D68" s="21">
        <v>11620.406819999997</v>
      </c>
      <c r="E68" s="3">
        <v>1252</v>
      </c>
      <c r="J68" t="s">
        <v>318</v>
      </c>
      <c r="K68" s="3">
        <v>49</v>
      </c>
    </row>
    <row r="69" spans="2:11" x14ac:dyDescent="0.25">
      <c r="B69" s="53" t="s">
        <v>29</v>
      </c>
      <c r="C69" s="21">
        <v>165393.44000000003</v>
      </c>
      <c r="D69" s="21">
        <v>27941.457532599998</v>
      </c>
      <c r="E69" s="3">
        <v>1273</v>
      </c>
      <c r="J69" t="s">
        <v>208</v>
      </c>
      <c r="K69" s="3">
        <v>10</v>
      </c>
    </row>
    <row r="70" spans="2:11" x14ac:dyDescent="0.25">
      <c r="B70" s="53" t="s">
        <v>49</v>
      </c>
      <c r="C70" s="21">
        <v>61029.14</v>
      </c>
      <c r="D70" s="21">
        <v>6962.8430200000012</v>
      </c>
      <c r="E70" s="3">
        <v>2691</v>
      </c>
      <c r="J70" t="s">
        <v>140</v>
      </c>
      <c r="K70" s="3">
        <v>14</v>
      </c>
    </row>
    <row r="71" spans="2:11" x14ac:dyDescent="0.25">
      <c r="B71" s="20" t="s">
        <v>28</v>
      </c>
      <c r="C71" s="21"/>
      <c r="D71" s="21"/>
      <c r="E71" s="21"/>
      <c r="J71" t="s">
        <v>321</v>
      </c>
      <c r="K71" s="3">
        <v>22</v>
      </c>
    </row>
    <row r="72" spans="2:11" x14ac:dyDescent="0.25">
      <c r="B72" s="53" t="s">
        <v>49</v>
      </c>
      <c r="C72" s="21">
        <v>168794.91000000003</v>
      </c>
      <c r="D72" s="21">
        <v>27745.560056799983</v>
      </c>
      <c r="E72" s="3">
        <v>2989</v>
      </c>
      <c r="J72" t="s">
        <v>585</v>
      </c>
      <c r="K72" s="3">
        <v>3</v>
      </c>
    </row>
    <row r="73" spans="2:11" x14ac:dyDescent="0.25">
      <c r="B73" s="53" t="s">
        <v>41</v>
      </c>
      <c r="C73" s="21">
        <v>112265.66000000003</v>
      </c>
      <c r="D73" s="21">
        <v>28531.211539999997</v>
      </c>
      <c r="E73" s="3">
        <v>1343</v>
      </c>
      <c r="J73" t="s">
        <v>272</v>
      </c>
      <c r="K73" s="3">
        <v>14</v>
      </c>
    </row>
    <row r="74" spans="2:11" x14ac:dyDescent="0.25">
      <c r="B74" s="53" t="s">
        <v>29</v>
      </c>
      <c r="C74" s="21">
        <v>110205.45</v>
      </c>
      <c r="D74" s="21">
        <v>8013.687694430002</v>
      </c>
      <c r="E74" s="3">
        <v>954</v>
      </c>
      <c r="J74" t="s">
        <v>1072</v>
      </c>
      <c r="K74" s="3">
        <v>4</v>
      </c>
    </row>
    <row r="75" spans="2:11" x14ac:dyDescent="0.25">
      <c r="B75" s="20" t="s">
        <v>3022</v>
      </c>
      <c r="C75" s="21">
        <v>1881524.7700000005</v>
      </c>
      <c r="D75" s="21">
        <v>215023.39973715012</v>
      </c>
      <c r="E75" s="3">
        <v>25102</v>
      </c>
      <c r="J75" t="s">
        <v>401</v>
      </c>
      <c r="K75" s="3">
        <v>23</v>
      </c>
    </row>
    <row r="76" spans="2:11" x14ac:dyDescent="0.25">
      <c r="J76" t="s">
        <v>188</v>
      </c>
      <c r="K76" s="3">
        <v>64</v>
      </c>
    </row>
    <row r="77" spans="2:11" x14ac:dyDescent="0.25">
      <c r="J77" t="s">
        <v>147</v>
      </c>
      <c r="K77" s="3">
        <v>18</v>
      </c>
    </row>
    <row r="78" spans="2:11" x14ac:dyDescent="0.25">
      <c r="B78" s="19" t="s">
        <v>3119</v>
      </c>
      <c r="C78" s="19" t="s">
        <v>8</v>
      </c>
      <c r="J78" t="s">
        <v>634</v>
      </c>
      <c r="K78" s="3">
        <v>4</v>
      </c>
    </row>
    <row r="79" spans="2:11" x14ac:dyDescent="0.25">
      <c r="B79" s="19" t="s">
        <v>6</v>
      </c>
      <c r="C79" t="s">
        <v>29</v>
      </c>
      <c r="D79" t="s">
        <v>49</v>
      </c>
      <c r="E79" t="s">
        <v>41</v>
      </c>
      <c r="F79" t="s">
        <v>3022</v>
      </c>
      <c r="J79" t="s">
        <v>243</v>
      </c>
      <c r="K79" s="3">
        <v>30</v>
      </c>
    </row>
    <row r="80" spans="2:11" x14ac:dyDescent="0.25">
      <c r="B80" t="s">
        <v>39</v>
      </c>
      <c r="C80" s="3">
        <v>166</v>
      </c>
      <c r="D80" s="3">
        <v>924</v>
      </c>
      <c r="E80" s="3">
        <v>338</v>
      </c>
      <c r="F80" s="3">
        <v>1428</v>
      </c>
      <c r="J80" t="s">
        <v>67</v>
      </c>
      <c r="K80" s="3">
        <v>29</v>
      </c>
    </row>
    <row r="81" spans="2:11" x14ac:dyDescent="0.25">
      <c r="B81" t="s">
        <v>27</v>
      </c>
      <c r="C81" s="3">
        <v>190</v>
      </c>
      <c r="D81" s="3">
        <v>16</v>
      </c>
      <c r="E81" s="3">
        <v>64</v>
      </c>
      <c r="F81" s="3">
        <v>270</v>
      </c>
      <c r="J81" t="s">
        <v>904</v>
      </c>
      <c r="K81" s="3">
        <v>5</v>
      </c>
    </row>
    <row r="82" spans="2:11" x14ac:dyDescent="0.25">
      <c r="B82" t="s">
        <v>88</v>
      </c>
      <c r="C82" s="3">
        <v>31</v>
      </c>
      <c r="D82" s="3">
        <v>128</v>
      </c>
      <c r="E82" s="3">
        <v>79</v>
      </c>
      <c r="F82" s="3">
        <v>238</v>
      </c>
      <c r="J82" t="s">
        <v>358</v>
      </c>
      <c r="K82" s="3">
        <v>22</v>
      </c>
    </row>
    <row r="83" spans="2:11" x14ac:dyDescent="0.25">
      <c r="B83" t="s">
        <v>3022</v>
      </c>
      <c r="C83" s="3">
        <v>387</v>
      </c>
      <c r="D83" s="3">
        <v>1068</v>
      </c>
      <c r="E83" s="3">
        <v>481</v>
      </c>
      <c r="F83" s="3">
        <v>1936</v>
      </c>
      <c r="J83" t="s">
        <v>1061</v>
      </c>
      <c r="K83" s="3">
        <v>3</v>
      </c>
    </row>
    <row r="86" spans="2:11" x14ac:dyDescent="0.25">
      <c r="B86" s="19" t="s">
        <v>3104</v>
      </c>
      <c r="C86" s="19" t="s">
        <v>8</v>
      </c>
    </row>
    <row r="87" spans="2:11" x14ac:dyDescent="0.25">
      <c r="B87" s="19" t="s">
        <v>6</v>
      </c>
      <c r="C87" t="s">
        <v>29</v>
      </c>
      <c r="D87" t="s">
        <v>49</v>
      </c>
      <c r="E87" t="s">
        <v>41</v>
      </c>
      <c r="F87" t="s">
        <v>3022</v>
      </c>
    </row>
    <row r="88" spans="2:11" x14ac:dyDescent="0.25">
      <c r="B88" t="s">
        <v>27</v>
      </c>
      <c r="C88" s="60">
        <v>9293.64</v>
      </c>
      <c r="D88" s="60">
        <v>982.16999999999985</v>
      </c>
      <c r="E88" s="60">
        <v>1561.9900000000007</v>
      </c>
      <c r="F88" s="60">
        <v>11837.800000000005</v>
      </c>
    </row>
    <row r="89" spans="2:11" x14ac:dyDescent="0.25">
      <c r="B89" t="s">
        <v>88</v>
      </c>
      <c r="C89" s="60">
        <v>625.13</v>
      </c>
      <c r="D89" s="60">
        <v>871.39999999999986</v>
      </c>
      <c r="E89" s="60">
        <v>635.44000000000017</v>
      </c>
      <c r="F89" s="60">
        <v>2131.9700000000007</v>
      </c>
    </row>
    <row r="90" spans="2:11" x14ac:dyDescent="0.25">
      <c r="B90" t="s">
        <v>39</v>
      </c>
      <c r="C90" s="60">
        <v>1939.0700000000004</v>
      </c>
      <c r="D90" s="60">
        <v>6491.8799999999701</v>
      </c>
      <c r="E90" s="60">
        <v>2347.7099999999964</v>
      </c>
      <c r="F90" s="60">
        <v>10778.659999999954</v>
      </c>
    </row>
    <row r="91" spans="2:11" x14ac:dyDescent="0.25">
      <c r="B91" t="s">
        <v>3022</v>
      </c>
      <c r="C91" s="60">
        <v>11857.839999999993</v>
      </c>
      <c r="D91" s="60">
        <v>8345.449999999968</v>
      </c>
      <c r="E91" s="60">
        <v>4545.1399999999794</v>
      </c>
      <c r="F91" s="60">
        <v>24748.430000000164</v>
      </c>
    </row>
    <row r="94" spans="2:11" x14ac:dyDescent="0.25">
      <c r="C94" s="19" t="s">
        <v>3058</v>
      </c>
    </row>
    <row r="95" spans="2:11" x14ac:dyDescent="0.25">
      <c r="C95" t="s">
        <v>3045</v>
      </c>
      <c r="D95" t="s">
        <v>3047</v>
      </c>
    </row>
    <row r="96" spans="2:11" x14ac:dyDescent="0.25">
      <c r="B96" t="s">
        <v>23</v>
      </c>
      <c r="C96" s="60">
        <v>865</v>
      </c>
      <c r="D96" s="60">
        <v>25102</v>
      </c>
    </row>
    <row r="97" spans="3:4" x14ac:dyDescent="0.25">
      <c r="C97">
        <f>GETPIVOTDATA("[Measures].[Distinct Count of City 2]",$B$94)</f>
        <v>865</v>
      </c>
      <c r="D97">
        <f>GETPIVOTDATA("[Measures].[Sum of Quantity ordered new 2]",$B$94)</f>
        <v>25102</v>
      </c>
    </row>
  </sheetData>
  <pageMargins left="0.7" right="0.7" top="0.75" bottom="0.75" header="0.3" footer="0.3"/>
  <drawing r:id="rId1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Props1.xml><?xml version="1.0" encoding="utf-8"?>
<ds:datastoreItem xmlns:ds="http://schemas.openxmlformats.org/officeDocument/2006/customXml" ds:itemID="{D3CB70DD-3440-48BA-9B08-B5B90B574BEE}">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3CF21696-A640-45AA-A26C-7C246F936FA0}">
  <ds:schemaRefs/>
</ds:datastoreItem>
</file>

<file path=customXml/itemProps3.xml><?xml version="1.0" encoding="utf-8"?>
<ds:datastoreItem xmlns:ds="http://schemas.openxmlformats.org/officeDocument/2006/customXml" ds:itemID="{01E23B0D-C3B5-4ED4-A0D8-A8A925DBC339}">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AD935B77-C7E2-4181-B5B9-310157C67202}">
  <ds:schemaRefs/>
</ds:datastoreItem>
</file>

<file path=customXml/itemProps5.xml><?xml version="1.0" encoding="utf-8"?>
<ds:datastoreItem xmlns:ds="http://schemas.openxmlformats.org/officeDocument/2006/customXml" ds:itemID="{4C8C3530-7EEF-4FA7-B212-42F9EB81A132}">
  <ds:schemaRefs/>
</ds:datastoreItem>
</file>

<file path=customXml/itemProps6.xml><?xml version="1.0" encoding="utf-8"?>
<ds:datastoreItem xmlns:ds="http://schemas.openxmlformats.org/officeDocument/2006/customXml" ds:itemID="{79348F25-E8EA-41EF-9232-ABE886B1F54D}">
  <ds:schemaRefs/>
</ds:datastoreItem>
</file>

<file path=customXml/itemProps7.xml><?xml version="1.0" encoding="utf-8"?>
<ds:datastoreItem xmlns:ds="http://schemas.openxmlformats.org/officeDocument/2006/customXml" ds:itemID="{DD1F2B70-9CBC-4692-B1DF-B1D39220D55D}">
  <ds:schemaRefs/>
</ds:datastoreItem>
</file>

<file path=customXml/itemProps8.xml><?xml version="1.0" encoding="utf-8"?>
<ds:datastoreItem xmlns:ds="http://schemas.openxmlformats.org/officeDocument/2006/customXml" ds:itemID="{9FA5739A-88C9-441E-A20E-1964A8671E93}">
  <ds:schemaRefs>
    <ds:schemaRef ds:uri="http://www.w3.org/2001/XMLSchema"/>
    <ds:schemaRef ds:uri="http://microsoft.data.visualization.engine.tours/1.0"/>
  </ds:schemaRefs>
</ds:datastoreItem>
</file>

<file path=customXml/itemProps9.xml><?xml version="1.0" encoding="utf-8"?>
<ds:datastoreItem xmlns:ds="http://schemas.openxmlformats.org/officeDocument/2006/customXml" ds:itemID="{A87F8204-6E0B-4277-BC04-202B0ACC944A}">
  <ds:schemaRefs>
    <ds:schemaRef ds:uri="http://www.w3.org/2001/XMLSchema"/>
    <ds:schemaRef ds:uri="http://microsoft.data.visualization.engine.tours/1.0"/>
  </ds:schemaRefs>
</ds:datastoreItem>
</file>

<file path=customXml/itemProps10.xml><?xml version="1.0" encoding="utf-8"?>
<ds:datastoreItem xmlns:ds="http://schemas.openxmlformats.org/officeDocument/2006/customXml" ds:itemID="{7067E52F-3A1D-4622-A2B4-BD663D1FAAF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SUMMARY DASHBOARD</vt:lpstr>
      <vt:lpstr>Product Category</vt:lpstr>
      <vt:lpstr>Customer Deemands</vt:lpstr>
      <vt:lpstr>Geographical</vt:lpstr>
      <vt:lpstr>Logistics Control</vt:lpstr>
      <vt:lpstr>Manaqger Performance</vt:lpstr>
      <vt:lpstr>DataCleaning and Transformation</vt:lpstr>
      <vt:lpstr>KPI-Data Aggrigation</vt:lpstr>
      <vt:lpstr>Sales and Profit trend Weekly</vt:lpstr>
      <vt:lpstr>customer deemand-KPI</vt:lpstr>
      <vt:lpstr>GEO-KPIS PROCESSING</vt:lpstr>
      <vt:lpstr>Logistic-KPI-Processing</vt:lpstr>
      <vt:lpstr>KPIS PRE-processing</vt:lpstr>
      <vt:lpstr>KPI PRE-PROCESSING-2</vt:lpstr>
      <vt:lpstr>Product Cate. PRE-Processing</vt:lpstr>
      <vt:lpstr>'DataCleaning and Transformation'!ExternalData_1</vt:lpstr>
      <vt:lpstr>km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Roshni Rana</dc:creator>
  <cp:lastModifiedBy>Roshni</cp:lastModifiedBy>
  <dcterms:created xsi:type="dcterms:W3CDTF">2024-04-24T00:29:48Z</dcterms:created>
  <dcterms:modified xsi:type="dcterms:W3CDTF">2024-06-03T18:02:55Z</dcterms:modified>
</cp:coreProperties>
</file>